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Override PartName="/xl/charts/chart2.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codeName="ThisWorkbook" defaultThemeVersion="124226"/>
  <bookViews>
    <workbookView xWindow="480" yWindow="300" windowWidth="14910" windowHeight="7335" tabRatio="947"/>
  </bookViews>
  <sheets>
    <sheet name="INFO" sheetId="20" r:id="rId1"/>
    <sheet name="GUIDE" sheetId="19" r:id="rId2"/>
    <sheet name="CONFIG" sheetId="3" r:id="rId3"/>
    <sheet name="Personnel" sheetId="2" r:id="rId4"/>
    <sheet name="Charges variables-Calculs auto" sheetId="7" state="hidden" r:id="rId5"/>
    <sheet name="Charges variables (avancé)" sheetId="9" state="hidden" r:id="rId6"/>
    <sheet name="Personnel - Calculs Auto" sheetId="21" state="hidden" r:id="rId7"/>
    <sheet name="Charges externes" sheetId="1" r:id="rId8"/>
    <sheet name="Prestations - Calculs Auto" sheetId="22" state="hidden" r:id="rId9"/>
    <sheet name="Sous-traitances" sheetId="17" r:id="rId10"/>
    <sheet name="Investissements - Calculs Auto" sheetId="23" state="hidden" r:id="rId11"/>
    <sheet name="Investissements" sheetId="4" r:id="rId12"/>
    <sheet name="Commandes - Calculs Auto" sheetId="24" state="hidden" r:id="rId13"/>
    <sheet name="Commandes" sheetId="5" r:id="rId14"/>
    <sheet name="Trésorerie" sheetId="12" r:id="rId15"/>
    <sheet name="JEI" sheetId="25" state="hidden" r:id="rId16"/>
    <sheet name="CIR - CII - CICE" sheetId="11" state="hidden" r:id="rId17"/>
    <sheet name="Tableau de bord" sheetId="13" r:id="rId18"/>
    <sheet name="Comptes de résultats" sheetId="10" r:id="rId19"/>
    <sheet name="Plan de financement" sheetId="26" r:id="rId20"/>
    <sheet name="Bilans" sheetId="14" r:id="rId21"/>
    <sheet name="Valorisation" sheetId="16" state="hidden" r:id="rId22"/>
    <sheet name="TVA" sheetId="6" state="hidden" r:id="rId23"/>
    <sheet name="BFR" sheetId="8" state="hidden" r:id="rId24"/>
    <sheet name="Impôts et taxes" sheetId="18" state="hidden" r:id="rId25"/>
  </sheets>
  <calcPr calcId="125725"/>
</workbook>
</file>

<file path=xl/calcChain.xml><?xml version="1.0" encoding="utf-8"?>
<calcChain xmlns="http://schemas.openxmlformats.org/spreadsheetml/2006/main">
  <c r="AI13" i="21"/>
  <c r="AF13"/>
  <c r="AH13" s="1"/>
  <c r="AC13"/>
  <c r="AJ13"/>
  <c r="AK13"/>
  <c r="AG13"/>
  <c r="AD13"/>
  <c r="AE13" s="1"/>
  <c r="P13"/>
  <c r="Q13"/>
  <c r="R13"/>
  <c r="S13"/>
  <c r="T13"/>
  <c r="U13"/>
  <c r="V13"/>
  <c r="W13"/>
  <c r="X13"/>
  <c r="Y13"/>
  <c r="Z13"/>
  <c r="AA13"/>
  <c r="C13"/>
  <c r="D13"/>
  <c r="E13"/>
  <c r="F13"/>
  <c r="G13"/>
  <c r="H13"/>
  <c r="I13"/>
  <c r="J13"/>
  <c r="K13"/>
  <c r="L13"/>
  <c r="M13"/>
  <c r="N13"/>
  <c r="H12" i="11"/>
  <c r="G12"/>
  <c r="F12"/>
  <c r="E12"/>
  <c r="F19"/>
  <c r="G19"/>
  <c r="H19"/>
  <c r="G20"/>
  <c r="H20"/>
  <c r="H12" i="25"/>
  <c r="G12"/>
  <c r="F12"/>
  <c r="E12"/>
  <c r="C63" i="12"/>
  <c r="C62"/>
  <c r="C61"/>
  <c r="C60"/>
  <c r="BK59"/>
  <c r="BJ59"/>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F59"/>
  <c r="E59"/>
  <c r="D59"/>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F31"/>
  <c r="E31"/>
  <c r="D31"/>
  <c r="AO10" i="4"/>
  <c r="AP10"/>
  <c r="AQ10"/>
  <c r="AR10"/>
  <c r="AS10"/>
  <c r="AO11"/>
  <c r="AP11"/>
  <c r="AQ11"/>
  <c r="AR11"/>
  <c r="AS11"/>
  <c r="AO12"/>
  <c r="AP12"/>
  <c r="AQ12"/>
  <c r="AR12"/>
  <c r="AS12"/>
  <c r="AO13"/>
  <c r="AP13"/>
  <c r="AQ13"/>
  <c r="AR13"/>
  <c r="AS13"/>
  <c r="AO14"/>
  <c r="AP14"/>
  <c r="AQ14"/>
  <c r="AR14"/>
  <c r="AS14"/>
  <c r="AO15"/>
  <c r="AP15"/>
  <c r="AQ15"/>
  <c r="AR15"/>
  <c r="AS15"/>
  <c r="AO16"/>
  <c r="AP16"/>
  <c r="AQ16"/>
  <c r="AR16"/>
  <c r="AS16"/>
  <c r="AO17"/>
  <c r="AP17"/>
  <c r="AQ17"/>
  <c r="AR17"/>
  <c r="AS17"/>
  <c r="AO18"/>
  <c r="AP18"/>
  <c r="AQ18"/>
  <c r="AR18"/>
  <c r="AS18"/>
  <c r="AO19"/>
  <c r="AP19"/>
  <c r="AQ19"/>
  <c r="AR19"/>
  <c r="AS19"/>
  <c r="AO20"/>
  <c r="AP20"/>
  <c r="AQ20"/>
  <c r="AR20"/>
  <c r="AS20"/>
  <c r="AO21"/>
  <c r="AP21"/>
  <c r="AQ21"/>
  <c r="AR21"/>
  <c r="AS21"/>
  <c r="AO22"/>
  <c r="AP22"/>
  <c r="AQ22"/>
  <c r="AR22"/>
  <c r="AS22"/>
  <c r="AO23"/>
  <c r="AP23"/>
  <c r="AQ23"/>
  <c r="AR23"/>
  <c r="AS23"/>
  <c r="AO24"/>
  <c r="AP24"/>
  <c r="AQ24"/>
  <c r="AR24"/>
  <c r="AS24"/>
  <c r="AO25"/>
  <c r="AP25"/>
  <c r="AQ25"/>
  <c r="AR25"/>
  <c r="AS25"/>
  <c r="AO26"/>
  <c r="AP26"/>
  <c r="AQ26"/>
  <c r="AR26"/>
  <c r="AS26"/>
  <c r="AO27"/>
  <c r="AP27"/>
  <c r="AQ27"/>
  <c r="AR27"/>
  <c r="AS27"/>
  <c r="AO28"/>
  <c r="AP28"/>
  <c r="AQ28"/>
  <c r="AR28"/>
  <c r="AS28"/>
  <c r="AO29"/>
  <c r="AP29"/>
  <c r="AQ29"/>
  <c r="AR29"/>
  <c r="AS29"/>
  <c r="AO30"/>
  <c r="AP30"/>
  <c r="AQ30"/>
  <c r="AR30"/>
  <c r="AS30"/>
  <c r="AO31"/>
  <c r="AP31"/>
  <c r="AQ31"/>
  <c r="AR31"/>
  <c r="AS31"/>
  <c r="AO32"/>
  <c r="AP32"/>
  <c r="AQ32"/>
  <c r="AR32"/>
  <c r="AS32"/>
  <c r="AO33"/>
  <c r="AP33"/>
  <c r="AQ33"/>
  <c r="AR33"/>
  <c r="AS33"/>
  <c r="AS9"/>
  <c r="AR9"/>
  <c r="U9" i="2"/>
  <c r="V9" s="1"/>
  <c r="W9" s="1"/>
  <c r="X9" s="1"/>
  <c r="Y9" s="1"/>
  <c r="Z9" s="1"/>
  <c r="AA9" s="1"/>
  <c r="AB9" s="1"/>
  <c r="AC9" s="1"/>
  <c r="AD9" s="1"/>
  <c r="C53" i="8"/>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C38"/>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C23"/>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C7"/>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D40" i="6"/>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D25"/>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D10"/>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C110" i="24"/>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C94"/>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C78"/>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C62"/>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C46"/>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C30"/>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C17"/>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E116" i="23"/>
  <c r="F116"/>
  <c r="G116"/>
  <c r="H116"/>
  <c r="I116"/>
  <c r="J116"/>
  <c r="K116"/>
  <c r="L116"/>
  <c r="M116"/>
  <c r="N116"/>
  <c r="E84"/>
  <c r="F84"/>
  <c r="G84"/>
  <c r="H84"/>
  <c r="I84"/>
  <c r="J84"/>
  <c r="K84"/>
  <c r="L84"/>
  <c r="M84"/>
  <c r="N84"/>
  <c r="E52"/>
  <c r="F52"/>
  <c r="G52"/>
  <c r="H52"/>
  <c r="I52"/>
  <c r="J52"/>
  <c r="K52"/>
  <c r="L52"/>
  <c r="M52"/>
  <c r="N52"/>
  <c r="C243"/>
  <c r="D243" s="1"/>
  <c r="E243" s="1"/>
  <c r="F243" s="1"/>
  <c r="G243" s="1"/>
  <c r="H243" s="1"/>
  <c r="I243" s="1"/>
  <c r="J243" s="1"/>
  <c r="K243" s="1"/>
  <c r="L243" s="1"/>
  <c r="M243" s="1"/>
  <c r="N243" s="1"/>
  <c r="P243" s="1"/>
  <c r="Q243" s="1"/>
  <c r="R243" s="1"/>
  <c r="S243" s="1"/>
  <c r="T243" s="1"/>
  <c r="U243" s="1"/>
  <c r="V243" s="1"/>
  <c r="W243" s="1"/>
  <c r="X243" s="1"/>
  <c r="Y243" s="1"/>
  <c r="Z243" s="1"/>
  <c r="AA243" s="1"/>
  <c r="C211"/>
  <c r="D211" s="1"/>
  <c r="E211" s="1"/>
  <c r="F211" s="1"/>
  <c r="G211" s="1"/>
  <c r="H211" s="1"/>
  <c r="I211" s="1"/>
  <c r="J211" s="1"/>
  <c r="K211" s="1"/>
  <c r="L211" s="1"/>
  <c r="M211" s="1"/>
  <c r="N211" s="1"/>
  <c r="P211" s="1"/>
  <c r="Q211" s="1"/>
  <c r="R211" s="1"/>
  <c r="S211" s="1"/>
  <c r="T211" s="1"/>
  <c r="U211" s="1"/>
  <c r="V211" s="1"/>
  <c r="W211" s="1"/>
  <c r="X211" s="1"/>
  <c r="Y211" s="1"/>
  <c r="Z211" s="1"/>
  <c r="AA211" s="1"/>
  <c r="C179"/>
  <c r="D179" s="1"/>
  <c r="E179" s="1"/>
  <c r="F179" s="1"/>
  <c r="G179" s="1"/>
  <c r="H179" s="1"/>
  <c r="I179" s="1"/>
  <c r="J179" s="1"/>
  <c r="K179" s="1"/>
  <c r="L179" s="1"/>
  <c r="M179" s="1"/>
  <c r="N179" s="1"/>
  <c r="P179" s="1"/>
  <c r="Q179" s="1"/>
  <c r="R179" s="1"/>
  <c r="S179" s="1"/>
  <c r="T179" s="1"/>
  <c r="U179" s="1"/>
  <c r="V179" s="1"/>
  <c r="W179" s="1"/>
  <c r="X179" s="1"/>
  <c r="Y179" s="1"/>
  <c r="Z179" s="1"/>
  <c r="AA179" s="1"/>
  <c r="C147"/>
  <c r="D147" s="1"/>
  <c r="E147" s="1"/>
  <c r="F147" s="1"/>
  <c r="G147" s="1"/>
  <c r="H147" s="1"/>
  <c r="I147" s="1"/>
  <c r="J147" s="1"/>
  <c r="K147" s="1"/>
  <c r="L147" s="1"/>
  <c r="M147" s="1"/>
  <c r="N147" s="1"/>
  <c r="P147" s="1"/>
  <c r="Q147" s="1"/>
  <c r="R147" s="1"/>
  <c r="S147" s="1"/>
  <c r="T147" s="1"/>
  <c r="U147" s="1"/>
  <c r="V147" s="1"/>
  <c r="W147" s="1"/>
  <c r="X147" s="1"/>
  <c r="Y147" s="1"/>
  <c r="Z147" s="1"/>
  <c r="AA147" s="1"/>
  <c r="C115"/>
  <c r="D115" s="1"/>
  <c r="E115" s="1"/>
  <c r="F115" s="1"/>
  <c r="G115" s="1"/>
  <c r="H115" s="1"/>
  <c r="I115" s="1"/>
  <c r="J115" s="1"/>
  <c r="K115" s="1"/>
  <c r="L115" s="1"/>
  <c r="M115" s="1"/>
  <c r="N115" s="1"/>
  <c r="P115" s="1"/>
  <c r="Q115" s="1"/>
  <c r="R115" s="1"/>
  <c r="S115" s="1"/>
  <c r="T115" s="1"/>
  <c r="U115" s="1"/>
  <c r="V115" s="1"/>
  <c r="W115" s="1"/>
  <c r="X115" s="1"/>
  <c r="Y115" s="1"/>
  <c r="Z115" s="1"/>
  <c r="AA115" s="1"/>
  <c r="C83"/>
  <c r="D83" s="1"/>
  <c r="E83" s="1"/>
  <c r="F83" s="1"/>
  <c r="G83" s="1"/>
  <c r="H83" s="1"/>
  <c r="I83" s="1"/>
  <c r="J83" s="1"/>
  <c r="K83" s="1"/>
  <c r="L83" s="1"/>
  <c r="M83" s="1"/>
  <c r="N83" s="1"/>
  <c r="P83" s="1"/>
  <c r="Q83" s="1"/>
  <c r="R83" s="1"/>
  <c r="S83" s="1"/>
  <c r="T83" s="1"/>
  <c r="U83" s="1"/>
  <c r="V83" s="1"/>
  <c r="W83" s="1"/>
  <c r="X83" s="1"/>
  <c r="Y83" s="1"/>
  <c r="Z83" s="1"/>
  <c r="AA83" s="1"/>
  <c r="C51"/>
  <c r="D51" s="1"/>
  <c r="E51" s="1"/>
  <c r="F51" s="1"/>
  <c r="G51" s="1"/>
  <c r="H51" s="1"/>
  <c r="I51" s="1"/>
  <c r="J51" s="1"/>
  <c r="K51" s="1"/>
  <c r="L51" s="1"/>
  <c r="M51" s="1"/>
  <c r="N51" s="1"/>
  <c r="P51" s="1"/>
  <c r="Q51" s="1"/>
  <c r="R51" s="1"/>
  <c r="S51" s="1"/>
  <c r="T51" s="1"/>
  <c r="U51" s="1"/>
  <c r="V51" s="1"/>
  <c r="W51" s="1"/>
  <c r="X51" s="1"/>
  <c r="Y51" s="1"/>
  <c r="Z51" s="1"/>
  <c r="AA51" s="1"/>
  <c r="C19"/>
  <c r="D19" s="1"/>
  <c r="E19" s="1"/>
  <c r="F19" s="1"/>
  <c r="G19" s="1"/>
  <c r="H19" s="1"/>
  <c r="I19" s="1"/>
  <c r="J19" s="1"/>
  <c r="K19" s="1"/>
  <c r="L19" s="1"/>
  <c r="M19" s="1"/>
  <c r="N19" s="1"/>
  <c r="P19" s="1"/>
  <c r="Q19" s="1"/>
  <c r="R19" s="1"/>
  <c r="S19" s="1"/>
  <c r="T19" s="1"/>
  <c r="U19" s="1"/>
  <c r="V19" s="1"/>
  <c r="W19" s="1"/>
  <c r="X19" s="1"/>
  <c r="Y19" s="1"/>
  <c r="Z19" s="1"/>
  <c r="AA19" s="1"/>
  <c r="C243" i="22"/>
  <c r="D243" s="1"/>
  <c r="E243" s="1"/>
  <c r="F243" s="1"/>
  <c r="G243" s="1"/>
  <c r="H243" s="1"/>
  <c r="I243" s="1"/>
  <c r="J243" s="1"/>
  <c r="K243" s="1"/>
  <c r="L243" s="1"/>
  <c r="M243" s="1"/>
  <c r="N243" s="1"/>
  <c r="P243" s="1"/>
  <c r="Q243" s="1"/>
  <c r="R243" s="1"/>
  <c r="S243" s="1"/>
  <c r="T243" s="1"/>
  <c r="U243" s="1"/>
  <c r="V243" s="1"/>
  <c r="W243" s="1"/>
  <c r="X243" s="1"/>
  <c r="Y243" s="1"/>
  <c r="Z243" s="1"/>
  <c r="AA243" s="1"/>
  <c r="C211"/>
  <c r="D211" s="1"/>
  <c r="E211" s="1"/>
  <c r="F211" s="1"/>
  <c r="G211" s="1"/>
  <c r="H211" s="1"/>
  <c r="I211" s="1"/>
  <c r="J211" s="1"/>
  <c r="K211" s="1"/>
  <c r="L211" s="1"/>
  <c r="M211" s="1"/>
  <c r="N211" s="1"/>
  <c r="P211" s="1"/>
  <c r="Q211" s="1"/>
  <c r="R211" s="1"/>
  <c r="S211" s="1"/>
  <c r="T211" s="1"/>
  <c r="U211" s="1"/>
  <c r="V211" s="1"/>
  <c r="W211" s="1"/>
  <c r="X211" s="1"/>
  <c r="Y211" s="1"/>
  <c r="Z211" s="1"/>
  <c r="AA211" s="1"/>
  <c r="C179"/>
  <c r="D179" s="1"/>
  <c r="E179" s="1"/>
  <c r="F179" s="1"/>
  <c r="G179" s="1"/>
  <c r="H179" s="1"/>
  <c r="I179" s="1"/>
  <c r="J179" s="1"/>
  <c r="K179" s="1"/>
  <c r="L179" s="1"/>
  <c r="M179" s="1"/>
  <c r="N179" s="1"/>
  <c r="P179" s="1"/>
  <c r="Q179" s="1"/>
  <c r="R179" s="1"/>
  <c r="S179" s="1"/>
  <c r="T179" s="1"/>
  <c r="U179" s="1"/>
  <c r="V179" s="1"/>
  <c r="W179" s="1"/>
  <c r="X179" s="1"/>
  <c r="Y179" s="1"/>
  <c r="Z179" s="1"/>
  <c r="AA179" s="1"/>
  <c r="C147"/>
  <c r="D147" s="1"/>
  <c r="E147" s="1"/>
  <c r="F147" s="1"/>
  <c r="G147" s="1"/>
  <c r="H147" s="1"/>
  <c r="I147" s="1"/>
  <c r="J147" s="1"/>
  <c r="K147" s="1"/>
  <c r="L147" s="1"/>
  <c r="M147" s="1"/>
  <c r="N147" s="1"/>
  <c r="P147" s="1"/>
  <c r="Q147" s="1"/>
  <c r="R147" s="1"/>
  <c r="S147" s="1"/>
  <c r="T147" s="1"/>
  <c r="U147" s="1"/>
  <c r="V147" s="1"/>
  <c r="W147" s="1"/>
  <c r="X147" s="1"/>
  <c r="Y147" s="1"/>
  <c r="Z147" s="1"/>
  <c r="AA147" s="1"/>
  <c r="C115"/>
  <c r="D115" s="1"/>
  <c r="E115" s="1"/>
  <c r="F115" s="1"/>
  <c r="G115" s="1"/>
  <c r="H115" s="1"/>
  <c r="I115" s="1"/>
  <c r="J115" s="1"/>
  <c r="K115" s="1"/>
  <c r="L115" s="1"/>
  <c r="M115" s="1"/>
  <c r="N115" s="1"/>
  <c r="P115" s="1"/>
  <c r="Q115" s="1"/>
  <c r="R115" s="1"/>
  <c r="S115" s="1"/>
  <c r="T115" s="1"/>
  <c r="U115" s="1"/>
  <c r="V115" s="1"/>
  <c r="W115" s="1"/>
  <c r="X115" s="1"/>
  <c r="Y115" s="1"/>
  <c r="Z115" s="1"/>
  <c r="AA115" s="1"/>
  <c r="C83"/>
  <c r="D83" s="1"/>
  <c r="E83" s="1"/>
  <c r="F83" s="1"/>
  <c r="G83" s="1"/>
  <c r="H83" s="1"/>
  <c r="I83" s="1"/>
  <c r="J83" s="1"/>
  <c r="K83" s="1"/>
  <c r="L83" s="1"/>
  <c r="M83" s="1"/>
  <c r="N83" s="1"/>
  <c r="P83" s="1"/>
  <c r="Q83" s="1"/>
  <c r="R83" s="1"/>
  <c r="S83" s="1"/>
  <c r="T83" s="1"/>
  <c r="U83" s="1"/>
  <c r="V83" s="1"/>
  <c r="W83" s="1"/>
  <c r="X83" s="1"/>
  <c r="Y83" s="1"/>
  <c r="Z83" s="1"/>
  <c r="AA83" s="1"/>
  <c r="C51"/>
  <c r="D51" s="1"/>
  <c r="E51" s="1"/>
  <c r="F51" s="1"/>
  <c r="G51" s="1"/>
  <c r="H51" s="1"/>
  <c r="I51" s="1"/>
  <c r="J51" s="1"/>
  <c r="K51" s="1"/>
  <c r="L51" s="1"/>
  <c r="M51" s="1"/>
  <c r="N51" s="1"/>
  <c r="P51" s="1"/>
  <c r="Q51" s="1"/>
  <c r="R51" s="1"/>
  <c r="S51" s="1"/>
  <c r="T51" s="1"/>
  <c r="U51" s="1"/>
  <c r="V51" s="1"/>
  <c r="W51" s="1"/>
  <c r="X51" s="1"/>
  <c r="Y51" s="1"/>
  <c r="Z51" s="1"/>
  <c r="AA51" s="1"/>
  <c r="C19"/>
  <c r="D19" s="1"/>
  <c r="E19" s="1"/>
  <c r="F19" s="1"/>
  <c r="G19" s="1"/>
  <c r="H19" s="1"/>
  <c r="I19" s="1"/>
  <c r="J19" s="1"/>
  <c r="K19" s="1"/>
  <c r="L19" s="1"/>
  <c r="M19" s="1"/>
  <c r="N19" s="1"/>
  <c r="P19" s="1"/>
  <c r="Q19" s="1"/>
  <c r="R19" s="1"/>
  <c r="S19" s="1"/>
  <c r="T19" s="1"/>
  <c r="U19" s="1"/>
  <c r="V19" s="1"/>
  <c r="W19" s="1"/>
  <c r="X19" s="1"/>
  <c r="Y19" s="1"/>
  <c r="Z19" s="1"/>
  <c r="AA19" s="1"/>
  <c r="C5"/>
  <c r="D5" s="1"/>
  <c r="E5" s="1"/>
  <c r="F5" s="1"/>
  <c r="G5" s="1"/>
  <c r="H5" s="1"/>
  <c r="I5" s="1"/>
  <c r="J5" s="1"/>
  <c r="K5" s="1"/>
  <c r="L5" s="1"/>
  <c r="M5" s="1"/>
  <c r="N5" s="1"/>
  <c r="P5" s="1"/>
  <c r="Q5" s="1"/>
  <c r="R5" s="1"/>
  <c r="S5" s="1"/>
  <c r="T5" s="1"/>
  <c r="U5" s="1"/>
  <c r="V5" s="1"/>
  <c r="W5" s="1"/>
  <c r="X5" s="1"/>
  <c r="Y5" s="1"/>
  <c r="Z5" s="1"/>
  <c r="AA5" s="1"/>
  <c r="C60" i="21"/>
  <c r="D60" s="1"/>
  <c r="E60" s="1"/>
  <c r="F60" s="1"/>
  <c r="G60" s="1"/>
  <c r="H60" s="1"/>
  <c r="I60" s="1"/>
  <c r="J60" s="1"/>
  <c r="K60" s="1"/>
  <c r="L60" s="1"/>
  <c r="M60" s="1"/>
  <c r="N60" s="1"/>
  <c r="P60" s="1"/>
  <c r="Q60" s="1"/>
  <c r="R60" s="1"/>
  <c r="S60" s="1"/>
  <c r="T60" s="1"/>
  <c r="U60" s="1"/>
  <c r="V60" s="1"/>
  <c r="W60" s="1"/>
  <c r="X60" s="1"/>
  <c r="Y60" s="1"/>
  <c r="Z60" s="1"/>
  <c r="AA60" s="1"/>
  <c r="C35"/>
  <c r="D35" s="1"/>
  <c r="E35" s="1"/>
  <c r="F35" s="1"/>
  <c r="G35" s="1"/>
  <c r="H35" s="1"/>
  <c r="I35" s="1"/>
  <c r="J35" s="1"/>
  <c r="K35" s="1"/>
  <c r="L35" s="1"/>
  <c r="M35" s="1"/>
  <c r="N35" s="1"/>
  <c r="P35" s="1"/>
  <c r="Q35" s="1"/>
  <c r="R35" s="1"/>
  <c r="S35" s="1"/>
  <c r="T35" s="1"/>
  <c r="U35" s="1"/>
  <c r="V35" s="1"/>
  <c r="W35" s="1"/>
  <c r="X35" s="1"/>
  <c r="Y35" s="1"/>
  <c r="Z35" s="1"/>
  <c r="AA35" s="1"/>
  <c r="C10"/>
  <c r="D10" s="1"/>
  <c r="E10" s="1"/>
  <c r="F10" s="1"/>
  <c r="G10" s="1"/>
  <c r="H10" s="1"/>
  <c r="I10" s="1"/>
  <c r="J10" s="1"/>
  <c r="K10" s="1"/>
  <c r="L10" s="1"/>
  <c r="M10" s="1"/>
  <c r="N10" s="1"/>
  <c r="P10" s="1"/>
  <c r="Q10" s="1"/>
  <c r="R10" s="1"/>
  <c r="S10" s="1"/>
  <c r="T10" s="1"/>
  <c r="U10" s="1"/>
  <c r="V10" s="1"/>
  <c r="W10" s="1"/>
  <c r="X10" s="1"/>
  <c r="Y10" s="1"/>
  <c r="Z10" s="1"/>
  <c r="AA10" s="1"/>
  <c r="C935" i="7"/>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C919"/>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C903"/>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C887"/>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C874"/>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C86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C848"/>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C830"/>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C814"/>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C798"/>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C782"/>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C769"/>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C756"/>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C743"/>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C725"/>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C709"/>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C693"/>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C677"/>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C664"/>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C65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C638"/>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C620"/>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C604"/>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C588"/>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C572"/>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C559"/>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C546"/>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C533"/>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C515"/>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C499"/>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C483"/>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C467"/>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C454"/>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C44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C428"/>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C410"/>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C394"/>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C378"/>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C362"/>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C349"/>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C336"/>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C323"/>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C305"/>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C289"/>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C273"/>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C257"/>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C244"/>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C23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C218"/>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C200"/>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C184"/>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C168"/>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C152"/>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C139"/>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C126"/>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C113"/>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C95"/>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C79"/>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C49"/>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C35"/>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C2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C7"/>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D8" i="12"/>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D8" i="5"/>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D8" i="4"/>
  <c r="E8" s="1"/>
  <c r="F8" s="1"/>
  <c r="G8" s="1"/>
  <c r="H8" s="1"/>
  <c r="I8" s="1"/>
  <c r="J8" s="1"/>
  <c r="K8" s="1"/>
  <c r="L8" s="1"/>
  <c r="M8" s="1"/>
  <c r="N8" s="1"/>
  <c r="O8" s="1"/>
  <c r="Q8" s="1"/>
  <c r="R8" s="1"/>
  <c r="S8" s="1"/>
  <c r="T8" s="1"/>
  <c r="U8" s="1"/>
  <c r="V8" s="1"/>
  <c r="W8" s="1"/>
  <c r="X8" s="1"/>
  <c r="Y8" s="1"/>
  <c r="Z8" s="1"/>
  <c r="AA8" s="1"/>
  <c r="AB8" s="1"/>
  <c r="D8" i="17"/>
  <c r="E8" s="1"/>
  <c r="F8" s="1"/>
  <c r="G8" s="1"/>
  <c r="H8" s="1"/>
  <c r="I8" s="1"/>
  <c r="J8" s="1"/>
  <c r="K8" s="1"/>
  <c r="L8" s="1"/>
  <c r="M8" s="1"/>
  <c r="N8" s="1"/>
  <c r="O8" s="1"/>
  <c r="Q8" s="1"/>
  <c r="R8" s="1"/>
  <c r="S8" s="1"/>
  <c r="T8" s="1"/>
  <c r="U8" s="1"/>
  <c r="V8" s="1"/>
  <c r="W8" s="1"/>
  <c r="X8" s="1"/>
  <c r="Y8" s="1"/>
  <c r="Z8" s="1"/>
  <c r="AA8" s="1"/>
  <c r="AB8" s="1"/>
  <c r="J8" i="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F9" i="2"/>
  <c r="G9" s="1"/>
  <c r="H9" s="1"/>
  <c r="I9" s="1"/>
  <c r="J9" s="1"/>
  <c r="K9" s="1"/>
  <c r="L9" s="1"/>
  <c r="M9" s="1"/>
  <c r="N9" s="1"/>
  <c r="O9" s="1"/>
  <c r="P9" s="1"/>
  <c r="Q9" s="1"/>
  <c r="S9" s="1"/>
  <c r="AI14" i="21"/>
  <c r="AJ14"/>
  <c r="AI15"/>
  <c r="AJ15"/>
  <c r="AI16"/>
  <c r="AJ16"/>
  <c r="AI17"/>
  <c r="AJ17"/>
  <c r="AI18"/>
  <c r="AJ18"/>
  <c r="AI19"/>
  <c r="AJ19"/>
  <c r="AI20"/>
  <c r="AJ20"/>
  <c r="AI21"/>
  <c r="AJ21"/>
  <c r="AI22"/>
  <c r="AJ22"/>
  <c r="AI23"/>
  <c r="AJ23"/>
  <c r="AI24"/>
  <c r="AJ24"/>
  <c r="AI25"/>
  <c r="AJ25"/>
  <c r="AI26"/>
  <c r="AJ26"/>
  <c r="AI27"/>
  <c r="AJ27"/>
  <c r="AI28"/>
  <c r="AJ28"/>
  <c r="AI29"/>
  <c r="AJ29"/>
  <c r="AI30"/>
  <c r="AJ30"/>
  <c r="AF14"/>
  <c r="AG14"/>
  <c r="AF15"/>
  <c r="AG15"/>
  <c r="AF16"/>
  <c r="AG16"/>
  <c r="AF17"/>
  <c r="AG17"/>
  <c r="AF18"/>
  <c r="AG18"/>
  <c r="AF19"/>
  <c r="AG19"/>
  <c r="AF20"/>
  <c r="AG20"/>
  <c r="AF21"/>
  <c r="AG21"/>
  <c r="AF22"/>
  <c r="AG22"/>
  <c r="AF23"/>
  <c r="AG23"/>
  <c r="AF24"/>
  <c r="AG24"/>
  <c r="AF25"/>
  <c r="AG25"/>
  <c r="AF26"/>
  <c r="AG26"/>
  <c r="AF27"/>
  <c r="AG27"/>
  <c r="AF28"/>
  <c r="AG28"/>
  <c r="AF29"/>
  <c r="AG29"/>
  <c r="AF30"/>
  <c r="AG30"/>
  <c r="AC14"/>
  <c r="AD14"/>
  <c r="AC15"/>
  <c r="AD15"/>
  <c r="AC16"/>
  <c r="AD16"/>
  <c r="AC17"/>
  <c r="AD17"/>
  <c r="AC18"/>
  <c r="AD18"/>
  <c r="AC19"/>
  <c r="AD19"/>
  <c r="AC20"/>
  <c r="AD20"/>
  <c r="AC21"/>
  <c r="AD21"/>
  <c r="AC22"/>
  <c r="AD22"/>
  <c r="AC23"/>
  <c r="AD23"/>
  <c r="AC24"/>
  <c r="AD24"/>
  <c r="AC25"/>
  <c r="AD25"/>
  <c r="AC26"/>
  <c r="AD26"/>
  <c r="AC27"/>
  <c r="AD27"/>
  <c r="AC28"/>
  <c r="AD28"/>
  <c r="AC29"/>
  <c r="AD29"/>
  <c r="AC30"/>
  <c r="AD30"/>
  <c r="Q14"/>
  <c r="R14"/>
  <c r="S14"/>
  <c r="T14"/>
  <c r="U14"/>
  <c r="V14"/>
  <c r="W14"/>
  <c r="X14"/>
  <c r="Y14"/>
  <c r="Z14"/>
  <c r="AA14"/>
  <c r="Q15"/>
  <c r="R15"/>
  <c r="S15"/>
  <c r="T15"/>
  <c r="U15"/>
  <c r="V15"/>
  <c r="W15"/>
  <c r="X15"/>
  <c r="Y15"/>
  <c r="Z15"/>
  <c r="AA15"/>
  <c r="Q16"/>
  <c r="R16"/>
  <c r="S16"/>
  <c r="T16"/>
  <c r="U16"/>
  <c r="V16"/>
  <c r="W16"/>
  <c r="X16"/>
  <c r="Y16"/>
  <c r="Z16"/>
  <c r="AA16"/>
  <c r="Q17"/>
  <c r="R17"/>
  <c r="S17"/>
  <c r="T17"/>
  <c r="U17"/>
  <c r="V17"/>
  <c r="W17"/>
  <c r="X17"/>
  <c r="Y17"/>
  <c r="Z17"/>
  <c r="AA17"/>
  <c r="Q18"/>
  <c r="R18"/>
  <c r="S18"/>
  <c r="T18"/>
  <c r="U18"/>
  <c r="V18"/>
  <c r="W18"/>
  <c r="X18"/>
  <c r="Y18"/>
  <c r="Z18"/>
  <c r="AA18"/>
  <c r="Q19"/>
  <c r="R19"/>
  <c r="S19"/>
  <c r="T19"/>
  <c r="U19"/>
  <c r="V19"/>
  <c r="W19"/>
  <c r="X19"/>
  <c r="Y19"/>
  <c r="Z19"/>
  <c r="AA19"/>
  <c r="Q20"/>
  <c r="R20"/>
  <c r="S20"/>
  <c r="T20"/>
  <c r="U20"/>
  <c r="V20"/>
  <c r="W20"/>
  <c r="X20"/>
  <c r="Y20"/>
  <c r="Z20"/>
  <c r="AA20"/>
  <c r="Q21"/>
  <c r="R21"/>
  <c r="S21"/>
  <c r="T21"/>
  <c r="U21"/>
  <c r="V21"/>
  <c r="W21"/>
  <c r="X21"/>
  <c r="Y21"/>
  <c r="Z21"/>
  <c r="AA21"/>
  <c r="Q22"/>
  <c r="R22"/>
  <c r="S22"/>
  <c r="T22"/>
  <c r="U22"/>
  <c r="V22"/>
  <c r="W22"/>
  <c r="X22"/>
  <c r="Y22"/>
  <c r="Z22"/>
  <c r="AA22"/>
  <c r="Q23"/>
  <c r="R23"/>
  <c r="S23"/>
  <c r="T23"/>
  <c r="U23"/>
  <c r="V23"/>
  <c r="W23"/>
  <c r="X23"/>
  <c r="Y23"/>
  <c r="Z23"/>
  <c r="AA23"/>
  <c r="Q24"/>
  <c r="R24"/>
  <c r="S24"/>
  <c r="T24"/>
  <c r="U24"/>
  <c r="V24"/>
  <c r="W24"/>
  <c r="X24"/>
  <c r="Y24"/>
  <c r="Z24"/>
  <c r="AA24"/>
  <c r="Q25"/>
  <c r="R25"/>
  <c r="S25"/>
  <c r="T25"/>
  <c r="U25"/>
  <c r="V25"/>
  <c r="W25"/>
  <c r="X25"/>
  <c r="Y25"/>
  <c r="Z25"/>
  <c r="AA25"/>
  <c r="Q26"/>
  <c r="R26"/>
  <c r="S26"/>
  <c r="T26"/>
  <c r="U26"/>
  <c r="V26"/>
  <c r="W26"/>
  <c r="X26"/>
  <c r="Y26"/>
  <c r="Z26"/>
  <c r="AA26"/>
  <c r="Q27"/>
  <c r="R27"/>
  <c r="S27"/>
  <c r="T27"/>
  <c r="U27"/>
  <c r="V27"/>
  <c r="W27"/>
  <c r="X27"/>
  <c r="Y27"/>
  <c r="Z27"/>
  <c r="AA27"/>
  <c r="Q28"/>
  <c r="R28"/>
  <c r="S28"/>
  <c r="T28"/>
  <c r="U28"/>
  <c r="V28"/>
  <c r="W28"/>
  <c r="X28"/>
  <c r="Y28"/>
  <c r="Z28"/>
  <c r="AA28"/>
  <c r="Q29"/>
  <c r="R29"/>
  <c r="S29"/>
  <c r="T29"/>
  <c r="U29"/>
  <c r="V29"/>
  <c r="W29"/>
  <c r="X29"/>
  <c r="Y29"/>
  <c r="Z29"/>
  <c r="AA29"/>
  <c r="Q30"/>
  <c r="R30"/>
  <c r="S30"/>
  <c r="T30"/>
  <c r="U30"/>
  <c r="V30"/>
  <c r="W30"/>
  <c r="X30"/>
  <c r="Y30"/>
  <c r="Z30"/>
  <c r="AA30"/>
  <c r="P14"/>
  <c r="P15"/>
  <c r="P16"/>
  <c r="P17"/>
  <c r="P18"/>
  <c r="P19"/>
  <c r="P20"/>
  <c r="P21"/>
  <c r="P22"/>
  <c r="P23"/>
  <c r="P24"/>
  <c r="P25"/>
  <c r="P26"/>
  <c r="P27"/>
  <c r="P28"/>
  <c r="P29"/>
  <c r="P30"/>
  <c r="D14"/>
  <c r="E14"/>
  <c r="F14"/>
  <c r="G14"/>
  <c r="H14"/>
  <c r="I14"/>
  <c r="J14"/>
  <c r="K14"/>
  <c r="L14"/>
  <c r="M14"/>
  <c r="N14"/>
  <c r="D15"/>
  <c r="E15"/>
  <c r="F15"/>
  <c r="G15"/>
  <c r="H15"/>
  <c r="I15"/>
  <c r="J15"/>
  <c r="K15"/>
  <c r="L15"/>
  <c r="M15"/>
  <c r="N15"/>
  <c r="D16"/>
  <c r="E16"/>
  <c r="F16"/>
  <c r="G16"/>
  <c r="H16"/>
  <c r="I16"/>
  <c r="J16"/>
  <c r="K16"/>
  <c r="L16"/>
  <c r="M16"/>
  <c r="N16"/>
  <c r="D17"/>
  <c r="E17"/>
  <c r="F17"/>
  <c r="G17"/>
  <c r="H17"/>
  <c r="I17"/>
  <c r="J17"/>
  <c r="K17"/>
  <c r="L17"/>
  <c r="M17"/>
  <c r="N17"/>
  <c r="D18"/>
  <c r="E18"/>
  <c r="F18"/>
  <c r="G18"/>
  <c r="H18"/>
  <c r="I18"/>
  <c r="J18"/>
  <c r="K18"/>
  <c r="L18"/>
  <c r="M18"/>
  <c r="N18"/>
  <c r="D19"/>
  <c r="E19"/>
  <c r="F19"/>
  <c r="G19"/>
  <c r="H19"/>
  <c r="I19"/>
  <c r="J19"/>
  <c r="K19"/>
  <c r="L19"/>
  <c r="M19"/>
  <c r="N19"/>
  <c r="D20"/>
  <c r="E20"/>
  <c r="F20"/>
  <c r="G20"/>
  <c r="H20"/>
  <c r="I20"/>
  <c r="J20"/>
  <c r="K20"/>
  <c r="L20"/>
  <c r="M20"/>
  <c r="N20"/>
  <c r="D21"/>
  <c r="E21"/>
  <c r="F21"/>
  <c r="G21"/>
  <c r="H21"/>
  <c r="I21"/>
  <c r="J21"/>
  <c r="K21"/>
  <c r="L21"/>
  <c r="M21"/>
  <c r="N21"/>
  <c r="D22"/>
  <c r="E22"/>
  <c r="F22"/>
  <c r="G22"/>
  <c r="H22"/>
  <c r="I22"/>
  <c r="J22"/>
  <c r="K22"/>
  <c r="L22"/>
  <c r="M22"/>
  <c r="N22"/>
  <c r="D23"/>
  <c r="E23"/>
  <c r="F23"/>
  <c r="G23"/>
  <c r="H23"/>
  <c r="I23"/>
  <c r="J23"/>
  <c r="K23"/>
  <c r="L23"/>
  <c r="M23"/>
  <c r="N23"/>
  <c r="D24"/>
  <c r="E24"/>
  <c r="F24"/>
  <c r="G24"/>
  <c r="H24"/>
  <c r="I24"/>
  <c r="J24"/>
  <c r="K24"/>
  <c r="L24"/>
  <c r="M24"/>
  <c r="N24"/>
  <c r="D25"/>
  <c r="E25"/>
  <c r="F25"/>
  <c r="G25"/>
  <c r="H25"/>
  <c r="I25"/>
  <c r="J25"/>
  <c r="K25"/>
  <c r="L25"/>
  <c r="M25"/>
  <c r="N25"/>
  <c r="D26"/>
  <c r="E26"/>
  <c r="F26"/>
  <c r="G26"/>
  <c r="H26"/>
  <c r="I26"/>
  <c r="J26"/>
  <c r="K26"/>
  <c r="L26"/>
  <c r="M26"/>
  <c r="N26"/>
  <c r="D27"/>
  <c r="E27"/>
  <c r="F27"/>
  <c r="G27"/>
  <c r="H27"/>
  <c r="I27"/>
  <c r="J27"/>
  <c r="K27"/>
  <c r="L27"/>
  <c r="M27"/>
  <c r="N27"/>
  <c r="D28"/>
  <c r="E28"/>
  <c r="F28"/>
  <c r="G28"/>
  <c r="H28"/>
  <c r="I28"/>
  <c r="J28"/>
  <c r="K28"/>
  <c r="L28"/>
  <c r="M28"/>
  <c r="N28"/>
  <c r="D29"/>
  <c r="E29"/>
  <c r="F29"/>
  <c r="G29"/>
  <c r="H29"/>
  <c r="I29"/>
  <c r="J29"/>
  <c r="K29"/>
  <c r="L29"/>
  <c r="M29"/>
  <c r="N29"/>
  <c r="D30"/>
  <c r="E30"/>
  <c r="F30"/>
  <c r="G30"/>
  <c r="H30"/>
  <c r="I30"/>
  <c r="J30"/>
  <c r="K30"/>
  <c r="L30"/>
  <c r="M30"/>
  <c r="N30"/>
  <c r="C14"/>
  <c r="C15"/>
  <c r="C16"/>
  <c r="C17"/>
  <c r="C18"/>
  <c r="C19"/>
  <c r="C20"/>
  <c r="C21"/>
  <c r="C22"/>
  <c r="C23"/>
  <c r="C24"/>
  <c r="C25"/>
  <c r="C26"/>
  <c r="C27"/>
  <c r="C28"/>
  <c r="C29"/>
  <c r="C30"/>
  <c r="E14" i="26" l="1"/>
  <c r="E20" i="11" s="1"/>
  <c r="F14" i="26"/>
  <c r="F20" i="11" s="1"/>
  <c r="D14" i="26"/>
  <c r="D20" i="11" s="1"/>
  <c r="G14" i="26"/>
  <c r="H14"/>
  <c r="T9" i="2"/>
  <c r="D12" i="26"/>
  <c r="E12"/>
  <c r="F12"/>
  <c r="G12"/>
  <c r="H12"/>
  <c r="H20"/>
  <c r="H21"/>
  <c r="G20"/>
  <c r="G21"/>
  <c r="F20"/>
  <c r="F21"/>
  <c r="E21"/>
  <c r="E20"/>
  <c r="D21"/>
  <c r="D20"/>
  <c r="H22" l="1"/>
  <c r="G22"/>
  <c r="F22"/>
  <c r="E22"/>
  <c r="E19" i="11" s="1"/>
  <c r="D22" i="26"/>
  <c r="D19" i="11" s="1"/>
  <c r="D24" i="26"/>
  <c r="H18"/>
  <c r="G18"/>
  <c r="F18"/>
  <c r="E18"/>
  <c r="D18"/>
  <c r="H10"/>
  <c r="G10"/>
  <c r="F10"/>
  <c r="E10"/>
  <c r="H48" i="11" l="1"/>
  <c r="H51" s="1"/>
  <c r="G48"/>
  <c r="G51" s="1"/>
  <c r="F48"/>
  <c r="F51" s="1"/>
  <c r="E48"/>
  <c r="E51" s="1"/>
  <c r="D48"/>
  <c r="D51" s="1"/>
  <c r="C58" i="12"/>
  <c r="D21"/>
  <c r="D26"/>
  <c r="E21"/>
  <c r="C56"/>
  <c r="C57"/>
  <c r="C55"/>
  <c r="B423" i="7"/>
  <c r="B849"/>
  <c r="B850"/>
  <c r="B851"/>
  <c r="B852"/>
  <c r="B853"/>
  <c r="B854"/>
  <c r="B855"/>
  <c r="B856"/>
  <c r="B862"/>
  <c r="C862"/>
  <c r="D849" s="1"/>
  <c r="D862" s="1"/>
  <c r="B863"/>
  <c r="C863"/>
  <c r="D850" s="1"/>
  <c r="D863" s="1"/>
  <c r="B864"/>
  <c r="C864"/>
  <c r="D851" s="1"/>
  <c r="D864" s="1"/>
  <c r="E851" s="1"/>
  <c r="E864" s="1"/>
  <c r="F851" s="1"/>
  <c r="F864" s="1"/>
  <c r="G851" s="1"/>
  <c r="G864" s="1"/>
  <c r="H851" s="1"/>
  <c r="H864" s="1"/>
  <c r="I851" s="1"/>
  <c r="I864" s="1"/>
  <c r="B865"/>
  <c r="C865"/>
  <c r="D852" s="1"/>
  <c r="D865" s="1"/>
  <c r="E852" s="1"/>
  <c r="E865" s="1"/>
  <c r="F852" s="1"/>
  <c r="F865" s="1"/>
  <c r="G852" s="1"/>
  <c r="G865" s="1"/>
  <c r="H852" s="1"/>
  <c r="H865" s="1"/>
  <c r="I852" s="1"/>
  <c r="I865" s="1"/>
  <c r="B866"/>
  <c r="C866"/>
  <c r="D853" s="1"/>
  <c r="D866" s="1"/>
  <c r="B867"/>
  <c r="C867"/>
  <c r="B868"/>
  <c r="C868"/>
  <c r="D855" s="1"/>
  <c r="D868" s="1"/>
  <c r="E855" s="1"/>
  <c r="E868" s="1"/>
  <c r="F855" s="1"/>
  <c r="F868" s="1"/>
  <c r="B869"/>
  <c r="C869"/>
  <c r="D856" s="1"/>
  <c r="D869" s="1"/>
  <c r="E856" s="1"/>
  <c r="E869" s="1"/>
  <c r="B875"/>
  <c r="B876"/>
  <c r="B877"/>
  <c r="B878"/>
  <c r="B879"/>
  <c r="B880"/>
  <c r="B881"/>
  <c r="B882"/>
  <c r="B888"/>
  <c r="B889"/>
  <c r="B890"/>
  <c r="B891"/>
  <c r="B892"/>
  <c r="B893"/>
  <c r="B894"/>
  <c r="B895"/>
  <c r="B904"/>
  <c r="B905"/>
  <c r="B906"/>
  <c r="B907"/>
  <c r="B908"/>
  <c r="B909"/>
  <c r="B910"/>
  <c r="B911"/>
  <c r="B920"/>
  <c r="B921"/>
  <c r="B922"/>
  <c r="B923"/>
  <c r="B924"/>
  <c r="B925"/>
  <c r="B926"/>
  <c r="B927"/>
  <c r="B936"/>
  <c r="B937"/>
  <c r="B938"/>
  <c r="B939"/>
  <c r="B940"/>
  <c r="B941"/>
  <c r="B942"/>
  <c r="B943"/>
  <c r="B843"/>
  <c r="B744"/>
  <c r="B745"/>
  <c r="B746"/>
  <c r="B747"/>
  <c r="B748"/>
  <c r="B749"/>
  <c r="B750"/>
  <c r="B751"/>
  <c r="B757"/>
  <c r="C757"/>
  <c r="D744" s="1"/>
  <c r="D757" s="1"/>
  <c r="B758"/>
  <c r="C758"/>
  <c r="D745" s="1"/>
  <c r="D758" s="1"/>
  <c r="B759"/>
  <c r="C759"/>
  <c r="D746" s="1"/>
  <c r="D759" s="1"/>
  <c r="E746" s="1"/>
  <c r="E759" s="1"/>
  <c r="F746" s="1"/>
  <c r="F759" s="1"/>
  <c r="G746" s="1"/>
  <c r="G759" s="1"/>
  <c r="H746" s="1"/>
  <c r="H759" s="1"/>
  <c r="I746" s="1"/>
  <c r="I759" s="1"/>
  <c r="J746" s="1"/>
  <c r="J759" s="1"/>
  <c r="B760"/>
  <c r="C760"/>
  <c r="D747" s="1"/>
  <c r="D760" s="1"/>
  <c r="E747" s="1"/>
  <c r="E760" s="1"/>
  <c r="F747" s="1"/>
  <c r="F760" s="1"/>
  <c r="G747" s="1"/>
  <c r="G760" s="1"/>
  <c r="H747" s="1"/>
  <c r="H760" s="1"/>
  <c r="I747" s="1"/>
  <c r="I760" s="1"/>
  <c r="B761"/>
  <c r="C761"/>
  <c r="D748" s="1"/>
  <c r="D761" s="1"/>
  <c r="B762"/>
  <c r="C762"/>
  <c r="B763"/>
  <c r="C763"/>
  <c r="D750" s="1"/>
  <c r="D763" s="1"/>
  <c r="E750" s="1"/>
  <c r="E763" s="1"/>
  <c r="F750" s="1"/>
  <c r="F763" s="1"/>
  <c r="B764"/>
  <c r="C764"/>
  <c r="D751" s="1"/>
  <c r="D764" s="1"/>
  <c r="E751" s="1"/>
  <c r="E764" s="1"/>
  <c r="F751" s="1"/>
  <c r="F764" s="1"/>
  <c r="G751" s="1"/>
  <c r="G764" s="1"/>
  <c r="H751" s="1"/>
  <c r="H764" s="1"/>
  <c r="I751" s="1"/>
  <c r="I764" s="1"/>
  <c r="J751" s="1"/>
  <c r="J764" s="1"/>
  <c r="K751" s="1"/>
  <c r="K764" s="1"/>
  <c r="B770"/>
  <c r="B771"/>
  <c r="B772"/>
  <c r="B773"/>
  <c r="B774"/>
  <c r="B775"/>
  <c r="B776"/>
  <c r="B777"/>
  <c r="B783"/>
  <c r="B784"/>
  <c r="B785"/>
  <c r="B786"/>
  <c r="B787"/>
  <c r="B788"/>
  <c r="B789"/>
  <c r="B790"/>
  <c r="B799"/>
  <c r="B800"/>
  <c r="B801"/>
  <c r="B802"/>
  <c r="B803"/>
  <c r="B804"/>
  <c r="B805"/>
  <c r="B806"/>
  <c r="B815"/>
  <c r="B816"/>
  <c r="B817"/>
  <c r="B818"/>
  <c r="B819"/>
  <c r="B820"/>
  <c r="B821"/>
  <c r="B822"/>
  <c r="B831"/>
  <c r="B832"/>
  <c r="B833"/>
  <c r="B834"/>
  <c r="B835"/>
  <c r="B836"/>
  <c r="B837"/>
  <c r="B838"/>
  <c r="B738"/>
  <c r="B639"/>
  <c r="B640"/>
  <c r="B641"/>
  <c r="B642"/>
  <c r="B643"/>
  <c r="B644"/>
  <c r="B645"/>
  <c r="B646"/>
  <c r="B652"/>
  <c r="C652"/>
  <c r="D639" s="1"/>
  <c r="D652" s="1"/>
  <c r="B653"/>
  <c r="C653"/>
  <c r="D640" s="1"/>
  <c r="D653" s="1"/>
  <c r="B654"/>
  <c r="C654"/>
  <c r="D641" s="1"/>
  <c r="D654" s="1"/>
  <c r="E641" s="1"/>
  <c r="E654" s="1"/>
  <c r="F641" s="1"/>
  <c r="F654" s="1"/>
  <c r="G641" s="1"/>
  <c r="G654" s="1"/>
  <c r="H641" s="1"/>
  <c r="H654" s="1"/>
  <c r="B655"/>
  <c r="C655"/>
  <c r="D642" s="1"/>
  <c r="D655" s="1"/>
  <c r="E642" s="1"/>
  <c r="E655" s="1"/>
  <c r="F642" s="1"/>
  <c r="F655" s="1"/>
  <c r="G642" s="1"/>
  <c r="G655" s="1"/>
  <c r="H642" s="1"/>
  <c r="H655" s="1"/>
  <c r="I642" s="1"/>
  <c r="I655" s="1"/>
  <c r="B656"/>
  <c r="C656"/>
  <c r="B657"/>
  <c r="C657"/>
  <c r="B658"/>
  <c r="C658"/>
  <c r="D645" s="1"/>
  <c r="D658" s="1"/>
  <c r="E645" s="1"/>
  <c r="E658" s="1"/>
  <c r="F645" s="1"/>
  <c r="F658" s="1"/>
  <c r="B659"/>
  <c r="C659"/>
  <c r="D646" s="1"/>
  <c r="D659" s="1"/>
  <c r="E646" s="1"/>
  <c r="E659" s="1"/>
  <c r="B665"/>
  <c r="B666"/>
  <c r="B667"/>
  <c r="B668"/>
  <c r="B669"/>
  <c r="B670"/>
  <c r="B671"/>
  <c r="B672"/>
  <c r="B678"/>
  <c r="B679"/>
  <c r="B680"/>
  <c r="B681"/>
  <c r="B682"/>
  <c r="B683"/>
  <c r="B684"/>
  <c r="B685"/>
  <c r="B694"/>
  <c r="B695"/>
  <c r="B696"/>
  <c r="B697"/>
  <c r="B698"/>
  <c r="B699"/>
  <c r="B700"/>
  <c r="B701"/>
  <c r="B710"/>
  <c r="B711"/>
  <c r="B712"/>
  <c r="B713"/>
  <c r="B714"/>
  <c r="B715"/>
  <c r="B716"/>
  <c r="B717"/>
  <c r="B726"/>
  <c r="B727"/>
  <c r="B728"/>
  <c r="B729"/>
  <c r="B730"/>
  <c r="B731"/>
  <c r="B732"/>
  <c r="B733"/>
  <c r="B633"/>
  <c r="B534"/>
  <c r="B535"/>
  <c r="B536"/>
  <c r="B537"/>
  <c r="B538"/>
  <c r="B539"/>
  <c r="B540"/>
  <c r="B541"/>
  <c r="B547"/>
  <c r="C547"/>
  <c r="D534" s="1"/>
  <c r="D547" s="1"/>
  <c r="B548"/>
  <c r="C548"/>
  <c r="D535" s="1"/>
  <c r="D548" s="1"/>
  <c r="B549"/>
  <c r="C549"/>
  <c r="D536" s="1"/>
  <c r="D549" s="1"/>
  <c r="E536" s="1"/>
  <c r="E549" s="1"/>
  <c r="F536" s="1"/>
  <c r="F549" s="1"/>
  <c r="G536" s="1"/>
  <c r="G549" s="1"/>
  <c r="H536" s="1"/>
  <c r="H549" s="1"/>
  <c r="I536" s="1"/>
  <c r="I549" s="1"/>
  <c r="B550"/>
  <c r="C550"/>
  <c r="D537" s="1"/>
  <c r="D550" s="1"/>
  <c r="E537" s="1"/>
  <c r="E550" s="1"/>
  <c r="F537" s="1"/>
  <c r="F550" s="1"/>
  <c r="G537" s="1"/>
  <c r="G550" s="1"/>
  <c r="H537" s="1"/>
  <c r="H550" s="1"/>
  <c r="I537" s="1"/>
  <c r="I550" s="1"/>
  <c r="B551"/>
  <c r="C551"/>
  <c r="B552"/>
  <c r="C552"/>
  <c r="B553"/>
  <c r="C553"/>
  <c r="D540" s="1"/>
  <c r="D553" s="1"/>
  <c r="E540" s="1"/>
  <c r="E553" s="1"/>
  <c r="F540" s="1"/>
  <c r="F553" s="1"/>
  <c r="B554"/>
  <c r="C554"/>
  <c r="D541" s="1"/>
  <c r="D554" s="1"/>
  <c r="B560"/>
  <c r="B561"/>
  <c r="B562"/>
  <c r="B563"/>
  <c r="B564"/>
  <c r="B565"/>
  <c r="B566"/>
  <c r="B567"/>
  <c r="B573"/>
  <c r="B574"/>
  <c r="B575"/>
  <c r="B576"/>
  <c r="B577"/>
  <c r="B578"/>
  <c r="B579"/>
  <c r="B580"/>
  <c r="B589"/>
  <c r="B590"/>
  <c r="B591"/>
  <c r="B592"/>
  <c r="B593"/>
  <c r="B594"/>
  <c r="B595"/>
  <c r="B596"/>
  <c r="B605"/>
  <c r="B606"/>
  <c r="B607"/>
  <c r="B608"/>
  <c r="B609"/>
  <c r="B610"/>
  <c r="B611"/>
  <c r="B612"/>
  <c r="B621"/>
  <c r="B622"/>
  <c r="B623"/>
  <c r="B624"/>
  <c r="B625"/>
  <c r="B626"/>
  <c r="B627"/>
  <c r="B628"/>
  <c r="B528"/>
  <c r="B429"/>
  <c r="B430"/>
  <c r="B431"/>
  <c r="B432"/>
  <c r="B433"/>
  <c r="B435"/>
  <c r="B436"/>
  <c r="B442"/>
  <c r="C442"/>
  <c r="D429" s="1"/>
  <c r="D442" s="1"/>
  <c r="E429" s="1"/>
  <c r="E442" s="1"/>
  <c r="B443"/>
  <c r="C443"/>
  <c r="D430" s="1"/>
  <c r="D443" s="1"/>
  <c r="E430" s="1"/>
  <c r="E443" s="1"/>
  <c r="B444"/>
  <c r="C444"/>
  <c r="D431" s="1"/>
  <c r="D444" s="1"/>
  <c r="E431" s="1"/>
  <c r="E444" s="1"/>
  <c r="F431" s="1"/>
  <c r="F444" s="1"/>
  <c r="G431" s="1"/>
  <c r="G444" s="1"/>
  <c r="B445"/>
  <c r="C445"/>
  <c r="D432" s="1"/>
  <c r="D445" s="1"/>
  <c r="E432" s="1"/>
  <c r="E445" s="1"/>
  <c r="B446"/>
  <c r="C446"/>
  <c r="D433" s="1"/>
  <c r="D446" s="1"/>
  <c r="E433" s="1"/>
  <c r="E446" s="1"/>
  <c r="C447"/>
  <c r="D434" s="1"/>
  <c r="D447" s="1"/>
  <c r="B448"/>
  <c r="C448"/>
  <c r="D435" s="1"/>
  <c r="D448" s="1"/>
  <c r="B449"/>
  <c r="C449"/>
  <c r="D436" s="1"/>
  <c r="D449" s="1"/>
  <c r="E436" s="1"/>
  <c r="E449" s="1"/>
  <c r="F436" s="1"/>
  <c r="F449" s="1"/>
  <c r="G436" s="1"/>
  <c r="G449" s="1"/>
  <c r="B455"/>
  <c r="B456"/>
  <c r="B457"/>
  <c r="B458"/>
  <c r="B459"/>
  <c r="B460"/>
  <c r="B461"/>
  <c r="B462"/>
  <c r="B468"/>
  <c r="B469"/>
  <c r="B470"/>
  <c r="B471"/>
  <c r="B472"/>
  <c r="B474"/>
  <c r="B475"/>
  <c r="B484"/>
  <c r="B485"/>
  <c r="B486"/>
  <c r="B487"/>
  <c r="B488"/>
  <c r="B490"/>
  <c r="B491"/>
  <c r="B500"/>
  <c r="B501"/>
  <c r="B502"/>
  <c r="B503"/>
  <c r="B504"/>
  <c r="B506"/>
  <c r="B507"/>
  <c r="B516"/>
  <c r="B517"/>
  <c r="B518"/>
  <c r="B519"/>
  <c r="B520"/>
  <c r="B521"/>
  <c r="B522"/>
  <c r="B523"/>
  <c r="B324"/>
  <c r="B325"/>
  <c r="B326"/>
  <c r="B327"/>
  <c r="B328"/>
  <c r="B329"/>
  <c r="B330"/>
  <c r="B331"/>
  <c r="B337"/>
  <c r="C337"/>
  <c r="D324" s="1"/>
  <c r="D337" s="1"/>
  <c r="E324" s="1"/>
  <c r="E337" s="1"/>
  <c r="B338"/>
  <c r="C338"/>
  <c r="D325" s="1"/>
  <c r="D338" s="1"/>
  <c r="E325" s="1"/>
  <c r="E338" s="1"/>
  <c r="B339"/>
  <c r="C339"/>
  <c r="D326" s="1"/>
  <c r="D339" s="1"/>
  <c r="E326" s="1"/>
  <c r="E339" s="1"/>
  <c r="F326" s="1"/>
  <c r="F339" s="1"/>
  <c r="G326" s="1"/>
  <c r="G339" s="1"/>
  <c r="H326" s="1"/>
  <c r="H339" s="1"/>
  <c r="I326" s="1"/>
  <c r="I339" s="1"/>
  <c r="J326" s="1"/>
  <c r="J339" s="1"/>
  <c r="K326" s="1"/>
  <c r="K339" s="1"/>
  <c r="B340"/>
  <c r="C340"/>
  <c r="D327" s="1"/>
  <c r="D340" s="1"/>
  <c r="E327" s="1"/>
  <c r="E340" s="1"/>
  <c r="F327" s="1"/>
  <c r="F340" s="1"/>
  <c r="G327" s="1"/>
  <c r="G340" s="1"/>
  <c r="H327" s="1"/>
  <c r="H340" s="1"/>
  <c r="I327" s="1"/>
  <c r="I340" s="1"/>
  <c r="J327" s="1"/>
  <c r="J340" s="1"/>
  <c r="B341"/>
  <c r="C341"/>
  <c r="D328" s="1"/>
  <c r="D341" s="1"/>
  <c r="E328" s="1"/>
  <c r="E341" s="1"/>
  <c r="B342"/>
  <c r="C342"/>
  <c r="D329" s="1"/>
  <c r="D342" s="1"/>
  <c r="E329" s="1"/>
  <c r="E342" s="1"/>
  <c r="B343"/>
  <c r="C343"/>
  <c r="D330" s="1"/>
  <c r="D343" s="1"/>
  <c r="E330" s="1"/>
  <c r="E343" s="1"/>
  <c r="F330" s="1"/>
  <c r="F343" s="1"/>
  <c r="G330" s="1"/>
  <c r="G343" s="1"/>
  <c r="B344"/>
  <c r="C344"/>
  <c r="D331" s="1"/>
  <c r="D344" s="1"/>
  <c r="E331" s="1"/>
  <c r="E344" s="1"/>
  <c r="B350"/>
  <c r="B351"/>
  <c r="B352"/>
  <c r="B353"/>
  <c r="B354"/>
  <c r="B355"/>
  <c r="B356"/>
  <c r="B357"/>
  <c r="B363"/>
  <c r="B364"/>
  <c r="B365"/>
  <c r="B366"/>
  <c r="B367"/>
  <c r="B368"/>
  <c r="B369"/>
  <c r="B370"/>
  <c r="B379"/>
  <c r="B380"/>
  <c r="B381"/>
  <c r="B382"/>
  <c r="B383"/>
  <c r="B384"/>
  <c r="B385"/>
  <c r="B386"/>
  <c r="B395"/>
  <c r="B396"/>
  <c r="B397"/>
  <c r="B398"/>
  <c r="B399"/>
  <c r="B400"/>
  <c r="B401"/>
  <c r="B402"/>
  <c r="B411"/>
  <c r="B412"/>
  <c r="B413"/>
  <c r="B414"/>
  <c r="B415"/>
  <c r="B416"/>
  <c r="B417"/>
  <c r="B418"/>
  <c r="B318"/>
  <c r="B219"/>
  <c r="B258" s="1"/>
  <c r="B220"/>
  <c r="B259" s="1"/>
  <c r="B221"/>
  <c r="B260" s="1"/>
  <c r="B222"/>
  <c r="B261" s="1"/>
  <c r="B223"/>
  <c r="B262" s="1"/>
  <c r="B224"/>
  <c r="B263" s="1"/>
  <c r="B225"/>
  <c r="B264" s="1"/>
  <c r="B226"/>
  <c r="B265" s="1"/>
  <c r="B232"/>
  <c r="C232"/>
  <c r="D219" s="1"/>
  <c r="D232" s="1"/>
  <c r="E219" s="1"/>
  <c r="E232" s="1"/>
  <c r="B233"/>
  <c r="C233"/>
  <c r="D220" s="1"/>
  <c r="D233" s="1"/>
  <c r="B234"/>
  <c r="C234"/>
  <c r="D221" s="1"/>
  <c r="D234" s="1"/>
  <c r="B235"/>
  <c r="C235"/>
  <c r="D222" s="1"/>
  <c r="D235" s="1"/>
  <c r="E222" s="1"/>
  <c r="E235" s="1"/>
  <c r="B236"/>
  <c r="C236"/>
  <c r="B237"/>
  <c r="C237"/>
  <c r="D224" s="1"/>
  <c r="D237" s="1"/>
  <c r="B238"/>
  <c r="C238"/>
  <c r="D225" s="1"/>
  <c r="D238" s="1"/>
  <c r="B239"/>
  <c r="C239"/>
  <c r="D226" s="1"/>
  <c r="D239" s="1"/>
  <c r="B245"/>
  <c r="B246"/>
  <c r="B247"/>
  <c r="B248"/>
  <c r="B249"/>
  <c r="B250"/>
  <c r="B251"/>
  <c r="B252"/>
  <c r="B274"/>
  <c r="B275"/>
  <c r="B276"/>
  <c r="B277"/>
  <c r="B278"/>
  <c r="B279"/>
  <c r="B280"/>
  <c r="B281"/>
  <c r="B290"/>
  <c r="B291"/>
  <c r="B292"/>
  <c r="B293"/>
  <c r="B294"/>
  <c r="B295"/>
  <c r="B296"/>
  <c r="B297"/>
  <c r="B306"/>
  <c r="B307"/>
  <c r="B308"/>
  <c r="B309"/>
  <c r="B310"/>
  <c r="B311"/>
  <c r="B312"/>
  <c r="B313"/>
  <c r="B213"/>
  <c r="B114"/>
  <c r="B115"/>
  <c r="B116"/>
  <c r="B117"/>
  <c r="B118"/>
  <c r="B119"/>
  <c r="B120"/>
  <c r="B121"/>
  <c r="B127"/>
  <c r="C127"/>
  <c r="B128"/>
  <c r="C128"/>
  <c r="B129"/>
  <c r="C129"/>
  <c r="D116" s="1"/>
  <c r="D129" s="1"/>
  <c r="E116" s="1"/>
  <c r="E129" s="1"/>
  <c r="F116" s="1"/>
  <c r="F129" s="1"/>
  <c r="G116" s="1"/>
  <c r="G129" s="1"/>
  <c r="H116" s="1"/>
  <c r="H129" s="1"/>
  <c r="I116" s="1"/>
  <c r="I129" s="1"/>
  <c r="J116" s="1"/>
  <c r="J129" s="1"/>
  <c r="K116" s="1"/>
  <c r="K129" s="1"/>
  <c r="L116" s="1"/>
  <c r="L129" s="1"/>
  <c r="M116" s="1"/>
  <c r="M129" s="1"/>
  <c r="N116" s="1"/>
  <c r="N129" s="1"/>
  <c r="O116" s="1"/>
  <c r="O129" s="1"/>
  <c r="P116" s="1"/>
  <c r="P129" s="1"/>
  <c r="Q116" s="1"/>
  <c r="Q129" s="1"/>
  <c r="R116" s="1"/>
  <c r="R129" s="1"/>
  <c r="S116" s="1"/>
  <c r="S129" s="1"/>
  <c r="T116" s="1"/>
  <c r="T129" s="1"/>
  <c r="U116" s="1"/>
  <c r="U129" s="1"/>
  <c r="B130"/>
  <c r="C130"/>
  <c r="B131"/>
  <c r="C131"/>
  <c r="D118" s="1"/>
  <c r="D131" s="1"/>
  <c r="B132"/>
  <c r="C132"/>
  <c r="B133"/>
  <c r="C133"/>
  <c r="D120" s="1"/>
  <c r="D133" s="1"/>
  <c r="B134"/>
  <c r="C134"/>
  <c r="C875"/>
  <c r="B140"/>
  <c r="B141"/>
  <c r="B142"/>
  <c r="B143"/>
  <c r="B144"/>
  <c r="B145"/>
  <c r="B146"/>
  <c r="B147"/>
  <c r="C155"/>
  <c r="B153"/>
  <c r="B154"/>
  <c r="B155"/>
  <c r="B156"/>
  <c r="B157"/>
  <c r="B158"/>
  <c r="B159"/>
  <c r="B160"/>
  <c r="B169"/>
  <c r="B170"/>
  <c r="B171"/>
  <c r="B172"/>
  <c r="B173"/>
  <c r="B174"/>
  <c r="B175"/>
  <c r="B176"/>
  <c r="B185"/>
  <c r="B186"/>
  <c r="B187"/>
  <c r="B188"/>
  <c r="B189"/>
  <c r="B190"/>
  <c r="B191"/>
  <c r="B192"/>
  <c r="B201"/>
  <c r="B202"/>
  <c r="B203"/>
  <c r="B204"/>
  <c r="B205"/>
  <c r="B206"/>
  <c r="B207"/>
  <c r="B208"/>
  <c r="B108"/>
  <c r="B80"/>
  <c r="B81"/>
  <c r="B82"/>
  <c r="B83"/>
  <c r="B84"/>
  <c r="B85"/>
  <c r="B86"/>
  <c r="B87"/>
  <c r="B96"/>
  <c r="B97"/>
  <c r="B98"/>
  <c r="B99"/>
  <c r="B100"/>
  <c r="B101"/>
  <c r="B102"/>
  <c r="B103"/>
  <c r="C107" i="3"/>
  <c r="C108"/>
  <c r="C109"/>
  <c r="C110"/>
  <c r="C111"/>
  <c r="C112"/>
  <c r="C113"/>
  <c r="C114"/>
  <c r="C891" i="7" l="1"/>
  <c r="C936"/>
  <c r="C904"/>
  <c r="E850"/>
  <c r="E863" s="1"/>
  <c r="E849"/>
  <c r="J851"/>
  <c r="J864" s="1"/>
  <c r="C879"/>
  <c r="C895"/>
  <c r="C880"/>
  <c r="C941" s="1"/>
  <c r="C878"/>
  <c r="C939" s="1"/>
  <c r="C877"/>
  <c r="C938" s="1"/>
  <c r="C881"/>
  <c r="C942" s="1"/>
  <c r="C882"/>
  <c r="C943" s="1"/>
  <c r="C890"/>
  <c r="C894"/>
  <c r="C889"/>
  <c r="C888"/>
  <c r="C892"/>
  <c r="G855"/>
  <c r="G868" s="1"/>
  <c r="C876"/>
  <c r="C937" s="1"/>
  <c r="D854"/>
  <c r="D867" s="1"/>
  <c r="C893"/>
  <c r="E853"/>
  <c r="E866" s="1"/>
  <c r="J852"/>
  <c r="J865" s="1"/>
  <c r="F856"/>
  <c r="F869" s="1"/>
  <c r="C786"/>
  <c r="C773"/>
  <c r="C834" s="1"/>
  <c r="C772"/>
  <c r="C833" s="1"/>
  <c r="C776"/>
  <c r="C837" s="1"/>
  <c r="C777"/>
  <c r="C838" s="1"/>
  <c r="C771"/>
  <c r="C832" s="1"/>
  <c r="C770"/>
  <c r="C831" s="1"/>
  <c r="C775"/>
  <c r="C836" s="1"/>
  <c r="C774"/>
  <c r="C835" s="1"/>
  <c r="E744"/>
  <c r="C785"/>
  <c r="C789"/>
  <c r="C784"/>
  <c r="C783"/>
  <c r="C787"/>
  <c r="C790"/>
  <c r="E745"/>
  <c r="E758" s="1"/>
  <c r="L751"/>
  <c r="L764" s="1"/>
  <c r="K746"/>
  <c r="K759" s="1"/>
  <c r="G750"/>
  <c r="G763" s="1"/>
  <c r="D749"/>
  <c r="D762" s="1"/>
  <c r="C788"/>
  <c r="E748"/>
  <c r="E761" s="1"/>
  <c r="J747"/>
  <c r="J760" s="1"/>
  <c r="C668"/>
  <c r="C667"/>
  <c r="C728" s="1"/>
  <c r="C671"/>
  <c r="C732" s="1"/>
  <c r="C665"/>
  <c r="C726" s="1"/>
  <c r="C666"/>
  <c r="C727" s="1"/>
  <c r="C669"/>
  <c r="C670"/>
  <c r="C731" s="1"/>
  <c r="C672"/>
  <c r="C733" s="1"/>
  <c r="E639"/>
  <c r="D644"/>
  <c r="D657" s="1"/>
  <c r="C683"/>
  <c r="D643"/>
  <c r="D656" s="1"/>
  <c r="C682"/>
  <c r="J642"/>
  <c r="J655" s="1"/>
  <c r="E640"/>
  <c r="E653" s="1"/>
  <c r="C680"/>
  <c r="C684"/>
  <c r="C679"/>
  <c r="C678"/>
  <c r="C681"/>
  <c r="C685"/>
  <c r="G645"/>
  <c r="G658" s="1"/>
  <c r="I641"/>
  <c r="I654" s="1"/>
  <c r="F646"/>
  <c r="F659" s="1"/>
  <c r="E534"/>
  <c r="J536"/>
  <c r="J549" s="1"/>
  <c r="C574"/>
  <c r="C573"/>
  <c r="E535"/>
  <c r="E548" s="1"/>
  <c r="C561"/>
  <c r="C622" s="1"/>
  <c r="C565"/>
  <c r="C626" s="1"/>
  <c r="C560"/>
  <c r="C621" s="1"/>
  <c r="C564"/>
  <c r="C625" s="1"/>
  <c r="C562"/>
  <c r="C623" s="1"/>
  <c r="C563"/>
  <c r="C624" s="1"/>
  <c r="C566"/>
  <c r="C627" s="1"/>
  <c r="C567"/>
  <c r="C628" s="1"/>
  <c r="G540"/>
  <c r="G553" s="1"/>
  <c r="C580"/>
  <c r="C579"/>
  <c r="C576"/>
  <c r="C575"/>
  <c r="D539"/>
  <c r="D552" s="1"/>
  <c r="C578"/>
  <c r="D538"/>
  <c r="D551" s="1"/>
  <c r="C577"/>
  <c r="J537"/>
  <c r="J550" s="1"/>
  <c r="E541"/>
  <c r="E554" s="1"/>
  <c r="C472"/>
  <c r="B434"/>
  <c r="B447"/>
  <c r="B473"/>
  <c r="B489"/>
  <c r="B505"/>
  <c r="C144"/>
  <c r="C205" s="1"/>
  <c r="C458"/>
  <c r="C519" s="1"/>
  <c r="C457"/>
  <c r="C461"/>
  <c r="C522" s="1"/>
  <c r="C456"/>
  <c r="C460"/>
  <c r="C462"/>
  <c r="C523" s="1"/>
  <c r="C455"/>
  <c r="C516" s="1"/>
  <c r="C459"/>
  <c r="C520" s="1"/>
  <c r="C471"/>
  <c r="C470"/>
  <c r="C474"/>
  <c r="C475"/>
  <c r="C469"/>
  <c r="C473"/>
  <c r="C468"/>
  <c r="H436"/>
  <c r="H449" s="1"/>
  <c r="E434"/>
  <c r="E447" s="1"/>
  <c r="F433"/>
  <c r="F446" s="1"/>
  <c r="F432"/>
  <c r="F445" s="1"/>
  <c r="F430"/>
  <c r="F443" s="1"/>
  <c r="F429"/>
  <c r="H431"/>
  <c r="H444" s="1"/>
  <c r="E435"/>
  <c r="E448" s="1"/>
  <c r="C157"/>
  <c r="C363"/>
  <c r="C246"/>
  <c r="C307" s="1"/>
  <c r="C352"/>
  <c r="C413" s="1"/>
  <c r="C351"/>
  <c r="C412" s="1"/>
  <c r="C355"/>
  <c r="C416" s="1"/>
  <c r="C357"/>
  <c r="C418" s="1"/>
  <c r="C350"/>
  <c r="C411" s="1"/>
  <c r="C353"/>
  <c r="C414" s="1"/>
  <c r="C356"/>
  <c r="C417" s="1"/>
  <c r="C146"/>
  <c r="C207" s="1"/>
  <c r="C142"/>
  <c r="C203" s="1"/>
  <c r="C354"/>
  <c r="C415" s="1"/>
  <c r="C140"/>
  <c r="C201" s="1"/>
  <c r="D223"/>
  <c r="D236" s="1"/>
  <c r="E223" s="1"/>
  <c r="E236" s="1"/>
  <c r="C262"/>
  <c r="F331"/>
  <c r="F344" s="1"/>
  <c r="F328"/>
  <c r="F341" s="1"/>
  <c r="F324"/>
  <c r="C263"/>
  <c r="C258"/>
  <c r="C367"/>
  <c r="F325"/>
  <c r="F338" s="1"/>
  <c r="K327"/>
  <c r="K340" s="1"/>
  <c r="C382"/>
  <c r="C366"/>
  <c r="C370"/>
  <c r="C365"/>
  <c r="C369"/>
  <c r="C364"/>
  <c r="C368"/>
  <c r="L326"/>
  <c r="L339" s="1"/>
  <c r="C153"/>
  <c r="C159"/>
  <c r="C160"/>
  <c r="C259"/>
  <c r="H330"/>
  <c r="H343" s="1"/>
  <c r="F329"/>
  <c r="F342" s="1"/>
  <c r="C156"/>
  <c r="D117"/>
  <c r="D130" s="1"/>
  <c r="D115"/>
  <c r="D128" s="1"/>
  <c r="E115" s="1"/>
  <c r="E128" s="1"/>
  <c r="C154"/>
  <c r="F222"/>
  <c r="F235" s="1"/>
  <c r="D119"/>
  <c r="D132" s="1"/>
  <c r="E119" s="1"/>
  <c r="E132" s="1"/>
  <c r="F119" s="1"/>
  <c r="F132" s="1"/>
  <c r="G119" s="1"/>
  <c r="G132" s="1"/>
  <c r="C158"/>
  <c r="E221"/>
  <c r="E234" s="1"/>
  <c r="F219"/>
  <c r="D892"/>
  <c r="C260"/>
  <c r="C264"/>
  <c r="C261"/>
  <c r="C265"/>
  <c r="E225"/>
  <c r="E238" s="1"/>
  <c r="D121"/>
  <c r="D134" s="1"/>
  <c r="E121" s="1"/>
  <c r="E134" s="1"/>
  <c r="E226"/>
  <c r="E239" s="1"/>
  <c r="C147"/>
  <c r="C145"/>
  <c r="C174" s="1"/>
  <c r="C143"/>
  <c r="C172" s="1"/>
  <c r="C141"/>
  <c r="C202" s="1"/>
  <c r="C250"/>
  <c r="D143"/>
  <c r="C247"/>
  <c r="C308" s="1"/>
  <c r="C251"/>
  <c r="C312" s="1"/>
  <c r="C248"/>
  <c r="C309" s="1"/>
  <c r="C252"/>
  <c r="C313" s="1"/>
  <c r="C245"/>
  <c r="C306" s="1"/>
  <c r="C249"/>
  <c r="C310" s="1"/>
  <c r="E224"/>
  <c r="E237" s="1"/>
  <c r="E220"/>
  <c r="E233" s="1"/>
  <c r="E118"/>
  <c r="E131" s="1"/>
  <c r="E120"/>
  <c r="E133" s="1"/>
  <c r="V116"/>
  <c r="V129" s="1"/>
  <c r="D114"/>
  <c r="E37" i="16"/>
  <c r="D17" i="25"/>
  <c r="C385" i="7" l="1"/>
  <c r="C401" s="1"/>
  <c r="C910"/>
  <c r="C926" s="1"/>
  <c r="C911"/>
  <c r="C927" s="1"/>
  <c r="C906"/>
  <c r="C922" s="1"/>
  <c r="F442"/>
  <c r="G429" s="1"/>
  <c r="F337"/>
  <c r="E547"/>
  <c r="F534" s="1"/>
  <c r="E652"/>
  <c r="E862"/>
  <c r="D127"/>
  <c r="E114" s="1"/>
  <c r="F232"/>
  <c r="E757"/>
  <c r="D787"/>
  <c r="D784"/>
  <c r="C907"/>
  <c r="C923" s="1"/>
  <c r="F850"/>
  <c r="F863" s="1"/>
  <c r="E854"/>
  <c r="E867" s="1"/>
  <c r="D893"/>
  <c r="C940"/>
  <c r="C945" s="1"/>
  <c r="C946" s="1"/>
  <c r="C908"/>
  <c r="C924" s="1"/>
  <c r="F849"/>
  <c r="C905"/>
  <c r="C921" s="1"/>
  <c r="C701"/>
  <c r="C717" s="1"/>
  <c r="C803"/>
  <c r="C819" s="1"/>
  <c r="C909"/>
  <c r="C925" s="1"/>
  <c r="D877"/>
  <c r="D938" s="1"/>
  <c r="D881"/>
  <c r="D942" s="1"/>
  <c r="D876"/>
  <c r="D937" s="1"/>
  <c r="D880"/>
  <c r="D941" s="1"/>
  <c r="D875"/>
  <c r="D936" s="1"/>
  <c r="D878"/>
  <c r="D939" s="1"/>
  <c r="D879"/>
  <c r="D940" s="1"/>
  <c r="D882"/>
  <c r="D943" s="1"/>
  <c r="K851"/>
  <c r="K864" s="1"/>
  <c r="K852"/>
  <c r="K865" s="1"/>
  <c r="H855"/>
  <c r="H868" s="1"/>
  <c r="C897"/>
  <c r="C898" s="1"/>
  <c r="C920"/>
  <c r="D679"/>
  <c r="D891"/>
  <c r="D895"/>
  <c r="D890"/>
  <c r="D894"/>
  <c r="G856"/>
  <c r="G869" s="1"/>
  <c r="F853"/>
  <c r="F866" s="1"/>
  <c r="D141"/>
  <c r="D170" s="1"/>
  <c r="C694"/>
  <c r="C710" s="1"/>
  <c r="D678"/>
  <c r="C806"/>
  <c r="C822" s="1"/>
  <c r="D783"/>
  <c r="D888"/>
  <c r="D889"/>
  <c r="C800"/>
  <c r="C816" s="1"/>
  <c r="C802"/>
  <c r="C818" s="1"/>
  <c r="C695"/>
  <c r="C711" s="1"/>
  <c r="C801"/>
  <c r="C817" s="1"/>
  <c r="C840"/>
  <c r="C841" s="1"/>
  <c r="K747"/>
  <c r="K760" s="1"/>
  <c r="E749"/>
  <c r="E762" s="1"/>
  <c r="D788"/>
  <c r="D772"/>
  <c r="D833" s="1"/>
  <c r="D776"/>
  <c r="D837" s="1"/>
  <c r="D771"/>
  <c r="D832" s="1"/>
  <c r="D775"/>
  <c r="D836" s="1"/>
  <c r="D770"/>
  <c r="D831" s="1"/>
  <c r="D773"/>
  <c r="D834" s="1"/>
  <c r="D774"/>
  <c r="D835" s="1"/>
  <c r="D777"/>
  <c r="D838" s="1"/>
  <c r="F748"/>
  <c r="F761" s="1"/>
  <c r="F744"/>
  <c r="C805"/>
  <c r="C821" s="1"/>
  <c r="C804"/>
  <c r="C820" s="1"/>
  <c r="L746"/>
  <c r="L759" s="1"/>
  <c r="D154"/>
  <c r="D790"/>
  <c r="D786"/>
  <c r="D785"/>
  <c r="D789"/>
  <c r="H750"/>
  <c r="H763" s="1"/>
  <c r="M751"/>
  <c r="M764" s="1"/>
  <c r="F745"/>
  <c r="F758" s="1"/>
  <c r="C792"/>
  <c r="C793" s="1"/>
  <c r="C799"/>
  <c r="C173"/>
  <c r="C189" s="1"/>
  <c r="C488"/>
  <c r="C504" s="1"/>
  <c r="C592"/>
  <c r="C608" s="1"/>
  <c r="C699"/>
  <c r="C715" s="1"/>
  <c r="H645"/>
  <c r="H658" s="1"/>
  <c r="C687"/>
  <c r="C688" s="1"/>
  <c r="D667"/>
  <c r="D728" s="1"/>
  <c r="D671"/>
  <c r="D732" s="1"/>
  <c r="D666"/>
  <c r="D727" s="1"/>
  <c r="D670"/>
  <c r="D699" s="1"/>
  <c r="D665"/>
  <c r="D726" s="1"/>
  <c r="D668"/>
  <c r="D729" s="1"/>
  <c r="D669"/>
  <c r="D698" s="1"/>
  <c r="D672"/>
  <c r="D733" s="1"/>
  <c r="F639"/>
  <c r="C729"/>
  <c r="C697"/>
  <c r="C713" s="1"/>
  <c r="D159"/>
  <c r="D146"/>
  <c r="D207" s="1"/>
  <c r="D155"/>
  <c r="C700"/>
  <c r="C716" s="1"/>
  <c r="E643"/>
  <c r="E656" s="1"/>
  <c r="D682"/>
  <c r="C730"/>
  <c r="C698"/>
  <c r="C714" s="1"/>
  <c r="D681"/>
  <c r="D680"/>
  <c r="D684"/>
  <c r="D685"/>
  <c r="F640"/>
  <c r="F653" s="1"/>
  <c r="G646"/>
  <c r="G659" s="1"/>
  <c r="J641"/>
  <c r="J654" s="1"/>
  <c r="K642"/>
  <c r="K655" s="1"/>
  <c r="E644"/>
  <c r="E657" s="1"/>
  <c r="D683"/>
  <c r="C696"/>
  <c r="C487"/>
  <c r="C503" s="1"/>
  <c r="E539"/>
  <c r="E552" s="1"/>
  <c r="D578"/>
  <c r="K536"/>
  <c r="K549" s="1"/>
  <c r="D264"/>
  <c r="D576"/>
  <c r="D575"/>
  <c r="D579"/>
  <c r="D560"/>
  <c r="D621" s="1"/>
  <c r="D564"/>
  <c r="D593" s="1"/>
  <c r="D563"/>
  <c r="D624" s="1"/>
  <c r="D561"/>
  <c r="D622" s="1"/>
  <c r="D562"/>
  <c r="D623" s="1"/>
  <c r="D565"/>
  <c r="D626" s="1"/>
  <c r="D566"/>
  <c r="D627" s="1"/>
  <c r="D567"/>
  <c r="D628" s="1"/>
  <c r="F541"/>
  <c r="F554" s="1"/>
  <c r="E538"/>
  <c r="E551" s="1"/>
  <c r="D577"/>
  <c r="H540"/>
  <c r="H553" s="1"/>
  <c r="D156"/>
  <c r="C596"/>
  <c r="C612" s="1"/>
  <c r="D265"/>
  <c r="C591"/>
  <c r="C607" s="1"/>
  <c r="C590"/>
  <c r="C606" s="1"/>
  <c r="K537"/>
  <c r="K550" s="1"/>
  <c r="C630"/>
  <c r="C631" s="1"/>
  <c r="F535"/>
  <c r="F548" s="1"/>
  <c r="C582"/>
  <c r="C583" s="1"/>
  <c r="C589"/>
  <c r="C593"/>
  <c r="C609" s="1"/>
  <c r="D574"/>
  <c r="D573"/>
  <c r="C278"/>
  <c r="C294" s="1"/>
  <c r="D580"/>
  <c r="C595"/>
  <c r="C611" s="1"/>
  <c r="C594"/>
  <c r="C610" s="1"/>
  <c r="C484"/>
  <c r="C500" s="1"/>
  <c r="C491"/>
  <c r="C507" s="1"/>
  <c r="G432"/>
  <c r="G445" s="1"/>
  <c r="C517"/>
  <c r="C485"/>
  <c r="E357"/>
  <c r="E418" s="1"/>
  <c r="D457"/>
  <c r="D518" s="1"/>
  <c r="D461"/>
  <c r="D522" s="1"/>
  <c r="D456"/>
  <c r="D517" s="1"/>
  <c r="D460"/>
  <c r="D521" s="1"/>
  <c r="D458"/>
  <c r="D519" s="1"/>
  <c r="D462"/>
  <c r="D523" s="1"/>
  <c r="D455"/>
  <c r="D516" s="1"/>
  <c r="D459"/>
  <c r="D520" s="1"/>
  <c r="I431"/>
  <c r="I444" s="1"/>
  <c r="C486"/>
  <c r="C502" s="1"/>
  <c r="C518"/>
  <c r="C490"/>
  <c r="C506" s="1"/>
  <c r="D157"/>
  <c r="C169"/>
  <c r="C185" s="1"/>
  <c r="F434"/>
  <c r="F447" s="1"/>
  <c r="C477"/>
  <c r="C478" s="1"/>
  <c r="D261"/>
  <c r="D470"/>
  <c r="D469"/>
  <c r="D475"/>
  <c r="D468"/>
  <c r="D471"/>
  <c r="D472"/>
  <c r="F435"/>
  <c r="F448" s="1"/>
  <c r="G430"/>
  <c r="G443" s="1"/>
  <c r="G433"/>
  <c r="G446" s="1"/>
  <c r="I436"/>
  <c r="I449" s="1"/>
  <c r="C521"/>
  <c r="C489"/>
  <c r="C505" s="1"/>
  <c r="D473"/>
  <c r="D263"/>
  <c r="D474"/>
  <c r="C171"/>
  <c r="C187" s="1"/>
  <c r="D204"/>
  <c r="C188"/>
  <c r="C274"/>
  <c r="C290" s="1"/>
  <c r="C398"/>
  <c r="C170"/>
  <c r="C186" s="1"/>
  <c r="C276"/>
  <c r="C292" s="1"/>
  <c r="C383"/>
  <c r="C399" s="1"/>
  <c r="C190"/>
  <c r="C380"/>
  <c r="C396" s="1"/>
  <c r="G329"/>
  <c r="G342" s="1"/>
  <c r="C420"/>
  <c r="C421" s="1"/>
  <c r="I330"/>
  <c r="I343" s="1"/>
  <c r="M326"/>
  <c r="M339" s="1"/>
  <c r="G325"/>
  <c r="G338" s="1"/>
  <c r="G324"/>
  <c r="G331"/>
  <c r="G344" s="1"/>
  <c r="C372"/>
  <c r="C373" s="1"/>
  <c r="D160"/>
  <c r="C175"/>
  <c r="C191" s="1"/>
  <c r="D158"/>
  <c r="D259"/>
  <c r="C267"/>
  <c r="C268" s="1"/>
  <c r="C275"/>
  <c r="C291" s="1"/>
  <c r="C162"/>
  <c r="C163" s="1"/>
  <c r="C386"/>
  <c r="C402" s="1"/>
  <c r="C384"/>
  <c r="C400" s="1"/>
  <c r="L327"/>
  <c r="L340" s="1"/>
  <c r="G328"/>
  <c r="G341" s="1"/>
  <c r="D140"/>
  <c r="D169" s="1"/>
  <c r="D351"/>
  <c r="D412" s="1"/>
  <c r="D350"/>
  <c r="D411" s="1"/>
  <c r="D354"/>
  <c r="D415" s="1"/>
  <c r="D353"/>
  <c r="D414" s="1"/>
  <c r="D355"/>
  <c r="D416" s="1"/>
  <c r="D357"/>
  <c r="D418" s="1"/>
  <c r="D352"/>
  <c r="D413" s="1"/>
  <c r="D356"/>
  <c r="D417" s="1"/>
  <c r="D365"/>
  <c r="D369"/>
  <c r="D364"/>
  <c r="D368"/>
  <c r="D363"/>
  <c r="D367"/>
  <c r="D366"/>
  <c r="D370"/>
  <c r="E117"/>
  <c r="E130" s="1"/>
  <c r="F117" s="1"/>
  <c r="F130" s="1"/>
  <c r="D145"/>
  <c r="D206" s="1"/>
  <c r="C379"/>
  <c r="C381"/>
  <c r="C397" s="1"/>
  <c r="F220"/>
  <c r="F233" s="1"/>
  <c r="F221"/>
  <c r="F234" s="1"/>
  <c r="G222"/>
  <c r="G235" s="1"/>
  <c r="F226"/>
  <c r="F239" s="1"/>
  <c r="E892"/>
  <c r="D258"/>
  <c r="C281"/>
  <c r="C297" s="1"/>
  <c r="C277"/>
  <c r="C293" s="1"/>
  <c r="D260"/>
  <c r="C204"/>
  <c r="C311"/>
  <c r="C279"/>
  <c r="C295" s="1"/>
  <c r="F224"/>
  <c r="F237" s="1"/>
  <c r="D246"/>
  <c r="D307" s="1"/>
  <c r="D250"/>
  <c r="D311" s="1"/>
  <c r="D247"/>
  <c r="D308" s="1"/>
  <c r="D251"/>
  <c r="D312" s="1"/>
  <c r="D245"/>
  <c r="D306" s="1"/>
  <c r="D248"/>
  <c r="D309" s="1"/>
  <c r="D249"/>
  <c r="D310" s="1"/>
  <c r="D252"/>
  <c r="D313" s="1"/>
  <c r="F223"/>
  <c r="F236" s="1"/>
  <c r="C176"/>
  <c r="C192" s="1"/>
  <c r="C208"/>
  <c r="F225"/>
  <c r="F238" s="1"/>
  <c r="G219"/>
  <c r="C206"/>
  <c r="D147"/>
  <c r="D208" s="1"/>
  <c r="D144"/>
  <c r="D205" s="1"/>
  <c r="D142"/>
  <c r="D203" s="1"/>
  <c r="C280"/>
  <c r="C296" s="1"/>
  <c r="D262"/>
  <c r="F120"/>
  <c r="F133" s="1"/>
  <c r="F118"/>
  <c r="F131" s="1"/>
  <c r="F115"/>
  <c r="F128" s="1"/>
  <c r="D172"/>
  <c r="F121"/>
  <c r="F134" s="1"/>
  <c r="H119"/>
  <c r="H132" s="1"/>
  <c r="W116"/>
  <c r="W129" s="1"/>
  <c r="D153"/>
  <c r="D14" i="24"/>
  <c r="F14" s="1"/>
  <c r="H14" s="1"/>
  <c r="J14" s="1"/>
  <c r="C14"/>
  <c r="E14" s="1"/>
  <c r="G14" s="1"/>
  <c r="I14" s="1"/>
  <c r="B14"/>
  <c r="D13"/>
  <c r="F13" s="1"/>
  <c r="H13" s="1"/>
  <c r="J13" s="1"/>
  <c r="C13"/>
  <c r="U85" s="1"/>
  <c r="B13"/>
  <c r="D12"/>
  <c r="F12" s="1"/>
  <c r="H12" s="1"/>
  <c r="J12" s="1"/>
  <c r="C12"/>
  <c r="E12" s="1"/>
  <c r="G12" s="1"/>
  <c r="I12" s="1"/>
  <c r="B12"/>
  <c r="D11"/>
  <c r="F11" s="1"/>
  <c r="H11" s="1"/>
  <c r="J11" s="1"/>
  <c r="C11"/>
  <c r="R83" s="1"/>
  <c r="B11"/>
  <c r="D10"/>
  <c r="F10" s="1"/>
  <c r="H10" s="1"/>
  <c r="J10" s="1"/>
  <c r="C10"/>
  <c r="E10" s="1"/>
  <c r="G10" s="1"/>
  <c r="I10" s="1"/>
  <c r="B10"/>
  <c r="D9"/>
  <c r="F9" s="1"/>
  <c r="H9" s="1"/>
  <c r="J9" s="1"/>
  <c r="C9"/>
  <c r="Z81" s="1"/>
  <c r="B9"/>
  <c r="D8"/>
  <c r="F8" s="1"/>
  <c r="H8" s="1"/>
  <c r="J8" s="1"/>
  <c r="C8"/>
  <c r="E8" s="1"/>
  <c r="G8" s="1"/>
  <c r="I8" s="1"/>
  <c r="B8"/>
  <c r="D7"/>
  <c r="F7" s="1"/>
  <c r="H7" s="1"/>
  <c r="J7" s="1"/>
  <c r="C7"/>
  <c r="X79" s="1"/>
  <c r="B7"/>
  <c r="B65" i="7"/>
  <c r="C65"/>
  <c r="E65" s="1"/>
  <c r="G65" s="1"/>
  <c r="I65" s="1"/>
  <c r="D65"/>
  <c r="F65" s="1"/>
  <c r="H65" s="1"/>
  <c r="J65" s="1"/>
  <c r="B66"/>
  <c r="C66"/>
  <c r="E66" s="1"/>
  <c r="G66" s="1"/>
  <c r="I66" s="1"/>
  <c r="D66"/>
  <c r="F66" s="1"/>
  <c r="H66" s="1"/>
  <c r="J66" s="1"/>
  <c r="B67"/>
  <c r="C67"/>
  <c r="E67" s="1"/>
  <c r="G67" s="1"/>
  <c r="I67" s="1"/>
  <c r="D67"/>
  <c r="F67" s="1"/>
  <c r="H67" s="1"/>
  <c r="J67" s="1"/>
  <c r="B68"/>
  <c r="C68"/>
  <c r="E68" s="1"/>
  <c r="G68" s="1"/>
  <c r="I68" s="1"/>
  <c r="D68"/>
  <c r="F68" s="1"/>
  <c r="H68" s="1"/>
  <c r="J68" s="1"/>
  <c r="B69"/>
  <c r="C69"/>
  <c r="E69" s="1"/>
  <c r="G69" s="1"/>
  <c r="I69" s="1"/>
  <c r="D69"/>
  <c r="F69" s="1"/>
  <c r="H69" s="1"/>
  <c r="J69" s="1"/>
  <c r="B70"/>
  <c r="C70"/>
  <c r="E70" s="1"/>
  <c r="G70" s="1"/>
  <c r="I70" s="1"/>
  <c r="D70"/>
  <c r="F70" s="1"/>
  <c r="H70" s="1"/>
  <c r="J70" s="1"/>
  <c r="B71"/>
  <c r="C71"/>
  <c r="E71" s="1"/>
  <c r="G71" s="1"/>
  <c r="I71" s="1"/>
  <c r="D71"/>
  <c r="F71" s="1"/>
  <c r="H71" s="1"/>
  <c r="J71" s="1"/>
  <c r="B72"/>
  <c r="C72"/>
  <c r="E72" s="1"/>
  <c r="G72" s="1"/>
  <c r="I72" s="1"/>
  <c r="D72"/>
  <c r="F72" s="1"/>
  <c r="H72" s="1"/>
  <c r="J72" s="1"/>
  <c r="B118" i="24"/>
  <c r="B117"/>
  <c r="B116"/>
  <c r="B115"/>
  <c r="B114"/>
  <c r="B113"/>
  <c r="B112"/>
  <c r="B111"/>
  <c r="B102"/>
  <c r="B101"/>
  <c r="B100"/>
  <c r="B99"/>
  <c r="B98"/>
  <c r="B97"/>
  <c r="B96"/>
  <c r="B95"/>
  <c r="N86"/>
  <c r="M86"/>
  <c r="L86"/>
  <c r="K86"/>
  <c r="J86"/>
  <c r="I86"/>
  <c r="H86"/>
  <c r="G86"/>
  <c r="F86"/>
  <c r="E86"/>
  <c r="D86"/>
  <c r="C86"/>
  <c r="B86"/>
  <c r="N85"/>
  <c r="M85"/>
  <c r="L85"/>
  <c r="K85"/>
  <c r="J85"/>
  <c r="I85"/>
  <c r="H85"/>
  <c r="G85"/>
  <c r="F85"/>
  <c r="E85"/>
  <c r="D85"/>
  <c r="C85"/>
  <c r="B85"/>
  <c r="N84"/>
  <c r="M84"/>
  <c r="L84"/>
  <c r="K84"/>
  <c r="J84"/>
  <c r="I84"/>
  <c r="H84"/>
  <c r="G84"/>
  <c r="F84"/>
  <c r="E84"/>
  <c r="D84"/>
  <c r="C84"/>
  <c r="B84"/>
  <c r="N83"/>
  <c r="M83"/>
  <c r="L83"/>
  <c r="K83"/>
  <c r="J83"/>
  <c r="I83"/>
  <c r="H83"/>
  <c r="G83"/>
  <c r="F83"/>
  <c r="E83"/>
  <c r="D83"/>
  <c r="C83"/>
  <c r="B83"/>
  <c r="N82"/>
  <c r="M82"/>
  <c r="L82"/>
  <c r="K82"/>
  <c r="J82"/>
  <c r="I82"/>
  <c r="H82"/>
  <c r="G82"/>
  <c r="F82"/>
  <c r="E82"/>
  <c r="D82"/>
  <c r="C82"/>
  <c r="B82"/>
  <c r="N81"/>
  <c r="M81"/>
  <c r="L81"/>
  <c r="K81"/>
  <c r="J81"/>
  <c r="I81"/>
  <c r="H81"/>
  <c r="G81"/>
  <c r="F81"/>
  <c r="E81"/>
  <c r="D81"/>
  <c r="C81"/>
  <c r="B81"/>
  <c r="N80"/>
  <c r="M80"/>
  <c r="L80"/>
  <c r="K80"/>
  <c r="J80"/>
  <c r="I80"/>
  <c r="H80"/>
  <c r="G80"/>
  <c r="F80"/>
  <c r="E80"/>
  <c r="D80"/>
  <c r="C80"/>
  <c r="B80"/>
  <c r="N79"/>
  <c r="M79"/>
  <c r="L79"/>
  <c r="K79"/>
  <c r="J79"/>
  <c r="I79"/>
  <c r="H79"/>
  <c r="G79"/>
  <c r="F79"/>
  <c r="E79"/>
  <c r="D79"/>
  <c r="C79"/>
  <c r="B79"/>
  <c r="B70"/>
  <c r="B69"/>
  <c r="B68"/>
  <c r="B67"/>
  <c r="B66"/>
  <c r="B65"/>
  <c r="B64"/>
  <c r="B63"/>
  <c r="B54"/>
  <c r="B53"/>
  <c r="B52"/>
  <c r="B51"/>
  <c r="B50"/>
  <c r="B49"/>
  <c r="B48"/>
  <c r="B47"/>
  <c r="B38"/>
  <c r="B37"/>
  <c r="B36"/>
  <c r="B35"/>
  <c r="B34"/>
  <c r="B33"/>
  <c r="B32"/>
  <c r="B31"/>
  <c r="B25"/>
  <c r="B24"/>
  <c r="B23"/>
  <c r="B22"/>
  <c r="B21"/>
  <c r="B20"/>
  <c r="B19"/>
  <c r="B18"/>
  <c r="C24"/>
  <c r="C101" s="1"/>
  <c r="AJ268" i="23"/>
  <c r="AI268"/>
  <c r="AG268"/>
  <c r="AF268"/>
  <c r="AD268"/>
  <c r="AC268"/>
  <c r="AA268"/>
  <c r="Z268"/>
  <c r="Y268"/>
  <c r="X268"/>
  <c r="W268"/>
  <c r="V268"/>
  <c r="U268"/>
  <c r="T268"/>
  <c r="S268"/>
  <c r="R268"/>
  <c r="Q268"/>
  <c r="P268"/>
  <c r="N268"/>
  <c r="M268"/>
  <c r="L268"/>
  <c r="K268"/>
  <c r="J268"/>
  <c r="I268"/>
  <c r="H268"/>
  <c r="G268"/>
  <c r="F268"/>
  <c r="E268"/>
  <c r="D268"/>
  <c r="C268"/>
  <c r="B268"/>
  <c r="AJ267"/>
  <c r="AI267"/>
  <c r="AG267"/>
  <c r="AF267"/>
  <c r="AD267"/>
  <c r="AC267"/>
  <c r="AA267"/>
  <c r="Z267"/>
  <c r="Y267"/>
  <c r="X267"/>
  <c r="W267"/>
  <c r="V267"/>
  <c r="U267"/>
  <c r="T267"/>
  <c r="S267"/>
  <c r="R267"/>
  <c r="Q267"/>
  <c r="P267"/>
  <c r="N267"/>
  <c r="M267"/>
  <c r="L267"/>
  <c r="K267"/>
  <c r="J267"/>
  <c r="I267"/>
  <c r="H267"/>
  <c r="G267"/>
  <c r="F267"/>
  <c r="E267"/>
  <c r="D267"/>
  <c r="C267"/>
  <c r="B267"/>
  <c r="AJ266"/>
  <c r="AI266"/>
  <c r="AG266"/>
  <c r="AF266"/>
  <c r="AD266"/>
  <c r="AC266"/>
  <c r="AA266"/>
  <c r="Z266"/>
  <c r="Y266"/>
  <c r="X266"/>
  <c r="W266"/>
  <c r="V266"/>
  <c r="U266"/>
  <c r="T266"/>
  <c r="S266"/>
  <c r="R266"/>
  <c r="Q266"/>
  <c r="P266"/>
  <c r="N266"/>
  <c r="M266"/>
  <c r="L266"/>
  <c r="K266"/>
  <c r="J266"/>
  <c r="I266"/>
  <c r="H266"/>
  <c r="G266"/>
  <c r="F266"/>
  <c r="E266"/>
  <c r="D266"/>
  <c r="C266"/>
  <c r="B266"/>
  <c r="AJ265"/>
  <c r="AI265"/>
  <c r="AG265"/>
  <c r="AF265"/>
  <c r="AD265"/>
  <c r="AC265"/>
  <c r="AA265"/>
  <c r="Z265"/>
  <c r="Y265"/>
  <c r="X265"/>
  <c r="W265"/>
  <c r="V265"/>
  <c r="U265"/>
  <c r="T265"/>
  <c r="S265"/>
  <c r="R265"/>
  <c r="Q265"/>
  <c r="P265"/>
  <c r="N265"/>
  <c r="M265"/>
  <c r="L265"/>
  <c r="K265"/>
  <c r="J265"/>
  <c r="I265"/>
  <c r="H265"/>
  <c r="G265"/>
  <c r="F265"/>
  <c r="E265"/>
  <c r="D265"/>
  <c r="C265"/>
  <c r="B265"/>
  <c r="AJ264"/>
  <c r="AI264"/>
  <c r="AG264"/>
  <c r="AF264"/>
  <c r="AD264"/>
  <c r="AC264"/>
  <c r="AA264"/>
  <c r="Z264"/>
  <c r="Y264"/>
  <c r="X264"/>
  <c r="W264"/>
  <c r="V264"/>
  <c r="U264"/>
  <c r="T264"/>
  <c r="S264"/>
  <c r="R264"/>
  <c r="Q264"/>
  <c r="P264"/>
  <c r="N264"/>
  <c r="M264"/>
  <c r="L264"/>
  <c r="K264"/>
  <c r="J264"/>
  <c r="I264"/>
  <c r="H264"/>
  <c r="G264"/>
  <c r="F264"/>
  <c r="E264"/>
  <c r="D264"/>
  <c r="C264"/>
  <c r="B264"/>
  <c r="AJ263"/>
  <c r="AI263"/>
  <c r="AG263"/>
  <c r="AF263"/>
  <c r="AD263"/>
  <c r="AC263"/>
  <c r="AA263"/>
  <c r="Z263"/>
  <c r="Y263"/>
  <c r="X263"/>
  <c r="W263"/>
  <c r="V263"/>
  <c r="U263"/>
  <c r="T263"/>
  <c r="S263"/>
  <c r="R263"/>
  <c r="Q263"/>
  <c r="P263"/>
  <c r="N263"/>
  <c r="M263"/>
  <c r="L263"/>
  <c r="K263"/>
  <c r="J263"/>
  <c r="I263"/>
  <c r="H263"/>
  <c r="G263"/>
  <c r="F263"/>
  <c r="E263"/>
  <c r="D263"/>
  <c r="C263"/>
  <c r="B263"/>
  <c r="AJ262"/>
  <c r="AI262"/>
  <c r="AG262"/>
  <c r="AF262"/>
  <c r="AD262"/>
  <c r="AC262"/>
  <c r="AA262"/>
  <c r="Z262"/>
  <c r="Y262"/>
  <c r="X262"/>
  <c r="W262"/>
  <c r="V262"/>
  <c r="U262"/>
  <c r="T262"/>
  <c r="S262"/>
  <c r="R262"/>
  <c r="Q262"/>
  <c r="P262"/>
  <c r="N262"/>
  <c r="M262"/>
  <c r="L262"/>
  <c r="K262"/>
  <c r="J262"/>
  <c r="I262"/>
  <c r="H262"/>
  <c r="G262"/>
  <c r="F262"/>
  <c r="E262"/>
  <c r="D262"/>
  <c r="C262"/>
  <c r="B262"/>
  <c r="AJ261"/>
  <c r="AI261"/>
  <c r="AG261"/>
  <c r="AF261"/>
  <c r="AD261"/>
  <c r="AC261"/>
  <c r="AA261"/>
  <c r="Z261"/>
  <c r="Y261"/>
  <c r="X261"/>
  <c r="W261"/>
  <c r="V261"/>
  <c r="U261"/>
  <c r="T261"/>
  <c r="S261"/>
  <c r="R261"/>
  <c r="Q261"/>
  <c r="P261"/>
  <c r="N261"/>
  <c r="M261"/>
  <c r="L261"/>
  <c r="K261"/>
  <c r="J261"/>
  <c r="I261"/>
  <c r="H261"/>
  <c r="G261"/>
  <c r="F261"/>
  <c r="E261"/>
  <c r="D261"/>
  <c r="C261"/>
  <c r="B261"/>
  <c r="AJ260"/>
  <c r="AI260"/>
  <c r="AG260"/>
  <c r="AF260"/>
  <c r="AD260"/>
  <c r="AC260"/>
  <c r="AA260"/>
  <c r="Z260"/>
  <c r="Y260"/>
  <c r="X260"/>
  <c r="W260"/>
  <c r="V260"/>
  <c r="U260"/>
  <c r="T260"/>
  <c r="S260"/>
  <c r="R260"/>
  <c r="Q260"/>
  <c r="P260"/>
  <c r="N260"/>
  <c r="M260"/>
  <c r="L260"/>
  <c r="K260"/>
  <c r="J260"/>
  <c r="I260"/>
  <c r="H260"/>
  <c r="G260"/>
  <c r="F260"/>
  <c r="E260"/>
  <c r="D260"/>
  <c r="C260"/>
  <c r="B260"/>
  <c r="AJ259"/>
  <c r="AI259"/>
  <c r="AG259"/>
  <c r="AF259"/>
  <c r="AD259"/>
  <c r="AC259"/>
  <c r="AA259"/>
  <c r="Z259"/>
  <c r="Y259"/>
  <c r="X259"/>
  <c r="W259"/>
  <c r="V259"/>
  <c r="U259"/>
  <c r="T259"/>
  <c r="S259"/>
  <c r="R259"/>
  <c r="Q259"/>
  <c r="P259"/>
  <c r="N259"/>
  <c r="M259"/>
  <c r="L259"/>
  <c r="K259"/>
  <c r="J259"/>
  <c r="I259"/>
  <c r="H259"/>
  <c r="G259"/>
  <c r="F259"/>
  <c r="E259"/>
  <c r="D259"/>
  <c r="C259"/>
  <c r="B259"/>
  <c r="AJ258"/>
  <c r="AI258"/>
  <c r="AG258"/>
  <c r="AF258"/>
  <c r="AD258"/>
  <c r="AC258"/>
  <c r="AA258"/>
  <c r="Z258"/>
  <c r="Y258"/>
  <c r="X258"/>
  <c r="W258"/>
  <c r="V258"/>
  <c r="U258"/>
  <c r="T258"/>
  <c r="S258"/>
  <c r="R258"/>
  <c r="Q258"/>
  <c r="P258"/>
  <c r="N258"/>
  <c r="M258"/>
  <c r="L258"/>
  <c r="K258"/>
  <c r="J258"/>
  <c r="I258"/>
  <c r="H258"/>
  <c r="G258"/>
  <c r="F258"/>
  <c r="E258"/>
  <c r="D258"/>
  <c r="C258"/>
  <c r="B258"/>
  <c r="AJ257"/>
  <c r="AI257"/>
  <c r="AG257"/>
  <c r="AF257"/>
  <c r="AD257"/>
  <c r="AC257"/>
  <c r="AA257"/>
  <c r="Z257"/>
  <c r="Y257"/>
  <c r="X257"/>
  <c r="W257"/>
  <c r="V257"/>
  <c r="U257"/>
  <c r="T257"/>
  <c r="S257"/>
  <c r="R257"/>
  <c r="Q257"/>
  <c r="P257"/>
  <c r="N257"/>
  <c r="M257"/>
  <c r="L257"/>
  <c r="K257"/>
  <c r="J257"/>
  <c r="I257"/>
  <c r="H257"/>
  <c r="G257"/>
  <c r="F257"/>
  <c r="E257"/>
  <c r="D257"/>
  <c r="C257"/>
  <c r="B257"/>
  <c r="AJ256"/>
  <c r="AI256"/>
  <c r="AG256"/>
  <c r="AF256"/>
  <c r="AD256"/>
  <c r="AC256"/>
  <c r="AA256"/>
  <c r="Z256"/>
  <c r="Y256"/>
  <c r="X256"/>
  <c r="W256"/>
  <c r="V256"/>
  <c r="U256"/>
  <c r="T256"/>
  <c r="S256"/>
  <c r="R256"/>
  <c r="Q256"/>
  <c r="P256"/>
  <c r="N256"/>
  <c r="M256"/>
  <c r="L256"/>
  <c r="K256"/>
  <c r="J256"/>
  <c r="I256"/>
  <c r="H256"/>
  <c r="G256"/>
  <c r="F256"/>
  <c r="E256"/>
  <c r="D256"/>
  <c r="C256"/>
  <c r="B256"/>
  <c r="AJ255"/>
  <c r="AI255"/>
  <c r="AG255"/>
  <c r="AF255"/>
  <c r="AD255"/>
  <c r="AC255"/>
  <c r="AA255"/>
  <c r="Z255"/>
  <c r="Y255"/>
  <c r="X255"/>
  <c r="W255"/>
  <c r="V255"/>
  <c r="U255"/>
  <c r="T255"/>
  <c r="S255"/>
  <c r="R255"/>
  <c r="Q255"/>
  <c r="P255"/>
  <c r="N255"/>
  <c r="M255"/>
  <c r="L255"/>
  <c r="K255"/>
  <c r="J255"/>
  <c r="I255"/>
  <c r="H255"/>
  <c r="G255"/>
  <c r="F255"/>
  <c r="E255"/>
  <c r="D255"/>
  <c r="C255"/>
  <c r="B255"/>
  <c r="AJ254"/>
  <c r="AI254"/>
  <c r="AG254"/>
  <c r="AF254"/>
  <c r="AD254"/>
  <c r="AC254"/>
  <c r="AA254"/>
  <c r="Z254"/>
  <c r="Y254"/>
  <c r="X254"/>
  <c r="W254"/>
  <c r="V254"/>
  <c r="U254"/>
  <c r="T254"/>
  <c r="S254"/>
  <c r="R254"/>
  <c r="Q254"/>
  <c r="P254"/>
  <c r="N254"/>
  <c r="M254"/>
  <c r="L254"/>
  <c r="K254"/>
  <c r="J254"/>
  <c r="I254"/>
  <c r="H254"/>
  <c r="G254"/>
  <c r="F254"/>
  <c r="E254"/>
  <c r="D254"/>
  <c r="C254"/>
  <c r="B254"/>
  <c r="AJ253"/>
  <c r="AI253"/>
  <c r="AG253"/>
  <c r="AF253"/>
  <c r="AD253"/>
  <c r="AC253"/>
  <c r="AA253"/>
  <c r="Z253"/>
  <c r="Y253"/>
  <c r="X253"/>
  <c r="W253"/>
  <c r="V253"/>
  <c r="U253"/>
  <c r="T253"/>
  <c r="S253"/>
  <c r="R253"/>
  <c r="Q253"/>
  <c r="P253"/>
  <c r="N253"/>
  <c r="M253"/>
  <c r="L253"/>
  <c r="K253"/>
  <c r="J253"/>
  <c r="I253"/>
  <c r="H253"/>
  <c r="G253"/>
  <c r="F253"/>
  <c r="E253"/>
  <c r="D253"/>
  <c r="C253"/>
  <c r="B253"/>
  <c r="AJ252"/>
  <c r="AI252"/>
  <c r="AG252"/>
  <c r="AF252"/>
  <c r="AD252"/>
  <c r="AC252"/>
  <c r="AA252"/>
  <c r="Z252"/>
  <c r="Y252"/>
  <c r="X252"/>
  <c r="W252"/>
  <c r="V252"/>
  <c r="U252"/>
  <c r="T252"/>
  <c r="S252"/>
  <c r="R252"/>
  <c r="Q252"/>
  <c r="P252"/>
  <c r="N252"/>
  <c r="M252"/>
  <c r="L252"/>
  <c r="K252"/>
  <c r="J252"/>
  <c r="I252"/>
  <c r="H252"/>
  <c r="G252"/>
  <c r="F252"/>
  <c r="E252"/>
  <c r="D252"/>
  <c r="C252"/>
  <c r="B252"/>
  <c r="AJ251"/>
  <c r="AI251"/>
  <c r="AG251"/>
  <c r="AF251"/>
  <c r="AD251"/>
  <c r="AC251"/>
  <c r="AA251"/>
  <c r="Z251"/>
  <c r="Y251"/>
  <c r="X251"/>
  <c r="W251"/>
  <c r="V251"/>
  <c r="U251"/>
  <c r="T251"/>
  <c r="S251"/>
  <c r="R251"/>
  <c r="Q251"/>
  <c r="P251"/>
  <c r="N251"/>
  <c r="M251"/>
  <c r="L251"/>
  <c r="K251"/>
  <c r="J251"/>
  <c r="I251"/>
  <c r="H251"/>
  <c r="G251"/>
  <c r="F251"/>
  <c r="E251"/>
  <c r="D251"/>
  <c r="C251"/>
  <c r="B251"/>
  <c r="AJ250"/>
  <c r="AI250"/>
  <c r="AG250"/>
  <c r="AF250"/>
  <c r="AD250"/>
  <c r="AC250"/>
  <c r="AA250"/>
  <c r="Z250"/>
  <c r="Y250"/>
  <c r="X250"/>
  <c r="W250"/>
  <c r="V250"/>
  <c r="U250"/>
  <c r="T250"/>
  <c r="S250"/>
  <c r="R250"/>
  <c r="Q250"/>
  <c r="P250"/>
  <c r="N250"/>
  <c r="M250"/>
  <c r="L250"/>
  <c r="K250"/>
  <c r="J250"/>
  <c r="I250"/>
  <c r="H250"/>
  <c r="G250"/>
  <c r="F250"/>
  <c r="E250"/>
  <c r="D250"/>
  <c r="C250"/>
  <c r="B250"/>
  <c r="AJ249"/>
  <c r="AI249"/>
  <c r="AG249"/>
  <c r="AF249"/>
  <c r="AD249"/>
  <c r="AC249"/>
  <c r="AA249"/>
  <c r="Z249"/>
  <c r="Y249"/>
  <c r="X249"/>
  <c r="W249"/>
  <c r="V249"/>
  <c r="U249"/>
  <c r="T249"/>
  <c r="S249"/>
  <c r="R249"/>
  <c r="Q249"/>
  <c r="P249"/>
  <c r="N249"/>
  <c r="M249"/>
  <c r="L249"/>
  <c r="K249"/>
  <c r="J249"/>
  <c r="I249"/>
  <c r="H249"/>
  <c r="G249"/>
  <c r="F249"/>
  <c r="E249"/>
  <c r="D249"/>
  <c r="C249"/>
  <c r="B249"/>
  <c r="AJ248"/>
  <c r="AI248"/>
  <c r="AG248"/>
  <c r="AF248"/>
  <c r="AD248"/>
  <c r="AC248"/>
  <c r="AA248"/>
  <c r="Z248"/>
  <c r="Y248"/>
  <c r="X248"/>
  <c r="W248"/>
  <c r="V248"/>
  <c r="U248"/>
  <c r="T248"/>
  <c r="S248"/>
  <c r="R248"/>
  <c r="Q248"/>
  <c r="P248"/>
  <c r="N248"/>
  <c r="M248"/>
  <c r="L248"/>
  <c r="K248"/>
  <c r="J248"/>
  <c r="I248"/>
  <c r="H248"/>
  <c r="G248"/>
  <c r="F248"/>
  <c r="E248"/>
  <c r="D248"/>
  <c r="C248"/>
  <c r="B248"/>
  <c r="AJ247"/>
  <c r="AI247"/>
  <c r="AG247"/>
  <c r="AF247"/>
  <c r="AD247"/>
  <c r="AC247"/>
  <c r="AA247"/>
  <c r="Z247"/>
  <c r="Y247"/>
  <c r="X247"/>
  <c r="W247"/>
  <c r="V247"/>
  <c r="U247"/>
  <c r="T247"/>
  <c r="S247"/>
  <c r="R247"/>
  <c r="Q247"/>
  <c r="P247"/>
  <c r="N247"/>
  <c r="M247"/>
  <c r="L247"/>
  <c r="K247"/>
  <c r="J247"/>
  <c r="I247"/>
  <c r="H247"/>
  <c r="G247"/>
  <c r="F247"/>
  <c r="E247"/>
  <c r="D247"/>
  <c r="C247"/>
  <c r="B247"/>
  <c r="AJ246"/>
  <c r="AI246"/>
  <c r="AG246"/>
  <c r="AF246"/>
  <c r="AD246"/>
  <c r="AC246"/>
  <c r="AA246"/>
  <c r="Z246"/>
  <c r="Y246"/>
  <c r="X246"/>
  <c r="W246"/>
  <c r="V246"/>
  <c r="U246"/>
  <c r="T246"/>
  <c r="S246"/>
  <c r="R246"/>
  <c r="Q246"/>
  <c r="P246"/>
  <c r="N246"/>
  <c r="M246"/>
  <c r="L246"/>
  <c r="K246"/>
  <c r="J246"/>
  <c r="I246"/>
  <c r="H246"/>
  <c r="G246"/>
  <c r="F246"/>
  <c r="E246"/>
  <c r="D246"/>
  <c r="C246"/>
  <c r="B246"/>
  <c r="AJ245"/>
  <c r="AI245"/>
  <c r="AG245"/>
  <c r="AF245"/>
  <c r="AD245"/>
  <c r="AC245"/>
  <c r="AA245"/>
  <c r="Z245"/>
  <c r="Y245"/>
  <c r="X245"/>
  <c r="W245"/>
  <c r="V245"/>
  <c r="U245"/>
  <c r="T245"/>
  <c r="S245"/>
  <c r="R245"/>
  <c r="Q245"/>
  <c r="P245"/>
  <c r="N245"/>
  <c r="M245"/>
  <c r="L245"/>
  <c r="K245"/>
  <c r="J245"/>
  <c r="I245"/>
  <c r="H245"/>
  <c r="G245"/>
  <c r="F245"/>
  <c r="E245"/>
  <c r="D245"/>
  <c r="C245"/>
  <c r="B245"/>
  <c r="AJ244"/>
  <c r="AI244"/>
  <c r="AG244"/>
  <c r="AF244"/>
  <c r="AD244"/>
  <c r="AC244"/>
  <c r="AA244"/>
  <c r="Z244"/>
  <c r="Y244"/>
  <c r="X244"/>
  <c r="W244"/>
  <c r="V244"/>
  <c r="U244"/>
  <c r="T244"/>
  <c r="S244"/>
  <c r="R244"/>
  <c r="Q244"/>
  <c r="P244"/>
  <c r="N244"/>
  <c r="M244"/>
  <c r="L244"/>
  <c r="K244"/>
  <c r="J244"/>
  <c r="I244"/>
  <c r="H244"/>
  <c r="G244"/>
  <c r="F244"/>
  <c r="E244"/>
  <c r="D244"/>
  <c r="C244"/>
  <c r="B244"/>
  <c r="AM240"/>
  <c r="B240"/>
  <c r="AJ236"/>
  <c r="AI236"/>
  <c r="AG236"/>
  <c r="AF236"/>
  <c r="AD236"/>
  <c r="AC236"/>
  <c r="AA236"/>
  <c r="Z236"/>
  <c r="Y236"/>
  <c r="X236"/>
  <c r="W236"/>
  <c r="V236"/>
  <c r="U236"/>
  <c r="T236"/>
  <c r="S236"/>
  <c r="R236"/>
  <c r="Q236"/>
  <c r="P236"/>
  <c r="N236"/>
  <c r="M236"/>
  <c r="L236"/>
  <c r="K236"/>
  <c r="J236"/>
  <c r="I236"/>
  <c r="H236"/>
  <c r="G236"/>
  <c r="F236"/>
  <c r="E236"/>
  <c r="D236"/>
  <c r="C236"/>
  <c r="B236"/>
  <c r="AJ235"/>
  <c r="AI235"/>
  <c r="AG235"/>
  <c r="AF235"/>
  <c r="AD235"/>
  <c r="AC235"/>
  <c r="AA235"/>
  <c r="Z235"/>
  <c r="Y235"/>
  <c r="X235"/>
  <c r="W235"/>
  <c r="V235"/>
  <c r="U235"/>
  <c r="T235"/>
  <c r="S235"/>
  <c r="R235"/>
  <c r="Q235"/>
  <c r="P235"/>
  <c r="N235"/>
  <c r="M235"/>
  <c r="L235"/>
  <c r="K235"/>
  <c r="J235"/>
  <c r="I235"/>
  <c r="H235"/>
  <c r="G235"/>
  <c r="F235"/>
  <c r="E235"/>
  <c r="D235"/>
  <c r="C235"/>
  <c r="B235"/>
  <c r="AJ234"/>
  <c r="AI234"/>
  <c r="AG234"/>
  <c r="AF234"/>
  <c r="AD234"/>
  <c r="AC234"/>
  <c r="AA234"/>
  <c r="Z234"/>
  <c r="Y234"/>
  <c r="X234"/>
  <c r="W234"/>
  <c r="V234"/>
  <c r="U234"/>
  <c r="T234"/>
  <c r="S234"/>
  <c r="R234"/>
  <c r="Q234"/>
  <c r="P234"/>
  <c r="N234"/>
  <c r="M234"/>
  <c r="L234"/>
  <c r="K234"/>
  <c r="J234"/>
  <c r="I234"/>
  <c r="H234"/>
  <c r="G234"/>
  <c r="F234"/>
  <c r="E234"/>
  <c r="D234"/>
  <c r="C234"/>
  <c r="B234"/>
  <c r="AJ233"/>
  <c r="AI233"/>
  <c r="AG233"/>
  <c r="AF233"/>
  <c r="AD233"/>
  <c r="AC233"/>
  <c r="AA233"/>
  <c r="Z233"/>
  <c r="Y233"/>
  <c r="X233"/>
  <c r="W233"/>
  <c r="V233"/>
  <c r="U233"/>
  <c r="T233"/>
  <c r="S233"/>
  <c r="R233"/>
  <c r="Q233"/>
  <c r="P233"/>
  <c r="N233"/>
  <c r="M233"/>
  <c r="L233"/>
  <c r="K233"/>
  <c r="J233"/>
  <c r="I233"/>
  <c r="H233"/>
  <c r="G233"/>
  <c r="F233"/>
  <c r="E233"/>
  <c r="D233"/>
  <c r="C233"/>
  <c r="B233"/>
  <c r="AJ232"/>
  <c r="AI232"/>
  <c r="AG232"/>
  <c r="AF232"/>
  <c r="AD232"/>
  <c r="AC232"/>
  <c r="AA232"/>
  <c r="Z232"/>
  <c r="Y232"/>
  <c r="X232"/>
  <c r="W232"/>
  <c r="V232"/>
  <c r="U232"/>
  <c r="T232"/>
  <c r="S232"/>
  <c r="R232"/>
  <c r="Q232"/>
  <c r="P232"/>
  <c r="N232"/>
  <c r="M232"/>
  <c r="L232"/>
  <c r="K232"/>
  <c r="J232"/>
  <c r="I232"/>
  <c r="H232"/>
  <c r="G232"/>
  <c r="F232"/>
  <c r="E232"/>
  <c r="D232"/>
  <c r="C232"/>
  <c r="B232"/>
  <c r="AJ231"/>
  <c r="AI231"/>
  <c r="AG231"/>
  <c r="AF231"/>
  <c r="AD231"/>
  <c r="AC231"/>
  <c r="AA231"/>
  <c r="Z231"/>
  <c r="Y231"/>
  <c r="X231"/>
  <c r="W231"/>
  <c r="V231"/>
  <c r="U231"/>
  <c r="T231"/>
  <c r="S231"/>
  <c r="R231"/>
  <c r="Q231"/>
  <c r="P231"/>
  <c r="N231"/>
  <c r="M231"/>
  <c r="L231"/>
  <c r="K231"/>
  <c r="J231"/>
  <c r="I231"/>
  <c r="H231"/>
  <c r="G231"/>
  <c r="F231"/>
  <c r="E231"/>
  <c r="D231"/>
  <c r="C231"/>
  <c r="B231"/>
  <c r="AJ230"/>
  <c r="AI230"/>
  <c r="AG230"/>
  <c r="AF230"/>
  <c r="AD230"/>
  <c r="AC230"/>
  <c r="AA230"/>
  <c r="Z230"/>
  <c r="Y230"/>
  <c r="X230"/>
  <c r="W230"/>
  <c r="V230"/>
  <c r="U230"/>
  <c r="T230"/>
  <c r="S230"/>
  <c r="R230"/>
  <c r="Q230"/>
  <c r="P230"/>
  <c r="N230"/>
  <c r="M230"/>
  <c r="L230"/>
  <c r="K230"/>
  <c r="J230"/>
  <c r="I230"/>
  <c r="H230"/>
  <c r="G230"/>
  <c r="F230"/>
  <c r="E230"/>
  <c r="D230"/>
  <c r="C230"/>
  <c r="B230"/>
  <c r="AJ229"/>
  <c r="AI229"/>
  <c r="AG229"/>
  <c r="AF229"/>
  <c r="AD229"/>
  <c r="AC229"/>
  <c r="AA229"/>
  <c r="Z229"/>
  <c r="Y229"/>
  <c r="X229"/>
  <c r="W229"/>
  <c r="V229"/>
  <c r="U229"/>
  <c r="T229"/>
  <c r="S229"/>
  <c r="R229"/>
  <c r="Q229"/>
  <c r="P229"/>
  <c r="N229"/>
  <c r="M229"/>
  <c r="L229"/>
  <c r="K229"/>
  <c r="J229"/>
  <c r="I229"/>
  <c r="H229"/>
  <c r="G229"/>
  <c r="F229"/>
  <c r="E229"/>
  <c r="D229"/>
  <c r="C229"/>
  <c r="B229"/>
  <c r="AJ228"/>
  <c r="AI228"/>
  <c r="AG228"/>
  <c r="AF228"/>
  <c r="AD228"/>
  <c r="AC228"/>
  <c r="AA228"/>
  <c r="Z228"/>
  <c r="Y228"/>
  <c r="X228"/>
  <c r="W228"/>
  <c r="V228"/>
  <c r="U228"/>
  <c r="T228"/>
  <c r="S228"/>
  <c r="R228"/>
  <c r="Q228"/>
  <c r="P228"/>
  <c r="N228"/>
  <c r="M228"/>
  <c r="L228"/>
  <c r="K228"/>
  <c r="J228"/>
  <c r="I228"/>
  <c r="H228"/>
  <c r="G228"/>
  <c r="F228"/>
  <c r="E228"/>
  <c r="D228"/>
  <c r="C228"/>
  <c r="B228"/>
  <c r="AJ227"/>
  <c r="AI227"/>
  <c r="AG227"/>
  <c r="AF227"/>
  <c r="AD227"/>
  <c r="AC227"/>
  <c r="AA227"/>
  <c r="Z227"/>
  <c r="Y227"/>
  <c r="X227"/>
  <c r="W227"/>
  <c r="V227"/>
  <c r="U227"/>
  <c r="T227"/>
  <c r="S227"/>
  <c r="R227"/>
  <c r="Q227"/>
  <c r="P227"/>
  <c r="N227"/>
  <c r="M227"/>
  <c r="L227"/>
  <c r="K227"/>
  <c r="J227"/>
  <c r="I227"/>
  <c r="H227"/>
  <c r="G227"/>
  <c r="F227"/>
  <c r="E227"/>
  <c r="D227"/>
  <c r="C227"/>
  <c r="B227"/>
  <c r="AJ226"/>
  <c r="AI226"/>
  <c r="AG226"/>
  <c r="AF226"/>
  <c r="AD226"/>
  <c r="AC226"/>
  <c r="AA226"/>
  <c r="Z226"/>
  <c r="Y226"/>
  <c r="X226"/>
  <c r="W226"/>
  <c r="V226"/>
  <c r="U226"/>
  <c r="T226"/>
  <c r="S226"/>
  <c r="R226"/>
  <c r="Q226"/>
  <c r="P226"/>
  <c r="N226"/>
  <c r="M226"/>
  <c r="L226"/>
  <c r="K226"/>
  <c r="J226"/>
  <c r="I226"/>
  <c r="H226"/>
  <c r="G226"/>
  <c r="F226"/>
  <c r="E226"/>
  <c r="D226"/>
  <c r="C226"/>
  <c r="B226"/>
  <c r="AJ225"/>
  <c r="AI225"/>
  <c r="AG225"/>
  <c r="AF225"/>
  <c r="AD225"/>
  <c r="AC225"/>
  <c r="AA225"/>
  <c r="Z225"/>
  <c r="Y225"/>
  <c r="X225"/>
  <c r="W225"/>
  <c r="V225"/>
  <c r="U225"/>
  <c r="T225"/>
  <c r="S225"/>
  <c r="R225"/>
  <c r="Q225"/>
  <c r="P225"/>
  <c r="N225"/>
  <c r="M225"/>
  <c r="L225"/>
  <c r="K225"/>
  <c r="J225"/>
  <c r="I225"/>
  <c r="H225"/>
  <c r="G225"/>
  <c r="F225"/>
  <c r="E225"/>
  <c r="D225"/>
  <c r="C225"/>
  <c r="B225"/>
  <c r="AJ224"/>
  <c r="AI224"/>
  <c r="AG224"/>
  <c r="AF224"/>
  <c r="AD224"/>
  <c r="AC224"/>
  <c r="AA224"/>
  <c r="Z224"/>
  <c r="Y224"/>
  <c r="X224"/>
  <c r="W224"/>
  <c r="V224"/>
  <c r="U224"/>
  <c r="T224"/>
  <c r="S224"/>
  <c r="R224"/>
  <c r="Q224"/>
  <c r="P224"/>
  <c r="N224"/>
  <c r="M224"/>
  <c r="L224"/>
  <c r="K224"/>
  <c r="J224"/>
  <c r="I224"/>
  <c r="H224"/>
  <c r="G224"/>
  <c r="F224"/>
  <c r="E224"/>
  <c r="D224"/>
  <c r="C224"/>
  <c r="B224"/>
  <c r="AJ223"/>
  <c r="AI223"/>
  <c r="AG223"/>
  <c r="AF223"/>
  <c r="AD223"/>
  <c r="AC223"/>
  <c r="AA223"/>
  <c r="Z223"/>
  <c r="Y223"/>
  <c r="X223"/>
  <c r="W223"/>
  <c r="V223"/>
  <c r="U223"/>
  <c r="T223"/>
  <c r="S223"/>
  <c r="R223"/>
  <c r="Q223"/>
  <c r="P223"/>
  <c r="N223"/>
  <c r="M223"/>
  <c r="L223"/>
  <c r="K223"/>
  <c r="J223"/>
  <c r="I223"/>
  <c r="H223"/>
  <c r="G223"/>
  <c r="F223"/>
  <c r="E223"/>
  <c r="D223"/>
  <c r="C223"/>
  <c r="B223"/>
  <c r="AJ222"/>
  <c r="AI222"/>
  <c r="AG222"/>
  <c r="AF222"/>
  <c r="AD222"/>
  <c r="AC222"/>
  <c r="AA222"/>
  <c r="Z222"/>
  <c r="Y222"/>
  <c r="X222"/>
  <c r="W222"/>
  <c r="V222"/>
  <c r="U222"/>
  <c r="T222"/>
  <c r="S222"/>
  <c r="R222"/>
  <c r="Q222"/>
  <c r="P222"/>
  <c r="N222"/>
  <c r="M222"/>
  <c r="L222"/>
  <c r="K222"/>
  <c r="J222"/>
  <c r="I222"/>
  <c r="H222"/>
  <c r="G222"/>
  <c r="F222"/>
  <c r="E222"/>
  <c r="D222"/>
  <c r="C222"/>
  <c r="B222"/>
  <c r="AJ221"/>
  <c r="AI221"/>
  <c r="AG221"/>
  <c r="AF221"/>
  <c r="AD221"/>
  <c r="AC221"/>
  <c r="AA221"/>
  <c r="Z221"/>
  <c r="Y221"/>
  <c r="X221"/>
  <c r="W221"/>
  <c r="V221"/>
  <c r="U221"/>
  <c r="T221"/>
  <c r="S221"/>
  <c r="R221"/>
  <c r="Q221"/>
  <c r="P221"/>
  <c r="N221"/>
  <c r="M221"/>
  <c r="L221"/>
  <c r="K221"/>
  <c r="J221"/>
  <c r="I221"/>
  <c r="H221"/>
  <c r="G221"/>
  <c r="F221"/>
  <c r="E221"/>
  <c r="D221"/>
  <c r="C221"/>
  <c r="B221"/>
  <c r="AJ220"/>
  <c r="AI220"/>
  <c r="AG220"/>
  <c r="AF220"/>
  <c r="AD220"/>
  <c r="AC220"/>
  <c r="AA220"/>
  <c r="Z220"/>
  <c r="Y220"/>
  <c r="X220"/>
  <c r="W220"/>
  <c r="V220"/>
  <c r="U220"/>
  <c r="T220"/>
  <c r="S220"/>
  <c r="R220"/>
  <c r="Q220"/>
  <c r="P220"/>
  <c r="N220"/>
  <c r="M220"/>
  <c r="L220"/>
  <c r="K220"/>
  <c r="J220"/>
  <c r="I220"/>
  <c r="H220"/>
  <c r="G220"/>
  <c r="F220"/>
  <c r="E220"/>
  <c r="D220"/>
  <c r="C220"/>
  <c r="B220"/>
  <c r="AJ219"/>
  <c r="AI219"/>
  <c r="AG219"/>
  <c r="AF219"/>
  <c r="AD219"/>
  <c r="AC219"/>
  <c r="AA219"/>
  <c r="Z219"/>
  <c r="Y219"/>
  <c r="X219"/>
  <c r="W219"/>
  <c r="V219"/>
  <c r="U219"/>
  <c r="T219"/>
  <c r="S219"/>
  <c r="R219"/>
  <c r="Q219"/>
  <c r="P219"/>
  <c r="N219"/>
  <c r="M219"/>
  <c r="L219"/>
  <c r="K219"/>
  <c r="J219"/>
  <c r="I219"/>
  <c r="H219"/>
  <c r="G219"/>
  <c r="F219"/>
  <c r="E219"/>
  <c r="D219"/>
  <c r="C219"/>
  <c r="B219"/>
  <c r="AJ218"/>
  <c r="AI218"/>
  <c r="AG218"/>
  <c r="AF218"/>
  <c r="AD218"/>
  <c r="AC218"/>
  <c r="AA218"/>
  <c r="Z218"/>
  <c r="Y218"/>
  <c r="X218"/>
  <c r="W218"/>
  <c r="V218"/>
  <c r="U218"/>
  <c r="T218"/>
  <c r="S218"/>
  <c r="R218"/>
  <c r="Q218"/>
  <c r="P218"/>
  <c r="N218"/>
  <c r="M218"/>
  <c r="L218"/>
  <c r="K218"/>
  <c r="J218"/>
  <c r="I218"/>
  <c r="H218"/>
  <c r="G218"/>
  <c r="F218"/>
  <c r="E218"/>
  <c r="D218"/>
  <c r="C218"/>
  <c r="B218"/>
  <c r="AJ217"/>
  <c r="AI217"/>
  <c r="AG217"/>
  <c r="AF217"/>
  <c r="AD217"/>
  <c r="AC217"/>
  <c r="AA217"/>
  <c r="Z217"/>
  <c r="Y217"/>
  <c r="X217"/>
  <c r="W217"/>
  <c r="V217"/>
  <c r="U217"/>
  <c r="T217"/>
  <c r="S217"/>
  <c r="R217"/>
  <c r="Q217"/>
  <c r="P217"/>
  <c r="N217"/>
  <c r="M217"/>
  <c r="L217"/>
  <c r="K217"/>
  <c r="J217"/>
  <c r="I217"/>
  <c r="H217"/>
  <c r="G217"/>
  <c r="F217"/>
  <c r="E217"/>
  <c r="D217"/>
  <c r="C217"/>
  <c r="B217"/>
  <c r="AJ216"/>
  <c r="AI216"/>
  <c r="AG216"/>
  <c r="AF216"/>
  <c r="AD216"/>
  <c r="AC216"/>
  <c r="AA216"/>
  <c r="Z216"/>
  <c r="Y216"/>
  <c r="X216"/>
  <c r="W216"/>
  <c r="V216"/>
  <c r="U216"/>
  <c r="T216"/>
  <c r="S216"/>
  <c r="R216"/>
  <c r="Q216"/>
  <c r="P216"/>
  <c r="N216"/>
  <c r="M216"/>
  <c r="L216"/>
  <c r="K216"/>
  <c r="J216"/>
  <c r="I216"/>
  <c r="H216"/>
  <c r="G216"/>
  <c r="F216"/>
  <c r="E216"/>
  <c r="D216"/>
  <c r="C216"/>
  <c r="B216"/>
  <c r="AJ215"/>
  <c r="AI215"/>
  <c r="AG215"/>
  <c r="AF215"/>
  <c r="AD215"/>
  <c r="AC215"/>
  <c r="AA215"/>
  <c r="Z215"/>
  <c r="Y215"/>
  <c r="X215"/>
  <c r="W215"/>
  <c r="V215"/>
  <c r="U215"/>
  <c r="T215"/>
  <c r="S215"/>
  <c r="R215"/>
  <c r="Q215"/>
  <c r="P215"/>
  <c r="N215"/>
  <c r="M215"/>
  <c r="L215"/>
  <c r="K215"/>
  <c r="J215"/>
  <c r="I215"/>
  <c r="H215"/>
  <c r="G215"/>
  <c r="F215"/>
  <c r="E215"/>
  <c r="D215"/>
  <c r="C215"/>
  <c r="B215"/>
  <c r="AJ214"/>
  <c r="AI214"/>
  <c r="AG214"/>
  <c r="AF214"/>
  <c r="AD214"/>
  <c r="AC214"/>
  <c r="AA214"/>
  <c r="Z214"/>
  <c r="Y214"/>
  <c r="X214"/>
  <c r="W214"/>
  <c r="V214"/>
  <c r="U214"/>
  <c r="T214"/>
  <c r="S214"/>
  <c r="R214"/>
  <c r="Q214"/>
  <c r="P214"/>
  <c r="N214"/>
  <c r="M214"/>
  <c r="L214"/>
  <c r="K214"/>
  <c r="J214"/>
  <c r="I214"/>
  <c r="H214"/>
  <c r="G214"/>
  <c r="F214"/>
  <c r="E214"/>
  <c r="D214"/>
  <c r="C214"/>
  <c r="B214"/>
  <c r="AJ213"/>
  <c r="AI213"/>
  <c r="AG213"/>
  <c r="AF213"/>
  <c r="AD213"/>
  <c r="AC213"/>
  <c r="AA213"/>
  <c r="Z213"/>
  <c r="Y213"/>
  <c r="X213"/>
  <c r="W213"/>
  <c r="V213"/>
  <c r="U213"/>
  <c r="T213"/>
  <c r="S213"/>
  <c r="R213"/>
  <c r="Q213"/>
  <c r="P213"/>
  <c r="N213"/>
  <c r="M213"/>
  <c r="L213"/>
  <c r="K213"/>
  <c r="J213"/>
  <c r="I213"/>
  <c r="H213"/>
  <c r="G213"/>
  <c r="F213"/>
  <c r="E213"/>
  <c r="D213"/>
  <c r="C213"/>
  <c r="B213"/>
  <c r="AJ212"/>
  <c r="AI212"/>
  <c r="AG212"/>
  <c r="AF212"/>
  <c r="AD212"/>
  <c r="AC212"/>
  <c r="AA212"/>
  <c r="Z212"/>
  <c r="Y212"/>
  <c r="X212"/>
  <c r="W212"/>
  <c r="V212"/>
  <c r="U212"/>
  <c r="T212"/>
  <c r="S212"/>
  <c r="R212"/>
  <c r="Q212"/>
  <c r="P212"/>
  <c r="N212"/>
  <c r="M212"/>
  <c r="L212"/>
  <c r="K212"/>
  <c r="J212"/>
  <c r="I212"/>
  <c r="H212"/>
  <c r="G212"/>
  <c r="F212"/>
  <c r="E212"/>
  <c r="D212"/>
  <c r="C212"/>
  <c r="B212"/>
  <c r="AM208"/>
  <c r="B208"/>
  <c r="AJ204"/>
  <c r="AI204"/>
  <c r="AG204"/>
  <c r="AF204"/>
  <c r="AD204"/>
  <c r="AC204"/>
  <c r="AA204"/>
  <c r="Z204"/>
  <c r="Y204"/>
  <c r="X204"/>
  <c r="W204"/>
  <c r="V204"/>
  <c r="U204"/>
  <c r="T204"/>
  <c r="S204"/>
  <c r="R204"/>
  <c r="Q204"/>
  <c r="P204"/>
  <c r="N204"/>
  <c r="M204"/>
  <c r="L204"/>
  <c r="K204"/>
  <c r="J204"/>
  <c r="I204"/>
  <c r="H204"/>
  <c r="G204"/>
  <c r="F204"/>
  <c r="E204"/>
  <c r="D204"/>
  <c r="C204"/>
  <c r="B204"/>
  <c r="AJ203"/>
  <c r="AI203"/>
  <c r="AG203"/>
  <c r="AF203"/>
  <c r="AD203"/>
  <c r="AC203"/>
  <c r="AA203"/>
  <c r="Z203"/>
  <c r="Y203"/>
  <c r="X203"/>
  <c r="W203"/>
  <c r="V203"/>
  <c r="U203"/>
  <c r="T203"/>
  <c r="S203"/>
  <c r="R203"/>
  <c r="Q203"/>
  <c r="P203"/>
  <c r="N203"/>
  <c r="M203"/>
  <c r="L203"/>
  <c r="K203"/>
  <c r="J203"/>
  <c r="I203"/>
  <c r="H203"/>
  <c r="G203"/>
  <c r="F203"/>
  <c r="E203"/>
  <c r="D203"/>
  <c r="C203"/>
  <c r="B203"/>
  <c r="AJ202"/>
  <c r="AI202"/>
  <c r="AG202"/>
  <c r="AF202"/>
  <c r="AD202"/>
  <c r="AC202"/>
  <c r="AA202"/>
  <c r="Z202"/>
  <c r="Y202"/>
  <c r="X202"/>
  <c r="W202"/>
  <c r="V202"/>
  <c r="U202"/>
  <c r="T202"/>
  <c r="S202"/>
  <c r="R202"/>
  <c r="Q202"/>
  <c r="P202"/>
  <c r="N202"/>
  <c r="M202"/>
  <c r="L202"/>
  <c r="K202"/>
  <c r="J202"/>
  <c r="I202"/>
  <c r="H202"/>
  <c r="G202"/>
  <c r="F202"/>
  <c r="E202"/>
  <c r="D202"/>
  <c r="C202"/>
  <c r="B202"/>
  <c r="AJ201"/>
  <c r="AI201"/>
  <c r="AG201"/>
  <c r="AF201"/>
  <c r="AD201"/>
  <c r="AC201"/>
  <c r="AA201"/>
  <c r="Z201"/>
  <c r="Y201"/>
  <c r="X201"/>
  <c r="W201"/>
  <c r="V201"/>
  <c r="U201"/>
  <c r="T201"/>
  <c r="S201"/>
  <c r="R201"/>
  <c r="Q201"/>
  <c r="P201"/>
  <c r="N201"/>
  <c r="M201"/>
  <c r="L201"/>
  <c r="K201"/>
  <c r="J201"/>
  <c r="I201"/>
  <c r="H201"/>
  <c r="G201"/>
  <c r="F201"/>
  <c r="E201"/>
  <c r="D201"/>
  <c r="C201"/>
  <c r="B201"/>
  <c r="AJ200"/>
  <c r="AI200"/>
  <c r="AG200"/>
  <c r="AF200"/>
  <c r="AD200"/>
  <c r="AC200"/>
  <c r="AA200"/>
  <c r="Z200"/>
  <c r="Y200"/>
  <c r="X200"/>
  <c r="W200"/>
  <c r="V200"/>
  <c r="U200"/>
  <c r="T200"/>
  <c r="S200"/>
  <c r="R200"/>
  <c r="Q200"/>
  <c r="P200"/>
  <c r="N200"/>
  <c r="M200"/>
  <c r="L200"/>
  <c r="K200"/>
  <c r="J200"/>
  <c r="I200"/>
  <c r="H200"/>
  <c r="G200"/>
  <c r="F200"/>
  <c r="E200"/>
  <c r="D200"/>
  <c r="C200"/>
  <c r="B200"/>
  <c r="AJ199"/>
  <c r="AI199"/>
  <c r="AG199"/>
  <c r="AF199"/>
  <c r="AD199"/>
  <c r="AC199"/>
  <c r="AA199"/>
  <c r="Z199"/>
  <c r="Y199"/>
  <c r="X199"/>
  <c r="W199"/>
  <c r="V199"/>
  <c r="U199"/>
  <c r="T199"/>
  <c r="S199"/>
  <c r="R199"/>
  <c r="Q199"/>
  <c r="P199"/>
  <c r="N199"/>
  <c r="M199"/>
  <c r="L199"/>
  <c r="K199"/>
  <c r="J199"/>
  <c r="I199"/>
  <c r="H199"/>
  <c r="G199"/>
  <c r="F199"/>
  <c r="E199"/>
  <c r="D199"/>
  <c r="C199"/>
  <c r="B199"/>
  <c r="AJ198"/>
  <c r="AI198"/>
  <c r="AG198"/>
  <c r="AF198"/>
  <c r="AD198"/>
  <c r="AC198"/>
  <c r="AA198"/>
  <c r="Z198"/>
  <c r="Y198"/>
  <c r="X198"/>
  <c r="W198"/>
  <c r="V198"/>
  <c r="U198"/>
  <c r="T198"/>
  <c r="S198"/>
  <c r="R198"/>
  <c r="Q198"/>
  <c r="P198"/>
  <c r="N198"/>
  <c r="M198"/>
  <c r="L198"/>
  <c r="K198"/>
  <c r="J198"/>
  <c r="I198"/>
  <c r="H198"/>
  <c r="G198"/>
  <c r="F198"/>
  <c r="E198"/>
  <c r="D198"/>
  <c r="C198"/>
  <c r="B198"/>
  <c r="AJ197"/>
  <c r="AI197"/>
  <c r="AG197"/>
  <c r="AF197"/>
  <c r="AD197"/>
  <c r="AC197"/>
  <c r="AA197"/>
  <c r="Z197"/>
  <c r="Y197"/>
  <c r="X197"/>
  <c r="W197"/>
  <c r="V197"/>
  <c r="U197"/>
  <c r="T197"/>
  <c r="S197"/>
  <c r="R197"/>
  <c r="Q197"/>
  <c r="P197"/>
  <c r="N197"/>
  <c r="M197"/>
  <c r="L197"/>
  <c r="K197"/>
  <c r="J197"/>
  <c r="I197"/>
  <c r="H197"/>
  <c r="G197"/>
  <c r="F197"/>
  <c r="E197"/>
  <c r="D197"/>
  <c r="C197"/>
  <c r="B197"/>
  <c r="AJ196"/>
  <c r="AI196"/>
  <c r="AG196"/>
  <c r="AF196"/>
  <c r="AD196"/>
  <c r="AC196"/>
  <c r="AA196"/>
  <c r="Z196"/>
  <c r="Y196"/>
  <c r="X196"/>
  <c r="W196"/>
  <c r="V196"/>
  <c r="U196"/>
  <c r="T196"/>
  <c r="S196"/>
  <c r="R196"/>
  <c r="Q196"/>
  <c r="P196"/>
  <c r="N196"/>
  <c r="M196"/>
  <c r="L196"/>
  <c r="K196"/>
  <c r="J196"/>
  <c r="I196"/>
  <c r="H196"/>
  <c r="G196"/>
  <c r="F196"/>
  <c r="E196"/>
  <c r="D196"/>
  <c r="C196"/>
  <c r="B196"/>
  <c r="AJ195"/>
  <c r="AI195"/>
  <c r="AG195"/>
  <c r="AF195"/>
  <c r="AD195"/>
  <c r="AC195"/>
  <c r="AA195"/>
  <c r="Z195"/>
  <c r="Y195"/>
  <c r="X195"/>
  <c r="W195"/>
  <c r="V195"/>
  <c r="U195"/>
  <c r="T195"/>
  <c r="S195"/>
  <c r="R195"/>
  <c r="Q195"/>
  <c r="P195"/>
  <c r="N195"/>
  <c r="M195"/>
  <c r="L195"/>
  <c r="K195"/>
  <c r="J195"/>
  <c r="I195"/>
  <c r="H195"/>
  <c r="G195"/>
  <c r="F195"/>
  <c r="E195"/>
  <c r="D195"/>
  <c r="C195"/>
  <c r="B195"/>
  <c r="AJ194"/>
  <c r="AI194"/>
  <c r="AG194"/>
  <c r="AF194"/>
  <c r="AD194"/>
  <c r="AC194"/>
  <c r="AA194"/>
  <c r="Z194"/>
  <c r="Y194"/>
  <c r="X194"/>
  <c r="W194"/>
  <c r="V194"/>
  <c r="U194"/>
  <c r="T194"/>
  <c r="S194"/>
  <c r="R194"/>
  <c r="Q194"/>
  <c r="P194"/>
  <c r="N194"/>
  <c r="M194"/>
  <c r="L194"/>
  <c r="K194"/>
  <c r="J194"/>
  <c r="I194"/>
  <c r="H194"/>
  <c r="G194"/>
  <c r="F194"/>
  <c r="E194"/>
  <c r="D194"/>
  <c r="C194"/>
  <c r="B194"/>
  <c r="AJ193"/>
  <c r="AI193"/>
  <c r="AG193"/>
  <c r="AF193"/>
  <c r="AD193"/>
  <c r="AC193"/>
  <c r="AA193"/>
  <c r="Z193"/>
  <c r="Y193"/>
  <c r="X193"/>
  <c r="W193"/>
  <c r="V193"/>
  <c r="U193"/>
  <c r="T193"/>
  <c r="S193"/>
  <c r="R193"/>
  <c r="Q193"/>
  <c r="P193"/>
  <c r="N193"/>
  <c r="M193"/>
  <c r="L193"/>
  <c r="K193"/>
  <c r="J193"/>
  <c r="I193"/>
  <c r="H193"/>
  <c r="G193"/>
  <c r="F193"/>
  <c r="E193"/>
  <c r="D193"/>
  <c r="C193"/>
  <c r="B193"/>
  <c r="AJ192"/>
  <c r="AI192"/>
  <c r="AG192"/>
  <c r="AF192"/>
  <c r="AD192"/>
  <c r="AC192"/>
  <c r="AA192"/>
  <c r="Z192"/>
  <c r="Y192"/>
  <c r="X192"/>
  <c r="W192"/>
  <c r="V192"/>
  <c r="U192"/>
  <c r="T192"/>
  <c r="S192"/>
  <c r="R192"/>
  <c r="Q192"/>
  <c r="P192"/>
  <c r="N192"/>
  <c r="M192"/>
  <c r="L192"/>
  <c r="K192"/>
  <c r="J192"/>
  <c r="I192"/>
  <c r="H192"/>
  <c r="G192"/>
  <c r="F192"/>
  <c r="E192"/>
  <c r="D192"/>
  <c r="C192"/>
  <c r="B192"/>
  <c r="AJ191"/>
  <c r="AI191"/>
  <c r="AG191"/>
  <c r="AF191"/>
  <c r="AD191"/>
  <c r="AC191"/>
  <c r="AA191"/>
  <c r="Z191"/>
  <c r="Y191"/>
  <c r="X191"/>
  <c r="W191"/>
  <c r="V191"/>
  <c r="U191"/>
  <c r="T191"/>
  <c r="S191"/>
  <c r="R191"/>
  <c r="Q191"/>
  <c r="P191"/>
  <c r="N191"/>
  <c r="M191"/>
  <c r="L191"/>
  <c r="K191"/>
  <c r="J191"/>
  <c r="I191"/>
  <c r="H191"/>
  <c r="G191"/>
  <c r="F191"/>
  <c r="E191"/>
  <c r="D191"/>
  <c r="C191"/>
  <c r="B191"/>
  <c r="AJ190"/>
  <c r="AI190"/>
  <c r="AG190"/>
  <c r="AF190"/>
  <c r="AD190"/>
  <c r="AC190"/>
  <c r="AA190"/>
  <c r="Z190"/>
  <c r="Y190"/>
  <c r="X190"/>
  <c r="W190"/>
  <c r="V190"/>
  <c r="U190"/>
  <c r="T190"/>
  <c r="S190"/>
  <c r="R190"/>
  <c r="Q190"/>
  <c r="P190"/>
  <c r="N190"/>
  <c r="M190"/>
  <c r="L190"/>
  <c r="K190"/>
  <c r="J190"/>
  <c r="I190"/>
  <c r="H190"/>
  <c r="G190"/>
  <c r="F190"/>
  <c r="E190"/>
  <c r="D190"/>
  <c r="C190"/>
  <c r="B190"/>
  <c r="AJ189"/>
  <c r="AI189"/>
  <c r="AG189"/>
  <c r="AF189"/>
  <c r="AD189"/>
  <c r="AC189"/>
  <c r="AA189"/>
  <c r="Z189"/>
  <c r="Y189"/>
  <c r="X189"/>
  <c r="W189"/>
  <c r="V189"/>
  <c r="U189"/>
  <c r="T189"/>
  <c r="S189"/>
  <c r="R189"/>
  <c r="Q189"/>
  <c r="P189"/>
  <c r="N189"/>
  <c r="M189"/>
  <c r="L189"/>
  <c r="K189"/>
  <c r="J189"/>
  <c r="I189"/>
  <c r="H189"/>
  <c r="G189"/>
  <c r="F189"/>
  <c r="E189"/>
  <c r="D189"/>
  <c r="C189"/>
  <c r="B189"/>
  <c r="AJ188"/>
  <c r="AI188"/>
  <c r="AG188"/>
  <c r="AF188"/>
  <c r="AD188"/>
  <c r="AC188"/>
  <c r="AA188"/>
  <c r="Z188"/>
  <c r="Y188"/>
  <c r="X188"/>
  <c r="W188"/>
  <c r="V188"/>
  <c r="U188"/>
  <c r="T188"/>
  <c r="S188"/>
  <c r="R188"/>
  <c r="Q188"/>
  <c r="P188"/>
  <c r="N188"/>
  <c r="M188"/>
  <c r="L188"/>
  <c r="K188"/>
  <c r="J188"/>
  <c r="I188"/>
  <c r="H188"/>
  <c r="G188"/>
  <c r="F188"/>
  <c r="E188"/>
  <c r="D188"/>
  <c r="C188"/>
  <c r="B188"/>
  <c r="AJ187"/>
  <c r="AI187"/>
  <c r="AG187"/>
  <c r="AF187"/>
  <c r="AD187"/>
  <c r="AC187"/>
  <c r="AA187"/>
  <c r="Z187"/>
  <c r="Y187"/>
  <c r="X187"/>
  <c r="W187"/>
  <c r="V187"/>
  <c r="U187"/>
  <c r="T187"/>
  <c r="S187"/>
  <c r="R187"/>
  <c r="Q187"/>
  <c r="P187"/>
  <c r="N187"/>
  <c r="M187"/>
  <c r="L187"/>
  <c r="K187"/>
  <c r="J187"/>
  <c r="I187"/>
  <c r="H187"/>
  <c r="G187"/>
  <c r="F187"/>
  <c r="E187"/>
  <c r="D187"/>
  <c r="C187"/>
  <c r="B187"/>
  <c r="AJ186"/>
  <c r="AI186"/>
  <c r="AG186"/>
  <c r="AF186"/>
  <c r="AD186"/>
  <c r="AC186"/>
  <c r="AA186"/>
  <c r="Z186"/>
  <c r="Y186"/>
  <c r="X186"/>
  <c r="W186"/>
  <c r="V186"/>
  <c r="U186"/>
  <c r="T186"/>
  <c r="S186"/>
  <c r="R186"/>
  <c r="Q186"/>
  <c r="P186"/>
  <c r="N186"/>
  <c r="M186"/>
  <c r="L186"/>
  <c r="K186"/>
  <c r="J186"/>
  <c r="I186"/>
  <c r="H186"/>
  <c r="G186"/>
  <c r="F186"/>
  <c r="E186"/>
  <c r="D186"/>
  <c r="C186"/>
  <c r="B186"/>
  <c r="AJ185"/>
  <c r="AI185"/>
  <c r="AG185"/>
  <c r="AF185"/>
  <c r="AD185"/>
  <c r="AC185"/>
  <c r="AA185"/>
  <c r="Z185"/>
  <c r="Y185"/>
  <c r="X185"/>
  <c r="W185"/>
  <c r="V185"/>
  <c r="U185"/>
  <c r="T185"/>
  <c r="S185"/>
  <c r="R185"/>
  <c r="Q185"/>
  <c r="P185"/>
  <c r="N185"/>
  <c r="M185"/>
  <c r="L185"/>
  <c r="K185"/>
  <c r="J185"/>
  <c r="I185"/>
  <c r="H185"/>
  <c r="G185"/>
  <c r="F185"/>
  <c r="E185"/>
  <c r="D185"/>
  <c r="C185"/>
  <c r="B185"/>
  <c r="AJ184"/>
  <c r="AI184"/>
  <c r="AG184"/>
  <c r="AF184"/>
  <c r="AD184"/>
  <c r="AC184"/>
  <c r="AA184"/>
  <c r="Z184"/>
  <c r="Y184"/>
  <c r="X184"/>
  <c r="W184"/>
  <c r="V184"/>
  <c r="U184"/>
  <c r="T184"/>
  <c r="S184"/>
  <c r="R184"/>
  <c r="Q184"/>
  <c r="P184"/>
  <c r="N184"/>
  <c r="M184"/>
  <c r="L184"/>
  <c r="K184"/>
  <c r="J184"/>
  <c r="I184"/>
  <c r="H184"/>
  <c r="G184"/>
  <c r="F184"/>
  <c r="E184"/>
  <c r="D184"/>
  <c r="C184"/>
  <c r="B184"/>
  <c r="AJ183"/>
  <c r="AI183"/>
  <c r="AG183"/>
  <c r="AF183"/>
  <c r="AD183"/>
  <c r="AC183"/>
  <c r="AA183"/>
  <c r="Z183"/>
  <c r="Y183"/>
  <c r="X183"/>
  <c r="W183"/>
  <c r="V183"/>
  <c r="U183"/>
  <c r="T183"/>
  <c r="S183"/>
  <c r="R183"/>
  <c r="Q183"/>
  <c r="P183"/>
  <c r="N183"/>
  <c r="M183"/>
  <c r="L183"/>
  <c r="K183"/>
  <c r="J183"/>
  <c r="I183"/>
  <c r="H183"/>
  <c r="G183"/>
  <c r="F183"/>
  <c r="E183"/>
  <c r="D183"/>
  <c r="C183"/>
  <c r="B183"/>
  <c r="AJ182"/>
  <c r="AI182"/>
  <c r="AG182"/>
  <c r="AF182"/>
  <c r="AD182"/>
  <c r="AC182"/>
  <c r="AA182"/>
  <c r="Z182"/>
  <c r="Y182"/>
  <c r="X182"/>
  <c r="W182"/>
  <c r="V182"/>
  <c r="U182"/>
  <c r="T182"/>
  <c r="S182"/>
  <c r="R182"/>
  <c r="Q182"/>
  <c r="P182"/>
  <c r="N182"/>
  <c r="M182"/>
  <c r="L182"/>
  <c r="K182"/>
  <c r="J182"/>
  <c r="I182"/>
  <c r="H182"/>
  <c r="G182"/>
  <c r="F182"/>
  <c r="E182"/>
  <c r="D182"/>
  <c r="C182"/>
  <c r="B182"/>
  <c r="AJ181"/>
  <c r="AI181"/>
  <c r="AG181"/>
  <c r="AF181"/>
  <c r="AD181"/>
  <c r="AC181"/>
  <c r="AA181"/>
  <c r="Z181"/>
  <c r="Y181"/>
  <c r="X181"/>
  <c r="W181"/>
  <c r="V181"/>
  <c r="U181"/>
  <c r="T181"/>
  <c r="S181"/>
  <c r="R181"/>
  <c r="Q181"/>
  <c r="P181"/>
  <c r="N181"/>
  <c r="M181"/>
  <c r="L181"/>
  <c r="K181"/>
  <c r="J181"/>
  <c r="I181"/>
  <c r="H181"/>
  <c r="G181"/>
  <c r="F181"/>
  <c r="E181"/>
  <c r="D181"/>
  <c r="C181"/>
  <c r="B181"/>
  <c r="AJ180"/>
  <c r="AI180"/>
  <c r="AG180"/>
  <c r="AF180"/>
  <c r="AD180"/>
  <c r="AC180"/>
  <c r="AA180"/>
  <c r="Z180"/>
  <c r="Y180"/>
  <c r="X180"/>
  <c r="W180"/>
  <c r="V180"/>
  <c r="U180"/>
  <c r="T180"/>
  <c r="S180"/>
  <c r="R180"/>
  <c r="Q180"/>
  <c r="P180"/>
  <c r="N180"/>
  <c r="M180"/>
  <c r="L180"/>
  <c r="K180"/>
  <c r="J180"/>
  <c r="I180"/>
  <c r="H180"/>
  <c r="G180"/>
  <c r="F180"/>
  <c r="E180"/>
  <c r="D180"/>
  <c r="C180"/>
  <c r="B180"/>
  <c r="AM176"/>
  <c r="B176"/>
  <c r="AJ172"/>
  <c r="AI172"/>
  <c r="AG172"/>
  <c r="AF172"/>
  <c r="AD172"/>
  <c r="AC172"/>
  <c r="AA172"/>
  <c r="Z172"/>
  <c r="Y172"/>
  <c r="X172"/>
  <c r="W172"/>
  <c r="V172"/>
  <c r="U172"/>
  <c r="T172"/>
  <c r="S172"/>
  <c r="R172"/>
  <c r="Q172"/>
  <c r="P172"/>
  <c r="N172"/>
  <c r="M172"/>
  <c r="L172"/>
  <c r="K172"/>
  <c r="J172"/>
  <c r="I172"/>
  <c r="H172"/>
  <c r="G172"/>
  <c r="F172"/>
  <c r="E172"/>
  <c r="D172"/>
  <c r="C172"/>
  <c r="B172"/>
  <c r="AJ171"/>
  <c r="AI171"/>
  <c r="AG171"/>
  <c r="AF171"/>
  <c r="AD171"/>
  <c r="AC171"/>
  <c r="AA171"/>
  <c r="Z171"/>
  <c r="Y171"/>
  <c r="X171"/>
  <c r="W171"/>
  <c r="V171"/>
  <c r="U171"/>
  <c r="T171"/>
  <c r="S171"/>
  <c r="R171"/>
  <c r="Q171"/>
  <c r="P171"/>
  <c r="N171"/>
  <c r="M171"/>
  <c r="L171"/>
  <c r="K171"/>
  <c r="J171"/>
  <c r="I171"/>
  <c r="H171"/>
  <c r="G171"/>
  <c r="F171"/>
  <c r="E171"/>
  <c r="D171"/>
  <c r="C171"/>
  <c r="B171"/>
  <c r="AJ170"/>
  <c r="AI170"/>
  <c r="AG170"/>
  <c r="AF170"/>
  <c r="AD170"/>
  <c r="AC170"/>
  <c r="AA170"/>
  <c r="Z170"/>
  <c r="Y170"/>
  <c r="X170"/>
  <c r="W170"/>
  <c r="V170"/>
  <c r="U170"/>
  <c r="T170"/>
  <c r="S170"/>
  <c r="R170"/>
  <c r="Q170"/>
  <c r="P170"/>
  <c r="N170"/>
  <c r="M170"/>
  <c r="L170"/>
  <c r="K170"/>
  <c r="J170"/>
  <c r="I170"/>
  <c r="H170"/>
  <c r="G170"/>
  <c r="F170"/>
  <c r="E170"/>
  <c r="D170"/>
  <c r="C170"/>
  <c r="B170"/>
  <c r="AJ169"/>
  <c r="AI169"/>
  <c r="AG169"/>
  <c r="AF169"/>
  <c r="AD169"/>
  <c r="AC169"/>
  <c r="AA169"/>
  <c r="Z169"/>
  <c r="Y169"/>
  <c r="X169"/>
  <c r="W169"/>
  <c r="V169"/>
  <c r="U169"/>
  <c r="T169"/>
  <c r="S169"/>
  <c r="R169"/>
  <c r="Q169"/>
  <c r="P169"/>
  <c r="N169"/>
  <c r="M169"/>
  <c r="L169"/>
  <c r="K169"/>
  <c r="J169"/>
  <c r="I169"/>
  <c r="H169"/>
  <c r="G169"/>
  <c r="F169"/>
  <c r="E169"/>
  <c r="D169"/>
  <c r="C169"/>
  <c r="B169"/>
  <c r="AJ168"/>
  <c r="AI168"/>
  <c r="AG168"/>
  <c r="AF168"/>
  <c r="AD168"/>
  <c r="AC168"/>
  <c r="AA168"/>
  <c r="Z168"/>
  <c r="Y168"/>
  <c r="X168"/>
  <c r="W168"/>
  <c r="V168"/>
  <c r="U168"/>
  <c r="T168"/>
  <c r="S168"/>
  <c r="R168"/>
  <c r="Q168"/>
  <c r="P168"/>
  <c r="N168"/>
  <c r="M168"/>
  <c r="L168"/>
  <c r="K168"/>
  <c r="J168"/>
  <c r="I168"/>
  <c r="H168"/>
  <c r="G168"/>
  <c r="F168"/>
  <c r="E168"/>
  <c r="D168"/>
  <c r="C168"/>
  <c r="B168"/>
  <c r="AJ167"/>
  <c r="AI167"/>
  <c r="AG167"/>
  <c r="AF167"/>
  <c r="AD167"/>
  <c r="AC167"/>
  <c r="AA167"/>
  <c r="Z167"/>
  <c r="Y167"/>
  <c r="X167"/>
  <c r="W167"/>
  <c r="V167"/>
  <c r="U167"/>
  <c r="T167"/>
  <c r="S167"/>
  <c r="R167"/>
  <c r="Q167"/>
  <c r="P167"/>
  <c r="N167"/>
  <c r="M167"/>
  <c r="L167"/>
  <c r="K167"/>
  <c r="J167"/>
  <c r="I167"/>
  <c r="H167"/>
  <c r="G167"/>
  <c r="F167"/>
  <c r="E167"/>
  <c r="D167"/>
  <c r="C167"/>
  <c r="B167"/>
  <c r="AJ166"/>
  <c r="AI166"/>
  <c r="AG166"/>
  <c r="AF166"/>
  <c r="AD166"/>
  <c r="AC166"/>
  <c r="AA166"/>
  <c r="Z166"/>
  <c r="Y166"/>
  <c r="X166"/>
  <c r="W166"/>
  <c r="V166"/>
  <c r="U166"/>
  <c r="T166"/>
  <c r="S166"/>
  <c r="R166"/>
  <c r="Q166"/>
  <c r="P166"/>
  <c r="N166"/>
  <c r="M166"/>
  <c r="L166"/>
  <c r="K166"/>
  <c r="J166"/>
  <c r="I166"/>
  <c r="H166"/>
  <c r="G166"/>
  <c r="F166"/>
  <c r="E166"/>
  <c r="D166"/>
  <c r="C166"/>
  <c r="B166"/>
  <c r="AJ165"/>
  <c r="AI165"/>
  <c r="AG165"/>
  <c r="AF165"/>
  <c r="AD165"/>
  <c r="AC165"/>
  <c r="AA165"/>
  <c r="Z165"/>
  <c r="Y165"/>
  <c r="X165"/>
  <c r="W165"/>
  <c r="V165"/>
  <c r="U165"/>
  <c r="T165"/>
  <c r="S165"/>
  <c r="R165"/>
  <c r="Q165"/>
  <c r="P165"/>
  <c r="N165"/>
  <c r="M165"/>
  <c r="L165"/>
  <c r="K165"/>
  <c r="J165"/>
  <c r="I165"/>
  <c r="H165"/>
  <c r="G165"/>
  <c r="F165"/>
  <c r="E165"/>
  <c r="D165"/>
  <c r="C165"/>
  <c r="B165"/>
  <c r="AJ164"/>
  <c r="AI164"/>
  <c r="AG164"/>
  <c r="AF164"/>
  <c r="AD164"/>
  <c r="AC164"/>
  <c r="AA164"/>
  <c r="Z164"/>
  <c r="Y164"/>
  <c r="X164"/>
  <c r="W164"/>
  <c r="V164"/>
  <c r="U164"/>
  <c r="T164"/>
  <c r="S164"/>
  <c r="R164"/>
  <c r="Q164"/>
  <c r="P164"/>
  <c r="N164"/>
  <c r="M164"/>
  <c r="L164"/>
  <c r="K164"/>
  <c r="J164"/>
  <c r="I164"/>
  <c r="H164"/>
  <c r="G164"/>
  <c r="F164"/>
  <c r="E164"/>
  <c r="D164"/>
  <c r="C164"/>
  <c r="B164"/>
  <c r="AJ163"/>
  <c r="AI163"/>
  <c r="AG163"/>
  <c r="AF163"/>
  <c r="AD163"/>
  <c r="AC163"/>
  <c r="AA163"/>
  <c r="Z163"/>
  <c r="Y163"/>
  <c r="X163"/>
  <c r="W163"/>
  <c r="V163"/>
  <c r="U163"/>
  <c r="T163"/>
  <c r="S163"/>
  <c r="R163"/>
  <c r="Q163"/>
  <c r="P163"/>
  <c r="N163"/>
  <c r="M163"/>
  <c r="L163"/>
  <c r="K163"/>
  <c r="J163"/>
  <c r="I163"/>
  <c r="H163"/>
  <c r="G163"/>
  <c r="F163"/>
  <c r="E163"/>
  <c r="D163"/>
  <c r="C163"/>
  <c r="B163"/>
  <c r="AJ162"/>
  <c r="AI162"/>
  <c r="AG162"/>
  <c r="AF162"/>
  <c r="AD162"/>
  <c r="AC162"/>
  <c r="AA162"/>
  <c r="Z162"/>
  <c r="Y162"/>
  <c r="X162"/>
  <c r="W162"/>
  <c r="V162"/>
  <c r="U162"/>
  <c r="T162"/>
  <c r="S162"/>
  <c r="R162"/>
  <c r="Q162"/>
  <c r="P162"/>
  <c r="N162"/>
  <c r="M162"/>
  <c r="L162"/>
  <c r="K162"/>
  <c r="J162"/>
  <c r="I162"/>
  <c r="H162"/>
  <c r="G162"/>
  <c r="F162"/>
  <c r="E162"/>
  <c r="D162"/>
  <c r="C162"/>
  <c r="B162"/>
  <c r="AJ161"/>
  <c r="AI161"/>
  <c r="AG161"/>
  <c r="AF161"/>
  <c r="AD161"/>
  <c r="AC161"/>
  <c r="AA161"/>
  <c r="Z161"/>
  <c r="Y161"/>
  <c r="X161"/>
  <c r="W161"/>
  <c r="V161"/>
  <c r="U161"/>
  <c r="T161"/>
  <c r="S161"/>
  <c r="R161"/>
  <c r="Q161"/>
  <c r="P161"/>
  <c r="N161"/>
  <c r="M161"/>
  <c r="L161"/>
  <c r="K161"/>
  <c r="J161"/>
  <c r="I161"/>
  <c r="H161"/>
  <c r="G161"/>
  <c r="F161"/>
  <c r="E161"/>
  <c r="D161"/>
  <c r="C161"/>
  <c r="B161"/>
  <c r="AJ160"/>
  <c r="AI160"/>
  <c r="AG160"/>
  <c r="AF160"/>
  <c r="AD160"/>
  <c r="AC160"/>
  <c r="AA160"/>
  <c r="Z160"/>
  <c r="Y160"/>
  <c r="X160"/>
  <c r="W160"/>
  <c r="V160"/>
  <c r="U160"/>
  <c r="T160"/>
  <c r="S160"/>
  <c r="R160"/>
  <c r="Q160"/>
  <c r="P160"/>
  <c r="N160"/>
  <c r="M160"/>
  <c r="L160"/>
  <c r="K160"/>
  <c r="J160"/>
  <c r="I160"/>
  <c r="H160"/>
  <c r="G160"/>
  <c r="F160"/>
  <c r="E160"/>
  <c r="D160"/>
  <c r="C160"/>
  <c r="B160"/>
  <c r="AJ159"/>
  <c r="AI159"/>
  <c r="AG159"/>
  <c r="AF159"/>
  <c r="AD159"/>
  <c r="AC159"/>
  <c r="AA159"/>
  <c r="Z159"/>
  <c r="Y159"/>
  <c r="X159"/>
  <c r="W159"/>
  <c r="V159"/>
  <c r="U159"/>
  <c r="T159"/>
  <c r="S159"/>
  <c r="R159"/>
  <c r="Q159"/>
  <c r="P159"/>
  <c r="N159"/>
  <c r="M159"/>
  <c r="L159"/>
  <c r="K159"/>
  <c r="J159"/>
  <c r="I159"/>
  <c r="H159"/>
  <c r="G159"/>
  <c r="F159"/>
  <c r="E159"/>
  <c r="D159"/>
  <c r="C159"/>
  <c r="B159"/>
  <c r="AJ158"/>
  <c r="AI158"/>
  <c r="AG158"/>
  <c r="AF158"/>
  <c r="AD158"/>
  <c r="AC158"/>
  <c r="AA158"/>
  <c r="Z158"/>
  <c r="Y158"/>
  <c r="X158"/>
  <c r="W158"/>
  <c r="V158"/>
  <c r="U158"/>
  <c r="T158"/>
  <c r="S158"/>
  <c r="R158"/>
  <c r="Q158"/>
  <c r="P158"/>
  <c r="N158"/>
  <c r="M158"/>
  <c r="L158"/>
  <c r="K158"/>
  <c r="J158"/>
  <c r="I158"/>
  <c r="H158"/>
  <c r="G158"/>
  <c r="F158"/>
  <c r="E158"/>
  <c r="D158"/>
  <c r="C158"/>
  <c r="B158"/>
  <c r="AJ157"/>
  <c r="AI157"/>
  <c r="AG157"/>
  <c r="AF157"/>
  <c r="AD157"/>
  <c r="AC157"/>
  <c r="AA157"/>
  <c r="Z157"/>
  <c r="Y157"/>
  <c r="X157"/>
  <c r="W157"/>
  <c r="V157"/>
  <c r="U157"/>
  <c r="T157"/>
  <c r="S157"/>
  <c r="R157"/>
  <c r="Q157"/>
  <c r="P157"/>
  <c r="N157"/>
  <c r="M157"/>
  <c r="L157"/>
  <c r="K157"/>
  <c r="J157"/>
  <c r="I157"/>
  <c r="H157"/>
  <c r="G157"/>
  <c r="F157"/>
  <c r="E157"/>
  <c r="D157"/>
  <c r="C157"/>
  <c r="B157"/>
  <c r="AJ156"/>
  <c r="AI156"/>
  <c r="AG156"/>
  <c r="AF156"/>
  <c r="AD156"/>
  <c r="AC156"/>
  <c r="AA156"/>
  <c r="Z156"/>
  <c r="Y156"/>
  <c r="X156"/>
  <c r="W156"/>
  <c r="V156"/>
  <c r="U156"/>
  <c r="T156"/>
  <c r="S156"/>
  <c r="R156"/>
  <c r="Q156"/>
  <c r="P156"/>
  <c r="N156"/>
  <c r="M156"/>
  <c r="L156"/>
  <c r="K156"/>
  <c r="J156"/>
  <c r="I156"/>
  <c r="H156"/>
  <c r="G156"/>
  <c r="F156"/>
  <c r="E156"/>
  <c r="D156"/>
  <c r="C156"/>
  <c r="B156"/>
  <c r="AJ155"/>
  <c r="AI155"/>
  <c r="AG155"/>
  <c r="AF155"/>
  <c r="AD155"/>
  <c r="AC155"/>
  <c r="AA155"/>
  <c r="Z155"/>
  <c r="Y155"/>
  <c r="X155"/>
  <c r="W155"/>
  <c r="V155"/>
  <c r="U155"/>
  <c r="T155"/>
  <c r="S155"/>
  <c r="R155"/>
  <c r="Q155"/>
  <c r="P155"/>
  <c r="N155"/>
  <c r="M155"/>
  <c r="L155"/>
  <c r="K155"/>
  <c r="J155"/>
  <c r="I155"/>
  <c r="H155"/>
  <c r="G155"/>
  <c r="F155"/>
  <c r="E155"/>
  <c r="D155"/>
  <c r="C155"/>
  <c r="B155"/>
  <c r="AJ154"/>
  <c r="AI154"/>
  <c r="AG154"/>
  <c r="AF154"/>
  <c r="AD154"/>
  <c r="AC154"/>
  <c r="AA154"/>
  <c r="Z154"/>
  <c r="Y154"/>
  <c r="X154"/>
  <c r="W154"/>
  <c r="V154"/>
  <c r="U154"/>
  <c r="T154"/>
  <c r="S154"/>
  <c r="R154"/>
  <c r="Q154"/>
  <c r="P154"/>
  <c r="N154"/>
  <c r="M154"/>
  <c r="L154"/>
  <c r="K154"/>
  <c r="J154"/>
  <c r="I154"/>
  <c r="H154"/>
  <c r="G154"/>
  <c r="F154"/>
  <c r="E154"/>
  <c r="D154"/>
  <c r="C154"/>
  <c r="B154"/>
  <c r="AJ153"/>
  <c r="AI153"/>
  <c r="AG153"/>
  <c r="AF153"/>
  <c r="AD153"/>
  <c r="AC153"/>
  <c r="AA153"/>
  <c r="Z153"/>
  <c r="Y153"/>
  <c r="X153"/>
  <c r="W153"/>
  <c r="V153"/>
  <c r="U153"/>
  <c r="T153"/>
  <c r="S153"/>
  <c r="R153"/>
  <c r="Q153"/>
  <c r="P153"/>
  <c r="N153"/>
  <c r="M153"/>
  <c r="L153"/>
  <c r="K153"/>
  <c r="J153"/>
  <c r="I153"/>
  <c r="H153"/>
  <c r="G153"/>
  <c r="F153"/>
  <c r="E153"/>
  <c r="D153"/>
  <c r="C153"/>
  <c r="B153"/>
  <c r="AJ152"/>
  <c r="AI152"/>
  <c r="AG152"/>
  <c r="AF152"/>
  <c r="AD152"/>
  <c r="AC152"/>
  <c r="AA152"/>
  <c r="Z152"/>
  <c r="Y152"/>
  <c r="X152"/>
  <c r="W152"/>
  <c r="V152"/>
  <c r="U152"/>
  <c r="T152"/>
  <c r="S152"/>
  <c r="R152"/>
  <c r="Q152"/>
  <c r="P152"/>
  <c r="N152"/>
  <c r="M152"/>
  <c r="L152"/>
  <c r="K152"/>
  <c r="J152"/>
  <c r="I152"/>
  <c r="H152"/>
  <c r="G152"/>
  <c r="F152"/>
  <c r="E152"/>
  <c r="D152"/>
  <c r="C152"/>
  <c r="B152"/>
  <c r="AJ151"/>
  <c r="AI151"/>
  <c r="AG151"/>
  <c r="AF151"/>
  <c r="AD151"/>
  <c r="AC151"/>
  <c r="AA151"/>
  <c r="Z151"/>
  <c r="Y151"/>
  <c r="X151"/>
  <c r="W151"/>
  <c r="V151"/>
  <c r="U151"/>
  <c r="T151"/>
  <c r="S151"/>
  <c r="R151"/>
  <c r="Q151"/>
  <c r="P151"/>
  <c r="N151"/>
  <c r="M151"/>
  <c r="L151"/>
  <c r="K151"/>
  <c r="J151"/>
  <c r="I151"/>
  <c r="H151"/>
  <c r="G151"/>
  <c r="F151"/>
  <c r="E151"/>
  <c r="D151"/>
  <c r="C151"/>
  <c r="B151"/>
  <c r="AJ150"/>
  <c r="AI150"/>
  <c r="AG150"/>
  <c r="AF150"/>
  <c r="AD150"/>
  <c r="AC150"/>
  <c r="AA150"/>
  <c r="Z150"/>
  <c r="Y150"/>
  <c r="X150"/>
  <c r="W150"/>
  <c r="V150"/>
  <c r="U150"/>
  <c r="T150"/>
  <c r="S150"/>
  <c r="R150"/>
  <c r="Q150"/>
  <c r="P150"/>
  <c r="N150"/>
  <c r="M150"/>
  <c r="L150"/>
  <c r="K150"/>
  <c r="J150"/>
  <c r="I150"/>
  <c r="H150"/>
  <c r="G150"/>
  <c r="F150"/>
  <c r="E150"/>
  <c r="D150"/>
  <c r="C150"/>
  <c r="B150"/>
  <c r="AJ149"/>
  <c r="AI149"/>
  <c r="AG149"/>
  <c r="AF149"/>
  <c r="AD149"/>
  <c r="AC149"/>
  <c r="AA149"/>
  <c r="Z149"/>
  <c r="Y149"/>
  <c r="X149"/>
  <c r="W149"/>
  <c r="V149"/>
  <c r="U149"/>
  <c r="T149"/>
  <c r="S149"/>
  <c r="R149"/>
  <c r="Q149"/>
  <c r="P149"/>
  <c r="N149"/>
  <c r="M149"/>
  <c r="L149"/>
  <c r="K149"/>
  <c r="J149"/>
  <c r="I149"/>
  <c r="H149"/>
  <c r="G149"/>
  <c r="F149"/>
  <c r="E149"/>
  <c r="D149"/>
  <c r="C149"/>
  <c r="B149"/>
  <c r="AJ148"/>
  <c r="AI148"/>
  <c r="AG148"/>
  <c r="AF148"/>
  <c r="AD148"/>
  <c r="AC148"/>
  <c r="AA148"/>
  <c r="Z148"/>
  <c r="Y148"/>
  <c r="X148"/>
  <c r="W148"/>
  <c r="V148"/>
  <c r="U148"/>
  <c r="T148"/>
  <c r="S148"/>
  <c r="R148"/>
  <c r="Q148"/>
  <c r="P148"/>
  <c r="N148"/>
  <c r="M148"/>
  <c r="L148"/>
  <c r="K148"/>
  <c r="J148"/>
  <c r="I148"/>
  <c r="H148"/>
  <c r="G148"/>
  <c r="F148"/>
  <c r="E148"/>
  <c r="D148"/>
  <c r="C148"/>
  <c r="B148"/>
  <c r="AM144"/>
  <c r="B144"/>
  <c r="AJ140"/>
  <c r="AI140"/>
  <c r="AG140"/>
  <c r="AF140"/>
  <c r="AD140"/>
  <c r="AC140"/>
  <c r="AA140"/>
  <c r="Z140"/>
  <c r="Y140"/>
  <c r="X140"/>
  <c r="W140"/>
  <c r="V140"/>
  <c r="U140"/>
  <c r="T140"/>
  <c r="S140"/>
  <c r="R140"/>
  <c r="Q140"/>
  <c r="P140"/>
  <c r="N140"/>
  <c r="M140"/>
  <c r="L140"/>
  <c r="K140"/>
  <c r="J140"/>
  <c r="I140"/>
  <c r="H140"/>
  <c r="G140"/>
  <c r="F140"/>
  <c r="E140"/>
  <c r="D140"/>
  <c r="C140"/>
  <c r="B140"/>
  <c r="AJ139"/>
  <c r="AI139"/>
  <c r="AG139"/>
  <c r="AF139"/>
  <c r="AD139"/>
  <c r="AC139"/>
  <c r="AA139"/>
  <c r="Z139"/>
  <c r="Y139"/>
  <c r="X139"/>
  <c r="W139"/>
  <c r="V139"/>
  <c r="U139"/>
  <c r="T139"/>
  <c r="S139"/>
  <c r="R139"/>
  <c r="Q139"/>
  <c r="P139"/>
  <c r="N139"/>
  <c r="M139"/>
  <c r="L139"/>
  <c r="K139"/>
  <c r="J139"/>
  <c r="I139"/>
  <c r="H139"/>
  <c r="G139"/>
  <c r="F139"/>
  <c r="E139"/>
  <c r="D139"/>
  <c r="C139"/>
  <c r="B139"/>
  <c r="AJ138"/>
  <c r="AI138"/>
  <c r="AG138"/>
  <c r="AF138"/>
  <c r="AD138"/>
  <c r="AC138"/>
  <c r="AA138"/>
  <c r="Z138"/>
  <c r="Y138"/>
  <c r="X138"/>
  <c r="W138"/>
  <c r="V138"/>
  <c r="U138"/>
  <c r="T138"/>
  <c r="S138"/>
  <c r="R138"/>
  <c r="Q138"/>
  <c r="P138"/>
  <c r="N138"/>
  <c r="M138"/>
  <c r="L138"/>
  <c r="K138"/>
  <c r="J138"/>
  <c r="I138"/>
  <c r="H138"/>
  <c r="G138"/>
  <c r="F138"/>
  <c r="E138"/>
  <c r="D138"/>
  <c r="C138"/>
  <c r="B138"/>
  <c r="AJ137"/>
  <c r="AI137"/>
  <c r="AG137"/>
  <c r="AF137"/>
  <c r="AD137"/>
  <c r="AC137"/>
  <c r="AA137"/>
  <c r="Z137"/>
  <c r="Y137"/>
  <c r="X137"/>
  <c r="W137"/>
  <c r="V137"/>
  <c r="U137"/>
  <c r="T137"/>
  <c r="S137"/>
  <c r="R137"/>
  <c r="Q137"/>
  <c r="P137"/>
  <c r="N137"/>
  <c r="M137"/>
  <c r="L137"/>
  <c r="K137"/>
  <c r="J137"/>
  <c r="I137"/>
  <c r="H137"/>
  <c r="G137"/>
  <c r="F137"/>
  <c r="E137"/>
  <c r="D137"/>
  <c r="C137"/>
  <c r="B137"/>
  <c r="AJ136"/>
  <c r="AI136"/>
  <c r="AG136"/>
  <c r="AF136"/>
  <c r="AD136"/>
  <c r="AC136"/>
  <c r="AA136"/>
  <c r="Z136"/>
  <c r="Y136"/>
  <c r="X136"/>
  <c r="W136"/>
  <c r="V136"/>
  <c r="U136"/>
  <c r="T136"/>
  <c r="S136"/>
  <c r="R136"/>
  <c r="Q136"/>
  <c r="P136"/>
  <c r="N136"/>
  <c r="M136"/>
  <c r="L136"/>
  <c r="K136"/>
  <c r="J136"/>
  <c r="I136"/>
  <c r="H136"/>
  <c r="G136"/>
  <c r="F136"/>
  <c r="E136"/>
  <c r="D136"/>
  <c r="C136"/>
  <c r="B136"/>
  <c r="AJ135"/>
  <c r="AI135"/>
  <c r="AG135"/>
  <c r="AF135"/>
  <c r="AD135"/>
  <c r="AC135"/>
  <c r="AA135"/>
  <c r="Z135"/>
  <c r="Y135"/>
  <c r="X135"/>
  <c r="W135"/>
  <c r="V135"/>
  <c r="U135"/>
  <c r="T135"/>
  <c r="S135"/>
  <c r="R135"/>
  <c r="Q135"/>
  <c r="P135"/>
  <c r="N135"/>
  <c r="M135"/>
  <c r="L135"/>
  <c r="K135"/>
  <c r="J135"/>
  <c r="I135"/>
  <c r="H135"/>
  <c r="G135"/>
  <c r="F135"/>
  <c r="E135"/>
  <c r="D135"/>
  <c r="C135"/>
  <c r="B135"/>
  <c r="AJ134"/>
  <c r="AI134"/>
  <c r="AG134"/>
  <c r="AF134"/>
  <c r="AD134"/>
  <c r="AC134"/>
  <c r="AA134"/>
  <c r="Z134"/>
  <c r="Y134"/>
  <c r="X134"/>
  <c r="W134"/>
  <c r="V134"/>
  <c r="U134"/>
  <c r="T134"/>
  <c r="S134"/>
  <c r="R134"/>
  <c r="Q134"/>
  <c r="P134"/>
  <c r="N134"/>
  <c r="M134"/>
  <c r="L134"/>
  <c r="K134"/>
  <c r="J134"/>
  <c r="I134"/>
  <c r="H134"/>
  <c r="G134"/>
  <c r="F134"/>
  <c r="E134"/>
  <c r="D134"/>
  <c r="C134"/>
  <c r="B134"/>
  <c r="AJ133"/>
  <c r="AI133"/>
  <c r="AG133"/>
  <c r="AF133"/>
  <c r="AD133"/>
  <c r="AC133"/>
  <c r="AA133"/>
  <c r="Z133"/>
  <c r="Y133"/>
  <c r="X133"/>
  <c r="W133"/>
  <c r="V133"/>
  <c r="U133"/>
  <c r="T133"/>
  <c r="S133"/>
  <c r="R133"/>
  <c r="Q133"/>
  <c r="P133"/>
  <c r="N133"/>
  <c r="M133"/>
  <c r="L133"/>
  <c r="K133"/>
  <c r="J133"/>
  <c r="I133"/>
  <c r="H133"/>
  <c r="G133"/>
  <c r="F133"/>
  <c r="E133"/>
  <c r="D133"/>
  <c r="C133"/>
  <c r="B133"/>
  <c r="AJ132"/>
  <c r="AI132"/>
  <c r="AG132"/>
  <c r="AF132"/>
  <c r="AD132"/>
  <c r="AC132"/>
  <c r="AA132"/>
  <c r="Z132"/>
  <c r="Y132"/>
  <c r="X132"/>
  <c r="W132"/>
  <c r="V132"/>
  <c r="U132"/>
  <c r="T132"/>
  <c r="S132"/>
  <c r="R132"/>
  <c r="Q132"/>
  <c r="P132"/>
  <c r="N132"/>
  <c r="M132"/>
  <c r="L132"/>
  <c r="K132"/>
  <c r="J132"/>
  <c r="I132"/>
  <c r="H132"/>
  <c r="G132"/>
  <c r="F132"/>
  <c r="E132"/>
  <c r="D132"/>
  <c r="C132"/>
  <c r="B132"/>
  <c r="AJ131"/>
  <c r="AI131"/>
  <c r="AG131"/>
  <c r="AF131"/>
  <c r="AD131"/>
  <c r="AC131"/>
  <c r="AA131"/>
  <c r="Z131"/>
  <c r="Y131"/>
  <c r="X131"/>
  <c r="W131"/>
  <c r="V131"/>
  <c r="U131"/>
  <c r="T131"/>
  <c r="S131"/>
  <c r="R131"/>
  <c r="Q131"/>
  <c r="P131"/>
  <c r="N131"/>
  <c r="M131"/>
  <c r="L131"/>
  <c r="K131"/>
  <c r="J131"/>
  <c r="I131"/>
  <c r="H131"/>
  <c r="G131"/>
  <c r="F131"/>
  <c r="E131"/>
  <c r="D131"/>
  <c r="C131"/>
  <c r="B131"/>
  <c r="AJ130"/>
  <c r="AI130"/>
  <c r="AG130"/>
  <c r="AF130"/>
  <c r="AD130"/>
  <c r="AC130"/>
  <c r="AA130"/>
  <c r="Z130"/>
  <c r="Y130"/>
  <c r="X130"/>
  <c r="W130"/>
  <c r="V130"/>
  <c r="U130"/>
  <c r="T130"/>
  <c r="S130"/>
  <c r="R130"/>
  <c r="Q130"/>
  <c r="P130"/>
  <c r="N130"/>
  <c r="M130"/>
  <c r="L130"/>
  <c r="K130"/>
  <c r="J130"/>
  <c r="I130"/>
  <c r="H130"/>
  <c r="G130"/>
  <c r="F130"/>
  <c r="E130"/>
  <c r="D130"/>
  <c r="C130"/>
  <c r="B130"/>
  <c r="AJ129"/>
  <c r="AI129"/>
  <c r="AG129"/>
  <c r="AF129"/>
  <c r="AD129"/>
  <c r="AC129"/>
  <c r="AA129"/>
  <c r="Z129"/>
  <c r="Y129"/>
  <c r="X129"/>
  <c r="W129"/>
  <c r="V129"/>
  <c r="U129"/>
  <c r="T129"/>
  <c r="S129"/>
  <c r="R129"/>
  <c r="Q129"/>
  <c r="P129"/>
  <c r="N129"/>
  <c r="M129"/>
  <c r="L129"/>
  <c r="K129"/>
  <c r="J129"/>
  <c r="I129"/>
  <c r="H129"/>
  <c r="G129"/>
  <c r="F129"/>
  <c r="E129"/>
  <c r="D129"/>
  <c r="C129"/>
  <c r="B129"/>
  <c r="AJ128"/>
  <c r="AI128"/>
  <c r="AG128"/>
  <c r="AF128"/>
  <c r="AD128"/>
  <c r="AC128"/>
  <c r="AA128"/>
  <c r="Z128"/>
  <c r="Y128"/>
  <c r="X128"/>
  <c r="W128"/>
  <c r="V128"/>
  <c r="U128"/>
  <c r="T128"/>
  <c r="S128"/>
  <c r="R128"/>
  <c r="Q128"/>
  <c r="P128"/>
  <c r="N128"/>
  <c r="M128"/>
  <c r="L128"/>
  <c r="K128"/>
  <c r="J128"/>
  <c r="I128"/>
  <c r="H128"/>
  <c r="G128"/>
  <c r="F128"/>
  <c r="E128"/>
  <c r="D128"/>
  <c r="C128"/>
  <c r="B128"/>
  <c r="AJ127"/>
  <c r="AI127"/>
  <c r="AG127"/>
  <c r="AF127"/>
  <c r="AD127"/>
  <c r="AC127"/>
  <c r="AA127"/>
  <c r="Z127"/>
  <c r="Y127"/>
  <c r="X127"/>
  <c r="W127"/>
  <c r="V127"/>
  <c r="U127"/>
  <c r="T127"/>
  <c r="S127"/>
  <c r="R127"/>
  <c r="Q127"/>
  <c r="P127"/>
  <c r="N127"/>
  <c r="M127"/>
  <c r="L127"/>
  <c r="K127"/>
  <c r="J127"/>
  <c r="I127"/>
  <c r="H127"/>
  <c r="G127"/>
  <c r="F127"/>
  <c r="E127"/>
  <c r="D127"/>
  <c r="C127"/>
  <c r="B127"/>
  <c r="AJ126"/>
  <c r="AI126"/>
  <c r="AG126"/>
  <c r="AF126"/>
  <c r="AD126"/>
  <c r="AC126"/>
  <c r="AA126"/>
  <c r="Z126"/>
  <c r="Y126"/>
  <c r="X126"/>
  <c r="W126"/>
  <c r="V126"/>
  <c r="U126"/>
  <c r="T126"/>
  <c r="S126"/>
  <c r="R126"/>
  <c r="Q126"/>
  <c r="P126"/>
  <c r="N126"/>
  <c r="M126"/>
  <c r="L126"/>
  <c r="K126"/>
  <c r="J126"/>
  <c r="I126"/>
  <c r="H126"/>
  <c r="G126"/>
  <c r="F126"/>
  <c r="E126"/>
  <c r="D126"/>
  <c r="C126"/>
  <c r="B126"/>
  <c r="AJ125"/>
  <c r="AI125"/>
  <c r="AG125"/>
  <c r="AF125"/>
  <c r="AD125"/>
  <c r="AC125"/>
  <c r="AA125"/>
  <c r="Z125"/>
  <c r="Y125"/>
  <c r="X125"/>
  <c r="W125"/>
  <c r="V125"/>
  <c r="U125"/>
  <c r="T125"/>
  <c r="S125"/>
  <c r="R125"/>
  <c r="Q125"/>
  <c r="P125"/>
  <c r="N125"/>
  <c r="M125"/>
  <c r="L125"/>
  <c r="K125"/>
  <c r="J125"/>
  <c r="I125"/>
  <c r="H125"/>
  <c r="G125"/>
  <c r="F125"/>
  <c r="E125"/>
  <c r="D125"/>
  <c r="C125"/>
  <c r="B125"/>
  <c r="AJ124"/>
  <c r="AI124"/>
  <c r="AG124"/>
  <c r="AF124"/>
  <c r="AD124"/>
  <c r="AC124"/>
  <c r="AA124"/>
  <c r="Z124"/>
  <c r="Y124"/>
  <c r="X124"/>
  <c r="W124"/>
  <c r="V124"/>
  <c r="U124"/>
  <c r="T124"/>
  <c r="S124"/>
  <c r="R124"/>
  <c r="Q124"/>
  <c r="P124"/>
  <c r="N124"/>
  <c r="M124"/>
  <c r="L124"/>
  <c r="K124"/>
  <c r="J124"/>
  <c r="I124"/>
  <c r="H124"/>
  <c r="G124"/>
  <c r="F124"/>
  <c r="E124"/>
  <c r="D124"/>
  <c r="C124"/>
  <c r="B124"/>
  <c r="AJ123"/>
  <c r="AI123"/>
  <c r="AG123"/>
  <c r="AF123"/>
  <c r="AD123"/>
  <c r="AC123"/>
  <c r="AA123"/>
  <c r="Z123"/>
  <c r="Y123"/>
  <c r="X123"/>
  <c r="W123"/>
  <c r="V123"/>
  <c r="U123"/>
  <c r="T123"/>
  <c r="S123"/>
  <c r="R123"/>
  <c r="Q123"/>
  <c r="P123"/>
  <c r="N123"/>
  <c r="M123"/>
  <c r="L123"/>
  <c r="K123"/>
  <c r="J123"/>
  <c r="I123"/>
  <c r="H123"/>
  <c r="G123"/>
  <c r="F123"/>
  <c r="E123"/>
  <c r="D123"/>
  <c r="C123"/>
  <c r="B123"/>
  <c r="AJ122"/>
  <c r="AI122"/>
  <c r="AG122"/>
  <c r="AF122"/>
  <c r="AD122"/>
  <c r="AC122"/>
  <c r="AA122"/>
  <c r="Z122"/>
  <c r="Y122"/>
  <c r="X122"/>
  <c r="W122"/>
  <c r="V122"/>
  <c r="U122"/>
  <c r="T122"/>
  <c r="S122"/>
  <c r="R122"/>
  <c r="Q122"/>
  <c r="P122"/>
  <c r="N122"/>
  <c r="M122"/>
  <c r="L122"/>
  <c r="K122"/>
  <c r="J122"/>
  <c r="I122"/>
  <c r="H122"/>
  <c r="G122"/>
  <c r="F122"/>
  <c r="E122"/>
  <c r="D122"/>
  <c r="C122"/>
  <c r="B122"/>
  <c r="AJ121"/>
  <c r="AI121"/>
  <c r="AG121"/>
  <c r="AF121"/>
  <c r="AD121"/>
  <c r="AC121"/>
  <c r="AA121"/>
  <c r="Z121"/>
  <c r="Y121"/>
  <c r="X121"/>
  <c r="W121"/>
  <c r="V121"/>
  <c r="U121"/>
  <c r="T121"/>
  <c r="S121"/>
  <c r="R121"/>
  <c r="Q121"/>
  <c r="P121"/>
  <c r="N121"/>
  <c r="M121"/>
  <c r="L121"/>
  <c r="K121"/>
  <c r="J121"/>
  <c r="I121"/>
  <c r="H121"/>
  <c r="G121"/>
  <c r="F121"/>
  <c r="E121"/>
  <c r="D121"/>
  <c r="C121"/>
  <c r="B121"/>
  <c r="AJ120"/>
  <c r="AI120"/>
  <c r="AG120"/>
  <c r="AF120"/>
  <c r="AD120"/>
  <c r="AC120"/>
  <c r="AA120"/>
  <c r="Z120"/>
  <c r="Y120"/>
  <c r="X120"/>
  <c r="W120"/>
  <c r="V120"/>
  <c r="U120"/>
  <c r="T120"/>
  <c r="S120"/>
  <c r="R120"/>
  <c r="Q120"/>
  <c r="P120"/>
  <c r="N120"/>
  <c r="M120"/>
  <c r="L120"/>
  <c r="K120"/>
  <c r="J120"/>
  <c r="I120"/>
  <c r="H120"/>
  <c r="G120"/>
  <c r="F120"/>
  <c r="E120"/>
  <c r="D120"/>
  <c r="C120"/>
  <c r="B120"/>
  <c r="AJ119"/>
  <c r="AI119"/>
  <c r="AG119"/>
  <c r="AF119"/>
  <c r="AD119"/>
  <c r="AC119"/>
  <c r="AA119"/>
  <c r="Z119"/>
  <c r="Y119"/>
  <c r="X119"/>
  <c r="W119"/>
  <c r="V119"/>
  <c r="U119"/>
  <c r="T119"/>
  <c r="S119"/>
  <c r="R119"/>
  <c r="Q119"/>
  <c r="P119"/>
  <c r="N119"/>
  <c r="M119"/>
  <c r="L119"/>
  <c r="K119"/>
  <c r="J119"/>
  <c r="I119"/>
  <c r="H119"/>
  <c r="G119"/>
  <c r="F119"/>
  <c r="E119"/>
  <c r="D119"/>
  <c r="C119"/>
  <c r="B119"/>
  <c r="AJ118"/>
  <c r="AI118"/>
  <c r="AG118"/>
  <c r="AF118"/>
  <c r="AD118"/>
  <c r="AC118"/>
  <c r="AA118"/>
  <c r="Z118"/>
  <c r="Y118"/>
  <c r="X118"/>
  <c r="W118"/>
  <c r="V118"/>
  <c r="U118"/>
  <c r="T118"/>
  <c r="S118"/>
  <c r="R118"/>
  <c r="Q118"/>
  <c r="P118"/>
  <c r="N118"/>
  <c r="M118"/>
  <c r="L118"/>
  <c r="K118"/>
  <c r="J118"/>
  <c r="I118"/>
  <c r="H118"/>
  <c r="G118"/>
  <c r="F118"/>
  <c r="E118"/>
  <c r="D118"/>
  <c r="C118"/>
  <c r="B118"/>
  <c r="AJ117"/>
  <c r="AI117"/>
  <c r="AG117"/>
  <c r="AF117"/>
  <c r="AD117"/>
  <c r="AC117"/>
  <c r="AA117"/>
  <c r="Z117"/>
  <c r="Y117"/>
  <c r="X117"/>
  <c r="W117"/>
  <c r="V117"/>
  <c r="U117"/>
  <c r="T117"/>
  <c r="S117"/>
  <c r="R117"/>
  <c r="Q117"/>
  <c r="P117"/>
  <c r="N117"/>
  <c r="M117"/>
  <c r="L117"/>
  <c r="K117"/>
  <c r="J117"/>
  <c r="I117"/>
  <c r="H117"/>
  <c r="G117"/>
  <c r="F117"/>
  <c r="E117"/>
  <c r="D117"/>
  <c r="C117"/>
  <c r="B117"/>
  <c r="AJ116"/>
  <c r="AI116"/>
  <c r="AG116"/>
  <c r="AF116"/>
  <c r="AD116"/>
  <c r="AC116"/>
  <c r="AA116"/>
  <c r="Z116"/>
  <c r="Y116"/>
  <c r="X116"/>
  <c r="W116"/>
  <c r="V116"/>
  <c r="U116"/>
  <c r="T116"/>
  <c r="S116"/>
  <c r="R116"/>
  <c r="Q116"/>
  <c r="P116"/>
  <c r="D116"/>
  <c r="C116"/>
  <c r="B116"/>
  <c r="AM112"/>
  <c r="B112"/>
  <c r="AJ108"/>
  <c r="AI108"/>
  <c r="AG108"/>
  <c r="AF108"/>
  <c r="AD108"/>
  <c r="AC108"/>
  <c r="AA108"/>
  <c r="Z108"/>
  <c r="Y108"/>
  <c r="X108"/>
  <c r="W108"/>
  <c r="V108"/>
  <c r="U108"/>
  <c r="T108"/>
  <c r="S108"/>
  <c r="R108"/>
  <c r="Q108"/>
  <c r="P108"/>
  <c r="N108"/>
  <c r="M108"/>
  <c r="L108"/>
  <c r="K108"/>
  <c r="J108"/>
  <c r="I108"/>
  <c r="H108"/>
  <c r="G108"/>
  <c r="F108"/>
  <c r="E108"/>
  <c r="D108"/>
  <c r="C108"/>
  <c r="B108"/>
  <c r="AJ107"/>
  <c r="AI107"/>
  <c r="AG107"/>
  <c r="AF107"/>
  <c r="AD107"/>
  <c r="AC107"/>
  <c r="AA107"/>
  <c r="Z107"/>
  <c r="Y107"/>
  <c r="X107"/>
  <c r="W107"/>
  <c r="V107"/>
  <c r="U107"/>
  <c r="T107"/>
  <c r="S107"/>
  <c r="R107"/>
  <c r="Q107"/>
  <c r="P107"/>
  <c r="N107"/>
  <c r="M107"/>
  <c r="L107"/>
  <c r="K107"/>
  <c r="J107"/>
  <c r="I107"/>
  <c r="H107"/>
  <c r="G107"/>
  <c r="F107"/>
  <c r="E107"/>
  <c r="D107"/>
  <c r="C107"/>
  <c r="B107"/>
  <c r="AJ106"/>
  <c r="AI106"/>
  <c r="AG106"/>
  <c r="AF106"/>
  <c r="AD106"/>
  <c r="AC106"/>
  <c r="AA106"/>
  <c r="Z106"/>
  <c r="Y106"/>
  <c r="X106"/>
  <c r="W106"/>
  <c r="V106"/>
  <c r="U106"/>
  <c r="T106"/>
  <c r="S106"/>
  <c r="R106"/>
  <c r="Q106"/>
  <c r="P106"/>
  <c r="N106"/>
  <c r="M106"/>
  <c r="L106"/>
  <c r="K106"/>
  <c r="J106"/>
  <c r="I106"/>
  <c r="H106"/>
  <c r="G106"/>
  <c r="F106"/>
  <c r="E106"/>
  <c r="D106"/>
  <c r="C106"/>
  <c r="B106"/>
  <c r="AJ105"/>
  <c r="AI105"/>
  <c r="AG105"/>
  <c r="AF105"/>
  <c r="AD105"/>
  <c r="AC105"/>
  <c r="AA105"/>
  <c r="Z105"/>
  <c r="Y105"/>
  <c r="X105"/>
  <c r="W105"/>
  <c r="V105"/>
  <c r="U105"/>
  <c r="T105"/>
  <c r="S105"/>
  <c r="R105"/>
  <c r="Q105"/>
  <c r="P105"/>
  <c r="N105"/>
  <c r="M105"/>
  <c r="L105"/>
  <c r="K105"/>
  <c r="J105"/>
  <c r="I105"/>
  <c r="H105"/>
  <c r="G105"/>
  <c r="F105"/>
  <c r="E105"/>
  <c r="D105"/>
  <c r="C105"/>
  <c r="B105"/>
  <c r="AJ104"/>
  <c r="AI104"/>
  <c r="AG104"/>
  <c r="AF104"/>
  <c r="AD104"/>
  <c r="AC104"/>
  <c r="AA104"/>
  <c r="Z104"/>
  <c r="Y104"/>
  <c r="X104"/>
  <c r="W104"/>
  <c r="V104"/>
  <c r="U104"/>
  <c r="T104"/>
  <c r="S104"/>
  <c r="R104"/>
  <c r="Q104"/>
  <c r="P104"/>
  <c r="N104"/>
  <c r="M104"/>
  <c r="L104"/>
  <c r="K104"/>
  <c r="J104"/>
  <c r="I104"/>
  <c r="H104"/>
  <c r="G104"/>
  <c r="F104"/>
  <c r="E104"/>
  <c r="D104"/>
  <c r="C104"/>
  <c r="B104"/>
  <c r="AJ103"/>
  <c r="AI103"/>
  <c r="AG103"/>
  <c r="AF103"/>
  <c r="AD103"/>
  <c r="AC103"/>
  <c r="AA103"/>
  <c r="Z103"/>
  <c r="Y103"/>
  <c r="X103"/>
  <c r="W103"/>
  <c r="V103"/>
  <c r="U103"/>
  <c r="T103"/>
  <c r="S103"/>
  <c r="R103"/>
  <c r="Q103"/>
  <c r="P103"/>
  <c r="N103"/>
  <c r="M103"/>
  <c r="L103"/>
  <c r="K103"/>
  <c r="J103"/>
  <c r="I103"/>
  <c r="H103"/>
  <c r="G103"/>
  <c r="F103"/>
  <c r="E103"/>
  <c r="D103"/>
  <c r="C103"/>
  <c r="B103"/>
  <c r="AJ102"/>
  <c r="AI102"/>
  <c r="AG102"/>
  <c r="AF102"/>
  <c r="AD102"/>
  <c r="AC102"/>
  <c r="AA102"/>
  <c r="Z102"/>
  <c r="Y102"/>
  <c r="X102"/>
  <c r="W102"/>
  <c r="V102"/>
  <c r="U102"/>
  <c r="T102"/>
  <c r="S102"/>
  <c r="R102"/>
  <c r="Q102"/>
  <c r="P102"/>
  <c r="N102"/>
  <c r="M102"/>
  <c r="L102"/>
  <c r="K102"/>
  <c r="J102"/>
  <c r="I102"/>
  <c r="H102"/>
  <c r="G102"/>
  <c r="F102"/>
  <c r="E102"/>
  <c r="D102"/>
  <c r="C102"/>
  <c r="B102"/>
  <c r="AJ101"/>
  <c r="AI101"/>
  <c r="AG101"/>
  <c r="AF101"/>
  <c r="AD101"/>
  <c r="AC101"/>
  <c r="AA101"/>
  <c r="Z101"/>
  <c r="Y101"/>
  <c r="X101"/>
  <c r="W101"/>
  <c r="V101"/>
  <c r="U101"/>
  <c r="T101"/>
  <c r="S101"/>
  <c r="R101"/>
  <c r="Q101"/>
  <c r="P101"/>
  <c r="N101"/>
  <c r="M101"/>
  <c r="L101"/>
  <c r="K101"/>
  <c r="J101"/>
  <c r="I101"/>
  <c r="H101"/>
  <c r="G101"/>
  <c r="F101"/>
  <c r="E101"/>
  <c r="D101"/>
  <c r="C101"/>
  <c r="B101"/>
  <c r="AJ100"/>
  <c r="AI100"/>
  <c r="AG100"/>
  <c r="AF100"/>
  <c r="AD100"/>
  <c r="AC100"/>
  <c r="AA100"/>
  <c r="Z100"/>
  <c r="Y100"/>
  <c r="X100"/>
  <c r="W100"/>
  <c r="V100"/>
  <c r="U100"/>
  <c r="T100"/>
  <c r="S100"/>
  <c r="R100"/>
  <c r="Q100"/>
  <c r="P100"/>
  <c r="N100"/>
  <c r="M100"/>
  <c r="L100"/>
  <c r="K100"/>
  <c r="J100"/>
  <c r="I100"/>
  <c r="H100"/>
  <c r="G100"/>
  <c r="F100"/>
  <c r="E100"/>
  <c r="D100"/>
  <c r="C100"/>
  <c r="B100"/>
  <c r="AJ99"/>
  <c r="AI99"/>
  <c r="AG99"/>
  <c r="AF99"/>
  <c r="AD99"/>
  <c r="AC99"/>
  <c r="AA99"/>
  <c r="Z99"/>
  <c r="Y99"/>
  <c r="X99"/>
  <c r="W99"/>
  <c r="V99"/>
  <c r="U99"/>
  <c r="T99"/>
  <c r="S99"/>
  <c r="R99"/>
  <c r="Q99"/>
  <c r="P99"/>
  <c r="N99"/>
  <c r="M99"/>
  <c r="L99"/>
  <c r="K99"/>
  <c r="J99"/>
  <c r="I99"/>
  <c r="H99"/>
  <c r="G99"/>
  <c r="F99"/>
  <c r="E99"/>
  <c r="D99"/>
  <c r="C99"/>
  <c r="B99"/>
  <c r="AJ98"/>
  <c r="AI98"/>
  <c r="AG98"/>
  <c r="AF98"/>
  <c r="AD98"/>
  <c r="AC98"/>
  <c r="AA98"/>
  <c r="Z98"/>
  <c r="Y98"/>
  <c r="X98"/>
  <c r="W98"/>
  <c r="V98"/>
  <c r="U98"/>
  <c r="T98"/>
  <c r="S98"/>
  <c r="R98"/>
  <c r="Q98"/>
  <c r="P98"/>
  <c r="N98"/>
  <c r="M98"/>
  <c r="L98"/>
  <c r="K98"/>
  <c r="J98"/>
  <c r="I98"/>
  <c r="H98"/>
  <c r="G98"/>
  <c r="F98"/>
  <c r="E98"/>
  <c r="D98"/>
  <c r="C98"/>
  <c r="B98"/>
  <c r="AJ97"/>
  <c r="AI97"/>
  <c r="AG97"/>
  <c r="AF97"/>
  <c r="AD97"/>
  <c r="AC97"/>
  <c r="AA97"/>
  <c r="Z97"/>
  <c r="Y97"/>
  <c r="X97"/>
  <c r="W97"/>
  <c r="V97"/>
  <c r="U97"/>
  <c r="T97"/>
  <c r="S97"/>
  <c r="R97"/>
  <c r="Q97"/>
  <c r="P97"/>
  <c r="N97"/>
  <c r="M97"/>
  <c r="L97"/>
  <c r="K97"/>
  <c r="J97"/>
  <c r="I97"/>
  <c r="H97"/>
  <c r="G97"/>
  <c r="F97"/>
  <c r="E97"/>
  <c r="D97"/>
  <c r="C97"/>
  <c r="B97"/>
  <c r="AJ96"/>
  <c r="AI96"/>
  <c r="AG96"/>
  <c r="AF96"/>
  <c r="AD96"/>
  <c r="AC96"/>
  <c r="AA96"/>
  <c r="Z96"/>
  <c r="Y96"/>
  <c r="X96"/>
  <c r="W96"/>
  <c r="V96"/>
  <c r="U96"/>
  <c r="T96"/>
  <c r="S96"/>
  <c r="R96"/>
  <c r="Q96"/>
  <c r="P96"/>
  <c r="N96"/>
  <c r="M96"/>
  <c r="L96"/>
  <c r="K96"/>
  <c r="J96"/>
  <c r="I96"/>
  <c r="H96"/>
  <c r="G96"/>
  <c r="F96"/>
  <c r="E96"/>
  <c r="D96"/>
  <c r="C96"/>
  <c r="B96"/>
  <c r="AJ95"/>
  <c r="AI95"/>
  <c r="AG95"/>
  <c r="AF95"/>
  <c r="AD95"/>
  <c r="AC95"/>
  <c r="AA95"/>
  <c r="Z95"/>
  <c r="Y95"/>
  <c r="X95"/>
  <c r="W95"/>
  <c r="V95"/>
  <c r="U95"/>
  <c r="T95"/>
  <c r="S95"/>
  <c r="R95"/>
  <c r="Q95"/>
  <c r="P95"/>
  <c r="N95"/>
  <c r="M95"/>
  <c r="L95"/>
  <c r="K95"/>
  <c r="J95"/>
  <c r="I95"/>
  <c r="H95"/>
  <c r="G95"/>
  <c r="F95"/>
  <c r="E95"/>
  <c r="D95"/>
  <c r="C95"/>
  <c r="B95"/>
  <c r="AJ94"/>
  <c r="AI94"/>
  <c r="AG94"/>
  <c r="AF94"/>
  <c r="AD94"/>
  <c r="AC94"/>
  <c r="AA94"/>
  <c r="Z94"/>
  <c r="Y94"/>
  <c r="X94"/>
  <c r="W94"/>
  <c r="V94"/>
  <c r="U94"/>
  <c r="T94"/>
  <c r="S94"/>
  <c r="R94"/>
  <c r="Q94"/>
  <c r="P94"/>
  <c r="N94"/>
  <c r="M94"/>
  <c r="L94"/>
  <c r="K94"/>
  <c r="J94"/>
  <c r="I94"/>
  <c r="H94"/>
  <c r="G94"/>
  <c r="F94"/>
  <c r="E94"/>
  <c r="D94"/>
  <c r="C94"/>
  <c r="B94"/>
  <c r="AJ93"/>
  <c r="AI93"/>
  <c r="AG93"/>
  <c r="AF93"/>
  <c r="AD93"/>
  <c r="AC93"/>
  <c r="AA93"/>
  <c r="Z93"/>
  <c r="Y93"/>
  <c r="X93"/>
  <c r="W93"/>
  <c r="V93"/>
  <c r="U93"/>
  <c r="T93"/>
  <c r="S93"/>
  <c r="R93"/>
  <c r="Q93"/>
  <c r="P93"/>
  <c r="N93"/>
  <c r="M93"/>
  <c r="L93"/>
  <c r="K93"/>
  <c r="J93"/>
  <c r="I93"/>
  <c r="H93"/>
  <c r="G93"/>
  <c r="F93"/>
  <c r="E93"/>
  <c r="D93"/>
  <c r="C93"/>
  <c r="B93"/>
  <c r="AJ92"/>
  <c r="AI92"/>
  <c r="AG92"/>
  <c r="AF92"/>
  <c r="AD92"/>
  <c r="AC92"/>
  <c r="AA92"/>
  <c r="Z92"/>
  <c r="Y92"/>
  <c r="X92"/>
  <c r="W92"/>
  <c r="V92"/>
  <c r="U92"/>
  <c r="T92"/>
  <c r="S92"/>
  <c r="R92"/>
  <c r="Q92"/>
  <c r="P92"/>
  <c r="N92"/>
  <c r="M92"/>
  <c r="L92"/>
  <c r="K92"/>
  <c r="J92"/>
  <c r="I92"/>
  <c r="H92"/>
  <c r="G92"/>
  <c r="F92"/>
  <c r="E92"/>
  <c r="D92"/>
  <c r="C92"/>
  <c r="B92"/>
  <c r="AJ91"/>
  <c r="AI91"/>
  <c r="AG91"/>
  <c r="AF91"/>
  <c r="AD91"/>
  <c r="AC91"/>
  <c r="AA91"/>
  <c r="Z91"/>
  <c r="Y91"/>
  <c r="X91"/>
  <c r="W91"/>
  <c r="V91"/>
  <c r="U91"/>
  <c r="T91"/>
  <c r="S91"/>
  <c r="R91"/>
  <c r="Q91"/>
  <c r="P91"/>
  <c r="N91"/>
  <c r="M91"/>
  <c r="L91"/>
  <c r="K91"/>
  <c r="J91"/>
  <c r="I91"/>
  <c r="H91"/>
  <c r="G91"/>
  <c r="F91"/>
  <c r="E91"/>
  <c r="D91"/>
  <c r="C91"/>
  <c r="B91"/>
  <c r="AJ90"/>
  <c r="AI90"/>
  <c r="AG90"/>
  <c r="AF90"/>
  <c r="AD90"/>
  <c r="AC90"/>
  <c r="AA90"/>
  <c r="Z90"/>
  <c r="Y90"/>
  <c r="X90"/>
  <c r="W90"/>
  <c r="V90"/>
  <c r="U90"/>
  <c r="T90"/>
  <c r="S90"/>
  <c r="R90"/>
  <c r="Q90"/>
  <c r="P90"/>
  <c r="N90"/>
  <c r="M90"/>
  <c r="L90"/>
  <c r="K90"/>
  <c r="J90"/>
  <c r="I90"/>
  <c r="H90"/>
  <c r="G90"/>
  <c r="F90"/>
  <c r="E90"/>
  <c r="D90"/>
  <c r="C90"/>
  <c r="B90"/>
  <c r="AJ89"/>
  <c r="AI89"/>
  <c r="AG89"/>
  <c r="AF89"/>
  <c r="AD89"/>
  <c r="AC89"/>
  <c r="AA89"/>
  <c r="Z89"/>
  <c r="Y89"/>
  <c r="X89"/>
  <c r="W89"/>
  <c r="V89"/>
  <c r="U89"/>
  <c r="T89"/>
  <c r="S89"/>
  <c r="R89"/>
  <c r="Q89"/>
  <c r="P89"/>
  <c r="N89"/>
  <c r="M89"/>
  <c r="L89"/>
  <c r="K89"/>
  <c r="J89"/>
  <c r="I89"/>
  <c r="H89"/>
  <c r="G89"/>
  <c r="F89"/>
  <c r="E89"/>
  <c r="D89"/>
  <c r="C89"/>
  <c r="B89"/>
  <c r="AJ88"/>
  <c r="AI88"/>
  <c r="AG88"/>
  <c r="AF88"/>
  <c r="AD88"/>
  <c r="AC88"/>
  <c r="AA88"/>
  <c r="Z88"/>
  <c r="Y88"/>
  <c r="X88"/>
  <c r="W88"/>
  <c r="V88"/>
  <c r="U88"/>
  <c r="T88"/>
  <c r="S88"/>
  <c r="R88"/>
  <c r="Q88"/>
  <c r="P88"/>
  <c r="N88"/>
  <c r="M88"/>
  <c r="L88"/>
  <c r="K88"/>
  <c r="J88"/>
  <c r="I88"/>
  <c r="H88"/>
  <c r="G88"/>
  <c r="F88"/>
  <c r="E88"/>
  <c r="D88"/>
  <c r="C88"/>
  <c r="B88"/>
  <c r="AJ87"/>
  <c r="AI87"/>
  <c r="AG87"/>
  <c r="AF87"/>
  <c r="AD87"/>
  <c r="AC87"/>
  <c r="AA87"/>
  <c r="Z87"/>
  <c r="Y87"/>
  <c r="X87"/>
  <c r="W87"/>
  <c r="V87"/>
  <c r="U87"/>
  <c r="T87"/>
  <c r="S87"/>
  <c r="R87"/>
  <c r="Q87"/>
  <c r="P87"/>
  <c r="N87"/>
  <c r="M87"/>
  <c r="L87"/>
  <c r="K87"/>
  <c r="J87"/>
  <c r="I87"/>
  <c r="H87"/>
  <c r="G87"/>
  <c r="F87"/>
  <c r="E87"/>
  <c r="D87"/>
  <c r="C87"/>
  <c r="B87"/>
  <c r="AJ86"/>
  <c r="AI86"/>
  <c r="AG86"/>
  <c r="AF86"/>
  <c r="AD86"/>
  <c r="AC86"/>
  <c r="AA86"/>
  <c r="Z86"/>
  <c r="Y86"/>
  <c r="X86"/>
  <c r="W86"/>
  <c r="V86"/>
  <c r="U86"/>
  <c r="T86"/>
  <c r="S86"/>
  <c r="R86"/>
  <c r="Q86"/>
  <c r="P86"/>
  <c r="N86"/>
  <c r="M86"/>
  <c r="L86"/>
  <c r="K86"/>
  <c r="J86"/>
  <c r="I86"/>
  <c r="H86"/>
  <c r="G86"/>
  <c r="F86"/>
  <c r="E86"/>
  <c r="D86"/>
  <c r="C86"/>
  <c r="B86"/>
  <c r="AJ85"/>
  <c r="AI85"/>
  <c r="AG85"/>
  <c r="AF85"/>
  <c r="AD85"/>
  <c r="AC85"/>
  <c r="AA85"/>
  <c r="Z85"/>
  <c r="Y85"/>
  <c r="X85"/>
  <c r="W85"/>
  <c r="V85"/>
  <c r="U85"/>
  <c r="T85"/>
  <c r="S85"/>
  <c r="R85"/>
  <c r="Q85"/>
  <c r="P85"/>
  <c r="N85"/>
  <c r="M85"/>
  <c r="L85"/>
  <c r="K85"/>
  <c r="J85"/>
  <c r="I85"/>
  <c r="H85"/>
  <c r="G85"/>
  <c r="F85"/>
  <c r="E85"/>
  <c r="D85"/>
  <c r="C85"/>
  <c r="B85"/>
  <c r="AJ84"/>
  <c r="AI84"/>
  <c r="AG84"/>
  <c r="AF84"/>
  <c r="AD84"/>
  <c r="AC84"/>
  <c r="AA84"/>
  <c r="Z84"/>
  <c r="Y84"/>
  <c r="X84"/>
  <c r="W84"/>
  <c r="V84"/>
  <c r="U84"/>
  <c r="T84"/>
  <c r="S84"/>
  <c r="R84"/>
  <c r="Q84"/>
  <c r="P84"/>
  <c r="D84"/>
  <c r="C84"/>
  <c r="B84"/>
  <c r="AM80"/>
  <c r="B80"/>
  <c r="AJ76"/>
  <c r="AI76"/>
  <c r="AG76"/>
  <c r="AF76"/>
  <c r="AD76"/>
  <c r="AC76"/>
  <c r="AA76"/>
  <c r="Z76"/>
  <c r="Y76"/>
  <c r="X76"/>
  <c r="W76"/>
  <c r="V76"/>
  <c r="U76"/>
  <c r="T76"/>
  <c r="S76"/>
  <c r="R76"/>
  <c r="Q76"/>
  <c r="P76"/>
  <c r="N76"/>
  <c r="M76"/>
  <c r="L76"/>
  <c r="K76"/>
  <c r="J76"/>
  <c r="I76"/>
  <c r="H76"/>
  <c r="G76"/>
  <c r="F76"/>
  <c r="E76"/>
  <c r="D76"/>
  <c r="C76"/>
  <c r="B76"/>
  <c r="AJ75"/>
  <c r="AI75"/>
  <c r="AG75"/>
  <c r="AF75"/>
  <c r="AD75"/>
  <c r="AC75"/>
  <c r="AA75"/>
  <c r="Z75"/>
  <c r="Y75"/>
  <c r="X75"/>
  <c r="W75"/>
  <c r="V75"/>
  <c r="U75"/>
  <c r="T75"/>
  <c r="S75"/>
  <c r="R75"/>
  <c r="Q75"/>
  <c r="P75"/>
  <c r="N75"/>
  <c r="M75"/>
  <c r="L75"/>
  <c r="K75"/>
  <c r="J75"/>
  <c r="I75"/>
  <c r="H75"/>
  <c r="G75"/>
  <c r="F75"/>
  <c r="E75"/>
  <c r="D75"/>
  <c r="C75"/>
  <c r="B75"/>
  <c r="AJ74"/>
  <c r="AI74"/>
  <c r="AG74"/>
  <c r="AF74"/>
  <c r="AD74"/>
  <c r="AC74"/>
  <c r="AA74"/>
  <c r="Z74"/>
  <c r="Y74"/>
  <c r="X74"/>
  <c r="W74"/>
  <c r="V74"/>
  <c r="U74"/>
  <c r="T74"/>
  <c r="S74"/>
  <c r="R74"/>
  <c r="Q74"/>
  <c r="P74"/>
  <c r="N74"/>
  <c r="M74"/>
  <c r="L74"/>
  <c r="K74"/>
  <c r="J74"/>
  <c r="I74"/>
  <c r="H74"/>
  <c r="G74"/>
  <c r="F74"/>
  <c r="E74"/>
  <c r="D74"/>
  <c r="C74"/>
  <c r="B74"/>
  <c r="AJ73"/>
  <c r="AI73"/>
  <c r="AG73"/>
  <c r="AF73"/>
  <c r="AD73"/>
  <c r="AC73"/>
  <c r="AA73"/>
  <c r="Z73"/>
  <c r="Y73"/>
  <c r="X73"/>
  <c r="W73"/>
  <c r="V73"/>
  <c r="U73"/>
  <c r="T73"/>
  <c r="S73"/>
  <c r="R73"/>
  <c r="Q73"/>
  <c r="P73"/>
  <c r="N73"/>
  <c r="M73"/>
  <c r="L73"/>
  <c r="K73"/>
  <c r="J73"/>
  <c r="I73"/>
  <c r="H73"/>
  <c r="G73"/>
  <c r="F73"/>
  <c r="E73"/>
  <c r="D73"/>
  <c r="C73"/>
  <c r="B73"/>
  <c r="AJ72"/>
  <c r="AI72"/>
  <c r="AG72"/>
  <c r="AF72"/>
  <c r="AD72"/>
  <c r="AC72"/>
  <c r="AA72"/>
  <c r="Z72"/>
  <c r="Y72"/>
  <c r="X72"/>
  <c r="W72"/>
  <c r="V72"/>
  <c r="U72"/>
  <c r="T72"/>
  <c r="S72"/>
  <c r="R72"/>
  <c r="Q72"/>
  <c r="P72"/>
  <c r="N72"/>
  <c r="M72"/>
  <c r="L72"/>
  <c r="K72"/>
  <c r="J72"/>
  <c r="I72"/>
  <c r="H72"/>
  <c r="G72"/>
  <c r="F72"/>
  <c r="E72"/>
  <c r="D72"/>
  <c r="C72"/>
  <c r="B72"/>
  <c r="AJ71"/>
  <c r="AI71"/>
  <c r="AG71"/>
  <c r="AF71"/>
  <c r="AD71"/>
  <c r="AC71"/>
  <c r="AA71"/>
  <c r="Z71"/>
  <c r="Y71"/>
  <c r="X71"/>
  <c r="W71"/>
  <c r="V71"/>
  <c r="U71"/>
  <c r="T71"/>
  <c r="S71"/>
  <c r="R71"/>
  <c r="Q71"/>
  <c r="P71"/>
  <c r="N71"/>
  <c r="M71"/>
  <c r="L71"/>
  <c r="K71"/>
  <c r="J71"/>
  <c r="I71"/>
  <c r="H71"/>
  <c r="G71"/>
  <c r="F71"/>
  <c r="E71"/>
  <c r="D71"/>
  <c r="C71"/>
  <c r="B71"/>
  <c r="AJ70"/>
  <c r="AI70"/>
  <c r="AG70"/>
  <c r="AF70"/>
  <c r="AD70"/>
  <c r="AC70"/>
  <c r="AA70"/>
  <c r="Z70"/>
  <c r="Y70"/>
  <c r="X70"/>
  <c r="W70"/>
  <c r="V70"/>
  <c r="U70"/>
  <c r="T70"/>
  <c r="S70"/>
  <c r="R70"/>
  <c r="Q70"/>
  <c r="P70"/>
  <c r="N70"/>
  <c r="M70"/>
  <c r="L70"/>
  <c r="K70"/>
  <c r="J70"/>
  <c r="I70"/>
  <c r="H70"/>
  <c r="G70"/>
  <c r="F70"/>
  <c r="E70"/>
  <c r="D70"/>
  <c r="C70"/>
  <c r="B70"/>
  <c r="AJ69"/>
  <c r="AI69"/>
  <c r="AG69"/>
  <c r="AF69"/>
  <c r="AD69"/>
  <c r="AC69"/>
  <c r="AA69"/>
  <c r="Z69"/>
  <c r="Y69"/>
  <c r="X69"/>
  <c r="W69"/>
  <c r="V69"/>
  <c r="U69"/>
  <c r="T69"/>
  <c r="S69"/>
  <c r="R69"/>
  <c r="Q69"/>
  <c r="P69"/>
  <c r="N69"/>
  <c r="M69"/>
  <c r="L69"/>
  <c r="K69"/>
  <c r="J69"/>
  <c r="I69"/>
  <c r="H69"/>
  <c r="G69"/>
  <c r="F69"/>
  <c r="E69"/>
  <c r="D69"/>
  <c r="C69"/>
  <c r="B69"/>
  <c r="AJ68"/>
  <c r="AI68"/>
  <c r="AG68"/>
  <c r="AF68"/>
  <c r="AD68"/>
  <c r="AC68"/>
  <c r="AA68"/>
  <c r="Z68"/>
  <c r="Y68"/>
  <c r="X68"/>
  <c r="W68"/>
  <c r="V68"/>
  <c r="U68"/>
  <c r="T68"/>
  <c r="S68"/>
  <c r="R68"/>
  <c r="Q68"/>
  <c r="P68"/>
  <c r="N68"/>
  <c r="M68"/>
  <c r="L68"/>
  <c r="K68"/>
  <c r="J68"/>
  <c r="I68"/>
  <c r="H68"/>
  <c r="G68"/>
  <c r="F68"/>
  <c r="E68"/>
  <c r="D68"/>
  <c r="C68"/>
  <c r="B68"/>
  <c r="AJ67"/>
  <c r="AI67"/>
  <c r="AG67"/>
  <c r="AF67"/>
  <c r="AD67"/>
  <c r="AC67"/>
  <c r="AA67"/>
  <c r="Z67"/>
  <c r="Y67"/>
  <c r="X67"/>
  <c r="W67"/>
  <c r="V67"/>
  <c r="U67"/>
  <c r="T67"/>
  <c r="S67"/>
  <c r="R67"/>
  <c r="Q67"/>
  <c r="P67"/>
  <c r="N67"/>
  <c r="M67"/>
  <c r="L67"/>
  <c r="K67"/>
  <c r="J67"/>
  <c r="I67"/>
  <c r="H67"/>
  <c r="G67"/>
  <c r="F67"/>
  <c r="E67"/>
  <c r="D67"/>
  <c r="C67"/>
  <c r="B67"/>
  <c r="AJ66"/>
  <c r="AI66"/>
  <c r="AG66"/>
  <c r="AF66"/>
  <c r="AD66"/>
  <c r="AC66"/>
  <c r="AA66"/>
  <c r="Z66"/>
  <c r="Y66"/>
  <c r="X66"/>
  <c r="W66"/>
  <c r="V66"/>
  <c r="U66"/>
  <c r="T66"/>
  <c r="S66"/>
  <c r="R66"/>
  <c r="Q66"/>
  <c r="P66"/>
  <c r="N66"/>
  <c r="M66"/>
  <c r="L66"/>
  <c r="K66"/>
  <c r="J66"/>
  <c r="I66"/>
  <c r="H66"/>
  <c r="G66"/>
  <c r="F66"/>
  <c r="E66"/>
  <c r="D66"/>
  <c r="C66"/>
  <c r="B66"/>
  <c r="AJ65"/>
  <c r="AI65"/>
  <c r="AG65"/>
  <c r="AF65"/>
  <c r="AD65"/>
  <c r="AC65"/>
  <c r="AA65"/>
  <c r="Z65"/>
  <c r="Y65"/>
  <c r="X65"/>
  <c r="W65"/>
  <c r="V65"/>
  <c r="U65"/>
  <c r="T65"/>
  <c r="S65"/>
  <c r="R65"/>
  <c r="Q65"/>
  <c r="P65"/>
  <c r="N65"/>
  <c r="M65"/>
  <c r="L65"/>
  <c r="K65"/>
  <c r="J65"/>
  <c r="I65"/>
  <c r="H65"/>
  <c r="G65"/>
  <c r="F65"/>
  <c r="E65"/>
  <c r="D65"/>
  <c r="C65"/>
  <c r="B65"/>
  <c r="AJ64"/>
  <c r="AI64"/>
  <c r="AG64"/>
  <c r="AF64"/>
  <c r="AD64"/>
  <c r="AC64"/>
  <c r="AA64"/>
  <c r="Z64"/>
  <c r="Y64"/>
  <c r="X64"/>
  <c r="W64"/>
  <c r="V64"/>
  <c r="U64"/>
  <c r="T64"/>
  <c r="S64"/>
  <c r="R64"/>
  <c r="Q64"/>
  <c r="P64"/>
  <c r="N64"/>
  <c r="M64"/>
  <c r="L64"/>
  <c r="K64"/>
  <c r="J64"/>
  <c r="I64"/>
  <c r="H64"/>
  <c r="G64"/>
  <c r="F64"/>
  <c r="E64"/>
  <c r="D64"/>
  <c r="C64"/>
  <c r="B64"/>
  <c r="AJ63"/>
  <c r="AI63"/>
  <c r="AG63"/>
  <c r="AF63"/>
  <c r="AD63"/>
  <c r="AC63"/>
  <c r="AA63"/>
  <c r="Z63"/>
  <c r="Y63"/>
  <c r="X63"/>
  <c r="W63"/>
  <c r="V63"/>
  <c r="U63"/>
  <c r="T63"/>
  <c r="S63"/>
  <c r="R63"/>
  <c r="Q63"/>
  <c r="P63"/>
  <c r="N63"/>
  <c r="M63"/>
  <c r="L63"/>
  <c r="K63"/>
  <c r="J63"/>
  <c r="I63"/>
  <c r="H63"/>
  <c r="G63"/>
  <c r="F63"/>
  <c r="E63"/>
  <c r="D63"/>
  <c r="C63"/>
  <c r="B63"/>
  <c r="AJ62"/>
  <c r="AI62"/>
  <c r="AG62"/>
  <c r="AF62"/>
  <c r="AD62"/>
  <c r="AC62"/>
  <c r="AA62"/>
  <c r="Z62"/>
  <c r="Y62"/>
  <c r="X62"/>
  <c r="W62"/>
  <c r="V62"/>
  <c r="U62"/>
  <c r="T62"/>
  <c r="S62"/>
  <c r="R62"/>
  <c r="Q62"/>
  <c r="P62"/>
  <c r="N62"/>
  <c r="M62"/>
  <c r="L62"/>
  <c r="K62"/>
  <c r="J62"/>
  <c r="I62"/>
  <c r="H62"/>
  <c r="G62"/>
  <c r="F62"/>
  <c r="E62"/>
  <c r="D62"/>
  <c r="C62"/>
  <c r="B62"/>
  <c r="AJ61"/>
  <c r="AI61"/>
  <c r="AG61"/>
  <c r="AF61"/>
  <c r="AD61"/>
  <c r="AC61"/>
  <c r="AA61"/>
  <c r="Z61"/>
  <c r="Y61"/>
  <c r="X61"/>
  <c r="W61"/>
  <c r="V61"/>
  <c r="U61"/>
  <c r="T61"/>
  <c r="S61"/>
  <c r="R61"/>
  <c r="Q61"/>
  <c r="P61"/>
  <c r="N61"/>
  <c r="M61"/>
  <c r="L61"/>
  <c r="K61"/>
  <c r="J61"/>
  <c r="I61"/>
  <c r="H61"/>
  <c r="G61"/>
  <c r="F61"/>
  <c r="E61"/>
  <c r="D61"/>
  <c r="C61"/>
  <c r="B61"/>
  <c r="AJ60"/>
  <c r="AI60"/>
  <c r="AG60"/>
  <c r="AF60"/>
  <c r="AD60"/>
  <c r="AC60"/>
  <c r="AA60"/>
  <c r="Z60"/>
  <c r="Y60"/>
  <c r="X60"/>
  <c r="W60"/>
  <c r="V60"/>
  <c r="U60"/>
  <c r="T60"/>
  <c r="S60"/>
  <c r="R60"/>
  <c r="Q60"/>
  <c r="P60"/>
  <c r="N60"/>
  <c r="M60"/>
  <c r="L60"/>
  <c r="K60"/>
  <c r="J60"/>
  <c r="I60"/>
  <c r="H60"/>
  <c r="G60"/>
  <c r="F60"/>
  <c r="E60"/>
  <c r="D60"/>
  <c r="C60"/>
  <c r="B60"/>
  <c r="AJ59"/>
  <c r="AI59"/>
  <c r="AG59"/>
  <c r="AF59"/>
  <c r="AD59"/>
  <c r="AC59"/>
  <c r="AA59"/>
  <c r="Z59"/>
  <c r="Y59"/>
  <c r="X59"/>
  <c r="W59"/>
  <c r="V59"/>
  <c r="U59"/>
  <c r="T59"/>
  <c r="S59"/>
  <c r="R59"/>
  <c r="Q59"/>
  <c r="P59"/>
  <c r="N59"/>
  <c r="M59"/>
  <c r="L59"/>
  <c r="K59"/>
  <c r="J59"/>
  <c r="I59"/>
  <c r="H59"/>
  <c r="G59"/>
  <c r="F59"/>
  <c r="E59"/>
  <c r="D59"/>
  <c r="C59"/>
  <c r="B59"/>
  <c r="AJ58"/>
  <c r="AI58"/>
  <c r="AG58"/>
  <c r="AF58"/>
  <c r="AD58"/>
  <c r="AC58"/>
  <c r="AA58"/>
  <c r="Z58"/>
  <c r="Y58"/>
  <c r="X58"/>
  <c r="W58"/>
  <c r="V58"/>
  <c r="U58"/>
  <c r="T58"/>
  <c r="S58"/>
  <c r="R58"/>
  <c r="Q58"/>
  <c r="P58"/>
  <c r="N58"/>
  <c r="M58"/>
  <c r="L58"/>
  <c r="K58"/>
  <c r="J58"/>
  <c r="I58"/>
  <c r="H58"/>
  <c r="G58"/>
  <c r="F58"/>
  <c r="E58"/>
  <c r="D58"/>
  <c r="C58"/>
  <c r="B58"/>
  <c r="AJ57"/>
  <c r="AI57"/>
  <c r="AG57"/>
  <c r="AF57"/>
  <c r="AD57"/>
  <c r="AC57"/>
  <c r="AA57"/>
  <c r="Z57"/>
  <c r="Y57"/>
  <c r="X57"/>
  <c r="W57"/>
  <c r="V57"/>
  <c r="U57"/>
  <c r="T57"/>
  <c r="S57"/>
  <c r="R57"/>
  <c r="Q57"/>
  <c r="P57"/>
  <c r="N57"/>
  <c r="M57"/>
  <c r="L57"/>
  <c r="K57"/>
  <c r="J57"/>
  <c r="I57"/>
  <c r="H57"/>
  <c r="G57"/>
  <c r="F57"/>
  <c r="E57"/>
  <c r="D57"/>
  <c r="C57"/>
  <c r="B57"/>
  <c r="AJ56"/>
  <c r="AI56"/>
  <c r="AG56"/>
  <c r="AF56"/>
  <c r="AD56"/>
  <c r="AC56"/>
  <c r="AA56"/>
  <c r="Z56"/>
  <c r="Y56"/>
  <c r="X56"/>
  <c r="W56"/>
  <c r="V56"/>
  <c r="U56"/>
  <c r="T56"/>
  <c r="S56"/>
  <c r="R56"/>
  <c r="Q56"/>
  <c r="P56"/>
  <c r="N56"/>
  <c r="M56"/>
  <c r="L56"/>
  <c r="K56"/>
  <c r="J56"/>
  <c r="I56"/>
  <c r="H56"/>
  <c r="G56"/>
  <c r="F56"/>
  <c r="E56"/>
  <c r="D56"/>
  <c r="C56"/>
  <c r="B56"/>
  <c r="AJ55"/>
  <c r="AI55"/>
  <c r="AG55"/>
  <c r="AF55"/>
  <c r="AD55"/>
  <c r="AC55"/>
  <c r="AA55"/>
  <c r="Z55"/>
  <c r="Y55"/>
  <c r="X55"/>
  <c r="W55"/>
  <c r="V55"/>
  <c r="U55"/>
  <c r="T55"/>
  <c r="S55"/>
  <c r="R55"/>
  <c r="Q55"/>
  <c r="P55"/>
  <c r="N55"/>
  <c r="M55"/>
  <c r="L55"/>
  <c r="K55"/>
  <c r="J55"/>
  <c r="I55"/>
  <c r="H55"/>
  <c r="G55"/>
  <c r="F55"/>
  <c r="E55"/>
  <c r="D55"/>
  <c r="C55"/>
  <c r="B55"/>
  <c r="AJ54"/>
  <c r="AI54"/>
  <c r="AG54"/>
  <c r="AF54"/>
  <c r="AD54"/>
  <c r="AC54"/>
  <c r="AA54"/>
  <c r="Z54"/>
  <c r="Y54"/>
  <c r="X54"/>
  <c r="W54"/>
  <c r="V54"/>
  <c r="U54"/>
  <c r="T54"/>
  <c r="S54"/>
  <c r="R54"/>
  <c r="Q54"/>
  <c r="P54"/>
  <c r="N54"/>
  <c r="M54"/>
  <c r="L54"/>
  <c r="K54"/>
  <c r="J54"/>
  <c r="I54"/>
  <c r="H54"/>
  <c r="G54"/>
  <c r="F54"/>
  <c r="E54"/>
  <c r="D54"/>
  <c r="C54"/>
  <c r="B54"/>
  <c r="AJ53"/>
  <c r="AI53"/>
  <c r="AG53"/>
  <c r="AF53"/>
  <c r="AD53"/>
  <c r="AC53"/>
  <c r="AA53"/>
  <c r="Z53"/>
  <c r="Y53"/>
  <c r="X53"/>
  <c r="W53"/>
  <c r="V53"/>
  <c r="U53"/>
  <c r="T53"/>
  <c r="S53"/>
  <c r="R53"/>
  <c r="Q53"/>
  <c r="P53"/>
  <c r="N53"/>
  <c r="M53"/>
  <c r="L53"/>
  <c r="K53"/>
  <c r="J53"/>
  <c r="I53"/>
  <c r="H53"/>
  <c r="G53"/>
  <c r="F53"/>
  <c r="E53"/>
  <c r="D53"/>
  <c r="C53"/>
  <c r="B53"/>
  <c r="AJ52"/>
  <c r="AI52"/>
  <c r="AG52"/>
  <c r="AF52"/>
  <c r="AD52"/>
  <c r="AC52"/>
  <c r="AA52"/>
  <c r="Z52"/>
  <c r="Y52"/>
  <c r="X52"/>
  <c r="W52"/>
  <c r="V52"/>
  <c r="U52"/>
  <c r="T52"/>
  <c r="S52"/>
  <c r="R52"/>
  <c r="Q52"/>
  <c r="P52"/>
  <c r="D52"/>
  <c r="C52"/>
  <c r="B52"/>
  <c r="AM48"/>
  <c r="B48"/>
  <c r="AJ44"/>
  <c r="AI44"/>
  <c r="AG44"/>
  <c r="AF44"/>
  <c r="AD44"/>
  <c r="AC44"/>
  <c r="AA44"/>
  <c r="Z44"/>
  <c r="Y44"/>
  <c r="X44"/>
  <c r="W44"/>
  <c r="V44"/>
  <c r="U44"/>
  <c r="T44"/>
  <c r="S44"/>
  <c r="R44"/>
  <c r="Q44"/>
  <c r="P44"/>
  <c r="N44"/>
  <c r="M44"/>
  <c r="L44"/>
  <c r="K44"/>
  <c r="J44"/>
  <c r="I44"/>
  <c r="H44"/>
  <c r="G44"/>
  <c r="F44"/>
  <c r="E44"/>
  <c r="D44"/>
  <c r="C44"/>
  <c r="B44"/>
  <c r="AJ43"/>
  <c r="AI43"/>
  <c r="AG43"/>
  <c r="AF43"/>
  <c r="AD43"/>
  <c r="AC43"/>
  <c r="AA43"/>
  <c r="Z43"/>
  <c r="Y43"/>
  <c r="X43"/>
  <c r="W43"/>
  <c r="V43"/>
  <c r="U43"/>
  <c r="T43"/>
  <c r="S43"/>
  <c r="R43"/>
  <c r="Q43"/>
  <c r="P43"/>
  <c r="N43"/>
  <c r="M43"/>
  <c r="L43"/>
  <c r="K43"/>
  <c r="J43"/>
  <c r="I43"/>
  <c r="H43"/>
  <c r="G43"/>
  <c r="F43"/>
  <c r="E43"/>
  <c r="D43"/>
  <c r="C43"/>
  <c r="B43"/>
  <c r="AJ42"/>
  <c r="AI42"/>
  <c r="AG42"/>
  <c r="AF42"/>
  <c r="AD42"/>
  <c r="AC42"/>
  <c r="AA42"/>
  <c r="Z42"/>
  <c r="Y42"/>
  <c r="X42"/>
  <c r="W42"/>
  <c r="V42"/>
  <c r="U42"/>
  <c r="T42"/>
  <c r="S42"/>
  <c r="R42"/>
  <c r="Q42"/>
  <c r="P42"/>
  <c r="N42"/>
  <c r="M42"/>
  <c r="L42"/>
  <c r="K42"/>
  <c r="J42"/>
  <c r="I42"/>
  <c r="H42"/>
  <c r="G42"/>
  <c r="F42"/>
  <c r="E42"/>
  <c r="D42"/>
  <c r="C42"/>
  <c r="B42"/>
  <c r="AJ41"/>
  <c r="AI41"/>
  <c r="AG41"/>
  <c r="AF41"/>
  <c r="AD41"/>
  <c r="AC41"/>
  <c r="AA41"/>
  <c r="Z41"/>
  <c r="Y41"/>
  <c r="X41"/>
  <c r="W41"/>
  <c r="V41"/>
  <c r="U41"/>
  <c r="T41"/>
  <c r="S41"/>
  <c r="R41"/>
  <c r="Q41"/>
  <c r="P41"/>
  <c r="N41"/>
  <c r="M41"/>
  <c r="L41"/>
  <c r="K41"/>
  <c r="J41"/>
  <c r="I41"/>
  <c r="H41"/>
  <c r="G41"/>
  <c r="F41"/>
  <c r="E41"/>
  <c r="D41"/>
  <c r="C41"/>
  <c r="B41"/>
  <c r="AJ40"/>
  <c r="AI40"/>
  <c r="AG40"/>
  <c r="AF40"/>
  <c r="AD40"/>
  <c r="AC40"/>
  <c r="AA40"/>
  <c r="Z40"/>
  <c r="Y40"/>
  <c r="X40"/>
  <c r="W40"/>
  <c r="V40"/>
  <c r="U40"/>
  <c r="T40"/>
  <c r="S40"/>
  <c r="R40"/>
  <c r="Q40"/>
  <c r="P40"/>
  <c r="N40"/>
  <c r="M40"/>
  <c r="L40"/>
  <c r="K40"/>
  <c r="J40"/>
  <c r="I40"/>
  <c r="H40"/>
  <c r="G40"/>
  <c r="F40"/>
  <c r="E40"/>
  <c r="D40"/>
  <c r="C40"/>
  <c r="B40"/>
  <c r="AJ39"/>
  <c r="AI39"/>
  <c r="AG39"/>
  <c r="AF39"/>
  <c r="AD39"/>
  <c r="AC39"/>
  <c r="AA39"/>
  <c r="Z39"/>
  <c r="Y39"/>
  <c r="X39"/>
  <c r="W39"/>
  <c r="V39"/>
  <c r="U39"/>
  <c r="T39"/>
  <c r="S39"/>
  <c r="R39"/>
  <c r="Q39"/>
  <c r="P39"/>
  <c r="N39"/>
  <c r="M39"/>
  <c r="L39"/>
  <c r="K39"/>
  <c r="J39"/>
  <c r="I39"/>
  <c r="H39"/>
  <c r="G39"/>
  <c r="F39"/>
  <c r="E39"/>
  <c r="D39"/>
  <c r="C39"/>
  <c r="B39"/>
  <c r="AJ38"/>
  <c r="AI38"/>
  <c r="AG38"/>
  <c r="AF38"/>
  <c r="AD38"/>
  <c r="AC38"/>
  <c r="AA38"/>
  <c r="Z38"/>
  <c r="Y38"/>
  <c r="X38"/>
  <c r="W38"/>
  <c r="V38"/>
  <c r="U38"/>
  <c r="T38"/>
  <c r="S38"/>
  <c r="R38"/>
  <c r="Q38"/>
  <c r="P38"/>
  <c r="N38"/>
  <c r="M38"/>
  <c r="L38"/>
  <c r="K38"/>
  <c r="J38"/>
  <c r="I38"/>
  <c r="H38"/>
  <c r="G38"/>
  <c r="F38"/>
  <c r="E38"/>
  <c r="D38"/>
  <c r="C38"/>
  <c r="B38"/>
  <c r="AJ37"/>
  <c r="AI37"/>
  <c r="AG37"/>
  <c r="AF37"/>
  <c r="AD37"/>
  <c r="AC37"/>
  <c r="AA37"/>
  <c r="Z37"/>
  <c r="Y37"/>
  <c r="X37"/>
  <c r="W37"/>
  <c r="V37"/>
  <c r="U37"/>
  <c r="T37"/>
  <c r="S37"/>
  <c r="R37"/>
  <c r="Q37"/>
  <c r="P37"/>
  <c r="N37"/>
  <c r="M37"/>
  <c r="L37"/>
  <c r="K37"/>
  <c r="J37"/>
  <c r="I37"/>
  <c r="H37"/>
  <c r="G37"/>
  <c r="F37"/>
  <c r="E37"/>
  <c r="D37"/>
  <c r="C37"/>
  <c r="B37"/>
  <c r="AJ36"/>
  <c r="AI36"/>
  <c r="AG36"/>
  <c r="AF36"/>
  <c r="AD36"/>
  <c r="AC36"/>
  <c r="AA36"/>
  <c r="Z36"/>
  <c r="Y36"/>
  <c r="X36"/>
  <c r="W36"/>
  <c r="V36"/>
  <c r="U36"/>
  <c r="T36"/>
  <c r="S36"/>
  <c r="R36"/>
  <c r="Q36"/>
  <c r="P36"/>
  <c r="N36"/>
  <c r="M36"/>
  <c r="L36"/>
  <c r="K36"/>
  <c r="J36"/>
  <c r="I36"/>
  <c r="H36"/>
  <c r="G36"/>
  <c r="F36"/>
  <c r="E36"/>
  <c r="D36"/>
  <c r="C36"/>
  <c r="B36"/>
  <c r="AJ35"/>
  <c r="AI35"/>
  <c r="AG35"/>
  <c r="AF35"/>
  <c r="AD35"/>
  <c r="AC35"/>
  <c r="AA35"/>
  <c r="Z35"/>
  <c r="Y35"/>
  <c r="X35"/>
  <c r="W35"/>
  <c r="V35"/>
  <c r="U35"/>
  <c r="T35"/>
  <c r="S35"/>
  <c r="R35"/>
  <c r="Q35"/>
  <c r="P35"/>
  <c r="N35"/>
  <c r="M35"/>
  <c r="L35"/>
  <c r="K35"/>
  <c r="J35"/>
  <c r="I35"/>
  <c r="H35"/>
  <c r="G35"/>
  <c r="F35"/>
  <c r="E35"/>
  <c r="D35"/>
  <c r="C35"/>
  <c r="B35"/>
  <c r="AJ34"/>
  <c r="AI34"/>
  <c r="AG34"/>
  <c r="AF34"/>
  <c r="AD34"/>
  <c r="AC34"/>
  <c r="AA34"/>
  <c r="Z34"/>
  <c r="Y34"/>
  <c r="X34"/>
  <c r="W34"/>
  <c r="V34"/>
  <c r="U34"/>
  <c r="T34"/>
  <c r="S34"/>
  <c r="R34"/>
  <c r="Q34"/>
  <c r="P34"/>
  <c r="N34"/>
  <c r="M34"/>
  <c r="L34"/>
  <c r="K34"/>
  <c r="J34"/>
  <c r="I34"/>
  <c r="H34"/>
  <c r="G34"/>
  <c r="F34"/>
  <c r="E34"/>
  <c r="D34"/>
  <c r="C34"/>
  <c r="B34"/>
  <c r="AJ33"/>
  <c r="AI33"/>
  <c r="AG33"/>
  <c r="AF33"/>
  <c r="AD33"/>
  <c r="AC33"/>
  <c r="AA33"/>
  <c r="Z33"/>
  <c r="Y33"/>
  <c r="X33"/>
  <c r="W33"/>
  <c r="V33"/>
  <c r="U33"/>
  <c r="T33"/>
  <c r="S33"/>
  <c r="R33"/>
  <c r="Q33"/>
  <c r="P33"/>
  <c r="N33"/>
  <c r="M33"/>
  <c r="L33"/>
  <c r="K33"/>
  <c r="J33"/>
  <c r="I33"/>
  <c r="H33"/>
  <c r="G33"/>
  <c r="F33"/>
  <c r="E33"/>
  <c r="D33"/>
  <c r="C33"/>
  <c r="B33"/>
  <c r="AJ32"/>
  <c r="AI32"/>
  <c r="AG32"/>
  <c r="AF32"/>
  <c r="AD32"/>
  <c r="AC32"/>
  <c r="AA32"/>
  <c r="Z32"/>
  <c r="Y32"/>
  <c r="X32"/>
  <c r="W32"/>
  <c r="V32"/>
  <c r="U32"/>
  <c r="T32"/>
  <c r="S32"/>
  <c r="R32"/>
  <c r="Q32"/>
  <c r="P32"/>
  <c r="N32"/>
  <c r="M32"/>
  <c r="L32"/>
  <c r="K32"/>
  <c r="J32"/>
  <c r="I32"/>
  <c r="H32"/>
  <c r="G32"/>
  <c r="F32"/>
  <c r="E32"/>
  <c r="D32"/>
  <c r="C32"/>
  <c r="B32"/>
  <c r="AJ31"/>
  <c r="AI31"/>
  <c r="AG31"/>
  <c r="AF31"/>
  <c r="AD31"/>
  <c r="AC31"/>
  <c r="AA31"/>
  <c r="Z31"/>
  <c r="Y31"/>
  <c r="X31"/>
  <c r="W31"/>
  <c r="V31"/>
  <c r="U31"/>
  <c r="T31"/>
  <c r="S31"/>
  <c r="R31"/>
  <c r="Q31"/>
  <c r="P31"/>
  <c r="N31"/>
  <c r="M31"/>
  <c r="L31"/>
  <c r="K31"/>
  <c r="J31"/>
  <c r="I31"/>
  <c r="H31"/>
  <c r="G31"/>
  <c r="F31"/>
  <c r="E31"/>
  <c r="D31"/>
  <c r="C31"/>
  <c r="B31"/>
  <c r="AJ30"/>
  <c r="AI30"/>
  <c r="AG30"/>
  <c r="AF30"/>
  <c r="AD30"/>
  <c r="AC30"/>
  <c r="AA30"/>
  <c r="Z30"/>
  <c r="Y30"/>
  <c r="X30"/>
  <c r="W30"/>
  <c r="V30"/>
  <c r="U30"/>
  <c r="T30"/>
  <c r="S30"/>
  <c r="R30"/>
  <c r="Q30"/>
  <c r="P30"/>
  <c r="N30"/>
  <c r="M30"/>
  <c r="L30"/>
  <c r="K30"/>
  <c r="J30"/>
  <c r="I30"/>
  <c r="H30"/>
  <c r="G30"/>
  <c r="F30"/>
  <c r="E30"/>
  <c r="D30"/>
  <c r="C30"/>
  <c r="B30"/>
  <c r="AJ29"/>
  <c r="AI29"/>
  <c r="AG29"/>
  <c r="AF29"/>
  <c r="AD29"/>
  <c r="AC29"/>
  <c r="AA29"/>
  <c r="Z29"/>
  <c r="Y29"/>
  <c r="X29"/>
  <c r="W29"/>
  <c r="V29"/>
  <c r="U29"/>
  <c r="T29"/>
  <c r="S29"/>
  <c r="R29"/>
  <c r="Q29"/>
  <c r="P29"/>
  <c r="N29"/>
  <c r="M29"/>
  <c r="L29"/>
  <c r="K29"/>
  <c r="J29"/>
  <c r="I29"/>
  <c r="H29"/>
  <c r="G29"/>
  <c r="F29"/>
  <c r="E29"/>
  <c r="D29"/>
  <c r="C29"/>
  <c r="B29"/>
  <c r="AJ28"/>
  <c r="AI28"/>
  <c r="AG28"/>
  <c r="AF28"/>
  <c r="AD28"/>
  <c r="AC28"/>
  <c r="AA28"/>
  <c r="Z28"/>
  <c r="Y28"/>
  <c r="X28"/>
  <c r="W28"/>
  <c r="V28"/>
  <c r="U28"/>
  <c r="T28"/>
  <c r="S28"/>
  <c r="R28"/>
  <c r="Q28"/>
  <c r="P28"/>
  <c r="N28"/>
  <c r="M28"/>
  <c r="L28"/>
  <c r="K28"/>
  <c r="J28"/>
  <c r="I28"/>
  <c r="H28"/>
  <c r="G28"/>
  <c r="F28"/>
  <c r="E28"/>
  <c r="D28"/>
  <c r="C28"/>
  <c r="B28"/>
  <c r="AJ27"/>
  <c r="AI27"/>
  <c r="AG27"/>
  <c r="AF27"/>
  <c r="AD27"/>
  <c r="AC27"/>
  <c r="AA27"/>
  <c r="Z27"/>
  <c r="Y27"/>
  <c r="X27"/>
  <c r="W27"/>
  <c r="V27"/>
  <c r="U27"/>
  <c r="T27"/>
  <c r="S27"/>
  <c r="R27"/>
  <c r="Q27"/>
  <c r="P27"/>
  <c r="N27"/>
  <c r="M27"/>
  <c r="L27"/>
  <c r="K27"/>
  <c r="J27"/>
  <c r="I27"/>
  <c r="H27"/>
  <c r="G27"/>
  <c r="F27"/>
  <c r="E27"/>
  <c r="D27"/>
  <c r="C27"/>
  <c r="B27"/>
  <c r="AJ26"/>
  <c r="AI26"/>
  <c r="AG26"/>
  <c r="AF26"/>
  <c r="AD26"/>
  <c r="AC26"/>
  <c r="AA26"/>
  <c r="Z26"/>
  <c r="Y26"/>
  <c r="X26"/>
  <c r="W26"/>
  <c r="V26"/>
  <c r="U26"/>
  <c r="T26"/>
  <c r="S26"/>
  <c r="R26"/>
  <c r="Q26"/>
  <c r="P26"/>
  <c r="N26"/>
  <c r="M26"/>
  <c r="L26"/>
  <c r="K26"/>
  <c r="J26"/>
  <c r="I26"/>
  <c r="H26"/>
  <c r="G26"/>
  <c r="F26"/>
  <c r="E26"/>
  <c r="D26"/>
  <c r="C26"/>
  <c r="B26"/>
  <c r="AJ25"/>
  <c r="AI25"/>
  <c r="AG25"/>
  <c r="AF25"/>
  <c r="AD25"/>
  <c r="AC25"/>
  <c r="AA25"/>
  <c r="Z25"/>
  <c r="Y25"/>
  <c r="X25"/>
  <c r="W25"/>
  <c r="V25"/>
  <c r="U25"/>
  <c r="T25"/>
  <c r="S25"/>
  <c r="R25"/>
  <c r="Q25"/>
  <c r="P25"/>
  <c r="N25"/>
  <c r="M25"/>
  <c r="L25"/>
  <c r="K25"/>
  <c r="J25"/>
  <c r="I25"/>
  <c r="H25"/>
  <c r="G25"/>
  <c r="F25"/>
  <c r="E25"/>
  <c r="D25"/>
  <c r="C25"/>
  <c r="B25"/>
  <c r="AJ24"/>
  <c r="AI24"/>
  <c r="AG24"/>
  <c r="AF24"/>
  <c r="AD24"/>
  <c r="AC24"/>
  <c r="AA24"/>
  <c r="Z24"/>
  <c r="Y24"/>
  <c r="X24"/>
  <c r="W24"/>
  <c r="V24"/>
  <c r="U24"/>
  <c r="T24"/>
  <c r="S24"/>
  <c r="R24"/>
  <c r="Q24"/>
  <c r="P24"/>
  <c r="N24"/>
  <c r="M24"/>
  <c r="L24"/>
  <c r="K24"/>
  <c r="J24"/>
  <c r="I24"/>
  <c r="H24"/>
  <c r="G24"/>
  <c r="F24"/>
  <c r="E24"/>
  <c r="D24"/>
  <c r="C24"/>
  <c r="B24"/>
  <c r="AJ23"/>
  <c r="AI23"/>
  <c r="AG23"/>
  <c r="AF23"/>
  <c r="AD23"/>
  <c r="AC23"/>
  <c r="AA23"/>
  <c r="Z23"/>
  <c r="Y23"/>
  <c r="X23"/>
  <c r="W23"/>
  <c r="V23"/>
  <c r="U23"/>
  <c r="T23"/>
  <c r="S23"/>
  <c r="R23"/>
  <c r="Q23"/>
  <c r="P23"/>
  <c r="N23"/>
  <c r="M23"/>
  <c r="L23"/>
  <c r="K23"/>
  <c r="J23"/>
  <c r="I23"/>
  <c r="H23"/>
  <c r="G23"/>
  <c r="F23"/>
  <c r="E23"/>
  <c r="D23"/>
  <c r="C23"/>
  <c r="B23"/>
  <c r="AJ22"/>
  <c r="AI22"/>
  <c r="AG22"/>
  <c r="AF22"/>
  <c r="AD22"/>
  <c r="AC22"/>
  <c r="AA22"/>
  <c r="Z22"/>
  <c r="Y22"/>
  <c r="X22"/>
  <c r="W22"/>
  <c r="V22"/>
  <c r="U22"/>
  <c r="T22"/>
  <c r="S22"/>
  <c r="R22"/>
  <c r="Q22"/>
  <c r="P22"/>
  <c r="N22"/>
  <c r="M22"/>
  <c r="L22"/>
  <c r="K22"/>
  <c r="J22"/>
  <c r="I22"/>
  <c r="H22"/>
  <c r="G22"/>
  <c r="F22"/>
  <c r="E22"/>
  <c r="D22"/>
  <c r="C22"/>
  <c r="B22"/>
  <c r="AJ21"/>
  <c r="AI21"/>
  <c r="AG21"/>
  <c r="AF21"/>
  <c r="AD21"/>
  <c r="AC21"/>
  <c r="AA21"/>
  <c r="Z21"/>
  <c r="Y21"/>
  <c r="X21"/>
  <c r="W21"/>
  <c r="V21"/>
  <c r="U21"/>
  <c r="T21"/>
  <c r="S21"/>
  <c r="R21"/>
  <c r="Q21"/>
  <c r="P21"/>
  <c r="N21"/>
  <c r="M21"/>
  <c r="L21"/>
  <c r="K21"/>
  <c r="J21"/>
  <c r="I21"/>
  <c r="H21"/>
  <c r="G21"/>
  <c r="F21"/>
  <c r="E21"/>
  <c r="D21"/>
  <c r="C21"/>
  <c r="B21"/>
  <c r="AJ20"/>
  <c r="AI20"/>
  <c r="AG20"/>
  <c r="AF20"/>
  <c r="AD20"/>
  <c r="AC20"/>
  <c r="AA20"/>
  <c r="Z20"/>
  <c r="Y20"/>
  <c r="X20"/>
  <c r="W20"/>
  <c r="V20"/>
  <c r="U20"/>
  <c r="T20"/>
  <c r="S20"/>
  <c r="R20"/>
  <c r="Q20"/>
  <c r="P20"/>
  <c r="N20"/>
  <c r="M20"/>
  <c r="L20"/>
  <c r="K20"/>
  <c r="J20"/>
  <c r="I20"/>
  <c r="H20"/>
  <c r="G20"/>
  <c r="F20"/>
  <c r="E20"/>
  <c r="D20"/>
  <c r="C20"/>
  <c r="B20"/>
  <c r="AM16"/>
  <c r="B16"/>
  <c r="B13"/>
  <c r="B12"/>
  <c r="B11"/>
  <c r="B10"/>
  <c r="B9"/>
  <c r="B8"/>
  <c r="B7"/>
  <c r="B6"/>
  <c r="C5"/>
  <c r="D5" s="1"/>
  <c r="E5" s="1"/>
  <c r="F5" s="1"/>
  <c r="G5" s="1"/>
  <c r="H5" s="1"/>
  <c r="I5" s="1"/>
  <c r="J5" s="1"/>
  <c r="K5" s="1"/>
  <c r="L5" s="1"/>
  <c r="M5" s="1"/>
  <c r="N5" s="1"/>
  <c r="P5" s="1"/>
  <c r="Q5" s="1"/>
  <c r="R5" s="1"/>
  <c r="S5" s="1"/>
  <c r="T5" s="1"/>
  <c r="U5" s="1"/>
  <c r="V5" s="1"/>
  <c r="W5" s="1"/>
  <c r="X5" s="1"/>
  <c r="Y5" s="1"/>
  <c r="Z5" s="1"/>
  <c r="AA5" s="1"/>
  <c r="AJ268" i="22"/>
  <c r="AI268"/>
  <c r="AG268"/>
  <c r="AF268"/>
  <c r="AD268"/>
  <c r="AC268"/>
  <c r="AA268"/>
  <c r="Z268"/>
  <c r="Y268"/>
  <c r="X268"/>
  <c r="W268"/>
  <c r="V268"/>
  <c r="U268"/>
  <c r="T268"/>
  <c r="S268"/>
  <c r="R268"/>
  <c r="Q268"/>
  <c r="P268"/>
  <c r="N268"/>
  <c r="M268"/>
  <c r="L268"/>
  <c r="K268"/>
  <c r="J268"/>
  <c r="I268"/>
  <c r="H268"/>
  <c r="G268"/>
  <c r="F268"/>
  <c r="E268"/>
  <c r="D268"/>
  <c r="C268"/>
  <c r="B268"/>
  <c r="AJ267"/>
  <c r="AI267"/>
  <c r="AG267"/>
  <c r="AF267"/>
  <c r="AD267"/>
  <c r="AC267"/>
  <c r="AA267"/>
  <c r="Z267"/>
  <c r="Y267"/>
  <c r="X267"/>
  <c r="W267"/>
  <c r="V267"/>
  <c r="U267"/>
  <c r="T267"/>
  <c r="S267"/>
  <c r="R267"/>
  <c r="Q267"/>
  <c r="P267"/>
  <c r="N267"/>
  <c r="M267"/>
  <c r="L267"/>
  <c r="K267"/>
  <c r="J267"/>
  <c r="I267"/>
  <c r="H267"/>
  <c r="G267"/>
  <c r="F267"/>
  <c r="E267"/>
  <c r="D267"/>
  <c r="C267"/>
  <c r="B267"/>
  <c r="AJ266"/>
  <c r="AI266"/>
  <c r="AG266"/>
  <c r="AF266"/>
  <c r="AD266"/>
  <c r="AC266"/>
  <c r="AA266"/>
  <c r="Z266"/>
  <c r="Y266"/>
  <c r="X266"/>
  <c r="W266"/>
  <c r="V266"/>
  <c r="U266"/>
  <c r="T266"/>
  <c r="S266"/>
  <c r="R266"/>
  <c r="Q266"/>
  <c r="P266"/>
  <c r="N266"/>
  <c r="M266"/>
  <c r="L266"/>
  <c r="K266"/>
  <c r="J266"/>
  <c r="I266"/>
  <c r="H266"/>
  <c r="G266"/>
  <c r="F266"/>
  <c r="E266"/>
  <c r="D266"/>
  <c r="C266"/>
  <c r="B266"/>
  <c r="AJ265"/>
  <c r="AI265"/>
  <c r="AG265"/>
  <c r="AF265"/>
  <c r="AD265"/>
  <c r="AC265"/>
  <c r="AA265"/>
  <c r="Z265"/>
  <c r="Y265"/>
  <c r="X265"/>
  <c r="W265"/>
  <c r="V265"/>
  <c r="U265"/>
  <c r="T265"/>
  <c r="S265"/>
  <c r="R265"/>
  <c r="Q265"/>
  <c r="P265"/>
  <c r="N265"/>
  <c r="M265"/>
  <c r="L265"/>
  <c r="K265"/>
  <c r="J265"/>
  <c r="I265"/>
  <c r="H265"/>
  <c r="G265"/>
  <c r="F265"/>
  <c r="E265"/>
  <c r="D265"/>
  <c r="C265"/>
  <c r="B265"/>
  <c r="AJ264"/>
  <c r="AI264"/>
  <c r="AG264"/>
  <c r="AF264"/>
  <c r="AD264"/>
  <c r="AC264"/>
  <c r="AA264"/>
  <c r="Z264"/>
  <c r="Y264"/>
  <c r="X264"/>
  <c r="W264"/>
  <c r="V264"/>
  <c r="U264"/>
  <c r="T264"/>
  <c r="S264"/>
  <c r="R264"/>
  <c r="Q264"/>
  <c r="P264"/>
  <c r="N264"/>
  <c r="M264"/>
  <c r="L264"/>
  <c r="K264"/>
  <c r="J264"/>
  <c r="I264"/>
  <c r="H264"/>
  <c r="G264"/>
  <c r="F264"/>
  <c r="E264"/>
  <c r="D264"/>
  <c r="C264"/>
  <c r="B264"/>
  <c r="AJ263"/>
  <c r="AI263"/>
  <c r="AG263"/>
  <c r="AF263"/>
  <c r="AD263"/>
  <c r="AC263"/>
  <c r="AA263"/>
  <c r="Z263"/>
  <c r="Y263"/>
  <c r="X263"/>
  <c r="W263"/>
  <c r="V263"/>
  <c r="U263"/>
  <c r="T263"/>
  <c r="S263"/>
  <c r="R263"/>
  <c r="Q263"/>
  <c r="P263"/>
  <c r="N263"/>
  <c r="M263"/>
  <c r="L263"/>
  <c r="K263"/>
  <c r="J263"/>
  <c r="I263"/>
  <c r="H263"/>
  <c r="G263"/>
  <c r="F263"/>
  <c r="E263"/>
  <c r="D263"/>
  <c r="C263"/>
  <c r="B263"/>
  <c r="AJ262"/>
  <c r="AI262"/>
  <c r="AG262"/>
  <c r="AF262"/>
  <c r="AD262"/>
  <c r="AC262"/>
  <c r="AA262"/>
  <c r="Z262"/>
  <c r="Y262"/>
  <c r="X262"/>
  <c r="W262"/>
  <c r="V262"/>
  <c r="U262"/>
  <c r="T262"/>
  <c r="S262"/>
  <c r="R262"/>
  <c r="Q262"/>
  <c r="P262"/>
  <c r="N262"/>
  <c r="M262"/>
  <c r="L262"/>
  <c r="K262"/>
  <c r="J262"/>
  <c r="I262"/>
  <c r="H262"/>
  <c r="G262"/>
  <c r="F262"/>
  <c r="E262"/>
  <c r="D262"/>
  <c r="C262"/>
  <c r="B262"/>
  <c r="AJ261"/>
  <c r="AI261"/>
  <c r="AG261"/>
  <c r="AF261"/>
  <c r="AD261"/>
  <c r="AC261"/>
  <c r="AA261"/>
  <c r="Z261"/>
  <c r="Y261"/>
  <c r="X261"/>
  <c r="W261"/>
  <c r="V261"/>
  <c r="U261"/>
  <c r="T261"/>
  <c r="S261"/>
  <c r="R261"/>
  <c r="Q261"/>
  <c r="P261"/>
  <c r="N261"/>
  <c r="M261"/>
  <c r="L261"/>
  <c r="K261"/>
  <c r="J261"/>
  <c r="I261"/>
  <c r="H261"/>
  <c r="G261"/>
  <c r="F261"/>
  <c r="E261"/>
  <c r="D261"/>
  <c r="C261"/>
  <c r="B261"/>
  <c r="AJ260"/>
  <c r="AI260"/>
  <c r="AG260"/>
  <c r="AF260"/>
  <c r="AD260"/>
  <c r="AC260"/>
  <c r="AA260"/>
  <c r="Z260"/>
  <c r="Y260"/>
  <c r="X260"/>
  <c r="W260"/>
  <c r="V260"/>
  <c r="U260"/>
  <c r="T260"/>
  <c r="S260"/>
  <c r="R260"/>
  <c r="Q260"/>
  <c r="P260"/>
  <c r="N260"/>
  <c r="M260"/>
  <c r="L260"/>
  <c r="K260"/>
  <c r="J260"/>
  <c r="I260"/>
  <c r="H260"/>
  <c r="G260"/>
  <c r="F260"/>
  <c r="E260"/>
  <c r="D260"/>
  <c r="C260"/>
  <c r="B260"/>
  <c r="AJ259"/>
  <c r="AI259"/>
  <c r="AG259"/>
  <c r="AF259"/>
  <c r="AD259"/>
  <c r="AC259"/>
  <c r="AA259"/>
  <c r="Z259"/>
  <c r="Y259"/>
  <c r="X259"/>
  <c r="W259"/>
  <c r="V259"/>
  <c r="U259"/>
  <c r="T259"/>
  <c r="S259"/>
  <c r="R259"/>
  <c r="Q259"/>
  <c r="P259"/>
  <c r="N259"/>
  <c r="M259"/>
  <c r="L259"/>
  <c r="K259"/>
  <c r="J259"/>
  <c r="I259"/>
  <c r="H259"/>
  <c r="G259"/>
  <c r="F259"/>
  <c r="E259"/>
  <c r="D259"/>
  <c r="C259"/>
  <c r="B259"/>
  <c r="AJ258"/>
  <c r="AI258"/>
  <c r="AG258"/>
  <c r="AF258"/>
  <c r="AD258"/>
  <c r="AC258"/>
  <c r="AA258"/>
  <c r="Z258"/>
  <c r="Y258"/>
  <c r="X258"/>
  <c r="W258"/>
  <c r="V258"/>
  <c r="U258"/>
  <c r="T258"/>
  <c r="S258"/>
  <c r="R258"/>
  <c r="Q258"/>
  <c r="P258"/>
  <c r="N258"/>
  <c r="M258"/>
  <c r="L258"/>
  <c r="K258"/>
  <c r="J258"/>
  <c r="I258"/>
  <c r="H258"/>
  <c r="G258"/>
  <c r="F258"/>
  <c r="E258"/>
  <c r="D258"/>
  <c r="C258"/>
  <c r="B258"/>
  <c r="AJ257"/>
  <c r="AI257"/>
  <c r="AG257"/>
  <c r="AF257"/>
  <c r="AD257"/>
  <c r="AC257"/>
  <c r="AA257"/>
  <c r="Z257"/>
  <c r="Y257"/>
  <c r="X257"/>
  <c r="W257"/>
  <c r="V257"/>
  <c r="U257"/>
  <c r="T257"/>
  <c r="S257"/>
  <c r="R257"/>
  <c r="Q257"/>
  <c r="P257"/>
  <c r="N257"/>
  <c r="M257"/>
  <c r="L257"/>
  <c r="K257"/>
  <c r="J257"/>
  <c r="I257"/>
  <c r="H257"/>
  <c r="G257"/>
  <c r="F257"/>
  <c r="E257"/>
  <c r="D257"/>
  <c r="C257"/>
  <c r="B257"/>
  <c r="AJ256"/>
  <c r="AI256"/>
  <c r="AG256"/>
  <c r="AF256"/>
  <c r="AD256"/>
  <c r="AC256"/>
  <c r="AA256"/>
  <c r="Z256"/>
  <c r="Y256"/>
  <c r="X256"/>
  <c r="W256"/>
  <c r="V256"/>
  <c r="U256"/>
  <c r="T256"/>
  <c r="S256"/>
  <c r="R256"/>
  <c r="Q256"/>
  <c r="P256"/>
  <c r="N256"/>
  <c r="M256"/>
  <c r="L256"/>
  <c r="K256"/>
  <c r="J256"/>
  <c r="I256"/>
  <c r="H256"/>
  <c r="G256"/>
  <c r="F256"/>
  <c r="E256"/>
  <c r="D256"/>
  <c r="C256"/>
  <c r="B256"/>
  <c r="AJ255"/>
  <c r="AI255"/>
  <c r="AG255"/>
  <c r="AF255"/>
  <c r="AD255"/>
  <c r="AC255"/>
  <c r="AA255"/>
  <c r="Z255"/>
  <c r="Y255"/>
  <c r="X255"/>
  <c r="W255"/>
  <c r="V255"/>
  <c r="U255"/>
  <c r="T255"/>
  <c r="S255"/>
  <c r="R255"/>
  <c r="Q255"/>
  <c r="P255"/>
  <c r="N255"/>
  <c r="M255"/>
  <c r="L255"/>
  <c r="K255"/>
  <c r="J255"/>
  <c r="I255"/>
  <c r="H255"/>
  <c r="G255"/>
  <c r="F255"/>
  <c r="E255"/>
  <c r="D255"/>
  <c r="C255"/>
  <c r="B255"/>
  <c r="AJ254"/>
  <c r="AI254"/>
  <c r="AG254"/>
  <c r="AF254"/>
  <c r="AD254"/>
  <c r="AC254"/>
  <c r="AA254"/>
  <c r="Z254"/>
  <c r="Y254"/>
  <c r="X254"/>
  <c r="W254"/>
  <c r="V254"/>
  <c r="U254"/>
  <c r="T254"/>
  <c r="S254"/>
  <c r="R254"/>
  <c r="Q254"/>
  <c r="P254"/>
  <c r="N254"/>
  <c r="M254"/>
  <c r="L254"/>
  <c r="K254"/>
  <c r="J254"/>
  <c r="I254"/>
  <c r="H254"/>
  <c r="G254"/>
  <c r="F254"/>
  <c r="E254"/>
  <c r="D254"/>
  <c r="C254"/>
  <c r="B254"/>
  <c r="AJ253"/>
  <c r="AI253"/>
  <c r="AG253"/>
  <c r="AF253"/>
  <c r="AD253"/>
  <c r="AC253"/>
  <c r="AA253"/>
  <c r="Z253"/>
  <c r="Y253"/>
  <c r="X253"/>
  <c r="W253"/>
  <c r="V253"/>
  <c r="U253"/>
  <c r="T253"/>
  <c r="S253"/>
  <c r="R253"/>
  <c r="Q253"/>
  <c r="P253"/>
  <c r="N253"/>
  <c r="M253"/>
  <c r="L253"/>
  <c r="K253"/>
  <c r="J253"/>
  <c r="I253"/>
  <c r="H253"/>
  <c r="G253"/>
  <c r="F253"/>
  <c r="E253"/>
  <c r="D253"/>
  <c r="C253"/>
  <c r="B253"/>
  <c r="AJ252"/>
  <c r="AI252"/>
  <c r="AG252"/>
  <c r="AF252"/>
  <c r="AD252"/>
  <c r="AC252"/>
  <c r="AA252"/>
  <c r="Z252"/>
  <c r="Y252"/>
  <c r="X252"/>
  <c r="W252"/>
  <c r="V252"/>
  <c r="U252"/>
  <c r="T252"/>
  <c r="S252"/>
  <c r="R252"/>
  <c r="Q252"/>
  <c r="P252"/>
  <c r="N252"/>
  <c r="M252"/>
  <c r="L252"/>
  <c r="K252"/>
  <c r="J252"/>
  <c r="I252"/>
  <c r="H252"/>
  <c r="G252"/>
  <c r="F252"/>
  <c r="E252"/>
  <c r="D252"/>
  <c r="C252"/>
  <c r="B252"/>
  <c r="AJ251"/>
  <c r="AI251"/>
  <c r="AG251"/>
  <c r="AF251"/>
  <c r="AD251"/>
  <c r="AC251"/>
  <c r="AA251"/>
  <c r="Z251"/>
  <c r="Y251"/>
  <c r="X251"/>
  <c r="W251"/>
  <c r="V251"/>
  <c r="U251"/>
  <c r="T251"/>
  <c r="S251"/>
  <c r="R251"/>
  <c r="Q251"/>
  <c r="P251"/>
  <c r="N251"/>
  <c r="M251"/>
  <c r="L251"/>
  <c r="K251"/>
  <c r="J251"/>
  <c r="I251"/>
  <c r="H251"/>
  <c r="G251"/>
  <c r="F251"/>
  <c r="E251"/>
  <c r="D251"/>
  <c r="C251"/>
  <c r="B251"/>
  <c r="AJ250"/>
  <c r="AI250"/>
  <c r="AG250"/>
  <c r="AF250"/>
  <c r="AD250"/>
  <c r="AC250"/>
  <c r="AA250"/>
  <c r="Z250"/>
  <c r="Y250"/>
  <c r="X250"/>
  <c r="W250"/>
  <c r="V250"/>
  <c r="U250"/>
  <c r="T250"/>
  <c r="S250"/>
  <c r="R250"/>
  <c r="Q250"/>
  <c r="P250"/>
  <c r="N250"/>
  <c r="M250"/>
  <c r="L250"/>
  <c r="K250"/>
  <c r="J250"/>
  <c r="I250"/>
  <c r="H250"/>
  <c r="G250"/>
  <c r="F250"/>
  <c r="E250"/>
  <c r="D250"/>
  <c r="C250"/>
  <c r="B250"/>
  <c r="AJ249"/>
  <c r="AI249"/>
  <c r="AG249"/>
  <c r="AF249"/>
  <c r="AD249"/>
  <c r="AC249"/>
  <c r="AA249"/>
  <c r="Z249"/>
  <c r="Y249"/>
  <c r="X249"/>
  <c r="W249"/>
  <c r="V249"/>
  <c r="U249"/>
  <c r="T249"/>
  <c r="S249"/>
  <c r="R249"/>
  <c r="Q249"/>
  <c r="P249"/>
  <c r="N249"/>
  <c r="M249"/>
  <c r="L249"/>
  <c r="K249"/>
  <c r="J249"/>
  <c r="I249"/>
  <c r="H249"/>
  <c r="G249"/>
  <c r="F249"/>
  <c r="E249"/>
  <c r="D249"/>
  <c r="C249"/>
  <c r="B249"/>
  <c r="AJ248"/>
  <c r="AI248"/>
  <c r="AG248"/>
  <c r="AF248"/>
  <c r="AD248"/>
  <c r="AC248"/>
  <c r="AA248"/>
  <c r="Z248"/>
  <c r="Y248"/>
  <c r="X248"/>
  <c r="W248"/>
  <c r="V248"/>
  <c r="U248"/>
  <c r="T248"/>
  <c r="S248"/>
  <c r="R248"/>
  <c r="Q248"/>
  <c r="P248"/>
  <c r="N248"/>
  <c r="M248"/>
  <c r="L248"/>
  <c r="K248"/>
  <c r="J248"/>
  <c r="I248"/>
  <c r="H248"/>
  <c r="G248"/>
  <c r="F248"/>
  <c r="E248"/>
  <c r="D248"/>
  <c r="C248"/>
  <c r="B248"/>
  <c r="AJ247"/>
  <c r="AI247"/>
  <c r="AG247"/>
  <c r="AF247"/>
  <c r="AD247"/>
  <c r="AC247"/>
  <c r="AA247"/>
  <c r="Z247"/>
  <c r="Y247"/>
  <c r="X247"/>
  <c r="W247"/>
  <c r="V247"/>
  <c r="U247"/>
  <c r="T247"/>
  <c r="S247"/>
  <c r="R247"/>
  <c r="Q247"/>
  <c r="P247"/>
  <c r="N247"/>
  <c r="M247"/>
  <c r="L247"/>
  <c r="K247"/>
  <c r="J247"/>
  <c r="I247"/>
  <c r="H247"/>
  <c r="G247"/>
  <c r="F247"/>
  <c r="E247"/>
  <c r="D247"/>
  <c r="C247"/>
  <c r="B247"/>
  <c r="AJ246"/>
  <c r="AI246"/>
  <c r="AG246"/>
  <c r="AF246"/>
  <c r="AD246"/>
  <c r="AC246"/>
  <c r="AA246"/>
  <c r="Z246"/>
  <c r="Y246"/>
  <c r="X246"/>
  <c r="W246"/>
  <c r="V246"/>
  <c r="U246"/>
  <c r="T246"/>
  <c r="S246"/>
  <c r="R246"/>
  <c r="Q246"/>
  <c r="P246"/>
  <c r="N246"/>
  <c r="M246"/>
  <c r="L246"/>
  <c r="K246"/>
  <c r="J246"/>
  <c r="I246"/>
  <c r="H246"/>
  <c r="G246"/>
  <c r="F246"/>
  <c r="E246"/>
  <c r="D246"/>
  <c r="C246"/>
  <c r="B246"/>
  <c r="AJ245"/>
  <c r="AI245"/>
  <c r="AG245"/>
  <c r="AF245"/>
  <c r="AD245"/>
  <c r="AC245"/>
  <c r="AA245"/>
  <c r="Z245"/>
  <c r="Y245"/>
  <c r="X245"/>
  <c r="W245"/>
  <c r="V245"/>
  <c r="U245"/>
  <c r="T245"/>
  <c r="S245"/>
  <c r="R245"/>
  <c r="Q245"/>
  <c r="P245"/>
  <c r="N245"/>
  <c r="M245"/>
  <c r="L245"/>
  <c r="K245"/>
  <c r="J245"/>
  <c r="I245"/>
  <c r="H245"/>
  <c r="G245"/>
  <c r="F245"/>
  <c r="E245"/>
  <c r="D245"/>
  <c r="C245"/>
  <c r="B245"/>
  <c r="AJ244"/>
  <c r="AI244"/>
  <c r="AG244"/>
  <c r="AF244"/>
  <c r="AD244"/>
  <c r="AC244"/>
  <c r="AA244"/>
  <c r="Z244"/>
  <c r="Y244"/>
  <c r="X244"/>
  <c r="W244"/>
  <c r="V244"/>
  <c r="U244"/>
  <c r="T244"/>
  <c r="S244"/>
  <c r="R244"/>
  <c r="Q244"/>
  <c r="P244"/>
  <c r="N244"/>
  <c r="M244"/>
  <c r="L244"/>
  <c r="K244"/>
  <c r="J244"/>
  <c r="I244"/>
  <c r="H244"/>
  <c r="G244"/>
  <c r="F244"/>
  <c r="E244"/>
  <c r="D244"/>
  <c r="C244"/>
  <c r="B244"/>
  <c r="B240"/>
  <c r="AJ236"/>
  <c r="AI236"/>
  <c r="AG236"/>
  <c r="AF236"/>
  <c r="AD236"/>
  <c r="AC236"/>
  <c r="AA236"/>
  <c r="Z236"/>
  <c r="Y236"/>
  <c r="X236"/>
  <c r="W236"/>
  <c r="V236"/>
  <c r="U236"/>
  <c r="T236"/>
  <c r="S236"/>
  <c r="R236"/>
  <c r="Q236"/>
  <c r="P236"/>
  <c r="N236"/>
  <c r="M236"/>
  <c r="L236"/>
  <c r="K236"/>
  <c r="J236"/>
  <c r="I236"/>
  <c r="H236"/>
  <c r="G236"/>
  <c r="F236"/>
  <c r="E236"/>
  <c r="D236"/>
  <c r="C236"/>
  <c r="B236"/>
  <c r="AJ235"/>
  <c r="AI235"/>
  <c r="AG235"/>
  <c r="AF235"/>
  <c r="AD235"/>
  <c r="AC235"/>
  <c r="AA235"/>
  <c r="Z235"/>
  <c r="Y235"/>
  <c r="X235"/>
  <c r="W235"/>
  <c r="V235"/>
  <c r="U235"/>
  <c r="T235"/>
  <c r="S235"/>
  <c r="R235"/>
  <c r="Q235"/>
  <c r="P235"/>
  <c r="N235"/>
  <c r="M235"/>
  <c r="L235"/>
  <c r="K235"/>
  <c r="J235"/>
  <c r="I235"/>
  <c r="H235"/>
  <c r="G235"/>
  <c r="F235"/>
  <c r="E235"/>
  <c r="D235"/>
  <c r="C235"/>
  <c r="B235"/>
  <c r="AJ234"/>
  <c r="AI234"/>
  <c r="AG234"/>
  <c r="AF234"/>
  <c r="AD234"/>
  <c r="AC234"/>
  <c r="AA234"/>
  <c r="Z234"/>
  <c r="Y234"/>
  <c r="X234"/>
  <c r="W234"/>
  <c r="V234"/>
  <c r="U234"/>
  <c r="T234"/>
  <c r="S234"/>
  <c r="R234"/>
  <c r="Q234"/>
  <c r="P234"/>
  <c r="N234"/>
  <c r="M234"/>
  <c r="L234"/>
  <c r="K234"/>
  <c r="J234"/>
  <c r="I234"/>
  <c r="H234"/>
  <c r="G234"/>
  <c r="F234"/>
  <c r="E234"/>
  <c r="D234"/>
  <c r="C234"/>
  <c r="B234"/>
  <c r="AJ233"/>
  <c r="AI233"/>
  <c r="AG233"/>
  <c r="AF233"/>
  <c r="AD233"/>
  <c r="AC233"/>
  <c r="AA233"/>
  <c r="Z233"/>
  <c r="Y233"/>
  <c r="X233"/>
  <c r="W233"/>
  <c r="V233"/>
  <c r="U233"/>
  <c r="T233"/>
  <c r="S233"/>
  <c r="R233"/>
  <c r="Q233"/>
  <c r="P233"/>
  <c r="N233"/>
  <c r="M233"/>
  <c r="L233"/>
  <c r="K233"/>
  <c r="J233"/>
  <c r="I233"/>
  <c r="H233"/>
  <c r="G233"/>
  <c r="F233"/>
  <c r="E233"/>
  <c r="D233"/>
  <c r="C233"/>
  <c r="B233"/>
  <c r="AJ232"/>
  <c r="AI232"/>
  <c r="AG232"/>
  <c r="AF232"/>
  <c r="AD232"/>
  <c r="AC232"/>
  <c r="AA232"/>
  <c r="Z232"/>
  <c r="Y232"/>
  <c r="X232"/>
  <c r="W232"/>
  <c r="V232"/>
  <c r="U232"/>
  <c r="T232"/>
  <c r="S232"/>
  <c r="R232"/>
  <c r="Q232"/>
  <c r="P232"/>
  <c r="N232"/>
  <c r="M232"/>
  <c r="L232"/>
  <c r="K232"/>
  <c r="J232"/>
  <c r="I232"/>
  <c r="H232"/>
  <c r="G232"/>
  <c r="F232"/>
  <c r="E232"/>
  <c r="D232"/>
  <c r="C232"/>
  <c r="B232"/>
  <c r="AJ231"/>
  <c r="AI231"/>
  <c r="AG231"/>
  <c r="AF231"/>
  <c r="AD231"/>
  <c r="AC231"/>
  <c r="AA231"/>
  <c r="Z231"/>
  <c r="Y231"/>
  <c r="X231"/>
  <c r="W231"/>
  <c r="V231"/>
  <c r="U231"/>
  <c r="T231"/>
  <c r="S231"/>
  <c r="R231"/>
  <c r="Q231"/>
  <c r="P231"/>
  <c r="N231"/>
  <c r="M231"/>
  <c r="L231"/>
  <c r="K231"/>
  <c r="J231"/>
  <c r="I231"/>
  <c r="H231"/>
  <c r="G231"/>
  <c r="F231"/>
  <c r="E231"/>
  <c r="D231"/>
  <c r="C231"/>
  <c r="B231"/>
  <c r="AJ230"/>
  <c r="AI230"/>
  <c r="AG230"/>
  <c r="AF230"/>
  <c r="AD230"/>
  <c r="AC230"/>
  <c r="AA230"/>
  <c r="Z230"/>
  <c r="Y230"/>
  <c r="X230"/>
  <c r="W230"/>
  <c r="V230"/>
  <c r="U230"/>
  <c r="T230"/>
  <c r="S230"/>
  <c r="R230"/>
  <c r="Q230"/>
  <c r="P230"/>
  <c r="N230"/>
  <c r="M230"/>
  <c r="L230"/>
  <c r="K230"/>
  <c r="J230"/>
  <c r="I230"/>
  <c r="H230"/>
  <c r="G230"/>
  <c r="F230"/>
  <c r="E230"/>
  <c r="D230"/>
  <c r="C230"/>
  <c r="B230"/>
  <c r="AJ229"/>
  <c r="AI229"/>
  <c r="AG229"/>
  <c r="AF229"/>
  <c r="AD229"/>
  <c r="AC229"/>
  <c r="AA229"/>
  <c r="Z229"/>
  <c r="Y229"/>
  <c r="X229"/>
  <c r="W229"/>
  <c r="V229"/>
  <c r="U229"/>
  <c r="T229"/>
  <c r="S229"/>
  <c r="R229"/>
  <c r="Q229"/>
  <c r="P229"/>
  <c r="N229"/>
  <c r="M229"/>
  <c r="L229"/>
  <c r="K229"/>
  <c r="J229"/>
  <c r="I229"/>
  <c r="H229"/>
  <c r="G229"/>
  <c r="F229"/>
  <c r="E229"/>
  <c r="D229"/>
  <c r="C229"/>
  <c r="B229"/>
  <c r="AJ228"/>
  <c r="AI228"/>
  <c r="AG228"/>
  <c r="AF228"/>
  <c r="AD228"/>
  <c r="AC228"/>
  <c r="AA228"/>
  <c r="Z228"/>
  <c r="Y228"/>
  <c r="X228"/>
  <c r="W228"/>
  <c r="V228"/>
  <c r="U228"/>
  <c r="T228"/>
  <c r="S228"/>
  <c r="R228"/>
  <c r="Q228"/>
  <c r="P228"/>
  <c r="N228"/>
  <c r="M228"/>
  <c r="L228"/>
  <c r="K228"/>
  <c r="J228"/>
  <c r="I228"/>
  <c r="H228"/>
  <c r="G228"/>
  <c r="F228"/>
  <c r="E228"/>
  <c r="D228"/>
  <c r="C228"/>
  <c r="B228"/>
  <c r="AJ227"/>
  <c r="AI227"/>
  <c r="AG227"/>
  <c r="AF227"/>
  <c r="AD227"/>
  <c r="AC227"/>
  <c r="AA227"/>
  <c r="Z227"/>
  <c r="Y227"/>
  <c r="X227"/>
  <c r="W227"/>
  <c r="V227"/>
  <c r="U227"/>
  <c r="T227"/>
  <c r="S227"/>
  <c r="R227"/>
  <c r="Q227"/>
  <c r="P227"/>
  <c r="N227"/>
  <c r="M227"/>
  <c r="L227"/>
  <c r="K227"/>
  <c r="J227"/>
  <c r="I227"/>
  <c r="H227"/>
  <c r="G227"/>
  <c r="F227"/>
  <c r="E227"/>
  <c r="D227"/>
  <c r="C227"/>
  <c r="B227"/>
  <c r="AJ226"/>
  <c r="AI226"/>
  <c r="AG226"/>
  <c r="AF226"/>
  <c r="AD226"/>
  <c r="AC226"/>
  <c r="AA226"/>
  <c r="Z226"/>
  <c r="Y226"/>
  <c r="X226"/>
  <c r="W226"/>
  <c r="V226"/>
  <c r="U226"/>
  <c r="T226"/>
  <c r="S226"/>
  <c r="R226"/>
  <c r="Q226"/>
  <c r="P226"/>
  <c r="N226"/>
  <c r="M226"/>
  <c r="L226"/>
  <c r="K226"/>
  <c r="J226"/>
  <c r="I226"/>
  <c r="H226"/>
  <c r="G226"/>
  <c r="F226"/>
  <c r="E226"/>
  <c r="D226"/>
  <c r="C226"/>
  <c r="B226"/>
  <c r="AJ225"/>
  <c r="AI225"/>
  <c r="AG225"/>
  <c r="AF225"/>
  <c r="AD225"/>
  <c r="AC225"/>
  <c r="AA225"/>
  <c r="Z225"/>
  <c r="Y225"/>
  <c r="X225"/>
  <c r="W225"/>
  <c r="V225"/>
  <c r="U225"/>
  <c r="T225"/>
  <c r="S225"/>
  <c r="R225"/>
  <c r="Q225"/>
  <c r="P225"/>
  <c r="N225"/>
  <c r="M225"/>
  <c r="L225"/>
  <c r="K225"/>
  <c r="J225"/>
  <c r="I225"/>
  <c r="H225"/>
  <c r="G225"/>
  <c r="F225"/>
  <c r="E225"/>
  <c r="D225"/>
  <c r="C225"/>
  <c r="B225"/>
  <c r="AJ224"/>
  <c r="AI224"/>
  <c r="AG224"/>
  <c r="AF224"/>
  <c r="AD224"/>
  <c r="AC224"/>
  <c r="AA224"/>
  <c r="Z224"/>
  <c r="Y224"/>
  <c r="X224"/>
  <c r="W224"/>
  <c r="V224"/>
  <c r="U224"/>
  <c r="T224"/>
  <c r="S224"/>
  <c r="R224"/>
  <c r="Q224"/>
  <c r="P224"/>
  <c r="N224"/>
  <c r="M224"/>
  <c r="L224"/>
  <c r="K224"/>
  <c r="J224"/>
  <c r="I224"/>
  <c r="H224"/>
  <c r="G224"/>
  <c r="F224"/>
  <c r="E224"/>
  <c r="D224"/>
  <c r="C224"/>
  <c r="B224"/>
  <c r="AJ223"/>
  <c r="AI223"/>
  <c r="AG223"/>
  <c r="AF223"/>
  <c r="AD223"/>
  <c r="AC223"/>
  <c r="AA223"/>
  <c r="Z223"/>
  <c r="Y223"/>
  <c r="X223"/>
  <c r="W223"/>
  <c r="V223"/>
  <c r="U223"/>
  <c r="T223"/>
  <c r="S223"/>
  <c r="R223"/>
  <c r="Q223"/>
  <c r="P223"/>
  <c r="N223"/>
  <c r="M223"/>
  <c r="L223"/>
  <c r="K223"/>
  <c r="J223"/>
  <c r="I223"/>
  <c r="H223"/>
  <c r="G223"/>
  <c r="F223"/>
  <c r="E223"/>
  <c r="D223"/>
  <c r="C223"/>
  <c r="B223"/>
  <c r="AJ222"/>
  <c r="AI222"/>
  <c r="AG222"/>
  <c r="AF222"/>
  <c r="AD222"/>
  <c r="AC222"/>
  <c r="AA222"/>
  <c r="Z222"/>
  <c r="Y222"/>
  <c r="X222"/>
  <c r="W222"/>
  <c r="V222"/>
  <c r="U222"/>
  <c r="T222"/>
  <c r="S222"/>
  <c r="R222"/>
  <c r="Q222"/>
  <c r="P222"/>
  <c r="N222"/>
  <c r="M222"/>
  <c r="L222"/>
  <c r="K222"/>
  <c r="J222"/>
  <c r="I222"/>
  <c r="H222"/>
  <c r="G222"/>
  <c r="F222"/>
  <c r="E222"/>
  <c r="D222"/>
  <c r="C222"/>
  <c r="B222"/>
  <c r="AJ221"/>
  <c r="AI221"/>
  <c r="AG221"/>
  <c r="AF221"/>
  <c r="AD221"/>
  <c r="AC221"/>
  <c r="AA221"/>
  <c r="Z221"/>
  <c r="Y221"/>
  <c r="X221"/>
  <c r="W221"/>
  <c r="V221"/>
  <c r="U221"/>
  <c r="T221"/>
  <c r="S221"/>
  <c r="R221"/>
  <c r="Q221"/>
  <c r="P221"/>
  <c r="N221"/>
  <c r="M221"/>
  <c r="L221"/>
  <c r="K221"/>
  <c r="J221"/>
  <c r="I221"/>
  <c r="H221"/>
  <c r="G221"/>
  <c r="F221"/>
  <c r="E221"/>
  <c r="D221"/>
  <c r="C221"/>
  <c r="B221"/>
  <c r="AJ220"/>
  <c r="AI220"/>
  <c r="AG220"/>
  <c r="AF220"/>
  <c r="AD220"/>
  <c r="AC220"/>
  <c r="AA220"/>
  <c r="Z220"/>
  <c r="Y220"/>
  <c r="X220"/>
  <c r="W220"/>
  <c r="V220"/>
  <c r="U220"/>
  <c r="T220"/>
  <c r="S220"/>
  <c r="R220"/>
  <c r="Q220"/>
  <c r="P220"/>
  <c r="N220"/>
  <c r="M220"/>
  <c r="L220"/>
  <c r="K220"/>
  <c r="J220"/>
  <c r="I220"/>
  <c r="H220"/>
  <c r="G220"/>
  <c r="F220"/>
  <c r="E220"/>
  <c r="D220"/>
  <c r="C220"/>
  <c r="B220"/>
  <c r="AJ219"/>
  <c r="AI219"/>
  <c r="AG219"/>
  <c r="AF219"/>
  <c r="AD219"/>
  <c r="AC219"/>
  <c r="AA219"/>
  <c r="Z219"/>
  <c r="Y219"/>
  <c r="X219"/>
  <c r="W219"/>
  <c r="V219"/>
  <c r="U219"/>
  <c r="T219"/>
  <c r="S219"/>
  <c r="R219"/>
  <c r="Q219"/>
  <c r="P219"/>
  <c r="N219"/>
  <c r="M219"/>
  <c r="L219"/>
  <c r="K219"/>
  <c r="J219"/>
  <c r="I219"/>
  <c r="H219"/>
  <c r="G219"/>
  <c r="F219"/>
  <c r="E219"/>
  <c r="D219"/>
  <c r="C219"/>
  <c r="B219"/>
  <c r="AJ218"/>
  <c r="AI218"/>
  <c r="AG218"/>
  <c r="AF218"/>
  <c r="AD218"/>
  <c r="AC218"/>
  <c r="AA218"/>
  <c r="Z218"/>
  <c r="Y218"/>
  <c r="X218"/>
  <c r="W218"/>
  <c r="V218"/>
  <c r="U218"/>
  <c r="T218"/>
  <c r="S218"/>
  <c r="R218"/>
  <c r="Q218"/>
  <c r="P218"/>
  <c r="N218"/>
  <c r="M218"/>
  <c r="L218"/>
  <c r="K218"/>
  <c r="J218"/>
  <c r="I218"/>
  <c r="H218"/>
  <c r="G218"/>
  <c r="F218"/>
  <c r="E218"/>
  <c r="D218"/>
  <c r="C218"/>
  <c r="B218"/>
  <c r="AJ217"/>
  <c r="AI217"/>
  <c r="AG217"/>
  <c r="AF217"/>
  <c r="AD217"/>
  <c r="AC217"/>
  <c r="AA217"/>
  <c r="Z217"/>
  <c r="Y217"/>
  <c r="X217"/>
  <c r="W217"/>
  <c r="V217"/>
  <c r="U217"/>
  <c r="T217"/>
  <c r="S217"/>
  <c r="R217"/>
  <c r="Q217"/>
  <c r="P217"/>
  <c r="N217"/>
  <c r="M217"/>
  <c r="L217"/>
  <c r="K217"/>
  <c r="J217"/>
  <c r="I217"/>
  <c r="H217"/>
  <c r="G217"/>
  <c r="F217"/>
  <c r="E217"/>
  <c r="D217"/>
  <c r="C217"/>
  <c r="B217"/>
  <c r="AJ216"/>
  <c r="AI216"/>
  <c r="AG216"/>
  <c r="AF216"/>
  <c r="AD216"/>
  <c r="AC216"/>
  <c r="AA216"/>
  <c r="Z216"/>
  <c r="Y216"/>
  <c r="X216"/>
  <c r="W216"/>
  <c r="V216"/>
  <c r="U216"/>
  <c r="T216"/>
  <c r="S216"/>
  <c r="R216"/>
  <c r="Q216"/>
  <c r="P216"/>
  <c r="N216"/>
  <c r="M216"/>
  <c r="L216"/>
  <c r="K216"/>
  <c r="J216"/>
  <c r="I216"/>
  <c r="H216"/>
  <c r="G216"/>
  <c r="F216"/>
  <c r="E216"/>
  <c r="D216"/>
  <c r="C216"/>
  <c r="B216"/>
  <c r="AJ215"/>
  <c r="AI215"/>
  <c r="AG215"/>
  <c r="AF215"/>
  <c r="AD215"/>
  <c r="AC215"/>
  <c r="AA215"/>
  <c r="Z215"/>
  <c r="Y215"/>
  <c r="X215"/>
  <c r="W215"/>
  <c r="V215"/>
  <c r="U215"/>
  <c r="T215"/>
  <c r="S215"/>
  <c r="R215"/>
  <c r="Q215"/>
  <c r="P215"/>
  <c r="N215"/>
  <c r="M215"/>
  <c r="L215"/>
  <c r="K215"/>
  <c r="J215"/>
  <c r="I215"/>
  <c r="H215"/>
  <c r="G215"/>
  <c r="F215"/>
  <c r="E215"/>
  <c r="D215"/>
  <c r="C215"/>
  <c r="B215"/>
  <c r="AJ214"/>
  <c r="AI214"/>
  <c r="AG214"/>
  <c r="AF214"/>
  <c r="AD214"/>
  <c r="AC214"/>
  <c r="AA214"/>
  <c r="Z214"/>
  <c r="Y214"/>
  <c r="X214"/>
  <c r="W214"/>
  <c r="V214"/>
  <c r="U214"/>
  <c r="T214"/>
  <c r="S214"/>
  <c r="R214"/>
  <c r="Q214"/>
  <c r="P214"/>
  <c r="N214"/>
  <c r="M214"/>
  <c r="L214"/>
  <c r="K214"/>
  <c r="J214"/>
  <c r="I214"/>
  <c r="H214"/>
  <c r="G214"/>
  <c r="F214"/>
  <c r="E214"/>
  <c r="D214"/>
  <c r="C214"/>
  <c r="B214"/>
  <c r="AJ213"/>
  <c r="AI213"/>
  <c r="AG213"/>
  <c r="AF213"/>
  <c r="AD213"/>
  <c r="AC213"/>
  <c r="AA213"/>
  <c r="Z213"/>
  <c r="Y213"/>
  <c r="X213"/>
  <c r="W213"/>
  <c r="V213"/>
  <c r="U213"/>
  <c r="T213"/>
  <c r="S213"/>
  <c r="R213"/>
  <c r="Q213"/>
  <c r="P213"/>
  <c r="N213"/>
  <c r="M213"/>
  <c r="L213"/>
  <c r="K213"/>
  <c r="J213"/>
  <c r="I213"/>
  <c r="H213"/>
  <c r="G213"/>
  <c r="F213"/>
  <c r="E213"/>
  <c r="D213"/>
  <c r="C213"/>
  <c r="B213"/>
  <c r="AJ212"/>
  <c r="AI212"/>
  <c r="AG212"/>
  <c r="AF212"/>
  <c r="AD212"/>
  <c r="AC212"/>
  <c r="AA212"/>
  <c r="Z212"/>
  <c r="Y212"/>
  <c r="X212"/>
  <c r="W212"/>
  <c r="V212"/>
  <c r="U212"/>
  <c r="T212"/>
  <c r="S212"/>
  <c r="R212"/>
  <c r="Q212"/>
  <c r="P212"/>
  <c r="N212"/>
  <c r="M212"/>
  <c r="L212"/>
  <c r="K212"/>
  <c r="J212"/>
  <c r="I212"/>
  <c r="H212"/>
  <c r="G212"/>
  <c r="F212"/>
  <c r="E212"/>
  <c r="D212"/>
  <c r="C212"/>
  <c r="B212"/>
  <c r="B208"/>
  <c r="AJ204"/>
  <c r="AI204"/>
  <c r="AG204"/>
  <c r="AF204"/>
  <c r="AD204"/>
  <c r="AC204"/>
  <c r="AA204"/>
  <c r="Z204"/>
  <c r="Y204"/>
  <c r="X204"/>
  <c r="W204"/>
  <c r="V204"/>
  <c r="U204"/>
  <c r="T204"/>
  <c r="S204"/>
  <c r="R204"/>
  <c r="Q204"/>
  <c r="P204"/>
  <c r="N204"/>
  <c r="M204"/>
  <c r="L204"/>
  <c r="K204"/>
  <c r="J204"/>
  <c r="I204"/>
  <c r="H204"/>
  <c r="G204"/>
  <c r="F204"/>
  <c r="E204"/>
  <c r="D204"/>
  <c r="C204"/>
  <c r="B204"/>
  <c r="AJ203"/>
  <c r="AI203"/>
  <c r="AG203"/>
  <c r="AF203"/>
  <c r="AD203"/>
  <c r="AC203"/>
  <c r="AA203"/>
  <c r="Z203"/>
  <c r="Y203"/>
  <c r="X203"/>
  <c r="W203"/>
  <c r="V203"/>
  <c r="U203"/>
  <c r="T203"/>
  <c r="S203"/>
  <c r="R203"/>
  <c r="Q203"/>
  <c r="P203"/>
  <c r="N203"/>
  <c r="M203"/>
  <c r="L203"/>
  <c r="K203"/>
  <c r="J203"/>
  <c r="I203"/>
  <c r="H203"/>
  <c r="G203"/>
  <c r="F203"/>
  <c r="E203"/>
  <c r="D203"/>
  <c r="C203"/>
  <c r="B203"/>
  <c r="AJ202"/>
  <c r="AI202"/>
  <c r="AG202"/>
  <c r="AF202"/>
  <c r="AD202"/>
  <c r="AC202"/>
  <c r="AA202"/>
  <c r="Z202"/>
  <c r="Y202"/>
  <c r="X202"/>
  <c r="W202"/>
  <c r="V202"/>
  <c r="U202"/>
  <c r="T202"/>
  <c r="S202"/>
  <c r="R202"/>
  <c r="Q202"/>
  <c r="P202"/>
  <c r="N202"/>
  <c r="M202"/>
  <c r="L202"/>
  <c r="K202"/>
  <c r="J202"/>
  <c r="I202"/>
  <c r="H202"/>
  <c r="G202"/>
  <c r="F202"/>
  <c r="E202"/>
  <c r="D202"/>
  <c r="C202"/>
  <c r="B202"/>
  <c r="AJ201"/>
  <c r="AI201"/>
  <c r="AG201"/>
  <c r="AF201"/>
  <c r="AD201"/>
  <c r="AC201"/>
  <c r="AA201"/>
  <c r="Z201"/>
  <c r="Y201"/>
  <c r="X201"/>
  <c r="W201"/>
  <c r="V201"/>
  <c r="U201"/>
  <c r="T201"/>
  <c r="S201"/>
  <c r="R201"/>
  <c r="Q201"/>
  <c r="P201"/>
  <c r="N201"/>
  <c r="M201"/>
  <c r="L201"/>
  <c r="K201"/>
  <c r="J201"/>
  <c r="I201"/>
  <c r="H201"/>
  <c r="G201"/>
  <c r="F201"/>
  <c r="E201"/>
  <c r="D201"/>
  <c r="C201"/>
  <c r="B201"/>
  <c r="AJ200"/>
  <c r="AI200"/>
  <c r="AG200"/>
  <c r="AF200"/>
  <c r="AD200"/>
  <c r="AC200"/>
  <c r="AA200"/>
  <c r="Z200"/>
  <c r="Y200"/>
  <c r="X200"/>
  <c r="W200"/>
  <c r="V200"/>
  <c r="U200"/>
  <c r="T200"/>
  <c r="S200"/>
  <c r="R200"/>
  <c r="Q200"/>
  <c r="P200"/>
  <c r="N200"/>
  <c r="M200"/>
  <c r="L200"/>
  <c r="K200"/>
  <c r="J200"/>
  <c r="I200"/>
  <c r="H200"/>
  <c r="G200"/>
  <c r="F200"/>
  <c r="E200"/>
  <c r="D200"/>
  <c r="C200"/>
  <c r="B200"/>
  <c r="AJ199"/>
  <c r="AI199"/>
  <c r="AG199"/>
  <c r="AF199"/>
  <c r="AD199"/>
  <c r="AC199"/>
  <c r="AA199"/>
  <c r="Z199"/>
  <c r="Y199"/>
  <c r="X199"/>
  <c r="W199"/>
  <c r="V199"/>
  <c r="U199"/>
  <c r="T199"/>
  <c r="S199"/>
  <c r="R199"/>
  <c r="Q199"/>
  <c r="P199"/>
  <c r="N199"/>
  <c r="M199"/>
  <c r="L199"/>
  <c r="K199"/>
  <c r="J199"/>
  <c r="I199"/>
  <c r="H199"/>
  <c r="G199"/>
  <c r="F199"/>
  <c r="E199"/>
  <c r="D199"/>
  <c r="C199"/>
  <c r="B199"/>
  <c r="AJ198"/>
  <c r="AI198"/>
  <c r="AG198"/>
  <c r="AF198"/>
  <c r="AD198"/>
  <c r="AC198"/>
  <c r="AA198"/>
  <c r="Z198"/>
  <c r="Y198"/>
  <c r="X198"/>
  <c r="W198"/>
  <c r="V198"/>
  <c r="U198"/>
  <c r="T198"/>
  <c r="S198"/>
  <c r="R198"/>
  <c r="Q198"/>
  <c r="P198"/>
  <c r="N198"/>
  <c r="M198"/>
  <c r="L198"/>
  <c r="K198"/>
  <c r="J198"/>
  <c r="I198"/>
  <c r="H198"/>
  <c r="G198"/>
  <c r="F198"/>
  <c r="E198"/>
  <c r="D198"/>
  <c r="C198"/>
  <c r="B198"/>
  <c r="AJ197"/>
  <c r="AI197"/>
  <c r="AG197"/>
  <c r="AF197"/>
  <c r="AD197"/>
  <c r="AC197"/>
  <c r="AA197"/>
  <c r="Z197"/>
  <c r="Y197"/>
  <c r="X197"/>
  <c r="W197"/>
  <c r="V197"/>
  <c r="U197"/>
  <c r="T197"/>
  <c r="S197"/>
  <c r="R197"/>
  <c r="Q197"/>
  <c r="P197"/>
  <c r="N197"/>
  <c r="M197"/>
  <c r="L197"/>
  <c r="K197"/>
  <c r="J197"/>
  <c r="I197"/>
  <c r="H197"/>
  <c r="G197"/>
  <c r="F197"/>
  <c r="E197"/>
  <c r="D197"/>
  <c r="C197"/>
  <c r="B197"/>
  <c r="AJ196"/>
  <c r="AI196"/>
  <c r="AG196"/>
  <c r="AF196"/>
  <c r="AD196"/>
  <c r="AC196"/>
  <c r="AA196"/>
  <c r="Z196"/>
  <c r="Y196"/>
  <c r="X196"/>
  <c r="W196"/>
  <c r="V196"/>
  <c r="U196"/>
  <c r="T196"/>
  <c r="S196"/>
  <c r="R196"/>
  <c r="Q196"/>
  <c r="P196"/>
  <c r="N196"/>
  <c r="M196"/>
  <c r="L196"/>
  <c r="K196"/>
  <c r="J196"/>
  <c r="I196"/>
  <c r="H196"/>
  <c r="G196"/>
  <c r="F196"/>
  <c r="E196"/>
  <c r="D196"/>
  <c r="C196"/>
  <c r="B196"/>
  <c r="AJ195"/>
  <c r="AI195"/>
  <c r="AG195"/>
  <c r="AF195"/>
  <c r="AD195"/>
  <c r="AC195"/>
  <c r="AA195"/>
  <c r="Z195"/>
  <c r="Y195"/>
  <c r="X195"/>
  <c r="W195"/>
  <c r="V195"/>
  <c r="U195"/>
  <c r="T195"/>
  <c r="S195"/>
  <c r="R195"/>
  <c r="Q195"/>
  <c r="P195"/>
  <c r="N195"/>
  <c r="M195"/>
  <c r="L195"/>
  <c r="K195"/>
  <c r="J195"/>
  <c r="I195"/>
  <c r="H195"/>
  <c r="G195"/>
  <c r="F195"/>
  <c r="E195"/>
  <c r="D195"/>
  <c r="C195"/>
  <c r="B195"/>
  <c r="AJ194"/>
  <c r="AI194"/>
  <c r="AG194"/>
  <c r="AF194"/>
  <c r="AD194"/>
  <c r="AC194"/>
  <c r="AA194"/>
  <c r="Z194"/>
  <c r="Y194"/>
  <c r="X194"/>
  <c r="W194"/>
  <c r="V194"/>
  <c r="U194"/>
  <c r="T194"/>
  <c r="S194"/>
  <c r="R194"/>
  <c r="Q194"/>
  <c r="P194"/>
  <c r="N194"/>
  <c r="M194"/>
  <c r="L194"/>
  <c r="K194"/>
  <c r="J194"/>
  <c r="I194"/>
  <c r="H194"/>
  <c r="G194"/>
  <c r="F194"/>
  <c r="E194"/>
  <c r="D194"/>
  <c r="C194"/>
  <c r="B194"/>
  <c r="AJ193"/>
  <c r="AI193"/>
  <c r="AG193"/>
  <c r="AF193"/>
  <c r="AD193"/>
  <c r="AC193"/>
  <c r="AA193"/>
  <c r="Z193"/>
  <c r="Y193"/>
  <c r="X193"/>
  <c r="W193"/>
  <c r="V193"/>
  <c r="U193"/>
  <c r="T193"/>
  <c r="S193"/>
  <c r="R193"/>
  <c r="Q193"/>
  <c r="P193"/>
  <c r="N193"/>
  <c r="M193"/>
  <c r="L193"/>
  <c r="K193"/>
  <c r="J193"/>
  <c r="I193"/>
  <c r="H193"/>
  <c r="G193"/>
  <c r="F193"/>
  <c r="E193"/>
  <c r="D193"/>
  <c r="C193"/>
  <c r="B193"/>
  <c r="AJ192"/>
  <c r="AI192"/>
  <c r="AG192"/>
  <c r="AF192"/>
  <c r="AD192"/>
  <c r="AC192"/>
  <c r="AA192"/>
  <c r="Z192"/>
  <c r="Y192"/>
  <c r="X192"/>
  <c r="W192"/>
  <c r="V192"/>
  <c r="U192"/>
  <c r="T192"/>
  <c r="S192"/>
  <c r="R192"/>
  <c r="Q192"/>
  <c r="P192"/>
  <c r="N192"/>
  <c r="M192"/>
  <c r="L192"/>
  <c r="K192"/>
  <c r="J192"/>
  <c r="I192"/>
  <c r="H192"/>
  <c r="G192"/>
  <c r="F192"/>
  <c r="E192"/>
  <c r="D192"/>
  <c r="C192"/>
  <c r="B192"/>
  <c r="AJ191"/>
  <c r="AI191"/>
  <c r="AG191"/>
  <c r="AF191"/>
  <c r="AD191"/>
  <c r="AC191"/>
  <c r="AA191"/>
  <c r="Z191"/>
  <c r="Y191"/>
  <c r="X191"/>
  <c r="W191"/>
  <c r="V191"/>
  <c r="U191"/>
  <c r="T191"/>
  <c r="S191"/>
  <c r="R191"/>
  <c r="Q191"/>
  <c r="P191"/>
  <c r="N191"/>
  <c r="M191"/>
  <c r="L191"/>
  <c r="K191"/>
  <c r="J191"/>
  <c r="I191"/>
  <c r="H191"/>
  <c r="G191"/>
  <c r="F191"/>
  <c r="E191"/>
  <c r="D191"/>
  <c r="C191"/>
  <c r="B191"/>
  <c r="AJ190"/>
  <c r="AI190"/>
  <c r="AG190"/>
  <c r="AF190"/>
  <c r="AD190"/>
  <c r="AC190"/>
  <c r="AA190"/>
  <c r="Z190"/>
  <c r="Y190"/>
  <c r="X190"/>
  <c r="W190"/>
  <c r="V190"/>
  <c r="U190"/>
  <c r="T190"/>
  <c r="S190"/>
  <c r="R190"/>
  <c r="Q190"/>
  <c r="P190"/>
  <c r="N190"/>
  <c r="M190"/>
  <c r="L190"/>
  <c r="K190"/>
  <c r="J190"/>
  <c r="I190"/>
  <c r="H190"/>
  <c r="G190"/>
  <c r="F190"/>
  <c r="E190"/>
  <c r="D190"/>
  <c r="C190"/>
  <c r="B190"/>
  <c r="AJ189"/>
  <c r="AI189"/>
  <c r="AG189"/>
  <c r="AF189"/>
  <c r="AD189"/>
  <c r="AC189"/>
  <c r="AA189"/>
  <c r="Z189"/>
  <c r="Y189"/>
  <c r="X189"/>
  <c r="W189"/>
  <c r="V189"/>
  <c r="U189"/>
  <c r="T189"/>
  <c r="S189"/>
  <c r="R189"/>
  <c r="Q189"/>
  <c r="P189"/>
  <c r="N189"/>
  <c r="M189"/>
  <c r="L189"/>
  <c r="K189"/>
  <c r="J189"/>
  <c r="I189"/>
  <c r="H189"/>
  <c r="G189"/>
  <c r="F189"/>
  <c r="E189"/>
  <c r="D189"/>
  <c r="C189"/>
  <c r="B189"/>
  <c r="AJ188"/>
  <c r="AI188"/>
  <c r="AG188"/>
  <c r="AF188"/>
  <c r="AD188"/>
  <c r="AC188"/>
  <c r="AA188"/>
  <c r="Z188"/>
  <c r="Y188"/>
  <c r="X188"/>
  <c r="W188"/>
  <c r="V188"/>
  <c r="U188"/>
  <c r="T188"/>
  <c r="S188"/>
  <c r="R188"/>
  <c r="Q188"/>
  <c r="P188"/>
  <c r="N188"/>
  <c r="M188"/>
  <c r="L188"/>
  <c r="K188"/>
  <c r="J188"/>
  <c r="I188"/>
  <c r="H188"/>
  <c r="G188"/>
  <c r="F188"/>
  <c r="E188"/>
  <c r="D188"/>
  <c r="C188"/>
  <c r="B188"/>
  <c r="AJ187"/>
  <c r="AI187"/>
  <c r="AG187"/>
  <c r="AF187"/>
  <c r="AD187"/>
  <c r="AC187"/>
  <c r="AA187"/>
  <c r="Z187"/>
  <c r="Y187"/>
  <c r="X187"/>
  <c r="W187"/>
  <c r="V187"/>
  <c r="U187"/>
  <c r="T187"/>
  <c r="S187"/>
  <c r="R187"/>
  <c r="Q187"/>
  <c r="P187"/>
  <c r="N187"/>
  <c r="M187"/>
  <c r="L187"/>
  <c r="K187"/>
  <c r="J187"/>
  <c r="I187"/>
  <c r="H187"/>
  <c r="G187"/>
  <c r="F187"/>
  <c r="E187"/>
  <c r="D187"/>
  <c r="C187"/>
  <c r="B187"/>
  <c r="AJ186"/>
  <c r="AI186"/>
  <c r="AG186"/>
  <c r="AF186"/>
  <c r="AD186"/>
  <c r="AC186"/>
  <c r="AA186"/>
  <c r="Z186"/>
  <c r="Y186"/>
  <c r="X186"/>
  <c r="W186"/>
  <c r="V186"/>
  <c r="U186"/>
  <c r="T186"/>
  <c r="S186"/>
  <c r="R186"/>
  <c r="Q186"/>
  <c r="P186"/>
  <c r="N186"/>
  <c r="M186"/>
  <c r="L186"/>
  <c r="K186"/>
  <c r="J186"/>
  <c r="I186"/>
  <c r="H186"/>
  <c r="G186"/>
  <c r="F186"/>
  <c r="E186"/>
  <c r="D186"/>
  <c r="C186"/>
  <c r="B186"/>
  <c r="AJ185"/>
  <c r="AI185"/>
  <c r="AG185"/>
  <c r="AF185"/>
  <c r="AD185"/>
  <c r="AC185"/>
  <c r="AA185"/>
  <c r="Z185"/>
  <c r="Y185"/>
  <c r="X185"/>
  <c r="W185"/>
  <c r="V185"/>
  <c r="U185"/>
  <c r="T185"/>
  <c r="S185"/>
  <c r="R185"/>
  <c r="Q185"/>
  <c r="P185"/>
  <c r="N185"/>
  <c r="M185"/>
  <c r="L185"/>
  <c r="K185"/>
  <c r="J185"/>
  <c r="I185"/>
  <c r="H185"/>
  <c r="G185"/>
  <c r="F185"/>
  <c r="E185"/>
  <c r="D185"/>
  <c r="C185"/>
  <c r="B185"/>
  <c r="AJ184"/>
  <c r="AI184"/>
  <c r="AG184"/>
  <c r="AF184"/>
  <c r="AD184"/>
  <c r="AC184"/>
  <c r="AA184"/>
  <c r="Z184"/>
  <c r="Y184"/>
  <c r="X184"/>
  <c r="W184"/>
  <c r="V184"/>
  <c r="U184"/>
  <c r="T184"/>
  <c r="S184"/>
  <c r="R184"/>
  <c r="Q184"/>
  <c r="P184"/>
  <c r="N184"/>
  <c r="M184"/>
  <c r="L184"/>
  <c r="K184"/>
  <c r="J184"/>
  <c r="I184"/>
  <c r="H184"/>
  <c r="G184"/>
  <c r="F184"/>
  <c r="E184"/>
  <c r="D184"/>
  <c r="C184"/>
  <c r="B184"/>
  <c r="AJ183"/>
  <c r="AI183"/>
  <c r="AG183"/>
  <c r="AF183"/>
  <c r="AD183"/>
  <c r="AC183"/>
  <c r="AA183"/>
  <c r="Z183"/>
  <c r="Y183"/>
  <c r="X183"/>
  <c r="W183"/>
  <c r="V183"/>
  <c r="U183"/>
  <c r="T183"/>
  <c r="S183"/>
  <c r="R183"/>
  <c r="Q183"/>
  <c r="P183"/>
  <c r="N183"/>
  <c r="M183"/>
  <c r="L183"/>
  <c r="K183"/>
  <c r="J183"/>
  <c r="I183"/>
  <c r="H183"/>
  <c r="G183"/>
  <c r="F183"/>
  <c r="E183"/>
  <c r="D183"/>
  <c r="C183"/>
  <c r="B183"/>
  <c r="AJ182"/>
  <c r="AI182"/>
  <c r="AG182"/>
  <c r="AF182"/>
  <c r="AD182"/>
  <c r="AC182"/>
  <c r="AA182"/>
  <c r="Z182"/>
  <c r="Y182"/>
  <c r="X182"/>
  <c r="W182"/>
  <c r="V182"/>
  <c r="U182"/>
  <c r="T182"/>
  <c r="S182"/>
  <c r="R182"/>
  <c r="Q182"/>
  <c r="P182"/>
  <c r="N182"/>
  <c r="M182"/>
  <c r="L182"/>
  <c r="K182"/>
  <c r="J182"/>
  <c r="I182"/>
  <c r="H182"/>
  <c r="G182"/>
  <c r="F182"/>
  <c r="E182"/>
  <c r="D182"/>
  <c r="C182"/>
  <c r="B182"/>
  <c r="AJ181"/>
  <c r="AI181"/>
  <c r="AG181"/>
  <c r="AF181"/>
  <c r="AD181"/>
  <c r="AC181"/>
  <c r="AA181"/>
  <c r="Z181"/>
  <c r="Y181"/>
  <c r="X181"/>
  <c r="W181"/>
  <c r="V181"/>
  <c r="U181"/>
  <c r="T181"/>
  <c r="S181"/>
  <c r="R181"/>
  <c r="Q181"/>
  <c r="P181"/>
  <c r="N181"/>
  <c r="M181"/>
  <c r="L181"/>
  <c r="K181"/>
  <c r="J181"/>
  <c r="I181"/>
  <c r="H181"/>
  <c r="G181"/>
  <c r="F181"/>
  <c r="E181"/>
  <c r="D181"/>
  <c r="C181"/>
  <c r="B181"/>
  <c r="AJ180"/>
  <c r="AI180"/>
  <c r="AG180"/>
  <c r="AF180"/>
  <c r="AD180"/>
  <c r="AC180"/>
  <c r="AA180"/>
  <c r="Z180"/>
  <c r="Y180"/>
  <c r="X180"/>
  <c r="W180"/>
  <c r="V180"/>
  <c r="U180"/>
  <c r="T180"/>
  <c r="S180"/>
  <c r="R180"/>
  <c r="Q180"/>
  <c r="P180"/>
  <c r="N180"/>
  <c r="M180"/>
  <c r="L180"/>
  <c r="K180"/>
  <c r="J180"/>
  <c r="I180"/>
  <c r="H180"/>
  <c r="G180"/>
  <c r="F180"/>
  <c r="E180"/>
  <c r="D180"/>
  <c r="C180"/>
  <c r="B180"/>
  <c r="B176"/>
  <c r="AJ172"/>
  <c r="AI172"/>
  <c r="AG172"/>
  <c r="AF172"/>
  <c r="AD172"/>
  <c r="AC172"/>
  <c r="AA172"/>
  <c r="Z172"/>
  <c r="Y172"/>
  <c r="X172"/>
  <c r="W172"/>
  <c r="V172"/>
  <c r="U172"/>
  <c r="T172"/>
  <c r="S172"/>
  <c r="R172"/>
  <c r="Q172"/>
  <c r="P172"/>
  <c r="N172"/>
  <c r="M172"/>
  <c r="L172"/>
  <c r="K172"/>
  <c r="J172"/>
  <c r="I172"/>
  <c r="H172"/>
  <c r="G172"/>
  <c r="F172"/>
  <c r="E172"/>
  <c r="D172"/>
  <c r="C172"/>
  <c r="B172"/>
  <c r="AJ171"/>
  <c r="AI171"/>
  <c r="AG171"/>
  <c r="AF171"/>
  <c r="AD171"/>
  <c r="AC171"/>
  <c r="AA171"/>
  <c r="Z171"/>
  <c r="Y171"/>
  <c r="X171"/>
  <c r="W171"/>
  <c r="V171"/>
  <c r="U171"/>
  <c r="T171"/>
  <c r="S171"/>
  <c r="R171"/>
  <c r="Q171"/>
  <c r="P171"/>
  <c r="N171"/>
  <c r="M171"/>
  <c r="L171"/>
  <c r="K171"/>
  <c r="J171"/>
  <c r="I171"/>
  <c r="H171"/>
  <c r="G171"/>
  <c r="F171"/>
  <c r="E171"/>
  <c r="D171"/>
  <c r="C171"/>
  <c r="B171"/>
  <c r="AJ170"/>
  <c r="AI170"/>
  <c r="AG170"/>
  <c r="AF170"/>
  <c r="AD170"/>
  <c r="AC170"/>
  <c r="AA170"/>
  <c r="Z170"/>
  <c r="Y170"/>
  <c r="X170"/>
  <c r="W170"/>
  <c r="V170"/>
  <c r="U170"/>
  <c r="T170"/>
  <c r="S170"/>
  <c r="R170"/>
  <c r="Q170"/>
  <c r="P170"/>
  <c r="N170"/>
  <c r="M170"/>
  <c r="L170"/>
  <c r="K170"/>
  <c r="J170"/>
  <c r="I170"/>
  <c r="H170"/>
  <c r="G170"/>
  <c r="F170"/>
  <c r="E170"/>
  <c r="D170"/>
  <c r="C170"/>
  <c r="B170"/>
  <c r="AJ169"/>
  <c r="AI169"/>
  <c r="AG169"/>
  <c r="AF169"/>
  <c r="AD169"/>
  <c r="AC169"/>
  <c r="AA169"/>
  <c r="Z169"/>
  <c r="Y169"/>
  <c r="X169"/>
  <c r="W169"/>
  <c r="V169"/>
  <c r="U169"/>
  <c r="T169"/>
  <c r="S169"/>
  <c r="R169"/>
  <c r="Q169"/>
  <c r="P169"/>
  <c r="N169"/>
  <c r="M169"/>
  <c r="L169"/>
  <c r="K169"/>
  <c r="J169"/>
  <c r="I169"/>
  <c r="H169"/>
  <c r="G169"/>
  <c r="F169"/>
  <c r="E169"/>
  <c r="D169"/>
  <c r="C169"/>
  <c r="B169"/>
  <c r="AJ168"/>
  <c r="AI168"/>
  <c r="AG168"/>
  <c r="AF168"/>
  <c r="AD168"/>
  <c r="AC168"/>
  <c r="AA168"/>
  <c r="Z168"/>
  <c r="Y168"/>
  <c r="X168"/>
  <c r="W168"/>
  <c r="V168"/>
  <c r="U168"/>
  <c r="T168"/>
  <c r="S168"/>
  <c r="R168"/>
  <c r="Q168"/>
  <c r="P168"/>
  <c r="N168"/>
  <c r="M168"/>
  <c r="L168"/>
  <c r="K168"/>
  <c r="J168"/>
  <c r="I168"/>
  <c r="H168"/>
  <c r="G168"/>
  <c r="F168"/>
  <c r="E168"/>
  <c r="D168"/>
  <c r="C168"/>
  <c r="B168"/>
  <c r="AJ167"/>
  <c r="AI167"/>
  <c r="AG167"/>
  <c r="AF167"/>
  <c r="AD167"/>
  <c r="AC167"/>
  <c r="AA167"/>
  <c r="Z167"/>
  <c r="Y167"/>
  <c r="X167"/>
  <c r="W167"/>
  <c r="V167"/>
  <c r="U167"/>
  <c r="T167"/>
  <c r="S167"/>
  <c r="R167"/>
  <c r="Q167"/>
  <c r="P167"/>
  <c r="N167"/>
  <c r="M167"/>
  <c r="L167"/>
  <c r="K167"/>
  <c r="J167"/>
  <c r="I167"/>
  <c r="H167"/>
  <c r="G167"/>
  <c r="F167"/>
  <c r="E167"/>
  <c r="D167"/>
  <c r="C167"/>
  <c r="B167"/>
  <c r="AJ166"/>
  <c r="AI166"/>
  <c r="AG166"/>
  <c r="AF166"/>
  <c r="AD166"/>
  <c r="AC166"/>
  <c r="AA166"/>
  <c r="Z166"/>
  <c r="Y166"/>
  <c r="X166"/>
  <c r="W166"/>
  <c r="V166"/>
  <c r="U166"/>
  <c r="T166"/>
  <c r="S166"/>
  <c r="R166"/>
  <c r="Q166"/>
  <c r="P166"/>
  <c r="N166"/>
  <c r="M166"/>
  <c r="L166"/>
  <c r="K166"/>
  <c r="J166"/>
  <c r="I166"/>
  <c r="H166"/>
  <c r="G166"/>
  <c r="F166"/>
  <c r="E166"/>
  <c r="D166"/>
  <c r="C166"/>
  <c r="B166"/>
  <c r="AJ165"/>
  <c r="AI165"/>
  <c r="AG165"/>
  <c r="AF165"/>
  <c r="AD165"/>
  <c r="AC165"/>
  <c r="AA165"/>
  <c r="Z165"/>
  <c r="Y165"/>
  <c r="X165"/>
  <c r="W165"/>
  <c r="V165"/>
  <c r="U165"/>
  <c r="T165"/>
  <c r="S165"/>
  <c r="R165"/>
  <c r="Q165"/>
  <c r="P165"/>
  <c r="N165"/>
  <c r="M165"/>
  <c r="L165"/>
  <c r="K165"/>
  <c r="J165"/>
  <c r="I165"/>
  <c r="H165"/>
  <c r="G165"/>
  <c r="F165"/>
  <c r="E165"/>
  <c r="D165"/>
  <c r="C165"/>
  <c r="B165"/>
  <c r="AJ164"/>
  <c r="AI164"/>
  <c r="AG164"/>
  <c r="AF164"/>
  <c r="AD164"/>
  <c r="AC164"/>
  <c r="AA164"/>
  <c r="Z164"/>
  <c r="Y164"/>
  <c r="X164"/>
  <c r="W164"/>
  <c r="V164"/>
  <c r="U164"/>
  <c r="T164"/>
  <c r="S164"/>
  <c r="R164"/>
  <c r="Q164"/>
  <c r="P164"/>
  <c r="N164"/>
  <c r="M164"/>
  <c r="L164"/>
  <c r="K164"/>
  <c r="J164"/>
  <c r="I164"/>
  <c r="H164"/>
  <c r="G164"/>
  <c r="F164"/>
  <c r="E164"/>
  <c r="D164"/>
  <c r="C164"/>
  <c r="B164"/>
  <c r="AJ163"/>
  <c r="AI163"/>
  <c r="AG163"/>
  <c r="AF163"/>
  <c r="AD163"/>
  <c r="AC163"/>
  <c r="AA163"/>
  <c r="Z163"/>
  <c r="Y163"/>
  <c r="X163"/>
  <c r="W163"/>
  <c r="V163"/>
  <c r="U163"/>
  <c r="T163"/>
  <c r="S163"/>
  <c r="R163"/>
  <c r="Q163"/>
  <c r="P163"/>
  <c r="N163"/>
  <c r="M163"/>
  <c r="L163"/>
  <c r="K163"/>
  <c r="J163"/>
  <c r="I163"/>
  <c r="H163"/>
  <c r="G163"/>
  <c r="F163"/>
  <c r="E163"/>
  <c r="D163"/>
  <c r="C163"/>
  <c r="B163"/>
  <c r="AJ162"/>
  <c r="AI162"/>
  <c r="AG162"/>
  <c r="AF162"/>
  <c r="AD162"/>
  <c r="AC162"/>
  <c r="AA162"/>
  <c r="Z162"/>
  <c r="Y162"/>
  <c r="X162"/>
  <c r="W162"/>
  <c r="V162"/>
  <c r="U162"/>
  <c r="T162"/>
  <c r="S162"/>
  <c r="R162"/>
  <c r="Q162"/>
  <c r="P162"/>
  <c r="N162"/>
  <c r="M162"/>
  <c r="L162"/>
  <c r="K162"/>
  <c r="J162"/>
  <c r="I162"/>
  <c r="H162"/>
  <c r="G162"/>
  <c r="F162"/>
  <c r="E162"/>
  <c r="D162"/>
  <c r="C162"/>
  <c r="B162"/>
  <c r="AJ161"/>
  <c r="AI161"/>
  <c r="AG161"/>
  <c r="AF161"/>
  <c r="AD161"/>
  <c r="AC161"/>
  <c r="AA161"/>
  <c r="Z161"/>
  <c r="Y161"/>
  <c r="X161"/>
  <c r="W161"/>
  <c r="V161"/>
  <c r="U161"/>
  <c r="T161"/>
  <c r="S161"/>
  <c r="R161"/>
  <c r="Q161"/>
  <c r="P161"/>
  <c r="N161"/>
  <c r="M161"/>
  <c r="L161"/>
  <c r="K161"/>
  <c r="J161"/>
  <c r="I161"/>
  <c r="H161"/>
  <c r="G161"/>
  <c r="F161"/>
  <c r="E161"/>
  <c r="D161"/>
  <c r="C161"/>
  <c r="B161"/>
  <c r="AJ160"/>
  <c r="AI160"/>
  <c r="AG160"/>
  <c r="AF160"/>
  <c r="AD160"/>
  <c r="AC160"/>
  <c r="AA160"/>
  <c r="Z160"/>
  <c r="Y160"/>
  <c r="X160"/>
  <c r="W160"/>
  <c r="V160"/>
  <c r="U160"/>
  <c r="T160"/>
  <c r="S160"/>
  <c r="R160"/>
  <c r="Q160"/>
  <c r="P160"/>
  <c r="N160"/>
  <c r="M160"/>
  <c r="L160"/>
  <c r="K160"/>
  <c r="J160"/>
  <c r="I160"/>
  <c r="H160"/>
  <c r="G160"/>
  <c r="F160"/>
  <c r="E160"/>
  <c r="D160"/>
  <c r="C160"/>
  <c r="B160"/>
  <c r="AJ159"/>
  <c r="AI159"/>
  <c r="AG159"/>
  <c r="AF159"/>
  <c r="AD159"/>
  <c r="AC159"/>
  <c r="AA159"/>
  <c r="Z159"/>
  <c r="Y159"/>
  <c r="X159"/>
  <c r="W159"/>
  <c r="V159"/>
  <c r="U159"/>
  <c r="T159"/>
  <c r="S159"/>
  <c r="R159"/>
  <c r="Q159"/>
  <c r="P159"/>
  <c r="N159"/>
  <c r="M159"/>
  <c r="L159"/>
  <c r="K159"/>
  <c r="J159"/>
  <c r="I159"/>
  <c r="H159"/>
  <c r="G159"/>
  <c r="F159"/>
  <c r="E159"/>
  <c r="D159"/>
  <c r="C159"/>
  <c r="B159"/>
  <c r="AJ158"/>
  <c r="AI158"/>
  <c r="AG158"/>
  <c r="AF158"/>
  <c r="AD158"/>
  <c r="AC158"/>
  <c r="AA158"/>
  <c r="Z158"/>
  <c r="Y158"/>
  <c r="X158"/>
  <c r="W158"/>
  <c r="V158"/>
  <c r="U158"/>
  <c r="T158"/>
  <c r="S158"/>
  <c r="R158"/>
  <c r="Q158"/>
  <c r="P158"/>
  <c r="N158"/>
  <c r="M158"/>
  <c r="L158"/>
  <c r="K158"/>
  <c r="J158"/>
  <c r="I158"/>
  <c r="H158"/>
  <c r="G158"/>
  <c r="F158"/>
  <c r="E158"/>
  <c r="D158"/>
  <c r="C158"/>
  <c r="B158"/>
  <c r="AJ157"/>
  <c r="AI157"/>
  <c r="AG157"/>
  <c r="AF157"/>
  <c r="AD157"/>
  <c r="AC157"/>
  <c r="AA157"/>
  <c r="Z157"/>
  <c r="Y157"/>
  <c r="X157"/>
  <c r="W157"/>
  <c r="V157"/>
  <c r="U157"/>
  <c r="T157"/>
  <c r="S157"/>
  <c r="R157"/>
  <c r="Q157"/>
  <c r="P157"/>
  <c r="N157"/>
  <c r="M157"/>
  <c r="L157"/>
  <c r="K157"/>
  <c r="J157"/>
  <c r="I157"/>
  <c r="H157"/>
  <c r="G157"/>
  <c r="F157"/>
  <c r="E157"/>
  <c r="D157"/>
  <c r="C157"/>
  <c r="B157"/>
  <c r="AJ156"/>
  <c r="AI156"/>
  <c r="AG156"/>
  <c r="AF156"/>
  <c r="AD156"/>
  <c r="AC156"/>
  <c r="AA156"/>
  <c r="Z156"/>
  <c r="Y156"/>
  <c r="X156"/>
  <c r="W156"/>
  <c r="V156"/>
  <c r="U156"/>
  <c r="T156"/>
  <c r="S156"/>
  <c r="R156"/>
  <c r="Q156"/>
  <c r="P156"/>
  <c r="N156"/>
  <c r="M156"/>
  <c r="L156"/>
  <c r="K156"/>
  <c r="J156"/>
  <c r="I156"/>
  <c r="H156"/>
  <c r="G156"/>
  <c r="F156"/>
  <c r="E156"/>
  <c r="D156"/>
  <c r="C156"/>
  <c r="B156"/>
  <c r="AJ155"/>
  <c r="AI155"/>
  <c r="AG155"/>
  <c r="AF155"/>
  <c r="AD155"/>
  <c r="AC155"/>
  <c r="AA155"/>
  <c r="Z155"/>
  <c r="Y155"/>
  <c r="X155"/>
  <c r="W155"/>
  <c r="V155"/>
  <c r="U155"/>
  <c r="T155"/>
  <c r="S155"/>
  <c r="R155"/>
  <c r="Q155"/>
  <c r="P155"/>
  <c r="N155"/>
  <c r="M155"/>
  <c r="L155"/>
  <c r="K155"/>
  <c r="J155"/>
  <c r="I155"/>
  <c r="H155"/>
  <c r="G155"/>
  <c r="F155"/>
  <c r="E155"/>
  <c r="D155"/>
  <c r="C155"/>
  <c r="B155"/>
  <c r="AJ154"/>
  <c r="AI154"/>
  <c r="AG154"/>
  <c r="AF154"/>
  <c r="AD154"/>
  <c r="AC154"/>
  <c r="AA154"/>
  <c r="Z154"/>
  <c r="Y154"/>
  <c r="X154"/>
  <c r="W154"/>
  <c r="V154"/>
  <c r="U154"/>
  <c r="T154"/>
  <c r="S154"/>
  <c r="R154"/>
  <c r="Q154"/>
  <c r="P154"/>
  <c r="N154"/>
  <c r="M154"/>
  <c r="L154"/>
  <c r="K154"/>
  <c r="J154"/>
  <c r="I154"/>
  <c r="H154"/>
  <c r="G154"/>
  <c r="F154"/>
  <c r="E154"/>
  <c r="D154"/>
  <c r="C154"/>
  <c r="B154"/>
  <c r="AJ153"/>
  <c r="AI153"/>
  <c r="AG153"/>
  <c r="AF153"/>
  <c r="AD153"/>
  <c r="AC153"/>
  <c r="AA153"/>
  <c r="Z153"/>
  <c r="Y153"/>
  <c r="X153"/>
  <c r="W153"/>
  <c r="V153"/>
  <c r="U153"/>
  <c r="T153"/>
  <c r="S153"/>
  <c r="R153"/>
  <c r="Q153"/>
  <c r="P153"/>
  <c r="N153"/>
  <c r="M153"/>
  <c r="L153"/>
  <c r="K153"/>
  <c r="J153"/>
  <c r="I153"/>
  <c r="H153"/>
  <c r="G153"/>
  <c r="F153"/>
  <c r="E153"/>
  <c r="D153"/>
  <c r="C153"/>
  <c r="B153"/>
  <c r="AJ152"/>
  <c r="AI152"/>
  <c r="AG152"/>
  <c r="AF152"/>
  <c r="AD152"/>
  <c r="AC152"/>
  <c r="AA152"/>
  <c r="Z152"/>
  <c r="Y152"/>
  <c r="X152"/>
  <c r="W152"/>
  <c r="V152"/>
  <c r="U152"/>
  <c r="T152"/>
  <c r="S152"/>
  <c r="R152"/>
  <c r="Q152"/>
  <c r="P152"/>
  <c r="N152"/>
  <c r="M152"/>
  <c r="L152"/>
  <c r="K152"/>
  <c r="J152"/>
  <c r="I152"/>
  <c r="H152"/>
  <c r="G152"/>
  <c r="F152"/>
  <c r="E152"/>
  <c r="D152"/>
  <c r="C152"/>
  <c r="B152"/>
  <c r="AJ151"/>
  <c r="AI151"/>
  <c r="AG151"/>
  <c r="AF151"/>
  <c r="AD151"/>
  <c r="AC151"/>
  <c r="AA151"/>
  <c r="Z151"/>
  <c r="Y151"/>
  <c r="X151"/>
  <c r="W151"/>
  <c r="V151"/>
  <c r="U151"/>
  <c r="T151"/>
  <c r="S151"/>
  <c r="R151"/>
  <c r="Q151"/>
  <c r="P151"/>
  <c r="N151"/>
  <c r="M151"/>
  <c r="L151"/>
  <c r="K151"/>
  <c r="J151"/>
  <c r="I151"/>
  <c r="H151"/>
  <c r="G151"/>
  <c r="F151"/>
  <c r="E151"/>
  <c r="D151"/>
  <c r="C151"/>
  <c r="B151"/>
  <c r="AJ150"/>
  <c r="AI150"/>
  <c r="AG150"/>
  <c r="AF150"/>
  <c r="AD150"/>
  <c r="AC150"/>
  <c r="AA150"/>
  <c r="Z150"/>
  <c r="Y150"/>
  <c r="X150"/>
  <c r="W150"/>
  <c r="V150"/>
  <c r="U150"/>
  <c r="T150"/>
  <c r="S150"/>
  <c r="R150"/>
  <c r="Q150"/>
  <c r="P150"/>
  <c r="N150"/>
  <c r="M150"/>
  <c r="L150"/>
  <c r="K150"/>
  <c r="J150"/>
  <c r="I150"/>
  <c r="H150"/>
  <c r="G150"/>
  <c r="F150"/>
  <c r="E150"/>
  <c r="D150"/>
  <c r="C150"/>
  <c r="B150"/>
  <c r="AJ149"/>
  <c r="AI149"/>
  <c r="AG149"/>
  <c r="AF149"/>
  <c r="AD149"/>
  <c r="AC149"/>
  <c r="AA149"/>
  <c r="Z149"/>
  <c r="Y149"/>
  <c r="X149"/>
  <c r="W149"/>
  <c r="V149"/>
  <c r="U149"/>
  <c r="T149"/>
  <c r="S149"/>
  <c r="R149"/>
  <c r="Q149"/>
  <c r="P149"/>
  <c r="N149"/>
  <c r="M149"/>
  <c r="L149"/>
  <c r="K149"/>
  <c r="J149"/>
  <c r="I149"/>
  <c r="H149"/>
  <c r="G149"/>
  <c r="F149"/>
  <c r="E149"/>
  <c r="D149"/>
  <c r="C149"/>
  <c r="B149"/>
  <c r="AJ148"/>
  <c r="AI148"/>
  <c r="AG148"/>
  <c r="AF148"/>
  <c r="AD148"/>
  <c r="AC148"/>
  <c r="AA148"/>
  <c r="Z148"/>
  <c r="Y148"/>
  <c r="X148"/>
  <c r="W148"/>
  <c r="V148"/>
  <c r="U148"/>
  <c r="T148"/>
  <c r="S148"/>
  <c r="R148"/>
  <c r="Q148"/>
  <c r="P148"/>
  <c r="N148"/>
  <c r="M148"/>
  <c r="L148"/>
  <c r="K148"/>
  <c r="J148"/>
  <c r="I148"/>
  <c r="H148"/>
  <c r="G148"/>
  <c r="F148"/>
  <c r="E148"/>
  <c r="D148"/>
  <c r="C148"/>
  <c r="B148"/>
  <c r="B144"/>
  <c r="AJ140"/>
  <c r="AI140"/>
  <c r="AG140"/>
  <c r="AF140"/>
  <c r="AD140"/>
  <c r="AC140"/>
  <c r="AA140"/>
  <c r="Z140"/>
  <c r="Y140"/>
  <c r="X140"/>
  <c r="W140"/>
  <c r="V140"/>
  <c r="U140"/>
  <c r="T140"/>
  <c r="S140"/>
  <c r="R140"/>
  <c r="Q140"/>
  <c r="P140"/>
  <c r="N140"/>
  <c r="M140"/>
  <c r="L140"/>
  <c r="K140"/>
  <c r="J140"/>
  <c r="I140"/>
  <c r="H140"/>
  <c r="G140"/>
  <c r="F140"/>
  <c r="E140"/>
  <c r="D140"/>
  <c r="C140"/>
  <c r="B140"/>
  <c r="AJ139"/>
  <c r="AI139"/>
  <c r="AG139"/>
  <c r="AF139"/>
  <c r="AD139"/>
  <c r="AC139"/>
  <c r="AA139"/>
  <c r="Z139"/>
  <c r="Y139"/>
  <c r="X139"/>
  <c r="W139"/>
  <c r="V139"/>
  <c r="U139"/>
  <c r="T139"/>
  <c r="S139"/>
  <c r="R139"/>
  <c r="Q139"/>
  <c r="P139"/>
  <c r="N139"/>
  <c r="M139"/>
  <c r="L139"/>
  <c r="K139"/>
  <c r="J139"/>
  <c r="I139"/>
  <c r="H139"/>
  <c r="G139"/>
  <c r="F139"/>
  <c r="E139"/>
  <c r="D139"/>
  <c r="C139"/>
  <c r="B139"/>
  <c r="AJ138"/>
  <c r="AI138"/>
  <c r="AG138"/>
  <c r="AF138"/>
  <c r="AD138"/>
  <c r="AC138"/>
  <c r="AA138"/>
  <c r="Z138"/>
  <c r="Y138"/>
  <c r="X138"/>
  <c r="W138"/>
  <c r="V138"/>
  <c r="U138"/>
  <c r="T138"/>
  <c r="S138"/>
  <c r="R138"/>
  <c r="Q138"/>
  <c r="P138"/>
  <c r="N138"/>
  <c r="M138"/>
  <c r="L138"/>
  <c r="K138"/>
  <c r="J138"/>
  <c r="I138"/>
  <c r="H138"/>
  <c r="G138"/>
  <c r="F138"/>
  <c r="E138"/>
  <c r="D138"/>
  <c r="C138"/>
  <c r="B138"/>
  <c r="AJ137"/>
  <c r="AI137"/>
  <c r="AG137"/>
  <c r="AF137"/>
  <c r="AD137"/>
  <c r="AC137"/>
  <c r="AA137"/>
  <c r="Z137"/>
  <c r="Y137"/>
  <c r="X137"/>
  <c r="W137"/>
  <c r="V137"/>
  <c r="U137"/>
  <c r="T137"/>
  <c r="S137"/>
  <c r="R137"/>
  <c r="Q137"/>
  <c r="P137"/>
  <c r="N137"/>
  <c r="M137"/>
  <c r="L137"/>
  <c r="K137"/>
  <c r="J137"/>
  <c r="I137"/>
  <c r="H137"/>
  <c r="G137"/>
  <c r="F137"/>
  <c r="E137"/>
  <c r="D137"/>
  <c r="C137"/>
  <c r="B137"/>
  <c r="AJ136"/>
  <c r="AI136"/>
  <c r="AG136"/>
  <c r="AF136"/>
  <c r="AD136"/>
  <c r="AC136"/>
  <c r="AA136"/>
  <c r="Z136"/>
  <c r="Y136"/>
  <c r="X136"/>
  <c r="W136"/>
  <c r="V136"/>
  <c r="U136"/>
  <c r="T136"/>
  <c r="S136"/>
  <c r="R136"/>
  <c r="Q136"/>
  <c r="P136"/>
  <c r="N136"/>
  <c r="M136"/>
  <c r="L136"/>
  <c r="K136"/>
  <c r="J136"/>
  <c r="I136"/>
  <c r="H136"/>
  <c r="G136"/>
  <c r="F136"/>
  <c r="E136"/>
  <c r="D136"/>
  <c r="C136"/>
  <c r="B136"/>
  <c r="AJ135"/>
  <c r="AI135"/>
  <c r="AG135"/>
  <c r="AF135"/>
  <c r="AD135"/>
  <c r="AC135"/>
  <c r="AA135"/>
  <c r="Z135"/>
  <c r="Y135"/>
  <c r="X135"/>
  <c r="W135"/>
  <c r="V135"/>
  <c r="U135"/>
  <c r="T135"/>
  <c r="S135"/>
  <c r="R135"/>
  <c r="Q135"/>
  <c r="P135"/>
  <c r="N135"/>
  <c r="M135"/>
  <c r="L135"/>
  <c r="K135"/>
  <c r="J135"/>
  <c r="I135"/>
  <c r="H135"/>
  <c r="G135"/>
  <c r="F135"/>
  <c r="E135"/>
  <c r="D135"/>
  <c r="C135"/>
  <c r="B135"/>
  <c r="AJ134"/>
  <c r="AI134"/>
  <c r="AG134"/>
  <c r="AF134"/>
  <c r="AD134"/>
  <c r="AC134"/>
  <c r="AA134"/>
  <c r="Z134"/>
  <c r="Y134"/>
  <c r="X134"/>
  <c r="W134"/>
  <c r="V134"/>
  <c r="U134"/>
  <c r="T134"/>
  <c r="S134"/>
  <c r="R134"/>
  <c r="Q134"/>
  <c r="P134"/>
  <c r="N134"/>
  <c r="M134"/>
  <c r="L134"/>
  <c r="K134"/>
  <c r="J134"/>
  <c r="I134"/>
  <c r="H134"/>
  <c r="G134"/>
  <c r="F134"/>
  <c r="E134"/>
  <c r="D134"/>
  <c r="C134"/>
  <c r="B134"/>
  <c r="AJ133"/>
  <c r="AI133"/>
  <c r="AG133"/>
  <c r="AF133"/>
  <c r="AD133"/>
  <c r="AC133"/>
  <c r="AA133"/>
  <c r="Z133"/>
  <c r="Y133"/>
  <c r="X133"/>
  <c r="W133"/>
  <c r="V133"/>
  <c r="U133"/>
  <c r="T133"/>
  <c r="S133"/>
  <c r="R133"/>
  <c r="Q133"/>
  <c r="P133"/>
  <c r="N133"/>
  <c r="M133"/>
  <c r="L133"/>
  <c r="K133"/>
  <c r="J133"/>
  <c r="I133"/>
  <c r="H133"/>
  <c r="G133"/>
  <c r="F133"/>
  <c r="E133"/>
  <c r="D133"/>
  <c r="C133"/>
  <c r="B133"/>
  <c r="AJ132"/>
  <c r="AI132"/>
  <c r="AG132"/>
  <c r="AF132"/>
  <c r="AD132"/>
  <c r="AC132"/>
  <c r="AA132"/>
  <c r="Z132"/>
  <c r="Y132"/>
  <c r="X132"/>
  <c r="W132"/>
  <c r="V132"/>
  <c r="U132"/>
  <c r="T132"/>
  <c r="S132"/>
  <c r="R132"/>
  <c r="Q132"/>
  <c r="P132"/>
  <c r="N132"/>
  <c r="M132"/>
  <c r="L132"/>
  <c r="K132"/>
  <c r="J132"/>
  <c r="I132"/>
  <c r="H132"/>
  <c r="G132"/>
  <c r="F132"/>
  <c r="E132"/>
  <c r="D132"/>
  <c r="C132"/>
  <c r="B132"/>
  <c r="AJ131"/>
  <c r="AI131"/>
  <c r="AG131"/>
  <c r="AF131"/>
  <c r="AD131"/>
  <c r="AC131"/>
  <c r="AA131"/>
  <c r="Z131"/>
  <c r="Y131"/>
  <c r="X131"/>
  <c r="W131"/>
  <c r="V131"/>
  <c r="U131"/>
  <c r="T131"/>
  <c r="S131"/>
  <c r="R131"/>
  <c r="Q131"/>
  <c r="P131"/>
  <c r="N131"/>
  <c r="M131"/>
  <c r="L131"/>
  <c r="K131"/>
  <c r="J131"/>
  <c r="I131"/>
  <c r="H131"/>
  <c r="G131"/>
  <c r="F131"/>
  <c r="E131"/>
  <c r="D131"/>
  <c r="C131"/>
  <c r="B131"/>
  <c r="AJ130"/>
  <c r="AI130"/>
  <c r="AG130"/>
  <c r="AF130"/>
  <c r="AD130"/>
  <c r="AC130"/>
  <c r="AA130"/>
  <c r="Z130"/>
  <c r="Y130"/>
  <c r="X130"/>
  <c r="W130"/>
  <c r="V130"/>
  <c r="U130"/>
  <c r="T130"/>
  <c r="S130"/>
  <c r="R130"/>
  <c r="Q130"/>
  <c r="P130"/>
  <c r="N130"/>
  <c r="M130"/>
  <c r="L130"/>
  <c r="K130"/>
  <c r="J130"/>
  <c r="I130"/>
  <c r="H130"/>
  <c r="G130"/>
  <c r="F130"/>
  <c r="E130"/>
  <c r="D130"/>
  <c r="C130"/>
  <c r="B130"/>
  <c r="AJ129"/>
  <c r="AI129"/>
  <c r="AG129"/>
  <c r="AF129"/>
  <c r="AD129"/>
  <c r="AC129"/>
  <c r="AA129"/>
  <c r="Z129"/>
  <c r="Y129"/>
  <c r="X129"/>
  <c r="W129"/>
  <c r="V129"/>
  <c r="U129"/>
  <c r="T129"/>
  <c r="S129"/>
  <c r="R129"/>
  <c r="Q129"/>
  <c r="P129"/>
  <c r="N129"/>
  <c r="M129"/>
  <c r="L129"/>
  <c r="K129"/>
  <c r="J129"/>
  <c r="I129"/>
  <c r="H129"/>
  <c r="G129"/>
  <c r="F129"/>
  <c r="E129"/>
  <c r="D129"/>
  <c r="C129"/>
  <c r="B129"/>
  <c r="AJ128"/>
  <c r="AI128"/>
  <c r="AG128"/>
  <c r="AF128"/>
  <c r="AD128"/>
  <c r="AC128"/>
  <c r="AA128"/>
  <c r="Z128"/>
  <c r="Y128"/>
  <c r="X128"/>
  <c r="W128"/>
  <c r="V128"/>
  <c r="U128"/>
  <c r="T128"/>
  <c r="S128"/>
  <c r="R128"/>
  <c r="Q128"/>
  <c r="P128"/>
  <c r="N128"/>
  <c r="M128"/>
  <c r="L128"/>
  <c r="K128"/>
  <c r="J128"/>
  <c r="I128"/>
  <c r="H128"/>
  <c r="G128"/>
  <c r="F128"/>
  <c r="E128"/>
  <c r="D128"/>
  <c r="C128"/>
  <c r="B128"/>
  <c r="AJ127"/>
  <c r="AI127"/>
  <c r="AG127"/>
  <c r="AF127"/>
  <c r="AD127"/>
  <c r="AC127"/>
  <c r="AA127"/>
  <c r="Z127"/>
  <c r="Y127"/>
  <c r="X127"/>
  <c r="W127"/>
  <c r="V127"/>
  <c r="U127"/>
  <c r="T127"/>
  <c r="S127"/>
  <c r="R127"/>
  <c r="Q127"/>
  <c r="P127"/>
  <c r="N127"/>
  <c r="M127"/>
  <c r="L127"/>
  <c r="K127"/>
  <c r="J127"/>
  <c r="I127"/>
  <c r="H127"/>
  <c r="G127"/>
  <c r="F127"/>
  <c r="E127"/>
  <c r="D127"/>
  <c r="C127"/>
  <c r="B127"/>
  <c r="AJ126"/>
  <c r="AI126"/>
  <c r="AG126"/>
  <c r="AF126"/>
  <c r="AD126"/>
  <c r="AC126"/>
  <c r="AA126"/>
  <c r="Z126"/>
  <c r="Y126"/>
  <c r="X126"/>
  <c r="W126"/>
  <c r="V126"/>
  <c r="U126"/>
  <c r="T126"/>
  <c r="S126"/>
  <c r="R126"/>
  <c r="Q126"/>
  <c r="P126"/>
  <c r="N126"/>
  <c r="M126"/>
  <c r="L126"/>
  <c r="K126"/>
  <c r="J126"/>
  <c r="I126"/>
  <c r="H126"/>
  <c r="G126"/>
  <c r="F126"/>
  <c r="E126"/>
  <c r="D126"/>
  <c r="C126"/>
  <c r="B126"/>
  <c r="AJ125"/>
  <c r="AI125"/>
  <c r="AG125"/>
  <c r="AF125"/>
  <c r="AD125"/>
  <c r="AC125"/>
  <c r="AA125"/>
  <c r="Z125"/>
  <c r="Y125"/>
  <c r="X125"/>
  <c r="W125"/>
  <c r="V125"/>
  <c r="U125"/>
  <c r="T125"/>
  <c r="S125"/>
  <c r="R125"/>
  <c r="Q125"/>
  <c r="P125"/>
  <c r="N125"/>
  <c r="M125"/>
  <c r="L125"/>
  <c r="K125"/>
  <c r="J125"/>
  <c r="I125"/>
  <c r="H125"/>
  <c r="G125"/>
  <c r="F125"/>
  <c r="E125"/>
  <c r="D125"/>
  <c r="C125"/>
  <c r="B125"/>
  <c r="AJ124"/>
  <c r="AI124"/>
  <c r="AG124"/>
  <c r="AF124"/>
  <c r="AD124"/>
  <c r="AC124"/>
  <c r="AA124"/>
  <c r="Z124"/>
  <c r="Y124"/>
  <c r="X124"/>
  <c r="W124"/>
  <c r="V124"/>
  <c r="U124"/>
  <c r="T124"/>
  <c r="S124"/>
  <c r="R124"/>
  <c r="Q124"/>
  <c r="P124"/>
  <c r="N124"/>
  <c r="M124"/>
  <c r="L124"/>
  <c r="K124"/>
  <c r="J124"/>
  <c r="I124"/>
  <c r="H124"/>
  <c r="G124"/>
  <c r="F124"/>
  <c r="E124"/>
  <c r="D124"/>
  <c r="C124"/>
  <c r="B124"/>
  <c r="AJ123"/>
  <c r="AI123"/>
  <c r="AG123"/>
  <c r="AF123"/>
  <c r="AD123"/>
  <c r="AC123"/>
  <c r="AA123"/>
  <c r="Z123"/>
  <c r="Y123"/>
  <c r="X123"/>
  <c r="W123"/>
  <c r="V123"/>
  <c r="U123"/>
  <c r="T123"/>
  <c r="S123"/>
  <c r="R123"/>
  <c r="Q123"/>
  <c r="P123"/>
  <c r="N123"/>
  <c r="M123"/>
  <c r="L123"/>
  <c r="K123"/>
  <c r="J123"/>
  <c r="I123"/>
  <c r="H123"/>
  <c r="G123"/>
  <c r="F123"/>
  <c r="E123"/>
  <c r="D123"/>
  <c r="C123"/>
  <c r="B123"/>
  <c r="AJ122"/>
  <c r="AI122"/>
  <c r="AG122"/>
  <c r="AF122"/>
  <c r="AD122"/>
  <c r="AC122"/>
  <c r="AA122"/>
  <c r="Z122"/>
  <c r="Y122"/>
  <c r="X122"/>
  <c r="W122"/>
  <c r="V122"/>
  <c r="U122"/>
  <c r="T122"/>
  <c r="S122"/>
  <c r="R122"/>
  <c r="Q122"/>
  <c r="P122"/>
  <c r="N122"/>
  <c r="M122"/>
  <c r="L122"/>
  <c r="K122"/>
  <c r="J122"/>
  <c r="I122"/>
  <c r="H122"/>
  <c r="G122"/>
  <c r="F122"/>
  <c r="E122"/>
  <c r="D122"/>
  <c r="C122"/>
  <c r="B122"/>
  <c r="AJ121"/>
  <c r="AI121"/>
  <c r="AG121"/>
  <c r="AF121"/>
  <c r="AD121"/>
  <c r="AC121"/>
  <c r="AA121"/>
  <c r="Z121"/>
  <c r="Y121"/>
  <c r="X121"/>
  <c r="W121"/>
  <c r="V121"/>
  <c r="U121"/>
  <c r="T121"/>
  <c r="S121"/>
  <c r="R121"/>
  <c r="Q121"/>
  <c r="P121"/>
  <c r="N121"/>
  <c r="M121"/>
  <c r="L121"/>
  <c r="K121"/>
  <c r="J121"/>
  <c r="I121"/>
  <c r="H121"/>
  <c r="G121"/>
  <c r="F121"/>
  <c r="E121"/>
  <c r="D121"/>
  <c r="C121"/>
  <c r="B121"/>
  <c r="AJ120"/>
  <c r="AI120"/>
  <c r="AG120"/>
  <c r="AF120"/>
  <c r="AD120"/>
  <c r="AC120"/>
  <c r="AA120"/>
  <c r="Z120"/>
  <c r="Y120"/>
  <c r="X120"/>
  <c r="W120"/>
  <c r="V120"/>
  <c r="U120"/>
  <c r="T120"/>
  <c r="S120"/>
  <c r="R120"/>
  <c r="Q120"/>
  <c r="P120"/>
  <c r="N120"/>
  <c r="M120"/>
  <c r="L120"/>
  <c r="K120"/>
  <c r="J120"/>
  <c r="I120"/>
  <c r="H120"/>
  <c r="G120"/>
  <c r="F120"/>
  <c r="E120"/>
  <c r="D120"/>
  <c r="C120"/>
  <c r="B120"/>
  <c r="AJ119"/>
  <c r="AI119"/>
  <c r="AG119"/>
  <c r="AF119"/>
  <c r="AD119"/>
  <c r="AC119"/>
  <c r="AA119"/>
  <c r="Z119"/>
  <c r="Y119"/>
  <c r="X119"/>
  <c r="W119"/>
  <c r="V119"/>
  <c r="U119"/>
  <c r="T119"/>
  <c r="S119"/>
  <c r="R119"/>
  <c r="Q119"/>
  <c r="P119"/>
  <c r="N119"/>
  <c r="M119"/>
  <c r="L119"/>
  <c r="K119"/>
  <c r="J119"/>
  <c r="I119"/>
  <c r="H119"/>
  <c r="G119"/>
  <c r="F119"/>
  <c r="E119"/>
  <c r="D119"/>
  <c r="C119"/>
  <c r="B119"/>
  <c r="AJ118"/>
  <c r="AI118"/>
  <c r="AG118"/>
  <c r="AF118"/>
  <c r="AD118"/>
  <c r="AC118"/>
  <c r="AA118"/>
  <c r="Z118"/>
  <c r="Y118"/>
  <c r="X118"/>
  <c r="W118"/>
  <c r="V118"/>
  <c r="U118"/>
  <c r="T118"/>
  <c r="S118"/>
  <c r="R118"/>
  <c r="Q118"/>
  <c r="P118"/>
  <c r="N118"/>
  <c r="M118"/>
  <c r="L118"/>
  <c r="K118"/>
  <c r="J118"/>
  <c r="I118"/>
  <c r="H118"/>
  <c r="G118"/>
  <c r="F118"/>
  <c r="E118"/>
  <c r="D118"/>
  <c r="C118"/>
  <c r="B118"/>
  <c r="AJ117"/>
  <c r="AI117"/>
  <c r="AG117"/>
  <c r="AF117"/>
  <c r="AD117"/>
  <c r="AC117"/>
  <c r="AA117"/>
  <c r="Z117"/>
  <c r="Y117"/>
  <c r="X117"/>
  <c r="W117"/>
  <c r="V117"/>
  <c r="U117"/>
  <c r="T117"/>
  <c r="S117"/>
  <c r="R117"/>
  <c r="Q117"/>
  <c r="P117"/>
  <c r="N117"/>
  <c r="M117"/>
  <c r="L117"/>
  <c r="K117"/>
  <c r="J117"/>
  <c r="I117"/>
  <c r="H117"/>
  <c r="G117"/>
  <c r="F117"/>
  <c r="E117"/>
  <c r="D117"/>
  <c r="C117"/>
  <c r="B117"/>
  <c r="AJ116"/>
  <c r="AI116"/>
  <c r="AG116"/>
  <c r="AF116"/>
  <c r="AD116"/>
  <c r="AC116"/>
  <c r="AA116"/>
  <c r="Z116"/>
  <c r="Y116"/>
  <c r="X116"/>
  <c r="W116"/>
  <c r="V116"/>
  <c r="U116"/>
  <c r="T116"/>
  <c r="S116"/>
  <c r="R116"/>
  <c r="Q116"/>
  <c r="P116"/>
  <c r="N116"/>
  <c r="M116"/>
  <c r="L116"/>
  <c r="K116"/>
  <c r="J116"/>
  <c r="I116"/>
  <c r="H116"/>
  <c r="G116"/>
  <c r="F116"/>
  <c r="E116"/>
  <c r="D116"/>
  <c r="C116"/>
  <c r="B116"/>
  <c r="B112"/>
  <c r="AJ108"/>
  <c r="AI108"/>
  <c r="AG108"/>
  <c r="AF108"/>
  <c r="AD108"/>
  <c r="AC108"/>
  <c r="AA108"/>
  <c r="Z108"/>
  <c r="Y108"/>
  <c r="X108"/>
  <c r="W108"/>
  <c r="V108"/>
  <c r="U108"/>
  <c r="T108"/>
  <c r="S108"/>
  <c r="R108"/>
  <c r="Q108"/>
  <c r="P108"/>
  <c r="N108"/>
  <c r="M108"/>
  <c r="L108"/>
  <c r="K108"/>
  <c r="J108"/>
  <c r="I108"/>
  <c r="H108"/>
  <c r="G108"/>
  <c r="F108"/>
  <c r="E108"/>
  <c r="D108"/>
  <c r="C108"/>
  <c r="B108"/>
  <c r="AJ107"/>
  <c r="AI107"/>
  <c r="AG107"/>
  <c r="AF107"/>
  <c r="AD107"/>
  <c r="AC107"/>
  <c r="AA107"/>
  <c r="Z107"/>
  <c r="Y107"/>
  <c r="X107"/>
  <c r="W107"/>
  <c r="V107"/>
  <c r="U107"/>
  <c r="T107"/>
  <c r="S107"/>
  <c r="R107"/>
  <c r="Q107"/>
  <c r="P107"/>
  <c r="N107"/>
  <c r="M107"/>
  <c r="L107"/>
  <c r="K107"/>
  <c r="J107"/>
  <c r="I107"/>
  <c r="H107"/>
  <c r="G107"/>
  <c r="F107"/>
  <c r="E107"/>
  <c r="D107"/>
  <c r="C107"/>
  <c r="B107"/>
  <c r="AJ106"/>
  <c r="AI106"/>
  <c r="AG106"/>
  <c r="AF106"/>
  <c r="AD106"/>
  <c r="AC106"/>
  <c r="AA106"/>
  <c r="Z106"/>
  <c r="Y106"/>
  <c r="X106"/>
  <c r="W106"/>
  <c r="V106"/>
  <c r="U106"/>
  <c r="T106"/>
  <c r="S106"/>
  <c r="R106"/>
  <c r="Q106"/>
  <c r="P106"/>
  <c r="N106"/>
  <c r="M106"/>
  <c r="L106"/>
  <c r="K106"/>
  <c r="J106"/>
  <c r="I106"/>
  <c r="H106"/>
  <c r="G106"/>
  <c r="F106"/>
  <c r="E106"/>
  <c r="D106"/>
  <c r="C106"/>
  <c r="B106"/>
  <c r="AJ105"/>
  <c r="AI105"/>
  <c r="AG105"/>
  <c r="AF105"/>
  <c r="AD105"/>
  <c r="AC105"/>
  <c r="AA105"/>
  <c r="Z105"/>
  <c r="Y105"/>
  <c r="X105"/>
  <c r="W105"/>
  <c r="V105"/>
  <c r="U105"/>
  <c r="T105"/>
  <c r="S105"/>
  <c r="R105"/>
  <c r="Q105"/>
  <c r="P105"/>
  <c r="N105"/>
  <c r="M105"/>
  <c r="L105"/>
  <c r="K105"/>
  <c r="J105"/>
  <c r="I105"/>
  <c r="H105"/>
  <c r="G105"/>
  <c r="F105"/>
  <c r="E105"/>
  <c r="D105"/>
  <c r="C105"/>
  <c r="B105"/>
  <c r="AJ104"/>
  <c r="AI104"/>
  <c r="AG104"/>
  <c r="AF104"/>
  <c r="AD104"/>
  <c r="AC104"/>
  <c r="AA104"/>
  <c r="Z104"/>
  <c r="Y104"/>
  <c r="X104"/>
  <c r="W104"/>
  <c r="V104"/>
  <c r="U104"/>
  <c r="T104"/>
  <c r="S104"/>
  <c r="R104"/>
  <c r="Q104"/>
  <c r="P104"/>
  <c r="N104"/>
  <c r="M104"/>
  <c r="L104"/>
  <c r="K104"/>
  <c r="J104"/>
  <c r="I104"/>
  <c r="H104"/>
  <c r="G104"/>
  <c r="F104"/>
  <c r="E104"/>
  <c r="D104"/>
  <c r="C104"/>
  <c r="B104"/>
  <c r="AJ103"/>
  <c r="AI103"/>
  <c r="AG103"/>
  <c r="AF103"/>
  <c r="AD103"/>
  <c r="AC103"/>
  <c r="AA103"/>
  <c r="Z103"/>
  <c r="Y103"/>
  <c r="X103"/>
  <c r="W103"/>
  <c r="V103"/>
  <c r="U103"/>
  <c r="T103"/>
  <c r="S103"/>
  <c r="R103"/>
  <c r="Q103"/>
  <c r="P103"/>
  <c r="N103"/>
  <c r="M103"/>
  <c r="L103"/>
  <c r="K103"/>
  <c r="J103"/>
  <c r="I103"/>
  <c r="H103"/>
  <c r="G103"/>
  <c r="F103"/>
  <c r="E103"/>
  <c r="D103"/>
  <c r="C103"/>
  <c r="B103"/>
  <c r="AJ102"/>
  <c r="AI102"/>
  <c r="AG102"/>
  <c r="AF102"/>
  <c r="AD102"/>
  <c r="AC102"/>
  <c r="AA102"/>
  <c r="Z102"/>
  <c r="Y102"/>
  <c r="X102"/>
  <c r="W102"/>
  <c r="V102"/>
  <c r="U102"/>
  <c r="T102"/>
  <c r="S102"/>
  <c r="R102"/>
  <c r="Q102"/>
  <c r="P102"/>
  <c r="N102"/>
  <c r="M102"/>
  <c r="L102"/>
  <c r="K102"/>
  <c r="J102"/>
  <c r="I102"/>
  <c r="H102"/>
  <c r="G102"/>
  <c r="F102"/>
  <c r="E102"/>
  <c r="D102"/>
  <c r="C102"/>
  <c r="B102"/>
  <c r="AJ101"/>
  <c r="AI101"/>
  <c r="AG101"/>
  <c r="AF101"/>
  <c r="AD101"/>
  <c r="AC101"/>
  <c r="AA101"/>
  <c r="Z101"/>
  <c r="Y101"/>
  <c r="X101"/>
  <c r="W101"/>
  <c r="V101"/>
  <c r="U101"/>
  <c r="T101"/>
  <c r="S101"/>
  <c r="R101"/>
  <c r="Q101"/>
  <c r="P101"/>
  <c r="N101"/>
  <c r="M101"/>
  <c r="L101"/>
  <c r="K101"/>
  <c r="J101"/>
  <c r="I101"/>
  <c r="H101"/>
  <c r="G101"/>
  <c r="F101"/>
  <c r="E101"/>
  <c r="D101"/>
  <c r="C101"/>
  <c r="B101"/>
  <c r="AJ100"/>
  <c r="AI100"/>
  <c r="AG100"/>
  <c r="AF100"/>
  <c r="AD100"/>
  <c r="AC100"/>
  <c r="AA100"/>
  <c r="Z100"/>
  <c r="Y100"/>
  <c r="X100"/>
  <c r="W100"/>
  <c r="V100"/>
  <c r="U100"/>
  <c r="T100"/>
  <c r="S100"/>
  <c r="R100"/>
  <c r="Q100"/>
  <c r="P100"/>
  <c r="N100"/>
  <c r="M100"/>
  <c r="L100"/>
  <c r="K100"/>
  <c r="J100"/>
  <c r="I100"/>
  <c r="H100"/>
  <c r="G100"/>
  <c r="F100"/>
  <c r="E100"/>
  <c r="D100"/>
  <c r="C100"/>
  <c r="B100"/>
  <c r="AJ99"/>
  <c r="AI99"/>
  <c r="AG99"/>
  <c r="AF99"/>
  <c r="AD99"/>
  <c r="AC99"/>
  <c r="AA99"/>
  <c r="Z99"/>
  <c r="Y99"/>
  <c r="X99"/>
  <c r="W99"/>
  <c r="V99"/>
  <c r="U99"/>
  <c r="T99"/>
  <c r="S99"/>
  <c r="R99"/>
  <c r="Q99"/>
  <c r="P99"/>
  <c r="N99"/>
  <c r="M99"/>
  <c r="L99"/>
  <c r="K99"/>
  <c r="J99"/>
  <c r="I99"/>
  <c r="H99"/>
  <c r="G99"/>
  <c r="F99"/>
  <c r="E99"/>
  <c r="D99"/>
  <c r="C99"/>
  <c r="B99"/>
  <c r="AJ98"/>
  <c r="AI98"/>
  <c r="AG98"/>
  <c r="AF98"/>
  <c r="AD98"/>
  <c r="AC98"/>
  <c r="AA98"/>
  <c r="Z98"/>
  <c r="Y98"/>
  <c r="X98"/>
  <c r="W98"/>
  <c r="V98"/>
  <c r="U98"/>
  <c r="T98"/>
  <c r="S98"/>
  <c r="R98"/>
  <c r="Q98"/>
  <c r="P98"/>
  <c r="N98"/>
  <c r="M98"/>
  <c r="L98"/>
  <c r="K98"/>
  <c r="J98"/>
  <c r="I98"/>
  <c r="H98"/>
  <c r="G98"/>
  <c r="F98"/>
  <c r="E98"/>
  <c r="D98"/>
  <c r="C98"/>
  <c r="B98"/>
  <c r="AJ97"/>
  <c r="AI97"/>
  <c r="AG97"/>
  <c r="AF97"/>
  <c r="AD97"/>
  <c r="AC97"/>
  <c r="AA97"/>
  <c r="Z97"/>
  <c r="Y97"/>
  <c r="X97"/>
  <c r="W97"/>
  <c r="V97"/>
  <c r="U97"/>
  <c r="T97"/>
  <c r="S97"/>
  <c r="R97"/>
  <c r="Q97"/>
  <c r="P97"/>
  <c r="N97"/>
  <c r="M97"/>
  <c r="L97"/>
  <c r="K97"/>
  <c r="J97"/>
  <c r="I97"/>
  <c r="H97"/>
  <c r="G97"/>
  <c r="F97"/>
  <c r="E97"/>
  <c r="D97"/>
  <c r="C97"/>
  <c r="B97"/>
  <c r="AJ96"/>
  <c r="AI96"/>
  <c r="AG96"/>
  <c r="AF96"/>
  <c r="AD96"/>
  <c r="AC96"/>
  <c r="AA96"/>
  <c r="Z96"/>
  <c r="Y96"/>
  <c r="X96"/>
  <c r="W96"/>
  <c r="V96"/>
  <c r="U96"/>
  <c r="T96"/>
  <c r="S96"/>
  <c r="R96"/>
  <c r="Q96"/>
  <c r="P96"/>
  <c r="N96"/>
  <c r="M96"/>
  <c r="L96"/>
  <c r="K96"/>
  <c r="J96"/>
  <c r="I96"/>
  <c r="H96"/>
  <c r="G96"/>
  <c r="F96"/>
  <c r="E96"/>
  <c r="D96"/>
  <c r="C96"/>
  <c r="B96"/>
  <c r="AJ95"/>
  <c r="AI95"/>
  <c r="AG95"/>
  <c r="AF95"/>
  <c r="AD95"/>
  <c r="AC95"/>
  <c r="AA95"/>
  <c r="Z95"/>
  <c r="Y95"/>
  <c r="X95"/>
  <c r="W95"/>
  <c r="V95"/>
  <c r="U95"/>
  <c r="T95"/>
  <c r="S95"/>
  <c r="R95"/>
  <c r="Q95"/>
  <c r="P95"/>
  <c r="N95"/>
  <c r="M95"/>
  <c r="L95"/>
  <c r="K95"/>
  <c r="J95"/>
  <c r="I95"/>
  <c r="H95"/>
  <c r="G95"/>
  <c r="F95"/>
  <c r="E95"/>
  <c r="D95"/>
  <c r="C95"/>
  <c r="B95"/>
  <c r="AJ94"/>
  <c r="AI94"/>
  <c r="AG94"/>
  <c r="AF94"/>
  <c r="AD94"/>
  <c r="AC94"/>
  <c r="AA94"/>
  <c r="Z94"/>
  <c r="Y94"/>
  <c r="X94"/>
  <c r="W94"/>
  <c r="V94"/>
  <c r="U94"/>
  <c r="T94"/>
  <c r="S94"/>
  <c r="R94"/>
  <c r="Q94"/>
  <c r="P94"/>
  <c r="N94"/>
  <c r="M94"/>
  <c r="L94"/>
  <c r="K94"/>
  <c r="J94"/>
  <c r="I94"/>
  <c r="H94"/>
  <c r="G94"/>
  <c r="F94"/>
  <c r="E94"/>
  <c r="D94"/>
  <c r="C94"/>
  <c r="B94"/>
  <c r="AJ93"/>
  <c r="AI93"/>
  <c r="AG93"/>
  <c r="AF93"/>
  <c r="AD93"/>
  <c r="AC93"/>
  <c r="AA93"/>
  <c r="Z93"/>
  <c r="Y93"/>
  <c r="X93"/>
  <c r="W93"/>
  <c r="V93"/>
  <c r="U93"/>
  <c r="T93"/>
  <c r="S93"/>
  <c r="R93"/>
  <c r="Q93"/>
  <c r="P93"/>
  <c r="N93"/>
  <c r="M93"/>
  <c r="L93"/>
  <c r="K93"/>
  <c r="J93"/>
  <c r="I93"/>
  <c r="H93"/>
  <c r="G93"/>
  <c r="F93"/>
  <c r="E93"/>
  <c r="D93"/>
  <c r="C93"/>
  <c r="B93"/>
  <c r="AJ92"/>
  <c r="AI92"/>
  <c r="AG92"/>
  <c r="AF92"/>
  <c r="AD92"/>
  <c r="AC92"/>
  <c r="AA92"/>
  <c r="Z92"/>
  <c r="Y92"/>
  <c r="X92"/>
  <c r="W92"/>
  <c r="V92"/>
  <c r="U92"/>
  <c r="T92"/>
  <c r="S92"/>
  <c r="R92"/>
  <c r="Q92"/>
  <c r="P92"/>
  <c r="N92"/>
  <c r="M92"/>
  <c r="L92"/>
  <c r="K92"/>
  <c r="J92"/>
  <c r="I92"/>
  <c r="H92"/>
  <c r="G92"/>
  <c r="F92"/>
  <c r="E92"/>
  <c r="D92"/>
  <c r="C92"/>
  <c r="B92"/>
  <c r="AJ91"/>
  <c r="AI91"/>
  <c r="AG91"/>
  <c r="AF91"/>
  <c r="AD91"/>
  <c r="AC91"/>
  <c r="AA91"/>
  <c r="Z91"/>
  <c r="Y91"/>
  <c r="X91"/>
  <c r="W91"/>
  <c r="V91"/>
  <c r="U91"/>
  <c r="T91"/>
  <c r="S91"/>
  <c r="R91"/>
  <c r="Q91"/>
  <c r="P91"/>
  <c r="N91"/>
  <c r="M91"/>
  <c r="L91"/>
  <c r="K91"/>
  <c r="J91"/>
  <c r="I91"/>
  <c r="H91"/>
  <c r="G91"/>
  <c r="F91"/>
  <c r="E91"/>
  <c r="D91"/>
  <c r="C91"/>
  <c r="B91"/>
  <c r="AJ90"/>
  <c r="AI90"/>
  <c r="AG90"/>
  <c r="AF90"/>
  <c r="AD90"/>
  <c r="AC90"/>
  <c r="AA90"/>
  <c r="Z90"/>
  <c r="Y90"/>
  <c r="X90"/>
  <c r="W90"/>
  <c r="V90"/>
  <c r="U90"/>
  <c r="T90"/>
  <c r="S90"/>
  <c r="R90"/>
  <c r="Q90"/>
  <c r="P90"/>
  <c r="N90"/>
  <c r="M90"/>
  <c r="L90"/>
  <c r="K90"/>
  <c r="J90"/>
  <c r="I90"/>
  <c r="H90"/>
  <c r="G90"/>
  <c r="F90"/>
  <c r="E90"/>
  <c r="D90"/>
  <c r="C90"/>
  <c r="B90"/>
  <c r="AJ89"/>
  <c r="AI89"/>
  <c r="AG89"/>
  <c r="AF89"/>
  <c r="AD89"/>
  <c r="AC89"/>
  <c r="AA89"/>
  <c r="Z89"/>
  <c r="Y89"/>
  <c r="X89"/>
  <c r="W89"/>
  <c r="V89"/>
  <c r="U89"/>
  <c r="T89"/>
  <c r="S89"/>
  <c r="R89"/>
  <c r="Q89"/>
  <c r="P89"/>
  <c r="N89"/>
  <c r="M89"/>
  <c r="L89"/>
  <c r="K89"/>
  <c r="J89"/>
  <c r="I89"/>
  <c r="H89"/>
  <c r="G89"/>
  <c r="F89"/>
  <c r="E89"/>
  <c r="D89"/>
  <c r="C89"/>
  <c r="B89"/>
  <c r="AJ88"/>
  <c r="AI88"/>
  <c r="AG88"/>
  <c r="AF88"/>
  <c r="AD88"/>
  <c r="AC88"/>
  <c r="AA88"/>
  <c r="Z88"/>
  <c r="Y88"/>
  <c r="X88"/>
  <c r="W88"/>
  <c r="V88"/>
  <c r="U88"/>
  <c r="T88"/>
  <c r="S88"/>
  <c r="R88"/>
  <c r="Q88"/>
  <c r="P88"/>
  <c r="N88"/>
  <c r="M88"/>
  <c r="L88"/>
  <c r="K88"/>
  <c r="J88"/>
  <c r="I88"/>
  <c r="H88"/>
  <c r="G88"/>
  <c r="F88"/>
  <c r="E88"/>
  <c r="D88"/>
  <c r="C88"/>
  <c r="B88"/>
  <c r="AJ87"/>
  <c r="AI87"/>
  <c r="AG87"/>
  <c r="AF87"/>
  <c r="AD87"/>
  <c r="AC87"/>
  <c r="AA87"/>
  <c r="Z87"/>
  <c r="Y87"/>
  <c r="X87"/>
  <c r="W87"/>
  <c r="V87"/>
  <c r="U87"/>
  <c r="T87"/>
  <c r="S87"/>
  <c r="R87"/>
  <c r="Q87"/>
  <c r="P87"/>
  <c r="N87"/>
  <c r="M87"/>
  <c r="L87"/>
  <c r="K87"/>
  <c r="J87"/>
  <c r="I87"/>
  <c r="H87"/>
  <c r="G87"/>
  <c r="F87"/>
  <c r="E87"/>
  <c r="D87"/>
  <c r="C87"/>
  <c r="B87"/>
  <c r="AJ86"/>
  <c r="AI86"/>
  <c r="AG86"/>
  <c r="AF86"/>
  <c r="AD86"/>
  <c r="AC86"/>
  <c r="AA86"/>
  <c r="Z86"/>
  <c r="Y86"/>
  <c r="X86"/>
  <c r="W86"/>
  <c r="V86"/>
  <c r="U86"/>
  <c r="T86"/>
  <c r="S86"/>
  <c r="R86"/>
  <c r="Q86"/>
  <c r="P86"/>
  <c r="N86"/>
  <c r="M86"/>
  <c r="L86"/>
  <c r="K86"/>
  <c r="J86"/>
  <c r="I86"/>
  <c r="H86"/>
  <c r="G86"/>
  <c r="F86"/>
  <c r="E86"/>
  <c r="D86"/>
  <c r="C86"/>
  <c r="B86"/>
  <c r="AJ85"/>
  <c r="AI85"/>
  <c r="AG85"/>
  <c r="AF85"/>
  <c r="AD85"/>
  <c r="AC85"/>
  <c r="AA85"/>
  <c r="Z85"/>
  <c r="Y85"/>
  <c r="X85"/>
  <c r="W85"/>
  <c r="V85"/>
  <c r="U85"/>
  <c r="T85"/>
  <c r="S85"/>
  <c r="R85"/>
  <c r="Q85"/>
  <c r="P85"/>
  <c r="N85"/>
  <c r="M85"/>
  <c r="L85"/>
  <c r="K85"/>
  <c r="J85"/>
  <c r="I85"/>
  <c r="H85"/>
  <c r="G85"/>
  <c r="F85"/>
  <c r="E85"/>
  <c r="D85"/>
  <c r="C85"/>
  <c r="B85"/>
  <c r="AJ84"/>
  <c r="AI84"/>
  <c r="AG84"/>
  <c r="AF84"/>
  <c r="AD84"/>
  <c r="AC84"/>
  <c r="AA84"/>
  <c r="Z84"/>
  <c r="Y84"/>
  <c r="X84"/>
  <c r="W84"/>
  <c r="V84"/>
  <c r="U84"/>
  <c r="T84"/>
  <c r="S84"/>
  <c r="R84"/>
  <c r="Q84"/>
  <c r="P84"/>
  <c r="N84"/>
  <c r="M84"/>
  <c r="L84"/>
  <c r="K84"/>
  <c r="J84"/>
  <c r="I84"/>
  <c r="H84"/>
  <c r="G84"/>
  <c r="F84"/>
  <c r="E84"/>
  <c r="D84"/>
  <c r="C84"/>
  <c r="B84"/>
  <c r="B80"/>
  <c r="AJ76"/>
  <c r="AI76"/>
  <c r="AG76"/>
  <c r="AF76"/>
  <c r="AD76"/>
  <c r="AC76"/>
  <c r="AA76"/>
  <c r="Z76"/>
  <c r="Y76"/>
  <c r="X76"/>
  <c r="W76"/>
  <c r="V76"/>
  <c r="U76"/>
  <c r="T76"/>
  <c r="S76"/>
  <c r="R76"/>
  <c r="Q76"/>
  <c r="P76"/>
  <c r="N76"/>
  <c r="M76"/>
  <c r="L76"/>
  <c r="K76"/>
  <c r="J76"/>
  <c r="I76"/>
  <c r="H76"/>
  <c r="G76"/>
  <c r="F76"/>
  <c r="E76"/>
  <c r="D76"/>
  <c r="C76"/>
  <c r="B76"/>
  <c r="AJ75"/>
  <c r="AI75"/>
  <c r="AG75"/>
  <c r="AF75"/>
  <c r="AD75"/>
  <c r="AC75"/>
  <c r="AA75"/>
  <c r="Z75"/>
  <c r="Y75"/>
  <c r="X75"/>
  <c r="W75"/>
  <c r="V75"/>
  <c r="U75"/>
  <c r="T75"/>
  <c r="S75"/>
  <c r="R75"/>
  <c r="Q75"/>
  <c r="P75"/>
  <c r="N75"/>
  <c r="M75"/>
  <c r="L75"/>
  <c r="K75"/>
  <c r="J75"/>
  <c r="I75"/>
  <c r="H75"/>
  <c r="G75"/>
  <c r="F75"/>
  <c r="E75"/>
  <c r="D75"/>
  <c r="C75"/>
  <c r="B75"/>
  <c r="AJ74"/>
  <c r="AI74"/>
  <c r="AG74"/>
  <c r="AF74"/>
  <c r="AD74"/>
  <c r="AC74"/>
  <c r="AA74"/>
  <c r="Z74"/>
  <c r="Y74"/>
  <c r="X74"/>
  <c r="W74"/>
  <c r="V74"/>
  <c r="U74"/>
  <c r="T74"/>
  <c r="S74"/>
  <c r="R74"/>
  <c r="Q74"/>
  <c r="P74"/>
  <c r="N74"/>
  <c r="M74"/>
  <c r="L74"/>
  <c r="K74"/>
  <c r="J74"/>
  <c r="I74"/>
  <c r="H74"/>
  <c r="G74"/>
  <c r="F74"/>
  <c r="E74"/>
  <c r="D74"/>
  <c r="C74"/>
  <c r="B74"/>
  <c r="AJ73"/>
  <c r="AI73"/>
  <c r="AG73"/>
  <c r="AF73"/>
  <c r="AD73"/>
  <c r="AC73"/>
  <c r="AA73"/>
  <c r="Z73"/>
  <c r="Y73"/>
  <c r="X73"/>
  <c r="W73"/>
  <c r="V73"/>
  <c r="U73"/>
  <c r="T73"/>
  <c r="S73"/>
  <c r="R73"/>
  <c r="Q73"/>
  <c r="P73"/>
  <c r="N73"/>
  <c r="M73"/>
  <c r="L73"/>
  <c r="K73"/>
  <c r="J73"/>
  <c r="I73"/>
  <c r="H73"/>
  <c r="G73"/>
  <c r="F73"/>
  <c r="E73"/>
  <c r="D73"/>
  <c r="C73"/>
  <c r="B73"/>
  <c r="AJ72"/>
  <c r="AI72"/>
  <c r="AG72"/>
  <c r="AF72"/>
  <c r="AD72"/>
  <c r="AC72"/>
  <c r="AA72"/>
  <c r="Z72"/>
  <c r="Y72"/>
  <c r="X72"/>
  <c r="W72"/>
  <c r="V72"/>
  <c r="U72"/>
  <c r="T72"/>
  <c r="S72"/>
  <c r="R72"/>
  <c r="Q72"/>
  <c r="P72"/>
  <c r="N72"/>
  <c r="M72"/>
  <c r="L72"/>
  <c r="K72"/>
  <c r="J72"/>
  <c r="I72"/>
  <c r="H72"/>
  <c r="G72"/>
  <c r="F72"/>
  <c r="E72"/>
  <c r="D72"/>
  <c r="C72"/>
  <c r="B72"/>
  <c r="AJ71"/>
  <c r="AI71"/>
  <c r="AG71"/>
  <c r="AF71"/>
  <c r="AD71"/>
  <c r="AC71"/>
  <c r="AA71"/>
  <c r="Z71"/>
  <c r="Y71"/>
  <c r="X71"/>
  <c r="W71"/>
  <c r="V71"/>
  <c r="U71"/>
  <c r="T71"/>
  <c r="S71"/>
  <c r="R71"/>
  <c r="Q71"/>
  <c r="P71"/>
  <c r="N71"/>
  <c r="M71"/>
  <c r="L71"/>
  <c r="K71"/>
  <c r="J71"/>
  <c r="I71"/>
  <c r="H71"/>
  <c r="G71"/>
  <c r="F71"/>
  <c r="E71"/>
  <c r="D71"/>
  <c r="C71"/>
  <c r="B71"/>
  <c r="AJ70"/>
  <c r="AI70"/>
  <c r="AG70"/>
  <c r="AF70"/>
  <c r="AD70"/>
  <c r="AC70"/>
  <c r="AA70"/>
  <c r="Z70"/>
  <c r="Y70"/>
  <c r="X70"/>
  <c r="W70"/>
  <c r="V70"/>
  <c r="U70"/>
  <c r="T70"/>
  <c r="S70"/>
  <c r="R70"/>
  <c r="Q70"/>
  <c r="P70"/>
  <c r="N70"/>
  <c r="M70"/>
  <c r="L70"/>
  <c r="K70"/>
  <c r="J70"/>
  <c r="I70"/>
  <c r="H70"/>
  <c r="G70"/>
  <c r="F70"/>
  <c r="E70"/>
  <c r="D70"/>
  <c r="C70"/>
  <c r="B70"/>
  <c r="AJ69"/>
  <c r="AI69"/>
  <c r="AG69"/>
  <c r="AF69"/>
  <c r="AD69"/>
  <c r="AC69"/>
  <c r="AA69"/>
  <c r="Z69"/>
  <c r="Y69"/>
  <c r="X69"/>
  <c r="W69"/>
  <c r="V69"/>
  <c r="U69"/>
  <c r="T69"/>
  <c r="S69"/>
  <c r="R69"/>
  <c r="Q69"/>
  <c r="P69"/>
  <c r="N69"/>
  <c r="M69"/>
  <c r="L69"/>
  <c r="K69"/>
  <c r="J69"/>
  <c r="I69"/>
  <c r="H69"/>
  <c r="G69"/>
  <c r="F69"/>
  <c r="E69"/>
  <c r="D69"/>
  <c r="C69"/>
  <c r="B69"/>
  <c r="AJ68"/>
  <c r="AI68"/>
  <c r="AG68"/>
  <c r="AF68"/>
  <c r="AD68"/>
  <c r="AC68"/>
  <c r="AA68"/>
  <c r="Z68"/>
  <c r="Y68"/>
  <c r="X68"/>
  <c r="W68"/>
  <c r="V68"/>
  <c r="U68"/>
  <c r="T68"/>
  <c r="S68"/>
  <c r="R68"/>
  <c r="Q68"/>
  <c r="P68"/>
  <c r="N68"/>
  <c r="M68"/>
  <c r="L68"/>
  <c r="K68"/>
  <c r="J68"/>
  <c r="I68"/>
  <c r="H68"/>
  <c r="G68"/>
  <c r="F68"/>
  <c r="E68"/>
  <c r="D68"/>
  <c r="C68"/>
  <c r="B68"/>
  <c r="AJ67"/>
  <c r="AI67"/>
  <c r="AG67"/>
  <c r="AF67"/>
  <c r="AD67"/>
  <c r="AC67"/>
  <c r="AA67"/>
  <c r="Z67"/>
  <c r="Y67"/>
  <c r="X67"/>
  <c r="W67"/>
  <c r="V67"/>
  <c r="U67"/>
  <c r="T67"/>
  <c r="S67"/>
  <c r="R67"/>
  <c r="Q67"/>
  <c r="P67"/>
  <c r="N67"/>
  <c r="M67"/>
  <c r="L67"/>
  <c r="K67"/>
  <c r="J67"/>
  <c r="I67"/>
  <c r="H67"/>
  <c r="G67"/>
  <c r="F67"/>
  <c r="E67"/>
  <c r="D67"/>
  <c r="C67"/>
  <c r="B67"/>
  <c r="AJ66"/>
  <c r="AI66"/>
  <c r="AG66"/>
  <c r="AF66"/>
  <c r="AD66"/>
  <c r="AC66"/>
  <c r="AA66"/>
  <c r="Z66"/>
  <c r="Y66"/>
  <c r="X66"/>
  <c r="W66"/>
  <c r="V66"/>
  <c r="U66"/>
  <c r="T66"/>
  <c r="S66"/>
  <c r="R66"/>
  <c r="Q66"/>
  <c r="P66"/>
  <c r="N66"/>
  <c r="M66"/>
  <c r="L66"/>
  <c r="K66"/>
  <c r="J66"/>
  <c r="I66"/>
  <c r="H66"/>
  <c r="G66"/>
  <c r="F66"/>
  <c r="E66"/>
  <c r="D66"/>
  <c r="C66"/>
  <c r="B66"/>
  <c r="AJ65"/>
  <c r="AI65"/>
  <c r="AG65"/>
  <c r="AF65"/>
  <c r="AD65"/>
  <c r="AC65"/>
  <c r="AA65"/>
  <c r="Z65"/>
  <c r="Y65"/>
  <c r="X65"/>
  <c r="W65"/>
  <c r="V65"/>
  <c r="U65"/>
  <c r="T65"/>
  <c r="S65"/>
  <c r="R65"/>
  <c r="Q65"/>
  <c r="P65"/>
  <c r="N65"/>
  <c r="M65"/>
  <c r="L65"/>
  <c r="K65"/>
  <c r="J65"/>
  <c r="I65"/>
  <c r="H65"/>
  <c r="G65"/>
  <c r="F65"/>
  <c r="E65"/>
  <c r="D65"/>
  <c r="C65"/>
  <c r="B65"/>
  <c r="AJ64"/>
  <c r="AI64"/>
  <c r="AG64"/>
  <c r="AF64"/>
  <c r="AD64"/>
  <c r="AC64"/>
  <c r="AA64"/>
  <c r="Z64"/>
  <c r="Y64"/>
  <c r="X64"/>
  <c r="W64"/>
  <c r="V64"/>
  <c r="U64"/>
  <c r="T64"/>
  <c r="S64"/>
  <c r="R64"/>
  <c r="Q64"/>
  <c r="P64"/>
  <c r="N64"/>
  <c r="M64"/>
  <c r="L64"/>
  <c r="K64"/>
  <c r="J64"/>
  <c r="I64"/>
  <c r="H64"/>
  <c r="G64"/>
  <c r="F64"/>
  <c r="E64"/>
  <c r="D64"/>
  <c r="C64"/>
  <c r="B64"/>
  <c r="AJ63"/>
  <c r="AI63"/>
  <c r="AG63"/>
  <c r="AF63"/>
  <c r="AD63"/>
  <c r="AC63"/>
  <c r="AA63"/>
  <c r="Z63"/>
  <c r="Y63"/>
  <c r="X63"/>
  <c r="W63"/>
  <c r="V63"/>
  <c r="U63"/>
  <c r="T63"/>
  <c r="S63"/>
  <c r="R63"/>
  <c r="Q63"/>
  <c r="P63"/>
  <c r="N63"/>
  <c r="M63"/>
  <c r="L63"/>
  <c r="K63"/>
  <c r="J63"/>
  <c r="I63"/>
  <c r="H63"/>
  <c r="G63"/>
  <c r="F63"/>
  <c r="E63"/>
  <c r="D63"/>
  <c r="C63"/>
  <c r="B63"/>
  <c r="AJ62"/>
  <c r="AI62"/>
  <c r="AG62"/>
  <c r="AF62"/>
  <c r="AD62"/>
  <c r="AC62"/>
  <c r="AA62"/>
  <c r="Z62"/>
  <c r="Y62"/>
  <c r="X62"/>
  <c r="W62"/>
  <c r="V62"/>
  <c r="U62"/>
  <c r="T62"/>
  <c r="S62"/>
  <c r="R62"/>
  <c r="Q62"/>
  <c r="P62"/>
  <c r="N62"/>
  <c r="M62"/>
  <c r="L62"/>
  <c r="K62"/>
  <c r="J62"/>
  <c r="I62"/>
  <c r="H62"/>
  <c r="G62"/>
  <c r="F62"/>
  <c r="E62"/>
  <c r="D62"/>
  <c r="C62"/>
  <c r="B62"/>
  <c r="AJ61"/>
  <c r="AI61"/>
  <c r="AG61"/>
  <c r="AF61"/>
  <c r="AD61"/>
  <c r="AC61"/>
  <c r="AA61"/>
  <c r="Z61"/>
  <c r="Y61"/>
  <c r="X61"/>
  <c r="W61"/>
  <c r="V61"/>
  <c r="U61"/>
  <c r="T61"/>
  <c r="S61"/>
  <c r="R61"/>
  <c r="Q61"/>
  <c r="P61"/>
  <c r="N61"/>
  <c r="M61"/>
  <c r="L61"/>
  <c r="K61"/>
  <c r="J61"/>
  <c r="I61"/>
  <c r="H61"/>
  <c r="G61"/>
  <c r="F61"/>
  <c r="E61"/>
  <c r="D61"/>
  <c r="C61"/>
  <c r="B61"/>
  <c r="AJ60"/>
  <c r="AI60"/>
  <c r="AG60"/>
  <c r="AF60"/>
  <c r="AD60"/>
  <c r="AC60"/>
  <c r="AA60"/>
  <c r="Z60"/>
  <c r="Y60"/>
  <c r="X60"/>
  <c r="W60"/>
  <c r="V60"/>
  <c r="U60"/>
  <c r="T60"/>
  <c r="S60"/>
  <c r="R60"/>
  <c r="Q60"/>
  <c r="P60"/>
  <c r="N60"/>
  <c r="M60"/>
  <c r="L60"/>
  <c r="K60"/>
  <c r="J60"/>
  <c r="I60"/>
  <c r="H60"/>
  <c r="G60"/>
  <c r="F60"/>
  <c r="E60"/>
  <c r="D60"/>
  <c r="C60"/>
  <c r="B60"/>
  <c r="AJ59"/>
  <c r="AI59"/>
  <c r="AG59"/>
  <c r="AF59"/>
  <c r="AD59"/>
  <c r="AC59"/>
  <c r="AA59"/>
  <c r="Z59"/>
  <c r="Y59"/>
  <c r="X59"/>
  <c r="W59"/>
  <c r="V59"/>
  <c r="U59"/>
  <c r="T59"/>
  <c r="S59"/>
  <c r="R59"/>
  <c r="Q59"/>
  <c r="P59"/>
  <c r="N59"/>
  <c r="M59"/>
  <c r="L59"/>
  <c r="K59"/>
  <c r="J59"/>
  <c r="I59"/>
  <c r="H59"/>
  <c r="G59"/>
  <c r="F59"/>
  <c r="E59"/>
  <c r="D59"/>
  <c r="C59"/>
  <c r="B59"/>
  <c r="AJ58"/>
  <c r="AI58"/>
  <c r="AG58"/>
  <c r="AF58"/>
  <c r="AD58"/>
  <c r="AC58"/>
  <c r="AA58"/>
  <c r="Z58"/>
  <c r="Y58"/>
  <c r="X58"/>
  <c r="W58"/>
  <c r="V58"/>
  <c r="U58"/>
  <c r="T58"/>
  <c r="S58"/>
  <c r="R58"/>
  <c r="Q58"/>
  <c r="P58"/>
  <c r="N58"/>
  <c r="M58"/>
  <c r="L58"/>
  <c r="K58"/>
  <c r="J58"/>
  <c r="I58"/>
  <c r="H58"/>
  <c r="G58"/>
  <c r="F58"/>
  <c r="E58"/>
  <c r="D58"/>
  <c r="C58"/>
  <c r="B58"/>
  <c r="AJ57"/>
  <c r="AI57"/>
  <c r="AG57"/>
  <c r="AF57"/>
  <c r="AD57"/>
  <c r="AC57"/>
  <c r="AA57"/>
  <c r="Z57"/>
  <c r="Y57"/>
  <c r="X57"/>
  <c r="W57"/>
  <c r="V57"/>
  <c r="U57"/>
  <c r="T57"/>
  <c r="S57"/>
  <c r="R57"/>
  <c r="Q57"/>
  <c r="P57"/>
  <c r="N57"/>
  <c r="M57"/>
  <c r="L57"/>
  <c r="K57"/>
  <c r="J57"/>
  <c r="I57"/>
  <c r="H57"/>
  <c r="G57"/>
  <c r="F57"/>
  <c r="E57"/>
  <c r="D57"/>
  <c r="C57"/>
  <c r="B57"/>
  <c r="AJ56"/>
  <c r="AI56"/>
  <c r="AG56"/>
  <c r="AF56"/>
  <c r="AD56"/>
  <c r="AC56"/>
  <c r="AA56"/>
  <c r="Z56"/>
  <c r="Y56"/>
  <c r="X56"/>
  <c r="W56"/>
  <c r="V56"/>
  <c r="U56"/>
  <c r="T56"/>
  <c r="S56"/>
  <c r="R56"/>
  <c r="Q56"/>
  <c r="P56"/>
  <c r="N56"/>
  <c r="M56"/>
  <c r="L56"/>
  <c r="K56"/>
  <c r="J56"/>
  <c r="I56"/>
  <c r="H56"/>
  <c r="G56"/>
  <c r="F56"/>
  <c r="E56"/>
  <c r="D56"/>
  <c r="C56"/>
  <c r="B56"/>
  <c r="AJ55"/>
  <c r="AI55"/>
  <c r="AG55"/>
  <c r="AF55"/>
  <c r="AD55"/>
  <c r="AC55"/>
  <c r="AA55"/>
  <c r="Z55"/>
  <c r="Y55"/>
  <c r="X55"/>
  <c r="W55"/>
  <c r="V55"/>
  <c r="U55"/>
  <c r="T55"/>
  <c r="S55"/>
  <c r="R55"/>
  <c r="Q55"/>
  <c r="P55"/>
  <c r="N55"/>
  <c r="M55"/>
  <c r="L55"/>
  <c r="K55"/>
  <c r="J55"/>
  <c r="I55"/>
  <c r="H55"/>
  <c r="G55"/>
  <c r="F55"/>
  <c r="E55"/>
  <c r="D55"/>
  <c r="C55"/>
  <c r="B55"/>
  <c r="AJ54"/>
  <c r="AI54"/>
  <c r="AG54"/>
  <c r="AF54"/>
  <c r="AD54"/>
  <c r="AC54"/>
  <c r="AA54"/>
  <c r="Z54"/>
  <c r="Y54"/>
  <c r="X54"/>
  <c r="W54"/>
  <c r="V54"/>
  <c r="U54"/>
  <c r="T54"/>
  <c r="S54"/>
  <c r="R54"/>
  <c r="Q54"/>
  <c r="P54"/>
  <c r="N54"/>
  <c r="M54"/>
  <c r="L54"/>
  <c r="K54"/>
  <c r="J54"/>
  <c r="I54"/>
  <c r="H54"/>
  <c r="G54"/>
  <c r="F54"/>
  <c r="E54"/>
  <c r="D54"/>
  <c r="C54"/>
  <c r="B54"/>
  <c r="AJ53"/>
  <c r="AI53"/>
  <c r="AG53"/>
  <c r="AF53"/>
  <c r="AD53"/>
  <c r="AC53"/>
  <c r="AA53"/>
  <c r="Z53"/>
  <c r="Y53"/>
  <c r="X53"/>
  <c r="W53"/>
  <c r="V53"/>
  <c r="U53"/>
  <c r="T53"/>
  <c r="S53"/>
  <c r="R53"/>
  <c r="Q53"/>
  <c r="P53"/>
  <c r="N53"/>
  <c r="M53"/>
  <c r="L53"/>
  <c r="K53"/>
  <c r="J53"/>
  <c r="I53"/>
  <c r="H53"/>
  <c r="G53"/>
  <c r="F53"/>
  <c r="E53"/>
  <c r="D53"/>
  <c r="C53"/>
  <c r="B53"/>
  <c r="AJ52"/>
  <c r="AI52"/>
  <c r="AG52"/>
  <c r="AF52"/>
  <c r="AD52"/>
  <c r="AC52"/>
  <c r="AA52"/>
  <c r="Z52"/>
  <c r="Y52"/>
  <c r="X52"/>
  <c r="W52"/>
  <c r="V52"/>
  <c r="U52"/>
  <c r="T52"/>
  <c r="S52"/>
  <c r="R52"/>
  <c r="Q52"/>
  <c r="P52"/>
  <c r="N52"/>
  <c r="M52"/>
  <c r="L52"/>
  <c r="K52"/>
  <c r="J52"/>
  <c r="I52"/>
  <c r="H52"/>
  <c r="G52"/>
  <c r="F52"/>
  <c r="E52"/>
  <c r="D52"/>
  <c r="C52"/>
  <c r="B52"/>
  <c r="B48"/>
  <c r="AJ44"/>
  <c r="AI44"/>
  <c r="AG44"/>
  <c r="AF44"/>
  <c r="AD44"/>
  <c r="AC44"/>
  <c r="AA44"/>
  <c r="Z44"/>
  <c r="Y44"/>
  <c r="X44"/>
  <c r="W44"/>
  <c r="V44"/>
  <c r="U44"/>
  <c r="T44"/>
  <c r="S44"/>
  <c r="R44"/>
  <c r="Q44"/>
  <c r="P44"/>
  <c r="N44"/>
  <c r="M44"/>
  <c r="L44"/>
  <c r="K44"/>
  <c r="J44"/>
  <c r="I44"/>
  <c r="H44"/>
  <c r="G44"/>
  <c r="F44"/>
  <c r="E44"/>
  <c r="D44"/>
  <c r="C44"/>
  <c r="B44"/>
  <c r="AJ43"/>
  <c r="AI43"/>
  <c r="AG43"/>
  <c r="AF43"/>
  <c r="AD43"/>
  <c r="AC43"/>
  <c r="AA43"/>
  <c r="Z43"/>
  <c r="Y43"/>
  <c r="X43"/>
  <c r="W43"/>
  <c r="V43"/>
  <c r="U43"/>
  <c r="T43"/>
  <c r="S43"/>
  <c r="R43"/>
  <c r="Q43"/>
  <c r="P43"/>
  <c r="N43"/>
  <c r="M43"/>
  <c r="L43"/>
  <c r="K43"/>
  <c r="J43"/>
  <c r="I43"/>
  <c r="H43"/>
  <c r="G43"/>
  <c r="F43"/>
  <c r="E43"/>
  <c r="D43"/>
  <c r="C43"/>
  <c r="B43"/>
  <c r="AJ42"/>
  <c r="AI42"/>
  <c r="AG42"/>
  <c r="AF42"/>
  <c r="AD42"/>
  <c r="AC42"/>
  <c r="AA42"/>
  <c r="Z42"/>
  <c r="Y42"/>
  <c r="X42"/>
  <c r="W42"/>
  <c r="V42"/>
  <c r="U42"/>
  <c r="T42"/>
  <c r="S42"/>
  <c r="R42"/>
  <c r="Q42"/>
  <c r="P42"/>
  <c r="N42"/>
  <c r="M42"/>
  <c r="L42"/>
  <c r="K42"/>
  <c r="J42"/>
  <c r="I42"/>
  <c r="H42"/>
  <c r="G42"/>
  <c r="F42"/>
  <c r="E42"/>
  <c r="D42"/>
  <c r="C42"/>
  <c r="B42"/>
  <c r="AJ41"/>
  <c r="AI41"/>
  <c r="AG41"/>
  <c r="AF41"/>
  <c r="AD41"/>
  <c r="AC41"/>
  <c r="AA41"/>
  <c r="Z41"/>
  <c r="Y41"/>
  <c r="X41"/>
  <c r="W41"/>
  <c r="V41"/>
  <c r="U41"/>
  <c r="T41"/>
  <c r="S41"/>
  <c r="R41"/>
  <c r="Q41"/>
  <c r="P41"/>
  <c r="N41"/>
  <c r="M41"/>
  <c r="L41"/>
  <c r="K41"/>
  <c r="J41"/>
  <c r="I41"/>
  <c r="H41"/>
  <c r="G41"/>
  <c r="F41"/>
  <c r="E41"/>
  <c r="D41"/>
  <c r="C41"/>
  <c r="B41"/>
  <c r="AJ40"/>
  <c r="AI40"/>
  <c r="AG40"/>
  <c r="AF40"/>
  <c r="AD40"/>
  <c r="AC40"/>
  <c r="AA40"/>
  <c r="Z40"/>
  <c r="Y40"/>
  <c r="X40"/>
  <c r="W40"/>
  <c r="V40"/>
  <c r="U40"/>
  <c r="T40"/>
  <c r="S40"/>
  <c r="R40"/>
  <c r="Q40"/>
  <c r="P40"/>
  <c r="N40"/>
  <c r="M40"/>
  <c r="L40"/>
  <c r="K40"/>
  <c r="J40"/>
  <c r="I40"/>
  <c r="H40"/>
  <c r="G40"/>
  <c r="F40"/>
  <c r="E40"/>
  <c r="D40"/>
  <c r="C40"/>
  <c r="B40"/>
  <c r="AJ39"/>
  <c r="AI39"/>
  <c r="AG39"/>
  <c r="AF39"/>
  <c r="AD39"/>
  <c r="AC39"/>
  <c r="AA39"/>
  <c r="Z39"/>
  <c r="Y39"/>
  <c r="X39"/>
  <c r="W39"/>
  <c r="V39"/>
  <c r="U39"/>
  <c r="T39"/>
  <c r="S39"/>
  <c r="R39"/>
  <c r="Q39"/>
  <c r="P39"/>
  <c r="N39"/>
  <c r="M39"/>
  <c r="L39"/>
  <c r="K39"/>
  <c r="J39"/>
  <c r="I39"/>
  <c r="H39"/>
  <c r="G39"/>
  <c r="F39"/>
  <c r="E39"/>
  <c r="D39"/>
  <c r="C39"/>
  <c r="B39"/>
  <c r="AJ38"/>
  <c r="AI38"/>
  <c r="AG38"/>
  <c r="AF38"/>
  <c r="AD38"/>
  <c r="AC38"/>
  <c r="AA38"/>
  <c r="Z38"/>
  <c r="Y38"/>
  <c r="X38"/>
  <c r="W38"/>
  <c r="V38"/>
  <c r="U38"/>
  <c r="T38"/>
  <c r="S38"/>
  <c r="R38"/>
  <c r="Q38"/>
  <c r="P38"/>
  <c r="N38"/>
  <c r="M38"/>
  <c r="L38"/>
  <c r="K38"/>
  <c r="J38"/>
  <c r="I38"/>
  <c r="H38"/>
  <c r="G38"/>
  <c r="F38"/>
  <c r="E38"/>
  <c r="D38"/>
  <c r="C38"/>
  <c r="B38"/>
  <c r="AJ37"/>
  <c r="AI37"/>
  <c r="AG37"/>
  <c r="AF37"/>
  <c r="AD37"/>
  <c r="AC37"/>
  <c r="AA37"/>
  <c r="Z37"/>
  <c r="Y37"/>
  <c r="X37"/>
  <c r="W37"/>
  <c r="V37"/>
  <c r="U37"/>
  <c r="T37"/>
  <c r="S37"/>
  <c r="R37"/>
  <c r="Q37"/>
  <c r="P37"/>
  <c r="N37"/>
  <c r="M37"/>
  <c r="L37"/>
  <c r="K37"/>
  <c r="J37"/>
  <c r="I37"/>
  <c r="H37"/>
  <c r="G37"/>
  <c r="F37"/>
  <c r="E37"/>
  <c r="D37"/>
  <c r="C37"/>
  <c r="B37"/>
  <c r="AJ36"/>
  <c r="AI36"/>
  <c r="AG36"/>
  <c r="AF36"/>
  <c r="AD36"/>
  <c r="AC36"/>
  <c r="AA36"/>
  <c r="Z36"/>
  <c r="Y36"/>
  <c r="X36"/>
  <c r="W36"/>
  <c r="V36"/>
  <c r="U36"/>
  <c r="T36"/>
  <c r="S36"/>
  <c r="R36"/>
  <c r="Q36"/>
  <c r="P36"/>
  <c r="N36"/>
  <c r="M36"/>
  <c r="L36"/>
  <c r="K36"/>
  <c r="J36"/>
  <c r="I36"/>
  <c r="H36"/>
  <c r="G36"/>
  <c r="F36"/>
  <c r="E36"/>
  <c r="D36"/>
  <c r="C36"/>
  <c r="B36"/>
  <c r="AJ35"/>
  <c r="AI35"/>
  <c r="AG35"/>
  <c r="AF35"/>
  <c r="AD35"/>
  <c r="AC35"/>
  <c r="AA35"/>
  <c r="Z35"/>
  <c r="Y35"/>
  <c r="X35"/>
  <c r="W35"/>
  <c r="V35"/>
  <c r="U35"/>
  <c r="T35"/>
  <c r="S35"/>
  <c r="R35"/>
  <c r="Q35"/>
  <c r="P35"/>
  <c r="N35"/>
  <c r="M35"/>
  <c r="L35"/>
  <c r="K35"/>
  <c r="J35"/>
  <c r="I35"/>
  <c r="H35"/>
  <c r="G35"/>
  <c r="F35"/>
  <c r="E35"/>
  <c r="D35"/>
  <c r="C35"/>
  <c r="B35"/>
  <c r="AJ34"/>
  <c r="AI34"/>
  <c r="AG34"/>
  <c r="AF34"/>
  <c r="AD34"/>
  <c r="AC34"/>
  <c r="AA34"/>
  <c r="Z34"/>
  <c r="Y34"/>
  <c r="X34"/>
  <c r="W34"/>
  <c r="V34"/>
  <c r="U34"/>
  <c r="T34"/>
  <c r="S34"/>
  <c r="R34"/>
  <c r="Q34"/>
  <c r="P34"/>
  <c r="N34"/>
  <c r="M34"/>
  <c r="L34"/>
  <c r="K34"/>
  <c r="J34"/>
  <c r="I34"/>
  <c r="H34"/>
  <c r="G34"/>
  <c r="F34"/>
  <c r="E34"/>
  <c r="D34"/>
  <c r="C34"/>
  <c r="B34"/>
  <c r="AJ33"/>
  <c r="AI33"/>
  <c r="AG33"/>
  <c r="AF33"/>
  <c r="AD33"/>
  <c r="AC33"/>
  <c r="AA33"/>
  <c r="Z33"/>
  <c r="Y33"/>
  <c r="X33"/>
  <c r="W33"/>
  <c r="V33"/>
  <c r="U33"/>
  <c r="T33"/>
  <c r="S33"/>
  <c r="R33"/>
  <c r="Q33"/>
  <c r="P33"/>
  <c r="N33"/>
  <c r="M33"/>
  <c r="L33"/>
  <c r="K33"/>
  <c r="J33"/>
  <c r="I33"/>
  <c r="H33"/>
  <c r="G33"/>
  <c r="F33"/>
  <c r="E33"/>
  <c r="D33"/>
  <c r="C33"/>
  <c r="B33"/>
  <c r="AJ32"/>
  <c r="AI32"/>
  <c r="AG32"/>
  <c r="AF32"/>
  <c r="AD32"/>
  <c r="AC32"/>
  <c r="AA32"/>
  <c r="Z32"/>
  <c r="Y32"/>
  <c r="X32"/>
  <c r="W32"/>
  <c r="V32"/>
  <c r="U32"/>
  <c r="T32"/>
  <c r="S32"/>
  <c r="R32"/>
  <c r="Q32"/>
  <c r="P32"/>
  <c r="N32"/>
  <c r="M32"/>
  <c r="L32"/>
  <c r="K32"/>
  <c r="J32"/>
  <c r="I32"/>
  <c r="H32"/>
  <c r="G32"/>
  <c r="F32"/>
  <c r="E32"/>
  <c r="D32"/>
  <c r="C32"/>
  <c r="B32"/>
  <c r="AJ31"/>
  <c r="AI31"/>
  <c r="AG31"/>
  <c r="AF31"/>
  <c r="AD31"/>
  <c r="AC31"/>
  <c r="AA31"/>
  <c r="Z31"/>
  <c r="Y31"/>
  <c r="X31"/>
  <c r="W31"/>
  <c r="V31"/>
  <c r="U31"/>
  <c r="T31"/>
  <c r="S31"/>
  <c r="R31"/>
  <c r="Q31"/>
  <c r="P31"/>
  <c r="N31"/>
  <c r="M31"/>
  <c r="L31"/>
  <c r="K31"/>
  <c r="J31"/>
  <c r="I31"/>
  <c r="H31"/>
  <c r="G31"/>
  <c r="F31"/>
  <c r="E31"/>
  <c r="D31"/>
  <c r="C31"/>
  <c r="B31"/>
  <c r="AJ30"/>
  <c r="AI30"/>
  <c r="AG30"/>
  <c r="AF30"/>
  <c r="AD30"/>
  <c r="AC30"/>
  <c r="AA30"/>
  <c r="Z30"/>
  <c r="Y30"/>
  <c r="X30"/>
  <c r="W30"/>
  <c r="V30"/>
  <c r="U30"/>
  <c r="T30"/>
  <c r="S30"/>
  <c r="R30"/>
  <c r="Q30"/>
  <c r="P30"/>
  <c r="N30"/>
  <c r="M30"/>
  <c r="L30"/>
  <c r="K30"/>
  <c r="J30"/>
  <c r="I30"/>
  <c r="H30"/>
  <c r="G30"/>
  <c r="F30"/>
  <c r="E30"/>
  <c r="D30"/>
  <c r="C30"/>
  <c r="B30"/>
  <c r="AJ29"/>
  <c r="AI29"/>
  <c r="AG29"/>
  <c r="AF29"/>
  <c r="AD29"/>
  <c r="AC29"/>
  <c r="AA29"/>
  <c r="Z29"/>
  <c r="Y29"/>
  <c r="X29"/>
  <c r="W29"/>
  <c r="V29"/>
  <c r="U29"/>
  <c r="T29"/>
  <c r="S29"/>
  <c r="R29"/>
  <c r="Q29"/>
  <c r="P29"/>
  <c r="N29"/>
  <c r="M29"/>
  <c r="L29"/>
  <c r="K29"/>
  <c r="J29"/>
  <c r="I29"/>
  <c r="H29"/>
  <c r="G29"/>
  <c r="F29"/>
  <c r="E29"/>
  <c r="D29"/>
  <c r="C29"/>
  <c r="B29"/>
  <c r="AJ28"/>
  <c r="AI28"/>
  <c r="AG28"/>
  <c r="AF28"/>
  <c r="AD28"/>
  <c r="AC28"/>
  <c r="AA28"/>
  <c r="Z28"/>
  <c r="Y28"/>
  <c r="X28"/>
  <c r="W28"/>
  <c r="V28"/>
  <c r="U28"/>
  <c r="T28"/>
  <c r="S28"/>
  <c r="R28"/>
  <c r="Q28"/>
  <c r="P28"/>
  <c r="N28"/>
  <c r="M28"/>
  <c r="L28"/>
  <c r="K28"/>
  <c r="J28"/>
  <c r="I28"/>
  <c r="H28"/>
  <c r="G28"/>
  <c r="F28"/>
  <c r="E28"/>
  <c r="D28"/>
  <c r="C28"/>
  <c r="B28"/>
  <c r="AJ27"/>
  <c r="AI27"/>
  <c r="AG27"/>
  <c r="AF27"/>
  <c r="AD27"/>
  <c r="AC27"/>
  <c r="AA27"/>
  <c r="Z27"/>
  <c r="Y27"/>
  <c r="X27"/>
  <c r="W27"/>
  <c r="V27"/>
  <c r="U27"/>
  <c r="T27"/>
  <c r="S27"/>
  <c r="R27"/>
  <c r="Q27"/>
  <c r="P27"/>
  <c r="N27"/>
  <c r="M27"/>
  <c r="L27"/>
  <c r="K27"/>
  <c r="J27"/>
  <c r="I27"/>
  <c r="H27"/>
  <c r="G27"/>
  <c r="F27"/>
  <c r="E27"/>
  <c r="D27"/>
  <c r="C27"/>
  <c r="B27"/>
  <c r="AJ26"/>
  <c r="AI26"/>
  <c r="AG26"/>
  <c r="AF26"/>
  <c r="AD26"/>
  <c r="AC26"/>
  <c r="AA26"/>
  <c r="Z26"/>
  <c r="Y26"/>
  <c r="X26"/>
  <c r="W26"/>
  <c r="V26"/>
  <c r="U26"/>
  <c r="T26"/>
  <c r="S26"/>
  <c r="R26"/>
  <c r="Q26"/>
  <c r="P26"/>
  <c r="N26"/>
  <c r="M26"/>
  <c r="L26"/>
  <c r="K26"/>
  <c r="J26"/>
  <c r="I26"/>
  <c r="H26"/>
  <c r="G26"/>
  <c r="F26"/>
  <c r="E26"/>
  <c r="D26"/>
  <c r="C26"/>
  <c r="B26"/>
  <c r="AJ25"/>
  <c r="AI25"/>
  <c r="AG25"/>
  <c r="AF25"/>
  <c r="AD25"/>
  <c r="AC25"/>
  <c r="AA25"/>
  <c r="Z25"/>
  <c r="Y25"/>
  <c r="X25"/>
  <c r="W25"/>
  <c r="V25"/>
  <c r="U25"/>
  <c r="T25"/>
  <c r="S25"/>
  <c r="R25"/>
  <c r="Q25"/>
  <c r="P25"/>
  <c r="N25"/>
  <c r="M25"/>
  <c r="L25"/>
  <c r="K25"/>
  <c r="J25"/>
  <c r="I25"/>
  <c r="H25"/>
  <c r="G25"/>
  <c r="F25"/>
  <c r="E25"/>
  <c r="D25"/>
  <c r="C25"/>
  <c r="B25"/>
  <c r="AJ24"/>
  <c r="AI24"/>
  <c r="AG24"/>
  <c r="AF24"/>
  <c r="AD24"/>
  <c r="AC24"/>
  <c r="AA24"/>
  <c r="Z24"/>
  <c r="Y24"/>
  <c r="X24"/>
  <c r="W24"/>
  <c r="V24"/>
  <c r="U24"/>
  <c r="T24"/>
  <c r="S24"/>
  <c r="R24"/>
  <c r="Q24"/>
  <c r="P24"/>
  <c r="N24"/>
  <c r="M24"/>
  <c r="L24"/>
  <c r="K24"/>
  <c r="J24"/>
  <c r="I24"/>
  <c r="H24"/>
  <c r="G24"/>
  <c r="F24"/>
  <c r="E24"/>
  <c r="D24"/>
  <c r="C24"/>
  <c r="B24"/>
  <c r="AJ23"/>
  <c r="AI23"/>
  <c r="AG23"/>
  <c r="AF23"/>
  <c r="AD23"/>
  <c r="AC23"/>
  <c r="AA23"/>
  <c r="Z23"/>
  <c r="Y23"/>
  <c r="X23"/>
  <c r="W23"/>
  <c r="V23"/>
  <c r="U23"/>
  <c r="T23"/>
  <c r="S23"/>
  <c r="R23"/>
  <c r="Q23"/>
  <c r="P23"/>
  <c r="N23"/>
  <c r="M23"/>
  <c r="L23"/>
  <c r="K23"/>
  <c r="J23"/>
  <c r="I23"/>
  <c r="H23"/>
  <c r="G23"/>
  <c r="F23"/>
  <c r="E23"/>
  <c r="D23"/>
  <c r="C23"/>
  <c r="B23"/>
  <c r="AJ22"/>
  <c r="AI22"/>
  <c r="AG22"/>
  <c r="AF22"/>
  <c r="AD22"/>
  <c r="AC22"/>
  <c r="AA22"/>
  <c r="Z22"/>
  <c r="Y22"/>
  <c r="X22"/>
  <c r="W22"/>
  <c r="V22"/>
  <c r="U22"/>
  <c r="T22"/>
  <c r="S22"/>
  <c r="R22"/>
  <c r="Q22"/>
  <c r="P22"/>
  <c r="N22"/>
  <c r="M22"/>
  <c r="L22"/>
  <c r="K22"/>
  <c r="J22"/>
  <c r="I22"/>
  <c r="H22"/>
  <c r="G22"/>
  <c r="F22"/>
  <c r="E22"/>
  <c r="D22"/>
  <c r="C22"/>
  <c r="B22"/>
  <c r="AJ21"/>
  <c r="AI21"/>
  <c r="AG21"/>
  <c r="AF21"/>
  <c r="AD21"/>
  <c r="AC21"/>
  <c r="AA21"/>
  <c r="Z21"/>
  <c r="Y21"/>
  <c r="X21"/>
  <c r="W21"/>
  <c r="V21"/>
  <c r="U21"/>
  <c r="T21"/>
  <c r="S21"/>
  <c r="R21"/>
  <c r="Q21"/>
  <c r="P21"/>
  <c r="N21"/>
  <c r="M21"/>
  <c r="L21"/>
  <c r="K21"/>
  <c r="J21"/>
  <c r="I21"/>
  <c r="H21"/>
  <c r="G21"/>
  <c r="F21"/>
  <c r="E21"/>
  <c r="D21"/>
  <c r="C21"/>
  <c r="B21"/>
  <c r="AJ20"/>
  <c r="AI20"/>
  <c r="AG20"/>
  <c r="AF20"/>
  <c r="AD20"/>
  <c r="AC20"/>
  <c r="AA20"/>
  <c r="Z20"/>
  <c r="Y20"/>
  <c r="X20"/>
  <c r="W20"/>
  <c r="V20"/>
  <c r="U20"/>
  <c r="T20"/>
  <c r="S20"/>
  <c r="R20"/>
  <c r="Q20"/>
  <c r="P20"/>
  <c r="N20"/>
  <c r="M20"/>
  <c r="L20"/>
  <c r="K20"/>
  <c r="J20"/>
  <c r="I20"/>
  <c r="H20"/>
  <c r="G20"/>
  <c r="F20"/>
  <c r="E20"/>
  <c r="D20"/>
  <c r="C20"/>
  <c r="B20"/>
  <c r="B16"/>
  <c r="B13"/>
  <c r="B12"/>
  <c r="B11"/>
  <c r="B10"/>
  <c r="B9"/>
  <c r="B8"/>
  <c r="B7"/>
  <c r="B6"/>
  <c r="E353" i="7" l="1"/>
  <c r="E414" s="1"/>
  <c r="P79" i="24"/>
  <c r="E141" i="7"/>
  <c r="E202" s="1"/>
  <c r="E146"/>
  <c r="E207" s="1"/>
  <c r="E252"/>
  <c r="E313" s="1"/>
  <c r="E127"/>
  <c r="E153" s="1"/>
  <c r="G442"/>
  <c r="G337"/>
  <c r="H324" s="1"/>
  <c r="F757"/>
  <c r="F862"/>
  <c r="G849" s="1"/>
  <c r="G232"/>
  <c r="H219" s="1"/>
  <c r="F547"/>
  <c r="G534" s="1"/>
  <c r="F652"/>
  <c r="E245"/>
  <c r="E306" s="1"/>
  <c r="E140"/>
  <c r="E248"/>
  <c r="E309" s="1"/>
  <c r="E354"/>
  <c r="E415" s="1"/>
  <c r="E147"/>
  <c r="E208" s="1"/>
  <c r="E249"/>
  <c r="E310" s="1"/>
  <c r="D186"/>
  <c r="D905"/>
  <c r="D921" s="1"/>
  <c r="D202"/>
  <c r="D909"/>
  <c r="D925" s="1"/>
  <c r="D805"/>
  <c r="D821" s="1"/>
  <c r="D911"/>
  <c r="D927" s="1"/>
  <c r="D908"/>
  <c r="D924" s="1"/>
  <c r="D945"/>
  <c r="D946" s="1"/>
  <c r="L851"/>
  <c r="L864" s="1"/>
  <c r="I855"/>
  <c r="I868" s="1"/>
  <c r="D897"/>
  <c r="D898" s="1"/>
  <c r="H856"/>
  <c r="H869" s="1"/>
  <c r="D696"/>
  <c r="D712" s="1"/>
  <c r="D906"/>
  <c r="D922" s="1"/>
  <c r="E889"/>
  <c r="D907"/>
  <c r="D923" s="1"/>
  <c r="G850"/>
  <c r="G863" s="1"/>
  <c r="E891"/>
  <c r="E890"/>
  <c r="E894"/>
  <c r="E895"/>
  <c r="G853"/>
  <c r="G866" s="1"/>
  <c r="L852"/>
  <c r="L865" s="1"/>
  <c r="E876"/>
  <c r="E937" s="1"/>
  <c r="E880"/>
  <c r="E909" s="1"/>
  <c r="E875"/>
  <c r="E936" s="1"/>
  <c r="E879"/>
  <c r="E940" s="1"/>
  <c r="E877"/>
  <c r="E938" s="1"/>
  <c r="E878"/>
  <c r="E939" s="1"/>
  <c r="E881"/>
  <c r="E942" s="1"/>
  <c r="E882"/>
  <c r="E943" s="1"/>
  <c r="F854"/>
  <c r="F867" s="1"/>
  <c r="E893"/>
  <c r="C929"/>
  <c r="C930" s="1"/>
  <c r="C913"/>
  <c r="C914" s="1"/>
  <c r="E888"/>
  <c r="C808"/>
  <c r="C809" s="1"/>
  <c r="D910"/>
  <c r="D926" s="1"/>
  <c r="D904"/>
  <c r="D731"/>
  <c r="D694"/>
  <c r="D710" s="1"/>
  <c r="D801"/>
  <c r="D817" s="1"/>
  <c r="C703"/>
  <c r="C704" s="1"/>
  <c r="D799"/>
  <c r="D815" s="1"/>
  <c r="D489"/>
  <c r="D505" s="1"/>
  <c r="D625"/>
  <c r="D630" s="1"/>
  <c r="D631" s="1"/>
  <c r="D594"/>
  <c r="D610" s="1"/>
  <c r="D804"/>
  <c r="D820" s="1"/>
  <c r="D806"/>
  <c r="D822" s="1"/>
  <c r="E786"/>
  <c r="E785"/>
  <c r="E789"/>
  <c r="E790"/>
  <c r="G745"/>
  <c r="G758" s="1"/>
  <c r="M746"/>
  <c r="M759" s="1"/>
  <c r="L747"/>
  <c r="L760" s="1"/>
  <c r="I750"/>
  <c r="I763" s="1"/>
  <c r="G748"/>
  <c r="G761" s="1"/>
  <c r="E787"/>
  <c r="C815"/>
  <c r="C824" s="1"/>
  <c r="C825" s="1"/>
  <c r="D803"/>
  <c r="D819" s="1"/>
  <c r="D792"/>
  <c r="D793" s="1"/>
  <c r="E783"/>
  <c r="D840"/>
  <c r="D841" s="1"/>
  <c r="F749"/>
  <c r="F762" s="1"/>
  <c r="E788"/>
  <c r="N751"/>
  <c r="N764" s="1"/>
  <c r="E771"/>
  <c r="E832" s="1"/>
  <c r="E775"/>
  <c r="E836" s="1"/>
  <c r="E770"/>
  <c r="E831" s="1"/>
  <c r="E774"/>
  <c r="E835" s="1"/>
  <c r="E772"/>
  <c r="E833" s="1"/>
  <c r="E773"/>
  <c r="E834" s="1"/>
  <c r="E776"/>
  <c r="E837" s="1"/>
  <c r="E777"/>
  <c r="E838" s="1"/>
  <c r="G744"/>
  <c r="E678"/>
  <c r="E784"/>
  <c r="D802"/>
  <c r="D818" s="1"/>
  <c r="C735"/>
  <c r="C736" s="1"/>
  <c r="D800"/>
  <c r="D816" s="1"/>
  <c r="D695"/>
  <c r="D711" s="1"/>
  <c r="D188"/>
  <c r="D175"/>
  <c r="D191" s="1"/>
  <c r="C712"/>
  <c r="C719" s="1"/>
  <c r="C720" s="1"/>
  <c r="F643"/>
  <c r="F656" s="1"/>
  <c r="E682"/>
  <c r="F644"/>
  <c r="F657" s="1"/>
  <c r="E683"/>
  <c r="I645"/>
  <c r="I658" s="1"/>
  <c r="E666"/>
  <c r="E727" s="1"/>
  <c r="E670"/>
  <c r="E731" s="1"/>
  <c r="E665"/>
  <c r="E726" s="1"/>
  <c r="E669"/>
  <c r="E698" s="1"/>
  <c r="E667"/>
  <c r="E728" s="1"/>
  <c r="E668"/>
  <c r="E729" s="1"/>
  <c r="E671"/>
  <c r="E732" s="1"/>
  <c r="E672"/>
  <c r="E733" s="1"/>
  <c r="L642"/>
  <c r="L655" s="1"/>
  <c r="D687"/>
  <c r="D688" s="1"/>
  <c r="D697"/>
  <c r="D715"/>
  <c r="D730"/>
  <c r="D700"/>
  <c r="D716" s="1"/>
  <c r="H646"/>
  <c r="H659" s="1"/>
  <c r="G640"/>
  <c r="G653" s="1"/>
  <c r="E573"/>
  <c r="E681"/>
  <c r="E680"/>
  <c r="E684"/>
  <c r="E685"/>
  <c r="K641"/>
  <c r="K654" s="1"/>
  <c r="G639"/>
  <c r="D714"/>
  <c r="E355"/>
  <c r="E416" s="1"/>
  <c r="E679"/>
  <c r="D701"/>
  <c r="D717" s="1"/>
  <c r="F538"/>
  <c r="F551" s="1"/>
  <c r="E577"/>
  <c r="I540"/>
  <c r="I553" s="1"/>
  <c r="F539"/>
  <c r="F552" s="1"/>
  <c r="E578"/>
  <c r="C525"/>
  <c r="C526" s="1"/>
  <c r="E574"/>
  <c r="D590"/>
  <c r="D606" s="1"/>
  <c r="D592"/>
  <c r="D608" s="1"/>
  <c r="E576"/>
  <c r="E575"/>
  <c r="E579"/>
  <c r="D582"/>
  <c r="D583" s="1"/>
  <c r="L537"/>
  <c r="L550" s="1"/>
  <c r="G541"/>
  <c r="G554" s="1"/>
  <c r="E563"/>
  <c r="E624" s="1"/>
  <c r="E562"/>
  <c r="E623" s="1"/>
  <c r="E566"/>
  <c r="E627" s="1"/>
  <c r="E560"/>
  <c r="E621" s="1"/>
  <c r="E561"/>
  <c r="E622" s="1"/>
  <c r="E564"/>
  <c r="E625" s="1"/>
  <c r="E565"/>
  <c r="E594" s="1"/>
  <c r="E567"/>
  <c r="E628" s="1"/>
  <c r="G535"/>
  <c r="G548" s="1"/>
  <c r="L536"/>
  <c r="L549" s="1"/>
  <c r="C598"/>
  <c r="C599" s="1"/>
  <c r="D596"/>
  <c r="D612" s="1"/>
  <c r="C605"/>
  <c r="C614" s="1"/>
  <c r="C615" s="1"/>
  <c r="D609"/>
  <c r="D591"/>
  <c r="D607" s="1"/>
  <c r="D589"/>
  <c r="D605" s="1"/>
  <c r="E580"/>
  <c r="D595"/>
  <c r="D611" s="1"/>
  <c r="D525"/>
  <c r="D490"/>
  <c r="D506" s="1"/>
  <c r="D491"/>
  <c r="D507" s="1"/>
  <c r="C493"/>
  <c r="C494" s="1"/>
  <c r="D486"/>
  <c r="D502" s="1"/>
  <c r="H433"/>
  <c r="H446" s="1"/>
  <c r="E456"/>
  <c r="E517" s="1"/>
  <c r="E460"/>
  <c r="E521" s="1"/>
  <c r="E455"/>
  <c r="E516" s="1"/>
  <c r="E459"/>
  <c r="E520" s="1"/>
  <c r="E457"/>
  <c r="E518" s="1"/>
  <c r="E458"/>
  <c r="E519" s="1"/>
  <c r="E461"/>
  <c r="E522" s="1"/>
  <c r="E462"/>
  <c r="E523" s="1"/>
  <c r="G435"/>
  <c r="G448" s="1"/>
  <c r="D484"/>
  <c r="D500" s="1"/>
  <c r="F245"/>
  <c r="F306" s="1"/>
  <c r="E145"/>
  <c r="E206" s="1"/>
  <c r="E247"/>
  <c r="E308" s="1"/>
  <c r="E246"/>
  <c r="E307" s="1"/>
  <c r="E351"/>
  <c r="E412" s="1"/>
  <c r="E356"/>
  <c r="E417" s="1"/>
  <c r="D485"/>
  <c r="D501" s="1"/>
  <c r="E470"/>
  <c r="E475"/>
  <c r="E468"/>
  <c r="E472"/>
  <c r="E469"/>
  <c r="E471"/>
  <c r="G434"/>
  <c r="G447" s="1"/>
  <c r="H432"/>
  <c r="H445" s="1"/>
  <c r="H430"/>
  <c r="H443" s="1"/>
  <c r="H429"/>
  <c r="J436"/>
  <c r="J449" s="1"/>
  <c r="D477"/>
  <c r="D478" s="1"/>
  <c r="J431"/>
  <c r="J444" s="1"/>
  <c r="E473"/>
  <c r="E144"/>
  <c r="E205" s="1"/>
  <c r="E143"/>
  <c r="E172" s="1"/>
  <c r="E142"/>
  <c r="E203" s="1"/>
  <c r="E251"/>
  <c r="E312" s="1"/>
  <c r="E250"/>
  <c r="E311" s="1"/>
  <c r="E352"/>
  <c r="E413" s="1"/>
  <c r="E350"/>
  <c r="E411" s="1"/>
  <c r="C501"/>
  <c r="C509" s="1"/>
  <c r="C510" s="1"/>
  <c r="E474"/>
  <c r="D488"/>
  <c r="D504" s="1"/>
  <c r="D487"/>
  <c r="D503" s="1"/>
  <c r="D381"/>
  <c r="D397" s="1"/>
  <c r="D383"/>
  <c r="D399" s="1"/>
  <c r="D201"/>
  <c r="D276"/>
  <c r="D292" s="1"/>
  <c r="C210"/>
  <c r="C211" s="1"/>
  <c r="D382"/>
  <c r="D398" s="1"/>
  <c r="E259"/>
  <c r="E365"/>
  <c r="E366"/>
  <c r="E369"/>
  <c r="E370"/>
  <c r="E363"/>
  <c r="E364"/>
  <c r="E367"/>
  <c r="E368"/>
  <c r="D372"/>
  <c r="D373" s="1"/>
  <c r="H331"/>
  <c r="H344" s="1"/>
  <c r="J330"/>
  <c r="J343" s="1"/>
  <c r="C388"/>
  <c r="C389" s="1"/>
  <c r="C395"/>
  <c r="C404" s="1"/>
  <c r="C405" s="1"/>
  <c r="N326"/>
  <c r="N339" s="1"/>
  <c r="H329"/>
  <c r="H342" s="1"/>
  <c r="D171"/>
  <c r="D187" s="1"/>
  <c r="D173"/>
  <c r="D189" s="1"/>
  <c r="E156"/>
  <c r="E157"/>
  <c r="C283"/>
  <c r="C284" s="1"/>
  <c r="D379"/>
  <c r="D385"/>
  <c r="D401" s="1"/>
  <c r="H328"/>
  <c r="H341" s="1"/>
  <c r="E386"/>
  <c r="M327"/>
  <c r="M340" s="1"/>
  <c r="H325"/>
  <c r="H338" s="1"/>
  <c r="D275"/>
  <c r="D291" s="1"/>
  <c r="E154"/>
  <c r="E159"/>
  <c r="E262"/>
  <c r="D420"/>
  <c r="D421" s="1"/>
  <c r="D380"/>
  <c r="D396" s="1"/>
  <c r="E160"/>
  <c r="D174"/>
  <c r="D190" s="1"/>
  <c r="E264"/>
  <c r="E263"/>
  <c r="D277"/>
  <c r="D293" s="1"/>
  <c r="E265"/>
  <c r="E260"/>
  <c r="D386"/>
  <c r="D402" s="1"/>
  <c r="D384"/>
  <c r="D400" s="1"/>
  <c r="D267"/>
  <c r="D268" s="1"/>
  <c r="G221"/>
  <c r="G234" s="1"/>
  <c r="G223"/>
  <c r="G236" s="1"/>
  <c r="G220"/>
  <c r="G233" s="1"/>
  <c r="G225"/>
  <c r="G238" s="1"/>
  <c r="G224"/>
  <c r="G237" s="1"/>
  <c r="C178"/>
  <c r="C179" s="1"/>
  <c r="D274"/>
  <c r="C194"/>
  <c r="C195" s="1"/>
  <c r="D176"/>
  <c r="D192" s="1"/>
  <c r="D278"/>
  <c r="D294" s="1"/>
  <c r="D279"/>
  <c r="D295" s="1"/>
  <c r="G226"/>
  <c r="G239" s="1"/>
  <c r="E155"/>
  <c r="E158"/>
  <c r="E261"/>
  <c r="E258"/>
  <c r="H222"/>
  <c r="H235" s="1"/>
  <c r="D315"/>
  <c r="C299"/>
  <c r="C300" s="1"/>
  <c r="D281"/>
  <c r="D297" s="1"/>
  <c r="D280"/>
  <c r="D296" s="1"/>
  <c r="C315"/>
  <c r="C316" s="1"/>
  <c r="G115"/>
  <c r="G128" s="1"/>
  <c r="F154"/>
  <c r="G118"/>
  <c r="G131" s="1"/>
  <c r="G120"/>
  <c r="G133" s="1"/>
  <c r="D185"/>
  <c r="D162"/>
  <c r="D163" s="1"/>
  <c r="X116"/>
  <c r="X129" s="1"/>
  <c r="G121"/>
  <c r="G134" s="1"/>
  <c r="I119"/>
  <c r="I132" s="1"/>
  <c r="G117"/>
  <c r="G130" s="1"/>
  <c r="W80" i="24"/>
  <c r="O80"/>
  <c r="Q82"/>
  <c r="V83"/>
  <c r="X84"/>
  <c r="Y82"/>
  <c r="T86"/>
  <c r="V82"/>
  <c r="Z83"/>
  <c r="S86"/>
  <c r="U82"/>
  <c r="U84"/>
  <c r="P86"/>
  <c r="X86"/>
  <c r="R82"/>
  <c r="Z82"/>
  <c r="O86"/>
  <c r="W86"/>
  <c r="T79"/>
  <c r="P80"/>
  <c r="X80"/>
  <c r="O82"/>
  <c r="S82"/>
  <c r="W82"/>
  <c r="V84"/>
  <c r="Q85"/>
  <c r="Q86"/>
  <c r="U86"/>
  <c r="Y86"/>
  <c r="Z80"/>
  <c r="E7"/>
  <c r="G7" s="1"/>
  <c r="I7" s="1"/>
  <c r="E11"/>
  <c r="G11" s="1"/>
  <c r="I11" s="1"/>
  <c r="T80"/>
  <c r="Q81"/>
  <c r="R84"/>
  <c r="Z84"/>
  <c r="S80"/>
  <c r="P82"/>
  <c r="T82"/>
  <c r="X82"/>
  <c r="Q84"/>
  <c r="Y84"/>
  <c r="R86"/>
  <c r="V86"/>
  <c r="Z86"/>
  <c r="Y81"/>
  <c r="Y85"/>
  <c r="Z85"/>
  <c r="E9"/>
  <c r="G9" s="1"/>
  <c r="I9" s="1"/>
  <c r="E13"/>
  <c r="G13" s="1"/>
  <c r="I13" s="1"/>
  <c r="U81"/>
  <c r="AE83"/>
  <c r="O79"/>
  <c r="W79"/>
  <c r="Q83"/>
  <c r="U83"/>
  <c r="Q79"/>
  <c r="U79"/>
  <c r="Y79"/>
  <c r="Q80"/>
  <c r="U80"/>
  <c r="Y80"/>
  <c r="O83"/>
  <c r="S83"/>
  <c r="W83"/>
  <c r="O84"/>
  <c r="S84"/>
  <c r="W84"/>
  <c r="S79"/>
  <c r="Y83"/>
  <c r="R79"/>
  <c r="V79"/>
  <c r="Z79"/>
  <c r="R80"/>
  <c r="V80"/>
  <c r="P83"/>
  <c r="T83"/>
  <c r="X83"/>
  <c r="P84"/>
  <c r="T84"/>
  <c r="AI80"/>
  <c r="AE80"/>
  <c r="AA80"/>
  <c r="AJ80"/>
  <c r="AF80"/>
  <c r="AB80"/>
  <c r="AK80"/>
  <c r="AG80"/>
  <c r="AC80"/>
  <c r="AL80"/>
  <c r="AH80"/>
  <c r="AD80"/>
  <c r="AK82"/>
  <c r="AG82"/>
  <c r="AC82"/>
  <c r="AL82"/>
  <c r="AH82"/>
  <c r="AD82"/>
  <c r="AI82"/>
  <c r="AE82"/>
  <c r="AA82"/>
  <c r="AJ82"/>
  <c r="AF82"/>
  <c r="AB82"/>
  <c r="AK86"/>
  <c r="AG86"/>
  <c r="AC86"/>
  <c r="AL86"/>
  <c r="AH86"/>
  <c r="AD86"/>
  <c r="AI86"/>
  <c r="AE86"/>
  <c r="AA86"/>
  <c r="AJ86"/>
  <c r="AF86"/>
  <c r="AB86"/>
  <c r="P81"/>
  <c r="T81"/>
  <c r="X81"/>
  <c r="P85"/>
  <c r="T85"/>
  <c r="X85"/>
  <c r="O81"/>
  <c r="S81"/>
  <c r="W81"/>
  <c r="O85"/>
  <c r="S85"/>
  <c r="W85"/>
  <c r="R81"/>
  <c r="V81"/>
  <c r="R85"/>
  <c r="V85"/>
  <c r="AK140" i="23"/>
  <c r="AK36"/>
  <c r="AE54"/>
  <c r="AH60"/>
  <c r="AE84"/>
  <c r="AH262"/>
  <c r="AK20"/>
  <c r="AH52"/>
  <c r="AK54"/>
  <c r="AK74"/>
  <c r="AE108"/>
  <c r="AH24"/>
  <c r="AE60"/>
  <c r="AK106"/>
  <c r="AK107"/>
  <c r="AE117"/>
  <c r="AK117"/>
  <c r="AH119"/>
  <c r="AH123"/>
  <c r="AK125"/>
  <c r="AH135"/>
  <c r="AE148"/>
  <c r="AH263"/>
  <c r="AE127"/>
  <c r="AE131"/>
  <c r="AK33"/>
  <c r="AH116"/>
  <c r="AH193"/>
  <c r="AH197"/>
  <c r="AH201"/>
  <c r="AH267"/>
  <c r="AE39"/>
  <c r="AH108"/>
  <c r="AK231"/>
  <c r="AE245"/>
  <c r="AE249"/>
  <c r="AH251"/>
  <c r="AK253"/>
  <c r="AH255"/>
  <c r="AK257"/>
  <c r="AH259"/>
  <c r="AE261"/>
  <c r="AK261"/>
  <c r="AK262"/>
  <c r="AK263"/>
  <c r="AH265"/>
  <c r="AE267"/>
  <c r="AK267"/>
  <c r="AE85"/>
  <c r="AE101"/>
  <c r="AE105"/>
  <c r="AH124"/>
  <c r="AE126"/>
  <c r="AH136"/>
  <c r="O138"/>
  <c r="AE68"/>
  <c r="AE76"/>
  <c r="AH97"/>
  <c r="AH105"/>
  <c r="AE106"/>
  <c r="AH148"/>
  <c r="AH152"/>
  <c r="AK181"/>
  <c r="AE196"/>
  <c r="AK214"/>
  <c r="AK226"/>
  <c r="AK230"/>
  <c r="AH61"/>
  <c r="AE75"/>
  <c r="AE93"/>
  <c r="AK101"/>
  <c r="AE138"/>
  <c r="AH106"/>
  <c r="AK182"/>
  <c r="AH192"/>
  <c r="AB138"/>
  <c r="AK37"/>
  <c r="AH43"/>
  <c r="AH53"/>
  <c r="AH57"/>
  <c r="AK60"/>
  <c r="AK61"/>
  <c r="AH63"/>
  <c r="AE65"/>
  <c r="AK65"/>
  <c r="AK73"/>
  <c r="AH153"/>
  <c r="AE213"/>
  <c r="AE217"/>
  <c r="AK234"/>
  <c r="AE35"/>
  <c r="AE38"/>
  <c r="AK57"/>
  <c r="AH65"/>
  <c r="AK124"/>
  <c r="AE160"/>
  <c r="AE164"/>
  <c r="AK169"/>
  <c r="AK172"/>
  <c r="AH180"/>
  <c r="AE183"/>
  <c r="AE187"/>
  <c r="AE191"/>
  <c r="O105"/>
  <c r="AB105"/>
  <c r="O106"/>
  <c r="AB106"/>
  <c r="AB117"/>
  <c r="AK158"/>
  <c r="AH218"/>
  <c r="AE253" i="22"/>
  <c r="AH126"/>
  <c r="AH138"/>
  <c r="AE67"/>
  <c r="AH123"/>
  <c r="AE129"/>
  <c r="AH139"/>
  <c r="AH181"/>
  <c r="AH185"/>
  <c r="AH189"/>
  <c r="AH197"/>
  <c r="AH214"/>
  <c r="AE245"/>
  <c r="AH68"/>
  <c r="AE70"/>
  <c r="AH105"/>
  <c r="AH134"/>
  <c r="AE139"/>
  <c r="V78" i="23"/>
  <c r="V7" s="1"/>
  <c r="AK21"/>
  <c r="AH23"/>
  <c r="AH27"/>
  <c r="AE29"/>
  <c r="AK29"/>
  <c r="AE41"/>
  <c r="AK66"/>
  <c r="AH72"/>
  <c r="AK90"/>
  <c r="AK98"/>
  <c r="AH120"/>
  <c r="AE122"/>
  <c r="AE151"/>
  <c r="AK152"/>
  <c r="AK157"/>
  <c r="AK161"/>
  <c r="O184"/>
  <c r="AE184"/>
  <c r="AH186"/>
  <c r="AE188"/>
  <c r="AH190"/>
  <c r="AE192"/>
  <c r="AE197"/>
  <c r="AK215"/>
  <c r="AH217"/>
  <c r="AB219"/>
  <c r="AE219"/>
  <c r="AK219"/>
  <c r="AH221"/>
  <c r="AE223"/>
  <c r="AK223"/>
  <c r="AE228"/>
  <c r="AE232"/>
  <c r="AK247"/>
  <c r="AE22"/>
  <c r="O30"/>
  <c r="AB30"/>
  <c r="AE30"/>
  <c r="AH37"/>
  <c r="O42"/>
  <c r="AB42"/>
  <c r="AE42"/>
  <c r="AE53"/>
  <c r="AK58"/>
  <c r="AE67"/>
  <c r="AH73"/>
  <c r="AH84"/>
  <c r="AH85"/>
  <c r="AH89"/>
  <c r="AK91"/>
  <c r="AK99"/>
  <c r="O123"/>
  <c r="AB123"/>
  <c r="O124"/>
  <c r="AB124"/>
  <c r="AE124"/>
  <c r="AH126"/>
  <c r="AK129"/>
  <c r="AE152"/>
  <c r="AE154"/>
  <c r="AH156"/>
  <c r="AK185"/>
  <c r="AK189"/>
  <c r="AH196"/>
  <c r="AB198"/>
  <c r="AE198"/>
  <c r="AB202"/>
  <c r="AE202"/>
  <c r="AK202"/>
  <c r="AH204"/>
  <c r="AE212"/>
  <c r="AE216"/>
  <c r="AE224"/>
  <c r="AH227"/>
  <c r="AE229"/>
  <c r="AE233"/>
  <c r="AK233"/>
  <c r="AH235"/>
  <c r="I270"/>
  <c r="I13" s="1"/>
  <c r="AH246"/>
  <c r="AH250"/>
  <c r="AE252"/>
  <c r="AH254"/>
  <c r="AE256"/>
  <c r="AH258"/>
  <c r="AE23"/>
  <c r="AK32"/>
  <c r="AH90"/>
  <c r="AE92"/>
  <c r="AE100"/>
  <c r="AH102"/>
  <c r="AE104"/>
  <c r="AE130"/>
  <c r="AE137"/>
  <c r="AK137"/>
  <c r="AH157"/>
  <c r="AE163"/>
  <c r="AH165"/>
  <c r="AK167"/>
  <c r="AH169"/>
  <c r="AE171"/>
  <c r="AK186"/>
  <c r="AK190"/>
  <c r="AK227"/>
  <c r="AK235"/>
  <c r="AE246"/>
  <c r="AE250"/>
  <c r="AE254"/>
  <c r="AE258"/>
  <c r="O261"/>
  <c r="AB261"/>
  <c r="AH266"/>
  <c r="AE26"/>
  <c r="AK31"/>
  <c r="AK39"/>
  <c r="O61"/>
  <c r="AB61"/>
  <c r="AE61"/>
  <c r="AE62"/>
  <c r="AH64"/>
  <c r="AH67"/>
  <c r="AH86"/>
  <c r="O88"/>
  <c r="AB88"/>
  <c r="AE88"/>
  <c r="AK119"/>
  <c r="AH149"/>
  <c r="O155"/>
  <c r="AB155"/>
  <c r="AE155"/>
  <c r="AH160"/>
  <c r="O203"/>
  <c r="AH213"/>
  <c r="O220"/>
  <c r="AB220"/>
  <c r="AE220"/>
  <c r="AK258"/>
  <c r="O262"/>
  <c r="AB262"/>
  <c r="AB264"/>
  <c r="AK264"/>
  <c r="E46"/>
  <c r="E6" s="1"/>
  <c r="I46"/>
  <c r="I6" s="1"/>
  <c r="M46"/>
  <c r="M6" s="1"/>
  <c r="R46"/>
  <c r="R6" s="1"/>
  <c r="V46"/>
  <c r="V6" s="1"/>
  <c r="Z46"/>
  <c r="Z6" s="1"/>
  <c r="AH21"/>
  <c r="AK23"/>
  <c r="O27"/>
  <c r="AE27"/>
  <c r="AK28"/>
  <c r="AH34"/>
  <c r="AE37"/>
  <c r="AH39"/>
  <c r="D78"/>
  <c r="D7" s="1"/>
  <c r="H78"/>
  <c r="H7" s="1"/>
  <c r="L78"/>
  <c r="L7" s="1"/>
  <c r="Q78"/>
  <c r="Q7" s="1"/>
  <c r="U78"/>
  <c r="U7" s="1"/>
  <c r="Y78"/>
  <c r="Y7" s="1"/>
  <c r="AD78"/>
  <c r="AD7" s="1"/>
  <c r="AK53"/>
  <c r="AH55"/>
  <c r="AE57"/>
  <c r="AH59"/>
  <c r="AH69"/>
  <c r="O71"/>
  <c r="AB71"/>
  <c r="AE71"/>
  <c r="AK85"/>
  <c r="O89"/>
  <c r="G110"/>
  <c r="G8" s="1"/>
  <c r="AB89"/>
  <c r="AE89"/>
  <c r="O90"/>
  <c r="AB90"/>
  <c r="AE90"/>
  <c r="AH92"/>
  <c r="AH93"/>
  <c r="O95"/>
  <c r="AB95"/>
  <c r="AE95"/>
  <c r="AK95"/>
  <c r="AH98"/>
  <c r="AH100"/>
  <c r="AH101"/>
  <c r="I142"/>
  <c r="I9" s="1"/>
  <c r="AE121"/>
  <c r="AK121"/>
  <c r="AH132"/>
  <c r="O134"/>
  <c r="AB134"/>
  <c r="AE134"/>
  <c r="AK135"/>
  <c r="AK136"/>
  <c r="AH138"/>
  <c r="AH139"/>
  <c r="O156"/>
  <c r="AE156"/>
  <c r="O159"/>
  <c r="AB159"/>
  <c r="AE159"/>
  <c r="AH161"/>
  <c r="AH163"/>
  <c r="AH164"/>
  <c r="AB166"/>
  <c r="AE166"/>
  <c r="AE167"/>
  <c r="AH168"/>
  <c r="AE170"/>
  <c r="AH184"/>
  <c r="AH187"/>
  <c r="AH188"/>
  <c r="O195"/>
  <c r="AB195"/>
  <c r="AE195"/>
  <c r="AK195"/>
  <c r="O200"/>
  <c r="AE200"/>
  <c r="AE204"/>
  <c r="AH215"/>
  <c r="AK217"/>
  <c r="AE222"/>
  <c r="AK222"/>
  <c r="AH230"/>
  <c r="AH232"/>
  <c r="AH233"/>
  <c r="AE236"/>
  <c r="AK246"/>
  <c r="AK251"/>
  <c r="AB265"/>
  <c r="AE265"/>
  <c r="O31"/>
  <c r="AE31"/>
  <c r="AK44"/>
  <c r="O62"/>
  <c r="AB62"/>
  <c r="AK62"/>
  <c r="AH68"/>
  <c r="AK94"/>
  <c r="AE98"/>
  <c r="AK120"/>
  <c r="AH131"/>
  <c r="AK155"/>
  <c r="AK165"/>
  <c r="AE203"/>
  <c r="AH212"/>
  <c r="T238"/>
  <c r="T12" s="1"/>
  <c r="O225"/>
  <c r="AE225"/>
  <c r="AH228"/>
  <c r="AH247"/>
  <c r="O263"/>
  <c r="O264"/>
  <c r="AE264"/>
  <c r="AH28"/>
  <c r="AB29"/>
  <c r="AH32"/>
  <c r="AE34"/>
  <c r="AH35"/>
  <c r="AH40"/>
  <c r="AK41"/>
  <c r="O53"/>
  <c r="AB53"/>
  <c r="O54"/>
  <c r="AB54"/>
  <c r="AH56"/>
  <c r="AE59"/>
  <c r="AK68"/>
  <c r="O72"/>
  <c r="AB72"/>
  <c r="AE72"/>
  <c r="O73"/>
  <c r="AB73"/>
  <c r="AE73"/>
  <c r="AH75"/>
  <c r="AH76"/>
  <c r="AH94"/>
  <c r="O104"/>
  <c r="AB104"/>
  <c r="AE116"/>
  <c r="AK128"/>
  <c r="AK131"/>
  <c r="O135"/>
  <c r="AB135"/>
  <c r="O136"/>
  <c r="AH140"/>
  <c r="AK150"/>
  <c r="AK153"/>
  <c r="AK162"/>
  <c r="AK168"/>
  <c r="O171"/>
  <c r="AH181"/>
  <c r="O183"/>
  <c r="AB183"/>
  <c r="AK192"/>
  <c r="O196"/>
  <c r="AK197"/>
  <c r="AH200"/>
  <c r="AE201"/>
  <c r="AK201"/>
  <c r="AH203"/>
  <c r="AH222"/>
  <c r="Q270"/>
  <c r="Q13" s="1"/>
  <c r="AK248"/>
  <c r="AB252"/>
  <c r="AE253"/>
  <c r="AE257"/>
  <c r="AK268"/>
  <c r="AE31" i="22"/>
  <c r="AE35"/>
  <c r="AE38"/>
  <c r="AH124"/>
  <c r="AE32"/>
  <c r="AE57"/>
  <c r="AE58"/>
  <c r="AE66"/>
  <c r="AE186"/>
  <c r="AH254"/>
  <c r="AH262"/>
  <c r="AE24"/>
  <c r="AH54"/>
  <c r="AH66"/>
  <c r="AH67"/>
  <c r="AH125"/>
  <c r="AE246"/>
  <c r="AE258"/>
  <c r="AE68"/>
  <c r="AE138"/>
  <c r="AE185"/>
  <c r="AE201"/>
  <c r="AH232"/>
  <c r="AH26" i="21"/>
  <c r="AK11"/>
  <c r="AH27"/>
  <c r="C19" i="24"/>
  <c r="C48" s="1"/>
  <c r="AE28" i="21"/>
  <c r="AE21"/>
  <c r="AK23"/>
  <c r="AK26"/>
  <c r="AE17"/>
  <c r="AE24"/>
  <c r="AH25"/>
  <c r="AE27"/>
  <c r="AK27"/>
  <c r="AC206" i="23"/>
  <c r="AC11" s="1"/>
  <c r="AE180"/>
  <c r="AC46"/>
  <c r="AC6" s="1"/>
  <c r="AK15" i="21"/>
  <c r="AH16"/>
  <c r="AE22"/>
  <c r="AH52" i="22"/>
  <c r="AE104"/>
  <c r="AH106"/>
  <c r="H46" i="23"/>
  <c r="H6" s="1"/>
  <c r="Q46"/>
  <c r="Q6" s="1"/>
  <c r="Y46"/>
  <c r="Y6" s="1"/>
  <c r="AH30"/>
  <c r="O43"/>
  <c r="O63"/>
  <c r="AB63"/>
  <c r="AE63"/>
  <c r="AK86"/>
  <c r="O96"/>
  <c r="AB96"/>
  <c r="AK102"/>
  <c r="AK132"/>
  <c r="AK149"/>
  <c r="AH170"/>
  <c r="Z206"/>
  <c r="Z11" s="1"/>
  <c r="AH182"/>
  <c r="AK188"/>
  <c r="AE193"/>
  <c r="AK193"/>
  <c r="AE221"/>
  <c r="AH224"/>
  <c r="AH229"/>
  <c r="AE248"/>
  <c r="AK249"/>
  <c r="AE23" i="22"/>
  <c r="AH53"/>
  <c r="AE55"/>
  <c r="AH107"/>
  <c r="AH116"/>
  <c r="AK123"/>
  <c r="AK124"/>
  <c r="AK125"/>
  <c r="AK126"/>
  <c r="AH129"/>
  <c r="AH133"/>
  <c r="AE135"/>
  <c r="AE153"/>
  <c r="AH155"/>
  <c r="AH159"/>
  <c r="AE165"/>
  <c r="AH171"/>
  <c r="AH213"/>
  <c r="AH217"/>
  <c r="P46" i="23"/>
  <c r="P6" s="1"/>
  <c r="T46"/>
  <c r="T6" s="1"/>
  <c r="X46"/>
  <c r="X6" s="1"/>
  <c r="AB21"/>
  <c r="AE21"/>
  <c r="O22"/>
  <c r="AB22"/>
  <c r="O23"/>
  <c r="AB25"/>
  <c r="AE25"/>
  <c r="AK25"/>
  <c r="AH29"/>
  <c r="AH33"/>
  <c r="AK35"/>
  <c r="AK40"/>
  <c r="AH42"/>
  <c r="AH44"/>
  <c r="F78"/>
  <c r="F7" s="1"/>
  <c r="J78"/>
  <c r="J7" s="1"/>
  <c r="N78"/>
  <c r="N7" s="1"/>
  <c r="S78"/>
  <c r="S7" s="1"/>
  <c r="W78"/>
  <c r="W7" s="1"/>
  <c r="AA78"/>
  <c r="AA7" s="1"/>
  <c r="AJ78"/>
  <c r="AJ7" s="1"/>
  <c r="O56"/>
  <c r="AB56"/>
  <c r="AE56"/>
  <c r="O57"/>
  <c r="AB57"/>
  <c r="O64"/>
  <c r="AB64"/>
  <c r="AE64"/>
  <c r="O65"/>
  <c r="AB65"/>
  <c r="O70"/>
  <c r="AB70"/>
  <c r="AE70"/>
  <c r="AK70"/>
  <c r="AK76"/>
  <c r="S110"/>
  <c r="S8" s="1"/>
  <c r="W110"/>
  <c r="W8" s="1"/>
  <c r="AA110"/>
  <c r="AA8" s="1"/>
  <c r="O87"/>
  <c r="AB87"/>
  <c r="AE87"/>
  <c r="AK87"/>
  <c r="AK93"/>
  <c r="O97"/>
  <c r="AB97"/>
  <c r="AE97"/>
  <c r="O98"/>
  <c r="AB98"/>
  <c r="O103"/>
  <c r="AB103"/>
  <c r="AE103"/>
  <c r="AK103"/>
  <c r="O119"/>
  <c r="AB119"/>
  <c r="O120"/>
  <c r="O121"/>
  <c r="AB121"/>
  <c r="AH128"/>
  <c r="AB133"/>
  <c r="AE133"/>
  <c r="AK133"/>
  <c r="O139"/>
  <c r="AB139"/>
  <c r="O140"/>
  <c r="S174"/>
  <c r="S10" s="1"/>
  <c r="W174"/>
  <c r="W10" s="1"/>
  <c r="AA174"/>
  <c r="AA10" s="1"/>
  <c r="AB150"/>
  <c r="AE150"/>
  <c r="AK151"/>
  <c r="AB154"/>
  <c r="AH159"/>
  <c r="AK164"/>
  <c r="AH171"/>
  <c r="AH172"/>
  <c r="P206"/>
  <c r="P11" s="1"/>
  <c r="T206"/>
  <c r="T11" s="1"/>
  <c r="X206"/>
  <c r="X11" s="1"/>
  <c r="AH183"/>
  <c r="AB194"/>
  <c r="AE194"/>
  <c r="AK194"/>
  <c r="O199"/>
  <c r="AB199"/>
  <c r="AE199"/>
  <c r="O204"/>
  <c r="D238"/>
  <c r="D12" s="1"/>
  <c r="L238"/>
  <c r="L12" s="1"/>
  <c r="AK213"/>
  <c r="AE218"/>
  <c r="AK218"/>
  <c r="AB223"/>
  <c r="AH225"/>
  <c r="AH226"/>
  <c r="O228"/>
  <c r="AB228"/>
  <c r="AH231"/>
  <c r="C270"/>
  <c r="C13" s="1"/>
  <c r="G270"/>
  <c r="G13" s="1"/>
  <c r="K270"/>
  <c r="K13" s="1"/>
  <c r="P270"/>
  <c r="P13" s="1"/>
  <c r="AI270"/>
  <c r="AI13" s="1"/>
  <c r="H270"/>
  <c r="H13" s="1"/>
  <c r="AK245"/>
  <c r="AK250"/>
  <c r="AK255"/>
  <c r="AK256"/>
  <c r="AB260"/>
  <c r="AE260"/>
  <c r="AK260"/>
  <c r="O266"/>
  <c r="AB266"/>
  <c r="O267"/>
  <c r="AB267"/>
  <c r="C23" i="24"/>
  <c r="C100" s="1"/>
  <c r="C116" s="1"/>
  <c r="AK52" i="23"/>
  <c r="AI78"/>
  <c r="AI7" s="1"/>
  <c r="AH12" i="21"/>
  <c r="AE100" i="22"/>
  <c r="D46" i="23"/>
  <c r="D6" s="1"/>
  <c r="L46"/>
  <c r="L6" s="1"/>
  <c r="U46"/>
  <c r="U6" s="1"/>
  <c r="AD46"/>
  <c r="AD6" s="1"/>
  <c r="AK24"/>
  <c r="AH26"/>
  <c r="AH31"/>
  <c r="AE43"/>
  <c r="O55"/>
  <c r="AB55"/>
  <c r="AE55"/>
  <c r="AK69"/>
  <c r="AE96"/>
  <c r="O118"/>
  <c r="AB118"/>
  <c r="AE118"/>
  <c r="AH122"/>
  <c r="AH127"/>
  <c r="O221"/>
  <c r="AJ270"/>
  <c r="AJ13" s="1"/>
  <c r="AK254"/>
  <c r="AK259"/>
  <c r="AH104" i="22"/>
  <c r="AH108"/>
  <c r="AE123"/>
  <c r="AE155"/>
  <c r="AH172"/>
  <c r="AE213"/>
  <c r="AE225"/>
  <c r="AE229"/>
  <c r="AH231"/>
  <c r="O26" i="23"/>
  <c r="AB26"/>
  <c r="AB37"/>
  <c r="O38"/>
  <c r="AB38"/>
  <c r="O39"/>
  <c r="AB41"/>
  <c r="R78"/>
  <c r="R7" s="1"/>
  <c r="Z78"/>
  <c r="Z7" s="1"/>
  <c r="AE52"/>
  <c r="R110"/>
  <c r="R8" s="1"/>
  <c r="V110"/>
  <c r="V8" s="1"/>
  <c r="Z110"/>
  <c r="Z8" s="1"/>
  <c r="AJ110"/>
  <c r="AJ8" s="1"/>
  <c r="E142"/>
  <c r="E9" s="1"/>
  <c r="M142"/>
  <c r="M9" s="1"/>
  <c r="R142"/>
  <c r="R9" s="1"/>
  <c r="V142"/>
  <c r="V9" s="1"/>
  <c r="Z142"/>
  <c r="Z9" s="1"/>
  <c r="Q142"/>
  <c r="Q9" s="1"/>
  <c r="AG142"/>
  <c r="AG9" s="1"/>
  <c r="AB122"/>
  <c r="AE135"/>
  <c r="I174"/>
  <c r="I10" s="1"/>
  <c r="AK166"/>
  <c r="O170"/>
  <c r="AB170"/>
  <c r="AH185"/>
  <c r="J206"/>
  <c r="J11" s="1"/>
  <c r="O224"/>
  <c r="AB224"/>
  <c r="O229"/>
  <c r="AK252"/>
  <c r="X270"/>
  <c r="X13" s="1"/>
  <c r="AE262"/>
  <c r="O69"/>
  <c r="AB69"/>
  <c r="AE69"/>
  <c r="AH71"/>
  <c r="D110"/>
  <c r="D8" s="1"/>
  <c r="H110"/>
  <c r="H8" s="1"/>
  <c r="L110"/>
  <c r="L8" s="1"/>
  <c r="Q110"/>
  <c r="Q8" s="1"/>
  <c r="U110"/>
  <c r="U8" s="1"/>
  <c r="Y110"/>
  <c r="Y8" s="1"/>
  <c r="AD110"/>
  <c r="AD8" s="1"/>
  <c r="O86"/>
  <c r="AB86"/>
  <c r="AE86"/>
  <c r="AH88"/>
  <c r="O94"/>
  <c r="AB94"/>
  <c r="AE94"/>
  <c r="AH96"/>
  <c r="O102"/>
  <c r="AB102"/>
  <c r="AE102"/>
  <c r="AH104"/>
  <c r="C142"/>
  <c r="C9" s="1"/>
  <c r="G142"/>
  <c r="G9" s="1"/>
  <c r="K142"/>
  <c r="K9" s="1"/>
  <c r="AH118"/>
  <c r="Y142"/>
  <c r="Y9" s="1"/>
  <c r="AK127"/>
  <c r="AB129"/>
  <c r="AE129"/>
  <c r="AB130"/>
  <c r="O131"/>
  <c r="AB131"/>
  <c r="O132"/>
  <c r="AH134"/>
  <c r="O151"/>
  <c r="AB151"/>
  <c r="O152"/>
  <c r="AH155"/>
  <c r="AK160"/>
  <c r="AB162"/>
  <c r="AE162"/>
  <c r="AK163"/>
  <c r="O167"/>
  <c r="AB167"/>
  <c r="O168"/>
  <c r="Y174"/>
  <c r="Y10" s="1"/>
  <c r="AK171"/>
  <c r="AK180"/>
  <c r="AK184"/>
  <c r="AE189"/>
  <c r="AB190"/>
  <c r="AE190"/>
  <c r="O191"/>
  <c r="AB191"/>
  <c r="O192"/>
  <c r="AH195"/>
  <c r="AH198"/>
  <c r="AH199"/>
  <c r="AH202"/>
  <c r="AK204"/>
  <c r="H238"/>
  <c r="H12" s="1"/>
  <c r="Q238"/>
  <c r="Q12" s="1"/>
  <c r="U238"/>
  <c r="U12" s="1"/>
  <c r="Y238"/>
  <c r="Y12" s="1"/>
  <c r="AD238"/>
  <c r="AD12" s="1"/>
  <c r="AE214"/>
  <c r="AB215"/>
  <c r="AE215"/>
  <c r="O216"/>
  <c r="O217"/>
  <c r="AH220"/>
  <c r="AH223"/>
  <c r="AK225"/>
  <c r="AK229"/>
  <c r="AE234"/>
  <c r="AB235"/>
  <c r="AE235"/>
  <c r="O236"/>
  <c r="AB236"/>
  <c r="F270"/>
  <c r="F13" s="1"/>
  <c r="J270"/>
  <c r="J13" s="1"/>
  <c r="N270"/>
  <c r="N13" s="1"/>
  <c r="S270"/>
  <c r="S13" s="1"/>
  <c r="W270"/>
  <c r="W13" s="1"/>
  <c r="AA270"/>
  <c r="AA13" s="1"/>
  <c r="AB245"/>
  <c r="O246"/>
  <c r="AB246"/>
  <c r="O247"/>
  <c r="AB247"/>
  <c r="AE247"/>
  <c r="AB249"/>
  <c r="O250"/>
  <c r="AB250"/>
  <c r="O251"/>
  <c r="AB253"/>
  <c r="O254"/>
  <c r="AB254"/>
  <c r="O255"/>
  <c r="AB255"/>
  <c r="AE255"/>
  <c r="AB257"/>
  <c r="O258"/>
  <c r="AB258"/>
  <c r="O259"/>
  <c r="AH261"/>
  <c r="F46"/>
  <c r="F6" s="1"/>
  <c r="J46"/>
  <c r="J6" s="1"/>
  <c r="N46"/>
  <c r="N6" s="1"/>
  <c r="S46"/>
  <c r="S6" s="1"/>
  <c r="W46"/>
  <c r="W6" s="1"/>
  <c r="AA46"/>
  <c r="AA6" s="1"/>
  <c r="AG46"/>
  <c r="AG6" s="1"/>
  <c r="AH22"/>
  <c r="AH25"/>
  <c r="AK27"/>
  <c r="AB33"/>
  <c r="AE33"/>
  <c r="O34"/>
  <c r="AB34"/>
  <c r="O35"/>
  <c r="AH36"/>
  <c r="AH38"/>
  <c r="AH41"/>
  <c r="AK43"/>
  <c r="C78"/>
  <c r="C7" s="1"/>
  <c r="G78"/>
  <c r="G7" s="1"/>
  <c r="K78"/>
  <c r="K7" s="1"/>
  <c r="P78"/>
  <c r="P7" s="1"/>
  <c r="T78"/>
  <c r="T7" s="1"/>
  <c r="X78"/>
  <c r="X7" s="1"/>
  <c r="AC78"/>
  <c r="AC7" s="1"/>
  <c r="AG78"/>
  <c r="AG7" s="1"/>
  <c r="AK56"/>
  <c r="O58"/>
  <c r="AB58"/>
  <c r="AE58"/>
  <c r="O59"/>
  <c r="AB59"/>
  <c r="O60"/>
  <c r="AB60"/>
  <c r="AK64"/>
  <c r="O66"/>
  <c r="AB66"/>
  <c r="AE66"/>
  <c r="O67"/>
  <c r="AB67"/>
  <c r="O68"/>
  <c r="AB68"/>
  <c r="AK72"/>
  <c r="O74"/>
  <c r="AB74"/>
  <c r="AE74"/>
  <c r="O75"/>
  <c r="AB75"/>
  <c r="O76"/>
  <c r="AB76"/>
  <c r="C110"/>
  <c r="C8" s="1"/>
  <c r="K110"/>
  <c r="K8" s="1"/>
  <c r="P110"/>
  <c r="P8" s="1"/>
  <c r="T110"/>
  <c r="T8" s="1"/>
  <c r="X110"/>
  <c r="X8" s="1"/>
  <c r="O85"/>
  <c r="AB85"/>
  <c r="AK89"/>
  <c r="O91"/>
  <c r="AB91"/>
  <c r="AE91"/>
  <c r="O92"/>
  <c r="AB92"/>
  <c r="O93"/>
  <c r="AB93"/>
  <c r="AK97"/>
  <c r="O99"/>
  <c r="AB99"/>
  <c r="AE99"/>
  <c r="O100"/>
  <c r="AB100"/>
  <c r="O101"/>
  <c r="AB101"/>
  <c r="AK105"/>
  <c r="O107"/>
  <c r="AB107"/>
  <c r="AE107"/>
  <c r="O108"/>
  <c r="AB108"/>
  <c r="F142"/>
  <c r="F9" s="1"/>
  <c r="J142"/>
  <c r="J9" s="1"/>
  <c r="N142"/>
  <c r="N9" s="1"/>
  <c r="S142"/>
  <c r="S9" s="1"/>
  <c r="W142"/>
  <c r="W9" s="1"/>
  <c r="AA142"/>
  <c r="AA9" s="1"/>
  <c r="AJ142"/>
  <c r="AJ9" s="1"/>
  <c r="AE123"/>
  <c r="AK123"/>
  <c r="AB125"/>
  <c r="AE125"/>
  <c r="AB126"/>
  <c r="O127"/>
  <c r="AB127"/>
  <c r="O128"/>
  <c r="AH130"/>
  <c r="AE139"/>
  <c r="AK139"/>
  <c r="C174"/>
  <c r="C10" s="1"/>
  <c r="G174"/>
  <c r="G10" s="1"/>
  <c r="K174"/>
  <c r="K10" s="1"/>
  <c r="AG174"/>
  <c r="AG10" s="1"/>
  <c r="AH151"/>
  <c r="AK154"/>
  <c r="AK156"/>
  <c r="AB158"/>
  <c r="AE158"/>
  <c r="AK159"/>
  <c r="O163"/>
  <c r="AB163"/>
  <c r="O164"/>
  <c r="AH167"/>
  <c r="AE169"/>
  <c r="AK170"/>
  <c r="D206"/>
  <c r="D11" s="1"/>
  <c r="H206"/>
  <c r="H11" s="1"/>
  <c r="L206"/>
  <c r="L11" s="1"/>
  <c r="Q206"/>
  <c r="Q11" s="1"/>
  <c r="U206"/>
  <c r="U11" s="1"/>
  <c r="Y206"/>
  <c r="Y11" s="1"/>
  <c r="AD206"/>
  <c r="AD11" s="1"/>
  <c r="AE181"/>
  <c r="AB182"/>
  <c r="AE182"/>
  <c r="AE185"/>
  <c r="AB186"/>
  <c r="AE186"/>
  <c r="O187"/>
  <c r="O188"/>
  <c r="AH189"/>
  <c r="AH191"/>
  <c r="AH194"/>
  <c r="AK196"/>
  <c r="AK198"/>
  <c r="AK200"/>
  <c r="O212"/>
  <c r="AB212"/>
  <c r="X238"/>
  <c r="X12" s="1"/>
  <c r="O213"/>
  <c r="AH214"/>
  <c r="AH216"/>
  <c r="AH219"/>
  <c r="AK221"/>
  <c r="AK224"/>
  <c r="AE226"/>
  <c r="AB227"/>
  <c r="AE227"/>
  <c r="AE230"/>
  <c r="AB231"/>
  <c r="AE231"/>
  <c r="O232"/>
  <c r="AH234"/>
  <c r="AH236"/>
  <c r="E270"/>
  <c r="E13" s="1"/>
  <c r="M270"/>
  <c r="M13" s="1"/>
  <c r="R270"/>
  <c r="R13" s="1"/>
  <c r="V270"/>
  <c r="V13" s="1"/>
  <c r="Z270"/>
  <c r="Z13" s="1"/>
  <c r="AH245"/>
  <c r="AH249"/>
  <c r="AH253"/>
  <c r="AH257"/>
  <c r="AK265"/>
  <c r="AE266"/>
  <c r="AK266"/>
  <c r="AB268"/>
  <c r="AE268"/>
  <c r="C53" i="24"/>
  <c r="C18"/>
  <c r="C95" s="1"/>
  <c r="C111" s="1"/>
  <c r="C22"/>
  <c r="C99" s="1"/>
  <c r="C115" s="1"/>
  <c r="J88"/>
  <c r="N88"/>
  <c r="C21"/>
  <c r="C98" s="1"/>
  <c r="C114" s="1"/>
  <c r="C25"/>
  <c r="C102" s="1"/>
  <c r="C118" s="1"/>
  <c r="F88"/>
  <c r="C20"/>
  <c r="C97" s="1"/>
  <c r="C113" s="1"/>
  <c r="E88"/>
  <c r="I88"/>
  <c r="M88"/>
  <c r="C117"/>
  <c r="D88"/>
  <c r="C88"/>
  <c r="C89" s="1"/>
  <c r="G88"/>
  <c r="K88"/>
  <c r="H88"/>
  <c r="L88"/>
  <c r="AI142" i="23"/>
  <c r="AI9" s="1"/>
  <c r="AK116"/>
  <c r="AB84"/>
  <c r="AH54"/>
  <c r="AH62"/>
  <c r="AH87"/>
  <c r="AH91"/>
  <c r="AH95"/>
  <c r="AH99"/>
  <c r="AH103"/>
  <c r="AH107"/>
  <c r="U142"/>
  <c r="U9" s="1"/>
  <c r="AB128"/>
  <c r="F174"/>
  <c r="F10" s="1"/>
  <c r="N174"/>
  <c r="N10" s="1"/>
  <c r="K206"/>
  <c r="K11" s="1"/>
  <c r="AB248"/>
  <c r="AB256"/>
  <c r="C46"/>
  <c r="C6" s="1"/>
  <c r="G46"/>
  <c r="G6" s="1"/>
  <c r="K46"/>
  <c r="K6" s="1"/>
  <c r="AE20"/>
  <c r="AH20"/>
  <c r="O21"/>
  <c r="AB23"/>
  <c r="O24"/>
  <c r="AB24"/>
  <c r="AE24"/>
  <c r="O25"/>
  <c r="AB27"/>
  <c r="O28"/>
  <c r="AB28"/>
  <c r="AE28"/>
  <c r="O29"/>
  <c r="AB31"/>
  <c r="O32"/>
  <c r="AB32"/>
  <c r="AE32"/>
  <c r="O33"/>
  <c r="AB35"/>
  <c r="O36"/>
  <c r="AB36"/>
  <c r="AE36"/>
  <c r="O37"/>
  <c r="AB39"/>
  <c r="O40"/>
  <c r="AB40"/>
  <c r="AE40"/>
  <c r="O41"/>
  <c r="AB43"/>
  <c r="O44"/>
  <c r="AB44"/>
  <c r="AE44"/>
  <c r="E78"/>
  <c r="E7" s="1"/>
  <c r="I78"/>
  <c r="I7" s="1"/>
  <c r="M78"/>
  <c r="M7" s="1"/>
  <c r="E110"/>
  <c r="E8" s="1"/>
  <c r="I110"/>
  <c r="I8" s="1"/>
  <c r="M110"/>
  <c r="M8" s="1"/>
  <c r="AC110"/>
  <c r="AC8" s="1"/>
  <c r="AG110"/>
  <c r="AG8" s="1"/>
  <c r="AF110"/>
  <c r="AF8" s="1"/>
  <c r="O116"/>
  <c r="AF142"/>
  <c r="AF9" s="1"/>
  <c r="O117"/>
  <c r="AB120"/>
  <c r="AE120"/>
  <c r="O130"/>
  <c r="AB137"/>
  <c r="O160"/>
  <c r="R206"/>
  <c r="R11" s="1"/>
  <c r="AJ238"/>
  <c r="AJ12" s="1"/>
  <c r="O233"/>
  <c r="Y270"/>
  <c r="Y13" s="1"/>
  <c r="AE119"/>
  <c r="AD142"/>
  <c r="AD9" s="1"/>
  <c r="AI174"/>
  <c r="AI10" s="1"/>
  <c r="AK148"/>
  <c r="AF46"/>
  <c r="AF6" s="1"/>
  <c r="AJ46"/>
  <c r="AJ6" s="1"/>
  <c r="AK22"/>
  <c r="AK26"/>
  <c r="AK30"/>
  <c r="AK34"/>
  <c r="AK38"/>
  <c r="AK42"/>
  <c r="O52"/>
  <c r="AF78"/>
  <c r="AF7" s="1"/>
  <c r="AH58"/>
  <c r="AH66"/>
  <c r="AH70"/>
  <c r="AH74"/>
  <c r="O84"/>
  <c r="O122"/>
  <c r="O125"/>
  <c r="AE128"/>
  <c r="J174"/>
  <c r="J10" s="1"/>
  <c r="Q174"/>
  <c r="Q10" s="1"/>
  <c r="C206"/>
  <c r="C11" s="1"/>
  <c r="K238"/>
  <c r="K12" s="1"/>
  <c r="AI46"/>
  <c r="AI6" s="1"/>
  <c r="AK55"/>
  <c r="AK59"/>
  <c r="AK63"/>
  <c r="AK67"/>
  <c r="AK71"/>
  <c r="AK75"/>
  <c r="F110"/>
  <c r="F8" s="1"/>
  <c r="J110"/>
  <c r="J8" s="1"/>
  <c r="N110"/>
  <c r="N8" s="1"/>
  <c r="AK84"/>
  <c r="AK88"/>
  <c r="AK92"/>
  <c r="AK96"/>
  <c r="AK100"/>
  <c r="AK104"/>
  <c r="AK108"/>
  <c r="AI110"/>
  <c r="AI8" s="1"/>
  <c r="AC142"/>
  <c r="AC9" s="1"/>
  <c r="O126"/>
  <c r="O129"/>
  <c r="AB132"/>
  <c r="AE132"/>
  <c r="R174"/>
  <c r="R10" s="1"/>
  <c r="V174"/>
  <c r="V10" s="1"/>
  <c r="Z174"/>
  <c r="Z10" s="1"/>
  <c r="S206"/>
  <c r="S11" s="1"/>
  <c r="AA206"/>
  <c r="AA11" s="1"/>
  <c r="S238"/>
  <c r="S12" s="1"/>
  <c r="AA238"/>
  <c r="AA12" s="1"/>
  <c r="AG270"/>
  <c r="AG13" s="1"/>
  <c r="O133"/>
  <c r="AB136"/>
  <c r="AE140"/>
  <c r="M174"/>
  <c r="M10" s="1"/>
  <c r="AD174"/>
  <c r="AD10" s="1"/>
  <c r="AB169"/>
  <c r="O180"/>
  <c r="AJ206"/>
  <c r="AJ11" s="1"/>
  <c r="W238"/>
  <c r="W12" s="1"/>
  <c r="AK220"/>
  <c r="AK236"/>
  <c r="O245"/>
  <c r="O248"/>
  <c r="O253"/>
  <c r="O268"/>
  <c r="O20"/>
  <c r="AB52"/>
  <c r="D142"/>
  <c r="D9" s="1"/>
  <c r="H142"/>
  <c r="H9" s="1"/>
  <c r="L142"/>
  <c r="L9" s="1"/>
  <c r="P142"/>
  <c r="P9" s="1"/>
  <c r="T142"/>
  <c r="T9" s="1"/>
  <c r="X142"/>
  <c r="X9" s="1"/>
  <c r="AK118"/>
  <c r="AK122"/>
  <c r="AK126"/>
  <c r="AK130"/>
  <c r="AK134"/>
  <c r="AK138"/>
  <c r="O148"/>
  <c r="AH150"/>
  <c r="AH154"/>
  <c r="AH158"/>
  <c r="AH162"/>
  <c r="AH166"/>
  <c r="AK183"/>
  <c r="AB187"/>
  <c r="AK199"/>
  <c r="AB203"/>
  <c r="AK212"/>
  <c r="AB216"/>
  <c r="AK228"/>
  <c r="AB232"/>
  <c r="C238"/>
  <c r="C12" s="1"/>
  <c r="AI238"/>
  <c r="AI12" s="1"/>
  <c r="T270"/>
  <c r="T13" s="1"/>
  <c r="AB244"/>
  <c r="O249"/>
  <c r="O252"/>
  <c r="O257"/>
  <c r="O260"/>
  <c r="AB263"/>
  <c r="AE263"/>
  <c r="AE244"/>
  <c r="AC270"/>
  <c r="AC13" s="1"/>
  <c r="AE136"/>
  <c r="O137"/>
  <c r="AB140"/>
  <c r="E174"/>
  <c r="E10" s="1"/>
  <c r="U174"/>
  <c r="U10" s="1"/>
  <c r="G206"/>
  <c r="G11" s="1"/>
  <c r="W206"/>
  <c r="W11" s="1"/>
  <c r="AF206"/>
  <c r="AF11" s="1"/>
  <c r="AK191"/>
  <c r="AI206"/>
  <c r="AI11" s="1"/>
  <c r="G238"/>
  <c r="G12" s="1"/>
  <c r="O256"/>
  <c r="O265"/>
  <c r="AB20"/>
  <c r="AH117"/>
  <c r="AH121"/>
  <c r="AH125"/>
  <c r="AH129"/>
  <c r="AH133"/>
  <c r="AH137"/>
  <c r="AC174"/>
  <c r="AC10" s="1"/>
  <c r="O149"/>
  <c r="AB149"/>
  <c r="AE149"/>
  <c r="O150"/>
  <c r="AB152"/>
  <c r="O153"/>
  <c r="AB153"/>
  <c r="AE153"/>
  <c r="O154"/>
  <c r="AB156"/>
  <c r="O157"/>
  <c r="AB157"/>
  <c r="AE157"/>
  <c r="O158"/>
  <c r="AB160"/>
  <c r="O161"/>
  <c r="AB161"/>
  <c r="AE161"/>
  <c r="O162"/>
  <c r="AB164"/>
  <c r="O165"/>
  <c r="AB165"/>
  <c r="AE165"/>
  <c r="O166"/>
  <c r="AB168"/>
  <c r="F206"/>
  <c r="F11" s="1"/>
  <c r="N206"/>
  <c r="N11" s="1"/>
  <c r="V206"/>
  <c r="V11" s="1"/>
  <c r="AK187"/>
  <c r="AK203"/>
  <c r="F238"/>
  <c r="F12" s="1"/>
  <c r="J238"/>
  <c r="J12" s="1"/>
  <c r="N238"/>
  <c r="N12" s="1"/>
  <c r="R238"/>
  <c r="R12" s="1"/>
  <c r="V238"/>
  <c r="V12" s="1"/>
  <c r="Z238"/>
  <c r="Z12" s="1"/>
  <c r="AK216"/>
  <c r="AK232"/>
  <c r="D270"/>
  <c r="D13" s="1"/>
  <c r="L270"/>
  <c r="L13" s="1"/>
  <c r="U270"/>
  <c r="U13" s="1"/>
  <c r="AB251"/>
  <c r="AE251"/>
  <c r="AB259"/>
  <c r="AE259"/>
  <c r="AF270"/>
  <c r="AF13" s="1"/>
  <c r="AB116"/>
  <c r="AE168"/>
  <c r="O169"/>
  <c r="AB171"/>
  <c r="O172"/>
  <c r="AB172"/>
  <c r="AE172"/>
  <c r="E206"/>
  <c r="E11" s="1"/>
  <c r="I206"/>
  <c r="I11" s="1"/>
  <c r="M206"/>
  <c r="M11" s="1"/>
  <c r="E238"/>
  <c r="E12" s="1"/>
  <c r="I238"/>
  <c r="I12" s="1"/>
  <c r="M238"/>
  <c r="M12" s="1"/>
  <c r="AC238"/>
  <c r="AC12" s="1"/>
  <c r="AG238"/>
  <c r="AG12" s="1"/>
  <c r="P238"/>
  <c r="P12" s="1"/>
  <c r="AF238"/>
  <c r="AF12" s="1"/>
  <c r="AH244"/>
  <c r="AK244"/>
  <c r="AH248"/>
  <c r="AH252"/>
  <c r="AH256"/>
  <c r="AH260"/>
  <c r="AH264"/>
  <c r="AH268"/>
  <c r="D174"/>
  <c r="D10" s="1"/>
  <c r="H174"/>
  <c r="H10" s="1"/>
  <c r="L174"/>
  <c r="L10" s="1"/>
  <c r="P174"/>
  <c r="P10" s="1"/>
  <c r="T174"/>
  <c r="T10" s="1"/>
  <c r="X174"/>
  <c r="X10" s="1"/>
  <c r="AB148"/>
  <c r="AF174"/>
  <c r="AF10" s="1"/>
  <c r="AJ174"/>
  <c r="AJ10" s="1"/>
  <c r="AG206"/>
  <c r="AG11" s="1"/>
  <c r="O181"/>
  <c r="AB181"/>
  <c r="O182"/>
  <c r="AB184"/>
  <c r="O185"/>
  <c r="AB185"/>
  <c r="O186"/>
  <c r="AB188"/>
  <c r="O189"/>
  <c r="AB189"/>
  <c r="O190"/>
  <c r="AB192"/>
  <c r="O193"/>
  <c r="AB193"/>
  <c r="O194"/>
  <c r="AB196"/>
  <c r="O197"/>
  <c r="AB197"/>
  <c r="O198"/>
  <c r="AB200"/>
  <c r="O201"/>
  <c r="AB201"/>
  <c r="O202"/>
  <c r="AB204"/>
  <c r="AB213"/>
  <c r="O214"/>
  <c r="AB214"/>
  <c r="O215"/>
  <c r="AB217"/>
  <c r="O218"/>
  <c r="AB218"/>
  <c r="O219"/>
  <c r="AB221"/>
  <c r="O222"/>
  <c r="AB222"/>
  <c r="O223"/>
  <c r="AB225"/>
  <c r="O226"/>
  <c r="AB226"/>
  <c r="O227"/>
  <c r="AB229"/>
  <c r="O230"/>
  <c r="AB230"/>
  <c r="O231"/>
  <c r="AB233"/>
  <c r="O234"/>
  <c r="AB234"/>
  <c r="O235"/>
  <c r="AD270"/>
  <c r="AD13" s="1"/>
  <c r="AB180"/>
  <c r="O244"/>
  <c r="AH23" i="22"/>
  <c r="AH24"/>
  <c r="AE26"/>
  <c r="AH39"/>
  <c r="AE41"/>
  <c r="AH43"/>
  <c r="AH70"/>
  <c r="AE72"/>
  <c r="AH74"/>
  <c r="AH87"/>
  <c r="AE133"/>
  <c r="AE137"/>
  <c r="AH194"/>
  <c r="AE204"/>
  <c r="AH215"/>
  <c r="AH31"/>
  <c r="AH32"/>
  <c r="AE34"/>
  <c r="AB54"/>
  <c r="O55"/>
  <c r="AH58"/>
  <c r="AH62"/>
  <c r="AE154"/>
  <c r="AH196"/>
  <c r="AE224"/>
  <c r="AE228"/>
  <c r="AH229"/>
  <c r="AH230"/>
  <c r="AK231"/>
  <c r="E270"/>
  <c r="E13" s="1"/>
  <c r="I270"/>
  <c r="I13" s="1"/>
  <c r="M270"/>
  <c r="M13" s="1"/>
  <c r="AH244"/>
  <c r="AH245"/>
  <c r="AH249"/>
  <c r="AE251"/>
  <c r="AH253"/>
  <c r="AE259"/>
  <c r="AH91"/>
  <c r="AH95"/>
  <c r="AH100"/>
  <c r="AH131"/>
  <c r="AH140"/>
  <c r="AH169"/>
  <c r="AE200"/>
  <c r="AH202"/>
  <c r="AH255"/>
  <c r="AE27"/>
  <c r="AH44"/>
  <c r="AK53"/>
  <c r="AK54"/>
  <c r="AH57"/>
  <c r="AH61"/>
  <c r="AE63"/>
  <c r="AH75"/>
  <c r="AE87"/>
  <c r="AH88"/>
  <c r="AH92"/>
  <c r="AK104"/>
  <c r="AK105"/>
  <c r="AK106"/>
  <c r="AK107"/>
  <c r="AK108"/>
  <c r="AE117"/>
  <c r="AE121"/>
  <c r="AH132"/>
  <c r="AE140"/>
  <c r="AH154"/>
  <c r="AH158"/>
  <c r="AH170"/>
  <c r="AH195"/>
  <c r="AH212"/>
  <c r="AH216"/>
  <c r="AH256"/>
  <c r="AH40"/>
  <c r="AK42"/>
  <c r="AK43"/>
  <c r="AE61"/>
  <c r="AG174"/>
  <c r="AG10" s="1"/>
  <c r="AE149"/>
  <c r="AH156"/>
  <c r="AH160"/>
  <c r="AH165"/>
  <c r="AE184"/>
  <c r="AH186"/>
  <c r="AE192"/>
  <c r="AH203"/>
  <c r="AH226"/>
  <c r="AH246"/>
  <c r="AH259"/>
  <c r="AE261"/>
  <c r="AH263"/>
  <c r="AE265"/>
  <c r="D46"/>
  <c r="D6" s="1"/>
  <c r="H46"/>
  <c r="H6" s="1"/>
  <c r="L46"/>
  <c r="L6" s="1"/>
  <c r="Q46"/>
  <c r="Q6" s="1"/>
  <c r="U46"/>
  <c r="U6" s="1"/>
  <c r="Y46"/>
  <c r="Y6" s="1"/>
  <c r="AD46"/>
  <c r="AD6" s="1"/>
  <c r="AH21"/>
  <c r="AH29"/>
  <c r="AH38"/>
  <c r="AE40"/>
  <c r="AE73"/>
  <c r="AE86"/>
  <c r="AE103"/>
  <c r="AE105"/>
  <c r="AE106"/>
  <c r="AE107"/>
  <c r="AE122"/>
  <c r="AE124"/>
  <c r="O132"/>
  <c r="AB132"/>
  <c r="O133"/>
  <c r="O134"/>
  <c r="AB134"/>
  <c r="O135"/>
  <c r="AE152"/>
  <c r="AE166"/>
  <c r="AE182"/>
  <c r="AH188"/>
  <c r="AE194"/>
  <c r="O197"/>
  <c r="O198"/>
  <c r="AE198"/>
  <c r="AH201"/>
  <c r="AE222"/>
  <c r="AK222"/>
  <c r="AE223"/>
  <c r="AH224"/>
  <c r="AE226"/>
  <c r="AE227"/>
  <c r="AH228"/>
  <c r="AH248"/>
  <c r="AH261"/>
  <c r="AE267"/>
  <c r="AE268"/>
  <c r="O54"/>
  <c r="AH25"/>
  <c r="AH27"/>
  <c r="AH33"/>
  <c r="AH35"/>
  <c r="AE42"/>
  <c r="AK44"/>
  <c r="AH59"/>
  <c r="AE65"/>
  <c r="AK67"/>
  <c r="AK68"/>
  <c r="AH71"/>
  <c r="AH72"/>
  <c r="AH76"/>
  <c r="AH89"/>
  <c r="AH93"/>
  <c r="AH117"/>
  <c r="AE119"/>
  <c r="AA174"/>
  <c r="AA10" s="1"/>
  <c r="AH151"/>
  <c r="AK252"/>
  <c r="AK253"/>
  <c r="AK254"/>
  <c r="AH20"/>
  <c r="AH28"/>
  <c r="AH36"/>
  <c r="O44"/>
  <c r="AE44"/>
  <c r="AH60"/>
  <c r="AE71"/>
  <c r="AH73"/>
  <c r="AE84"/>
  <c r="AH86"/>
  <c r="AH90"/>
  <c r="AE92"/>
  <c r="AH94"/>
  <c r="AE96"/>
  <c r="AH98"/>
  <c r="AK101"/>
  <c r="AH103"/>
  <c r="AH118"/>
  <c r="AH122"/>
  <c r="AH127"/>
  <c r="AK130"/>
  <c r="AK131"/>
  <c r="AK132"/>
  <c r="AK133"/>
  <c r="AK134"/>
  <c r="AH137"/>
  <c r="AK150"/>
  <c r="H174"/>
  <c r="H10" s="1"/>
  <c r="AE151"/>
  <c r="AH152"/>
  <c r="AH153"/>
  <c r="AE156"/>
  <c r="AH157"/>
  <c r="AH161"/>
  <c r="AH166"/>
  <c r="AK168"/>
  <c r="AE169"/>
  <c r="AK169"/>
  <c r="AK170"/>
  <c r="AK171"/>
  <c r="AK172"/>
  <c r="AH187"/>
  <c r="AK194"/>
  <c r="AK195"/>
  <c r="AK196"/>
  <c r="AK197"/>
  <c r="AH200"/>
  <c r="AH204"/>
  <c r="D238"/>
  <c r="D12" s="1"/>
  <c r="H238"/>
  <c r="H12" s="1"/>
  <c r="L238"/>
  <c r="L12" s="1"/>
  <c r="Q238"/>
  <c r="Q12" s="1"/>
  <c r="U238"/>
  <c r="U12" s="1"/>
  <c r="Y238"/>
  <c r="Y12" s="1"/>
  <c r="AD238"/>
  <c r="AD12" s="1"/>
  <c r="AK213"/>
  <c r="AK214"/>
  <c r="AK215"/>
  <c r="AK216"/>
  <c r="AK217"/>
  <c r="AJ238"/>
  <c r="AJ12" s="1"/>
  <c r="AH219"/>
  <c r="AH227"/>
  <c r="AH247"/>
  <c r="AH264"/>
  <c r="AH268"/>
  <c r="AK20"/>
  <c r="AK24"/>
  <c r="AJ46"/>
  <c r="AJ6" s="1"/>
  <c r="O69"/>
  <c r="AE127"/>
  <c r="AH130"/>
  <c r="AK139"/>
  <c r="AK140"/>
  <c r="AH182"/>
  <c r="AK185"/>
  <c r="AK186"/>
  <c r="T238"/>
  <c r="T12" s="1"/>
  <c r="X238"/>
  <c r="X12" s="1"/>
  <c r="AC238"/>
  <c r="AC12" s="1"/>
  <c r="O215"/>
  <c r="AB215"/>
  <c r="O217"/>
  <c r="AE218"/>
  <c r="AH225"/>
  <c r="AK232"/>
  <c r="H270"/>
  <c r="H13" s="1"/>
  <c r="AK245"/>
  <c r="AK246"/>
  <c r="AH251"/>
  <c r="O254"/>
  <c r="X270"/>
  <c r="X13" s="1"/>
  <c r="O255"/>
  <c r="O256"/>
  <c r="AB256"/>
  <c r="AE257"/>
  <c r="AH265"/>
  <c r="AK268"/>
  <c r="P46"/>
  <c r="P6" s="1"/>
  <c r="T46"/>
  <c r="T6" s="1"/>
  <c r="AE20"/>
  <c r="O21"/>
  <c r="G46"/>
  <c r="G6" s="1"/>
  <c r="AB21"/>
  <c r="AE21"/>
  <c r="O22"/>
  <c r="AE22"/>
  <c r="AE28"/>
  <c r="O29"/>
  <c r="AB29"/>
  <c r="AE29"/>
  <c r="O30"/>
  <c r="AE30"/>
  <c r="AE36"/>
  <c r="O37"/>
  <c r="AB37"/>
  <c r="AE37"/>
  <c r="AK38"/>
  <c r="AE39"/>
  <c r="AK39"/>
  <c r="AK40"/>
  <c r="AH55"/>
  <c r="AK58"/>
  <c r="H78"/>
  <c r="H7" s="1"/>
  <c r="AE59"/>
  <c r="AK59"/>
  <c r="AK60"/>
  <c r="AK61"/>
  <c r="AK62"/>
  <c r="AH65"/>
  <c r="O75"/>
  <c r="AB75"/>
  <c r="O76"/>
  <c r="AE76"/>
  <c r="E110"/>
  <c r="E8" s="1"/>
  <c r="I110"/>
  <c r="I8" s="1"/>
  <c r="M110"/>
  <c r="M8" s="1"/>
  <c r="R110"/>
  <c r="R8" s="1"/>
  <c r="V110"/>
  <c r="V8" s="1"/>
  <c r="Z110"/>
  <c r="Z8" s="1"/>
  <c r="AJ110"/>
  <c r="AJ8" s="1"/>
  <c r="AH85"/>
  <c r="AK87"/>
  <c r="AE88"/>
  <c r="AK88"/>
  <c r="AK89"/>
  <c r="AK90"/>
  <c r="AK91"/>
  <c r="AK92"/>
  <c r="AK93"/>
  <c r="AK94"/>
  <c r="AK95"/>
  <c r="AE101"/>
  <c r="AH102"/>
  <c r="H142"/>
  <c r="H9" s="1"/>
  <c r="AK116"/>
  <c r="AK117"/>
  <c r="AK118"/>
  <c r="AH121"/>
  <c r="AE130"/>
  <c r="AH150"/>
  <c r="T174"/>
  <c r="T10" s="1"/>
  <c r="X174"/>
  <c r="X10" s="1"/>
  <c r="O158"/>
  <c r="AB158"/>
  <c r="O159"/>
  <c r="O160"/>
  <c r="AE161"/>
  <c r="AE167"/>
  <c r="AH168"/>
  <c r="D206"/>
  <c r="D11" s="1"/>
  <c r="AK181"/>
  <c r="AJ206"/>
  <c r="AJ11" s="1"/>
  <c r="AH184"/>
  <c r="O187"/>
  <c r="AB187"/>
  <c r="O188"/>
  <c r="AE188"/>
  <c r="O189"/>
  <c r="AB189"/>
  <c r="O190"/>
  <c r="AE190"/>
  <c r="AH193"/>
  <c r="AH198"/>
  <c r="AK201"/>
  <c r="AE202"/>
  <c r="AK202"/>
  <c r="AK203"/>
  <c r="AK204"/>
  <c r="AH222"/>
  <c r="AK226"/>
  <c r="AK227"/>
  <c r="AK228"/>
  <c r="AK229"/>
  <c r="AK233"/>
  <c r="O248"/>
  <c r="AB248"/>
  <c r="O249"/>
  <c r="AE249"/>
  <c r="AE250"/>
  <c r="AH252"/>
  <c r="AE260"/>
  <c r="AK261"/>
  <c r="AE262"/>
  <c r="AK262"/>
  <c r="AH267"/>
  <c r="L142"/>
  <c r="L9" s="1"/>
  <c r="AB197"/>
  <c r="AK27"/>
  <c r="AK28"/>
  <c r="AK32"/>
  <c r="AK35"/>
  <c r="AK36"/>
  <c r="AH42"/>
  <c r="AE69"/>
  <c r="AK72"/>
  <c r="AK73"/>
  <c r="AK74"/>
  <c r="AK75"/>
  <c r="AH101"/>
  <c r="O126"/>
  <c r="AB126"/>
  <c r="O127"/>
  <c r="AH149"/>
  <c r="AK153"/>
  <c r="AK154"/>
  <c r="AK155"/>
  <c r="AK156"/>
  <c r="AK157"/>
  <c r="AK158"/>
  <c r="AK159"/>
  <c r="AK160"/>
  <c r="AH167"/>
  <c r="O170"/>
  <c r="K174"/>
  <c r="K10" s="1"/>
  <c r="AB170"/>
  <c r="O171"/>
  <c r="O172"/>
  <c r="AF206"/>
  <c r="AF11" s="1"/>
  <c r="H206"/>
  <c r="H11" s="1"/>
  <c r="AK187"/>
  <c r="AK188"/>
  <c r="AK189"/>
  <c r="AH192"/>
  <c r="P238"/>
  <c r="P12" s="1"/>
  <c r="L270"/>
  <c r="L13" s="1"/>
  <c r="AB254"/>
  <c r="AE255"/>
  <c r="O257"/>
  <c r="AH260"/>
  <c r="O40"/>
  <c r="O41"/>
  <c r="AB41"/>
  <c r="AE43"/>
  <c r="O60"/>
  <c r="AB60"/>
  <c r="O61"/>
  <c r="O62"/>
  <c r="AB62"/>
  <c r="O63"/>
  <c r="D110"/>
  <c r="D8" s="1"/>
  <c r="H110"/>
  <c r="H8" s="1"/>
  <c r="AE85"/>
  <c r="O89"/>
  <c r="AB89"/>
  <c r="T110"/>
  <c r="T8" s="1"/>
  <c r="X110"/>
  <c r="X8" s="1"/>
  <c r="O90"/>
  <c r="O91"/>
  <c r="O93"/>
  <c r="AB93"/>
  <c r="O94"/>
  <c r="O95"/>
  <c r="AE102"/>
  <c r="O116"/>
  <c r="G142"/>
  <c r="G9" s="1"/>
  <c r="T142"/>
  <c r="T9" s="1"/>
  <c r="X142"/>
  <c r="X9" s="1"/>
  <c r="AC142"/>
  <c r="AC9" s="1"/>
  <c r="O118"/>
  <c r="AB118"/>
  <c r="O119"/>
  <c r="AE131"/>
  <c r="AE150"/>
  <c r="AE168"/>
  <c r="T206"/>
  <c r="T11" s="1"/>
  <c r="X206"/>
  <c r="X11" s="1"/>
  <c r="AH180"/>
  <c r="O181"/>
  <c r="AB181"/>
  <c r="O182"/>
  <c r="AE193"/>
  <c r="AE195"/>
  <c r="O203"/>
  <c r="AB203"/>
  <c r="O204"/>
  <c r="AH223"/>
  <c r="AK230"/>
  <c r="AH233"/>
  <c r="AE234"/>
  <c r="AE252"/>
  <c r="O264"/>
  <c r="AB264"/>
  <c r="O265"/>
  <c r="AE266"/>
  <c r="AH84"/>
  <c r="AF110"/>
  <c r="AF8" s="1"/>
  <c r="K142"/>
  <c r="K9" s="1"/>
  <c r="X46"/>
  <c r="X6" s="1"/>
  <c r="AG46"/>
  <c r="AG6" s="1"/>
  <c r="AH22"/>
  <c r="O28"/>
  <c r="AH30"/>
  <c r="L78"/>
  <c r="L7" s="1"/>
  <c r="U78"/>
  <c r="U7" s="1"/>
  <c r="AD78"/>
  <c r="AD7" s="1"/>
  <c r="AH56"/>
  <c r="AH99"/>
  <c r="AK102"/>
  <c r="S142"/>
  <c r="S9" s="1"/>
  <c r="AK121"/>
  <c r="AH128"/>
  <c r="AK137"/>
  <c r="E174"/>
  <c r="E10" s="1"/>
  <c r="M174"/>
  <c r="M10" s="1"/>
  <c r="AK165"/>
  <c r="L206"/>
  <c r="L11" s="1"/>
  <c r="U206"/>
  <c r="U11" s="1"/>
  <c r="AH183"/>
  <c r="O212"/>
  <c r="O213"/>
  <c r="O216"/>
  <c r="AH220"/>
  <c r="AK223"/>
  <c r="AH234"/>
  <c r="D270"/>
  <c r="D13" s="1"/>
  <c r="Q270"/>
  <c r="Q13" s="1"/>
  <c r="Y270"/>
  <c r="Y13" s="1"/>
  <c r="AK259"/>
  <c r="AH266"/>
  <c r="E46"/>
  <c r="E6" s="1"/>
  <c r="I46"/>
  <c r="I6" s="1"/>
  <c r="M46"/>
  <c r="M6" s="1"/>
  <c r="R46"/>
  <c r="R6" s="1"/>
  <c r="V46"/>
  <c r="V6" s="1"/>
  <c r="Z46"/>
  <c r="Z6" s="1"/>
  <c r="AK22"/>
  <c r="O24"/>
  <c r="AH26"/>
  <c r="AK30"/>
  <c r="O32"/>
  <c r="AH34"/>
  <c r="AK57"/>
  <c r="AE60"/>
  <c r="AH64"/>
  <c r="AH69"/>
  <c r="AF78"/>
  <c r="AF7" s="1"/>
  <c r="F110"/>
  <c r="F8" s="1"/>
  <c r="J110"/>
  <c r="J8" s="1"/>
  <c r="N110"/>
  <c r="N8" s="1"/>
  <c r="S110"/>
  <c r="S8" s="1"/>
  <c r="AA110"/>
  <c r="AA8" s="1"/>
  <c r="AK86"/>
  <c r="AE89"/>
  <c r="AE90"/>
  <c r="AE91"/>
  <c r="AH97"/>
  <c r="AK100"/>
  <c r="D142"/>
  <c r="D9" s="1"/>
  <c r="Q142"/>
  <c r="Q9" s="1"/>
  <c r="U142"/>
  <c r="U9" s="1"/>
  <c r="Y142"/>
  <c r="Y9" s="1"/>
  <c r="AH120"/>
  <c r="AK129"/>
  <c r="AE132"/>
  <c r="AH136"/>
  <c r="P174"/>
  <c r="P10" s="1"/>
  <c r="AK149"/>
  <c r="AH164"/>
  <c r="AK167"/>
  <c r="AE170"/>
  <c r="AE171"/>
  <c r="AE172"/>
  <c r="AG206"/>
  <c r="AG11" s="1"/>
  <c r="AK184"/>
  <c r="AE187"/>
  <c r="AH191"/>
  <c r="AK200"/>
  <c r="AE203"/>
  <c r="AF238"/>
  <c r="AF12" s="1"/>
  <c r="AH218"/>
  <c r="AK225"/>
  <c r="O227"/>
  <c r="AB227"/>
  <c r="O228"/>
  <c r="O229"/>
  <c r="AE230"/>
  <c r="O231"/>
  <c r="AB231"/>
  <c r="O232"/>
  <c r="O233"/>
  <c r="AH236"/>
  <c r="AK251"/>
  <c r="AE254"/>
  <c r="AH258"/>
  <c r="AK267"/>
  <c r="AF270"/>
  <c r="AF13" s="1"/>
  <c r="AB116"/>
  <c r="P142"/>
  <c r="P9" s="1"/>
  <c r="AF174"/>
  <c r="AF10" s="1"/>
  <c r="AH148"/>
  <c r="AB52"/>
  <c r="P78"/>
  <c r="P7" s="1"/>
  <c r="AC206"/>
  <c r="AC11" s="1"/>
  <c r="AE180"/>
  <c r="C142"/>
  <c r="C9" s="1"/>
  <c r="C46"/>
  <c r="C6" s="1"/>
  <c r="K46"/>
  <c r="K6" s="1"/>
  <c r="AC46"/>
  <c r="AC6" s="1"/>
  <c r="AK26"/>
  <c r="AK34"/>
  <c r="O36"/>
  <c r="AF46"/>
  <c r="AF6" s="1"/>
  <c r="D78"/>
  <c r="D7" s="1"/>
  <c r="Q78"/>
  <c r="Q7" s="1"/>
  <c r="Y78"/>
  <c r="Y7" s="1"/>
  <c r="AK65"/>
  <c r="AK70"/>
  <c r="L110"/>
  <c r="L8" s="1"/>
  <c r="I174"/>
  <c r="I10" s="1"/>
  <c r="AK151"/>
  <c r="AH162"/>
  <c r="Q206"/>
  <c r="Q11" s="1"/>
  <c r="Y206"/>
  <c r="Y11" s="1"/>
  <c r="AK192"/>
  <c r="AH199"/>
  <c r="G238"/>
  <c r="G12" s="1"/>
  <c r="AE214"/>
  <c r="U270"/>
  <c r="U13" s="1"/>
  <c r="AJ270"/>
  <c r="AJ13" s="1"/>
  <c r="AH250"/>
  <c r="W46"/>
  <c r="W6" s="1"/>
  <c r="AK23"/>
  <c r="O25"/>
  <c r="AB25"/>
  <c r="AE25"/>
  <c r="O26"/>
  <c r="AK31"/>
  <c r="O33"/>
  <c r="AB33"/>
  <c r="AE33"/>
  <c r="O34"/>
  <c r="AH37"/>
  <c r="AH41"/>
  <c r="G78"/>
  <c r="G7" s="1"/>
  <c r="T78"/>
  <c r="T7" s="1"/>
  <c r="X78"/>
  <c r="X7" s="1"/>
  <c r="AC78"/>
  <c r="AC7" s="1"/>
  <c r="O53"/>
  <c r="AE53"/>
  <c r="AH63"/>
  <c r="AK66"/>
  <c r="O68"/>
  <c r="AB68"/>
  <c r="AK71"/>
  <c r="O73"/>
  <c r="AB73"/>
  <c r="O74"/>
  <c r="AE74"/>
  <c r="P110"/>
  <c r="P8" s="1"/>
  <c r="AK85"/>
  <c r="AH96"/>
  <c r="AK103"/>
  <c r="O105"/>
  <c r="AB105"/>
  <c r="O106"/>
  <c r="O107"/>
  <c r="AE108"/>
  <c r="AF142"/>
  <c r="AF9" s="1"/>
  <c r="AJ142"/>
  <c r="AJ9" s="1"/>
  <c r="AH119"/>
  <c r="AK122"/>
  <c r="O124"/>
  <c r="AB124"/>
  <c r="O125"/>
  <c r="AE125"/>
  <c r="AH135"/>
  <c r="AK138"/>
  <c r="O140"/>
  <c r="AB140"/>
  <c r="D174"/>
  <c r="D10" s="1"/>
  <c r="L174"/>
  <c r="L10" s="1"/>
  <c r="AJ174"/>
  <c r="AJ10" s="1"/>
  <c r="AK152"/>
  <c r="O154"/>
  <c r="AB154"/>
  <c r="O155"/>
  <c r="O156"/>
  <c r="AE157"/>
  <c r="AH163"/>
  <c r="AK166"/>
  <c r="P206"/>
  <c r="P11" s="1"/>
  <c r="G206"/>
  <c r="G11" s="1"/>
  <c r="AH190"/>
  <c r="AK193"/>
  <c r="O195"/>
  <c r="AB195"/>
  <c r="O196"/>
  <c r="AE196"/>
  <c r="AH221"/>
  <c r="AK224"/>
  <c r="AH235"/>
  <c r="C270"/>
  <c r="C13" s="1"/>
  <c r="P270"/>
  <c r="P13" s="1"/>
  <c r="T270"/>
  <c r="T13" s="1"/>
  <c r="AK244"/>
  <c r="O246"/>
  <c r="AB246"/>
  <c r="O247"/>
  <c r="K270"/>
  <c r="K13" s="1"/>
  <c r="AE247"/>
  <c r="AH257"/>
  <c r="AK260"/>
  <c r="O262"/>
  <c r="AB262"/>
  <c r="O263"/>
  <c r="AE263"/>
  <c r="O38"/>
  <c r="O42"/>
  <c r="E78"/>
  <c r="E7" s="1"/>
  <c r="I78"/>
  <c r="I7" s="1"/>
  <c r="M78"/>
  <c r="M7" s="1"/>
  <c r="AJ78"/>
  <c r="AJ7" s="1"/>
  <c r="AE54"/>
  <c r="O56"/>
  <c r="AB56"/>
  <c r="O57"/>
  <c r="AE62"/>
  <c r="O64"/>
  <c r="AB64"/>
  <c r="O65"/>
  <c r="O70"/>
  <c r="AE75"/>
  <c r="AC110"/>
  <c r="AC8" s="1"/>
  <c r="AG110"/>
  <c r="AG8" s="1"/>
  <c r="W110"/>
  <c r="W8" s="1"/>
  <c r="AE93"/>
  <c r="AE94"/>
  <c r="AE95"/>
  <c r="O97"/>
  <c r="AB97"/>
  <c r="O98"/>
  <c r="O99"/>
  <c r="E142"/>
  <c r="E9" s="1"/>
  <c r="I142"/>
  <c r="I9" s="1"/>
  <c r="M142"/>
  <c r="M9" s="1"/>
  <c r="AE118"/>
  <c r="O120"/>
  <c r="AB120"/>
  <c r="O121"/>
  <c r="AE126"/>
  <c r="O128"/>
  <c r="AB128"/>
  <c r="O129"/>
  <c r="AE134"/>
  <c r="O136"/>
  <c r="AB136"/>
  <c r="O137"/>
  <c r="C174"/>
  <c r="C10" s="1"/>
  <c r="AC174"/>
  <c r="AC10" s="1"/>
  <c r="S174"/>
  <c r="S10" s="1"/>
  <c r="AE158"/>
  <c r="AE159"/>
  <c r="AE160"/>
  <c r="O162"/>
  <c r="AB162"/>
  <c r="O163"/>
  <c r="O164"/>
  <c r="E206"/>
  <c r="E11" s="1"/>
  <c r="I206"/>
  <c r="I11" s="1"/>
  <c r="M206"/>
  <c r="M11" s="1"/>
  <c r="AE181"/>
  <c r="O183"/>
  <c r="AB183"/>
  <c r="O184"/>
  <c r="AE189"/>
  <c r="O191"/>
  <c r="AB191"/>
  <c r="O192"/>
  <c r="AE197"/>
  <c r="O199"/>
  <c r="AB199"/>
  <c r="O200"/>
  <c r="E238"/>
  <c r="E12" s="1"/>
  <c r="I238"/>
  <c r="I12" s="1"/>
  <c r="M238"/>
  <c r="M12" s="1"/>
  <c r="AE215"/>
  <c r="AE216"/>
  <c r="AE217"/>
  <c r="O219"/>
  <c r="AB219"/>
  <c r="O220"/>
  <c r="O221"/>
  <c r="AE231"/>
  <c r="AE232"/>
  <c r="AE233"/>
  <c r="O235"/>
  <c r="AB235"/>
  <c r="O236"/>
  <c r="W270"/>
  <c r="W13" s="1"/>
  <c r="AG270"/>
  <c r="AG13" s="1"/>
  <c r="S270"/>
  <c r="S13" s="1"/>
  <c r="AA270"/>
  <c r="AA13" s="1"/>
  <c r="AK247"/>
  <c r="AE248"/>
  <c r="AK248"/>
  <c r="O250"/>
  <c r="AB250"/>
  <c r="O251"/>
  <c r="AK255"/>
  <c r="AE256"/>
  <c r="AK256"/>
  <c r="O258"/>
  <c r="AB258"/>
  <c r="O259"/>
  <c r="AK263"/>
  <c r="AE264"/>
  <c r="AK264"/>
  <c r="O266"/>
  <c r="AB266"/>
  <c r="O267"/>
  <c r="F46"/>
  <c r="F6" s="1"/>
  <c r="J46"/>
  <c r="J6" s="1"/>
  <c r="N46"/>
  <c r="N6" s="1"/>
  <c r="S46"/>
  <c r="S6" s="1"/>
  <c r="AA46"/>
  <c r="AA6" s="1"/>
  <c r="AK21"/>
  <c r="O23"/>
  <c r="AB23"/>
  <c r="AK25"/>
  <c r="O27"/>
  <c r="AB27"/>
  <c r="AK29"/>
  <c r="O31"/>
  <c r="AB31"/>
  <c r="AK33"/>
  <c r="O35"/>
  <c r="AB35"/>
  <c r="AK37"/>
  <c r="O39"/>
  <c r="AB39"/>
  <c r="AK41"/>
  <c r="O43"/>
  <c r="AB43"/>
  <c r="W78"/>
  <c r="W7" s="1"/>
  <c r="AG78"/>
  <c r="AG7" s="1"/>
  <c r="AK55"/>
  <c r="AE56"/>
  <c r="AK56"/>
  <c r="O58"/>
  <c r="AB58"/>
  <c r="O59"/>
  <c r="AK63"/>
  <c r="AE64"/>
  <c r="AK64"/>
  <c r="O66"/>
  <c r="AB66"/>
  <c r="O67"/>
  <c r="AK69"/>
  <c r="O71"/>
  <c r="AB71"/>
  <c r="O72"/>
  <c r="AK76"/>
  <c r="Q110"/>
  <c r="Q8" s="1"/>
  <c r="U110"/>
  <c r="U8" s="1"/>
  <c r="Y110"/>
  <c r="Y8" s="1"/>
  <c r="O85"/>
  <c r="G110"/>
  <c r="G8" s="1"/>
  <c r="AB85"/>
  <c r="O86"/>
  <c r="O87"/>
  <c r="AK96"/>
  <c r="AE97"/>
  <c r="AK97"/>
  <c r="AE98"/>
  <c r="AK98"/>
  <c r="AE99"/>
  <c r="AK99"/>
  <c r="O101"/>
  <c r="AB101"/>
  <c r="O102"/>
  <c r="O103"/>
  <c r="AG142"/>
  <c r="AG9" s="1"/>
  <c r="AA142"/>
  <c r="AA9" s="1"/>
  <c r="AK119"/>
  <c r="AE120"/>
  <c r="AK120"/>
  <c r="O122"/>
  <c r="AB122"/>
  <c r="O123"/>
  <c r="AK127"/>
  <c r="AE128"/>
  <c r="AK128"/>
  <c r="O130"/>
  <c r="AB130"/>
  <c r="O131"/>
  <c r="AK135"/>
  <c r="AE136"/>
  <c r="AK136"/>
  <c r="O138"/>
  <c r="AB138"/>
  <c r="O139"/>
  <c r="Q174"/>
  <c r="Q10" s="1"/>
  <c r="U174"/>
  <c r="U10" s="1"/>
  <c r="Y174"/>
  <c r="Y10" s="1"/>
  <c r="AE148"/>
  <c r="AK148"/>
  <c r="O150"/>
  <c r="AB150"/>
  <c r="O151"/>
  <c r="O152"/>
  <c r="AK161"/>
  <c r="AE162"/>
  <c r="AK162"/>
  <c r="AE163"/>
  <c r="AK163"/>
  <c r="AE164"/>
  <c r="AK164"/>
  <c r="O166"/>
  <c r="AB166"/>
  <c r="O167"/>
  <c r="O168"/>
  <c r="W206"/>
  <c r="W11" s="1"/>
  <c r="AK182"/>
  <c r="AE183"/>
  <c r="AK183"/>
  <c r="O185"/>
  <c r="AB185"/>
  <c r="O186"/>
  <c r="AK190"/>
  <c r="AE191"/>
  <c r="AK191"/>
  <c r="O193"/>
  <c r="AB193"/>
  <c r="O194"/>
  <c r="AK198"/>
  <c r="AE199"/>
  <c r="AK199"/>
  <c r="O201"/>
  <c r="AB201"/>
  <c r="O202"/>
  <c r="AG238"/>
  <c r="AG12" s="1"/>
  <c r="W238"/>
  <c r="W12" s="1"/>
  <c r="AK218"/>
  <c r="AE219"/>
  <c r="AK219"/>
  <c r="AE220"/>
  <c r="AK220"/>
  <c r="AE221"/>
  <c r="AK221"/>
  <c r="O223"/>
  <c r="AB223"/>
  <c r="O224"/>
  <c r="O225"/>
  <c r="AK234"/>
  <c r="AE235"/>
  <c r="AK235"/>
  <c r="AE236"/>
  <c r="AK236"/>
  <c r="O244"/>
  <c r="AB244"/>
  <c r="AC270"/>
  <c r="AC13" s="1"/>
  <c r="O245"/>
  <c r="AK249"/>
  <c r="AK250"/>
  <c r="O252"/>
  <c r="AB252"/>
  <c r="O253"/>
  <c r="AK257"/>
  <c r="AK258"/>
  <c r="O260"/>
  <c r="AB260"/>
  <c r="O261"/>
  <c r="AK265"/>
  <c r="AK266"/>
  <c r="O268"/>
  <c r="AB268"/>
  <c r="AI78"/>
  <c r="AI7" s="1"/>
  <c r="AK52"/>
  <c r="AK180"/>
  <c r="AI206"/>
  <c r="AI11" s="1"/>
  <c r="AK212"/>
  <c r="AI238"/>
  <c r="AI12" s="1"/>
  <c r="AI270"/>
  <c r="AI13" s="1"/>
  <c r="K238"/>
  <c r="K12" s="1"/>
  <c r="O20"/>
  <c r="F78"/>
  <c r="F7" s="1"/>
  <c r="J78"/>
  <c r="J7" s="1"/>
  <c r="N78"/>
  <c r="N7" s="1"/>
  <c r="R78"/>
  <c r="R7" s="1"/>
  <c r="V78"/>
  <c r="V7" s="1"/>
  <c r="Z78"/>
  <c r="Z7" s="1"/>
  <c r="AE52"/>
  <c r="AB53"/>
  <c r="AB55"/>
  <c r="AB57"/>
  <c r="AB59"/>
  <c r="AB61"/>
  <c r="AB63"/>
  <c r="AB65"/>
  <c r="AB67"/>
  <c r="AB69"/>
  <c r="O84"/>
  <c r="K110"/>
  <c r="K8" s="1"/>
  <c r="AB87"/>
  <c r="O88"/>
  <c r="AB91"/>
  <c r="O92"/>
  <c r="AB95"/>
  <c r="O96"/>
  <c r="AB99"/>
  <c r="O100"/>
  <c r="AB103"/>
  <c r="O104"/>
  <c r="AB107"/>
  <c r="O108"/>
  <c r="G174"/>
  <c r="G10" s="1"/>
  <c r="O148"/>
  <c r="W174"/>
  <c r="W10" s="1"/>
  <c r="F206"/>
  <c r="F11" s="1"/>
  <c r="J206"/>
  <c r="J11" s="1"/>
  <c r="N206"/>
  <c r="N11" s="1"/>
  <c r="R206"/>
  <c r="R11" s="1"/>
  <c r="V206"/>
  <c r="V11" s="1"/>
  <c r="Z206"/>
  <c r="Z11" s="1"/>
  <c r="R238"/>
  <c r="R12" s="1"/>
  <c r="V238"/>
  <c r="V12" s="1"/>
  <c r="Z238"/>
  <c r="Z12" s="1"/>
  <c r="AE212"/>
  <c r="AB213"/>
  <c r="O214"/>
  <c r="AB217"/>
  <c r="O218"/>
  <c r="AB221"/>
  <c r="O222"/>
  <c r="AB225"/>
  <c r="O226"/>
  <c r="AB229"/>
  <c r="O230"/>
  <c r="AB233"/>
  <c r="O234"/>
  <c r="G270"/>
  <c r="G13" s="1"/>
  <c r="AD142"/>
  <c r="AD9" s="1"/>
  <c r="AE116"/>
  <c r="AK84"/>
  <c r="AI110"/>
  <c r="AI8" s="1"/>
  <c r="AD270"/>
  <c r="AD13" s="1"/>
  <c r="AE244"/>
  <c r="AI174"/>
  <c r="AI10" s="1"/>
  <c r="O117"/>
  <c r="AB20"/>
  <c r="AB22"/>
  <c r="AB24"/>
  <c r="AB26"/>
  <c r="AB28"/>
  <c r="AB30"/>
  <c r="AB32"/>
  <c r="AB34"/>
  <c r="AB36"/>
  <c r="AB38"/>
  <c r="AB40"/>
  <c r="AB42"/>
  <c r="AB44"/>
  <c r="AI46"/>
  <c r="AI6" s="1"/>
  <c r="C78"/>
  <c r="C7" s="1"/>
  <c r="K78"/>
  <c r="K7" s="1"/>
  <c r="O52"/>
  <c r="S78"/>
  <c r="S7" s="1"/>
  <c r="AA78"/>
  <c r="AA7" s="1"/>
  <c r="AD110"/>
  <c r="AD8" s="1"/>
  <c r="W142"/>
  <c r="W9" s="1"/>
  <c r="AI142"/>
  <c r="AI9" s="1"/>
  <c r="AB148"/>
  <c r="O149"/>
  <c r="AB152"/>
  <c r="O153"/>
  <c r="AB156"/>
  <c r="O157"/>
  <c r="AB160"/>
  <c r="O161"/>
  <c r="AB164"/>
  <c r="O165"/>
  <c r="AB168"/>
  <c r="O169"/>
  <c r="AB172"/>
  <c r="C206"/>
  <c r="C11" s="1"/>
  <c r="K206"/>
  <c r="K11" s="1"/>
  <c r="O180"/>
  <c r="S206"/>
  <c r="S11" s="1"/>
  <c r="AA206"/>
  <c r="AA11" s="1"/>
  <c r="F238"/>
  <c r="F12" s="1"/>
  <c r="J238"/>
  <c r="J12" s="1"/>
  <c r="N238"/>
  <c r="N12" s="1"/>
  <c r="S238"/>
  <c r="S12" s="1"/>
  <c r="AA238"/>
  <c r="AA12" s="1"/>
  <c r="AB84"/>
  <c r="AB86"/>
  <c r="AB88"/>
  <c r="AB90"/>
  <c r="AB92"/>
  <c r="AB94"/>
  <c r="AB96"/>
  <c r="AB98"/>
  <c r="AB100"/>
  <c r="AB102"/>
  <c r="AB104"/>
  <c r="AB106"/>
  <c r="AB108"/>
  <c r="C110"/>
  <c r="C8" s="1"/>
  <c r="F174"/>
  <c r="F10" s="1"/>
  <c r="J174"/>
  <c r="J10" s="1"/>
  <c r="N174"/>
  <c r="N10" s="1"/>
  <c r="R174"/>
  <c r="R10" s="1"/>
  <c r="V174"/>
  <c r="V10" s="1"/>
  <c r="Z174"/>
  <c r="Z10" s="1"/>
  <c r="AB149"/>
  <c r="AB151"/>
  <c r="AB153"/>
  <c r="AB155"/>
  <c r="AB157"/>
  <c r="AB159"/>
  <c r="AB161"/>
  <c r="AB163"/>
  <c r="AB165"/>
  <c r="AB167"/>
  <c r="AB169"/>
  <c r="AB171"/>
  <c r="AD206"/>
  <c r="AD11" s="1"/>
  <c r="AB212"/>
  <c r="AB214"/>
  <c r="AB216"/>
  <c r="AB218"/>
  <c r="AB220"/>
  <c r="AB222"/>
  <c r="AB224"/>
  <c r="AB226"/>
  <c r="AB228"/>
  <c r="AB230"/>
  <c r="AB232"/>
  <c r="AB234"/>
  <c r="AB236"/>
  <c r="C238"/>
  <c r="C12" s="1"/>
  <c r="AB70"/>
  <c r="AB72"/>
  <c r="AB74"/>
  <c r="AB76"/>
  <c r="F142"/>
  <c r="F9" s="1"/>
  <c r="J142"/>
  <c r="J9" s="1"/>
  <c r="N142"/>
  <c r="N9" s="1"/>
  <c r="R142"/>
  <c r="R9" s="1"/>
  <c r="V142"/>
  <c r="V9" s="1"/>
  <c r="Z142"/>
  <c r="Z9" s="1"/>
  <c r="AB117"/>
  <c r="AB119"/>
  <c r="AB121"/>
  <c r="AB123"/>
  <c r="AB125"/>
  <c r="AB127"/>
  <c r="AB129"/>
  <c r="AB131"/>
  <c r="AB133"/>
  <c r="AB135"/>
  <c r="AB137"/>
  <c r="AB139"/>
  <c r="AD174"/>
  <c r="AD10" s="1"/>
  <c r="AB180"/>
  <c r="AB182"/>
  <c r="AB184"/>
  <c r="AB186"/>
  <c r="AB188"/>
  <c r="AB190"/>
  <c r="AB192"/>
  <c r="AB194"/>
  <c r="AB196"/>
  <c r="AB198"/>
  <c r="AB200"/>
  <c r="AB202"/>
  <c r="AB204"/>
  <c r="F270"/>
  <c r="F13" s="1"/>
  <c r="J270"/>
  <c r="J13" s="1"/>
  <c r="N270"/>
  <c r="N13" s="1"/>
  <c r="R270"/>
  <c r="R13" s="1"/>
  <c r="V270"/>
  <c r="V13" s="1"/>
  <c r="Z270"/>
  <c r="Z13" s="1"/>
  <c r="AB245"/>
  <c r="AB247"/>
  <c r="AB249"/>
  <c r="AB251"/>
  <c r="AB253"/>
  <c r="AB255"/>
  <c r="AB257"/>
  <c r="AB259"/>
  <c r="AB261"/>
  <c r="AB263"/>
  <c r="AB265"/>
  <c r="AB267"/>
  <c r="AK30" i="21"/>
  <c r="AK19"/>
  <c r="AH20"/>
  <c r="AK16"/>
  <c r="N31"/>
  <c r="O13"/>
  <c r="AK12"/>
  <c r="AH17"/>
  <c r="AE18"/>
  <c r="O21"/>
  <c r="AH28"/>
  <c r="AE29"/>
  <c r="R31"/>
  <c r="F31"/>
  <c r="AH18"/>
  <c r="AK20"/>
  <c r="AE26"/>
  <c r="AD31"/>
  <c r="V31"/>
  <c r="AB14"/>
  <c r="AE14"/>
  <c r="O20"/>
  <c r="M31"/>
  <c r="Q31"/>
  <c r="AC31"/>
  <c r="AG31"/>
  <c r="AE25"/>
  <c r="AK28"/>
  <c r="AK29"/>
  <c r="AH30"/>
  <c r="D31"/>
  <c r="H31"/>
  <c r="L31"/>
  <c r="P31"/>
  <c r="T31"/>
  <c r="X31"/>
  <c r="AF31"/>
  <c r="AJ31"/>
  <c r="AB18"/>
  <c r="AB22"/>
  <c r="O26"/>
  <c r="AB11"/>
  <c r="O14"/>
  <c r="AB15"/>
  <c r="O18"/>
  <c r="AB19"/>
  <c r="AH21"/>
  <c r="O22"/>
  <c r="AB23"/>
  <c r="AB25"/>
  <c r="AK25"/>
  <c r="I31"/>
  <c r="U31"/>
  <c r="C31"/>
  <c r="G31"/>
  <c r="K31"/>
  <c r="S31"/>
  <c r="W31"/>
  <c r="AA31"/>
  <c r="AI31"/>
  <c r="AH24"/>
  <c r="O17"/>
  <c r="O11"/>
  <c r="AE11"/>
  <c r="AB12"/>
  <c r="AH14"/>
  <c r="O15"/>
  <c r="AE15"/>
  <c r="AB16"/>
  <c r="AK17"/>
  <c r="O19"/>
  <c r="AE19"/>
  <c r="AB20"/>
  <c r="AK21"/>
  <c r="AH22"/>
  <c r="O23"/>
  <c r="AE23"/>
  <c r="AB24"/>
  <c r="AK24"/>
  <c r="O27"/>
  <c r="O28"/>
  <c r="AB29"/>
  <c r="E31"/>
  <c r="Y31"/>
  <c r="AH29"/>
  <c r="AE30"/>
  <c r="AH11"/>
  <c r="O12"/>
  <c r="AE12"/>
  <c r="AB13"/>
  <c r="AK14"/>
  <c r="AH15"/>
  <c r="O16"/>
  <c r="AE16"/>
  <c r="AB17"/>
  <c r="AK18"/>
  <c r="AH19"/>
  <c r="AE20"/>
  <c r="AB21"/>
  <c r="AK22"/>
  <c r="AH23"/>
  <c r="O24"/>
  <c r="J31"/>
  <c r="Z31"/>
  <c r="O25"/>
  <c r="AB26"/>
  <c r="O29"/>
  <c r="AB30"/>
  <c r="AB27"/>
  <c r="O30"/>
  <c r="AB28"/>
  <c r="E175" i="7" l="1"/>
  <c r="E191" s="1"/>
  <c r="E382"/>
  <c r="E398" s="1"/>
  <c r="E281"/>
  <c r="E297" s="1"/>
  <c r="E170"/>
  <c r="E186" s="1"/>
  <c r="AE31" i="21"/>
  <c r="H232" i="7"/>
  <c r="I219" s="1"/>
  <c r="G862"/>
  <c r="H337"/>
  <c r="I324" s="1"/>
  <c r="G652"/>
  <c r="G547"/>
  <c r="F114"/>
  <c r="E383"/>
  <c r="E399" s="1"/>
  <c r="E201"/>
  <c r="H442"/>
  <c r="G757"/>
  <c r="H744" s="1"/>
  <c r="E169"/>
  <c r="E185" s="1"/>
  <c r="E278"/>
  <c r="E294" s="1"/>
  <c r="E176"/>
  <c r="E192" s="1"/>
  <c r="E274"/>
  <c r="E290" s="1"/>
  <c r="E277"/>
  <c r="E293" s="1"/>
  <c r="F357"/>
  <c r="F418" s="1"/>
  <c r="F142"/>
  <c r="F203" s="1"/>
  <c r="D210"/>
  <c r="D211" s="1"/>
  <c r="D526"/>
  <c r="E941"/>
  <c r="E945" s="1"/>
  <c r="E946" s="1"/>
  <c r="E907"/>
  <c r="E923" s="1"/>
  <c r="F783"/>
  <c r="F891"/>
  <c r="F890"/>
  <c r="F894"/>
  <c r="F895"/>
  <c r="E897"/>
  <c r="H853"/>
  <c r="H866" s="1"/>
  <c r="M852"/>
  <c r="M865" s="1"/>
  <c r="H850"/>
  <c r="H863" s="1"/>
  <c r="F787"/>
  <c r="E804"/>
  <c r="E820" s="1"/>
  <c r="F888"/>
  <c r="E905"/>
  <c r="E921" s="1"/>
  <c r="E384"/>
  <c r="E400" s="1"/>
  <c r="E799"/>
  <c r="E815" s="1"/>
  <c r="F784"/>
  <c r="D913"/>
  <c r="D914" s="1"/>
  <c r="E911"/>
  <c r="E927" s="1"/>
  <c r="D920"/>
  <c r="D929" s="1"/>
  <c r="D930" s="1"/>
  <c r="G854"/>
  <c r="G867" s="1"/>
  <c r="F893"/>
  <c r="H849"/>
  <c r="F875"/>
  <c r="F936" s="1"/>
  <c r="F879"/>
  <c r="F940" s="1"/>
  <c r="F878"/>
  <c r="F939" s="1"/>
  <c r="F882"/>
  <c r="F943" s="1"/>
  <c r="F880"/>
  <c r="F941" s="1"/>
  <c r="F881"/>
  <c r="F942" s="1"/>
  <c r="F876"/>
  <c r="F937" s="1"/>
  <c r="F877"/>
  <c r="F938" s="1"/>
  <c r="I856"/>
  <c r="I869" s="1"/>
  <c r="J855"/>
  <c r="J868" s="1"/>
  <c r="M851"/>
  <c r="M864" s="1"/>
  <c r="E898"/>
  <c r="F892"/>
  <c r="F889"/>
  <c r="E906"/>
  <c r="E922" s="1"/>
  <c r="E904"/>
  <c r="E920" s="1"/>
  <c r="F160"/>
  <c r="F159"/>
  <c r="E925"/>
  <c r="E910"/>
  <c r="E926" s="1"/>
  <c r="E908"/>
  <c r="E924" s="1"/>
  <c r="D824"/>
  <c r="D825" s="1"/>
  <c r="D735"/>
  <c r="D736" s="1"/>
  <c r="E792"/>
  <c r="E793" s="1"/>
  <c r="H748"/>
  <c r="H761" s="1"/>
  <c r="O751"/>
  <c r="O764" s="1"/>
  <c r="E806"/>
  <c r="E822" s="1"/>
  <c r="D808"/>
  <c r="D809" s="1"/>
  <c r="E802"/>
  <c r="E818" s="1"/>
  <c r="E805"/>
  <c r="E821" s="1"/>
  <c r="F351"/>
  <c r="F412" s="1"/>
  <c r="F770"/>
  <c r="F831" s="1"/>
  <c r="F774"/>
  <c r="F835" s="1"/>
  <c r="F773"/>
  <c r="F834" s="1"/>
  <c r="F777"/>
  <c r="F838" s="1"/>
  <c r="F775"/>
  <c r="F836" s="1"/>
  <c r="F776"/>
  <c r="F837" s="1"/>
  <c r="F771"/>
  <c r="F832" s="1"/>
  <c r="F772"/>
  <c r="F833" s="1"/>
  <c r="M747"/>
  <c r="M760" s="1"/>
  <c r="H745"/>
  <c r="H758" s="1"/>
  <c r="F786"/>
  <c r="F785"/>
  <c r="F790"/>
  <c r="F789"/>
  <c r="E840"/>
  <c r="E841" s="1"/>
  <c r="G749"/>
  <c r="G762" s="1"/>
  <c r="F788"/>
  <c r="J750"/>
  <c r="J763" s="1"/>
  <c r="N746"/>
  <c r="N759" s="1"/>
  <c r="F247"/>
  <c r="F308" s="1"/>
  <c r="E801"/>
  <c r="E817" s="1"/>
  <c r="F145"/>
  <c r="F206" s="1"/>
  <c r="F356"/>
  <c r="F417" s="1"/>
  <c r="F678"/>
  <c r="F679"/>
  <c r="D703"/>
  <c r="D704" s="1"/>
  <c r="E803"/>
  <c r="E819" s="1"/>
  <c r="E800"/>
  <c r="E816" s="1"/>
  <c r="E697"/>
  <c r="E713" s="1"/>
  <c r="D713"/>
  <c r="D719" s="1"/>
  <c r="D720" s="1"/>
  <c r="E699"/>
  <c r="E715" s="1"/>
  <c r="I646"/>
  <c r="I659" s="1"/>
  <c r="M642"/>
  <c r="M655" s="1"/>
  <c r="E714"/>
  <c r="F146"/>
  <c r="F207" s="1"/>
  <c r="E701"/>
  <c r="E717" s="1"/>
  <c r="E730"/>
  <c r="E735" s="1"/>
  <c r="E171"/>
  <c r="E187" s="1"/>
  <c r="F147"/>
  <c r="F208" s="1"/>
  <c r="F140"/>
  <c r="F169" s="1"/>
  <c r="F246"/>
  <c r="F307" s="1"/>
  <c r="F248"/>
  <c r="F309" s="1"/>
  <c r="F353"/>
  <c r="F414" s="1"/>
  <c r="E695"/>
  <c r="E711" s="1"/>
  <c r="E694"/>
  <c r="F665"/>
  <c r="F726" s="1"/>
  <c r="F669"/>
  <c r="F698" s="1"/>
  <c r="F668"/>
  <c r="F729" s="1"/>
  <c r="F672"/>
  <c r="F733" s="1"/>
  <c r="F667"/>
  <c r="F728" s="1"/>
  <c r="F671"/>
  <c r="F732" s="1"/>
  <c r="F666"/>
  <c r="F727" s="1"/>
  <c r="F670"/>
  <c r="F699" s="1"/>
  <c r="L641"/>
  <c r="L654" s="1"/>
  <c r="H640"/>
  <c r="H653" s="1"/>
  <c r="G644"/>
  <c r="G657" s="1"/>
  <c r="F683"/>
  <c r="F264"/>
  <c r="F681"/>
  <c r="F680"/>
  <c r="F684"/>
  <c r="F685"/>
  <c r="H639"/>
  <c r="J645"/>
  <c r="J658" s="1"/>
  <c r="G643"/>
  <c r="G656" s="1"/>
  <c r="F682"/>
  <c r="G566"/>
  <c r="G627" s="1"/>
  <c r="F251"/>
  <c r="F312" s="1"/>
  <c r="F249"/>
  <c r="F310" s="1"/>
  <c r="F355"/>
  <c r="F416" s="1"/>
  <c r="F350"/>
  <c r="F411" s="1"/>
  <c r="E700"/>
  <c r="E716" s="1"/>
  <c r="F143"/>
  <c r="F204" s="1"/>
  <c r="F144"/>
  <c r="F205" s="1"/>
  <c r="F141"/>
  <c r="F202" s="1"/>
  <c r="F250"/>
  <c r="F311" s="1"/>
  <c r="F252"/>
  <c r="F313" s="1"/>
  <c r="F354"/>
  <c r="F415" s="1"/>
  <c r="F352"/>
  <c r="F413" s="1"/>
  <c r="E696"/>
  <c r="E712" s="1"/>
  <c r="E687"/>
  <c r="E688" s="1"/>
  <c r="E275"/>
  <c r="E291" s="1"/>
  <c r="E204"/>
  <c r="E626"/>
  <c r="E630" s="1"/>
  <c r="E631" s="1"/>
  <c r="E589"/>
  <c r="E605" s="1"/>
  <c r="E596"/>
  <c r="E612" s="1"/>
  <c r="E380"/>
  <c r="E396" s="1"/>
  <c r="G538"/>
  <c r="G551" s="1"/>
  <c r="F577"/>
  <c r="H541"/>
  <c r="H554" s="1"/>
  <c r="M536"/>
  <c r="M549" s="1"/>
  <c r="M537"/>
  <c r="M550" s="1"/>
  <c r="G539"/>
  <c r="G552" s="1"/>
  <c r="F578"/>
  <c r="F573"/>
  <c r="D614"/>
  <c r="D615" s="1"/>
  <c r="D598"/>
  <c r="D599" s="1"/>
  <c r="F574"/>
  <c r="E591"/>
  <c r="E607" s="1"/>
  <c r="F156"/>
  <c r="F157"/>
  <c r="E379"/>
  <c r="E395" s="1"/>
  <c r="E315"/>
  <c r="E593"/>
  <c r="E609" s="1"/>
  <c r="E595"/>
  <c r="E611" s="1"/>
  <c r="F575"/>
  <c r="F576"/>
  <c r="F579"/>
  <c r="H535"/>
  <c r="H548" s="1"/>
  <c r="J540"/>
  <c r="J553" s="1"/>
  <c r="G565"/>
  <c r="F562"/>
  <c r="F623" s="1"/>
  <c r="F566"/>
  <c r="F627" s="1"/>
  <c r="F561"/>
  <c r="F622" s="1"/>
  <c r="F565"/>
  <c r="F626" s="1"/>
  <c r="F560"/>
  <c r="F621" s="1"/>
  <c r="F563"/>
  <c r="F624" s="1"/>
  <c r="F564"/>
  <c r="F593" s="1"/>
  <c r="F567"/>
  <c r="F628" s="1"/>
  <c r="H534"/>
  <c r="E582"/>
  <c r="E583" s="1"/>
  <c r="E490"/>
  <c r="E506" s="1"/>
  <c r="F265"/>
  <c r="E280"/>
  <c r="E296" s="1"/>
  <c r="F580"/>
  <c r="E610"/>
  <c r="E590"/>
  <c r="E606" s="1"/>
  <c r="E592"/>
  <c r="E608" s="1"/>
  <c r="E279"/>
  <c r="E295" s="1"/>
  <c r="E420"/>
  <c r="E421" s="1"/>
  <c r="E487"/>
  <c r="E503" s="1"/>
  <c r="E276"/>
  <c r="E292" s="1"/>
  <c r="E486"/>
  <c r="E502" s="1"/>
  <c r="E477"/>
  <c r="E478" s="1"/>
  <c r="F470"/>
  <c r="F475"/>
  <c r="F468"/>
  <c r="F469"/>
  <c r="F471"/>
  <c r="F472"/>
  <c r="I430"/>
  <c r="I443" s="1"/>
  <c r="I433"/>
  <c r="I446" s="1"/>
  <c r="D509"/>
  <c r="D510" s="1"/>
  <c r="E173"/>
  <c r="E189" s="1"/>
  <c r="E488"/>
  <c r="E504" s="1"/>
  <c r="F259"/>
  <c r="F260"/>
  <c r="E381"/>
  <c r="E397" s="1"/>
  <c r="F473"/>
  <c r="D493"/>
  <c r="D494" s="1"/>
  <c r="F474"/>
  <c r="E491"/>
  <c r="E507" s="1"/>
  <c r="E485"/>
  <c r="E501" s="1"/>
  <c r="K436"/>
  <c r="K449" s="1"/>
  <c r="H434"/>
  <c r="H447" s="1"/>
  <c r="K431"/>
  <c r="K444" s="1"/>
  <c r="I429"/>
  <c r="H435"/>
  <c r="H448" s="1"/>
  <c r="I432"/>
  <c r="I445" s="1"/>
  <c r="F455"/>
  <c r="F516" s="1"/>
  <c r="F459"/>
  <c r="F520" s="1"/>
  <c r="F458"/>
  <c r="F519" s="1"/>
  <c r="F457"/>
  <c r="F518" s="1"/>
  <c r="F461"/>
  <c r="F522" s="1"/>
  <c r="F462"/>
  <c r="F523" s="1"/>
  <c r="F456"/>
  <c r="F517" s="1"/>
  <c r="F460"/>
  <c r="F521" s="1"/>
  <c r="E385"/>
  <c r="E401" s="1"/>
  <c r="E174"/>
  <c r="E190" s="1"/>
  <c r="E525"/>
  <c r="E484"/>
  <c r="E489"/>
  <c r="E505" s="1"/>
  <c r="D178"/>
  <c r="D179" s="1"/>
  <c r="D194"/>
  <c r="D195" s="1"/>
  <c r="I329"/>
  <c r="I342" s="1"/>
  <c r="K330"/>
  <c r="K343" s="1"/>
  <c r="I328"/>
  <c r="I341" s="1"/>
  <c r="O326"/>
  <c r="O339" s="1"/>
  <c r="F262"/>
  <c r="F366"/>
  <c r="F365"/>
  <c r="F369"/>
  <c r="F363"/>
  <c r="F370"/>
  <c r="F367"/>
  <c r="F368"/>
  <c r="F364"/>
  <c r="I325"/>
  <c r="I338" s="1"/>
  <c r="E188"/>
  <c r="D316"/>
  <c r="F263"/>
  <c r="D388"/>
  <c r="D389" s="1"/>
  <c r="E402"/>
  <c r="I331"/>
  <c r="I344" s="1"/>
  <c r="N327"/>
  <c r="N340" s="1"/>
  <c r="E372"/>
  <c r="E373" s="1"/>
  <c r="D395"/>
  <c r="D404" s="1"/>
  <c r="D405" s="1"/>
  <c r="I222"/>
  <c r="I235" s="1"/>
  <c r="H226"/>
  <c r="H239" s="1"/>
  <c r="H220"/>
  <c r="H233" s="1"/>
  <c r="F274"/>
  <c r="H224"/>
  <c r="H237" s="1"/>
  <c r="D283"/>
  <c r="D284" s="1"/>
  <c r="D290"/>
  <c r="D299" s="1"/>
  <c r="D300" s="1"/>
  <c r="H223"/>
  <c r="H236" s="1"/>
  <c r="E267"/>
  <c r="E268" s="1"/>
  <c r="F158"/>
  <c r="F155"/>
  <c r="F261"/>
  <c r="F258"/>
  <c r="H225"/>
  <c r="H238" s="1"/>
  <c r="H221"/>
  <c r="H234" s="1"/>
  <c r="H120"/>
  <c r="H133" s="1"/>
  <c r="H118"/>
  <c r="H131" s="1"/>
  <c r="H115"/>
  <c r="H128" s="1"/>
  <c r="H121"/>
  <c r="H134" s="1"/>
  <c r="H117"/>
  <c r="H130" s="1"/>
  <c r="J119"/>
  <c r="J132" s="1"/>
  <c r="E162"/>
  <c r="E163" s="1"/>
  <c r="Y116"/>
  <c r="Y129" s="1"/>
  <c r="AE79" i="24"/>
  <c r="AK83"/>
  <c r="AL83"/>
  <c r="Z88"/>
  <c r="U88"/>
  <c r="AB83"/>
  <c r="AI83"/>
  <c r="AG83"/>
  <c r="AH83"/>
  <c r="AB79"/>
  <c r="AD79"/>
  <c r="AF83"/>
  <c r="AF79"/>
  <c r="AG79"/>
  <c r="AH79"/>
  <c r="AA79"/>
  <c r="AJ83"/>
  <c r="AC79"/>
  <c r="AJ79"/>
  <c r="AC83"/>
  <c r="AK79"/>
  <c r="AD83"/>
  <c r="AL79"/>
  <c r="Y88"/>
  <c r="AI79"/>
  <c r="AA83"/>
  <c r="Q88"/>
  <c r="R88"/>
  <c r="S88"/>
  <c r="W88"/>
  <c r="O88"/>
  <c r="O89" s="1"/>
  <c r="X88"/>
  <c r="P88"/>
  <c r="V88"/>
  <c r="AJ84"/>
  <c r="AF84"/>
  <c r="AB84"/>
  <c r="AL84"/>
  <c r="AD84"/>
  <c r="AI84"/>
  <c r="AE84"/>
  <c r="AA84"/>
  <c r="AK84"/>
  <c r="AG84"/>
  <c r="AC84"/>
  <c r="AH84"/>
  <c r="T88"/>
  <c r="AV79"/>
  <c r="AR79"/>
  <c r="AN79"/>
  <c r="AW79"/>
  <c r="AS79"/>
  <c r="AO79"/>
  <c r="AX79"/>
  <c r="AT79"/>
  <c r="AP79"/>
  <c r="AU79"/>
  <c r="AQ79"/>
  <c r="AM79"/>
  <c r="AL81"/>
  <c r="AH81"/>
  <c r="AD81"/>
  <c r="AI81"/>
  <c r="AE81"/>
  <c r="AA81"/>
  <c r="AJ81"/>
  <c r="AF81"/>
  <c r="AB81"/>
  <c r="AK81"/>
  <c r="AG81"/>
  <c r="AC81"/>
  <c r="AW82"/>
  <c r="AS82"/>
  <c r="AO82"/>
  <c r="AX82"/>
  <c r="AT82"/>
  <c r="AP82"/>
  <c r="AU82"/>
  <c r="AQ82"/>
  <c r="AM82"/>
  <c r="AV82"/>
  <c r="AR82"/>
  <c r="AN82"/>
  <c r="AV83"/>
  <c r="AR83"/>
  <c r="AN83"/>
  <c r="AW83"/>
  <c r="AS83"/>
  <c r="AO83"/>
  <c r="AX83"/>
  <c r="AT83"/>
  <c r="AP83"/>
  <c r="AU83"/>
  <c r="AQ83"/>
  <c r="AM83"/>
  <c r="AW86"/>
  <c r="AS86"/>
  <c r="AO86"/>
  <c r="AX86"/>
  <c r="AT86"/>
  <c r="AP86"/>
  <c r="AU86"/>
  <c r="AQ86"/>
  <c r="AM86"/>
  <c r="AV86"/>
  <c r="AR86"/>
  <c r="AN86"/>
  <c r="AU80"/>
  <c r="AQ80"/>
  <c r="AM80"/>
  <c r="AV80"/>
  <c r="AR80"/>
  <c r="AN80"/>
  <c r="AW80"/>
  <c r="AS80"/>
  <c r="AO80"/>
  <c r="AX80"/>
  <c r="AT80"/>
  <c r="AP80"/>
  <c r="AL85"/>
  <c r="AH85"/>
  <c r="AD85"/>
  <c r="AI85"/>
  <c r="AE85"/>
  <c r="AA85"/>
  <c r="AJ85"/>
  <c r="AF85"/>
  <c r="AB85"/>
  <c r="AK85"/>
  <c r="AG85"/>
  <c r="AC85"/>
  <c r="AH238" i="23"/>
  <c r="AH12" s="1"/>
  <c r="N14"/>
  <c r="AH206"/>
  <c r="AH11" s="1"/>
  <c r="R14"/>
  <c r="AD14"/>
  <c r="I14"/>
  <c r="AE238"/>
  <c r="AE12" s="1"/>
  <c r="Z14"/>
  <c r="AA14"/>
  <c r="O238"/>
  <c r="O12" s="1"/>
  <c r="AH142"/>
  <c r="AH9" s="1"/>
  <c r="U14"/>
  <c r="AE142"/>
  <c r="AE9" s="1"/>
  <c r="O46"/>
  <c r="O6" s="1"/>
  <c r="S14"/>
  <c r="O78"/>
  <c r="O7" s="1"/>
  <c r="G14"/>
  <c r="AE206"/>
  <c r="AE11" s="1"/>
  <c r="AE78"/>
  <c r="AE7" s="1"/>
  <c r="D14"/>
  <c r="C96" i="24"/>
  <c r="C112" s="1"/>
  <c r="C120" s="1"/>
  <c r="C121" s="1"/>
  <c r="AC14" i="23"/>
  <c r="AB78"/>
  <c r="AB7" s="1"/>
  <c r="F14"/>
  <c r="AE110"/>
  <c r="AE8" s="1"/>
  <c r="W14"/>
  <c r="T14"/>
  <c r="V14"/>
  <c r="AI14"/>
  <c r="J14"/>
  <c r="O110"/>
  <c r="O8" s="1"/>
  <c r="AB110"/>
  <c r="AB8" s="1"/>
  <c r="D89" i="24"/>
  <c r="E89" s="1"/>
  <c r="F89" s="1"/>
  <c r="G89" s="1"/>
  <c r="H89" s="1"/>
  <c r="I89" s="1"/>
  <c r="J89" s="1"/>
  <c r="K89" s="1"/>
  <c r="L89" s="1"/>
  <c r="M89" s="1"/>
  <c r="N89" s="1"/>
  <c r="C52"/>
  <c r="AK206" i="23"/>
  <c r="AK11" s="1"/>
  <c r="L14"/>
  <c r="M14"/>
  <c r="P14"/>
  <c r="AK78"/>
  <c r="AK7" s="1"/>
  <c r="AG14"/>
  <c r="K14"/>
  <c r="AH110"/>
  <c r="AH8" s="1"/>
  <c r="O270"/>
  <c r="O13" s="1"/>
  <c r="X14"/>
  <c r="H14"/>
  <c r="AK270"/>
  <c r="AK13" s="1"/>
  <c r="E14"/>
  <c r="AE174"/>
  <c r="AE10" s="1"/>
  <c r="AH174"/>
  <c r="AH10" s="1"/>
  <c r="Q14"/>
  <c r="AK46"/>
  <c r="AK6" s="1"/>
  <c r="AK174"/>
  <c r="AK10" s="1"/>
  <c r="Y14"/>
  <c r="AH46"/>
  <c r="AH6" s="1"/>
  <c r="AH78"/>
  <c r="AH7" s="1"/>
  <c r="C49" i="24"/>
  <c r="C47"/>
  <c r="C54"/>
  <c r="D23"/>
  <c r="D100" s="1"/>
  <c r="D116" s="1"/>
  <c r="D19"/>
  <c r="D96" s="1"/>
  <c r="D112" s="1"/>
  <c r="D24"/>
  <c r="D101" s="1"/>
  <c r="D117" s="1"/>
  <c r="D20"/>
  <c r="D97" s="1"/>
  <c r="D113" s="1"/>
  <c r="D25"/>
  <c r="D102" s="1"/>
  <c r="D118" s="1"/>
  <c r="D21"/>
  <c r="D98" s="1"/>
  <c r="D114" s="1"/>
  <c r="D22"/>
  <c r="D99" s="1"/>
  <c r="D115" s="1"/>
  <c r="D18"/>
  <c r="D95" s="1"/>
  <c r="C50"/>
  <c r="C51"/>
  <c r="AK238" i="23"/>
  <c r="AK12" s="1"/>
  <c r="AB238"/>
  <c r="AB12" s="1"/>
  <c r="AB142"/>
  <c r="AB9" s="1"/>
  <c r="AE270"/>
  <c r="AE13" s="1"/>
  <c r="O174"/>
  <c r="O10" s="1"/>
  <c r="AJ14"/>
  <c r="AE46"/>
  <c r="AE6" s="1"/>
  <c r="AB174"/>
  <c r="AB10" s="1"/>
  <c r="AB46"/>
  <c r="AB6" s="1"/>
  <c r="AF14"/>
  <c r="AB206"/>
  <c r="AB11" s="1"/>
  <c r="AH270"/>
  <c r="AH13" s="1"/>
  <c r="AB270"/>
  <c r="AB13" s="1"/>
  <c r="O206"/>
  <c r="O11" s="1"/>
  <c r="AK110"/>
  <c r="AK8" s="1"/>
  <c r="O142"/>
  <c r="O9" s="1"/>
  <c r="C14"/>
  <c r="AK142"/>
  <c r="AK9" s="1"/>
  <c r="E14" i="22"/>
  <c r="U14"/>
  <c r="AE110"/>
  <c r="AE8" s="1"/>
  <c r="AK174"/>
  <c r="AK10" s="1"/>
  <c r="AE174"/>
  <c r="AE10" s="1"/>
  <c r="I14"/>
  <c r="AH206"/>
  <c r="AH11" s="1"/>
  <c r="AH174"/>
  <c r="AH10" s="1"/>
  <c r="AH110"/>
  <c r="AH8" s="1"/>
  <c r="T14"/>
  <c r="D14"/>
  <c r="AK142"/>
  <c r="AK9" s="1"/>
  <c r="H14"/>
  <c r="O270"/>
  <c r="O13" s="1"/>
  <c r="AH78"/>
  <c r="AH7" s="1"/>
  <c r="S14"/>
  <c r="AE270"/>
  <c r="AE13" s="1"/>
  <c r="AE142"/>
  <c r="AE9" s="1"/>
  <c r="AC14"/>
  <c r="AE46"/>
  <c r="AE6" s="1"/>
  <c r="W14"/>
  <c r="Y14"/>
  <c r="L14"/>
  <c r="AG14"/>
  <c r="M14"/>
  <c r="AK270"/>
  <c r="AK13" s="1"/>
  <c r="AK46"/>
  <c r="AK6" s="1"/>
  <c r="AJ14"/>
  <c r="AH142"/>
  <c r="AH9" s="1"/>
  <c r="AH270"/>
  <c r="AH13" s="1"/>
  <c r="Q14"/>
  <c r="P14"/>
  <c r="AH238"/>
  <c r="AH12" s="1"/>
  <c r="O46"/>
  <c r="O6" s="1"/>
  <c r="AH46"/>
  <c r="AH6" s="1"/>
  <c r="R14"/>
  <c r="AA14"/>
  <c r="AK110"/>
  <c r="AK8" s="1"/>
  <c r="AB270"/>
  <c r="AB13" s="1"/>
  <c r="Z14"/>
  <c r="O78"/>
  <c r="O7" s="1"/>
  <c r="AE238"/>
  <c r="AE12" s="1"/>
  <c r="J14"/>
  <c r="G14"/>
  <c r="AE78"/>
  <c r="AE7" s="1"/>
  <c r="N14"/>
  <c r="AK206"/>
  <c r="AK11" s="1"/>
  <c r="AE206"/>
  <c r="AE11" s="1"/>
  <c r="X14"/>
  <c r="AB78"/>
  <c r="AB7" s="1"/>
  <c r="O206"/>
  <c r="O11" s="1"/>
  <c r="C14"/>
  <c r="O238"/>
  <c r="O12" s="1"/>
  <c r="F14"/>
  <c r="AK238"/>
  <c r="AK12" s="1"/>
  <c r="V14"/>
  <c r="AD14"/>
  <c r="K14"/>
  <c r="O142"/>
  <c r="O9" s="1"/>
  <c r="AK78"/>
  <c r="AK7" s="1"/>
  <c r="AF14"/>
  <c r="AB174"/>
  <c r="AB10" s="1"/>
  <c r="AB46"/>
  <c r="AB6" s="1"/>
  <c r="O174"/>
  <c r="O10" s="1"/>
  <c r="AB142"/>
  <c r="AB9" s="1"/>
  <c r="AB110"/>
  <c r="AB8" s="1"/>
  <c r="AB206"/>
  <c r="AB11" s="1"/>
  <c r="AB238"/>
  <c r="AB12" s="1"/>
  <c r="AI14"/>
  <c r="O110"/>
  <c r="O8" s="1"/>
  <c r="AH31" i="21"/>
  <c r="O31"/>
  <c r="AK31"/>
  <c r="AB31"/>
  <c r="G250" i="7" l="1"/>
  <c r="G311" s="1"/>
  <c r="G147"/>
  <c r="G208" s="1"/>
  <c r="G354"/>
  <c r="G415" s="1"/>
  <c r="G461"/>
  <c r="G522" s="1"/>
  <c r="G140"/>
  <c r="G169" s="1"/>
  <c r="G246"/>
  <c r="G307" s="1"/>
  <c r="G356"/>
  <c r="G417" s="1"/>
  <c r="G459"/>
  <c r="G520" s="1"/>
  <c r="E210"/>
  <c r="E211" s="1"/>
  <c r="I337"/>
  <c r="J324" s="1"/>
  <c r="H757"/>
  <c r="I232"/>
  <c r="J219" s="1"/>
  <c r="H547"/>
  <c r="I534" s="1"/>
  <c r="I442"/>
  <c r="H652"/>
  <c r="I639" s="1"/>
  <c r="F127"/>
  <c r="F201" s="1"/>
  <c r="F210" s="1"/>
  <c r="H862"/>
  <c r="I849" s="1"/>
  <c r="G563"/>
  <c r="G624" s="1"/>
  <c r="F386"/>
  <c r="F402" s="1"/>
  <c r="F171"/>
  <c r="F187" s="1"/>
  <c r="G141"/>
  <c r="G202" s="1"/>
  <c r="G247"/>
  <c r="G308" s="1"/>
  <c r="G353"/>
  <c r="G414" s="1"/>
  <c r="G460"/>
  <c r="G521" s="1"/>
  <c r="G560"/>
  <c r="G621" s="1"/>
  <c r="G142"/>
  <c r="G203" s="1"/>
  <c r="G251"/>
  <c r="G312" s="1"/>
  <c r="G352"/>
  <c r="G413" s="1"/>
  <c r="G457"/>
  <c r="G518" s="1"/>
  <c r="F385"/>
  <c r="F401" s="1"/>
  <c r="E526"/>
  <c r="F909"/>
  <c r="F925" s="1"/>
  <c r="F173"/>
  <c r="F189" s="1"/>
  <c r="F276"/>
  <c r="F292" s="1"/>
  <c r="F277"/>
  <c r="F293" s="1"/>
  <c r="F379"/>
  <c r="F395" s="1"/>
  <c r="F910"/>
  <c r="F926" s="1"/>
  <c r="F275"/>
  <c r="F291" s="1"/>
  <c r="F383"/>
  <c r="F399" s="1"/>
  <c r="F907"/>
  <c r="F923" s="1"/>
  <c r="E929"/>
  <c r="E930" s="1"/>
  <c r="G890"/>
  <c r="G891"/>
  <c r="G894"/>
  <c r="G895"/>
  <c r="G878"/>
  <c r="G939" s="1"/>
  <c r="G877"/>
  <c r="G938" s="1"/>
  <c r="G881"/>
  <c r="G942" s="1"/>
  <c r="G875"/>
  <c r="G936" s="1"/>
  <c r="G879"/>
  <c r="G940" s="1"/>
  <c r="G876"/>
  <c r="G937" s="1"/>
  <c r="G880"/>
  <c r="G941" s="1"/>
  <c r="G882"/>
  <c r="G943" s="1"/>
  <c r="N851"/>
  <c r="N864" s="1"/>
  <c r="G893"/>
  <c r="H854"/>
  <c r="H867" s="1"/>
  <c r="N852"/>
  <c r="N865" s="1"/>
  <c r="F805"/>
  <c r="F821" s="1"/>
  <c r="F945"/>
  <c r="F946" s="1"/>
  <c r="G892"/>
  <c r="F174"/>
  <c r="F190" s="1"/>
  <c r="F803"/>
  <c r="F819" s="1"/>
  <c r="G888"/>
  <c r="G889"/>
  <c r="F905"/>
  <c r="F921" s="1"/>
  <c r="F906"/>
  <c r="F922" s="1"/>
  <c r="G906"/>
  <c r="K855"/>
  <c r="K868" s="1"/>
  <c r="I853"/>
  <c r="I866" s="1"/>
  <c r="H877"/>
  <c r="H938" s="1"/>
  <c r="H881"/>
  <c r="H942" s="1"/>
  <c r="H876"/>
  <c r="H937" s="1"/>
  <c r="H880"/>
  <c r="H875"/>
  <c r="H936" s="1"/>
  <c r="H879"/>
  <c r="H940" s="1"/>
  <c r="H878"/>
  <c r="H939" s="1"/>
  <c r="H882"/>
  <c r="H943" s="1"/>
  <c r="J856"/>
  <c r="J869" s="1"/>
  <c r="F897"/>
  <c r="F898" s="1"/>
  <c r="I850"/>
  <c r="I863" s="1"/>
  <c r="G154"/>
  <c r="F904"/>
  <c r="E913"/>
  <c r="E914" s="1"/>
  <c r="F908"/>
  <c r="F924" s="1"/>
  <c r="F911"/>
  <c r="F927" s="1"/>
  <c r="F170"/>
  <c r="F186" s="1"/>
  <c r="F381"/>
  <c r="F397" s="1"/>
  <c r="F799"/>
  <c r="F815" s="1"/>
  <c r="F382"/>
  <c r="F398" s="1"/>
  <c r="F802"/>
  <c r="F818" s="1"/>
  <c r="E736"/>
  <c r="G259"/>
  <c r="G785"/>
  <c r="G786"/>
  <c r="G790"/>
  <c r="G789"/>
  <c r="I745"/>
  <c r="I758" s="1"/>
  <c r="I748"/>
  <c r="I761" s="1"/>
  <c r="H772"/>
  <c r="H833" s="1"/>
  <c r="H776"/>
  <c r="H837" s="1"/>
  <c r="H771"/>
  <c r="H832" s="1"/>
  <c r="H775"/>
  <c r="H770"/>
  <c r="H831" s="1"/>
  <c r="H774"/>
  <c r="H835" s="1"/>
  <c r="H773"/>
  <c r="H834" s="1"/>
  <c r="H777"/>
  <c r="H838" s="1"/>
  <c r="G773"/>
  <c r="G834" s="1"/>
  <c r="G772"/>
  <c r="G833" s="1"/>
  <c r="G776"/>
  <c r="G837" s="1"/>
  <c r="G770"/>
  <c r="G831" s="1"/>
  <c r="G774"/>
  <c r="G835" s="1"/>
  <c r="G771"/>
  <c r="G832" s="1"/>
  <c r="G775"/>
  <c r="G804" s="1"/>
  <c r="G777"/>
  <c r="G838" s="1"/>
  <c r="K750"/>
  <c r="K763" s="1"/>
  <c r="I744"/>
  <c r="P751"/>
  <c r="P764" s="1"/>
  <c r="G783"/>
  <c r="E808"/>
  <c r="E809" s="1"/>
  <c r="F279"/>
  <c r="F295" s="1"/>
  <c r="F806"/>
  <c r="F822" s="1"/>
  <c r="F804"/>
  <c r="F820" s="1"/>
  <c r="F792"/>
  <c r="F793" s="1"/>
  <c r="G788"/>
  <c r="H749"/>
  <c r="H762" s="1"/>
  <c r="G799"/>
  <c r="N747"/>
  <c r="N760" s="1"/>
  <c r="O746"/>
  <c r="O759" s="1"/>
  <c r="G574"/>
  <c r="F801"/>
  <c r="F817" s="1"/>
  <c r="F280"/>
  <c r="F296" s="1"/>
  <c r="F380"/>
  <c r="F396" s="1"/>
  <c r="G679"/>
  <c r="G784"/>
  <c r="F840"/>
  <c r="F841" s="1"/>
  <c r="G787"/>
  <c r="F730"/>
  <c r="G678"/>
  <c r="F420"/>
  <c r="F421" s="1"/>
  <c r="E824"/>
  <c r="E825" s="1"/>
  <c r="F800"/>
  <c r="F816" s="1"/>
  <c r="F176"/>
  <c r="F192" s="1"/>
  <c r="F278"/>
  <c r="F294" s="1"/>
  <c r="F625"/>
  <c r="F630" s="1"/>
  <c r="F631" s="1"/>
  <c r="F590"/>
  <c r="F606" s="1"/>
  <c r="F731"/>
  <c r="F175"/>
  <c r="F191" s="1"/>
  <c r="F315"/>
  <c r="E703"/>
  <c r="E704" s="1"/>
  <c r="E710"/>
  <c r="E719" s="1"/>
  <c r="E720" s="1"/>
  <c r="J646"/>
  <c r="J659" s="1"/>
  <c r="G668"/>
  <c r="G729" s="1"/>
  <c r="G667"/>
  <c r="G728" s="1"/>
  <c r="G671"/>
  <c r="G732" s="1"/>
  <c r="G665"/>
  <c r="G726" s="1"/>
  <c r="G669"/>
  <c r="G698" s="1"/>
  <c r="G666"/>
  <c r="G727" s="1"/>
  <c r="G670"/>
  <c r="G699" s="1"/>
  <c r="G672"/>
  <c r="G733" s="1"/>
  <c r="H643"/>
  <c r="H656" s="1"/>
  <c r="G682"/>
  <c r="F697"/>
  <c r="F713" s="1"/>
  <c r="G145"/>
  <c r="G206" s="1"/>
  <c r="G144"/>
  <c r="G205" s="1"/>
  <c r="G159"/>
  <c r="G264"/>
  <c r="G245"/>
  <c r="G306" s="1"/>
  <c r="G248"/>
  <c r="G309" s="1"/>
  <c r="E316"/>
  <c r="G357"/>
  <c r="G418" s="1"/>
  <c r="G351"/>
  <c r="G412" s="1"/>
  <c r="G456"/>
  <c r="G517" s="1"/>
  <c r="G462"/>
  <c r="G523" s="1"/>
  <c r="F489"/>
  <c r="F505" s="1"/>
  <c r="G567"/>
  <c r="G628" s="1"/>
  <c r="G564"/>
  <c r="G593" s="1"/>
  <c r="F715"/>
  <c r="F687"/>
  <c r="F688" s="1"/>
  <c r="F694"/>
  <c r="F696"/>
  <c r="F712" s="1"/>
  <c r="H667"/>
  <c r="H728" s="1"/>
  <c r="H671"/>
  <c r="H732" s="1"/>
  <c r="H666"/>
  <c r="H727" s="1"/>
  <c r="H670"/>
  <c r="H665"/>
  <c r="H669"/>
  <c r="H672"/>
  <c r="H733" s="1"/>
  <c r="H668"/>
  <c r="H729" s="1"/>
  <c r="G683"/>
  <c r="H644"/>
  <c r="H657" s="1"/>
  <c r="M641"/>
  <c r="M654" s="1"/>
  <c r="G680"/>
  <c r="G681"/>
  <c r="G684"/>
  <c r="G685"/>
  <c r="K645"/>
  <c r="K658" s="1"/>
  <c r="I640"/>
  <c r="I653" s="1"/>
  <c r="N642"/>
  <c r="N655" s="1"/>
  <c r="F695"/>
  <c r="F711" s="1"/>
  <c r="F384"/>
  <c r="F400" s="1"/>
  <c r="F701"/>
  <c r="F717" s="1"/>
  <c r="G146"/>
  <c r="G207" s="1"/>
  <c r="G143"/>
  <c r="G204" s="1"/>
  <c r="F172"/>
  <c r="F188" s="1"/>
  <c r="F281"/>
  <c r="F297" s="1"/>
  <c r="G249"/>
  <c r="G310" s="1"/>
  <c r="G252"/>
  <c r="G313" s="1"/>
  <c r="G350"/>
  <c r="G411" s="1"/>
  <c r="G355"/>
  <c r="G416" s="1"/>
  <c r="G455"/>
  <c r="G516" s="1"/>
  <c r="G458"/>
  <c r="G519" s="1"/>
  <c r="G562"/>
  <c r="G623" s="1"/>
  <c r="G561"/>
  <c r="G622" s="1"/>
  <c r="G580"/>
  <c r="F714"/>
  <c r="F700"/>
  <c r="F716" s="1"/>
  <c r="F589"/>
  <c r="F605" s="1"/>
  <c r="E283"/>
  <c r="E284" s="1"/>
  <c r="E614"/>
  <c r="E615" s="1"/>
  <c r="F486"/>
  <c r="F502" s="1"/>
  <c r="E388"/>
  <c r="E389" s="1"/>
  <c r="H538"/>
  <c r="H551" s="1"/>
  <c r="G577"/>
  <c r="N537"/>
  <c r="N550" s="1"/>
  <c r="G575"/>
  <c r="G576"/>
  <c r="G579"/>
  <c r="I535"/>
  <c r="I548" s="1"/>
  <c r="F582"/>
  <c r="F583" s="1"/>
  <c r="I541"/>
  <c r="I554" s="1"/>
  <c r="F594"/>
  <c r="F610" s="1"/>
  <c r="F596"/>
  <c r="F612" s="1"/>
  <c r="F595"/>
  <c r="F611" s="1"/>
  <c r="H560"/>
  <c r="H621" s="1"/>
  <c r="H564"/>
  <c r="H563"/>
  <c r="H624" s="1"/>
  <c r="H567"/>
  <c r="H628" s="1"/>
  <c r="H561"/>
  <c r="H622" s="1"/>
  <c r="H562"/>
  <c r="H623" s="1"/>
  <c r="H565"/>
  <c r="H566"/>
  <c r="H627" s="1"/>
  <c r="G578"/>
  <c r="H539"/>
  <c r="H552" s="1"/>
  <c r="G626"/>
  <c r="G594"/>
  <c r="G595"/>
  <c r="K540"/>
  <c r="K553" s="1"/>
  <c r="N536"/>
  <c r="N549" s="1"/>
  <c r="E598"/>
  <c r="E599" s="1"/>
  <c r="G573"/>
  <c r="F592"/>
  <c r="F608" s="1"/>
  <c r="F591"/>
  <c r="F607" s="1"/>
  <c r="F609"/>
  <c r="H457"/>
  <c r="H518" s="1"/>
  <c r="H461"/>
  <c r="H522" s="1"/>
  <c r="H456"/>
  <c r="H517" s="1"/>
  <c r="H460"/>
  <c r="H521" s="1"/>
  <c r="H455"/>
  <c r="H516" s="1"/>
  <c r="H458"/>
  <c r="H519" s="1"/>
  <c r="H459"/>
  <c r="H520" s="1"/>
  <c r="H462"/>
  <c r="H523" s="1"/>
  <c r="L431"/>
  <c r="L444" s="1"/>
  <c r="G488"/>
  <c r="J432"/>
  <c r="J445" s="1"/>
  <c r="I434"/>
  <c r="I447" s="1"/>
  <c r="F477"/>
  <c r="F478" s="1"/>
  <c r="G263"/>
  <c r="G470"/>
  <c r="G475"/>
  <c r="G472"/>
  <c r="G469"/>
  <c r="G471"/>
  <c r="G468"/>
  <c r="I435"/>
  <c r="I448" s="1"/>
  <c r="L436"/>
  <c r="L449" s="1"/>
  <c r="E493"/>
  <c r="E494" s="1"/>
  <c r="F484"/>
  <c r="F500" s="1"/>
  <c r="F487"/>
  <c r="F503" s="1"/>
  <c r="F488"/>
  <c r="F504" s="1"/>
  <c r="E500"/>
  <c r="E509" s="1"/>
  <c r="E510" s="1"/>
  <c r="F525"/>
  <c r="J433"/>
  <c r="J446" s="1"/>
  <c r="J430"/>
  <c r="J443" s="1"/>
  <c r="J429"/>
  <c r="F491"/>
  <c r="F507" s="1"/>
  <c r="E178"/>
  <c r="E179" s="1"/>
  <c r="F490"/>
  <c r="F506" s="1"/>
  <c r="F485"/>
  <c r="F501" s="1"/>
  <c r="G474"/>
  <c r="G473"/>
  <c r="J325"/>
  <c r="J338" s="1"/>
  <c r="P326"/>
  <c r="P339" s="1"/>
  <c r="J328"/>
  <c r="J341" s="1"/>
  <c r="L330"/>
  <c r="L343" s="1"/>
  <c r="G156"/>
  <c r="G160"/>
  <c r="G157"/>
  <c r="E299"/>
  <c r="E300" s="1"/>
  <c r="E404"/>
  <c r="E405" s="1"/>
  <c r="H351"/>
  <c r="H412" s="1"/>
  <c r="H350"/>
  <c r="H411" s="1"/>
  <c r="H354"/>
  <c r="H415" s="1"/>
  <c r="H352"/>
  <c r="H413" s="1"/>
  <c r="H353"/>
  <c r="H414" s="1"/>
  <c r="H355"/>
  <c r="H416" s="1"/>
  <c r="H357"/>
  <c r="H418" s="1"/>
  <c r="H356"/>
  <c r="H417" s="1"/>
  <c r="J331"/>
  <c r="J344" s="1"/>
  <c r="G366"/>
  <c r="G365"/>
  <c r="G369"/>
  <c r="G364"/>
  <c r="G368"/>
  <c r="G370"/>
  <c r="G367"/>
  <c r="G363"/>
  <c r="O327"/>
  <c r="O340" s="1"/>
  <c r="F372"/>
  <c r="F373" s="1"/>
  <c r="J329"/>
  <c r="J342" s="1"/>
  <c r="G260"/>
  <c r="G262"/>
  <c r="I224"/>
  <c r="I237" s="1"/>
  <c r="I221"/>
  <c r="I234" s="1"/>
  <c r="I226"/>
  <c r="I239" s="1"/>
  <c r="E194"/>
  <c r="E195" s="1"/>
  <c r="H246"/>
  <c r="H307" s="1"/>
  <c r="H250"/>
  <c r="H311" s="1"/>
  <c r="H247"/>
  <c r="H308" s="1"/>
  <c r="H251"/>
  <c r="H312" s="1"/>
  <c r="H245"/>
  <c r="H306" s="1"/>
  <c r="H248"/>
  <c r="H309" s="1"/>
  <c r="H249"/>
  <c r="H310" s="1"/>
  <c r="H252"/>
  <c r="H313" s="1"/>
  <c r="I223"/>
  <c r="I236" s="1"/>
  <c r="F267"/>
  <c r="F268" s="1"/>
  <c r="F290"/>
  <c r="I225"/>
  <c r="I238" s="1"/>
  <c r="G158"/>
  <c r="G155"/>
  <c r="G258"/>
  <c r="G261"/>
  <c r="I220"/>
  <c r="I233" s="1"/>
  <c r="J222"/>
  <c r="J235" s="1"/>
  <c r="G265"/>
  <c r="I115"/>
  <c r="I128" s="1"/>
  <c r="I118"/>
  <c r="I131" s="1"/>
  <c r="I120"/>
  <c r="I133" s="1"/>
  <c r="I117"/>
  <c r="I130" s="1"/>
  <c r="H143"/>
  <c r="H204" s="1"/>
  <c r="H147"/>
  <c r="H208" s="1"/>
  <c r="H142"/>
  <c r="H203" s="1"/>
  <c r="H146"/>
  <c r="H207" s="1"/>
  <c r="H140"/>
  <c r="H144"/>
  <c r="H205" s="1"/>
  <c r="H145"/>
  <c r="H206" s="1"/>
  <c r="H141"/>
  <c r="H202" s="1"/>
  <c r="I121"/>
  <c r="I134" s="1"/>
  <c r="Z116"/>
  <c r="Z129" s="1"/>
  <c r="K119"/>
  <c r="K132" s="1"/>
  <c r="P89" i="24"/>
  <c r="Q89" s="1"/>
  <c r="R89" s="1"/>
  <c r="S89" s="1"/>
  <c r="T89" s="1"/>
  <c r="U89" s="1"/>
  <c r="V89" s="1"/>
  <c r="W89" s="1"/>
  <c r="X89" s="1"/>
  <c r="Y89" s="1"/>
  <c r="Z89" s="1"/>
  <c r="AC88"/>
  <c r="AF88"/>
  <c r="AI88"/>
  <c r="AB88"/>
  <c r="AG88"/>
  <c r="AD88"/>
  <c r="AM84"/>
  <c r="AW84"/>
  <c r="AT84"/>
  <c r="AU84"/>
  <c r="AO84"/>
  <c r="AV84"/>
  <c r="AP84"/>
  <c r="AQ84"/>
  <c r="AN84"/>
  <c r="AX84"/>
  <c r="AR84"/>
  <c r="AS84"/>
  <c r="AA88"/>
  <c r="AA89" s="1"/>
  <c r="AH88"/>
  <c r="BG80"/>
  <c r="BC80"/>
  <c r="AY80"/>
  <c r="BH80"/>
  <c r="BD80"/>
  <c r="AZ80"/>
  <c r="BI80"/>
  <c r="BE80"/>
  <c r="BA80"/>
  <c r="BJ80"/>
  <c r="BF80"/>
  <c r="BB80"/>
  <c r="BH79"/>
  <c r="BD79"/>
  <c r="AZ79"/>
  <c r="BI79"/>
  <c r="BE79"/>
  <c r="BA79"/>
  <c r="BJ79"/>
  <c r="BF79"/>
  <c r="BB79"/>
  <c r="BG79"/>
  <c r="BC79"/>
  <c r="AY79"/>
  <c r="AE88"/>
  <c r="AL88"/>
  <c r="BI86"/>
  <c r="BE86"/>
  <c r="BA86"/>
  <c r="BJ86"/>
  <c r="BF86"/>
  <c r="BB86"/>
  <c r="BG86"/>
  <c r="BC86"/>
  <c r="AY86"/>
  <c r="BH86"/>
  <c r="BD86"/>
  <c r="AZ86"/>
  <c r="AX81"/>
  <c r="AT81"/>
  <c r="AP81"/>
  <c r="AU81"/>
  <c r="AQ81"/>
  <c r="AM81"/>
  <c r="AV81"/>
  <c r="AR81"/>
  <c r="AN81"/>
  <c r="AW81"/>
  <c r="AS81"/>
  <c r="AO81"/>
  <c r="AX85"/>
  <c r="AT85"/>
  <c r="AP85"/>
  <c r="AU85"/>
  <c r="AQ85"/>
  <c r="AM85"/>
  <c r="AV85"/>
  <c r="AR85"/>
  <c r="AN85"/>
  <c r="AN88" s="1"/>
  <c r="AW85"/>
  <c r="AS85"/>
  <c r="AO85"/>
  <c r="AK88"/>
  <c r="AJ88"/>
  <c r="BH83"/>
  <c r="BD83"/>
  <c r="AZ83"/>
  <c r="BI83"/>
  <c r="BE83"/>
  <c r="BA83"/>
  <c r="BJ83"/>
  <c r="BF83"/>
  <c r="BB83"/>
  <c r="BG83"/>
  <c r="BC83"/>
  <c r="AY83"/>
  <c r="BI82"/>
  <c r="BE82"/>
  <c r="BA82"/>
  <c r="BJ82"/>
  <c r="BF82"/>
  <c r="BB82"/>
  <c r="BG82"/>
  <c r="BC82"/>
  <c r="AY82"/>
  <c r="BH82"/>
  <c r="BD82"/>
  <c r="AZ82"/>
  <c r="O14" i="23"/>
  <c r="AH14"/>
  <c r="C104" i="24"/>
  <c r="C105" s="1"/>
  <c r="AK14" i="23"/>
  <c r="D47" i="24"/>
  <c r="D49"/>
  <c r="E22"/>
  <c r="E99" s="1"/>
  <c r="E115" s="1"/>
  <c r="E18"/>
  <c r="E95" s="1"/>
  <c r="E23"/>
  <c r="E100" s="1"/>
  <c r="E116" s="1"/>
  <c r="E19"/>
  <c r="E96" s="1"/>
  <c r="E112" s="1"/>
  <c r="E24"/>
  <c r="E101" s="1"/>
  <c r="E117" s="1"/>
  <c r="E20"/>
  <c r="E97" s="1"/>
  <c r="E113" s="1"/>
  <c r="E25"/>
  <c r="E102" s="1"/>
  <c r="E118" s="1"/>
  <c r="E21"/>
  <c r="E98" s="1"/>
  <c r="E114" s="1"/>
  <c r="C56"/>
  <c r="C57" s="1"/>
  <c r="D54"/>
  <c r="D52"/>
  <c r="D50"/>
  <c r="D48"/>
  <c r="D104"/>
  <c r="D111"/>
  <c r="D120" s="1"/>
  <c r="D121" s="1"/>
  <c r="D51"/>
  <c r="D53"/>
  <c r="AB14" i="23"/>
  <c r="AE14"/>
  <c r="AH14" i="22"/>
  <c r="AK14"/>
  <c r="AE14"/>
  <c r="O14"/>
  <c r="AB14"/>
  <c r="G383" i="7" l="1"/>
  <c r="G399" s="1"/>
  <c r="G275"/>
  <c r="E47" i="24"/>
  <c r="G385" i="7"/>
  <c r="G401" s="1"/>
  <c r="G176"/>
  <c r="G192" s="1"/>
  <c r="G279"/>
  <c r="G295" s="1"/>
  <c r="G490"/>
  <c r="G506" s="1"/>
  <c r="H888"/>
  <c r="G276"/>
  <c r="G292" s="1"/>
  <c r="G171"/>
  <c r="G187" s="1"/>
  <c r="G486"/>
  <c r="G502" s="1"/>
  <c r="J337"/>
  <c r="K324" s="1"/>
  <c r="I652"/>
  <c r="I547"/>
  <c r="J534" s="1"/>
  <c r="I862"/>
  <c r="J849" s="1"/>
  <c r="G592"/>
  <c r="G608" s="1"/>
  <c r="J442"/>
  <c r="F153"/>
  <c r="G114"/>
  <c r="H726"/>
  <c r="J232"/>
  <c r="I757"/>
  <c r="G589"/>
  <c r="G605" s="1"/>
  <c r="G382"/>
  <c r="G398" s="1"/>
  <c r="G280"/>
  <c r="G296" s="1"/>
  <c r="G489"/>
  <c r="G505" s="1"/>
  <c r="G170"/>
  <c r="G186" s="1"/>
  <c r="G381"/>
  <c r="G397" s="1"/>
  <c r="G277"/>
  <c r="G293" s="1"/>
  <c r="F526"/>
  <c r="G908"/>
  <c r="G924" s="1"/>
  <c r="G905"/>
  <c r="G921" s="1"/>
  <c r="F388"/>
  <c r="F389" s="1"/>
  <c r="G806"/>
  <c r="G822" s="1"/>
  <c r="G904"/>
  <c r="G920" s="1"/>
  <c r="G836"/>
  <c r="G840" s="1"/>
  <c r="G841" s="1"/>
  <c r="G909"/>
  <c r="G925" s="1"/>
  <c r="G625"/>
  <c r="G630" s="1"/>
  <c r="G631" s="1"/>
  <c r="G805"/>
  <c r="G821" s="1"/>
  <c r="G911"/>
  <c r="G927" s="1"/>
  <c r="H905"/>
  <c r="H909"/>
  <c r="H904"/>
  <c r="H908"/>
  <c r="H906"/>
  <c r="H907"/>
  <c r="H910"/>
  <c r="H911"/>
  <c r="J850"/>
  <c r="J863" s="1"/>
  <c r="K856"/>
  <c r="K869" s="1"/>
  <c r="I854"/>
  <c r="I867" s="1"/>
  <c r="H893"/>
  <c r="H941"/>
  <c r="H945" s="1"/>
  <c r="H892"/>
  <c r="G945"/>
  <c r="G946" s="1"/>
  <c r="G420"/>
  <c r="G421" s="1"/>
  <c r="F316"/>
  <c r="G907"/>
  <c r="G923" s="1"/>
  <c r="H890"/>
  <c r="H891"/>
  <c r="H894"/>
  <c r="H895"/>
  <c r="J853"/>
  <c r="J866" s="1"/>
  <c r="G897"/>
  <c r="G898" s="1"/>
  <c r="O852"/>
  <c r="O865" s="1"/>
  <c r="L855"/>
  <c r="L868" s="1"/>
  <c r="I876"/>
  <c r="I937" s="1"/>
  <c r="I880"/>
  <c r="I875"/>
  <c r="I879"/>
  <c r="I940" s="1"/>
  <c r="I882"/>
  <c r="I943" s="1"/>
  <c r="I877"/>
  <c r="I938" s="1"/>
  <c r="I878"/>
  <c r="I939" s="1"/>
  <c r="I881"/>
  <c r="I942" s="1"/>
  <c r="O851"/>
  <c r="O864" s="1"/>
  <c r="H889"/>
  <c r="F913"/>
  <c r="F914" s="1"/>
  <c r="G802"/>
  <c r="G818" s="1"/>
  <c r="F920"/>
  <c r="F929" s="1"/>
  <c r="F930" s="1"/>
  <c r="G910"/>
  <c r="G926" s="1"/>
  <c r="G922"/>
  <c r="G291"/>
  <c r="G801"/>
  <c r="G817" s="1"/>
  <c r="G803"/>
  <c r="G819" s="1"/>
  <c r="F735"/>
  <c r="F736" s="1"/>
  <c r="G800"/>
  <c r="G816" s="1"/>
  <c r="H802"/>
  <c r="H806"/>
  <c r="H801"/>
  <c r="H805"/>
  <c r="H799"/>
  <c r="H800"/>
  <c r="H803"/>
  <c r="H804"/>
  <c r="H785"/>
  <c r="H786"/>
  <c r="H790"/>
  <c r="H789"/>
  <c r="H821" s="1"/>
  <c r="G815"/>
  <c r="G792"/>
  <c r="G793" s="1"/>
  <c r="I771"/>
  <c r="I832" s="1"/>
  <c r="I775"/>
  <c r="I770"/>
  <c r="I831" s="1"/>
  <c r="I774"/>
  <c r="I835" s="1"/>
  <c r="I777"/>
  <c r="I838" s="1"/>
  <c r="I772"/>
  <c r="I833" s="1"/>
  <c r="I773"/>
  <c r="I834" s="1"/>
  <c r="I776"/>
  <c r="I837" s="1"/>
  <c r="J744"/>
  <c r="I749"/>
  <c r="I762" s="1"/>
  <c r="H788"/>
  <c r="H836"/>
  <c r="H840" s="1"/>
  <c r="J748"/>
  <c r="J761" s="1"/>
  <c r="F808"/>
  <c r="F809" s="1"/>
  <c r="G172"/>
  <c r="G188" s="1"/>
  <c r="H160"/>
  <c r="H159"/>
  <c r="G487"/>
  <c r="G503" s="1"/>
  <c r="G525"/>
  <c r="G731"/>
  <c r="H678"/>
  <c r="F824"/>
  <c r="F825" s="1"/>
  <c r="P746"/>
  <c r="P759" s="1"/>
  <c r="Q751"/>
  <c r="Q764" s="1"/>
  <c r="J745"/>
  <c r="J758" s="1"/>
  <c r="O747"/>
  <c r="O760" s="1"/>
  <c r="L750"/>
  <c r="L763" s="1"/>
  <c r="H787"/>
  <c r="H784"/>
  <c r="H259"/>
  <c r="G281"/>
  <c r="G297" s="1"/>
  <c r="G379"/>
  <c r="G395" s="1"/>
  <c r="H474"/>
  <c r="G504"/>
  <c r="G591"/>
  <c r="G607" s="1"/>
  <c r="G315"/>
  <c r="G820"/>
  <c r="H783"/>
  <c r="G701"/>
  <c r="G717" s="1"/>
  <c r="F178"/>
  <c r="F179" s="1"/>
  <c r="G174"/>
  <c r="G190" s="1"/>
  <c r="G700"/>
  <c r="G716" s="1"/>
  <c r="G596"/>
  <c r="G612" s="1"/>
  <c r="G173"/>
  <c r="G189" s="1"/>
  <c r="G278"/>
  <c r="G294" s="1"/>
  <c r="G274"/>
  <c r="G290" s="1"/>
  <c r="G380"/>
  <c r="G396" s="1"/>
  <c r="G485"/>
  <c r="G501" s="1"/>
  <c r="G484"/>
  <c r="G500" s="1"/>
  <c r="G696"/>
  <c r="G712" s="1"/>
  <c r="O642"/>
  <c r="O655" s="1"/>
  <c r="F703"/>
  <c r="F704" s="1"/>
  <c r="F710"/>
  <c r="F719" s="1"/>
  <c r="F720" s="1"/>
  <c r="I643"/>
  <c r="I656" s="1"/>
  <c r="H682"/>
  <c r="H730"/>
  <c r="J639"/>
  <c r="N641"/>
  <c r="N654" s="1"/>
  <c r="K646"/>
  <c r="K659" s="1"/>
  <c r="H681"/>
  <c r="H680"/>
  <c r="H684"/>
  <c r="H685"/>
  <c r="H695"/>
  <c r="H699"/>
  <c r="H694"/>
  <c r="H698"/>
  <c r="H696"/>
  <c r="H697"/>
  <c r="H700"/>
  <c r="H701"/>
  <c r="I666"/>
  <c r="I727" s="1"/>
  <c r="I670"/>
  <c r="I665"/>
  <c r="I726" s="1"/>
  <c r="I669"/>
  <c r="I672"/>
  <c r="I733" s="1"/>
  <c r="I668"/>
  <c r="I729" s="1"/>
  <c r="I667"/>
  <c r="I728" s="1"/>
  <c r="I671"/>
  <c r="I732" s="1"/>
  <c r="I644"/>
  <c r="I657" s="1"/>
  <c r="H683"/>
  <c r="H715" s="1"/>
  <c r="H731"/>
  <c r="G384"/>
  <c r="G400" s="1"/>
  <c r="G714"/>
  <c r="G175"/>
  <c r="G191" s="1"/>
  <c r="G491"/>
  <c r="G507" s="1"/>
  <c r="G694"/>
  <c r="J640"/>
  <c r="J653" s="1"/>
  <c r="L645"/>
  <c r="L658" s="1"/>
  <c r="G687"/>
  <c r="G688" s="1"/>
  <c r="G697"/>
  <c r="G713" s="1"/>
  <c r="G590"/>
  <c r="G606" s="1"/>
  <c r="G609"/>
  <c r="F283"/>
  <c r="F284" s="1"/>
  <c r="G386"/>
  <c r="G402" s="1"/>
  <c r="H573"/>
  <c r="H679"/>
  <c r="G715"/>
  <c r="G730"/>
  <c r="G695"/>
  <c r="G711" s="1"/>
  <c r="F211"/>
  <c r="F598"/>
  <c r="F599" s="1"/>
  <c r="I538"/>
  <c r="I551" s="1"/>
  <c r="H577"/>
  <c r="H625"/>
  <c r="O536"/>
  <c r="O549" s="1"/>
  <c r="J535"/>
  <c r="J548" s="1"/>
  <c r="H589"/>
  <c r="H593"/>
  <c r="H592"/>
  <c r="H596"/>
  <c r="H590"/>
  <c r="H591"/>
  <c r="H594"/>
  <c r="H595"/>
  <c r="I563"/>
  <c r="I624" s="1"/>
  <c r="I562"/>
  <c r="I623" s="1"/>
  <c r="I566"/>
  <c r="I627" s="1"/>
  <c r="I567"/>
  <c r="I628" s="1"/>
  <c r="I561"/>
  <c r="I622" s="1"/>
  <c r="I560"/>
  <c r="I565"/>
  <c r="I564"/>
  <c r="G582"/>
  <c r="G583" s="1"/>
  <c r="J541"/>
  <c r="J554" s="1"/>
  <c r="O537"/>
  <c r="O550" s="1"/>
  <c r="G610"/>
  <c r="F614"/>
  <c r="F615" s="1"/>
  <c r="I539"/>
  <c r="I552" s="1"/>
  <c r="H578"/>
  <c r="H626"/>
  <c r="H576"/>
  <c r="H575"/>
  <c r="H579"/>
  <c r="L540"/>
  <c r="L553" s="1"/>
  <c r="G611"/>
  <c r="H580"/>
  <c r="H574"/>
  <c r="I456"/>
  <c r="I517" s="1"/>
  <c r="I460"/>
  <c r="I521" s="1"/>
  <c r="I455"/>
  <c r="I516" s="1"/>
  <c r="I459"/>
  <c r="I520" s="1"/>
  <c r="I457"/>
  <c r="I518" s="1"/>
  <c r="I458"/>
  <c r="I519" s="1"/>
  <c r="I461"/>
  <c r="I522" s="1"/>
  <c r="I462"/>
  <c r="I523" s="1"/>
  <c r="J434"/>
  <c r="J447" s="1"/>
  <c r="H475"/>
  <c r="H470"/>
  <c r="H472"/>
  <c r="H468"/>
  <c r="H469"/>
  <c r="H471"/>
  <c r="K430"/>
  <c r="K443" s="1"/>
  <c r="M431"/>
  <c r="M444" s="1"/>
  <c r="H154"/>
  <c r="H264"/>
  <c r="H262"/>
  <c r="H525"/>
  <c r="H486"/>
  <c r="H490"/>
  <c r="H487"/>
  <c r="H491"/>
  <c r="H489"/>
  <c r="H488"/>
  <c r="H484"/>
  <c r="H485"/>
  <c r="K433"/>
  <c r="K446" s="1"/>
  <c r="M436"/>
  <c r="M449" s="1"/>
  <c r="G477"/>
  <c r="G478" s="1"/>
  <c r="K429"/>
  <c r="J435"/>
  <c r="J448" s="1"/>
  <c r="K432"/>
  <c r="K445" s="1"/>
  <c r="F509"/>
  <c r="F510" s="1"/>
  <c r="F493"/>
  <c r="F494" s="1"/>
  <c r="H473"/>
  <c r="F299"/>
  <c r="F300" s="1"/>
  <c r="P327"/>
  <c r="P340" s="1"/>
  <c r="M330"/>
  <c r="M343" s="1"/>
  <c r="K329"/>
  <c r="K342" s="1"/>
  <c r="H381"/>
  <c r="H380"/>
  <c r="H384"/>
  <c r="H379"/>
  <c r="H382"/>
  <c r="H383"/>
  <c r="H385"/>
  <c r="H386"/>
  <c r="I350"/>
  <c r="I411" s="1"/>
  <c r="I353"/>
  <c r="I414" s="1"/>
  <c r="I351"/>
  <c r="I412" s="1"/>
  <c r="I352"/>
  <c r="I413" s="1"/>
  <c r="I355"/>
  <c r="I416" s="1"/>
  <c r="I354"/>
  <c r="I415" s="1"/>
  <c r="I356"/>
  <c r="I417" s="1"/>
  <c r="I357"/>
  <c r="I418" s="1"/>
  <c r="H260"/>
  <c r="H366"/>
  <c r="H365"/>
  <c r="H369"/>
  <c r="H367"/>
  <c r="H363"/>
  <c r="H364"/>
  <c r="H370"/>
  <c r="H402" s="1"/>
  <c r="H368"/>
  <c r="G372"/>
  <c r="G373" s="1"/>
  <c r="K331"/>
  <c r="K344" s="1"/>
  <c r="K328"/>
  <c r="K341" s="1"/>
  <c r="Q326"/>
  <c r="Q339" s="1"/>
  <c r="K325"/>
  <c r="K338" s="1"/>
  <c r="F404"/>
  <c r="F405" s="1"/>
  <c r="H156"/>
  <c r="H157"/>
  <c r="H420"/>
  <c r="J226"/>
  <c r="J239" s="1"/>
  <c r="K222"/>
  <c r="K235" s="1"/>
  <c r="G267"/>
  <c r="G268" s="1"/>
  <c r="J225"/>
  <c r="J238" s="1"/>
  <c r="J220"/>
  <c r="J233" s="1"/>
  <c r="K219"/>
  <c r="J224"/>
  <c r="J237" s="1"/>
  <c r="H275"/>
  <c r="H276"/>
  <c r="H279"/>
  <c r="H274"/>
  <c r="H277"/>
  <c r="H280"/>
  <c r="H281"/>
  <c r="H278"/>
  <c r="I245"/>
  <c r="I306" s="1"/>
  <c r="I249"/>
  <c r="I310" s="1"/>
  <c r="I246"/>
  <c r="I307" s="1"/>
  <c r="I250"/>
  <c r="I311" s="1"/>
  <c r="I247"/>
  <c r="I308" s="1"/>
  <c r="I248"/>
  <c r="I309" s="1"/>
  <c r="I251"/>
  <c r="I312" s="1"/>
  <c r="I252"/>
  <c r="I313" s="1"/>
  <c r="I892"/>
  <c r="H155"/>
  <c r="H158"/>
  <c r="H258"/>
  <c r="H261"/>
  <c r="H293" s="1"/>
  <c r="J223"/>
  <c r="J236" s="1"/>
  <c r="H315"/>
  <c r="J221"/>
  <c r="J234" s="1"/>
  <c r="H265"/>
  <c r="H263"/>
  <c r="J120"/>
  <c r="J133" s="1"/>
  <c r="J118"/>
  <c r="J131" s="1"/>
  <c r="J115"/>
  <c r="J128" s="1"/>
  <c r="AA116"/>
  <c r="AA129" s="1"/>
  <c r="J121"/>
  <c r="J134" s="1"/>
  <c r="J117"/>
  <c r="J130" s="1"/>
  <c r="L119"/>
  <c r="L132" s="1"/>
  <c r="H169"/>
  <c r="H173"/>
  <c r="H172"/>
  <c r="H176"/>
  <c r="H170"/>
  <c r="H174"/>
  <c r="H171"/>
  <c r="H175"/>
  <c r="I142"/>
  <c r="I203" s="1"/>
  <c r="I146"/>
  <c r="I207" s="1"/>
  <c r="I141"/>
  <c r="I202" s="1"/>
  <c r="I145"/>
  <c r="I206" s="1"/>
  <c r="I143"/>
  <c r="I204" s="1"/>
  <c r="I147"/>
  <c r="I208" s="1"/>
  <c r="I144"/>
  <c r="I205" s="1"/>
  <c r="I140"/>
  <c r="AV88" i="24"/>
  <c r="AQ88"/>
  <c r="AB89"/>
  <c r="AC89" s="1"/>
  <c r="AD89" s="1"/>
  <c r="AE89" s="1"/>
  <c r="AF89" s="1"/>
  <c r="AG89" s="1"/>
  <c r="AH89" s="1"/>
  <c r="AI89" s="1"/>
  <c r="AJ89" s="1"/>
  <c r="AK89" s="1"/>
  <c r="AL89" s="1"/>
  <c r="AX88"/>
  <c r="AS88"/>
  <c r="AP88"/>
  <c r="AO88"/>
  <c r="AR88"/>
  <c r="AT88"/>
  <c r="AW88"/>
  <c r="AM88"/>
  <c r="AM89" s="1"/>
  <c r="AN89" s="1"/>
  <c r="BC84"/>
  <c r="AZ84"/>
  <c r="BJ84"/>
  <c r="BG84"/>
  <c r="BB84"/>
  <c r="AY84"/>
  <c r="BI84"/>
  <c r="BF84"/>
  <c r="BD84"/>
  <c r="BA84"/>
  <c r="BH84"/>
  <c r="BE84"/>
  <c r="AU88"/>
  <c r="BJ81"/>
  <c r="BF81"/>
  <c r="BB81"/>
  <c r="BG81"/>
  <c r="BC81"/>
  <c r="AY81"/>
  <c r="BH81"/>
  <c r="BD81"/>
  <c r="AZ81"/>
  <c r="BI81"/>
  <c r="BE81"/>
  <c r="BA81"/>
  <c r="BJ85"/>
  <c r="BF85"/>
  <c r="BB85"/>
  <c r="BG85"/>
  <c r="BC85"/>
  <c r="AY85"/>
  <c r="BH85"/>
  <c r="BD85"/>
  <c r="AZ85"/>
  <c r="BI85"/>
  <c r="BE85"/>
  <c r="BA85"/>
  <c r="E48"/>
  <c r="D105"/>
  <c r="E54"/>
  <c r="E53"/>
  <c r="E49"/>
  <c r="E52"/>
  <c r="E104"/>
  <c r="E111"/>
  <c r="E120" s="1"/>
  <c r="E121" s="1"/>
  <c r="D56"/>
  <c r="D57" s="1"/>
  <c r="E50"/>
  <c r="E51"/>
  <c r="F25"/>
  <c r="F102" s="1"/>
  <c r="F118" s="1"/>
  <c r="F21"/>
  <c r="F98" s="1"/>
  <c r="F114" s="1"/>
  <c r="F22"/>
  <c r="F99" s="1"/>
  <c r="F115" s="1"/>
  <c r="F18"/>
  <c r="F95" s="1"/>
  <c r="F23"/>
  <c r="F100" s="1"/>
  <c r="F116" s="1"/>
  <c r="F19"/>
  <c r="F96" s="1"/>
  <c r="F112" s="1"/>
  <c r="F24"/>
  <c r="F101" s="1"/>
  <c r="F117" s="1"/>
  <c r="F20"/>
  <c r="F97" s="1"/>
  <c r="F113" s="1"/>
  <c r="I936" i="7" l="1"/>
  <c r="H920"/>
  <c r="J547"/>
  <c r="K534" s="1"/>
  <c r="K232"/>
  <c r="J862"/>
  <c r="F162"/>
  <c r="F163" s="1"/>
  <c r="F185"/>
  <c r="F194" s="1"/>
  <c r="F195" s="1"/>
  <c r="K442"/>
  <c r="J652"/>
  <c r="G127"/>
  <c r="I621"/>
  <c r="K337"/>
  <c r="J757"/>
  <c r="I784"/>
  <c r="I889"/>
  <c r="I783"/>
  <c r="G526"/>
  <c r="H526" s="1"/>
  <c r="H921"/>
  <c r="H922"/>
  <c r="G913"/>
  <c r="G914" s="1"/>
  <c r="H927"/>
  <c r="H192"/>
  <c r="H924"/>
  <c r="G316"/>
  <c r="H316" s="1"/>
  <c r="H816"/>
  <c r="H926"/>
  <c r="H923"/>
  <c r="P851"/>
  <c r="P864" s="1"/>
  <c r="J854"/>
  <c r="J867" s="1"/>
  <c r="I941"/>
  <c r="I893"/>
  <c r="I787"/>
  <c r="I890"/>
  <c r="I891"/>
  <c r="I894"/>
  <c r="I895"/>
  <c r="K849"/>
  <c r="L856"/>
  <c r="L869" s="1"/>
  <c r="G598"/>
  <c r="G599" s="1"/>
  <c r="H291"/>
  <c r="G808"/>
  <c r="G809" s="1"/>
  <c r="H817"/>
  <c r="G929"/>
  <c r="G930" s="1"/>
  <c r="H925"/>
  <c r="H897"/>
  <c r="H898" s="1"/>
  <c r="I904"/>
  <c r="I908"/>
  <c r="I924" s="1"/>
  <c r="I907"/>
  <c r="I911"/>
  <c r="I905"/>
  <c r="I906"/>
  <c r="I909"/>
  <c r="I910"/>
  <c r="P852"/>
  <c r="P865" s="1"/>
  <c r="J875"/>
  <c r="J879"/>
  <c r="J940" s="1"/>
  <c r="J878"/>
  <c r="J939" s="1"/>
  <c r="J876"/>
  <c r="J937" s="1"/>
  <c r="J880"/>
  <c r="J882"/>
  <c r="J943" s="1"/>
  <c r="J877"/>
  <c r="J938" s="1"/>
  <c r="J881"/>
  <c r="J942" s="1"/>
  <c r="M855"/>
  <c r="M868" s="1"/>
  <c r="K853"/>
  <c r="K866" s="1"/>
  <c r="K850"/>
  <c r="K863" s="1"/>
  <c r="H946"/>
  <c r="H819"/>
  <c r="H913"/>
  <c r="H506"/>
  <c r="I888"/>
  <c r="H191"/>
  <c r="H822"/>
  <c r="H841"/>
  <c r="I801"/>
  <c r="I805"/>
  <c r="I800"/>
  <c r="I804"/>
  <c r="I799"/>
  <c r="I802"/>
  <c r="I803"/>
  <c r="I806"/>
  <c r="H792"/>
  <c r="H793" s="1"/>
  <c r="H815"/>
  <c r="P747"/>
  <c r="P760" s="1"/>
  <c r="Q746"/>
  <c r="Q759" s="1"/>
  <c r="J749"/>
  <c r="J762" s="1"/>
  <c r="I788"/>
  <c r="I836"/>
  <c r="I840" s="1"/>
  <c r="G178"/>
  <c r="G179" s="1"/>
  <c r="G824"/>
  <c r="G825" s="1"/>
  <c r="H296"/>
  <c r="H610"/>
  <c r="I574"/>
  <c r="H687"/>
  <c r="H688" s="1"/>
  <c r="H818"/>
  <c r="R751"/>
  <c r="R764" s="1"/>
  <c r="I785"/>
  <c r="I786"/>
  <c r="I790"/>
  <c r="I789"/>
  <c r="M750"/>
  <c r="M763" s="1"/>
  <c r="K748"/>
  <c r="K761" s="1"/>
  <c r="J770"/>
  <c r="J774"/>
  <c r="J835" s="1"/>
  <c r="J773"/>
  <c r="J834" s="1"/>
  <c r="J771"/>
  <c r="J832" s="1"/>
  <c r="J775"/>
  <c r="J777"/>
  <c r="J838" s="1"/>
  <c r="J772"/>
  <c r="J833" s="1"/>
  <c r="J776"/>
  <c r="J837" s="1"/>
  <c r="K745"/>
  <c r="K758" s="1"/>
  <c r="K744"/>
  <c r="H808"/>
  <c r="H820"/>
  <c r="G283"/>
  <c r="G284" s="1"/>
  <c r="H607"/>
  <c r="H609"/>
  <c r="H735"/>
  <c r="H712"/>
  <c r="H711"/>
  <c r="G493"/>
  <c r="G494" s="1"/>
  <c r="H714"/>
  <c r="K640"/>
  <c r="K653" s="1"/>
  <c r="I681"/>
  <c r="I680"/>
  <c r="I684"/>
  <c r="I685"/>
  <c r="O641"/>
  <c r="O654" s="1"/>
  <c r="J644"/>
  <c r="J657" s="1"/>
  <c r="I683"/>
  <c r="I731"/>
  <c r="J643"/>
  <c r="J656" s="1"/>
  <c r="I682"/>
  <c r="I730"/>
  <c r="G388"/>
  <c r="G389" s="1"/>
  <c r="I573"/>
  <c r="H703"/>
  <c r="I160"/>
  <c r="I154"/>
  <c r="I159"/>
  <c r="I262"/>
  <c r="H710"/>
  <c r="H713"/>
  <c r="I678"/>
  <c r="L646"/>
  <c r="L659" s="1"/>
  <c r="J665"/>
  <c r="J669"/>
  <c r="J668"/>
  <c r="J729" s="1"/>
  <c r="J666"/>
  <c r="J727" s="1"/>
  <c r="J670"/>
  <c r="J672"/>
  <c r="J733" s="1"/>
  <c r="J667"/>
  <c r="J728" s="1"/>
  <c r="J671"/>
  <c r="J732" s="1"/>
  <c r="M645"/>
  <c r="M658" s="1"/>
  <c r="I694"/>
  <c r="I698"/>
  <c r="I697"/>
  <c r="I701"/>
  <c r="I699"/>
  <c r="I700"/>
  <c r="I695"/>
  <c r="I696"/>
  <c r="G703"/>
  <c r="G704" s="1"/>
  <c r="G710"/>
  <c r="G719" s="1"/>
  <c r="G720" s="1"/>
  <c r="K639"/>
  <c r="P642"/>
  <c r="P655" s="1"/>
  <c r="I679"/>
  <c r="H716"/>
  <c r="G735"/>
  <c r="G736" s="1"/>
  <c r="H717"/>
  <c r="H608"/>
  <c r="H630"/>
  <c r="H631" s="1"/>
  <c r="P537"/>
  <c r="P550" s="1"/>
  <c r="J562"/>
  <c r="J623" s="1"/>
  <c r="J566"/>
  <c r="J627" s="1"/>
  <c r="J561"/>
  <c r="J622" s="1"/>
  <c r="J565"/>
  <c r="J563"/>
  <c r="J624" s="1"/>
  <c r="J560"/>
  <c r="J564"/>
  <c r="J567"/>
  <c r="J628" s="1"/>
  <c r="I473"/>
  <c r="I576"/>
  <c r="I575"/>
  <c r="I579"/>
  <c r="P536"/>
  <c r="P549" s="1"/>
  <c r="G614"/>
  <c r="G615" s="1"/>
  <c r="H598"/>
  <c r="H606"/>
  <c r="H582"/>
  <c r="H583" s="1"/>
  <c r="I580"/>
  <c r="I592"/>
  <c r="I596"/>
  <c r="I591"/>
  <c r="I595"/>
  <c r="I589"/>
  <c r="I590"/>
  <c r="I593"/>
  <c r="I594"/>
  <c r="J539"/>
  <c r="J552" s="1"/>
  <c r="I626"/>
  <c r="I578"/>
  <c r="J538"/>
  <c r="J551" s="1"/>
  <c r="I625"/>
  <c r="I577"/>
  <c r="M540"/>
  <c r="M553" s="1"/>
  <c r="K541"/>
  <c r="K554" s="1"/>
  <c r="K535"/>
  <c r="K548" s="1"/>
  <c r="H611"/>
  <c r="H612"/>
  <c r="H605"/>
  <c r="G509"/>
  <c r="G510" s="1"/>
  <c r="G299"/>
  <c r="G300" s="1"/>
  <c r="H503"/>
  <c r="K435"/>
  <c r="K448" s="1"/>
  <c r="N436"/>
  <c r="N449" s="1"/>
  <c r="H477"/>
  <c r="H478" s="1"/>
  <c r="H500"/>
  <c r="I525"/>
  <c r="L429"/>
  <c r="L432"/>
  <c r="L445" s="1"/>
  <c r="L430"/>
  <c r="L443" s="1"/>
  <c r="H507"/>
  <c r="H186"/>
  <c r="I156"/>
  <c r="I260"/>
  <c r="H493"/>
  <c r="H504"/>
  <c r="J455"/>
  <c r="J516" s="1"/>
  <c r="J459"/>
  <c r="J520" s="1"/>
  <c r="J458"/>
  <c r="J519" s="1"/>
  <c r="J456"/>
  <c r="J517" s="1"/>
  <c r="J460"/>
  <c r="J521" s="1"/>
  <c r="J462"/>
  <c r="J523" s="1"/>
  <c r="J457"/>
  <c r="J518" s="1"/>
  <c r="J461"/>
  <c r="J522" s="1"/>
  <c r="I485"/>
  <c r="I489"/>
  <c r="I486"/>
  <c r="I490"/>
  <c r="I484"/>
  <c r="I487"/>
  <c r="I488"/>
  <c r="I491"/>
  <c r="L433"/>
  <c r="L446" s="1"/>
  <c r="I263"/>
  <c r="I470"/>
  <c r="I502" s="1"/>
  <c r="I475"/>
  <c r="I471"/>
  <c r="I468"/>
  <c r="I472"/>
  <c r="I469"/>
  <c r="N431"/>
  <c r="N444" s="1"/>
  <c r="K434"/>
  <c r="K447" s="1"/>
  <c r="H294"/>
  <c r="H501"/>
  <c r="H505"/>
  <c r="I474"/>
  <c r="H502"/>
  <c r="H189"/>
  <c r="H188"/>
  <c r="H396"/>
  <c r="H421"/>
  <c r="H292"/>
  <c r="H397"/>
  <c r="H398"/>
  <c r="J352"/>
  <c r="J413" s="1"/>
  <c r="J356"/>
  <c r="J417" s="1"/>
  <c r="J353"/>
  <c r="J414" s="1"/>
  <c r="J355"/>
  <c r="J416" s="1"/>
  <c r="J357"/>
  <c r="J418" s="1"/>
  <c r="J351"/>
  <c r="J412" s="1"/>
  <c r="J350"/>
  <c r="J411" s="1"/>
  <c r="J354"/>
  <c r="J415" s="1"/>
  <c r="L325"/>
  <c r="L338" s="1"/>
  <c r="N330"/>
  <c r="N343" s="1"/>
  <c r="I380"/>
  <c r="I379"/>
  <c r="I383"/>
  <c r="I385"/>
  <c r="I381"/>
  <c r="I382"/>
  <c r="I386"/>
  <c r="I384"/>
  <c r="R326"/>
  <c r="R339" s="1"/>
  <c r="Q327"/>
  <c r="Q340" s="1"/>
  <c r="L328"/>
  <c r="L341" s="1"/>
  <c r="I420"/>
  <c r="G404"/>
  <c r="G405" s="1"/>
  <c r="H401"/>
  <c r="H388"/>
  <c r="I157"/>
  <c r="H400"/>
  <c r="H399"/>
  <c r="L324"/>
  <c r="I365"/>
  <c r="I366"/>
  <c r="I369"/>
  <c r="I367"/>
  <c r="I399" s="1"/>
  <c r="I370"/>
  <c r="I368"/>
  <c r="I363"/>
  <c r="I364"/>
  <c r="L331"/>
  <c r="L344" s="1"/>
  <c r="H372"/>
  <c r="H373" s="1"/>
  <c r="H395"/>
  <c r="L329"/>
  <c r="L342" s="1"/>
  <c r="H190"/>
  <c r="K223"/>
  <c r="K236" s="1"/>
  <c r="K224"/>
  <c r="K237" s="1"/>
  <c r="L222"/>
  <c r="L235" s="1"/>
  <c r="I274"/>
  <c r="I275"/>
  <c r="I278"/>
  <c r="I279"/>
  <c r="I280"/>
  <c r="I276"/>
  <c r="I277"/>
  <c r="I281"/>
  <c r="H267"/>
  <c r="H268" s="1"/>
  <c r="H290"/>
  <c r="K220"/>
  <c r="K233" s="1"/>
  <c r="K225"/>
  <c r="K238" s="1"/>
  <c r="K226"/>
  <c r="K239" s="1"/>
  <c r="H297"/>
  <c r="H283"/>
  <c r="J248"/>
  <c r="J309" s="1"/>
  <c r="J252"/>
  <c r="J313" s="1"/>
  <c r="J245"/>
  <c r="J306" s="1"/>
  <c r="J249"/>
  <c r="J310" s="1"/>
  <c r="J247"/>
  <c r="J308" s="1"/>
  <c r="J251"/>
  <c r="J312" s="1"/>
  <c r="J246"/>
  <c r="J307" s="1"/>
  <c r="J250"/>
  <c r="J311" s="1"/>
  <c r="K221"/>
  <c r="K234" s="1"/>
  <c r="L219"/>
  <c r="I155"/>
  <c r="I158"/>
  <c r="J889"/>
  <c r="I261"/>
  <c r="I258"/>
  <c r="H187"/>
  <c r="H295"/>
  <c r="I315"/>
  <c r="I259"/>
  <c r="I264"/>
  <c r="I265"/>
  <c r="K115"/>
  <c r="K128" s="1"/>
  <c r="K118"/>
  <c r="K131" s="1"/>
  <c r="K120"/>
  <c r="K133" s="1"/>
  <c r="K121"/>
  <c r="K134" s="1"/>
  <c r="M119"/>
  <c r="M132" s="1"/>
  <c r="AB116"/>
  <c r="AB129" s="1"/>
  <c r="H178"/>
  <c r="J141"/>
  <c r="J202" s="1"/>
  <c r="J145"/>
  <c r="J206" s="1"/>
  <c r="J140"/>
  <c r="J144"/>
  <c r="J205" s="1"/>
  <c r="J142"/>
  <c r="J203" s="1"/>
  <c r="J146"/>
  <c r="J207" s="1"/>
  <c r="J143"/>
  <c r="J204" s="1"/>
  <c r="J147"/>
  <c r="J208" s="1"/>
  <c r="I172"/>
  <c r="I176"/>
  <c r="I171"/>
  <c r="I175"/>
  <c r="I169"/>
  <c r="I173"/>
  <c r="I170"/>
  <c r="I174"/>
  <c r="K117"/>
  <c r="K130" s="1"/>
  <c r="AO89" i="24"/>
  <c r="AP89" s="1"/>
  <c r="AQ89" s="1"/>
  <c r="AR89" s="1"/>
  <c r="AS89" s="1"/>
  <c r="AT89" s="1"/>
  <c r="AU89" s="1"/>
  <c r="AV89" s="1"/>
  <c r="AW89" s="1"/>
  <c r="AX89" s="1"/>
  <c r="BC88"/>
  <c r="AZ88"/>
  <c r="BF88"/>
  <c r="BJ88"/>
  <c r="BB88"/>
  <c r="BA88"/>
  <c r="AY88"/>
  <c r="AY89" s="1"/>
  <c r="BD88"/>
  <c r="BG88"/>
  <c r="BH88"/>
  <c r="BE88"/>
  <c r="BI88"/>
  <c r="F53"/>
  <c r="F49"/>
  <c r="E105"/>
  <c r="F54"/>
  <c r="F51"/>
  <c r="F48"/>
  <c r="F47"/>
  <c r="E56"/>
  <c r="E57" s="1"/>
  <c r="F104"/>
  <c r="F111"/>
  <c r="F120" s="1"/>
  <c r="F121" s="1"/>
  <c r="F52"/>
  <c r="G24"/>
  <c r="G101" s="1"/>
  <c r="G117" s="1"/>
  <c r="G20"/>
  <c r="G97" s="1"/>
  <c r="G113" s="1"/>
  <c r="G25"/>
  <c r="G102" s="1"/>
  <c r="G118" s="1"/>
  <c r="G21"/>
  <c r="G98" s="1"/>
  <c r="G114" s="1"/>
  <c r="G22"/>
  <c r="G99" s="1"/>
  <c r="G115" s="1"/>
  <c r="G18"/>
  <c r="G95" s="1"/>
  <c r="G23"/>
  <c r="G100" s="1"/>
  <c r="G116" s="1"/>
  <c r="G19"/>
  <c r="G96" s="1"/>
  <c r="G112" s="1"/>
  <c r="F50"/>
  <c r="I504" i="7" l="1"/>
  <c r="I815"/>
  <c r="I945"/>
  <c r="I946" s="1"/>
  <c r="J831"/>
  <c r="K547"/>
  <c r="L534" s="1"/>
  <c r="L232"/>
  <c r="J726"/>
  <c r="G201"/>
  <c r="G210" s="1"/>
  <c r="G211" s="1"/>
  <c r="H114"/>
  <c r="G153"/>
  <c r="J621"/>
  <c r="J936"/>
  <c r="L442"/>
  <c r="K652"/>
  <c r="L639" s="1"/>
  <c r="K862"/>
  <c r="L337"/>
  <c r="K757"/>
  <c r="I507"/>
  <c r="J888"/>
  <c r="I816"/>
  <c r="I921"/>
  <c r="I735"/>
  <c r="I609"/>
  <c r="I606"/>
  <c r="H914"/>
  <c r="I926"/>
  <c r="H809"/>
  <c r="H929"/>
  <c r="H930" s="1"/>
  <c r="H599"/>
  <c r="J907"/>
  <c r="J911"/>
  <c r="J906"/>
  <c r="J910"/>
  <c r="J905"/>
  <c r="J921" s="1"/>
  <c r="J909"/>
  <c r="J904"/>
  <c r="J908"/>
  <c r="L853"/>
  <c r="L866" s="1"/>
  <c r="N855"/>
  <c r="N868" s="1"/>
  <c r="M856"/>
  <c r="M869" s="1"/>
  <c r="J890"/>
  <c r="J891"/>
  <c r="J894"/>
  <c r="J895"/>
  <c r="Q852"/>
  <c r="Q865" s="1"/>
  <c r="L849"/>
  <c r="K854"/>
  <c r="K867" s="1"/>
  <c r="J893"/>
  <c r="J941"/>
  <c r="I925"/>
  <c r="I819"/>
  <c r="J892"/>
  <c r="I913"/>
  <c r="I922"/>
  <c r="Q851"/>
  <c r="Q864" s="1"/>
  <c r="K878"/>
  <c r="K939" s="1"/>
  <c r="K877"/>
  <c r="K938" s="1"/>
  <c r="K881"/>
  <c r="K942" s="1"/>
  <c r="K875"/>
  <c r="K936" s="1"/>
  <c r="K876"/>
  <c r="K937" s="1"/>
  <c r="K879"/>
  <c r="K940" s="1"/>
  <c r="K880"/>
  <c r="K882"/>
  <c r="K943" s="1"/>
  <c r="I897"/>
  <c r="I898" s="1"/>
  <c r="I920"/>
  <c r="L850"/>
  <c r="L863" s="1"/>
  <c r="I927"/>
  <c r="I526"/>
  <c r="I923"/>
  <c r="I817"/>
  <c r="I822"/>
  <c r="I820"/>
  <c r="J580"/>
  <c r="J790"/>
  <c r="J785"/>
  <c r="J786"/>
  <c r="J789"/>
  <c r="L745"/>
  <c r="L758" s="1"/>
  <c r="R746"/>
  <c r="R759" s="1"/>
  <c r="K773"/>
  <c r="K834" s="1"/>
  <c r="K772"/>
  <c r="K833" s="1"/>
  <c r="K776"/>
  <c r="K837" s="1"/>
  <c r="K770"/>
  <c r="K771"/>
  <c r="K832" s="1"/>
  <c r="K774"/>
  <c r="K835" s="1"/>
  <c r="K775"/>
  <c r="K777"/>
  <c r="K838" s="1"/>
  <c r="L748"/>
  <c r="L761" s="1"/>
  <c r="S751"/>
  <c r="S764" s="1"/>
  <c r="Q747"/>
  <c r="Q760" s="1"/>
  <c r="J800"/>
  <c r="J804"/>
  <c r="J799"/>
  <c r="J803"/>
  <c r="J801"/>
  <c r="J805"/>
  <c r="J802"/>
  <c r="J806"/>
  <c r="N750"/>
  <c r="N763" s="1"/>
  <c r="L744"/>
  <c r="K749"/>
  <c r="K762" s="1"/>
  <c r="J788"/>
  <c r="J836"/>
  <c r="J783"/>
  <c r="I792"/>
  <c r="I793" s="1"/>
  <c r="H824"/>
  <c r="H825" s="1"/>
  <c r="H736"/>
  <c r="J678"/>
  <c r="J784"/>
  <c r="I821"/>
  <c r="I294"/>
  <c r="H704"/>
  <c r="J679"/>
  <c r="J787"/>
  <c r="I841"/>
  <c r="I711"/>
  <c r="I818"/>
  <c r="I808"/>
  <c r="I192"/>
  <c r="I714"/>
  <c r="I713"/>
  <c r="J697"/>
  <c r="J701"/>
  <c r="J696"/>
  <c r="J700"/>
  <c r="J694"/>
  <c r="J698"/>
  <c r="J699"/>
  <c r="J695"/>
  <c r="K644"/>
  <c r="K657" s="1"/>
  <c r="J731"/>
  <c r="J683"/>
  <c r="P641"/>
  <c r="P654" s="1"/>
  <c r="K668"/>
  <c r="K729" s="1"/>
  <c r="K667"/>
  <c r="K728" s="1"/>
  <c r="K671"/>
  <c r="K732" s="1"/>
  <c r="K666"/>
  <c r="K727" s="1"/>
  <c r="K670"/>
  <c r="K665"/>
  <c r="K669"/>
  <c r="K672"/>
  <c r="K733" s="1"/>
  <c r="K643"/>
  <c r="K656" s="1"/>
  <c r="J682"/>
  <c r="J730"/>
  <c r="I717"/>
  <c r="I715"/>
  <c r="I186"/>
  <c r="I191"/>
  <c r="I292"/>
  <c r="I630"/>
  <c r="I631" s="1"/>
  <c r="I505"/>
  <c r="I716"/>
  <c r="M646"/>
  <c r="M659" s="1"/>
  <c r="J574"/>
  <c r="J681"/>
  <c r="J680"/>
  <c r="J684"/>
  <c r="J685"/>
  <c r="Q642"/>
  <c r="Q655" s="1"/>
  <c r="N645"/>
  <c r="N658" s="1"/>
  <c r="I710"/>
  <c r="I687"/>
  <c r="I688" s="1"/>
  <c r="L640"/>
  <c r="L653" s="1"/>
  <c r="H719"/>
  <c r="H720" s="1"/>
  <c r="H389"/>
  <c r="I703"/>
  <c r="I712"/>
  <c r="I610"/>
  <c r="I611"/>
  <c r="I316"/>
  <c r="N540"/>
  <c r="N553" s="1"/>
  <c r="K539"/>
  <c r="K552" s="1"/>
  <c r="J578"/>
  <c r="J626"/>
  <c r="J591"/>
  <c r="J595"/>
  <c r="J590"/>
  <c r="J594"/>
  <c r="J592"/>
  <c r="J596"/>
  <c r="J589"/>
  <c r="J593"/>
  <c r="L541"/>
  <c r="L554" s="1"/>
  <c r="K538"/>
  <c r="K551" s="1"/>
  <c r="J577"/>
  <c r="J625"/>
  <c r="I598"/>
  <c r="J265"/>
  <c r="I493"/>
  <c r="I190"/>
  <c r="I188"/>
  <c r="H179"/>
  <c r="H494"/>
  <c r="H614"/>
  <c r="H615" s="1"/>
  <c r="I605"/>
  <c r="I612"/>
  <c r="I607"/>
  <c r="J576"/>
  <c r="J575"/>
  <c r="J579"/>
  <c r="K561"/>
  <c r="K622" s="1"/>
  <c r="K565"/>
  <c r="K560"/>
  <c r="K564"/>
  <c r="K567"/>
  <c r="K628" s="1"/>
  <c r="K562"/>
  <c r="K623" s="1"/>
  <c r="K563"/>
  <c r="K624" s="1"/>
  <c r="K566"/>
  <c r="K627" s="1"/>
  <c r="L535"/>
  <c r="L548" s="1"/>
  <c r="Q536"/>
  <c r="Q549" s="1"/>
  <c r="Q537"/>
  <c r="Q550" s="1"/>
  <c r="I506"/>
  <c r="I295"/>
  <c r="I582"/>
  <c r="I583" s="1"/>
  <c r="J573"/>
  <c r="I608"/>
  <c r="I189"/>
  <c r="I187"/>
  <c r="M433"/>
  <c r="M446" s="1"/>
  <c r="L434"/>
  <c r="L447" s="1"/>
  <c r="M429"/>
  <c r="K458"/>
  <c r="K519" s="1"/>
  <c r="K457"/>
  <c r="K518" s="1"/>
  <c r="K461"/>
  <c r="K522" s="1"/>
  <c r="K456"/>
  <c r="K517" s="1"/>
  <c r="K460"/>
  <c r="K521" s="1"/>
  <c r="K462"/>
  <c r="K523" s="1"/>
  <c r="K459"/>
  <c r="K520" s="1"/>
  <c r="K455"/>
  <c r="K516" s="1"/>
  <c r="I500"/>
  <c r="I477"/>
  <c r="I478" s="1"/>
  <c r="M430"/>
  <c r="M443" s="1"/>
  <c r="L435"/>
  <c r="L448" s="1"/>
  <c r="J525"/>
  <c r="J484"/>
  <c r="J488"/>
  <c r="J485"/>
  <c r="J489"/>
  <c r="J487"/>
  <c r="J490"/>
  <c r="J486"/>
  <c r="J491"/>
  <c r="J157"/>
  <c r="J475"/>
  <c r="J470"/>
  <c r="J472"/>
  <c r="J468"/>
  <c r="J469"/>
  <c r="J471"/>
  <c r="M432"/>
  <c r="M445" s="1"/>
  <c r="O431"/>
  <c r="O444" s="1"/>
  <c r="O436"/>
  <c r="O449" s="1"/>
  <c r="I501"/>
  <c r="J474"/>
  <c r="J156"/>
  <c r="J160"/>
  <c r="J473"/>
  <c r="I503"/>
  <c r="H509"/>
  <c r="H510" s="1"/>
  <c r="I421"/>
  <c r="I396"/>
  <c r="H284"/>
  <c r="H299"/>
  <c r="H300" s="1"/>
  <c r="I297"/>
  <c r="I397"/>
  <c r="M328"/>
  <c r="M341" s="1"/>
  <c r="M331"/>
  <c r="M344" s="1"/>
  <c r="R327"/>
  <c r="R340" s="1"/>
  <c r="K352"/>
  <c r="K413" s="1"/>
  <c r="K351"/>
  <c r="K412" s="1"/>
  <c r="K355"/>
  <c r="K416" s="1"/>
  <c r="K357"/>
  <c r="K418" s="1"/>
  <c r="K350"/>
  <c r="K411" s="1"/>
  <c r="K354"/>
  <c r="K415" s="1"/>
  <c r="K356"/>
  <c r="K417" s="1"/>
  <c r="K353"/>
  <c r="K414" s="1"/>
  <c r="M329"/>
  <c r="M342" s="1"/>
  <c r="M324"/>
  <c r="S326"/>
  <c r="S339" s="1"/>
  <c r="H404"/>
  <c r="H405" s="1"/>
  <c r="I402"/>
  <c r="I296"/>
  <c r="I400"/>
  <c r="I398"/>
  <c r="J420"/>
  <c r="M325"/>
  <c r="M338" s="1"/>
  <c r="J379"/>
  <c r="J382"/>
  <c r="J386"/>
  <c r="J383"/>
  <c r="J385"/>
  <c r="J380"/>
  <c r="J384"/>
  <c r="J381"/>
  <c r="J365"/>
  <c r="J366"/>
  <c r="J369"/>
  <c r="J367"/>
  <c r="J368"/>
  <c r="J363"/>
  <c r="J364"/>
  <c r="J370"/>
  <c r="I395"/>
  <c r="I372"/>
  <c r="I373" s="1"/>
  <c r="O330"/>
  <c r="O343" s="1"/>
  <c r="I401"/>
  <c r="I388"/>
  <c r="M219"/>
  <c r="L225"/>
  <c r="L238" s="1"/>
  <c r="J158"/>
  <c r="J155"/>
  <c r="K783"/>
  <c r="J261"/>
  <c r="J258"/>
  <c r="L221"/>
  <c r="L234" s="1"/>
  <c r="L220"/>
  <c r="L233" s="1"/>
  <c r="M222"/>
  <c r="M235" s="1"/>
  <c r="K247"/>
  <c r="K308" s="1"/>
  <c r="K251"/>
  <c r="K312" s="1"/>
  <c r="K248"/>
  <c r="K309" s="1"/>
  <c r="K252"/>
  <c r="K313" s="1"/>
  <c r="K245"/>
  <c r="K306" s="1"/>
  <c r="K249"/>
  <c r="K310" s="1"/>
  <c r="K246"/>
  <c r="K307" s="1"/>
  <c r="K250"/>
  <c r="K311" s="1"/>
  <c r="I267"/>
  <c r="I268" s="1"/>
  <c r="I290"/>
  <c r="L226"/>
  <c r="L239" s="1"/>
  <c r="J264"/>
  <c r="J159"/>
  <c r="J154"/>
  <c r="I291"/>
  <c r="J315"/>
  <c r="I283"/>
  <c r="J262"/>
  <c r="J277"/>
  <c r="J274"/>
  <c r="J275"/>
  <c r="J278"/>
  <c r="J276"/>
  <c r="J279"/>
  <c r="J281"/>
  <c r="J280"/>
  <c r="L224"/>
  <c r="L237" s="1"/>
  <c r="L223"/>
  <c r="L236" s="1"/>
  <c r="I293"/>
  <c r="J260"/>
  <c r="J259"/>
  <c r="J263"/>
  <c r="L115"/>
  <c r="L128" s="1"/>
  <c r="L118"/>
  <c r="L131" s="1"/>
  <c r="L120"/>
  <c r="L133" s="1"/>
  <c r="K140"/>
  <c r="K144"/>
  <c r="K205" s="1"/>
  <c r="K143"/>
  <c r="K204" s="1"/>
  <c r="K147"/>
  <c r="K208" s="1"/>
  <c r="K141"/>
  <c r="K202" s="1"/>
  <c r="K145"/>
  <c r="K206" s="1"/>
  <c r="K142"/>
  <c r="K203" s="1"/>
  <c r="K146"/>
  <c r="K207" s="1"/>
  <c r="AC116"/>
  <c r="AC129" s="1"/>
  <c r="L121"/>
  <c r="L134" s="1"/>
  <c r="J171"/>
  <c r="J175"/>
  <c r="J170"/>
  <c r="J174"/>
  <c r="J172"/>
  <c r="J176"/>
  <c r="J169"/>
  <c r="J173"/>
  <c r="L117"/>
  <c r="L130" s="1"/>
  <c r="N119"/>
  <c r="N132" s="1"/>
  <c r="I178"/>
  <c r="AZ89" i="24"/>
  <c r="BA89" s="1"/>
  <c r="BB89" s="1"/>
  <c r="BC89" s="1"/>
  <c r="BD89" s="1"/>
  <c r="BE89" s="1"/>
  <c r="BF89" s="1"/>
  <c r="BG89" s="1"/>
  <c r="BH89" s="1"/>
  <c r="BI89" s="1"/>
  <c r="BJ89" s="1"/>
  <c r="F105"/>
  <c r="G50"/>
  <c r="G52"/>
  <c r="G54"/>
  <c r="G104"/>
  <c r="G111"/>
  <c r="G120" s="1"/>
  <c r="G121" s="1"/>
  <c r="G48"/>
  <c r="G51"/>
  <c r="G53"/>
  <c r="F56"/>
  <c r="F57" s="1"/>
  <c r="H23"/>
  <c r="H100" s="1"/>
  <c r="H116" s="1"/>
  <c r="H19"/>
  <c r="H96" s="1"/>
  <c r="H112" s="1"/>
  <c r="H24"/>
  <c r="H101" s="1"/>
  <c r="H117" s="1"/>
  <c r="H20"/>
  <c r="H97" s="1"/>
  <c r="H113" s="1"/>
  <c r="H25"/>
  <c r="H102" s="1"/>
  <c r="H118" s="1"/>
  <c r="H21"/>
  <c r="H98" s="1"/>
  <c r="H114" s="1"/>
  <c r="H22"/>
  <c r="H99" s="1"/>
  <c r="H115" s="1"/>
  <c r="H18"/>
  <c r="H95" s="1"/>
  <c r="G47"/>
  <c r="G49"/>
  <c r="K889" i="7" l="1"/>
  <c r="J398"/>
  <c r="J840"/>
  <c r="J841" s="1"/>
  <c r="J717"/>
  <c r="J920"/>
  <c r="K726"/>
  <c r="K831"/>
  <c r="J715"/>
  <c r="L547"/>
  <c r="H127"/>
  <c r="K621"/>
  <c r="L652"/>
  <c r="L862"/>
  <c r="G185"/>
  <c r="G194" s="1"/>
  <c r="G195" s="1"/>
  <c r="G162"/>
  <c r="G163" s="1"/>
  <c r="J945"/>
  <c r="J946" s="1"/>
  <c r="M337"/>
  <c r="L757"/>
  <c r="M232"/>
  <c r="M442"/>
  <c r="K787"/>
  <c r="K888"/>
  <c r="J502"/>
  <c r="K892"/>
  <c r="J399"/>
  <c r="I736"/>
  <c r="J927"/>
  <c r="I914"/>
  <c r="J526"/>
  <c r="J925"/>
  <c r="I599"/>
  <c r="J820"/>
  <c r="J924"/>
  <c r="J922"/>
  <c r="I809"/>
  <c r="J608"/>
  <c r="J923"/>
  <c r="L877"/>
  <c r="L938" s="1"/>
  <c r="L881"/>
  <c r="L942" s="1"/>
  <c r="L876"/>
  <c r="L937" s="1"/>
  <c r="L880"/>
  <c r="L875"/>
  <c r="L936" s="1"/>
  <c r="L878"/>
  <c r="L939" s="1"/>
  <c r="L879"/>
  <c r="L940" s="1"/>
  <c r="L882"/>
  <c r="L943" s="1"/>
  <c r="L854"/>
  <c r="L867" s="1"/>
  <c r="K893"/>
  <c r="K941"/>
  <c r="K945" s="1"/>
  <c r="R852"/>
  <c r="R865" s="1"/>
  <c r="O855"/>
  <c r="O868" s="1"/>
  <c r="J712"/>
  <c r="J735"/>
  <c r="J711"/>
  <c r="J926"/>
  <c r="M850"/>
  <c r="M863" s="1"/>
  <c r="N856"/>
  <c r="N869" s="1"/>
  <c r="K906"/>
  <c r="K910"/>
  <c r="K905"/>
  <c r="K909"/>
  <c r="K907"/>
  <c r="K911"/>
  <c r="K904"/>
  <c r="K908"/>
  <c r="K924" s="1"/>
  <c r="K784"/>
  <c r="K890"/>
  <c r="K891"/>
  <c r="K894"/>
  <c r="K895"/>
  <c r="R851"/>
  <c r="R864" s="1"/>
  <c r="M849"/>
  <c r="M853"/>
  <c r="M866" s="1"/>
  <c r="J897"/>
  <c r="J898" s="1"/>
  <c r="J714"/>
  <c r="J606"/>
  <c r="I929"/>
  <c r="I930" s="1"/>
  <c r="J913"/>
  <c r="I179"/>
  <c r="I824"/>
  <c r="I825" s="1"/>
  <c r="J821"/>
  <c r="J612"/>
  <c r="J818"/>
  <c r="L749"/>
  <c r="L762" s="1"/>
  <c r="K788"/>
  <c r="K836"/>
  <c r="R747"/>
  <c r="R760" s="1"/>
  <c r="T751"/>
  <c r="T764" s="1"/>
  <c r="J190"/>
  <c r="J713"/>
  <c r="J816"/>
  <c r="J808"/>
  <c r="J817"/>
  <c r="M744"/>
  <c r="L772"/>
  <c r="L833" s="1"/>
  <c r="L776"/>
  <c r="L837" s="1"/>
  <c r="L771"/>
  <c r="L832" s="1"/>
  <c r="L775"/>
  <c r="L770"/>
  <c r="L831" s="1"/>
  <c r="L773"/>
  <c r="L834" s="1"/>
  <c r="L774"/>
  <c r="L835" s="1"/>
  <c r="L777"/>
  <c r="L838" s="1"/>
  <c r="O750"/>
  <c r="O763" s="1"/>
  <c r="M748"/>
  <c r="M761" s="1"/>
  <c r="S746"/>
  <c r="S759" s="1"/>
  <c r="K799"/>
  <c r="K815" s="1"/>
  <c r="K803"/>
  <c r="K802"/>
  <c r="K806"/>
  <c r="K801"/>
  <c r="K805"/>
  <c r="K800"/>
  <c r="K804"/>
  <c r="K790"/>
  <c r="K785"/>
  <c r="K786"/>
  <c r="K818" s="1"/>
  <c r="K789"/>
  <c r="J815"/>
  <c r="J792"/>
  <c r="M745"/>
  <c r="M758" s="1"/>
  <c r="J501"/>
  <c r="I704"/>
  <c r="J793"/>
  <c r="J819"/>
  <c r="J822"/>
  <c r="K580"/>
  <c r="K681"/>
  <c r="K680"/>
  <c r="K684"/>
  <c r="K685"/>
  <c r="R642"/>
  <c r="R655" s="1"/>
  <c r="L667"/>
  <c r="L728" s="1"/>
  <c r="L671"/>
  <c r="L732" s="1"/>
  <c r="L666"/>
  <c r="L727" s="1"/>
  <c r="L670"/>
  <c r="L665"/>
  <c r="L668"/>
  <c r="L729" s="1"/>
  <c r="L669"/>
  <c r="L672"/>
  <c r="L733" s="1"/>
  <c r="O645"/>
  <c r="O658" s="1"/>
  <c r="Q641"/>
  <c r="Q654" s="1"/>
  <c r="L644"/>
  <c r="L657" s="1"/>
  <c r="K683"/>
  <c r="K731"/>
  <c r="K574"/>
  <c r="K679"/>
  <c r="K156"/>
  <c r="J192"/>
  <c r="I389"/>
  <c r="K696"/>
  <c r="K700"/>
  <c r="K695"/>
  <c r="K699"/>
  <c r="K694"/>
  <c r="K701"/>
  <c r="K697"/>
  <c r="K698"/>
  <c r="M640"/>
  <c r="M653" s="1"/>
  <c r="N646"/>
  <c r="N659" s="1"/>
  <c r="L643"/>
  <c r="L656" s="1"/>
  <c r="K730"/>
  <c r="K682"/>
  <c r="M639"/>
  <c r="L726"/>
  <c r="J687"/>
  <c r="J688" s="1"/>
  <c r="J703"/>
  <c r="J704" s="1"/>
  <c r="I719"/>
  <c r="I720" s="1"/>
  <c r="J716"/>
  <c r="K678"/>
  <c r="J710"/>
  <c r="J297"/>
  <c r="I494"/>
  <c r="J316"/>
  <c r="J630"/>
  <c r="J631" s="1"/>
  <c r="M534"/>
  <c r="K577"/>
  <c r="K625"/>
  <c r="L538"/>
  <c r="L551" s="1"/>
  <c r="L560"/>
  <c r="L621" s="1"/>
  <c r="L564"/>
  <c r="L563"/>
  <c r="L624" s="1"/>
  <c r="L561"/>
  <c r="L622" s="1"/>
  <c r="L562"/>
  <c r="L623" s="1"/>
  <c r="L565"/>
  <c r="L566"/>
  <c r="L627" s="1"/>
  <c r="L567"/>
  <c r="L628" s="1"/>
  <c r="J605"/>
  <c r="J582"/>
  <c r="J583" s="1"/>
  <c r="R537"/>
  <c r="R550" s="1"/>
  <c r="M535"/>
  <c r="M548" s="1"/>
  <c r="O540"/>
  <c r="O553" s="1"/>
  <c r="K160"/>
  <c r="K263"/>
  <c r="J611"/>
  <c r="J598"/>
  <c r="J610"/>
  <c r="K473"/>
  <c r="K576"/>
  <c r="K575"/>
  <c r="K579"/>
  <c r="M541"/>
  <c r="M554" s="1"/>
  <c r="K590"/>
  <c r="K594"/>
  <c r="K589"/>
  <c r="K593"/>
  <c r="K591"/>
  <c r="K595"/>
  <c r="K592"/>
  <c r="K596"/>
  <c r="R536"/>
  <c r="R549" s="1"/>
  <c r="L539"/>
  <c r="L552" s="1"/>
  <c r="K578"/>
  <c r="K626"/>
  <c r="K573"/>
  <c r="J609"/>
  <c r="K159"/>
  <c r="K154"/>
  <c r="J607"/>
  <c r="I614"/>
  <c r="I615" s="1"/>
  <c r="J504"/>
  <c r="N429"/>
  <c r="K487"/>
  <c r="K491"/>
  <c r="K484"/>
  <c r="K488"/>
  <c r="K490"/>
  <c r="K485"/>
  <c r="K486"/>
  <c r="K489"/>
  <c r="J500"/>
  <c r="J477"/>
  <c r="J478" s="1"/>
  <c r="M434"/>
  <c r="M447" s="1"/>
  <c r="L457"/>
  <c r="L518" s="1"/>
  <c r="L461"/>
  <c r="L522" s="1"/>
  <c r="L456"/>
  <c r="L517" s="1"/>
  <c r="L460"/>
  <c r="L521" s="1"/>
  <c r="L462"/>
  <c r="L523" s="1"/>
  <c r="L459"/>
  <c r="L520" s="1"/>
  <c r="L458"/>
  <c r="L519" s="1"/>
  <c r="L455"/>
  <c r="L516" s="1"/>
  <c r="P436"/>
  <c r="P449" s="1"/>
  <c r="N430"/>
  <c r="N443" s="1"/>
  <c r="N433"/>
  <c r="N446" s="1"/>
  <c r="K157"/>
  <c r="K265"/>
  <c r="K259"/>
  <c r="J421"/>
  <c r="J505"/>
  <c r="J507"/>
  <c r="K525"/>
  <c r="N432"/>
  <c r="N445" s="1"/>
  <c r="M435"/>
  <c r="M448" s="1"/>
  <c r="K260"/>
  <c r="K475"/>
  <c r="K470"/>
  <c r="K468"/>
  <c r="K471"/>
  <c r="K472"/>
  <c r="K469"/>
  <c r="P431"/>
  <c r="P444" s="1"/>
  <c r="J493"/>
  <c r="K474"/>
  <c r="J189"/>
  <c r="J188"/>
  <c r="J506"/>
  <c r="J503"/>
  <c r="I509"/>
  <c r="I510" s="1"/>
  <c r="I284"/>
  <c r="J291"/>
  <c r="J401"/>
  <c r="J292"/>
  <c r="J396"/>
  <c r="J187"/>
  <c r="K382"/>
  <c r="K381"/>
  <c r="K385"/>
  <c r="K380"/>
  <c r="K384"/>
  <c r="K386"/>
  <c r="K379"/>
  <c r="K383"/>
  <c r="N325"/>
  <c r="N338" s="1"/>
  <c r="T326"/>
  <c r="T339" s="1"/>
  <c r="N324"/>
  <c r="N328"/>
  <c r="N341" s="1"/>
  <c r="N329"/>
  <c r="N342" s="1"/>
  <c r="J402"/>
  <c r="I404"/>
  <c r="I405" s="1"/>
  <c r="J400"/>
  <c r="J397"/>
  <c r="J388"/>
  <c r="K420"/>
  <c r="P330"/>
  <c r="P343" s="1"/>
  <c r="N331"/>
  <c r="N344" s="1"/>
  <c r="L351"/>
  <c r="L412" s="1"/>
  <c r="L350"/>
  <c r="L411" s="1"/>
  <c r="L354"/>
  <c r="L415" s="1"/>
  <c r="L356"/>
  <c r="L417" s="1"/>
  <c r="L355"/>
  <c r="L416" s="1"/>
  <c r="L357"/>
  <c r="L418" s="1"/>
  <c r="L352"/>
  <c r="L413" s="1"/>
  <c r="L353"/>
  <c r="L414" s="1"/>
  <c r="K262"/>
  <c r="K365"/>
  <c r="K366"/>
  <c r="K369"/>
  <c r="K363"/>
  <c r="K368"/>
  <c r="K370"/>
  <c r="K364"/>
  <c r="K367"/>
  <c r="J372"/>
  <c r="J373" s="1"/>
  <c r="J395"/>
  <c r="S327"/>
  <c r="S340" s="1"/>
  <c r="K264"/>
  <c r="M220"/>
  <c r="M233" s="1"/>
  <c r="L246"/>
  <c r="L307" s="1"/>
  <c r="L250"/>
  <c r="L311" s="1"/>
  <c r="L247"/>
  <c r="L308" s="1"/>
  <c r="L251"/>
  <c r="L312" s="1"/>
  <c r="L245"/>
  <c r="L306" s="1"/>
  <c r="L248"/>
  <c r="L309" s="1"/>
  <c r="L249"/>
  <c r="L310" s="1"/>
  <c r="L252"/>
  <c r="L313" s="1"/>
  <c r="M223"/>
  <c r="M236" s="1"/>
  <c r="K276"/>
  <c r="K277"/>
  <c r="K280"/>
  <c r="K275"/>
  <c r="K281"/>
  <c r="K278"/>
  <c r="K274"/>
  <c r="K279"/>
  <c r="M224"/>
  <c r="M237" s="1"/>
  <c r="N219"/>
  <c r="J191"/>
  <c r="J295"/>
  <c r="J294"/>
  <c r="J186"/>
  <c r="J296"/>
  <c r="I299"/>
  <c r="I300" s="1"/>
  <c r="J293"/>
  <c r="N222"/>
  <c r="N235" s="1"/>
  <c r="J267"/>
  <c r="J268" s="1"/>
  <c r="J290"/>
  <c r="M226"/>
  <c r="M239" s="1"/>
  <c r="M221"/>
  <c r="M234" s="1"/>
  <c r="K155"/>
  <c r="K158"/>
  <c r="K258"/>
  <c r="K261"/>
  <c r="M225"/>
  <c r="M238" s="1"/>
  <c r="J283"/>
  <c r="K315"/>
  <c r="M120"/>
  <c r="M133" s="1"/>
  <c r="M118"/>
  <c r="M131" s="1"/>
  <c r="M115"/>
  <c r="M128" s="1"/>
  <c r="M121"/>
  <c r="M134" s="1"/>
  <c r="O119"/>
  <c r="O132" s="1"/>
  <c r="M117"/>
  <c r="M130" s="1"/>
  <c r="K170"/>
  <c r="K174"/>
  <c r="K169"/>
  <c r="K173"/>
  <c r="K171"/>
  <c r="K175"/>
  <c r="K172"/>
  <c r="K176"/>
  <c r="AD116"/>
  <c r="AD129" s="1"/>
  <c r="L143"/>
  <c r="L204" s="1"/>
  <c r="L147"/>
  <c r="L208" s="1"/>
  <c r="L142"/>
  <c r="L203" s="1"/>
  <c r="L146"/>
  <c r="L207" s="1"/>
  <c r="L140"/>
  <c r="L144"/>
  <c r="L205" s="1"/>
  <c r="L141"/>
  <c r="L202" s="1"/>
  <c r="L145"/>
  <c r="L206" s="1"/>
  <c r="J178"/>
  <c r="G105" i="24"/>
  <c r="H53"/>
  <c r="H51"/>
  <c r="I22"/>
  <c r="I99" s="1"/>
  <c r="I115" s="1"/>
  <c r="I18"/>
  <c r="I95" s="1"/>
  <c r="I23"/>
  <c r="I100" s="1"/>
  <c r="I116" s="1"/>
  <c r="I19"/>
  <c r="I96" s="1"/>
  <c r="I112" s="1"/>
  <c r="I24"/>
  <c r="I101" s="1"/>
  <c r="I117" s="1"/>
  <c r="I20"/>
  <c r="I97" s="1"/>
  <c r="I113" s="1"/>
  <c r="I25"/>
  <c r="I102" s="1"/>
  <c r="I118" s="1"/>
  <c r="I21"/>
  <c r="I98" s="1"/>
  <c r="I114" s="1"/>
  <c r="H47"/>
  <c r="H49"/>
  <c r="H54"/>
  <c r="H52"/>
  <c r="H104"/>
  <c r="H111"/>
  <c r="H120" s="1"/>
  <c r="H121" s="1"/>
  <c r="G56"/>
  <c r="G57" s="1"/>
  <c r="H50"/>
  <c r="H48"/>
  <c r="K921" i="7" l="1"/>
  <c r="K819"/>
  <c r="K840"/>
  <c r="K841" s="1"/>
  <c r="N442"/>
  <c r="M757"/>
  <c r="M862"/>
  <c r="N849" s="1"/>
  <c r="M547"/>
  <c r="M652"/>
  <c r="N232"/>
  <c r="O219" s="1"/>
  <c r="N337"/>
  <c r="O324" s="1"/>
  <c r="H153"/>
  <c r="I114"/>
  <c r="H201"/>
  <c r="H210" s="1"/>
  <c r="H211" s="1"/>
  <c r="K526"/>
  <c r="K926"/>
  <c r="J736"/>
  <c r="K927"/>
  <c r="J809"/>
  <c r="J599"/>
  <c r="J914"/>
  <c r="K716"/>
  <c r="J179"/>
  <c r="J929"/>
  <c r="J930" s="1"/>
  <c r="K816"/>
  <c r="K923"/>
  <c r="K913"/>
  <c r="S852"/>
  <c r="S865" s="1"/>
  <c r="M876"/>
  <c r="M937" s="1"/>
  <c r="M880"/>
  <c r="M875"/>
  <c r="M879"/>
  <c r="M940" s="1"/>
  <c r="M877"/>
  <c r="M938" s="1"/>
  <c r="M878"/>
  <c r="M939" s="1"/>
  <c r="M881"/>
  <c r="M942" s="1"/>
  <c r="M882"/>
  <c r="M943" s="1"/>
  <c r="S851"/>
  <c r="S864" s="1"/>
  <c r="O856"/>
  <c r="O869" s="1"/>
  <c r="P855"/>
  <c r="P868" s="1"/>
  <c r="K897"/>
  <c r="K898" s="1"/>
  <c r="K922"/>
  <c r="L891"/>
  <c r="L890"/>
  <c r="L894"/>
  <c r="L895"/>
  <c r="N850"/>
  <c r="N863" s="1"/>
  <c r="L905"/>
  <c r="L909"/>
  <c r="L904"/>
  <c r="L908"/>
  <c r="L906"/>
  <c r="L907"/>
  <c r="L910"/>
  <c r="L911"/>
  <c r="L893"/>
  <c r="L941"/>
  <c r="L945" s="1"/>
  <c r="M854"/>
  <c r="M867" s="1"/>
  <c r="N853"/>
  <c r="N866" s="1"/>
  <c r="K946"/>
  <c r="L892"/>
  <c r="L888"/>
  <c r="K920"/>
  <c r="L889"/>
  <c r="K925"/>
  <c r="K189"/>
  <c r="K821"/>
  <c r="P750"/>
  <c r="P763" s="1"/>
  <c r="U751"/>
  <c r="U764" s="1"/>
  <c r="L790"/>
  <c r="L785"/>
  <c r="L786"/>
  <c r="L789"/>
  <c r="S747"/>
  <c r="S760" s="1"/>
  <c r="M771"/>
  <c r="M775"/>
  <c r="M770"/>
  <c r="M831" s="1"/>
  <c r="M774"/>
  <c r="M835" s="1"/>
  <c r="M772"/>
  <c r="M833" s="1"/>
  <c r="M773"/>
  <c r="M834" s="1"/>
  <c r="M776"/>
  <c r="M837" s="1"/>
  <c r="M777"/>
  <c r="M838" s="1"/>
  <c r="L802"/>
  <c r="L806"/>
  <c r="L801"/>
  <c r="L805"/>
  <c r="L799"/>
  <c r="L800"/>
  <c r="L803"/>
  <c r="L804"/>
  <c r="T746"/>
  <c r="T759" s="1"/>
  <c r="L788"/>
  <c r="M749"/>
  <c r="M762" s="1"/>
  <c r="L836"/>
  <c r="L840" s="1"/>
  <c r="K822"/>
  <c r="K612"/>
  <c r="K817"/>
  <c r="N745"/>
  <c r="N758" s="1"/>
  <c r="M832"/>
  <c r="N748"/>
  <c r="N761" s="1"/>
  <c r="N744"/>
  <c r="K735"/>
  <c r="J389"/>
  <c r="J824"/>
  <c r="J825" s="1"/>
  <c r="K808"/>
  <c r="J284"/>
  <c r="K401"/>
  <c r="L784"/>
  <c r="L787"/>
  <c r="K792"/>
  <c r="K793" s="1"/>
  <c r="L783"/>
  <c r="K820"/>
  <c r="K316"/>
  <c r="K711"/>
  <c r="K606"/>
  <c r="K712"/>
  <c r="O646"/>
  <c r="O659" s="1"/>
  <c r="L683"/>
  <c r="M644"/>
  <c r="M657" s="1"/>
  <c r="L731"/>
  <c r="M666"/>
  <c r="M727" s="1"/>
  <c r="M670"/>
  <c r="M665"/>
  <c r="M669"/>
  <c r="M667"/>
  <c r="M728" s="1"/>
  <c r="M668"/>
  <c r="M729" s="1"/>
  <c r="M671"/>
  <c r="M732" s="1"/>
  <c r="M672"/>
  <c r="M733" s="1"/>
  <c r="L695"/>
  <c r="L699"/>
  <c r="L694"/>
  <c r="L698"/>
  <c r="L700"/>
  <c r="L701"/>
  <c r="L696"/>
  <c r="L697"/>
  <c r="R641"/>
  <c r="R654" s="1"/>
  <c r="L682"/>
  <c r="L730"/>
  <c r="M643"/>
  <c r="M656" s="1"/>
  <c r="S642"/>
  <c r="S655" s="1"/>
  <c r="K714"/>
  <c r="K703"/>
  <c r="K704" s="1"/>
  <c r="K630"/>
  <c r="K631" s="1"/>
  <c r="J719"/>
  <c r="J720" s="1"/>
  <c r="K713"/>
  <c r="L580"/>
  <c r="L681"/>
  <c r="L680"/>
  <c r="L684"/>
  <c r="L685"/>
  <c r="K710"/>
  <c r="K687"/>
  <c r="K688" s="1"/>
  <c r="N640"/>
  <c r="N653" s="1"/>
  <c r="P645"/>
  <c r="P658" s="1"/>
  <c r="L679"/>
  <c r="K715"/>
  <c r="K188"/>
  <c r="K610"/>
  <c r="L678"/>
  <c r="K717"/>
  <c r="K295"/>
  <c r="K611"/>
  <c r="K421"/>
  <c r="J494"/>
  <c r="K609"/>
  <c r="S536"/>
  <c r="S549" s="1"/>
  <c r="M563"/>
  <c r="M624" s="1"/>
  <c r="M562"/>
  <c r="M623" s="1"/>
  <c r="M566"/>
  <c r="M627" s="1"/>
  <c r="M560"/>
  <c r="M621" s="1"/>
  <c r="M561"/>
  <c r="M622" s="1"/>
  <c r="M564"/>
  <c r="M565"/>
  <c r="M567"/>
  <c r="M628" s="1"/>
  <c r="S537"/>
  <c r="S550" s="1"/>
  <c r="K605"/>
  <c r="K582"/>
  <c r="K583" s="1"/>
  <c r="L577"/>
  <c r="L625"/>
  <c r="M538"/>
  <c r="M551" s="1"/>
  <c r="K191"/>
  <c r="L574"/>
  <c r="K502"/>
  <c r="L473"/>
  <c r="K505"/>
  <c r="K598"/>
  <c r="K608"/>
  <c r="L576"/>
  <c r="L575"/>
  <c r="L579"/>
  <c r="N535"/>
  <c r="N548" s="1"/>
  <c r="L589"/>
  <c r="L593"/>
  <c r="L592"/>
  <c r="L596"/>
  <c r="L590"/>
  <c r="L594"/>
  <c r="L595"/>
  <c r="L591"/>
  <c r="N541"/>
  <c r="N554" s="1"/>
  <c r="M539"/>
  <c r="M552" s="1"/>
  <c r="L578"/>
  <c r="L626"/>
  <c r="P540"/>
  <c r="P553" s="1"/>
  <c r="N534"/>
  <c r="K291"/>
  <c r="L573"/>
  <c r="K192"/>
  <c r="K186"/>
  <c r="K607"/>
  <c r="J614"/>
  <c r="J615" s="1"/>
  <c r="K503"/>
  <c r="K294"/>
  <c r="K506"/>
  <c r="K507"/>
  <c r="K402"/>
  <c r="K501"/>
  <c r="L470"/>
  <c r="L475"/>
  <c r="L472"/>
  <c r="L468"/>
  <c r="L469"/>
  <c r="L471"/>
  <c r="M456"/>
  <c r="M517" s="1"/>
  <c r="M460"/>
  <c r="M521" s="1"/>
  <c r="M455"/>
  <c r="M516" s="1"/>
  <c r="M459"/>
  <c r="M520" s="1"/>
  <c r="M457"/>
  <c r="M518" s="1"/>
  <c r="M458"/>
  <c r="M519" s="1"/>
  <c r="M461"/>
  <c r="M522" s="1"/>
  <c r="M462"/>
  <c r="M523" s="1"/>
  <c r="L486"/>
  <c r="L490"/>
  <c r="L487"/>
  <c r="L491"/>
  <c r="L484"/>
  <c r="L485"/>
  <c r="L488"/>
  <c r="L489"/>
  <c r="N435"/>
  <c r="N448" s="1"/>
  <c r="Q436"/>
  <c r="Q449" s="1"/>
  <c r="O429"/>
  <c r="L525"/>
  <c r="J509"/>
  <c r="J510" s="1"/>
  <c r="K504"/>
  <c r="K477"/>
  <c r="K478" s="1"/>
  <c r="K500"/>
  <c r="O433"/>
  <c r="O446" s="1"/>
  <c r="Q431"/>
  <c r="Q444" s="1"/>
  <c r="O430"/>
  <c r="O443" s="1"/>
  <c r="O432"/>
  <c r="O445" s="1"/>
  <c r="N434"/>
  <c r="N447" s="1"/>
  <c r="K297"/>
  <c r="K292"/>
  <c r="L474"/>
  <c r="K493"/>
  <c r="J404"/>
  <c r="J405" s="1"/>
  <c r="K398"/>
  <c r="K397"/>
  <c r="K296"/>
  <c r="U326"/>
  <c r="U339" s="1"/>
  <c r="L365"/>
  <c r="L366"/>
  <c r="L369"/>
  <c r="L367"/>
  <c r="L368"/>
  <c r="L363"/>
  <c r="L364"/>
  <c r="L370"/>
  <c r="T327"/>
  <c r="T340" s="1"/>
  <c r="Q330"/>
  <c r="Q343" s="1"/>
  <c r="O329"/>
  <c r="O342" s="1"/>
  <c r="O325"/>
  <c r="O338" s="1"/>
  <c r="K372"/>
  <c r="K373" s="1"/>
  <c r="K395"/>
  <c r="O328"/>
  <c r="O341" s="1"/>
  <c r="K399"/>
  <c r="M350"/>
  <c r="M411" s="1"/>
  <c r="M353"/>
  <c r="M414" s="1"/>
  <c r="M354"/>
  <c r="M415" s="1"/>
  <c r="M351"/>
  <c r="M412" s="1"/>
  <c r="M355"/>
  <c r="M416" s="1"/>
  <c r="M356"/>
  <c r="M417" s="1"/>
  <c r="M357"/>
  <c r="M418" s="1"/>
  <c r="M352"/>
  <c r="M413" s="1"/>
  <c r="L381"/>
  <c r="L380"/>
  <c r="L384"/>
  <c r="L386"/>
  <c r="L379"/>
  <c r="L383"/>
  <c r="L382"/>
  <c r="L385"/>
  <c r="O331"/>
  <c r="O344" s="1"/>
  <c r="K293"/>
  <c r="K396"/>
  <c r="K400"/>
  <c r="L420"/>
  <c r="K388"/>
  <c r="M245"/>
  <c r="M306" s="1"/>
  <c r="M249"/>
  <c r="M310" s="1"/>
  <c r="M246"/>
  <c r="M307" s="1"/>
  <c r="M250"/>
  <c r="M311" s="1"/>
  <c r="M248"/>
  <c r="M309" s="1"/>
  <c r="M252"/>
  <c r="M313" s="1"/>
  <c r="M247"/>
  <c r="M308" s="1"/>
  <c r="M251"/>
  <c r="M312" s="1"/>
  <c r="L158"/>
  <c r="L155"/>
  <c r="M265"/>
  <c r="L258"/>
  <c r="L261"/>
  <c r="N220"/>
  <c r="N233" s="1"/>
  <c r="N224"/>
  <c r="N237" s="1"/>
  <c r="J299"/>
  <c r="J300" s="1"/>
  <c r="L154"/>
  <c r="L159"/>
  <c r="L264"/>
  <c r="L260"/>
  <c r="L265"/>
  <c r="L262"/>
  <c r="L315"/>
  <c r="L275"/>
  <c r="L276"/>
  <c r="L279"/>
  <c r="L280"/>
  <c r="L277"/>
  <c r="L278"/>
  <c r="L274"/>
  <c r="L281"/>
  <c r="N225"/>
  <c r="N238" s="1"/>
  <c r="N221"/>
  <c r="N234" s="1"/>
  <c r="O222"/>
  <c r="O235" s="1"/>
  <c r="K267"/>
  <c r="K268" s="1"/>
  <c r="K290"/>
  <c r="N226"/>
  <c r="N239" s="1"/>
  <c r="N223"/>
  <c r="N236" s="1"/>
  <c r="L157"/>
  <c r="L263"/>
  <c r="K187"/>
  <c r="K190"/>
  <c r="L156"/>
  <c r="L160"/>
  <c r="K283"/>
  <c r="L259"/>
  <c r="N120"/>
  <c r="N133" s="1"/>
  <c r="N118"/>
  <c r="N131" s="1"/>
  <c r="N115"/>
  <c r="N128" s="1"/>
  <c r="AE116"/>
  <c r="AE129" s="1"/>
  <c r="M142"/>
  <c r="M203" s="1"/>
  <c r="M146"/>
  <c r="M207" s="1"/>
  <c r="M141"/>
  <c r="M202" s="1"/>
  <c r="M145"/>
  <c r="M206" s="1"/>
  <c r="M143"/>
  <c r="M204" s="1"/>
  <c r="M147"/>
  <c r="M208" s="1"/>
  <c r="M144"/>
  <c r="M205" s="1"/>
  <c r="M140"/>
  <c r="P119"/>
  <c r="P132" s="1"/>
  <c r="L169"/>
  <c r="L173"/>
  <c r="L172"/>
  <c r="L176"/>
  <c r="L170"/>
  <c r="L174"/>
  <c r="L171"/>
  <c r="L175"/>
  <c r="N117"/>
  <c r="N130" s="1"/>
  <c r="N121"/>
  <c r="N134" s="1"/>
  <c r="K178"/>
  <c r="H105" i="24"/>
  <c r="I53"/>
  <c r="I49"/>
  <c r="I54"/>
  <c r="I52"/>
  <c r="I47"/>
  <c r="I104"/>
  <c r="I111"/>
  <c r="I120" s="1"/>
  <c r="I121" s="1"/>
  <c r="I48"/>
  <c r="J25"/>
  <c r="J102" s="1"/>
  <c r="J118" s="1"/>
  <c r="J21"/>
  <c r="J98" s="1"/>
  <c r="J114" s="1"/>
  <c r="J22"/>
  <c r="J99" s="1"/>
  <c r="J115" s="1"/>
  <c r="J18"/>
  <c r="J95" s="1"/>
  <c r="J23"/>
  <c r="J100" s="1"/>
  <c r="J116" s="1"/>
  <c r="J19"/>
  <c r="J96" s="1"/>
  <c r="J112" s="1"/>
  <c r="J24"/>
  <c r="J101" s="1"/>
  <c r="J117" s="1"/>
  <c r="J20"/>
  <c r="J97" s="1"/>
  <c r="J113" s="1"/>
  <c r="I50"/>
  <c r="I51"/>
  <c r="H56"/>
  <c r="H57" s="1"/>
  <c r="L712" i="7" l="1"/>
  <c r="M726"/>
  <c r="L714"/>
  <c r="O337"/>
  <c r="N862"/>
  <c r="O849" s="1"/>
  <c r="N639"/>
  <c r="M936"/>
  <c r="O232"/>
  <c r="O442"/>
  <c r="P429" s="1"/>
  <c r="H162"/>
  <c r="H163" s="1"/>
  <c r="H185"/>
  <c r="H194" s="1"/>
  <c r="H195" s="1"/>
  <c r="N547"/>
  <c r="N757"/>
  <c r="O744" s="1"/>
  <c r="I127"/>
  <c r="M888"/>
  <c r="M892"/>
  <c r="L526"/>
  <c r="K599"/>
  <c r="K736"/>
  <c r="K809"/>
  <c r="K914"/>
  <c r="K179"/>
  <c r="L921"/>
  <c r="L925"/>
  <c r="K929"/>
  <c r="K930" s="1"/>
  <c r="K389"/>
  <c r="L926"/>
  <c r="N875"/>
  <c r="N879"/>
  <c r="N940" s="1"/>
  <c r="BL940" s="1"/>
  <c r="N878"/>
  <c r="N939" s="1"/>
  <c r="BL939" s="1"/>
  <c r="N882"/>
  <c r="N943" s="1"/>
  <c r="BL943" s="1"/>
  <c r="N876"/>
  <c r="N937" s="1"/>
  <c r="BL937" s="1"/>
  <c r="N877"/>
  <c r="N938" s="1"/>
  <c r="BL938" s="1"/>
  <c r="N880"/>
  <c r="N881"/>
  <c r="N942" s="1"/>
  <c r="BL942" s="1"/>
  <c r="P856"/>
  <c r="P869" s="1"/>
  <c r="M891"/>
  <c r="M890"/>
  <c r="M894"/>
  <c r="M895"/>
  <c r="L920"/>
  <c r="L897"/>
  <c r="L898" s="1"/>
  <c r="N854"/>
  <c r="N867" s="1"/>
  <c r="M893"/>
  <c r="M941"/>
  <c r="K824"/>
  <c r="K825" s="1"/>
  <c r="L927"/>
  <c r="L946"/>
  <c r="L913"/>
  <c r="M889"/>
  <c r="L922"/>
  <c r="M904"/>
  <c r="M908"/>
  <c r="M907"/>
  <c r="M911"/>
  <c r="M906"/>
  <c r="M910"/>
  <c r="M905"/>
  <c r="M909"/>
  <c r="O853"/>
  <c r="O866" s="1"/>
  <c r="T852"/>
  <c r="T865" s="1"/>
  <c r="Q855"/>
  <c r="Q868" s="1"/>
  <c r="O850"/>
  <c r="O863" s="1"/>
  <c r="T851"/>
  <c r="T864" s="1"/>
  <c r="L816"/>
  <c r="L924"/>
  <c r="L923"/>
  <c r="L612"/>
  <c r="K284"/>
  <c r="L716"/>
  <c r="L711"/>
  <c r="L841"/>
  <c r="L820"/>
  <c r="L818"/>
  <c r="M678"/>
  <c r="M790"/>
  <c r="M785"/>
  <c r="M786"/>
  <c r="M789"/>
  <c r="N770"/>
  <c r="N831" s="1"/>
  <c r="N774"/>
  <c r="N835" s="1"/>
  <c r="BL835" s="1"/>
  <c r="N773"/>
  <c r="N834" s="1"/>
  <c r="BL834" s="1"/>
  <c r="N777"/>
  <c r="N838" s="1"/>
  <c r="BL838" s="1"/>
  <c r="N771"/>
  <c r="N832" s="1"/>
  <c r="BL832" s="1"/>
  <c r="N772"/>
  <c r="N833" s="1"/>
  <c r="BL833" s="1"/>
  <c r="N775"/>
  <c r="N776"/>
  <c r="N837" s="1"/>
  <c r="BL837" s="1"/>
  <c r="O748"/>
  <c r="O761" s="1"/>
  <c r="T747"/>
  <c r="T760" s="1"/>
  <c r="M787"/>
  <c r="L817"/>
  <c r="K494"/>
  <c r="M573"/>
  <c r="M783"/>
  <c r="L822"/>
  <c r="L792"/>
  <c r="L793" s="1"/>
  <c r="L815"/>
  <c r="O745"/>
  <c r="O758" s="1"/>
  <c r="V751"/>
  <c r="V764" s="1"/>
  <c r="M801"/>
  <c r="M805"/>
  <c r="M800"/>
  <c r="M804"/>
  <c r="M799"/>
  <c r="M802"/>
  <c r="M803"/>
  <c r="M806"/>
  <c r="N749"/>
  <c r="N762" s="1"/>
  <c r="M788"/>
  <c r="M836"/>
  <c r="M840" s="1"/>
  <c r="U746"/>
  <c r="U759" s="1"/>
  <c r="Q750"/>
  <c r="Q763" s="1"/>
  <c r="M784"/>
  <c r="L819"/>
  <c r="L808"/>
  <c r="L821"/>
  <c r="L610"/>
  <c r="L735"/>
  <c r="L316"/>
  <c r="K719"/>
  <c r="K720" s="1"/>
  <c r="L713"/>
  <c r="T642"/>
  <c r="T655" s="1"/>
  <c r="N644"/>
  <c r="N657" s="1"/>
  <c r="M683"/>
  <c r="M731"/>
  <c r="M694"/>
  <c r="M698"/>
  <c r="M697"/>
  <c r="M701"/>
  <c r="M695"/>
  <c r="M696"/>
  <c r="M699"/>
  <c r="M700"/>
  <c r="N665"/>
  <c r="N669"/>
  <c r="N668"/>
  <c r="N729" s="1"/>
  <c r="BL729" s="1"/>
  <c r="N672"/>
  <c r="N733" s="1"/>
  <c r="BL733" s="1"/>
  <c r="N666"/>
  <c r="N727" s="1"/>
  <c r="BL727" s="1"/>
  <c r="N667"/>
  <c r="N728" s="1"/>
  <c r="BL728" s="1"/>
  <c r="N670"/>
  <c r="N671"/>
  <c r="N732" s="1"/>
  <c r="BL732" s="1"/>
  <c r="N643"/>
  <c r="N656" s="1"/>
  <c r="M682"/>
  <c r="M714" s="1"/>
  <c r="M730"/>
  <c r="S641"/>
  <c r="S654" s="1"/>
  <c r="L703"/>
  <c r="L704" s="1"/>
  <c r="M574"/>
  <c r="L505"/>
  <c r="K614"/>
  <c r="K615" s="1"/>
  <c r="M679"/>
  <c r="L717"/>
  <c r="L710"/>
  <c r="L687"/>
  <c r="L688" s="1"/>
  <c r="M681"/>
  <c r="M680"/>
  <c r="M684"/>
  <c r="M685"/>
  <c r="P646"/>
  <c r="P659" s="1"/>
  <c r="Q645"/>
  <c r="Q658" s="1"/>
  <c r="O640"/>
  <c r="O653" s="1"/>
  <c r="L715"/>
  <c r="M154"/>
  <c r="L421"/>
  <c r="L630"/>
  <c r="L631" s="1"/>
  <c r="L609"/>
  <c r="N562"/>
  <c r="N623" s="1"/>
  <c r="BL623" s="1"/>
  <c r="N566"/>
  <c r="N627" s="1"/>
  <c r="BL627" s="1"/>
  <c r="N561"/>
  <c r="N622" s="1"/>
  <c r="BL622" s="1"/>
  <c r="N565"/>
  <c r="N567"/>
  <c r="N628" s="1"/>
  <c r="BL628" s="1"/>
  <c r="N560"/>
  <c r="N621" s="1"/>
  <c r="N564"/>
  <c r="N563"/>
  <c r="N624" s="1"/>
  <c r="BL624" s="1"/>
  <c r="Q540"/>
  <c r="Q553" s="1"/>
  <c r="N538"/>
  <c r="N551" s="1"/>
  <c r="M577"/>
  <c r="M625"/>
  <c r="T537"/>
  <c r="T550" s="1"/>
  <c r="M575"/>
  <c r="M576"/>
  <c r="M579"/>
  <c r="O541"/>
  <c r="O554" s="1"/>
  <c r="T536"/>
  <c r="T549" s="1"/>
  <c r="L608"/>
  <c r="L607"/>
  <c r="L190"/>
  <c r="L189"/>
  <c r="M474"/>
  <c r="L598"/>
  <c r="L611"/>
  <c r="L606"/>
  <c r="M592"/>
  <c r="M596"/>
  <c r="M591"/>
  <c r="M595"/>
  <c r="M589"/>
  <c r="M593"/>
  <c r="M594"/>
  <c r="M590"/>
  <c r="N539"/>
  <c r="N552" s="1"/>
  <c r="M578"/>
  <c r="M626"/>
  <c r="L605"/>
  <c r="L582"/>
  <c r="L583" s="1"/>
  <c r="O534"/>
  <c r="O535"/>
  <c r="O548" s="1"/>
  <c r="L188"/>
  <c r="M580"/>
  <c r="K509"/>
  <c r="K510" s="1"/>
  <c r="L502"/>
  <c r="P430"/>
  <c r="P443" s="1"/>
  <c r="L477"/>
  <c r="L478" s="1"/>
  <c r="L500"/>
  <c r="O434"/>
  <c r="O447" s="1"/>
  <c r="R431"/>
  <c r="R444" s="1"/>
  <c r="P433"/>
  <c r="P446" s="1"/>
  <c r="R436"/>
  <c r="R449" s="1"/>
  <c r="M525"/>
  <c r="L501"/>
  <c r="L291"/>
  <c r="L506"/>
  <c r="L503"/>
  <c r="L507"/>
  <c r="M485"/>
  <c r="M489"/>
  <c r="M486"/>
  <c r="M490"/>
  <c r="M491"/>
  <c r="M484"/>
  <c r="M487"/>
  <c r="M488"/>
  <c r="N455"/>
  <c r="N516" s="1"/>
  <c r="N459"/>
  <c r="N520" s="1"/>
  <c r="BL520" s="1"/>
  <c r="N458"/>
  <c r="N519" s="1"/>
  <c r="BL519" s="1"/>
  <c r="N457"/>
  <c r="N518" s="1"/>
  <c r="BL518" s="1"/>
  <c r="N461"/>
  <c r="N522" s="1"/>
  <c r="BL522" s="1"/>
  <c r="N462"/>
  <c r="N523" s="1"/>
  <c r="BL523" s="1"/>
  <c r="N456"/>
  <c r="N517" s="1"/>
  <c r="BL517" s="1"/>
  <c r="N460"/>
  <c r="N521" s="1"/>
  <c r="BL521" s="1"/>
  <c r="M262"/>
  <c r="M475"/>
  <c r="M470"/>
  <c r="M468"/>
  <c r="M472"/>
  <c r="M471"/>
  <c r="M469"/>
  <c r="P432"/>
  <c r="P445" s="1"/>
  <c r="O435"/>
  <c r="O448" s="1"/>
  <c r="M473"/>
  <c r="L493"/>
  <c r="L504"/>
  <c r="L398"/>
  <c r="L192"/>
  <c r="L401"/>
  <c r="P325"/>
  <c r="P338" s="1"/>
  <c r="L372"/>
  <c r="L373" s="1"/>
  <c r="L395"/>
  <c r="V326"/>
  <c r="V339" s="1"/>
  <c r="N352"/>
  <c r="N413" s="1"/>
  <c r="BL413" s="1"/>
  <c r="N356"/>
  <c r="N417" s="1"/>
  <c r="BL417" s="1"/>
  <c r="N350"/>
  <c r="N411" s="1"/>
  <c r="N351"/>
  <c r="N412" s="1"/>
  <c r="BL412" s="1"/>
  <c r="N353"/>
  <c r="N414" s="1"/>
  <c r="BL414" s="1"/>
  <c r="N355"/>
  <c r="N416" s="1"/>
  <c r="BL416" s="1"/>
  <c r="N357"/>
  <c r="N418" s="1"/>
  <c r="BL418" s="1"/>
  <c r="N354"/>
  <c r="N415" s="1"/>
  <c r="BL415" s="1"/>
  <c r="P328"/>
  <c r="P341" s="1"/>
  <c r="P329"/>
  <c r="P342" s="1"/>
  <c r="P324"/>
  <c r="L294"/>
  <c r="M263"/>
  <c r="L396"/>
  <c r="L186"/>
  <c r="K299"/>
  <c r="K300" s="1"/>
  <c r="L402"/>
  <c r="L399"/>
  <c r="M264"/>
  <c r="M365"/>
  <c r="M366"/>
  <c r="M369"/>
  <c r="M367"/>
  <c r="M363"/>
  <c r="M364"/>
  <c r="M368"/>
  <c r="M370"/>
  <c r="M380"/>
  <c r="M379"/>
  <c r="M383"/>
  <c r="M384"/>
  <c r="M382"/>
  <c r="M381"/>
  <c r="M385"/>
  <c r="M386"/>
  <c r="P331"/>
  <c r="P344" s="1"/>
  <c r="R330"/>
  <c r="R343" s="1"/>
  <c r="U327"/>
  <c r="U340" s="1"/>
  <c r="K404"/>
  <c r="K405" s="1"/>
  <c r="M159"/>
  <c r="L283"/>
  <c r="M156"/>
  <c r="M260"/>
  <c r="L388"/>
  <c r="M420"/>
  <c r="L400"/>
  <c r="L397"/>
  <c r="O221"/>
  <c r="O234" s="1"/>
  <c r="O220"/>
  <c r="O233" s="1"/>
  <c r="M274"/>
  <c r="M275"/>
  <c r="M276"/>
  <c r="M277"/>
  <c r="M278"/>
  <c r="M279"/>
  <c r="M281"/>
  <c r="M297" s="1"/>
  <c r="M280"/>
  <c r="N248"/>
  <c r="N309" s="1"/>
  <c r="BL309" s="1"/>
  <c r="N252"/>
  <c r="N313" s="1"/>
  <c r="BL313" s="1"/>
  <c r="N245"/>
  <c r="N306" s="1"/>
  <c r="N249"/>
  <c r="N310" s="1"/>
  <c r="BL310" s="1"/>
  <c r="N246"/>
  <c r="N307" s="1"/>
  <c r="BL307" s="1"/>
  <c r="N250"/>
  <c r="N311" s="1"/>
  <c r="BL311" s="1"/>
  <c r="N247"/>
  <c r="N308" s="1"/>
  <c r="BL308" s="1"/>
  <c r="N251"/>
  <c r="N312" s="1"/>
  <c r="BL312" s="1"/>
  <c r="P219"/>
  <c r="L290"/>
  <c r="L267"/>
  <c r="L268" s="1"/>
  <c r="L187"/>
  <c r="L296"/>
  <c r="M259"/>
  <c r="L191"/>
  <c r="M157"/>
  <c r="L292"/>
  <c r="O226"/>
  <c r="O239" s="1"/>
  <c r="O225"/>
  <c r="O238" s="1"/>
  <c r="M155"/>
  <c r="M158"/>
  <c r="M258"/>
  <c r="M261"/>
  <c r="O223"/>
  <c r="O236" s="1"/>
  <c r="P222"/>
  <c r="P235" s="1"/>
  <c r="O224"/>
  <c r="O237" s="1"/>
  <c r="M160"/>
  <c r="L295"/>
  <c r="L297"/>
  <c r="L293"/>
  <c r="M315"/>
  <c r="O120"/>
  <c r="O133" s="1"/>
  <c r="P120" s="1"/>
  <c r="P133" s="1"/>
  <c r="Q120" s="1"/>
  <c r="Q133" s="1"/>
  <c r="R120" s="1"/>
  <c r="R133" s="1"/>
  <c r="S120" s="1"/>
  <c r="S133" s="1"/>
  <c r="T120" s="1"/>
  <c r="T133" s="1"/>
  <c r="U120" s="1"/>
  <c r="U133" s="1"/>
  <c r="V120" s="1"/>
  <c r="V133" s="1"/>
  <c r="W120" s="1"/>
  <c r="W133" s="1"/>
  <c r="X120" s="1"/>
  <c r="X133" s="1"/>
  <c r="O118"/>
  <c r="O131" s="1"/>
  <c r="P118" s="1"/>
  <c r="P131" s="1"/>
  <c r="Q118" s="1"/>
  <c r="Q131" s="1"/>
  <c r="R118" s="1"/>
  <c r="R131" s="1"/>
  <c r="S118" s="1"/>
  <c r="S131" s="1"/>
  <c r="T118" s="1"/>
  <c r="T131" s="1"/>
  <c r="U118" s="1"/>
  <c r="U131" s="1"/>
  <c r="V118" s="1"/>
  <c r="V131" s="1"/>
  <c r="W118" s="1"/>
  <c r="W131" s="1"/>
  <c r="O115"/>
  <c r="O128" s="1"/>
  <c r="P115" s="1"/>
  <c r="P128" s="1"/>
  <c r="Q115" s="1"/>
  <c r="Q128" s="1"/>
  <c r="R115" s="1"/>
  <c r="R128" s="1"/>
  <c r="S115" s="1"/>
  <c r="S128" s="1"/>
  <c r="T115" s="1"/>
  <c r="T128" s="1"/>
  <c r="U115" s="1"/>
  <c r="U128" s="1"/>
  <c r="V115" s="1"/>
  <c r="V128" s="1"/>
  <c r="W115" s="1"/>
  <c r="W128" s="1"/>
  <c r="X115" s="1"/>
  <c r="X128" s="1"/>
  <c r="Y115" s="1"/>
  <c r="Y128" s="1"/>
  <c r="Z115" s="1"/>
  <c r="Z128" s="1"/>
  <c r="AA115" s="1"/>
  <c r="AA128" s="1"/>
  <c r="AB115" s="1"/>
  <c r="AB128" s="1"/>
  <c r="AC115" s="1"/>
  <c r="AC128" s="1"/>
  <c r="M172"/>
  <c r="M176"/>
  <c r="M171"/>
  <c r="M175"/>
  <c r="M169"/>
  <c r="M173"/>
  <c r="M170"/>
  <c r="M174"/>
  <c r="N141"/>
  <c r="N202" s="1"/>
  <c r="BL202" s="1"/>
  <c r="N145"/>
  <c r="N206" s="1"/>
  <c r="BL206" s="1"/>
  <c r="N140"/>
  <c r="N144"/>
  <c r="N205" s="1"/>
  <c r="BL205" s="1"/>
  <c r="N142"/>
  <c r="N203" s="1"/>
  <c r="BL203" s="1"/>
  <c r="N146"/>
  <c r="N207" s="1"/>
  <c r="BL207" s="1"/>
  <c r="N143"/>
  <c r="N204" s="1"/>
  <c r="BL204" s="1"/>
  <c r="N147"/>
  <c r="N208" s="1"/>
  <c r="BL208" s="1"/>
  <c r="O121"/>
  <c r="O134" s="1"/>
  <c r="AF116"/>
  <c r="AF129" s="1"/>
  <c r="L178"/>
  <c r="O117"/>
  <c r="O130" s="1"/>
  <c r="Q119"/>
  <c r="Q132" s="1"/>
  <c r="I105" i="24"/>
  <c r="J47"/>
  <c r="I56"/>
  <c r="I57" s="1"/>
  <c r="J53"/>
  <c r="K24"/>
  <c r="K101" s="1"/>
  <c r="K117" s="1"/>
  <c r="K20"/>
  <c r="K97" s="1"/>
  <c r="K113" s="1"/>
  <c r="K25"/>
  <c r="K102" s="1"/>
  <c r="K118" s="1"/>
  <c r="K21"/>
  <c r="K98" s="1"/>
  <c r="K114" s="1"/>
  <c r="K22"/>
  <c r="K99" s="1"/>
  <c r="K115" s="1"/>
  <c r="K18"/>
  <c r="K95" s="1"/>
  <c r="K23"/>
  <c r="K100" s="1"/>
  <c r="K116" s="1"/>
  <c r="K19"/>
  <c r="K96" s="1"/>
  <c r="K112" s="1"/>
  <c r="J49"/>
  <c r="J52"/>
  <c r="J54"/>
  <c r="J48"/>
  <c r="J50"/>
  <c r="J104"/>
  <c r="J111"/>
  <c r="J120" s="1"/>
  <c r="J121" s="1"/>
  <c r="J51"/>
  <c r="M502" i="7" l="1"/>
  <c r="M920"/>
  <c r="M712"/>
  <c r="M945"/>
  <c r="M946" s="1"/>
  <c r="N888"/>
  <c r="N936"/>
  <c r="BL936" s="1"/>
  <c r="P442"/>
  <c r="Q429" s="1"/>
  <c r="O757"/>
  <c r="O862"/>
  <c r="P849" s="1"/>
  <c r="I153"/>
  <c r="J114"/>
  <c r="I201"/>
  <c r="I210" s="1"/>
  <c r="I211" s="1"/>
  <c r="N652"/>
  <c r="O639" s="1"/>
  <c r="P337"/>
  <c r="Q324" s="1"/>
  <c r="P232"/>
  <c r="O547"/>
  <c r="L736"/>
  <c r="L599"/>
  <c r="M924"/>
  <c r="M526"/>
  <c r="L809"/>
  <c r="L914"/>
  <c r="L179"/>
  <c r="M820"/>
  <c r="M921"/>
  <c r="M925"/>
  <c r="M927"/>
  <c r="L389"/>
  <c r="L494"/>
  <c r="L929"/>
  <c r="L930" s="1"/>
  <c r="M923"/>
  <c r="U851"/>
  <c r="U864" s="1"/>
  <c r="N890"/>
  <c r="N891"/>
  <c r="N894"/>
  <c r="N895"/>
  <c r="U852"/>
  <c r="U865" s="1"/>
  <c r="O854"/>
  <c r="O867" s="1"/>
  <c r="N893"/>
  <c r="N941"/>
  <c r="BL941" s="1"/>
  <c r="M819"/>
  <c r="M897"/>
  <c r="M898" s="1"/>
  <c r="N783"/>
  <c r="M926"/>
  <c r="P853"/>
  <c r="P866" s="1"/>
  <c r="O878"/>
  <c r="O877"/>
  <c r="O881"/>
  <c r="O875"/>
  <c r="O879"/>
  <c r="O876"/>
  <c r="O880"/>
  <c r="O882"/>
  <c r="P850"/>
  <c r="P863" s="1"/>
  <c r="N907"/>
  <c r="N911"/>
  <c r="N906"/>
  <c r="N910"/>
  <c r="N904"/>
  <c r="N908"/>
  <c r="N905"/>
  <c r="N909"/>
  <c r="R855"/>
  <c r="R868" s="1"/>
  <c r="Q856"/>
  <c r="Q869" s="1"/>
  <c r="M913"/>
  <c r="M316"/>
  <c r="M816"/>
  <c r="M841"/>
  <c r="N889"/>
  <c r="N892"/>
  <c r="M922"/>
  <c r="L284"/>
  <c r="M610"/>
  <c r="M808"/>
  <c r="M818"/>
  <c r="P744"/>
  <c r="R750"/>
  <c r="R763" s="1"/>
  <c r="W751"/>
  <c r="W764" s="1"/>
  <c r="O773"/>
  <c r="O772"/>
  <c r="O776"/>
  <c r="O770"/>
  <c r="O774"/>
  <c r="O771"/>
  <c r="O775"/>
  <c r="O777"/>
  <c r="N790"/>
  <c r="N785"/>
  <c r="N786"/>
  <c r="N789"/>
  <c r="O749"/>
  <c r="O762" s="1"/>
  <c r="N788"/>
  <c r="N836"/>
  <c r="BL836" s="1"/>
  <c r="M735"/>
  <c r="L824"/>
  <c r="L825" s="1"/>
  <c r="M186"/>
  <c r="M713"/>
  <c r="N784"/>
  <c r="N787"/>
  <c r="M817"/>
  <c r="N800"/>
  <c r="N804"/>
  <c r="N799"/>
  <c r="N803"/>
  <c r="N802"/>
  <c r="N806"/>
  <c r="N801"/>
  <c r="N805"/>
  <c r="U747"/>
  <c r="U760" s="1"/>
  <c r="V746"/>
  <c r="V759" s="1"/>
  <c r="BL831"/>
  <c r="P745"/>
  <c r="P758" s="1"/>
  <c r="M815"/>
  <c r="M792"/>
  <c r="M793" s="1"/>
  <c r="P748"/>
  <c r="P761" s="1"/>
  <c r="M821"/>
  <c r="N580"/>
  <c r="M710"/>
  <c r="M822"/>
  <c r="M711"/>
  <c r="M608"/>
  <c r="O668"/>
  <c r="O667"/>
  <c r="O671"/>
  <c r="O665"/>
  <c r="O669"/>
  <c r="O666"/>
  <c r="O670"/>
  <c r="O672"/>
  <c r="N681"/>
  <c r="N680"/>
  <c r="N684"/>
  <c r="N685"/>
  <c r="R645"/>
  <c r="R658" s="1"/>
  <c r="U642"/>
  <c r="U655" s="1"/>
  <c r="N679"/>
  <c r="M717"/>
  <c r="M715"/>
  <c r="N697"/>
  <c r="N701"/>
  <c r="N696"/>
  <c r="N700"/>
  <c r="N694"/>
  <c r="N695"/>
  <c r="N699"/>
  <c r="N698"/>
  <c r="Q646"/>
  <c r="Q659" s="1"/>
  <c r="T641"/>
  <c r="T654" s="1"/>
  <c r="O643"/>
  <c r="O656" s="1"/>
  <c r="N682"/>
  <c r="N730"/>
  <c r="BL730" s="1"/>
  <c r="M703"/>
  <c r="M704" s="1"/>
  <c r="P640"/>
  <c r="P653" s="1"/>
  <c r="O644"/>
  <c r="O657" s="1"/>
  <c r="N731"/>
  <c r="BL731" s="1"/>
  <c r="N683"/>
  <c r="M687"/>
  <c r="M688" s="1"/>
  <c r="M421"/>
  <c r="N474"/>
  <c r="N574"/>
  <c r="M606"/>
  <c r="M630"/>
  <c r="M631" s="1"/>
  <c r="M716"/>
  <c r="L719"/>
  <c r="L720" s="1"/>
  <c r="M503"/>
  <c r="M612"/>
  <c r="P534"/>
  <c r="U537"/>
  <c r="U550" s="1"/>
  <c r="N473"/>
  <c r="N576"/>
  <c r="N575"/>
  <c r="N579"/>
  <c r="O561"/>
  <c r="O565"/>
  <c r="O560"/>
  <c r="O564"/>
  <c r="O562"/>
  <c r="O566"/>
  <c r="O563"/>
  <c r="O567"/>
  <c r="N591"/>
  <c r="N595"/>
  <c r="N590"/>
  <c r="N594"/>
  <c r="N592"/>
  <c r="N596"/>
  <c r="N589"/>
  <c r="N593"/>
  <c r="P535"/>
  <c r="P548" s="1"/>
  <c r="O539"/>
  <c r="O552" s="1"/>
  <c r="N578"/>
  <c r="N626"/>
  <c r="BL626" s="1"/>
  <c r="N573"/>
  <c r="M582"/>
  <c r="M583" s="1"/>
  <c r="M611"/>
  <c r="M607"/>
  <c r="U536"/>
  <c r="U549" s="1"/>
  <c r="O538"/>
  <c r="O551" s="1"/>
  <c r="N625"/>
  <c r="BL625" s="1"/>
  <c r="N577"/>
  <c r="BL621"/>
  <c r="P541"/>
  <c r="P554" s="1"/>
  <c r="R540"/>
  <c r="R553" s="1"/>
  <c r="M598"/>
  <c r="M296"/>
  <c r="M506"/>
  <c r="L614"/>
  <c r="L615" s="1"/>
  <c r="M605"/>
  <c r="M609"/>
  <c r="M292"/>
  <c r="M187"/>
  <c r="O458"/>
  <c r="O457"/>
  <c r="O461"/>
  <c r="O462"/>
  <c r="O455"/>
  <c r="O459"/>
  <c r="O456"/>
  <c r="O460"/>
  <c r="M477"/>
  <c r="M478" s="1"/>
  <c r="M500"/>
  <c r="N484"/>
  <c r="N488"/>
  <c r="N485"/>
  <c r="N489"/>
  <c r="N491"/>
  <c r="N486"/>
  <c r="N487"/>
  <c r="N490"/>
  <c r="S431"/>
  <c r="S444" s="1"/>
  <c r="Q430"/>
  <c r="Q443" s="1"/>
  <c r="P435"/>
  <c r="P448" s="1"/>
  <c r="S436"/>
  <c r="S449" s="1"/>
  <c r="M293"/>
  <c r="N154"/>
  <c r="M192"/>
  <c r="M295"/>
  <c r="M397"/>
  <c r="M505"/>
  <c r="M501"/>
  <c r="Q432"/>
  <c r="Q445" s="1"/>
  <c r="Q433"/>
  <c r="Q446" s="1"/>
  <c r="N525"/>
  <c r="BL516"/>
  <c r="N470"/>
  <c r="N475"/>
  <c r="N472"/>
  <c r="N504" s="1"/>
  <c r="N471"/>
  <c r="N468"/>
  <c r="N469"/>
  <c r="P434"/>
  <c r="P447" s="1"/>
  <c r="M504"/>
  <c r="L509"/>
  <c r="L510" s="1"/>
  <c r="M294"/>
  <c r="M507"/>
  <c r="M493"/>
  <c r="M190"/>
  <c r="M191"/>
  <c r="M189"/>
  <c r="M399"/>
  <c r="M188"/>
  <c r="N264"/>
  <c r="N365"/>
  <c r="N366"/>
  <c r="N369"/>
  <c r="N368"/>
  <c r="N363"/>
  <c r="N364"/>
  <c r="N367"/>
  <c r="N370"/>
  <c r="Q331"/>
  <c r="Q344" s="1"/>
  <c r="M395"/>
  <c r="M372"/>
  <c r="M373" s="1"/>
  <c r="W326"/>
  <c r="W339" s="1"/>
  <c r="S330"/>
  <c r="S343" s="1"/>
  <c r="Q328"/>
  <c r="Q341" s="1"/>
  <c r="Q325"/>
  <c r="Q338" s="1"/>
  <c r="M388"/>
  <c r="M396"/>
  <c r="M402"/>
  <c r="L404"/>
  <c r="L405" s="1"/>
  <c r="N420"/>
  <c r="BL411"/>
  <c r="O352"/>
  <c r="O351"/>
  <c r="O355"/>
  <c r="O353"/>
  <c r="O357"/>
  <c r="O356"/>
  <c r="O350"/>
  <c r="O354"/>
  <c r="N379"/>
  <c r="N382"/>
  <c r="N386"/>
  <c r="N381"/>
  <c r="N383"/>
  <c r="N385"/>
  <c r="N380"/>
  <c r="N384"/>
  <c r="V327"/>
  <c r="V340" s="1"/>
  <c r="Q329"/>
  <c r="Q342" s="1"/>
  <c r="N159"/>
  <c r="N265"/>
  <c r="M398"/>
  <c r="N156"/>
  <c r="M400"/>
  <c r="M401"/>
  <c r="P224"/>
  <c r="P237" s="1"/>
  <c r="M267"/>
  <c r="M268" s="1"/>
  <c r="M290"/>
  <c r="Q222"/>
  <c r="Q235" s="1"/>
  <c r="N315"/>
  <c r="BL306"/>
  <c r="P221"/>
  <c r="P234" s="1"/>
  <c r="N277"/>
  <c r="N274"/>
  <c r="N276"/>
  <c r="N278"/>
  <c r="N279"/>
  <c r="N281"/>
  <c r="N275"/>
  <c r="N280"/>
  <c r="P223"/>
  <c r="P236" s="1"/>
  <c r="P225"/>
  <c r="P238" s="1"/>
  <c r="O247"/>
  <c r="O251"/>
  <c r="O248"/>
  <c r="O252"/>
  <c r="O246"/>
  <c r="O250"/>
  <c r="O245"/>
  <c r="O249"/>
  <c r="P226"/>
  <c r="P239" s="1"/>
  <c r="N157"/>
  <c r="N263"/>
  <c r="N295" s="1"/>
  <c r="N160"/>
  <c r="N262"/>
  <c r="M283"/>
  <c r="Q219"/>
  <c r="P220"/>
  <c r="P233" s="1"/>
  <c r="N155"/>
  <c r="N158"/>
  <c r="N258"/>
  <c r="N261"/>
  <c r="M291"/>
  <c r="L299"/>
  <c r="L300" s="1"/>
  <c r="N259"/>
  <c r="N260"/>
  <c r="X118"/>
  <c r="X131" s="1"/>
  <c r="AD115"/>
  <c r="AD128" s="1"/>
  <c r="R119"/>
  <c r="R132" s="1"/>
  <c r="Y120"/>
  <c r="Y133" s="1"/>
  <c r="P117"/>
  <c r="P130" s="1"/>
  <c r="P121"/>
  <c r="P134" s="1"/>
  <c r="N171"/>
  <c r="N175"/>
  <c r="N170"/>
  <c r="N174"/>
  <c r="N172"/>
  <c r="N176"/>
  <c r="N169"/>
  <c r="N173"/>
  <c r="AG116"/>
  <c r="AG129" s="1"/>
  <c r="O140"/>
  <c r="O144"/>
  <c r="O143"/>
  <c r="O147"/>
  <c r="O141"/>
  <c r="O145"/>
  <c r="O142"/>
  <c r="O146"/>
  <c r="M178"/>
  <c r="J105" i="24"/>
  <c r="K47"/>
  <c r="K51"/>
  <c r="K49"/>
  <c r="K48"/>
  <c r="K53"/>
  <c r="K52"/>
  <c r="K50"/>
  <c r="J56"/>
  <c r="J57" s="1"/>
  <c r="L23"/>
  <c r="L100" s="1"/>
  <c r="L116" s="1"/>
  <c r="L19"/>
  <c r="L96" s="1"/>
  <c r="L112" s="1"/>
  <c r="L24"/>
  <c r="L101" s="1"/>
  <c r="L117" s="1"/>
  <c r="L20"/>
  <c r="L97" s="1"/>
  <c r="L113" s="1"/>
  <c r="L25"/>
  <c r="L102" s="1"/>
  <c r="L118" s="1"/>
  <c r="L21"/>
  <c r="L98" s="1"/>
  <c r="L114" s="1"/>
  <c r="L22"/>
  <c r="L99" s="1"/>
  <c r="L115" s="1"/>
  <c r="L18"/>
  <c r="L95" s="1"/>
  <c r="K104"/>
  <c r="K111"/>
  <c r="K120" s="1"/>
  <c r="K121" s="1"/>
  <c r="K54"/>
  <c r="L53" l="1"/>
  <c r="N503" i="7"/>
  <c r="N507"/>
  <c r="M284"/>
  <c r="N612"/>
  <c r="N920"/>
  <c r="N678"/>
  <c r="N687" s="1"/>
  <c r="N688" s="1"/>
  <c r="M599"/>
  <c r="N715"/>
  <c r="M736"/>
  <c r="M809"/>
  <c r="Q442"/>
  <c r="R429" s="1"/>
  <c r="P862"/>
  <c r="Q849" s="1"/>
  <c r="P757"/>
  <c r="Q744" s="1"/>
  <c r="Q232"/>
  <c r="O652"/>
  <c r="P639" s="1"/>
  <c r="P547"/>
  <c r="Q534" s="1"/>
  <c r="I185"/>
  <c r="I194" s="1"/>
  <c r="I195" s="1"/>
  <c r="I162"/>
  <c r="I163" s="1"/>
  <c r="Q337"/>
  <c r="J127"/>
  <c r="N726"/>
  <c r="BL726" s="1"/>
  <c r="M179"/>
  <c r="N526"/>
  <c r="M914"/>
  <c r="N925"/>
  <c r="M389"/>
  <c r="M929"/>
  <c r="M930" s="1"/>
  <c r="N924"/>
  <c r="N506"/>
  <c r="N921"/>
  <c r="M494"/>
  <c r="N923"/>
  <c r="Q853"/>
  <c r="Q866" s="1"/>
  <c r="P854"/>
  <c r="P867" s="1"/>
  <c r="V851"/>
  <c r="V864" s="1"/>
  <c r="N922"/>
  <c r="N927"/>
  <c r="N945"/>
  <c r="N946" s="1"/>
  <c r="R856"/>
  <c r="R869" s="1"/>
  <c r="Q850"/>
  <c r="Q863" s="1"/>
  <c r="V852"/>
  <c r="V865" s="1"/>
  <c r="P877"/>
  <c r="P881"/>
  <c r="P876"/>
  <c r="P880"/>
  <c r="P875"/>
  <c r="P878"/>
  <c r="P879"/>
  <c r="P882"/>
  <c r="S855"/>
  <c r="S868" s="1"/>
  <c r="N818"/>
  <c r="N316"/>
  <c r="N815"/>
  <c r="N913"/>
  <c r="N926"/>
  <c r="N897"/>
  <c r="N898" s="1"/>
  <c r="N606"/>
  <c r="Q745"/>
  <c r="Q758" s="1"/>
  <c r="S750"/>
  <c r="S763" s="1"/>
  <c r="V747"/>
  <c r="V760" s="1"/>
  <c r="X751"/>
  <c r="X764" s="1"/>
  <c r="N840"/>
  <c r="N841" s="1"/>
  <c r="N821"/>
  <c r="N808"/>
  <c r="N819"/>
  <c r="N820"/>
  <c r="N817"/>
  <c r="Q748"/>
  <c r="Q761" s="1"/>
  <c r="P772"/>
  <c r="P776"/>
  <c r="P771"/>
  <c r="P775"/>
  <c r="P770"/>
  <c r="P773"/>
  <c r="P774"/>
  <c r="P777"/>
  <c r="W746"/>
  <c r="W759" s="1"/>
  <c r="P749"/>
  <c r="P762" s="1"/>
  <c r="M719"/>
  <c r="M720" s="1"/>
  <c r="M824"/>
  <c r="M825" s="1"/>
  <c r="N792"/>
  <c r="N793" s="1"/>
  <c r="N816"/>
  <c r="N822"/>
  <c r="N716"/>
  <c r="N609"/>
  <c r="N714"/>
  <c r="N610"/>
  <c r="S645"/>
  <c r="S658" s="1"/>
  <c r="N717"/>
  <c r="N713"/>
  <c r="P644"/>
  <c r="P657" s="1"/>
  <c r="Q640"/>
  <c r="Q653" s="1"/>
  <c r="U641"/>
  <c r="U654" s="1"/>
  <c r="N421"/>
  <c r="N712"/>
  <c r="P643"/>
  <c r="P656" s="1"/>
  <c r="V642"/>
  <c r="V655" s="1"/>
  <c r="P667"/>
  <c r="P671"/>
  <c r="P666"/>
  <c r="P670"/>
  <c r="P665"/>
  <c r="P668"/>
  <c r="P669"/>
  <c r="P672"/>
  <c r="R646"/>
  <c r="R659" s="1"/>
  <c r="N703"/>
  <c r="N704" s="1"/>
  <c r="N711"/>
  <c r="V536"/>
  <c r="V549" s="1"/>
  <c r="P560"/>
  <c r="P564"/>
  <c r="P563"/>
  <c r="P567"/>
  <c r="P565"/>
  <c r="P566"/>
  <c r="P561"/>
  <c r="P562"/>
  <c r="S540"/>
  <c r="S553" s="1"/>
  <c r="P538"/>
  <c r="P551" s="1"/>
  <c r="P539"/>
  <c r="P552" s="1"/>
  <c r="N505"/>
  <c r="N608"/>
  <c r="M614"/>
  <c r="M615" s="1"/>
  <c r="N611"/>
  <c r="Q541"/>
  <c r="Q554" s="1"/>
  <c r="N582"/>
  <c r="N583" s="1"/>
  <c r="N605"/>
  <c r="Q535"/>
  <c r="Q548" s="1"/>
  <c r="V537"/>
  <c r="V550" s="1"/>
  <c r="N501"/>
  <c r="N630"/>
  <c r="N631" s="1"/>
  <c r="N598"/>
  <c r="N607"/>
  <c r="N186"/>
  <c r="N294"/>
  <c r="N502"/>
  <c r="Q434"/>
  <c r="Q447" s="1"/>
  <c r="T431"/>
  <c r="T444" s="1"/>
  <c r="P457"/>
  <c r="P461"/>
  <c r="P456"/>
  <c r="P460"/>
  <c r="P455"/>
  <c r="P458"/>
  <c r="P459"/>
  <c r="P462"/>
  <c r="R433"/>
  <c r="R446" s="1"/>
  <c r="Q435"/>
  <c r="Q448" s="1"/>
  <c r="M509"/>
  <c r="M510" s="1"/>
  <c r="N493"/>
  <c r="N189"/>
  <c r="N187"/>
  <c r="N500"/>
  <c r="N477"/>
  <c r="N478" s="1"/>
  <c r="R430"/>
  <c r="R443" s="1"/>
  <c r="R432"/>
  <c r="R445" s="1"/>
  <c r="T436"/>
  <c r="T449" s="1"/>
  <c r="N297"/>
  <c r="N399"/>
  <c r="N401"/>
  <c r="N296"/>
  <c r="N398"/>
  <c r="X326"/>
  <c r="X339" s="1"/>
  <c r="R324"/>
  <c r="R325"/>
  <c r="R338" s="1"/>
  <c r="W327"/>
  <c r="W340" s="1"/>
  <c r="R328"/>
  <c r="R341" s="1"/>
  <c r="N396"/>
  <c r="N192"/>
  <c r="N191"/>
  <c r="N293"/>
  <c r="M299"/>
  <c r="M300" s="1"/>
  <c r="N388"/>
  <c r="M404"/>
  <c r="M405" s="1"/>
  <c r="N402"/>
  <c r="N400"/>
  <c r="P351"/>
  <c r="P350"/>
  <c r="P354"/>
  <c r="P355"/>
  <c r="P352"/>
  <c r="P356"/>
  <c r="P353"/>
  <c r="P357"/>
  <c r="R329"/>
  <c r="R342" s="1"/>
  <c r="T330"/>
  <c r="T343" s="1"/>
  <c r="R331"/>
  <c r="R344" s="1"/>
  <c r="N372"/>
  <c r="N373" s="1"/>
  <c r="N395"/>
  <c r="N188"/>
  <c r="N397"/>
  <c r="Q221"/>
  <c r="Q234" s="1"/>
  <c r="N267"/>
  <c r="N268" s="1"/>
  <c r="N290"/>
  <c r="Q223"/>
  <c r="Q236" s="1"/>
  <c r="N291"/>
  <c r="N292"/>
  <c r="N190"/>
  <c r="N283"/>
  <c r="P246"/>
  <c r="P250"/>
  <c r="P247"/>
  <c r="P251"/>
  <c r="P245"/>
  <c r="P248"/>
  <c r="P249"/>
  <c r="P252"/>
  <c r="Q226"/>
  <c r="Q239" s="1"/>
  <c r="Q220"/>
  <c r="Q233" s="1"/>
  <c r="R219"/>
  <c r="Q225"/>
  <c r="Q238" s="1"/>
  <c r="R222"/>
  <c r="R235" s="1"/>
  <c r="Q224"/>
  <c r="Q237" s="1"/>
  <c r="P143"/>
  <c r="P147"/>
  <c r="P142"/>
  <c r="P146"/>
  <c r="P140"/>
  <c r="P144"/>
  <c r="P141"/>
  <c r="P145"/>
  <c r="AE115"/>
  <c r="AE128" s="1"/>
  <c r="AH116"/>
  <c r="AH129" s="1"/>
  <c r="Q117"/>
  <c r="Q130" s="1"/>
  <c r="Y118"/>
  <c r="Y131" s="1"/>
  <c r="Z120"/>
  <c r="Z133" s="1"/>
  <c r="Q121"/>
  <c r="Q134" s="1"/>
  <c r="S119"/>
  <c r="S132" s="1"/>
  <c r="N178"/>
  <c r="K105" i="24"/>
  <c r="L47"/>
  <c r="L50"/>
  <c r="K56"/>
  <c r="K57" s="1"/>
  <c r="L51"/>
  <c r="L52"/>
  <c r="L48"/>
  <c r="L54"/>
  <c r="M22"/>
  <c r="M99" s="1"/>
  <c r="M115" s="1"/>
  <c r="M18"/>
  <c r="M95" s="1"/>
  <c r="M23"/>
  <c r="M100" s="1"/>
  <c r="M116" s="1"/>
  <c r="M19"/>
  <c r="M96" s="1"/>
  <c r="M112" s="1"/>
  <c r="M24"/>
  <c r="M101" s="1"/>
  <c r="M117" s="1"/>
  <c r="M20"/>
  <c r="M97" s="1"/>
  <c r="M113" s="1"/>
  <c r="M25"/>
  <c r="M102" s="1"/>
  <c r="M118" s="1"/>
  <c r="M21"/>
  <c r="M98" s="1"/>
  <c r="M114" s="1"/>
  <c r="L104"/>
  <c r="L111"/>
  <c r="L120" s="1"/>
  <c r="L121" s="1"/>
  <c r="L49"/>
  <c r="N710" i="7" l="1"/>
  <c r="N719" s="1"/>
  <c r="N720" s="1"/>
  <c r="N809"/>
  <c r="N284"/>
  <c r="N179"/>
  <c r="N599"/>
  <c r="N735"/>
  <c r="N736" s="1"/>
  <c r="R442"/>
  <c r="S429" s="1"/>
  <c r="Q547"/>
  <c r="Q757"/>
  <c r="R744" s="1"/>
  <c r="R232"/>
  <c r="Q862"/>
  <c r="R849" s="1"/>
  <c r="J201"/>
  <c r="J153"/>
  <c r="K114"/>
  <c r="P652"/>
  <c r="Q639" s="1"/>
  <c r="R337"/>
  <c r="S324" s="1"/>
  <c r="N914"/>
  <c r="N494"/>
  <c r="N389"/>
  <c r="N929"/>
  <c r="N930" s="1"/>
  <c r="R850"/>
  <c r="R863" s="1"/>
  <c r="R853"/>
  <c r="R866" s="1"/>
  <c r="S856"/>
  <c r="S869" s="1"/>
  <c r="W852"/>
  <c r="W865" s="1"/>
  <c r="Q854"/>
  <c r="Q867" s="1"/>
  <c r="T855"/>
  <c r="T868" s="1"/>
  <c r="Q876"/>
  <c r="Q880"/>
  <c r="Q875"/>
  <c r="Q879"/>
  <c r="Q882"/>
  <c r="Q881"/>
  <c r="Q877"/>
  <c r="Q878"/>
  <c r="W851"/>
  <c r="W864" s="1"/>
  <c r="N824"/>
  <c r="N825" s="1"/>
  <c r="Y751"/>
  <c r="Y764" s="1"/>
  <c r="Q749"/>
  <c r="Q762" s="1"/>
  <c r="W747"/>
  <c r="W760" s="1"/>
  <c r="Q771"/>
  <c r="Q775"/>
  <c r="Q770"/>
  <c r="Q774"/>
  <c r="Q777"/>
  <c r="Q776"/>
  <c r="Q772"/>
  <c r="Q773"/>
  <c r="R748"/>
  <c r="R761" s="1"/>
  <c r="T750"/>
  <c r="T763" s="1"/>
  <c r="R745"/>
  <c r="R758" s="1"/>
  <c r="X746"/>
  <c r="X759" s="1"/>
  <c r="Q643"/>
  <c r="Q656" s="1"/>
  <c r="R640"/>
  <c r="R653" s="1"/>
  <c r="T645"/>
  <c r="T658" s="1"/>
  <c r="V641"/>
  <c r="V654" s="1"/>
  <c r="Q644"/>
  <c r="Q657" s="1"/>
  <c r="W642"/>
  <c r="W655" s="1"/>
  <c r="Q666"/>
  <c r="Q670"/>
  <c r="Q665"/>
  <c r="Q669"/>
  <c r="Q672"/>
  <c r="Q667"/>
  <c r="Q668"/>
  <c r="Q671"/>
  <c r="S646"/>
  <c r="S659" s="1"/>
  <c r="R535"/>
  <c r="R548" s="1"/>
  <c r="R534"/>
  <c r="W536"/>
  <c r="W549" s="1"/>
  <c r="T540"/>
  <c r="T553" s="1"/>
  <c r="Q563"/>
  <c r="Q562"/>
  <c r="Q566"/>
  <c r="Q567"/>
  <c r="Q560"/>
  <c r="Q561"/>
  <c r="Q564"/>
  <c r="Q565"/>
  <c r="W537"/>
  <c r="W550" s="1"/>
  <c r="R541"/>
  <c r="R554" s="1"/>
  <c r="Q539"/>
  <c r="Q552" s="1"/>
  <c r="Q538"/>
  <c r="Q551" s="1"/>
  <c r="N614"/>
  <c r="N615" s="1"/>
  <c r="N509"/>
  <c r="N510" s="1"/>
  <c r="S432"/>
  <c r="S445" s="1"/>
  <c r="S433"/>
  <c r="S446" s="1"/>
  <c r="R434"/>
  <c r="R447" s="1"/>
  <c r="U431"/>
  <c r="U444" s="1"/>
  <c r="R435"/>
  <c r="R448" s="1"/>
  <c r="U436"/>
  <c r="U449" s="1"/>
  <c r="Q456"/>
  <c r="Q460"/>
  <c r="Q455"/>
  <c r="Q459"/>
  <c r="Q457"/>
  <c r="Q458"/>
  <c r="Q461"/>
  <c r="Q462"/>
  <c r="S430"/>
  <c r="S443" s="1"/>
  <c r="S331"/>
  <c r="S344" s="1"/>
  <c r="S328"/>
  <c r="S341" s="1"/>
  <c r="Q350"/>
  <c r="Q353"/>
  <c r="Q351"/>
  <c r="Q352"/>
  <c r="Q356"/>
  <c r="Q354"/>
  <c r="Q355"/>
  <c r="Q357"/>
  <c r="U330"/>
  <c r="U343" s="1"/>
  <c r="X327"/>
  <c r="X340" s="1"/>
  <c r="Y326"/>
  <c r="Y339" s="1"/>
  <c r="N299"/>
  <c r="N300" s="1"/>
  <c r="N404"/>
  <c r="N405" s="1"/>
  <c r="S329"/>
  <c r="S342" s="1"/>
  <c r="S325"/>
  <c r="S338" s="1"/>
  <c r="S219"/>
  <c r="R224"/>
  <c r="R237" s="1"/>
  <c r="S222"/>
  <c r="S235" s="1"/>
  <c r="R220"/>
  <c r="R233" s="1"/>
  <c r="R226"/>
  <c r="R239" s="1"/>
  <c r="R223"/>
  <c r="R236" s="1"/>
  <c r="R225"/>
  <c r="R238" s="1"/>
  <c r="Q245"/>
  <c r="Q249"/>
  <c r="Q246"/>
  <c r="Q250"/>
  <c r="Q247"/>
  <c r="Q248"/>
  <c r="Q251"/>
  <c r="Q252"/>
  <c r="R221"/>
  <c r="R234" s="1"/>
  <c r="T119"/>
  <c r="T132" s="1"/>
  <c r="Q142"/>
  <c r="Q146"/>
  <c r="Q141"/>
  <c r="Q145"/>
  <c r="Q143"/>
  <c r="Q147"/>
  <c r="Q140"/>
  <c r="Q144"/>
  <c r="AA120"/>
  <c r="AA133" s="1"/>
  <c r="R117"/>
  <c r="R130" s="1"/>
  <c r="R121"/>
  <c r="R134" s="1"/>
  <c r="Z118"/>
  <c r="Z131" s="1"/>
  <c r="AI116"/>
  <c r="AI129" s="1"/>
  <c r="AF115"/>
  <c r="AF128" s="1"/>
  <c r="L105" i="24"/>
  <c r="M53"/>
  <c r="M50"/>
  <c r="M48"/>
  <c r="M49"/>
  <c r="M51"/>
  <c r="M47"/>
  <c r="M104"/>
  <c r="M111"/>
  <c r="M120" s="1"/>
  <c r="M121" s="1"/>
  <c r="L56"/>
  <c r="L57" s="1"/>
  <c r="M54"/>
  <c r="M52"/>
  <c r="N25"/>
  <c r="N102" s="1"/>
  <c r="N118" s="1"/>
  <c r="N21"/>
  <c r="N98" s="1"/>
  <c r="N114" s="1"/>
  <c r="N22"/>
  <c r="N99" s="1"/>
  <c r="N115" s="1"/>
  <c r="N18"/>
  <c r="N95" s="1"/>
  <c r="N23"/>
  <c r="N100" s="1"/>
  <c r="N116" s="1"/>
  <c r="N19"/>
  <c r="N96" s="1"/>
  <c r="N112" s="1"/>
  <c r="N24"/>
  <c r="N101" s="1"/>
  <c r="N117" s="1"/>
  <c r="N20"/>
  <c r="N97" s="1"/>
  <c r="N113" s="1"/>
  <c r="S337" i="7" l="1"/>
  <c r="T324" s="1"/>
  <c r="S442"/>
  <c r="R862"/>
  <c r="R757"/>
  <c r="Q652"/>
  <c r="R639" s="1"/>
  <c r="S232"/>
  <c r="T219" s="1"/>
  <c r="R547"/>
  <c r="J162"/>
  <c r="J163" s="1"/>
  <c r="J185"/>
  <c r="J194" s="1"/>
  <c r="J195" s="1"/>
  <c r="K127"/>
  <c r="J210"/>
  <c r="J211" s="1"/>
  <c r="S849"/>
  <c r="X852"/>
  <c r="X865" s="1"/>
  <c r="U855"/>
  <c r="U868" s="1"/>
  <c r="T856"/>
  <c r="T869" s="1"/>
  <c r="X851"/>
  <c r="X864" s="1"/>
  <c r="R854"/>
  <c r="R867" s="1"/>
  <c r="S850"/>
  <c r="S863" s="1"/>
  <c r="R875"/>
  <c r="R879"/>
  <c r="R878"/>
  <c r="R876"/>
  <c r="R880"/>
  <c r="R882"/>
  <c r="R877"/>
  <c r="R881"/>
  <c r="S853"/>
  <c r="S866" s="1"/>
  <c r="Z751"/>
  <c r="Z764" s="1"/>
  <c r="S745"/>
  <c r="S758" s="1"/>
  <c r="X747"/>
  <c r="X760" s="1"/>
  <c r="Y746"/>
  <c r="Y759" s="1"/>
  <c r="U750"/>
  <c r="U763" s="1"/>
  <c r="S748"/>
  <c r="S761" s="1"/>
  <c r="R770"/>
  <c r="R774"/>
  <c r="R773"/>
  <c r="R771"/>
  <c r="R775"/>
  <c r="R777"/>
  <c r="R772"/>
  <c r="R776"/>
  <c r="S744"/>
  <c r="R749"/>
  <c r="R762" s="1"/>
  <c r="X642"/>
  <c r="X655" s="1"/>
  <c r="R643"/>
  <c r="R656" s="1"/>
  <c r="R644"/>
  <c r="R657" s="1"/>
  <c r="W641"/>
  <c r="W654" s="1"/>
  <c r="U645"/>
  <c r="U658" s="1"/>
  <c r="R665"/>
  <c r="R669"/>
  <c r="R668"/>
  <c r="R666"/>
  <c r="R670"/>
  <c r="R672"/>
  <c r="R667"/>
  <c r="R671"/>
  <c r="T646"/>
  <c r="T659" s="1"/>
  <c r="S640"/>
  <c r="S653" s="1"/>
  <c r="S534"/>
  <c r="R538"/>
  <c r="R551" s="1"/>
  <c r="S535"/>
  <c r="S548" s="1"/>
  <c r="S541"/>
  <c r="S554" s="1"/>
  <c r="X536"/>
  <c r="X549" s="1"/>
  <c r="X537"/>
  <c r="X550" s="1"/>
  <c r="R562"/>
  <c r="R566"/>
  <c r="R561"/>
  <c r="R565"/>
  <c r="R563"/>
  <c r="R560"/>
  <c r="R564"/>
  <c r="R567"/>
  <c r="R539"/>
  <c r="R552" s="1"/>
  <c r="U540"/>
  <c r="U553" s="1"/>
  <c r="T433"/>
  <c r="T446" s="1"/>
  <c r="S435"/>
  <c r="S448" s="1"/>
  <c r="V431"/>
  <c r="V444" s="1"/>
  <c r="T432"/>
  <c r="T445" s="1"/>
  <c r="T430"/>
  <c r="T443" s="1"/>
  <c r="T429"/>
  <c r="V436"/>
  <c r="V449" s="1"/>
  <c r="R455"/>
  <c r="R459"/>
  <c r="R458"/>
  <c r="R456"/>
  <c r="R460"/>
  <c r="R462"/>
  <c r="R457"/>
  <c r="R461"/>
  <c r="S434"/>
  <c r="S447" s="1"/>
  <c r="T328"/>
  <c r="T341" s="1"/>
  <c r="T325"/>
  <c r="T338" s="1"/>
  <c r="T331"/>
  <c r="T344" s="1"/>
  <c r="T329"/>
  <c r="T342" s="1"/>
  <c r="Z326"/>
  <c r="Z339" s="1"/>
  <c r="Y327"/>
  <c r="Y340" s="1"/>
  <c r="R352"/>
  <c r="R356"/>
  <c r="R354"/>
  <c r="R357"/>
  <c r="R353"/>
  <c r="R350"/>
  <c r="R355"/>
  <c r="R351"/>
  <c r="V330"/>
  <c r="V343" s="1"/>
  <c r="S223"/>
  <c r="S236" s="1"/>
  <c r="S224"/>
  <c r="S237" s="1"/>
  <c r="S221"/>
  <c r="S234" s="1"/>
  <c r="R248"/>
  <c r="R252"/>
  <c r="R245"/>
  <c r="R249"/>
  <c r="R247"/>
  <c r="R251"/>
  <c r="R246"/>
  <c r="R250"/>
  <c r="S220"/>
  <c r="S233" s="1"/>
  <c r="S226"/>
  <c r="S239" s="1"/>
  <c r="S225"/>
  <c r="S238" s="1"/>
  <c r="T222"/>
  <c r="T235" s="1"/>
  <c r="AG115"/>
  <c r="AG128" s="1"/>
  <c r="S117"/>
  <c r="S130" s="1"/>
  <c r="AA118"/>
  <c r="AA131" s="1"/>
  <c r="AB120"/>
  <c r="AB133" s="1"/>
  <c r="U119"/>
  <c r="U132" s="1"/>
  <c r="AJ116"/>
  <c r="AJ129" s="1"/>
  <c r="R141"/>
  <c r="R145"/>
  <c r="R140"/>
  <c r="R144"/>
  <c r="R142"/>
  <c r="R146"/>
  <c r="R147"/>
  <c r="R143"/>
  <c r="S121"/>
  <c r="S134" s="1"/>
  <c r="M105" i="24"/>
  <c r="M56"/>
  <c r="M57" s="1"/>
  <c r="N52"/>
  <c r="N54"/>
  <c r="N104"/>
  <c r="N111"/>
  <c r="N120" s="1"/>
  <c r="N121" s="1"/>
  <c r="O24"/>
  <c r="O101" s="1"/>
  <c r="O117" s="1"/>
  <c r="O20"/>
  <c r="O97" s="1"/>
  <c r="O113" s="1"/>
  <c r="O25"/>
  <c r="O102" s="1"/>
  <c r="O118" s="1"/>
  <c r="O21"/>
  <c r="O98" s="1"/>
  <c r="O114" s="1"/>
  <c r="O22"/>
  <c r="O99" s="1"/>
  <c r="O115" s="1"/>
  <c r="O18"/>
  <c r="O95" s="1"/>
  <c r="O23"/>
  <c r="O100" s="1"/>
  <c r="O116" s="1"/>
  <c r="O19"/>
  <c r="O96" s="1"/>
  <c r="O112" s="1"/>
  <c r="N48"/>
  <c r="N50"/>
  <c r="N53"/>
  <c r="N51"/>
  <c r="N49"/>
  <c r="N47"/>
  <c r="N105" l="1"/>
  <c r="T337" i="7"/>
  <c r="U324" s="1"/>
  <c r="S547"/>
  <c r="S757"/>
  <c r="T744" s="1"/>
  <c r="S862"/>
  <c r="T849" s="1"/>
  <c r="R652"/>
  <c r="S639" s="1"/>
  <c r="T442"/>
  <c r="U429" s="1"/>
  <c r="K153"/>
  <c r="L114"/>
  <c r="K201"/>
  <c r="T232"/>
  <c r="U219" s="1"/>
  <c r="Y852"/>
  <c r="Y865" s="1"/>
  <c r="S878"/>
  <c r="S877"/>
  <c r="S881"/>
  <c r="S882"/>
  <c r="S880"/>
  <c r="S879"/>
  <c r="S876"/>
  <c r="S875"/>
  <c r="S854"/>
  <c r="S867" s="1"/>
  <c r="Y851"/>
  <c r="Y864" s="1"/>
  <c r="U856"/>
  <c r="U869" s="1"/>
  <c r="T850"/>
  <c r="T863" s="1"/>
  <c r="T853"/>
  <c r="T866" s="1"/>
  <c r="V855"/>
  <c r="V868" s="1"/>
  <c r="T745"/>
  <c r="T758" s="1"/>
  <c r="T748"/>
  <c r="T761" s="1"/>
  <c r="V750"/>
  <c r="V763" s="1"/>
  <c r="S773"/>
  <c r="S772"/>
  <c r="S776"/>
  <c r="S777"/>
  <c r="S775"/>
  <c r="S774"/>
  <c r="S771"/>
  <c r="S770"/>
  <c r="Z746"/>
  <c r="Z759" s="1"/>
  <c r="AA751"/>
  <c r="AA764" s="1"/>
  <c r="S749"/>
  <c r="S762" s="1"/>
  <c r="Y747"/>
  <c r="Y760" s="1"/>
  <c r="V645"/>
  <c r="V658" s="1"/>
  <c r="X641"/>
  <c r="X654" s="1"/>
  <c r="Y642"/>
  <c r="Y655" s="1"/>
  <c r="S643"/>
  <c r="S656" s="1"/>
  <c r="T640"/>
  <c r="T653" s="1"/>
  <c r="S668"/>
  <c r="S667"/>
  <c r="S671"/>
  <c r="S665"/>
  <c r="S666"/>
  <c r="S669"/>
  <c r="S670"/>
  <c r="S672"/>
  <c r="U646"/>
  <c r="U659" s="1"/>
  <c r="S644"/>
  <c r="S657" s="1"/>
  <c r="S538"/>
  <c r="S551" s="1"/>
  <c r="Y536"/>
  <c r="Y549" s="1"/>
  <c r="T534"/>
  <c r="S539"/>
  <c r="S552" s="1"/>
  <c r="T541"/>
  <c r="T554" s="1"/>
  <c r="Y537"/>
  <c r="Y550" s="1"/>
  <c r="V540"/>
  <c r="V553" s="1"/>
  <c r="S561"/>
  <c r="S565"/>
  <c r="S560"/>
  <c r="S564"/>
  <c r="S562"/>
  <c r="S563"/>
  <c r="S566"/>
  <c r="S567"/>
  <c r="T535"/>
  <c r="T548" s="1"/>
  <c r="W436"/>
  <c r="W449" s="1"/>
  <c r="U432"/>
  <c r="U445" s="1"/>
  <c r="W431"/>
  <c r="W444" s="1"/>
  <c r="U430"/>
  <c r="U443" s="1"/>
  <c r="U433"/>
  <c r="U446" s="1"/>
  <c r="S458"/>
  <c r="S457"/>
  <c r="S461"/>
  <c r="S456"/>
  <c r="S460"/>
  <c r="S462"/>
  <c r="S455"/>
  <c r="S459"/>
  <c r="T434"/>
  <c r="T447" s="1"/>
  <c r="T435"/>
  <c r="T448" s="1"/>
  <c r="AA326"/>
  <c r="AA339" s="1"/>
  <c r="U328"/>
  <c r="U341" s="1"/>
  <c r="W330"/>
  <c r="W343" s="1"/>
  <c r="U329"/>
  <c r="U342" s="1"/>
  <c r="S352"/>
  <c r="S351"/>
  <c r="S355"/>
  <c r="S357"/>
  <c r="S350"/>
  <c r="S353"/>
  <c r="S354"/>
  <c r="S356"/>
  <c r="Z327"/>
  <c r="Z340" s="1"/>
  <c r="U331"/>
  <c r="U344" s="1"/>
  <c r="U325"/>
  <c r="U338" s="1"/>
  <c r="T225"/>
  <c r="T238" s="1"/>
  <c r="T226"/>
  <c r="T239" s="1"/>
  <c r="T220"/>
  <c r="T233" s="1"/>
  <c r="T223"/>
  <c r="T236" s="1"/>
  <c r="S247"/>
  <c r="S251"/>
  <c r="S248"/>
  <c r="S252"/>
  <c r="S245"/>
  <c r="S249"/>
  <c r="S246"/>
  <c r="S250"/>
  <c r="T221"/>
  <c r="T234" s="1"/>
  <c r="U222"/>
  <c r="U235" s="1"/>
  <c r="T224"/>
  <c r="T237" s="1"/>
  <c r="AK116"/>
  <c r="AK129" s="1"/>
  <c r="AH115"/>
  <c r="AH128" s="1"/>
  <c r="S140"/>
  <c r="S144"/>
  <c r="S143"/>
  <c r="S147"/>
  <c r="S141"/>
  <c r="S145"/>
  <c r="S146"/>
  <c r="S142"/>
  <c r="V119"/>
  <c r="V132" s="1"/>
  <c r="T117"/>
  <c r="T130" s="1"/>
  <c r="AC120"/>
  <c r="AC133" s="1"/>
  <c r="T121"/>
  <c r="T134" s="1"/>
  <c r="AB118"/>
  <c r="AB131" s="1"/>
  <c r="O49" i="24"/>
  <c r="O47"/>
  <c r="O52"/>
  <c r="O54"/>
  <c r="O50"/>
  <c r="O104"/>
  <c r="O105" s="1"/>
  <c r="O111"/>
  <c r="O120" s="1"/>
  <c r="O121" s="1"/>
  <c r="N56"/>
  <c r="N57" s="1"/>
  <c r="P23"/>
  <c r="P100" s="1"/>
  <c r="P116" s="1"/>
  <c r="P19"/>
  <c r="P96" s="1"/>
  <c r="P112" s="1"/>
  <c r="P24"/>
  <c r="P101" s="1"/>
  <c r="P117" s="1"/>
  <c r="P20"/>
  <c r="P97" s="1"/>
  <c r="P113" s="1"/>
  <c r="P25"/>
  <c r="P102" s="1"/>
  <c r="P118" s="1"/>
  <c r="P21"/>
  <c r="P98" s="1"/>
  <c r="P114" s="1"/>
  <c r="P22"/>
  <c r="P99" s="1"/>
  <c r="P115" s="1"/>
  <c r="P18"/>
  <c r="P95" s="1"/>
  <c r="O48"/>
  <c r="O51"/>
  <c r="O53"/>
  <c r="U337" i="7" l="1"/>
  <c r="V324" s="1"/>
  <c r="U232"/>
  <c r="T757"/>
  <c r="U744" s="1"/>
  <c r="U442"/>
  <c r="V429" s="1"/>
  <c r="K162"/>
  <c r="K163" s="1"/>
  <c r="K185"/>
  <c r="K194" s="1"/>
  <c r="K195" s="1"/>
  <c r="L127"/>
  <c r="T862"/>
  <c r="U849" s="1"/>
  <c r="T547"/>
  <c r="S652"/>
  <c r="T639" s="1"/>
  <c r="K210"/>
  <c r="K211" s="1"/>
  <c r="W855"/>
  <c r="W868" s="1"/>
  <c r="Z851"/>
  <c r="Z864" s="1"/>
  <c r="Z852"/>
  <c r="Z865" s="1"/>
  <c r="U850"/>
  <c r="U863" s="1"/>
  <c r="V856"/>
  <c r="V869" s="1"/>
  <c r="T877"/>
  <c r="T881"/>
  <c r="T876"/>
  <c r="T880"/>
  <c r="T875"/>
  <c r="T878"/>
  <c r="T879"/>
  <c r="T882"/>
  <c r="U853"/>
  <c r="U866" s="1"/>
  <c r="T854"/>
  <c r="T867" s="1"/>
  <c r="T772"/>
  <c r="T776"/>
  <c r="T771"/>
  <c r="T775"/>
  <c r="T770"/>
  <c r="T773"/>
  <c r="T774"/>
  <c r="T777"/>
  <c r="AB751"/>
  <c r="AB764" s="1"/>
  <c r="Z747"/>
  <c r="Z760" s="1"/>
  <c r="U748"/>
  <c r="U761" s="1"/>
  <c r="T749"/>
  <c r="T762" s="1"/>
  <c r="U745"/>
  <c r="U758" s="1"/>
  <c r="AA746"/>
  <c r="AA759" s="1"/>
  <c r="W750"/>
  <c r="W763" s="1"/>
  <c r="T667"/>
  <c r="T671"/>
  <c r="T666"/>
  <c r="T670"/>
  <c r="T665"/>
  <c r="T668"/>
  <c r="T669"/>
  <c r="T672"/>
  <c r="U640"/>
  <c r="U653" s="1"/>
  <c r="W645"/>
  <c r="W658" s="1"/>
  <c r="T644"/>
  <c r="T657" s="1"/>
  <c r="T643"/>
  <c r="T656" s="1"/>
  <c r="Z642"/>
  <c r="Z655" s="1"/>
  <c r="V646"/>
  <c r="V659" s="1"/>
  <c r="Y641"/>
  <c r="Y654" s="1"/>
  <c r="U535"/>
  <c r="U548" s="1"/>
  <c r="Z536"/>
  <c r="Z549" s="1"/>
  <c r="T560"/>
  <c r="T564"/>
  <c r="T563"/>
  <c r="T561"/>
  <c r="T562"/>
  <c r="T565"/>
  <c r="T566"/>
  <c r="T567"/>
  <c r="Z537"/>
  <c r="Z550" s="1"/>
  <c r="U534"/>
  <c r="U541"/>
  <c r="U554" s="1"/>
  <c r="T538"/>
  <c r="T551" s="1"/>
  <c r="T539"/>
  <c r="T552" s="1"/>
  <c r="W540"/>
  <c r="W553" s="1"/>
  <c r="T457"/>
  <c r="T461"/>
  <c r="T456"/>
  <c r="T460"/>
  <c r="T458"/>
  <c r="T462"/>
  <c r="T455"/>
  <c r="T459"/>
  <c r="V433"/>
  <c r="V446" s="1"/>
  <c r="X436"/>
  <c r="X449" s="1"/>
  <c r="U435"/>
  <c r="U448" s="1"/>
  <c r="X431"/>
  <c r="X444" s="1"/>
  <c r="U434"/>
  <c r="U447" s="1"/>
  <c r="V432"/>
  <c r="V445" s="1"/>
  <c r="V430"/>
  <c r="V443" s="1"/>
  <c r="AB326"/>
  <c r="AB339" s="1"/>
  <c r="V325"/>
  <c r="V338" s="1"/>
  <c r="V331"/>
  <c r="V344" s="1"/>
  <c r="X330"/>
  <c r="X343" s="1"/>
  <c r="V328"/>
  <c r="V341" s="1"/>
  <c r="T351"/>
  <c r="T350"/>
  <c r="T354"/>
  <c r="T353"/>
  <c r="T355"/>
  <c r="T356"/>
  <c r="T357"/>
  <c r="T352"/>
  <c r="AA327"/>
  <c r="AA340" s="1"/>
  <c r="V329"/>
  <c r="V342" s="1"/>
  <c r="V222"/>
  <c r="V235" s="1"/>
  <c r="U223"/>
  <c r="U236" s="1"/>
  <c r="U225"/>
  <c r="U238" s="1"/>
  <c r="V219"/>
  <c r="U220"/>
  <c r="U233" s="1"/>
  <c r="U224"/>
  <c r="U237" s="1"/>
  <c r="U221"/>
  <c r="U234" s="1"/>
  <c r="T246"/>
  <c r="T250"/>
  <c r="T247"/>
  <c r="T251"/>
  <c r="T245"/>
  <c r="T248"/>
  <c r="T249"/>
  <c r="T252"/>
  <c r="U226"/>
  <c r="U239" s="1"/>
  <c r="AD120"/>
  <c r="AD133" s="1"/>
  <c r="AL116"/>
  <c r="AL129" s="1"/>
  <c r="U117"/>
  <c r="U130" s="1"/>
  <c r="T143"/>
  <c r="T147"/>
  <c r="T142"/>
  <c r="T146"/>
  <c r="T140"/>
  <c r="T144"/>
  <c r="T145"/>
  <c r="T141"/>
  <c r="AC118"/>
  <c r="AC131" s="1"/>
  <c r="U121"/>
  <c r="U134" s="1"/>
  <c r="W119"/>
  <c r="W132" s="1"/>
  <c r="AI115"/>
  <c r="AI128" s="1"/>
  <c r="O56" i="24"/>
  <c r="O57" s="1"/>
  <c r="P49"/>
  <c r="P47"/>
  <c r="P54"/>
  <c r="P52"/>
  <c r="Q22"/>
  <c r="Q99" s="1"/>
  <c r="Q115" s="1"/>
  <c r="Q18"/>
  <c r="Q95" s="1"/>
  <c r="Q23"/>
  <c r="Q100" s="1"/>
  <c r="Q116" s="1"/>
  <c r="Q19"/>
  <c r="Q96" s="1"/>
  <c r="Q112" s="1"/>
  <c r="Q24"/>
  <c r="Q101" s="1"/>
  <c r="Q117" s="1"/>
  <c r="Q20"/>
  <c r="Q97" s="1"/>
  <c r="Q113" s="1"/>
  <c r="Q25"/>
  <c r="Q102" s="1"/>
  <c r="Q118" s="1"/>
  <c r="Q21"/>
  <c r="Q98" s="1"/>
  <c r="Q114" s="1"/>
  <c r="P50"/>
  <c r="P48"/>
  <c r="P104"/>
  <c r="P105" s="1"/>
  <c r="P111"/>
  <c r="P120" s="1"/>
  <c r="P121" s="1"/>
  <c r="P51"/>
  <c r="P53"/>
  <c r="V337" i="7" l="1"/>
  <c r="W324" s="1"/>
  <c r="U757"/>
  <c r="U547"/>
  <c r="V534" s="1"/>
  <c r="V232"/>
  <c r="V442"/>
  <c r="W429" s="1"/>
  <c r="T652"/>
  <c r="U639" s="1"/>
  <c r="U862"/>
  <c r="V849" s="1"/>
  <c r="L201"/>
  <c r="L153"/>
  <c r="M114"/>
  <c r="V850"/>
  <c r="V863" s="1"/>
  <c r="AA852"/>
  <c r="AA865" s="1"/>
  <c r="W856"/>
  <c r="W869" s="1"/>
  <c r="X855"/>
  <c r="X868" s="1"/>
  <c r="U854"/>
  <c r="U867" s="1"/>
  <c r="U876"/>
  <c r="U880"/>
  <c r="U875"/>
  <c r="U879"/>
  <c r="U877"/>
  <c r="U878"/>
  <c r="U881"/>
  <c r="U882"/>
  <c r="V853"/>
  <c r="V866" s="1"/>
  <c r="AA851"/>
  <c r="AA864" s="1"/>
  <c r="V748"/>
  <c r="V761" s="1"/>
  <c r="U771"/>
  <c r="U775"/>
  <c r="U770"/>
  <c r="U774"/>
  <c r="U772"/>
  <c r="U773"/>
  <c r="U776"/>
  <c r="U777"/>
  <c r="V744"/>
  <c r="AC751"/>
  <c r="AC764" s="1"/>
  <c r="V745"/>
  <c r="V758" s="1"/>
  <c r="U749"/>
  <c r="U762" s="1"/>
  <c r="X750"/>
  <c r="X763" s="1"/>
  <c r="AB746"/>
  <c r="AB759" s="1"/>
  <c r="AA747"/>
  <c r="AA760" s="1"/>
  <c r="W646"/>
  <c r="W659" s="1"/>
  <c r="AA642"/>
  <c r="AA655" s="1"/>
  <c r="Z641"/>
  <c r="Z654" s="1"/>
  <c r="U643"/>
  <c r="U656" s="1"/>
  <c r="V640"/>
  <c r="V653" s="1"/>
  <c r="U644"/>
  <c r="U657" s="1"/>
  <c r="U666"/>
  <c r="U670"/>
  <c r="U665"/>
  <c r="U669"/>
  <c r="U667"/>
  <c r="U668"/>
  <c r="U671"/>
  <c r="U672"/>
  <c r="X645"/>
  <c r="X658" s="1"/>
  <c r="V535"/>
  <c r="V548" s="1"/>
  <c r="U563"/>
  <c r="U562"/>
  <c r="U566"/>
  <c r="U560"/>
  <c r="U561"/>
  <c r="U564"/>
  <c r="U565"/>
  <c r="U567"/>
  <c r="V541"/>
  <c r="V554" s="1"/>
  <c r="AA536"/>
  <c r="AA549" s="1"/>
  <c r="X540"/>
  <c r="X553" s="1"/>
  <c r="U539"/>
  <c r="U552" s="1"/>
  <c r="U538"/>
  <c r="U551" s="1"/>
  <c r="AA537"/>
  <c r="AA550" s="1"/>
  <c r="V435"/>
  <c r="V448" s="1"/>
  <c r="W432"/>
  <c r="W445" s="1"/>
  <c r="U456"/>
  <c r="U460"/>
  <c r="U455"/>
  <c r="U459"/>
  <c r="U457"/>
  <c r="U458"/>
  <c r="U461"/>
  <c r="U462"/>
  <c r="V434"/>
  <c r="V447" s="1"/>
  <c r="W430"/>
  <c r="W443" s="1"/>
  <c r="Y436"/>
  <c r="Y449" s="1"/>
  <c r="W433"/>
  <c r="W446" s="1"/>
  <c r="Y431"/>
  <c r="Y444" s="1"/>
  <c r="W331"/>
  <c r="W344" s="1"/>
  <c r="U350"/>
  <c r="U353"/>
  <c r="U355"/>
  <c r="U356"/>
  <c r="U352"/>
  <c r="U354"/>
  <c r="U357"/>
  <c r="U351"/>
  <c r="AB327"/>
  <c r="AB340" s="1"/>
  <c r="W325"/>
  <c r="W338" s="1"/>
  <c r="Y330"/>
  <c r="Y343" s="1"/>
  <c r="W329"/>
  <c r="W342" s="1"/>
  <c r="W328"/>
  <c r="W341" s="1"/>
  <c r="AC326"/>
  <c r="AC339" s="1"/>
  <c r="U245"/>
  <c r="U249"/>
  <c r="U246"/>
  <c r="U250"/>
  <c r="U248"/>
  <c r="U252"/>
  <c r="U247"/>
  <c r="U251"/>
  <c r="V221"/>
  <c r="V234" s="1"/>
  <c r="V223"/>
  <c r="V236" s="1"/>
  <c r="V225"/>
  <c r="V238" s="1"/>
  <c r="V220"/>
  <c r="V233" s="1"/>
  <c r="W219"/>
  <c r="W222"/>
  <c r="W235" s="1"/>
  <c r="V226"/>
  <c r="V239" s="1"/>
  <c r="V224"/>
  <c r="V237" s="1"/>
  <c r="AJ115"/>
  <c r="AJ128" s="1"/>
  <c r="AE120"/>
  <c r="AE133" s="1"/>
  <c r="X119"/>
  <c r="X132" s="1"/>
  <c r="V121"/>
  <c r="V134" s="1"/>
  <c r="U142"/>
  <c r="U146"/>
  <c r="U141"/>
  <c r="U145"/>
  <c r="U143"/>
  <c r="U147"/>
  <c r="U140"/>
  <c r="U144"/>
  <c r="V117"/>
  <c r="V130" s="1"/>
  <c r="AD118"/>
  <c r="AD131" s="1"/>
  <c r="AM116"/>
  <c r="AM129" s="1"/>
  <c r="Q47" i="24"/>
  <c r="Q49"/>
  <c r="P56"/>
  <c r="P57" s="1"/>
  <c r="Q54"/>
  <c r="Q52"/>
  <c r="Q104"/>
  <c r="Q105" s="1"/>
  <c r="Q111"/>
  <c r="Q120" s="1"/>
  <c r="Q121" s="1"/>
  <c r="Q50"/>
  <c r="Q48"/>
  <c r="R25"/>
  <c r="R102" s="1"/>
  <c r="R118" s="1"/>
  <c r="R21"/>
  <c r="R98" s="1"/>
  <c r="R114" s="1"/>
  <c r="R22"/>
  <c r="R99" s="1"/>
  <c r="R115" s="1"/>
  <c r="R18"/>
  <c r="R95" s="1"/>
  <c r="R23"/>
  <c r="R100" s="1"/>
  <c r="R116" s="1"/>
  <c r="R19"/>
  <c r="R96" s="1"/>
  <c r="R112" s="1"/>
  <c r="R24"/>
  <c r="R101" s="1"/>
  <c r="R117" s="1"/>
  <c r="R20"/>
  <c r="R97" s="1"/>
  <c r="R113" s="1"/>
  <c r="Q53"/>
  <c r="Q51"/>
  <c r="R50" l="1"/>
  <c r="W442" i="7"/>
  <c r="X429" s="1"/>
  <c r="W337"/>
  <c r="X324" s="1"/>
  <c r="V547"/>
  <c r="V862"/>
  <c r="W849" s="1"/>
  <c r="L162"/>
  <c r="L163" s="1"/>
  <c r="L185"/>
  <c r="L194" s="1"/>
  <c r="L195" s="1"/>
  <c r="W232"/>
  <c r="M127"/>
  <c r="V757"/>
  <c r="W744" s="1"/>
  <c r="U652"/>
  <c r="V639" s="1"/>
  <c r="L210"/>
  <c r="L211" s="1"/>
  <c r="AB851"/>
  <c r="AB864" s="1"/>
  <c r="V854"/>
  <c r="V867" s="1"/>
  <c r="W850"/>
  <c r="W863" s="1"/>
  <c r="Y855"/>
  <c r="Y868" s="1"/>
  <c r="X856"/>
  <c r="X869" s="1"/>
  <c r="V875"/>
  <c r="V879"/>
  <c r="V878"/>
  <c r="V882"/>
  <c r="V876"/>
  <c r="V877"/>
  <c r="V880"/>
  <c r="V881"/>
  <c r="W853"/>
  <c r="W866" s="1"/>
  <c r="AB852"/>
  <c r="AB865" s="1"/>
  <c r="W745"/>
  <c r="W758" s="1"/>
  <c r="AC746"/>
  <c r="AC759" s="1"/>
  <c r="AD751"/>
  <c r="AD764" s="1"/>
  <c r="V770"/>
  <c r="V774"/>
  <c r="V773"/>
  <c r="V777"/>
  <c r="V771"/>
  <c r="V772"/>
  <c r="V775"/>
  <c r="V776"/>
  <c r="Y750"/>
  <c r="Y763" s="1"/>
  <c r="V749"/>
  <c r="V762" s="1"/>
  <c r="W748"/>
  <c r="W761" s="1"/>
  <c r="AB747"/>
  <c r="AB760" s="1"/>
  <c r="Y645"/>
  <c r="Y658" s="1"/>
  <c r="W640"/>
  <c r="W653" s="1"/>
  <c r="V643"/>
  <c r="V656" s="1"/>
  <c r="V644"/>
  <c r="V657" s="1"/>
  <c r="AA641"/>
  <c r="AA654" s="1"/>
  <c r="X646"/>
  <c r="X659" s="1"/>
  <c r="V665"/>
  <c r="V669"/>
  <c r="V668"/>
  <c r="V672"/>
  <c r="V667"/>
  <c r="V671"/>
  <c r="V666"/>
  <c r="V670"/>
  <c r="AB642"/>
  <c r="AB655" s="1"/>
  <c r="AB536"/>
  <c r="AB549" s="1"/>
  <c r="V562"/>
  <c r="V566"/>
  <c r="V561"/>
  <c r="V565"/>
  <c r="V560"/>
  <c r="V563"/>
  <c r="V564"/>
  <c r="V567"/>
  <c r="V539"/>
  <c r="V552" s="1"/>
  <c r="AB537"/>
  <c r="AB550" s="1"/>
  <c r="W534"/>
  <c r="W541"/>
  <c r="W554" s="1"/>
  <c r="V538"/>
  <c r="V551" s="1"/>
  <c r="Y540"/>
  <c r="Y553" s="1"/>
  <c r="W535"/>
  <c r="W548" s="1"/>
  <c r="X430"/>
  <c r="X443" s="1"/>
  <c r="W435"/>
  <c r="W448" s="1"/>
  <c r="W434"/>
  <c r="W447" s="1"/>
  <c r="X433"/>
  <c r="X446" s="1"/>
  <c r="X432"/>
  <c r="X445" s="1"/>
  <c r="Z431"/>
  <c r="Z444" s="1"/>
  <c r="V455"/>
  <c r="V459"/>
  <c r="V458"/>
  <c r="V457"/>
  <c r="V461"/>
  <c r="V462"/>
  <c r="V456"/>
  <c r="V460"/>
  <c r="Z436"/>
  <c r="Z449" s="1"/>
  <c r="Z330"/>
  <c r="Z343" s="1"/>
  <c r="AC327"/>
  <c r="AC340" s="1"/>
  <c r="AD326"/>
  <c r="AD339" s="1"/>
  <c r="X325"/>
  <c r="X338" s="1"/>
  <c r="V352"/>
  <c r="V356"/>
  <c r="V350"/>
  <c r="V351"/>
  <c r="V354"/>
  <c r="V357"/>
  <c r="V355"/>
  <c r="V353"/>
  <c r="X328"/>
  <c r="X341" s="1"/>
  <c r="X329"/>
  <c r="X342" s="1"/>
  <c r="X331"/>
  <c r="X344" s="1"/>
  <c r="W224"/>
  <c r="W237" s="1"/>
  <c r="X219"/>
  <c r="W221"/>
  <c r="W234" s="1"/>
  <c r="W220"/>
  <c r="W233" s="1"/>
  <c r="V248"/>
  <c r="V252"/>
  <c r="V245"/>
  <c r="V249"/>
  <c r="V246"/>
  <c r="V250"/>
  <c r="V247"/>
  <c r="V251"/>
  <c r="X222"/>
  <c r="X235" s="1"/>
  <c r="W223"/>
  <c r="W236" s="1"/>
  <c r="W226"/>
  <c r="W239" s="1"/>
  <c r="W225"/>
  <c r="W238" s="1"/>
  <c r="V141"/>
  <c r="V145"/>
  <c r="V140"/>
  <c r="V144"/>
  <c r="V142"/>
  <c r="V146"/>
  <c r="V147"/>
  <c r="V143"/>
  <c r="AE118"/>
  <c r="AE131" s="1"/>
  <c r="AK115"/>
  <c r="AK128" s="1"/>
  <c r="W117"/>
  <c r="W130" s="1"/>
  <c r="W121"/>
  <c r="W134" s="1"/>
  <c r="Y119"/>
  <c r="Y132" s="1"/>
  <c r="AN116"/>
  <c r="AN129" s="1"/>
  <c r="AF120"/>
  <c r="AF133" s="1"/>
  <c r="R51" i="24"/>
  <c r="R48"/>
  <c r="R49"/>
  <c r="R54"/>
  <c r="Q56"/>
  <c r="Q57" s="1"/>
  <c r="R52"/>
  <c r="R53"/>
  <c r="R104"/>
  <c r="R105" s="1"/>
  <c r="R111"/>
  <c r="R120" s="1"/>
  <c r="R121" s="1"/>
  <c r="S24"/>
  <c r="S101" s="1"/>
  <c r="S117" s="1"/>
  <c r="S20"/>
  <c r="S97" s="1"/>
  <c r="S113" s="1"/>
  <c r="S25"/>
  <c r="S102" s="1"/>
  <c r="S118" s="1"/>
  <c r="S21"/>
  <c r="S98" s="1"/>
  <c r="S114" s="1"/>
  <c r="S22"/>
  <c r="S99" s="1"/>
  <c r="S115" s="1"/>
  <c r="S18"/>
  <c r="S95" s="1"/>
  <c r="S23"/>
  <c r="S100" s="1"/>
  <c r="S116" s="1"/>
  <c r="S19"/>
  <c r="S96" s="1"/>
  <c r="S112" s="1"/>
  <c r="R47"/>
  <c r="W547" i="7" l="1"/>
  <c r="X534" s="1"/>
  <c r="W757"/>
  <c r="X744" s="1"/>
  <c r="M201"/>
  <c r="N114"/>
  <c r="M153"/>
  <c r="W862"/>
  <c r="X232"/>
  <c r="Y219" s="1"/>
  <c r="X337"/>
  <c r="V652"/>
  <c r="W639" s="1"/>
  <c r="X442"/>
  <c r="X850"/>
  <c r="X863" s="1"/>
  <c r="W854"/>
  <c r="W867" s="1"/>
  <c r="W878"/>
  <c r="W877"/>
  <c r="W881"/>
  <c r="W875"/>
  <c r="W879"/>
  <c r="W876"/>
  <c r="W880"/>
  <c r="W882"/>
  <c r="Y856"/>
  <c r="Y869" s="1"/>
  <c r="X849"/>
  <c r="AC852"/>
  <c r="AC865" s="1"/>
  <c r="Z855"/>
  <c r="Z868" s="1"/>
  <c r="X853"/>
  <c r="X866" s="1"/>
  <c r="AC851"/>
  <c r="AC864" s="1"/>
  <c r="Z750"/>
  <c r="Z763" s="1"/>
  <c r="AC747"/>
  <c r="AC760" s="1"/>
  <c r="W749"/>
  <c r="W762" s="1"/>
  <c r="X745"/>
  <c r="X758" s="1"/>
  <c r="W773"/>
  <c r="W772"/>
  <c r="W776"/>
  <c r="W770"/>
  <c r="W774"/>
  <c r="W771"/>
  <c r="W775"/>
  <c r="W777"/>
  <c r="AE751"/>
  <c r="AE764" s="1"/>
  <c r="X748"/>
  <c r="X761" s="1"/>
  <c r="AD746"/>
  <c r="AD759" s="1"/>
  <c r="X640"/>
  <c r="X653" s="1"/>
  <c r="W668"/>
  <c r="W667"/>
  <c r="W671"/>
  <c r="W665"/>
  <c r="W669"/>
  <c r="W666"/>
  <c r="W670"/>
  <c r="W672"/>
  <c r="AB641"/>
  <c r="AB654" s="1"/>
  <c r="W644"/>
  <c r="W657" s="1"/>
  <c r="Z645"/>
  <c r="Z658" s="1"/>
  <c r="Y646"/>
  <c r="Y659" s="1"/>
  <c r="AC642"/>
  <c r="AC655" s="1"/>
  <c r="W643"/>
  <c r="W656" s="1"/>
  <c r="W561"/>
  <c r="W565"/>
  <c r="W560"/>
  <c r="W564"/>
  <c r="W562"/>
  <c r="W566"/>
  <c r="W563"/>
  <c r="W567"/>
  <c r="X535"/>
  <c r="X548" s="1"/>
  <c r="W539"/>
  <c r="W552" s="1"/>
  <c r="X541"/>
  <c r="X554" s="1"/>
  <c r="AC537"/>
  <c r="AC550" s="1"/>
  <c r="Z540"/>
  <c r="Z553" s="1"/>
  <c r="W538"/>
  <c r="W551" s="1"/>
  <c r="AC536"/>
  <c r="AC549" s="1"/>
  <c r="Y430"/>
  <c r="Y443" s="1"/>
  <c r="W458"/>
  <c r="W457"/>
  <c r="W461"/>
  <c r="W462"/>
  <c r="W455"/>
  <c r="W459"/>
  <c r="W456"/>
  <c r="W460"/>
  <c r="AA431"/>
  <c r="AA444" s="1"/>
  <c r="Y432"/>
  <c r="Y445" s="1"/>
  <c r="X434"/>
  <c r="X447" s="1"/>
  <c r="Y429"/>
  <c r="AA436"/>
  <c r="AA449" s="1"/>
  <c r="Y433"/>
  <c r="Y446" s="1"/>
  <c r="X435"/>
  <c r="X448" s="1"/>
  <c r="Y328"/>
  <c r="Y341" s="1"/>
  <c r="AA330"/>
  <c r="AA343" s="1"/>
  <c r="Y331"/>
  <c r="Y344" s="1"/>
  <c r="Y325"/>
  <c r="Y338" s="1"/>
  <c r="Y329"/>
  <c r="Y342" s="1"/>
  <c r="AE326"/>
  <c r="AE339" s="1"/>
  <c r="W352"/>
  <c r="W351"/>
  <c r="W355"/>
  <c r="W354"/>
  <c r="W356"/>
  <c r="W357"/>
  <c r="W350"/>
  <c r="W353"/>
  <c r="Y324"/>
  <c r="AD327"/>
  <c r="AD340" s="1"/>
  <c r="Y222"/>
  <c r="Y235" s="1"/>
  <c r="X224"/>
  <c r="X237" s="1"/>
  <c r="X220"/>
  <c r="X233" s="1"/>
  <c r="X225"/>
  <c r="X238" s="1"/>
  <c r="X223"/>
  <c r="X236" s="1"/>
  <c r="X226"/>
  <c r="X239" s="1"/>
  <c r="W247"/>
  <c r="W251"/>
  <c r="W248"/>
  <c r="W252"/>
  <c r="W246"/>
  <c r="W250"/>
  <c r="W245"/>
  <c r="W249"/>
  <c r="X221"/>
  <c r="X234" s="1"/>
  <c r="AL115"/>
  <c r="AL128" s="1"/>
  <c r="AF118"/>
  <c r="AF131" s="1"/>
  <c r="X117"/>
  <c r="X130" s="1"/>
  <c r="AG120"/>
  <c r="AG133" s="1"/>
  <c r="AO116"/>
  <c r="AO129" s="1"/>
  <c r="Z119"/>
  <c r="Z132" s="1"/>
  <c r="W140"/>
  <c r="W144"/>
  <c r="W143"/>
  <c r="W147"/>
  <c r="W141"/>
  <c r="W145"/>
  <c r="W146"/>
  <c r="W142"/>
  <c r="X121"/>
  <c r="X134" s="1"/>
  <c r="S47" i="24"/>
  <c r="S51"/>
  <c r="S53"/>
  <c r="S49"/>
  <c r="S48"/>
  <c r="S54"/>
  <c r="R56"/>
  <c r="R57" s="1"/>
  <c r="S104"/>
  <c r="S105" s="1"/>
  <c r="S111"/>
  <c r="S120" s="1"/>
  <c r="S121" s="1"/>
  <c r="S52"/>
  <c r="S50"/>
  <c r="T23"/>
  <c r="T100" s="1"/>
  <c r="T116" s="1"/>
  <c r="T19"/>
  <c r="T96" s="1"/>
  <c r="T112" s="1"/>
  <c r="T24"/>
  <c r="T101" s="1"/>
  <c r="T117" s="1"/>
  <c r="T20"/>
  <c r="T97" s="1"/>
  <c r="T113" s="1"/>
  <c r="T25"/>
  <c r="T102" s="1"/>
  <c r="T118" s="1"/>
  <c r="T21"/>
  <c r="T98" s="1"/>
  <c r="T114" s="1"/>
  <c r="T22"/>
  <c r="T99" s="1"/>
  <c r="T115" s="1"/>
  <c r="T18"/>
  <c r="T95" s="1"/>
  <c r="M210" i="7" l="1"/>
  <c r="M211" s="1"/>
  <c r="Y232"/>
  <c r="Y337"/>
  <c r="Z324" s="1"/>
  <c r="W652"/>
  <c r="X639" s="1"/>
  <c r="N127"/>
  <c r="X862"/>
  <c r="M162"/>
  <c r="M163" s="1"/>
  <c r="M185"/>
  <c r="M194" s="1"/>
  <c r="M195" s="1"/>
  <c r="X547"/>
  <c r="Y534" s="1"/>
  <c r="X757"/>
  <c r="Y442"/>
  <c r="Y853"/>
  <c r="Y866" s="1"/>
  <c r="X877"/>
  <c r="X881"/>
  <c r="X876"/>
  <c r="X880"/>
  <c r="X879"/>
  <c r="X878"/>
  <c r="X875"/>
  <c r="X882"/>
  <c r="AD852"/>
  <c r="AD865" s="1"/>
  <c r="Y850"/>
  <c r="Y863" s="1"/>
  <c r="AD851"/>
  <c r="AD864" s="1"/>
  <c r="Y849"/>
  <c r="Z856"/>
  <c r="Z869" s="1"/>
  <c r="AA855"/>
  <c r="AA868" s="1"/>
  <c r="X854"/>
  <c r="X867" s="1"/>
  <c r="Y748"/>
  <c r="Y761" s="1"/>
  <c r="AA750"/>
  <c r="AA763" s="1"/>
  <c r="AF751"/>
  <c r="AF764" s="1"/>
  <c r="X749"/>
  <c r="X762" s="1"/>
  <c r="Y744"/>
  <c r="Y745"/>
  <c r="Y758" s="1"/>
  <c r="X772"/>
  <c r="X776"/>
  <c r="X771"/>
  <c r="X775"/>
  <c r="X774"/>
  <c r="X773"/>
  <c r="X770"/>
  <c r="X777"/>
  <c r="AE746"/>
  <c r="AE759" s="1"/>
  <c r="AD747"/>
  <c r="AD760" s="1"/>
  <c r="Z646"/>
  <c r="Z659" s="1"/>
  <c r="Y640"/>
  <c r="Y653" s="1"/>
  <c r="AD642"/>
  <c r="AD655" s="1"/>
  <c r="X667"/>
  <c r="X671"/>
  <c r="X666"/>
  <c r="X670"/>
  <c r="X672"/>
  <c r="X665"/>
  <c r="X669"/>
  <c r="X668"/>
  <c r="X643"/>
  <c r="X656" s="1"/>
  <c r="AA645"/>
  <c r="AA658" s="1"/>
  <c r="AC641"/>
  <c r="AC654" s="1"/>
  <c r="X644"/>
  <c r="X657" s="1"/>
  <c r="AA540"/>
  <c r="AA553" s="1"/>
  <c r="X539"/>
  <c r="X552" s="1"/>
  <c r="X560"/>
  <c r="X564"/>
  <c r="X563"/>
  <c r="X567"/>
  <c r="X561"/>
  <c r="X562"/>
  <c r="X565"/>
  <c r="X566"/>
  <c r="AD536"/>
  <c r="AD549" s="1"/>
  <c r="Y541"/>
  <c r="Y554" s="1"/>
  <c r="Y535"/>
  <c r="Y548" s="1"/>
  <c r="X538"/>
  <c r="X551" s="1"/>
  <c r="AD537"/>
  <c r="AD550" s="1"/>
  <c r="Z432"/>
  <c r="Z445" s="1"/>
  <c r="AB431"/>
  <c r="AB444" s="1"/>
  <c r="Z429"/>
  <c r="Z433"/>
  <c r="Z446" s="1"/>
  <c r="Z430"/>
  <c r="Z443" s="1"/>
  <c r="AB436"/>
  <c r="AB449" s="1"/>
  <c r="X457"/>
  <c r="X461"/>
  <c r="X456"/>
  <c r="X460"/>
  <c r="X455"/>
  <c r="X458"/>
  <c r="X459"/>
  <c r="X462"/>
  <c r="Y435"/>
  <c r="Y448" s="1"/>
  <c r="Y434"/>
  <c r="Y447" s="1"/>
  <c r="Z331"/>
  <c r="Z344" s="1"/>
  <c r="X351"/>
  <c r="X350"/>
  <c r="X354"/>
  <c r="X352"/>
  <c r="X353"/>
  <c r="X355"/>
  <c r="X356"/>
  <c r="X357"/>
  <c r="Z329"/>
  <c r="Z342" s="1"/>
  <c r="Z328"/>
  <c r="Z341" s="1"/>
  <c r="AE327"/>
  <c r="AE340" s="1"/>
  <c r="Z325"/>
  <c r="Z338" s="1"/>
  <c r="AF326"/>
  <c r="AF339" s="1"/>
  <c r="AB330"/>
  <c r="AB343" s="1"/>
  <c r="Y225"/>
  <c r="Y238" s="1"/>
  <c r="Y221"/>
  <c r="Y234" s="1"/>
  <c r="Y226"/>
  <c r="Y239" s="1"/>
  <c r="Z219"/>
  <c r="Z222"/>
  <c r="Z235" s="1"/>
  <c r="Y224"/>
  <c r="Y237" s="1"/>
  <c r="X246"/>
  <c r="X250"/>
  <c r="X247"/>
  <c r="X251"/>
  <c r="X245"/>
  <c r="X248"/>
  <c r="X249"/>
  <c r="X252"/>
  <c r="Y223"/>
  <c r="Y236" s="1"/>
  <c r="Y220"/>
  <c r="Y233" s="1"/>
  <c r="AA119"/>
  <c r="AA132" s="1"/>
  <c r="AM115"/>
  <c r="AM128" s="1"/>
  <c r="X143"/>
  <c r="X147"/>
  <c r="X142"/>
  <c r="X146"/>
  <c r="X140"/>
  <c r="X144"/>
  <c r="X145"/>
  <c r="X141"/>
  <c r="AG118"/>
  <c r="AG131" s="1"/>
  <c r="AP116"/>
  <c r="AP129" s="1"/>
  <c r="Y121"/>
  <c r="Y134" s="1"/>
  <c r="AH120"/>
  <c r="AH133" s="1"/>
  <c r="Y117"/>
  <c r="Y130" s="1"/>
  <c r="S56" i="24"/>
  <c r="S57" s="1"/>
  <c r="T48"/>
  <c r="T50"/>
  <c r="U22"/>
  <c r="U99" s="1"/>
  <c r="U115" s="1"/>
  <c r="U18"/>
  <c r="U95" s="1"/>
  <c r="U23"/>
  <c r="U100" s="1"/>
  <c r="U116" s="1"/>
  <c r="U19"/>
  <c r="U96" s="1"/>
  <c r="U112" s="1"/>
  <c r="U24"/>
  <c r="U101" s="1"/>
  <c r="U117" s="1"/>
  <c r="U20"/>
  <c r="U97" s="1"/>
  <c r="U113" s="1"/>
  <c r="U25"/>
  <c r="U102" s="1"/>
  <c r="U118" s="1"/>
  <c r="U21"/>
  <c r="U98" s="1"/>
  <c r="U114" s="1"/>
  <c r="T51"/>
  <c r="T53"/>
  <c r="T47"/>
  <c r="T49"/>
  <c r="T104"/>
  <c r="T105" s="1"/>
  <c r="T111"/>
  <c r="T120" s="1"/>
  <c r="T121" s="1"/>
  <c r="T54"/>
  <c r="T52"/>
  <c r="Z337" i="7" l="1"/>
  <c r="AA324" s="1"/>
  <c r="N201"/>
  <c r="N153"/>
  <c r="O114"/>
  <c r="Y757"/>
  <c r="Z442"/>
  <c r="AA429" s="1"/>
  <c r="X652"/>
  <c r="Y639" s="1"/>
  <c r="Y862"/>
  <c r="Z849" s="1"/>
  <c r="Z232"/>
  <c r="Y547"/>
  <c r="Z534" s="1"/>
  <c r="Y876"/>
  <c r="Y880"/>
  <c r="Y875"/>
  <c r="Y879"/>
  <c r="Y882"/>
  <c r="Y877"/>
  <c r="Y878"/>
  <c r="Y881"/>
  <c r="Z850"/>
  <c r="Z863" s="1"/>
  <c r="AA856"/>
  <c r="AA869" s="1"/>
  <c r="Z853"/>
  <c r="Z866" s="1"/>
  <c r="AE851"/>
  <c r="AE864" s="1"/>
  <c r="Y854"/>
  <c r="Y867" s="1"/>
  <c r="AB855"/>
  <c r="AB868" s="1"/>
  <c r="AE852"/>
  <c r="AE865" s="1"/>
  <c r="AE747"/>
  <c r="AE760" s="1"/>
  <c r="AB750"/>
  <c r="AB763" s="1"/>
  <c r="Z745"/>
  <c r="Z758" s="1"/>
  <c r="AF746"/>
  <c r="AF759" s="1"/>
  <c r="Z748"/>
  <c r="Z761" s="1"/>
  <c r="Y771"/>
  <c r="Y775"/>
  <c r="Y770"/>
  <c r="Y774"/>
  <c r="Y777"/>
  <c r="Y772"/>
  <c r="Y773"/>
  <c r="Y776"/>
  <c r="Z744"/>
  <c r="Y749"/>
  <c r="Y762" s="1"/>
  <c r="AG751"/>
  <c r="AG764" s="1"/>
  <c r="Z640"/>
  <c r="Z653" s="1"/>
  <c r="AD641"/>
  <c r="AD654" s="1"/>
  <c r="AA646"/>
  <c r="AA659" s="1"/>
  <c r="AE642"/>
  <c r="AE655" s="1"/>
  <c r="Y666"/>
  <c r="Y670"/>
  <c r="Y665"/>
  <c r="Y669"/>
  <c r="Y672"/>
  <c r="Y668"/>
  <c r="Y667"/>
  <c r="Y671"/>
  <c r="AB645"/>
  <c r="AB658" s="1"/>
  <c r="Y644"/>
  <c r="Y657" s="1"/>
  <c r="Y643"/>
  <c r="Y656" s="1"/>
  <c r="Z535"/>
  <c r="Z548" s="1"/>
  <c r="Y539"/>
  <c r="Y552" s="1"/>
  <c r="Y563"/>
  <c r="Y562"/>
  <c r="Y566"/>
  <c r="Y567"/>
  <c r="Y565"/>
  <c r="Y564"/>
  <c r="Y561"/>
  <c r="Y560"/>
  <c r="Y538"/>
  <c r="Y551" s="1"/>
  <c r="AB540"/>
  <c r="AB553" s="1"/>
  <c r="AE537"/>
  <c r="AE550" s="1"/>
  <c r="Z541"/>
  <c r="Z554" s="1"/>
  <c r="AE536"/>
  <c r="AE549" s="1"/>
  <c r="AA432"/>
  <c r="AA445" s="1"/>
  <c r="AC436"/>
  <c r="AC449" s="1"/>
  <c r="AA430"/>
  <c r="AA443" s="1"/>
  <c r="Z435"/>
  <c r="Z448" s="1"/>
  <c r="AC431"/>
  <c r="AC444" s="1"/>
  <c r="Y456"/>
  <c r="Y460"/>
  <c r="Y455"/>
  <c r="Y459"/>
  <c r="Y457"/>
  <c r="Y458"/>
  <c r="Y461"/>
  <c r="Y462"/>
  <c r="Z434"/>
  <c r="Z447" s="1"/>
  <c r="AA433"/>
  <c r="AA446" s="1"/>
  <c r="AA331"/>
  <c r="AA344" s="1"/>
  <c r="AC330"/>
  <c r="AC343" s="1"/>
  <c r="AG326"/>
  <c r="AG339" s="1"/>
  <c r="AA328"/>
  <c r="AA341" s="1"/>
  <c r="Y350"/>
  <c r="Y353"/>
  <c r="Y351"/>
  <c r="Y352"/>
  <c r="Y355"/>
  <c r="Y357"/>
  <c r="Y356"/>
  <c r="Y354"/>
  <c r="AA325"/>
  <c r="AA338" s="1"/>
  <c r="AF327"/>
  <c r="AF340" s="1"/>
  <c r="AA329"/>
  <c r="AA342" s="1"/>
  <c r="Z220"/>
  <c r="Z233" s="1"/>
  <c r="AA219"/>
  <c r="Y245"/>
  <c r="Y249"/>
  <c r="Y246"/>
  <c r="Y250"/>
  <c r="Y247"/>
  <c r="Y248"/>
  <c r="Y251"/>
  <c r="Y252"/>
  <c r="Z221"/>
  <c r="Z234" s="1"/>
  <c r="Z223"/>
  <c r="Z236" s="1"/>
  <c r="Z225"/>
  <c r="Z238" s="1"/>
  <c r="Z226"/>
  <c r="Z239" s="1"/>
  <c r="Z224"/>
  <c r="Z237" s="1"/>
  <c r="AA222"/>
  <c r="AA235" s="1"/>
  <c r="Z117"/>
  <c r="Z130" s="1"/>
  <c r="AI120"/>
  <c r="AI133" s="1"/>
  <c r="AQ116"/>
  <c r="AQ129" s="1"/>
  <c r="Y142"/>
  <c r="Y146"/>
  <c r="Y141"/>
  <c r="Y145"/>
  <c r="Y143"/>
  <c r="Y147"/>
  <c r="Y144"/>
  <c r="Y140"/>
  <c r="Z121"/>
  <c r="Z134" s="1"/>
  <c r="AH118"/>
  <c r="AH131" s="1"/>
  <c r="AN115"/>
  <c r="AN128" s="1"/>
  <c r="AB119"/>
  <c r="AB132" s="1"/>
  <c r="U52" i="24"/>
  <c r="U50"/>
  <c r="U48"/>
  <c r="U54"/>
  <c r="U49"/>
  <c r="U51"/>
  <c r="U53"/>
  <c r="U47"/>
  <c r="V25"/>
  <c r="V102" s="1"/>
  <c r="V118" s="1"/>
  <c r="V21"/>
  <c r="V98" s="1"/>
  <c r="V114" s="1"/>
  <c r="V22"/>
  <c r="V99" s="1"/>
  <c r="V115" s="1"/>
  <c r="V18"/>
  <c r="V95" s="1"/>
  <c r="V23"/>
  <c r="V100" s="1"/>
  <c r="V116" s="1"/>
  <c r="V19"/>
  <c r="V96" s="1"/>
  <c r="V112" s="1"/>
  <c r="V24"/>
  <c r="V101" s="1"/>
  <c r="V117" s="1"/>
  <c r="V20"/>
  <c r="V97" s="1"/>
  <c r="V113" s="1"/>
  <c r="U104"/>
  <c r="U105" s="1"/>
  <c r="U111"/>
  <c r="U120" s="1"/>
  <c r="U121" s="1"/>
  <c r="T56"/>
  <c r="T57" s="1"/>
  <c r="AA337" i="7" l="1"/>
  <c r="AB324" s="1"/>
  <c r="Z547"/>
  <c r="AA534" s="1"/>
  <c r="Z862"/>
  <c r="AA849" s="1"/>
  <c r="O127"/>
  <c r="P114" s="1"/>
  <c r="AA232"/>
  <c r="AB219" s="1"/>
  <c r="Z757"/>
  <c r="AA744" s="1"/>
  <c r="Y652"/>
  <c r="Z639" s="1"/>
  <c r="N210"/>
  <c r="N211" s="1"/>
  <c r="BL201"/>
  <c r="AA442"/>
  <c r="AB429" s="1"/>
  <c r="N162"/>
  <c r="N163" s="1"/>
  <c r="N185"/>
  <c r="N194" s="1"/>
  <c r="N195" s="1"/>
  <c r="AF852"/>
  <c r="AF865" s="1"/>
  <c r="Z875"/>
  <c r="Z879"/>
  <c r="Z878"/>
  <c r="Z876"/>
  <c r="Z880"/>
  <c r="Z882"/>
  <c r="Z877"/>
  <c r="Z881"/>
  <c r="Z854"/>
  <c r="Z867" s="1"/>
  <c r="AF851"/>
  <c r="AF864" s="1"/>
  <c r="AA853"/>
  <c r="AA866" s="1"/>
  <c r="AB856"/>
  <c r="AB869" s="1"/>
  <c r="AC855"/>
  <c r="AC868" s="1"/>
  <c r="AA850"/>
  <c r="AA863" s="1"/>
  <c r="AA748"/>
  <c r="AA761" s="1"/>
  <c r="Z770"/>
  <c r="Z774"/>
  <c r="Z773"/>
  <c r="Z771"/>
  <c r="Z775"/>
  <c r="Z777"/>
  <c r="Z772"/>
  <c r="Z776"/>
  <c r="AC750"/>
  <c r="AC763" s="1"/>
  <c r="AF747"/>
  <c r="AF760" s="1"/>
  <c r="AH751"/>
  <c r="AH764" s="1"/>
  <c r="Z749"/>
  <c r="Z762" s="1"/>
  <c r="AG746"/>
  <c r="AG759" s="1"/>
  <c r="AA745"/>
  <c r="AA758" s="1"/>
  <c r="Z644"/>
  <c r="Z657" s="1"/>
  <c r="AA640"/>
  <c r="AA653" s="1"/>
  <c r="AE641"/>
  <c r="AE654" s="1"/>
  <c r="AC645"/>
  <c r="AC658" s="1"/>
  <c r="Z665"/>
  <c r="Z669"/>
  <c r="Z668"/>
  <c r="Z666"/>
  <c r="Z670"/>
  <c r="Z672"/>
  <c r="Z667"/>
  <c r="Z671"/>
  <c r="Z643"/>
  <c r="Z656" s="1"/>
  <c r="AF642"/>
  <c r="AF655" s="1"/>
  <c r="AB646"/>
  <c r="AB659" s="1"/>
  <c r="AF536"/>
  <c r="AF549" s="1"/>
  <c r="AC540"/>
  <c r="AC553" s="1"/>
  <c r="Z562"/>
  <c r="Z566"/>
  <c r="Z561"/>
  <c r="Z565"/>
  <c r="Z563"/>
  <c r="Z560"/>
  <c r="Z564"/>
  <c r="Z567"/>
  <c r="AF537"/>
  <c r="AF550" s="1"/>
  <c r="AA535"/>
  <c r="AA548" s="1"/>
  <c r="Z538"/>
  <c r="Z551" s="1"/>
  <c r="AA541"/>
  <c r="AA554" s="1"/>
  <c r="Z539"/>
  <c r="Z552" s="1"/>
  <c r="Z455"/>
  <c r="Z459"/>
  <c r="Z458"/>
  <c r="Z456"/>
  <c r="Z460"/>
  <c r="Z462"/>
  <c r="Z461"/>
  <c r="Z457"/>
  <c r="AB432"/>
  <c r="AB445" s="1"/>
  <c r="AB430"/>
  <c r="AB443" s="1"/>
  <c r="AA434"/>
  <c r="AA447" s="1"/>
  <c r="AA435"/>
  <c r="AA448" s="1"/>
  <c r="AD436"/>
  <c r="AD449" s="1"/>
  <c r="AB433"/>
  <c r="AB446" s="1"/>
  <c r="AD431"/>
  <c r="AD444" s="1"/>
  <c r="AB325"/>
  <c r="AB338" s="1"/>
  <c r="AB328"/>
  <c r="AB341" s="1"/>
  <c r="Z352"/>
  <c r="Z356"/>
  <c r="Z353"/>
  <c r="Z355"/>
  <c r="Z357"/>
  <c r="Z351"/>
  <c r="Z350"/>
  <c r="Z354"/>
  <c r="AH326"/>
  <c r="AH339" s="1"/>
  <c r="AB331"/>
  <c r="AB344" s="1"/>
  <c r="AB329"/>
  <c r="AB342" s="1"/>
  <c r="AG327"/>
  <c r="AG340" s="1"/>
  <c r="AD330"/>
  <c r="AD343" s="1"/>
  <c r="AB222"/>
  <c r="AB235" s="1"/>
  <c r="AA223"/>
  <c r="AA236" s="1"/>
  <c r="AA226"/>
  <c r="AA239" s="1"/>
  <c r="AA220"/>
  <c r="AA233" s="1"/>
  <c r="AA225"/>
  <c r="AA238" s="1"/>
  <c r="AA221"/>
  <c r="AA234" s="1"/>
  <c r="Z248"/>
  <c r="Z252"/>
  <c r="Z245"/>
  <c r="Z249"/>
  <c r="Z247"/>
  <c r="Z251"/>
  <c r="Z246"/>
  <c r="Z250"/>
  <c r="AA224"/>
  <c r="AA237" s="1"/>
  <c r="AO115"/>
  <c r="AO128" s="1"/>
  <c r="AJ120"/>
  <c r="AJ133" s="1"/>
  <c r="AA117"/>
  <c r="AA130" s="1"/>
  <c r="AI118"/>
  <c r="AI131" s="1"/>
  <c r="Z141"/>
  <c r="Z145"/>
  <c r="Z140"/>
  <c r="Z144"/>
  <c r="Z142"/>
  <c r="Z146"/>
  <c r="Z143"/>
  <c r="Z147"/>
  <c r="AA121"/>
  <c r="AA134" s="1"/>
  <c r="AC119"/>
  <c r="AC132" s="1"/>
  <c r="AR116"/>
  <c r="AR129" s="1"/>
  <c r="V49" i="24"/>
  <c r="V53"/>
  <c r="V47"/>
  <c r="V50"/>
  <c r="U56"/>
  <c r="U57" s="1"/>
  <c r="V52"/>
  <c r="V54"/>
  <c r="V104"/>
  <c r="V105" s="1"/>
  <c r="V111"/>
  <c r="V120" s="1"/>
  <c r="V121" s="1"/>
  <c r="V48"/>
  <c r="W24"/>
  <c r="W101" s="1"/>
  <c r="W117" s="1"/>
  <c r="W20"/>
  <c r="W97" s="1"/>
  <c r="W113" s="1"/>
  <c r="W25"/>
  <c r="W102" s="1"/>
  <c r="W118" s="1"/>
  <c r="W21"/>
  <c r="W98" s="1"/>
  <c r="W114" s="1"/>
  <c r="W22"/>
  <c r="W99" s="1"/>
  <c r="W115" s="1"/>
  <c r="W18"/>
  <c r="W95" s="1"/>
  <c r="W23"/>
  <c r="W100" s="1"/>
  <c r="W116" s="1"/>
  <c r="W19"/>
  <c r="W96" s="1"/>
  <c r="W112" s="1"/>
  <c r="V51"/>
  <c r="AB337" i="7" l="1"/>
  <c r="AC324" s="1"/>
  <c r="AB232"/>
  <c r="AC219" s="1"/>
  <c r="AA862"/>
  <c r="AB849" s="1"/>
  <c r="Z652"/>
  <c r="AA639" s="1"/>
  <c r="AA547"/>
  <c r="AB534" s="1"/>
  <c r="AB442"/>
  <c r="AC429" s="1"/>
  <c r="AA757"/>
  <c r="P127"/>
  <c r="Q114" s="1"/>
  <c r="AB850"/>
  <c r="AB863" s="1"/>
  <c r="AA878"/>
  <c r="AA877"/>
  <c r="AA881"/>
  <c r="AA875"/>
  <c r="AA876"/>
  <c r="AA879"/>
  <c r="AA880"/>
  <c r="AA882"/>
  <c r="AG852"/>
  <c r="AG865" s="1"/>
  <c r="AB853"/>
  <c r="AB866" s="1"/>
  <c r="AC856"/>
  <c r="AC869" s="1"/>
  <c r="AD855"/>
  <c r="AD868" s="1"/>
  <c r="AG851"/>
  <c r="AG864" s="1"/>
  <c r="AA854"/>
  <c r="AA867" s="1"/>
  <c r="AI751"/>
  <c r="AI764" s="1"/>
  <c r="AB745"/>
  <c r="AB758" s="1"/>
  <c r="AA773"/>
  <c r="AA772"/>
  <c r="AA776"/>
  <c r="AA770"/>
  <c r="AA771"/>
  <c r="AA774"/>
  <c r="AA775"/>
  <c r="AA777"/>
  <c r="AA749"/>
  <c r="AA762" s="1"/>
  <c r="AB748"/>
  <c r="AB761" s="1"/>
  <c r="AG747"/>
  <c r="AG760" s="1"/>
  <c r="AD750"/>
  <c r="AD763" s="1"/>
  <c r="AH746"/>
  <c r="AH759" s="1"/>
  <c r="AB744"/>
  <c r="AG642"/>
  <c r="AG655" s="1"/>
  <c r="AA668"/>
  <c r="AA667"/>
  <c r="AA671"/>
  <c r="AA666"/>
  <c r="AA670"/>
  <c r="AA665"/>
  <c r="AA669"/>
  <c r="AA672"/>
  <c r="AA643"/>
  <c r="AA656" s="1"/>
  <c r="AA644"/>
  <c r="AA657" s="1"/>
  <c r="AD645"/>
  <c r="AD658" s="1"/>
  <c r="AC646"/>
  <c r="AC659" s="1"/>
  <c r="AF641"/>
  <c r="AF654" s="1"/>
  <c r="AB640"/>
  <c r="AB653" s="1"/>
  <c r="AA561"/>
  <c r="AA565"/>
  <c r="AA560"/>
  <c r="AA564"/>
  <c r="AA567"/>
  <c r="AA566"/>
  <c r="AA562"/>
  <c r="AA563"/>
  <c r="AB535"/>
  <c r="AB548" s="1"/>
  <c r="AA539"/>
  <c r="AA552" s="1"/>
  <c r="AG537"/>
  <c r="AG550" s="1"/>
  <c r="AG536"/>
  <c r="AG549" s="1"/>
  <c r="AB541"/>
  <c r="AB554" s="1"/>
  <c r="AA538"/>
  <c r="AA551" s="1"/>
  <c r="AD540"/>
  <c r="AD553" s="1"/>
  <c r="AE436"/>
  <c r="AE449" s="1"/>
  <c r="AA458"/>
  <c r="AA457"/>
  <c r="AA461"/>
  <c r="AA456"/>
  <c r="AA460"/>
  <c r="AA462"/>
  <c r="AA455"/>
  <c r="AA459"/>
  <c r="AE431"/>
  <c r="AE444" s="1"/>
  <c r="AB434"/>
  <c r="AB447" s="1"/>
  <c r="AC433"/>
  <c r="AC446" s="1"/>
  <c r="AB435"/>
  <c r="AB448" s="1"/>
  <c r="AC430"/>
  <c r="AC443" s="1"/>
  <c r="AC432"/>
  <c r="AC445" s="1"/>
  <c r="AI326"/>
  <c r="AI339" s="1"/>
  <c r="AH327"/>
  <c r="AH340" s="1"/>
  <c r="AC331"/>
  <c r="AC344" s="1"/>
  <c r="AC328"/>
  <c r="AC341" s="1"/>
  <c r="AC325"/>
  <c r="AC338" s="1"/>
  <c r="AE330"/>
  <c r="AE343" s="1"/>
  <c r="AA352"/>
  <c r="AA351"/>
  <c r="AA355"/>
  <c r="AA357"/>
  <c r="AA350"/>
  <c r="AA354"/>
  <c r="AA356"/>
  <c r="AA353"/>
  <c r="AC329"/>
  <c r="AC342" s="1"/>
  <c r="AC222"/>
  <c r="AC235" s="1"/>
  <c r="AA247"/>
  <c r="AA251"/>
  <c r="AA248"/>
  <c r="AA252"/>
  <c r="AA245"/>
  <c r="AA249"/>
  <c r="AA246"/>
  <c r="AA250"/>
  <c r="AB221"/>
  <c r="AB234" s="1"/>
  <c r="AB225"/>
  <c r="AB238" s="1"/>
  <c r="AB220"/>
  <c r="AB233" s="1"/>
  <c r="AB224"/>
  <c r="AB237" s="1"/>
  <c r="AB226"/>
  <c r="AB239" s="1"/>
  <c r="AB223"/>
  <c r="AB236" s="1"/>
  <c r="AD119"/>
  <c r="AD132" s="1"/>
  <c r="AP115"/>
  <c r="AP128" s="1"/>
  <c r="AB121"/>
  <c r="AB134" s="1"/>
  <c r="AJ118"/>
  <c r="AJ131" s="1"/>
  <c r="AA140"/>
  <c r="AA144"/>
  <c r="AA143"/>
  <c r="AA147"/>
  <c r="AA141"/>
  <c r="AA145"/>
  <c r="AA142"/>
  <c r="AA146"/>
  <c r="AB117"/>
  <c r="AB130" s="1"/>
  <c r="AS116"/>
  <c r="AS129" s="1"/>
  <c r="AK120"/>
  <c r="AK133" s="1"/>
  <c r="W51" i="24"/>
  <c r="W54"/>
  <c r="W47"/>
  <c r="W49"/>
  <c r="V56"/>
  <c r="V57" s="1"/>
  <c r="W53"/>
  <c r="W48"/>
  <c r="W52"/>
  <c r="W50"/>
  <c r="W104"/>
  <c r="W105" s="1"/>
  <c r="W111"/>
  <c r="W120" s="1"/>
  <c r="W121" s="1"/>
  <c r="X23"/>
  <c r="X100" s="1"/>
  <c r="X116" s="1"/>
  <c r="X19"/>
  <c r="X96" s="1"/>
  <c r="X112" s="1"/>
  <c r="X24"/>
  <c r="X101" s="1"/>
  <c r="X117" s="1"/>
  <c r="X20"/>
  <c r="X97" s="1"/>
  <c r="X113" s="1"/>
  <c r="X25"/>
  <c r="X102" s="1"/>
  <c r="X118" s="1"/>
  <c r="X21"/>
  <c r="X98" s="1"/>
  <c r="X114" s="1"/>
  <c r="X22"/>
  <c r="X99" s="1"/>
  <c r="X115" s="1"/>
  <c r="X18"/>
  <c r="X95" s="1"/>
  <c r="AC337" i="7" l="1"/>
  <c r="AD324" s="1"/>
  <c r="AB547"/>
  <c r="AC534" s="1"/>
  <c r="AB862"/>
  <c r="AC849" s="1"/>
  <c r="AC232"/>
  <c r="AD219" s="1"/>
  <c r="AC442"/>
  <c r="AB757"/>
  <c r="Q127"/>
  <c r="R114" s="1"/>
  <c r="AA652"/>
  <c r="AB639" s="1"/>
  <c r="AE855"/>
  <c r="AE868" s="1"/>
  <c r="AC853"/>
  <c r="AC866" s="1"/>
  <c r="AC850"/>
  <c r="AC863" s="1"/>
  <c r="AB854"/>
  <c r="AB867" s="1"/>
  <c r="AD856"/>
  <c r="AD869" s="1"/>
  <c r="AB877"/>
  <c r="AB881"/>
  <c r="AB876"/>
  <c r="AB880"/>
  <c r="AB875"/>
  <c r="AB878"/>
  <c r="AB879"/>
  <c r="AB882"/>
  <c r="AH852"/>
  <c r="AH865" s="1"/>
  <c r="AH851"/>
  <c r="AH864" s="1"/>
  <c r="AC745"/>
  <c r="AC758" s="1"/>
  <c r="AJ751"/>
  <c r="AJ764" s="1"/>
  <c r="AC744"/>
  <c r="AE750"/>
  <c r="AE763" s="1"/>
  <c r="AH747"/>
  <c r="AH760" s="1"/>
  <c r="AB772"/>
  <c r="AB776"/>
  <c r="AB771"/>
  <c r="AB775"/>
  <c r="AB770"/>
  <c r="AB773"/>
  <c r="AB774"/>
  <c r="AB777"/>
  <c r="AI746"/>
  <c r="AI759" s="1"/>
  <c r="AC748"/>
  <c r="AC761" s="1"/>
  <c r="AB749"/>
  <c r="AB762" s="1"/>
  <c r="AH642"/>
  <c r="AH655" s="1"/>
  <c r="AG641"/>
  <c r="AG654" s="1"/>
  <c r="AE645"/>
  <c r="AE658" s="1"/>
  <c r="AD646"/>
  <c r="AD659" s="1"/>
  <c r="AC640"/>
  <c r="AC653" s="1"/>
  <c r="AB667"/>
  <c r="AB671"/>
  <c r="AB666"/>
  <c r="AB670"/>
  <c r="AB665"/>
  <c r="AB668"/>
  <c r="AB669"/>
  <c r="AB672"/>
  <c r="AB644"/>
  <c r="AB657" s="1"/>
  <c r="AB643"/>
  <c r="AB656" s="1"/>
  <c r="AE540"/>
  <c r="AE553" s="1"/>
  <c r="AH536"/>
  <c r="AH549" s="1"/>
  <c r="AB560"/>
  <c r="AB564"/>
  <c r="AB563"/>
  <c r="AB561"/>
  <c r="AB562"/>
  <c r="AB565"/>
  <c r="AB566"/>
  <c r="AB567"/>
  <c r="AH537"/>
  <c r="AH550" s="1"/>
  <c r="AB539"/>
  <c r="AB552" s="1"/>
  <c r="AB538"/>
  <c r="AB551" s="1"/>
  <c r="AC541"/>
  <c r="AC554" s="1"/>
  <c r="AC535"/>
  <c r="AC548" s="1"/>
  <c r="AD430"/>
  <c r="AD443" s="1"/>
  <c r="AF431"/>
  <c r="AF444" s="1"/>
  <c r="AD433"/>
  <c r="AD446" s="1"/>
  <c r="AF436"/>
  <c r="AF449" s="1"/>
  <c r="AB457"/>
  <c r="AB461"/>
  <c r="AB456"/>
  <c r="AB460"/>
  <c r="AB462"/>
  <c r="AB455"/>
  <c r="AB458"/>
  <c r="AB459"/>
  <c r="AC434"/>
  <c r="AC447" s="1"/>
  <c r="AC435"/>
  <c r="AC448" s="1"/>
  <c r="AD432"/>
  <c r="AD445" s="1"/>
  <c r="AD429"/>
  <c r="AJ326"/>
  <c r="AJ339" s="1"/>
  <c r="AB351"/>
  <c r="AB350"/>
  <c r="AB354"/>
  <c r="AB356"/>
  <c r="AB353"/>
  <c r="AB357"/>
  <c r="AB352"/>
  <c r="AB355"/>
  <c r="AD329"/>
  <c r="AD342" s="1"/>
  <c r="AD325"/>
  <c r="AD338" s="1"/>
  <c r="AD328"/>
  <c r="AD341" s="1"/>
  <c r="AD331"/>
  <c r="AD344" s="1"/>
  <c r="AF330"/>
  <c r="AF343" s="1"/>
  <c r="AI327"/>
  <c r="AI340" s="1"/>
  <c r="AC220"/>
  <c r="AC233" s="1"/>
  <c r="AC221"/>
  <c r="AC234" s="1"/>
  <c r="AD222"/>
  <c r="AD235" s="1"/>
  <c r="AC223"/>
  <c r="AC236" s="1"/>
  <c r="AB246"/>
  <c r="AB250"/>
  <c r="AB247"/>
  <c r="AB251"/>
  <c r="AB245"/>
  <c r="AB248"/>
  <c r="AB249"/>
  <c r="AB252"/>
  <c r="AC225"/>
  <c r="AC238" s="1"/>
  <c r="AC226"/>
  <c r="AC239" s="1"/>
  <c r="AC224"/>
  <c r="AC237" s="1"/>
  <c r="AL120"/>
  <c r="AL133" s="1"/>
  <c r="AT116"/>
  <c r="AT129" s="1"/>
  <c r="AE119"/>
  <c r="AE132" s="1"/>
  <c r="AB143"/>
  <c r="AB147"/>
  <c r="AB142"/>
  <c r="AB146"/>
  <c r="AB140"/>
  <c r="AB144"/>
  <c r="AB141"/>
  <c r="AB145"/>
  <c r="AC117"/>
  <c r="AC130" s="1"/>
  <c r="AK118"/>
  <c r="AK131" s="1"/>
  <c r="AC121"/>
  <c r="AC134" s="1"/>
  <c r="AQ115"/>
  <c r="AQ128" s="1"/>
  <c r="W56" i="24"/>
  <c r="W57" s="1"/>
  <c r="X47"/>
  <c r="X49"/>
  <c r="X54"/>
  <c r="X52"/>
  <c r="X50"/>
  <c r="X48"/>
  <c r="Y22"/>
  <c r="Y99" s="1"/>
  <c r="Y115" s="1"/>
  <c r="Y18"/>
  <c r="Y95" s="1"/>
  <c r="Y23"/>
  <c r="Y100" s="1"/>
  <c r="Y116" s="1"/>
  <c r="Y19"/>
  <c r="Y96" s="1"/>
  <c r="Y112" s="1"/>
  <c r="Y24"/>
  <c r="Y101" s="1"/>
  <c r="Y117" s="1"/>
  <c r="Y20"/>
  <c r="Y97" s="1"/>
  <c r="Y113" s="1"/>
  <c r="Y25"/>
  <c r="Y102" s="1"/>
  <c r="Y118" s="1"/>
  <c r="Y21"/>
  <c r="Y98" s="1"/>
  <c r="Y114" s="1"/>
  <c r="X104"/>
  <c r="X105" s="1"/>
  <c r="X111"/>
  <c r="X120" s="1"/>
  <c r="X121" s="1"/>
  <c r="X51"/>
  <c r="X53"/>
  <c r="AD337" i="7" l="1"/>
  <c r="AE324" s="1"/>
  <c r="AC862"/>
  <c r="AD442"/>
  <c r="AE429" s="1"/>
  <c r="R127"/>
  <c r="S114" s="1"/>
  <c r="AD232"/>
  <c r="AE219" s="1"/>
  <c r="AB652"/>
  <c r="AC639" s="1"/>
  <c r="AC547"/>
  <c r="AC757"/>
  <c r="AD744" s="1"/>
  <c r="AC876"/>
  <c r="AC880"/>
  <c r="AC875"/>
  <c r="AC879"/>
  <c r="AC877"/>
  <c r="AC878"/>
  <c r="AC881"/>
  <c r="AC882"/>
  <c r="AI852"/>
  <c r="AI865" s="1"/>
  <c r="AC854"/>
  <c r="AC867" s="1"/>
  <c r="AD853"/>
  <c r="AD866" s="1"/>
  <c r="AF855"/>
  <c r="AF868" s="1"/>
  <c r="AI851"/>
  <c r="AI864" s="1"/>
  <c r="AE856"/>
  <c r="AE869" s="1"/>
  <c r="AD850"/>
  <c r="AD863" s="1"/>
  <c r="AD849"/>
  <c r="AJ746"/>
  <c r="AJ759" s="1"/>
  <c r="AK751"/>
  <c r="AK764" s="1"/>
  <c r="AC749"/>
  <c r="AC762" s="1"/>
  <c r="AF750"/>
  <c r="AF763" s="1"/>
  <c r="AD745"/>
  <c r="AD758" s="1"/>
  <c r="AD748"/>
  <c r="AD761" s="1"/>
  <c r="AC771"/>
  <c r="AC775"/>
  <c r="AC770"/>
  <c r="AC774"/>
  <c r="AC772"/>
  <c r="AC773"/>
  <c r="AC776"/>
  <c r="AC777"/>
  <c r="AI747"/>
  <c r="AI760" s="1"/>
  <c r="AC643"/>
  <c r="AC656" s="1"/>
  <c r="AD640"/>
  <c r="AD653" s="1"/>
  <c r="AE646"/>
  <c r="AE659" s="1"/>
  <c r="AC666"/>
  <c r="AC670"/>
  <c r="AC665"/>
  <c r="AC669"/>
  <c r="AC667"/>
  <c r="AC668"/>
  <c r="AC671"/>
  <c r="AC672"/>
  <c r="AI642"/>
  <c r="AI655" s="1"/>
  <c r="AC644"/>
  <c r="AC657" s="1"/>
  <c r="AF645"/>
  <c r="AF658" s="1"/>
  <c r="AH641"/>
  <c r="AH654" s="1"/>
  <c r="AC538"/>
  <c r="AC551" s="1"/>
  <c r="AC539"/>
  <c r="AC552" s="1"/>
  <c r="AD534"/>
  <c r="AF540"/>
  <c r="AF553" s="1"/>
  <c r="AC563"/>
  <c r="AC562"/>
  <c r="AC566"/>
  <c r="AC560"/>
  <c r="AC561"/>
  <c r="AC564"/>
  <c r="AC565"/>
  <c r="AC567"/>
  <c r="AD535"/>
  <c r="AD548" s="1"/>
  <c r="AD541"/>
  <c r="AD554" s="1"/>
  <c r="AI537"/>
  <c r="AI550" s="1"/>
  <c r="AI536"/>
  <c r="AI549" s="1"/>
  <c r="AD434"/>
  <c r="AD447" s="1"/>
  <c r="AE432"/>
  <c r="AE445" s="1"/>
  <c r="AE433"/>
  <c r="AE446" s="1"/>
  <c r="AD435"/>
  <c r="AD448" s="1"/>
  <c r="AC456"/>
  <c r="AC460"/>
  <c r="AC455"/>
  <c r="AC459"/>
  <c r="AC457"/>
  <c r="AC458"/>
  <c r="AC461"/>
  <c r="AC462"/>
  <c r="AE430"/>
  <c r="AE443" s="1"/>
  <c r="AG436"/>
  <c r="AG449" s="1"/>
  <c r="AG431"/>
  <c r="AG444" s="1"/>
  <c r="AJ327"/>
  <c r="AJ340" s="1"/>
  <c r="AE328"/>
  <c r="AE341" s="1"/>
  <c r="AC350"/>
  <c r="AC353"/>
  <c r="AC354"/>
  <c r="AC351"/>
  <c r="AC357"/>
  <c r="AC352"/>
  <c r="AC355"/>
  <c r="AC356"/>
  <c r="AE325"/>
  <c r="AE338" s="1"/>
  <c r="AK326"/>
  <c r="AK339" s="1"/>
  <c r="AG330"/>
  <c r="AG343" s="1"/>
  <c r="AE331"/>
  <c r="AE344" s="1"/>
  <c r="AE329"/>
  <c r="AE342" s="1"/>
  <c r="AC245"/>
  <c r="AC249"/>
  <c r="AC246"/>
  <c r="AC250"/>
  <c r="AC248"/>
  <c r="AC252"/>
  <c r="AC247"/>
  <c r="AC251"/>
  <c r="AE222"/>
  <c r="AE235" s="1"/>
  <c r="AD226"/>
  <c r="AD239" s="1"/>
  <c r="AD220"/>
  <c r="AD233" s="1"/>
  <c r="AD223"/>
  <c r="AD236" s="1"/>
  <c r="AD224"/>
  <c r="AD237" s="1"/>
  <c r="AD225"/>
  <c r="AD238" s="1"/>
  <c r="AD221"/>
  <c r="AD234" s="1"/>
  <c r="AM120"/>
  <c r="AM133" s="1"/>
  <c r="AD121"/>
  <c r="AD134" s="1"/>
  <c r="AC142"/>
  <c r="AC146"/>
  <c r="AC141"/>
  <c r="AC145"/>
  <c r="AC143"/>
  <c r="AC147"/>
  <c r="AC144"/>
  <c r="AC140"/>
  <c r="AR115"/>
  <c r="AR128" s="1"/>
  <c r="AL118"/>
  <c r="AL131" s="1"/>
  <c r="AF119"/>
  <c r="AF132" s="1"/>
  <c r="AD117"/>
  <c r="AD130" s="1"/>
  <c r="AU116"/>
  <c r="AU129" s="1"/>
  <c r="Z25" i="24"/>
  <c r="Z102" s="1"/>
  <c r="Z118" s="1"/>
  <c r="Z21"/>
  <c r="Z98" s="1"/>
  <c r="Z114" s="1"/>
  <c r="Z22"/>
  <c r="Z99" s="1"/>
  <c r="Z115" s="1"/>
  <c r="Z18"/>
  <c r="Z95" s="1"/>
  <c r="Z23"/>
  <c r="Z100" s="1"/>
  <c r="Z116" s="1"/>
  <c r="Z19"/>
  <c r="Z96" s="1"/>
  <c r="Z112" s="1"/>
  <c r="Z24"/>
  <c r="Z101" s="1"/>
  <c r="Z117" s="1"/>
  <c r="Z20"/>
  <c r="Z97" s="1"/>
  <c r="Z113" s="1"/>
  <c r="Y49"/>
  <c r="Y47"/>
  <c r="Y50"/>
  <c r="Y48"/>
  <c r="Y104"/>
  <c r="Y105" s="1"/>
  <c r="Y111"/>
  <c r="Y120" s="1"/>
  <c r="Y121" s="1"/>
  <c r="X56"/>
  <c r="X57" s="1"/>
  <c r="Y54"/>
  <c r="Y52"/>
  <c r="Y53"/>
  <c r="Y51"/>
  <c r="AD757" i="7" l="1"/>
  <c r="AE232"/>
  <c r="AE337"/>
  <c r="AF324" s="1"/>
  <c r="AE442"/>
  <c r="AF429" s="1"/>
  <c r="AC652"/>
  <c r="AD639" s="1"/>
  <c r="S127"/>
  <c r="T114" s="1"/>
  <c r="AD862"/>
  <c r="AE849" s="1"/>
  <c r="AD547"/>
  <c r="AD854"/>
  <c r="AD867" s="1"/>
  <c r="AD875"/>
  <c r="AD879"/>
  <c r="AD878"/>
  <c r="AD882"/>
  <c r="AD876"/>
  <c r="AD877"/>
  <c r="AD880"/>
  <c r="AD881"/>
  <c r="AG855"/>
  <c r="AG868" s="1"/>
  <c r="AJ851"/>
  <c r="AJ864" s="1"/>
  <c r="AJ852"/>
  <c r="AJ865" s="1"/>
  <c r="AE850"/>
  <c r="AE863" s="1"/>
  <c r="AE853"/>
  <c r="AE866" s="1"/>
  <c r="AF856"/>
  <c r="AF869" s="1"/>
  <c r="AJ747"/>
  <c r="AJ760" s="1"/>
  <c r="AE748"/>
  <c r="AE761" s="1"/>
  <c r="AD749"/>
  <c r="AD762" s="1"/>
  <c r="AG750"/>
  <c r="AG763" s="1"/>
  <c r="AK746"/>
  <c r="AK759" s="1"/>
  <c r="AL751"/>
  <c r="AL764" s="1"/>
  <c r="AD770"/>
  <c r="AD774"/>
  <c r="AD773"/>
  <c r="AD777"/>
  <c r="AD771"/>
  <c r="AD772"/>
  <c r="AD775"/>
  <c r="AD776"/>
  <c r="AE745"/>
  <c r="AE758" s="1"/>
  <c r="AE744"/>
  <c r="AI641"/>
  <c r="AI654" s="1"/>
  <c r="AD643"/>
  <c r="AD656" s="1"/>
  <c r="AD665"/>
  <c r="AD669"/>
  <c r="AD668"/>
  <c r="AD672"/>
  <c r="AD666"/>
  <c r="AD667"/>
  <c r="AD670"/>
  <c r="AD671"/>
  <c r="AF646"/>
  <c r="AF659" s="1"/>
  <c r="AD644"/>
  <c r="AD657" s="1"/>
  <c r="AJ642"/>
  <c r="AJ655" s="1"/>
  <c r="AG645"/>
  <c r="AG658" s="1"/>
  <c r="AE640"/>
  <c r="AE653" s="1"/>
  <c r="AD562"/>
  <c r="AD566"/>
  <c r="AD561"/>
  <c r="AD565"/>
  <c r="AD567"/>
  <c r="AD564"/>
  <c r="AD563"/>
  <c r="AD560"/>
  <c r="AJ536"/>
  <c r="AJ549" s="1"/>
  <c r="AE535"/>
  <c r="AE548" s="1"/>
  <c r="AD539"/>
  <c r="AD552" s="1"/>
  <c r="AG540"/>
  <c r="AG553" s="1"/>
  <c r="AD538"/>
  <c r="AD551" s="1"/>
  <c r="AJ537"/>
  <c r="AJ550" s="1"/>
  <c r="AE534"/>
  <c r="AE541"/>
  <c r="AE554" s="1"/>
  <c r="AF432"/>
  <c r="AF445" s="1"/>
  <c r="AD455"/>
  <c r="AD459"/>
  <c r="AD458"/>
  <c r="AD457"/>
  <c r="AD461"/>
  <c r="AD462"/>
  <c r="AD460"/>
  <c r="AD456"/>
  <c r="AH431"/>
  <c r="AH444" s="1"/>
  <c r="AH436"/>
  <c r="AH449" s="1"/>
  <c r="AF433"/>
  <c r="AF446" s="1"/>
  <c r="AE434"/>
  <c r="AE447" s="1"/>
  <c r="AF430"/>
  <c r="AF443" s="1"/>
  <c r="AE435"/>
  <c r="AE448" s="1"/>
  <c r="AL326"/>
  <c r="AL339" s="1"/>
  <c r="AD352"/>
  <c r="AD356"/>
  <c r="AD350"/>
  <c r="AD351"/>
  <c r="AD353"/>
  <c r="AD355"/>
  <c r="AD357"/>
  <c r="AD354"/>
  <c r="AF329"/>
  <c r="AF342" s="1"/>
  <c r="AF325"/>
  <c r="AF338" s="1"/>
  <c r="AF331"/>
  <c r="AF344" s="1"/>
  <c r="AF328"/>
  <c r="AF341" s="1"/>
  <c r="AH330"/>
  <c r="AH343" s="1"/>
  <c r="AK327"/>
  <c r="AK340" s="1"/>
  <c r="AE221"/>
  <c r="AE234" s="1"/>
  <c r="AE226"/>
  <c r="AE239" s="1"/>
  <c r="AE225"/>
  <c r="AE238" s="1"/>
  <c r="AE224"/>
  <c r="AE237" s="1"/>
  <c r="AF219"/>
  <c r="AD248"/>
  <c r="AD252"/>
  <c r="AD245"/>
  <c r="AD249"/>
  <c r="AD246"/>
  <c r="AD250"/>
  <c r="AD247"/>
  <c r="AD251"/>
  <c r="AE223"/>
  <c r="AE236" s="1"/>
  <c r="AE220"/>
  <c r="AE233" s="1"/>
  <c r="AF222"/>
  <c r="AF235" s="1"/>
  <c r="AN120"/>
  <c r="AN133" s="1"/>
  <c r="AG119"/>
  <c r="AG132" s="1"/>
  <c r="AV116"/>
  <c r="AV129" s="1"/>
  <c r="AD141"/>
  <c r="AD145"/>
  <c r="AD140"/>
  <c r="AD144"/>
  <c r="AD142"/>
  <c r="AD146"/>
  <c r="AD143"/>
  <c r="AD147"/>
  <c r="AM118"/>
  <c r="AM131" s="1"/>
  <c r="AE117"/>
  <c r="AE130" s="1"/>
  <c r="AS115"/>
  <c r="AS128" s="1"/>
  <c r="AE121"/>
  <c r="AE134" s="1"/>
  <c r="Z51" i="24"/>
  <c r="Z53"/>
  <c r="Z47"/>
  <c r="Z49"/>
  <c r="Z52"/>
  <c r="Z54"/>
  <c r="Z48"/>
  <c r="Z50"/>
  <c r="Z104"/>
  <c r="Z105" s="1"/>
  <c r="Z111"/>
  <c r="Z120" s="1"/>
  <c r="Z121" s="1"/>
  <c r="AA24"/>
  <c r="AA101" s="1"/>
  <c r="AA117" s="1"/>
  <c r="AA20"/>
  <c r="AA97" s="1"/>
  <c r="AA113" s="1"/>
  <c r="AA25"/>
  <c r="AA102" s="1"/>
  <c r="AA118" s="1"/>
  <c r="AA21"/>
  <c r="AA98" s="1"/>
  <c r="AA114" s="1"/>
  <c r="AA22"/>
  <c r="AA99" s="1"/>
  <c r="AA115" s="1"/>
  <c r="AA18"/>
  <c r="AA95" s="1"/>
  <c r="AA23"/>
  <c r="AA100" s="1"/>
  <c r="AA116" s="1"/>
  <c r="AA19"/>
  <c r="AA96" s="1"/>
  <c r="AA112" s="1"/>
  <c r="Y56"/>
  <c r="Y57" s="1"/>
  <c r="AF337" i="7" l="1"/>
  <c r="AG324" s="1"/>
  <c r="AF232"/>
  <c r="AE862"/>
  <c r="AF849" s="1"/>
  <c r="T127"/>
  <c r="U114" s="1"/>
  <c r="AE757"/>
  <c r="AF744" s="1"/>
  <c r="AF442"/>
  <c r="AG429" s="1"/>
  <c r="AE547"/>
  <c r="AD652"/>
  <c r="AE639" s="1"/>
  <c r="AE878"/>
  <c r="AE877"/>
  <c r="AE881"/>
  <c r="AE875"/>
  <c r="AE879"/>
  <c r="AE876"/>
  <c r="AE880"/>
  <c r="AE882"/>
  <c r="AE854"/>
  <c r="AE867" s="1"/>
  <c r="AG856"/>
  <c r="AG869" s="1"/>
  <c r="AK852"/>
  <c r="AK865" s="1"/>
  <c r="AF853"/>
  <c r="AF866" s="1"/>
  <c r="AK851"/>
  <c r="AK864" s="1"/>
  <c r="AF850"/>
  <c r="AF863" s="1"/>
  <c r="AH855"/>
  <c r="AH868" s="1"/>
  <c r="AE773"/>
  <c r="AE772"/>
  <c r="AE776"/>
  <c r="AE770"/>
  <c r="AE774"/>
  <c r="AE771"/>
  <c r="AE775"/>
  <c r="AE777"/>
  <c r="AM751"/>
  <c r="AM764" s="1"/>
  <c r="AE749"/>
  <c r="AE762" s="1"/>
  <c r="AF745"/>
  <c r="AF758" s="1"/>
  <c r="AL746"/>
  <c r="AL759" s="1"/>
  <c r="AK747"/>
  <c r="AK760" s="1"/>
  <c r="AH750"/>
  <c r="AH763" s="1"/>
  <c r="AF748"/>
  <c r="AF761" s="1"/>
  <c r="AH645"/>
  <c r="AH658" s="1"/>
  <c r="AK642"/>
  <c r="AK655" s="1"/>
  <c r="AG646"/>
  <c r="AG659" s="1"/>
  <c r="AE668"/>
  <c r="AE667"/>
  <c r="AE671"/>
  <c r="AE665"/>
  <c r="AE669"/>
  <c r="AE666"/>
  <c r="AE670"/>
  <c r="AE672"/>
  <c r="AE644"/>
  <c r="AE657" s="1"/>
  <c r="AE643"/>
  <c r="AE656" s="1"/>
  <c r="AJ641"/>
  <c r="AJ654" s="1"/>
  <c r="AF640"/>
  <c r="AF653" s="1"/>
  <c r="AF534"/>
  <c r="AH540"/>
  <c r="AH553" s="1"/>
  <c r="AE561"/>
  <c r="AE565"/>
  <c r="AE560"/>
  <c r="AE564"/>
  <c r="AE562"/>
  <c r="AE566"/>
  <c r="AE563"/>
  <c r="AE567"/>
  <c r="AK537"/>
  <c r="AK550" s="1"/>
  <c r="AF541"/>
  <c r="AF554" s="1"/>
  <c r="AE538"/>
  <c r="AE551" s="1"/>
  <c r="AK536"/>
  <c r="AK549" s="1"/>
  <c r="AE539"/>
  <c r="AE552" s="1"/>
  <c r="AF535"/>
  <c r="AF548" s="1"/>
  <c r="AE458"/>
  <c r="AE457"/>
  <c r="AE461"/>
  <c r="AE462"/>
  <c r="AE455"/>
  <c r="AE459"/>
  <c r="AE456"/>
  <c r="AE460"/>
  <c r="AG430"/>
  <c r="AG443" s="1"/>
  <c r="AF434"/>
  <c r="AF447" s="1"/>
  <c r="AF435"/>
  <c r="AF448" s="1"/>
  <c r="AI436"/>
  <c r="AI449" s="1"/>
  <c r="AG432"/>
  <c r="AG445" s="1"/>
  <c r="AI431"/>
  <c r="AI444" s="1"/>
  <c r="AG433"/>
  <c r="AG446" s="1"/>
  <c r="AM326"/>
  <c r="AM339" s="1"/>
  <c r="AL327"/>
  <c r="AL340" s="1"/>
  <c r="AG325"/>
  <c r="AG338" s="1"/>
  <c r="AE352"/>
  <c r="AE351"/>
  <c r="AE355"/>
  <c r="AE353"/>
  <c r="AE357"/>
  <c r="AE356"/>
  <c r="AE354"/>
  <c r="AE350"/>
  <c r="AI330"/>
  <c r="AI343" s="1"/>
  <c r="AG329"/>
  <c r="AG342" s="1"/>
  <c r="AG331"/>
  <c r="AG344" s="1"/>
  <c r="AG328"/>
  <c r="AG341" s="1"/>
  <c r="AF221"/>
  <c r="AF234" s="1"/>
  <c r="AG219"/>
  <c r="AF220"/>
  <c r="AF233" s="1"/>
  <c r="AF226"/>
  <c r="AF239" s="1"/>
  <c r="AF223"/>
  <c r="AF236" s="1"/>
  <c r="AE247"/>
  <c r="AE251"/>
  <c r="AE248"/>
  <c r="AE252"/>
  <c r="AE246"/>
  <c r="AE250"/>
  <c r="AE245"/>
  <c r="AE249"/>
  <c r="AG222"/>
  <c r="AG235" s="1"/>
  <c r="AF224"/>
  <c r="AF237" s="1"/>
  <c r="AF225"/>
  <c r="AF238" s="1"/>
  <c r="AO120"/>
  <c r="AO133" s="1"/>
  <c r="AT115"/>
  <c r="AT128" s="1"/>
  <c r="AF117"/>
  <c r="AF130" s="1"/>
  <c r="AF121"/>
  <c r="AF134" s="1"/>
  <c r="AN118"/>
  <c r="AN131" s="1"/>
  <c r="AE140"/>
  <c r="AE144"/>
  <c r="AE143"/>
  <c r="AE147"/>
  <c r="AE141"/>
  <c r="AE145"/>
  <c r="AE142"/>
  <c r="AE146"/>
  <c r="AW116"/>
  <c r="AW129" s="1"/>
  <c r="AH119"/>
  <c r="AH132" s="1"/>
  <c r="AA53" i="24"/>
  <c r="Z56"/>
  <c r="Z57" s="1"/>
  <c r="AA51"/>
  <c r="AA48"/>
  <c r="AA104"/>
  <c r="AA105" s="1"/>
  <c r="AA111"/>
  <c r="AA120" s="1"/>
  <c r="AA121" s="1"/>
  <c r="AB23"/>
  <c r="AB100" s="1"/>
  <c r="AB116" s="1"/>
  <c r="AB19"/>
  <c r="AB96" s="1"/>
  <c r="AB112" s="1"/>
  <c r="AB24"/>
  <c r="AB101" s="1"/>
  <c r="AB117" s="1"/>
  <c r="AB20"/>
  <c r="AB97" s="1"/>
  <c r="AB113" s="1"/>
  <c r="AB25"/>
  <c r="AB102" s="1"/>
  <c r="AB118" s="1"/>
  <c r="AB21"/>
  <c r="AB98" s="1"/>
  <c r="AB114" s="1"/>
  <c r="AB22"/>
  <c r="AB99" s="1"/>
  <c r="AB115" s="1"/>
  <c r="AB18"/>
  <c r="AB95" s="1"/>
  <c r="AA47"/>
  <c r="AA49"/>
  <c r="AA54"/>
  <c r="AA52"/>
  <c r="AA50"/>
  <c r="AG337" i="7" l="1"/>
  <c r="AH324" s="1"/>
  <c r="AF862"/>
  <c r="AE652"/>
  <c r="AF639" s="1"/>
  <c r="AG232"/>
  <c r="AF547"/>
  <c r="AG534" s="1"/>
  <c r="AG442"/>
  <c r="AH429" s="1"/>
  <c r="AF757"/>
  <c r="U127"/>
  <c r="V114" s="1"/>
  <c r="AH856"/>
  <c r="AH869" s="1"/>
  <c r="AL851"/>
  <c r="AL864" s="1"/>
  <c r="AF877"/>
  <c r="AF881"/>
  <c r="AF876"/>
  <c r="AF880"/>
  <c r="AF875"/>
  <c r="AF878"/>
  <c r="AF879"/>
  <c r="AF882"/>
  <c r="AG850"/>
  <c r="AG863" s="1"/>
  <c r="AG853"/>
  <c r="AG866" s="1"/>
  <c r="AG849"/>
  <c r="AI855"/>
  <c r="AI868" s="1"/>
  <c r="AL852"/>
  <c r="AL865" s="1"/>
  <c r="AF854"/>
  <c r="AF867" s="1"/>
  <c r="AF772"/>
  <c r="AF776"/>
  <c r="AF771"/>
  <c r="AF775"/>
  <c r="AF770"/>
  <c r="AF773"/>
  <c r="AF774"/>
  <c r="AF777"/>
  <c r="AM746"/>
  <c r="AM759" s="1"/>
  <c r="AG748"/>
  <c r="AG761" s="1"/>
  <c r="AG745"/>
  <c r="AG758" s="1"/>
  <c r="AF749"/>
  <c r="AF762" s="1"/>
  <c r="AG744"/>
  <c r="AL747"/>
  <c r="AL760" s="1"/>
  <c r="AN751"/>
  <c r="AN764" s="1"/>
  <c r="AI750"/>
  <c r="AI763" s="1"/>
  <c r="AI645"/>
  <c r="AI658" s="1"/>
  <c r="AF667"/>
  <c r="AF671"/>
  <c r="AF666"/>
  <c r="AF670"/>
  <c r="AF665"/>
  <c r="AF668"/>
  <c r="AF669"/>
  <c r="AF672"/>
  <c r="AF643"/>
  <c r="AF656" s="1"/>
  <c r="AF644"/>
  <c r="AF657" s="1"/>
  <c r="AH646"/>
  <c r="AH659" s="1"/>
  <c r="AG640"/>
  <c r="AG653" s="1"/>
  <c r="AK641"/>
  <c r="AK654" s="1"/>
  <c r="AL642"/>
  <c r="AL655" s="1"/>
  <c r="AF560"/>
  <c r="AF564"/>
  <c r="AF563"/>
  <c r="AF567"/>
  <c r="AF561"/>
  <c r="AF562"/>
  <c r="AF565"/>
  <c r="AF566"/>
  <c r="AF538"/>
  <c r="AF551" s="1"/>
  <c r="AF539"/>
  <c r="AF552" s="1"/>
  <c r="AL536"/>
  <c r="AL549" s="1"/>
  <c r="AI540"/>
  <c r="AI553" s="1"/>
  <c r="AG535"/>
  <c r="AG548" s="1"/>
  <c r="AG541"/>
  <c r="AG554" s="1"/>
  <c r="AL537"/>
  <c r="AL550" s="1"/>
  <c r="AJ431"/>
  <c r="AJ444" s="1"/>
  <c r="AG435"/>
  <c r="AG448" s="1"/>
  <c r="AH432"/>
  <c r="AH445" s="1"/>
  <c r="AH430"/>
  <c r="AH443" s="1"/>
  <c r="AJ436"/>
  <c r="AJ449" s="1"/>
  <c r="AF457"/>
  <c r="AF461"/>
  <c r="AF456"/>
  <c r="AF460"/>
  <c r="AF455"/>
  <c r="AF458"/>
  <c r="AF459"/>
  <c r="AF462"/>
  <c r="AH433"/>
  <c r="AH446" s="1"/>
  <c r="AG434"/>
  <c r="AG447" s="1"/>
  <c r="AN326"/>
  <c r="AN339" s="1"/>
  <c r="AJ330"/>
  <c r="AJ343" s="1"/>
  <c r="AH328"/>
  <c r="AH341" s="1"/>
  <c r="AH325"/>
  <c r="AH338" s="1"/>
  <c r="AH329"/>
  <c r="AH342" s="1"/>
  <c r="AH331"/>
  <c r="AH344" s="1"/>
  <c r="AF351"/>
  <c r="AF350"/>
  <c r="AF354"/>
  <c r="AF355"/>
  <c r="AF352"/>
  <c r="AF356"/>
  <c r="AF353"/>
  <c r="AF357"/>
  <c r="AM327"/>
  <c r="AM340" s="1"/>
  <c r="AG225"/>
  <c r="AG238" s="1"/>
  <c r="AF246"/>
  <c r="AF250"/>
  <c r="AF247"/>
  <c r="AF251"/>
  <c r="AF245"/>
  <c r="AF248"/>
  <c r="AF249"/>
  <c r="AF252"/>
  <c r="AG224"/>
  <c r="AG237" s="1"/>
  <c r="AH222"/>
  <c r="AH235" s="1"/>
  <c r="AG226"/>
  <c r="AG239" s="1"/>
  <c r="AG221"/>
  <c r="AG234" s="1"/>
  <c r="AG223"/>
  <c r="AG236" s="1"/>
  <c r="AG220"/>
  <c r="AG233" s="1"/>
  <c r="AH219"/>
  <c r="AX116"/>
  <c r="AX129" s="1"/>
  <c r="AF143"/>
  <c r="AF147"/>
  <c r="AF142"/>
  <c r="AF146"/>
  <c r="AF140"/>
  <c r="AF144"/>
  <c r="AF141"/>
  <c r="AF145"/>
  <c r="AO118"/>
  <c r="AO131" s="1"/>
  <c r="AP120"/>
  <c r="AP133" s="1"/>
  <c r="AU115"/>
  <c r="AU128" s="1"/>
  <c r="AG121"/>
  <c r="AG134" s="1"/>
  <c r="AI119"/>
  <c r="AI132" s="1"/>
  <c r="AG117"/>
  <c r="AG130" s="1"/>
  <c r="AB53" i="24"/>
  <c r="AB51"/>
  <c r="AB48"/>
  <c r="AB50"/>
  <c r="AB52"/>
  <c r="AB54"/>
  <c r="AA56"/>
  <c r="AA57" s="1"/>
  <c r="AC22"/>
  <c r="AC99" s="1"/>
  <c r="AC115" s="1"/>
  <c r="AC18"/>
  <c r="AC95" s="1"/>
  <c r="AC23"/>
  <c r="AC100" s="1"/>
  <c r="AC116" s="1"/>
  <c r="AC19"/>
  <c r="AC96" s="1"/>
  <c r="AC112" s="1"/>
  <c r="AC24"/>
  <c r="AC101" s="1"/>
  <c r="AC117" s="1"/>
  <c r="AC20"/>
  <c r="AC97" s="1"/>
  <c r="AC113" s="1"/>
  <c r="AC25"/>
  <c r="AC102" s="1"/>
  <c r="AC118" s="1"/>
  <c r="AC21"/>
  <c r="AC98" s="1"/>
  <c r="AC114" s="1"/>
  <c r="AB49"/>
  <c r="AB104"/>
  <c r="AB105" s="1"/>
  <c r="AB111"/>
  <c r="AB120" s="1"/>
  <c r="AB121" s="1"/>
  <c r="AB47"/>
  <c r="AH337" i="7" l="1"/>
  <c r="AI324" s="1"/>
  <c r="AG757"/>
  <c r="AG862"/>
  <c r="AF652"/>
  <c r="AG639" s="1"/>
  <c r="AG547"/>
  <c r="AH534" s="1"/>
  <c r="AH232"/>
  <c r="AI219" s="1"/>
  <c r="AH442"/>
  <c r="AI429" s="1"/>
  <c r="V127"/>
  <c r="W114" s="1"/>
  <c r="AJ855"/>
  <c r="AJ868" s="1"/>
  <c r="AG854"/>
  <c r="AG867" s="1"/>
  <c r="AH850"/>
  <c r="AH863" s="1"/>
  <c r="AG876"/>
  <c r="AG880"/>
  <c r="AG875"/>
  <c r="AG879"/>
  <c r="AG882"/>
  <c r="AG877"/>
  <c r="AG878"/>
  <c r="AG881"/>
  <c r="AI856"/>
  <c r="AI869" s="1"/>
  <c r="AH849"/>
  <c r="AH853"/>
  <c r="AH866" s="1"/>
  <c r="AM852"/>
  <c r="AM865" s="1"/>
  <c r="AM851"/>
  <c r="AM864" s="1"/>
  <c r="AJ750"/>
  <c r="AJ763" s="1"/>
  <c r="AO751"/>
  <c r="AO764" s="1"/>
  <c r="AH745"/>
  <c r="AH758" s="1"/>
  <c r="AG771"/>
  <c r="AG775"/>
  <c r="AG770"/>
  <c r="AG774"/>
  <c r="AG777"/>
  <c r="AG772"/>
  <c r="AG773"/>
  <c r="AG776"/>
  <c r="AH744"/>
  <c r="AN746"/>
  <c r="AN759" s="1"/>
  <c r="AG749"/>
  <c r="AG762" s="1"/>
  <c r="AM747"/>
  <c r="AM760" s="1"/>
  <c r="AH748"/>
  <c r="AH761" s="1"/>
  <c r="AI646"/>
  <c r="AI659" s="1"/>
  <c r="AJ645"/>
  <c r="AJ658" s="1"/>
  <c r="AM642"/>
  <c r="AM655" s="1"/>
  <c r="AG644"/>
  <c r="AG657" s="1"/>
  <c r="AL641"/>
  <c r="AL654" s="1"/>
  <c r="AG666"/>
  <c r="AG670"/>
  <c r="AG665"/>
  <c r="AG669"/>
  <c r="AG672"/>
  <c r="AG667"/>
  <c r="AG668"/>
  <c r="AG671"/>
  <c r="AH640"/>
  <c r="AH653" s="1"/>
  <c r="AG643"/>
  <c r="AG656" s="1"/>
  <c r="AM537"/>
  <c r="AM550" s="1"/>
  <c r="AG563"/>
  <c r="AG562"/>
  <c r="AG566"/>
  <c r="AG567"/>
  <c r="AG560"/>
  <c r="AG561"/>
  <c r="AG564"/>
  <c r="AG565"/>
  <c r="AH535"/>
  <c r="AH548" s="1"/>
  <c r="AG539"/>
  <c r="AG552" s="1"/>
  <c r="AJ540"/>
  <c r="AJ553" s="1"/>
  <c r="AG538"/>
  <c r="AG551" s="1"/>
  <c r="AM536"/>
  <c r="AM549" s="1"/>
  <c r="AH541"/>
  <c r="AH554" s="1"/>
  <c r="AH434"/>
  <c r="AH447" s="1"/>
  <c r="AI433"/>
  <c r="AI446" s="1"/>
  <c r="AI430"/>
  <c r="AI443" s="1"/>
  <c r="AH435"/>
  <c r="AH448" s="1"/>
  <c r="AK431"/>
  <c r="AK444" s="1"/>
  <c r="AG456"/>
  <c r="AG460"/>
  <c r="AG455"/>
  <c r="AG459"/>
  <c r="AG461"/>
  <c r="AG458"/>
  <c r="AG457"/>
  <c r="AG462"/>
  <c r="AI432"/>
  <c r="AI445" s="1"/>
  <c r="AK436"/>
  <c r="AK449" s="1"/>
  <c r="AI325"/>
  <c r="AI338" s="1"/>
  <c r="AN327"/>
  <c r="AN340" s="1"/>
  <c r="AI328"/>
  <c r="AI341" s="1"/>
  <c r="AO326"/>
  <c r="AO339" s="1"/>
  <c r="AG350"/>
  <c r="AG353"/>
  <c r="AG351"/>
  <c r="AG352"/>
  <c r="AG356"/>
  <c r="AG354"/>
  <c r="AG355"/>
  <c r="AG357"/>
  <c r="AI331"/>
  <c r="AI344" s="1"/>
  <c r="AK330"/>
  <c r="AK343" s="1"/>
  <c r="AI329"/>
  <c r="AI342" s="1"/>
  <c r="AG245"/>
  <c r="AG249"/>
  <c r="AG246"/>
  <c r="AG250"/>
  <c r="AG247"/>
  <c r="AG248"/>
  <c r="AG251"/>
  <c r="AG252"/>
  <c r="AH220"/>
  <c r="AH233" s="1"/>
  <c r="AH221"/>
  <c r="AH234" s="1"/>
  <c r="AH226"/>
  <c r="AH239" s="1"/>
  <c r="AH225"/>
  <c r="AH238" s="1"/>
  <c r="AI222"/>
  <c r="AI235" s="1"/>
  <c r="AH223"/>
  <c r="AH236" s="1"/>
  <c r="AH224"/>
  <c r="AH237" s="1"/>
  <c r="AH121"/>
  <c r="AH134" s="1"/>
  <c r="AP118"/>
  <c r="AP131" s="1"/>
  <c r="AY116"/>
  <c r="AY129" s="1"/>
  <c r="AV115"/>
  <c r="AV128" s="1"/>
  <c r="AH117"/>
  <c r="AH130" s="1"/>
  <c r="AJ119"/>
  <c r="AJ132" s="1"/>
  <c r="AQ120"/>
  <c r="AQ133" s="1"/>
  <c r="AG142"/>
  <c r="AG146"/>
  <c r="AG141"/>
  <c r="AG145"/>
  <c r="AG143"/>
  <c r="AG147"/>
  <c r="AG140"/>
  <c r="AG144"/>
  <c r="AC54" i="24"/>
  <c r="AC52"/>
  <c r="AC49"/>
  <c r="AB56"/>
  <c r="AB57" s="1"/>
  <c r="AC47"/>
  <c r="AD25"/>
  <c r="AD102" s="1"/>
  <c r="AD118" s="1"/>
  <c r="AD21"/>
  <c r="AD98" s="1"/>
  <c r="AD114" s="1"/>
  <c r="AD22"/>
  <c r="AD99" s="1"/>
  <c r="AD115" s="1"/>
  <c r="AD18"/>
  <c r="AD95" s="1"/>
  <c r="AD23"/>
  <c r="AD100" s="1"/>
  <c r="AD116" s="1"/>
  <c r="AD19"/>
  <c r="AD96" s="1"/>
  <c r="AD112" s="1"/>
  <c r="AD24"/>
  <c r="AD101" s="1"/>
  <c r="AD117" s="1"/>
  <c r="AD20"/>
  <c r="AD97" s="1"/>
  <c r="AD113" s="1"/>
  <c r="AC50"/>
  <c r="AC48"/>
  <c r="AC104"/>
  <c r="AC105" s="1"/>
  <c r="AC111"/>
  <c r="AC120" s="1"/>
  <c r="AC121" s="1"/>
  <c r="AC53"/>
  <c r="AC51"/>
  <c r="AI337" i="7" l="1"/>
  <c r="AJ324" s="1"/>
  <c r="AI442"/>
  <c r="AH547"/>
  <c r="AH862"/>
  <c r="AI849" s="1"/>
  <c r="W127"/>
  <c r="X114" s="1"/>
  <c r="AI232"/>
  <c r="AG652"/>
  <c r="AH639" s="1"/>
  <c r="AH757"/>
  <c r="AI744" s="1"/>
  <c r="AN852"/>
  <c r="AN865" s="1"/>
  <c r="AI853"/>
  <c r="AI866" s="1"/>
  <c r="AI850"/>
  <c r="AI863" s="1"/>
  <c r="AH875"/>
  <c r="AH879"/>
  <c r="AH878"/>
  <c r="AH876"/>
  <c r="AH880"/>
  <c r="AH882"/>
  <c r="AH877"/>
  <c r="AH881"/>
  <c r="AK855"/>
  <c r="AK868" s="1"/>
  <c r="AN851"/>
  <c r="AN864" s="1"/>
  <c r="AJ856"/>
  <c r="AJ869" s="1"/>
  <c r="AH854"/>
  <c r="AH867" s="1"/>
  <c r="AI748"/>
  <c r="AI761" s="1"/>
  <c r="AI745"/>
  <c r="AI758" s="1"/>
  <c r="AH749"/>
  <c r="AH762" s="1"/>
  <c r="AO746"/>
  <c r="AO759" s="1"/>
  <c r="AP751"/>
  <c r="AP764" s="1"/>
  <c r="AK750"/>
  <c r="AK763" s="1"/>
  <c r="AH770"/>
  <c r="AH774"/>
  <c r="AH773"/>
  <c r="AH771"/>
  <c r="AH775"/>
  <c r="AH777"/>
  <c r="AH772"/>
  <c r="AH776"/>
  <c r="AN747"/>
  <c r="AN760" s="1"/>
  <c r="AM641"/>
  <c r="AM654" s="1"/>
  <c r="AJ646"/>
  <c r="AJ659" s="1"/>
  <c r="AH643"/>
  <c r="AH656" s="1"/>
  <c r="AH644"/>
  <c r="AH657" s="1"/>
  <c r="AH665"/>
  <c r="AH669"/>
  <c r="AH668"/>
  <c r="AH666"/>
  <c r="AH670"/>
  <c r="AH672"/>
  <c r="AH667"/>
  <c r="AH671"/>
  <c r="AI640"/>
  <c r="AI653" s="1"/>
  <c r="AN642"/>
  <c r="AN655" s="1"/>
  <c r="AK645"/>
  <c r="AK658" s="1"/>
  <c r="AH538"/>
  <c r="AH551" s="1"/>
  <c r="AN537"/>
  <c r="AN550" s="1"/>
  <c r="AI541"/>
  <c r="AI554" s="1"/>
  <c r="AI534"/>
  <c r="AI535"/>
  <c r="AI548" s="1"/>
  <c r="AH562"/>
  <c r="AH566"/>
  <c r="AH561"/>
  <c r="AH565"/>
  <c r="AH563"/>
  <c r="AH560"/>
  <c r="AH564"/>
  <c r="AH567"/>
  <c r="AK540"/>
  <c r="AK553" s="1"/>
  <c r="AN536"/>
  <c r="AN549" s="1"/>
  <c r="AH539"/>
  <c r="AH552" s="1"/>
  <c r="AJ429"/>
  <c r="AJ430"/>
  <c r="AJ443" s="1"/>
  <c r="AL431"/>
  <c r="AL444" s="1"/>
  <c r="AI434"/>
  <c r="AI447" s="1"/>
  <c r="AH455"/>
  <c r="AH459"/>
  <c r="AH458"/>
  <c r="AH456"/>
  <c r="AH460"/>
  <c r="AH462"/>
  <c r="AH457"/>
  <c r="AH461"/>
  <c r="AI435"/>
  <c r="AI448" s="1"/>
  <c r="AL436"/>
  <c r="AL449" s="1"/>
  <c r="AJ432"/>
  <c r="AJ445" s="1"/>
  <c r="AJ433"/>
  <c r="AJ446" s="1"/>
  <c r="AJ331"/>
  <c r="AJ344" s="1"/>
  <c r="AJ325"/>
  <c r="AJ338" s="1"/>
  <c r="AH352"/>
  <c r="AH356"/>
  <c r="AH354"/>
  <c r="AH357"/>
  <c r="AH355"/>
  <c r="AH351"/>
  <c r="AH353"/>
  <c r="AH350"/>
  <c r="AJ329"/>
  <c r="AJ342" s="1"/>
  <c r="AP326"/>
  <c r="AP339" s="1"/>
  <c r="AJ328"/>
  <c r="AJ341" s="1"/>
  <c r="AL330"/>
  <c r="AL343" s="1"/>
  <c r="AO327"/>
  <c r="AO340" s="1"/>
  <c r="AH248"/>
  <c r="AH252"/>
  <c r="AH245"/>
  <c r="AH249"/>
  <c r="AH247"/>
  <c r="AH251"/>
  <c r="AH246"/>
  <c r="AH250"/>
  <c r="AI223"/>
  <c r="AI236" s="1"/>
  <c r="AI226"/>
  <c r="AI239" s="1"/>
  <c r="AI221"/>
  <c r="AI234" s="1"/>
  <c r="AI224"/>
  <c r="AI237" s="1"/>
  <c r="AI225"/>
  <c r="AI238" s="1"/>
  <c r="AI220"/>
  <c r="AI233" s="1"/>
  <c r="AJ222"/>
  <c r="AJ235" s="1"/>
  <c r="AJ219"/>
  <c r="AK119"/>
  <c r="AK132" s="1"/>
  <c r="AI117"/>
  <c r="AI130" s="1"/>
  <c r="AI121"/>
  <c r="AI134" s="1"/>
  <c r="AH141"/>
  <c r="AH145"/>
  <c r="AH140"/>
  <c r="AH144"/>
  <c r="AH142"/>
  <c r="AH146"/>
  <c r="AH147"/>
  <c r="AH143"/>
  <c r="AW115"/>
  <c r="AW128" s="1"/>
  <c r="AZ116"/>
  <c r="AZ129" s="1"/>
  <c r="AR120"/>
  <c r="AR133" s="1"/>
  <c r="AQ118"/>
  <c r="AQ131" s="1"/>
  <c r="AD54" i="24"/>
  <c r="AD50"/>
  <c r="AD52"/>
  <c r="AD48"/>
  <c r="AD53"/>
  <c r="AD49"/>
  <c r="AD47"/>
  <c r="AC56"/>
  <c r="AC57" s="1"/>
  <c r="AD104"/>
  <c r="AD105" s="1"/>
  <c r="AD111"/>
  <c r="AD120" s="1"/>
  <c r="AD121" s="1"/>
  <c r="AD51"/>
  <c r="AE24"/>
  <c r="AE101" s="1"/>
  <c r="AE117" s="1"/>
  <c r="AE20"/>
  <c r="AE97" s="1"/>
  <c r="AE113" s="1"/>
  <c r="AE25"/>
  <c r="AE102" s="1"/>
  <c r="AE118" s="1"/>
  <c r="AE21"/>
  <c r="AE98" s="1"/>
  <c r="AE114" s="1"/>
  <c r="AE22"/>
  <c r="AE99" s="1"/>
  <c r="AE115" s="1"/>
  <c r="AE18"/>
  <c r="AE95" s="1"/>
  <c r="AE23"/>
  <c r="AE100" s="1"/>
  <c r="AE116" s="1"/>
  <c r="AE19"/>
  <c r="AE96" s="1"/>
  <c r="AE112" s="1"/>
  <c r="AJ337" i="7" l="1"/>
  <c r="AK324" s="1"/>
  <c r="X127"/>
  <c r="Y114" s="1"/>
  <c r="AJ232"/>
  <c r="AK219" s="1"/>
  <c r="AJ442"/>
  <c r="AK429" s="1"/>
  <c r="AI547"/>
  <c r="AJ534" s="1"/>
  <c r="AI757"/>
  <c r="AJ744" s="1"/>
  <c r="AI862"/>
  <c r="AH652"/>
  <c r="AI639" s="1"/>
  <c r="AL855"/>
  <c r="AL868" s="1"/>
  <c r="AJ850"/>
  <c r="AJ863" s="1"/>
  <c r="AK856"/>
  <c r="AK869" s="1"/>
  <c r="AJ853"/>
  <c r="AJ866" s="1"/>
  <c r="AI878"/>
  <c r="AI877"/>
  <c r="AI881"/>
  <c r="AI882"/>
  <c r="AI876"/>
  <c r="AI875"/>
  <c r="AI880"/>
  <c r="AI879"/>
  <c r="AO851"/>
  <c r="AO864" s="1"/>
  <c r="AO852"/>
  <c r="AO865" s="1"/>
  <c r="AI854"/>
  <c r="AI867" s="1"/>
  <c r="AJ849"/>
  <c r="AI773"/>
  <c r="AI772"/>
  <c r="AI776"/>
  <c r="AI777"/>
  <c r="AI771"/>
  <c r="AI770"/>
  <c r="AI775"/>
  <c r="AI774"/>
  <c r="AQ751"/>
  <c r="AQ764" s="1"/>
  <c r="AJ748"/>
  <c r="AJ761" s="1"/>
  <c r="AO747"/>
  <c r="AO760" s="1"/>
  <c r="AP746"/>
  <c r="AP759" s="1"/>
  <c r="AI749"/>
  <c r="AI762" s="1"/>
  <c r="AL750"/>
  <c r="AL763" s="1"/>
  <c r="AJ745"/>
  <c r="AJ758" s="1"/>
  <c r="AL645"/>
  <c r="AL658" s="1"/>
  <c r="AI644"/>
  <c r="AI657" s="1"/>
  <c r="AI643"/>
  <c r="AI656" s="1"/>
  <c r="AJ640"/>
  <c r="AJ653" s="1"/>
  <c r="AN641"/>
  <c r="AN654" s="1"/>
  <c r="AI668"/>
  <c r="AI667"/>
  <c r="AI671"/>
  <c r="AI665"/>
  <c r="AI666"/>
  <c r="AI669"/>
  <c r="AI670"/>
  <c r="AI672"/>
  <c r="AO642"/>
  <c r="AO655" s="1"/>
  <c r="AK646"/>
  <c r="AK659" s="1"/>
  <c r="AI539"/>
  <c r="AI552" s="1"/>
  <c r="AI561"/>
  <c r="AI565"/>
  <c r="AI560"/>
  <c r="AI564"/>
  <c r="AI562"/>
  <c r="AI563"/>
  <c r="AI566"/>
  <c r="AI567"/>
  <c r="AI538"/>
  <c r="AI551" s="1"/>
  <c r="AJ541"/>
  <c r="AJ554" s="1"/>
  <c r="AO536"/>
  <c r="AO549" s="1"/>
  <c r="AL540"/>
  <c r="AL553" s="1"/>
  <c r="AJ535"/>
  <c r="AJ548" s="1"/>
  <c r="AO537"/>
  <c r="AO550" s="1"/>
  <c r="AJ435"/>
  <c r="AJ448" s="1"/>
  <c r="AI458"/>
  <c r="AI457"/>
  <c r="AI461"/>
  <c r="AI456"/>
  <c r="AI460"/>
  <c r="AI462"/>
  <c r="AI455"/>
  <c r="AI459"/>
  <c r="AJ434"/>
  <c r="AJ447" s="1"/>
  <c r="AK430"/>
  <c r="AK443" s="1"/>
  <c r="AK433"/>
  <c r="AK446" s="1"/>
  <c r="AK432"/>
  <c r="AK445" s="1"/>
  <c r="AM436"/>
  <c r="AM449" s="1"/>
  <c r="AM431"/>
  <c r="AM444" s="1"/>
  <c r="AK329"/>
  <c r="AK342" s="1"/>
  <c r="AK331"/>
  <c r="AK344" s="1"/>
  <c r="AI351"/>
  <c r="AI355"/>
  <c r="AI357"/>
  <c r="AI350"/>
  <c r="AI353"/>
  <c r="AI356"/>
  <c r="AI352"/>
  <c r="AI354"/>
  <c r="AM330"/>
  <c r="AM343" s="1"/>
  <c r="AQ326"/>
  <c r="AQ339" s="1"/>
  <c r="AP327"/>
  <c r="AP340" s="1"/>
  <c r="AK328"/>
  <c r="AK341" s="1"/>
  <c r="AK325"/>
  <c r="AK338" s="1"/>
  <c r="AI247"/>
  <c r="AI251"/>
  <c r="AI248"/>
  <c r="AI252"/>
  <c r="AI245"/>
  <c r="AI249"/>
  <c r="AI246"/>
  <c r="AI250"/>
  <c r="AJ225"/>
  <c r="AJ238" s="1"/>
  <c r="AJ223"/>
  <c r="AJ236" s="1"/>
  <c r="AJ224"/>
  <c r="AJ237" s="1"/>
  <c r="AK222"/>
  <c r="AK235" s="1"/>
  <c r="AJ220"/>
  <c r="AJ233" s="1"/>
  <c r="AJ226"/>
  <c r="AJ239" s="1"/>
  <c r="AJ221"/>
  <c r="AJ234" s="1"/>
  <c r="AR118"/>
  <c r="AR131" s="1"/>
  <c r="AL119"/>
  <c r="AL132" s="1"/>
  <c r="AS120"/>
  <c r="AS133" s="1"/>
  <c r="BA116"/>
  <c r="BA129" s="1"/>
  <c r="AX115"/>
  <c r="AX128" s="1"/>
  <c r="AJ121"/>
  <c r="AJ134" s="1"/>
  <c r="AI140"/>
  <c r="AI144"/>
  <c r="AI143"/>
  <c r="AI147"/>
  <c r="AI141"/>
  <c r="AI145"/>
  <c r="AI146"/>
  <c r="AI142"/>
  <c r="AJ117"/>
  <c r="AJ130" s="1"/>
  <c r="AD56" i="24"/>
  <c r="AD57" s="1"/>
  <c r="AE104"/>
  <c r="AE105" s="1"/>
  <c r="AE111"/>
  <c r="AE120" s="1"/>
  <c r="AE121" s="1"/>
  <c r="AF23"/>
  <c r="AF100" s="1"/>
  <c r="AF116" s="1"/>
  <c r="AF19"/>
  <c r="AF96" s="1"/>
  <c r="AF112" s="1"/>
  <c r="AF24"/>
  <c r="AF101" s="1"/>
  <c r="AF117" s="1"/>
  <c r="AF20"/>
  <c r="AF97" s="1"/>
  <c r="AF113" s="1"/>
  <c r="AF25"/>
  <c r="AF102" s="1"/>
  <c r="AF118" s="1"/>
  <c r="AF21"/>
  <c r="AF98" s="1"/>
  <c r="AF114" s="1"/>
  <c r="AF22"/>
  <c r="AF99" s="1"/>
  <c r="AF115" s="1"/>
  <c r="AF18"/>
  <c r="AF95" s="1"/>
  <c r="AE48"/>
  <c r="AE51"/>
  <c r="AE53"/>
  <c r="AE47"/>
  <c r="AE49"/>
  <c r="AE54"/>
  <c r="AE52"/>
  <c r="AE50"/>
  <c r="AF48" l="1"/>
  <c r="AK232" i="7"/>
  <c r="AL219" s="1"/>
  <c r="AJ757"/>
  <c r="AJ862"/>
  <c r="AK849" s="1"/>
  <c r="AI652"/>
  <c r="AJ639" s="1"/>
  <c r="AK442"/>
  <c r="AL429" s="1"/>
  <c r="AJ547"/>
  <c r="Y127"/>
  <c r="Z114" s="1"/>
  <c r="AK337"/>
  <c r="AL324" s="1"/>
  <c r="AK853"/>
  <c r="AK866" s="1"/>
  <c r="AP852"/>
  <c r="AP865" s="1"/>
  <c r="AM855"/>
  <c r="AM868" s="1"/>
  <c r="AP851"/>
  <c r="AP864" s="1"/>
  <c r="AL856"/>
  <c r="AL869" s="1"/>
  <c r="AJ877"/>
  <c r="AJ881"/>
  <c r="AJ876"/>
  <c r="AJ880"/>
  <c r="AJ875"/>
  <c r="AJ878"/>
  <c r="AJ879"/>
  <c r="AJ882"/>
  <c r="AJ854"/>
  <c r="AJ867" s="1"/>
  <c r="AK850"/>
  <c r="AK863" s="1"/>
  <c r="AQ746"/>
  <c r="AQ759" s="1"/>
  <c r="AK745"/>
  <c r="AK758" s="1"/>
  <c r="AK744"/>
  <c r="AJ772"/>
  <c r="AJ776"/>
  <c r="AJ771"/>
  <c r="AJ775"/>
  <c r="AJ770"/>
  <c r="AJ773"/>
  <c r="AJ774"/>
  <c r="AJ777"/>
  <c r="AJ749"/>
  <c r="AJ762" s="1"/>
  <c r="AR751"/>
  <c r="AR764" s="1"/>
  <c r="AP747"/>
  <c r="AP760" s="1"/>
  <c r="AM750"/>
  <c r="AM763" s="1"/>
  <c r="AK748"/>
  <c r="AK761" s="1"/>
  <c r="AK640"/>
  <c r="AK653" s="1"/>
  <c r="AM645"/>
  <c r="AM658" s="1"/>
  <c r="AL646"/>
  <c r="AL659" s="1"/>
  <c r="AJ643"/>
  <c r="AJ656" s="1"/>
  <c r="AO641"/>
  <c r="AO654" s="1"/>
  <c r="AJ644"/>
  <c r="AJ657" s="1"/>
  <c r="AJ667"/>
  <c r="AJ671"/>
  <c r="AJ666"/>
  <c r="AJ670"/>
  <c r="AJ665"/>
  <c r="AJ668"/>
  <c r="AJ669"/>
  <c r="AJ672"/>
  <c r="AP642"/>
  <c r="AP655" s="1"/>
  <c r="AP536"/>
  <c r="AP549" s="1"/>
  <c r="AP537"/>
  <c r="AP550" s="1"/>
  <c r="AK541"/>
  <c r="AK554" s="1"/>
  <c r="AK534"/>
  <c r="AM540"/>
  <c r="AM553" s="1"/>
  <c r="AJ539"/>
  <c r="AJ552" s="1"/>
  <c r="AJ560"/>
  <c r="AJ564"/>
  <c r="AJ563"/>
  <c r="AJ561"/>
  <c r="AJ562"/>
  <c r="AJ565"/>
  <c r="AJ566"/>
  <c r="AJ567"/>
  <c r="AK535"/>
  <c r="AK548" s="1"/>
  <c r="AJ538"/>
  <c r="AJ551" s="1"/>
  <c r="AJ457"/>
  <c r="AJ461"/>
  <c r="AJ456"/>
  <c r="AJ460"/>
  <c r="AJ458"/>
  <c r="AJ462"/>
  <c r="AJ455"/>
  <c r="AJ459"/>
  <c r="AN436"/>
  <c r="AN449" s="1"/>
  <c r="AN431"/>
  <c r="AN444" s="1"/>
  <c r="AK434"/>
  <c r="AK447" s="1"/>
  <c r="AK435"/>
  <c r="AK448" s="1"/>
  <c r="AL432"/>
  <c r="AL445" s="1"/>
  <c r="AL433"/>
  <c r="AL446" s="1"/>
  <c r="AL430"/>
  <c r="AL443" s="1"/>
  <c r="AR326"/>
  <c r="AR339" s="1"/>
  <c r="AL329"/>
  <c r="AL342" s="1"/>
  <c r="AL328"/>
  <c r="AL341" s="1"/>
  <c r="AN330"/>
  <c r="AN343" s="1"/>
  <c r="AJ351"/>
  <c r="AJ350"/>
  <c r="AJ354"/>
  <c r="AJ353"/>
  <c r="AJ355"/>
  <c r="AJ352"/>
  <c r="AJ357"/>
  <c r="AJ356"/>
  <c r="AL325"/>
  <c r="AL338" s="1"/>
  <c r="AQ327"/>
  <c r="AQ340" s="1"/>
  <c r="AL331"/>
  <c r="AL344" s="1"/>
  <c r="AK221"/>
  <c r="AK234" s="1"/>
  <c r="AJ246"/>
  <c r="AJ250"/>
  <c r="AJ247"/>
  <c r="AJ251"/>
  <c r="AJ245"/>
  <c r="AJ248"/>
  <c r="AJ249"/>
  <c r="AJ252"/>
  <c r="AK223"/>
  <c r="AK236" s="1"/>
  <c r="AK226"/>
  <c r="AK239" s="1"/>
  <c r="AK220"/>
  <c r="AK233" s="1"/>
  <c r="AK225"/>
  <c r="AK238" s="1"/>
  <c r="AL222"/>
  <c r="AL235" s="1"/>
  <c r="AK224"/>
  <c r="AK237" s="1"/>
  <c r="AS118"/>
  <c r="AS131" s="1"/>
  <c r="AK121"/>
  <c r="AK134" s="1"/>
  <c r="AY115"/>
  <c r="AY128" s="1"/>
  <c r="BB116"/>
  <c r="BB129" s="1"/>
  <c r="AT120"/>
  <c r="AT133" s="1"/>
  <c r="AK117"/>
  <c r="AK130" s="1"/>
  <c r="AJ143"/>
  <c r="AJ147"/>
  <c r="AJ142"/>
  <c r="AJ146"/>
  <c r="AJ140"/>
  <c r="AJ144"/>
  <c r="AJ145"/>
  <c r="AJ141"/>
  <c r="AM119"/>
  <c r="AM132" s="1"/>
  <c r="AF50" i="24"/>
  <c r="AF104"/>
  <c r="AF105" s="1"/>
  <c r="AF111"/>
  <c r="AF120" s="1"/>
  <c r="AF121" s="1"/>
  <c r="AG22"/>
  <c r="AG99" s="1"/>
  <c r="AG115" s="1"/>
  <c r="AG18"/>
  <c r="AG95" s="1"/>
  <c r="AG23"/>
  <c r="AG100" s="1"/>
  <c r="AG116" s="1"/>
  <c r="AG19"/>
  <c r="AG96" s="1"/>
  <c r="AG112" s="1"/>
  <c r="AG24"/>
  <c r="AG101" s="1"/>
  <c r="AG117" s="1"/>
  <c r="AG20"/>
  <c r="AG97" s="1"/>
  <c r="AG113" s="1"/>
  <c r="AG25"/>
  <c r="AG102" s="1"/>
  <c r="AG118" s="1"/>
  <c r="AG21"/>
  <c r="AG98" s="1"/>
  <c r="AG114" s="1"/>
  <c r="AF51"/>
  <c r="AF53"/>
  <c r="AF47"/>
  <c r="AF49"/>
  <c r="AE56"/>
  <c r="AE57" s="1"/>
  <c r="AF54"/>
  <c r="AF52"/>
  <c r="AL232" i="7" l="1"/>
  <c r="AM219" s="1"/>
  <c r="AL442"/>
  <c r="AM429" s="1"/>
  <c r="AK862"/>
  <c r="AL849" s="1"/>
  <c r="AL337"/>
  <c r="Z127"/>
  <c r="AA114" s="1"/>
  <c r="AJ652"/>
  <c r="AK639" s="1"/>
  <c r="AK547"/>
  <c r="AL534" s="1"/>
  <c r="AK757"/>
  <c r="AK854"/>
  <c r="AK867" s="1"/>
  <c r="AK876"/>
  <c r="AK880"/>
  <c r="AK875"/>
  <c r="AK879"/>
  <c r="AK877"/>
  <c r="AK878"/>
  <c r="AK881"/>
  <c r="AK882"/>
  <c r="AQ851"/>
  <c r="AQ864" s="1"/>
  <c r="AQ852"/>
  <c r="AQ865" s="1"/>
  <c r="AL850"/>
  <c r="AL863" s="1"/>
  <c r="AL853"/>
  <c r="AL866" s="1"/>
  <c r="AM856"/>
  <c r="AM869" s="1"/>
  <c r="AN855"/>
  <c r="AN868" s="1"/>
  <c r="AL745"/>
  <c r="AL758" s="1"/>
  <c r="AK749"/>
  <c r="AK762" s="1"/>
  <c r="AQ747"/>
  <c r="AQ760" s="1"/>
  <c r="AS751"/>
  <c r="AS764" s="1"/>
  <c r="AR746"/>
  <c r="AR759" s="1"/>
  <c r="AL748"/>
  <c r="AL761" s="1"/>
  <c r="AK771"/>
  <c r="AK775"/>
  <c r="AK770"/>
  <c r="AK774"/>
  <c r="AK772"/>
  <c r="AK773"/>
  <c r="AK776"/>
  <c r="AK777"/>
  <c r="AN750"/>
  <c r="AN763" s="1"/>
  <c r="AL744"/>
  <c r="AP641"/>
  <c r="AP654" s="1"/>
  <c r="AM646"/>
  <c r="AM659" s="1"/>
  <c r="AL640"/>
  <c r="AL653" s="1"/>
  <c r="AQ642"/>
  <c r="AQ655" s="1"/>
  <c r="AN645"/>
  <c r="AN658" s="1"/>
  <c r="AK643"/>
  <c r="AK656" s="1"/>
  <c r="AK666"/>
  <c r="AK670"/>
  <c r="AK665"/>
  <c r="AK669"/>
  <c r="AK667"/>
  <c r="AK668"/>
  <c r="AK671"/>
  <c r="AK672"/>
  <c r="AK644"/>
  <c r="AK657" s="1"/>
  <c r="AK563"/>
  <c r="AK562"/>
  <c r="AK566"/>
  <c r="AK560"/>
  <c r="AK561"/>
  <c r="AK564"/>
  <c r="AK565"/>
  <c r="AK567"/>
  <c r="AL535"/>
  <c r="AL548" s="1"/>
  <c r="AL541"/>
  <c r="AL554" s="1"/>
  <c r="AK538"/>
  <c r="AK551" s="1"/>
  <c r="AN540"/>
  <c r="AN553" s="1"/>
  <c r="AQ536"/>
  <c r="AQ549" s="1"/>
  <c r="AK539"/>
  <c r="AK552" s="1"/>
  <c r="AQ537"/>
  <c r="AQ550" s="1"/>
  <c r="AL434"/>
  <c r="AL447" s="1"/>
  <c r="AM433"/>
  <c r="AM446" s="1"/>
  <c r="AO431"/>
  <c r="AO444" s="1"/>
  <c r="AK456"/>
  <c r="AK460"/>
  <c r="AK455"/>
  <c r="AK459"/>
  <c r="AK457"/>
  <c r="AK458"/>
  <c r="AK461"/>
  <c r="AK462"/>
  <c r="AL435"/>
  <c r="AL448" s="1"/>
  <c r="AO436"/>
  <c r="AO449" s="1"/>
  <c r="AM430"/>
  <c r="AM443" s="1"/>
  <c r="AM432"/>
  <c r="AM445" s="1"/>
  <c r="AO330"/>
  <c r="AO343" s="1"/>
  <c r="AK350"/>
  <c r="AK353"/>
  <c r="AK355"/>
  <c r="AK352"/>
  <c r="AK356"/>
  <c r="AK357"/>
  <c r="AK351"/>
  <c r="AK354"/>
  <c r="AM331"/>
  <c r="AM344" s="1"/>
  <c r="AM328"/>
  <c r="AM341" s="1"/>
  <c r="AR327"/>
  <c r="AR340" s="1"/>
  <c r="AM329"/>
  <c r="AM342" s="1"/>
  <c r="AS326"/>
  <c r="AS339" s="1"/>
  <c r="AM325"/>
  <c r="AM338" s="1"/>
  <c r="AM324"/>
  <c r="AK245"/>
  <c r="AK249"/>
  <c r="AK246"/>
  <c r="AK250"/>
  <c r="AK248"/>
  <c r="AK252"/>
  <c r="AK247"/>
  <c r="AK251"/>
  <c r="AL226"/>
  <c r="AL239" s="1"/>
  <c r="AL221"/>
  <c r="AL234" s="1"/>
  <c r="AL223"/>
  <c r="AL236" s="1"/>
  <c r="AL224"/>
  <c r="AL237" s="1"/>
  <c r="AM222"/>
  <c r="AM235" s="1"/>
  <c r="AL220"/>
  <c r="AL233" s="1"/>
  <c r="AL225"/>
  <c r="AL238" s="1"/>
  <c r="AN119"/>
  <c r="AN132" s="1"/>
  <c r="AZ115"/>
  <c r="AZ128" s="1"/>
  <c r="AT118"/>
  <c r="AT131" s="1"/>
  <c r="AL117"/>
  <c r="AL130" s="1"/>
  <c r="AU120"/>
  <c r="AU133" s="1"/>
  <c r="AK142"/>
  <c r="AK146"/>
  <c r="AK141"/>
  <c r="AK145"/>
  <c r="AK143"/>
  <c r="AK147"/>
  <c r="AK140"/>
  <c r="AK144"/>
  <c r="BC116"/>
  <c r="BC129" s="1"/>
  <c r="AL121"/>
  <c r="AL134" s="1"/>
  <c r="AG49" i="24"/>
  <c r="AG50"/>
  <c r="AG48"/>
  <c r="AG53"/>
  <c r="AF56"/>
  <c r="AF57" s="1"/>
  <c r="AG54"/>
  <c r="AG52"/>
  <c r="AG104"/>
  <c r="AG105" s="1"/>
  <c r="AG111"/>
  <c r="AG120" s="1"/>
  <c r="AG121" s="1"/>
  <c r="AH25"/>
  <c r="AH102" s="1"/>
  <c r="AH118" s="1"/>
  <c r="AH21"/>
  <c r="AH98" s="1"/>
  <c r="AH114" s="1"/>
  <c r="AH22"/>
  <c r="AH99" s="1"/>
  <c r="AH115" s="1"/>
  <c r="AH18"/>
  <c r="AH95" s="1"/>
  <c r="AH23"/>
  <c r="AH100" s="1"/>
  <c r="AH116" s="1"/>
  <c r="AH19"/>
  <c r="AH96" s="1"/>
  <c r="AH112" s="1"/>
  <c r="AH24"/>
  <c r="AH101" s="1"/>
  <c r="AH117" s="1"/>
  <c r="AH20"/>
  <c r="AH97" s="1"/>
  <c r="AH113" s="1"/>
  <c r="AG51"/>
  <c r="AG47"/>
  <c r="AL547" i="7" l="1"/>
  <c r="AM534" s="1"/>
  <c r="AM232"/>
  <c r="AN219" s="1"/>
  <c r="AL862"/>
  <c r="AM849" s="1"/>
  <c r="AL757"/>
  <c r="AA127"/>
  <c r="AB114" s="1"/>
  <c r="AM337"/>
  <c r="AK652"/>
  <c r="AL639" s="1"/>
  <c r="AM442"/>
  <c r="AN429" s="1"/>
  <c r="AL875"/>
  <c r="AL879"/>
  <c r="AL878"/>
  <c r="AL882"/>
  <c r="AL880"/>
  <c r="AL881"/>
  <c r="AL876"/>
  <c r="AL877"/>
  <c r="AM853"/>
  <c r="AM866" s="1"/>
  <c r="AR852"/>
  <c r="AR865" s="1"/>
  <c r="AL854"/>
  <c r="AL867" s="1"/>
  <c r="AM850"/>
  <c r="AM863" s="1"/>
  <c r="AO855"/>
  <c r="AO868" s="1"/>
  <c r="AN856"/>
  <c r="AN869" s="1"/>
  <c r="AR851"/>
  <c r="AR864" s="1"/>
  <c r="AO750"/>
  <c r="AO763" s="1"/>
  <c r="AL749"/>
  <c r="AL762" s="1"/>
  <c r="AM748"/>
  <c r="AM761" s="1"/>
  <c r="AL770"/>
  <c r="AL774"/>
  <c r="AL773"/>
  <c r="AL777"/>
  <c r="AL775"/>
  <c r="AL776"/>
  <c r="AL771"/>
  <c r="AL772"/>
  <c r="AS746"/>
  <c r="AS759" s="1"/>
  <c r="AM745"/>
  <c r="AM758" s="1"/>
  <c r="AM744"/>
  <c r="AT751"/>
  <c r="AT764" s="1"/>
  <c r="AR747"/>
  <c r="AR760" s="1"/>
  <c r="AO645"/>
  <c r="AO658" s="1"/>
  <c r="AR642"/>
  <c r="AR655" s="1"/>
  <c r="AL644"/>
  <c r="AL657" s="1"/>
  <c r="AM640"/>
  <c r="AM653" s="1"/>
  <c r="AQ641"/>
  <c r="AQ654" s="1"/>
  <c r="AL665"/>
  <c r="AL669"/>
  <c r="AL668"/>
  <c r="AL672"/>
  <c r="AL667"/>
  <c r="AL671"/>
  <c r="AL666"/>
  <c r="AL670"/>
  <c r="AL643"/>
  <c r="AL656" s="1"/>
  <c r="AN646"/>
  <c r="AN659" s="1"/>
  <c r="AR537"/>
  <c r="AR550" s="1"/>
  <c r="AR536"/>
  <c r="AR549" s="1"/>
  <c r="AL538"/>
  <c r="AL551" s="1"/>
  <c r="AL562"/>
  <c r="AL566"/>
  <c r="AL561"/>
  <c r="AL565"/>
  <c r="AL560"/>
  <c r="AL563"/>
  <c r="AL564"/>
  <c r="AL567"/>
  <c r="AM541"/>
  <c r="AM554" s="1"/>
  <c r="AL539"/>
  <c r="AL552" s="1"/>
  <c r="AO540"/>
  <c r="AO553" s="1"/>
  <c r="AM535"/>
  <c r="AM548" s="1"/>
  <c r="AP436"/>
  <c r="AP449" s="1"/>
  <c r="AM434"/>
  <c r="AM447" s="1"/>
  <c r="AN430"/>
  <c r="AN443" s="1"/>
  <c r="AN432"/>
  <c r="AN445" s="1"/>
  <c r="AL455"/>
  <c r="AL459"/>
  <c r="AL458"/>
  <c r="AL457"/>
  <c r="AL461"/>
  <c r="AL462"/>
  <c r="AL456"/>
  <c r="AL460"/>
  <c r="AM435"/>
  <c r="AM448" s="1"/>
  <c r="AP431"/>
  <c r="AP444" s="1"/>
  <c r="AN433"/>
  <c r="AN446" s="1"/>
  <c r="AN324"/>
  <c r="AN325"/>
  <c r="AN338" s="1"/>
  <c r="AS327"/>
  <c r="AS340" s="1"/>
  <c r="AN328"/>
  <c r="AN341" s="1"/>
  <c r="AN329"/>
  <c r="AN342" s="1"/>
  <c r="AP330"/>
  <c r="AP343" s="1"/>
  <c r="AL352"/>
  <c r="AL356"/>
  <c r="AL350"/>
  <c r="AL351"/>
  <c r="AL354"/>
  <c r="AL357"/>
  <c r="AL353"/>
  <c r="AL355"/>
  <c r="AT326"/>
  <c r="AT339" s="1"/>
  <c r="AN331"/>
  <c r="AN344" s="1"/>
  <c r="AM220"/>
  <c r="AM233" s="1"/>
  <c r="AN222"/>
  <c r="AN235" s="1"/>
  <c r="AM226"/>
  <c r="AM239" s="1"/>
  <c r="AM225"/>
  <c r="AM238" s="1"/>
  <c r="AM223"/>
  <c r="AM236" s="1"/>
  <c r="AM221"/>
  <c r="AM234" s="1"/>
  <c r="AL248"/>
  <c r="AL252"/>
  <c r="AL245"/>
  <c r="AL249"/>
  <c r="AL246"/>
  <c r="AL250"/>
  <c r="AL247"/>
  <c r="AL251"/>
  <c r="AM224"/>
  <c r="AM237" s="1"/>
  <c r="AM117"/>
  <c r="AM130" s="1"/>
  <c r="BA115"/>
  <c r="BA128" s="1"/>
  <c r="AO119"/>
  <c r="AO132" s="1"/>
  <c r="BD116"/>
  <c r="BD129" s="1"/>
  <c r="AU118"/>
  <c r="AU131" s="1"/>
  <c r="AM121"/>
  <c r="AM134" s="1"/>
  <c r="AV120"/>
  <c r="AV133" s="1"/>
  <c r="AL141"/>
  <c r="AL145"/>
  <c r="AL140"/>
  <c r="AL144"/>
  <c r="AL142"/>
  <c r="AL146"/>
  <c r="AL147"/>
  <c r="AL143"/>
  <c r="AH49" i="24"/>
  <c r="AG56"/>
  <c r="AG57" s="1"/>
  <c r="AH48"/>
  <c r="AH53"/>
  <c r="AH104"/>
  <c r="AH105" s="1"/>
  <c r="AH111"/>
  <c r="AH120" s="1"/>
  <c r="AH121" s="1"/>
  <c r="AI24"/>
  <c r="AI101" s="1"/>
  <c r="AI117" s="1"/>
  <c r="AI20"/>
  <c r="AI97" s="1"/>
  <c r="AI113" s="1"/>
  <c r="AI25"/>
  <c r="AI102" s="1"/>
  <c r="AI118" s="1"/>
  <c r="AI21"/>
  <c r="AI98" s="1"/>
  <c r="AI114" s="1"/>
  <c r="AI22"/>
  <c r="AI99" s="1"/>
  <c r="AI115" s="1"/>
  <c r="AI18"/>
  <c r="AI95" s="1"/>
  <c r="AI23"/>
  <c r="AI100" s="1"/>
  <c r="AI116" s="1"/>
  <c r="AI19"/>
  <c r="AI96" s="1"/>
  <c r="AI112" s="1"/>
  <c r="AH50"/>
  <c r="AH51"/>
  <c r="AH47"/>
  <c r="AH52"/>
  <c r="AH54"/>
  <c r="AI49" l="1"/>
  <c r="AM547" i="7"/>
  <c r="AM862"/>
  <c r="AN849" s="1"/>
  <c r="AB127"/>
  <c r="AC114" s="1"/>
  <c r="AN337"/>
  <c r="AN232"/>
  <c r="AN442"/>
  <c r="AO429" s="1"/>
  <c r="AM757"/>
  <c r="AL652"/>
  <c r="AM639" s="1"/>
  <c r="AM878"/>
  <c r="AM877"/>
  <c r="AM881"/>
  <c r="AM875"/>
  <c r="AM879"/>
  <c r="AM876"/>
  <c r="AM880"/>
  <c r="AM882"/>
  <c r="AP855"/>
  <c r="AP868" s="1"/>
  <c r="AN850"/>
  <c r="AN863" s="1"/>
  <c r="AS852"/>
  <c r="AS865" s="1"/>
  <c r="AN853"/>
  <c r="AN866" s="1"/>
  <c r="AS851"/>
  <c r="AS864" s="1"/>
  <c r="AM854"/>
  <c r="AM867" s="1"/>
  <c r="AO856"/>
  <c r="AO869" s="1"/>
  <c r="AM749"/>
  <c r="AM762" s="1"/>
  <c r="AM773"/>
  <c r="AM772"/>
  <c r="AM776"/>
  <c r="AM770"/>
  <c r="AM774"/>
  <c r="AM771"/>
  <c r="AM775"/>
  <c r="AM777"/>
  <c r="AN744"/>
  <c r="AT746"/>
  <c r="AT759" s="1"/>
  <c r="AP750"/>
  <c r="AP763" s="1"/>
  <c r="AS747"/>
  <c r="AS760" s="1"/>
  <c r="AU751"/>
  <c r="AU764" s="1"/>
  <c r="AN745"/>
  <c r="AN758" s="1"/>
  <c r="AN748"/>
  <c r="AN761" s="1"/>
  <c r="AR641"/>
  <c r="AR654" s="1"/>
  <c r="AN640"/>
  <c r="AN653" s="1"/>
  <c r="AM644"/>
  <c r="AM657" s="1"/>
  <c r="AM668"/>
  <c r="AM667"/>
  <c r="AM671"/>
  <c r="AM665"/>
  <c r="AM669"/>
  <c r="AM666"/>
  <c r="AM670"/>
  <c r="AM672"/>
  <c r="AO646"/>
  <c r="AO659" s="1"/>
  <c r="AS642"/>
  <c r="AS655" s="1"/>
  <c r="AM643"/>
  <c r="AM656" s="1"/>
  <c r="AP645"/>
  <c r="AP658" s="1"/>
  <c r="AM561"/>
  <c r="AM565"/>
  <c r="AM560"/>
  <c r="AM564"/>
  <c r="AM562"/>
  <c r="AM566"/>
  <c r="AM563"/>
  <c r="AM567"/>
  <c r="AS536"/>
  <c r="AS549" s="1"/>
  <c r="AN541"/>
  <c r="AN554" s="1"/>
  <c r="AN535"/>
  <c r="AN548" s="1"/>
  <c r="AN534"/>
  <c r="AS537"/>
  <c r="AS550" s="1"/>
  <c r="AP540"/>
  <c r="AP553" s="1"/>
  <c r="AM539"/>
  <c r="AM552" s="1"/>
  <c r="AM538"/>
  <c r="AM551" s="1"/>
  <c r="AQ431"/>
  <c r="AQ444" s="1"/>
  <c r="AQ436"/>
  <c r="AQ449" s="1"/>
  <c r="AM458"/>
  <c r="AM457"/>
  <c r="AM461"/>
  <c r="AM462"/>
  <c r="AM455"/>
  <c r="AM459"/>
  <c r="AM460"/>
  <c r="AM456"/>
  <c r="AO433"/>
  <c r="AO446" s="1"/>
  <c r="AN434"/>
  <c r="AN447" s="1"/>
  <c r="AN435"/>
  <c r="AN448" s="1"/>
  <c r="AO432"/>
  <c r="AO445" s="1"/>
  <c r="AO430"/>
  <c r="AO443" s="1"/>
  <c r="AO331"/>
  <c r="AO344" s="1"/>
  <c r="AU326"/>
  <c r="AU339" s="1"/>
  <c r="AT327"/>
  <c r="AT340" s="1"/>
  <c r="AO324"/>
  <c r="AO328"/>
  <c r="AO341" s="1"/>
  <c r="AO329"/>
  <c r="AO342" s="1"/>
  <c r="AM351"/>
  <c r="AM355"/>
  <c r="AM352"/>
  <c r="AM354"/>
  <c r="AM356"/>
  <c r="AM357"/>
  <c r="AM350"/>
  <c r="AM353"/>
  <c r="AQ330"/>
  <c r="AQ343" s="1"/>
  <c r="AO325"/>
  <c r="AO338" s="1"/>
  <c r="AN221"/>
  <c r="AN234" s="1"/>
  <c r="AN226"/>
  <c r="AN239" s="1"/>
  <c r="AN223"/>
  <c r="AN236" s="1"/>
  <c r="AN220"/>
  <c r="AN233" s="1"/>
  <c r="AM247"/>
  <c r="AM251"/>
  <c r="AM248"/>
  <c r="AM252"/>
  <c r="AM246"/>
  <c r="AM250"/>
  <c r="AM245"/>
  <c r="AM249"/>
  <c r="AN224"/>
  <c r="AN237" s="1"/>
  <c r="AN225"/>
  <c r="AN238" s="1"/>
  <c r="AO219"/>
  <c r="AO222"/>
  <c r="AO235" s="1"/>
  <c r="AN117"/>
  <c r="AN130" s="1"/>
  <c r="AW120"/>
  <c r="AW133" s="1"/>
  <c r="BE116"/>
  <c r="BE129" s="1"/>
  <c r="AM140"/>
  <c r="AM144"/>
  <c r="AM143"/>
  <c r="AM147"/>
  <c r="AM141"/>
  <c r="AM145"/>
  <c r="AM146"/>
  <c r="AM142"/>
  <c r="AN121"/>
  <c r="AN134" s="1"/>
  <c r="AP119"/>
  <c r="AP132" s="1"/>
  <c r="AV118"/>
  <c r="AV131" s="1"/>
  <c r="BB115"/>
  <c r="BB128" s="1"/>
  <c r="AI47" i="24"/>
  <c r="AJ23"/>
  <c r="AJ100" s="1"/>
  <c r="AJ116" s="1"/>
  <c r="AJ19"/>
  <c r="AJ96" s="1"/>
  <c r="AJ112" s="1"/>
  <c r="AJ24"/>
  <c r="AJ101" s="1"/>
  <c r="AJ117" s="1"/>
  <c r="AJ20"/>
  <c r="AJ97" s="1"/>
  <c r="AJ113" s="1"/>
  <c r="AJ25"/>
  <c r="AJ102" s="1"/>
  <c r="AJ118" s="1"/>
  <c r="AJ21"/>
  <c r="AJ98" s="1"/>
  <c r="AJ114" s="1"/>
  <c r="AJ22"/>
  <c r="AJ99" s="1"/>
  <c r="AJ115" s="1"/>
  <c r="AJ18"/>
  <c r="AJ95" s="1"/>
  <c r="AI104"/>
  <c r="AI105" s="1"/>
  <c r="AI111"/>
  <c r="AI120" s="1"/>
  <c r="AI121" s="1"/>
  <c r="AI54"/>
  <c r="AI52"/>
  <c r="AI50"/>
  <c r="AH56"/>
  <c r="AH57" s="1"/>
  <c r="AI48"/>
  <c r="AI51"/>
  <c r="AI53"/>
  <c r="AJ53" l="1"/>
  <c r="AJ49"/>
  <c r="AO442" i="7"/>
  <c r="AP429" s="1"/>
  <c r="AO232"/>
  <c r="AP219" s="1"/>
  <c r="AC127"/>
  <c r="AD114" s="1"/>
  <c r="AM652"/>
  <c r="AN639" s="1"/>
  <c r="AN862"/>
  <c r="AN757"/>
  <c r="AO744" s="1"/>
  <c r="AO337"/>
  <c r="AN547"/>
  <c r="AO534" s="1"/>
  <c r="AN854"/>
  <c r="AN867" s="1"/>
  <c r="AP856"/>
  <c r="AP869" s="1"/>
  <c r="AT851"/>
  <c r="AT864" s="1"/>
  <c r="AO853"/>
  <c r="AO866" s="1"/>
  <c r="AO850"/>
  <c r="AO863" s="1"/>
  <c r="AN877"/>
  <c r="AN881"/>
  <c r="AN876"/>
  <c r="AN880"/>
  <c r="AN875"/>
  <c r="AN879"/>
  <c r="AN878"/>
  <c r="AN882"/>
  <c r="AQ855"/>
  <c r="AQ868" s="1"/>
  <c r="AO849"/>
  <c r="AT852"/>
  <c r="AT865" s="1"/>
  <c r="AT747"/>
  <c r="AT760" s="1"/>
  <c r="AN749"/>
  <c r="AN762" s="1"/>
  <c r="AQ750"/>
  <c r="AQ763" s="1"/>
  <c r="AO745"/>
  <c r="AO758" s="1"/>
  <c r="AU746"/>
  <c r="AU759" s="1"/>
  <c r="AO748"/>
  <c r="AO761" s="1"/>
  <c r="AN772"/>
  <c r="AN776"/>
  <c r="AN771"/>
  <c r="AN775"/>
  <c r="AN770"/>
  <c r="AN774"/>
  <c r="AN773"/>
  <c r="AN777"/>
  <c r="AV751"/>
  <c r="AV764" s="1"/>
  <c r="AN667"/>
  <c r="AN671"/>
  <c r="AN666"/>
  <c r="AN670"/>
  <c r="AN665"/>
  <c r="AN669"/>
  <c r="AN672"/>
  <c r="AN668"/>
  <c r="AN643"/>
  <c r="AN656" s="1"/>
  <c r="AS641"/>
  <c r="AS654" s="1"/>
  <c r="AT642"/>
  <c r="AT655" s="1"/>
  <c r="AN644"/>
  <c r="AN657" s="1"/>
  <c r="AQ645"/>
  <c r="AQ658" s="1"/>
  <c r="AP646"/>
  <c r="AP659" s="1"/>
  <c r="AO640"/>
  <c r="AO653" s="1"/>
  <c r="AT536"/>
  <c r="AT549" s="1"/>
  <c r="AN560"/>
  <c r="AN564"/>
  <c r="AN563"/>
  <c r="AN567"/>
  <c r="AN561"/>
  <c r="AN562"/>
  <c r="AN565"/>
  <c r="AN566"/>
  <c r="AQ540"/>
  <c r="AQ553" s="1"/>
  <c r="AO541"/>
  <c r="AO554" s="1"/>
  <c r="AT537"/>
  <c r="AT550" s="1"/>
  <c r="AN538"/>
  <c r="AN551" s="1"/>
  <c r="AN539"/>
  <c r="AN552" s="1"/>
  <c r="AO535"/>
  <c r="AO548" s="1"/>
  <c r="AP433"/>
  <c r="AP446" s="1"/>
  <c r="AP432"/>
  <c r="AP445" s="1"/>
  <c r="AN457"/>
  <c r="AN461"/>
  <c r="AN456"/>
  <c r="AN460"/>
  <c r="AN455"/>
  <c r="AN458"/>
  <c r="AN459"/>
  <c r="AN462"/>
  <c r="AO434"/>
  <c r="AO447" s="1"/>
  <c r="AR431"/>
  <c r="AR444" s="1"/>
  <c r="AP430"/>
  <c r="AP443" s="1"/>
  <c r="AO435"/>
  <c r="AO448" s="1"/>
  <c r="AR436"/>
  <c r="AR449" s="1"/>
  <c r="AP328"/>
  <c r="AP341" s="1"/>
  <c r="AP331"/>
  <c r="AP344" s="1"/>
  <c r="AP324"/>
  <c r="AN351"/>
  <c r="AN350"/>
  <c r="AN354"/>
  <c r="AN353"/>
  <c r="AN352"/>
  <c r="AN356"/>
  <c r="AN355"/>
  <c r="AN357"/>
  <c r="AR330"/>
  <c r="AR343" s="1"/>
  <c r="AU327"/>
  <c r="AU340" s="1"/>
  <c r="AP325"/>
  <c r="AP338" s="1"/>
  <c r="AP329"/>
  <c r="AP342" s="1"/>
  <c r="AV326"/>
  <c r="AV339" s="1"/>
  <c r="AO225"/>
  <c r="AO238" s="1"/>
  <c r="AP222"/>
  <c r="AP235" s="1"/>
  <c r="AO223"/>
  <c r="AO236" s="1"/>
  <c r="AO221"/>
  <c r="AO234" s="1"/>
  <c r="AO220"/>
  <c r="AO233" s="1"/>
  <c r="AN246"/>
  <c r="AN250"/>
  <c r="AN247"/>
  <c r="AN251"/>
  <c r="AN245"/>
  <c r="AN248"/>
  <c r="AN249"/>
  <c r="AN252"/>
  <c r="AO224"/>
  <c r="AO237" s="1"/>
  <c r="AO226"/>
  <c r="AO239" s="1"/>
  <c r="AW118"/>
  <c r="AW131" s="1"/>
  <c r="BC115"/>
  <c r="BC128" s="1"/>
  <c r="AQ119"/>
  <c r="AQ132" s="1"/>
  <c r="AN143"/>
  <c r="AN147"/>
  <c r="AN142"/>
  <c r="AN146"/>
  <c r="AN140"/>
  <c r="AN144"/>
  <c r="AN145"/>
  <c r="AN141"/>
  <c r="BF116"/>
  <c r="BF129" s="1"/>
  <c r="AO121"/>
  <c r="AO134" s="1"/>
  <c r="AX120"/>
  <c r="AX133" s="1"/>
  <c r="AO117"/>
  <c r="AO130" s="1"/>
  <c r="AJ51" i="24"/>
  <c r="AJ47"/>
  <c r="AK22"/>
  <c r="AK99" s="1"/>
  <c r="AK115" s="1"/>
  <c r="AK18"/>
  <c r="AK95" s="1"/>
  <c r="AK23"/>
  <c r="AK100" s="1"/>
  <c r="AK116" s="1"/>
  <c r="AK19"/>
  <c r="AK96" s="1"/>
  <c r="AK112" s="1"/>
  <c r="AK24"/>
  <c r="AK101" s="1"/>
  <c r="AK117" s="1"/>
  <c r="AK20"/>
  <c r="AK97" s="1"/>
  <c r="AK113" s="1"/>
  <c r="AK25"/>
  <c r="AK102" s="1"/>
  <c r="AK118" s="1"/>
  <c r="AK21"/>
  <c r="AK98" s="1"/>
  <c r="AK114" s="1"/>
  <c r="AJ104"/>
  <c r="AJ105" s="1"/>
  <c r="AJ111"/>
  <c r="AJ120" s="1"/>
  <c r="AJ121" s="1"/>
  <c r="AI56"/>
  <c r="AI57" s="1"/>
  <c r="AJ54"/>
  <c r="AJ52"/>
  <c r="AJ50"/>
  <c r="AJ48"/>
  <c r="AO547" i="7" l="1"/>
  <c r="AP534" s="1"/>
  <c r="AP442"/>
  <c r="AO757"/>
  <c r="AP744" s="1"/>
  <c r="AD127"/>
  <c r="AE114" s="1"/>
  <c r="AP232"/>
  <c r="AQ219" s="1"/>
  <c r="AN652"/>
  <c r="AO639" s="1"/>
  <c r="AP337"/>
  <c r="AO862"/>
  <c r="AR855"/>
  <c r="AR868" s="1"/>
  <c r="AP850"/>
  <c r="AP863" s="1"/>
  <c r="AU852"/>
  <c r="AU865" s="1"/>
  <c r="AP853"/>
  <c r="AP866" s="1"/>
  <c r="AQ856"/>
  <c r="AQ869" s="1"/>
  <c r="AO876"/>
  <c r="AO880"/>
  <c r="AO875"/>
  <c r="AO879"/>
  <c r="AO882"/>
  <c r="AO877"/>
  <c r="AO878"/>
  <c r="AO881"/>
  <c r="AP849"/>
  <c r="AU851"/>
  <c r="AU864" s="1"/>
  <c r="AO854"/>
  <c r="AO867" s="1"/>
  <c r="AU747"/>
  <c r="AU760" s="1"/>
  <c r="AP745"/>
  <c r="AP758" s="1"/>
  <c r="AO749"/>
  <c r="AO762" s="1"/>
  <c r="AP748"/>
  <c r="AP761" s="1"/>
  <c r="AV746"/>
  <c r="AV759" s="1"/>
  <c r="AO771"/>
  <c r="AO775"/>
  <c r="AO770"/>
  <c r="AO774"/>
  <c r="AO777"/>
  <c r="AO772"/>
  <c r="AO773"/>
  <c r="AO776"/>
  <c r="AW751"/>
  <c r="AW764" s="1"/>
  <c r="AR750"/>
  <c r="AR763" s="1"/>
  <c r="AR645"/>
  <c r="AR658" s="1"/>
  <c r="AT641"/>
  <c r="AT654" s="1"/>
  <c r="AO643"/>
  <c r="AO656" s="1"/>
  <c r="AP640"/>
  <c r="AP653" s="1"/>
  <c r="AO666"/>
  <c r="AO670"/>
  <c r="AO665"/>
  <c r="AO669"/>
  <c r="AO672"/>
  <c r="AO668"/>
  <c r="AO667"/>
  <c r="AO671"/>
  <c r="AQ646"/>
  <c r="AQ659" s="1"/>
  <c r="AO644"/>
  <c r="AO657" s="1"/>
  <c r="AU642"/>
  <c r="AU655" s="1"/>
  <c r="AP535"/>
  <c r="AP548" s="1"/>
  <c r="AP541"/>
  <c r="AP554" s="1"/>
  <c r="AO563"/>
  <c r="AO562"/>
  <c r="AO566"/>
  <c r="AO567"/>
  <c r="AO561"/>
  <c r="AO560"/>
  <c r="AO565"/>
  <c r="AO564"/>
  <c r="AU537"/>
  <c r="AU550" s="1"/>
  <c r="AR540"/>
  <c r="AR553" s="1"/>
  <c r="AO538"/>
  <c r="AO551" s="1"/>
  <c r="AU536"/>
  <c r="AU549" s="1"/>
  <c r="AO539"/>
  <c r="AO552" s="1"/>
  <c r="AO456"/>
  <c r="AO460"/>
  <c r="AO455"/>
  <c r="AO459"/>
  <c r="AO457"/>
  <c r="AO458"/>
  <c r="AO461"/>
  <c r="AO462"/>
  <c r="AQ433"/>
  <c r="AQ446" s="1"/>
  <c r="AP435"/>
  <c r="AP448" s="1"/>
  <c r="AQ430"/>
  <c r="AQ443" s="1"/>
  <c r="AS431"/>
  <c r="AS444" s="1"/>
  <c r="AQ429"/>
  <c r="AS436"/>
  <c r="AS449" s="1"/>
  <c r="AP434"/>
  <c r="AP447" s="1"/>
  <c r="AQ432"/>
  <c r="AQ445" s="1"/>
  <c r="AQ328"/>
  <c r="AQ341" s="1"/>
  <c r="AW326"/>
  <c r="AW339" s="1"/>
  <c r="AQ329"/>
  <c r="AQ342" s="1"/>
  <c r="AQ324"/>
  <c r="AV327"/>
  <c r="AV340" s="1"/>
  <c r="AO350"/>
  <c r="AO353"/>
  <c r="AO351"/>
  <c r="AO355"/>
  <c r="AO354"/>
  <c r="AO356"/>
  <c r="AO357"/>
  <c r="AO352"/>
  <c r="AS330"/>
  <c r="AS343" s="1"/>
  <c r="AQ325"/>
  <c r="AQ338" s="1"/>
  <c r="AQ331"/>
  <c r="AQ344" s="1"/>
  <c r="AP226"/>
  <c r="AP239" s="1"/>
  <c r="AP225"/>
  <c r="AP238" s="1"/>
  <c r="AP224"/>
  <c r="AP237" s="1"/>
  <c r="AP221"/>
  <c r="AP234" s="1"/>
  <c r="AP223"/>
  <c r="AP236" s="1"/>
  <c r="AP220"/>
  <c r="AP233" s="1"/>
  <c r="AO245"/>
  <c r="AO249"/>
  <c r="AO246"/>
  <c r="AO250"/>
  <c r="AO247"/>
  <c r="AO248"/>
  <c r="AO251"/>
  <c r="AO252"/>
  <c r="AQ222"/>
  <c r="AQ235" s="1"/>
  <c r="AO142"/>
  <c r="AO146"/>
  <c r="AO141"/>
  <c r="AO145"/>
  <c r="AO143"/>
  <c r="AO147"/>
  <c r="AO144"/>
  <c r="AO140"/>
  <c r="AY120"/>
  <c r="AY133" s="1"/>
  <c r="AP121"/>
  <c r="AP134" s="1"/>
  <c r="BG116"/>
  <c r="BG129" s="1"/>
  <c r="AR119"/>
  <c r="AR132" s="1"/>
  <c r="BD115"/>
  <c r="BD128" s="1"/>
  <c r="AP117"/>
  <c r="AP130" s="1"/>
  <c r="AX118"/>
  <c r="AX131" s="1"/>
  <c r="AK51" i="24"/>
  <c r="AK50"/>
  <c r="AK47"/>
  <c r="AK53"/>
  <c r="AL25"/>
  <c r="AL102" s="1"/>
  <c r="AL118" s="1"/>
  <c r="AL21"/>
  <c r="AL98" s="1"/>
  <c r="AL114" s="1"/>
  <c r="AL22"/>
  <c r="AL99" s="1"/>
  <c r="AL115" s="1"/>
  <c r="AL18"/>
  <c r="AL95" s="1"/>
  <c r="AL23"/>
  <c r="AL100" s="1"/>
  <c r="AL116" s="1"/>
  <c r="AL19"/>
  <c r="AL96" s="1"/>
  <c r="AL112" s="1"/>
  <c r="AL24"/>
  <c r="AL101" s="1"/>
  <c r="AL117" s="1"/>
  <c r="AL20"/>
  <c r="AL97" s="1"/>
  <c r="AL113" s="1"/>
  <c r="AK104"/>
  <c r="AK105" s="1"/>
  <c r="AK111"/>
  <c r="AK120" s="1"/>
  <c r="AK121" s="1"/>
  <c r="AK49"/>
  <c r="AJ56"/>
  <c r="AJ57" s="1"/>
  <c r="AK52"/>
  <c r="AK54"/>
  <c r="AK48"/>
  <c r="AQ232" i="7" l="1"/>
  <c r="AR219" s="1"/>
  <c r="AP547"/>
  <c r="AP757"/>
  <c r="AQ744" s="1"/>
  <c r="AP862"/>
  <c r="AO652"/>
  <c r="AP639" s="1"/>
  <c r="AQ442"/>
  <c r="AR429" s="1"/>
  <c r="AE127"/>
  <c r="AF114" s="1"/>
  <c r="AQ337"/>
  <c r="AR324" s="1"/>
  <c r="AS855"/>
  <c r="AS868" s="1"/>
  <c r="AP875"/>
  <c r="AP879"/>
  <c r="AP878"/>
  <c r="AP876"/>
  <c r="AP880"/>
  <c r="AP882"/>
  <c r="AP877"/>
  <c r="AP881"/>
  <c r="AR856"/>
  <c r="AR869" s="1"/>
  <c r="AQ853"/>
  <c r="AQ866" s="1"/>
  <c r="AV851"/>
  <c r="AV864" s="1"/>
  <c r="AQ850"/>
  <c r="AQ863" s="1"/>
  <c r="AQ849"/>
  <c r="AP854"/>
  <c r="AP867" s="1"/>
  <c r="AV852"/>
  <c r="AV865" s="1"/>
  <c r="AW746"/>
  <c r="AW759" s="1"/>
  <c r="AQ748"/>
  <c r="AQ761" s="1"/>
  <c r="AP770"/>
  <c r="AP774"/>
  <c r="AP773"/>
  <c r="AP771"/>
  <c r="AP775"/>
  <c r="AP777"/>
  <c r="AP772"/>
  <c r="AP776"/>
  <c r="AS750"/>
  <c r="AS763" s="1"/>
  <c r="AP749"/>
  <c r="AP762" s="1"/>
  <c r="AV747"/>
  <c r="AV760" s="1"/>
  <c r="AX751"/>
  <c r="AX764" s="1"/>
  <c r="AQ745"/>
  <c r="AQ758" s="1"/>
  <c r="AR646"/>
  <c r="AR659" s="1"/>
  <c r="AQ640"/>
  <c r="AQ653" s="1"/>
  <c r="AS645"/>
  <c r="AS658" s="1"/>
  <c r="AP665"/>
  <c r="AP669"/>
  <c r="AP668"/>
  <c r="AP666"/>
  <c r="AP670"/>
  <c r="AP672"/>
  <c r="AP667"/>
  <c r="AP671"/>
  <c r="AP643"/>
  <c r="AP656" s="1"/>
  <c r="AV642"/>
  <c r="AV655" s="1"/>
  <c r="AP644"/>
  <c r="AP657" s="1"/>
  <c r="AU641"/>
  <c r="AU654" s="1"/>
  <c r="AP562"/>
  <c r="AP566"/>
  <c r="AP561"/>
  <c r="AP565"/>
  <c r="AP563"/>
  <c r="AP560"/>
  <c r="AP564"/>
  <c r="AP567"/>
  <c r="AP539"/>
  <c r="AP552" s="1"/>
  <c r="AS540"/>
  <c r="AS553" s="1"/>
  <c r="AQ535"/>
  <c r="AQ548" s="1"/>
  <c r="AQ534"/>
  <c r="AV536"/>
  <c r="AV549" s="1"/>
  <c r="AV537"/>
  <c r="AV550" s="1"/>
  <c r="AP538"/>
  <c r="AP551" s="1"/>
  <c r="AQ541"/>
  <c r="AQ554" s="1"/>
  <c r="AP455"/>
  <c r="AP459"/>
  <c r="AP458"/>
  <c r="AP456"/>
  <c r="AP460"/>
  <c r="AP462"/>
  <c r="AP457"/>
  <c r="AP461"/>
  <c r="AT431"/>
  <c r="AT444" s="1"/>
  <c r="AR432"/>
  <c r="AR445" s="1"/>
  <c r="AT436"/>
  <c r="AT449" s="1"/>
  <c r="AQ435"/>
  <c r="AQ448" s="1"/>
  <c r="AQ434"/>
  <c r="AQ447" s="1"/>
  <c r="AR433"/>
  <c r="AR446" s="1"/>
  <c r="AR430"/>
  <c r="AR443" s="1"/>
  <c r="AR331"/>
  <c r="AR344" s="1"/>
  <c r="AR325"/>
  <c r="AR338" s="1"/>
  <c r="AW327"/>
  <c r="AW340" s="1"/>
  <c r="AR328"/>
  <c r="AR341" s="1"/>
  <c r="AR329"/>
  <c r="AR342" s="1"/>
  <c r="AP352"/>
  <c r="AP356"/>
  <c r="AP353"/>
  <c r="AP355"/>
  <c r="AP357"/>
  <c r="AP351"/>
  <c r="AP350"/>
  <c r="AP354"/>
  <c r="AT330"/>
  <c r="AT343" s="1"/>
  <c r="AX326"/>
  <c r="AX339" s="1"/>
  <c r="AQ220"/>
  <c r="AQ233" s="1"/>
  <c r="AQ224"/>
  <c r="AQ237" s="1"/>
  <c r="AP248"/>
  <c r="AP252"/>
  <c r="AP245"/>
  <c r="AP249"/>
  <c r="AP247"/>
  <c r="AP251"/>
  <c r="AP246"/>
  <c r="AP250"/>
  <c r="AR222"/>
  <c r="AR235" s="1"/>
  <c r="AQ221"/>
  <c r="AQ234" s="1"/>
  <c r="AQ226"/>
  <c r="AQ239" s="1"/>
  <c r="AQ223"/>
  <c r="AQ236" s="1"/>
  <c r="AQ225"/>
  <c r="AQ238" s="1"/>
  <c r="AY118"/>
  <c r="AY131" s="1"/>
  <c r="BH116"/>
  <c r="BH129" s="1"/>
  <c r="AQ117"/>
  <c r="AQ130" s="1"/>
  <c r="AQ121"/>
  <c r="AQ134" s="1"/>
  <c r="BE115"/>
  <c r="BE128" s="1"/>
  <c r="AZ120"/>
  <c r="AZ133" s="1"/>
  <c r="AS119"/>
  <c r="AS132" s="1"/>
  <c r="AP141"/>
  <c r="AP145"/>
  <c r="AP140"/>
  <c r="AP144"/>
  <c r="AP142"/>
  <c r="AP146"/>
  <c r="AP143"/>
  <c r="AP147"/>
  <c r="AL47" i="24"/>
  <c r="AL53"/>
  <c r="AL48"/>
  <c r="AL51"/>
  <c r="AL50"/>
  <c r="AM24"/>
  <c r="AM101" s="1"/>
  <c r="AM117" s="1"/>
  <c r="AM20"/>
  <c r="AM97" s="1"/>
  <c r="AM113" s="1"/>
  <c r="AM25"/>
  <c r="AM102" s="1"/>
  <c r="AM118" s="1"/>
  <c r="AM21"/>
  <c r="AM98" s="1"/>
  <c r="AM114" s="1"/>
  <c r="AM22"/>
  <c r="AM99" s="1"/>
  <c r="AM115" s="1"/>
  <c r="AM18"/>
  <c r="AM95" s="1"/>
  <c r="AM23"/>
  <c r="AM100" s="1"/>
  <c r="AM116" s="1"/>
  <c r="AM19"/>
  <c r="AM96" s="1"/>
  <c r="AM112" s="1"/>
  <c r="AK56"/>
  <c r="AK57" s="1"/>
  <c r="AL49"/>
  <c r="AL104"/>
  <c r="AL105" s="1"/>
  <c r="AL111"/>
  <c r="AL120" s="1"/>
  <c r="AL121" s="1"/>
  <c r="AL52"/>
  <c r="AL54"/>
  <c r="AR232" i="7" l="1"/>
  <c r="AS219" s="1"/>
  <c r="AQ757"/>
  <c r="AR744" s="1"/>
  <c r="AP652"/>
  <c r="AQ639" s="1"/>
  <c r="AR337"/>
  <c r="AS324" s="1"/>
  <c r="AQ547"/>
  <c r="AR534" s="1"/>
  <c r="AR442"/>
  <c r="AS429" s="1"/>
  <c r="AQ862"/>
  <c r="AF127"/>
  <c r="AG114" s="1"/>
  <c r="AR849"/>
  <c r="AT855"/>
  <c r="AT868" s="1"/>
  <c r="AR850"/>
  <c r="AR863" s="1"/>
  <c r="AQ878"/>
  <c r="AQ877"/>
  <c r="AQ881"/>
  <c r="AQ875"/>
  <c r="AQ876"/>
  <c r="AQ879"/>
  <c r="AQ880"/>
  <c r="AQ882"/>
  <c r="AW852"/>
  <c r="AW865" s="1"/>
  <c r="AR853"/>
  <c r="AR866" s="1"/>
  <c r="AQ854"/>
  <c r="AQ867" s="1"/>
  <c r="AW851"/>
  <c r="AW864" s="1"/>
  <c r="AS856"/>
  <c r="AS869" s="1"/>
  <c r="AW747"/>
  <c r="AW760" s="1"/>
  <c r="AQ749"/>
  <c r="AQ762" s="1"/>
  <c r="AQ773"/>
  <c r="AQ772"/>
  <c r="AQ776"/>
  <c r="AQ770"/>
  <c r="AQ771"/>
  <c r="AQ774"/>
  <c r="AQ775"/>
  <c r="AQ777"/>
  <c r="AR745"/>
  <c r="AR758" s="1"/>
  <c r="AR748"/>
  <c r="AR761" s="1"/>
  <c r="AT750"/>
  <c r="AT763" s="1"/>
  <c r="AY751"/>
  <c r="AY764" s="1"/>
  <c r="AX746"/>
  <c r="AX759" s="1"/>
  <c r="AW642"/>
  <c r="AW655" s="1"/>
  <c r="AQ643"/>
  <c r="AQ656" s="1"/>
  <c r="AS646"/>
  <c r="AS659" s="1"/>
  <c r="AQ668"/>
  <c r="AQ667"/>
  <c r="AQ671"/>
  <c r="AQ666"/>
  <c r="AQ670"/>
  <c r="AQ665"/>
  <c r="AQ669"/>
  <c r="AQ672"/>
  <c r="AV641"/>
  <c r="AV654" s="1"/>
  <c r="AT645"/>
  <c r="AT658" s="1"/>
  <c r="AQ644"/>
  <c r="AQ657" s="1"/>
  <c r="AR640"/>
  <c r="AR653" s="1"/>
  <c r="AR541"/>
  <c r="AR554" s="1"/>
  <c r="AR535"/>
  <c r="AR548" s="1"/>
  <c r="AW536"/>
  <c r="AW549" s="1"/>
  <c r="AQ561"/>
  <c r="AQ565"/>
  <c r="AQ560"/>
  <c r="AQ564"/>
  <c r="AQ567"/>
  <c r="AQ562"/>
  <c r="AQ563"/>
  <c r="AQ566"/>
  <c r="AQ538"/>
  <c r="AQ551" s="1"/>
  <c r="AT540"/>
  <c r="AT553" s="1"/>
  <c r="AW537"/>
  <c r="AW550" s="1"/>
  <c r="AQ539"/>
  <c r="AQ552" s="1"/>
  <c r="AS432"/>
  <c r="AS445" s="1"/>
  <c r="AS430"/>
  <c r="AS443" s="1"/>
  <c r="AU436"/>
  <c r="AU449" s="1"/>
  <c r="AS433"/>
  <c r="AS446" s="1"/>
  <c r="AU431"/>
  <c r="AU444" s="1"/>
  <c r="AQ458"/>
  <c r="AQ457"/>
  <c r="AQ461"/>
  <c r="AQ456"/>
  <c r="AQ460"/>
  <c r="AQ462"/>
  <c r="AQ459"/>
  <c r="AQ455"/>
  <c r="AR434"/>
  <c r="AR447" s="1"/>
  <c r="AR435"/>
  <c r="AR448" s="1"/>
  <c r="AY326"/>
  <c r="AY339" s="1"/>
  <c r="AX327"/>
  <c r="AX340" s="1"/>
  <c r="AQ351"/>
  <c r="AQ355"/>
  <c r="AQ357"/>
  <c r="AQ350"/>
  <c r="AQ352"/>
  <c r="AQ354"/>
  <c r="AQ356"/>
  <c r="AQ353"/>
  <c r="AS331"/>
  <c r="AS344" s="1"/>
  <c r="AS328"/>
  <c r="AS341" s="1"/>
  <c r="AU330"/>
  <c r="AU343" s="1"/>
  <c r="AS329"/>
  <c r="AS342" s="1"/>
  <c r="AS325"/>
  <c r="AS338" s="1"/>
  <c r="AS222"/>
  <c r="AS235" s="1"/>
  <c r="AR220"/>
  <c r="AR233" s="1"/>
  <c r="AR226"/>
  <c r="AR239" s="1"/>
  <c r="AR225"/>
  <c r="AR238" s="1"/>
  <c r="AR221"/>
  <c r="AR234" s="1"/>
  <c r="AQ247"/>
  <c r="AQ251"/>
  <c r="AQ248"/>
  <c r="AQ252"/>
  <c r="AQ245"/>
  <c r="AQ249"/>
  <c r="AQ246"/>
  <c r="AQ250"/>
  <c r="AR223"/>
  <c r="AR236" s="1"/>
  <c r="AR224"/>
  <c r="AR237" s="1"/>
  <c r="BA120"/>
  <c r="BA133" s="1"/>
  <c r="AZ118"/>
  <c r="AZ131" s="1"/>
  <c r="BF115"/>
  <c r="BF128" s="1"/>
  <c r="AQ140"/>
  <c r="AQ144"/>
  <c r="AQ143"/>
  <c r="AQ147"/>
  <c r="AQ141"/>
  <c r="AQ145"/>
  <c r="AQ142"/>
  <c r="AQ146"/>
  <c r="AT119"/>
  <c r="AT132" s="1"/>
  <c r="AR121"/>
  <c r="AR134" s="1"/>
  <c r="AR117"/>
  <c r="AR130" s="1"/>
  <c r="BI116"/>
  <c r="BI129" s="1"/>
  <c r="AM48" i="24"/>
  <c r="AM51"/>
  <c r="AM47"/>
  <c r="AM49"/>
  <c r="AM53"/>
  <c r="AL56"/>
  <c r="AL57" s="1"/>
  <c r="AN23"/>
  <c r="AN100" s="1"/>
  <c r="AN116" s="1"/>
  <c r="AN19"/>
  <c r="AN96" s="1"/>
  <c r="AN112" s="1"/>
  <c r="AN24"/>
  <c r="AN101" s="1"/>
  <c r="AN117" s="1"/>
  <c r="AN20"/>
  <c r="AN97" s="1"/>
  <c r="AN113" s="1"/>
  <c r="AN25"/>
  <c r="AN102" s="1"/>
  <c r="AN118" s="1"/>
  <c r="AN21"/>
  <c r="AN98" s="1"/>
  <c r="AN114" s="1"/>
  <c r="AN22"/>
  <c r="AN99" s="1"/>
  <c r="AN115" s="1"/>
  <c r="AN18"/>
  <c r="AN95" s="1"/>
  <c r="AM52"/>
  <c r="AM50"/>
  <c r="AM104"/>
  <c r="AM105" s="1"/>
  <c r="AM111"/>
  <c r="AM120" s="1"/>
  <c r="AM121" s="1"/>
  <c r="AM54"/>
  <c r="AS232" i="7" l="1"/>
  <c r="AT219" s="1"/>
  <c r="AS442"/>
  <c r="AT429" s="1"/>
  <c r="AR757"/>
  <c r="AS744" s="1"/>
  <c r="AR862"/>
  <c r="AG127"/>
  <c r="AH114" s="1"/>
  <c r="AQ652"/>
  <c r="AR639" s="1"/>
  <c r="AR547"/>
  <c r="AS534" s="1"/>
  <c r="AS337"/>
  <c r="AT324" s="1"/>
  <c r="AS850"/>
  <c r="AS863" s="1"/>
  <c r="AU855"/>
  <c r="AU868" s="1"/>
  <c r="AR877"/>
  <c r="AR881"/>
  <c r="AR876"/>
  <c r="AR880"/>
  <c r="AR875"/>
  <c r="AR878"/>
  <c r="AR879"/>
  <c r="AR882"/>
  <c r="AX851"/>
  <c r="AX864" s="1"/>
  <c r="AX852"/>
  <c r="AX865" s="1"/>
  <c r="AS849"/>
  <c r="AR854"/>
  <c r="AR867" s="1"/>
  <c r="AT856"/>
  <c r="AT869" s="1"/>
  <c r="AS853"/>
  <c r="AS866" s="1"/>
  <c r="AR772"/>
  <c r="AR776"/>
  <c r="AR771"/>
  <c r="AR775"/>
  <c r="AR770"/>
  <c r="AR773"/>
  <c r="AR774"/>
  <c r="AR777"/>
  <c r="AX747"/>
  <c r="AX760" s="1"/>
  <c r="AZ751"/>
  <c r="AZ764" s="1"/>
  <c r="AS748"/>
  <c r="AS761" s="1"/>
  <c r="AS745"/>
  <c r="AS758" s="1"/>
  <c r="AY746"/>
  <c r="AY759" s="1"/>
  <c r="AU750"/>
  <c r="AU763" s="1"/>
  <c r="AR749"/>
  <c r="AR762" s="1"/>
  <c r="AR644"/>
  <c r="AR657" s="1"/>
  <c r="AU645"/>
  <c r="AU658" s="1"/>
  <c r="AX642"/>
  <c r="AX655" s="1"/>
  <c r="AT646"/>
  <c r="AT659" s="1"/>
  <c r="AR667"/>
  <c r="AR671"/>
  <c r="AR666"/>
  <c r="AR670"/>
  <c r="AR665"/>
  <c r="AR668"/>
  <c r="AR669"/>
  <c r="AR672"/>
  <c r="AS640"/>
  <c r="AS653" s="1"/>
  <c r="AW641"/>
  <c r="AW654" s="1"/>
  <c r="AR643"/>
  <c r="AR656" s="1"/>
  <c r="AR539"/>
  <c r="AR552" s="1"/>
  <c r="AS541"/>
  <c r="AS554" s="1"/>
  <c r="AR560"/>
  <c r="AR564"/>
  <c r="AR563"/>
  <c r="AR561"/>
  <c r="AR562"/>
  <c r="AR565"/>
  <c r="AR566"/>
  <c r="AR567"/>
  <c r="AU540"/>
  <c r="AU553" s="1"/>
  <c r="AX536"/>
  <c r="AX549" s="1"/>
  <c r="AX537"/>
  <c r="AX550" s="1"/>
  <c r="AR538"/>
  <c r="AR551" s="1"/>
  <c r="AS535"/>
  <c r="AS548" s="1"/>
  <c r="AT430"/>
  <c r="AT443" s="1"/>
  <c r="AR457"/>
  <c r="AR461"/>
  <c r="AR456"/>
  <c r="AR460"/>
  <c r="AR462"/>
  <c r="AR459"/>
  <c r="AR458"/>
  <c r="AR455"/>
  <c r="AS434"/>
  <c r="AS447" s="1"/>
  <c r="AV436"/>
  <c r="AV449" s="1"/>
  <c r="AT433"/>
  <c r="AT446" s="1"/>
  <c r="AT432"/>
  <c r="AT445" s="1"/>
  <c r="AS435"/>
  <c r="AS448" s="1"/>
  <c r="AV431"/>
  <c r="AV444" s="1"/>
  <c r="AR351"/>
  <c r="AR350"/>
  <c r="AR354"/>
  <c r="AR352"/>
  <c r="AR356"/>
  <c r="AR355"/>
  <c r="AR357"/>
  <c r="AR353"/>
  <c r="AT329"/>
  <c r="AT342" s="1"/>
  <c r="AT328"/>
  <c r="AT341" s="1"/>
  <c r="AZ326"/>
  <c r="AZ339" s="1"/>
  <c r="AT331"/>
  <c r="AT344" s="1"/>
  <c r="AT325"/>
  <c r="AT338" s="1"/>
  <c r="AV330"/>
  <c r="AV343" s="1"/>
  <c r="AY327"/>
  <c r="AY340" s="1"/>
  <c r="AS223"/>
  <c r="AS236" s="1"/>
  <c r="AS221"/>
  <c r="AS234" s="1"/>
  <c r="AS224"/>
  <c r="AS237" s="1"/>
  <c r="AS226"/>
  <c r="AS239" s="1"/>
  <c r="AS220"/>
  <c r="AS233" s="1"/>
  <c r="AT222"/>
  <c r="AT235" s="1"/>
  <c r="AR246"/>
  <c r="AR250"/>
  <c r="AR247"/>
  <c r="AR251"/>
  <c r="AR245"/>
  <c r="AR248"/>
  <c r="AR249"/>
  <c r="AR252"/>
  <c r="AS225"/>
  <c r="AS238" s="1"/>
  <c r="BB120"/>
  <c r="BB133" s="1"/>
  <c r="AS117"/>
  <c r="AS130" s="1"/>
  <c r="BG115"/>
  <c r="BG128" s="1"/>
  <c r="BA118"/>
  <c r="BA131" s="1"/>
  <c r="BJ116"/>
  <c r="BJ129" s="1"/>
  <c r="AS121"/>
  <c r="AS134" s="1"/>
  <c r="AR143"/>
  <c r="AR147"/>
  <c r="AR142"/>
  <c r="AR146"/>
  <c r="AR140"/>
  <c r="AR144"/>
  <c r="AR141"/>
  <c r="AR145"/>
  <c r="AU119"/>
  <c r="AU132" s="1"/>
  <c r="AN51" i="24"/>
  <c r="AN47"/>
  <c r="AN53"/>
  <c r="AN49"/>
  <c r="AO22"/>
  <c r="AO99" s="1"/>
  <c r="AO115" s="1"/>
  <c r="AO18"/>
  <c r="AO95" s="1"/>
  <c r="AO23"/>
  <c r="AO100" s="1"/>
  <c r="AO116" s="1"/>
  <c r="AO19"/>
  <c r="AO96" s="1"/>
  <c r="AO112" s="1"/>
  <c r="AO24"/>
  <c r="AO101" s="1"/>
  <c r="AO117" s="1"/>
  <c r="AO20"/>
  <c r="AO97" s="1"/>
  <c r="AO113" s="1"/>
  <c r="AO25"/>
  <c r="AO102" s="1"/>
  <c r="AO118" s="1"/>
  <c r="AO21"/>
  <c r="AO98" s="1"/>
  <c r="AO114" s="1"/>
  <c r="AN54"/>
  <c r="AN52"/>
  <c r="AM56"/>
  <c r="AM57" s="1"/>
  <c r="AN104"/>
  <c r="AN105" s="1"/>
  <c r="AN111"/>
  <c r="AN120" s="1"/>
  <c r="AN121" s="1"/>
  <c r="AN50"/>
  <c r="AN48"/>
  <c r="AT232" i="7" l="1"/>
  <c r="AU219" s="1"/>
  <c r="AS757"/>
  <c r="AT744" s="1"/>
  <c r="AT337"/>
  <c r="AU324" s="1"/>
  <c r="AH127"/>
  <c r="AI114" s="1"/>
  <c r="AR652"/>
  <c r="AS639" s="1"/>
  <c r="AT442"/>
  <c r="AU429" s="1"/>
  <c r="AS547"/>
  <c r="AT534" s="1"/>
  <c r="AS862"/>
  <c r="AT849" s="1"/>
  <c r="AV855"/>
  <c r="AV868" s="1"/>
  <c r="AT853"/>
  <c r="AT866" s="1"/>
  <c r="AU856"/>
  <c r="AU869" s="1"/>
  <c r="AS854"/>
  <c r="AS867" s="1"/>
  <c r="AS876"/>
  <c r="AS880"/>
  <c r="AS875"/>
  <c r="AS879"/>
  <c r="AS877"/>
  <c r="AS878"/>
  <c r="AS881"/>
  <c r="AS882"/>
  <c r="AY852"/>
  <c r="AY865" s="1"/>
  <c r="AY851"/>
  <c r="AY864" s="1"/>
  <c r="AT850"/>
  <c r="AT863" s="1"/>
  <c r="AS749"/>
  <c r="AS762" s="1"/>
  <c r="AV750"/>
  <c r="AV763" s="1"/>
  <c r="BA751"/>
  <c r="BA764" s="1"/>
  <c r="AS771"/>
  <c r="AS775"/>
  <c r="AS770"/>
  <c r="AS774"/>
  <c r="AS772"/>
  <c r="AS773"/>
  <c r="AS776"/>
  <c r="AS777"/>
  <c r="AT745"/>
  <c r="AT758" s="1"/>
  <c r="AZ746"/>
  <c r="AZ759" s="1"/>
  <c r="AT748"/>
  <c r="AT761" s="1"/>
  <c r="AY747"/>
  <c r="AY760" s="1"/>
  <c r="AS666"/>
  <c r="AS670"/>
  <c r="AS665"/>
  <c r="AS669"/>
  <c r="AS667"/>
  <c r="AS668"/>
  <c r="AS671"/>
  <c r="AS672"/>
  <c r="AV645"/>
  <c r="AV658" s="1"/>
  <c r="AT640"/>
  <c r="AT653" s="1"/>
  <c r="AU646"/>
  <c r="AU659" s="1"/>
  <c r="AS644"/>
  <c r="AS657" s="1"/>
  <c r="AS643"/>
  <c r="AS656" s="1"/>
  <c r="AX641"/>
  <c r="AX654" s="1"/>
  <c r="AY642"/>
  <c r="AY655" s="1"/>
  <c r="AS538"/>
  <c r="AS551" s="1"/>
  <c r="AY536"/>
  <c r="AY549" s="1"/>
  <c r="AT535"/>
  <c r="AT548" s="1"/>
  <c r="AV540"/>
  <c r="AV553" s="1"/>
  <c r="AT541"/>
  <c r="AT554" s="1"/>
  <c r="AS563"/>
  <c r="AS562"/>
  <c r="AS566"/>
  <c r="AS560"/>
  <c r="AS561"/>
  <c r="AS564"/>
  <c r="AS565"/>
  <c r="AS567"/>
  <c r="AY537"/>
  <c r="AY550" s="1"/>
  <c r="AS539"/>
  <c r="AS552" s="1"/>
  <c r="AT435"/>
  <c r="AT448" s="1"/>
  <c r="AT434"/>
  <c r="AT447" s="1"/>
  <c r="AU432"/>
  <c r="AU445" s="1"/>
  <c r="AW436"/>
  <c r="AW449" s="1"/>
  <c r="AW431"/>
  <c r="AW444" s="1"/>
  <c r="AU430"/>
  <c r="AU443" s="1"/>
  <c r="AS456"/>
  <c r="AS460"/>
  <c r="AS455"/>
  <c r="AS459"/>
  <c r="AS457"/>
  <c r="AS458"/>
  <c r="AS461"/>
  <c r="AS462"/>
  <c r="AU433"/>
  <c r="AU446" s="1"/>
  <c r="AU331"/>
  <c r="AU344" s="1"/>
  <c r="BA326"/>
  <c r="BA339" s="1"/>
  <c r="AU329"/>
  <c r="AU342" s="1"/>
  <c r="AZ327"/>
  <c r="AZ340" s="1"/>
  <c r="AS350"/>
  <c r="AS353"/>
  <c r="AS354"/>
  <c r="AS351"/>
  <c r="AS355"/>
  <c r="AS356"/>
  <c r="AS357"/>
  <c r="AS352"/>
  <c r="AW330"/>
  <c r="AW343" s="1"/>
  <c r="AU325"/>
  <c r="AU338" s="1"/>
  <c r="AU328"/>
  <c r="AU341" s="1"/>
  <c r="AT220"/>
  <c r="AT233" s="1"/>
  <c r="AT226"/>
  <c r="AT239" s="1"/>
  <c r="AT225"/>
  <c r="AT238" s="1"/>
  <c r="AT223"/>
  <c r="AT236" s="1"/>
  <c r="AS245"/>
  <c r="AS249"/>
  <c r="AS246"/>
  <c r="AS250"/>
  <c r="AS248"/>
  <c r="AS252"/>
  <c r="AS247"/>
  <c r="AS251"/>
  <c r="AU222"/>
  <c r="AU235" s="1"/>
  <c r="AT224"/>
  <c r="AT237" s="1"/>
  <c r="AT221"/>
  <c r="AT234" s="1"/>
  <c r="AT121"/>
  <c r="AT134" s="1"/>
  <c r="BC120"/>
  <c r="BC133" s="1"/>
  <c r="BB118"/>
  <c r="BB131" s="1"/>
  <c r="AV119"/>
  <c r="AV132" s="1"/>
  <c r="AS142"/>
  <c r="AS146"/>
  <c r="AS141"/>
  <c r="AS145"/>
  <c r="AS143"/>
  <c r="AS147"/>
  <c r="AS144"/>
  <c r="AS140"/>
  <c r="BH115"/>
  <c r="BH128" s="1"/>
  <c r="AT117"/>
  <c r="AT130" s="1"/>
  <c r="AO53" i="24"/>
  <c r="AO48"/>
  <c r="AO50"/>
  <c r="AO51"/>
  <c r="AO47"/>
  <c r="AP25"/>
  <c r="AP102" s="1"/>
  <c r="AP118" s="1"/>
  <c r="AP21"/>
  <c r="AP98" s="1"/>
  <c r="AP114" s="1"/>
  <c r="AP22"/>
  <c r="AP99" s="1"/>
  <c r="AP115" s="1"/>
  <c r="AP18"/>
  <c r="AP95" s="1"/>
  <c r="AP23"/>
  <c r="AP100" s="1"/>
  <c r="AP116" s="1"/>
  <c r="AP19"/>
  <c r="AP96" s="1"/>
  <c r="AP112" s="1"/>
  <c r="AP24"/>
  <c r="AP101" s="1"/>
  <c r="AP117" s="1"/>
  <c r="AP20"/>
  <c r="AP97" s="1"/>
  <c r="AP113" s="1"/>
  <c r="AO49"/>
  <c r="AN56"/>
  <c r="AN57" s="1"/>
  <c r="AO54"/>
  <c r="AO52"/>
  <c r="AO104"/>
  <c r="AO105" s="1"/>
  <c r="AO111"/>
  <c r="AO120" s="1"/>
  <c r="AO121" s="1"/>
  <c r="AU232" i="7" l="1"/>
  <c r="AV219" s="1"/>
  <c r="AT862"/>
  <c r="AU849" s="1"/>
  <c r="AU442"/>
  <c r="AV429" s="1"/>
  <c r="AU337"/>
  <c r="AT757"/>
  <c r="AS652"/>
  <c r="AT639" s="1"/>
  <c r="AI127"/>
  <c r="AJ114" s="1"/>
  <c r="AT547"/>
  <c r="AT854"/>
  <c r="AT867" s="1"/>
  <c r="AU853"/>
  <c r="AU866" s="1"/>
  <c r="AZ852"/>
  <c r="AZ865" s="1"/>
  <c r="AW855"/>
  <c r="AW868" s="1"/>
  <c r="AZ851"/>
  <c r="AZ864" s="1"/>
  <c r="AT875"/>
  <c r="AT879"/>
  <c r="AT878"/>
  <c r="AT882"/>
  <c r="AT876"/>
  <c r="AT877"/>
  <c r="AT880"/>
  <c r="AT881"/>
  <c r="AU850"/>
  <c r="AU863" s="1"/>
  <c r="AV856"/>
  <c r="AV869" s="1"/>
  <c r="BA746"/>
  <c r="BA759" s="1"/>
  <c r="AT749"/>
  <c r="AT762" s="1"/>
  <c r="AU748"/>
  <c r="AU761" s="1"/>
  <c r="BB751"/>
  <c r="BB764" s="1"/>
  <c r="AU745"/>
  <c r="AU758" s="1"/>
  <c r="AW750"/>
  <c r="AW763" s="1"/>
  <c r="AT770"/>
  <c r="AT774"/>
  <c r="AT773"/>
  <c r="AT777"/>
  <c r="AT771"/>
  <c r="AT772"/>
  <c r="AT775"/>
  <c r="AT776"/>
  <c r="AZ747"/>
  <c r="AZ760" s="1"/>
  <c r="AU744"/>
  <c r="AW645"/>
  <c r="AW658" s="1"/>
  <c r="AY641"/>
  <c r="AY654" s="1"/>
  <c r="AT644"/>
  <c r="AT657" s="1"/>
  <c r="AV646"/>
  <c r="AV659" s="1"/>
  <c r="AT665"/>
  <c r="AT669"/>
  <c r="AT668"/>
  <c r="AT672"/>
  <c r="AT666"/>
  <c r="AT667"/>
  <c r="AT670"/>
  <c r="AT671"/>
  <c r="AZ642"/>
  <c r="AZ655" s="1"/>
  <c r="AT643"/>
  <c r="AT656" s="1"/>
  <c r="AU640"/>
  <c r="AU653" s="1"/>
  <c r="AZ537"/>
  <c r="AZ550" s="1"/>
  <c r="AU535"/>
  <c r="AU548" s="1"/>
  <c r="AT538"/>
  <c r="AT551" s="1"/>
  <c r="AT562"/>
  <c r="AT566"/>
  <c r="AT561"/>
  <c r="AT565"/>
  <c r="AT567"/>
  <c r="AT560"/>
  <c r="AT564"/>
  <c r="AT563"/>
  <c r="AT539"/>
  <c r="AT552" s="1"/>
  <c r="AW540"/>
  <c r="AW553" s="1"/>
  <c r="AU534"/>
  <c r="AU541"/>
  <c r="AU554" s="1"/>
  <c r="AZ536"/>
  <c r="AZ549" s="1"/>
  <c r="AX436"/>
  <c r="AX449" s="1"/>
  <c r="AT455"/>
  <c r="AT459"/>
  <c r="AT458"/>
  <c r="AT457"/>
  <c r="AT461"/>
  <c r="AT462"/>
  <c r="AT456"/>
  <c r="AT460"/>
  <c r="AU435"/>
  <c r="AU448" s="1"/>
  <c r="AX431"/>
  <c r="AX444" s="1"/>
  <c r="AV432"/>
  <c r="AV445" s="1"/>
  <c r="AV433"/>
  <c r="AV446" s="1"/>
  <c r="AV430"/>
  <c r="AV443" s="1"/>
  <c r="AU434"/>
  <c r="AU447" s="1"/>
  <c r="BA327"/>
  <c r="BA340" s="1"/>
  <c r="AV329"/>
  <c r="AV342" s="1"/>
  <c r="AV325"/>
  <c r="AV338" s="1"/>
  <c r="AV324"/>
  <c r="AX330"/>
  <c r="AX343" s="1"/>
  <c r="AV331"/>
  <c r="AV344" s="1"/>
  <c r="AT352"/>
  <c r="AT350"/>
  <c r="AT351"/>
  <c r="AT353"/>
  <c r="AT355"/>
  <c r="AT357"/>
  <c r="AT356"/>
  <c r="AT354"/>
  <c r="AV328"/>
  <c r="AV341" s="1"/>
  <c r="BB326"/>
  <c r="BB339" s="1"/>
  <c r="AU220"/>
  <c r="AU233" s="1"/>
  <c r="AU224"/>
  <c r="AU237" s="1"/>
  <c r="AU226"/>
  <c r="AU239" s="1"/>
  <c r="AU221"/>
  <c r="AU234" s="1"/>
  <c r="AU223"/>
  <c r="AU236" s="1"/>
  <c r="AT248"/>
  <c r="AT252"/>
  <c r="AT245"/>
  <c r="AT249"/>
  <c r="AT246"/>
  <c r="AT250"/>
  <c r="AT247"/>
  <c r="AT251"/>
  <c r="AV222"/>
  <c r="AV235" s="1"/>
  <c r="AU225"/>
  <c r="AU238" s="1"/>
  <c r="AU117"/>
  <c r="AU130" s="1"/>
  <c r="BI115"/>
  <c r="BI128" s="1"/>
  <c r="AU121"/>
  <c r="AU134" s="1"/>
  <c r="AT141"/>
  <c r="AT145"/>
  <c r="AT140"/>
  <c r="AT144"/>
  <c r="AT142"/>
  <c r="AT146"/>
  <c r="AT143"/>
  <c r="AT147"/>
  <c r="AW119"/>
  <c r="AW132" s="1"/>
  <c r="BC118"/>
  <c r="BC131" s="1"/>
  <c r="BD120"/>
  <c r="BD133" s="1"/>
  <c r="AP47" i="24"/>
  <c r="AP53"/>
  <c r="AQ24"/>
  <c r="AQ101" s="1"/>
  <c r="AQ117" s="1"/>
  <c r="AQ20"/>
  <c r="AQ97" s="1"/>
  <c r="AQ113" s="1"/>
  <c r="AQ25"/>
  <c r="AQ102" s="1"/>
  <c r="AQ118" s="1"/>
  <c r="AQ21"/>
  <c r="AQ98" s="1"/>
  <c r="AQ114" s="1"/>
  <c r="AQ22"/>
  <c r="AQ99" s="1"/>
  <c r="AQ115" s="1"/>
  <c r="AQ18"/>
  <c r="AQ95" s="1"/>
  <c r="AQ23"/>
  <c r="AQ100" s="1"/>
  <c r="AQ116" s="1"/>
  <c r="AQ19"/>
  <c r="AQ96" s="1"/>
  <c r="AQ112" s="1"/>
  <c r="AO56"/>
  <c r="AO57" s="1"/>
  <c r="AP49"/>
  <c r="AP54"/>
  <c r="AP48"/>
  <c r="AP50"/>
  <c r="AP104"/>
  <c r="AP105" s="1"/>
  <c r="AP111"/>
  <c r="AP120" s="1"/>
  <c r="AP121" s="1"/>
  <c r="AP52"/>
  <c r="AP51"/>
  <c r="AV232" i="7" l="1"/>
  <c r="AW219" s="1"/>
  <c r="AV442"/>
  <c r="AW429" s="1"/>
  <c r="AU757"/>
  <c r="AV744" s="1"/>
  <c r="AU862"/>
  <c r="AV849" s="1"/>
  <c r="AT652"/>
  <c r="AU639" s="1"/>
  <c r="AU547"/>
  <c r="AV534" s="1"/>
  <c r="AV337"/>
  <c r="AJ127"/>
  <c r="AK114" s="1"/>
  <c r="BA851"/>
  <c r="BA864" s="1"/>
  <c r="AU854"/>
  <c r="AU867" s="1"/>
  <c r="AX855"/>
  <c r="AX868" s="1"/>
  <c r="AW856"/>
  <c r="AW869" s="1"/>
  <c r="BA852"/>
  <c r="BA865" s="1"/>
  <c r="AU878"/>
  <c r="AU877"/>
  <c r="AU881"/>
  <c r="AU875"/>
  <c r="AU879"/>
  <c r="AU876"/>
  <c r="AU880"/>
  <c r="AU882"/>
  <c r="AV850"/>
  <c r="AV863" s="1"/>
  <c r="AV853"/>
  <c r="AV866" s="1"/>
  <c r="BC751"/>
  <c r="BC764" s="1"/>
  <c r="AX750"/>
  <c r="AX763" s="1"/>
  <c r="BB746"/>
  <c r="BB759" s="1"/>
  <c r="AU773"/>
  <c r="AU772"/>
  <c r="AU776"/>
  <c r="AU770"/>
  <c r="AU774"/>
  <c r="AU771"/>
  <c r="AU775"/>
  <c r="AU777"/>
  <c r="AV745"/>
  <c r="AV758" s="1"/>
  <c r="AV748"/>
  <c r="AV761" s="1"/>
  <c r="BA747"/>
  <c r="BA760" s="1"/>
  <c r="AU749"/>
  <c r="AU762" s="1"/>
  <c r="BA642"/>
  <c r="BA655" s="1"/>
  <c r="AU644"/>
  <c r="AU657" s="1"/>
  <c r="AV640"/>
  <c r="AV653" s="1"/>
  <c r="AZ641"/>
  <c r="AZ654" s="1"/>
  <c r="AW646"/>
  <c r="AW659" s="1"/>
  <c r="AU668"/>
  <c r="AU667"/>
  <c r="AU671"/>
  <c r="AU665"/>
  <c r="AU669"/>
  <c r="AU666"/>
  <c r="AU670"/>
  <c r="AU672"/>
  <c r="AU643"/>
  <c r="AU656" s="1"/>
  <c r="AX645"/>
  <c r="AX658" s="1"/>
  <c r="AU538"/>
  <c r="AU551" s="1"/>
  <c r="AU561"/>
  <c r="AU565"/>
  <c r="AU560"/>
  <c r="AU564"/>
  <c r="AU562"/>
  <c r="AU566"/>
  <c r="AU563"/>
  <c r="AU567"/>
  <c r="AU539"/>
  <c r="AU552" s="1"/>
  <c r="BA537"/>
  <c r="BA550" s="1"/>
  <c r="BA536"/>
  <c r="BA549" s="1"/>
  <c r="AV541"/>
  <c r="AV554" s="1"/>
  <c r="AX540"/>
  <c r="AX553" s="1"/>
  <c r="AV535"/>
  <c r="AV548" s="1"/>
  <c r="AV434"/>
  <c r="AV447" s="1"/>
  <c r="AY431"/>
  <c r="AY444" s="1"/>
  <c r="AY436"/>
  <c r="AY449" s="1"/>
  <c r="AU458"/>
  <c r="AU457"/>
  <c r="AU461"/>
  <c r="AU462"/>
  <c r="AU455"/>
  <c r="AU459"/>
  <c r="AU456"/>
  <c r="AU460"/>
  <c r="AW432"/>
  <c r="AW445" s="1"/>
  <c r="AW430"/>
  <c r="AW443" s="1"/>
  <c r="AW433"/>
  <c r="AW446" s="1"/>
  <c r="AV435"/>
  <c r="AV448" s="1"/>
  <c r="AY330"/>
  <c r="AY343" s="1"/>
  <c r="AU351"/>
  <c r="AU355"/>
  <c r="AU353"/>
  <c r="AU357"/>
  <c r="AU356"/>
  <c r="AU352"/>
  <c r="AU354"/>
  <c r="AU350"/>
  <c r="AW328"/>
  <c r="AW341" s="1"/>
  <c r="AW325"/>
  <c r="AW338" s="1"/>
  <c r="BB327"/>
  <c r="BB340" s="1"/>
  <c r="BC326"/>
  <c r="BC339" s="1"/>
  <c r="AW324"/>
  <c r="AW331"/>
  <c r="AW344" s="1"/>
  <c r="AW329"/>
  <c r="AW342" s="1"/>
  <c r="AV220"/>
  <c r="AV233" s="1"/>
  <c r="AV226"/>
  <c r="AV239" s="1"/>
  <c r="AU247"/>
  <c r="AU251"/>
  <c r="AU248"/>
  <c r="AU252"/>
  <c r="AU246"/>
  <c r="AU250"/>
  <c r="AU245"/>
  <c r="AU249"/>
  <c r="AV224"/>
  <c r="AV237" s="1"/>
  <c r="AV223"/>
  <c r="AV236" s="1"/>
  <c r="AV225"/>
  <c r="AV238" s="1"/>
  <c r="AV221"/>
  <c r="AV234" s="1"/>
  <c r="AW222"/>
  <c r="AW235" s="1"/>
  <c r="AV117"/>
  <c r="AV130" s="1"/>
  <c r="BE120"/>
  <c r="BE133" s="1"/>
  <c r="BD118"/>
  <c r="BD131" s="1"/>
  <c r="AX119"/>
  <c r="AX132" s="1"/>
  <c r="AV121"/>
  <c r="AV134" s="1"/>
  <c r="AU140"/>
  <c r="AU144"/>
  <c r="AU143"/>
  <c r="AU147"/>
  <c r="AU141"/>
  <c r="AU145"/>
  <c r="AU142"/>
  <c r="AU146"/>
  <c r="BJ115"/>
  <c r="BJ128" s="1"/>
  <c r="AQ52" i="24"/>
  <c r="AQ54"/>
  <c r="AQ50"/>
  <c r="AP56"/>
  <c r="AP57" s="1"/>
  <c r="AQ104"/>
  <c r="AQ105" s="1"/>
  <c r="AQ111"/>
  <c r="AQ120" s="1"/>
  <c r="AQ121" s="1"/>
  <c r="AR23"/>
  <c r="AR100" s="1"/>
  <c r="AR116" s="1"/>
  <c r="AR19"/>
  <c r="AR96" s="1"/>
  <c r="AR112" s="1"/>
  <c r="AR24"/>
  <c r="AR101" s="1"/>
  <c r="AR117" s="1"/>
  <c r="AR20"/>
  <c r="AR97" s="1"/>
  <c r="AR113" s="1"/>
  <c r="AR25"/>
  <c r="AR102" s="1"/>
  <c r="AR118" s="1"/>
  <c r="AR21"/>
  <c r="AR98" s="1"/>
  <c r="AR114" s="1"/>
  <c r="AR22"/>
  <c r="AR99" s="1"/>
  <c r="AR115" s="1"/>
  <c r="AR18"/>
  <c r="AR95" s="1"/>
  <c r="AQ48"/>
  <c r="AQ51"/>
  <c r="AQ53"/>
  <c r="AQ47"/>
  <c r="AQ49"/>
  <c r="AV547" i="7" l="1"/>
  <c r="AW534" s="1"/>
  <c r="AW232"/>
  <c r="AV757"/>
  <c r="AW744" s="1"/>
  <c r="AW337"/>
  <c r="AX324" s="1"/>
  <c r="AK127"/>
  <c r="AL114" s="1"/>
  <c r="AW442"/>
  <c r="AV862"/>
  <c r="AW849" s="1"/>
  <c r="AU652"/>
  <c r="AV639" s="1"/>
  <c r="AW853"/>
  <c r="AW866" s="1"/>
  <c r="AX856"/>
  <c r="AX869" s="1"/>
  <c r="BB851"/>
  <c r="BB864" s="1"/>
  <c r="AW850"/>
  <c r="AW863" s="1"/>
  <c r="BB852"/>
  <c r="BB865" s="1"/>
  <c r="AY855"/>
  <c r="AY868" s="1"/>
  <c r="AV877"/>
  <c r="AV881"/>
  <c r="AV876"/>
  <c r="AV880"/>
  <c r="AV875"/>
  <c r="AV878"/>
  <c r="AV879"/>
  <c r="AV882"/>
  <c r="AV854"/>
  <c r="AV867" s="1"/>
  <c r="AV749"/>
  <c r="AV762" s="1"/>
  <c r="BD751"/>
  <c r="BD764" s="1"/>
  <c r="BB747"/>
  <c r="BB760" s="1"/>
  <c r="AW745"/>
  <c r="AW758" s="1"/>
  <c r="BC746"/>
  <c r="BC759" s="1"/>
  <c r="AV772"/>
  <c r="AV776"/>
  <c r="AV771"/>
  <c r="AV775"/>
  <c r="AV770"/>
  <c r="AV773"/>
  <c r="AV774"/>
  <c r="AV777"/>
  <c r="AW748"/>
  <c r="AW761" s="1"/>
  <c r="AY750"/>
  <c r="AY763" s="1"/>
  <c r="BA641"/>
  <c r="BA654" s="1"/>
  <c r="BB642"/>
  <c r="BB655" s="1"/>
  <c r="AX646"/>
  <c r="AX659" s="1"/>
  <c r="AY645"/>
  <c r="AY658" s="1"/>
  <c r="AV667"/>
  <c r="AV671"/>
  <c r="AV666"/>
  <c r="AV670"/>
  <c r="AV665"/>
  <c r="AV668"/>
  <c r="AV669"/>
  <c r="AV672"/>
  <c r="AV643"/>
  <c r="AV656" s="1"/>
  <c r="AW640"/>
  <c r="AW653" s="1"/>
  <c r="AV644"/>
  <c r="AV657" s="1"/>
  <c r="AW535"/>
  <c r="AW548" s="1"/>
  <c r="AY540"/>
  <c r="AY553" s="1"/>
  <c r="AV560"/>
  <c r="AV564"/>
  <c r="AV563"/>
  <c r="AV567"/>
  <c r="AV565"/>
  <c r="AV566"/>
  <c r="AV561"/>
  <c r="AV562"/>
  <c r="BB536"/>
  <c r="BB549" s="1"/>
  <c r="BB537"/>
  <c r="BB550" s="1"/>
  <c r="AV538"/>
  <c r="AV551" s="1"/>
  <c r="AV539"/>
  <c r="AV552" s="1"/>
  <c r="AW541"/>
  <c r="AW554" s="1"/>
  <c r="AW435"/>
  <c r="AW448" s="1"/>
  <c r="AX429"/>
  <c r="AV457"/>
  <c r="AV461"/>
  <c r="AV456"/>
  <c r="AV460"/>
  <c r="AV455"/>
  <c r="AV458"/>
  <c r="AV459"/>
  <c r="AV462"/>
  <c r="AZ431"/>
  <c r="AZ444" s="1"/>
  <c r="AW434"/>
  <c r="AW447" s="1"/>
  <c r="AX433"/>
  <c r="AX446" s="1"/>
  <c r="AX430"/>
  <c r="AX443" s="1"/>
  <c r="AX432"/>
  <c r="AX445" s="1"/>
  <c r="AZ436"/>
  <c r="AZ449" s="1"/>
  <c r="AV351"/>
  <c r="AV350"/>
  <c r="AV354"/>
  <c r="AV355"/>
  <c r="AV356"/>
  <c r="AV352"/>
  <c r="AV353"/>
  <c r="AV357"/>
  <c r="AZ330"/>
  <c r="AZ343" s="1"/>
  <c r="AX329"/>
  <c r="AX342" s="1"/>
  <c r="BC327"/>
  <c r="BC340" s="1"/>
  <c r="AX331"/>
  <c r="AX344" s="1"/>
  <c r="AX325"/>
  <c r="AX338" s="1"/>
  <c r="BD326"/>
  <c r="BD339" s="1"/>
  <c r="AX328"/>
  <c r="AX341" s="1"/>
  <c r="AW224"/>
  <c r="AW237" s="1"/>
  <c r="AW220"/>
  <c r="AW233" s="1"/>
  <c r="AV246"/>
  <c r="AV250"/>
  <c r="AV247"/>
  <c r="AV251"/>
  <c r="AV245"/>
  <c r="AV248"/>
  <c r="AV249"/>
  <c r="AV252"/>
  <c r="AW221"/>
  <c r="AW234" s="1"/>
  <c r="AX222"/>
  <c r="AX235" s="1"/>
  <c r="AW223"/>
  <c r="AW236" s="1"/>
  <c r="AX219"/>
  <c r="AW225"/>
  <c r="AW238" s="1"/>
  <c r="AW226"/>
  <c r="AW239" s="1"/>
  <c r="AV143"/>
  <c r="AV147"/>
  <c r="AV142"/>
  <c r="AV146"/>
  <c r="AV140"/>
  <c r="AV144"/>
  <c r="AV141"/>
  <c r="AV145"/>
  <c r="AW121"/>
  <c r="AW134" s="1"/>
  <c r="AW117"/>
  <c r="AW130" s="1"/>
  <c r="AY119"/>
  <c r="AY132" s="1"/>
  <c r="BE118"/>
  <c r="BE131" s="1"/>
  <c r="BF120"/>
  <c r="BF133" s="1"/>
  <c r="AR53" i="24"/>
  <c r="AQ56"/>
  <c r="AQ57" s="1"/>
  <c r="AR50"/>
  <c r="AR48"/>
  <c r="AS22"/>
  <c r="AS99" s="1"/>
  <c r="AS115" s="1"/>
  <c r="AS18"/>
  <c r="AS95" s="1"/>
  <c r="AS23"/>
  <c r="AS100" s="1"/>
  <c r="AS116" s="1"/>
  <c r="AS19"/>
  <c r="AS96" s="1"/>
  <c r="AS112" s="1"/>
  <c r="AS24"/>
  <c r="AS101" s="1"/>
  <c r="AS117" s="1"/>
  <c r="AS20"/>
  <c r="AS97" s="1"/>
  <c r="AS113" s="1"/>
  <c r="AS25"/>
  <c r="AS102" s="1"/>
  <c r="AS118" s="1"/>
  <c r="AS21"/>
  <c r="AS98" s="1"/>
  <c r="AS114" s="1"/>
  <c r="AR51"/>
  <c r="AR49"/>
  <c r="AR104"/>
  <c r="AR105" s="1"/>
  <c r="AR111"/>
  <c r="AR120" s="1"/>
  <c r="AR121" s="1"/>
  <c r="AR47"/>
  <c r="AR54"/>
  <c r="AR52"/>
  <c r="AW547" i="7" l="1"/>
  <c r="AX534" s="1"/>
  <c r="AW757"/>
  <c r="AX744" s="1"/>
  <c r="AW862"/>
  <c r="AX232"/>
  <c r="AX442"/>
  <c r="AY429" s="1"/>
  <c r="AV652"/>
  <c r="AW639" s="1"/>
  <c r="AL127"/>
  <c r="AM114" s="1"/>
  <c r="AX337"/>
  <c r="AY324" s="1"/>
  <c r="AX849"/>
  <c r="AW854"/>
  <c r="AW867" s="1"/>
  <c r="AX853"/>
  <c r="AX866" s="1"/>
  <c r="AZ855"/>
  <c r="AZ868" s="1"/>
  <c r="BC851"/>
  <c r="BC864" s="1"/>
  <c r="AW876"/>
  <c r="AW880"/>
  <c r="AW875"/>
  <c r="AW879"/>
  <c r="AW882"/>
  <c r="AW881"/>
  <c r="AW877"/>
  <c r="AW878"/>
  <c r="AX850"/>
  <c r="AX863" s="1"/>
  <c r="BC852"/>
  <c r="BC865" s="1"/>
  <c r="AY856"/>
  <c r="AY869" s="1"/>
  <c r="AW771"/>
  <c r="AW775"/>
  <c r="AW770"/>
  <c r="AW774"/>
  <c r="AW777"/>
  <c r="AW776"/>
  <c r="AW772"/>
  <c r="AW773"/>
  <c r="AZ750"/>
  <c r="AZ763" s="1"/>
  <c r="BC747"/>
  <c r="BC760" s="1"/>
  <c r="AW749"/>
  <c r="AW762" s="1"/>
  <c r="AX748"/>
  <c r="AX761" s="1"/>
  <c r="BD746"/>
  <c r="BD759" s="1"/>
  <c r="BE751"/>
  <c r="BE764" s="1"/>
  <c r="AX745"/>
  <c r="AX758" s="1"/>
  <c r="AX640"/>
  <c r="AX653" s="1"/>
  <c r="BB641"/>
  <c r="BB654" s="1"/>
  <c r="AW643"/>
  <c r="AW656" s="1"/>
  <c r="AZ645"/>
  <c r="AZ658" s="1"/>
  <c r="AY646"/>
  <c r="AY659" s="1"/>
  <c r="AW666"/>
  <c r="AW670"/>
  <c r="AW665"/>
  <c r="AW669"/>
  <c r="AW672"/>
  <c r="AW667"/>
  <c r="AW668"/>
  <c r="AW671"/>
  <c r="AW644"/>
  <c r="AW657" s="1"/>
  <c r="BC642"/>
  <c r="BC655" s="1"/>
  <c r="AX541"/>
  <c r="AX554" s="1"/>
  <c r="BC536"/>
  <c r="BC549" s="1"/>
  <c r="AW539"/>
  <c r="AW552" s="1"/>
  <c r="BC537"/>
  <c r="BC550" s="1"/>
  <c r="AW563"/>
  <c r="AW562"/>
  <c r="AW566"/>
  <c r="AW567"/>
  <c r="AW560"/>
  <c r="AW561"/>
  <c r="AW564"/>
  <c r="AW565"/>
  <c r="AZ540"/>
  <c r="AZ553" s="1"/>
  <c r="AW538"/>
  <c r="AW551" s="1"/>
  <c r="AX535"/>
  <c r="AX548" s="1"/>
  <c r="AY430"/>
  <c r="AY443" s="1"/>
  <c r="AW456"/>
  <c r="AW460"/>
  <c r="AW455"/>
  <c r="AW459"/>
  <c r="AW457"/>
  <c r="AW458"/>
  <c r="AW461"/>
  <c r="AW462"/>
  <c r="AY432"/>
  <c r="AY445" s="1"/>
  <c r="BA436"/>
  <c r="BA449" s="1"/>
  <c r="AX435"/>
  <c r="AX448" s="1"/>
  <c r="AY433"/>
  <c r="AY446" s="1"/>
  <c r="AX434"/>
  <c r="AX447" s="1"/>
  <c r="BA431"/>
  <c r="BA444" s="1"/>
  <c r="AY331"/>
  <c r="AY344" s="1"/>
  <c r="BD327"/>
  <c r="BD340" s="1"/>
  <c r="BE326"/>
  <c r="BE339" s="1"/>
  <c r="AY325"/>
  <c r="AY338" s="1"/>
  <c r="BA330"/>
  <c r="BA343" s="1"/>
  <c r="AW350"/>
  <c r="AW353"/>
  <c r="AW351"/>
  <c r="AW352"/>
  <c r="AW354"/>
  <c r="AW355"/>
  <c r="AW356"/>
  <c r="AW357"/>
  <c r="AY328"/>
  <c r="AY341" s="1"/>
  <c r="AY329"/>
  <c r="AY342" s="1"/>
  <c r="AW245"/>
  <c r="AW249"/>
  <c r="AW246"/>
  <c r="AW250"/>
  <c r="AW247"/>
  <c r="AW248"/>
  <c r="AW251"/>
  <c r="AW252"/>
  <c r="AX226"/>
  <c r="AX239" s="1"/>
  <c r="AX220"/>
  <c r="AX233" s="1"/>
  <c r="AX225"/>
  <c r="AX238" s="1"/>
  <c r="AY222"/>
  <c r="AY235" s="1"/>
  <c r="AX224"/>
  <c r="AX237" s="1"/>
  <c r="AX221"/>
  <c r="AX234" s="1"/>
  <c r="AX223"/>
  <c r="AX236" s="1"/>
  <c r="AY219"/>
  <c r="AX117"/>
  <c r="AX130" s="1"/>
  <c r="AW142"/>
  <c r="AW146"/>
  <c r="AW141"/>
  <c r="AW145"/>
  <c r="AW143"/>
  <c r="AW147"/>
  <c r="AW140"/>
  <c r="AW144"/>
  <c r="AZ119"/>
  <c r="AZ132" s="1"/>
  <c r="AX121"/>
  <c r="AX134" s="1"/>
  <c r="BG120"/>
  <c r="BG133" s="1"/>
  <c r="BF118"/>
  <c r="BF131" s="1"/>
  <c r="AS52" i="24"/>
  <c r="AS48"/>
  <c r="AS49"/>
  <c r="AS50"/>
  <c r="AR56"/>
  <c r="AR57" s="1"/>
  <c r="AS54"/>
  <c r="AS51"/>
  <c r="AS104"/>
  <c r="AS105" s="1"/>
  <c r="AS111"/>
  <c r="AS120" s="1"/>
  <c r="AS121" s="1"/>
  <c r="AT25"/>
  <c r="AT102" s="1"/>
  <c r="AT118" s="1"/>
  <c r="AT21"/>
  <c r="AT98" s="1"/>
  <c r="AT114" s="1"/>
  <c r="AT22"/>
  <c r="AT99" s="1"/>
  <c r="AT115" s="1"/>
  <c r="AT18"/>
  <c r="AT95" s="1"/>
  <c r="AT23"/>
  <c r="AT100" s="1"/>
  <c r="AT116" s="1"/>
  <c r="AT19"/>
  <c r="AT96" s="1"/>
  <c r="AT112" s="1"/>
  <c r="AT24"/>
  <c r="AT101" s="1"/>
  <c r="AT117" s="1"/>
  <c r="AT20"/>
  <c r="AT97" s="1"/>
  <c r="AT113" s="1"/>
  <c r="AS53"/>
  <c r="AS47"/>
  <c r="AY442" i="7" l="1"/>
  <c r="AZ429" s="1"/>
  <c r="AX547"/>
  <c r="AY337"/>
  <c r="AX862"/>
  <c r="AY849" s="1"/>
  <c r="AY232"/>
  <c r="AZ219" s="1"/>
  <c r="AM127"/>
  <c r="AN114" s="1"/>
  <c r="AW652"/>
  <c r="AX639" s="1"/>
  <c r="AX757"/>
  <c r="AY744" s="1"/>
  <c r="AZ856"/>
  <c r="AZ869" s="1"/>
  <c r="BD852"/>
  <c r="BD865" s="1"/>
  <c r="AX854"/>
  <c r="AX867" s="1"/>
  <c r="AY853"/>
  <c r="AY866" s="1"/>
  <c r="AX875"/>
  <c r="AX879"/>
  <c r="AX878"/>
  <c r="AX876"/>
  <c r="AX880"/>
  <c r="AX882"/>
  <c r="AX877"/>
  <c r="AX881"/>
  <c r="AY850"/>
  <c r="AY863" s="1"/>
  <c r="BD851"/>
  <c r="BD864" s="1"/>
  <c r="BA855"/>
  <c r="BA868" s="1"/>
  <c r="AX770"/>
  <c r="AX774"/>
  <c r="AX773"/>
  <c r="AX771"/>
  <c r="AX775"/>
  <c r="AX777"/>
  <c r="AX772"/>
  <c r="AX776"/>
  <c r="BE746"/>
  <c r="BE759" s="1"/>
  <c r="BA750"/>
  <c r="BA763" s="1"/>
  <c r="AY748"/>
  <c r="AY761" s="1"/>
  <c r="AY745"/>
  <c r="AY758" s="1"/>
  <c r="AX749"/>
  <c r="AX762" s="1"/>
  <c r="BF751"/>
  <c r="BF764" s="1"/>
  <c r="BD747"/>
  <c r="BD760" s="1"/>
  <c r="AY640"/>
  <c r="AY653" s="1"/>
  <c r="BA645"/>
  <c r="BA658" s="1"/>
  <c r="AZ646"/>
  <c r="AZ659" s="1"/>
  <c r="AX643"/>
  <c r="AX656" s="1"/>
  <c r="AX644"/>
  <c r="AX657" s="1"/>
  <c r="AX665"/>
  <c r="AX669"/>
  <c r="AX668"/>
  <c r="AX666"/>
  <c r="AX670"/>
  <c r="AX672"/>
  <c r="AX667"/>
  <c r="AX671"/>
  <c r="BD642"/>
  <c r="BD655" s="1"/>
  <c r="BC641"/>
  <c r="BC654" s="1"/>
  <c r="BA540"/>
  <c r="BA553" s="1"/>
  <c r="AY534"/>
  <c r="AY535"/>
  <c r="AY548" s="1"/>
  <c r="AX539"/>
  <c r="AX552" s="1"/>
  <c r="AY541"/>
  <c r="AY554" s="1"/>
  <c r="AX538"/>
  <c r="AX551" s="1"/>
  <c r="AX562"/>
  <c r="AX566"/>
  <c r="AX561"/>
  <c r="AX565"/>
  <c r="AX563"/>
  <c r="AX560"/>
  <c r="AX564"/>
  <c r="AX567"/>
  <c r="BD537"/>
  <c r="BD550" s="1"/>
  <c r="BD536"/>
  <c r="BD549" s="1"/>
  <c r="AZ430"/>
  <c r="AZ443" s="1"/>
  <c r="AZ433"/>
  <c r="AZ446" s="1"/>
  <c r="BB431"/>
  <c r="BB444" s="1"/>
  <c r="BB436"/>
  <c r="BB449" s="1"/>
  <c r="AY434"/>
  <c r="AY447" s="1"/>
  <c r="AX455"/>
  <c r="AX459"/>
  <c r="AX458"/>
  <c r="AX456"/>
  <c r="AX460"/>
  <c r="AX462"/>
  <c r="AX457"/>
  <c r="AX461"/>
  <c r="AY435"/>
  <c r="AY448" s="1"/>
  <c r="AZ432"/>
  <c r="AZ445" s="1"/>
  <c r="AZ329"/>
  <c r="AZ342" s="1"/>
  <c r="AZ328"/>
  <c r="AZ341" s="1"/>
  <c r="BE327"/>
  <c r="BE340" s="1"/>
  <c r="AZ325"/>
  <c r="AZ338" s="1"/>
  <c r="AZ331"/>
  <c r="AZ344" s="1"/>
  <c r="BF326"/>
  <c r="BF339" s="1"/>
  <c r="AX352"/>
  <c r="AX354"/>
  <c r="AX357"/>
  <c r="AX353"/>
  <c r="AX356"/>
  <c r="AX355"/>
  <c r="AX350"/>
  <c r="AX351"/>
  <c r="BB330"/>
  <c r="BB343" s="1"/>
  <c r="AZ324"/>
  <c r="AZ222"/>
  <c r="AZ235" s="1"/>
  <c r="AY226"/>
  <c r="AY239" s="1"/>
  <c r="AY223"/>
  <c r="AY236" s="1"/>
  <c r="AY225"/>
  <c r="AY238" s="1"/>
  <c r="AX248"/>
  <c r="AX252"/>
  <c r="AX245"/>
  <c r="AX249"/>
  <c r="AX247"/>
  <c r="AX251"/>
  <c r="AX246"/>
  <c r="AX250"/>
  <c r="AY221"/>
  <c r="AY234" s="1"/>
  <c r="AY224"/>
  <c r="AY237" s="1"/>
  <c r="AY220"/>
  <c r="AY233" s="1"/>
  <c r="AX141"/>
  <c r="AX145"/>
  <c r="AX140"/>
  <c r="AX144"/>
  <c r="AX142"/>
  <c r="AX146"/>
  <c r="AX147"/>
  <c r="AX143"/>
  <c r="BA119"/>
  <c r="BA132" s="1"/>
  <c r="AY117"/>
  <c r="AY130" s="1"/>
  <c r="BG118"/>
  <c r="BG131" s="1"/>
  <c r="BH120"/>
  <c r="BH133" s="1"/>
  <c r="AY121"/>
  <c r="AY134" s="1"/>
  <c r="AT51" i="24"/>
  <c r="AT47"/>
  <c r="AS56"/>
  <c r="AS57" s="1"/>
  <c r="AT49"/>
  <c r="AT48"/>
  <c r="AT50"/>
  <c r="AU24"/>
  <c r="AU101" s="1"/>
  <c r="AU117" s="1"/>
  <c r="AU20"/>
  <c r="AU97" s="1"/>
  <c r="AU113" s="1"/>
  <c r="AU25"/>
  <c r="AU102" s="1"/>
  <c r="AU118" s="1"/>
  <c r="AU21"/>
  <c r="AU98" s="1"/>
  <c r="AU114" s="1"/>
  <c r="AU22"/>
  <c r="AU99" s="1"/>
  <c r="AU115" s="1"/>
  <c r="AU18"/>
  <c r="AU95" s="1"/>
  <c r="AU23"/>
  <c r="AU100" s="1"/>
  <c r="AU116" s="1"/>
  <c r="AU19"/>
  <c r="AU96" s="1"/>
  <c r="AU112" s="1"/>
  <c r="AT104"/>
  <c r="AT105" s="1"/>
  <c r="AT111"/>
  <c r="AT120" s="1"/>
  <c r="AT121" s="1"/>
  <c r="AT52"/>
  <c r="AT54"/>
  <c r="AT53"/>
  <c r="AU49" l="1"/>
  <c r="AZ442" i="7"/>
  <c r="AZ337"/>
  <c r="BA324" s="1"/>
  <c r="AY862"/>
  <c r="AN127"/>
  <c r="AO114" s="1"/>
  <c r="AZ232"/>
  <c r="AY547"/>
  <c r="AZ534" s="1"/>
  <c r="AY757"/>
  <c r="AZ744" s="1"/>
  <c r="AX652"/>
  <c r="AY639" s="1"/>
  <c r="BE851"/>
  <c r="BE864" s="1"/>
  <c r="AY878"/>
  <c r="AY877"/>
  <c r="AY881"/>
  <c r="AY882"/>
  <c r="AY880"/>
  <c r="AY879"/>
  <c r="AY876"/>
  <c r="AY875"/>
  <c r="AZ850"/>
  <c r="AZ863" s="1"/>
  <c r="BA856"/>
  <c r="BA869" s="1"/>
  <c r="AZ849"/>
  <c r="BE852"/>
  <c r="BE865" s="1"/>
  <c r="BB855"/>
  <c r="BB868" s="1"/>
  <c r="AZ853"/>
  <c r="AZ866" s="1"/>
  <c r="AY854"/>
  <c r="AY867" s="1"/>
  <c r="BE747"/>
  <c r="BE760" s="1"/>
  <c r="AZ748"/>
  <c r="AZ761" s="1"/>
  <c r="BF746"/>
  <c r="BF759" s="1"/>
  <c r="AY773"/>
  <c r="AY772"/>
  <c r="AY776"/>
  <c r="AY777"/>
  <c r="AY775"/>
  <c r="AY774"/>
  <c r="AY771"/>
  <c r="AY770"/>
  <c r="AZ745"/>
  <c r="AZ758" s="1"/>
  <c r="BG751"/>
  <c r="BG764" s="1"/>
  <c r="AY749"/>
  <c r="AY762" s="1"/>
  <c r="BB750"/>
  <c r="BB763" s="1"/>
  <c r="BE642"/>
  <c r="BE655" s="1"/>
  <c r="BA646"/>
  <c r="BA659" s="1"/>
  <c r="AZ640"/>
  <c r="AZ653" s="1"/>
  <c r="AY668"/>
  <c r="AY667"/>
  <c r="AY671"/>
  <c r="AY665"/>
  <c r="AY666"/>
  <c r="AY669"/>
  <c r="AY670"/>
  <c r="AY672"/>
  <c r="AY644"/>
  <c r="AY657" s="1"/>
  <c r="BD641"/>
  <c r="BD654" s="1"/>
  <c r="AY643"/>
  <c r="AY656" s="1"/>
  <c r="BB645"/>
  <c r="BB658" s="1"/>
  <c r="BE537"/>
  <c r="BE550" s="1"/>
  <c r="AZ535"/>
  <c r="AZ548" s="1"/>
  <c r="AY538"/>
  <c r="AY551" s="1"/>
  <c r="AY561"/>
  <c r="AY565"/>
  <c r="AY560"/>
  <c r="AY564"/>
  <c r="AY562"/>
  <c r="AY563"/>
  <c r="AY566"/>
  <c r="AY567"/>
  <c r="BE536"/>
  <c r="BE549" s="1"/>
  <c r="AY539"/>
  <c r="AY552" s="1"/>
  <c r="BB540"/>
  <c r="BB553" s="1"/>
  <c r="AZ541"/>
  <c r="AZ554" s="1"/>
  <c r="BC431"/>
  <c r="BC444" s="1"/>
  <c r="AZ435"/>
  <c r="AZ448" s="1"/>
  <c r="AZ434"/>
  <c r="AZ447" s="1"/>
  <c r="BA429"/>
  <c r="BA430"/>
  <c r="BA443" s="1"/>
  <c r="BA432"/>
  <c r="BA445" s="1"/>
  <c r="BA433"/>
  <c r="BA446" s="1"/>
  <c r="AY458"/>
  <c r="AY457"/>
  <c r="AY456"/>
  <c r="AY460"/>
  <c r="AY462"/>
  <c r="AY461"/>
  <c r="AY455"/>
  <c r="AY459"/>
  <c r="BC436"/>
  <c r="BC449" s="1"/>
  <c r="BA325"/>
  <c r="BA338" s="1"/>
  <c r="BC330"/>
  <c r="BC343" s="1"/>
  <c r="BF327"/>
  <c r="BF340" s="1"/>
  <c r="BA329"/>
  <c r="BA342" s="1"/>
  <c r="BA331"/>
  <c r="BA344" s="1"/>
  <c r="AY351"/>
  <c r="AY355"/>
  <c r="AY357"/>
  <c r="AY350"/>
  <c r="AY353"/>
  <c r="AY356"/>
  <c r="AY354"/>
  <c r="AY352"/>
  <c r="BG326"/>
  <c r="BG339" s="1"/>
  <c r="BA328"/>
  <c r="BA341" s="1"/>
  <c r="AZ225"/>
  <c r="AZ238" s="1"/>
  <c r="AZ223"/>
  <c r="AZ236" s="1"/>
  <c r="AZ224"/>
  <c r="AZ237" s="1"/>
  <c r="BA222"/>
  <c r="BA235" s="1"/>
  <c r="BA219"/>
  <c r="AY247"/>
  <c r="AY251"/>
  <c r="AY248"/>
  <c r="AY252"/>
  <c r="AY245"/>
  <c r="AY249"/>
  <c r="AY246"/>
  <c r="AY250"/>
  <c r="AZ220"/>
  <c r="AZ233" s="1"/>
  <c r="AZ221"/>
  <c r="AZ234" s="1"/>
  <c r="AZ226"/>
  <c r="AZ239" s="1"/>
  <c r="BH118"/>
  <c r="BH131" s="1"/>
  <c r="AZ117"/>
  <c r="AZ130" s="1"/>
  <c r="AZ121"/>
  <c r="AZ134" s="1"/>
  <c r="AY140"/>
  <c r="AY144"/>
  <c r="AY143"/>
  <c r="AY147"/>
  <c r="AY141"/>
  <c r="AY145"/>
  <c r="AY146"/>
  <c r="AY142"/>
  <c r="BI120"/>
  <c r="BI133" s="1"/>
  <c r="BB119"/>
  <c r="BB132" s="1"/>
  <c r="AU52" i="24"/>
  <c r="AU50"/>
  <c r="AU47"/>
  <c r="AT56"/>
  <c r="AT57" s="1"/>
  <c r="AV23"/>
  <c r="AV100" s="1"/>
  <c r="AV116" s="1"/>
  <c r="AV19"/>
  <c r="AV96" s="1"/>
  <c r="AV112" s="1"/>
  <c r="AV24"/>
  <c r="AV101" s="1"/>
  <c r="AV117" s="1"/>
  <c r="AV20"/>
  <c r="AV97" s="1"/>
  <c r="AV113" s="1"/>
  <c r="AV25"/>
  <c r="AV102" s="1"/>
  <c r="AV118" s="1"/>
  <c r="AV21"/>
  <c r="AV98" s="1"/>
  <c r="AV114" s="1"/>
  <c r="AV22"/>
  <c r="AV99" s="1"/>
  <c r="AV115" s="1"/>
  <c r="AV18"/>
  <c r="AV95" s="1"/>
  <c r="AU54"/>
  <c r="AU104"/>
  <c r="AU105" s="1"/>
  <c r="AU111"/>
  <c r="AU120" s="1"/>
  <c r="AU121" s="1"/>
  <c r="AU48"/>
  <c r="AU51"/>
  <c r="AU53"/>
  <c r="AZ757" i="7" l="1"/>
  <c r="BA744" s="1"/>
  <c r="BA442"/>
  <c r="BA337"/>
  <c r="BB324" s="1"/>
  <c r="AY652"/>
  <c r="AZ639" s="1"/>
  <c r="AZ547"/>
  <c r="AZ862"/>
  <c r="BA232"/>
  <c r="AO127"/>
  <c r="AP114" s="1"/>
  <c r="BA853"/>
  <c r="BA866" s="1"/>
  <c r="AZ877"/>
  <c r="AZ881"/>
  <c r="AZ876"/>
  <c r="AZ880"/>
  <c r="AZ875"/>
  <c r="AZ878"/>
  <c r="AZ879"/>
  <c r="AZ882"/>
  <c r="BC855"/>
  <c r="BC868" s="1"/>
  <c r="BF852"/>
  <c r="BF865" s="1"/>
  <c r="BA850"/>
  <c r="BA863" s="1"/>
  <c r="AZ854"/>
  <c r="AZ867" s="1"/>
  <c r="BA849"/>
  <c r="BB856"/>
  <c r="BB869" s="1"/>
  <c r="BF851"/>
  <c r="BF864" s="1"/>
  <c r="AZ772"/>
  <c r="AZ776"/>
  <c r="AZ771"/>
  <c r="AZ775"/>
  <c r="AZ770"/>
  <c r="AZ773"/>
  <c r="AZ774"/>
  <c r="AZ777"/>
  <c r="BH751"/>
  <c r="BH764" s="1"/>
  <c r="BF747"/>
  <c r="BF760" s="1"/>
  <c r="BA745"/>
  <c r="BA758" s="1"/>
  <c r="BA748"/>
  <c r="BA761" s="1"/>
  <c r="BC750"/>
  <c r="BC763" s="1"/>
  <c r="AZ749"/>
  <c r="AZ762" s="1"/>
  <c r="BG746"/>
  <c r="BG759" s="1"/>
  <c r="AZ643"/>
  <c r="AZ656" s="1"/>
  <c r="BE641"/>
  <c r="BE654" s="1"/>
  <c r="BA640"/>
  <c r="BA653" s="1"/>
  <c r="AZ667"/>
  <c r="AZ671"/>
  <c r="AZ666"/>
  <c r="AZ670"/>
  <c r="AZ665"/>
  <c r="AZ668"/>
  <c r="AZ669"/>
  <c r="AZ672"/>
  <c r="AZ644"/>
  <c r="AZ657" s="1"/>
  <c r="BF642"/>
  <c r="BF655" s="1"/>
  <c r="BC645"/>
  <c r="BC658" s="1"/>
  <c r="BB646"/>
  <c r="BB659" s="1"/>
  <c r="AZ538"/>
  <c r="AZ551" s="1"/>
  <c r="BC540"/>
  <c r="BC553" s="1"/>
  <c r="AZ560"/>
  <c r="AZ564"/>
  <c r="AZ563"/>
  <c r="AZ561"/>
  <c r="AZ562"/>
  <c r="AZ565"/>
  <c r="AZ566"/>
  <c r="AZ567"/>
  <c r="BF537"/>
  <c r="BF550" s="1"/>
  <c r="BF536"/>
  <c r="BF549" s="1"/>
  <c r="BA534"/>
  <c r="BA541"/>
  <c r="BA554" s="1"/>
  <c r="AZ539"/>
  <c r="AZ552" s="1"/>
  <c r="BA535"/>
  <c r="BA548" s="1"/>
  <c r="BA435"/>
  <c r="BA448" s="1"/>
  <c r="AZ457"/>
  <c r="AZ456"/>
  <c r="AZ460"/>
  <c r="AZ461"/>
  <c r="AZ458"/>
  <c r="AZ462"/>
  <c r="AZ455"/>
  <c r="AZ459"/>
  <c r="BB430"/>
  <c r="BB443" s="1"/>
  <c r="BB433"/>
  <c r="BB446" s="1"/>
  <c r="BA434"/>
  <c r="BA447" s="1"/>
  <c r="BD431"/>
  <c r="BD444" s="1"/>
  <c r="BB432"/>
  <c r="BB445" s="1"/>
  <c r="BD436"/>
  <c r="BD449" s="1"/>
  <c r="BB429"/>
  <c r="BG327"/>
  <c r="BG340" s="1"/>
  <c r="BH326"/>
  <c r="BH339" s="1"/>
  <c r="BD330"/>
  <c r="BD343" s="1"/>
  <c r="BB328"/>
  <c r="BB341" s="1"/>
  <c r="AZ351"/>
  <c r="AZ350"/>
  <c r="AZ354"/>
  <c r="AZ353"/>
  <c r="AZ356"/>
  <c r="AZ355"/>
  <c r="AZ357"/>
  <c r="AZ352"/>
  <c r="BB329"/>
  <c r="BB342" s="1"/>
  <c r="BB331"/>
  <c r="BB344" s="1"/>
  <c r="BB325"/>
  <c r="BB338" s="1"/>
  <c r="BA226"/>
  <c r="BA239" s="1"/>
  <c r="BA221"/>
  <c r="BA234" s="1"/>
  <c r="BA220"/>
  <c r="BA233" s="1"/>
  <c r="BB222"/>
  <c r="BB235" s="1"/>
  <c r="BA224"/>
  <c r="BA237" s="1"/>
  <c r="AZ246"/>
  <c r="AZ250"/>
  <c r="AZ247"/>
  <c r="AZ251"/>
  <c r="AZ245"/>
  <c r="AZ248"/>
  <c r="AZ249"/>
  <c r="AZ252"/>
  <c r="BB219"/>
  <c r="BA225"/>
  <c r="BA238" s="1"/>
  <c r="BA223"/>
  <c r="BA236" s="1"/>
  <c r="BI118"/>
  <c r="BI131" s="1"/>
  <c r="BC119"/>
  <c r="BC132" s="1"/>
  <c r="AZ143"/>
  <c r="AZ147"/>
  <c r="AZ142"/>
  <c r="AZ146"/>
  <c r="AZ140"/>
  <c r="AZ144"/>
  <c r="AZ145"/>
  <c r="AZ141"/>
  <c r="BJ120"/>
  <c r="BJ133" s="1"/>
  <c r="BA121"/>
  <c r="BA134" s="1"/>
  <c r="BA117"/>
  <c r="BA130" s="1"/>
  <c r="AV52" i="24"/>
  <c r="AU56"/>
  <c r="AU57" s="1"/>
  <c r="AV54"/>
  <c r="AV48"/>
  <c r="AV50"/>
  <c r="AV104"/>
  <c r="AV105" s="1"/>
  <c r="AV111"/>
  <c r="AV120" s="1"/>
  <c r="AV121" s="1"/>
  <c r="AW22"/>
  <c r="AW99" s="1"/>
  <c r="AW115" s="1"/>
  <c r="AW18"/>
  <c r="AW95" s="1"/>
  <c r="AW23"/>
  <c r="AW100" s="1"/>
  <c r="AW116" s="1"/>
  <c r="AW19"/>
  <c r="AW96" s="1"/>
  <c r="AW112" s="1"/>
  <c r="AW24"/>
  <c r="AW101" s="1"/>
  <c r="AW117" s="1"/>
  <c r="AW20"/>
  <c r="AW97" s="1"/>
  <c r="AW113" s="1"/>
  <c r="AW25"/>
  <c r="AW102" s="1"/>
  <c r="AW118" s="1"/>
  <c r="AW21"/>
  <c r="AW98" s="1"/>
  <c r="AW114" s="1"/>
  <c r="AV51"/>
  <c r="AV53"/>
  <c r="AV47"/>
  <c r="AV49"/>
  <c r="BA757" i="7" l="1"/>
  <c r="BB744" s="1"/>
  <c r="BB337"/>
  <c r="BA547"/>
  <c r="BB534" s="1"/>
  <c r="BA862"/>
  <c r="AP127"/>
  <c r="AQ114" s="1"/>
  <c r="BB232"/>
  <c r="BC219" s="1"/>
  <c r="AZ652"/>
  <c r="BA639" s="1"/>
  <c r="BB442"/>
  <c r="BB850"/>
  <c r="BB863" s="1"/>
  <c r="BA876"/>
  <c r="BA880"/>
  <c r="BA875"/>
  <c r="BA879"/>
  <c r="BA877"/>
  <c r="BA878"/>
  <c r="BA881"/>
  <c r="BA882"/>
  <c r="BB849"/>
  <c r="BB853"/>
  <c r="BB866" s="1"/>
  <c r="BA854"/>
  <c r="BA867" s="1"/>
  <c r="BC856"/>
  <c r="BC869" s="1"/>
  <c r="BG852"/>
  <c r="BG865" s="1"/>
  <c r="BD855"/>
  <c r="BD868" s="1"/>
  <c r="BG851"/>
  <c r="BG864" s="1"/>
  <c r="BA771"/>
  <c r="BA775"/>
  <c r="BA770"/>
  <c r="BA774"/>
  <c r="BA772"/>
  <c r="BA773"/>
  <c r="BA776"/>
  <c r="BA777"/>
  <c r="BB748"/>
  <c r="BB761" s="1"/>
  <c r="BH746"/>
  <c r="BH759" s="1"/>
  <c r="BA749"/>
  <c r="BA762" s="1"/>
  <c r="BI751"/>
  <c r="BI764" s="1"/>
  <c r="BD750"/>
  <c r="BD763" s="1"/>
  <c r="BB745"/>
  <c r="BB758" s="1"/>
  <c r="BG747"/>
  <c r="BG760" s="1"/>
  <c r="BA644"/>
  <c r="BA657" s="1"/>
  <c r="BF641"/>
  <c r="BF654" s="1"/>
  <c r="BA643"/>
  <c r="BA656" s="1"/>
  <c r="BC646"/>
  <c r="BC659" s="1"/>
  <c r="BB640"/>
  <c r="BB653" s="1"/>
  <c r="BG642"/>
  <c r="BG655" s="1"/>
  <c r="BA666"/>
  <c r="BA670"/>
  <c r="BA665"/>
  <c r="BA669"/>
  <c r="BA667"/>
  <c r="BA668"/>
  <c r="BA671"/>
  <c r="BA672"/>
  <c r="BD645"/>
  <c r="BD658" s="1"/>
  <c r="BA563"/>
  <c r="BA562"/>
  <c r="BA566"/>
  <c r="BA560"/>
  <c r="BA561"/>
  <c r="BA564"/>
  <c r="BA565"/>
  <c r="BA567"/>
  <c r="BB535"/>
  <c r="BB548" s="1"/>
  <c r="BB541"/>
  <c r="BB554" s="1"/>
  <c r="BG537"/>
  <c r="BG550" s="1"/>
  <c r="BG536"/>
  <c r="BG549" s="1"/>
  <c r="BD540"/>
  <c r="BD553" s="1"/>
  <c r="BA539"/>
  <c r="BA552" s="1"/>
  <c r="BA538"/>
  <c r="BA551" s="1"/>
  <c r="BE436"/>
  <c r="BE449" s="1"/>
  <c r="BB435"/>
  <c r="BB448" s="1"/>
  <c r="BC433"/>
  <c r="BC446" s="1"/>
  <c r="BE431"/>
  <c r="BE444" s="1"/>
  <c r="BB434"/>
  <c r="BB447" s="1"/>
  <c r="BA456"/>
  <c r="BA460"/>
  <c r="BA455"/>
  <c r="BA459"/>
  <c r="BA457"/>
  <c r="BA458"/>
  <c r="BA461"/>
  <c r="BA462"/>
  <c r="BC429"/>
  <c r="BC432"/>
  <c r="BC445" s="1"/>
  <c r="BC430"/>
  <c r="BC443" s="1"/>
  <c r="BC324"/>
  <c r="BC331"/>
  <c r="BC344" s="1"/>
  <c r="BC328"/>
  <c r="BC341" s="1"/>
  <c r="BH327"/>
  <c r="BH340" s="1"/>
  <c r="BC325"/>
  <c r="BC338" s="1"/>
  <c r="BE330"/>
  <c r="BE343" s="1"/>
  <c r="BA350"/>
  <c r="BA353"/>
  <c r="BA355"/>
  <c r="BA352"/>
  <c r="BA354"/>
  <c r="BA356"/>
  <c r="BA357"/>
  <c r="BA351"/>
  <c r="BC329"/>
  <c r="BC342" s="1"/>
  <c r="BI326"/>
  <c r="BI339" s="1"/>
  <c r="BB225"/>
  <c r="BB238" s="1"/>
  <c r="BB226"/>
  <c r="BB239" s="1"/>
  <c r="BB223"/>
  <c r="BB236" s="1"/>
  <c r="BB221"/>
  <c r="BB234" s="1"/>
  <c r="BB224"/>
  <c r="BB237" s="1"/>
  <c r="BC222"/>
  <c r="BC235" s="1"/>
  <c r="BB220"/>
  <c r="BB233" s="1"/>
  <c r="BA245"/>
  <c r="BA249"/>
  <c r="BA246"/>
  <c r="BA250"/>
  <c r="BA248"/>
  <c r="BA252"/>
  <c r="BA247"/>
  <c r="BA251"/>
  <c r="BD119"/>
  <c r="BD132" s="1"/>
  <c r="BJ118"/>
  <c r="BJ131" s="1"/>
  <c r="BB117"/>
  <c r="BB130" s="1"/>
  <c r="BB121"/>
  <c r="BB134" s="1"/>
  <c r="BA142"/>
  <c r="BA146"/>
  <c r="BA141"/>
  <c r="BA145"/>
  <c r="BA143"/>
  <c r="BA147"/>
  <c r="BA140"/>
  <c r="BA144"/>
  <c r="AW47" i="24"/>
  <c r="AW48"/>
  <c r="AW53"/>
  <c r="AW51"/>
  <c r="AW50"/>
  <c r="AW104"/>
  <c r="AW105" s="1"/>
  <c r="AW111"/>
  <c r="AW120" s="1"/>
  <c r="AW121" s="1"/>
  <c r="AV56"/>
  <c r="AV57" s="1"/>
  <c r="AW54"/>
  <c r="AW52"/>
  <c r="AX25"/>
  <c r="AX102" s="1"/>
  <c r="AX118" s="1"/>
  <c r="AX21"/>
  <c r="AX98" s="1"/>
  <c r="AX114" s="1"/>
  <c r="AX22"/>
  <c r="AX99" s="1"/>
  <c r="AX115" s="1"/>
  <c r="AX18"/>
  <c r="AX95" s="1"/>
  <c r="AX23"/>
  <c r="AX100" s="1"/>
  <c r="AX116" s="1"/>
  <c r="AX19"/>
  <c r="AX96" s="1"/>
  <c r="AX112" s="1"/>
  <c r="AX24"/>
  <c r="AX101" s="1"/>
  <c r="AX117" s="1"/>
  <c r="AX20"/>
  <c r="AX97" s="1"/>
  <c r="AX113" s="1"/>
  <c r="AW49"/>
  <c r="BB757" i="7" l="1"/>
  <c r="BC744" s="1"/>
  <c r="BB547"/>
  <c r="BC534" s="1"/>
  <c r="BC337"/>
  <c r="BD324" s="1"/>
  <c r="BC442"/>
  <c r="BD429" s="1"/>
  <c r="BB862"/>
  <c r="BC232"/>
  <c r="BD219" s="1"/>
  <c r="AQ127"/>
  <c r="AR114" s="1"/>
  <c r="BA652"/>
  <c r="BB639" s="1"/>
  <c r="BB875"/>
  <c r="BB879"/>
  <c r="BB878"/>
  <c r="BB882"/>
  <c r="BB876"/>
  <c r="BB877"/>
  <c r="BB880"/>
  <c r="BB881"/>
  <c r="BE855"/>
  <c r="BE868" s="1"/>
  <c r="BH852"/>
  <c r="BH865" s="1"/>
  <c r="BC850"/>
  <c r="BC863" s="1"/>
  <c r="BD856"/>
  <c r="BD869" s="1"/>
  <c r="BB854"/>
  <c r="BB867" s="1"/>
  <c r="BC849"/>
  <c r="BH851"/>
  <c r="BH864" s="1"/>
  <c r="BC853"/>
  <c r="BC866" s="1"/>
  <c r="BJ751"/>
  <c r="BJ764" s="1"/>
  <c r="BE750"/>
  <c r="BE763" s="1"/>
  <c r="BB770"/>
  <c r="BB774"/>
  <c r="BB773"/>
  <c r="BB777"/>
  <c r="BB771"/>
  <c r="BB772"/>
  <c r="BB775"/>
  <c r="BB776"/>
  <c r="BC745"/>
  <c r="BC758" s="1"/>
  <c r="BC748"/>
  <c r="BC761" s="1"/>
  <c r="BB749"/>
  <c r="BB762" s="1"/>
  <c r="BH747"/>
  <c r="BH760" s="1"/>
  <c r="BI746"/>
  <c r="BI759" s="1"/>
  <c r="BG641"/>
  <c r="BG654" s="1"/>
  <c r="BC640"/>
  <c r="BC653" s="1"/>
  <c r="BB644"/>
  <c r="BB657" s="1"/>
  <c r="BD646"/>
  <c r="BD659" s="1"/>
  <c r="BB665"/>
  <c r="BB669"/>
  <c r="BB668"/>
  <c r="BB672"/>
  <c r="BB667"/>
  <c r="BB671"/>
  <c r="BB666"/>
  <c r="BB670"/>
  <c r="BE645"/>
  <c r="BE658" s="1"/>
  <c r="BH642"/>
  <c r="BH655" s="1"/>
  <c r="BB643"/>
  <c r="BB656" s="1"/>
  <c r="BB539"/>
  <c r="BB552" s="1"/>
  <c r="BH537"/>
  <c r="BH550" s="1"/>
  <c r="BC541"/>
  <c r="BC554" s="1"/>
  <c r="BB538"/>
  <c r="BB551" s="1"/>
  <c r="BH536"/>
  <c r="BH549" s="1"/>
  <c r="BC535"/>
  <c r="BC548" s="1"/>
  <c r="BE540"/>
  <c r="BE553" s="1"/>
  <c r="BB562"/>
  <c r="BB566"/>
  <c r="BB561"/>
  <c r="BB565"/>
  <c r="BB560"/>
  <c r="BB563"/>
  <c r="BB564"/>
  <c r="BB567"/>
  <c r="BD430"/>
  <c r="BD443" s="1"/>
  <c r="BF431"/>
  <c r="BF444" s="1"/>
  <c r="BB455"/>
  <c r="BB459"/>
  <c r="BB458"/>
  <c r="BB457"/>
  <c r="BB462"/>
  <c r="BB456"/>
  <c r="BB460"/>
  <c r="BB461"/>
  <c r="BF436"/>
  <c r="BF449" s="1"/>
  <c r="BD433"/>
  <c r="BD446" s="1"/>
  <c r="BD432"/>
  <c r="BD445" s="1"/>
  <c r="BC435"/>
  <c r="BC448" s="1"/>
  <c r="BC434"/>
  <c r="BC447" s="1"/>
  <c r="BI327"/>
  <c r="BI340" s="1"/>
  <c r="BD325"/>
  <c r="BD338" s="1"/>
  <c r="BJ326"/>
  <c r="BJ339" s="1"/>
  <c r="BB352"/>
  <c r="BB350"/>
  <c r="BB351"/>
  <c r="BB354"/>
  <c r="BB357"/>
  <c r="BB355"/>
  <c r="BB353"/>
  <c r="BB356"/>
  <c r="BD329"/>
  <c r="BD342" s="1"/>
  <c r="BD328"/>
  <c r="BD341" s="1"/>
  <c r="BF330"/>
  <c r="BF343" s="1"/>
  <c r="BD331"/>
  <c r="BD344" s="1"/>
  <c r="BB248"/>
  <c r="BB252"/>
  <c r="BB245"/>
  <c r="BB249"/>
  <c r="BB246"/>
  <c r="BB250"/>
  <c r="BB247"/>
  <c r="BB251"/>
  <c r="BC221"/>
  <c r="BC234" s="1"/>
  <c r="BC225"/>
  <c r="BC238" s="1"/>
  <c r="BC220"/>
  <c r="BC233" s="1"/>
  <c r="BC224"/>
  <c r="BC237" s="1"/>
  <c r="BC226"/>
  <c r="BC239" s="1"/>
  <c r="BD222"/>
  <c r="BD235" s="1"/>
  <c r="BC223"/>
  <c r="BC236" s="1"/>
  <c r="BE119"/>
  <c r="BE132" s="1"/>
  <c r="BB141"/>
  <c r="BB145"/>
  <c r="BB140"/>
  <c r="BB144"/>
  <c r="BB142"/>
  <c r="BB146"/>
  <c r="BB147"/>
  <c r="BB143"/>
  <c r="BC117"/>
  <c r="BC130" s="1"/>
  <c r="BC121"/>
  <c r="BC134" s="1"/>
  <c r="AX54" i="24"/>
  <c r="AX51"/>
  <c r="AX48"/>
  <c r="AW56"/>
  <c r="AW57" s="1"/>
  <c r="AX52"/>
  <c r="AX50"/>
  <c r="AX49"/>
  <c r="AX47"/>
  <c r="AX104"/>
  <c r="AX105" s="1"/>
  <c r="AX111"/>
  <c r="AX120" s="1"/>
  <c r="AX121" s="1"/>
  <c r="AY24"/>
  <c r="AY101" s="1"/>
  <c r="AY117" s="1"/>
  <c r="AY20"/>
  <c r="AY97" s="1"/>
  <c r="AY113" s="1"/>
  <c r="AY25"/>
  <c r="AY102" s="1"/>
  <c r="AY118" s="1"/>
  <c r="AY21"/>
  <c r="AY98" s="1"/>
  <c r="AY114" s="1"/>
  <c r="AY22"/>
  <c r="AY99" s="1"/>
  <c r="AY115" s="1"/>
  <c r="AY18"/>
  <c r="AY95" s="1"/>
  <c r="AY23"/>
  <c r="AY100" s="1"/>
  <c r="AY116" s="1"/>
  <c r="AY19"/>
  <c r="AY96" s="1"/>
  <c r="AY112" s="1"/>
  <c r="AX53"/>
  <c r="BC757" i="7" l="1"/>
  <c r="BD744" s="1"/>
  <c r="BD442"/>
  <c r="BD337"/>
  <c r="BE324" s="1"/>
  <c r="BB652"/>
  <c r="BC639" s="1"/>
  <c r="BC862"/>
  <c r="BD849" s="1"/>
  <c r="BC547"/>
  <c r="BD232"/>
  <c r="BE219" s="1"/>
  <c r="AR127"/>
  <c r="AS114" s="1"/>
  <c r="BI852"/>
  <c r="BI865" s="1"/>
  <c r="BC878"/>
  <c r="BC877"/>
  <c r="BC881"/>
  <c r="BC875"/>
  <c r="BC879"/>
  <c r="BC876"/>
  <c r="BC880"/>
  <c r="BC882"/>
  <c r="BC854"/>
  <c r="BC867" s="1"/>
  <c r="BF855"/>
  <c r="BF868" s="1"/>
  <c r="BI851"/>
  <c r="BI864" s="1"/>
  <c r="BD853"/>
  <c r="BD866" s="1"/>
  <c r="BE856"/>
  <c r="BE869" s="1"/>
  <c r="BD850"/>
  <c r="BD863" s="1"/>
  <c r="BC773"/>
  <c r="BC772"/>
  <c r="BC776"/>
  <c r="BC770"/>
  <c r="BC774"/>
  <c r="BC771"/>
  <c r="BC775"/>
  <c r="BC777"/>
  <c r="BD748"/>
  <c r="BD761" s="1"/>
  <c r="BI747"/>
  <c r="BI760" s="1"/>
  <c r="BD745"/>
  <c r="BD758" s="1"/>
  <c r="BJ746"/>
  <c r="BJ759" s="1"/>
  <c r="BC749"/>
  <c r="BC762" s="1"/>
  <c r="BF750"/>
  <c r="BF763" s="1"/>
  <c r="BF645"/>
  <c r="BF658" s="1"/>
  <c r="BE646"/>
  <c r="BE659" s="1"/>
  <c r="BH641"/>
  <c r="BH654" s="1"/>
  <c r="BC643"/>
  <c r="BC656" s="1"/>
  <c r="BC644"/>
  <c r="BC657" s="1"/>
  <c r="BI642"/>
  <c r="BI655" s="1"/>
  <c r="BC668"/>
  <c r="BC667"/>
  <c r="BC671"/>
  <c r="BC665"/>
  <c r="BC669"/>
  <c r="BC666"/>
  <c r="BC670"/>
  <c r="BC672"/>
  <c r="BD640"/>
  <c r="BD653" s="1"/>
  <c r="BC561"/>
  <c r="BC565"/>
  <c r="BC560"/>
  <c r="BC564"/>
  <c r="BC562"/>
  <c r="BC566"/>
  <c r="BC563"/>
  <c r="BC567"/>
  <c r="BD535"/>
  <c r="BD548" s="1"/>
  <c r="BC538"/>
  <c r="BC551" s="1"/>
  <c r="BC539"/>
  <c r="BC552" s="1"/>
  <c r="BD534"/>
  <c r="BD541"/>
  <c r="BD554" s="1"/>
  <c r="BF540"/>
  <c r="BF553" s="1"/>
  <c r="BI536"/>
  <c r="BI549" s="1"/>
  <c r="BI537"/>
  <c r="BI550" s="1"/>
  <c r="BC458"/>
  <c r="BC457"/>
  <c r="BC462"/>
  <c r="BC455"/>
  <c r="BC459"/>
  <c r="BC461"/>
  <c r="BC456"/>
  <c r="BC460"/>
  <c r="BE433"/>
  <c r="BE446" s="1"/>
  <c r="BG431"/>
  <c r="BG444" s="1"/>
  <c r="BD435"/>
  <c r="BD448" s="1"/>
  <c r="BE430"/>
  <c r="BE443" s="1"/>
  <c r="BE429"/>
  <c r="BD434"/>
  <c r="BD447" s="1"/>
  <c r="BE432"/>
  <c r="BE445" s="1"/>
  <c r="BG436"/>
  <c r="BG449" s="1"/>
  <c r="BG330"/>
  <c r="BG343" s="1"/>
  <c r="BC351"/>
  <c r="BC355"/>
  <c r="BC352"/>
  <c r="BC354"/>
  <c r="BC357"/>
  <c r="BC356"/>
  <c r="BC350"/>
  <c r="BC353"/>
  <c r="BE329"/>
  <c r="BE342" s="1"/>
  <c r="BJ327"/>
  <c r="BJ340" s="1"/>
  <c r="BE331"/>
  <c r="BE344" s="1"/>
  <c r="BE328"/>
  <c r="BE341" s="1"/>
  <c r="BE325"/>
  <c r="BE338" s="1"/>
  <c r="BC247"/>
  <c r="BC251"/>
  <c r="BC248"/>
  <c r="BC252"/>
  <c r="BC246"/>
  <c r="BC250"/>
  <c r="BC245"/>
  <c r="BC249"/>
  <c r="BD221"/>
  <c r="BD234" s="1"/>
  <c r="BD223"/>
  <c r="BD236" s="1"/>
  <c r="BD224"/>
  <c r="BD237" s="1"/>
  <c r="BD225"/>
  <c r="BD238" s="1"/>
  <c r="BD226"/>
  <c r="BD239" s="1"/>
  <c r="BE222"/>
  <c r="BE235" s="1"/>
  <c r="BD220"/>
  <c r="BD233" s="1"/>
  <c r="BF119"/>
  <c r="BF132" s="1"/>
  <c r="BD121"/>
  <c r="BD134" s="1"/>
  <c r="BC140"/>
  <c r="BC144"/>
  <c r="BC143"/>
  <c r="BC147"/>
  <c r="BC141"/>
  <c r="BC145"/>
  <c r="BC146"/>
  <c r="BC142"/>
  <c r="BD117"/>
  <c r="BD130" s="1"/>
  <c r="AY54" i="24"/>
  <c r="AZ23"/>
  <c r="AZ100" s="1"/>
  <c r="AZ116" s="1"/>
  <c r="AZ19"/>
  <c r="AZ96" s="1"/>
  <c r="AZ112" s="1"/>
  <c r="AZ24"/>
  <c r="AZ101" s="1"/>
  <c r="AZ117" s="1"/>
  <c r="AZ20"/>
  <c r="AZ97" s="1"/>
  <c r="AZ113" s="1"/>
  <c r="AZ25"/>
  <c r="AZ102" s="1"/>
  <c r="AZ118" s="1"/>
  <c r="AZ21"/>
  <c r="AZ98" s="1"/>
  <c r="AZ114" s="1"/>
  <c r="AZ22"/>
  <c r="AZ99" s="1"/>
  <c r="AZ115" s="1"/>
  <c r="AZ18"/>
  <c r="AZ95" s="1"/>
  <c r="AY50"/>
  <c r="AY47"/>
  <c r="AY49"/>
  <c r="AY52"/>
  <c r="AY104"/>
  <c r="AY105" s="1"/>
  <c r="AY111"/>
  <c r="AY120" s="1"/>
  <c r="AY121" s="1"/>
  <c r="AY48"/>
  <c r="AY51"/>
  <c r="AY53"/>
  <c r="AX56"/>
  <c r="AX57" s="1"/>
  <c r="BD757" i="7" l="1"/>
  <c r="BE744" s="1"/>
  <c r="BE337"/>
  <c r="BF324" s="1"/>
  <c r="BD862"/>
  <c r="AS127"/>
  <c r="AT114" s="1"/>
  <c r="BE232"/>
  <c r="BD547"/>
  <c r="BE534" s="1"/>
  <c r="BC652"/>
  <c r="BD639" s="1"/>
  <c r="BE442"/>
  <c r="BF429" s="1"/>
  <c r="BD877"/>
  <c r="BD881"/>
  <c r="BD876"/>
  <c r="BD880"/>
  <c r="BD879"/>
  <c r="BD878"/>
  <c r="BD875"/>
  <c r="BD882"/>
  <c r="BE849"/>
  <c r="BJ851"/>
  <c r="BJ864" s="1"/>
  <c r="BJ852"/>
  <c r="BJ865" s="1"/>
  <c r="BE850"/>
  <c r="BE863" s="1"/>
  <c r="BG855"/>
  <c r="BG868" s="1"/>
  <c r="BE853"/>
  <c r="BE866" s="1"/>
  <c r="BF856"/>
  <c r="BF869" s="1"/>
  <c r="BD854"/>
  <c r="BD867" s="1"/>
  <c r="BD749"/>
  <c r="BD762" s="1"/>
  <c r="BE745"/>
  <c r="BE758" s="1"/>
  <c r="BD772"/>
  <c r="BD776"/>
  <c r="BD771"/>
  <c r="BD775"/>
  <c r="BD774"/>
  <c r="BD773"/>
  <c r="BD770"/>
  <c r="BD777"/>
  <c r="BG750"/>
  <c r="BG763" s="1"/>
  <c r="BE748"/>
  <c r="BE761" s="1"/>
  <c r="BJ747"/>
  <c r="BJ760" s="1"/>
  <c r="BD644"/>
  <c r="BD657" s="1"/>
  <c r="BF646"/>
  <c r="BF659" s="1"/>
  <c r="BD643"/>
  <c r="BD656" s="1"/>
  <c r="BG645"/>
  <c r="BG658" s="1"/>
  <c r="BD667"/>
  <c r="BD671"/>
  <c r="BD666"/>
  <c r="BD670"/>
  <c r="BD672"/>
  <c r="BD665"/>
  <c r="BD669"/>
  <c r="BD668"/>
  <c r="BE640"/>
  <c r="BE653" s="1"/>
  <c r="BI641"/>
  <c r="BI654" s="1"/>
  <c r="BJ642"/>
  <c r="BJ655" s="1"/>
  <c r="BD560"/>
  <c r="BD564"/>
  <c r="BD563"/>
  <c r="BD567"/>
  <c r="BD561"/>
  <c r="BD562"/>
  <c r="BD565"/>
  <c r="BD566"/>
  <c r="BJ537"/>
  <c r="BJ550" s="1"/>
  <c r="BE535"/>
  <c r="BE548" s="1"/>
  <c r="BE541"/>
  <c r="BE554" s="1"/>
  <c r="BD538"/>
  <c r="BD551" s="1"/>
  <c r="BJ536"/>
  <c r="BJ549" s="1"/>
  <c r="BG540"/>
  <c r="BG553" s="1"/>
  <c r="BD539"/>
  <c r="BD552" s="1"/>
  <c r="BF433"/>
  <c r="BF446" s="1"/>
  <c r="BF430"/>
  <c r="BF443" s="1"/>
  <c r="BH436"/>
  <c r="BH449" s="1"/>
  <c r="BH431"/>
  <c r="BH444" s="1"/>
  <c r="BF432"/>
  <c r="BF445" s="1"/>
  <c r="BE434"/>
  <c r="BE447" s="1"/>
  <c r="BD457"/>
  <c r="BD456"/>
  <c r="BD460"/>
  <c r="BD455"/>
  <c r="BD458"/>
  <c r="BD459"/>
  <c r="BD461"/>
  <c r="BD462"/>
  <c r="BE435"/>
  <c r="BE448" s="1"/>
  <c r="BF329"/>
  <c r="BF342" s="1"/>
  <c r="BH330"/>
  <c r="BH343" s="1"/>
  <c r="BF325"/>
  <c r="BF338" s="1"/>
  <c r="BF328"/>
  <c r="BF341" s="1"/>
  <c r="BD351"/>
  <c r="BD350"/>
  <c r="BD354"/>
  <c r="BD356"/>
  <c r="BD353"/>
  <c r="BD355"/>
  <c r="BD352"/>
  <c r="BD357"/>
  <c r="BF331"/>
  <c r="BF344" s="1"/>
  <c r="BE226"/>
  <c r="BE239" s="1"/>
  <c r="BF219"/>
  <c r="BE223"/>
  <c r="BE236" s="1"/>
  <c r="BE225"/>
  <c r="BE238" s="1"/>
  <c r="BE224"/>
  <c r="BE237" s="1"/>
  <c r="BE220"/>
  <c r="BE233" s="1"/>
  <c r="BD246"/>
  <c r="BD250"/>
  <c r="BD247"/>
  <c r="BD251"/>
  <c r="BD245"/>
  <c r="BD248"/>
  <c r="BD249"/>
  <c r="BD252"/>
  <c r="BF222"/>
  <c r="BF235" s="1"/>
  <c r="BE221"/>
  <c r="BE234" s="1"/>
  <c r="BD143"/>
  <c r="BD147"/>
  <c r="BD142"/>
  <c r="BD146"/>
  <c r="BD140"/>
  <c r="BD144"/>
  <c r="BD145"/>
  <c r="BD141"/>
  <c r="BE121"/>
  <c r="BE134" s="1"/>
  <c r="BE117"/>
  <c r="BE130" s="1"/>
  <c r="BG119"/>
  <c r="BG132" s="1"/>
  <c r="AZ51" i="24"/>
  <c r="AZ52"/>
  <c r="AZ53"/>
  <c r="AZ54"/>
  <c r="AZ47"/>
  <c r="AZ49"/>
  <c r="BA22"/>
  <c r="BA99" s="1"/>
  <c r="BA115" s="1"/>
  <c r="BA18"/>
  <c r="BA95" s="1"/>
  <c r="BA23"/>
  <c r="BA100" s="1"/>
  <c r="BA116" s="1"/>
  <c r="BA19"/>
  <c r="BA96" s="1"/>
  <c r="BA112" s="1"/>
  <c r="BA24"/>
  <c r="BA101" s="1"/>
  <c r="BA117" s="1"/>
  <c r="BA20"/>
  <c r="BA97" s="1"/>
  <c r="BA113" s="1"/>
  <c r="BA25"/>
  <c r="BA102" s="1"/>
  <c r="BA118" s="1"/>
  <c r="BA21"/>
  <c r="BA98" s="1"/>
  <c r="BA114" s="1"/>
  <c r="AZ50"/>
  <c r="AZ48"/>
  <c r="AZ104"/>
  <c r="AZ105" s="1"/>
  <c r="AZ111"/>
  <c r="AZ120" s="1"/>
  <c r="AZ121" s="1"/>
  <c r="AY56"/>
  <c r="AY57" s="1"/>
  <c r="BE547" i="7" l="1"/>
  <c r="BF534" s="1"/>
  <c r="BE757"/>
  <c r="BF744" s="1"/>
  <c r="BE862"/>
  <c r="BF849" s="1"/>
  <c r="BF232"/>
  <c r="BF337"/>
  <c r="BF442"/>
  <c r="BG429" s="1"/>
  <c r="BD652"/>
  <c r="BE639" s="1"/>
  <c r="AT127"/>
  <c r="AU114" s="1"/>
  <c r="BE854"/>
  <c r="BE867" s="1"/>
  <c r="BE876"/>
  <c r="BE880"/>
  <c r="BE875"/>
  <c r="BE879"/>
  <c r="BE882"/>
  <c r="BE877"/>
  <c r="BE878"/>
  <c r="BE881"/>
  <c r="BF853"/>
  <c r="BF866" s="1"/>
  <c r="BG856"/>
  <c r="BG869" s="1"/>
  <c r="BH855"/>
  <c r="BH868" s="1"/>
  <c r="BF850"/>
  <c r="BF863" s="1"/>
  <c r="BE749"/>
  <c r="BE762" s="1"/>
  <c r="BH750"/>
  <c r="BH763" s="1"/>
  <c r="BF745"/>
  <c r="BF758" s="1"/>
  <c r="BE771"/>
  <c r="BE775"/>
  <c r="BE770"/>
  <c r="BE774"/>
  <c r="BE777"/>
  <c r="BE772"/>
  <c r="BE773"/>
  <c r="BE776"/>
  <c r="BF748"/>
  <c r="BF761" s="1"/>
  <c r="BE666"/>
  <c r="BE670"/>
  <c r="BE665"/>
  <c r="BE669"/>
  <c r="BE672"/>
  <c r="BE668"/>
  <c r="BE667"/>
  <c r="BE671"/>
  <c r="BH645"/>
  <c r="BH658" s="1"/>
  <c r="BE644"/>
  <c r="BE657" s="1"/>
  <c r="BE643"/>
  <c r="BE656" s="1"/>
  <c r="BF640"/>
  <c r="BF653" s="1"/>
  <c r="BJ641"/>
  <c r="BJ654" s="1"/>
  <c r="BG646"/>
  <c r="BG659" s="1"/>
  <c r="BE539"/>
  <c r="BE552" s="1"/>
  <c r="BH540"/>
  <c r="BH553" s="1"/>
  <c r="BE538"/>
  <c r="BE551" s="1"/>
  <c r="BE563"/>
  <c r="BE562"/>
  <c r="BE566"/>
  <c r="BE567"/>
  <c r="BE565"/>
  <c r="BE564"/>
  <c r="BE561"/>
  <c r="BE560"/>
  <c r="BF541"/>
  <c r="BF554" s="1"/>
  <c r="BF535"/>
  <c r="BF548" s="1"/>
  <c r="BI431"/>
  <c r="BI444" s="1"/>
  <c r="BE456"/>
  <c r="BE460"/>
  <c r="BE455"/>
  <c r="BE459"/>
  <c r="BE457"/>
  <c r="BE458"/>
  <c r="BE461"/>
  <c r="BE462"/>
  <c r="BF435"/>
  <c r="BF448" s="1"/>
  <c r="BF434"/>
  <c r="BF447" s="1"/>
  <c r="BG430"/>
  <c r="BG443" s="1"/>
  <c r="BG432"/>
  <c r="BG445" s="1"/>
  <c r="BI436"/>
  <c r="BI449" s="1"/>
  <c r="BG433"/>
  <c r="BG446" s="1"/>
  <c r="BE350"/>
  <c r="BE353"/>
  <c r="BE351"/>
  <c r="BE355"/>
  <c r="BE352"/>
  <c r="BE356"/>
  <c r="BE357"/>
  <c r="BE354"/>
  <c r="BG325"/>
  <c r="BG338" s="1"/>
  <c r="BG329"/>
  <c r="BG342" s="1"/>
  <c r="BG331"/>
  <c r="BG344" s="1"/>
  <c r="BG324"/>
  <c r="BG328"/>
  <c r="BG341" s="1"/>
  <c r="BI330"/>
  <c r="BI343" s="1"/>
  <c r="BE245"/>
  <c r="BE249"/>
  <c r="BE246"/>
  <c r="BE250"/>
  <c r="BE247"/>
  <c r="BE248"/>
  <c r="BE251"/>
  <c r="BE252"/>
  <c r="BG219"/>
  <c r="BF220"/>
  <c r="BF233" s="1"/>
  <c r="BF226"/>
  <c r="BF239" s="1"/>
  <c r="BF224"/>
  <c r="BF237" s="1"/>
  <c r="BF221"/>
  <c r="BF234" s="1"/>
  <c r="BG222"/>
  <c r="BG235" s="1"/>
  <c r="BF225"/>
  <c r="BF238" s="1"/>
  <c r="BF223"/>
  <c r="BF236" s="1"/>
  <c r="BF117"/>
  <c r="BF130" s="1"/>
  <c r="BF121"/>
  <c r="BF134" s="1"/>
  <c r="BH119"/>
  <c r="BH132" s="1"/>
  <c r="BE142"/>
  <c r="BE146"/>
  <c r="BE141"/>
  <c r="BE145"/>
  <c r="BE143"/>
  <c r="BE147"/>
  <c r="BE144"/>
  <c r="BE140"/>
  <c r="BA52" i="24"/>
  <c r="BA54"/>
  <c r="AZ56"/>
  <c r="AZ57" s="1"/>
  <c r="BA53"/>
  <c r="BA49"/>
  <c r="BA47"/>
  <c r="BA50"/>
  <c r="BA48"/>
  <c r="BA51"/>
  <c r="BB25"/>
  <c r="BB102" s="1"/>
  <c r="BB118" s="1"/>
  <c r="BB21"/>
  <c r="BB98" s="1"/>
  <c r="BB114" s="1"/>
  <c r="BB22"/>
  <c r="BB99" s="1"/>
  <c r="BB115" s="1"/>
  <c r="BB18"/>
  <c r="BB95" s="1"/>
  <c r="BB23"/>
  <c r="BB100" s="1"/>
  <c r="BB116" s="1"/>
  <c r="BB19"/>
  <c r="BB96" s="1"/>
  <c r="BB112" s="1"/>
  <c r="BB24"/>
  <c r="BB101" s="1"/>
  <c r="BB117" s="1"/>
  <c r="BB20"/>
  <c r="BB97" s="1"/>
  <c r="BB113" s="1"/>
  <c r="BA104"/>
  <c r="BA105" s="1"/>
  <c r="BA111"/>
  <c r="BA120" s="1"/>
  <c r="BA121" s="1"/>
  <c r="BF862" i="7" l="1"/>
  <c r="BG849" s="1"/>
  <c r="BF547"/>
  <c r="BG534" s="1"/>
  <c r="BG232"/>
  <c r="BH219" s="1"/>
  <c r="BF757"/>
  <c r="AU127"/>
  <c r="AV114" s="1"/>
  <c r="BG442"/>
  <c r="BH429" s="1"/>
  <c r="BG337"/>
  <c r="BH324" s="1"/>
  <c r="BE652"/>
  <c r="BF639" s="1"/>
  <c r="BF875"/>
  <c r="BF879"/>
  <c r="BF878"/>
  <c r="BF876"/>
  <c r="BF880"/>
  <c r="BF882"/>
  <c r="BF877"/>
  <c r="BF881"/>
  <c r="BF854"/>
  <c r="BF867" s="1"/>
  <c r="BI855"/>
  <c r="BI868" s="1"/>
  <c r="BG850"/>
  <c r="BG863" s="1"/>
  <c r="BH856"/>
  <c r="BH869" s="1"/>
  <c r="BG853"/>
  <c r="BG866" s="1"/>
  <c r="BF749"/>
  <c r="BF762" s="1"/>
  <c r="BG748"/>
  <c r="BG761" s="1"/>
  <c r="BI750"/>
  <c r="BI763" s="1"/>
  <c r="BF770"/>
  <c r="BF774"/>
  <c r="BF773"/>
  <c r="BF771"/>
  <c r="BF775"/>
  <c r="BF777"/>
  <c r="BF772"/>
  <c r="BF776"/>
  <c r="BG745"/>
  <c r="BG758" s="1"/>
  <c r="BG744"/>
  <c r="BG640"/>
  <c r="BG653" s="1"/>
  <c r="BI645"/>
  <c r="BI658" s="1"/>
  <c r="BF643"/>
  <c r="BF656" s="1"/>
  <c r="BH646"/>
  <c r="BH659" s="1"/>
  <c r="BF665"/>
  <c r="BF669"/>
  <c r="BF668"/>
  <c r="BF666"/>
  <c r="BF670"/>
  <c r="BF672"/>
  <c r="BF667"/>
  <c r="BF671"/>
  <c r="BF644"/>
  <c r="BF657" s="1"/>
  <c r="BG541"/>
  <c r="BG554" s="1"/>
  <c r="BI540"/>
  <c r="BI553" s="1"/>
  <c r="BF562"/>
  <c r="BF566"/>
  <c r="BF561"/>
  <c r="BF565"/>
  <c r="BF563"/>
  <c r="BF560"/>
  <c r="BF564"/>
  <c r="BF567"/>
  <c r="BF539"/>
  <c r="BF552" s="1"/>
  <c r="BG535"/>
  <c r="BG548" s="1"/>
  <c r="BF538"/>
  <c r="BF551" s="1"/>
  <c r="BH432"/>
  <c r="BH445" s="1"/>
  <c r="BF455"/>
  <c r="BF459"/>
  <c r="BF458"/>
  <c r="BF456"/>
  <c r="BF460"/>
  <c r="BF462"/>
  <c r="BF461"/>
  <c r="BF457"/>
  <c r="BG435"/>
  <c r="BG448" s="1"/>
  <c r="BJ431"/>
  <c r="BJ444" s="1"/>
  <c r="BJ436"/>
  <c r="BJ449" s="1"/>
  <c r="BH430"/>
  <c r="BH443" s="1"/>
  <c r="BH433"/>
  <c r="BH446" s="1"/>
  <c r="BG434"/>
  <c r="BG447" s="1"/>
  <c r="BH328"/>
  <c r="BH341" s="1"/>
  <c r="BH325"/>
  <c r="BH338" s="1"/>
  <c r="BF352"/>
  <c r="BF353"/>
  <c r="BF355"/>
  <c r="BF357"/>
  <c r="BF351"/>
  <c r="BF356"/>
  <c r="BF350"/>
  <c r="BF354"/>
  <c r="BH331"/>
  <c r="BH344" s="1"/>
  <c r="BJ330"/>
  <c r="BJ343" s="1"/>
  <c r="BH329"/>
  <c r="BH342" s="1"/>
  <c r="BF248"/>
  <c r="BF252"/>
  <c r="BF245"/>
  <c r="BF249"/>
  <c r="BF247"/>
  <c r="BF251"/>
  <c r="BF246"/>
  <c r="BF250"/>
  <c r="BG226"/>
  <c r="BG239" s="1"/>
  <c r="BG221"/>
  <c r="BG234" s="1"/>
  <c r="BG223"/>
  <c r="BG236" s="1"/>
  <c r="BG224"/>
  <c r="BG237" s="1"/>
  <c r="BG225"/>
  <c r="BG238" s="1"/>
  <c r="BH222"/>
  <c r="BH235" s="1"/>
  <c r="BG220"/>
  <c r="BG233" s="1"/>
  <c r="BF141"/>
  <c r="BF145"/>
  <c r="BF140"/>
  <c r="BF144"/>
  <c r="BF142"/>
  <c r="BF146"/>
  <c r="BF143"/>
  <c r="BF147"/>
  <c r="BG117"/>
  <c r="BG130" s="1"/>
  <c r="BI119"/>
  <c r="BI132" s="1"/>
  <c r="BG121"/>
  <c r="BG134" s="1"/>
  <c r="BA56" i="24"/>
  <c r="BA57" s="1"/>
  <c r="BB51"/>
  <c r="BB48"/>
  <c r="BB104"/>
  <c r="BB105" s="1"/>
  <c r="BB111"/>
  <c r="BB120" s="1"/>
  <c r="BB121" s="1"/>
  <c r="BB52"/>
  <c r="BB50"/>
  <c r="BC24"/>
  <c r="BC101" s="1"/>
  <c r="BC117" s="1"/>
  <c r="BC20"/>
  <c r="BC97" s="1"/>
  <c r="BC113" s="1"/>
  <c r="BC25"/>
  <c r="BC102" s="1"/>
  <c r="BC118" s="1"/>
  <c r="BC21"/>
  <c r="BC98" s="1"/>
  <c r="BC114" s="1"/>
  <c r="BC22"/>
  <c r="BC99" s="1"/>
  <c r="BC115" s="1"/>
  <c r="BC18"/>
  <c r="BC95" s="1"/>
  <c r="BC23"/>
  <c r="BC100" s="1"/>
  <c r="BC116" s="1"/>
  <c r="BC19"/>
  <c r="BC96" s="1"/>
  <c r="BC112" s="1"/>
  <c r="BB53"/>
  <c r="BB47"/>
  <c r="BC54"/>
  <c r="BB49"/>
  <c r="BB54"/>
  <c r="BC49" l="1"/>
  <c r="BC53"/>
  <c r="BH442" i="7"/>
  <c r="BI429" s="1"/>
  <c r="BG862"/>
  <c r="BH849" s="1"/>
  <c r="BH232"/>
  <c r="BF652"/>
  <c r="BG639" s="1"/>
  <c r="BH337"/>
  <c r="AV127"/>
  <c r="AW114" s="1"/>
  <c r="BG547"/>
  <c r="BG757"/>
  <c r="BI856"/>
  <c r="BI869" s="1"/>
  <c r="BJ855"/>
  <c r="BJ868" s="1"/>
  <c r="BH850"/>
  <c r="BH863" s="1"/>
  <c r="BG854"/>
  <c r="BG867" s="1"/>
  <c r="BH853"/>
  <c r="BH866" s="1"/>
  <c r="BG878"/>
  <c r="BG877"/>
  <c r="BG881"/>
  <c r="BG875"/>
  <c r="BG876"/>
  <c r="BG879"/>
  <c r="BG880"/>
  <c r="BG882"/>
  <c r="BG749"/>
  <c r="BG762" s="1"/>
  <c r="BH748"/>
  <c r="BH761" s="1"/>
  <c r="BG773"/>
  <c r="BG772"/>
  <c r="BG776"/>
  <c r="BG770"/>
  <c r="BG771"/>
  <c r="BG774"/>
  <c r="BG775"/>
  <c r="BG777"/>
  <c r="BH744"/>
  <c r="BH745"/>
  <c r="BH758" s="1"/>
  <c r="BJ750"/>
  <c r="BJ763" s="1"/>
  <c r="BG668"/>
  <c r="BG667"/>
  <c r="BG671"/>
  <c r="BG666"/>
  <c r="BG670"/>
  <c r="BG665"/>
  <c r="BG669"/>
  <c r="BG672"/>
  <c r="BI646"/>
  <c r="BI659" s="1"/>
  <c r="BG643"/>
  <c r="BG656" s="1"/>
  <c r="BH640"/>
  <c r="BH653" s="1"/>
  <c r="BG644"/>
  <c r="BG657" s="1"/>
  <c r="BJ645"/>
  <c r="BJ658" s="1"/>
  <c r="BG538"/>
  <c r="BG551" s="1"/>
  <c r="BG539"/>
  <c r="BG552" s="1"/>
  <c r="BH541"/>
  <c r="BH554" s="1"/>
  <c r="BG561"/>
  <c r="BG565"/>
  <c r="BG560"/>
  <c r="BG564"/>
  <c r="BG567"/>
  <c r="BG566"/>
  <c r="BG562"/>
  <c r="BG563"/>
  <c r="BJ540"/>
  <c r="BJ553" s="1"/>
  <c r="BH535"/>
  <c r="BH548" s="1"/>
  <c r="BH534"/>
  <c r="BH434"/>
  <c r="BH447" s="1"/>
  <c r="BH435"/>
  <c r="BH448" s="1"/>
  <c r="BI432"/>
  <c r="BI445" s="1"/>
  <c r="BI433"/>
  <c r="BI446" s="1"/>
  <c r="BG458"/>
  <c r="BG457"/>
  <c r="BG456"/>
  <c r="BG460"/>
  <c r="BG462"/>
  <c r="BG461"/>
  <c r="BG455"/>
  <c r="BG459"/>
  <c r="BI430"/>
  <c r="BI443" s="1"/>
  <c r="BI328"/>
  <c r="BI341" s="1"/>
  <c r="BI324"/>
  <c r="BG351"/>
  <c r="BG355"/>
  <c r="BG357"/>
  <c r="BG350"/>
  <c r="BG352"/>
  <c r="BG354"/>
  <c r="BG356"/>
  <c r="BG353"/>
  <c r="BI331"/>
  <c r="BI344" s="1"/>
  <c r="BI325"/>
  <c r="BI338" s="1"/>
  <c r="BI329"/>
  <c r="BI342" s="1"/>
  <c r="BH223"/>
  <c r="BH236" s="1"/>
  <c r="BI219"/>
  <c r="BH224"/>
  <c r="BH237" s="1"/>
  <c r="BH226"/>
  <c r="BH239" s="1"/>
  <c r="BG247"/>
  <c r="BG251"/>
  <c r="BG248"/>
  <c r="BG252"/>
  <c r="BG245"/>
  <c r="BG249"/>
  <c r="BG246"/>
  <c r="BG250"/>
  <c r="BH220"/>
  <c r="BH233" s="1"/>
  <c r="BI222"/>
  <c r="BI235" s="1"/>
  <c r="BH225"/>
  <c r="BH238" s="1"/>
  <c r="BH221"/>
  <c r="BH234" s="1"/>
  <c r="BJ119"/>
  <c r="BJ132" s="1"/>
  <c r="BH117"/>
  <c r="BH130" s="1"/>
  <c r="BG140"/>
  <c r="BG144"/>
  <c r="BG143"/>
  <c r="BG147"/>
  <c r="BG141"/>
  <c r="BG145"/>
  <c r="BG142"/>
  <c r="BG146"/>
  <c r="BH121"/>
  <c r="BH134" s="1"/>
  <c r="BC51" i="24"/>
  <c r="BC47"/>
  <c r="BC48"/>
  <c r="BB56"/>
  <c r="BB57" s="1"/>
  <c r="BC52"/>
  <c r="BC50"/>
  <c r="BC104"/>
  <c r="BC105" s="1"/>
  <c r="BC111"/>
  <c r="BC120" s="1"/>
  <c r="BC121" s="1"/>
  <c r="BD23"/>
  <c r="BD100" s="1"/>
  <c r="BD116" s="1"/>
  <c r="BD19"/>
  <c r="BD96" s="1"/>
  <c r="BD112" s="1"/>
  <c r="BD24"/>
  <c r="BD101" s="1"/>
  <c r="BD117" s="1"/>
  <c r="BD20"/>
  <c r="BD97" s="1"/>
  <c r="BD113" s="1"/>
  <c r="BD25"/>
  <c r="BD102" s="1"/>
  <c r="BD118" s="1"/>
  <c r="BD21"/>
  <c r="BD98" s="1"/>
  <c r="BD114" s="1"/>
  <c r="BD22"/>
  <c r="BD99" s="1"/>
  <c r="BD115" s="1"/>
  <c r="BD18"/>
  <c r="BD95" s="1"/>
  <c r="BI442" i="7" l="1"/>
  <c r="BJ429" s="1"/>
  <c r="BH757"/>
  <c r="AW127"/>
  <c r="AX114" s="1"/>
  <c r="BI232"/>
  <c r="BJ219" s="1"/>
  <c r="BG652"/>
  <c r="BH639" s="1"/>
  <c r="BI337"/>
  <c r="BH547"/>
  <c r="BI534" s="1"/>
  <c r="BH862"/>
  <c r="BI853"/>
  <c r="BI866" s="1"/>
  <c r="BH854"/>
  <c r="BH867" s="1"/>
  <c r="BJ856"/>
  <c r="BJ869" s="1"/>
  <c r="BI850"/>
  <c r="BI863" s="1"/>
  <c r="BH877"/>
  <c r="BH876"/>
  <c r="BH880"/>
  <c r="BH875"/>
  <c r="BH878"/>
  <c r="BH879"/>
  <c r="BH881"/>
  <c r="BH882"/>
  <c r="BI849"/>
  <c r="BI744"/>
  <c r="BH772"/>
  <c r="BH771"/>
  <c r="BH775"/>
  <c r="BH770"/>
  <c r="BH773"/>
  <c r="BH774"/>
  <c r="BH776"/>
  <c r="BH777"/>
  <c r="BI748"/>
  <c r="BI761" s="1"/>
  <c r="BH749"/>
  <c r="BH762" s="1"/>
  <c r="BI745"/>
  <c r="BI758" s="1"/>
  <c r="BJ646"/>
  <c r="BJ659" s="1"/>
  <c r="BH644"/>
  <c r="BH657" s="1"/>
  <c r="BH643"/>
  <c r="BH656" s="1"/>
  <c r="BH667"/>
  <c r="BH666"/>
  <c r="BH670"/>
  <c r="BH665"/>
  <c r="BH668"/>
  <c r="BH669"/>
  <c r="BH671"/>
  <c r="BH672"/>
  <c r="BI640"/>
  <c r="BI653" s="1"/>
  <c r="BH538"/>
  <c r="BH551" s="1"/>
  <c r="BI535"/>
  <c r="BI548" s="1"/>
  <c r="BI541"/>
  <c r="BI554" s="1"/>
  <c r="BH560"/>
  <c r="BH564"/>
  <c r="BH563"/>
  <c r="BH561"/>
  <c r="BH562"/>
  <c r="BH565"/>
  <c r="BH566"/>
  <c r="BH567"/>
  <c r="BH539"/>
  <c r="BH552" s="1"/>
  <c r="BJ430"/>
  <c r="BJ443" s="1"/>
  <c r="BJ432"/>
  <c r="BJ445" s="1"/>
  <c r="BI434"/>
  <c r="BI447" s="1"/>
  <c r="BH457"/>
  <c r="BH456"/>
  <c r="BH460"/>
  <c r="BH461"/>
  <c r="BH462"/>
  <c r="BH455"/>
  <c r="BH458"/>
  <c r="BH459"/>
  <c r="BJ433"/>
  <c r="BJ446" s="1"/>
  <c r="BI435"/>
  <c r="BI448" s="1"/>
  <c r="BJ329"/>
  <c r="BJ342" s="1"/>
  <c r="BJ328"/>
  <c r="BJ341" s="1"/>
  <c r="BJ325"/>
  <c r="BJ338" s="1"/>
  <c r="BJ331"/>
  <c r="BJ344" s="1"/>
  <c r="BH351"/>
  <c r="BH350"/>
  <c r="BH354"/>
  <c r="BH352"/>
  <c r="BH356"/>
  <c r="BH353"/>
  <c r="BH357"/>
  <c r="BH355"/>
  <c r="BJ324"/>
  <c r="BI221"/>
  <c r="BI234" s="1"/>
  <c r="BI223"/>
  <c r="BI236" s="1"/>
  <c r="BI225"/>
  <c r="BI238" s="1"/>
  <c r="BI220"/>
  <c r="BI233" s="1"/>
  <c r="BH246"/>
  <c r="BH250"/>
  <c r="BH247"/>
  <c r="BH251"/>
  <c r="BH245"/>
  <c r="BH248"/>
  <c r="BH249"/>
  <c r="BH252"/>
  <c r="BJ222"/>
  <c r="BJ235" s="1"/>
  <c r="BI226"/>
  <c r="BI239" s="1"/>
  <c r="BI224"/>
  <c r="BI237" s="1"/>
  <c r="BH143"/>
  <c r="BH147"/>
  <c r="BH142"/>
  <c r="BH146"/>
  <c r="BH140"/>
  <c r="BH144"/>
  <c r="BH141"/>
  <c r="BH145"/>
  <c r="BI121"/>
  <c r="BI134" s="1"/>
  <c r="BI117"/>
  <c r="BI130" s="1"/>
  <c r="BD50" i="24"/>
  <c r="BC56"/>
  <c r="BC57" s="1"/>
  <c r="BD48"/>
  <c r="BD104"/>
  <c r="BD105" s="1"/>
  <c r="BD111"/>
  <c r="BD120" s="1"/>
  <c r="BD121" s="1"/>
  <c r="BE22"/>
  <c r="BE99" s="1"/>
  <c r="BE115" s="1"/>
  <c r="BE18"/>
  <c r="BE95" s="1"/>
  <c r="BE23"/>
  <c r="BE100" s="1"/>
  <c r="BE116" s="1"/>
  <c r="BE19"/>
  <c r="BE96" s="1"/>
  <c r="BE112" s="1"/>
  <c r="BE24"/>
  <c r="BE101" s="1"/>
  <c r="BE117" s="1"/>
  <c r="BE20"/>
  <c r="BE97" s="1"/>
  <c r="BE113" s="1"/>
  <c r="BE25"/>
  <c r="BE102" s="1"/>
  <c r="BE118" s="1"/>
  <c r="BE21"/>
  <c r="BE98" s="1"/>
  <c r="BE114" s="1"/>
  <c r="BD51"/>
  <c r="BD53"/>
  <c r="BD47"/>
  <c r="BD49"/>
  <c r="BD54"/>
  <c r="BD52"/>
  <c r="BJ232" i="7" l="1"/>
  <c r="BJ442"/>
  <c r="AX127"/>
  <c r="AY114" s="1"/>
  <c r="BJ337"/>
  <c r="BI757"/>
  <c r="BJ744" s="1"/>
  <c r="BI862"/>
  <c r="BJ849" s="1"/>
  <c r="BI547"/>
  <c r="BH652"/>
  <c r="BI639" s="1"/>
  <c r="BJ850"/>
  <c r="BJ863" s="1"/>
  <c r="BI854"/>
  <c r="BI867" s="1"/>
  <c r="BI876"/>
  <c r="BI880"/>
  <c r="BI875"/>
  <c r="BI879"/>
  <c r="BI877"/>
  <c r="BI878"/>
  <c r="BI882"/>
  <c r="BI881"/>
  <c r="BJ853"/>
  <c r="BJ866" s="1"/>
  <c r="BJ748"/>
  <c r="BJ761" s="1"/>
  <c r="BI771"/>
  <c r="BI775"/>
  <c r="BI770"/>
  <c r="BI774"/>
  <c r="BI772"/>
  <c r="BI773"/>
  <c r="BI777"/>
  <c r="BI776"/>
  <c r="BJ745"/>
  <c r="BJ758" s="1"/>
  <c r="BI749"/>
  <c r="BI762" s="1"/>
  <c r="BJ640"/>
  <c r="BJ653" s="1"/>
  <c r="BI644"/>
  <c r="BI657" s="1"/>
  <c r="BI666"/>
  <c r="BI670"/>
  <c r="BI665"/>
  <c r="BI669"/>
  <c r="BI667"/>
  <c r="BI668"/>
  <c r="BI672"/>
  <c r="BI671"/>
  <c r="BI643"/>
  <c r="BI656" s="1"/>
  <c r="BJ541"/>
  <c r="BJ554" s="1"/>
  <c r="BI539"/>
  <c r="BI552" s="1"/>
  <c r="BJ534"/>
  <c r="BI563"/>
  <c r="BI562"/>
  <c r="BI566"/>
  <c r="BI560"/>
  <c r="BI561"/>
  <c r="BI564"/>
  <c r="BI565"/>
  <c r="BI567"/>
  <c r="BI538"/>
  <c r="BI551" s="1"/>
  <c r="BJ535"/>
  <c r="BJ548" s="1"/>
  <c r="BI456"/>
  <c r="BI460"/>
  <c r="BI455"/>
  <c r="BI459"/>
  <c r="BI457"/>
  <c r="BI458"/>
  <c r="BI461"/>
  <c r="BI462"/>
  <c r="BJ434"/>
  <c r="BJ447" s="1"/>
  <c r="BJ435"/>
  <c r="BJ448" s="1"/>
  <c r="BI350"/>
  <c r="BI353"/>
  <c r="BI354"/>
  <c r="BI351"/>
  <c r="BI352"/>
  <c r="BI356"/>
  <c r="BI357"/>
  <c r="BI355"/>
  <c r="BJ224"/>
  <c r="BJ237" s="1"/>
  <c r="BJ220"/>
  <c r="BJ233" s="1"/>
  <c r="BJ225"/>
  <c r="BJ238" s="1"/>
  <c r="BI245"/>
  <c r="BI249"/>
  <c r="BI246"/>
  <c r="BI250"/>
  <c r="BI248"/>
  <c r="BI252"/>
  <c r="BI247"/>
  <c r="BI251"/>
  <c r="BJ223"/>
  <c r="BJ236" s="1"/>
  <c r="BJ221"/>
  <c r="BJ234" s="1"/>
  <c r="BJ226"/>
  <c r="BJ239" s="1"/>
  <c r="BJ117"/>
  <c r="BJ130" s="1"/>
  <c r="BI142"/>
  <c r="BI146"/>
  <c r="BI141"/>
  <c r="BI145"/>
  <c r="BI143"/>
  <c r="BI147"/>
  <c r="BI144"/>
  <c r="BI140"/>
  <c r="BJ121"/>
  <c r="BJ134" s="1"/>
  <c r="BE49" i="24"/>
  <c r="BE53"/>
  <c r="BE50"/>
  <c r="BE48"/>
  <c r="BE51"/>
  <c r="BE47"/>
  <c r="BE104"/>
  <c r="BE105" s="1"/>
  <c r="BE111"/>
  <c r="BE120" s="1"/>
  <c r="BE121" s="1"/>
  <c r="BE54"/>
  <c r="BE52"/>
  <c r="BF25"/>
  <c r="BF102" s="1"/>
  <c r="BF118" s="1"/>
  <c r="BF21"/>
  <c r="BF98" s="1"/>
  <c r="BF114" s="1"/>
  <c r="BF22"/>
  <c r="BF99" s="1"/>
  <c r="BF115" s="1"/>
  <c r="BF18"/>
  <c r="BF95" s="1"/>
  <c r="BF23"/>
  <c r="BF100" s="1"/>
  <c r="BF116" s="1"/>
  <c r="BF19"/>
  <c r="BF96" s="1"/>
  <c r="BF112" s="1"/>
  <c r="BF24"/>
  <c r="BF101" s="1"/>
  <c r="BF117" s="1"/>
  <c r="BF20"/>
  <c r="BF97" s="1"/>
  <c r="BF113" s="1"/>
  <c r="BD56"/>
  <c r="BD57" s="1"/>
  <c r="BJ862" i="7" l="1"/>
  <c r="BJ757"/>
  <c r="BJ547"/>
  <c r="BI652"/>
  <c r="BJ639" s="1"/>
  <c r="AY127"/>
  <c r="AZ114" s="1"/>
  <c r="BJ875"/>
  <c r="BJ879"/>
  <c r="BJ878"/>
  <c r="BJ882"/>
  <c r="BJ881"/>
  <c r="BJ876"/>
  <c r="BJ877"/>
  <c r="BJ880"/>
  <c r="BJ854"/>
  <c r="BJ867" s="1"/>
  <c r="BJ770"/>
  <c r="BJ774"/>
  <c r="BJ773"/>
  <c r="BJ777"/>
  <c r="BJ776"/>
  <c r="BJ771"/>
  <c r="BJ772"/>
  <c r="BJ775"/>
  <c r="BJ749"/>
  <c r="BJ762" s="1"/>
  <c r="BJ643"/>
  <c r="BJ656" s="1"/>
  <c r="BJ644"/>
  <c r="BJ657" s="1"/>
  <c r="BJ665"/>
  <c r="BJ669"/>
  <c r="BJ668"/>
  <c r="BJ672"/>
  <c r="BJ671"/>
  <c r="BJ666"/>
  <c r="BJ667"/>
  <c r="BJ670"/>
  <c r="BJ539"/>
  <c r="BJ552" s="1"/>
  <c r="BJ562"/>
  <c r="BJ561"/>
  <c r="BJ565"/>
  <c r="BJ566"/>
  <c r="BJ567"/>
  <c r="BJ564"/>
  <c r="BJ563"/>
  <c r="BJ560"/>
  <c r="BJ538"/>
  <c r="BJ551" s="1"/>
  <c r="BJ455"/>
  <c r="BJ459"/>
  <c r="BJ458"/>
  <c r="BJ457"/>
  <c r="BJ462"/>
  <c r="BJ460"/>
  <c r="BJ456"/>
  <c r="BJ461"/>
  <c r="BJ352"/>
  <c r="BJ350"/>
  <c r="BJ351"/>
  <c r="BJ353"/>
  <c r="BJ355"/>
  <c r="BJ357"/>
  <c r="BJ354"/>
  <c r="BJ356"/>
  <c r="BJ248"/>
  <c r="BJ252"/>
  <c r="BJ245"/>
  <c r="BJ249"/>
  <c r="BJ246"/>
  <c r="BJ250"/>
  <c r="BJ247"/>
  <c r="BJ251"/>
  <c r="BJ141"/>
  <c r="BJ145"/>
  <c r="BJ140"/>
  <c r="BJ144"/>
  <c r="BJ142"/>
  <c r="BJ146"/>
  <c r="BJ143"/>
  <c r="BJ147"/>
  <c r="BE56" i="24"/>
  <c r="BE57" s="1"/>
  <c r="BG24"/>
  <c r="BG101" s="1"/>
  <c r="BG117" s="1"/>
  <c r="BG20"/>
  <c r="BG97" s="1"/>
  <c r="BG113" s="1"/>
  <c r="BG25"/>
  <c r="BG102" s="1"/>
  <c r="BG118" s="1"/>
  <c r="BG21"/>
  <c r="BG98" s="1"/>
  <c r="BG114" s="1"/>
  <c r="BG22"/>
  <c r="BG99" s="1"/>
  <c r="BG115" s="1"/>
  <c r="BG18"/>
  <c r="BG95" s="1"/>
  <c r="BG23"/>
  <c r="BG100" s="1"/>
  <c r="BG116" s="1"/>
  <c r="BG19"/>
  <c r="BG96" s="1"/>
  <c r="BG112" s="1"/>
  <c r="BF52"/>
  <c r="BF50"/>
  <c r="BF54"/>
  <c r="BF48"/>
  <c r="BF51"/>
  <c r="BF104"/>
  <c r="BF105" s="1"/>
  <c r="BF111"/>
  <c r="BF120" s="1"/>
  <c r="BF121" s="1"/>
  <c r="BF49"/>
  <c r="BF53"/>
  <c r="BF47"/>
  <c r="BJ652" i="7" l="1"/>
  <c r="AZ127"/>
  <c r="BA114" s="1"/>
  <c r="BG54" i="24"/>
  <c r="BG49"/>
  <c r="BG47"/>
  <c r="BG50"/>
  <c r="BG104"/>
  <c r="BG105" s="1"/>
  <c r="BG111"/>
  <c r="BG120" s="1"/>
  <c r="BG121" s="1"/>
  <c r="BG52"/>
  <c r="BG48"/>
  <c r="BG51"/>
  <c r="BG53"/>
  <c r="BH23"/>
  <c r="BH100" s="1"/>
  <c r="BH116" s="1"/>
  <c r="BH19"/>
  <c r="BH96" s="1"/>
  <c r="BH112" s="1"/>
  <c r="BH24"/>
  <c r="BH101" s="1"/>
  <c r="BH117" s="1"/>
  <c r="BH20"/>
  <c r="BH97" s="1"/>
  <c r="BH113" s="1"/>
  <c r="BH25"/>
  <c r="BH102" s="1"/>
  <c r="BH118" s="1"/>
  <c r="BH21"/>
  <c r="BH98" s="1"/>
  <c r="BH114" s="1"/>
  <c r="BH22"/>
  <c r="BH99" s="1"/>
  <c r="BH115" s="1"/>
  <c r="BH18"/>
  <c r="BH95" s="1"/>
  <c r="BF56"/>
  <c r="BF57" s="1"/>
  <c r="BA127" i="7" l="1"/>
  <c r="BB114" s="1"/>
  <c r="BG56" i="24"/>
  <c r="BG57" s="1"/>
  <c r="BH49"/>
  <c r="BH47"/>
  <c r="BI22"/>
  <c r="BI99" s="1"/>
  <c r="BI115" s="1"/>
  <c r="BI18"/>
  <c r="BI95" s="1"/>
  <c r="BI23"/>
  <c r="BI100" s="1"/>
  <c r="BI116" s="1"/>
  <c r="BI19"/>
  <c r="BI96" s="1"/>
  <c r="BI112" s="1"/>
  <c r="BI24"/>
  <c r="BI101" s="1"/>
  <c r="BI117" s="1"/>
  <c r="BI20"/>
  <c r="BI97" s="1"/>
  <c r="BI113" s="1"/>
  <c r="BI25"/>
  <c r="BI102" s="1"/>
  <c r="BI118" s="1"/>
  <c r="BI21"/>
  <c r="BI98" s="1"/>
  <c r="BI114" s="1"/>
  <c r="BH54"/>
  <c r="BH52"/>
  <c r="BH50"/>
  <c r="BH48"/>
  <c r="BH104"/>
  <c r="BH105" s="1"/>
  <c r="BH111"/>
  <c r="BH120" s="1"/>
  <c r="BH121" s="1"/>
  <c r="BH51"/>
  <c r="BH53"/>
  <c r="BI47" l="1"/>
  <c r="BB127" i="7"/>
  <c r="BC114" s="1"/>
  <c r="BI52" i="24"/>
  <c r="BI49"/>
  <c r="BI53"/>
  <c r="BI54"/>
  <c r="BI104"/>
  <c r="BI105" s="1"/>
  <c r="BI111"/>
  <c r="BI120" s="1"/>
  <c r="BI121" s="1"/>
  <c r="BH56"/>
  <c r="BH57" s="1"/>
  <c r="BI50"/>
  <c r="BI48"/>
  <c r="BI51"/>
  <c r="BJ25"/>
  <c r="BJ102" s="1"/>
  <c r="BJ118" s="1"/>
  <c r="BJ21"/>
  <c r="BJ98" s="1"/>
  <c r="BJ114" s="1"/>
  <c r="BJ22"/>
  <c r="BJ99" s="1"/>
  <c r="BJ115" s="1"/>
  <c r="BJ18"/>
  <c r="BJ95" s="1"/>
  <c r="BJ23"/>
  <c r="BJ100" s="1"/>
  <c r="BJ116" s="1"/>
  <c r="BJ19"/>
  <c r="BJ96" s="1"/>
  <c r="BJ112" s="1"/>
  <c r="BJ24"/>
  <c r="BJ101" s="1"/>
  <c r="BJ117" s="1"/>
  <c r="BJ20"/>
  <c r="BJ97" s="1"/>
  <c r="BJ113" s="1"/>
  <c r="BC127" i="7" l="1"/>
  <c r="BD114" s="1"/>
  <c r="BJ47" i="24"/>
  <c r="BJ49"/>
  <c r="BJ51"/>
  <c r="BJ52"/>
  <c r="BJ54"/>
  <c r="BI56"/>
  <c r="BI57" s="1"/>
  <c r="BJ48"/>
  <c r="BJ50"/>
  <c r="BJ53"/>
  <c r="BJ104"/>
  <c r="BJ105" s="1"/>
  <c r="BJ111"/>
  <c r="BJ120" s="1"/>
  <c r="BJ121" s="1"/>
  <c r="BD127" i="7" l="1"/>
  <c r="BE114" s="1"/>
  <c r="BJ56" i="24"/>
  <c r="BJ57" s="1"/>
  <c r="BE127" i="7" l="1"/>
  <c r="BF114" s="1"/>
  <c r="BE54" i="8"/>
  <c r="H23" i="1"/>
  <c r="H24"/>
  <c r="H25"/>
  <c r="H26"/>
  <c r="H27"/>
  <c r="H28"/>
  <c r="H29"/>
  <c r="H30"/>
  <c r="H31"/>
  <c r="H32"/>
  <c r="H33"/>
  <c r="G23"/>
  <c r="G24"/>
  <c r="G25"/>
  <c r="G26"/>
  <c r="G27"/>
  <c r="G28"/>
  <c r="G29"/>
  <c r="G30"/>
  <c r="G31"/>
  <c r="G32"/>
  <c r="G33"/>
  <c r="F23"/>
  <c r="F24"/>
  <c r="F25"/>
  <c r="F26"/>
  <c r="F27"/>
  <c r="F28"/>
  <c r="F29"/>
  <c r="F30"/>
  <c r="F31"/>
  <c r="F32"/>
  <c r="F33"/>
  <c r="E23"/>
  <c r="E24"/>
  <c r="E25"/>
  <c r="E26"/>
  <c r="E27"/>
  <c r="E28"/>
  <c r="E29"/>
  <c r="E30"/>
  <c r="E31"/>
  <c r="E32"/>
  <c r="E33"/>
  <c r="D23"/>
  <c r="D24"/>
  <c r="D25"/>
  <c r="D26"/>
  <c r="D27"/>
  <c r="D28"/>
  <c r="D29"/>
  <c r="D30"/>
  <c r="D31"/>
  <c r="D32"/>
  <c r="D33"/>
  <c r="DO28"/>
  <c r="DO27"/>
  <c r="DO26"/>
  <c r="DO25"/>
  <c r="DO24"/>
  <c r="DE28"/>
  <c r="DE27"/>
  <c r="DE26"/>
  <c r="DE25"/>
  <c r="DE24"/>
  <c r="CU28"/>
  <c r="CU27"/>
  <c r="CU26"/>
  <c r="CU25"/>
  <c r="CU24"/>
  <c r="CK28"/>
  <c r="CK27"/>
  <c r="CK26"/>
  <c r="CK25"/>
  <c r="CK24"/>
  <c r="CA28"/>
  <c r="CA27"/>
  <c r="CA26"/>
  <c r="CA25"/>
  <c r="CA24"/>
  <c r="DO33"/>
  <c r="DO32"/>
  <c r="DO31"/>
  <c r="DO30"/>
  <c r="DO29"/>
  <c r="DO23"/>
  <c r="DO22"/>
  <c r="DO21"/>
  <c r="DO20"/>
  <c r="DO19"/>
  <c r="DO18"/>
  <c r="DO17"/>
  <c r="DO16"/>
  <c r="DO15"/>
  <c r="DO14"/>
  <c r="DO13"/>
  <c r="DO12"/>
  <c r="DO11"/>
  <c r="DO10"/>
  <c r="DO9"/>
  <c r="DE33"/>
  <c r="DE32"/>
  <c r="DE31"/>
  <c r="DE30"/>
  <c r="DE29"/>
  <c r="DE23"/>
  <c r="DE22"/>
  <c r="DE21"/>
  <c r="DE20"/>
  <c r="DE19"/>
  <c r="DE18"/>
  <c r="DE17"/>
  <c r="DE16"/>
  <c r="DE15"/>
  <c r="DE14"/>
  <c r="DE13"/>
  <c r="DE12"/>
  <c r="DE11"/>
  <c r="DE10"/>
  <c r="DE9"/>
  <c r="CU33"/>
  <c r="CU32"/>
  <c r="CU31"/>
  <c r="CU30"/>
  <c r="CU29"/>
  <c r="CU23"/>
  <c r="CU22"/>
  <c r="CU21"/>
  <c r="CU20"/>
  <c r="CU19"/>
  <c r="CU18"/>
  <c r="CU17"/>
  <c r="CU16"/>
  <c r="CU15"/>
  <c r="CU14"/>
  <c r="CU13"/>
  <c r="CU12"/>
  <c r="CU11"/>
  <c r="CU10"/>
  <c r="CU9"/>
  <c r="CK33"/>
  <c r="CK32"/>
  <c r="CK31"/>
  <c r="CK30"/>
  <c r="CK29"/>
  <c r="CK23"/>
  <c r="CK22"/>
  <c r="CK21"/>
  <c r="CK20"/>
  <c r="CK19"/>
  <c r="CK18"/>
  <c r="CK17"/>
  <c r="CK16"/>
  <c r="CK15"/>
  <c r="CK14"/>
  <c r="CK13"/>
  <c r="CK12"/>
  <c r="CK11"/>
  <c r="CK10"/>
  <c r="CK9"/>
  <c r="H19" i="14"/>
  <c r="O19" s="1"/>
  <c r="V19" s="1"/>
  <c r="AC19" s="1"/>
  <c r="AJ19" s="1"/>
  <c r="T30" i="2"/>
  <c r="U30"/>
  <c r="V30"/>
  <c r="W30"/>
  <c r="X30"/>
  <c r="Y30"/>
  <c r="Z30"/>
  <c r="AA30"/>
  <c r="AB30"/>
  <c r="AC30"/>
  <c r="AD30"/>
  <c r="G30"/>
  <c r="H30"/>
  <c r="I30"/>
  <c r="J30"/>
  <c r="K30"/>
  <c r="L30"/>
  <c r="M30"/>
  <c r="N30"/>
  <c r="O30"/>
  <c r="P30"/>
  <c r="Q30"/>
  <c r="AM30"/>
  <c r="AL30"/>
  <c r="AJ30"/>
  <c r="AI30"/>
  <c r="AG30"/>
  <c r="AF30"/>
  <c r="S30"/>
  <c r="F30"/>
  <c r="P52" i="12"/>
  <c r="Q52"/>
  <c r="R52"/>
  <c r="S52"/>
  <c r="T52"/>
  <c r="U52"/>
  <c r="V52"/>
  <c r="W52"/>
  <c r="X52"/>
  <c r="Y52"/>
  <c r="Z52"/>
  <c r="AA52"/>
  <c r="P53"/>
  <c r="Q53"/>
  <c r="R53"/>
  <c r="S53"/>
  <c r="T53"/>
  <c r="U53"/>
  <c r="V53"/>
  <c r="W53"/>
  <c r="X53"/>
  <c r="Y53"/>
  <c r="Z53"/>
  <c r="AA53"/>
  <c r="AB52"/>
  <c r="AC52"/>
  <c r="AD52"/>
  <c r="AE52"/>
  <c r="AF52"/>
  <c r="AG52"/>
  <c r="AH52"/>
  <c r="AI52"/>
  <c r="AJ52"/>
  <c r="AK52"/>
  <c r="AL52"/>
  <c r="AM52"/>
  <c r="AB53"/>
  <c r="AC53"/>
  <c r="AD53"/>
  <c r="AE53"/>
  <c r="AF53"/>
  <c r="AG53"/>
  <c r="AH53"/>
  <c r="AI53"/>
  <c r="AJ53"/>
  <c r="AK53"/>
  <c r="AL53"/>
  <c r="AM53"/>
  <c r="AN52"/>
  <c r="AO52"/>
  <c r="AP52"/>
  <c r="AQ52"/>
  <c r="AR52"/>
  <c r="AS52"/>
  <c r="AT52"/>
  <c r="AU52"/>
  <c r="AV52"/>
  <c r="AW52"/>
  <c r="AX52"/>
  <c r="AY52"/>
  <c r="AN53"/>
  <c r="AO53"/>
  <c r="AP53"/>
  <c r="AQ53"/>
  <c r="AR53"/>
  <c r="AS53"/>
  <c r="AT53"/>
  <c r="AU53"/>
  <c r="AV53"/>
  <c r="AW53"/>
  <c r="AX53"/>
  <c r="AY53"/>
  <c r="AZ52"/>
  <c r="BA52"/>
  <c r="BB52"/>
  <c r="BC52"/>
  <c r="BD52"/>
  <c r="BE52"/>
  <c r="BF52"/>
  <c r="BG52"/>
  <c r="BH52"/>
  <c r="BI52"/>
  <c r="BJ52"/>
  <c r="BK52"/>
  <c r="AZ53"/>
  <c r="BA53"/>
  <c r="BB53"/>
  <c r="BC53"/>
  <c r="BD53"/>
  <c r="BE53"/>
  <c r="BF53"/>
  <c r="BG53"/>
  <c r="BH53"/>
  <c r="BI53"/>
  <c r="BJ53"/>
  <c r="BK53"/>
  <c r="D52"/>
  <c r="E52"/>
  <c r="F52"/>
  <c r="G52"/>
  <c r="H52"/>
  <c r="I52"/>
  <c r="J52"/>
  <c r="K52"/>
  <c r="L52"/>
  <c r="M52"/>
  <c r="N52"/>
  <c r="O52"/>
  <c r="D53"/>
  <c r="E53"/>
  <c r="F53"/>
  <c r="G53"/>
  <c r="H53"/>
  <c r="I53"/>
  <c r="J53"/>
  <c r="K53"/>
  <c r="L53"/>
  <c r="M53"/>
  <c r="N53"/>
  <c r="O53"/>
  <c r="H20" i="1"/>
  <c r="H21"/>
  <c r="H22"/>
  <c r="H19"/>
  <c r="BZ8"/>
  <c r="CJ8" s="1"/>
  <c r="CT8" s="1"/>
  <c r="DD8" s="1"/>
  <c r="DN8" s="1"/>
  <c r="BY8"/>
  <c r="CI8" s="1"/>
  <c r="CS8" s="1"/>
  <c r="DC8" s="1"/>
  <c r="DM8" s="1"/>
  <c r="BX8"/>
  <c r="CH8" s="1"/>
  <c r="CR8" s="1"/>
  <c r="DB8" s="1"/>
  <c r="DL8" s="1"/>
  <c r="BW8"/>
  <c r="CG8" s="1"/>
  <c r="CQ8" s="1"/>
  <c r="DA8" s="1"/>
  <c r="DK8" s="1"/>
  <c r="BV8"/>
  <c r="CF8" s="1"/>
  <c r="CP8" s="1"/>
  <c r="CZ8" s="1"/>
  <c r="DJ8" s="1"/>
  <c r="BU8"/>
  <c r="CE8" s="1"/>
  <c r="CO8" s="1"/>
  <c r="CY8" s="1"/>
  <c r="DI8" s="1"/>
  <c r="BT8"/>
  <c r="CD8" s="1"/>
  <c r="CN8" s="1"/>
  <c r="CX8" s="1"/>
  <c r="DH8" s="1"/>
  <c r="BS8"/>
  <c r="CC8" s="1"/>
  <c r="CM8" s="1"/>
  <c r="CW8" s="1"/>
  <c r="DG8" s="1"/>
  <c r="CA33"/>
  <c r="CA32"/>
  <c r="CA31"/>
  <c r="CA30"/>
  <c r="CA29"/>
  <c r="CA23"/>
  <c r="CA22"/>
  <c r="CA21"/>
  <c r="CA20"/>
  <c r="CA19"/>
  <c r="CA18"/>
  <c r="CA17"/>
  <c r="CA16"/>
  <c r="CA15"/>
  <c r="CA14"/>
  <c r="CA13"/>
  <c r="CA12"/>
  <c r="CA11"/>
  <c r="CA10"/>
  <c r="CA9"/>
  <c r="D20"/>
  <c r="E20"/>
  <c r="F20"/>
  <c r="G20"/>
  <c r="D21"/>
  <c r="E21"/>
  <c r="F21"/>
  <c r="G21"/>
  <c r="D22"/>
  <c r="E22"/>
  <c r="F22"/>
  <c r="G22"/>
  <c r="G19"/>
  <c r="F19"/>
  <c r="E19"/>
  <c r="D19"/>
  <c r="BK54" i="12"/>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F54"/>
  <c r="E54"/>
  <c r="D54"/>
  <c r="L66" i="17"/>
  <c r="C66"/>
  <c r="L65"/>
  <c r="C65"/>
  <c r="L64"/>
  <c r="C64"/>
  <c r="L63"/>
  <c r="C63"/>
  <c r="L62"/>
  <c r="C62"/>
  <c r="L61"/>
  <c r="C61"/>
  <c r="L60"/>
  <c r="C60"/>
  <c r="L59"/>
  <c r="C59"/>
  <c r="L58"/>
  <c r="C58"/>
  <c r="L57"/>
  <c r="C57"/>
  <c r="L56"/>
  <c r="C56"/>
  <c r="L55"/>
  <c r="C55"/>
  <c r="L54"/>
  <c r="C54"/>
  <c r="L53"/>
  <c r="C53"/>
  <c r="L52"/>
  <c r="C52"/>
  <c r="L51"/>
  <c r="C51"/>
  <c r="L50"/>
  <c r="C50"/>
  <c r="L49"/>
  <c r="C49"/>
  <c r="L48"/>
  <c r="C48"/>
  <c r="L47"/>
  <c r="C47"/>
  <c r="L46"/>
  <c r="C46"/>
  <c r="L45"/>
  <c r="C45"/>
  <c r="L44"/>
  <c r="C44"/>
  <c r="L43"/>
  <c r="C43"/>
  <c r="L42"/>
  <c r="C42"/>
  <c r="K41"/>
  <c r="J41"/>
  <c r="I41"/>
  <c r="H41"/>
  <c r="G41"/>
  <c r="F41"/>
  <c r="E41"/>
  <c r="D41"/>
  <c r="AK35"/>
  <c r="BF48" i="12" s="1"/>
  <c r="AJ35" i="17"/>
  <c r="AZ48" i="12" s="1"/>
  <c r="AH35" i="17"/>
  <c r="AT48" i="12" s="1"/>
  <c r="AG35" i="17"/>
  <c r="AN48" i="12" s="1"/>
  <c r="AE35" i="17"/>
  <c r="AH48" i="12" s="1"/>
  <c r="AD35" i="17"/>
  <c r="AB48" i="12" s="1"/>
  <c r="AB35" i="17"/>
  <c r="AA35"/>
  <c r="Z35"/>
  <c r="Y35"/>
  <c r="X48" i="12" s="1"/>
  <c r="X35" i="17"/>
  <c r="W35"/>
  <c r="V35"/>
  <c r="U48" i="12" s="1"/>
  <c r="U35" i="17"/>
  <c r="T48" i="12" s="1"/>
  <c r="T35" i="17"/>
  <c r="S48" i="12" s="1"/>
  <c r="S35" i="17"/>
  <c r="R35"/>
  <c r="Q48" i="12" s="1"/>
  <c r="Q35" i="17"/>
  <c r="P48" i="12" s="1"/>
  <c r="O35" i="17"/>
  <c r="O48" i="12" s="1"/>
  <c r="N35" i="17"/>
  <c r="N48" i="12" s="1"/>
  <c r="M35" i="17"/>
  <c r="M48" i="12" s="1"/>
  <c r="L35" i="17"/>
  <c r="L48" i="12" s="1"/>
  <c r="K35" i="17"/>
  <c r="K48" i="12" s="1"/>
  <c r="J35" i="17"/>
  <c r="J48" i="12" s="1"/>
  <c r="I35" i="17"/>
  <c r="I48" i="12" s="1"/>
  <c r="H35" i="17"/>
  <c r="H48" i="12" s="1"/>
  <c r="G35" i="17"/>
  <c r="G48" i="12" s="1"/>
  <c r="F35" i="17"/>
  <c r="F48" i="12" s="1"/>
  <c r="E35" i="17"/>
  <c r="E48" i="12" s="1"/>
  <c r="D35" i="17"/>
  <c r="D48" i="12" s="1"/>
  <c r="AL33" i="17"/>
  <c r="AI33"/>
  <c r="AF33"/>
  <c r="AC33"/>
  <c r="P33"/>
  <c r="AL32"/>
  <c r="AI32"/>
  <c r="AF32"/>
  <c r="AC32"/>
  <c r="P32"/>
  <c r="AL31"/>
  <c r="AI31"/>
  <c r="AF31"/>
  <c r="AC31"/>
  <c r="P31"/>
  <c r="AL30"/>
  <c r="AI30"/>
  <c r="AF30"/>
  <c r="AC30"/>
  <c r="P30"/>
  <c r="AL29"/>
  <c r="AI29"/>
  <c r="AF29"/>
  <c r="AC29"/>
  <c r="P29"/>
  <c r="AL28"/>
  <c r="AI28"/>
  <c r="AF28"/>
  <c r="AC28"/>
  <c r="P28"/>
  <c r="AL27"/>
  <c r="AI27"/>
  <c r="AF27"/>
  <c r="AC27"/>
  <c r="P27"/>
  <c r="AL26"/>
  <c r="AI26"/>
  <c r="AF26"/>
  <c r="AC26"/>
  <c r="P26"/>
  <c r="AL25"/>
  <c r="AI25"/>
  <c r="AF25"/>
  <c r="AC25"/>
  <c r="P25"/>
  <c r="AL24"/>
  <c r="AI24"/>
  <c r="AF24"/>
  <c r="AC24"/>
  <c r="P24"/>
  <c r="AL23"/>
  <c r="AI23"/>
  <c r="AF23"/>
  <c r="AC23"/>
  <c r="P23"/>
  <c r="AL22"/>
  <c r="AI22"/>
  <c r="AF22"/>
  <c r="AC22"/>
  <c r="P22"/>
  <c r="AL21"/>
  <c r="AI21"/>
  <c r="AF21"/>
  <c r="AC21"/>
  <c r="P21"/>
  <c r="AL20"/>
  <c r="AI20"/>
  <c r="AF20"/>
  <c r="AC20"/>
  <c r="P20"/>
  <c r="AL19"/>
  <c r="AI19"/>
  <c r="AF19"/>
  <c r="AC19"/>
  <c r="P19"/>
  <c r="AL18"/>
  <c r="AI18"/>
  <c r="AF18"/>
  <c r="AC18"/>
  <c r="P18"/>
  <c r="AL17"/>
  <c r="AI17"/>
  <c r="AF17"/>
  <c r="AC17"/>
  <c r="P17"/>
  <c r="AL16"/>
  <c r="AI16"/>
  <c r="AF16"/>
  <c r="AC16"/>
  <c r="P16"/>
  <c r="AL15"/>
  <c r="AI15"/>
  <c r="AF15"/>
  <c r="AC15"/>
  <c r="P15"/>
  <c r="AL14"/>
  <c r="AI14"/>
  <c r="AF14"/>
  <c r="AC14"/>
  <c r="P14"/>
  <c r="AL13"/>
  <c r="AI13"/>
  <c r="AF13"/>
  <c r="AC13"/>
  <c r="P13"/>
  <c r="AL12"/>
  <c r="AI12"/>
  <c r="AF12"/>
  <c r="AC12"/>
  <c r="P12"/>
  <c r="AL11"/>
  <c r="AI11"/>
  <c r="AF11"/>
  <c r="AC11"/>
  <c r="P11"/>
  <c r="AL10"/>
  <c r="AI10"/>
  <c r="AF10"/>
  <c r="AC10"/>
  <c r="P10"/>
  <c r="AL9"/>
  <c r="AI9"/>
  <c r="AF9"/>
  <c r="AC9"/>
  <c r="P9"/>
  <c r="Y12" i="9"/>
  <c r="X12"/>
  <c r="Y13"/>
  <c r="X13"/>
  <c r="Y14"/>
  <c r="X14"/>
  <c r="Y15"/>
  <c r="X15"/>
  <c r="Y16"/>
  <c r="X16"/>
  <c r="Y17"/>
  <c r="X17"/>
  <c r="Y18"/>
  <c r="X18"/>
  <c r="Y19"/>
  <c r="X19"/>
  <c r="CV29" i="2"/>
  <c r="CV28"/>
  <c r="CV27"/>
  <c r="CV26"/>
  <c r="CV25"/>
  <c r="CV24"/>
  <c r="CV23"/>
  <c r="CV22"/>
  <c r="CV21"/>
  <c r="CV20"/>
  <c r="CV19"/>
  <c r="CV18"/>
  <c r="CV17"/>
  <c r="CV16"/>
  <c r="CV15"/>
  <c r="CV14"/>
  <c r="CV13"/>
  <c r="CV12"/>
  <c r="CV11"/>
  <c r="CV10"/>
  <c r="CJ29"/>
  <c r="CJ28"/>
  <c r="CJ27"/>
  <c r="CJ26"/>
  <c r="CJ25"/>
  <c r="CJ24"/>
  <c r="CJ23"/>
  <c r="CJ22"/>
  <c r="CJ21"/>
  <c r="CJ20"/>
  <c r="CJ19"/>
  <c r="CJ18"/>
  <c r="CJ17"/>
  <c r="CJ16"/>
  <c r="CJ15"/>
  <c r="CJ14"/>
  <c r="CJ13"/>
  <c r="CJ12"/>
  <c r="CJ11"/>
  <c r="CJ10"/>
  <c r="BX29"/>
  <c r="BX28"/>
  <c r="BX27"/>
  <c r="BX26"/>
  <c r="BX25"/>
  <c r="BX24"/>
  <c r="BX23"/>
  <c r="BX22"/>
  <c r="BX21"/>
  <c r="BX20"/>
  <c r="BX19"/>
  <c r="BX18"/>
  <c r="BX17"/>
  <c r="BX16"/>
  <c r="BX15"/>
  <c r="BX14"/>
  <c r="BX13"/>
  <c r="BX12"/>
  <c r="BX11"/>
  <c r="BX10"/>
  <c r="BL29"/>
  <c r="BL28"/>
  <c r="BL27"/>
  <c r="BL26"/>
  <c r="BL25"/>
  <c r="BL24"/>
  <c r="BL23"/>
  <c r="BL22"/>
  <c r="BL21"/>
  <c r="BL20"/>
  <c r="BL19"/>
  <c r="BL18"/>
  <c r="BL17"/>
  <c r="BL16"/>
  <c r="BL15"/>
  <c r="BL14"/>
  <c r="BL13"/>
  <c r="BL12"/>
  <c r="BL11"/>
  <c r="BL10"/>
  <c r="AY9"/>
  <c r="BK9" s="1"/>
  <c r="BW9" s="1"/>
  <c r="CI9" s="1"/>
  <c r="CU9" s="1"/>
  <c r="AX9"/>
  <c r="BJ9" s="1"/>
  <c r="BV9" s="1"/>
  <c r="CH9" s="1"/>
  <c r="CT9" s="1"/>
  <c r="AW9"/>
  <c r="BI9" s="1"/>
  <c r="BU9" s="1"/>
  <c r="CG9" s="1"/>
  <c r="CS9" s="1"/>
  <c r="AV9"/>
  <c r="BH9" s="1"/>
  <c r="BT9" s="1"/>
  <c r="CF9" s="1"/>
  <c r="CR9" s="1"/>
  <c r="AU9"/>
  <c r="BG9" s="1"/>
  <c r="BS9" s="1"/>
  <c r="CE9" s="1"/>
  <c r="CQ9" s="1"/>
  <c r="AT9"/>
  <c r="BF9" s="1"/>
  <c r="BR9" s="1"/>
  <c r="CD9" s="1"/>
  <c r="CP9" s="1"/>
  <c r="AS9"/>
  <c r="BE9" s="1"/>
  <c r="BQ9" s="1"/>
  <c r="CC9" s="1"/>
  <c r="CO9" s="1"/>
  <c r="AR9"/>
  <c r="BD9" s="1"/>
  <c r="BP9" s="1"/>
  <c r="CB9" s="1"/>
  <c r="CN9" s="1"/>
  <c r="I40" i="3"/>
  <c r="K14"/>
  <c r="K15"/>
  <c r="K16"/>
  <c r="K17"/>
  <c r="K18"/>
  <c r="K19"/>
  <c r="K20"/>
  <c r="K21"/>
  <c r="R17" i="2"/>
  <c r="R16"/>
  <c r="D124" i="3"/>
  <c r="E124"/>
  <c r="AK22" i="2"/>
  <c r="AK10"/>
  <c r="G10" i="25" s="1"/>
  <c r="AK11" i="2"/>
  <c r="AK12"/>
  <c r="AK13"/>
  <c r="AK14"/>
  <c r="AK15"/>
  <c r="AK16"/>
  <c r="AK17"/>
  <c r="AK18"/>
  <c r="AK19"/>
  <c r="AK20"/>
  <c r="AK21"/>
  <c r="AK23"/>
  <c r="AK24"/>
  <c r="C8" i="7"/>
  <c r="D35" i="4"/>
  <c r="D50" i="12" s="1"/>
  <c r="X110" i="9"/>
  <c r="Y110"/>
  <c r="X111"/>
  <c r="Y111"/>
  <c r="X112"/>
  <c r="Y112"/>
  <c r="X113"/>
  <c r="Y113"/>
  <c r="X114"/>
  <c r="Y114"/>
  <c r="X115"/>
  <c r="Y115"/>
  <c r="X116"/>
  <c r="Y116"/>
  <c r="X117"/>
  <c r="Y117"/>
  <c r="X96"/>
  <c r="Y96"/>
  <c r="X97"/>
  <c r="Y97"/>
  <c r="X98"/>
  <c r="Y98"/>
  <c r="X99"/>
  <c r="Y99"/>
  <c r="X100"/>
  <c r="Y100"/>
  <c r="X101"/>
  <c r="Y101"/>
  <c r="X102"/>
  <c r="Y102"/>
  <c r="X103"/>
  <c r="Y103"/>
  <c r="X82"/>
  <c r="Y82"/>
  <c r="X83"/>
  <c r="Y83"/>
  <c r="X84"/>
  <c r="Y84"/>
  <c r="X85"/>
  <c r="Y85"/>
  <c r="X86"/>
  <c r="Y86"/>
  <c r="X87"/>
  <c r="Y87"/>
  <c r="X88"/>
  <c r="Y88"/>
  <c r="X89"/>
  <c r="Y89"/>
  <c r="X68"/>
  <c r="Y68"/>
  <c r="X69"/>
  <c r="Y69"/>
  <c r="X70"/>
  <c r="Y70"/>
  <c r="X71"/>
  <c r="Y71"/>
  <c r="X72"/>
  <c r="Y72"/>
  <c r="X73"/>
  <c r="Y73"/>
  <c r="X74"/>
  <c r="Y74"/>
  <c r="X75"/>
  <c r="Y75"/>
  <c r="X54"/>
  <c r="Y54"/>
  <c r="X55"/>
  <c r="Y55"/>
  <c r="X56"/>
  <c r="Y56"/>
  <c r="X57"/>
  <c r="Y57"/>
  <c r="X58"/>
  <c r="Y58"/>
  <c r="X59"/>
  <c r="Y59"/>
  <c r="X60"/>
  <c r="Y60"/>
  <c r="X61"/>
  <c r="Y61"/>
  <c r="X40"/>
  <c r="Y40"/>
  <c r="X41"/>
  <c r="Y41"/>
  <c r="X42"/>
  <c r="Y42"/>
  <c r="X43"/>
  <c r="Y43"/>
  <c r="X44"/>
  <c r="Y44"/>
  <c r="X45"/>
  <c r="Y45"/>
  <c r="X46"/>
  <c r="Y46"/>
  <c r="X47"/>
  <c r="Y47"/>
  <c r="N117"/>
  <c r="N116"/>
  <c r="N115"/>
  <c r="N112"/>
  <c r="N103"/>
  <c r="N102"/>
  <c r="N101"/>
  <c r="N98"/>
  <c r="N89"/>
  <c r="N88"/>
  <c r="N87"/>
  <c r="N84"/>
  <c r="N75"/>
  <c r="N74"/>
  <c r="N73"/>
  <c r="N70"/>
  <c r="N61"/>
  <c r="N60"/>
  <c r="N59"/>
  <c r="N56"/>
  <c r="N47"/>
  <c r="N46"/>
  <c r="N45"/>
  <c r="N42"/>
  <c r="Y26"/>
  <c r="X26"/>
  <c r="Y27"/>
  <c r="X27"/>
  <c r="Y28"/>
  <c r="X28"/>
  <c r="Y29"/>
  <c r="X29"/>
  <c r="Y30"/>
  <c r="X30"/>
  <c r="Y31"/>
  <c r="X31"/>
  <c r="Y32"/>
  <c r="X32"/>
  <c r="Y33"/>
  <c r="X33"/>
  <c r="N33"/>
  <c r="N32"/>
  <c r="N31"/>
  <c r="N28"/>
  <c r="N19"/>
  <c r="N18"/>
  <c r="N17"/>
  <c r="N14"/>
  <c r="C58" i="3"/>
  <c r="C59"/>
  <c r="C60"/>
  <c r="C61"/>
  <c r="C62"/>
  <c r="C63"/>
  <c r="C64"/>
  <c r="C57"/>
  <c r="C28"/>
  <c r="C29"/>
  <c r="C30"/>
  <c r="C31"/>
  <c r="C32"/>
  <c r="C33"/>
  <c r="C34"/>
  <c r="C27"/>
  <c r="F21" i="12"/>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AZ29" i="2"/>
  <c r="AN29"/>
  <c r="AK29"/>
  <c r="AH29"/>
  <c r="AE29"/>
  <c r="R29"/>
  <c r="AZ28"/>
  <c r="AN28"/>
  <c r="AK28"/>
  <c r="AH28"/>
  <c r="AE28"/>
  <c r="R28"/>
  <c r="AZ27"/>
  <c r="AN27"/>
  <c r="AK27"/>
  <c r="AH27"/>
  <c r="AE27"/>
  <c r="R27"/>
  <c r="AZ26"/>
  <c r="AN26"/>
  <c r="AK26"/>
  <c r="AH26"/>
  <c r="AE26"/>
  <c r="R26"/>
  <c r="AZ25"/>
  <c r="AN25"/>
  <c r="AK25"/>
  <c r="AH25"/>
  <c r="AE25"/>
  <c r="R25"/>
  <c r="C50" i="13"/>
  <c r="C51"/>
  <c r="C52"/>
  <c r="C53"/>
  <c r="C54"/>
  <c r="C55"/>
  <c r="C56"/>
  <c r="C49"/>
  <c r="C43" i="4"/>
  <c r="C44"/>
  <c r="C45"/>
  <c r="C46"/>
  <c r="C47"/>
  <c r="C48"/>
  <c r="C49"/>
  <c r="C50"/>
  <c r="C51"/>
  <c r="C52"/>
  <c r="C53"/>
  <c r="C54"/>
  <c r="C55"/>
  <c r="C56"/>
  <c r="C57"/>
  <c r="C58"/>
  <c r="C59"/>
  <c r="C60"/>
  <c r="C61"/>
  <c r="C62"/>
  <c r="C63"/>
  <c r="C64"/>
  <c r="C65"/>
  <c r="C66"/>
  <c r="C42"/>
  <c r="C37" i="13"/>
  <c r="C38"/>
  <c r="C39"/>
  <c r="C40"/>
  <c r="C41"/>
  <c r="C42"/>
  <c r="C43"/>
  <c r="C36"/>
  <c r="K38"/>
  <c r="K47" s="1"/>
  <c r="K56" s="1"/>
  <c r="K65" s="1"/>
  <c r="K39"/>
  <c r="K48" s="1"/>
  <c r="K57" s="1"/>
  <c r="K66" s="1"/>
  <c r="K40"/>
  <c r="K49" s="1"/>
  <c r="K58" s="1"/>
  <c r="K67" s="1"/>
  <c r="K41"/>
  <c r="K50" s="1"/>
  <c r="K59" s="1"/>
  <c r="K68" s="1"/>
  <c r="K42"/>
  <c r="K51" s="1"/>
  <c r="K60" s="1"/>
  <c r="K69" s="1"/>
  <c r="K43"/>
  <c r="K52" s="1"/>
  <c r="K61" s="1"/>
  <c r="K70" s="1"/>
  <c r="K44"/>
  <c r="K53" s="1"/>
  <c r="K62" s="1"/>
  <c r="K71" s="1"/>
  <c r="K37"/>
  <c r="K46" s="1"/>
  <c r="K55" s="1"/>
  <c r="K64" s="1"/>
  <c r="I44" i="3"/>
  <c r="I45"/>
  <c r="I46"/>
  <c r="I47"/>
  <c r="I48"/>
  <c r="I49"/>
  <c r="I50"/>
  <c r="I43"/>
  <c r="B57" i="7"/>
  <c r="B56"/>
  <c r="B55"/>
  <c r="B54"/>
  <c r="B53"/>
  <c r="B52"/>
  <c r="B51"/>
  <c r="B50"/>
  <c r="H12" i="14"/>
  <c r="O12" s="1"/>
  <c r="V12" s="1"/>
  <c r="AC12" s="1"/>
  <c r="AJ12" s="1"/>
  <c r="C105" i="9"/>
  <c r="C91"/>
  <c r="C77"/>
  <c r="C63"/>
  <c r="C49"/>
  <c r="C35"/>
  <c r="C21"/>
  <c r="C7"/>
  <c r="B61" i="8"/>
  <c r="B60"/>
  <c r="B59"/>
  <c r="B58"/>
  <c r="B57"/>
  <c r="B56"/>
  <c r="B55"/>
  <c r="B54"/>
  <c r="B46"/>
  <c r="B45"/>
  <c r="B44"/>
  <c r="B43"/>
  <c r="B42"/>
  <c r="B41"/>
  <c r="B40"/>
  <c r="B39"/>
  <c r="B31"/>
  <c r="B30"/>
  <c r="B29"/>
  <c r="B28"/>
  <c r="B27"/>
  <c r="B26"/>
  <c r="B25"/>
  <c r="B24"/>
  <c r="B15"/>
  <c r="B14"/>
  <c r="B13"/>
  <c r="B12"/>
  <c r="B11"/>
  <c r="B10"/>
  <c r="B9"/>
  <c r="B8"/>
  <c r="B43" i="7"/>
  <c r="B42"/>
  <c r="B41"/>
  <c r="B40"/>
  <c r="B39"/>
  <c r="B38"/>
  <c r="B37"/>
  <c r="B36"/>
  <c r="B29"/>
  <c r="B28"/>
  <c r="B27"/>
  <c r="B26"/>
  <c r="B25"/>
  <c r="B24"/>
  <c r="B23"/>
  <c r="B22"/>
  <c r="B15"/>
  <c r="B14"/>
  <c r="B13"/>
  <c r="B12"/>
  <c r="B11"/>
  <c r="B10"/>
  <c r="B9"/>
  <c r="B8"/>
  <c r="C44" i="3"/>
  <c r="C45"/>
  <c r="C46"/>
  <c r="C47"/>
  <c r="C48"/>
  <c r="C49"/>
  <c r="C50"/>
  <c r="C43"/>
  <c r="C48" i="6"/>
  <c r="C47"/>
  <c r="C46"/>
  <c r="C45"/>
  <c r="C44"/>
  <c r="C43"/>
  <c r="C42"/>
  <c r="C41"/>
  <c r="C33"/>
  <c r="C32"/>
  <c r="C31"/>
  <c r="C30"/>
  <c r="C29"/>
  <c r="C28"/>
  <c r="C27"/>
  <c r="C26"/>
  <c r="C18"/>
  <c r="C17"/>
  <c r="C16"/>
  <c r="C15"/>
  <c r="C14"/>
  <c r="C13"/>
  <c r="C12"/>
  <c r="C11"/>
  <c r="C16" i="5"/>
  <c r="C15"/>
  <c r="C14"/>
  <c r="C13"/>
  <c r="C12"/>
  <c r="C11"/>
  <c r="C10"/>
  <c r="C9"/>
  <c r="AL33" i="4"/>
  <c r="AL32"/>
  <c r="AL31"/>
  <c r="AL30"/>
  <c r="AL29"/>
  <c r="AL28"/>
  <c r="AL27"/>
  <c r="AL26"/>
  <c r="AL25"/>
  <c r="AL24"/>
  <c r="AL23"/>
  <c r="AL22"/>
  <c r="AL21"/>
  <c r="AL20"/>
  <c r="AL19"/>
  <c r="AL18"/>
  <c r="AL17"/>
  <c r="AL16"/>
  <c r="AL15"/>
  <c r="AL14"/>
  <c r="AL13"/>
  <c r="AL12"/>
  <c r="AL11"/>
  <c r="AL10"/>
  <c r="AL9"/>
  <c r="AI33"/>
  <c r="AI32"/>
  <c r="AI31"/>
  <c r="AI30"/>
  <c r="AI29"/>
  <c r="AI28"/>
  <c r="AI27"/>
  <c r="AI26"/>
  <c r="AI25"/>
  <c r="AI24"/>
  <c r="AI23"/>
  <c r="AI22"/>
  <c r="AI21"/>
  <c r="AI20"/>
  <c r="AI19"/>
  <c r="AI18"/>
  <c r="AI17"/>
  <c r="AI16"/>
  <c r="AI15"/>
  <c r="AI14"/>
  <c r="AI13"/>
  <c r="AI12"/>
  <c r="AI11"/>
  <c r="AI10"/>
  <c r="AI9"/>
  <c r="AF33"/>
  <c r="AF32"/>
  <c r="AF31"/>
  <c r="AF30"/>
  <c r="AF29"/>
  <c r="AF28"/>
  <c r="AF27"/>
  <c r="AF26"/>
  <c r="AF25"/>
  <c r="AF24"/>
  <c r="AF23"/>
  <c r="AF22"/>
  <c r="AF21"/>
  <c r="AF20"/>
  <c r="AF19"/>
  <c r="AF18"/>
  <c r="AF17"/>
  <c r="AF16"/>
  <c r="AF15"/>
  <c r="AF14"/>
  <c r="AF13"/>
  <c r="AF12"/>
  <c r="AF11"/>
  <c r="AF10"/>
  <c r="AF9"/>
  <c r="AG35"/>
  <c r="AN50" i="12" s="1"/>
  <c r="AC9" i="4"/>
  <c r="AC33"/>
  <c r="AC32"/>
  <c r="AC31"/>
  <c r="AC30"/>
  <c r="AC29"/>
  <c r="AC28"/>
  <c r="AC27"/>
  <c r="AC26"/>
  <c r="AC25"/>
  <c r="AC24"/>
  <c r="AC23"/>
  <c r="AC22"/>
  <c r="AC21"/>
  <c r="AC20"/>
  <c r="AC19"/>
  <c r="AC18"/>
  <c r="AC17"/>
  <c r="AC16"/>
  <c r="AC15"/>
  <c r="AC14"/>
  <c r="AC13"/>
  <c r="AC12"/>
  <c r="AC11"/>
  <c r="AC10"/>
  <c r="P10"/>
  <c r="P11"/>
  <c r="P12"/>
  <c r="P13"/>
  <c r="P14"/>
  <c r="P15"/>
  <c r="P16"/>
  <c r="P17"/>
  <c r="P18"/>
  <c r="P19"/>
  <c r="P20"/>
  <c r="P21"/>
  <c r="P22"/>
  <c r="P23"/>
  <c r="P24"/>
  <c r="P25"/>
  <c r="P26"/>
  <c r="P27"/>
  <c r="P28"/>
  <c r="P29"/>
  <c r="P30"/>
  <c r="P31"/>
  <c r="P32"/>
  <c r="P33"/>
  <c r="P9"/>
  <c r="E35"/>
  <c r="E50" i="12" s="1"/>
  <c r="F35" i="4"/>
  <c r="F50" i="12" s="1"/>
  <c r="G35" i="4"/>
  <c r="G50" i="12" s="1"/>
  <c r="H35" i="4"/>
  <c r="H50" i="12" s="1"/>
  <c r="I35" i="4"/>
  <c r="I50" i="12" s="1"/>
  <c r="J35" i="4"/>
  <c r="J50" i="12" s="1"/>
  <c r="K35" i="4"/>
  <c r="K50" i="12" s="1"/>
  <c r="L35" i="4"/>
  <c r="L50" i="12" s="1"/>
  <c r="M35" i="4"/>
  <c r="M50" i="12" s="1"/>
  <c r="N35" i="4"/>
  <c r="N50" i="12" s="1"/>
  <c r="O35" i="4"/>
  <c r="O50" i="12" s="1"/>
  <c r="Q35" i="4"/>
  <c r="P50" i="12" s="1"/>
  <c r="R35" i="4"/>
  <c r="Q50" i="12" s="1"/>
  <c r="S35" i="4"/>
  <c r="R50" i="12" s="1"/>
  <c r="T35" i="4"/>
  <c r="S50" i="12" s="1"/>
  <c r="U35" i="4"/>
  <c r="T50" i="12" s="1"/>
  <c r="V35" i="4"/>
  <c r="U50" i="12" s="1"/>
  <c r="W35" i="4"/>
  <c r="V50" i="12" s="1"/>
  <c r="X35" i="4"/>
  <c r="W50" i="12" s="1"/>
  <c r="Y35" i="4"/>
  <c r="X50" i="12" s="1"/>
  <c r="Z35" i="4"/>
  <c r="Y50" i="12" s="1"/>
  <c r="AA35" i="4"/>
  <c r="Z50" i="12" s="1"/>
  <c r="AB35" i="4"/>
  <c r="AA50" i="12" s="1"/>
  <c r="AD35" i="4"/>
  <c r="AB50" i="12" s="1"/>
  <c r="AE35" i="4"/>
  <c r="AH50" i="12" s="1"/>
  <c r="AH35" i="4"/>
  <c r="AT50" i="12" s="1"/>
  <c r="AJ35" i="4"/>
  <c r="AZ50" i="12" s="1"/>
  <c r="AK35" i="4"/>
  <c r="BF50" i="12" s="1"/>
  <c r="L43" i="4"/>
  <c r="L44"/>
  <c r="L45"/>
  <c r="L46"/>
  <c r="L47"/>
  <c r="L48"/>
  <c r="L49"/>
  <c r="L50"/>
  <c r="L51"/>
  <c r="L52"/>
  <c r="L53"/>
  <c r="L54"/>
  <c r="L55"/>
  <c r="L56"/>
  <c r="L57"/>
  <c r="L58"/>
  <c r="L59"/>
  <c r="L60"/>
  <c r="L61"/>
  <c r="L62"/>
  <c r="L63"/>
  <c r="L64"/>
  <c r="L65"/>
  <c r="L66"/>
  <c r="L42"/>
  <c r="J41"/>
  <c r="K41"/>
  <c r="I41"/>
  <c r="H41"/>
  <c r="G41"/>
  <c r="F41"/>
  <c r="E41"/>
  <c r="D41"/>
  <c r="AZ11" i="2"/>
  <c r="AZ12"/>
  <c r="AZ13"/>
  <c r="AZ14"/>
  <c r="AZ15"/>
  <c r="AZ16"/>
  <c r="AZ17"/>
  <c r="AZ18"/>
  <c r="AZ19"/>
  <c r="AZ20"/>
  <c r="AZ21"/>
  <c r="AZ22"/>
  <c r="AZ23"/>
  <c r="AZ24"/>
  <c r="AZ10"/>
  <c r="AN24"/>
  <c r="AN23"/>
  <c r="AN22"/>
  <c r="AN21"/>
  <c r="AN20"/>
  <c r="AN19"/>
  <c r="AN18"/>
  <c r="AN17"/>
  <c r="AN16"/>
  <c r="AN15"/>
  <c r="AN14"/>
  <c r="AN13"/>
  <c r="AN12"/>
  <c r="AN11"/>
  <c r="AN10"/>
  <c r="AH24"/>
  <c r="AH23"/>
  <c r="AH22"/>
  <c r="AH21"/>
  <c r="AH20"/>
  <c r="AH19"/>
  <c r="AH18"/>
  <c r="AH17"/>
  <c r="AH16"/>
  <c r="AH15"/>
  <c r="AH14"/>
  <c r="AH13"/>
  <c r="AH12"/>
  <c r="AH11"/>
  <c r="AH10"/>
  <c r="AE24"/>
  <c r="AE23"/>
  <c r="AE22"/>
  <c r="AE21"/>
  <c r="AE20"/>
  <c r="AE19"/>
  <c r="AE18"/>
  <c r="AE17"/>
  <c r="AE16"/>
  <c r="AE15"/>
  <c r="AE14"/>
  <c r="AE13"/>
  <c r="AE12"/>
  <c r="AE11"/>
  <c r="AE10"/>
  <c r="R11"/>
  <c r="R12"/>
  <c r="R13"/>
  <c r="R14"/>
  <c r="R15"/>
  <c r="R18"/>
  <c r="R19"/>
  <c r="R20"/>
  <c r="R21"/>
  <c r="R22"/>
  <c r="R23"/>
  <c r="R24"/>
  <c r="R10"/>
  <c r="AA48" i="12"/>
  <c r="Y48"/>
  <c r="W48"/>
  <c r="Z48"/>
  <c r="V48"/>
  <c r="R48"/>
  <c r="H10" i="25" l="1"/>
  <c r="F10"/>
  <c r="E10"/>
  <c r="D10"/>
  <c r="D29" i="10"/>
  <c r="H18" i="14" s="1"/>
  <c r="G29" i="10"/>
  <c r="G11" i="26" s="1"/>
  <c r="E29" i="10"/>
  <c r="E11" i="26" s="1"/>
  <c r="H29" i="10"/>
  <c r="H11" i="26" s="1"/>
  <c r="F29" i="10"/>
  <c r="F11" i="26" s="1"/>
  <c r="D13"/>
  <c r="E13"/>
  <c r="F13"/>
  <c r="G13"/>
  <c r="H13"/>
  <c r="H19"/>
  <c r="G19"/>
  <c r="F19"/>
  <c r="E19"/>
  <c r="AQ9" i="4"/>
  <c r="AO9"/>
  <c r="AM180" i="23" s="1"/>
  <c r="AP9" i="4"/>
  <c r="G6" i="21"/>
  <c r="H6"/>
  <c r="E6"/>
  <c r="E13" i="1" s="1"/>
  <c r="AA13" s="1"/>
  <c r="F6" i="21"/>
  <c r="D6"/>
  <c r="C58" i="8"/>
  <c r="C54"/>
  <c r="C60"/>
  <c r="C56"/>
  <c r="C61"/>
  <c r="C57"/>
  <c r="C59"/>
  <c r="C55"/>
  <c r="E56"/>
  <c r="D56"/>
  <c r="D57"/>
  <c r="E57"/>
  <c r="F56"/>
  <c r="D60"/>
  <c r="D61"/>
  <c r="D55"/>
  <c r="E55"/>
  <c r="D54"/>
  <c r="D58"/>
  <c r="D59"/>
  <c r="F55"/>
  <c r="G56"/>
  <c r="F57"/>
  <c r="E58"/>
  <c r="E59"/>
  <c r="E60"/>
  <c r="E61"/>
  <c r="E54"/>
  <c r="F59"/>
  <c r="F61"/>
  <c r="G57"/>
  <c r="H56"/>
  <c r="G55"/>
  <c r="F60"/>
  <c r="F58"/>
  <c r="H55"/>
  <c r="G60"/>
  <c r="G61"/>
  <c r="F54"/>
  <c r="I56"/>
  <c r="G58"/>
  <c r="H57"/>
  <c r="G59"/>
  <c r="H59"/>
  <c r="H61"/>
  <c r="H58"/>
  <c r="I57"/>
  <c r="J56"/>
  <c r="H60"/>
  <c r="I55"/>
  <c r="I61"/>
  <c r="I59"/>
  <c r="I60"/>
  <c r="J57"/>
  <c r="I58"/>
  <c r="G54"/>
  <c r="J55"/>
  <c r="K56"/>
  <c r="J60"/>
  <c r="K57"/>
  <c r="J58"/>
  <c r="K59"/>
  <c r="L56"/>
  <c r="J59"/>
  <c r="K55"/>
  <c r="J61"/>
  <c r="K58"/>
  <c r="L57"/>
  <c r="L55"/>
  <c r="K61"/>
  <c r="M56"/>
  <c r="H54"/>
  <c r="K60"/>
  <c r="M57"/>
  <c r="M55"/>
  <c r="N56"/>
  <c r="L60"/>
  <c r="L59"/>
  <c r="L58"/>
  <c r="L61"/>
  <c r="N57"/>
  <c r="M60"/>
  <c r="O56"/>
  <c r="I54"/>
  <c r="N55"/>
  <c r="M61"/>
  <c r="N60"/>
  <c r="M58"/>
  <c r="M59"/>
  <c r="N59"/>
  <c r="P56"/>
  <c r="N61"/>
  <c r="O55"/>
  <c r="O57"/>
  <c r="N58"/>
  <c r="O59"/>
  <c r="P55"/>
  <c r="Q56"/>
  <c r="O60"/>
  <c r="P57"/>
  <c r="O58"/>
  <c r="J54"/>
  <c r="O61"/>
  <c r="Q57"/>
  <c r="P61"/>
  <c r="Q55"/>
  <c r="P60"/>
  <c r="P58"/>
  <c r="R56"/>
  <c r="P59"/>
  <c r="Q59"/>
  <c r="R57"/>
  <c r="S56"/>
  <c r="K54"/>
  <c r="Q58"/>
  <c r="R55"/>
  <c r="Q60"/>
  <c r="Q61"/>
  <c r="R61"/>
  <c r="S55"/>
  <c r="R58"/>
  <c r="R59"/>
  <c r="R60"/>
  <c r="T56"/>
  <c r="S57"/>
  <c r="T57"/>
  <c r="U56"/>
  <c r="S60"/>
  <c r="S59"/>
  <c r="T55"/>
  <c r="L54"/>
  <c r="S61"/>
  <c r="S58"/>
  <c r="U57"/>
  <c r="T60"/>
  <c r="V56"/>
  <c r="T61"/>
  <c r="T58"/>
  <c r="T59"/>
  <c r="U55"/>
  <c r="U58"/>
  <c r="U61"/>
  <c r="W56"/>
  <c r="V57"/>
  <c r="U60"/>
  <c r="M54"/>
  <c r="V55"/>
  <c r="U59"/>
  <c r="V58"/>
  <c r="X56"/>
  <c r="W55"/>
  <c r="V59"/>
  <c r="W57"/>
  <c r="V61"/>
  <c r="V60"/>
  <c r="W61"/>
  <c r="X57"/>
  <c r="N54"/>
  <c r="W59"/>
  <c r="W58"/>
  <c r="X55"/>
  <c r="W60"/>
  <c r="Y56"/>
  <c r="Z56"/>
  <c r="Y57"/>
  <c r="X60"/>
  <c r="X61"/>
  <c r="X58"/>
  <c r="Y55"/>
  <c r="X59"/>
  <c r="Z57"/>
  <c r="Y61"/>
  <c r="Y58"/>
  <c r="AA56"/>
  <c r="Y59"/>
  <c r="Y60"/>
  <c r="Z55"/>
  <c r="O54"/>
  <c r="AA55"/>
  <c r="Z58"/>
  <c r="AB56"/>
  <c r="AA57"/>
  <c r="Z61"/>
  <c r="P54"/>
  <c r="Z60"/>
  <c r="Z59"/>
  <c r="AA61"/>
  <c r="AB55"/>
  <c r="AA58"/>
  <c r="AA60"/>
  <c r="AC56"/>
  <c r="AB57"/>
  <c r="AA59"/>
  <c r="Q54"/>
  <c r="AB58"/>
  <c r="AD56"/>
  <c r="AC57"/>
  <c r="AB60"/>
  <c r="AB59"/>
  <c r="AB61"/>
  <c r="AC55"/>
  <c r="R54"/>
  <c r="AE56"/>
  <c r="AD57"/>
  <c r="S54"/>
  <c r="AC61"/>
  <c r="AD55"/>
  <c r="AC59"/>
  <c r="AC58"/>
  <c r="AC60"/>
  <c r="AD60"/>
  <c r="AE55"/>
  <c r="AF56"/>
  <c r="AD58"/>
  <c r="AE57"/>
  <c r="AD61"/>
  <c r="T54"/>
  <c r="AD59"/>
  <c r="AE61"/>
  <c r="AF55"/>
  <c r="AE59"/>
  <c r="AG56"/>
  <c r="AE58"/>
  <c r="AE60"/>
  <c r="AF57"/>
  <c r="U54"/>
  <c r="AF58"/>
  <c r="AF61"/>
  <c r="AH56"/>
  <c r="AF59"/>
  <c r="AF60"/>
  <c r="AG55"/>
  <c r="V54"/>
  <c r="AG57"/>
  <c r="AG60"/>
  <c r="W54"/>
  <c r="AH57"/>
  <c r="AG59"/>
  <c r="AG61"/>
  <c r="AH55"/>
  <c r="AI56"/>
  <c r="AG58"/>
  <c r="X54"/>
  <c r="AH60"/>
  <c r="AI57"/>
  <c r="AH58"/>
  <c r="AJ56"/>
  <c r="AI55"/>
  <c r="AH59"/>
  <c r="AH61"/>
  <c r="AI60"/>
  <c r="Y54"/>
  <c r="AI58"/>
  <c r="AI59"/>
  <c r="AJ55"/>
  <c r="AJ57"/>
  <c r="AI61"/>
  <c r="AK56"/>
  <c r="AJ61"/>
  <c r="AJ60"/>
  <c r="AK57"/>
  <c r="AL56"/>
  <c r="AK55"/>
  <c r="AJ59"/>
  <c r="Z54"/>
  <c r="AJ58"/>
  <c r="AK61"/>
  <c r="AL57"/>
  <c r="AK58"/>
  <c r="AL55"/>
  <c r="AK59"/>
  <c r="AM56"/>
  <c r="AK60"/>
  <c r="AA54"/>
  <c r="AB54"/>
  <c r="AL58"/>
  <c r="AM57"/>
  <c r="AM55"/>
  <c r="AL61"/>
  <c r="AN56"/>
  <c r="AL60"/>
  <c r="AL59"/>
  <c r="AC54"/>
  <c r="AM58"/>
  <c r="AO56"/>
  <c r="AM61"/>
  <c r="AM59"/>
  <c r="AN57"/>
  <c r="AN55"/>
  <c r="AM60"/>
  <c r="AN58"/>
  <c r="AN59"/>
  <c r="AO55"/>
  <c r="AO57"/>
  <c r="AP56"/>
  <c r="AN61"/>
  <c r="AN60"/>
  <c r="AD54"/>
  <c r="AO60"/>
  <c r="AE54"/>
  <c r="AP57"/>
  <c r="AP55"/>
  <c r="AQ56"/>
  <c r="AO59"/>
  <c r="AO58"/>
  <c r="AO61"/>
  <c r="AP60"/>
  <c r="AP61"/>
  <c r="AP59"/>
  <c r="AP58"/>
  <c r="AQ60"/>
  <c r="AR56"/>
  <c r="AF54"/>
  <c r="AQ55"/>
  <c r="AQ57"/>
  <c r="AR57"/>
  <c r="AG54"/>
  <c r="AS56"/>
  <c r="AQ61"/>
  <c r="AR55"/>
  <c r="AQ59"/>
  <c r="AQ58"/>
  <c r="AT56"/>
  <c r="AS55"/>
  <c r="AS57"/>
  <c r="AH54"/>
  <c r="AR60"/>
  <c r="AR61"/>
  <c r="AR59"/>
  <c r="AR58"/>
  <c r="AT55"/>
  <c r="AS59"/>
  <c r="AS58"/>
  <c r="AS61"/>
  <c r="AT60"/>
  <c r="AI54"/>
  <c r="AU56"/>
  <c r="AS60"/>
  <c r="AT57"/>
  <c r="AU55"/>
  <c r="AV56"/>
  <c r="AT59"/>
  <c r="AT58"/>
  <c r="AJ54"/>
  <c r="AU57"/>
  <c r="AT61"/>
  <c r="AK54"/>
  <c r="AU59"/>
  <c r="AW56"/>
  <c r="AU61"/>
  <c r="AU58"/>
  <c r="AV57"/>
  <c r="AV55"/>
  <c r="AU60"/>
  <c r="AV61"/>
  <c r="AV60"/>
  <c r="AV59"/>
  <c r="AW57"/>
  <c r="AV58"/>
  <c r="AX56"/>
  <c r="AL54"/>
  <c r="AW55"/>
  <c r="AY56"/>
  <c r="AW58"/>
  <c r="AW60"/>
  <c r="AW59"/>
  <c r="AW61"/>
  <c r="AM54"/>
  <c r="AX55"/>
  <c r="AX57"/>
  <c r="AY57"/>
  <c r="AX58"/>
  <c r="AN54"/>
  <c r="AZ56"/>
  <c r="AY55"/>
  <c r="AX60"/>
  <c r="AX61"/>
  <c r="AX59"/>
  <c r="AY58"/>
  <c r="AZ55"/>
  <c r="BA56"/>
  <c r="AY59"/>
  <c r="AO54"/>
  <c r="AZ57"/>
  <c r="AY60"/>
  <c r="AY61"/>
  <c r="BA55"/>
  <c r="BA57"/>
  <c r="AP54"/>
  <c r="AZ60"/>
  <c r="AZ61"/>
  <c r="AZ58"/>
  <c r="AZ59"/>
  <c r="BB56"/>
  <c r="BC56"/>
  <c r="AQ54"/>
  <c r="BA61"/>
  <c r="BB57"/>
  <c r="BA60"/>
  <c r="BA58"/>
  <c r="BB55"/>
  <c r="BA59"/>
  <c r="BC57"/>
  <c r="BC55"/>
  <c r="AR54"/>
  <c r="BB59"/>
  <c r="BB61"/>
  <c r="BD56"/>
  <c r="BB60"/>
  <c r="BB58"/>
  <c r="BC61"/>
  <c r="BC60"/>
  <c r="BC59"/>
  <c r="BE56"/>
  <c r="BD55"/>
  <c r="BD57"/>
  <c r="AS54"/>
  <c r="BC58"/>
  <c r="BD59"/>
  <c r="BE55"/>
  <c r="BD60"/>
  <c r="AT54"/>
  <c r="BD58"/>
  <c r="BF56"/>
  <c r="BE57"/>
  <c r="BD61"/>
  <c r="BE58"/>
  <c r="BG56"/>
  <c r="BE60"/>
  <c r="BE61"/>
  <c r="AU54"/>
  <c r="BF55"/>
  <c r="BF57"/>
  <c r="BE59"/>
  <c r="BF61"/>
  <c r="AV54"/>
  <c r="BF58"/>
  <c r="BG55"/>
  <c r="BG57"/>
  <c r="BF59"/>
  <c r="BF60"/>
  <c r="BH56"/>
  <c r="BG61"/>
  <c r="BG60"/>
  <c r="BH55"/>
  <c r="BG58"/>
  <c r="AW54"/>
  <c r="BI56"/>
  <c r="BH57"/>
  <c r="BG59"/>
  <c r="BH60"/>
  <c r="AX54"/>
  <c r="BJ56"/>
  <c r="BH61"/>
  <c r="BI57"/>
  <c r="BH59"/>
  <c r="BH58"/>
  <c r="BI55"/>
  <c r="BI60"/>
  <c r="BI59"/>
  <c r="BJ57"/>
  <c r="BI61"/>
  <c r="BI58"/>
  <c r="AY54"/>
  <c r="BJ55"/>
  <c r="BJ61"/>
  <c r="BJ60"/>
  <c r="BJ59"/>
  <c r="BJ58"/>
  <c r="AZ54"/>
  <c r="BA54"/>
  <c r="BB54"/>
  <c r="BC54"/>
  <c r="BD54"/>
  <c r="D19" i="26"/>
  <c r="H36" i="11"/>
  <c r="G36"/>
  <c r="F36"/>
  <c r="E36"/>
  <c r="D12"/>
  <c r="D12" i="25" s="1"/>
  <c r="D36" i="11"/>
  <c r="BF127" i="7"/>
  <c r="BG114" s="1"/>
  <c r="BF54" i="8"/>
  <c r="H20" i="10"/>
  <c r="H16" i="11" s="1"/>
  <c r="G20" i="10"/>
  <c r="G16" i="11" s="1"/>
  <c r="E20" i="10"/>
  <c r="E16" i="11" s="1"/>
  <c r="D20" i="10"/>
  <c r="D16" i="11" s="1"/>
  <c r="AA117" i="9"/>
  <c r="O911" i="7"/>
  <c r="P911"/>
  <c r="Q911"/>
  <c r="R911"/>
  <c r="S911"/>
  <c r="T911"/>
  <c r="U911"/>
  <c r="V911"/>
  <c r="W911"/>
  <c r="X911"/>
  <c r="Y911"/>
  <c r="Z911"/>
  <c r="AA115" i="9"/>
  <c r="O909" i="7"/>
  <c r="P909"/>
  <c r="Q909"/>
  <c r="R909"/>
  <c r="S909"/>
  <c r="T909"/>
  <c r="U909"/>
  <c r="V909"/>
  <c r="W909"/>
  <c r="X909"/>
  <c r="Y909"/>
  <c r="Z909"/>
  <c r="AA113" i="9"/>
  <c r="O907" i="7"/>
  <c r="P907"/>
  <c r="Q907"/>
  <c r="R907"/>
  <c r="S907"/>
  <c r="T907"/>
  <c r="U907"/>
  <c r="V907"/>
  <c r="W907"/>
  <c r="X907"/>
  <c r="Y907"/>
  <c r="Z907"/>
  <c r="AA111" i="9"/>
  <c r="O905" i="7"/>
  <c r="P905"/>
  <c r="Q905"/>
  <c r="R905"/>
  <c r="S905"/>
  <c r="T905"/>
  <c r="U905"/>
  <c r="V905"/>
  <c r="W905"/>
  <c r="X905"/>
  <c r="Y905"/>
  <c r="Z905"/>
  <c r="Z116" i="9"/>
  <c r="O942" i="7"/>
  <c r="P942"/>
  <c r="Q942"/>
  <c r="O894"/>
  <c r="R942"/>
  <c r="S942"/>
  <c r="P894"/>
  <c r="Q894"/>
  <c r="T942"/>
  <c r="U942"/>
  <c r="R894"/>
  <c r="V942"/>
  <c r="S894"/>
  <c r="W942"/>
  <c r="T894"/>
  <c r="X942"/>
  <c r="U894"/>
  <c r="Y942"/>
  <c r="V894"/>
  <c r="W894"/>
  <c r="Z942"/>
  <c r="X894"/>
  <c r="Y894"/>
  <c r="Z894"/>
  <c r="Z114" i="9"/>
  <c r="O940" i="7"/>
  <c r="P940"/>
  <c r="O892"/>
  <c r="P892"/>
  <c r="Q940"/>
  <c r="Q892"/>
  <c r="R940"/>
  <c r="S940"/>
  <c r="R892"/>
  <c r="T940"/>
  <c r="S892"/>
  <c r="T892"/>
  <c r="U940"/>
  <c r="U892"/>
  <c r="V940"/>
  <c r="V892"/>
  <c r="W940"/>
  <c r="X940"/>
  <c r="X892"/>
  <c r="W892"/>
  <c r="Y940"/>
  <c r="Y892"/>
  <c r="Z940"/>
  <c r="Z892"/>
  <c r="Z112" i="9"/>
  <c r="O938" i="7"/>
  <c r="P938"/>
  <c r="Q938"/>
  <c r="R938"/>
  <c r="S938"/>
  <c r="T938"/>
  <c r="O890"/>
  <c r="U938"/>
  <c r="V938"/>
  <c r="P890"/>
  <c r="W938"/>
  <c r="Q890"/>
  <c r="R890"/>
  <c r="X938"/>
  <c r="Y938"/>
  <c r="S890"/>
  <c r="T890"/>
  <c r="Z938"/>
  <c r="U890"/>
  <c r="V890"/>
  <c r="W890"/>
  <c r="X890"/>
  <c r="Y890"/>
  <c r="Z890"/>
  <c r="Z110" i="9"/>
  <c r="O936" i="7"/>
  <c r="O888"/>
  <c r="P936"/>
  <c r="Q936"/>
  <c r="P888"/>
  <c r="Q888"/>
  <c r="R936"/>
  <c r="R888"/>
  <c r="S936"/>
  <c r="S888"/>
  <c r="T936"/>
  <c r="T888"/>
  <c r="U936"/>
  <c r="U888"/>
  <c r="V936"/>
  <c r="V888"/>
  <c r="W936"/>
  <c r="X936"/>
  <c r="W888"/>
  <c r="X888"/>
  <c r="Y936"/>
  <c r="Y888"/>
  <c r="Z936"/>
  <c r="Z888"/>
  <c r="AA116" i="9"/>
  <c r="O910" i="7"/>
  <c r="P910"/>
  <c r="Q910"/>
  <c r="R910"/>
  <c r="S910"/>
  <c r="T910"/>
  <c r="U910"/>
  <c r="V910"/>
  <c r="W910"/>
  <c r="X910"/>
  <c r="Y910"/>
  <c r="Z910"/>
  <c r="AA114" i="9"/>
  <c r="O908" i="7"/>
  <c r="P908"/>
  <c r="Q908"/>
  <c r="R908"/>
  <c r="S908"/>
  <c r="T908"/>
  <c r="U908"/>
  <c r="V908"/>
  <c r="W908"/>
  <c r="X908"/>
  <c r="Y908"/>
  <c r="Z908"/>
  <c r="AA112" i="9"/>
  <c r="O906" i="7"/>
  <c r="P906"/>
  <c r="Q906"/>
  <c r="R906"/>
  <c r="S906"/>
  <c r="T906"/>
  <c r="U906"/>
  <c r="V906"/>
  <c r="W906"/>
  <c r="X906"/>
  <c r="Y906"/>
  <c r="Z906"/>
  <c r="AA110" i="9"/>
  <c r="O904" i="7"/>
  <c r="P904"/>
  <c r="Q904"/>
  <c r="R904"/>
  <c r="S904"/>
  <c r="T904"/>
  <c r="U904"/>
  <c r="V904"/>
  <c r="W904"/>
  <c r="X904"/>
  <c r="Y904"/>
  <c r="Z904"/>
  <c r="Z117" i="9"/>
  <c r="O943" i="7"/>
  <c r="P943"/>
  <c r="O895"/>
  <c r="Q943"/>
  <c r="P895"/>
  <c r="R943"/>
  <c r="S943"/>
  <c r="Q895"/>
  <c r="T943"/>
  <c r="R895"/>
  <c r="U943"/>
  <c r="S895"/>
  <c r="T895"/>
  <c r="V943"/>
  <c r="W943"/>
  <c r="U895"/>
  <c r="X943"/>
  <c r="V895"/>
  <c r="W895"/>
  <c r="Y943"/>
  <c r="Z943"/>
  <c r="X895"/>
  <c r="Y895"/>
  <c r="Y927" s="1"/>
  <c r="Z895"/>
  <c r="Z927" s="1"/>
  <c r="Z115" i="9"/>
  <c r="O941" i="7"/>
  <c r="O893"/>
  <c r="P941"/>
  <c r="P893"/>
  <c r="Q893"/>
  <c r="Q941"/>
  <c r="R941"/>
  <c r="R893"/>
  <c r="R925" s="1"/>
  <c r="S893"/>
  <c r="S925" s="1"/>
  <c r="S941"/>
  <c r="T941"/>
  <c r="T893"/>
  <c r="U893"/>
  <c r="U941"/>
  <c r="V941"/>
  <c r="V893"/>
  <c r="V925" s="1"/>
  <c r="W941"/>
  <c r="W893"/>
  <c r="X941"/>
  <c r="X893"/>
  <c r="Y941"/>
  <c r="Y893"/>
  <c r="Z893"/>
  <c r="Z941"/>
  <c r="Z113" i="9"/>
  <c r="O939" i="7"/>
  <c r="P939"/>
  <c r="Q939"/>
  <c r="R939"/>
  <c r="S939"/>
  <c r="T939"/>
  <c r="O891"/>
  <c r="U939"/>
  <c r="V939"/>
  <c r="P891"/>
  <c r="P923" s="1"/>
  <c r="Q891"/>
  <c r="Q923" s="1"/>
  <c r="W939"/>
  <c r="R891"/>
  <c r="X939"/>
  <c r="S891"/>
  <c r="Y939"/>
  <c r="Z939"/>
  <c r="T891"/>
  <c r="T923" s="1"/>
  <c r="U891"/>
  <c r="U923" s="1"/>
  <c r="V891"/>
  <c r="V923" s="1"/>
  <c r="W891"/>
  <c r="W923" s="1"/>
  <c r="X891"/>
  <c r="X923" s="1"/>
  <c r="Y891"/>
  <c r="Y923" s="1"/>
  <c r="Z891"/>
  <c r="Z923" s="1"/>
  <c r="Z111" i="9"/>
  <c r="O937" i="7"/>
  <c r="O889"/>
  <c r="P937"/>
  <c r="P889"/>
  <c r="Q937"/>
  <c r="Q889"/>
  <c r="R937"/>
  <c r="S937"/>
  <c r="S889"/>
  <c r="S921" s="1"/>
  <c r="R889"/>
  <c r="T937"/>
  <c r="T889"/>
  <c r="U937"/>
  <c r="U889"/>
  <c r="V937"/>
  <c r="V889"/>
  <c r="V921" s="1"/>
  <c r="W937"/>
  <c r="W889"/>
  <c r="X937"/>
  <c r="Y937"/>
  <c r="X889"/>
  <c r="Z937"/>
  <c r="Y889"/>
  <c r="Y921" s="1"/>
  <c r="Z889"/>
  <c r="Z921" s="1"/>
  <c r="Z102" i="9"/>
  <c r="O837" i="7"/>
  <c r="P837"/>
  <c r="Q837"/>
  <c r="R837"/>
  <c r="O789"/>
  <c r="P789"/>
  <c r="S837"/>
  <c r="T837"/>
  <c r="Q789"/>
  <c r="R789"/>
  <c r="U837"/>
  <c r="V837"/>
  <c r="S789"/>
  <c r="T789"/>
  <c r="W837"/>
  <c r="U789"/>
  <c r="X837"/>
  <c r="V789"/>
  <c r="Y837"/>
  <c r="Z837"/>
  <c r="W789"/>
  <c r="X789"/>
  <c r="Y789"/>
  <c r="Z789"/>
  <c r="Z100" i="9"/>
  <c r="O835" i="7"/>
  <c r="P835"/>
  <c r="O787"/>
  <c r="P787"/>
  <c r="Q835"/>
  <c r="R835"/>
  <c r="Q787"/>
  <c r="R787"/>
  <c r="S835"/>
  <c r="S787"/>
  <c r="T835"/>
  <c r="T787"/>
  <c r="U835"/>
  <c r="U787"/>
  <c r="V835"/>
  <c r="W835"/>
  <c r="V787"/>
  <c r="X835"/>
  <c r="W787"/>
  <c r="Y835"/>
  <c r="X787"/>
  <c r="Y787"/>
  <c r="Z787"/>
  <c r="Z835"/>
  <c r="Z98" i="9"/>
  <c r="O833" i="7"/>
  <c r="P833"/>
  <c r="Q833"/>
  <c r="R833"/>
  <c r="S833"/>
  <c r="T833"/>
  <c r="U833"/>
  <c r="O785"/>
  <c r="V833"/>
  <c r="P785"/>
  <c r="W833"/>
  <c r="Q785"/>
  <c r="X833"/>
  <c r="R785"/>
  <c r="Y833"/>
  <c r="S785"/>
  <c r="Z833"/>
  <c r="T785"/>
  <c r="U785"/>
  <c r="V785"/>
  <c r="W785"/>
  <c r="X785"/>
  <c r="Y785"/>
  <c r="Z785"/>
  <c r="Z96" i="9"/>
  <c r="O831" i="7"/>
  <c r="P831"/>
  <c r="O783"/>
  <c r="Q831"/>
  <c r="P783"/>
  <c r="Q783"/>
  <c r="R831"/>
  <c r="R783"/>
  <c r="S783"/>
  <c r="S831"/>
  <c r="T831"/>
  <c r="U831"/>
  <c r="T783"/>
  <c r="U783"/>
  <c r="V831"/>
  <c r="W831"/>
  <c r="V783"/>
  <c r="X783"/>
  <c r="W783"/>
  <c r="X831"/>
  <c r="Y831"/>
  <c r="Y783"/>
  <c r="Z831"/>
  <c r="Z783"/>
  <c r="AA102" i="9"/>
  <c r="O805" i="7"/>
  <c r="P805"/>
  <c r="Q805"/>
  <c r="R805"/>
  <c r="S805"/>
  <c r="T805"/>
  <c r="U805"/>
  <c r="V805"/>
  <c r="W805"/>
  <c r="X805"/>
  <c r="Y805"/>
  <c r="Z805"/>
  <c r="AA100" i="9"/>
  <c r="O803" i="7"/>
  <c r="P803"/>
  <c r="Q803"/>
  <c r="R803"/>
  <c r="S803"/>
  <c r="T803"/>
  <c r="U803"/>
  <c r="V803"/>
  <c r="W803"/>
  <c r="X803"/>
  <c r="Y803"/>
  <c r="Z803"/>
  <c r="AA96" i="9"/>
  <c r="O799" i="7"/>
  <c r="P799"/>
  <c r="Q799"/>
  <c r="R799"/>
  <c r="S799"/>
  <c r="T799"/>
  <c r="U799"/>
  <c r="V799"/>
  <c r="W799"/>
  <c r="X799"/>
  <c r="Y799"/>
  <c r="Z799"/>
  <c r="AA103" i="9"/>
  <c r="O806" i="7"/>
  <c r="P806"/>
  <c r="Q806"/>
  <c r="R806"/>
  <c r="S806"/>
  <c r="T806"/>
  <c r="U806"/>
  <c r="V806"/>
  <c r="W806"/>
  <c r="X806"/>
  <c r="Y806"/>
  <c r="Z806"/>
  <c r="AA101" i="9"/>
  <c r="O804" i="7"/>
  <c r="P804"/>
  <c r="Q804"/>
  <c r="R804"/>
  <c r="S804"/>
  <c r="T804"/>
  <c r="U804"/>
  <c r="V804"/>
  <c r="W804"/>
  <c r="X804"/>
  <c r="Y804"/>
  <c r="Z804"/>
  <c r="AA99" i="9"/>
  <c r="O802" i="7"/>
  <c r="P802"/>
  <c r="Q802"/>
  <c r="R802"/>
  <c r="S802"/>
  <c r="T802"/>
  <c r="U802"/>
  <c r="V802"/>
  <c r="W802"/>
  <c r="X802"/>
  <c r="Y802"/>
  <c r="Z802"/>
  <c r="AA97" i="9"/>
  <c r="O800" i="7"/>
  <c r="P800"/>
  <c r="Q800"/>
  <c r="R800"/>
  <c r="S800"/>
  <c r="T800"/>
  <c r="U800"/>
  <c r="V800"/>
  <c r="W800"/>
  <c r="X800"/>
  <c r="Y800"/>
  <c r="Z800"/>
  <c r="AA98" i="9"/>
  <c r="O801" i="7"/>
  <c r="P801"/>
  <c r="Q801"/>
  <c r="R801"/>
  <c r="S801"/>
  <c r="T801"/>
  <c r="U801"/>
  <c r="V801"/>
  <c r="W801"/>
  <c r="X801"/>
  <c r="Y801"/>
  <c r="Z801"/>
  <c r="Z103" i="9"/>
  <c r="O838" i="7"/>
  <c r="P838"/>
  <c r="Q838"/>
  <c r="R838"/>
  <c r="S838"/>
  <c r="T838"/>
  <c r="U838"/>
  <c r="V838"/>
  <c r="W838"/>
  <c r="O790"/>
  <c r="P790"/>
  <c r="X838"/>
  <c r="Y838"/>
  <c r="Q790"/>
  <c r="Q822" s="1"/>
  <c r="R790"/>
  <c r="R822" s="1"/>
  <c r="Z838"/>
  <c r="S790"/>
  <c r="T790"/>
  <c r="U790"/>
  <c r="V790"/>
  <c r="W790"/>
  <c r="X790"/>
  <c r="Y790"/>
  <c r="Z790"/>
  <c r="Z101" i="9"/>
  <c r="O788" i="7"/>
  <c r="O836"/>
  <c r="P836"/>
  <c r="P788"/>
  <c r="Q788"/>
  <c r="Q836"/>
  <c r="R788"/>
  <c r="R820" s="1"/>
  <c r="R836"/>
  <c r="S788"/>
  <c r="S836"/>
  <c r="T788"/>
  <c r="T836"/>
  <c r="U836"/>
  <c r="U788"/>
  <c r="U820" s="1"/>
  <c r="V788"/>
  <c r="V820" s="1"/>
  <c r="V836"/>
  <c r="W788"/>
  <c r="W836"/>
  <c r="X836"/>
  <c r="X788"/>
  <c r="Y788"/>
  <c r="Y836"/>
  <c r="Z836"/>
  <c r="Z788"/>
  <c r="Z99" i="9"/>
  <c r="O834" i="7"/>
  <c r="P834"/>
  <c r="Q834"/>
  <c r="R834"/>
  <c r="S834"/>
  <c r="T834"/>
  <c r="O786"/>
  <c r="U834"/>
  <c r="V834"/>
  <c r="P786"/>
  <c r="Q786"/>
  <c r="W834"/>
  <c r="X834"/>
  <c r="R786"/>
  <c r="Y834"/>
  <c r="S786"/>
  <c r="S818" s="1"/>
  <c r="T786"/>
  <c r="T818" s="1"/>
  <c r="Z834"/>
  <c r="U786"/>
  <c r="V786"/>
  <c r="W786"/>
  <c r="X786"/>
  <c r="Y786"/>
  <c r="Z786"/>
  <c r="Z97" i="9"/>
  <c r="O832" i="7"/>
  <c r="P832"/>
  <c r="O784"/>
  <c r="P784"/>
  <c r="Q832"/>
  <c r="Q784"/>
  <c r="Q816" s="1"/>
  <c r="R832"/>
  <c r="S832"/>
  <c r="R784"/>
  <c r="S784"/>
  <c r="T832"/>
  <c r="U832"/>
  <c r="T784"/>
  <c r="T816" s="1"/>
  <c r="V832"/>
  <c r="U784"/>
  <c r="W832"/>
  <c r="V784"/>
  <c r="W784"/>
  <c r="X832"/>
  <c r="Y832"/>
  <c r="X784"/>
  <c r="X816" s="1"/>
  <c r="Y784"/>
  <c r="Y816" s="1"/>
  <c r="Z832"/>
  <c r="Z784"/>
  <c r="AA83" i="9"/>
  <c r="O695" i="7"/>
  <c r="P695"/>
  <c r="Q695"/>
  <c r="R695"/>
  <c r="S695"/>
  <c r="T695"/>
  <c r="U695"/>
  <c r="V695"/>
  <c r="W695"/>
  <c r="X695"/>
  <c r="Y695"/>
  <c r="Z695"/>
  <c r="Z88" i="9"/>
  <c r="O732" i="7"/>
  <c r="P732"/>
  <c r="Q732"/>
  <c r="R732"/>
  <c r="O684"/>
  <c r="P684"/>
  <c r="S732"/>
  <c r="T732"/>
  <c r="Q684"/>
  <c r="R684"/>
  <c r="U732"/>
  <c r="S684"/>
  <c r="V732"/>
  <c r="W732"/>
  <c r="T684"/>
  <c r="U684"/>
  <c r="X732"/>
  <c r="V684"/>
  <c r="Y732"/>
  <c r="W684"/>
  <c r="Z732"/>
  <c r="X684"/>
  <c r="Y684"/>
  <c r="Z684"/>
  <c r="Z86" i="9"/>
  <c r="O682" i="7"/>
  <c r="O730"/>
  <c r="P730"/>
  <c r="P682"/>
  <c r="Q730"/>
  <c r="Q682"/>
  <c r="R682"/>
  <c r="R730"/>
  <c r="S730"/>
  <c r="S682"/>
  <c r="T730"/>
  <c r="T682"/>
  <c r="U682"/>
  <c r="U730"/>
  <c r="V682"/>
  <c r="V730"/>
  <c r="W730"/>
  <c r="W682"/>
  <c r="X730"/>
  <c r="X682"/>
  <c r="Y730"/>
  <c r="Y682"/>
  <c r="Z730"/>
  <c r="Z682"/>
  <c r="Z84" i="9"/>
  <c r="O728" i="7"/>
  <c r="P728"/>
  <c r="Q728"/>
  <c r="R728"/>
  <c r="S728"/>
  <c r="O680"/>
  <c r="T728"/>
  <c r="U728"/>
  <c r="P680"/>
  <c r="V728"/>
  <c r="Q680"/>
  <c r="R680"/>
  <c r="W728"/>
  <c r="S680"/>
  <c r="X728"/>
  <c r="T680"/>
  <c r="Y728"/>
  <c r="Z728"/>
  <c r="U680"/>
  <c r="V680"/>
  <c r="W680"/>
  <c r="X680"/>
  <c r="Y680"/>
  <c r="Z680"/>
  <c r="Z82" i="9"/>
  <c r="O726" i="7"/>
  <c r="P726"/>
  <c r="O678"/>
  <c r="Q726"/>
  <c r="P678"/>
  <c r="Q678"/>
  <c r="R726"/>
  <c r="S726"/>
  <c r="R678"/>
  <c r="T726"/>
  <c r="S678"/>
  <c r="U726"/>
  <c r="T678"/>
  <c r="V726"/>
  <c r="U678"/>
  <c r="W726"/>
  <c r="V678"/>
  <c r="W678"/>
  <c r="X726"/>
  <c r="X678"/>
  <c r="Y726"/>
  <c r="Y678"/>
  <c r="Z726"/>
  <c r="Z678"/>
  <c r="AA87" i="9"/>
  <c r="O699" i="7"/>
  <c r="P699"/>
  <c r="Q699"/>
  <c r="R699"/>
  <c r="S699"/>
  <c r="T699"/>
  <c r="U699"/>
  <c r="V699"/>
  <c r="W699"/>
  <c r="X699"/>
  <c r="Y699"/>
  <c r="Z699"/>
  <c r="AA85" i="9"/>
  <c r="O697" i="7"/>
  <c r="P697"/>
  <c r="Q697"/>
  <c r="R697"/>
  <c r="S697"/>
  <c r="T697"/>
  <c r="U697"/>
  <c r="V697"/>
  <c r="W697"/>
  <c r="X697"/>
  <c r="Y697"/>
  <c r="Z697"/>
  <c r="AA88" i="9"/>
  <c r="O700" i="7"/>
  <c r="P700"/>
  <c r="Q700"/>
  <c r="R700"/>
  <c r="S700"/>
  <c r="T700"/>
  <c r="U700"/>
  <c r="V700"/>
  <c r="W700"/>
  <c r="X700"/>
  <c r="Y700"/>
  <c r="Z700"/>
  <c r="AA86" i="9"/>
  <c r="O698" i="7"/>
  <c r="P698"/>
  <c r="Q698"/>
  <c r="R698"/>
  <c r="S698"/>
  <c r="T698"/>
  <c r="U698"/>
  <c r="V698"/>
  <c r="W698"/>
  <c r="X698"/>
  <c r="Y698"/>
  <c r="Z698"/>
  <c r="AA84" i="9"/>
  <c r="O696" i="7"/>
  <c r="P696"/>
  <c r="Q696"/>
  <c r="R696"/>
  <c r="S696"/>
  <c r="T696"/>
  <c r="U696"/>
  <c r="V696"/>
  <c r="W696"/>
  <c r="X696"/>
  <c r="Y696"/>
  <c r="Z696"/>
  <c r="AA82" i="9"/>
  <c r="O694" i="7"/>
  <c r="P694"/>
  <c r="Q694"/>
  <c r="R694"/>
  <c r="S694"/>
  <c r="T694"/>
  <c r="U694"/>
  <c r="V694"/>
  <c r="W694"/>
  <c r="X694"/>
  <c r="Y694"/>
  <c r="Z694"/>
  <c r="AA89" i="9"/>
  <c r="O701" i="7"/>
  <c r="P701"/>
  <c r="Q701"/>
  <c r="R701"/>
  <c r="S701"/>
  <c r="T701"/>
  <c r="U701"/>
  <c r="V701"/>
  <c r="W701"/>
  <c r="X701"/>
  <c r="Y701"/>
  <c r="Z701"/>
  <c r="Z89" i="9"/>
  <c r="O733" i="7"/>
  <c r="P733"/>
  <c r="Q733"/>
  <c r="O685"/>
  <c r="O717" s="1"/>
  <c r="P685"/>
  <c r="R733"/>
  <c r="Q685"/>
  <c r="S733"/>
  <c r="R685"/>
  <c r="T733"/>
  <c r="U733"/>
  <c r="S685"/>
  <c r="S717" s="1"/>
  <c r="V733"/>
  <c r="T685"/>
  <c r="U685"/>
  <c r="W733"/>
  <c r="X733"/>
  <c r="V685"/>
  <c r="Y733"/>
  <c r="W685"/>
  <c r="Z733"/>
  <c r="X685"/>
  <c r="Y685"/>
  <c r="Z685"/>
  <c r="Z87" i="9"/>
  <c r="O683" i="7"/>
  <c r="O715" s="1"/>
  <c r="O731"/>
  <c r="P731"/>
  <c r="P683"/>
  <c r="Q683"/>
  <c r="Q731"/>
  <c r="R731"/>
  <c r="R683"/>
  <c r="R715" s="1"/>
  <c r="S683"/>
  <c r="S715" s="1"/>
  <c r="S731"/>
  <c r="T683"/>
  <c r="T731"/>
  <c r="U683"/>
  <c r="U731"/>
  <c r="V683"/>
  <c r="V731"/>
  <c r="W683"/>
  <c r="W715" s="1"/>
  <c r="W731"/>
  <c r="X731"/>
  <c r="X683"/>
  <c r="Y731"/>
  <c r="Y683"/>
  <c r="Z683"/>
  <c r="Z731"/>
  <c r="Z85" i="9"/>
  <c r="O729" i="7"/>
  <c r="P729"/>
  <c r="Q729"/>
  <c r="R729"/>
  <c r="S729"/>
  <c r="T729"/>
  <c r="U729"/>
  <c r="O681"/>
  <c r="V729"/>
  <c r="P681"/>
  <c r="W729"/>
  <c r="Q681"/>
  <c r="R681"/>
  <c r="X729"/>
  <c r="S681"/>
  <c r="Y729"/>
  <c r="T681"/>
  <c r="Z729"/>
  <c r="U681"/>
  <c r="U713" s="1"/>
  <c r="V681"/>
  <c r="V713" s="1"/>
  <c r="W681"/>
  <c r="W713" s="1"/>
  <c r="X681"/>
  <c r="X713" s="1"/>
  <c r="Y681"/>
  <c r="Y713" s="1"/>
  <c r="Z681"/>
  <c r="Z713" s="1"/>
  <c r="Z83" i="9"/>
  <c r="O727" i="7"/>
  <c r="P727"/>
  <c r="O679"/>
  <c r="P679"/>
  <c r="Q679"/>
  <c r="Q727"/>
  <c r="R727"/>
  <c r="S727"/>
  <c r="R679"/>
  <c r="R711" s="1"/>
  <c r="S679"/>
  <c r="S711" s="1"/>
  <c r="T727"/>
  <c r="T679"/>
  <c r="U727"/>
  <c r="V727"/>
  <c r="U679"/>
  <c r="W727"/>
  <c r="V679"/>
  <c r="V711" s="1"/>
  <c r="W679"/>
  <c r="W711" s="1"/>
  <c r="X727"/>
  <c r="Y727"/>
  <c r="X679"/>
  <c r="Y679"/>
  <c r="Z727"/>
  <c r="Z679"/>
  <c r="AA74" i="9"/>
  <c r="O595" i="7"/>
  <c r="P595"/>
  <c r="Q595"/>
  <c r="R595"/>
  <c r="S595"/>
  <c r="T595"/>
  <c r="U595"/>
  <c r="V595"/>
  <c r="W595"/>
  <c r="X595"/>
  <c r="Y595"/>
  <c r="Z595"/>
  <c r="AA72" i="9"/>
  <c r="O593" i="7"/>
  <c r="P593"/>
  <c r="Q593"/>
  <c r="R593"/>
  <c r="S593"/>
  <c r="T593"/>
  <c r="U593"/>
  <c r="V593"/>
  <c r="W593"/>
  <c r="X593"/>
  <c r="Y593"/>
  <c r="Z593"/>
  <c r="AA70" i="9"/>
  <c r="O591" i="7"/>
  <c r="P591"/>
  <c r="Q591"/>
  <c r="R591"/>
  <c r="S591"/>
  <c r="T591"/>
  <c r="U591"/>
  <c r="V591"/>
  <c r="W591"/>
  <c r="X591"/>
  <c r="Y591"/>
  <c r="Z591"/>
  <c r="AA68" i="9"/>
  <c r="O589" i="7"/>
  <c r="P589"/>
  <c r="Q589"/>
  <c r="R589"/>
  <c r="S589"/>
  <c r="T589"/>
  <c r="U589"/>
  <c r="V589"/>
  <c r="W589"/>
  <c r="X589"/>
  <c r="Y589"/>
  <c r="Z589"/>
  <c r="AA75" i="9"/>
  <c r="O596" i="7"/>
  <c r="P596"/>
  <c r="Q596"/>
  <c r="R596"/>
  <c r="S596"/>
  <c r="T596"/>
  <c r="U596"/>
  <c r="V596"/>
  <c r="W596"/>
  <c r="X596"/>
  <c r="Y596"/>
  <c r="Z596"/>
  <c r="AA73" i="9"/>
  <c r="O594" i="7"/>
  <c r="P594"/>
  <c r="Q594"/>
  <c r="R594"/>
  <c r="S594"/>
  <c r="T594"/>
  <c r="U594"/>
  <c r="V594"/>
  <c r="W594"/>
  <c r="X594"/>
  <c r="Y594"/>
  <c r="Z594"/>
  <c r="AA71" i="9"/>
  <c r="O592" i="7"/>
  <c r="P592"/>
  <c r="Q592"/>
  <c r="R592"/>
  <c r="S592"/>
  <c r="T592"/>
  <c r="U592"/>
  <c r="V592"/>
  <c r="W592"/>
  <c r="X592"/>
  <c r="Y592"/>
  <c r="Z592"/>
  <c r="AA69" i="9"/>
  <c r="O590" i="7"/>
  <c r="P590"/>
  <c r="Q590"/>
  <c r="R590"/>
  <c r="S590"/>
  <c r="T590"/>
  <c r="U590"/>
  <c r="V590"/>
  <c r="W590"/>
  <c r="X590"/>
  <c r="Y590"/>
  <c r="Z590"/>
  <c r="Z74" i="9"/>
  <c r="O627" i="7"/>
  <c r="P627"/>
  <c r="Q627"/>
  <c r="O579"/>
  <c r="R627"/>
  <c r="S627"/>
  <c r="P579"/>
  <c r="T627"/>
  <c r="Q579"/>
  <c r="R579"/>
  <c r="U627"/>
  <c r="S579"/>
  <c r="V627"/>
  <c r="W627"/>
  <c r="T579"/>
  <c r="U579"/>
  <c r="X627"/>
  <c r="V579"/>
  <c r="Y627"/>
  <c r="Z627"/>
  <c r="W579"/>
  <c r="W611" s="1"/>
  <c r="X579"/>
  <c r="X611" s="1"/>
  <c r="Y579"/>
  <c r="Y611" s="1"/>
  <c r="Z579"/>
  <c r="Z611" s="1"/>
  <c r="Z72" i="9"/>
  <c r="O625" i="7"/>
  <c r="O577"/>
  <c r="P577"/>
  <c r="P625"/>
  <c r="Q577"/>
  <c r="Q625"/>
  <c r="R625"/>
  <c r="R577"/>
  <c r="R609" s="1"/>
  <c r="S625"/>
  <c r="S577"/>
  <c r="T625"/>
  <c r="T577"/>
  <c r="U625"/>
  <c r="U577"/>
  <c r="V577"/>
  <c r="V625"/>
  <c r="W625"/>
  <c r="W577"/>
  <c r="X625"/>
  <c r="X577"/>
  <c r="Y577"/>
  <c r="Y625"/>
  <c r="Z625"/>
  <c r="Z577"/>
  <c r="Z609" s="1"/>
  <c r="Z70" i="9"/>
  <c r="O623" i="7"/>
  <c r="P623"/>
  <c r="Q623"/>
  <c r="R623"/>
  <c r="S623"/>
  <c r="T623"/>
  <c r="O575"/>
  <c r="U623"/>
  <c r="P575"/>
  <c r="V623"/>
  <c r="W623"/>
  <c r="Q575"/>
  <c r="X623"/>
  <c r="R575"/>
  <c r="Y623"/>
  <c r="S575"/>
  <c r="Z623"/>
  <c r="T575"/>
  <c r="T607" s="1"/>
  <c r="U575"/>
  <c r="U607" s="1"/>
  <c r="V575"/>
  <c r="V607" s="1"/>
  <c r="W575"/>
  <c r="W607" s="1"/>
  <c r="X575"/>
  <c r="X607" s="1"/>
  <c r="Y575"/>
  <c r="Y607" s="1"/>
  <c r="Z575"/>
  <c r="Z607" s="1"/>
  <c r="Z68" i="9"/>
  <c r="O621" i="7"/>
  <c r="O573"/>
  <c r="P621"/>
  <c r="Q621"/>
  <c r="P573"/>
  <c r="R621"/>
  <c r="Q573"/>
  <c r="S621"/>
  <c r="R573"/>
  <c r="T621"/>
  <c r="S573"/>
  <c r="T573"/>
  <c r="U621"/>
  <c r="V621"/>
  <c r="U573"/>
  <c r="V573"/>
  <c r="W621"/>
  <c r="W573"/>
  <c r="X621"/>
  <c r="Y621"/>
  <c r="X573"/>
  <c r="Z621"/>
  <c r="Z573"/>
  <c r="Y573"/>
  <c r="Z75" i="9"/>
  <c r="O628" i="7"/>
  <c r="O580"/>
  <c r="P628"/>
  <c r="P580"/>
  <c r="Q580"/>
  <c r="Q628"/>
  <c r="R628"/>
  <c r="S628"/>
  <c r="R580"/>
  <c r="T628"/>
  <c r="S580"/>
  <c r="U628"/>
  <c r="T580"/>
  <c r="V580"/>
  <c r="U580"/>
  <c r="U612" s="1"/>
  <c r="V628"/>
  <c r="W628"/>
  <c r="W580"/>
  <c r="X628"/>
  <c r="X580"/>
  <c r="Y628"/>
  <c r="Y580"/>
  <c r="Z628"/>
  <c r="Z580"/>
  <c r="Z612" s="1"/>
  <c r="Z73" i="9"/>
  <c r="O626" i="7"/>
  <c r="O578"/>
  <c r="P578"/>
  <c r="P626"/>
  <c r="Q626"/>
  <c r="Q578"/>
  <c r="R578"/>
  <c r="R626"/>
  <c r="S578"/>
  <c r="S610" s="1"/>
  <c r="S626"/>
  <c r="T626"/>
  <c r="T578"/>
  <c r="U578"/>
  <c r="U626"/>
  <c r="V578"/>
  <c r="V626"/>
  <c r="W626"/>
  <c r="W578"/>
  <c r="X578"/>
  <c r="X626"/>
  <c r="Y578"/>
  <c r="Y626"/>
  <c r="Z578"/>
  <c r="Z626"/>
  <c r="Z71" i="9"/>
  <c r="O624" i="7"/>
  <c r="P624"/>
  <c r="Q624"/>
  <c r="R624"/>
  <c r="S624"/>
  <c r="T624"/>
  <c r="O576"/>
  <c r="U624"/>
  <c r="P576"/>
  <c r="V624"/>
  <c r="Q576"/>
  <c r="Q608" s="1"/>
  <c r="W624"/>
  <c r="R576"/>
  <c r="X624"/>
  <c r="S576"/>
  <c r="Y624"/>
  <c r="Z624"/>
  <c r="T576"/>
  <c r="T608" s="1"/>
  <c r="U576"/>
  <c r="V576"/>
  <c r="V608" s="1"/>
  <c r="W576"/>
  <c r="W608" s="1"/>
  <c r="X576"/>
  <c r="X608" s="1"/>
  <c r="Y576"/>
  <c r="Y608" s="1"/>
  <c r="Z576"/>
  <c r="Z608" s="1"/>
  <c r="Z69" i="9"/>
  <c r="O622" i="7"/>
  <c r="O574"/>
  <c r="P622"/>
  <c r="Q622"/>
  <c r="P574"/>
  <c r="Q574"/>
  <c r="R622"/>
  <c r="R574"/>
  <c r="R606" s="1"/>
  <c r="S622"/>
  <c r="T622"/>
  <c r="S574"/>
  <c r="U622"/>
  <c r="T574"/>
  <c r="V622"/>
  <c r="U574"/>
  <c r="U606" s="1"/>
  <c r="V574"/>
  <c r="V606" s="1"/>
  <c r="W622"/>
  <c r="X622"/>
  <c r="W574"/>
  <c r="X574"/>
  <c r="Y574"/>
  <c r="Y622"/>
  <c r="Z622"/>
  <c r="Z574"/>
  <c r="Z606" s="1"/>
  <c r="AA59" i="9"/>
  <c r="O489" i="7"/>
  <c r="P489"/>
  <c r="Q489"/>
  <c r="R489"/>
  <c r="S489"/>
  <c r="T489"/>
  <c r="U489"/>
  <c r="V489"/>
  <c r="W489"/>
  <c r="X489"/>
  <c r="Y489"/>
  <c r="Z489"/>
  <c r="AA57" i="9"/>
  <c r="O487" i="7"/>
  <c r="P487"/>
  <c r="Q487"/>
  <c r="R487"/>
  <c r="S487"/>
  <c r="T487"/>
  <c r="U487"/>
  <c r="V487"/>
  <c r="W487"/>
  <c r="X487"/>
  <c r="Y487"/>
  <c r="Z487"/>
  <c r="AA55" i="9"/>
  <c r="O485" i="7"/>
  <c r="P485"/>
  <c r="Q485"/>
  <c r="R485"/>
  <c r="S485"/>
  <c r="T485"/>
  <c r="U485"/>
  <c r="V485"/>
  <c r="W485"/>
  <c r="X485"/>
  <c r="Y485"/>
  <c r="Z485"/>
  <c r="Z60" i="9"/>
  <c r="O522" i="7"/>
  <c r="O474"/>
  <c r="P522"/>
  <c r="P474"/>
  <c r="Q522"/>
  <c r="R522"/>
  <c r="Q474"/>
  <c r="R474"/>
  <c r="S522"/>
  <c r="S474"/>
  <c r="T474"/>
  <c r="T522"/>
  <c r="U474"/>
  <c r="U522"/>
  <c r="V522"/>
  <c r="V474"/>
  <c r="W522"/>
  <c r="W474"/>
  <c r="X522"/>
  <c r="X474"/>
  <c r="Y522"/>
  <c r="Z474"/>
  <c r="Y474"/>
  <c r="Z522"/>
  <c r="Z58" i="9"/>
  <c r="O520" i="7"/>
  <c r="P520"/>
  <c r="O472"/>
  <c r="Q520"/>
  <c r="R520"/>
  <c r="P472"/>
  <c r="S520"/>
  <c r="Q472"/>
  <c r="R472"/>
  <c r="T520"/>
  <c r="S472"/>
  <c r="U520"/>
  <c r="V520"/>
  <c r="T472"/>
  <c r="U472"/>
  <c r="W520"/>
  <c r="V472"/>
  <c r="X520"/>
  <c r="Y520"/>
  <c r="W472"/>
  <c r="X472"/>
  <c r="Z520"/>
  <c r="Y472"/>
  <c r="Z472"/>
  <c r="Z56" i="9"/>
  <c r="O518" i="7"/>
  <c r="P518"/>
  <c r="Q518"/>
  <c r="R518"/>
  <c r="S518"/>
  <c r="O470"/>
  <c r="P470"/>
  <c r="T518"/>
  <c r="U518"/>
  <c r="Q470"/>
  <c r="R470"/>
  <c r="V518"/>
  <c r="S470"/>
  <c r="W518"/>
  <c r="T470"/>
  <c r="X518"/>
  <c r="Y518"/>
  <c r="U470"/>
  <c r="Z518"/>
  <c r="V470"/>
  <c r="W470"/>
  <c r="X470"/>
  <c r="Y470"/>
  <c r="Z470"/>
  <c r="Z54" i="9"/>
  <c r="O516" i="7"/>
  <c r="P516"/>
  <c r="Q516"/>
  <c r="O468"/>
  <c r="P468"/>
  <c r="R516"/>
  <c r="Q468"/>
  <c r="S516"/>
  <c r="R468"/>
  <c r="T516"/>
  <c r="U516"/>
  <c r="S468"/>
  <c r="V516"/>
  <c r="T468"/>
  <c r="U468"/>
  <c r="W516"/>
  <c r="V468"/>
  <c r="X516"/>
  <c r="Y516"/>
  <c r="W468"/>
  <c r="Z516"/>
  <c r="X468"/>
  <c r="Y468"/>
  <c r="Z468"/>
  <c r="AA60" i="9"/>
  <c r="O490" i="7"/>
  <c r="P490"/>
  <c r="Q490"/>
  <c r="R490"/>
  <c r="S490"/>
  <c r="T490"/>
  <c r="U490"/>
  <c r="V490"/>
  <c r="W490"/>
  <c r="X490"/>
  <c r="Y490"/>
  <c r="Z490"/>
  <c r="AA58" i="9"/>
  <c r="O488" i="7"/>
  <c r="P488"/>
  <c r="Q488"/>
  <c r="R488"/>
  <c r="S488"/>
  <c r="T488"/>
  <c r="U488"/>
  <c r="V488"/>
  <c r="W488"/>
  <c r="X488"/>
  <c r="Y488"/>
  <c r="Z488"/>
  <c r="AA56" i="9"/>
  <c r="O486" i="7"/>
  <c r="P486"/>
  <c r="Q486"/>
  <c r="R486"/>
  <c r="S486"/>
  <c r="T486"/>
  <c r="U486"/>
  <c r="V486"/>
  <c r="W486"/>
  <c r="X486"/>
  <c r="Y486"/>
  <c r="Z486"/>
  <c r="AA54" i="9"/>
  <c r="O484" i="7"/>
  <c r="P484"/>
  <c r="Q484"/>
  <c r="R484"/>
  <c r="S484"/>
  <c r="T484"/>
  <c r="U484"/>
  <c r="V484"/>
  <c r="W484"/>
  <c r="X484"/>
  <c r="Y484"/>
  <c r="Z484"/>
  <c r="AA61" i="9"/>
  <c r="O491" i="7"/>
  <c r="P491"/>
  <c r="Q491"/>
  <c r="R491"/>
  <c r="S491"/>
  <c r="T491"/>
  <c r="U491"/>
  <c r="V491"/>
  <c r="W491"/>
  <c r="X491"/>
  <c r="Y491"/>
  <c r="Z491"/>
  <c r="Z61" i="9"/>
  <c r="O523" i="7"/>
  <c r="P523"/>
  <c r="Q523"/>
  <c r="R523"/>
  <c r="O475"/>
  <c r="S523"/>
  <c r="T523"/>
  <c r="P475"/>
  <c r="U523"/>
  <c r="Q475"/>
  <c r="Q507" s="1"/>
  <c r="R475"/>
  <c r="R507" s="1"/>
  <c r="V523"/>
  <c r="S475"/>
  <c r="W523"/>
  <c r="X523"/>
  <c r="T475"/>
  <c r="Y523"/>
  <c r="U475"/>
  <c r="V475"/>
  <c r="Z523"/>
  <c r="W475"/>
  <c r="X475"/>
  <c r="Y475"/>
  <c r="Z475"/>
  <c r="Z59" i="9"/>
  <c r="O521" i="7"/>
  <c r="P521"/>
  <c r="O473"/>
  <c r="P473"/>
  <c r="Q521"/>
  <c r="Q473"/>
  <c r="Q505" s="1"/>
  <c r="R473"/>
  <c r="R505" s="1"/>
  <c r="R521"/>
  <c r="S521"/>
  <c r="S473"/>
  <c r="T521"/>
  <c r="U521"/>
  <c r="T473"/>
  <c r="T505" s="1"/>
  <c r="U473"/>
  <c r="U505" s="1"/>
  <c r="V521"/>
  <c r="W521"/>
  <c r="V473"/>
  <c r="X473"/>
  <c r="W473"/>
  <c r="X521"/>
  <c r="Y521"/>
  <c r="Y473"/>
  <c r="Y505" s="1"/>
  <c r="Z521"/>
  <c r="Z473"/>
  <c r="Z57" i="9"/>
  <c r="O519" i="7"/>
  <c r="P519"/>
  <c r="Q519"/>
  <c r="O471"/>
  <c r="O503" s="1"/>
  <c r="P471"/>
  <c r="P503" s="1"/>
  <c r="R519"/>
  <c r="S519"/>
  <c r="Q471"/>
  <c r="R471"/>
  <c r="T519"/>
  <c r="U519"/>
  <c r="S471"/>
  <c r="S503" s="1"/>
  <c r="T471"/>
  <c r="T503" s="1"/>
  <c r="V519"/>
  <c r="W519"/>
  <c r="U471"/>
  <c r="V471"/>
  <c r="X519"/>
  <c r="Y519"/>
  <c r="W471"/>
  <c r="W503" s="1"/>
  <c r="Z519"/>
  <c r="X471"/>
  <c r="Y471"/>
  <c r="Z471"/>
  <c r="Z55" i="9"/>
  <c r="O517" i="7"/>
  <c r="P517"/>
  <c r="O469"/>
  <c r="Q517"/>
  <c r="P469"/>
  <c r="P501" s="1"/>
  <c r="R517"/>
  <c r="S517"/>
  <c r="Q469"/>
  <c r="R469"/>
  <c r="T517"/>
  <c r="U517"/>
  <c r="S469"/>
  <c r="S501" s="1"/>
  <c r="V517"/>
  <c r="T469"/>
  <c r="W517"/>
  <c r="U469"/>
  <c r="V469"/>
  <c r="X517"/>
  <c r="W469"/>
  <c r="Y517"/>
  <c r="Z517"/>
  <c r="X469"/>
  <c r="Y469"/>
  <c r="Z469"/>
  <c r="AA46" i="9"/>
  <c r="O385" i="7"/>
  <c r="P385"/>
  <c r="Q385"/>
  <c r="R385"/>
  <c r="S385"/>
  <c r="T385"/>
  <c r="U385"/>
  <c r="V385"/>
  <c r="W385"/>
  <c r="X385"/>
  <c r="Y385"/>
  <c r="Z385"/>
  <c r="AA42" i="9"/>
  <c r="O381" i="7"/>
  <c r="P381"/>
  <c r="Q381"/>
  <c r="R381"/>
  <c r="S381"/>
  <c r="T381"/>
  <c r="U381"/>
  <c r="V381"/>
  <c r="W381"/>
  <c r="X381"/>
  <c r="Y381"/>
  <c r="Z381"/>
  <c r="AA47" i="9"/>
  <c r="O386" i="7"/>
  <c r="P386"/>
  <c r="Q386"/>
  <c r="R386"/>
  <c r="S386"/>
  <c r="T386"/>
  <c r="U386"/>
  <c r="V386"/>
  <c r="W386"/>
  <c r="X386"/>
  <c r="Y386"/>
  <c r="Z386"/>
  <c r="AA45" i="9"/>
  <c r="O384" i="7"/>
  <c r="P384"/>
  <c r="Q384"/>
  <c r="R384"/>
  <c r="S384"/>
  <c r="T384"/>
  <c r="U384"/>
  <c r="V384"/>
  <c r="W384"/>
  <c r="X384"/>
  <c r="Y384"/>
  <c r="Z384"/>
  <c r="AA43" i="9"/>
  <c r="O382" i="7"/>
  <c r="P382"/>
  <c r="Q382"/>
  <c r="R382"/>
  <c r="S382"/>
  <c r="T382"/>
  <c r="U382"/>
  <c r="V382"/>
  <c r="W382"/>
  <c r="X382"/>
  <c r="Y382"/>
  <c r="Z382"/>
  <c r="AA41" i="9"/>
  <c r="O380" i="7"/>
  <c r="P380"/>
  <c r="Q380"/>
  <c r="R380"/>
  <c r="S380"/>
  <c r="T380"/>
  <c r="U380"/>
  <c r="V380"/>
  <c r="W380"/>
  <c r="X380"/>
  <c r="Y380"/>
  <c r="Z380"/>
  <c r="Z46" i="9"/>
  <c r="O417" i="7"/>
  <c r="P417"/>
  <c r="Q417"/>
  <c r="R417"/>
  <c r="O369"/>
  <c r="S417"/>
  <c r="T417"/>
  <c r="P369"/>
  <c r="P401" s="1"/>
  <c r="Q369"/>
  <c r="Q401" s="1"/>
  <c r="U417"/>
  <c r="R369"/>
  <c r="V417"/>
  <c r="S369"/>
  <c r="W417"/>
  <c r="T369"/>
  <c r="X417"/>
  <c r="Y417"/>
  <c r="U369"/>
  <c r="V369"/>
  <c r="Z417"/>
  <c r="W369"/>
  <c r="X369"/>
  <c r="Y369"/>
  <c r="Z369"/>
  <c r="Z44" i="9"/>
  <c r="O415" i="7"/>
  <c r="P415"/>
  <c r="Q415"/>
  <c r="O367"/>
  <c r="R415"/>
  <c r="P367"/>
  <c r="Q367"/>
  <c r="S415"/>
  <c r="R367"/>
  <c r="T415"/>
  <c r="S367"/>
  <c r="U415"/>
  <c r="V415"/>
  <c r="T367"/>
  <c r="W415"/>
  <c r="U367"/>
  <c r="V367"/>
  <c r="X415"/>
  <c r="W367"/>
  <c r="Y415"/>
  <c r="Z415"/>
  <c r="X367"/>
  <c r="Y367"/>
  <c r="Z367"/>
  <c r="Z42" i="9"/>
  <c r="O413" i="7"/>
  <c r="P413"/>
  <c r="Q413"/>
  <c r="R413"/>
  <c r="S413"/>
  <c r="T413"/>
  <c r="U413"/>
  <c r="V413"/>
  <c r="W413"/>
  <c r="O365"/>
  <c r="O397" s="1"/>
  <c r="X413"/>
  <c r="P365"/>
  <c r="Y413"/>
  <c r="Q365"/>
  <c r="R365"/>
  <c r="Z413"/>
  <c r="S365"/>
  <c r="T365"/>
  <c r="U365"/>
  <c r="V365"/>
  <c r="W365"/>
  <c r="X365"/>
  <c r="Y365"/>
  <c r="Z365"/>
  <c r="Z40" i="9"/>
  <c r="O411" i="7"/>
  <c r="P411"/>
  <c r="Q411"/>
  <c r="O363"/>
  <c r="P363"/>
  <c r="R411"/>
  <c r="S411"/>
  <c r="Q363"/>
  <c r="T411"/>
  <c r="R363"/>
  <c r="S363"/>
  <c r="U411"/>
  <c r="V411"/>
  <c r="T363"/>
  <c r="W411"/>
  <c r="U363"/>
  <c r="X411"/>
  <c r="V363"/>
  <c r="W363"/>
  <c r="Y411"/>
  <c r="X363"/>
  <c r="Z411"/>
  <c r="Y363"/>
  <c r="Z363"/>
  <c r="AA44" i="9"/>
  <c r="O383" i="7"/>
  <c r="P383"/>
  <c r="Q383"/>
  <c r="R383"/>
  <c r="S383"/>
  <c r="T383"/>
  <c r="U383"/>
  <c r="V383"/>
  <c r="W383"/>
  <c r="X383"/>
  <c r="Y383"/>
  <c r="Z383"/>
  <c r="AA40" i="9"/>
  <c r="O379" i="7"/>
  <c r="P379"/>
  <c r="Q379"/>
  <c r="R379"/>
  <c r="S379"/>
  <c r="T379"/>
  <c r="U379"/>
  <c r="V379"/>
  <c r="W379"/>
  <c r="X379"/>
  <c r="Y379"/>
  <c r="Z379"/>
  <c r="Z47" i="9"/>
  <c r="O418" i="7"/>
  <c r="P418"/>
  <c r="O370"/>
  <c r="O402" s="1"/>
  <c r="Q418"/>
  <c r="R418"/>
  <c r="P370"/>
  <c r="Q370"/>
  <c r="S418"/>
  <c r="T418"/>
  <c r="R370"/>
  <c r="R402" s="1"/>
  <c r="U418"/>
  <c r="S370"/>
  <c r="T370"/>
  <c r="V418"/>
  <c r="W418"/>
  <c r="U370"/>
  <c r="V370"/>
  <c r="X418"/>
  <c r="W370"/>
  <c r="W402" s="1"/>
  <c r="Y418"/>
  <c r="X370"/>
  <c r="Z418"/>
  <c r="Y370"/>
  <c r="Z370"/>
  <c r="Z45" i="9"/>
  <c r="O416" i="7"/>
  <c r="P416"/>
  <c r="Q416"/>
  <c r="O368"/>
  <c r="P368"/>
  <c r="R416"/>
  <c r="S416"/>
  <c r="Q368"/>
  <c r="R368"/>
  <c r="T416"/>
  <c r="U416"/>
  <c r="S368"/>
  <c r="T368"/>
  <c r="V416"/>
  <c r="U368"/>
  <c r="W416"/>
  <c r="X416"/>
  <c r="V368"/>
  <c r="V400" s="1"/>
  <c r="Y416"/>
  <c r="W368"/>
  <c r="X368"/>
  <c r="Z416"/>
  <c r="Y368"/>
  <c r="Z368"/>
  <c r="Z43" i="9"/>
  <c r="O414" i="7"/>
  <c r="P414"/>
  <c r="Q414"/>
  <c r="R414"/>
  <c r="S414"/>
  <c r="T414"/>
  <c r="U414"/>
  <c r="O366"/>
  <c r="V414"/>
  <c r="P366"/>
  <c r="W414"/>
  <c r="Q366"/>
  <c r="X414"/>
  <c r="Y414"/>
  <c r="R366"/>
  <c r="S366"/>
  <c r="Z414"/>
  <c r="T366"/>
  <c r="U366"/>
  <c r="V366"/>
  <c r="W366"/>
  <c r="X366"/>
  <c r="Y366"/>
  <c r="Z366"/>
  <c r="Z41" i="9"/>
  <c r="O412" i="7"/>
  <c r="P412"/>
  <c r="O364"/>
  <c r="O396" s="1"/>
  <c r="Q412"/>
  <c r="R412"/>
  <c r="P364"/>
  <c r="Q364"/>
  <c r="S412"/>
  <c r="T412"/>
  <c r="R364"/>
  <c r="R396" s="1"/>
  <c r="S364"/>
  <c r="S396" s="1"/>
  <c r="U412"/>
  <c r="V412"/>
  <c r="T364"/>
  <c r="W412"/>
  <c r="U364"/>
  <c r="X412"/>
  <c r="V364"/>
  <c r="V396" s="1"/>
  <c r="W364"/>
  <c r="W396" s="1"/>
  <c r="Y412"/>
  <c r="Z412"/>
  <c r="X364"/>
  <c r="Y364"/>
  <c r="Z364"/>
  <c r="Z33" i="9"/>
  <c r="O313" i="7"/>
  <c r="P313"/>
  <c r="O265"/>
  <c r="Q313"/>
  <c r="P265"/>
  <c r="Q265"/>
  <c r="R313"/>
  <c r="S313"/>
  <c r="S265"/>
  <c r="R265"/>
  <c r="T313"/>
  <c r="T265"/>
  <c r="U313"/>
  <c r="V313"/>
  <c r="U265"/>
  <c r="W265"/>
  <c r="V265"/>
  <c r="W313"/>
  <c r="X313"/>
  <c r="Y265"/>
  <c r="X265"/>
  <c r="Y313"/>
  <c r="Z313"/>
  <c r="Z265"/>
  <c r="Z29" i="9"/>
  <c r="O309" i="7"/>
  <c r="P309"/>
  <c r="O261"/>
  <c r="Q309"/>
  <c r="P261"/>
  <c r="R309"/>
  <c r="Q261"/>
  <c r="S309"/>
  <c r="T309"/>
  <c r="R261"/>
  <c r="U309"/>
  <c r="S261"/>
  <c r="T261"/>
  <c r="V309"/>
  <c r="W309"/>
  <c r="U261"/>
  <c r="X309"/>
  <c r="V261"/>
  <c r="W261"/>
  <c r="Y309"/>
  <c r="Z309"/>
  <c r="X261"/>
  <c r="Y261"/>
  <c r="Z261"/>
  <c r="AA32" i="9"/>
  <c r="O280" i="7"/>
  <c r="P280"/>
  <c r="Q280"/>
  <c r="R280"/>
  <c r="S280"/>
  <c r="T280"/>
  <c r="U280"/>
  <c r="V280"/>
  <c r="W280"/>
  <c r="X280"/>
  <c r="Y280"/>
  <c r="Z280"/>
  <c r="AA30" i="9"/>
  <c r="O278" i="7"/>
  <c r="P278"/>
  <c r="Q278"/>
  <c r="R278"/>
  <c r="S278"/>
  <c r="T278"/>
  <c r="U278"/>
  <c r="V278"/>
  <c r="W278"/>
  <c r="X278"/>
  <c r="Y278"/>
  <c r="Z278"/>
  <c r="AA28" i="9"/>
  <c r="O276" i="7"/>
  <c r="P276"/>
  <c r="Q276"/>
  <c r="R276"/>
  <c r="S276"/>
  <c r="T276"/>
  <c r="U276"/>
  <c r="V276"/>
  <c r="W276"/>
  <c r="X276"/>
  <c r="Y276"/>
  <c r="Z276"/>
  <c r="AA26" i="9"/>
  <c r="O274" i="7"/>
  <c r="P274"/>
  <c r="Q274"/>
  <c r="R274"/>
  <c r="S274"/>
  <c r="T274"/>
  <c r="U274"/>
  <c r="V274"/>
  <c r="W274"/>
  <c r="X274"/>
  <c r="Y274"/>
  <c r="Z274"/>
  <c r="Z32" i="9"/>
  <c r="O312" i="7"/>
  <c r="P312"/>
  <c r="O264"/>
  <c r="Q264"/>
  <c r="P264"/>
  <c r="Q312"/>
  <c r="R312"/>
  <c r="S264"/>
  <c r="S312"/>
  <c r="R264"/>
  <c r="T312"/>
  <c r="T264"/>
  <c r="U312"/>
  <c r="U264"/>
  <c r="V312"/>
  <c r="W312"/>
  <c r="W264"/>
  <c r="W296" s="1"/>
  <c r="V264"/>
  <c r="X312"/>
  <c r="Y312"/>
  <c r="Y264"/>
  <c r="X264"/>
  <c r="X296" s="1"/>
  <c r="Z312"/>
  <c r="Z264"/>
  <c r="Z296" s="1"/>
  <c r="Z30" i="9"/>
  <c r="O310" i="7"/>
  <c r="P310"/>
  <c r="O262"/>
  <c r="P262"/>
  <c r="Q262"/>
  <c r="Q310"/>
  <c r="R310"/>
  <c r="R262"/>
  <c r="R294" s="1"/>
  <c r="S310"/>
  <c r="S262"/>
  <c r="T310"/>
  <c r="U262"/>
  <c r="T262"/>
  <c r="U310"/>
  <c r="V310"/>
  <c r="V262"/>
  <c r="V294" s="1"/>
  <c r="W262"/>
  <c r="W294" s="1"/>
  <c r="W310"/>
  <c r="X310"/>
  <c r="X262"/>
  <c r="Y310"/>
  <c r="Z310"/>
  <c r="Y262"/>
  <c r="Y294" s="1"/>
  <c r="Z262"/>
  <c r="Z294" s="1"/>
  <c r="Z28" i="9"/>
  <c r="O308" i="7"/>
  <c r="O260"/>
  <c r="P308"/>
  <c r="Q308"/>
  <c r="P260"/>
  <c r="R308"/>
  <c r="Q260"/>
  <c r="Q292" s="1"/>
  <c r="R260"/>
  <c r="R292" s="1"/>
  <c r="S308"/>
  <c r="S260"/>
  <c r="T308"/>
  <c r="U308"/>
  <c r="T260"/>
  <c r="V260"/>
  <c r="V308"/>
  <c r="U260"/>
  <c r="W308"/>
  <c r="W260"/>
  <c r="X260"/>
  <c r="X308"/>
  <c r="Y308"/>
  <c r="Y260"/>
  <c r="Z308"/>
  <c r="Z260"/>
  <c r="Z292" s="1"/>
  <c r="Z26" i="9"/>
  <c r="O306" i="7"/>
  <c r="P306"/>
  <c r="O258"/>
  <c r="Q306"/>
  <c r="R306"/>
  <c r="P258"/>
  <c r="Q258"/>
  <c r="S306"/>
  <c r="T306"/>
  <c r="R258"/>
  <c r="S258"/>
  <c r="U306"/>
  <c r="V306"/>
  <c r="T258"/>
  <c r="W306"/>
  <c r="U258"/>
  <c r="V258"/>
  <c r="X306"/>
  <c r="Y306"/>
  <c r="W258"/>
  <c r="X258"/>
  <c r="Z306"/>
  <c r="Y258"/>
  <c r="Z258"/>
  <c r="Z31" i="9"/>
  <c r="O311" i="7"/>
  <c r="P311"/>
  <c r="P263"/>
  <c r="O263"/>
  <c r="Q311"/>
  <c r="Q263"/>
  <c r="R311"/>
  <c r="R263"/>
  <c r="S263"/>
  <c r="S311"/>
  <c r="T311"/>
  <c r="U311"/>
  <c r="T263"/>
  <c r="U263"/>
  <c r="V311"/>
  <c r="V263"/>
  <c r="W311"/>
  <c r="W263"/>
  <c r="X263"/>
  <c r="X311"/>
  <c r="Y311"/>
  <c r="Y263"/>
  <c r="Z263"/>
  <c r="Z311"/>
  <c r="Z27" i="9"/>
  <c r="O307" i="7"/>
  <c r="O259"/>
  <c r="P307"/>
  <c r="P259"/>
  <c r="Q307"/>
  <c r="Q259"/>
  <c r="R307"/>
  <c r="S259"/>
  <c r="S307"/>
  <c r="R259"/>
  <c r="T307"/>
  <c r="U307"/>
  <c r="T259"/>
  <c r="V307"/>
  <c r="U259"/>
  <c r="W307"/>
  <c r="W259"/>
  <c r="V259"/>
  <c r="X307"/>
  <c r="X259"/>
  <c r="Y259"/>
  <c r="Y307"/>
  <c r="Z307"/>
  <c r="Z259"/>
  <c r="AA33" i="9"/>
  <c r="O281" i="7"/>
  <c r="P281"/>
  <c r="Q281"/>
  <c r="R281"/>
  <c r="S281"/>
  <c r="T281"/>
  <c r="U281"/>
  <c r="V281"/>
  <c r="W281"/>
  <c r="X281"/>
  <c r="Y281"/>
  <c r="Z281"/>
  <c r="AA31" i="9"/>
  <c r="O279" i="7"/>
  <c r="P279"/>
  <c r="Q279"/>
  <c r="R279"/>
  <c r="S279"/>
  <c r="T279"/>
  <c r="U279"/>
  <c r="V279"/>
  <c r="W279"/>
  <c r="X279"/>
  <c r="Y279"/>
  <c r="Z279"/>
  <c r="AA29" i="9"/>
  <c r="O277" i="7"/>
  <c r="P277"/>
  <c r="Q277"/>
  <c r="R277"/>
  <c r="S277"/>
  <c r="T277"/>
  <c r="U277"/>
  <c r="V277"/>
  <c r="W277"/>
  <c r="X277"/>
  <c r="Y277"/>
  <c r="Z277"/>
  <c r="AA27" i="9"/>
  <c r="O275" i="7"/>
  <c r="P275"/>
  <c r="Q275"/>
  <c r="R275"/>
  <c r="S275"/>
  <c r="T275"/>
  <c r="U275"/>
  <c r="V275"/>
  <c r="W275"/>
  <c r="X275"/>
  <c r="Y275"/>
  <c r="Z275"/>
  <c r="AA19" i="9"/>
  <c r="O176" i="7"/>
  <c r="P176"/>
  <c r="Q176"/>
  <c r="R176"/>
  <c r="S176"/>
  <c r="T176"/>
  <c r="U176"/>
  <c r="V176"/>
  <c r="W176"/>
  <c r="X176"/>
  <c r="Y176"/>
  <c r="Z176"/>
  <c r="AA17" i="9"/>
  <c r="O174" i="7"/>
  <c r="P174"/>
  <c r="Q174"/>
  <c r="R174"/>
  <c r="S174"/>
  <c r="T174"/>
  <c r="U174"/>
  <c r="V174"/>
  <c r="W174"/>
  <c r="X174"/>
  <c r="Y174"/>
  <c r="Z174"/>
  <c r="AA15" i="9"/>
  <c r="O172" i="7"/>
  <c r="P172"/>
  <c r="Q172"/>
  <c r="R172"/>
  <c r="S172"/>
  <c r="T172"/>
  <c r="U172"/>
  <c r="V172"/>
  <c r="W172"/>
  <c r="X172"/>
  <c r="Y172"/>
  <c r="Z172"/>
  <c r="AA13" i="9"/>
  <c r="O170" i="7"/>
  <c r="P170"/>
  <c r="Q170"/>
  <c r="R170"/>
  <c r="S170"/>
  <c r="T170"/>
  <c r="U170"/>
  <c r="V170"/>
  <c r="W170"/>
  <c r="X170"/>
  <c r="Y170"/>
  <c r="Z170"/>
  <c r="Z19" i="9"/>
  <c r="O208" i="7"/>
  <c r="O160"/>
  <c r="P160"/>
  <c r="P208"/>
  <c r="Q208"/>
  <c r="Q160"/>
  <c r="R208"/>
  <c r="R160"/>
  <c r="R192" s="1"/>
  <c r="S208"/>
  <c r="S160"/>
  <c r="T160"/>
  <c r="T208"/>
  <c r="U160"/>
  <c r="U208"/>
  <c r="V208"/>
  <c r="V160"/>
  <c r="V192" s="1"/>
  <c r="W160"/>
  <c r="W192" s="1"/>
  <c r="W208"/>
  <c r="X160"/>
  <c r="X208"/>
  <c r="Y160"/>
  <c r="Y208"/>
  <c r="Z208"/>
  <c r="Z160"/>
  <c r="Z192" s="1"/>
  <c r="Z17" i="9"/>
  <c r="O206" i="7"/>
  <c r="O158"/>
  <c r="P206"/>
  <c r="P158"/>
  <c r="Q158"/>
  <c r="Q206"/>
  <c r="R158"/>
  <c r="R206"/>
  <c r="S206"/>
  <c r="S158"/>
  <c r="T206"/>
  <c r="T158"/>
  <c r="U158"/>
  <c r="U206"/>
  <c r="V206"/>
  <c r="V158"/>
  <c r="V190" s="1"/>
  <c r="W158"/>
  <c r="W190" s="1"/>
  <c r="W206"/>
  <c r="X158"/>
  <c r="X206"/>
  <c r="Y158"/>
  <c r="Y206"/>
  <c r="Z158"/>
  <c r="Z206"/>
  <c r="Z15" i="9"/>
  <c r="O204" i="7"/>
  <c r="O156"/>
  <c r="P156"/>
  <c r="P204"/>
  <c r="Q204"/>
  <c r="Q156"/>
  <c r="R204"/>
  <c r="R156"/>
  <c r="R188" s="1"/>
  <c r="S204"/>
  <c r="S156"/>
  <c r="T156"/>
  <c r="T204"/>
  <c r="U156"/>
  <c r="U204"/>
  <c r="V204"/>
  <c r="V156"/>
  <c r="V188" s="1"/>
  <c r="W204"/>
  <c r="W156"/>
  <c r="X204"/>
  <c r="X156"/>
  <c r="Y204"/>
  <c r="Y156"/>
  <c r="Z156"/>
  <c r="Z204"/>
  <c r="Z13" i="9"/>
  <c r="Q202" i="7"/>
  <c r="P202"/>
  <c r="R202"/>
  <c r="O202"/>
  <c r="S202"/>
  <c r="T202"/>
  <c r="U202"/>
  <c r="V202"/>
  <c r="W202"/>
  <c r="X202"/>
  <c r="Y202"/>
  <c r="Z202"/>
  <c r="O154"/>
  <c r="O186" s="1"/>
  <c r="P154"/>
  <c r="P186" s="1"/>
  <c r="Q154"/>
  <c r="Q186" s="1"/>
  <c r="R154"/>
  <c r="R186" s="1"/>
  <c r="S154"/>
  <c r="S186" s="1"/>
  <c r="T154"/>
  <c r="T186" s="1"/>
  <c r="U154"/>
  <c r="U186" s="1"/>
  <c r="V154"/>
  <c r="V186" s="1"/>
  <c r="W154"/>
  <c r="W186" s="1"/>
  <c r="X154"/>
  <c r="X186" s="1"/>
  <c r="Y154"/>
  <c r="Y186" s="1"/>
  <c r="Z154"/>
  <c r="Z186" s="1"/>
  <c r="AA18" i="9"/>
  <c r="O175" i="7"/>
  <c r="P175"/>
  <c r="Q175"/>
  <c r="R175"/>
  <c r="S175"/>
  <c r="T175"/>
  <c r="U175"/>
  <c r="V175"/>
  <c r="W175"/>
  <c r="X175"/>
  <c r="Y175"/>
  <c r="Z175"/>
  <c r="AA16" i="9"/>
  <c r="O173" i="7"/>
  <c r="P173"/>
  <c r="Q173"/>
  <c r="R173"/>
  <c r="S173"/>
  <c r="T173"/>
  <c r="U173"/>
  <c r="V173"/>
  <c r="W173"/>
  <c r="X173"/>
  <c r="Y173"/>
  <c r="Z173"/>
  <c r="AA14" i="9"/>
  <c r="O171" i="7"/>
  <c r="P171"/>
  <c r="Q171"/>
  <c r="R171"/>
  <c r="S171"/>
  <c r="T171"/>
  <c r="U171"/>
  <c r="V171"/>
  <c r="W171"/>
  <c r="X171"/>
  <c r="Y171"/>
  <c r="Z171"/>
  <c r="AA12" i="9"/>
  <c r="O169" i="7"/>
  <c r="P169"/>
  <c r="Q169"/>
  <c r="R169"/>
  <c r="S169"/>
  <c r="T169"/>
  <c r="U169"/>
  <c r="V169"/>
  <c r="W169"/>
  <c r="X169"/>
  <c r="Y169"/>
  <c r="Z169"/>
  <c r="Z18" i="9"/>
  <c r="O207" i="7"/>
  <c r="P207"/>
  <c r="Q207"/>
  <c r="R207"/>
  <c r="S207"/>
  <c r="T207"/>
  <c r="U207"/>
  <c r="O159"/>
  <c r="V207"/>
  <c r="W207"/>
  <c r="P159"/>
  <c r="X207"/>
  <c r="Q159"/>
  <c r="Y207"/>
  <c r="R159"/>
  <c r="S159"/>
  <c r="Z207"/>
  <c r="T159"/>
  <c r="T191" s="1"/>
  <c r="U159"/>
  <c r="U191" s="1"/>
  <c r="V159"/>
  <c r="V191" s="1"/>
  <c r="W159"/>
  <c r="W191" s="1"/>
  <c r="X159"/>
  <c r="X191" s="1"/>
  <c r="Y159"/>
  <c r="Y191" s="1"/>
  <c r="Z159"/>
  <c r="Z191" s="1"/>
  <c r="Z16" i="9"/>
  <c r="O205" i="7"/>
  <c r="P205"/>
  <c r="Q205"/>
  <c r="R205"/>
  <c r="S205"/>
  <c r="T205"/>
  <c r="O157"/>
  <c r="U205"/>
  <c r="P157"/>
  <c r="V205"/>
  <c r="W205"/>
  <c r="Q157"/>
  <c r="X205"/>
  <c r="R157"/>
  <c r="S157"/>
  <c r="Y205"/>
  <c r="T157"/>
  <c r="Z205"/>
  <c r="U157"/>
  <c r="U189" s="1"/>
  <c r="V157"/>
  <c r="V189" s="1"/>
  <c r="W157"/>
  <c r="X157"/>
  <c r="X189" s="1"/>
  <c r="Y157"/>
  <c r="Y189" s="1"/>
  <c r="Z157"/>
  <c r="Z189" s="1"/>
  <c r="Z14" i="9"/>
  <c r="O203" i="7"/>
  <c r="S203"/>
  <c r="R203"/>
  <c r="P203"/>
  <c r="T203"/>
  <c r="Q203"/>
  <c r="U203"/>
  <c r="V203"/>
  <c r="W203"/>
  <c r="X203"/>
  <c r="Y203"/>
  <c r="Z203"/>
  <c r="O155"/>
  <c r="O187" s="1"/>
  <c r="P155"/>
  <c r="P187" s="1"/>
  <c r="Q155"/>
  <c r="Q187" s="1"/>
  <c r="R155"/>
  <c r="R187" s="1"/>
  <c r="S155"/>
  <c r="S187" s="1"/>
  <c r="T155"/>
  <c r="U155"/>
  <c r="U187" s="1"/>
  <c r="V155"/>
  <c r="V187" s="1"/>
  <c r="W155"/>
  <c r="W187" s="1"/>
  <c r="X155"/>
  <c r="X187" s="1"/>
  <c r="Y155"/>
  <c r="Y187" s="1"/>
  <c r="Z155"/>
  <c r="Z12" i="9"/>
  <c r="O153" i="7"/>
  <c r="O201"/>
  <c r="P201"/>
  <c r="P153"/>
  <c r="Q201"/>
  <c r="Q153"/>
  <c r="R153"/>
  <c r="R201"/>
  <c r="S153"/>
  <c r="S201"/>
  <c r="T201"/>
  <c r="T153"/>
  <c r="U201"/>
  <c r="U153"/>
  <c r="V201"/>
  <c r="V153"/>
  <c r="W201"/>
  <c r="W153"/>
  <c r="X201"/>
  <c r="X153"/>
  <c r="Y201"/>
  <c r="Y153"/>
  <c r="Z153"/>
  <c r="Z201"/>
  <c r="AO217" i="23"/>
  <c r="AP228"/>
  <c r="AN129"/>
  <c r="AQ185"/>
  <c r="AQ261"/>
  <c r="AQ265"/>
  <c r="AO213"/>
  <c r="AN121"/>
  <c r="AO73"/>
  <c r="H15" i="1"/>
  <c r="C38" i="24"/>
  <c r="C70" s="1"/>
  <c r="D33" i="6" s="1"/>
  <c r="D38" i="24"/>
  <c r="D70" s="1"/>
  <c r="E33" i="6" s="1"/>
  <c r="E38" i="24"/>
  <c r="E70" s="1"/>
  <c r="F33" i="6" s="1"/>
  <c r="F38" i="24"/>
  <c r="F70" s="1"/>
  <c r="G33" i="6" s="1"/>
  <c r="G38" i="24"/>
  <c r="G70" s="1"/>
  <c r="H33" i="6" s="1"/>
  <c r="H38" i="24"/>
  <c r="H70" s="1"/>
  <c r="I33" i="6" s="1"/>
  <c r="I38" i="24"/>
  <c r="I70" s="1"/>
  <c r="J33" i="6" s="1"/>
  <c r="J38" i="24"/>
  <c r="J70" s="1"/>
  <c r="K33" i="6" s="1"/>
  <c r="K38" i="24"/>
  <c r="K70" s="1"/>
  <c r="L33" i="6" s="1"/>
  <c r="L38" i="24"/>
  <c r="L70" s="1"/>
  <c r="M33" i="6" s="1"/>
  <c r="M38" i="24"/>
  <c r="M70" s="1"/>
  <c r="N33" i="6" s="1"/>
  <c r="N38" i="24"/>
  <c r="N70" s="1"/>
  <c r="O33" i="6" s="1"/>
  <c r="O38" i="24"/>
  <c r="O70" s="1"/>
  <c r="P33" i="6" s="1"/>
  <c r="P38" i="24"/>
  <c r="P70" s="1"/>
  <c r="Q33" i="6" s="1"/>
  <c r="Q38" i="24"/>
  <c r="Q70" s="1"/>
  <c r="R33" i="6" s="1"/>
  <c r="R38" i="24"/>
  <c r="R70" s="1"/>
  <c r="S33" i="6" s="1"/>
  <c r="S38" i="24"/>
  <c r="S70" s="1"/>
  <c r="T33" i="6" s="1"/>
  <c r="T38" i="24"/>
  <c r="T70" s="1"/>
  <c r="U33" i="6" s="1"/>
  <c r="U38" i="24"/>
  <c r="U70" s="1"/>
  <c r="V33" i="6" s="1"/>
  <c r="V38" i="24"/>
  <c r="V70" s="1"/>
  <c r="W33" i="6" s="1"/>
  <c r="W38" i="24"/>
  <c r="W70" s="1"/>
  <c r="X33" i="6" s="1"/>
  <c r="X38" i="24"/>
  <c r="X70" s="1"/>
  <c r="Y33" i="6" s="1"/>
  <c r="Y38" i="24"/>
  <c r="Y70" s="1"/>
  <c r="Z33" i="6" s="1"/>
  <c r="Z38" i="24"/>
  <c r="Z70" s="1"/>
  <c r="AA33" i="6" s="1"/>
  <c r="AA38" i="24"/>
  <c r="AA70" s="1"/>
  <c r="AB33" i="6" s="1"/>
  <c r="AB38" i="24"/>
  <c r="AB70" s="1"/>
  <c r="AC33" i="6" s="1"/>
  <c r="AC38" i="24"/>
  <c r="AC70" s="1"/>
  <c r="AD33" i="6" s="1"/>
  <c r="AD38" i="24"/>
  <c r="AD70" s="1"/>
  <c r="AE33" i="6" s="1"/>
  <c r="AE38" i="24"/>
  <c r="AE70" s="1"/>
  <c r="AF33" i="6" s="1"/>
  <c r="AF38" i="24"/>
  <c r="AF70" s="1"/>
  <c r="AG33" i="6" s="1"/>
  <c r="AG38" i="24"/>
  <c r="AG70" s="1"/>
  <c r="AH33" i="6" s="1"/>
  <c r="AH38" i="24"/>
  <c r="AH70" s="1"/>
  <c r="AI33" i="6" s="1"/>
  <c r="AI38" i="24"/>
  <c r="AI70" s="1"/>
  <c r="AJ33" i="6" s="1"/>
  <c r="AJ38" i="24"/>
  <c r="AJ70" s="1"/>
  <c r="AK33" i="6" s="1"/>
  <c r="AK38" i="24"/>
  <c r="AK70" s="1"/>
  <c r="AL33" i="6" s="1"/>
  <c r="AL38" i="24"/>
  <c r="AL70" s="1"/>
  <c r="AM33" i="6" s="1"/>
  <c r="AM38" i="24"/>
  <c r="AM70" s="1"/>
  <c r="AN33" i="6" s="1"/>
  <c r="AN38" i="24"/>
  <c r="AN70" s="1"/>
  <c r="AO33" i="6" s="1"/>
  <c r="AO38" i="24"/>
  <c r="AO70" s="1"/>
  <c r="AP33" i="6" s="1"/>
  <c r="AP38" i="24"/>
  <c r="AP70" s="1"/>
  <c r="AQ33" i="6" s="1"/>
  <c r="AQ38" i="24"/>
  <c r="AQ70" s="1"/>
  <c r="AR33" i="6" s="1"/>
  <c r="AR38" i="24"/>
  <c r="AR70" s="1"/>
  <c r="AS33" i="6" s="1"/>
  <c r="AS38" i="24"/>
  <c r="AS70" s="1"/>
  <c r="AT33" i="6" s="1"/>
  <c r="AT38" i="24"/>
  <c r="AT70" s="1"/>
  <c r="AU33" i="6" s="1"/>
  <c r="AU38" i="24"/>
  <c r="AU70" s="1"/>
  <c r="AV33" i="6" s="1"/>
  <c r="AV38" i="24"/>
  <c r="AV70" s="1"/>
  <c r="AW33" i="6" s="1"/>
  <c r="AW38" i="24"/>
  <c r="AW70" s="1"/>
  <c r="AX33" i="6" s="1"/>
  <c r="AX38" i="24"/>
  <c r="AX70" s="1"/>
  <c r="AY33" i="6" s="1"/>
  <c r="AY38" i="24"/>
  <c r="AY70" s="1"/>
  <c r="AZ33" i="6" s="1"/>
  <c r="AZ38" i="24"/>
  <c r="AZ70" s="1"/>
  <c r="BA33" i="6" s="1"/>
  <c r="BA38" i="24"/>
  <c r="BA70" s="1"/>
  <c r="BB33" i="6" s="1"/>
  <c r="BB38" i="24"/>
  <c r="BB70" s="1"/>
  <c r="BC33" i="6" s="1"/>
  <c r="BC38" i="24"/>
  <c r="BC70" s="1"/>
  <c r="BD33" i="6" s="1"/>
  <c r="BD38" i="24"/>
  <c r="BD70" s="1"/>
  <c r="BE33" i="6" s="1"/>
  <c r="BE38" i="24"/>
  <c r="BE70" s="1"/>
  <c r="BF33" i="6" s="1"/>
  <c r="BF38" i="24"/>
  <c r="BF70" s="1"/>
  <c r="BG33" i="6" s="1"/>
  <c r="BG38" i="24"/>
  <c r="BG70" s="1"/>
  <c r="BH33" i="6" s="1"/>
  <c r="BH38" i="24"/>
  <c r="BH70" s="1"/>
  <c r="BI33" i="6" s="1"/>
  <c r="BI38" i="24"/>
  <c r="BI70" s="1"/>
  <c r="BJ33" i="6" s="1"/>
  <c r="BJ38" i="24"/>
  <c r="BJ70" s="1"/>
  <c r="BK33" i="6" s="1"/>
  <c r="C34" i="24"/>
  <c r="C66" s="1"/>
  <c r="D29" i="6" s="1"/>
  <c r="D34" i="24"/>
  <c r="D66" s="1"/>
  <c r="E29" i="6" s="1"/>
  <c r="E34" i="24"/>
  <c r="E66" s="1"/>
  <c r="F29" i="6" s="1"/>
  <c r="F34" i="24"/>
  <c r="F66" s="1"/>
  <c r="G29" i="6" s="1"/>
  <c r="G34" i="24"/>
  <c r="G66" s="1"/>
  <c r="H29" i="6" s="1"/>
  <c r="H34" i="24"/>
  <c r="H66" s="1"/>
  <c r="I29" i="6" s="1"/>
  <c r="I34" i="24"/>
  <c r="I66" s="1"/>
  <c r="J29" i="6" s="1"/>
  <c r="J34" i="24"/>
  <c r="J66" s="1"/>
  <c r="K29" i="6" s="1"/>
  <c r="K34" i="24"/>
  <c r="K66" s="1"/>
  <c r="L29" i="6" s="1"/>
  <c r="L34" i="24"/>
  <c r="L66" s="1"/>
  <c r="M29" i="6" s="1"/>
  <c r="M34" i="24"/>
  <c r="M66" s="1"/>
  <c r="N29" i="6" s="1"/>
  <c r="N34" i="24"/>
  <c r="N66" s="1"/>
  <c r="O29" i="6" s="1"/>
  <c r="O34" i="24"/>
  <c r="O66" s="1"/>
  <c r="P29" i="6" s="1"/>
  <c r="P34" i="24"/>
  <c r="P66" s="1"/>
  <c r="Q29" i="6" s="1"/>
  <c r="Q34" i="24"/>
  <c r="Q66" s="1"/>
  <c r="R29" i="6" s="1"/>
  <c r="R34" i="24"/>
  <c r="R66" s="1"/>
  <c r="S29" i="6" s="1"/>
  <c r="S34" i="24"/>
  <c r="S66" s="1"/>
  <c r="T29" i="6" s="1"/>
  <c r="T34" i="24"/>
  <c r="T66" s="1"/>
  <c r="U29" i="6" s="1"/>
  <c r="U34" i="24"/>
  <c r="U66" s="1"/>
  <c r="V29" i="6" s="1"/>
  <c r="V34" i="24"/>
  <c r="V66" s="1"/>
  <c r="W29" i="6" s="1"/>
  <c r="W34" i="24"/>
  <c r="W66" s="1"/>
  <c r="X29" i="6" s="1"/>
  <c r="X34" i="24"/>
  <c r="X66" s="1"/>
  <c r="Y29" i="6" s="1"/>
  <c r="Y34" i="24"/>
  <c r="Y66" s="1"/>
  <c r="Z29" i="6" s="1"/>
  <c r="Z34" i="24"/>
  <c r="Z66" s="1"/>
  <c r="AA29" i="6" s="1"/>
  <c r="AA34" i="24"/>
  <c r="AA66" s="1"/>
  <c r="AB29" i="6" s="1"/>
  <c r="AB34" i="24"/>
  <c r="AB66" s="1"/>
  <c r="AC29" i="6" s="1"/>
  <c r="AC34" i="24"/>
  <c r="AC66" s="1"/>
  <c r="AD29" i="6" s="1"/>
  <c r="AD34" i="24"/>
  <c r="AD66" s="1"/>
  <c r="AE29" i="6" s="1"/>
  <c r="AE34" i="24"/>
  <c r="AE66" s="1"/>
  <c r="AF29" i="6" s="1"/>
  <c r="AF34" i="24"/>
  <c r="AF66" s="1"/>
  <c r="AG29" i="6" s="1"/>
  <c r="AG34" i="24"/>
  <c r="AG66" s="1"/>
  <c r="AH29" i="6" s="1"/>
  <c r="AH34" i="24"/>
  <c r="AH66" s="1"/>
  <c r="AI29" i="6" s="1"/>
  <c r="AI34" i="24"/>
  <c r="AI66" s="1"/>
  <c r="AJ29" i="6" s="1"/>
  <c r="AJ34" i="24"/>
  <c r="AJ66" s="1"/>
  <c r="AK29" i="6" s="1"/>
  <c r="AK34" i="24"/>
  <c r="AK66" s="1"/>
  <c r="AL29" i="6" s="1"/>
  <c r="AL34" i="24"/>
  <c r="AL66" s="1"/>
  <c r="AM29" i="6" s="1"/>
  <c r="AM34" i="24"/>
  <c r="AM66" s="1"/>
  <c r="AN29" i="6" s="1"/>
  <c r="AN34" i="24"/>
  <c r="AN66" s="1"/>
  <c r="AO29" i="6" s="1"/>
  <c r="AO34" i="24"/>
  <c r="AO66" s="1"/>
  <c r="AP29" i="6" s="1"/>
  <c r="AP34" i="24"/>
  <c r="AP66" s="1"/>
  <c r="AQ29" i="6" s="1"/>
  <c r="AQ34" i="24"/>
  <c r="AQ66" s="1"/>
  <c r="AR29" i="6" s="1"/>
  <c r="AR34" i="24"/>
  <c r="AR66" s="1"/>
  <c r="AS29" i="6" s="1"/>
  <c r="AS34" i="24"/>
  <c r="AS66" s="1"/>
  <c r="AT29" i="6" s="1"/>
  <c r="AT34" i="24"/>
  <c r="AT66" s="1"/>
  <c r="AU29" i="6" s="1"/>
  <c r="AU34" i="24"/>
  <c r="AU66" s="1"/>
  <c r="AV29" i="6" s="1"/>
  <c r="AV34" i="24"/>
  <c r="AV66" s="1"/>
  <c r="AW29" i="6" s="1"/>
  <c r="AW34" i="24"/>
  <c r="AW66" s="1"/>
  <c r="AX29" i="6" s="1"/>
  <c r="AX34" i="24"/>
  <c r="AX66" s="1"/>
  <c r="AY29" i="6" s="1"/>
  <c r="AY34" i="24"/>
  <c r="AY66" s="1"/>
  <c r="AZ29" i="6" s="1"/>
  <c r="AZ34" i="24"/>
  <c r="AZ66" s="1"/>
  <c r="BA29" i="6" s="1"/>
  <c r="BA34" i="24"/>
  <c r="BA66" s="1"/>
  <c r="BB29" i="6" s="1"/>
  <c r="BB34" i="24"/>
  <c r="BB66" s="1"/>
  <c r="BC29" i="6" s="1"/>
  <c r="BC34" i="24"/>
  <c r="BC66" s="1"/>
  <c r="BD29" i="6" s="1"/>
  <c r="BD34" i="24"/>
  <c r="BD66" s="1"/>
  <c r="BE29" i="6" s="1"/>
  <c r="BE34" i="24"/>
  <c r="BE66" s="1"/>
  <c r="BF29" i="6" s="1"/>
  <c r="BF34" i="24"/>
  <c r="BF66" s="1"/>
  <c r="BG29" i="6" s="1"/>
  <c r="BG34" i="24"/>
  <c r="BG66" s="1"/>
  <c r="BH29" i="6" s="1"/>
  <c r="BH34" i="24"/>
  <c r="BH66" s="1"/>
  <c r="BI29" i="6" s="1"/>
  <c r="BI34" i="24"/>
  <c r="BI66" s="1"/>
  <c r="BJ29" i="6" s="1"/>
  <c r="BJ34" i="24"/>
  <c r="BJ66" s="1"/>
  <c r="BK29" i="6" s="1"/>
  <c r="C35" i="24"/>
  <c r="C67" s="1"/>
  <c r="D30" i="6" s="1"/>
  <c r="D35" i="24"/>
  <c r="D67" s="1"/>
  <c r="E30" i="6" s="1"/>
  <c r="E35" i="24"/>
  <c r="E67" s="1"/>
  <c r="F30" i="6" s="1"/>
  <c r="F35" i="24"/>
  <c r="F67" s="1"/>
  <c r="G30" i="6" s="1"/>
  <c r="G35" i="24"/>
  <c r="G67" s="1"/>
  <c r="H30" i="6" s="1"/>
  <c r="H35" i="24"/>
  <c r="H67" s="1"/>
  <c r="I30" i="6" s="1"/>
  <c r="I35" i="24"/>
  <c r="I67" s="1"/>
  <c r="J30" i="6" s="1"/>
  <c r="J35" i="24"/>
  <c r="J67" s="1"/>
  <c r="K30" i="6" s="1"/>
  <c r="K35" i="24"/>
  <c r="K67" s="1"/>
  <c r="L30" i="6" s="1"/>
  <c r="L35" i="24"/>
  <c r="L67" s="1"/>
  <c r="M30" i="6" s="1"/>
  <c r="M35" i="24"/>
  <c r="M67" s="1"/>
  <c r="N30" i="6" s="1"/>
  <c r="N35" i="24"/>
  <c r="N67" s="1"/>
  <c r="O30" i="6" s="1"/>
  <c r="O35" i="24"/>
  <c r="O67" s="1"/>
  <c r="P30" i="6" s="1"/>
  <c r="P35" i="24"/>
  <c r="P67" s="1"/>
  <c r="Q30" i="6" s="1"/>
  <c r="Q35" i="24"/>
  <c r="Q67" s="1"/>
  <c r="R30" i="6" s="1"/>
  <c r="R35" i="24"/>
  <c r="R67" s="1"/>
  <c r="S30" i="6" s="1"/>
  <c r="S35" i="24"/>
  <c r="S67" s="1"/>
  <c r="T30" i="6" s="1"/>
  <c r="T35" i="24"/>
  <c r="T67" s="1"/>
  <c r="U30" i="6" s="1"/>
  <c r="U35" i="24"/>
  <c r="U67" s="1"/>
  <c r="V30" i="6" s="1"/>
  <c r="V35" i="24"/>
  <c r="V67" s="1"/>
  <c r="W30" i="6" s="1"/>
  <c r="W35" i="24"/>
  <c r="W67" s="1"/>
  <c r="X30" i="6" s="1"/>
  <c r="X35" i="24"/>
  <c r="X67" s="1"/>
  <c r="Y30" i="6" s="1"/>
  <c r="Y35" i="24"/>
  <c r="Y67" s="1"/>
  <c r="Z30" i="6" s="1"/>
  <c r="Z35" i="24"/>
  <c r="Z67" s="1"/>
  <c r="AA30" i="6" s="1"/>
  <c r="AA35" i="24"/>
  <c r="AA67" s="1"/>
  <c r="AB30" i="6" s="1"/>
  <c r="AB35" i="24"/>
  <c r="AB67" s="1"/>
  <c r="AC30" i="6" s="1"/>
  <c r="AC35" i="24"/>
  <c r="AC67" s="1"/>
  <c r="AD30" i="6" s="1"/>
  <c r="AD35" i="24"/>
  <c r="AD67" s="1"/>
  <c r="AE30" i="6" s="1"/>
  <c r="AE35" i="24"/>
  <c r="AE67" s="1"/>
  <c r="AF30" i="6" s="1"/>
  <c r="AF35" i="24"/>
  <c r="AF67" s="1"/>
  <c r="AG30" i="6" s="1"/>
  <c r="AG35" i="24"/>
  <c r="AG67" s="1"/>
  <c r="AH30" i="6" s="1"/>
  <c r="AH35" i="24"/>
  <c r="AH67" s="1"/>
  <c r="AI30" i="6" s="1"/>
  <c r="AI35" i="24"/>
  <c r="AI67" s="1"/>
  <c r="AJ30" i="6" s="1"/>
  <c r="AJ35" i="24"/>
  <c r="AJ67" s="1"/>
  <c r="AK30" i="6" s="1"/>
  <c r="AK35" i="24"/>
  <c r="AK67" s="1"/>
  <c r="AL30" i="6" s="1"/>
  <c r="AL35" i="24"/>
  <c r="AL67" s="1"/>
  <c r="AM30" i="6" s="1"/>
  <c r="AM35" i="24"/>
  <c r="AM67" s="1"/>
  <c r="AN30" i="6" s="1"/>
  <c r="AN35" i="24"/>
  <c r="AN67" s="1"/>
  <c r="AO30" i="6" s="1"/>
  <c r="AO35" i="24"/>
  <c r="AO67" s="1"/>
  <c r="AP30" i="6" s="1"/>
  <c r="AP35" i="24"/>
  <c r="AP67" s="1"/>
  <c r="AQ30" i="6" s="1"/>
  <c r="AQ35" i="24"/>
  <c r="AQ67" s="1"/>
  <c r="AR30" i="6" s="1"/>
  <c r="AR35" i="24"/>
  <c r="AR67" s="1"/>
  <c r="AS30" i="6" s="1"/>
  <c r="AS35" i="24"/>
  <c r="AS67" s="1"/>
  <c r="AT30" i="6" s="1"/>
  <c r="AT35" i="24"/>
  <c r="AT67" s="1"/>
  <c r="AU30" i="6" s="1"/>
  <c r="AU35" i="24"/>
  <c r="AU67" s="1"/>
  <c r="AV30" i="6" s="1"/>
  <c r="AV35" i="24"/>
  <c r="AV67" s="1"/>
  <c r="AW30" i="6" s="1"/>
  <c r="AW35" i="24"/>
  <c r="AW67" s="1"/>
  <c r="AX30" i="6" s="1"/>
  <c r="AX35" i="24"/>
  <c r="AX67" s="1"/>
  <c r="AY30" i="6" s="1"/>
  <c r="AY35" i="24"/>
  <c r="AY67" s="1"/>
  <c r="AZ30" i="6" s="1"/>
  <c r="AZ35" i="24"/>
  <c r="AZ67" s="1"/>
  <c r="BA30" i="6" s="1"/>
  <c r="BA35" i="24"/>
  <c r="BA67" s="1"/>
  <c r="BB30" i="6" s="1"/>
  <c r="BB35" i="24"/>
  <c r="BB67" s="1"/>
  <c r="BC30" i="6" s="1"/>
  <c r="BC35" i="24"/>
  <c r="BC67" s="1"/>
  <c r="BD30" i="6" s="1"/>
  <c r="BD35" i="24"/>
  <c r="BD67" s="1"/>
  <c r="BE30" i="6" s="1"/>
  <c r="BE35" i="24"/>
  <c r="BE67" s="1"/>
  <c r="BF30" i="6" s="1"/>
  <c r="BF35" i="24"/>
  <c r="BF67" s="1"/>
  <c r="BG30" i="6" s="1"/>
  <c r="BG35" i="24"/>
  <c r="BG67" s="1"/>
  <c r="BH30" i="6" s="1"/>
  <c r="BH35" i="24"/>
  <c r="BH67" s="1"/>
  <c r="BI30" i="6" s="1"/>
  <c r="BI35" i="24"/>
  <c r="BI67" s="1"/>
  <c r="BJ30" i="6" s="1"/>
  <c r="BJ35" i="24"/>
  <c r="BJ67" s="1"/>
  <c r="BK30" i="6" s="1"/>
  <c r="C31" i="24"/>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C36"/>
  <c r="C68" s="1"/>
  <c r="D31" i="6" s="1"/>
  <c r="D36" i="24"/>
  <c r="D68" s="1"/>
  <c r="E31" i="6" s="1"/>
  <c r="E36" i="24"/>
  <c r="E68" s="1"/>
  <c r="F31" i="6" s="1"/>
  <c r="F36" i="24"/>
  <c r="F68" s="1"/>
  <c r="G31" i="6" s="1"/>
  <c r="G36" i="24"/>
  <c r="G68" s="1"/>
  <c r="H31" i="6" s="1"/>
  <c r="H36" i="24"/>
  <c r="H68" s="1"/>
  <c r="I31" i="6" s="1"/>
  <c r="I36" i="24"/>
  <c r="I68" s="1"/>
  <c r="J31" i="6" s="1"/>
  <c r="J36" i="24"/>
  <c r="J68" s="1"/>
  <c r="K31" i="6" s="1"/>
  <c r="K36" i="24"/>
  <c r="K68" s="1"/>
  <c r="L31" i="6" s="1"/>
  <c r="L36" i="24"/>
  <c r="L68" s="1"/>
  <c r="M31" i="6" s="1"/>
  <c r="M36" i="24"/>
  <c r="M68" s="1"/>
  <c r="N31" i="6" s="1"/>
  <c r="N36" i="24"/>
  <c r="N68" s="1"/>
  <c r="O31" i="6" s="1"/>
  <c r="O36" i="24"/>
  <c r="O68" s="1"/>
  <c r="P31" i="6" s="1"/>
  <c r="P36" i="24"/>
  <c r="P68" s="1"/>
  <c r="Q31" i="6" s="1"/>
  <c r="Q36" i="24"/>
  <c r="Q68" s="1"/>
  <c r="R31" i="6" s="1"/>
  <c r="R36" i="24"/>
  <c r="R68" s="1"/>
  <c r="S31" i="6" s="1"/>
  <c r="S36" i="24"/>
  <c r="S68" s="1"/>
  <c r="T31" i="6" s="1"/>
  <c r="T36" i="24"/>
  <c r="T68" s="1"/>
  <c r="U31" i="6" s="1"/>
  <c r="U36" i="24"/>
  <c r="U68" s="1"/>
  <c r="V31" i="6" s="1"/>
  <c r="V36" i="24"/>
  <c r="V68" s="1"/>
  <c r="W31" i="6" s="1"/>
  <c r="W36" i="24"/>
  <c r="W68" s="1"/>
  <c r="X31" i="6" s="1"/>
  <c r="X36" i="24"/>
  <c r="X68" s="1"/>
  <c r="Y31" i="6" s="1"/>
  <c r="Y36" i="24"/>
  <c r="Y68" s="1"/>
  <c r="Z31" i="6" s="1"/>
  <c r="Z36" i="24"/>
  <c r="Z68" s="1"/>
  <c r="AA31" i="6" s="1"/>
  <c r="AA36" i="24"/>
  <c r="AA68" s="1"/>
  <c r="AB31" i="6" s="1"/>
  <c r="AB36" i="24"/>
  <c r="AB68" s="1"/>
  <c r="AC31" i="6" s="1"/>
  <c r="AC36" i="24"/>
  <c r="AC68" s="1"/>
  <c r="AD31" i="6" s="1"/>
  <c r="AD36" i="24"/>
  <c r="AD68" s="1"/>
  <c r="AE31" i="6" s="1"/>
  <c r="AE36" i="24"/>
  <c r="AE68" s="1"/>
  <c r="AF31" i="6" s="1"/>
  <c r="AF36" i="24"/>
  <c r="AF68" s="1"/>
  <c r="AG31" i="6" s="1"/>
  <c r="AG36" i="24"/>
  <c r="AG68" s="1"/>
  <c r="AH31" i="6" s="1"/>
  <c r="AH36" i="24"/>
  <c r="AH68" s="1"/>
  <c r="AI31" i="6" s="1"/>
  <c r="AI36" i="24"/>
  <c r="AI68" s="1"/>
  <c r="AJ31" i="6" s="1"/>
  <c r="AJ36" i="24"/>
  <c r="AJ68" s="1"/>
  <c r="AK31" i="6" s="1"/>
  <c r="AK36" i="24"/>
  <c r="AK68" s="1"/>
  <c r="AL31" i="6" s="1"/>
  <c r="AL36" i="24"/>
  <c r="AL68" s="1"/>
  <c r="AM31" i="6" s="1"/>
  <c r="AM36" i="24"/>
  <c r="AM68" s="1"/>
  <c r="AN31" i="6" s="1"/>
  <c r="AN36" i="24"/>
  <c r="AN68" s="1"/>
  <c r="AO31" i="6" s="1"/>
  <c r="AO36" i="24"/>
  <c r="AO68" s="1"/>
  <c r="AP31" i="6" s="1"/>
  <c r="AP36" i="24"/>
  <c r="AP68" s="1"/>
  <c r="AQ31" i="6" s="1"/>
  <c r="AQ36" i="24"/>
  <c r="AQ68" s="1"/>
  <c r="AR31" i="6" s="1"/>
  <c r="AR36" i="24"/>
  <c r="AR68" s="1"/>
  <c r="AS31" i="6" s="1"/>
  <c r="AS36" i="24"/>
  <c r="AS68" s="1"/>
  <c r="AT31" i="6" s="1"/>
  <c r="AT36" i="24"/>
  <c r="AT68" s="1"/>
  <c r="AU31" i="6" s="1"/>
  <c r="AU36" i="24"/>
  <c r="AU68" s="1"/>
  <c r="AV31" i="6" s="1"/>
  <c r="AV36" i="24"/>
  <c r="AV68" s="1"/>
  <c r="AW31" i="6" s="1"/>
  <c r="AW36" i="24"/>
  <c r="AW68" s="1"/>
  <c r="AX31" i="6" s="1"/>
  <c r="AX36" i="24"/>
  <c r="AX68" s="1"/>
  <c r="AY31" i="6" s="1"/>
  <c r="AY36" i="24"/>
  <c r="AY68" s="1"/>
  <c r="AZ31" i="6" s="1"/>
  <c r="AZ36" i="24"/>
  <c r="AZ68" s="1"/>
  <c r="BA31" i="6" s="1"/>
  <c r="BA36" i="24"/>
  <c r="BA68" s="1"/>
  <c r="BB31" i="6" s="1"/>
  <c r="BB36" i="24"/>
  <c r="BB68" s="1"/>
  <c r="BC31" i="6" s="1"/>
  <c r="BC36" i="24"/>
  <c r="BC68" s="1"/>
  <c r="BD31" i="6" s="1"/>
  <c r="BD36" i="24"/>
  <c r="BD68" s="1"/>
  <c r="BE31" i="6" s="1"/>
  <c r="BE36" i="24"/>
  <c r="BE68" s="1"/>
  <c r="BF31" i="6" s="1"/>
  <c r="BF36" i="24"/>
  <c r="BF68" s="1"/>
  <c r="BG31" i="6" s="1"/>
  <c r="BG36" i="24"/>
  <c r="BG68" s="1"/>
  <c r="BH31" i="6" s="1"/>
  <c r="BH36" i="24"/>
  <c r="BH68" s="1"/>
  <c r="BI31" i="6" s="1"/>
  <c r="BI36" i="24"/>
  <c r="BI68" s="1"/>
  <c r="BJ31" i="6" s="1"/>
  <c r="BJ36" i="24"/>
  <c r="BJ68" s="1"/>
  <c r="BK31" i="6" s="1"/>
  <c r="C32" i="24"/>
  <c r="C64" s="1"/>
  <c r="D27" i="6" s="1"/>
  <c r="D32" i="24"/>
  <c r="D64" s="1"/>
  <c r="E27" i="6" s="1"/>
  <c r="E32" i="24"/>
  <c r="E64" s="1"/>
  <c r="F27" i="6" s="1"/>
  <c r="F32" i="24"/>
  <c r="F64" s="1"/>
  <c r="G27" i="6" s="1"/>
  <c r="G32" i="24"/>
  <c r="G64" s="1"/>
  <c r="H27" i="6" s="1"/>
  <c r="H32" i="24"/>
  <c r="H64" s="1"/>
  <c r="I27" i="6" s="1"/>
  <c r="I32" i="24"/>
  <c r="I64" s="1"/>
  <c r="J27" i="6" s="1"/>
  <c r="J32" i="24"/>
  <c r="J64" s="1"/>
  <c r="K27" i="6" s="1"/>
  <c r="K32" i="24"/>
  <c r="K64" s="1"/>
  <c r="L27" i="6" s="1"/>
  <c r="L32" i="24"/>
  <c r="L64" s="1"/>
  <c r="M27" i="6" s="1"/>
  <c r="M32" i="24"/>
  <c r="M64" s="1"/>
  <c r="N27" i="6" s="1"/>
  <c r="N32" i="24"/>
  <c r="N64" s="1"/>
  <c r="O27" i="6" s="1"/>
  <c r="O32" i="24"/>
  <c r="O64" s="1"/>
  <c r="P27" i="6" s="1"/>
  <c r="P32" i="24"/>
  <c r="P64" s="1"/>
  <c r="Q27" i="6" s="1"/>
  <c r="Q32" i="24"/>
  <c r="Q64" s="1"/>
  <c r="R27" i="6" s="1"/>
  <c r="R32" i="24"/>
  <c r="R64" s="1"/>
  <c r="S27" i="6" s="1"/>
  <c r="S32" i="24"/>
  <c r="S64" s="1"/>
  <c r="T27" i="6" s="1"/>
  <c r="T32" i="24"/>
  <c r="T64" s="1"/>
  <c r="U27" i="6" s="1"/>
  <c r="U32" i="24"/>
  <c r="U64" s="1"/>
  <c r="V27" i="6" s="1"/>
  <c r="V32" i="24"/>
  <c r="V64" s="1"/>
  <c r="W27" i="6" s="1"/>
  <c r="W32" i="24"/>
  <c r="W64" s="1"/>
  <c r="X27" i="6" s="1"/>
  <c r="X32" i="24"/>
  <c r="X64" s="1"/>
  <c r="Y27" i="6" s="1"/>
  <c r="Y32" i="24"/>
  <c r="Y64" s="1"/>
  <c r="Z27" i="6" s="1"/>
  <c r="Z32" i="24"/>
  <c r="Z64" s="1"/>
  <c r="AA27" i="6" s="1"/>
  <c r="AA32" i="24"/>
  <c r="AA64" s="1"/>
  <c r="AB27" i="6" s="1"/>
  <c r="AB32" i="24"/>
  <c r="AB64" s="1"/>
  <c r="AC27" i="6" s="1"/>
  <c r="AC32" i="24"/>
  <c r="AC64" s="1"/>
  <c r="AD27" i="6" s="1"/>
  <c r="AD32" i="24"/>
  <c r="AD64" s="1"/>
  <c r="AE27" i="6" s="1"/>
  <c r="AE32" i="24"/>
  <c r="AE64" s="1"/>
  <c r="AF27" i="6" s="1"/>
  <c r="AF32" i="24"/>
  <c r="AF64" s="1"/>
  <c r="AG27" i="6" s="1"/>
  <c r="AG32" i="24"/>
  <c r="AG64" s="1"/>
  <c r="AH27" i="6" s="1"/>
  <c r="AH32" i="24"/>
  <c r="AH64" s="1"/>
  <c r="AI27" i="6" s="1"/>
  <c r="AI32" i="24"/>
  <c r="AI64" s="1"/>
  <c r="AJ27" i="6" s="1"/>
  <c r="AJ32" i="24"/>
  <c r="AJ64" s="1"/>
  <c r="AK27" i="6" s="1"/>
  <c r="AK32" i="24"/>
  <c r="AK64" s="1"/>
  <c r="AL27" i="6" s="1"/>
  <c r="AL32" i="24"/>
  <c r="AL64" s="1"/>
  <c r="AM27" i="6" s="1"/>
  <c r="AM32" i="24"/>
  <c r="AM64" s="1"/>
  <c r="AN27" i="6" s="1"/>
  <c r="AN32" i="24"/>
  <c r="AN64" s="1"/>
  <c r="AO27" i="6" s="1"/>
  <c r="AO32" i="24"/>
  <c r="AO64" s="1"/>
  <c r="AP27" i="6" s="1"/>
  <c r="AP32" i="24"/>
  <c r="AP64" s="1"/>
  <c r="AQ27" i="6" s="1"/>
  <c r="AQ32" i="24"/>
  <c r="AQ64" s="1"/>
  <c r="AR27" i="6" s="1"/>
  <c r="AR32" i="24"/>
  <c r="AR64" s="1"/>
  <c r="AS27" i="6" s="1"/>
  <c r="AS32" i="24"/>
  <c r="AS64" s="1"/>
  <c r="AT27" i="6" s="1"/>
  <c r="AT32" i="24"/>
  <c r="AT64" s="1"/>
  <c r="AU27" i="6" s="1"/>
  <c r="AU32" i="24"/>
  <c r="AU64" s="1"/>
  <c r="AV27" i="6" s="1"/>
  <c r="AV32" i="24"/>
  <c r="AV64" s="1"/>
  <c r="AW27" i="6" s="1"/>
  <c r="AW32" i="24"/>
  <c r="AW64" s="1"/>
  <c r="AX27" i="6" s="1"/>
  <c r="AX32" i="24"/>
  <c r="AX64" s="1"/>
  <c r="AY27" i="6" s="1"/>
  <c r="AY32" i="24"/>
  <c r="AY64" s="1"/>
  <c r="AZ27" i="6" s="1"/>
  <c r="AZ32" i="24"/>
  <c r="AZ64" s="1"/>
  <c r="BA27" i="6" s="1"/>
  <c r="BA32" i="24"/>
  <c r="BA64" s="1"/>
  <c r="BB27" i="6" s="1"/>
  <c r="BB32" i="24"/>
  <c r="BB64" s="1"/>
  <c r="BC27" i="6" s="1"/>
  <c r="BC32" i="24"/>
  <c r="BC64" s="1"/>
  <c r="BD27" i="6" s="1"/>
  <c r="BD32" i="24"/>
  <c r="BD64" s="1"/>
  <c r="BE27" i="6" s="1"/>
  <c r="BE32" i="24"/>
  <c r="BE64" s="1"/>
  <c r="BF27" i="6" s="1"/>
  <c r="BF32" i="24"/>
  <c r="BF64" s="1"/>
  <c r="BG27" i="6" s="1"/>
  <c r="BG32" i="24"/>
  <c r="BG64" s="1"/>
  <c r="BH27" i="6" s="1"/>
  <c r="BH32" i="24"/>
  <c r="BH64" s="1"/>
  <c r="BI27" i="6" s="1"/>
  <c r="BI32" i="24"/>
  <c r="BI64" s="1"/>
  <c r="BJ27" i="6" s="1"/>
  <c r="BJ32" i="24"/>
  <c r="BJ64" s="1"/>
  <c r="BK27" i="6" s="1"/>
  <c r="C37" i="24"/>
  <c r="C69" s="1"/>
  <c r="D32" i="6" s="1"/>
  <c r="D37" i="24"/>
  <c r="D69" s="1"/>
  <c r="E32" i="6" s="1"/>
  <c r="E37" i="24"/>
  <c r="E69" s="1"/>
  <c r="F32" i="6" s="1"/>
  <c r="F37" i="24"/>
  <c r="F69" s="1"/>
  <c r="G32" i="6" s="1"/>
  <c r="G37" i="24"/>
  <c r="G69" s="1"/>
  <c r="H32" i="6" s="1"/>
  <c r="H37" i="24"/>
  <c r="H69" s="1"/>
  <c r="I32" i="6" s="1"/>
  <c r="I37" i="24"/>
  <c r="I69" s="1"/>
  <c r="J32" i="6" s="1"/>
  <c r="J37" i="24"/>
  <c r="J69" s="1"/>
  <c r="K32" i="6" s="1"/>
  <c r="K37" i="24"/>
  <c r="K69" s="1"/>
  <c r="L32" i="6" s="1"/>
  <c r="L37" i="24"/>
  <c r="L69" s="1"/>
  <c r="M32" i="6" s="1"/>
  <c r="M37" i="24"/>
  <c r="M69" s="1"/>
  <c r="N32" i="6" s="1"/>
  <c r="N37" i="24"/>
  <c r="N69" s="1"/>
  <c r="O32" i="6" s="1"/>
  <c r="O37" i="24"/>
  <c r="O69" s="1"/>
  <c r="P32" i="6" s="1"/>
  <c r="P37" i="24"/>
  <c r="P69" s="1"/>
  <c r="Q32" i="6" s="1"/>
  <c r="Q37" i="24"/>
  <c r="Q69" s="1"/>
  <c r="R32" i="6" s="1"/>
  <c r="R37" i="24"/>
  <c r="R69" s="1"/>
  <c r="S32" i="6" s="1"/>
  <c r="S37" i="24"/>
  <c r="S69" s="1"/>
  <c r="T32" i="6" s="1"/>
  <c r="T37" i="24"/>
  <c r="T69" s="1"/>
  <c r="U32" i="6" s="1"/>
  <c r="U37" i="24"/>
  <c r="U69" s="1"/>
  <c r="V32" i="6" s="1"/>
  <c r="V37" i="24"/>
  <c r="V69" s="1"/>
  <c r="W32" i="6" s="1"/>
  <c r="W37" i="24"/>
  <c r="W69" s="1"/>
  <c r="X32" i="6" s="1"/>
  <c r="X37" i="24"/>
  <c r="X69" s="1"/>
  <c r="Y32" i="6" s="1"/>
  <c r="Y37" i="24"/>
  <c r="Y69" s="1"/>
  <c r="Z32" i="6" s="1"/>
  <c r="Z37" i="24"/>
  <c r="Z69" s="1"/>
  <c r="AA32" i="6" s="1"/>
  <c r="AA37" i="24"/>
  <c r="AA69" s="1"/>
  <c r="AB32" i="6" s="1"/>
  <c r="AB37" i="24"/>
  <c r="AB69" s="1"/>
  <c r="AC32" i="6" s="1"/>
  <c r="AC37" i="24"/>
  <c r="AC69" s="1"/>
  <c r="AD32" i="6" s="1"/>
  <c r="AD37" i="24"/>
  <c r="AD69" s="1"/>
  <c r="AE32" i="6" s="1"/>
  <c r="AE37" i="24"/>
  <c r="AE69" s="1"/>
  <c r="AF32" i="6" s="1"/>
  <c r="AF37" i="24"/>
  <c r="AF69" s="1"/>
  <c r="AG32" i="6" s="1"/>
  <c r="AG37" i="24"/>
  <c r="AG69" s="1"/>
  <c r="AH32" i="6" s="1"/>
  <c r="AH37" i="24"/>
  <c r="AH69" s="1"/>
  <c r="AI32" i="6" s="1"/>
  <c r="AI37" i="24"/>
  <c r="AI69" s="1"/>
  <c r="AJ32" i="6" s="1"/>
  <c r="AJ37" i="24"/>
  <c r="AJ69" s="1"/>
  <c r="AK32" i="6" s="1"/>
  <c r="AK37" i="24"/>
  <c r="AK69" s="1"/>
  <c r="AL32" i="6" s="1"/>
  <c r="AL37" i="24"/>
  <c r="AL69" s="1"/>
  <c r="AM32" i="6" s="1"/>
  <c r="AM37" i="24"/>
  <c r="AM69" s="1"/>
  <c r="AN32" i="6" s="1"/>
  <c r="AN37" i="24"/>
  <c r="AN69" s="1"/>
  <c r="AO32" i="6" s="1"/>
  <c r="AO37" i="24"/>
  <c r="AO69" s="1"/>
  <c r="AP32" i="6" s="1"/>
  <c r="AP37" i="24"/>
  <c r="AP69" s="1"/>
  <c r="AQ32" i="6" s="1"/>
  <c r="AQ37" i="24"/>
  <c r="AQ69" s="1"/>
  <c r="AR32" i="6" s="1"/>
  <c r="AR37" i="24"/>
  <c r="AR69" s="1"/>
  <c r="AS32" i="6" s="1"/>
  <c r="AS37" i="24"/>
  <c r="AS69" s="1"/>
  <c r="AT32" i="6" s="1"/>
  <c r="AT37" i="24"/>
  <c r="AT69" s="1"/>
  <c r="AU32" i="6" s="1"/>
  <c r="AU37" i="24"/>
  <c r="AU69" s="1"/>
  <c r="AV32" i="6" s="1"/>
  <c r="AV37" i="24"/>
  <c r="AV69" s="1"/>
  <c r="AW32" i="6" s="1"/>
  <c r="AW37" i="24"/>
  <c r="AW69" s="1"/>
  <c r="AX32" i="6" s="1"/>
  <c r="AX37" i="24"/>
  <c r="AX69" s="1"/>
  <c r="AY32" i="6" s="1"/>
  <c r="AY37" i="24"/>
  <c r="AY69" s="1"/>
  <c r="AZ32" i="6" s="1"/>
  <c r="AZ37" i="24"/>
  <c r="AZ69" s="1"/>
  <c r="BA32" i="6" s="1"/>
  <c r="BA37" i="24"/>
  <c r="BA69" s="1"/>
  <c r="BB32" i="6" s="1"/>
  <c r="BB37" i="24"/>
  <c r="BB69" s="1"/>
  <c r="BC32" i="6" s="1"/>
  <c r="BC37" i="24"/>
  <c r="BC69" s="1"/>
  <c r="BD32" i="6" s="1"/>
  <c r="BD37" i="24"/>
  <c r="BD69" s="1"/>
  <c r="BE32" i="6" s="1"/>
  <c r="BE37" i="24"/>
  <c r="BE69" s="1"/>
  <c r="BF32" i="6" s="1"/>
  <c r="BF37" i="24"/>
  <c r="BF69" s="1"/>
  <c r="BG32" i="6" s="1"/>
  <c r="BG37" i="24"/>
  <c r="BG69" s="1"/>
  <c r="BH32" i="6" s="1"/>
  <c r="BH37" i="24"/>
  <c r="BH69" s="1"/>
  <c r="BI32" i="6" s="1"/>
  <c r="BI37" i="24"/>
  <c r="BI69" s="1"/>
  <c r="BJ32" i="6" s="1"/>
  <c r="BJ37" i="24"/>
  <c r="BJ69" s="1"/>
  <c r="BK32" i="6" s="1"/>
  <c r="C33" i="24"/>
  <c r="C65" s="1"/>
  <c r="D28" i="6" s="1"/>
  <c r="D33" i="24"/>
  <c r="D65" s="1"/>
  <c r="E28" i="6" s="1"/>
  <c r="E33" i="24"/>
  <c r="E65" s="1"/>
  <c r="F28" i="6" s="1"/>
  <c r="F33" i="24"/>
  <c r="F65" s="1"/>
  <c r="G28" i="6" s="1"/>
  <c r="G33" i="24"/>
  <c r="G65" s="1"/>
  <c r="H28" i="6" s="1"/>
  <c r="H33" i="24"/>
  <c r="H65" s="1"/>
  <c r="I28" i="6" s="1"/>
  <c r="I33" i="24"/>
  <c r="I65" s="1"/>
  <c r="J28" i="6" s="1"/>
  <c r="J33" i="24"/>
  <c r="J65" s="1"/>
  <c r="K28" i="6" s="1"/>
  <c r="K33" i="24"/>
  <c r="K65" s="1"/>
  <c r="L28" i="6" s="1"/>
  <c r="L33" i="24"/>
  <c r="L65" s="1"/>
  <c r="M28" i="6" s="1"/>
  <c r="M33" i="24"/>
  <c r="M65" s="1"/>
  <c r="N28" i="6" s="1"/>
  <c r="N33" i="24"/>
  <c r="N65" s="1"/>
  <c r="O28" i="6" s="1"/>
  <c r="O33" i="24"/>
  <c r="O65" s="1"/>
  <c r="P28" i="6" s="1"/>
  <c r="P33" i="24"/>
  <c r="P65" s="1"/>
  <c r="Q28" i="6" s="1"/>
  <c r="Q33" i="24"/>
  <c r="Q65" s="1"/>
  <c r="R28" i="6" s="1"/>
  <c r="R33" i="24"/>
  <c r="R65" s="1"/>
  <c r="S28" i="6" s="1"/>
  <c r="S33" i="24"/>
  <c r="S65" s="1"/>
  <c r="T28" i="6" s="1"/>
  <c r="T33" i="24"/>
  <c r="T65" s="1"/>
  <c r="U28" i="6" s="1"/>
  <c r="U33" i="24"/>
  <c r="U65" s="1"/>
  <c r="V28" i="6" s="1"/>
  <c r="V33" i="24"/>
  <c r="V65" s="1"/>
  <c r="W28" i="6" s="1"/>
  <c r="W33" i="24"/>
  <c r="W65" s="1"/>
  <c r="X28" i="6" s="1"/>
  <c r="X33" i="24"/>
  <c r="X65" s="1"/>
  <c r="Y28" i="6" s="1"/>
  <c r="Y33" i="24"/>
  <c r="Y65" s="1"/>
  <c r="Z28" i="6" s="1"/>
  <c r="Z33" i="24"/>
  <c r="Z65" s="1"/>
  <c r="AA28" i="6" s="1"/>
  <c r="AA33" i="24"/>
  <c r="AA65" s="1"/>
  <c r="AB28" i="6" s="1"/>
  <c r="AB33" i="24"/>
  <c r="AB65" s="1"/>
  <c r="AC28" i="6" s="1"/>
  <c r="AC33" i="24"/>
  <c r="AC65" s="1"/>
  <c r="AD28" i="6" s="1"/>
  <c r="AD33" i="24"/>
  <c r="AD65" s="1"/>
  <c r="AE28" i="6" s="1"/>
  <c r="AE33" i="24"/>
  <c r="AE65" s="1"/>
  <c r="AF28" i="6" s="1"/>
  <c r="AF33" i="24"/>
  <c r="AF65" s="1"/>
  <c r="AG28" i="6" s="1"/>
  <c r="AG33" i="24"/>
  <c r="AG65" s="1"/>
  <c r="AH28" i="6" s="1"/>
  <c r="AH33" i="24"/>
  <c r="AH65" s="1"/>
  <c r="AI28" i="6" s="1"/>
  <c r="AI33" i="24"/>
  <c r="AI65" s="1"/>
  <c r="AJ28" i="6" s="1"/>
  <c r="AJ33" i="24"/>
  <c r="AJ65" s="1"/>
  <c r="AK28" i="6" s="1"/>
  <c r="AK33" i="24"/>
  <c r="AK65" s="1"/>
  <c r="AL28" i="6" s="1"/>
  <c r="AL33" i="24"/>
  <c r="AL65" s="1"/>
  <c r="AM28" i="6" s="1"/>
  <c r="AM33" i="24"/>
  <c r="AM65" s="1"/>
  <c r="AN28" i="6" s="1"/>
  <c r="AN33" i="24"/>
  <c r="AN65" s="1"/>
  <c r="AO28" i="6" s="1"/>
  <c r="AO33" i="24"/>
  <c r="AO65" s="1"/>
  <c r="AP28" i="6" s="1"/>
  <c r="AP33" i="24"/>
  <c r="AP65" s="1"/>
  <c r="AQ28" i="6" s="1"/>
  <c r="AQ33" i="24"/>
  <c r="AQ65" s="1"/>
  <c r="AR28" i="6" s="1"/>
  <c r="AR33" i="24"/>
  <c r="AR65" s="1"/>
  <c r="AS28" i="6" s="1"/>
  <c r="AS33" i="24"/>
  <c r="AS65" s="1"/>
  <c r="AT28" i="6" s="1"/>
  <c r="AT33" i="24"/>
  <c r="AT65" s="1"/>
  <c r="AU28" i="6" s="1"/>
  <c r="AU33" i="24"/>
  <c r="AU65" s="1"/>
  <c r="AV28" i="6" s="1"/>
  <c r="AV33" i="24"/>
  <c r="AV65" s="1"/>
  <c r="AW28" i="6" s="1"/>
  <c r="AW33" i="24"/>
  <c r="AW65" s="1"/>
  <c r="AX28" i="6" s="1"/>
  <c r="AX33" i="24"/>
  <c r="AX65" s="1"/>
  <c r="AY28" i="6" s="1"/>
  <c r="AY33" i="24"/>
  <c r="AY65" s="1"/>
  <c r="AZ28" i="6" s="1"/>
  <c r="AZ33" i="24"/>
  <c r="AZ65" s="1"/>
  <c r="BA28" i="6" s="1"/>
  <c r="BA33" i="24"/>
  <c r="BA65" s="1"/>
  <c r="BB28" i="6" s="1"/>
  <c r="BB33" i="24"/>
  <c r="BB65" s="1"/>
  <c r="BC28" i="6" s="1"/>
  <c r="BC33" i="24"/>
  <c r="BC65" s="1"/>
  <c r="BD28" i="6" s="1"/>
  <c r="BD33" i="24"/>
  <c r="BD65" s="1"/>
  <c r="BE28" i="6" s="1"/>
  <c r="BE33" i="24"/>
  <c r="BE65" s="1"/>
  <c r="BF28" i="6" s="1"/>
  <c r="BF33" i="24"/>
  <c r="BF65" s="1"/>
  <c r="BG28" i="6" s="1"/>
  <c r="BG33" i="24"/>
  <c r="BG65" s="1"/>
  <c r="BH28" i="6" s="1"/>
  <c r="BH33" i="24"/>
  <c r="BH65" s="1"/>
  <c r="BI28" i="6" s="1"/>
  <c r="BI33" i="24"/>
  <c r="BI65" s="1"/>
  <c r="BJ28" i="6" s="1"/>
  <c r="BJ33" i="24"/>
  <c r="BJ65" s="1"/>
  <c r="BK28" i="6" s="1"/>
  <c r="AO182" i="23"/>
  <c r="AN254"/>
  <c r="AO216"/>
  <c r="AP20"/>
  <c r="AN170"/>
  <c r="AQ259"/>
  <c r="AI35" i="4"/>
  <c r="AL35"/>
  <c r="AP249" i="23"/>
  <c r="AN224"/>
  <c r="AP254"/>
  <c r="AO222"/>
  <c r="AP265"/>
  <c r="AN228"/>
  <c r="AM188"/>
  <c r="AN189"/>
  <c r="AO255"/>
  <c r="AC35" i="4"/>
  <c r="AO262" i="23"/>
  <c r="AP225"/>
  <c r="AO215"/>
  <c r="AO139"/>
  <c r="AP186"/>
  <c r="AP258"/>
  <c r="AO266"/>
  <c r="AO131"/>
  <c r="AN151"/>
  <c r="AN187"/>
  <c r="AN159"/>
  <c r="AN163"/>
  <c r="AN167"/>
  <c r="AN235"/>
  <c r="AQ184"/>
  <c r="AQ92"/>
  <c r="AO192"/>
  <c r="AO164"/>
  <c r="AO136"/>
  <c r="AQ108"/>
  <c r="AP215"/>
  <c r="AQ219"/>
  <c r="AP127"/>
  <c r="AP131"/>
  <c r="AP199"/>
  <c r="AP203"/>
  <c r="AQ118"/>
  <c r="AQ122"/>
  <c r="AQ158"/>
  <c r="AQ258"/>
  <c r="AQ138"/>
  <c r="AO187"/>
  <c r="AP230"/>
  <c r="AQ235"/>
  <c r="AN188"/>
  <c r="AQ151"/>
  <c r="AN213"/>
  <c r="AQ262"/>
  <c r="AF35" i="17"/>
  <c r="AL35"/>
  <c r="C15" i="7"/>
  <c r="AM170" i="23"/>
  <c r="AM202"/>
  <c r="AM234"/>
  <c r="AM138"/>
  <c r="AM42"/>
  <c r="AM266"/>
  <c r="AM74"/>
  <c r="AM106"/>
  <c r="AM194"/>
  <c r="AM226"/>
  <c r="AM162"/>
  <c r="AM130"/>
  <c r="AM34"/>
  <c r="AM66"/>
  <c r="AM258"/>
  <c r="AM98"/>
  <c r="AQ248"/>
  <c r="AQ56"/>
  <c r="AP255"/>
  <c r="AQ202"/>
  <c r="AO119"/>
  <c r="AO55"/>
  <c r="AQ249"/>
  <c r="AM198"/>
  <c r="AM230"/>
  <c r="AM166"/>
  <c r="AM134"/>
  <c r="AM262"/>
  <c r="AM38"/>
  <c r="AM70"/>
  <c r="AM102"/>
  <c r="AM190"/>
  <c r="AM222"/>
  <c r="AM158"/>
  <c r="AM126"/>
  <c r="AM30"/>
  <c r="AM254"/>
  <c r="AM62"/>
  <c r="AM94"/>
  <c r="AM186"/>
  <c r="AM218"/>
  <c r="AM154"/>
  <c r="AM122"/>
  <c r="AM26"/>
  <c r="AM250"/>
  <c r="AM58"/>
  <c r="AM90"/>
  <c r="AN259"/>
  <c r="AO68"/>
  <c r="AQ251"/>
  <c r="AQ162"/>
  <c r="AM195"/>
  <c r="AM227"/>
  <c r="AM163"/>
  <c r="AM259"/>
  <c r="AM67"/>
  <c r="AM99"/>
  <c r="AM131"/>
  <c r="AM35"/>
  <c r="AQ257"/>
  <c r="AQ129"/>
  <c r="AQ33"/>
  <c r="AQ97"/>
  <c r="AQ65"/>
  <c r="AQ161"/>
  <c r="AQ225"/>
  <c r="AQ193"/>
  <c r="AO218"/>
  <c r="AO250"/>
  <c r="AO186"/>
  <c r="AO154"/>
  <c r="AO90"/>
  <c r="AO26"/>
  <c r="AO58"/>
  <c r="AO122"/>
  <c r="AO226"/>
  <c r="AO258"/>
  <c r="AO194"/>
  <c r="AO162"/>
  <c r="AO98"/>
  <c r="AO130"/>
  <c r="AO34"/>
  <c r="AO66"/>
  <c r="AO202"/>
  <c r="AO74"/>
  <c r="AP164"/>
  <c r="AP213"/>
  <c r="AP245"/>
  <c r="AP181"/>
  <c r="AP85"/>
  <c r="AP149"/>
  <c r="AP117"/>
  <c r="AP21"/>
  <c r="AP53"/>
  <c r="AO197"/>
  <c r="AO229"/>
  <c r="AO165"/>
  <c r="AO69"/>
  <c r="AO261"/>
  <c r="AO101"/>
  <c r="AO133"/>
  <c r="AO37"/>
  <c r="AO127"/>
  <c r="AO191"/>
  <c r="AO95"/>
  <c r="AO63"/>
  <c r="AO105"/>
  <c r="AQ267"/>
  <c r="AQ107"/>
  <c r="AM261"/>
  <c r="AM229"/>
  <c r="AM197"/>
  <c r="AM133"/>
  <c r="AM165"/>
  <c r="AM37"/>
  <c r="AM101"/>
  <c r="AM69"/>
  <c r="AM216"/>
  <c r="AM248"/>
  <c r="AM184"/>
  <c r="AM152"/>
  <c r="AM88"/>
  <c r="AM120"/>
  <c r="AM24"/>
  <c r="AM56"/>
  <c r="AM224"/>
  <c r="AM256"/>
  <c r="AM192"/>
  <c r="AM160"/>
  <c r="AM96"/>
  <c r="AM64"/>
  <c r="AM32"/>
  <c r="AM128"/>
  <c r="AM228"/>
  <c r="AM260"/>
  <c r="AM196"/>
  <c r="AM164"/>
  <c r="AM100"/>
  <c r="AM132"/>
  <c r="AM36"/>
  <c r="AM68"/>
  <c r="AM232"/>
  <c r="AM264"/>
  <c r="AM200"/>
  <c r="AM168"/>
  <c r="AM104"/>
  <c r="AM136"/>
  <c r="AM40"/>
  <c r="AM72"/>
  <c r="AM236"/>
  <c r="AM268"/>
  <c r="AM204"/>
  <c r="AM172"/>
  <c r="AM108"/>
  <c r="AM140"/>
  <c r="AM44"/>
  <c r="AM76"/>
  <c r="AQ253"/>
  <c r="AQ125"/>
  <c r="AQ29"/>
  <c r="AQ221"/>
  <c r="AQ189"/>
  <c r="AQ93"/>
  <c r="AQ61"/>
  <c r="AQ157"/>
  <c r="AN193"/>
  <c r="AP266"/>
  <c r="AP170"/>
  <c r="AP138"/>
  <c r="AP234"/>
  <c r="AP202"/>
  <c r="AP42"/>
  <c r="AP106"/>
  <c r="AP74"/>
  <c r="AO193"/>
  <c r="AO225"/>
  <c r="AO161"/>
  <c r="AO257"/>
  <c r="AO65"/>
  <c r="AO97"/>
  <c r="AO129"/>
  <c r="AO33"/>
  <c r="AO149"/>
  <c r="AM187"/>
  <c r="AM219"/>
  <c r="AM155"/>
  <c r="AM251"/>
  <c r="AM59"/>
  <c r="AM91"/>
  <c r="AM123"/>
  <c r="AM27"/>
  <c r="AN248"/>
  <c r="AN216"/>
  <c r="AN120"/>
  <c r="AN184"/>
  <c r="AN24"/>
  <c r="AN152"/>
  <c r="AN88"/>
  <c r="AN56"/>
  <c r="AN260"/>
  <c r="AN196"/>
  <c r="AN36"/>
  <c r="AN100"/>
  <c r="AN264"/>
  <c r="AN168"/>
  <c r="AN232"/>
  <c r="AN136"/>
  <c r="AN200"/>
  <c r="AN40"/>
  <c r="AN72"/>
  <c r="AN104"/>
  <c r="AN268"/>
  <c r="AN172"/>
  <c r="AN236"/>
  <c r="AN140"/>
  <c r="AN204"/>
  <c r="AN44"/>
  <c r="AN108"/>
  <c r="AN76"/>
  <c r="AO189"/>
  <c r="AO221"/>
  <c r="AO157"/>
  <c r="AO61"/>
  <c r="AO93"/>
  <c r="AO29"/>
  <c r="AO253"/>
  <c r="AO125"/>
  <c r="AP229"/>
  <c r="AP261"/>
  <c r="AP197"/>
  <c r="AP101"/>
  <c r="AP165"/>
  <c r="AP37"/>
  <c r="AP133"/>
  <c r="AP69"/>
  <c r="AM203"/>
  <c r="AM235"/>
  <c r="AM171"/>
  <c r="AM75"/>
  <c r="AM107"/>
  <c r="AM139"/>
  <c r="AM267"/>
  <c r="AM43"/>
  <c r="AM199"/>
  <c r="AM231"/>
  <c r="AM167"/>
  <c r="AM71"/>
  <c r="AM135"/>
  <c r="AM263"/>
  <c r="AM103"/>
  <c r="AM39"/>
  <c r="H34" i="11"/>
  <c r="H35" s="1"/>
  <c r="AF35" i="4"/>
  <c r="AQ199" i="23"/>
  <c r="AQ231"/>
  <c r="AQ263"/>
  <c r="AQ167"/>
  <c r="AQ71"/>
  <c r="AQ135"/>
  <c r="AQ103"/>
  <c r="AQ39"/>
  <c r="AO259"/>
  <c r="AP222"/>
  <c r="AP190"/>
  <c r="AP94"/>
  <c r="AP62"/>
  <c r="AP200"/>
  <c r="AP232"/>
  <c r="AP72"/>
  <c r="AP264"/>
  <c r="AP104"/>
  <c r="AP40"/>
  <c r="AP136"/>
  <c r="AP168"/>
  <c r="AP221"/>
  <c r="AP253"/>
  <c r="AP189"/>
  <c r="AP93"/>
  <c r="AP157"/>
  <c r="AP29"/>
  <c r="AP61"/>
  <c r="AP125"/>
  <c r="AO188"/>
  <c r="AO156"/>
  <c r="AO220"/>
  <c r="AO124"/>
  <c r="AO28"/>
  <c r="AO60"/>
  <c r="AO252"/>
  <c r="AO92"/>
  <c r="AM265"/>
  <c r="AM169"/>
  <c r="AM233"/>
  <c r="AM201"/>
  <c r="AM137"/>
  <c r="AM41"/>
  <c r="AM105"/>
  <c r="AM73"/>
  <c r="AM182"/>
  <c r="AM214"/>
  <c r="AM150"/>
  <c r="AM118"/>
  <c r="AM22"/>
  <c r="AM246"/>
  <c r="AM54"/>
  <c r="AM86"/>
  <c r="AM191"/>
  <c r="AM223"/>
  <c r="AM159"/>
  <c r="AM63"/>
  <c r="AM95"/>
  <c r="AM255"/>
  <c r="AM31"/>
  <c r="AM127"/>
  <c r="AM183"/>
  <c r="AM215"/>
  <c r="AM151"/>
  <c r="AM55"/>
  <c r="AM87"/>
  <c r="AM119"/>
  <c r="AM247"/>
  <c r="AM23"/>
  <c r="AM257"/>
  <c r="AM225"/>
  <c r="AM193"/>
  <c r="AM129"/>
  <c r="AM161"/>
  <c r="AM33"/>
  <c r="AM65"/>
  <c r="AM97"/>
  <c r="AM253"/>
  <c r="AM221"/>
  <c r="AM189"/>
  <c r="AM125"/>
  <c r="AM157"/>
  <c r="AM29"/>
  <c r="AM93"/>
  <c r="AM61"/>
  <c r="AM249"/>
  <c r="AM217"/>
  <c r="AM185"/>
  <c r="AM121"/>
  <c r="AM153"/>
  <c r="AM25"/>
  <c r="AM89"/>
  <c r="AM57"/>
  <c r="AM245"/>
  <c r="AM213"/>
  <c r="AM181"/>
  <c r="AM117"/>
  <c r="AM149"/>
  <c r="AM21"/>
  <c r="AM85"/>
  <c r="AM53"/>
  <c r="E34" i="11"/>
  <c r="E35" s="1"/>
  <c r="P35" i="4"/>
  <c r="D10" i="26" s="1"/>
  <c r="AI35" i="17"/>
  <c r="AC35"/>
  <c r="P35"/>
  <c r="C13" i="7"/>
  <c r="C10"/>
  <c r="C9"/>
  <c r="R30" i="2"/>
  <c r="AE30"/>
  <c r="AK30"/>
  <c r="AN30"/>
  <c r="AH30"/>
  <c r="H13" i="14"/>
  <c r="O13" s="1"/>
  <c r="V13" s="1"/>
  <c r="AC13" s="1"/>
  <c r="AJ13" s="1"/>
  <c r="F20" i="10"/>
  <c r="F16" i="11" s="1"/>
  <c r="C12" i="7"/>
  <c r="C14"/>
  <c r="C11"/>
  <c r="D8"/>
  <c r="D24"/>
  <c r="D25"/>
  <c r="D29"/>
  <c r="V507" l="1"/>
  <c r="O18" i="14"/>
  <c r="V18" s="1"/>
  <c r="AC18" s="1"/>
  <c r="AJ18" s="1"/>
  <c r="D11" i="26"/>
  <c r="AM244" i="23"/>
  <c r="AM212"/>
  <c r="AM116"/>
  <c r="AM84"/>
  <c r="AM52"/>
  <c r="AM148"/>
  <c r="D34" i="11"/>
  <c r="D35" s="1"/>
  <c r="AM20" i="23"/>
  <c r="P717" i="7"/>
  <c r="W189"/>
  <c r="X927"/>
  <c r="U507"/>
  <c r="W717"/>
  <c r="U608"/>
  <c r="AO116" i="23"/>
  <c r="F34" i="11"/>
  <c r="F35" s="1"/>
  <c r="AP212" i="23"/>
  <c r="G34" i="11"/>
  <c r="G35" s="1"/>
  <c r="BG127" i="7"/>
  <c r="BH114" s="1"/>
  <c r="BG54" i="8"/>
  <c r="Z187" i="7"/>
  <c r="E12" i="1"/>
  <c r="H10" i="18"/>
  <c r="S188" i="7"/>
  <c r="S402"/>
  <c r="X503"/>
  <c r="X610"/>
  <c r="P610"/>
  <c r="P609"/>
  <c r="U611"/>
  <c r="X818"/>
  <c r="P818"/>
  <c r="V822"/>
  <c r="U927"/>
  <c r="Y711"/>
  <c r="R921"/>
  <c r="S923"/>
  <c r="O923"/>
  <c r="X925"/>
  <c r="T925"/>
  <c r="P925"/>
  <c r="W188"/>
  <c r="Q711"/>
  <c r="Z822"/>
  <c r="Q927"/>
  <c r="W501"/>
  <c r="O501"/>
  <c r="Y612"/>
  <c r="S607"/>
  <c r="U711"/>
  <c r="O713"/>
  <c r="O816"/>
  <c r="Y820"/>
  <c r="Q820"/>
  <c r="T189"/>
  <c r="P189"/>
  <c r="Q192"/>
  <c r="Q398"/>
  <c r="R400"/>
  <c r="X397"/>
  <c r="T397"/>
  <c r="T715"/>
  <c r="Z717"/>
  <c r="V717"/>
  <c r="T187"/>
  <c r="S713"/>
  <c r="X715"/>
  <c r="P715"/>
  <c r="W816"/>
  <c r="S816"/>
  <c r="P713"/>
  <c r="O818"/>
  <c r="X820"/>
  <c r="P820"/>
  <c r="U921"/>
  <c r="Q921"/>
  <c r="T927"/>
  <c r="P927"/>
  <c r="X921"/>
  <c r="Z925"/>
  <c r="S927"/>
  <c r="W913"/>
  <c r="S913"/>
  <c r="O913"/>
  <c r="O914" s="1"/>
  <c r="S945"/>
  <c r="X924"/>
  <c r="S924"/>
  <c r="O924"/>
  <c r="W926"/>
  <c r="Q926"/>
  <c r="O926"/>
  <c r="R923"/>
  <c r="W925"/>
  <c r="O925"/>
  <c r="Y292"/>
  <c r="S296"/>
  <c r="T921"/>
  <c r="P921"/>
  <c r="W927"/>
  <c r="O927"/>
  <c r="AC116" i="9"/>
  <c r="AA910" i="7"/>
  <c r="AB910"/>
  <c r="AC910"/>
  <c r="AD910"/>
  <c r="AE910"/>
  <c r="AF910"/>
  <c r="AG910"/>
  <c r="AH910"/>
  <c r="AI910"/>
  <c r="AJ910"/>
  <c r="AK910"/>
  <c r="AL910"/>
  <c r="AB115" i="9"/>
  <c r="AA941" i="7"/>
  <c r="AA893"/>
  <c r="AB893"/>
  <c r="AB941"/>
  <c r="AC941"/>
  <c r="AC893"/>
  <c r="AD893"/>
  <c r="AD941"/>
  <c r="AE893"/>
  <c r="AE941"/>
  <c r="AF941"/>
  <c r="AF893"/>
  <c r="AG941"/>
  <c r="AG893"/>
  <c r="AH893"/>
  <c r="AH941"/>
  <c r="AI941"/>
  <c r="AI893"/>
  <c r="AJ893"/>
  <c r="AJ941"/>
  <c r="AK941"/>
  <c r="AK893"/>
  <c r="AL941"/>
  <c r="AL893"/>
  <c r="AC114" i="9"/>
  <c r="AA908" i="7"/>
  <c r="AB908"/>
  <c r="AC908"/>
  <c r="AD908"/>
  <c r="AE908"/>
  <c r="AF908"/>
  <c r="AG908"/>
  <c r="AH908"/>
  <c r="AI908"/>
  <c r="AJ908"/>
  <c r="AK908"/>
  <c r="AL908"/>
  <c r="Y897"/>
  <c r="Y920"/>
  <c r="U897"/>
  <c r="U920"/>
  <c r="S897"/>
  <c r="S920"/>
  <c r="Q897"/>
  <c r="Q920"/>
  <c r="O897"/>
  <c r="O898" s="1"/>
  <c r="O920"/>
  <c r="AB114" i="9"/>
  <c r="AA940" i="7"/>
  <c r="AA892"/>
  <c r="AA924" s="1"/>
  <c r="AB940"/>
  <c r="AC940"/>
  <c r="AB892"/>
  <c r="AD940"/>
  <c r="AC892"/>
  <c r="AE940"/>
  <c r="AD892"/>
  <c r="AD924" s="1"/>
  <c r="AF940"/>
  <c r="AE892"/>
  <c r="AG940"/>
  <c r="AF892"/>
  <c r="AG892"/>
  <c r="AH940"/>
  <c r="AI940"/>
  <c r="AH892"/>
  <c r="AH924" s="1"/>
  <c r="AJ940"/>
  <c r="AI892"/>
  <c r="AJ892"/>
  <c r="AK940"/>
  <c r="AK892"/>
  <c r="AL940"/>
  <c r="AL892"/>
  <c r="AC115" i="9"/>
  <c r="AA909" i="7"/>
  <c r="AB909"/>
  <c r="AC909"/>
  <c r="AD909"/>
  <c r="AE909"/>
  <c r="AF909"/>
  <c r="AG909"/>
  <c r="AH909"/>
  <c r="AI909"/>
  <c r="AJ909"/>
  <c r="AK909"/>
  <c r="AL909"/>
  <c r="U945"/>
  <c r="P922"/>
  <c r="Z926"/>
  <c r="W921"/>
  <c r="O921"/>
  <c r="BM943"/>
  <c r="X913"/>
  <c r="T913"/>
  <c r="P913"/>
  <c r="P914" s="1"/>
  <c r="X945"/>
  <c r="Y922"/>
  <c r="U922"/>
  <c r="O922"/>
  <c r="Z924"/>
  <c r="W924"/>
  <c r="V924"/>
  <c r="T924"/>
  <c r="P924"/>
  <c r="U926"/>
  <c r="S926"/>
  <c r="BM942"/>
  <c r="P920"/>
  <c r="P897"/>
  <c r="BM936"/>
  <c r="O945"/>
  <c r="O946" s="1"/>
  <c r="AB113" i="9"/>
  <c r="AA939" i="7"/>
  <c r="AB939"/>
  <c r="AC939"/>
  <c r="AD939"/>
  <c r="AE939"/>
  <c r="AF939"/>
  <c r="AG939"/>
  <c r="AA891"/>
  <c r="AH939"/>
  <c r="AB891"/>
  <c r="AC891"/>
  <c r="AI939"/>
  <c r="AJ939"/>
  <c r="AD891"/>
  <c r="AE891"/>
  <c r="AK939"/>
  <c r="AF891"/>
  <c r="AL939"/>
  <c r="AG891"/>
  <c r="AH891"/>
  <c r="AI891"/>
  <c r="AJ891"/>
  <c r="AK891"/>
  <c r="AL891"/>
  <c r="AC112" i="9"/>
  <c r="AA906" i="7"/>
  <c r="AB906"/>
  <c r="AC906"/>
  <c r="AD906"/>
  <c r="AE906"/>
  <c r="AF906"/>
  <c r="AG906"/>
  <c r="AH906"/>
  <c r="AI906"/>
  <c r="AJ906"/>
  <c r="AK906"/>
  <c r="AL906"/>
  <c r="W920"/>
  <c r="W897"/>
  <c r="AB112" i="9"/>
  <c r="AA938" i="7"/>
  <c r="AB938"/>
  <c r="AC938"/>
  <c r="AD938"/>
  <c r="AE938"/>
  <c r="AF938"/>
  <c r="AA890"/>
  <c r="AG938"/>
  <c r="AH938"/>
  <c r="AB890"/>
  <c r="AC890"/>
  <c r="AI938"/>
  <c r="AJ938"/>
  <c r="AD890"/>
  <c r="AK938"/>
  <c r="AE890"/>
  <c r="AL938"/>
  <c r="AF890"/>
  <c r="AG890"/>
  <c r="AH890"/>
  <c r="AI890"/>
  <c r="AJ890"/>
  <c r="AK890"/>
  <c r="AL890"/>
  <c r="AC113" i="9"/>
  <c r="AA907" i="7"/>
  <c r="AB907"/>
  <c r="AC907"/>
  <c r="AD907"/>
  <c r="AE907"/>
  <c r="AF907"/>
  <c r="AG907"/>
  <c r="AH907"/>
  <c r="AI907"/>
  <c r="AJ907"/>
  <c r="AK907"/>
  <c r="AL907"/>
  <c r="U925"/>
  <c r="Q925"/>
  <c r="BM941"/>
  <c r="V927"/>
  <c r="R927"/>
  <c r="Y913"/>
  <c r="U913"/>
  <c r="Q913"/>
  <c r="Z945"/>
  <c r="V945"/>
  <c r="T945"/>
  <c r="R945"/>
  <c r="P945"/>
  <c r="Z922"/>
  <c r="V922"/>
  <c r="S922"/>
  <c r="Q922"/>
  <c r="R924"/>
  <c r="BM940"/>
  <c r="X926"/>
  <c r="AB117" i="9"/>
  <c r="AA943" i="7"/>
  <c r="AB943"/>
  <c r="AA895"/>
  <c r="AC943"/>
  <c r="AB895"/>
  <c r="AD943"/>
  <c r="AE943"/>
  <c r="AC895"/>
  <c r="AD895"/>
  <c r="AF943"/>
  <c r="AG943"/>
  <c r="AE895"/>
  <c r="AF895"/>
  <c r="AH943"/>
  <c r="AI943"/>
  <c r="AG895"/>
  <c r="AH895"/>
  <c r="AJ943"/>
  <c r="AI895"/>
  <c r="AK943"/>
  <c r="AJ895"/>
  <c r="AL943"/>
  <c r="AK895"/>
  <c r="AL895"/>
  <c r="AB116" i="9"/>
  <c r="AA942" i="7"/>
  <c r="AB942"/>
  <c r="AC942"/>
  <c r="AD942"/>
  <c r="AA894"/>
  <c r="AE942"/>
  <c r="AB894"/>
  <c r="AB926" s="1"/>
  <c r="AF942"/>
  <c r="AC894"/>
  <c r="AG942"/>
  <c r="AD894"/>
  <c r="AH942"/>
  <c r="AE894"/>
  <c r="AI942"/>
  <c r="AF894"/>
  <c r="AF926" s="1"/>
  <c r="AJ942"/>
  <c r="AG894"/>
  <c r="AH894"/>
  <c r="AK942"/>
  <c r="AI894"/>
  <c r="AL942"/>
  <c r="AJ894"/>
  <c r="AK894"/>
  <c r="AL894"/>
  <c r="AC117" i="9"/>
  <c r="AA911" i="7"/>
  <c r="AB911"/>
  <c r="AC911"/>
  <c r="AD911"/>
  <c r="AE911"/>
  <c r="AF911"/>
  <c r="AG911"/>
  <c r="AH911"/>
  <c r="AI911"/>
  <c r="AJ911"/>
  <c r="AK911"/>
  <c r="AL911"/>
  <c r="AB111" i="9"/>
  <c r="AA937" i="7"/>
  <c r="AA889"/>
  <c r="AB889"/>
  <c r="AB937"/>
  <c r="AC937"/>
  <c r="AD937"/>
  <c r="AC889"/>
  <c r="AD889"/>
  <c r="AE937"/>
  <c r="AE889"/>
  <c r="AF937"/>
  <c r="AG937"/>
  <c r="AF889"/>
  <c r="AH937"/>
  <c r="AG889"/>
  <c r="AI937"/>
  <c r="AH889"/>
  <c r="AJ937"/>
  <c r="AI889"/>
  <c r="AJ889"/>
  <c r="AK937"/>
  <c r="AL937"/>
  <c r="AK889"/>
  <c r="AL889"/>
  <c r="AC110" i="9"/>
  <c r="AA904" i="7"/>
  <c r="AB904"/>
  <c r="AC904"/>
  <c r="AD904"/>
  <c r="AE904"/>
  <c r="AF904"/>
  <c r="AG904"/>
  <c r="AH904"/>
  <c r="AI904"/>
  <c r="AJ904"/>
  <c r="AK904"/>
  <c r="AL904"/>
  <c r="Z897"/>
  <c r="Z920"/>
  <c r="X920"/>
  <c r="X897"/>
  <c r="V897"/>
  <c r="V920"/>
  <c r="T920"/>
  <c r="T897"/>
  <c r="R897"/>
  <c r="R920"/>
  <c r="AB110" i="9"/>
  <c r="AA936" i="7"/>
  <c r="AA888"/>
  <c r="AB936"/>
  <c r="AB888"/>
  <c r="AC936"/>
  <c r="AC888"/>
  <c r="AD936"/>
  <c r="AD888"/>
  <c r="AE936"/>
  <c r="AF936"/>
  <c r="AE888"/>
  <c r="AF888"/>
  <c r="AG936"/>
  <c r="AH936"/>
  <c r="AG888"/>
  <c r="AH888"/>
  <c r="AI936"/>
  <c r="AI888"/>
  <c r="AJ936"/>
  <c r="AK936"/>
  <c r="AK888"/>
  <c r="AJ888"/>
  <c r="AL936"/>
  <c r="AL888"/>
  <c r="AC111" i="9"/>
  <c r="AA905" i="7"/>
  <c r="AB905"/>
  <c r="AC905"/>
  <c r="AD905"/>
  <c r="AE905"/>
  <c r="AF905"/>
  <c r="AG905"/>
  <c r="AH905"/>
  <c r="AI905"/>
  <c r="AJ905"/>
  <c r="AK905"/>
  <c r="AL905"/>
  <c r="BM937"/>
  <c r="Y945"/>
  <c r="W945"/>
  <c r="X922"/>
  <c r="BM939"/>
  <c r="Y925"/>
  <c r="Z913"/>
  <c r="V913"/>
  <c r="R913"/>
  <c r="Q945"/>
  <c r="W922"/>
  <c r="T922"/>
  <c r="R922"/>
  <c r="BM938"/>
  <c r="Y924"/>
  <c r="U924"/>
  <c r="Q924"/>
  <c r="Y926"/>
  <c r="V926"/>
  <c r="T926"/>
  <c r="R926"/>
  <c r="P926"/>
  <c r="Y818"/>
  <c r="U818"/>
  <c r="Q818"/>
  <c r="Z820"/>
  <c r="W822"/>
  <c r="S822"/>
  <c r="Y817"/>
  <c r="U817"/>
  <c r="T819"/>
  <c r="P819"/>
  <c r="Q821"/>
  <c r="O822"/>
  <c r="Z817"/>
  <c r="V817"/>
  <c r="S817"/>
  <c r="O817"/>
  <c r="X819"/>
  <c r="V821"/>
  <c r="R821"/>
  <c r="P816"/>
  <c r="AC99" i="9"/>
  <c r="AA802" i="7"/>
  <c r="AB802"/>
  <c r="AC802"/>
  <c r="AD802"/>
  <c r="AE802"/>
  <c r="AF802"/>
  <c r="AG802"/>
  <c r="AH802"/>
  <c r="AI802"/>
  <c r="AJ802"/>
  <c r="AK802"/>
  <c r="AL802"/>
  <c r="AC100" i="9"/>
  <c r="AA803" i="7"/>
  <c r="AB803"/>
  <c r="AC803"/>
  <c r="AD803"/>
  <c r="AE803"/>
  <c r="AF803"/>
  <c r="AG803"/>
  <c r="AH803"/>
  <c r="AI803"/>
  <c r="AJ803"/>
  <c r="AK803"/>
  <c r="AL803"/>
  <c r="Y792"/>
  <c r="Y815"/>
  <c r="U815"/>
  <c r="U792"/>
  <c r="AC97" i="9"/>
  <c r="AA800" i="7"/>
  <c r="AB800"/>
  <c r="AC800"/>
  <c r="AD800"/>
  <c r="AE800"/>
  <c r="AF800"/>
  <c r="AG800"/>
  <c r="AH800"/>
  <c r="AI800"/>
  <c r="AJ800"/>
  <c r="AK800"/>
  <c r="AL800"/>
  <c r="AC96" i="9"/>
  <c r="AA799" i="7"/>
  <c r="AB799"/>
  <c r="AC799"/>
  <c r="AD799"/>
  <c r="AE799"/>
  <c r="AF799"/>
  <c r="AG799"/>
  <c r="AH799"/>
  <c r="AI799"/>
  <c r="AJ799"/>
  <c r="AK799"/>
  <c r="AL799"/>
  <c r="O815"/>
  <c r="O792"/>
  <c r="O793" s="1"/>
  <c r="AB103" i="9"/>
  <c r="AA838" i="7"/>
  <c r="AB838"/>
  <c r="AC838"/>
  <c r="AD838"/>
  <c r="AE838"/>
  <c r="AF838"/>
  <c r="AG838"/>
  <c r="AH838"/>
  <c r="AI838"/>
  <c r="AA790"/>
  <c r="AJ838"/>
  <c r="AB790"/>
  <c r="AK838"/>
  <c r="AC790"/>
  <c r="AL838"/>
  <c r="AD790"/>
  <c r="AE790"/>
  <c r="AF790"/>
  <c r="AG790"/>
  <c r="AH790"/>
  <c r="AI790"/>
  <c r="AJ790"/>
  <c r="AK790"/>
  <c r="AL790"/>
  <c r="AC101" i="9"/>
  <c r="AA804" i="7"/>
  <c r="AB804"/>
  <c r="AC804"/>
  <c r="AD804"/>
  <c r="AE804"/>
  <c r="AF804"/>
  <c r="AG804"/>
  <c r="AH804"/>
  <c r="AI804"/>
  <c r="AJ804"/>
  <c r="AK804"/>
  <c r="AL804"/>
  <c r="AC102" i="9"/>
  <c r="AA805" i="7"/>
  <c r="AB805"/>
  <c r="AC805"/>
  <c r="AD805"/>
  <c r="AE805"/>
  <c r="AF805"/>
  <c r="AG805"/>
  <c r="AH805"/>
  <c r="AI805"/>
  <c r="AJ805"/>
  <c r="AK805"/>
  <c r="AL805"/>
  <c r="V815"/>
  <c r="V792"/>
  <c r="T792"/>
  <c r="T815"/>
  <c r="S815"/>
  <c r="S792"/>
  <c r="P792"/>
  <c r="P815"/>
  <c r="BM831"/>
  <c r="O840"/>
  <c r="O841" s="1"/>
  <c r="AB102" i="9"/>
  <c r="AA837" i="7"/>
  <c r="AB837"/>
  <c r="AC837"/>
  <c r="AD837"/>
  <c r="AA789"/>
  <c r="AB789"/>
  <c r="AE837"/>
  <c r="AC789"/>
  <c r="AC821" s="1"/>
  <c r="AF837"/>
  <c r="AG837"/>
  <c r="AD789"/>
  <c r="AH837"/>
  <c r="AE789"/>
  <c r="AI837"/>
  <c r="AF789"/>
  <c r="AG789"/>
  <c r="AG821" s="1"/>
  <c r="AJ837"/>
  <c r="AH789"/>
  <c r="AK837"/>
  <c r="AI789"/>
  <c r="AL837"/>
  <c r="AJ789"/>
  <c r="AK789"/>
  <c r="AL789"/>
  <c r="U808"/>
  <c r="S840"/>
  <c r="P840"/>
  <c r="R819"/>
  <c r="W821"/>
  <c r="S821"/>
  <c r="BM837"/>
  <c r="U816"/>
  <c r="V818"/>
  <c r="S820"/>
  <c r="O820"/>
  <c r="T822"/>
  <c r="Z808"/>
  <c r="R808"/>
  <c r="Z840"/>
  <c r="T840"/>
  <c r="Q817"/>
  <c r="P821"/>
  <c r="X711"/>
  <c r="V816"/>
  <c r="R816"/>
  <c r="BM832"/>
  <c r="R818"/>
  <c r="T820"/>
  <c r="X808"/>
  <c r="T808"/>
  <c r="P808"/>
  <c r="Y840"/>
  <c r="X817"/>
  <c r="T817"/>
  <c r="R817"/>
  <c r="P817"/>
  <c r="Z819"/>
  <c r="W819"/>
  <c r="Q819"/>
  <c r="O819"/>
  <c r="Z821"/>
  <c r="U821"/>
  <c r="AB101" i="9"/>
  <c r="AA788" i="7"/>
  <c r="AA836"/>
  <c r="AB836"/>
  <c r="AB788"/>
  <c r="AC788"/>
  <c r="AC836"/>
  <c r="AD836"/>
  <c r="AD788"/>
  <c r="AE836"/>
  <c r="AE788"/>
  <c r="AE820" s="1"/>
  <c r="AF836"/>
  <c r="AF788"/>
  <c r="AG788"/>
  <c r="AG836"/>
  <c r="AH788"/>
  <c r="AH836"/>
  <c r="AI788"/>
  <c r="AI836"/>
  <c r="AJ788"/>
  <c r="AJ820" s="1"/>
  <c r="AJ836"/>
  <c r="AK836"/>
  <c r="AK788"/>
  <c r="AL836"/>
  <c r="AL788"/>
  <c r="X792"/>
  <c r="X815"/>
  <c r="Q792"/>
  <c r="Q815"/>
  <c r="AB100" i="9"/>
  <c r="AA835" i="7"/>
  <c r="AB835"/>
  <c r="AA787"/>
  <c r="AA819" s="1"/>
  <c r="AC835"/>
  <c r="AB787"/>
  <c r="AC787"/>
  <c r="AD835"/>
  <c r="AE835"/>
  <c r="AD787"/>
  <c r="AE787"/>
  <c r="AF835"/>
  <c r="AF787"/>
  <c r="AF819" s="1"/>
  <c r="AG835"/>
  <c r="AG787"/>
  <c r="AH835"/>
  <c r="AI835"/>
  <c r="AH787"/>
  <c r="AI787"/>
  <c r="AJ835"/>
  <c r="AK835"/>
  <c r="AJ787"/>
  <c r="AL835"/>
  <c r="AL787"/>
  <c r="AK787"/>
  <c r="AB99" i="9"/>
  <c r="AA834" i="7"/>
  <c r="AB834"/>
  <c r="AC834"/>
  <c r="AD834"/>
  <c r="AE834"/>
  <c r="AF834"/>
  <c r="AA786"/>
  <c r="AG834"/>
  <c r="AH834"/>
  <c r="AB786"/>
  <c r="AB818" s="1"/>
  <c r="AC786"/>
  <c r="AC818" s="1"/>
  <c r="AI834"/>
  <c r="AJ834"/>
  <c r="AD786"/>
  <c r="AE786"/>
  <c r="AK834"/>
  <c r="AF786"/>
  <c r="AL834"/>
  <c r="AG786"/>
  <c r="AG818" s="1"/>
  <c r="AH786"/>
  <c r="AH818" s="1"/>
  <c r="AI786"/>
  <c r="AI818" s="1"/>
  <c r="AJ786"/>
  <c r="AJ818" s="1"/>
  <c r="AK786"/>
  <c r="AK818" s="1"/>
  <c r="AL786"/>
  <c r="AL818" s="1"/>
  <c r="W815"/>
  <c r="W792"/>
  <c r="AB98" i="9"/>
  <c r="AA833" i="7"/>
  <c r="AB833"/>
  <c r="AC833"/>
  <c r="AD833"/>
  <c r="AE833"/>
  <c r="AF833"/>
  <c r="AG833"/>
  <c r="AA785"/>
  <c r="AH833"/>
  <c r="AB785"/>
  <c r="AI833"/>
  <c r="AJ833"/>
  <c r="AC785"/>
  <c r="AD785"/>
  <c r="AK833"/>
  <c r="AL833"/>
  <c r="AE785"/>
  <c r="AF785"/>
  <c r="AG785"/>
  <c r="AH785"/>
  <c r="AI785"/>
  <c r="AJ785"/>
  <c r="AK785"/>
  <c r="AL785"/>
  <c r="AB97" i="9"/>
  <c r="AA832" i="7"/>
  <c r="AB832"/>
  <c r="AB784"/>
  <c r="AA784"/>
  <c r="AC832"/>
  <c r="AC784"/>
  <c r="AD832"/>
  <c r="AE832"/>
  <c r="AD784"/>
  <c r="AE784"/>
  <c r="AF832"/>
  <c r="AF784"/>
  <c r="AF816" s="1"/>
  <c r="AG832"/>
  <c r="AG784"/>
  <c r="AH832"/>
  <c r="AH784"/>
  <c r="AI832"/>
  <c r="AJ832"/>
  <c r="AI784"/>
  <c r="AI816" s="1"/>
  <c r="AK832"/>
  <c r="AJ784"/>
  <c r="AL832"/>
  <c r="AK784"/>
  <c r="AL784"/>
  <c r="AC98" i="9"/>
  <c r="AA801" i="7"/>
  <c r="AB801"/>
  <c r="AC801"/>
  <c r="AD801"/>
  <c r="AE801"/>
  <c r="AF801"/>
  <c r="AG801"/>
  <c r="AH801"/>
  <c r="AI801"/>
  <c r="AJ801"/>
  <c r="AK801"/>
  <c r="AL801"/>
  <c r="AC103" i="9"/>
  <c r="AA806" i="7"/>
  <c r="AB806"/>
  <c r="AC806"/>
  <c r="AD806"/>
  <c r="AE806"/>
  <c r="AF806"/>
  <c r="AG806"/>
  <c r="AH806"/>
  <c r="AI806"/>
  <c r="AJ806"/>
  <c r="AK806"/>
  <c r="AL806"/>
  <c r="Z815"/>
  <c r="Z792"/>
  <c r="R815"/>
  <c r="R792"/>
  <c r="AB96" i="9"/>
  <c r="AA831" i="7"/>
  <c r="AB831"/>
  <c r="AA783"/>
  <c r="AC831"/>
  <c r="AB783"/>
  <c r="AC783"/>
  <c r="AD831"/>
  <c r="AE831"/>
  <c r="AD783"/>
  <c r="AE783"/>
  <c r="AF831"/>
  <c r="AF783"/>
  <c r="AG831"/>
  <c r="AG783"/>
  <c r="AH831"/>
  <c r="AI831"/>
  <c r="AH783"/>
  <c r="AI783"/>
  <c r="AJ831"/>
  <c r="AJ783"/>
  <c r="AK831"/>
  <c r="AK783"/>
  <c r="AL831"/>
  <c r="AL783"/>
  <c r="BM838"/>
  <c r="Y808"/>
  <c r="Q808"/>
  <c r="O821"/>
  <c r="Z818"/>
  <c r="W820"/>
  <c r="X822"/>
  <c r="V808"/>
  <c r="V840"/>
  <c r="R840"/>
  <c r="V819"/>
  <c r="BM835"/>
  <c r="X821"/>
  <c r="T821"/>
  <c r="T711"/>
  <c r="P711"/>
  <c r="R713"/>
  <c r="Z816"/>
  <c r="W818"/>
  <c r="BM834"/>
  <c r="BM836"/>
  <c r="Y822"/>
  <c r="U822"/>
  <c r="P822"/>
  <c r="W808"/>
  <c r="S808"/>
  <c r="O808"/>
  <c r="O809" s="1"/>
  <c r="P809" s="1"/>
  <c r="Q809" s="1"/>
  <c r="X840"/>
  <c r="W840"/>
  <c r="U840"/>
  <c r="Q840"/>
  <c r="W817"/>
  <c r="BM833"/>
  <c r="Y819"/>
  <c r="U819"/>
  <c r="S819"/>
  <c r="Y821"/>
  <c r="Z715"/>
  <c r="V715"/>
  <c r="X703"/>
  <c r="T703"/>
  <c r="P703"/>
  <c r="Q735"/>
  <c r="W712"/>
  <c r="P712"/>
  <c r="Y714"/>
  <c r="W714"/>
  <c r="S714"/>
  <c r="Q714"/>
  <c r="Y716"/>
  <c r="T716"/>
  <c r="O711"/>
  <c r="Q713"/>
  <c r="X717"/>
  <c r="T717"/>
  <c r="Y717"/>
  <c r="U717"/>
  <c r="Q717"/>
  <c r="AB89" i="9"/>
  <c r="AA733" i="7"/>
  <c r="AB733"/>
  <c r="AC733"/>
  <c r="AA685"/>
  <c r="AD733"/>
  <c r="AB685"/>
  <c r="AE733"/>
  <c r="AC685"/>
  <c r="AD685"/>
  <c r="AF733"/>
  <c r="AE685"/>
  <c r="AG733"/>
  <c r="AH733"/>
  <c r="AF685"/>
  <c r="AG685"/>
  <c r="AI733"/>
  <c r="AH685"/>
  <c r="AJ733"/>
  <c r="AI685"/>
  <c r="AK733"/>
  <c r="AL733"/>
  <c r="AJ685"/>
  <c r="AK685"/>
  <c r="AL685"/>
  <c r="AC86" i="9"/>
  <c r="AA698" i="7"/>
  <c r="AB698"/>
  <c r="AC698"/>
  <c r="AD698"/>
  <c r="AE698"/>
  <c r="AF698"/>
  <c r="AG698"/>
  <c r="AH698"/>
  <c r="AI698"/>
  <c r="AJ698"/>
  <c r="AK698"/>
  <c r="AL698"/>
  <c r="Z687"/>
  <c r="Z710"/>
  <c r="X710"/>
  <c r="X687"/>
  <c r="AB82" i="9"/>
  <c r="AA726" i="7"/>
  <c r="AB726"/>
  <c r="AA678"/>
  <c r="AC726"/>
  <c r="AB678"/>
  <c r="AD726"/>
  <c r="AC678"/>
  <c r="AE726"/>
  <c r="AD678"/>
  <c r="AE678"/>
  <c r="AF726"/>
  <c r="AG678"/>
  <c r="AG726"/>
  <c r="AF678"/>
  <c r="AH726"/>
  <c r="AH678"/>
  <c r="AI726"/>
  <c r="AJ726"/>
  <c r="AI678"/>
  <c r="AJ678"/>
  <c r="AK726"/>
  <c r="AK678"/>
  <c r="AL726"/>
  <c r="AL678"/>
  <c r="AC83" i="9"/>
  <c r="AA695" i="7"/>
  <c r="AB695"/>
  <c r="AC695"/>
  <c r="AD695"/>
  <c r="AE695"/>
  <c r="AF695"/>
  <c r="AG695"/>
  <c r="AH695"/>
  <c r="AI695"/>
  <c r="AJ695"/>
  <c r="AK695"/>
  <c r="AL695"/>
  <c r="AB87" i="9"/>
  <c r="AA683" i="7"/>
  <c r="AA731"/>
  <c r="AB683"/>
  <c r="AB731"/>
  <c r="AC731"/>
  <c r="AC683"/>
  <c r="AD731"/>
  <c r="AD683"/>
  <c r="AE731"/>
  <c r="AE683"/>
  <c r="AF731"/>
  <c r="AF683"/>
  <c r="AG731"/>
  <c r="AG683"/>
  <c r="AH731"/>
  <c r="AH683"/>
  <c r="AI731"/>
  <c r="AI683"/>
  <c r="AJ683"/>
  <c r="AJ731"/>
  <c r="AK683"/>
  <c r="AK731"/>
  <c r="AL683"/>
  <c r="AL731"/>
  <c r="AC84" i="9"/>
  <c r="AA696" i="7"/>
  <c r="AB696"/>
  <c r="AC696"/>
  <c r="AD696"/>
  <c r="AE696"/>
  <c r="AF696"/>
  <c r="AG696"/>
  <c r="AH696"/>
  <c r="AI696"/>
  <c r="AJ696"/>
  <c r="AK696"/>
  <c r="AL696"/>
  <c r="AC87" i="9"/>
  <c r="AA699" i="7"/>
  <c r="AB699"/>
  <c r="AC699"/>
  <c r="AD699"/>
  <c r="AE699"/>
  <c r="AF699"/>
  <c r="AG699"/>
  <c r="AH699"/>
  <c r="AI699"/>
  <c r="AJ699"/>
  <c r="AK699"/>
  <c r="AL699"/>
  <c r="V687"/>
  <c r="V710"/>
  <c r="T710"/>
  <c r="T687"/>
  <c r="R687"/>
  <c r="R710"/>
  <c r="P710"/>
  <c r="P687"/>
  <c r="BM726"/>
  <c r="O735"/>
  <c r="O736" s="1"/>
  <c r="AB88" i="9"/>
  <c r="AA732" i="7"/>
  <c r="AB732"/>
  <c r="AC732"/>
  <c r="AA684"/>
  <c r="AD732"/>
  <c r="AB684"/>
  <c r="AE732"/>
  <c r="AC684"/>
  <c r="AF732"/>
  <c r="AD684"/>
  <c r="AG732"/>
  <c r="AH732"/>
  <c r="AE684"/>
  <c r="AI732"/>
  <c r="AF684"/>
  <c r="AG684"/>
  <c r="AJ732"/>
  <c r="AK732"/>
  <c r="AH684"/>
  <c r="AI684"/>
  <c r="AL732"/>
  <c r="AJ684"/>
  <c r="AK684"/>
  <c r="AL684"/>
  <c r="BM727"/>
  <c r="W735"/>
  <c r="U735"/>
  <c r="S735"/>
  <c r="BM728"/>
  <c r="BM730"/>
  <c r="Q191"/>
  <c r="Z188"/>
  <c r="T190"/>
  <c r="P190"/>
  <c r="Y192"/>
  <c r="U192"/>
  <c r="V291"/>
  <c r="R291"/>
  <c r="Q291"/>
  <c r="X295"/>
  <c r="P295"/>
  <c r="T292"/>
  <c r="P292"/>
  <c r="O296"/>
  <c r="Z293"/>
  <c r="S293"/>
  <c r="X297"/>
  <c r="P297"/>
  <c r="X396"/>
  <c r="T396"/>
  <c r="P396"/>
  <c r="Y398"/>
  <c r="U398"/>
  <c r="Z400"/>
  <c r="Q400"/>
  <c r="V402"/>
  <c r="W397"/>
  <c r="S397"/>
  <c r="Y401"/>
  <c r="T401"/>
  <c r="P505"/>
  <c r="X504"/>
  <c r="Z506"/>
  <c r="Q606"/>
  <c r="S608"/>
  <c r="O608"/>
  <c r="T610"/>
  <c r="T612"/>
  <c r="Q612"/>
  <c r="O607"/>
  <c r="X609"/>
  <c r="T609"/>
  <c r="Q611"/>
  <c r="R717"/>
  <c r="BM733"/>
  <c r="Y703"/>
  <c r="U703"/>
  <c r="Q703"/>
  <c r="Y735"/>
  <c r="X712"/>
  <c r="S712"/>
  <c r="O712"/>
  <c r="V714"/>
  <c r="R714"/>
  <c r="Z716"/>
  <c r="W716"/>
  <c r="U716"/>
  <c r="S716"/>
  <c r="AB85" i="9"/>
  <c r="AA729" i="7"/>
  <c r="AB729"/>
  <c r="AC729"/>
  <c r="AD729"/>
  <c r="AE729"/>
  <c r="AF729"/>
  <c r="AA681"/>
  <c r="AG729"/>
  <c r="AB681"/>
  <c r="AH729"/>
  <c r="AI729"/>
  <c r="AC681"/>
  <c r="AJ729"/>
  <c r="AD681"/>
  <c r="AE681"/>
  <c r="AK729"/>
  <c r="AF681"/>
  <c r="AL729"/>
  <c r="AG681"/>
  <c r="AH681"/>
  <c r="AI681"/>
  <c r="AJ681"/>
  <c r="AK681"/>
  <c r="AL681"/>
  <c r="AC82" i="9"/>
  <c r="AA694" i="7"/>
  <c r="AB694"/>
  <c r="AC694"/>
  <c r="AD694"/>
  <c r="AE694"/>
  <c r="AF694"/>
  <c r="AG694"/>
  <c r="AH694"/>
  <c r="AI694"/>
  <c r="AJ694"/>
  <c r="AK694"/>
  <c r="AL694"/>
  <c r="AC85" i="9"/>
  <c r="AA697" i="7"/>
  <c r="AB697"/>
  <c r="AC697"/>
  <c r="AD697"/>
  <c r="AE697"/>
  <c r="AF697"/>
  <c r="AG697"/>
  <c r="AH697"/>
  <c r="AI697"/>
  <c r="AJ697"/>
  <c r="AK697"/>
  <c r="AL697"/>
  <c r="Y710"/>
  <c r="Y687"/>
  <c r="W687"/>
  <c r="W710"/>
  <c r="Q710"/>
  <c r="Q687"/>
  <c r="AB86" i="9"/>
  <c r="AA730" i="7"/>
  <c r="AA682"/>
  <c r="AB730"/>
  <c r="AB682"/>
  <c r="AB714" s="1"/>
  <c r="AC682"/>
  <c r="AC714" s="1"/>
  <c r="AC730"/>
  <c r="AD730"/>
  <c r="AD682"/>
  <c r="AE682"/>
  <c r="AE730"/>
  <c r="AF730"/>
  <c r="AF682"/>
  <c r="AG682"/>
  <c r="AG714" s="1"/>
  <c r="AG730"/>
  <c r="AH682"/>
  <c r="AH730"/>
  <c r="AI682"/>
  <c r="AI730"/>
  <c r="AJ730"/>
  <c r="AJ682"/>
  <c r="AK682"/>
  <c r="AK714" s="1"/>
  <c r="AK730"/>
  <c r="AL730"/>
  <c r="AL682"/>
  <c r="U715"/>
  <c r="Q715"/>
  <c r="Z703"/>
  <c r="V703"/>
  <c r="R703"/>
  <c r="V735"/>
  <c r="T735"/>
  <c r="P735"/>
  <c r="Y712"/>
  <c r="U712"/>
  <c r="Q712"/>
  <c r="Z714"/>
  <c r="X714"/>
  <c r="T714"/>
  <c r="P714"/>
  <c r="Q716"/>
  <c r="O716"/>
  <c r="BM732"/>
  <c r="AB83" i="9"/>
  <c r="AA727" i="7"/>
  <c r="AB727"/>
  <c r="AB679"/>
  <c r="AB711" s="1"/>
  <c r="AA679"/>
  <c r="AC727"/>
  <c r="AC679"/>
  <c r="AD727"/>
  <c r="AE727"/>
  <c r="AD679"/>
  <c r="AD711" s="1"/>
  <c r="AF679"/>
  <c r="AF727"/>
  <c r="AE679"/>
  <c r="AG727"/>
  <c r="AG679"/>
  <c r="AH727"/>
  <c r="AI727"/>
  <c r="AH679"/>
  <c r="AH711" s="1"/>
  <c r="AI679"/>
  <c r="AI711" s="1"/>
  <c r="AJ727"/>
  <c r="AJ679"/>
  <c r="AK727"/>
  <c r="AK679"/>
  <c r="AL727"/>
  <c r="AL679"/>
  <c r="AC89" i="9"/>
  <c r="AA701" i="7"/>
  <c r="AB701"/>
  <c r="AC701"/>
  <c r="AD701"/>
  <c r="AE701"/>
  <c r="AF701"/>
  <c r="AG701"/>
  <c r="AH701"/>
  <c r="AI701"/>
  <c r="AJ701"/>
  <c r="AK701"/>
  <c r="AL701"/>
  <c r="AC88" i="9"/>
  <c r="AA700" i="7"/>
  <c r="AB700"/>
  <c r="AC700"/>
  <c r="AD700"/>
  <c r="AE700"/>
  <c r="AF700"/>
  <c r="AG700"/>
  <c r="AH700"/>
  <c r="AI700"/>
  <c r="AJ700"/>
  <c r="AK700"/>
  <c r="AL700"/>
  <c r="U710"/>
  <c r="U687"/>
  <c r="S687"/>
  <c r="S710"/>
  <c r="O687"/>
  <c r="O688" s="1"/>
  <c r="O710"/>
  <c r="AB84" i="9"/>
  <c r="AA728" i="7"/>
  <c r="AB728"/>
  <c r="AC728"/>
  <c r="AD728"/>
  <c r="AE728"/>
  <c r="AA680"/>
  <c r="AF728"/>
  <c r="AG728"/>
  <c r="AB680"/>
  <c r="AH728"/>
  <c r="AC680"/>
  <c r="AI728"/>
  <c r="AD680"/>
  <c r="AJ728"/>
  <c r="AE680"/>
  <c r="AE712" s="1"/>
  <c r="AF680"/>
  <c r="AF712" s="1"/>
  <c r="AK728"/>
  <c r="AL728"/>
  <c r="AG680"/>
  <c r="AH680"/>
  <c r="AI680"/>
  <c r="AJ680"/>
  <c r="AK680"/>
  <c r="AL680"/>
  <c r="Z711"/>
  <c r="T713"/>
  <c r="BM729"/>
  <c r="Y715"/>
  <c r="BM731"/>
  <c r="W703"/>
  <c r="S703"/>
  <c r="O703"/>
  <c r="O704" s="1"/>
  <c r="P704" s="1"/>
  <c r="Q704" s="1"/>
  <c r="Z735"/>
  <c r="X735"/>
  <c r="R735"/>
  <c r="Z712"/>
  <c r="V712"/>
  <c r="T712"/>
  <c r="R712"/>
  <c r="U714"/>
  <c r="O714"/>
  <c r="X716"/>
  <c r="V716"/>
  <c r="R716"/>
  <c r="P716"/>
  <c r="T501"/>
  <c r="Y503"/>
  <c r="S507"/>
  <c r="U493"/>
  <c r="V504"/>
  <c r="S506"/>
  <c r="R612"/>
  <c r="U503"/>
  <c r="Q503"/>
  <c r="V505"/>
  <c r="W606"/>
  <c r="S606"/>
  <c r="Y610"/>
  <c r="U610"/>
  <c r="V612"/>
  <c r="Y609"/>
  <c r="Q609"/>
  <c r="V611"/>
  <c r="R611"/>
  <c r="X501"/>
  <c r="Z505"/>
  <c r="W507"/>
  <c r="O507"/>
  <c r="Y493"/>
  <c r="Q493"/>
  <c r="R504"/>
  <c r="W506"/>
  <c r="O506"/>
  <c r="O606"/>
  <c r="P608"/>
  <c r="Q610"/>
  <c r="P607"/>
  <c r="U609"/>
  <c r="AC73" i="9"/>
  <c r="AA594" i="7"/>
  <c r="AB594"/>
  <c r="AC594"/>
  <c r="AD594"/>
  <c r="AE594"/>
  <c r="AF594"/>
  <c r="AG594"/>
  <c r="AH594"/>
  <c r="AI594"/>
  <c r="AJ594"/>
  <c r="AK594"/>
  <c r="AL594"/>
  <c r="Z605"/>
  <c r="Z582"/>
  <c r="S605"/>
  <c r="S582"/>
  <c r="AB70" i="9"/>
  <c r="AA623" i="7"/>
  <c r="AB623"/>
  <c r="AC623"/>
  <c r="AD623"/>
  <c r="AE623"/>
  <c r="AF623"/>
  <c r="AA575"/>
  <c r="AG623"/>
  <c r="AB575"/>
  <c r="AH623"/>
  <c r="AC575"/>
  <c r="AI623"/>
  <c r="AD575"/>
  <c r="AJ623"/>
  <c r="AE575"/>
  <c r="AK623"/>
  <c r="AL623"/>
  <c r="AF575"/>
  <c r="AG575"/>
  <c r="AH575"/>
  <c r="AI575"/>
  <c r="AJ575"/>
  <c r="AK575"/>
  <c r="AL575"/>
  <c r="AB75" i="9"/>
  <c r="AA628" i="7"/>
  <c r="AA580"/>
  <c r="AB628"/>
  <c r="AB580"/>
  <c r="AC628"/>
  <c r="AC580"/>
  <c r="AD628"/>
  <c r="AE628"/>
  <c r="AD580"/>
  <c r="AF628"/>
  <c r="AE580"/>
  <c r="AF580"/>
  <c r="AG628"/>
  <c r="AH628"/>
  <c r="AG580"/>
  <c r="AH580"/>
  <c r="AI628"/>
  <c r="AI580"/>
  <c r="AJ628"/>
  <c r="AK628"/>
  <c r="AK580"/>
  <c r="AJ580"/>
  <c r="AL628"/>
  <c r="AL580"/>
  <c r="X605"/>
  <c r="X582"/>
  <c r="R605"/>
  <c r="R582"/>
  <c r="P605"/>
  <c r="P582"/>
  <c r="BM621"/>
  <c r="O630"/>
  <c r="O631" s="1"/>
  <c r="AB74" i="9"/>
  <c r="AA627" i="7"/>
  <c r="AB627"/>
  <c r="AC627"/>
  <c r="AD627"/>
  <c r="AA579"/>
  <c r="AE627"/>
  <c r="AB579"/>
  <c r="AF627"/>
  <c r="AC579"/>
  <c r="AG627"/>
  <c r="AD579"/>
  <c r="AH627"/>
  <c r="AE579"/>
  <c r="AI627"/>
  <c r="AF579"/>
  <c r="AG579"/>
  <c r="AJ627"/>
  <c r="AH579"/>
  <c r="AK627"/>
  <c r="AL627"/>
  <c r="AI579"/>
  <c r="AJ579"/>
  <c r="AK579"/>
  <c r="AL579"/>
  <c r="AC75" i="9"/>
  <c r="AA596" i="7"/>
  <c r="AB596"/>
  <c r="AC596"/>
  <c r="AD596"/>
  <c r="AE596"/>
  <c r="AF596"/>
  <c r="AG596"/>
  <c r="AH596"/>
  <c r="AI596"/>
  <c r="AJ596"/>
  <c r="AK596"/>
  <c r="AL596"/>
  <c r="AC74" i="9"/>
  <c r="AA595" i="7"/>
  <c r="AB595"/>
  <c r="AC595"/>
  <c r="AD595"/>
  <c r="AE595"/>
  <c r="AF595"/>
  <c r="AG595"/>
  <c r="AH595"/>
  <c r="AI595"/>
  <c r="AJ595"/>
  <c r="AK595"/>
  <c r="AL595"/>
  <c r="BM628"/>
  <c r="Z630"/>
  <c r="V630"/>
  <c r="R630"/>
  <c r="X598"/>
  <c r="P598"/>
  <c r="X630"/>
  <c r="P630"/>
  <c r="BM625"/>
  <c r="Y598"/>
  <c r="Q598"/>
  <c r="Y606"/>
  <c r="T606"/>
  <c r="P606"/>
  <c r="BM622"/>
  <c r="Z610"/>
  <c r="V610"/>
  <c r="R610"/>
  <c r="X612"/>
  <c r="P612"/>
  <c r="W630"/>
  <c r="U630"/>
  <c r="R607"/>
  <c r="V609"/>
  <c r="S611"/>
  <c r="O611"/>
  <c r="W598"/>
  <c r="S598"/>
  <c r="O598"/>
  <c r="O599" s="1"/>
  <c r="AB73" i="9"/>
  <c r="AA626" i="7"/>
  <c r="AA578"/>
  <c r="AA610" s="1"/>
  <c r="AB578"/>
  <c r="AB610" s="1"/>
  <c r="AB626"/>
  <c r="AC578"/>
  <c r="AC626"/>
  <c r="AD578"/>
  <c r="AD626"/>
  <c r="AE578"/>
  <c r="AE626"/>
  <c r="AF626"/>
  <c r="AF578"/>
  <c r="AG578"/>
  <c r="AG626"/>
  <c r="AH626"/>
  <c r="AH578"/>
  <c r="AI578"/>
  <c r="AI626"/>
  <c r="AJ578"/>
  <c r="AJ610" s="1"/>
  <c r="AJ626"/>
  <c r="AK626"/>
  <c r="AK578"/>
  <c r="AL578"/>
  <c r="AL626"/>
  <c r="W605"/>
  <c r="W582"/>
  <c r="O605"/>
  <c r="O582"/>
  <c r="O583" s="1"/>
  <c r="AB72" i="9"/>
  <c r="AA577" i="7"/>
  <c r="AA625"/>
  <c r="AB625"/>
  <c r="AB577"/>
  <c r="AC577"/>
  <c r="AC625"/>
  <c r="AD577"/>
  <c r="AD625"/>
  <c r="AE625"/>
  <c r="AE577"/>
  <c r="AF625"/>
  <c r="AF577"/>
  <c r="AG625"/>
  <c r="AG577"/>
  <c r="AH625"/>
  <c r="AH577"/>
  <c r="AI577"/>
  <c r="AI625"/>
  <c r="AJ625"/>
  <c r="AJ577"/>
  <c r="AK625"/>
  <c r="AK577"/>
  <c r="AL625"/>
  <c r="AL577"/>
  <c r="AC72" i="9"/>
  <c r="AA593" i="7"/>
  <c r="AB593"/>
  <c r="AC593"/>
  <c r="AD593"/>
  <c r="AE593"/>
  <c r="AF593"/>
  <c r="AG593"/>
  <c r="AH593"/>
  <c r="AI593"/>
  <c r="AJ593"/>
  <c r="AK593"/>
  <c r="AL593"/>
  <c r="AB71" i="9"/>
  <c r="AA624" i="7"/>
  <c r="AB624"/>
  <c r="AC624"/>
  <c r="AD624"/>
  <c r="AE624"/>
  <c r="AF624"/>
  <c r="AG624"/>
  <c r="AA576"/>
  <c r="AB576"/>
  <c r="AH624"/>
  <c r="AC576"/>
  <c r="AI624"/>
  <c r="AJ624"/>
  <c r="AD576"/>
  <c r="AE576"/>
  <c r="AK624"/>
  <c r="AF576"/>
  <c r="AL624"/>
  <c r="AG576"/>
  <c r="AH576"/>
  <c r="AI576"/>
  <c r="AJ576"/>
  <c r="AK576"/>
  <c r="AL576"/>
  <c r="U582"/>
  <c r="U605"/>
  <c r="Q582"/>
  <c r="Q605"/>
  <c r="AC71" i="9"/>
  <c r="AA592" i="7"/>
  <c r="AB592"/>
  <c r="AC592"/>
  <c r="AD592"/>
  <c r="AE592"/>
  <c r="AF592"/>
  <c r="AG592"/>
  <c r="AH592"/>
  <c r="AI592"/>
  <c r="AJ592"/>
  <c r="AK592"/>
  <c r="AL592"/>
  <c r="AC70" i="9"/>
  <c r="AA591" i="7"/>
  <c r="AB591"/>
  <c r="AC591"/>
  <c r="AD591"/>
  <c r="AE591"/>
  <c r="AF591"/>
  <c r="AG591"/>
  <c r="AH591"/>
  <c r="AI591"/>
  <c r="AJ591"/>
  <c r="AK591"/>
  <c r="AL591"/>
  <c r="AB69" i="9"/>
  <c r="AA622" i="7"/>
  <c r="AA574"/>
  <c r="AB622"/>
  <c r="AB574"/>
  <c r="AC622"/>
  <c r="AC574"/>
  <c r="AD622"/>
  <c r="AE622"/>
  <c r="AD574"/>
  <c r="AE574"/>
  <c r="AF622"/>
  <c r="AG622"/>
  <c r="AF574"/>
  <c r="AG574"/>
  <c r="AH622"/>
  <c r="AH574"/>
  <c r="AI574"/>
  <c r="AI622"/>
  <c r="AJ622"/>
  <c r="AK622"/>
  <c r="AJ574"/>
  <c r="AL622"/>
  <c r="AK574"/>
  <c r="AL574"/>
  <c r="Y582"/>
  <c r="Y605"/>
  <c r="V582"/>
  <c r="V605"/>
  <c r="T605"/>
  <c r="T582"/>
  <c r="AB68" i="9"/>
  <c r="AA621" i="7"/>
  <c r="AA573"/>
  <c r="AB621"/>
  <c r="AB573"/>
  <c r="AC621"/>
  <c r="AD621"/>
  <c r="AC573"/>
  <c r="AE621"/>
  <c r="AD573"/>
  <c r="AF621"/>
  <c r="AE573"/>
  <c r="AF573"/>
  <c r="AG621"/>
  <c r="AH621"/>
  <c r="AG573"/>
  <c r="AI621"/>
  <c r="AH573"/>
  <c r="AI573"/>
  <c r="AJ621"/>
  <c r="AJ573"/>
  <c r="AK621"/>
  <c r="AL621"/>
  <c r="AK573"/>
  <c r="AL573"/>
  <c r="AC69" i="9"/>
  <c r="AA590" i="7"/>
  <c r="AB590"/>
  <c r="AC590"/>
  <c r="AD590"/>
  <c r="AE590"/>
  <c r="AF590"/>
  <c r="AG590"/>
  <c r="AH590"/>
  <c r="AI590"/>
  <c r="AJ590"/>
  <c r="AK590"/>
  <c r="AL590"/>
  <c r="AC68" i="9"/>
  <c r="AA589" i="7"/>
  <c r="AB589"/>
  <c r="AC589"/>
  <c r="AD589"/>
  <c r="AE589"/>
  <c r="AF589"/>
  <c r="AG589"/>
  <c r="AH589"/>
  <c r="AI589"/>
  <c r="AJ589"/>
  <c r="AK589"/>
  <c r="AL589"/>
  <c r="T630"/>
  <c r="BM627"/>
  <c r="T598"/>
  <c r="BM626"/>
  <c r="W612"/>
  <c r="O612"/>
  <c r="Q607"/>
  <c r="U598"/>
  <c r="X606"/>
  <c r="R608"/>
  <c r="BM624"/>
  <c r="W610"/>
  <c r="O610"/>
  <c r="S612"/>
  <c r="Y630"/>
  <c r="S630"/>
  <c r="Q630"/>
  <c r="BM623"/>
  <c r="W609"/>
  <c r="S609"/>
  <c r="O609"/>
  <c r="T611"/>
  <c r="P611"/>
  <c r="Z598"/>
  <c r="V598"/>
  <c r="R598"/>
  <c r="U502"/>
  <c r="Q502"/>
  <c r="AB59" i="9"/>
  <c r="AA521" i="7"/>
  <c r="AB521"/>
  <c r="AA473"/>
  <c r="AC473"/>
  <c r="AC521"/>
  <c r="AB473"/>
  <c r="AD521"/>
  <c r="AD473"/>
  <c r="AE521"/>
  <c r="AE473"/>
  <c r="AF521"/>
  <c r="AF473"/>
  <c r="AG521"/>
  <c r="AG473"/>
  <c r="AH521"/>
  <c r="AH473"/>
  <c r="AI521"/>
  <c r="AI473"/>
  <c r="AJ521"/>
  <c r="AJ473"/>
  <c r="AK521"/>
  <c r="AK473"/>
  <c r="AL521"/>
  <c r="AL473"/>
  <c r="Q477"/>
  <c r="Q500"/>
  <c r="AC57" i="9"/>
  <c r="AA487" i="7"/>
  <c r="AB487"/>
  <c r="AC487"/>
  <c r="AD487"/>
  <c r="AE487"/>
  <c r="AF487"/>
  <c r="AG487"/>
  <c r="AH487"/>
  <c r="AI487"/>
  <c r="AJ487"/>
  <c r="AK487"/>
  <c r="AL487"/>
  <c r="AC54" i="9"/>
  <c r="AA484" i="7"/>
  <c r="AB484"/>
  <c r="AC484"/>
  <c r="AD484"/>
  <c r="AE484"/>
  <c r="AF484"/>
  <c r="AG484"/>
  <c r="AH484"/>
  <c r="AI484"/>
  <c r="AJ484"/>
  <c r="AK484"/>
  <c r="AL484"/>
  <c r="Z500"/>
  <c r="Z477"/>
  <c r="S477"/>
  <c r="S500"/>
  <c r="AB54" i="9"/>
  <c r="AA516" i="7"/>
  <c r="AB516"/>
  <c r="AA468"/>
  <c r="AC516"/>
  <c r="AD516"/>
  <c r="AB468"/>
  <c r="AE516"/>
  <c r="AC468"/>
  <c r="AF516"/>
  <c r="AD468"/>
  <c r="AG516"/>
  <c r="AE468"/>
  <c r="AH516"/>
  <c r="AF468"/>
  <c r="AI516"/>
  <c r="AG468"/>
  <c r="AJ516"/>
  <c r="AH468"/>
  <c r="AI468"/>
  <c r="AK516"/>
  <c r="AL516"/>
  <c r="AJ468"/>
  <c r="AK468"/>
  <c r="AL468"/>
  <c r="AB61" i="9"/>
  <c r="AA523" i="7"/>
  <c r="AB523"/>
  <c r="AC523"/>
  <c r="AD523"/>
  <c r="AA475"/>
  <c r="AE523"/>
  <c r="AB475"/>
  <c r="AF523"/>
  <c r="AC475"/>
  <c r="AG523"/>
  <c r="AH523"/>
  <c r="AD475"/>
  <c r="AE475"/>
  <c r="AI523"/>
  <c r="AF475"/>
  <c r="AJ523"/>
  <c r="AG475"/>
  <c r="AK523"/>
  <c r="AL523"/>
  <c r="AH475"/>
  <c r="AI475"/>
  <c r="AJ475"/>
  <c r="AK475"/>
  <c r="AL475"/>
  <c r="AC58" i="9"/>
  <c r="AA488" i="7"/>
  <c r="AB488"/>
  <c r="AC488"/>
  <c r="AD488"/>
  <c r="AE488"/>
  <c r="AF488"/>
  <c r="AG488"/>
  <c r="AH488"/>
  <c r="AI488"/>
  <c r="AJ488"/>
  <c r="AK488"/>
  <c r="AL488"/>
  <c r="X477"/>
  <c r="X500"/>
  <c r="T477"/>
  <c r="T500"/>
  <c r="AB58" i="9"/>
  <c r="AA520" i="7"/>
  <c r="AB520"/>
  <c r="AA472"/>
  <c r="AC520"/>
  <c r="AD520"/>
  <c r="AB472"/>
  <c r="AC472"/>
  <c r="AE520"/>
  <c r="AD472"/>
  <c r="AF520"/>
  <c r="AE472"/>
  <c r="AG520"/>
  <c r="AF472"/>
  <c r="AH520"/>
  <c r="AI520"/>
  <c r="AG472"/>
  <c r="AJ520"/>
  <c r="AH472"/>
  <c r="AI472"/>
  <c r="AK520"/>
  <c r="AL520"/>
  <c r="AJ472"/>
  <c r="AK472"/>
  <c r="AL472"/>
  <c r="AC59" i="9"/>
  <c r="AA489" i="7"/>
  <c r="AB489"/>
  <c r="AC489"/>
  <c r="AD489"/>
  <c r="AE489"/>
  <c r="AF489"/>
  <c r="AG489"/>
  <c r="AH489"/>
  <c r="AI489"/>
  <c r="AJ489"/>
  <c r="AK489"/>
  <c r="AL489"/>
  <c r="BM523"/>
  <c r="Y525"/>
  <c r="Z502"/>
  <c r="Z503"/>
  <c r="X507"/>
  <c r="Z493"/>
  <c r="R493"/>
  <c r="S525"/>
  <c r="S502"/>
  <c r="T504"/>
  <c r="Y506"/>
  <c r="Q506"/>
  <c r="O188"/>
  <c r="X190"/>
  <c r="U292"/>
  <c r="P397"/>
  <c r="U401"/>
  <c r="V501"/>
  <c r="R501"/>
  <c r="BM517"/>
  <c r="W505"/>
  <c r="O505"/>
  <c r="Z507"/>
  <c r="T507"/>
  <c r="P507"/>
  <c r="X493"/>
  <c r="T493"/>
  <c r="P493"/>
  <c r="X525"/>
  <c r="T525"/>
  <c r="R525"/>
  <c r="P525"/>
  <c r="Y502"/>
  <c r="T502"/>
  <c r="R502"/>
  <c r="P502"/>
  <c r="Z504"/>
  <c r="W504"/>
  <c r="Q504"/>
  <c r="U506"/>
  <c r="BM522"/>
  <c r="AC56" i="9"/>
  <c r="AA486" i="7"/>
  <c r="AB486"/>
  <c r="AC486"/>
  <c r="AD486"/>
  <c r="AE486"/>
  <c r="AF486"/>
  <c r="AG486"/>
  <c r="AH486"/>
  <c r="AI486"/>
  <c r="AJ486"/>
  <c r="AK486"/>
  <c r="AL486"/>
  <c r="Y500"/>
  <c r="Y477"/>
  <c r="U477"/>
  <c r="U500"/>
  <c r="AB56" i="9"/>
  <c r="AA518" i="7"/>
  <c r="AB518"/>
  <c r="AC518"/>
  <c r="AD518"/>
  <c r="AA470"/>
  <c r="AE518"/>
  <c r="AB470"/>
  <c r="AF518"/>
  <c r="AC470"/>
  <c r="AG518"/>
  <c r="AH518"/>
  <c r="AD470"/>
  <c r="AE470"/>
  <c r="AI518"/>
  <c r="AJ518"/>
  <c r="AF470"/>
  <c r="AK518"/>
  <c r="AG470"/>
  <c r="AG502" s="1"/>
  <c r="AL518"/>
  <c r="AH470"/>
  <c r="AI470"/>
  <c r="AJ470"/>
  <c r="AK470"/>
  <c r="AL470"/>
  <c r="AB57" i="9"/>
  <c r="AA519" i="7"/>
  <c r="AB519"/>
  <c r="AA471"/>
  <c r="AA503" s="1"/>
  <c r="AC519"/>
  <c r="AD519"/>
  <c r="AB471"/>
  <c r="AC471"/>
  <c r="AE519"/>
  <c r="AF519"/>
  <c r="AD471"/>
  <c r="AD503" s="1"/>
  <c r="AG519"/>
  <c r="AE471"/>
  <c r="AF471"/>
  <c r="AH519"/>
  <c r="AI519"/>
  <c r="AG471"/>
  <c r="AJ519"/>
  <c r="AH471"/>
  <c r="AH503" s="1"/>
  <c r="AK519"/>
  <c r="AI471"/>
  <c r="AJ471"/>
  <c r="AL519"/>
  <c r="AK471"/>
  <c r="AL471"/>
  <c r="W477"/>
  <c r="W500"/>
  <c r="O477"/>
  <c r="O478" s="1"/>
  <c r="O500"/>
  <c r="AC55" i="9"/>
  <c r="AA485" i="7"/>
  <c r="AB485"/>
  <c r="AC485"/>
  <c r="AD485"/>
  <c r="AE485"/>
  <c r="AF485"/>
  <c r="AG485"/>
  <c r="AH485"/>
  <c r="AI485"/>
  <c r="AJ485"/>
  <c r="AK485"/>
  <c r="AL485"/>
  <c r="AB55" i="9"/>
  <c r="AA517" i="7"/>
  <c r="AB517"/>
  <c r="AA469"/>
  <c r="AC517"/>
  <c r="AB469"/>
  <c r="AD517"/>
  <c r="AC469"/>
  <c r="AE517"/>
  <c r="AD469"/>
  <c r="AF517"/>
  <c r="AG517"/>
  <c r="AE469"/>
  <c r="AF469"/>
  <c r="AH517"/>
  <c r="AG469"/>
  <c r="AI517"/>
  <c r="AH469"/>
  <c r="AJ517"/>
  <c r="AI469"/>
  <c r="AK517"/>
  <c r="AL517"/>
  <c r="AJ469"/>
  <c r="AK469"/>
  <c r="AL469"/>
  <c r="AC61" i="9"/>
  <c r="AA491" i="7"/>
  <c r="AB491"/>
  <c r="AC491"/>
  <c r="AD491"/>
  <c r="AE491"/>
  <c r="AF491"/>
  <c r="AG491"/>
  <c r="AH491"/>
  <c r="AI491"/>
  <c r="AJ491"/>
  <c r="AK491"/>
  <c r="AL491"/>
  <c r="AC60" i="9"/>
  <c r="AA490" i="7"/>
  <c r="AB490"/>
  <c r="AC490"/>
  <c r="AD490"/>
  <c r="AE490"/>
  <c r="AF490"/>
  <c r="AG490"/>
  <c r="AH490"/>
  <c r="AI490"/>
  <c r="AJ490"/>
  <c r="AK490"/>
  <c r="AL490"/>
  <c r="V477"/>
  <c r="V500"/>
  <c r="R477"/>
  <c r="R500"/>
  <c r="P477"/>
  <c r="P500"/>
  <c r="O525"/>
  <c r="O526" s="1"/>
  <c r="BM516"/>
  <c r="AB60" i="9"/>
  <c r="AA522" i="7"/>
  <c r="AB522"/>
  <c r="AA474"/>
  <c r="AB474"/>
  <c r="AC522"/>
  <c r="AD522"/>
  <c r="AC474"/>
  <c r="AD474"/>
  <c r="AE522"/>
  <c r="AE474"/>
  <c r="AF522"/>
  <c r="AG522"/>
  <c r="AF474"/>
  <c r="AH522"/>
  <c r="AG474"/>
  <c r="AI522"/>
  <c r="AH474"/>
  <c r="AI474"/>
  <c r="AJ522"/>
  <c r="AJ474"/>
  <c r="AK522"/>
  <c r="AL522"/>
  <c r="AK474"/>
  <c r="AL474"/>
  <c r="U525"/>
  <c r="Q525"/>
  <c r="V502"/>
  <c r="BM520"/>
  <c r="Y501"/>
  <c r="BM521"/>
  <c r="V493"/>
  <c r="W525"/>
  <c r="W502"/>
  <c r="BM518"/>
  <c r="P504"/>
  <c r="T506"/>
  <c r="Z501"/>
  <c r="U501"/>
  <c r="Q501"/>
  <c r="V503"/>
  <c r="R503"/>
  <c r="BM519"/>
  <c r="X505"/>
  <c r="S505"/>
  <c r="Y507"/>
  <c r="W493"/>
  <c r="S493"/>
  <c r="O493"/>
  <c r="O494" s="1"/>
  <c r="Z525"/>
  <c r="V525"/>
  <c r="X502"/>
  <c r="O502"/>
  <c r="Y504"/>
  <c r="U504"/>
  <c r="S504"/>
  <c r="O504"/>
  <c r="X506"/>
  <c r="V506"/>
  <c r="R506"/>
  <c r="P506"/>
  <c r="R398"/>
  <c r="W400"/>
  <c r="X402"/>
  <c r="T402"/>
  <c r="T388"/>
  <c r="X399"/>
  <c r="P399"/>
  <c r="V401"/>
  <c r="R401"/>
  <c r="Y396"/>
  <c r="Q396"/>
  <c r="Z398"/>
  <c r="V398"/>
  <c r="P402"/>
  <c r="Q397"/>
  <c r="W399"/>
  <c r="S399"/>
  <c r="Z401"/>
  <c r="S400"/>
  <c r="O400"/>
  <c r="X388"/>
  <c r="P388"/>
  <c r="Y420"/>
  <c r="T399"/>
  <c r="U396"/>
  <c r="Y397"/>
  <c r="U397"/>
  <c r="U395"/>
  <c r="U372"/>
  <c r="Q395"/>
  <c r="Q372"/>
  <c r="AB40" i="9"/>
  <c r="AA411" i="7"/>
  <c r="AB411"/>
  <c r="AC411"/>
  <c r="AA363"/>
  <c r="AB363"/>
  <c r="AD411"/>
  <c r="AC363"/>
  <c r="AE411"/>
  <c r="AF411"/>
  <c r="AD363"/>
  <c r="AG411"/>
  <c r="AE363"/>
  <c r="AH411"/>
  <c r="AF363"/>
  <c r="AG363"/>
  <c r="AI411"/>
  <c r="AJ411"/>
  <c r="AH363"/>
  <c r="AK411"/>
  <c r="AI363"/>
  <c r="AL411"/>
  <c r="AJ363"/>
  <c r="AK363"/>
  <c r="AL363"/>
  <c r="AC41" i="9"/>
  <c r="AA380" i="7"/>
  <c r="AB380"/>
  <c r="AC380"/>
  <c r="AD380"/>
  <c r="AE380"/>
  <c r="AF380"/>
  <c r="AG380"/>
  <c r="AH380"/>
  <c r="AI380"/>
  <c r="AJ380"/>
  <c r="AK380"/>
  <c r="AL380"/>
  <c r="AC42" i="9"/>
  <c r="AA381" i="7"/>
  <c r="AB381"/>
  <c r="AC381"/>
  <c r="AD381"/>
  <c r="AE381"/>
  <c r="AF381"/>
  <c r="AG381"/>
  <c r="AH381"/>
  <c r="AI381"/>
  <c r="AJ381"/>
  <c r="AK381"/>
  <c r="AL381"/>
  <c r="AB43" i="9"/>
  <c r="AA414" i="7"/>
  <c r="AB414"/>
  <c r="AC414"/>
  <c r="AD414"/>
  <c r="AE414"/>
  <c r="AF414"/>
  <c r="AG414"/>
  <c r="AA366"/>
  <c r="AH414"/>
  <c r="AB366"/>
  <c r="AI414"/>
  <c r="AC366"/>
  <c r="AJ414"/>
  <c r="AD366"/>
  <c r="AK414"/>
  <c r="AL414"/>
  <c r="AE366"/>
  <c r="AF366"/>
  <c r="AG366"/>
  <c r="AH366"/>
  <c r="AI366"/>
  <c r="AJ366"/>
  <c r="AK366"/>
  <c r="AL366"/>
  <c r="X395"/>
  <c r="X372"/>
  <c r="P372"/>
  <c r="P395"/>
  <c r="AB47" i="9"/>
  <c r="AA418" i="7"/>
  <c r="AB418"/>
  <c r="AA370"/>
  <c r="AC418"/>
  <c r="AB370"/>
  <c r="AD418"/>
  <c r="AE418"/>
  <c r="AC370"/>
  <c r="AD370"/>
  <c r="AF418"/>
  <c r="AG418"/>
  <c r="AE370"/>
  <c r="AH418"/>
  <c r="AF370"/>
  <c r="AI418"/>
  <c r="AG370"/>
  <c r="AH370"/>
  <c r="AJ418"/>
  <c r="AI370"/>
  <c r="AK418"/>
  <c r="AJ370"/>
  <c r="AL418"/>
  <c r="AK370"/>
  <c r="AL370"/>
  <c r="Y372"/>
  <c r="Y395"/>
  <c r="W372"/>
  <c r="W395"/>
  <c r="S372"/>
  <c r="S395"/>
  <c r="AB42" i="9"/>
  <c r="AA413" i="7"/>
  <c r="AB413"/>
  <c r="AC413"/>
  <c r="AD413"/>
  <c r="AE413"/>
  <c r="AF413"/>
  <c r="AG413"/>
  <c r="AH413"/>
  <c r="AI413"/>
  <c r="AA365"/>
  <c r="AJ413"/>
  <c r="AB365"/>
  <c r="AK413"/>
  <c r="AC365"/>
  <c r="AC397" s="1"/>
  <c r="AL413"/>
  <c r="AD365"/>
  <c r="AE365"/>
  <c r="AF365"/>
  <c r="AG365"/>
  <c r="AH365"/>
  <c r="AI365"/>
  <c r="AJ365"/>
  <c r="AK365"/>
  <c r="AL365"/>
  <c r="AC43" i="9"/>
  <c r="AA382" i="7"/>
  <c r="AB382"/>
  <c r="AC382"/>
  <c r="AD382"/>
  <c r="AE382"/>
  <c r="AF382"/>
  <c r="AG382"/>
  <c r="AH382"/>
  <c r="AI382"/>
  <c r="AJ382"/>
  <c r="AK382"/>
  <c r="AL382"/>
  <c r="AC46" i="9"/>
  <c r="AA385" i="7"/>
  <c r="AB385"/>
  <c r="AC385"/>
  <c r="AD385"/>
  <c r="AE385"/>
  <c r="AF385"/>
  <c r="AG385"/>
  <c r="AH385"/>
  <c r="AI385"/>
  <c r="AJ385"/>
  <c r="AK385"/>
  <c r="AL385"/>
  <c r="BM418"/>
  <c r="BM413"/>
  <c r="T400"/>
  <c r="P400"/>
  <c r="Y388"/>
  <c r="Q388"/>
  <c r="Y399"/>
  <c r="Y210"/>
  <c r="W210"/>
  <c r="U210"/>
  <c r="Q210"/>
  <c r="S189"/>
  <c r="O189"/>
  <c r="S191"/>
  <c r="O191"/>
  <c r="W178"/>
  <c r="S178"/>
  <c r="O178"/>
  <c r="O179" s="1"/>
  <c r="Y188"/>
  <c r="Q188"/>
  <c r="Z190"/>
  <c r="R190"/>
  <c r="Y291"/>
  <c r="T291"/>
  <c r="W295"/>
  <c r="Y315"/>
  <c r="W315"/>
  <c r="T294"/>
  <c r="Q294"/>
  <c r="V296"/>
  <c r="U296"/>
  <c r="R296"/>
  <c r="Y293"/>
  <c r="W293"/>
  <c r="Q293"/>
  <c r="O293"/>
  <c r="Y297"/>
  <c r="W297"/>
  <c r="T297"/>
  <c r="BM412"/>
  <c r="X398"/>
  <c r="T398"/>
  <c r="P398"/>
  <c r="Y400"/>
  <c r="U400"/>
  <c r="Z402"/>
  <c r="U402"/>
  <c r="W388"/>
  <c r="S388"/>
  <c r="O388"/>
  <c r="O389" s="1"/>
  <c r="W420"/>
  <c r="S420"/>
  <c r="Q420"/>
  <c r="Z397"/>
  <c r="V397"/>
  <c r="V399"/>
  <c r="R399"/>
  <c r="BM415"/>
  <c r="X401"/>
  <c r="AB45" i="9"/>
  <c r="AA416" i="7"/>
  <c r="AB416"/>
  <c r="AC416"/>
  <c r="AA368"/>
  <c r="AD416"/>
  <c r="AB368"/>
  <c r="AE416"/>
  <c r="AC368"/>
  <c r="AD368"/>
  <c r="AF416"/>
  <c r="AE368"/>
  <c r="AG416"/>
  <c r="AF368"/>
  <c r="AH416"/>
  <c r="AI416"/>
  <c r="AG368"/>
  <c r="AH368"/>
  <c r="AJ416"/>
  <c r="AI368"/>
  <c r="AK416"/>
  <c r="AJ368"/>
  <c r="AL416"/>
  <c r="AK368"/>
  <c r="AL368"/>
  <c r="Z372"/>
  <c r="Z395"/>
  <c r="O372"/>
  <c r="O373" s="1"/>
  <c r="O395"/>
  <c r="AC44" i="9"/>
  <c r="AA383" i="7"/>
  <c r="AB383"/>
  <c r="AC383"/>
  <c r="AD383"/>
  <c r="AE383"/>
  <c r="AF383"/>
  <c r="AG383"/>
  <c r="AH383"/>
  <c r="AI383"/>
  <c r="AJ383"/>
  <c r="AK383"/>
  <c r="AL383"/>
  <c r="O420"/>
  <c r="O421" s="1"/>
  <c r="BM411"/>
  <c r="AB46" i="9"/>
  <c r="AA417" i="7"/>
  <c r="AB417"/>
  <c r="AC417"/>
  <c r="AD417"/>
  <c r="AA369"/>
  <c r="AA401" s="1"/>
  <c r="AE417"/>
  <c r="AB369"/>
  <c r="AF417"/>
  <c r="AG417"/>
  <c r="AC369"/>
  <c r="AD369"/>
  <c r="AH417"/>
  <c r="AE369"/>
  <c r="AE401" s="1"/>
  <c r="AI417"/>
  <c r="AJ417"/>
  <c r="AF369"/>
  <c r="AG369"/>
  <c r="AK417"/>
  <c r="AH369"/>
  <c r="AL417"/>
  <c r="AI369"/>
  <c r="AI401" s="1"/>
  <c r="AJ369"/>
  <c r="AJ401" s="1"/>
  <c r="AK369"/>
  <c r="AK401" s="1"/>
  <c r="AL369"/>
  <c r="AL401" s="1"/>
  <c r="AC47" i="9"/>
  <c r="AA386" i="7"/>
  <c r="AB386"/>
  <c r="AC386"/>
  <c r="AD386"/>
  <c r="AE386"/>
  <c r="AF386"/>
  <c r="AG386"/>
  <c r="AH386"/>
  <c r="AI386"/>
  <c r="AJ386"/>
  <c r="AK386"/>
  <c r="AL386"/>
  <c r="AB41" i="9"/>
  <c r="AA412" i="7"/>
  <c r="AB412"/>
  <c r="AA364"/>
  <c r="AA396" s="1"/>
  <c r="AC412"/>
  <c r="AB364"/>
  <c r="AD412"/>
  <c r="AE412"/>
  <c r="AC364"/>
  <c r="AD364"/>
  <c r="AF412"/>
  <c r="AE364"/>
  <c r="AE396" s="1"/>
  <c r="AG412"/>
  <c r="AH412"/>
  <c r="AF364"/>
  <c r="AG364"/>
  <c r="AI412"/>
  <c r="AJ412"/>
  <c r="AH364"/>
  <c r="AH396" s="1"/>
  <c r="AK412"/>
  <c r="AI364"/>
  <c r="AJ364"/>
  <c r="AL412"/>
  <c r="AK364"/>
  <c r="AL364"/>
  <c r="AC40" i="9"/>
  <c r="AA379" i="7"/>
  <c r="AB379"/>
  <c r="AC379"/>
  <c r="AD379"/>
  <c r="AE379"/>
  <c r="AF379"/>
  <c r="AG379"/>
  <c r="AH379"/>
  <c r="AI379"/>
  <c r="AJ379"/>
  <c r="AK379"/>
  <c r="AL379"/>
  <c r="V372"/>
  <c r="V395"/>
  <c r="T395"/>
  <c r="T372"/>
  <c r="R372"/>
  <c r="R395"/>
  <c r="AB44" i="9"/>
  <c r="AA415" i="7"/>
  <c r="AB415"/>
  <c r="AC415"/>
  <c r="AA367"/>
  <c r="AA399" s="1"/>
  <c r="AB367"/>
  <c r="AB399" s="1"/>
  <c r="AD415"/>
  <c r="AC367"/>
  <c r="AE415"/>
  <c r="AD367"/>
  <c r="AF415"/>
  <c r="AG415"/>
  <c r="AE367"/>
  <c r="AE399" s="1"/>
  <c r="AF367"/>
  <c r="AF399" s="1"/>
  <c r="AH415"/>
  <c r="AG367"/>
  <c r="AI415"/>
  <c r="AJ415"/>
  <c r="AH367"/>
  <c r="AK415"/>
  <c r="AI367"/>
  <c r="AI399" s="1"/>
  <c r="AJ367"/>
  <c r="AJ399" s="1"/>
  <c r="AL415"/>
  <c r="AK367"/>
  <c r="AL367"/>
  <c r="AC45" i="9"/>
  <c r="AA384" i="7"/>
  <c r="AB384"/>
  <c r="AC384"/>
  <c r="AD384"/>
  <c r="AE384"/>
  <c r="AF384"/>
  <c r="AG384"/>
  <c r="AH384"/>
  <c r="AI384"/>
  <c r="AJ384"/>
  <c r="AK384"/>
  <c r="AL384"/>
  <c r="U420"/>
  <c r="S398"/>
  <c r="O398"/>
  <c r="X400"/>
  <c r="BM416"/>
  <c r="U388"/>
  <c r="X420"/>
  <c r="V420"/>
  <c r="T420"/>
  <c r="Q399"/>
  <c r="S190"/>
  <c r="O190"/>
  <c r="X192"/>
  <c r="T192"/>
  <c r="P192"/>
  <c r="X292"/>
  <c r="U294"/>
  <c r="Z396"/>
  <c r="W398"/>
  <c r="BM414"/>
  <c r="Y402"/>
  <c r="Q402"/>
  <c r="Z388"/>
  <c r="V388"/>
  <c r="R388"/>
  <c r="Z420"/>
  <c r="R420"/>
  <c r="P420"/>
  <c r="R397"/>
  <c r="Z399"/>
  <c r="U399"/>
  <c r="O399"/>
  <c r="W401"/>
  <c r="S401"/>
  <c r="O401"/>
  <c r="BM417"/>
  <c r="AC33" i="9"/>
  <c r="AA281" i="7"/>
  <c r="AB281"/>
  <c r="AC281"/>
  <c r="AD281"/>
  <c r="AE281"/>
  <c r="AF281"/>
  <c r="AG281"/>
  <c r="AH281"/>
  <c r="AI281"/>
  <c r="AJ281"/>
  <c r="AK281"/>
  <c r="AL281"/>
  <c r="Y267"/>
  <c r="Y290"/>
  <c r="Q267"/>
  <c r="Q290"/>
  <c r="O267"/>
  <c r="O268" s="1"/>
  <c r="O290"/>
  <c r="AB28" i="9"/>
  <c r="AA308" i="7"/>
  <c r="AA260"/>
  <c r="AB308"/>
  <c r="AB260"/>
  <c r="AC308"/>
  <c r="AD308"/>
  <c r="AC260"/>
  <c r="AD260"/>
  <c r="AE308"/>
  <c r="AF260"/>
  <c r="AE260"/>
  <c r="AF308"/>
  <c r="AG308"/>
  <c r="AG260"/>
  <c r="AH308"/>
  <c r="AI308"/>
  <c r="AI260"/>
  <c r="AH260"/>
  <c r="AJ308"/>
  <c r="AJ260"/>
  <c r="AK308"/>
  <c r="AK260"/>
  <c r="AL308"/>
  <c r="AL260"/>
  <c r="AB33" i="9"/>
  <c r="AA313" i="7"/>
  <c r="AA265"/>
  <c r="AB265"/>
  <c r="AB313"/>
  <c r="AC313"/>
  <c r="AD313"/>
  <c r="AC265"/>
  <c r="AC297" s="1"/>
  <c r="AD265"/>
  <c r="AD297" s="1"/>
  <c r="AE313"/>
  <c r="AF265"/>
  <c r="AF297" s="1"/>
  <c r="AE265"/>
  <c r="AF313"/>
  <c r="AG313"/>
  <c r="AG265"/>
  <c r="AH313"/>
  <c r="AH265"/>
  <c r="AH297" s="1"/>
  <c r="AI313"/>
  <c r="AJ313"/>
  <c r="AJ265"/>
  <c r="AI265"/>
  <c r="AK265"/>
  <c r="AK313"/>
  <c r="AL313"/>
  <c r="AL265"/>
  <c r="AL297" s="1"/>
  <c r="AC31" i="9"/>
  <c r="AA279" i="7"/>
  <c r="AB279"/>
  <c r="AC279"/>
  <c r="AD279"/>
  <c r="AE279"/>
  <c r="AF279"/>
  <c r="AG279"/>
  <c r="AH279"/>
  <c r="AI279"/>
  <c r="AJ279"/>
  <c r="AK279"/>
  <c r="AL279"/>
  <c r="W267"/>
  <c r="W290"/>
  <c r="AB26" i="9"/>
  <c r="AA306" i="7"/>
  <c r="AB306"/>
  <c r="AA258"/>
  <c r="AC306"/>
  <c r="AD306"/>
  <c r="AB258"/>
  <c r="AE306"/>
  <c r="AC258"/>
  <c r="AD258"/>
  <c r="AF306"/>
  <c r="AG306"/>
  <c r="AE258"/>
  <c r="AF258"/>
  <c r="AH306"/>
  <c r="AG258"/>
  <c r="AI306"/>
  <c r="AJ306"/>
  <c r="AH258"/>
  <c r="AK306"/>
  <c r="AI258"/>
  <c r="AL306"/>
  <c r="AJ258"/>
  <c r="AK258"/>
  <c r="AL258"/>
  <c r="AC26" i="9"/>
  <c r="AA274" i="7"/>
  <c r="AB274"/>
  <c r="AC274"/>
  <c r="AD274"/>
  <c r="AE274"/>
  <c r="AF274"/>
  <c r="AG274"/>
  <c r="AH274"/>
  <c r="AI274"/>
  <c r="AJ274"/>
  <c r="AK274"/>
  <c r="AL274"/>
  <c r="AB29" i="9"/>
  <c r="AA309" i="7"/>
  <c r="AB309"/>
  <c r="AA261"/>
  <c r="AC309"/>
  <c r="AD309"/>
  <c r="AB261"/>
  <c r="AE309"/>
  <c r="AC261"/>
  <c r="AD261"/>
  <c r="AF309"/>
  <c r="AG309"/>
  <c r="AE261"/>
  <c r="AF261"/>
  <c r="AH309"/>
  <c r="AI309"/>
  <c r="AG261"/>
  <c r="AH261"/>
  <c r="AJ309"/>
  <c r="AK309"/>
  <c r="AI261"/>
  <c r="AL309"/>
  <c r="AJ261"/>
  <c r="AK261"/>
  <c r="AL261"/>
  <c r="AC29" i="9"/>
  <c r="AA277" i="7"/>
  <c r="AB277"/>
  <c r="AC277"/>
  <c r="AD277"/>
  <c r="AE277"/>
  <c r="AF277"/>
  <c r="AG277"/>
  <c r="AH277"/>
  <c r="AI277"/>
  <c r="AJ277"/>
  <c r="AK277"/>
  <c r="AL277"/>
  <c r="AB31" i="9"/>
  <c r="AA263" i="7"/>
  <c r="AA311"/>
  <c r="AB263"/>
  <c r="AB295" s="1"/>
  <c r="AB311"/>
  <c r="AC311"/>
  <c r="AC263"/>
  <c r="AD311"/>
  <c r="AD263"/>
  <c r="AE311"/>
  <c r="AF263"/>
  <c r="AF311"/>
  <c r="AE263"/>
  <c r="AG311"/>
  <c r="AG263"/>
  <c r="AH311"/>
  <c r="AI311"/>
  <c r="AH263"/>
  <c r="AH295" s="1"/>
  <c r="AI263"/>
  <c r="AI295" s="1"/>
  <c r="AJ311"/>
  <c r="AJ263"/>
  <c r="AK263"/>
  <c r="AK311"/>
  <c r="AL311"/>
  <c r="AL263"/>
  <c r="X267"/>
  <c r="X290"/>
  <c r="V267"/>
  <c r="V290"/>
  <c r="O315"/>
  <c r="O316" s="1"/>
  <c r="BM306"/>
  <c r="AB32" i="9"/>
  <c r="AA312" i="7"/>
  <c r="AA264"/>
  <c r="AB264"/>
  <c r="AB312"/>
  <c r="AC312"/>
  <c r="AD312"/>
  <c r="AC264"/>
  <c r="AD264"/>
  <c r="AE312"/>
  <c r="AE264"/>
  <c r="AF312"/>
  <c r="AF264"/>
  <c r="AG264"/>
  <c r="AG312"/>
  <c r="AH312"/>
  <c r="AI312"/>
  <c r="AH264"/>
  <c r="AI264"/>
  <c r="AJ312"/>
  <c r="AJ264"/>
  <c r="AK312"/>
  <c r="AK264"/>
  <c r="AL312"/>
  <c r="AL264"/>
  <c r="AC32" i="9"/>
  <c r="AA280" i="7"/>
  <c r="AB280"/>
  <c r="AC280"/>
  <c r="AD280"/>
  <c r="AE280"/>
  <c r="AF280"/>
  <c r="AG280"/>
  <c r="AH280"/>
  <c r="AI280"/>
  <c r="AJ280"/>
  <c r="AK280"/>
  <c r="AL280"/>
  <c r="W291"/>
  <c r="Y295"/>
  <c r="U295"/>
  <c r="BM310"/>
  <c r="Y283"/>
  <c r="Q283"/>
  <c r="Z297"/>
  <c r="Z295"/>
  <c r="U315"/>
  <c r="S315"/>
  <c r="BM308"/>
  <c r="V283"/>
  <c r="V297"/>
  <c r="BM313"/>
  <c r="U291"/>
  <c r="V295"/>
  <c r="R295"/>
  <c r="O295"/>
  <c r="V315"/>
  <c r="T315"/>
  <c r="R315"/>
  <c r="W292"/>
  <c r="V292"/>
  <c r="S292"/>
  <c r="O292"/>
  <c r="O294"/>
  <c r="T296"/>
  <c r="Q296"/>
  <c r="W283"/>
  <c r="S283"/>
  <c r="O283"/>
  <c r="O284" s="1"/>
  <c r="T293"/>
  <c r="P293"/>
  <c r="BM309"/>
  <c r="R297"/>
  <c r="Q297"/>
  <c r="S267"/>
  <c r="S290"/>
  <c r="AC28" i="9"/>
  <c r="AA276" i="7"/>
  <c r="AB276"/>
  <c r="AC276"/>
  <c r="AD276"/>
  <c r="AE276"/>
  <c r="AF276"/>
  <c r="AG276"/>
  <c r="AH276"/>
  <c r="AI276"/>
  <c r="AJ276"/>
  <c r="AK276"/>
  <c r="AL276"/>
  <c r="Z267"/>
  <c r="Z290"/>
  <c r="U267"/>
  <c r="U290"/>
  <c r="AC27" i="9"/>
  <c r="AA275" i="7"/>
  <c r="AB275"/>
  <c r="AC275"/>
  <c r="AD275"/>
  <c r="AE275"/>
  <c r="AF275"/>
  <c r="AG275"/>
  <c r="AH275"/>
  <c r="AI275"/>
  <c r="AJ275"/>
  <c r="AK275"/>
  <c r="AL275"/>
  <c r="AB27" i="9"/>
  <c r="AA307" i="7"/>
  <c r="AA259"/>
  <c r="AB307"/>
  <c r="AC307"/>
  <c r="AB259"/>
  <c r="AB291" s="1"/>
  <c r="AD259"/>
  <c r="AD307"/>
  <c r="AC259"/>
  <c r="AE307"/>
  <c r="AF307"/>
  <c r="AE259"/>
  <c r="AF259"/>
  <c r="AG307"/>
  <c r="AG259"/>
  <c r="AH307"/>
  <c r="AH259"/>
  <c r="AI307"/>
  <c r="AJ307"/>
  <c r="AI259"/>
  <c r="AJ259"/>
  <c r="AK307"/>
  <c r="AK259"/>
  <c r="AL259"/>
  <c r="AL307"/>
  <c r="T290"/>
  <c r="T267"/>
  <c r="R267"/>
  <c r="R290"/>
  <c r="P267"/>
  <c r="P290"/>
  <c r="AB30" i="9"/>
  <c r="AA262" i="7"/>
  <c r="AA310"/>
  <c r="AB310"/>
  <c r="AB262"/>
  <c r="AC310"/>
  <c r="AD262"/>
  <c r="AD310"/>
  <c r="AC262"/>
  <c r="AE310"/>
  <c r="AF262"/>
  <c r="AE262"/>
  <c r="AF310"/>
  <c r="AG310"/>
  <c r="AG262"/>
  <c r="AH310"/>
  <c r="AI310"/>
  <c r="AI262"/>
  <c r="AH262"/>
  <c r="AJ310"/>
  <c r="AJ262"/>
  <c r="AK262"/>
  <c r="AK310"/>
  <c r="AL310"/>
  <c r="AL262"/>
  <c r="AC30" i="9"/>
  <c r="AA278" i="7"/>
  <c r="AB278"/>
  <c r="AC278"/>
  <c r="AD278"/>
  <c r="AE278"/>
  <c r="AF278"/>
  <c r="AG278"/>
  <c r="AH278"/>
  <c r="AI278"/>
  <c r="AJ278"/>
  <c r="AK278"/>
  <c r="AL278"/>
  <c r="BM307"/>
  <c r="Q295"/>
  <c r="U283"/>
  <c r="O291"/>
  <c r="Q315"/>
  <c r="S294"/>
  <c r="Z283"/>
  <c r="R283"/>
  <c r="U293"/>
  <c r="S297"/>
  <c r="Z291"/>
  <c r="X291"/>
  <c r="S291"/>
  <c r="P291"/>
  <c r="T295"/>
  <c r="S295"/>
  <c r="BM311"/>
  <c r="Z315"/>
  <c r="X315"/>
  <c r="P315"/>
  <c r="X294"/>
  <c r="P294"/>
  <c r="Y296"/>
  <c r="P296"/>
  <c r="BM312"/>
  <c r="X283"/>
  <c r="T283"/>
  <c r="P283"/>
  <c r="X293"/>
  <c r="V293"/>
  <c r="R293"/>
  <c r="U297"/>
  <c r="O297"/>
  <c r="S192"/>
  <c r="O192"/>
  <c r="U188"/>
  <c r="AC19" i="9"/>
  <c r="AA176" i="7"/>
  <c r="AB176"/>
  <c r="AC176"/>
  <c r="AD176"/>
  <c r="AE176"/>
  <c r="AF176"/>
  <c r="AG176"/>
  <c r="AH176"/>
  <c r="AI176"/>
  <c r="AJ176"/>
  <c r="AK176"/>
  <c r="AL176"/>
  <c r="Y162"/>
  <c r="Y185"/>
  <c r="W162"/>
  <c r="W185"/>
  <c r="W194" s="1"/>
  <c r="U162"/>
  <c r="U185"/>
  <c r="Q162"/>
  <c r="Q185"/>
  <c r="O210"/>
  <c r="O211" s="1"/>
  <c r="BM201"/>
  <c r="AB16" i="9"/>
  <c r="AA205" i="7"/>
  <c r="AB205"/>
  <c r="AC205"/>
  <c r="AD205"/>
  <c r="AE205"/>
  <c r="AF205"/>
  <c r="AA157"/>
  <c r="AG205"/>
  <c r="AH205"/>
  <c r="AB157"/>
  <c r="AI205"/>
  <c r="AC157"/>
  <c r="AD157"/>
  <c r="AJ205"/>
  <c r="AK205"/>
  <c r="AE157"/>
  <c r="AF157"/>
  <c r="AL205"/>
  <c r="AG157"/>
  <c r="AH157"/>
  <c r="AI157"/>
  <c r="AJ157"/>
  <c r="AK157"/>
  <c r="AL157"/>
  <c r="AC16" i="9"/>
  <c r="AA173" i="7"/>
  <c r="AB173"/>
  <c r="AC173"/>
  <c r="AD173"/>
  <c r="AE173"/>
  <c r="AF173"/>
  <c r="AG173"/>
  <c r="AH173"/>
  <c r="AI173"/>
  <c r="AJ173"/>
  <c r="AK173"/>
  <c r="AL173"/>
  <c r="AB17" i="9"/>
  <c r="AA206" i="7"/>
  <c r="AA158"/>
  <c r="AB206"/>
  <c r="AB158"/>
  <c r="AC206"/>
  <c r="AC158"/>
  <c r="AD158"/>
  <c r="AD206"/>
  <c r="AE206"/>
  <c r="AE158"/>
  <c r="AF206"/>
  <c r="AF158"/>
  <c r="AG158"/>
  <c r="AG206"/>
  <c r="AH206"/>
  <c r="AH158"/>
  <c r="AI158"/>
  <c r="AI206"/>
  <c r="AJ206"/>
  <c r="AJ158"/>
  <c r="AK158"/>
  <c r="AK206"/>
  <c r="AL206"/>
  <c r="AL158"/>
  <c r="AC17" i="9"/>
  <c r="AA174" i="7"/>
  <c r="AB174"/>
  <c r="AC174"/>
  <c r="AD174"/>
  <c r="AE174"/>
  <c r="AF174"/>
  <c r="AG174"/>
  <c r="AH174"/>
  <c r="AI174"/>
  <c r="AJ174"/>
  <c r="AK174"/>
  <c r="AL174"/>
  <c r="S210"/>
  <c r="Q189"/>
  <c r="BM207"/>
  <c r="X178"/>
  <c r="T178"/>
  <c r="P178"/>
  <c r="P179" s="1"/>
  <c r="T188"/>
  <c r="P188"/>
  <c r="BM208"/>
  <c r="S185"/>
  <c r="S162"/>
  <c r="AB19" i="9"/>
  <c r="AA160" i="7"/>
  <c r="AA208"/>
  <c r="AB208"/>
  <c r="AB160"/>
  <c r="AB192" s="1"/>
  <c r="AC208"/>
  <c r="AC160"/>
  <c r="AD208"/>
  <c r="AD160"/>
  <c r="AE160"/>
  <c r="AE208"/>
  <c r="AF208"/>
  <c r="AF160"/>
  <c r="AF192" s="1"/>
  <c r="AG208"/>
  <c r="AG160"/>
  <c r="AH160"/>
  <c r="AH208"/>
  <c r="AI208"/>
  <c r="AI160"/>
  <c r="AJ208"/>
  <c r="AJ160"/>
  <c r="AJ192" s="1"/>
  <c r="AK208"/>
  <c r="AK160"/>
  <c r="AL160"/>
  <c r="AL208"/>
  <c r="Z162"/>
  <c r="Z185"/>
  <c r="R162"/>
  <c r="R185"/>
  <c r="AB14" i="9"/>
  <c r="AA203" i="7"/>
  <c r="AB203"/>
  <c r="AC203"/>
  <c r="AD203"/>
  <c r="AE203"/>
  <c r="AF203"/>
  <c r="AG203"/>
  <c r="AH203"/>
  <c r="AI203"/>
  <c r="AJ203"/>
  <c r="AK203"/>
  <c r="AL203"/>
  <c r="AA155"/>
  <c r="AB155"/>
  <c r="AC155"/>
  <c r="AD155"/>
  <c r="AE155"/>
  <c r="AF155"/>
  <c r="AG155"/>
  <c r="AH155"/>
  <c r="AI155"/>
  <c r="AJ155"/>
  <c r="AK155"/>
  <c r="AL155"/>
  <c r="AC14" i="9"/>
  <c r="AA171" i="7"/>
  <c r="AB171"/>
  <c r="AC171"/>
  <c r="AD171"/>
  <c r="AE171"/>
  <c r="AF171"/>
  <c r="AG171"/>
  <c r="AH171"/>
  <c r="AI171"/>
  <c r="AJ171"/>
  <c r="AK171"/>
  <c r="AL171"/>
  <c r="AB15" i="9"/>
  <c r="AA156" i="7"/>
  <c r="AA204"/>
  <c r="AB156"/>
  <c r="AB204"/>
  <c r="AC204"/>
  <c r="AC156"/>
  <c r="AD204"/>
  <c r="AD156"/>
  <c r="AE204"/>
  <c r="AE156"/>
  <c r="AF204"/>
  <c r="AF156"/>
  <c r="AG204"/>
  <c r="AG156"/>
  <c r="AH204"/>
  <c r="AH156"/>
  <c r="AI204"/>
  <c r="AI156"/>
  <c r="AJ204"/>
  <c r="AJ156"/>
  <c r="AK204"/>
  <c r="AK156"/>
  <c r="AL204"/>
  <c r="AL156"/>
  <c r="AC15" i="9"/>
  <c r="AA172" i="7"/>
  <c r="AB172"/>
  <c r="AC172"/>
  <c r="AD172"/>
  <c r="AE172"/>
  <c r="AF172"/>
  <c r="AG172"/>
  <c r="AH172"/>
  <c r="AI172"/>
  <c r="AJ172"/>
  <c r="AK172"/>
  <c r="AL172"/>
  <c r="X210"/>
  <c r="V210"/>
  <c r="T210"/>
  <c r="P210"/>
  <c r="BM205"/>
  <c r="Y178"/>
  <c r="U178"/>
  <c r="Q178"/>
  <c r="X188"/>
  <c r="Y190"/>
  <c r="U190"/>
  <c r="Q190"/>
  <c r="BM206"/>
  <c r="O162"/>
  <c r="O163" s="1"/>
  <c r="O185"/>
  <c r="AB18" i="9"/>
  <c r="AA207" i="7"/>
  <c r="AB207"/>
  <c r="AC207"/>
  <c r="AD207"/>
  <c r="AE207"/>
  <c r="AF207"/>
  <c r="AG207"/>
  <c r="AA159"/>
  <c r="AH207"/>
  <c r="AI207"/>
  <c r="AB159"/>
  <c r="AC159"/>
  <c r="AJ207"/>
  <c r="AK207"/>
  <c r="AD159"/>
  <c r="AL207"/>
  <c r="AE159"/>
  <c r="AF159"/>
  <c r="AG159"/>
  <c r="AH159"/>
  <c r="AI159"/>
  <c r="AJ159"/>
  <c r="AK159"/>
  <c r="AL159"/>
  <c r="AC18" i="9"/>
  <c r="AA175" i="7"/>
  <c r="AB175"/>
  <c r="AC175"/>
  <c r="AD175"/>
  <c r="AE175"/>
  <c r="AF175"/>
  <c r="AG175"/>
  <c r="AH175"/>
  <c r="AI175"/>
  <c r="AJ175"/>
  <c r="AK175"/>
  <c r="AL175"/>
  <c r="X185"/>
  <c r="X162"/>
  <c r="V162"/>
  <c r="V185"/>
  <c r="V194" s="1"/>
  <c r="T185"/>
  <c r="T162"/>
  <c r="P185"/>
  <c r="P162"/>
  <c r="AB12" i="9"/>
  <c r="AA153" i="7"/>
  <c r="AA201"/>
  <c r="AB153"/>
  <c r="AB201"/>
  <c r="AC153"/>
  <c r="AC201"/>
  <c r="AD153"/>
  <c r="AD201"/>
  <c r="AE201"/>
  <c r="AE153"/>
  <c r="AF153"/>
  <c r="AF201"/>
  <c r="AG201"/>
  <c r="AG153"/>
  <c r="AH153"/>
  <c r="AH201"/>
  <c r="AI201"/>
  <c r="AI153"/>
  <c r="AJ201"/>
  <c r="AJ153"/>
  <c r="AK201"/>
  <c r="AK153"/>
  <c r="AL201"/>
  <c r="AL153"/>
  <c r="AC12" i="9"/>
  <c r="AA169" i="7"/>
  <c r="AB169"/>
  <c r="AC169"/>
  <c r="AD169"/>
  <c r="AE169"/>
  <c r="AF169"/>
  <c r="AG169"/>
  <c r="AH169"/>
  <c r="AI169"/>
  <c r="AJ169"/>
  <c r="AK169"/>
  <c r="AL169"/>
  <c r="AB13" i="9"/>
  <c r="AA202" i="7"/>
  <c r="AB202"/>
  <c r="AC202"/>
  <c r="AD202"/>
  <c r="AE202"/>
  <c r="AF202"/>
  <c r="AG202"/>
  <c r="AH202"/>
  <c r="AI202"/>
  <c r="AJ202"/>
  <c r="AK202"/>
  <c r="AL202"/>
  <c r="AA154"/>
  <c r="AB154"/>
  <c r="AC154"/>
  <c r="AD154"/>
  <c r="AE154"/>
  <c r="AF154"/>
  <c r="AG154"/>
  <c r="AH154"/>
  <c r="AI154"/>
  <c r="AJ154"/>
  <c r="AK154"/>
  <c r="AL154"/>
  <c r="AC13" i="9"/>
  <c r="AA170" i="7"/>
  <c r="AB170"/>
  <c r="AC170"/>
  <c r="AD170"/>
  <c r="AE170"/>
  <c r="AF170"/>
  <c r="AG170"/>
  <c r="AH170"/>
  <c r="AI170"/>
  <c r="AJ170"/>
  <c r="AK170"/>
  <c r="AL170"/>
  <c r="Z210"/>
  <c r="R210"/>
  <c r="BM203"/>
  <c r="R189"/>
  <c r="R191"/>
  <c r="P191"/>
  <c r="Z178"/>
  <c r="V178"/>
  <c r="R178"/>
  <c r="BM202"/>
  <c r="BM204"/>
  <c r="AO120" i="23"/>
  <c r="AQ133"/>
  <c r="AO153"/>
  <c r="AQ169"/>
  <c r="AO118"/>
  <c r="AQ165"/>
  <c r="AO117"/>
  <c r="AN33"/>
  <c r="AN25"/>
  <c r="AO25"/>
  <c r="AQ41"/>
  <c r="AO201"/>
  <c r="AO249"/>
  <c r="AO53"/>
  <c r="AN257"/>
  <c r="AO137"/>
  <c r="AQ101"/>
  <c r="AP185"/>
  <c r="AO57"/>
  <c r="AO185"/>
  <c r="AO85"/>
  <c r="AO181"/>
  <c r="AN65"/>
  <c r="AN225"/>
  <c r="AO265"/>
  <c r="AO169"/>
  <c r="AN42"/>
  <c r="AP132"/>
  <c r="AQ69"/>
  <c r="AQ197"/>
  <c r="AQ25"/>
  <c r="AN62"/>
  <c r="AO121"/>
  <c r="AO21"/>
  <c r="AN161"/>
  <c r="AO88"/>
  <c r="AO233"/>
  <c r="AN266"/>
  <c r="AQ229"/>
  <c r="AN185"/>
  <c r="AO254"/>
  <c r="AO89"/>
  <c r="AO245"/>
  <c r="AN97"/>
  <c r="AO41"/>
  <c r="AQ67"/>
  <c r="AO150"/>
  <c r="AQ37"/>
  <c r="AN249"/>
  <c r="AN153"/>
  <c r="AP116"/>
  <c r="AQ105"/>
  <c r="AQ137"/>
  <c r="AQ35"/>
  <c r="AP36"/>
  <c r="AP260"/>
  <c r="AQ89"/>
  <c r="AQ121"/>
  <c r="AN94"/>
  <c r="AN57"/>
  <c r="AN217"/>
  <c r="AP148"/>
  <c r="AQ73"/>
  <c r="AQ233"/>
  <c r="AN53"/>
  <c r="AQ195"/>
  <c r="AP68"/>
  <c r="AP196"/>
  <c r="AQ57"/>
  <c r="AQ217"/>
  <c r="AN190"/>
  <c r="AN89"/>
  <c r="AP52"/>
  <c r="AN192"/>
  <c r="AQ201"/>
  <c r="AQ163"/>
  <c r="AP100"/>
  <c r="AQ153"/>
  <c r="AN222"/>
  <c r="AP119"/>
  <c r="D13" i="1"/>
  <c r="K13" s="1"/>
  <c r="D12"/>
  <c r="T12" s="1"/>
  <c r="G12"/>
  <c r="AX12" s="1"/>
  <c r="G13"/>
  <c r="AU13" s="1"/>
  <c r="F12"/>
  <c r="AS12" s="1"/>
  <c r="F13"/>
  <c r="AI13" s="1"/>
  <c r="H13"/>
  <c r="BN13" s="1"/>
  <c r="H12"/>
  <c r="BO12" s="1"/>
  <c r="H16"/>
  <c r="BH16" s="1"/>
  <c r="H9" i="18"/>
  <c r="F9"/>
  <c r="G9"/>
  <c r="D9"/>
  <c r="X12" i="1"/>
  <c r="E9" i="18"/>
  <c r="C63" i="8"/>
  <c r="BC40" i="24"/>
  <c r="BC63"/>
  <c r="AU40"/>
  <c r="AU63"/>
  <c r="AM40"/>
  <c r="AM41" s="1"/>
  <c r="AM63"/>
  <c r="AE40"/>
  <c r="AE63"/>
  <c r="W40"/>
  <c r="W63"/>
  <c r="O40"/>
  <c r="O41" s="1"/>
  <c r="O63"/>
  <c r="G40"/>
  <c r="G63"/>
  <c r="BD40"/>
  <c r="BD63"/>
  <c r="AV40"/>
  <c r="AV63"/>
  <c r="AN40"/>
  <c r="AN63"/>
  <c r="AF40"/>
  <c r="AF63"/>
  <c r="X40"/>
  <c r="X63"/>
  <c r="P40"/>
  <c r="P63"/>
  <c r="H40"/>
  <c r="H63"/>
  <c r="BJ40"/>
  <c r="BJ63"/>
  <c r="BF40"/>
  <c r="BF63"/>
  <c r="BB40"/>
  <c r="BB63"/>
  <c r="AX40"/>
  <c r="AX63"/>
  <c r="AT40"/>
  <c r="AT63"/>
  <c r="AP40"/>
  <c r="AP63"/>
  <c r="AL40"/>
  <c r="AL63"/>
  <c r="AH40"/>
  <c r="AH63"/>
  <c r="AD40"/>
  <c r="AD63"/>
  <c r="Z40"/>
  <c r="Z63"/>
  <c r="V40"/>
  <c r="V63"/>
  <c r="R40"/>
  <c r="R63"/>
  <c r="N40"/>
  <c r="N63"/>
  <c r="J40"/>
  <c r="J63"/>
  <c r="F40"/>
  <c r="F63"/>
  <c r="F15" i="1"/>
  <c r="AM15" s="1"/>
  <c r="BG40" i="24"/>
  <c r="BG63"/>
  <c r="AY40"/>
  <c r="AY41" s="1"/>
  <c r="AY63"/>
  <c r="AQ40"/>
  <c r="AQ63"/>
  <c r="AI40"/>
  <c r="AI63"/>
  <c r="AA40"/>
  <c r="AA41" s="1"/>
  <c r="AA63"/>
  <c r="S40"/>
  <c r="S63"/>
  <c r="K40"/>
  <c r="K63"/>
  <c r="C40"/>
  <c r="C41" s="1"/>
  <c r="C63"/>
  <c r="BH40"/>
  <c r="BH63"/>
  <c r="AZ40"/>
  <c r="AZ41" s="1"/>
  <c r="AZ63"/>
  <c r="AR40"/>
  <c r="AR63"/>
  <c r="AJ40"/>
  <c r="AJ63"/>
  <c r="AB40"/>
  <c r="AB41" s="1"/>
  <c r="AB63"/>
  <c r="T40"/>
  <c r="T63"/>
  <c r="L40"/>
  <c r="L63"/>
  <c r="D40"/>
  <c r="D41" s="1"/>
  <c r="D63"/>
  <c r="BI63"/>
  <c r="BI40"/>
  <c r="BE40"/>
  <c r="BE63"/>
  <c r="BA40"/>
  <c r="BA63"/>
  <c r="AW40"/>
  <c r="AW63"/>
  <c r="AS40"/>
  <c r="AS63"/>
  <c r="AO40"/>
  <c r="AO63"/>
  <c r="AK40"/>
  <c r="AK63"/>
  <c r="AG40"/>
  <c r="AG63"/>
  <c r="AC40"/>
  <c r="AC41" s="1"/>
  <c r="AC63"/>
  <c r="Y40"/>
  <c r="Y63"/>
  <c r="U40"/>
  <c r="U63"/>
  <c r="Q40"/>
  <c r="Q63"/>
  <c r="M40"/>
  <c r="M63"/>
  <c r="I40"/>
  <c r="I63"/>
  <c r="E63"/>
  <c r="E40"/>
  <c r="AO30" i="23"/>
  <c r="AO248"/>
  <c r="AN74"/>
  <c r="AO86"/>
  <c r="AP244"/>
  <c r="AP180"/>
  <c r="AN96"/>
  <c r="AO24"/>
  <c r="AO152"/>
  <c r="AQ131"/>
  <c r="AQ227"/>
  <c r="AN138"/>
  <c r="AN234"/>
  <c r="AO22"/>
  <c r="AO246"/>
  <c r="AN91"/>
  <c r="AN126"/>
  <c r="AN158"/>
  <c r="AQ254"/>
  <c r="AP121"/>
  <c r="AO184"/>
  <c r="AN202"/>
  <c r="AO214"/>
  <c r="AN61"/>
  <c r="AP84"/>
  <c r="AM220"/>
  <c r="AO56"/>
  <c r="AQ99"/>
  <c r="AN106"/>
  <c r="AO54"/>
  <c r="AN30"/>
  <c r="AP57"/>
  <c r="AP153"/>
  <c r="AP217"/>
  <c r="AO126"/>
  <c r="AO158"/>
  <c r="AP105"/>
  <c r="AN203"/>
  <c r="AP159"/>
  <c r="AN263"/>
  <c r="AP89"/>
  <c r="AO62"/>
  <c r="AO190"/>
  <c r="AP25"/>
  <c r="AO134"/>
  <c r="AO94"/>
  <c r="AP137"/>
  <c r="AO27"/>
  <c r="AQ156"/>
  <c r="AN93"/>
  <c r="AN256"/>
  <c r="AP233"/>
  <c r="AN107"/>
  <c r="AP129"/>
  <c r="AP158"/>
  <c r="AP126"/>
  <c r="AN68"/>
  <c r="AN132"/>
  <c r="AN64"/>
  <c r="AN128"/>
  <c r="AP73"/>
  <c r="AP201"/>
  <c r="AN21"/>
  <c r="AQ70"/>
  <c r="AO31"/>
  <c r="AO223"/>
  <c r="AP66"/>
  <c r="AP75"/>
  <c r="AO228"/>
  <c r="AN35"/>
  <c r="AP166"/>
  <c r="AQ74"/>
  <c r="AP135"/>
  <c r="AO96"/>
  <c r="AO20"/>
  <c r="AN32"/>
  <c r="AP169"/>
  <c r="AN123"/>
  <c r="AQ62"/>
  <c r="AP65"/>
  <c r="AP30"/>
  <c r="AN164"/>
  <c r="AN160"/>
  <c r="AP41"/>
  <c r="AQ166"/>
  <c r="AO159"/>
  <c r="AP226"/>
  <c r="AQ91"/>
  <c r="AP198"/>
  <c r="AO160"/>
  <c r="AO180"/>
  <c r="AM92"/>
  <c r="AM110" s="1"/>
  <c r="AQ250"/>
  <c r="AN35" i="4"/>
  <c r="D25" i="10" s="1"/>
  <c r="E13" i="14" s="1"/>
  <c r="AP97" i="23"/>
  <c r="AN125"/>
  <c r="AO166"/>
  <c r="AN149"/>
  <c r="AQ215"/>
  <c r="AP98"/>
  <c r="AQ66"/>
  <c r="AP235"/>
  <c r="AQ268"/>
  <c r="AN75"/>
  <c r="AN251"/>
  <c r="AP154"/>
  <c r="AQ190"/>
  <c r="AO64"/>
  <c r="AN223"/>
  <c r="AP193"/>
  <c r="AN221"/>
  <c r="AN181"/>
  <c r="AP194"/>
  <c r="AP67"/>
  <c r="AN43"/>
  <c r="AN219"/>
  <c r="AQ222"/>
  <c r="AP39"/>
  <c r="AP23"/>
  <c r="AO224"/>
  <c r="AN23"/>
  <c r="AO102"/>
  <c r="AM60"/>
  <c r="AQ247"/>
  <c r="AO59"/>
  <c r="AQ154"/>
  <c r="AQ60"/>
  <c r="AP90"/>
  <c r="AN55"/>
  <c r="D10" i="11"/>
  <c r="D11" i="25" s="1"/>
  <c r="AP33" i="23"/>
  <c r="AP257"/>
  <c r="AN253"/>
  <c r="AN157"/>
  <c r="AO70"/>
  <c r="AO198"/>
  <c r="AN85"/>
  <c r="AN117"/>
  <c r="AM124"/>
  <c r="AM156"/>
  <c r="AQ87"/>
  <c r="AP162"/>
  <c r="AP130"/>
  <c r="AO123"/>
  <c r="AQ58"/>
  <c r="AP227"/>
  <c r="AQ76"/>
  <c r="AQ188"/>
  <c r="AN139"/>
  <c r="AN267"/>
  <c r="AN59"/>
  <c r="AN155"/>
  <c r="AP70"/>
  <c r="AP134"/>
  <c r="AP218"/>
  <c r="AQ30"/>
  <c r="AP103"/>
  <c r="AP231"/>
  <c r="AP87"/>
  <c r="AP151"/>
  <c r="AO32"/>
  <c r="AN71"/>
  <c r="AN95"/>
  <c r="AN183"/>
  <c r="AO230"/>
  <c r="AM252"/>
  <c r="AP259"/>
  <c r="AQ204"/>
  <c r="AN199"/>
  <c r="AP161"/>
  <c r="AN29"/>
  <c r="AO38"/>
  <c r="AN245"/>
  <c r="AM28"/>
  <c r="AM46" s="1"/>
  <c r="AQ119"/>
  <c r="AP34"/>
  <c r="AO219"/>
  <c r="AQ218"/>
  <c r="AP163"/>
  <c r="AQ140"/>
  <c r="AQ252"/>
  <c r="AN171"/>
  <c r="AN27"/>
  <c r="AP38"/>
  <c r="AP262"/>
  <c r="AP122"/>
  <c r="AQ126"/>
  <c r="AP71"/>
  <c r="AP167"/>
  <c r="AP247"/>
  <c r="AP183"/>
  <c r="AO128"/>
  <c r="AN39"/>
  <c r="AN247"/>
  <c r="AQ75"/>
  <c r="AQ134"/>
  <c r="AO138"/>
  <c r="AQ98"/>
  <c r="AP139"/>
  <c r="AQ155"/>
  <c r="AO100"/>
  <c r="AO183"/>
  <c r="AO148"/>
  <c r="AN31"/>
  <c r="AO35"/>
  <c r="AN220"/>
  <c r="AQ171"/>
  <c r="AQ203"/>
  <c r="AQ230"/>
  <c r="AQ198"/>
  <c r="AO106"/>
  <c r="AO234"/>
  <c r="AQ34"/>
  <c r="AQ194"/>
  <c r="AP43"/>
  <c r="AP171"/>
  <c r="AQ59"/>
  <c r="AQ187"/>
  <c r="AO36"/>
  <c r="AO196"/>
  <c r="AP102"/>
  <c r="AO171"/>
  <c r="AO151"/>
  <c r="AO247"/>
  <c r="AQ94"/>
  <c r="AQ246"/>
  <c r="AP263"/>
  <c r="AP55"/>
  <c r="AO200"/>
  <c r="AO256"/>
  <c r="AO244"/>
  <c r="AO212"/>
  <c r="AN127"/>
  <c r="AN191"/>
  <c r="AQ43"/>
  <c r="AQ102"/>
  <c r="AO170"/>
  <c r="AQ130"/>
  <c r="AP107"/>
  <c r="AQ27"/>
  <c r="AO132"/>
  <c r="AO87"/>
  <c r="AO52"/>
  <c r="AN255"/>
  <c r="AN156"/>
  <c r="AQ139"/>
  <c r="AQ38"/>
  <c r="AO42"/>
  <c r="AQ226"/>
  <c r="AP267"/>
  <c r="AQ123"/>
  <c r="AO260"/>
  <c r="AO43"/>
  <c r="AO23"/>
  <c r="AQ22"/>
  <c r="AO72"/>
  <c r="AO84"/>
  <c r="AN63"/>
  <c r="AO163"/>
  <c r="AO227"/>
  <c r="AN60"/>
  <c r="AN195"/>
  <c r="AO107"/>
  <c r="AQ234"/>
  <c r="AQ54"/>
  <c r="AP63"/>
  <c r="AO104"/>
  <c r="AQ152"/>
  <c r="AQ88"/>
  <c r="AO67"/>
  <c r="AO195"/>
  <c r="AN28"/>
  <c r="AN252"/>
  <c r="AQ55"/>
  <c r="AQ183"/>
  <c r="AO155"/>
  <c r="AO251"/>
  <c r="AQ26"/>
  <c r="AQ186"/>
  <c r="AP35"/>
  <c r="AP195"/>
  <c r="AQ172"/>
  <c r="AQ236"/>
  <c r="AQ124"/>
  <c r="AQ220"/>
  <c r="AN99"/>
  <c r="AN227"/>
  <c r="AP26"/>
  <c r="AP250"/>
  <c r="AO203"/>
  <c r="AO267"/>
  <c r="AQ42"/>
  <c r="AQ170"/>
  <c r="AQ214"/>
  <c r="AQ182"/>
  <c r="AP31"/>
  <c r="AP191"/>
  <c r="AO40"/>
  <c r="AO168"/>
  <c r="AQ120"/>
  <c r="AQ216"/>
  <c r="AN103"/>
  <c r="AN231"/>
  <c r="AN87"/>
  <c r="AN215"/>
  <c r="AN124"/>
  <c r="AN131"/>
  <c r="AO235"/>
  <c r="AQ266"/>
  <c r="AQ150"/>
  <c r="AP223"/>
  <c r="AO232"/>
  <c r="AO99"/>
  <c r="AN92"/>
  <c r="AQ23"/>
  <c r="AO91"/>
  <c r="AQ90"/>
  <c r="AP99"/>
  <c r="AQ44"/>
  <c r="AQ28"/>
  <c r="AN67"/>
  <c r="AP58"/>
  <c r="AO75"/>
  <c r="AQ106"/>
  <c r="AQ86"/>
  <c r="AP95"/>
  <c r="AO264"/>
  <c r="AQ24"/>
  <c r="AN135"/>
  <c r="AN119"/>
  <c r="AP35" i="4"/>
  <c r="F25" i="10" s="1"/>
  <c r="E16" i="1"/>
  <c r="AB16" s="1"/>
  <c r="G16"/>
  <c r="AX16" s="1"/>
  <c r="G10" i="18"/>
  <c r="D14" i="7"/>
  <c r="D13"/>
  <c r="F10" i="18"/>
  <c r="F16" i="1"/>
  <c r="AP16" s="1"/>
  <c r="D15" i="7"/>
  <c r="D43" s="1"/>
  <c r="N41" i="9"/>
  <c r="AN169" i="23"/>
  <c r="AN201"/>
  <c r="AN233"/>
  <c r="AN137"/>
  <c r="AN41"/>
  <c r="AN73"/>
  <c r="AN265"/>
  <c r="AN105"/>
  <c r="AQ245"/>
  <c r="AQ117"/>
  <c r="AQ213"/>
  <c r="AQ181"/>
  <c r="AQ21"/>
  <c r="AQ149"/>
  <c r="AQ85"/>
  <c r="AQ53"/>
  <c r="AQ224"/>
  <c r="AQ256"/>
  <c r="AQ96"/>
  <c r="AQ192"/>
  <c r="AQ128"/>
  <c r="AQ64"/>
  <c r="AQ32"/>
  <c r="AQ160"/>
  <c r="AN198"/>
  <c r="AN230"/>
  <c r="AN166"/>
  <c r="AN70"/>
  <c r="AN102"/>
  <c r="AN262"/>
  <c r="AN134"/>
  <c r="AN38"/>
  <c r="AP184"/>
  <c r="AP216"/>
  <c r="AP152"/>
  <c r="AP56"/>
  <c r="AP88"/>
  <c r="AP248"/>
  <c r="AP120"/>
  <c r="AP24"/>
  <c r="AO172"/>
  <c r="AO204"/>
  <c r="AO236"/>
  <c r="AO140"/>
  <c r="AO268"/>
  <c r="AO44"/>
  <c r="AO76"/>
  <c r="AO108"/>
  <c r="AN194"/>
  <c r="AN226"/>
  <c r="AN162"/>
  <c r="AN66"/>
  <c r="AN98"/>
  <c r="AN258"/>
  <c r="AN130"/>
  <c r="AN34"/>
  <c r="AP187"/>
  <c r="AP155"/>
  <c r="AP219"/>
  <c r="AP123"/>
  <c r="AP27"/>
  <c r="AP59"/>
  <c r="AP251"/>
  <c r="AP91"/>
  <c r="AP246"/>
  <c r="AP118"/>
  <c r="AP214"/>
  <c r="AP182"/>
  <c r="AP150"/>
  <c r="AP22"/>
  <c r="AP86"/>
  <c r="AP54"/>
  <c r="AQ35" i="4"/>
  <c r="G25" i="10" s="1"/>
  <c r="AQ191" i="23"/>
  <c r="AQ223"/>
  <c r="AQ255"/>
  <c r="AQ159"/>
  <c r="AQ63"/>
  <c r="AQ127"/>
  <c r="AQ95"/>
  <c r="AQ31"/>
  <c r="AP192"/>
  <c r="AP224"/>
  <c r="AP160"/>
  <c r="AP64"/>
  <c r="AP96"/>
  <c r="AP256"/>
  <c r="AP32"/>
  <c r="AP128"/>
  <c r="AM206"/>
  <c r="AP204"/>
  <c r="AP236"/>
  <c r="AP172"/>
  <c r="AP76"/>
  <c r="AP108"/>
  <c r="AP268"/>
  <c r="AP44"/>
  <c r="AP140"/>
  <c r="AN182"/>
  <c r="AN214"/>
  <c r="AN150"/>
  <c r="AN246"/>
  <c r="AN54"/>
  <c r="AN86"/>
  <c r="AN22"/>
  <c r="AN118"/>
  <c r="AQ232"/>
  <c r="AQ264"/>
  <c r="AQ104"/>
  <c r="AQ200"/>
  <c r="AQ168"/>
  <c r="AQ136"/>
  <c r="AQ72"/>
  <c r="AQ40"/>
  <c r="AP188"/>
  <c r="AP220"/>
  <c r="AP156"/>
  <c r="AP60"/>
  <c r="AP252"/>
  <c r="AP92"/>
  <c r="AP28"/>
  <c r="AP124"/>
  <c r="AQ228"/>
  <c r="AQ260"/>
  <c r="AQ100"/>
  <c r="AQ132"/>
  <c r="AQ196"/>
  <c r="AQ68"/>
  <c r="AQ36"/>
  <c r="AQ164"/>
  <c r="D13" i="14"/>
  <c r="K13" s="1"/>
  <c r="R13" s="1"/>
  <c r="Y13" s="1"/>
  <c r="AF13" s="1"/>
  <c r="AN244" i="23"/>
  <c r="AN212"/>
  <c r="AN180"/>
  <c r="AN148"/>
  <c r="AN20"/>
  <c r="AN116"/>
  <c r="AN52"/>
  <c r="AN84"/>
  <c r="AN197"/>
  <c r="AN165"/>
  <c r="AN229"/>
  <c r="AN133"/>
  <c r="AN37"/>
  <c r="AN69"/>
  <c r="AN261"/>
  <c r="AN101"/>
  <c r="AO263"/>
  <c r="AO231"/>
  <c r="AO135"/>
  <c r="AO199"/>
  <c r="AO39"/>
  <c r="AO167"/>
  <c r="AO103"/>
  <c r="AO71"/>
  <c r="AN186"/>
  <c r="AN218"/>
  <c r="AN154"/>
  <c r="AN58"/>
  <c r="AN90"/>
  <c r="AN122"/>
  <c r="AN250"/>
  <c r="AN26"/>
  <c r="AQ212"/>
  <c r="AQ244"/>
  <c r="AQ84"/>
  <c r="AQ116"/>
  <c r="AQ52"/>
  <c r="AQ180"/>
  <c r="AQ20"/>
  <c r="AQ148"/>
  <c r="H10" i="11"/>
  <c r="H11" i="25" s="1"/>
  <c r="AR35" i="4"/>
  <c r="H25" i="10" s="1"/>
  <c r="G10" i="11"/>
  <c r="G11" i="25" s="1"/>
  <c r="F10" i="11"/>
  <c r="F11" i="25" s="1"/>
  <c r="D63" i="8"/>
  <c r="D16" i="1"/>
  <c r="L16" s="1"/>
  <c r="D10" i="18"/>
  <c r="D15" i="1"/>
  <c r="J15" s="1"/>
  <c r="E15"/>
  <c r="AA15" s="1"/>
  <c r="E10" i="18"/>
  <c r="E10" i="11"/>
  <c r="E11" i="25" s="1"/>
  <c r="AO35" i="4"/>
  <c r="E25" i="10" s="1"/>
  <c r="D8" i="18"/>
  <c r="D10" i="1"/>
  <c r="G15"/>
  <c r="AU15" s="1"/>
  <c r="E8" i="18"/>
  <c r="E10" i="1"/>
  <c r="G8" i="18"/>
  <c r="G10" i="1"/>
  <c r="F8" i="18"/>
  <c r="F10" i="1"/>
  <c r="H8" i="18"/>
  <c r="H10" i="1"/>
  <c r="F21" i="10"/>
  <c r="N68" i="9"/>
  <c r="N110"/>
  <c r="N54"/>
  <c r="N96"/>
  <c r="N69"/>
  <c r="N111"/>
  <c r="N26"/>
  <c r="N40"/>
  <c r="N97"/>
  <c r="N55"/>
  <c r="N83"/>
  <c r="D11" i="7"/>
  <c r="D39" s="1"/>
  <c r="E8"/>
  <c r="D10"/>
  <c r="D38" s="1"/>
  <c r="D12"/>
  <c r="D9"/>
  <c r="C17"/>
  <c r="C18" s="1"/>
  <c r="H21" i="10"/>
  <c r="AE13" i="1"/>
  <c r="Z13"/>
  <c r="W13"/>
  <c r="AD13"/>
  <c r="V13"/>
  <c r="G21" i="10"/>
  <c r="D21"/>
  <c r="Y13" i="1"/>
  <c r="AG13"/>
  <c r="AB13"/>
  <c r="AC13"/>
  <c r="X13"/>
  <c r="AF13"/>
  <c r="N82" i="9"/>
  <c r="C29" i="7"/>
  <c r="C43" s="1"/>
  <c r="C57"/>
  <c r="C53"/>
  <c r="C25"/>
  <c r="C39" s="1"/>
  <c r="C28"/>
  <c r="C42" s="1"/>
  <c r="C56"/>
  <c r="C24"/>
  <c r="C38" s="1"/>
  <c r="C52"/>
  <c r="D54"/>
  <c r="D26"/>
  <c r="D50"/>
  <c r="D55"/>
  <c r="D27"/>
  <c r="D51"/>
  <c r="W36" i="12"/>
  <c r="BF15" i="1"/>
  <c r="BG15"/>
  <c r="BI15"/>
  <c r="BK15"/>
  <c r="BM15"/>
  <c r="BO15"/>
  <c r="BQ15"/>
  <c r="BH15"/>
  <c r="BJ15"/>
  <c r="BL15"/>
  <c r="BN15"/>
  <c r="BP15"/>
  <c r="N27" i="9"/>
  <c r="C26" i="7"/>
  <c r="C40" s="1"/>
  <c r="C54"/>
  <c r="C22"/>
  <c r="C50"/>
  <c r="C27"/>
  <c r="C41" s="1"/>
  <c r="C55"/>
  <c r="C51"/>
  <c r="C23"/>
  <c r="C37" s="1"/>
  <c r="D57"/>
  <c r="D53"/>
  <c r="D56"/>
  <c r="D52"/>
  <c r="D23"/>
  <c r="D22"/>
  <c r="D28"/>
  <c r="AB501" l="1"/>
  <c r="AM270" i="23"/>
  <c r="AM142"/>
  <c r="AM238"/>
  <c r="AM174"/>
  <c r="AM78"/>
  <c r="AF501" i="7"/>
  <c r="G13" i="25"/>
  <c r="G14" s="1"/>
  <c r="E13"/>
  <c r="E14" s="1"/>
  <c r="H13"/>
  <c r="H14" s="1"/>
  <c r="D13"/>
  <c r="F13"/>
  <c r="F14" s="1"/>
  <c r="AF821" i="7"/>
  <c r="I72" i="24"/>
  <c r="J26" i="6"/>
  <c r="Y72" i="24"/>
  <c r="Z26" i="6"/>
  <c r="AW72" i="24"/>
  <c r="AX26" i="6"/>
  <c r="D72" i="24"/>
  <c r="E26" i="6"/>
  <c r="E35" s="1"/>
  <c r="E15" i="12" s="1"/>
  <c r="F45" s="1"/>
  <c r="AJ72" i="24"/>
  <c r="AK26" i="6"/>
  <c r="C72" i="24"/>
  <c r="C73" s="1"/>
  <c r="D26" i="6"/>
  <c r="D35" s="1"/>
  <c r="D15" i="12" s="1"/>
  <c r="E45" s="1"/>
  <c r="AI72" i="24"/>
  <c r="AJ26" i="6"/>
  <c r="BI72" i="24"/>
  <c r="BJ26" i="6"/>
  <c r="R72" i="24"/>
  <c r="S26" i="6"/>
  <c r="AH72" i="24"/>
  <c r="AI26" i="6"/>
  <c r="AX72" i="24"/>
  <c r="AY26" i="6"/>
  <c r="H72" i="24"/>
  <c r="I26" i="6"/>
  <c r="X72" i="24"/>
  <c r="Y26" i="6"/>
  <c r="BD72" i="24"/>
  <c r="BE26" i="6"/>
  <c r="O72" i="24"/>
  <c r="O73" s="1"/>
  <c r="P26" i="6"/>
  <c r="AU72" i="24"/>
  <c r="AV26" i="6"/>
  <c r="M72" i="24"/>
  <c r="N26" i="6"/>
  <c r="U72" i="24"/>
  <c r="V26" i="6"/>
  <c r="AC72" i="24"/>
  <c r="AD26" i="6"/>
  <c r="AK72" i="24"/>
  <c r="AL26" i="6"/>
  <c r="AS72" i="24"/>
  <c r="AT26" i="6"/>
  <c r="BA72" i="24"/>
  <c r="BB26" i="6"/>
  <c r="L72" i="24"/>
  <c r="M26" i="6"/>
  <c r="AB72" i="24"/>
  <c r="AC26" i="6"/>
  <c r="AR72" i="24"/>
  <c r="AS26" i="6"/>
  <c r="BH72" i="24"/>
  <c r="BI26" i="6"/>
  <c r="K72" i="24"/>
  <c r="L26" i="6"/>
  <c r="AA72" i="24"/>
  <c r="AA73" s="1"/>
  <c r="AB26" i="6"/>
  <c r="AQ72" i="24"/>
  <c r="AR26" i="6"/>
  <c r="BG72" i="24"/>
  <c r="BH26" i="6"/>
  <c r="Q72" i="24"/>
  <c r="R26" i="6"/>
  <c r="AG72" i="24"/>
  <c r="AH26" i="6"/>
  <c r="AO72" i="24"/>
  <c r="AP26" i="6"/>
  <c r="BE72" i="24"/>
  <c r="BF26" i="6"/>
  <c r="T72" i="24"/>
  <c r="U26" i="6"/>
  <c r="AZ72" i="24"/>
  <c r="BA26" i="6"/>
  <c r="S72" i="24"/>
  <c r="T26" i="6"/>
  <c r="AY72" i="24"/>
  <c r="AY73" s="1"/>
  <c r="AZ26" i="6"/>
  <c r="E72" i="24"/>
  <c r="F26" i="6"/>
  <c r="J72" i="24"/>
  <c r="K26" i="6"/>
  <c r="Z72" i="24"/>
  <c r="AA26" i="6"/>
  <c r="AP72" i="24"/>
  <c r="AQ26" i="6"/>
  <c r="BF72" i="24"/>
  <c r="BG26" i="6"/>
  <c r="AN72" i="24"/>
  <c r="AO26" i="6"/>
  <c r="AE72" i="24"/>
  <c r="AF26" i="6"/>
  <c r="F72" i="24"/>
  <c r="G26" i="6"/>
  <c r="N72" i="24"/>
  <c r="O26" i="6"/>
  <c r="V72" i="24"/>
  <c r="W26" i="6"/>
  <c r="AD72" i="24"/>
  <c r="AE26" i="6"/>
  <c r="AL72" i="24"/>
  <c r="AM26" i="6"/>
  <c r="AT72" i="24"/>
  <c r="AU26" i="6"/>
  <c r="BB72" i="24"/>
  <c r="BC26" i="6"/>
  <c r="BJ72" i="24"/>
  <c r="BK26" i="6"/>
  <c r="P72" i="24"/>
  <c r="Q26" i="6"/>
  <c r="AF72" i="24"/>
  <c r="AG26" i="6"/>
  <c r="AV72" i="24"/>
  <c r="AW26" i="6"/>
  <c r="G72" i="24"/>
  <c r="H26" i="6"/>
  <c r="W72" i="24"/>
  <c r="X26" i="6"/>
  <c r="AM72" i="24"/>
  <c r="AM73" s="1"/>
  <c r="AN26" i="6"/>
  <c r="BC72" i="24"/>
  <c r="BD26" i="6"/>
  <c r="AF714" i="7"/>
  <c r="AF504"/>
  <c r="AE501"/>
  <c r="AJ714"/>
  <c r="AL291"/>
  <c r="AF506"/>
  <c r="F11" i="11"/>
  <c r="D11"/>
  <c r="G11"/>
  <c r="E11"/>
  <c r="H11"/>
  <c r="AK291" i="7"/>
  <c r="BH127"/>
  <c r="BI114" s="1"/>
  <c r="BH54" i="8"/>
  <c r="BD13" i="1"/>
  <c r="AG291" i="7"/>
  <c r="BE13" i="1"/>
  <c r="BI13"/>
  <c r="BQ13"/>
  <c r="AY13"/>
  <c r="BC13"/>
  <c r="AW13"/>
  <c r="AX13"/>
  <c r="AT13"/>
  <c r="BM12"/>
  <c r="BA13"/>
  <c r="BB13"/>
  <c r="AV13"/>
  <c r="AZ13"/>
  <c r="BJ12"/>
  <c r="AI504" i="7"/>
  <c r="AE504"/>
  <c r="AA504"/>
  <c r="AJ606"/>
  <c r="AF606"/>
  <c r="AL608"/>
  <c r="AH608"/>
  <c r="P599"/>
  <c r="Q599" s="1"/>
  <c r="R599" s="1"/>
  <c r="S599" s="1"/>
  <c r="T599" s="1"/>
  <c r="U599" s="1"/>
  <c r="V599" s="1"/>
  <c r="W599" s="1"/>
  <c r="X599" s="1"/>
  <c r="Y599" s="1"/>
  <c r="Z599" s="1"/>
  <c r="AF611"/>
  <c r="AB611"/>
  <c r="AD712"/>
  <c r="AF711"/>
  <c r="AE816"/>
  <c r="AL820"/>
  <c r="AD820"/>
  <c r="AK821"/>
  <c r="AL926"/>
  <c r="AK922"/>
  <c r="AG922"/>
  <c r="AC922"/>
  <c r="AH927"/>
  <c r="AD927"/>
  <c r="AK923"/>
  <c r="AG923"/>
  <c r="AC923"/>
  <c r="AH945"/>
  <c r="AI926"/>
  <c r="Q914"/>
  <c r="AK924"/>
  <c r="AG924"/>
  <c r="AE926"/>
  <c r="AA926"/>
  <c r="AL922"/>
  <c r="AH922"/>
  <c r="AC924"/>
  <c r="AD922"/>
  <c r="AF945"/>
  <c r="AF927"/>
  <c r="AB927"/>
  <c r="P946"/>
  <c r="Q946" s="1"/>
  <c r="R946" s="1"/>
  <c r="S946" s="1"/>
  <c r="T946" s="1"/>
  <c r="U946" s="1"/>
  <c r="AE922"/>
  <c r="S929"/>
  <c r="AH925"/>
  <c r="AD925"/>
  <c r="AJ927"/>
  <c r="BN943"/>
  <c r="AA922"/>
  <c r="AE923"/>
  <c r="AJ926"/>
  <c r="AL924"/>
  <c r="AI922"/>
  <c r="R914"/>
  <c r="S914" s="1"/>
  <c r="T914" s="1"/>
  <c r="U914" s="1"/>
  <c r="V914" s="1"/>
  <c r="W914" s="1"/>
  <c r="X914" s="1"/>
  <c r="Y914" s="1"/>
  <c r="Z914" s="1"/>
  <c r="AE945"/>
  <c r="AK926"/>
  <c r="AG926"/>
  <c r="AC926"/>
  <c r="AI924"/>
  <c r="AE924"/>
  <c r="Y929"/>
  <c r="U614"/>
  <c r="AG610"/>
  <c r="AC610"/>
  <c r="AJ711"/>
  <c r="AH714"/>
  <c r="AA816"/>
  <c r="AJ819"/>
  <c r="AB819"/>
  <c r="X929"/>
  <c r="AL921"/>
  <c r="AI897"/>
  <c r="AI920"/>
  <c r="AD116" i="9"/>
  <c r="AM942" i="7"/>
  <c r="AN942"/>
  <c r="AO942"/>
  <c r="AM894"/>
  <c r="AP942"/>
  <c r="AQ942"/>
  <c r="AN894"/>
  <c r="AR942"/>
  <c r="AO894"/>
  <c r="AS942"/>
  <c r="AP894"/>
  <c r="AQ894"/>
  <c r="AT942"/>
  <c r="AU942"/>
  <c r="AR894"/>
  <c r="AV942"/>
  <c r="AS894"/>
  <c r="AW942"/>
  <c r="AT894"/>
  <c r="AU894"/>
  <c r="AX942"/>
  <c r="AV894"/>
  <c r="AW894"/>
  <c r="AX894"/>
  <c r="AG897"/>
  <c r="AG920"/>
  <c r="AE897"/>
  <c r="AE920"/>
  <c r="AE117" i="9"/>
  <c r="AM911" i="7"/>
  <c r="AN911"/>
  <c r="AO911"/>
  <c r="AP911"/>
  <c r="AQ911"/>
  <c r="AR911"/>
  <c r="AS911"/>
  <c r="AT911"/>
  <c r="AU911"/>
  <c r="AV911"/>
  <c r="AW911"/>
  <c r="AX911"/>
  <c r="AD112" i="9"/>
  <c r="AM938" i="7"/>
  <c r="AN938"/>
  <c r="AO938"/>
  <c r="AP938"/>
  <c r="AQ938"/>
  <c r="AR938"/>
  <c r="AM890"/>
  <c r="AS938"/>
  <c r="AN890"/>
  <c r="AT938"/>
  <c r="AO890"/>
  <c r="AU938"/>
  <c r="AV938"/>
  <c r="AP890"/>
  <c r="AW938"/>
  <c r="AQ890"/>
  <c r="AR890"/>
  <c r="AX938"/>
  <c r="AS890"/>
  <c r="AT890"/>
  <c r="AU890"/>
  <c r="AV890"/>
  <c r="AW890"/>
  <c r="AX890"/>
  <c r="AD113" i="9"/>
  <c r="AM939" i="7"/>
  <c r="AN939"/>
  <c r="AO939"/>
  <c r="AP939"/>
  <c r="AQ939"/>
  <c r="AR939"/>
  <c r="AM891"/>
  <c r="AS939"/>
  <c r="AN891"/>
  <c r="AT939"/>
  <c r="AO891"/>
  <c r="AU939"/>
  <c r="AV939"/>
  <c r="AP891"/>
  <c r="AQ891"/>
  <c r="AW939"/>
  <c r="AR891"/>
  <c r="AX939"/>
  <c r="AS891"/>
  <c r="AT891"/>
  <c r="AU891"/>
  <c r="AV891"/>
  <c r="AW891"/>
  <c r="AX891"/>
  <c r="AD114" i="9"/>
  <c r="AM940" i="7"/>
  <c r="AN940"/>
  <c r="AM892"/>
  <c r="AN892"/>
  <c r="AO940"/>
  <c r="AP940"/>
  <c r="AO892"/>
  <c r="AP892"/>
  <c r="AQ940"/>
  <c r="AQ892"/>
  <c r="AR940"/>
  <c r="AR892"/>
  <c r="AS940"/>
  <c r="AS892"/>
  <c r="AT940"/>
  <c r="AT892"/>
  <c r="AU940"/>
  <c r="AV940"/>
  <c r="AU892"/>
  <c r="AW940"/>
  <c r="AV892"/>
  <c r="AW892"/>
  <c r="AX940"/>
  <c r="AX892"/>
  <c r="AD115" i="9"/>
  <c r="AM941" i="7"/>
  <c r="AM893"/>
  <c r="AN941"/>
  <c r="AN893"/>
  <c r="AO941"/>
  <c r="AO893"/>
  <c r="AP893"/>
  <c r="AP941"/>
  <c r="AQ941"/>
  <c r="AQ893"/>
  <c r="AR941"/>
  <c r="AR893"/>
  <c r="AS941"/>
  <c r="AS893"/>
  <c r="AT941"/>
  <c r="AT893"/>
  <c r="AU941"/>
  <c r="AU893"/>
  <c r="AV941"/>
  <c r="AV893"/>
  <c r="AW893"/>
  <c r="AW941"/>
  <c r="AX893"/>
  <c r="AX941"/>
  <c r="AI913"/>
  <c r="AA921"/>
  <c r="V946"/>
  <c r="W946" s="1"/>
  <c r="X946" s="1"/>
  <c r="Y946" s="1"/>
  <c r="Z946" s="1"/>
  <c r="AG820"/>
  <c r="AC820"/>
  <c r="AL945"/>
  <c r="AJ945"/>
  <c r="AD945"/>
  <c r="AB945"/>
  <c r="R929"/>
  <c r="V929"/>
  <c r="Z929"/>
  <c r="AJ913"/>
  <c r="AF913"/>
  <c r="AB913"/>
  <c r="AK921"/>
  <c r="AI921"/>
  <c r="AG921"/>
  <c r="AC921"/>
  <c r="AB921"/>
  <c r="BN942"/>
  <c r="AL923"/>
  <c r="AH923"/>
  <c r="AA923"/>
  <c r="P929"/>
  <c r="AJ924"/>
  <c r="AL925"/>
  <c r="AF925"/>
  <c r="AC897"/>
  <c r="AC920"/>
  <c r="AL897"/>
  <c r="AL920"/>
  <c r="AH897"/>
  <c r="AH920"/>
  <c r="AF920"/>
  <c r="AF897"/>
  <c r="AD897"/>
  <c r="AD920"/>
  <c r="AB920"/>
  <c r="AB897"/>
  <c r="AD110" i="9"/>
  <c r="AM936" i="7"/>
  <c r="AM888"/>
  <c r="AN936"/>
  <c r="AO936"/>
  <c r="AN888"/>
  <c r="AO888"/>
  <c r="AP936"/>
  <c r="AQ936"/>
  <c r="AP888"/>
  <c r="AR936"/>
  <c r="AQ888"/>
  <c r="AR888"/>
  <c r="AS936"/>
  <c r="AT936"/>
  <c r="AS888"/>
  <c r="AT888"/>
  <c r="AU936"/>
  <c r="AU888"/>
  <c r="AV936"/>
  <c r="AW936"/>
  <c r="AV888"/>
  <c r="AX936"/>
  <c r="AW888"/>
  <c r="AX888"/>
  <c r="AD111" i="9"/>
  <c r="AM937" i="7"/>
  <c r="AN937"/>
  <c r="AM889"/>
  <c r="AN889"/>
  <c r="AO937"/>
  <c r="AO889"/>
  <c r="AP937"/>
  <c r="AP889"/>
  <c r="AQ937"/>
  <c r="AR937"/>
  <c r="AQ889"/>
  <c r="AS937"/>
  <c r="AR889"/>
  <c r="AS889"/>
  <c r="AT937"/>
  <c r="AU937"/>
  <c r="AT889"/>
  <c r="AU889"/>
  <c r="AV937"/>
  <c r="AV889"/>
  <c r="AW937"/>
  <c r="AW889"/>
  <c r="AX937"/>
  <c r="AX889"/>
  <c r="AE113" i="9"/>
  <c r="AM907" i="7"/>
  <c r="AN907"/>
  <c r="AO907"/>
  <c r="AP907"/>
  <c r="AQ907"/>
  <c r="AR907"/>
  <c r="AS907"/>
  <c r="AT907"/>
  <c r="AU907"/>
  <c r="AV907"/>
  <c r="AW907"/>
  <c r="AX907"/>
  <c r="AE112" i="9"/>
  <c r="AM906" i="7"/>
  <c r="AN906"/>
  <c r="AO906"/>
  <c r="AP906"/>
  <c r="AQ906"/>
  <c r="AR906"/>
  <c r="AS906"/>
  <c r="AT906"/>
  <c r="AU906"/>
  <c r="AV906"/>
  <c r="AW906"/>
  <c r="AX906"/>
  <c r="AE115" i="9"/>
  <c r="AM909" i="7"/>
  <c r="AN909"/>
  <c r="AO909"/>
  <c r="AP909"/>
  <c r="AQ909"/>
  <c r="AR909"/>
  <c r="AS909"/>
  <c r="AT909"/>
  <c r="AU909"/>
  <c r="AV909"/>
  <c r="AW909"/>
  <c r="AX909"/>
  <c r="AE114" i="9"/>
  <c r="AM908" i="7"/>
  <c r="AN908"/>
  <c r="AO908"/>
  <c r="AP908"/>
  <c r="AQ908"/>
  <c r="AR908"/>
  <c r="AS908"/>
  <c r="AT908"/>
  <c r="AU908"/>
  <c r="AV908"/>
  <c r="AW908"/>
  <c r="AX908"/>
  <c r="AA913"/>
  <c r="AA914" s="1"/>
  <c r="AB914" s="1"/>
  <c r="AK840"/>
  <c r="AL816"/>
  <c r="AH816"/>
  <c r="AK820"/>
  <c r="AK945"/>
  <c r="T929"/>
  <c r="AK913"/>
  <c r="AG913"/>
  <c r="AC913"/>
  <c r="AJ921"/>
  <c r="AD921"/>
  <c r="AH926"/>
  <c r="AK927"/>
  <c r="AI927"/>
  <c r="AA927"/>
  <c r="BN938"/>
  <c r="AI923"/>
  <c r="AF923"/>
  <c r="BN939"/>
  <c r="AF924"/>
  <c r="AB924"/>
  <c r="BN940"/>
  <c r="Q929"/>
  <c r="U929"/>
  <c r="AE925"/>
  <c r="BN941"/>
  <c r="AJ920"/>
  <c r="AJ897"/>
  <c r="AA897"/>
  <c r="AA898" s="1"/>
  <c r="AB898" s="1"/>
  <c r="AA920"/>
  <c r="AE116" i="9"/>
  <c r="AM910" i="7"/>
  <c r="AN910"/>
  <c r="AO910"/>
  <c r="AP910"/>
  <c r="AQ910"/>
  <c r="AR910"/>
  <c r="AS910"/>
  <c r="AT910"/>
  <c r="AU910"/>
  <c r="AV910"/>
  <c r="AW910"/>
  <c r="AX910"/>
  <c r="AE111" i="9"/>
  <c r="AM905" i="7"/>
  <c r="AN905"/>
  <c r="AO905"/>
  <c r="AP905"/>
  <c r="AQ905"/>
  <c r="AR905"/>
  <c r="AS905"/>
  <c r="AT905"/>
  <c r="AU905"/>
  <c r="AV905"/>
  <c r="AW905"/>
  <c r="AX905"/>
  <c r="AK897"/>
  <c r="AK920"/>
  <c r="BN936"/>
  <c r="AA945"/>
  <c r="AA946" s="1"/>
  <c r="AE110" i="9"/>
  <c r="AM904" i="7"/>
  <c r="AN904"/>
  <c r="AO904"/>
  <c r="AP904"/>
  <c r="AQ904"/>
  <c r="AR904"/>
  <c r="AS904"/>
  <c r="AT904"/>
  <c r="AU904"/>
  <c r="AV904"/>
  <c r="AW904"/>
  <c r="AX904"/>
  <c r="AD117" i="9"/>
  <c r="AM943" i="7"/>
  <c r="AN943"/>
  <c r="AM895"/>
  <c r="AO943"/>
  <c r="AN895"/>
  <c r="AN927" s="1"/>
  <c r="AP943"/>
  <c r="AO895"/>
  <c r="AQ943"/>
  <c r="AP895"/>
  <c r="AR943"/>
  <c r="AS943"/>
  <c r="AQ895"/>
  <c r="AQ927" s="1"/>
  <c r="AT943"/>
  <c r="AR895"/>
  <c r="AS895"/>
  <c r="AU943"/>
  <c r="AT895"/>
  <c r="AV943"/>
  <c r="AU895"/>
  <c r="AW943"/>
  <c r="AV895"/>
  <c r="AV927" s="1"/>
  <c r="AX943"/>
  <c r="AW895"/>
  <c r="AX895"/>
  <c r="AE913"/>
  <c r="AE921"/>
  <c r="O929"/>
  <c r="O930" s="1"/>
  <c r="AJ925"/>
  <c r="AB925"/>
  <c r="AG630"/>
  <c r="AK610"/>
  <c r="AL712"/>
  <c r="AH712"/>
  <c r="AL714"/>
  <c r="AD714"/>
  <c r="AD816"/>
  <c r="AJ817"/>
  <c r="AF817"/>
  <c r="AF818"/>
  <c r="AI819"/>
  <c r="AE819"/>
  <c r="AH820"/>
  <c r="AJ821"/>
  <c r="AB821"/>
  <c r="AI945"/>
  <c r="AG945"/>
  <c r="AC945"/>
  <c r="AL913"/>
  <c r="AH913"/>
  <c r="AD913"/>
  <c r="AH921"/>
  <c r="AF921"/>
  <c r="BN937"/>
  <c r="AD926"/>
  <c r="AL927"/>
  <c r="AG927"/>
  <c r="AE927"/>
  <c r="AC927"/>
  <c r="AJ922"/>
  <c r="AF922"/>
  <c r="AB922"/>
  <c r="W929"/>
  <c r="AJ923"/>
  <c r="AD923"/>
  <c r="AB923"/>
  <c r="P898"/>
  <c r="Q898" s="1"/>
  <c r="R898" s="1"/>
  <c r="S898" s="1"/>
  <c r="T898" s="1"/>
  <c r="U898" s="1"/>
  <c r="V898" s="1"/>
  <c r="W898" s="1"/>
  <c r="X898" s="1"/>
  <c r="Y898" s="1"/>
  <c r="Z898" s="1"/>
  <c r="AK925"/>
  <c r="AI925"/>
  <c r="AG925"/>
  <c r="AC925"/>
  <c r="AA925"/>
  <c r="AB840"/>
  <c r="R824"/>
  <c r="AJ816"/>
  <c r="AB817"/>
  <c r="AG819"/>
  <c r="AC819"/>
  <c r="AH821"/>
  <c r="V824"/>
  <c r="P793"/>
  <c r="AI712"/>
  <c r="S719"/>
  <c r="AK711"/>
  <c r="AG711"/>
  <c r="AC711"/>
  <c r="AI714"/>
  <c r="AE714"/>
  <c r="AD818"/>
  <c r="Q824"/>
  <c r="AD821"/>
  <c r="AB816"/>
  <c r="AK819"/>
  <c r="AI820"/>
  <c r="AA820"/>
  <c r="AL821"/>
  <c r="AH815"/>
  <c r="AH792"/>
  <c r="AD815"/>
  <c r="AD792"/>
  <c r="AB792"/>
  <c r="AB815"/>
  <c r="BN831"/>
  <c r="AA840"/>
  <c r="AA841" s="1"/>
  <c r="AD97" i="9"/>
  <c r="AM832" i="7"/>
  <c r="AM784"/>
  <c r="AN832"/>
  <c r="AO832"/>
  <c r="AN784"/>
  <c r="AO784"/>
  <c r="AP832"/>
  <c r="AQ832"/>
  <c r="AP784"/>
  <c r="AQ784"/>
  <c r="AR832"/>
  <c r="AR784"/>
  <c r="AS832"/>
  <c r="AT832"/>
  <c r="AS784"/>
  <c r="AU832"/>
  <c r="AT784"/>
  <c r="AU784"/>
  <c r="AV832"/>
  <c r="AV784"/>
  <c r="AW832"/>
  <c r="AW784"/>
  <c r="AX832"/>
  <c r="AX784"/>
  <c r="AD99" i="9"/>
  <c r="AM834" i="7"/>
  <c r="AN834"/>
  <c r="AO834"/>
  <c r="AP834"/>
  <c r="AQ834"/>
  <c r="AR834"/>
  <c r="AS834"/>
  <c r="AM786"/>
  <c r="AT834"/>
  <c r="AN786"/>
  <c r="AO786"/>
  <c r="AU834"/>
  <c r="AP786"/>
  <c r="AV834"/>
  <c r="AW834"/>
  <c r="AQ786"/>
  <c r="AR786"/>
  <c r="AX834"/>
  <c r="AS786"/>
  <c r="AT786"/>
  <c r="AU786"/>
  <c r="AV786"/>
  <c r="AW786"/>
  <c r="AX786"/>
  <c r="AE102" i="9"/>
  <c r="AM805" i="7"/>
  <c r="AN805"/>
  <c r="AO805"/>
  <c r="AP805"/>
  <c r="AQ805"/>
  <c r="AR805"/>
  <c r="AS805"/>
  <c r="AT805"/>
  <c r="AU805"/>
  <c r="AV805"/>
  <c r="AW805"/>
  <c r="AX805"/>
  <c r="AE99" i="9"/>
  <c r="AM802" i="7"/>
  <c r="AN802"/>
  <c r="AO802"/>
  <c r="AP802"/>
  <c r="AQ802"/>
  <c r="AR802"/>
  <c r="AS802"/>
  <c r="AT802"/>
  <c r="AU802"/>
  <c r="AV802"/>
  <c r="AW802"/>
  <c r="AX802"/>
  <c r="AL711"/>
  <c r="AG840"/>
  <c r="AI817"/>
  <c r="AE817"/>
  <c r="AC817"/>
  <c r="BN833"/>
  <c r="AH819"/>
  <c r="AD819"/>
  <c r="BN835"/>
  <c r="X824"/>
  <c r="BN836"/>
  <c r="AE821"/>
  <c r="AA821"/>
  <c r="BN837"/>
  <c r="P824"/>
  <c r="T824"/>
  <c r="AJ822"/>
  <c r="AF822"/>
  <c r="AC822"/>
  <c r="AA822"/>
  <c r="O824"/>
  <c r="O825" s="1"/>
  <c r="AI808"/>
  <c r="AE808"/>
  <c r="AA808"/>
  <c r="AA809" s="1"/>
  <c r="U824"/>
  <c r="AK815"/>
  <c r="AK792"/>
  <c r="AE815"/>
  <c r="AE792"/>
  <c r="AE100" i="9"/>
  <c r="AM803" i="7"/>
  <c r="AN803"/>
  <c r="AO803"/>
  <c r="AP803"/>
  <c r="AQ803"/>
  <c r="AR803"/>
  <c r="AS803"/>
  <c r="AT803"/>
  <c r="AU803"/>
  <c r="AV803"/>
  <c r="AW803"/>
  <c r="AX803"/>
  <c r="AA815"/>
  <c r="AA792"/>
  <c r="AA793" s="1"/>
  <c r="AE103" i="9"/>
  <c r="AM806" i="7"/>
  <c r="AN806"/>
  <c r="AO806"/>
  <c r="AP806"/>
  <c r="AQ806"/>
  <c r="AR806"/>
  <c r="AS806"/>
  <c r="AT806"/>
  <c r="AU806"/>
  <c r="AV806"/>
  <c r="AW806"/>
  <c r="AX806"/>
  <c r="AD101" i="9"/>
  <c r="AM836" i="7"/>
  <c r="AM788"/>
  <c r="AN788"/>
  <c r="AN836"/>
  <c r="AO836"/>
  <c r="AO788"/>
  <c r="AP836"/>
  <c r="AP788"/>
  <c r="AQ836"/>
  <c r="AQ788"/>
  <c r="AR788"/>
  <c r="AR836"/>
  <c r="AS788"/>
  <c r="AS836"/>
  <c r="AT836"/>
  <c r="AT788"/>
  <c r="AU836"/>
  <c r="AU788"/>
  <c r="AV788"/>
  <c r="AV836"/>
  <c r="AW836"/>
  <c r="AW788"/>
  <c r="AX788"/>
  <c r="AX836"/>
  <c r="AD103" i="9"/>
  <c r="AM838" i="7"/>
  <c r="AN838"/>
  <c r="AO838"/>
  <c r="AP838"/>
  <c r="AQ838"/>
  <c r="AR838"/>
  <c r="AS838"/>
  <c r="AT838"/>
  <c r="AM790"/>
  <c r="AU838"/>
  <c r="AN790"/>
  <c r="AV838"/>
  <c r="AW838"/>
  <c r="AO790"/>
  <c r="AX838"/>
  <c r="AP790"/>
  <c r="AQ790"/>
  <c r="AR790"/>
  <c r="AS790"/>
  <c r="AT790"/>
  <c r="AU790"/>
  <c r="AV790"/>
  <c r="AW790"/>
  <c r="AX790"/>
  <c r="AE97" i="9"/>
  <c r="AM800" i="7"/>
  <c r="AN800"/>
  <c r="AO800"/>
  <c r="AP800"/>
  <c r="AQ800"/>
  <c r="AR800"/>
  <c r="AS800"/>
  <c r="AT800"/>
  <c r="AU800"/>
  <c r="AV800"/>
  <c r="AW800"/>
  <c r="AX800"/>
  <c r="BN832"/>
  <c r="AD817"/>
  <c r="BN834"/>
  <c r="AG822"/>
  <c r="Q793"/>
  <c r="R793" s="1"/>
  <c r="S793" s="1"/>
  <c r="T793" s="1"/>
  <c r="U793" s="1"/>
  <c r="V793" s="1"/>
  <c r="W793" s="1"/>
  <c r="X793" s="1"/>
  <c r="Y793" s="1"/>
  <c r="Z793" s="1"/>
  <c r="AB808"/>
  <c r="AB712"/>
  <c r="BN730"/>
  <c r="W719"/>
  <c r="AJ713"/>
  <c r="AK716"/>
  <c r="AF716"/>
  <c r="P736"/>
  <c r="Q736" s="1"/>
  <c r="R736" s="1"/>
  <c r="S736" s="1"/>
  <c r="T736" s="1"/>
  <c r="U736" s="1"/>
  <c r="V736" s="1"/>
  <c r="W736" s="1"/>
  <c r="X736" s="1"/>
  <c r="Y736" s="1"/>
  <c r="Z736" s="1"/>
  <c r="R719"/>
  <c r="AH715"/>
  <c r="AD715"/>
  <c r="AD735"/>
  <c r="AL717"/>
  <c r="AC717"/>
  <c r="R809"/>
  <c r="S809" s="1"/>
  <c r="T809" s="1"/>
  <c r="U809" s="1"/>
  <c r="V809" s="1"/>
  <c r="W809" s="1"/>
  <c r="X809" s="1"/>
  <c r="Y809" s="1"/>
  <c r="Z809" s="1"/>
  <c r="AL840"/>
  <c r="AJ840"/>
  <c r="AH840"/>
  <c r="AF840"/>
  <c r="AD840"/>
  <c r="AG816"/>
  <c r="AC816"/>
  <c r="AK817"/>
  <c r="AG817"/>
  <c r="AL819"/>
  <c r="AF820"/>
  <c r="AB820"/>
  <c r="P841"/>
  <c r="Q841" s="1"/>
  <c r="R841" s="1"/>
  <c r="S841" s="1"/>
  <c r="T841" s="1"/>
  <c r="U841" s="1"/>
  <c r="V841" s="1"/>
  <c r="W841" s="1"/>
  <c r="X841" s="1"/>
  <c r="Y841" s="1"/>
  <c r="Z841" s="1"/>
  <c r="AL822"/>
  <c r="AH822"/>
  <c r="AD822"/>
  <c r="AB822"/>
  <c r="AK808"/>
  <c r="AG808"/>
  <c r="AC808"/>
  <c r="AI815"/>
  <c r="AI792"/>
  <c r="AG792"/>
  <c r="AG815"/>
  <c r="AC815"/>
  <c r="AC792"/>
  <c r="AE98" i="9"/>
  <c r="AM801" i="7"/>
  <c r="AN801"/>
  <c r="AO801"/>
  <c r="AP801"/>
  <c r="AQ801"/>
  <c r="AR801"/>
  <c r="AS801"/>
  <c r="AT801"/>
  <c r="AU801"/>
  <c r="AV801"/>
  <c r="AW801"/>
  <c r="AX801"/>
  <c r="AL815"/>
  <c r="AL792"/>
  <c r="AJ792"/>
  <c r="AJ815"/>
  <c r="AF792"/>
  <c r="AF815"/>
  <c r="AD96" i="9"/>
  <c r="AM783" i="7"/>
  <c r="AM831"/>
  <c r="AN831"/>
  <c r="AN783"/>
  <c r="AO831"/>
  <c r="AO783"/>
  <c r="AP831"/>
  <c r="AP783"/>
  <c r="AQ831"/>
  <c r="AQ783"/>
  <c r="AR831"/>
  <c r="AS831"/>
  <c r="AR783"/>
  <c r="AT831"/>
  <c r="AS783"/>
  <c r="AU831"/>
  <c r="AT783"/>
  <c r="AV831"/>
  <c r="AU783"/>
  <c r="AV783"/>
  <c r="AW831"/>
  <c r="AX831"/>
  <c r="AW783"/>
  <c r="AX783"/>
  <c r="AD98" i="9"/>
  <c r="AM833" i="7"/>
  <c r="AN833"/>
  <c r="AO833"/>
  <c r="AP833"/>
  <c r="AQ833"/>
  <c r="AR833"/>
  <c r="AS833"/>
  <c r="AT833"/>
  <c r="AM785"/>
  <c r="AM817" s="1"/>
  <c r="AN785"/>
  <c r="AN817" s="1"/>
  <c r="AU833"/>
  <c r="AV833"/>
  <c r="AO785"/>
  <c r="AP785"/>
  <c r="AW833"/>
  <c r="AQ785"/>
  <c r="AX833"/>
  <c r="AR785"/>
  <c r="AR817" s="1"/>
  <c r="AS785"/>
  <c r="AS817" s="1"/>
  <c r="AT785"/>
  <c r="AT817" s="1"/>
  <c r="AU785"/>
  <c r="AU817" s="1"/>
  <c r="AV785"/>
  <c r="AV817" s="1"/>
  <c r="AW785"/>
  <c r="AX785"/>
  <c r="AD100" i="9"/>
  <c r="AM835" i="7"/>
  <c r="AN835"/>
  <c r="AM787"/>
  <c r="AM819" s="1"/>
  <c r="AO835"/>
  <c r="AN787"/>
  <c r="AO787"/>
  <c r="AP835"/>
  <c r="AQ835"/>
  <c r="AQ787"/>
  <c r="AP787"/>
  <c r="AP819" s="1"/>
  <c r="AR835"/>
  <c r="AR787"/>
  <c r="AR819" s="1"/>
  <c r="AS835"/>
  <c r="AT835"/>
  <c r="AS787"/>
  <c r="AT787"/>
  <c r="AU835"/>
  <c r="AU787"/>
  <c r="AV835"/>
  <c r="AW835"/>
  <c r="AV787"/>
  <c r="AX835"/>
  <c r="AW787"/>
  <c r="AX787"/>
  <c r="AD102" i="9"/>
  <c r="AM837" i="7"/>
  <c r="AN837"/>
  <c r="AO837"/>
  <c r="AM789"/>
  <c r="AP837"/>
  <c r="AN789"/>
  <c r="AQ837"/>
  <c r="AR837"/>
  <c r="AO789"/>
  <c r="AO821" s="1"/>
  <c r="AS837"/>
  <c r="AP789"/>
  <c r="AQ789"/>
  <c r="AT837"/>
  <c r="AR789"/>
  <c r="AU837"/>
  <c r="AS789"/>
  <c r="AV837"/>
  <c r="AT789"/>
  <c r="AT821" s="1"/>
  <c r="AW837"/>
  <c r="AU789"/>
  <c r="AX837"/>
  <c r="AV789"/>
  <c r="AW789"/>
  <c r="AX789"/>
  <c r="AE101" i="9"/>
  <c r="AM804" i="7"/>
  <c r="AN804"/>
  <c r="AO804"/>
  <c r="AP804"/>
  <c r="AQ804"/>
  <c r="AR804"/>
  <c r="AS804"/>
  <c r="AT804"/>
  <c r="AU804"/>
  <c r="AV804"/>
  <c r="AW804"/>
  <c r="AX804"/>
  <c r="AE96" i="9"/>
  <c r="AM799" i="7"/>
  <c r="AN799"/>
  <c r="AO799"/>
  <c r="AP799"/>
  <c r="AQ799"/>
  <c r="AR799"/>
  <c r="AS799"/>
  <c r="AT799"/>
  <c r="AU799"/>
  <c r="AV799"/>
  <c r="AW799"/>
  <c r="AX799"/>
  <c r="W824"/>
  <c r="S824"/>
  <c r="AK822"/>
  <c r="AJ808"/>
  <c r="AF808"/>
  <c r="AJ712"/>
  <c r="AI840"/>
  <c r="AE840"/>
  <c r="AC840"/>
  <c r="Z824"/>
  <c r="AK816"/>
  <c r="AL817"/>
  <c r="AH817"/>
  <c r="AA817"/>
  <c r="AE818"/>
  <c r="AA818"/>
  <c r="AI821"/>
  <c r="AI822"/>
  <c r="AE822"/>
  <c r="BN838"/>
  <c r="AL808"/>
  <c r="AH808"/>
  <c r="AD808"/>
  <c r="Y824"/>
  <c r="AB606"/>
  <c r="AJ611"/>
  <c r="AG612"/>
  <c r="AI713"/>
  <c r="AD608"/>
  <c r="AJ609"/>
  <c r="AF609"/>
  <c r="AB609"/>
  <c r="AC713"/>
  <c r="AE716"/>
  <c r="AI715"/>
  <c r="AG715"/>
  <c r="AE715"/>
  <c r="AC715"/>
  <c r="AJ717"/>
  <c r="AF717"/>
  <c r="AB717"/>
  <c r="AE88" i="9"/>
  <c r="AM700" i="7"/>
  <c r="AN700"/>
  <c r="AO700"/>
  <c r="AP700"/>
  <c r="AQ700"/>
  <c r="AR700"/>
  <c r="AS700"/>
  <c r="AT700"/>
  <c r="AU700"/>
  <c r="AV700"/>
  <c r="AW700"/>
  <c r="AX700"/>
  <c r="AE85" i="9"/>
  <c r="AM697" i="7"/>
  <c r="AN697"/>
  <c r="AO697"/>
  <c r="AP697"/>
  <c r="AQ697"/>
  <c r="AR697"/>
  <c r="AS697"/>
  <c r="AT697"/>
  <c r="AU697"/>
  <c r="AV697"/>
  <c r="AW697"/>
  <c r="AX697"/>
  <c r="AD87" i="9"/>
  <c r="AM683" i="7"/>
  <c r="AM731"/>
  <c r="AN683"/>
  <c r="AN731"/>
  <c r="AO683"/>
  <c r="AO731"/>
  <c r="AP683"/>
  <c r="AP731"/>
  <c r="AQ731"/>
  <c r="AQ683"/>
  <c r="AR731"/>
  <c r="AR683"/>
  <c r="AS731"/>
  <c r="AS683"/>
  <c r="AT731"/>
  <c r="AT683"/>
  <c r="AU683"/>
  <c r="AU731"/>
  <c r="AV731"/>
  <c r="AV683"/>
  <c r="AW683"/>
  <c r="AW731"/>
  <c r="AX683"/>
  <c r="AX731"/>
  <c r="AK710"/>
  <c r="AK687"/>
  <c r="AF710"/>
  <c r="AF687"/>
  <c r="AE687"/>
  <c r="AE710"/>
  <c r="AD89" i="9"/>
  <c r="AM733" i="7"/>
  <c r="AN733"/>
  <c r="AO733"/>
  <c r="AM685"/>
  <c r="AN685"/>
  <c r="AP733"/>
  <c r="AQ733"/>
  <c r="AO685"/>
  <c r="AP685"/>
  <c r="AR733"/>
  <c r="AS733"/>
  <c r="AQ685"/>
  <c r="AR685"/>
  <c r="AT733"/>
  <c r="AS685"/>
  <c r="AU733"/>
  <c r="AV733"/>
  <c r="AT685"/>
  <c r="AU685"/>
  <c r="AW733"/>
  <c r="AV685"/>
  <c r="AX733"/>
  <c r="AW685"/>
  <c r="AX685"/>
  <c r="AD88" i="9"/>
  <c r="AM732" i="7"/>
  <c r="AN732"/>
  <c r="AO732"/>
  <c r="AM684"/>
  <c r="AP732"/>
  <c r="AQ732"/>
  <c r="AN684"/>
  <c r="AO684"/>
  <c r="AR732"/>
  <c r="AS732"/>
  <c r="AP684"/>
  <c r="AT732"/>
  <c r="AQ684"/>
  <c r="AR684"/>
  <c r="AU732"/>
  <c r="AV732"/>
  <c r="AS684"/>
  <c r="AS716" s="1"/>
  <c r="AW732"/>
  <c r="AT684"/>
  <c r="AX732"/>
  <c r="AU684"/>
  <c r="AV684"/>
  <c r="AW684"/>
  <c r="AX684"/>
  <c r="AE84" i="9"/>
  <c r="AM696" i="7"/>
  <c r="AN696"/>
  <c r="AO696"/>
  <c r="AP696"/>
  <c r="AQ696"/>
  <c r="AR696"/>
  <c r="AS696"/>
  <c r="AT696"/>
  <c r="AU696"/>
  <c r="AV696"/>
  <c r="AW696"/>
  <c r="AX696"/>
  <c r="AI710"/>
  <c r="AI687"/>
  <c r="AC710"/>
  <c r="AC687"/>
  <c r="AA687"/>
  <c r="AA688" s="1"/>
  <c r="AA710"/>
  <c r="AE86" i="9"/>
  <c r="AM698" i="7"/>
  <c r="AN698"/>
  <c r="AO698"/>
  <c r="AP698"/>
  <c r="AQ698"/>
  <c r="AR698"/>
  <c r="AS698"/>
  <c r="AT698"/>
  <c r="AU698"/>
  <c r="AV698"/>
  <c r="AW698"/>
  <c r="AX698"/>
  <c r="BN728"/>
  <c r="AI703"/>
  <c r="AE703"/>
  <c r="AA703"/>
  <c r="AA704" s="1"/>
  <c r="AD713"/>
  <c r="AH716"/>
  <c r="V719"/>
  <c r="AF715"/>
  <c r="AJ735"/>
  <c r="AB735"/>
  <c r="X719"/>
  <c r="AA717"/>
  <c r="AA712"/>
  <c r="P688"/>
  <c r="Q688" s="1"/>
  <c r="R688" s="1"/>
  <c r="S688" s="1"/>
  <c r="T688" s="1"/>
  <c r="U688" s="1"/>
  <c r="V688" s="1"/>
  <c r="W688" s="1"/>
  <c r="X688" s="1"/>
  <c r="Y688" s="1"/>
  <c r="Z688" s="1"/>
  <c r="U719"/>
  <c r="AA714"/>
  <c r="Q719"/>
  <c r="Y719"/>
  <c r="AJ703"/>
  <c r="AF703"/>
  <c r="AB703"/>
  <c r="AK713"/>
  <c r="AG713"/>
  <c r="AE713"/>
  <c r="AA713"/>
  <c r="AL716"/>
  <c r="AI716"/>
  <c r="AG716"/>
  <c r="AC716"/>
  <c r="AA716"/>
  <c r="P719"/>
  <c r="T719"/>
  <c r="AK715"/>
  <c r="AA715"/>
  <c r="AL735"/>
  <c r="AH735"/>
  <c r="AF735"/>
  <c r="AH717"/>
  <c r="AD717"/>
  <c r="BN733"/>
  <c r="AD83" i="9"/>
  <c r="AM727" i="7"/>
  <c r="AM679"/>
  <c r="AN727"/>
  <c r="AO727"/>
  <c r="AN679"/>
  <c r="AO679"/>
  <c r="AP727"/>
  <c r="AP679"/>
  <c r="AQ679"/>
  <c r="AQ727"/>
  <c r="AR727"/>
  <c r="AR679"/>
  <c r="AS727"/>
  <c r="AS679"/>
  <c r="AT727"/>
  <c r="AT679"/>
  <c r="AU727"/>
  <c r="AV727"/>
  <c r="AU679"/>
  <c r="AV679"/>
  <c r="AW727"/>
  <c r="AW679"/>
  <c r="AX727"/>
  <c r="AX679"/>
  <c r="AD85" i="9"/>
  <c r="AM729" i="7"/>
  <c r="AN729"/>
  <c r="AO729"/>
  <c r="AP729"/>
  <c r="AQ729"/>
  <c r="AR729"/>
  <c r="AS729"/>
  <c r="AM681"/>
  <c r="AT729"/>
  <c r="AN681"/>
  <c r="AU729"/>
  <c r="AO681"/>
  <c r="AP681"/>
  <c r="AP713" s="1"/>
  <c r="AV729"/>
  <c r="AW729"/>
  <c r="AQ681"/>
  <c r="AX729"/>
  <c r="AR681"/>
  <c r="AS681"/>
  <c r="AT681"/>
  <c r="AU681"/>
  <c r="AV681"/>
  <c r="AW681"/>
  <c r="AX681"/>
  <c r="AE87" i="9"/>
  <c r="AM699" i="7"/>
  <c r="AN699"/>
  <c r="AO699"/>
  <c r="AP699"/>
  <c r="AQ699"/>
  <c r="AR699"/>
  <c r="AS699"/>
  <c r="AT699"/>
  <c r="AU699"/>
  <c r="AV699"/>
  <c r="AW699"/>
  <c r="AX699"/>
  <c r="AL687"/>
  <c r="AL710"/>
  <c r="AJ710"/>
  <c r="AJ687"/>
  <c r="AH687"/>
  <c r="AH710"/>
  <c r="AG710"/>
  <c r="AG687"/>
  <c r="AD82" i="9"/>
  <c r="AM726" i="7"/>
  <c r="AN726"/>
  <c r="AM678"/>
  <c r="AN678"/>
  <c r="AO726"/>
  <c r="AP726"/>
  <c r="AO678"/>
  <c r="AQ726"/>
  <c r="AP678"/>
  <c r="AR726"/>
  <c r="AQ678"/>
  <c r="AS726"/>
  <c r="AR678"/>
  <c r="AS678"/>
  <c r="AT726"/>
  <c r="AT678"/>
  <c r="AU726"/>
  <c r="AV726"/>
  <c r="AU678"/>
  <c r="AV678"/>
  <c r="AW726"/>
  <c r="AX726"/>
  <c r="AW678"/>
  <c r="AX678"/>
  <c r="AK712"/>
  <c r="AG712"/>
  <c r="AC712"/>
  <c r="O719"/>
  <c r="O720" s="1"/>
  <c r="AE711"/>
  <c r="AA711"/>
  <c r="AK703"/>
  <c r="AG703"/>
  <c r="AC703"/>
  <c r="AL713"/>
  <c r="AH713"/>
  <c r="BN732"/>
  <c r="BN731"/>
  <c r="AE735"/>
  <c r="AC735"/>
  <c r="AD84" i="9"/>
  <c r="AM728" i="7"/>
  <c r="AN728"/>
  <c r="AO728"/>
  <c r="AP728"/>
  <c r="AQ728"/>
  <c r="AR728"/>
  <c r="AM680"/>
  <c r="AS728"/>
  <c r="AN680"/>
  <c r="AO680"/>
  <c r="AT728"/>
  <c r="AU728"/>
  <c r="AP680"/>
  <c r="AQ680"/>
  <c r="AV728"/>
  <c r="AW728"/>
  <c r="AR680"/>
  <c r="AS680"/>
  <c r="AX728"/>
  <c r="AT680"/>
  <c r="AU680"/>
  <c r="AV680"/>
  <c r="AW680"/>
  <c r="AX680"/>
  <c r="AE89" i="9"/>
  <c r="AM701" i="7"/>
  <c r="AN701"/>
  <c r="AO701"/>
  <c r="AP701"/>
  <c r="AQ701"/>
  <c r="AR701"/>
  <c r="AS701"/>
  <c r="AT701"/>
  <c r="AU701"/>
  <c r="AV701"/>
  <c r="AW701"/>
  <c r="AX701"/>
  <c r="AD86" i="9"/>
  <c r="AM730" i="7"/>
  <c r="AM682"/>
  <c r="AN730"/>
  <c r="AN682"/>
  <c r="AO730"/>
  <c r="AO682"/>
  <c r="AP682"/>
  <c r="AP730"/>
  <c r="AQ730"/>
  <c r="AQ682"/>
  <c r="AR730"/>
  <c r="AR682"/>
  <c r="AS682"/>
  <c r="AS714" s="1"/>
  <c r="AS730"/>
  <c r="AT682"/>
  <c r="AT730"/>
  <c r="AU682"/>
  <c r="AU730"/>
  <c r="AV682"/>
  <c r="AV730"/>
  <c r="AW730"/>
  <c r="AW682"/>
  <c r="AX730"/>
  <c r="AX682"/>
  <c r="AE82" i="9"/>
  <c r="AM694" i="7"/>
  <c r="AN694"/>
  <c r="AO694"/>
  <c r="AP694"/>
  <c r="AQ694"/>
  <c r="AR694"/>
  <c r="AS694"/>
  <c r="AT694"/>
  <c r="AU694"/>
  <c r="AV694"/>
  <c r="AW694"/>
  <c r="AX694"/>
  <c r="AE83" i="9"/>
  <c r="AM695" i="7"/>
  <c r="AN695"/>
  <c r="AO695"/>
  <c r="AP695"/>
  <c r="AQ695"/>
  <c r="AR695"/>
  <c r="AS695"/>
  <c r="AT695"/>
  <c r="AU695"/>
  <c r="AV695"/>
  <c r="AW695"/>
  <c r="AX695"/>
  <c r="AD687"/>
  <c r="AD710"/>
  <c r="AB710"/>
  <c r="AB687"/>
  <c r="BN726"/>
  <c r="AA735"/>
  <c r="AA736" s="1"/>
  <c r="AB736" s="1"/>
  <c r="AK608"/>
  <c r="AG608"/>
  <c r="AC608"/>
  <c r="AI609"/>
  <c r="AA609"/>
  <c r="R704"/>
  <c r="S704" s="1"/>
  <c r="T704" s="1"/>
  <c r="U704" s="1"/>
  <c r="V704" s="1"/>
  <c r="W704" s="1"/>
  <c r="X704" s="1"/>
  <c r="Y704" s="1"/>
  <c r="Z704" s="1"/>
  <c r="BN727"/>
  <c r="AL703"/>
  <c r="AH703"/>
  <c r="AD703"/>
  <c r="AF713"/>
  <c r="AB713"/>
  <c r="BN729"/>
  <c r="AJ716"/>
  <c r="AD716"/>
  <c r="AB716"/>
  <c r="AL715"/>
  <c r="AJ715"/>
  <c r="AB715"/>
  <c r="AK735"/>
  <c r="AI735"/>
  <c r="AG735"/>
  <c r="Z719"/>
  <c r="AK717"/>
  <c r="AI717"/>
  <c r="AG717"/>
  <c r="AE717"/>
  <c r="AK598"/>
  <c r="AC598"/>
  <c r="AC630"/>
  <c r="V614"/>
  <c r="AE608"/>
  <c r="R614"/>
  <c r="AH607"/>
  <c r="P583"/>
  <c r="Q583" s="1"/>
  <c r="R583" s="1"/>
  <c r="S583" s="1"/>
  <c r="T583" s="1"/>
  <c r="U583" s="1"/>
  <c r="V583" s="1"/>
  <c r="W583" s="1"/>
  <c r="X583" s="1"/>
  <c r="Y583" s="1"/>
  <c r="Z583" s="1"/>
  <c r="AH610"/>
  <c r="AG598"/>
  <c r="AK630"/>
  <c r="AC609"/>
  <c r="AL607"/>
  <c r="AH630"/>
  <c r="AF630"/>
  <c r="T614"/>
  <c r="AA608"/>
  <c r="AK609"/>
  <c r="AG609"/>
  <c r="O614"/>
  <c r="O615" s="1"/>
  <c r="AL610"/>
  <c r="AD610"/>
  <c r="AK611"/>
  <c r="AL612"/>
  <c r="AH612"/>
  <c r="AD607"/>
  <c r="AE69" i="9"/>
  <c r="AM590" i="7"/>
  <c r="AN590"/>
  <c r="AO590"/>
  <c r="AP590"/>
  <c r="AQ590"/>
  <c r="AR590"/>
  <c r="AS590"/>
  <c r="AT590"/>
  <c r="AU590"/>
  <c r="AV590"/>
  <c r="AW590"/>
  <c r="AX590"/>
  <c r="AD582"/>
  <c r="AD605"/>
  <c r="AE72" i="9"/>
  <c r="AM593" i="7"/>
  <c r="AN593"/>
  <c r="AO593"/>
  <c r="AP593"/>
  <c r="AQ593"/>
  <c r="AR593"/>
  <c r="AS593"/>
  <c r="AT593"/>
  <c r="AU593"/>
  <c r="AV593"/>
  <c r="AW593"/>
  <c r="AX593"/>
  <c r="AE74" i="9"/>
  <c r="AM595" i="7"/>
  <c r="AN595"/>
  <c r="AO595"/>
  <c r="AP595"/>
  <c r="AQ595"/>
  <c r="AR595"/>
  <c r="AS595"/>
  <c r="AT595"/>
  <c r="AU595"/>
  <c r="AV595"/>
  <c r="AW595"/>
  <c r="AX595"/>
  <c r="AE68" i="9"/>
  <c r="AM589" i="7"/>
  <c r="AN589"/>
  <c r="AO589"/>
  <c r="AP589"/>
  <c r="AQ589"/>
  <c r="AR589"/>
  <c r="AS589"/>
  <c r="AT589"/>
  <c r="AU589"/>
  <c r="AV589"/>
  <c r="AW589"/>
  <c r="AX589"/>
  <c r="AI605"/>
  <c r="AI582"/>
  <c r="AA605"/>
  <c r="AA582"/>
  <c r="AA583" s="1"/>
  <c r="AD71" i="9"/>
  <c r="AM624" i="7"/>
  <c r="AN624"/>
  <c r="AO624"/>
  <c r="AP624"/>
  <c r="AQ624"/>
  <c r="AR624"/>
  <c r="AS624"/>
  <c r="AM576"/>
  <c r="AT624"/>
  <c r="AN576"/>
  <c r="AO576"/>
  <c r="AU624"/>
  <c r="AP576"/>
  <c r="AV624"/>
  <c r="AQ576"/>
  <c r="AW624"/>
  <c r="AR576"/>
  <c r="AX624"/>
  <c r="AS576"/>
  <c r="AT576"/>
  <c r="AU576"/>
  <c r="AV576"/>
  <c r="AW576"/>
  <c r="AX576"/>
  <c r="AD75" i="9"/>
  <c r="AM580" i="7"/>
  <c r="AM628"/>
  <c r="AN628"/>
  <c r="AN580"/>
  <c r="AO628"/>
  <c r="AP628"/>
  <c r="AO580"/>
  <c r="AP580"/>
  <c r="AQ580"/>
  <c r="AQ628"/>
  <c r="AR628"/>
  <c r="AR580"/>
  <c r="AS628"/>
  <c r="AS580"/>
  <c r="AT628"/>
  <c r="AT580"/>
  <c r="AU628"/>
  <c r="AV628"/>
  <c r="AU580"/>
  <c r="AV580"/>
  <c r="AW628"/>
  <c r="AW580"/>
  <c r="AX628"/>
  <c r="AX580"/>
  <c r="AL582"/>
  <c r="AL605"/>
  <c r="AJ605"/>
  <c r="AJ582"/>
  <c r="AF605"/>
  <c r="AF582"/>
  <c r="AB605"/>
  <c r="AB582"/>
  <c r="AD68" i="9"/>
  <c r="AM621" i="7"/>
  <c r="AM573"/>
  <c r="AN621"/>
  <c r="AN573"/>
  <c r="AO621"/>
  <c r="AP621"/>
  <c r="AP573"/>
  <c r="AO573"/>
  <c r="AQ621"/>
  <c r="AQ573"/>
  <c r="AR621"/>
  <c r="AR573"/>
  <c r="AS621"/>
  <c r="AT621"/>
  <c r="AT573"/>
  <c r="AS573"/>
  <c r="AU621"/>
  <c r="AV621"/>
  <c r="AU573"/>
  <c r="AV573"/>
  <c r="AW621"/>
  <c r="AW573"/>
  <c r="AX621"/>
  <c r="AX573"/>
  <c r="AE70" i="9"/>
  <c r="AM591" i="7"/>
  <c r="AN591"/>
  <c r="AO591"/>
  <c r="AP591"/>
  <c r="AQ591"/>
  <c r="AR591"/>
  <c r="AS591"/>
  <c r="AT591"/>
  <c r="AU591"/>
  <c r="AV591"/>
  <c r="AW591"/>
  <c r="AX591"/>
  <c r="AD72" i="9"/>
  <c r="AM625" i="7"/>
  <c r="AM577"/>
  <c r="AM609" s="1"/>
  <c r="AN577"/>
  <c r="AN609" s="1"/>
  <c r="AN625"/>
  <c r="AO577"/>
  <c r="AO625"/>
  <c r="AP625"/>
  <c r="AP577"/>
  <c r="AQ625"/>
  <c r="AQ577"/>
  <c r="AQ609" s="1"/>
  <c r="AR577"/>
  <c r="AR609" s="1"/>
  <c r="AR625"/>
  <c r="AS625"/>
  <c r="AS577"/>
  <c r="AT625"/>
  <c r="AT577"/>
  <c r="AU625"/>
  <c r="AU577"/>
  <c r="AU609" s="1"/>
  <c r="AV625"/>
  <c r="AV577"/>
  <c r="AW577"/>
  <c r="AW625"/>
  <c r="AX625"/>
  <c r="AX577"/>
  <c r="AE75" i="9"/>
  <c r="AM596" i="7"/>
  <c r="AN596"/>
  <c r="AO596"/>
  <c r="AP596"/>
  <c r="AQ596"/>
  <c r="AR596"/>
  <c r="AS596"/>
  <c r="AT596"/>
  <c r="AU596"/>
  <c r="AV596"/>
  <c r="AW596"/>
  <c r="AX596"/>
  <c r="AE73" i="9"/>
  <c r="AM594" i="7"/>
  <c r="AN594"/>
  <c r="AO594"/>
  <c r="AP594"/>
  <c r="AQ594"/>
  <c r="AR594"/>
  <c r="AS594"/>
  <c r="AT594"/>
  <c r="AU594"/>
  <c r="AV594"/>
  <c r="AW594"/>
  <c r="AX594"/>
  <c r="AL606"/>
  <c r="AH611"/>
  <c r="AE612"/>
  <c r="AL598"/>
  <c r="AD598"/>
  <c r="AD606"/>
  <c r="AE609"/>
  <c r="BN625"/>
  <c r="AD611"/>
  <c r="P631"/>
  <c r="Q631" s="1"/>
  <c r="R631" s="1"/>
  <c r="S631" s="1"/>
  <c r="T631" s="1"/>
  <c r="U631" s="1"/>
  <c r="V631" s="1"/>
  <c r="W631" s="1"/>
  <c r="X631" s="1"/>
  <c r="Y631" s="1"/>
  <c r="Z631" s="1"/>
  <c r="AB612"/>
  <c r="AA506"/>
  <c r="AG503"/>
  <c r="AC502"/>
  <c r="AJ598"/>
  <c r="AF598"/>
  <c r="AB598"/>
  <c r="AI630"/>
  <c r="AE630"/>
  <c r="AK606"/>
  <c r="AJ608"/>
  <c r="AL609"/>
  <c r="AH609"/>
  <c r="W614"/>
  <c r="AI610"/>
  <c r="AE610"/>
  <c r="BN626"/>
  <c r="AI611"/>
  <c r="AE611"/>
  <c r="AC611"/>
  <c r="AA611"/>
  <c r="BN627"/>
  <c r="AJ612"/>
  <c r="AI612"/>
  <c r="AC612"/>
  <c r="AA612"/>
  <c r="AK607"/>
  <c r="AG607"/>
  <c r="AE607"/>
  <c r="AC607"/>
  <c r="AA607"/>
  <c r="AH605"/>
  <c r="AH582"/>
  <c r="AA630"/>
  <c r="AA631" s="1"/>
  <c r="BN621"/>
  <c r="AD69" i="9"/>
  <c r="AM622" i="7"/>
  <c r="AN622"/>
  <c r="AN574"/>
  <c r="AM574"/>
  <c r="AO574"/>
  <c r="AO622"/>
  <c r="AP622"/>
  <c r="AP574"/>
  <c r="AQ622"/>
  <c r="AR622"/>
  <c r="AQ574"/>
  <c r="AR574"/>
  <c r="AS622"/>
  <c r="AS574"/>
  <c r="AT622"/>
  <c r="AT574"/>
  <c r="AU622"/>
  <c r="AU574"/>
  <c r="AV574"/>
  <c r="AV622"/>
  <c r="AW574"/>
  <c r="AW622"/>
  <c r="AX622"/>
  <c r="AX574"/>
  <c r="AD70" i="9"/>
  <c r="AM623" i="7"/>
  <c r="AN623"/>
  <c r="AO623"/>
  <c r="AP623"/>
  <c r="AQ623"/>
  <c r="AR623"/>
  <c r="AS623"/>
  <c r="AM575"/>
  <c r="AT623"/>
  <c r="AN575"/>
  <c r="AO575"/>
  <c r="AU623"/>
  <c r="AV623"/>
  <c r="AP575"/>
  <c r="AW623"/>
  <c r="AQ575"/>
  <c r="AR575"/>
  <c r="AX623"/>
  <c r="AS575"/>
  <c r="AT575"/>
  <c r="AU575"/>
  <c r="AV575"/>
  <c r="AW575"/>
  <c r="AX575"/>
  <c r="AK582"/>
  <c r="AK605"/>
  <c r="AG582"/>
  <c r="AG605"/>
  <c r="AE605"/>
  <c r="AE582"/>
  <c r="AC582"/>
  <c r="AC605"/>
  <c r="AE71" i="9"/>
  <c r="AM592" i="7"/>
  <c r="AN592"/>
  <c r="AO592"/>
  <c r="AP592"/>
  <c r="AQ592"/>
  <c r="AR592"/>
  <c r="AS592"/>
  <c r="AT592"/>
  <c r="AU592"/>
  <c r="AV592"/>
  <c r="AW592"/>
  <c r="AX592"/>
  <c r="AD73" i="9"/>
  <c r="AM626" i="7"/>
  <c r="AM578"/>
  <c r="AN626"/>
  <c r="AN578"/>
  <c r="AO578"/>
  <c r="AO626"/>
  <c r="AP578"/>
  <c r="AP626"/>
  <c r="AQ626"/>
  <c r="AQ578"/>
  <c r="AR578"/>
  <c r="AR626"/>
  <c r="AS626"/>
  <c r="AS578"/>
  <c r="AT626"/>
  <c r="AT578"/>
  <c r="AU578"/>
  <c r="AU626"/>
  <c r="AV626"/>
  <c r="AV578"/>
  <c r="AW578"/>
  <c r="AW626"/>
  <c r="AX626"/>
  <c r="AX578"/>
  <c r="AD74" i="9"/>
  <c r="AM627" i="7"/>
  <c r="AN627"/>
  <c r="AO627"/>
  <c r="AM579"/>
  <c r="AP627"/>
  <c r="AN579"/>
  <c r="AQ627"/>
  <c r="AR627"/>
  <c r="AO579"/>
  <c r="AP579"/>
  <c r="AS627"/>
  <c r="AT627"/>
  <c r="AQ579"/>
  <c r="AU627"/>
  <c r="AR579"/>
  <c r="AS579"/>
  <c r="AV627"/>
  <c r="AW627"/>
  <c r="AT579"/>
  <c r="AX627"/>
  <c r="AU579"/>
  <c r="AV579"/>
  <c r="AW579"/>
  <c r="AX579"/>
  <c r="AH606"/>
  <c r="Z614"/>
  <c r="AH598"/>
  <c r="AL630"/>
  <c r="AD630"/>
  <c r="AI606"/>
  <c r="BN622"/>
  <c r="Q614"/>
  <c r="AF612"/>
  <c r="AI607"/>
  <c r="AB607"/>
  <c r="BN623"/>
  <c r="AI598"/>
  <c r="AE598"/>
  <c r="AA598"/>
  <c r="AA599" s="1"/>
  <c r="AB599" s="1"/>
  <c r="AJ630"/>
  <c r="AB630"/>
  <c r="Y614"/>
  <c r="AG606"/>
  <c r="AE606"/>
  <c r="AC606"/>
  <c r="AA606"/>
  <c r="AI608"/>
  <c r="AF608"/>
  <c r="AB608"/>
  <c r="BN624"/>
  <c r="AD609"/>
  <c r="AF610"/>
  <c r="AL611"/>
  <c r="AG611"/>
  <c r="P614"/>
  <c r="X614"/>
  <c r="AK612"/>
  <c r="AD612"/>
  <c r="BN628"/>
  <c r="AJ607"/>
  <c r="AF607"/>
  <c r="S614"/>
  <c r="AJ506"/>
  <c r="AB506"/>
  <c r="AI501"/>
  <c r="AA501"/>
  <c r="AH504"/>
  <c r="AL507"/>
  <c r="AH507"/>
  <c r="AD507"/>
  <c r="AK505"/>
  <c r="AG505"/>
  <c r="AB505"/>
  <c r="AK506"/>
  <c r="AG506"/>
  <c r="AC506"/>
  <c r="AJ501"/>
  <c r="O509"/>
  <c r="O510" s="1"/>
  <c r="AL503"/>
  <c r="AI503"/>
  <c r="AE503"/>
  <c r="AI502"/>
  <c r="AE502"/>
  <c r="AA502"/>
  <c r="AD504"/>
  <c r="AK507"/>
  <c r="AF507"/>
  <c r="AB507"/>
  <c r="AE60" i="9"/>
  <c r="AM490" i="7"/>
  <c r="AN490"/>
  <c r="AO490"/>
  <c r="AP490"/>
  <c r="AQ490"/>
  <c r="AR490"/>
  <c r="AS490"/>
  <c r="AT490"/>
  <c r="AU490"/>
  <c r="AV490"/>
  <c r="AW490"/>
  <c r="AX490"/>
  <c r="AG500"/>
  <c r="AG477"/>
  <c r="AC477"/>
  <c r="AC500"/>
  <c r="AE55" i="9"/>
  <c r="AM485" i="7"/>
  <c r="AN485"/>
  <c r="AO485"/>
  <c r="AP485"/>
  <c r="AQ485"/>
  <c r="AR485"/>
  <c r="AS485"/>
  <c r="AT485"/>
  <c r="AU485"/>
  <c r="AV485"/>
  <c r="AW485"/>
  <c r="AX485"/>
  <c r="AD61" i="9"/>
  <c r="AM523" i="7"/>
  <c r="AN523"/>
  <c r="AO523"/>
  <c r="AP523"/>
  <c r="AM475"/>
  <c r="AQ523"/>
  <c r="AR523"/>
  <c r="AN475"/>
  <c r="AS523"/>
  <c r="AO475"/>
  <c r="AT523"/>
  <c r="AP475"/>
  <c r="AU523"/>
  <c r="AQ475"/>
  <c r="AV523"/>
  <c r="AR475"/>
  <c r="AW523"/>
  <c r="AS475"/>
  <c r="AT475"/>
  <c r="AX523"/>
  <c r="AU475"/>
  <c r="AV475"/>
  <c r="AW475"/>
  <c r="AX475"/>
  <c r="AE61" i="9"/>
  <c r="AM491" i="7"/>
  <c r="AN491"/>
  <c r="AO491"/>
  <c r="AP491"/>
  <c r="AQ491"/>
  <c r="AR491"/>
  <c r="AS491"/>
  <c r="AT491"/>
  <c r="AU491"/>
  <c r="AV491"/>
  <c r="AW491"/>
  <c r="AX491"/>
  <c r="AD56" i="9"/>
  <c r="AM518" i="7"/>
  <c r="AN518"/>
  <c r="AO518"/>
  <c r="AP518"/>
  <c r="AM470"/>
  <c r="AQ518"/>
  <c r="AN470"/>
  <c r="AR518"/>
  <c r="AO470"/>
  <c r="AS518"/>
  <c r="AP470"/>
  <c r="AT518"/>
  <c r="AU518"/>
  <c r="AQ470"/>
  <c r="AV518"/>
  <c r="AR470"/>
  <c r="AS470"/>
  <c r="AW518"/>
  <c r="AT470"/>
  <c r="AX518"/>
  <c r="AU470"/>
  <c r="AV470"/>
  <c r="AW470"/>
  <c r="AX470"/>
  <c r="AD58" i="9"/>
  <c r="AM520" i="7"/>
  <c r="AN520"/>
  <c r="AO520"/>
  <c r="AM472"/>
  <c r="AP520"/>
  <c r="AN472"/>
  <c r="AQ520"/>
  <c r="AO472"/>
  <c r="AP472"/>
  <c r="AR520"/>
  <c r="AQ472"/>
  <c r="AS520"/>
  <c r="AR472"/>
  <c r="AT520"/>
  <c r="AS472"/>
  <c r="AU520"/>
  <c r="AV520"/>
  <c r="AT472"/>
  <c r="AW520"/>
  <c r="AU472"/>
  <c r="AV472"/>
  <c r="AX520"/>
  <c r="AW472"/>
  <c r="AX472"/>
  <c r="AK477"/>
  <c r="AK500"/>
  <c r="AI477"/>
  <c r="AI500"/>
  <c r="AA477"/>
  <c r="AA478" s="1"/>
  <c r="AA500"/>
  <c r="AE54" i="9"/>
  <c r="AM484" i="7"/>
  <c r="AN484"/>
  <c r="AO484"/>
  <c r="AP484"/>
  <c r="AQ484"/>
  <c r="AR484"/>
  <c r="AS484"/>
  <c r="AT484"/>
  <c r="AU484"/>
  <c r="AV484"/>
  <c r="AW484"/>
  <c r="AX484"/>
  <c r="AD59" i="9"/>
  <c r="AM473" i="7"/>
  <c r="AM521"/>
  <c r="AN521"/>
  <c r="AN473"/>
  <c r="AO521"/>
  <c r="AO473"/>
  <c r="AP521"/>
  <c r="AP473"/>
  <c r="AQ521"/>
  <c r="AR521"/>
  <c r="AQ473"/>
  <c r="AR473"/>
  <c r="AS521"/>
  <c r="AT521"/>
  <c r="AS473"/>
  <c r="AT473"/>
  <c r="AU521"/>
  <c r="AU473"/>
  <c r="AV521"/>
  <c r="AW521"/>
  <c r="AV473"/>
  <c r="AW473"/>
  <c r="AX521"/>
  <c r="AX473"/>
  <c r="R509"/>
  <c r="X509"/>
  <c r="AI493"/>
  <c r="AA493"/>
  <c r="AA494" s="1"/>
  <c r="P494"/>
  <c r="Q494" s="1"/>
  <c r="R494" s="1"/>
  <c r="S494" s="1"/>
  <c r="T494" s="1"/>
  <c r="U494" s="1"/>
  <c r="V494" s="1"/>
  <c r="W494" s="1"/>
  <c r="X494" s="1"/>
  <c r="Y494" s="1"/>
  <c r="Z494" s="1"/>
  <c r="AK501"/>
  <c r="AG501"/>
  <c r="AF503"/>
  <c r="AJ502"/>
  <c r="AH525"/>
  <c r="AJ493"/>
  <c r="AB493"/>
  <c r="AA295"/>
  <c r="AI506"/>
  <c r="AE506"/>
  <c r="P526"/>
  <c r="Q526" s="1"/>
  <c r="R526" s="1"/>
  <c r="S526" s="1"/>
  <c r="T526" s="1"/>
  <c r="U526" s="1"/>
  <c r="V526" s="1"/>
  <c r="W526" s="1"/>
  <c r="X526" s="1"/>
  <c r="Y526" s="1"/>
  <c r="Z526" s="1"/>
  <c r="AH501"/>
  <c r="AD501"/>
  <c r="BN517"/>
  <c r="P478"/>
  <c r="Q478" s="1"/>
  <c r="R478" s="1"/>
  <c r="S478" s="1"/>
  <c r="T478" s="1"/>
  <c r="U478" s="1"/>
  <c r="V478" s="1"/>
  <c r="W478" s="1"/>
  <c r="X478" s="1"/>
  <c r="Y478" s="1"/>
  <c r="Z478" s="1"/>
  <c r="AK503"/>
  <c r="AC503"/>
  <c r="AL502"/>
  <c r="AH502"/>
  <c r="AF502"/>
  <c r="AD502"/>
  <c r="Y509"/>
  <c r="AL504"/>
  <c r="AG504"/>
  <c r="AJ507"/>
  <c r="AI525"/>
  <c r="AG525"/>
  <c r="AE525"/>
  <c r="S509"/>
  <c r="AL493"/>
  <c r="AH493"/>
  <c r="AD493"/>
  <c r="AL505"/>
  <c r="AJ505"/>
  <c r="AH505"/>
  <c r="AF505"/>
  <c r="AD505"/>
  <c r="AC505"/>
  <c r="AD57" i="9"/>
  <c r="AM519" i="7"/>
  <c r="AN519"/>
  <c r="AM471"/>
  <c r="AO519"/>
  <c r="AN471"/>
  <c r="AP519"/>
  <c r="AQ519"/>
  <c r="AO471"/>
  <c r="AR519"/>
  <c r="AP471"/>
  <c r="AQ471"/>
  <c r="AS519"/>
  <c r="AR471"/>
  <c r="AT519"/>
  <c r="AS471"/>
  <c r="AU519"/>
  <c r="AT471"/>
  <c r="AV519"/>
  <c r="AW519"/>
  <c r="AU471"/>
  <c r="AV471"/>
  <c r="AX519"/>
  <c r="AW471"/>
  <c r="AX471"/>
  <c r="AE59" i="9"/>
  <c r="AM489" i="7"/>
  <c r="AN489"/>
  <c r="AO489"/>
  <c r="AP489"/>
  <c r="AQ489"/>
  <c r="AR489"/>
  <c r="AS489"/>
  <c r="AT489"/>
  <c r="AU489"/>
  <c r="AV489"/>
  <c r="AW489"/>
  <c r="AX489"/>
  <c r="AL477"/>
  <c r="AL500"/>
  <c r="AE477"/>
  <c r="AE500"/>
  <c r="AD54" i="9"/>
  <c r="AM516" i="7"/>
  <c r="AN516"/>
  <c r="AO516"/>
  <c r="AM468"/>
  <c r="AP516"/>
  <c r="AN468"/>
  <c r="AQ516"/>
  <c r="AO468"/>
  <c r="AP468"/>
  <c r="AR516"/>
  <c r="AQ468"/>
  <c r="AS516"/>
  <c r="AT516"/>
  <c r="AR468"/>
  <c r="AU516"/>
  <c r="AS468"/>
  <c r="AV516"/>
  <c r="AT468"/>
  <c r="AU468"/>
  <c r="AW516"/>
  <c r="AV468"/>
  <c r="AX516"/>
  <c r="AW468"/>
  <c r="AX468"/>
  <c r="AD60" i="9"/>
  <c r="AM522" i="7"/>
  <c r="AN522"/>
  <c r="AM474"/>
  <c r="AO522"/>
  <c r="AN474"/>
  <c r="AO474"/>
  <c r="AP522"/>
  <c r="AQ522"/>
  <c r="AP474"/>
  <c r="AR522"/>
  <c r="AQ474"/>
  <c r="AR474"/>
  <c r="AS522"/>
  <c r="AS474"/>
  <c r="AT522"/>
  <c r="AU522"/>
  <c r="AT474"/>
  <c r="AV522"/>
  <c r="AU474"/>
  <c r="AV474"/>
  <c r="AW522"/>
  <c r="AX522"/>
  <c r="AW474"/>
  <c r="AW506" s="1"/>
  <c r="AX474"/>
  <c r="AX506" s="1"/>
  <c r="BN516"/>
  <c r="AA525"/>
  <c r="AA526" s="1"/>
  <c r="AD55" i="9"/>
  <c r="AM517" i="7"/>
  <c r="AN517"/>
  <c r="AO517"/>
  <c r="AM469"/>
  <c r="AN469"/>
  <c r="AP517"/>
  <c r="AO469"/>
  <c r="AQ517"/>
  <c r="AP469"/>
  <c r="AR517"/>
  <c r="AQ469"/>
  <c r="AQ501" s="1"/>
  <c r="AS517"/>
  <c r="AR469"/>
  <c r="AT517"/>
  <c r="AU517"/>
  <c r="AS469"/>
  <c r="AV517"/>
  <c r="AT469"/>
  <c r="AT501" s="1"/>
  <c r="AW517"/>
  <c r="AU469"/>
  <c r="AX517"/>
  <c r="AV469"/>
  <c r="AW469"/>
  <c r="AX469"/>
  <c r="AE56" i="9"/>
  <c r="AM486" i="7"/>
  <c r="AN486"/>
  <c r="AO486"/>
  <c r="AP486"/>
  <c r="AQ486"/>
  <c r="AR486"/>
  <c r="AS486"/>
  <c r="AT486"/>
  <c r="AU486"/>
  <c r="AV486"/>
  <c r="AW486"/>
  <c r="AX486"/>
  <c r="AE58" i="9"/>
  <c r="AM488" i="7"/>
  <c r="AN488"/>
  <c r="AO488"/>
  <c r="AP488"/>
  <c r="AQ488"/>
  <c r="AR488"/>
  <c r="AS488"/>
  <c r="AT488"/>
  <c r="AU488"/>
  <c r="AV488"/>
  <c r="AW488"/>
  <c r="AX488"/>
  <c r="AJ477"/>
  <c r="AJ500"/>
  <c r="AH500"/>
  <c r="AH477"/>
  <c r="AF477"/>
  <c r="AF500"/>
  <c r="AD500"/>
  <c r="AD477"/>
  <c r="AB477"/>
  <c r="AB500"/>
  <c r="AE57" i="9"/>
  <c r="AM487" i="7"/>
  <c r="AN487"/>
  <c r="AO487"/>
  <c r="AP487"/>
  <c r="AQ487"/>
  <c r="AR487"/>
  <c r="AS487"/>
  <c r="AT487"/>
  <c r="AU487"/>
  <c r="AV487"/>
  <c r="AW487"/>
  <c r="AX487"/>
  <c r="BN518"/>
  <c r="BN520"/>
  <c r="AK525"/>
  <c r="AC525"/>
  <c r="Z509"/>
  <c r="AE493"/>
  <c r="BN521"/>
  <c r="AL506"/>
  <c r="AD506"/>
  <c r="AC501"/>
  <c r="AJ503"/>
  <c r="BN519"/>
  <c r="AJ504"/>
  <c r="AB504"/>
  <c r="AL525"/>
  <c r="AJ525"/>
  <c r="AF525"/>
  <c r="AD525"/>
  <c r="AF493"/>
  <c r="Q509"/>
  <c r="AI505"/>
  <c r="AE505"/>
  <c r="AH506"/>
  <c r="BN522"/>
  <c r="P509"/>
  <c r="P510" s="1"/>
  <c r="V509"/>
  <c r="AL501"/>
  <c r="W509"/>
  <c r="AB503"/>
  <c r="AK502"/>
  <c r="AB502"/>
  <c r="U509"/>
  <c r="AK504"/>
  <c r="AC504"/>
  <c r="T509"/>
  <c r="AI507"/>
  <c r="AG507"/>
  <c r="AE507"/>
  <c r="AC507"/>
  <c r="AA507"/>
  <c r="BN523"/>
  <c r="AB525"/>
  <c r="AK493"/>
  <c r="AG493"/>
  <c r="AC493"/>
  <c r="AA505"/>
  <c r="AD291"/>
  <c r="AL296"/>
  <c r="AD296"/>
  <c r="AD396"/>
  <c r="AH401"/>
  <c r="AD401"/>
  <c r="AI396"/>
  <c r="P389"/>
  <c r="Q389" s="1"/>
  <c r="R389" s="1"/>
  <c r="S389" s="1"/>
  <c r="T389" s="1"/>
  <c r="U389" s="1"/>
  <c r="V389" s="1"/>
  <c r="W389" s="1"/>
  <c r="X389" s="1"/>
  <c r="Y389" s="1"/>
  <c r="Z389" s="1"/>
  <c r="AL397"/>
  <c r="AD397"/>
  <c r="AH399"/>
  <c r="AF396"/>
  <c r="AF401"/>
  <c r="AG400"/>
  <c r="AC400"/>
  <c r="AA397"/>
  <c r="AH402"/>
  <c r="AD402"/>
  <c r="AJ398"/>
  <c r="AF398"/>
  <c r="AB398"/>
  <c r="Z194"/>
  <c r="AL399"/>
  <c r="AH397"/>
  <c r="AD399"/>
  <c r="AJ396"/>
  <c r="AB396"/>
  <c r="AB401"/>
  <c r="P373"/>
  <c r="Q373" s="1"/>
  <c r="R373" s="1"/>
  <c r="S373" s="1"/>
  <c r="T373" s="1"/>
  <c r="U373" s="1"/>
  <c r="V373" s="1"/>
  <c r="W373" s="1"/>
  <c r="X373" s="1"/>
  <c r="Y373" s="1"/>
  <c r="Z373" s="1"/>
  <c r="AK400"/>
  <c r="AI400"/>
  <c r="AE400"/>
  <c r="AI397"/>
  <c r="AE397"/>
  <c r="W404"/>
  <c r="AL402"/>
  <c r="AG402"/>
  <c r="AE402"/>
  <c r="AC402"/>
  <c r="AI398"/>
  <c r="AE398"/>
  <c r="AE43" i="9"/>
  <c r="AM382" i="7"/>
  <c r="AN382"/>
  <c r="AO382"/>
  <c r="AP382"/>
  <c r="AQ382"/>
  <c r="AR382"/>
  <c r="AS382"/>
  <c r="AT382"/>
  <c r="AU382"/>
  <c r="AV382"/>
  <c r="AW382"/>
  <c r="AX382"/>
  <c r="AI372"/>
  <c r="AI395"/>
  <c r="AD40" i="9"/>
  <c r="AM411" i="7"/>
  <c r="AN411"/>
  <c r="AM363"/>
  <c r="AO411"/>
  <c r="AP411"/>
  <c r="AN363"/>
  <c r="AQ411"/>
  <c r="AO363"/>
  <c r="AR411"/>
  <c r="AP363"/>
  <c r="AS411"/>
  <c r="AQ363"/>
  <c r="AR363"/>
  <c r="AT411"/>
  <c r="AU411"/>
  <c r="AS363"/>
  <c r="AV411"/>
  <c r="AT363"/>
  <c r="AW411"/>
  <c r="AU363"/>
  <c r="AV363"/>
  <c r="AX411"/>
  <c r="AW363"/>
  <c r="AX363"/>
  <c r="AD46" i="9"/>
  <c r="AM417" i="7"/>
  <c r="AN417"/>
  <c r="AO417"/>
  <c r="AP417"/>
  <c r="AM369"/>
  <c r="AQ417"/>
  <c r="AN369"/>
  <c r="AR417"/>
  <c r="AO369"/>
  <c r="AS417"/>
  <c r="AP369"/>
  <c r="AT417"/>
  <c r="AQ369"/>
  <c r="AU417"/>
  <c r="AR369"/>
  <c r="AV417"/>
  <c r="AS369"/>
  <c r="AW417"/>
  <c r="AX417"/>
  <c r="AT369"/>
  <c r="AU369"/>
  <c r="AV369"/>
  <c r="AW369"/>
  <c r="AX369"/>
  <c r="AD45" i="9"/>
  <c r="AM416" i="7"/>
  <c r="AN416"/>
  <c r="AM368"/>
  <c r="AO416"/>
  <c r="AN368"/>
  <c r="AP416"/>
  <c r="AO368"/>
  <c r="AQ416"/>
  <c r="AR416"/>
  <c r="AP368"/>
  <c r="AQ368"/>
  <c r="AS416"/>
  <c r="AT416"/>
  <c r="AR368"/>
  <c r="AU416"/>
  <c r="AS368"/>
  <c r="AT368"/>
  <c r="AV416"/>
  <c r="AU368"/>
  <c r="AW416"/>
  <c r="AX416"/>
  <c r="AV368"/>
  <c r="AW368"/>
  <c r="AX368"/>
  <c r="AE41" i="9"/>
  <c r="AM380" i="7"/>
  <c r="AN380"/>
  <c r="AO380"/>
  <c r="AP380"/>
  <c r="AQ380"/>
  <c r="AR380"/>
  <c r="AS380"/>
  <c r="AT380"/>
  <c r="AU380"/>
  <c r="AV380"/>
  <c r="AW380"/>
  <c r="AX380"/>
  <c r="AE47" i="9"/>
  <c r="AM386" i="7"/>
  <c r="AN386"/>
  <c r="AO386"/>
  <c r="AP386"/>
  <c r="AQ386"/>
  <c r="AR386"/>
  <c r="AS386"/>
  <c r="AT386"/>
  <c r="AU386"/>
  <c r="AV386"/>
  <c r="AW386"/>
  <c r="AX386"/>
  <c r="AE44" i="9"/>
  <c r="AM383" i="7"/>
  <c r="AN383"/>
  <c r="AO383"/>
  <c r="AP383"/>
  <c r="AQ383"/>
  <c r="AR383"/>
  <c r="AS383"/>
  <c r="AT383"/>
  <c r="AU383"/>
  <c r="AV383"/>
  <c r="AW383"/>
  <c r="AX383"/>
  <c r="AE42" i="9"/>
  <c r="AM381" i="7"/>
  <c r="AN381"/>
  <c r="AO381"/>
  <c r="AP381"/>
  <c r="AQ381"/>
  <c r="AR381"/>
  <c r="AS381"/>
  <c r="AT381"/>
  <c r="AU381"/>
  <c r="AV381"/>
  <c r="AW381"/>
  <c r="AX381"/>
  <c r="AJ395"/>
  <c r="AJ372"/>
  <c r="AH372"/>
  <c r="AH395"/>
  <c r="AF395"/>
  <c r="AF372"/>
  <c r="AD372"/>
  <c r="AD395"/>
  <c r="BN415"/>
  <c r="AH388"/>
  <c r="BN413"/>
  <c r="X404"/>
  <c r="BN414"/>
  <c r="AI420"/>
  <c r="AE420"/>
  <c r="AJ295"/>
  <c r="AE388"/>
  <c r="O404"/>
  <c r="O405" s="1"/>
  <c r="AF397"/>
  <c r="AB402"/>
  <c r="AD398"/>
  <c r="AI186"/>
  <c r="AE186"/>
  <c r="AA186"/>
  <c r="AJ210"/>
  <c r="AI191"/>
  <c r="AE191"/>
  <c r="AK188"/>
  <c r="AG188"/>
  <c r="AC188"/>
  <c r="AE192"/>
  <c r="AA192"/>
  <c r="AC190"/>
  <c r="AE189"/>
  <c r="AK294"/>
  <c r="AI294"/>
  <c r="AA294"/>
  <c r="R299"/>
  <c r="AJ291"/>
  <c r="AH291"/>
  <c r="AF291"/>
  <c r="AC291"/>
  <c r="Z299"/>
  <c r="AK296"/>
  <c r="AK295"/>
  <c r="AK293"/>
  <c r="AA293"/>
  <c r="AJ315"/>
  <c r="AK297"/>
  <c r="AK292"/>
  <c r="AH292"/>
  <c r="AG292"/>
  <c r="AA292"/>
  <c r="P268"/>
  <c r="Q268" s="1"/>
  <c r="R268" s="1"/>
  <c r="S268" s="1"/>
  <c r="T268" s="1"/>
  <c r="U268" s="1"/>
  <c r="V268" s="1"/>
  <c r="W268" s="1"/>
  <c r="X268" s="1"/>
  <c r="Y268" s="1"/>
  <c r="Z268" s="1"/>
  <c r="AK399"/>
  <c r="AG399"/>
  <c r="AC399"/>
  <c r="R404"/>
  <c r="V404"/>
  <c r="AJ388"/>
  <c r="AF388"/>
  <c r="AB388"/>
  <c r="AK396"/>
  <c r="AG396"/>
  <c r="AG401"/>
  <c r="BN417"/>
  <c r="AJ400"/>
  <c r="AH400"/>
  <c r="AF400"/>
  <c r="AD400"/>
  <c r="BN416"/>
  <c r="AK397"/>
  <c r="AG397"/>
  <c r="S404"/>
  <c r="Y404"/>
  <c r="AF402"/>
  <c r="AK398"/>
  <c r="AG398"/>
  <c r="AD420"/>
  <c r="AB420"/>
  <c r="Q404"/>
  <c r="AE45" i="9"/>
  <c r="AM384" i="7"/>
  <c r="AN384"/>
  <c r="AO384"/>
  <c r="AP384"/>
  <c r="AQ384"/>
  <c r="AR384"/>
  <c r="AS384"/>
  <c r="AT384"/>
  <c r="AU384"/>
  <c r="AV384"/>
  <c r="AW384"/>
  <c r="AX384"/>
  <c r="AE40" i="9"/>
  <c r="AM379" i="7"/>
  <c r="AN379"/>
  <c r="AO379"/>
  <c r="AP379"/>
  <c r="AQ379"/>
  <c r="AR379"/>
  <c r="AS379"/>
  <c r="AT379"/>
  <c r="AU379"/>
  <c r="AV379"/>
  <c r="AW379"/>
  <c r="AX379"/>
  <c r="AD47" i="9"/>
  <c r="AM418" i="7"/>
  <c r="AN418"/>
  <c r="AO418"/>
  <c r="AM370"/>
  <c r="AP418"/>
  <c r="AN370"/>
  <c r="AQ418"/>
  <c r="AO370"/>
  <c r="AR418"/>
  <c r="AP370"/>
  <c r="AS418"/>
  <c r="AQ370"/>
  <c r="AT418"/>
  <c r="AR370"/>
  <c r="AS370"/>
  <c r="AU418"/>
  <c r="AT370"/>
  <c r="AV418"/>
  <c r="AW418"/>
  <c r="AU370"/>
  <c r="AV370"/>
  <c r="AX418"/>
  <c r="AW370"/>
  <c r="AX370"/>
  <c r="AL372"/>
  <c r="AL395"/>
  <c r="AE372"/>
  <c r="AE395"/>
  <c r="AA372"/>
  <c r="AA373" s="1"/>
  <c r="AA395"/>
  <c r="AE46" i="9"/>
  <c r="AM385" i="7"/>
  <c r="AN385"/>
  <c r="AO385"/>
  <c r="AP385"/>
  <c r="AQ385"/>
  <c r="AR385"/>
  <c r="AS385"/>
  <c r="AT385"/>
  <c r="AU385"/>
  <c r="AV385"/>
  <c r="AW385"/>
  <c r="AX385"/>
  <c r="AB395"/>
  <c r="AB372"/>
  <c r="AA420"/>
  <c r="AA421" s="1"/>
  <c r="BN411"/>
  <c r="AD44" i="9"/>
  <c r="AM415" i="7"/>
  <c r="AN415"/>
  <c r="AM367"/>
  <c r="AO415"/>
  <c r="AP415"/>
  <c r="AN367"/>
  <c r="AQ415"/>
  <c r="AO367"/>
  <c r="AP367"/>
  <c r="AR415"/>
  <c r="AS415"/>
  <c r="AQ367"/>
  <c r="AT415"/>
  <c r="AR367"/>
  <c r="AU415"/>
  <c r="AS367"/>
  <c r="AV415"/>
  <c r="AT367"/>
  <c r="AW415"/>
  <c r="AU367"/>
  <c r="AV367"/>
  <c r="AX415"/>
  <c r="AW367"/>
  <c r="AX367"/>
  <c r="AD41" i="9"/>
  <c r="AM412" i="7"/>
  <c r="AN412"/>
  <c r="AM364"/>
  <c r="AO412"/>
  <c r="AP412"/>
  <c r="AN364"/>
  <c r="AQ412"/>
  <c r="AO364"/>
  <c r="AP364"/>
  <c r="AR412"/>
  <c r="AS412"/>
  <c r="AQ364"/>
  <c r="AT412"/>
  <c r="AR364"/>
  <c r="AU412"/>
  <c r="AS364"/>
  <c r="AV412"/>
  <c r="AT364"/>
  <c r="AW412"/>
  <c r="AU364"/>
  <c r="AV364"/>
  <c r="AX412"/>
  <c r="AW364"/>
  <c r="AX364"/>
  <c r="AD42" i="9"/>
  <c r="AM413" i="7"/>
  <c r="AN413"/>
  <c r="AO413"/>
  <c r="AP413"/>
  <c r="AQ413"/>
  <c r="AR413"/>
  <c r="AS413"/>
  <c r="AT413"/>
  <c r="AU413"/>
  <c r="AM365"/>
  <c r="AN365"/>
  <c r="AV413"/>
  <c r="AO365"/>
  <c r="AW413"/>
  <c r="AP365"/>
  <c r="AX413"/>
  <c r="AQ365"/>
  <c r="AR365"/>
  <c r="AS365"/>
  <c r="AT365"/>
  <c r="AU365"/>
  <c r="AV365"/>
  <c r="AW365"/>
  <c r="AX365"/>
  <c r="AD43" i="9"/>
  <c r="AM414" i="7"/>
  <c r="AN414"/>
  <c r="AO414"/>
  <c r="AP414"/>
  <c r="AQ414"/>
  <c r="AR414"/>
  <c r="AS414"/>
  <c r="AM366"/>
  <c r="AT414"/>
  <c r="AN366"/>
  <c r="AU414"/>
  <c r="AO366"/>
  <c r="AV414"/>
  <c r="AW414"/>
  <c r="AP366"/>
  <c r="AX414"/>
  <c r="AQ366"/>
  <c r="AR366"/>
  <c r="AS366"/>
  <c r="AT366"/>
  <c r="AU366"/>
  <c r="AV366"/>
  <c r="AW366"/>
  <c r="AX366"/>
  <c r="AK395"/>
  <c r="AK372"/>
  <c r="AG372"/>
  <c r="AG395"/>
  <c r="AC372"/>
  <c r="AC395"/>
  <c r="AL388"/>
  <c r="AD388"/>
  <c r="BN412"/>
  <c r="U404"/>
  <c r="AI388"/>
  <c r="AA388"/>
  <c r="AA389" s="1"/>
  <c r="AL400"/>
  <c r="AA400"/>
  <c r="AJ397"/>
  <c r="AJ402"/>
  <c r="BN418"/>
  <c r="AL420"/>
  <c r="AJ420"/>
  <c r="AH420"/>
  <c r="AF420"/>
  <c r="T194"/>
  <c r="AI192"/>
  <c r="S194"/>
  <c r="AG294"/>
  <c r="AF294"/>
  <c r="T299"/>
  <c r="AC296"/>
  <c r="AG295"/>
  <c r="AF295"/>
  <c r="AC295"/>
  <c r="AL293"/>
  <c r="AI293"/>
  <c r="AE293"/>
  <c r="AB315"/>
  <c r="AG297"/>
  <c r="AE292"/>
  <c r="T404"/>
  <c r="AK388"/>
  <c r="AG388"/>
  <c r="AC388"/>
  <c r="AL396"/>
  <c r="AC396"/>
  <c r="AC401"/>
  <c r="P421"/>
  <c r="Q421" s="1"/>
  <c r="R421" s="1"/>
  <c r="S421" s="1"/>
  <c r="T421" s="1"/>
  <c r="U421" s="1"/>
  <c r="V421" s="1"/>
  <c r="W421" s="1"/>
  <c r="X421" s="1"/>
  <c r="Y421" s="1"/>
  <c r="Z421" s="1"/>
  <c r="Z404"/>
  <c r="AB400"/>
  <c r="AB397"/>
  <c r="AK402"/>
  <c r="AI402"/>
  <c r="AA402"/>
  <c r="P404"/>
  <c r="AL398"/>
  <c r="AH398"/>
  <c r="AC398"/>
  <c r="AA398"/>
  <c r="AK420"/>
  <c r="AG420"/>
  <c r="AC420"/>
  <c r="AE30" i="9"/>
  <c r="AM278" i="7"/>
  <c r="AN278"/>
  <c r="AO278"/>
  <c r="AP278"/>
  <c r="AQ278"/>
  <c r="AR278"/>
  <c r="AS278"/>
  <c r="AT278"/>
  <c r="AU278"/>
  <c r="AV278"/>
  <c r="AW278"/>
  <c r="AX278"/>
  <c r="AD27" i="9"/>
  <c r="AM307" i="7"/>
  <c r="AM259"/>
  <c r="AN307"/>
  <c r="AN259"/>
  <c r="AO307"/>
  <c r="AP307"/>
  <c r="AO259"/>
  <c r="AQ307"/>
  <c r="AP259"/>
  <c r="AQ259"/>
  <c r="AR307"/>
  <c r="AS307"/>
  <c r="AR259"/>
  <c r="AT307"/>
  <c r="AT259"/>
  <c r="AS259"/>
  <c r="AU307"/>
  <c r="AU259"/>
  <c r="AV307"/>
  <c r="AV259"/>
  <c r="AW307"/>
  <c r="AW259"/>
  <c r="AX307"/>
  <c r="AX259"/>
  <c r="AE26" i="9"/>
  <c r="AM274" i="7"/>
  <c r="AN274"/>
  <c r="AO274"/>
  <c r="AP274"/>
  <c r="AQ274"/>
  <c r="AR274"/>
  <c r="AS274"/>
  <c r="AT274"/>
  <c r="AU274"/>
  <c r="AV274"/>
  <c r="AW274"/>
  <c r="AX274"/>
  <c r="AD267"/>
  <c r="AD290"/>
  <c r="BN306"/>
  <c r="AA315"/>
  <c r="AA316" s="1"/>
  <c r="AE31" i="9"/>
  <c r="AM279" i="7"/>
  <c r="AN279"/>
  <c r="AO279"/>
  <c r="AP279"/>
  <c r="AQ279"/>
  <c r="AR279"/>
  <c r="AS279"/>
  <c r="AT279"/>
  <c r="AU279"/>
  <c r="AV279"/>
  <c r="AW279"/>
  <c r="AX279"/>
  <c r="AD29" i="9"/>
  <c r="AM309" i="7"/>
  <c r="AN309"/>
  <c r="AM261"/>
  <c r="AO309"/>
  <c r="AN261"/>
  <c r="AP309"/>
  <c r="AO261"/>
  <c r="AQ309"/>
  <c r="AR309"/>
  <c r="AP261"/>
  <c r="AS309"/>
  <c r="AQ261"/>
  <c r="AR261"/>
  <c r="AT309"/>
  <c r="AU309"/>
  <c r="AS261"/>
  <c r="AT261"/>
  <c r="AV309"/>
  <c r="AU261"/>
  <c r="AW309"/>
  <c r="AV261"/>
  <c r="AX309"/>
  <c r="AW261"/>
  <c r="AX261"/>
  <c r="AJ290"/>
  <c r="AJ267"/>
  <c r="AH267"/>
  <c r="AH290"/>
  <c r="AB290"/>
  <c r="AB267"/>
  <c r="AD30" i="9"/>
  <c r="AM310" i="7"/>
  <c r="AM262"/>
  <c r="AM294" s="1"/>
  <c r="AN310"/>
  <c r="AO262"/>
  <c r="AO294" s="1"/>
  <c r="AO310"/>
  <c r="AN262"/>
  <c r="AP310"/>
  <c r="AQ310"/>
  <c r="AQ262"/>
  <c r="AP262"/>
  <c r="AR310"/>
  <c r="AS310"/>
  <c r="AR262"/>
  <c r="AT310"/>
  <c r="AT262"/>
  <c r="AS262"/>
  <c r="AS294" s="1"/>
  <c r="AU310"/>
  <c r="AV310"/>
  <c r="AU262"/>
  <c r="AW310"/>
  <c r="AV262"/>
  <c r="AX310"/>
  <c r="AX262"/>
  <c r="AW262"/>
  <c r="AW294" s="1"/>
  <c r="AE27" i="9"/>
  <c r="AM275" i="7"/>
  <c r="AN275"/>
  <c r="AO275"/>
  <c r="AP275"/>
  <c r="AQ275"/>
  <c r="AR275"/>
  <c r="AS275"/>
  <c r="AT275"/>
  <c r="AU275"/>
  <c r="AV275"/>
  <c r="AW275"/>
  <c r="AX275"/>
  <c r="AE32" i="9"/>
  <c r="AM280" i="7"/>
  <c r="AN280"/>
  <c r="AO280"/>
  <c r="AP280"/>
  <c r="AQ280"/>
  <c r="AR280"/>
  <c r="AS280"/>
  <c r="AT280"/>
  <c r="AU280"/>
  <c r="AV280"/>
  <c r="AW280"/>
  <c r="AX280"/>
  <c r="AD31" i="9"/>
  <c r="AM263" i="7"/>
  <c r="AM311"/>
  <c r="AN311"/>
  <c r="AN263"/>
  <c r="AO311"/>
  <c r="AO263"/>
  <c r="AP311"/>
  <c r="AP263"/>
  <c r="AQ263"/>
  <c r="AQ311"/>
  <c r="AR311"/>
  <c r="AS311"/>
  <c r="AR263"/>
  <c r="AS263"/>
  <c r="AT263"/>
  <c r="AT311"/>
  <c r="AU311"/>
  <c r="AV311"/>
  <c r="AV263"/>
  <c r="AV295" s="1"/>
  <c r="AU263"/>
  <c r="AW311"/>
  <c r="AW263"/>
  <c r="AX263"/>
  <c r="AX311"/>
  <c r="AL267"/>
  <c r="AL290"/>
  <c r="AI267"/>
  <c r="AI290"/>
  <c r="AE267"/>
  <c r="AE290"/>
  <c r="AC267"/>
  <c r="AC290"/>
  <c r="AD26" i="9"/>
  <c r="AM306" i="7"/>
  <c r="AN306"/>
  <c r="AO306"/>
  <c r="AM258"/>
  <c r="AP306"/>
  <c r="AN258"/>
  <c r="AQ306"/>
  <c r="AO258"/>
  <c r="AP258"/>
  <c r="AR306"/>
  <c r="AQ258"/>
  <c r="AS306"/>
  <c r="AR258"/>
  <c r="AT306"/>
  <c r="AU306"/>
  <c r="AS258"/>
  <c r="AV306"/>
  <c r="AT258"/>
  <c r="AU258"/>
  <c r="AW306"/>
  <c r="AV258"/>
  <c r="AX306"/>
  <c r="AW258"/>
  <c r="AX258"/>
  <c r="AD33" i="9"/>
  <c r="AM313" i="7"/>
  <c r="AM265"/>
  <c r="AN265"/>
  <c r="AN313"/>
  <c r="AO313"/>
  <c r="AP313"/>
  <c r="AO265"/>
  <c r="AP265"/>
  <c r="AQ313"/>
  <c r="AR313"/>
  <c r="AQ265"/>
  <c r="AR265"/>
  <c r="AS313"/>
  <c r="AS265"/>
  <c r="AT313"/>
  <c r="AU313"/>
  <c r="AT265"/>
  <c r="AU265"/>
  <c r="AV313"/>
  <c r="AV265"/>
  <c r="AW313"/>
  <c r="AW265"/>
  <c r="AX313"/>
  <c r="AX265"/>
  <c r="AE33" i="9"/>
  <c r="AM281" i="7"/>
  <c r="AN281"/>
  <c r="AO281"/>
  <c r="AP281"/>
  <c r="AQ281"/>
  <c r="AR281"/>
  <c r="AS281"/>
  <c r="AT281"/>
  <c r="AU281"/>
  <c r="AV281"/>
  <c r="AW281"/>
  <c r="AX281"/>
  <c r="AE296"/>
  <c r="P316"/>
  <c r="Q316" s="1"/>
  <c r="R316" s="1"/>
  <c r="S316" s="1"/>
  <c r="T316" s="1"/>
  <c r="U316" s="1"/>
  <c r="V316" s="1"/>
  <c r="W316" s="1"/>
  <c r="X316" s="1"/>
  <c r="Y316" s="1"/>
  <c r="Z316" s="1"/>
  <c r="AL283"/>
  <c r="AD283"/>
  <c r="AL315"/>
  <c r="BN313"/>
  <c r="AF292"/>
  <c r="AH294"/>
  <c r="AD294"/>
  <c r="BN310"/>
  <c r="BN307"/>
  <c r="S299"/>
  <c r="AB296"/>
  <c r="X299"/>
  <c r="BN311"/>
  <c r="AG293"/>
  <c r="AC293"/>
  <c r="AI283"/>
  <c r="AE283"/>
  <c r="AA283"/>
  <c r="AA284" s="1"/>
  <c r="AH315"/>
  <c r="AF315"/>
  <c r="AA297"/>
  <c r="AC292"/>
  <c r="O299"/>
  <c r="O300" s="1"/>
  <c r="Y299"/>
  <c r="AI178"/>
  <c r="AE178"/>
  <c r="AA178"/>
  <c r="AA179" s="1"/>
  <c r="AA191"/>
  <c r="AK190"/>
  <c r="AG190"/>
  <c r="AA189"/>
  <c r="AL294"/>
  <c r="AJ294"/>
  <c r="AC294"/>
  <c r="AB294"/>
  <c r="AI291"/>
  <c r="AE291"/>
  <c r="AH296"/>
  <c r="AG296"/>
  <c r="BN312"/>
  <c r="V299"/>
  <c r="AL295"/>
  <c r="AE295"/>
  <c r="AD295"/>
  <c r="AJ293"/>
  <c r="AB293"/>
  <c r="AK283"/>
  <c r="AG283"/>
  <c r="AC283"/>
  <c r="AI315"/>
  <c r="AC315"/>
  <c r="AI297"/>
  <c r="AI292"/>
  <c r="BN308"/>
  <c r="Q299"/>
  <c r="AF267"/>
  <c r="AF290"/>
  <c r="AE28" i="9"/>
  <c r="AM276" i="7"/>
  <c r="AN276"/>
  <c r="AO276"/>
  <c r="AP276"/>
  <c r="AQ276"/>
  <c r="AR276"/>
  <c r="AS276"/>
  <c r="AT276"/>
  <c r="AU276"/>
  <c r="AV276"/>
  <c r="AW276"/>
  <c r="AX276"/>
  <c r="AD32" i="9"/>
  <c r="AM264" i="7"/>
  <c r="AM312"/>
  <c r="AN312"/>
  <c r="AN264"/>
  <c r="AO312"/>
  <c r="AO264"/>
  <c r="AP312"/>
  <c r="AP264"/>
  <c r="AQ264"/>
  <c r="AQ312"/>
  <c r="AR312"/>
  <c r="AR264"/>
  <c r="AS312"/>
  <c r="AS264"/>
  <c r="AT312"/>
  <c r="AT264"/>
  <c r="AU312"/>
  <c r="AV312"/>
  <c r="AV264"/>
  <c r="AU264"/>
  <c r="AW312"/>
  <c r="AX264"/>
  <c r="AX312"/>
  <c r="AW264"/>
  <c r="AE29" i="9"/>
  <c r="AM277" i="7"/>
  <c r="AN277"/>
  <c r="AO277"/>
  <c r="AP277"/>
  <c r="AQ277"/>
  <c r="AR277"/>
  <c r="AS277"/>
  <c r="AT277"/>
  <c r="AU277"/>
  <c r="AV277"/>
  <c r="AW277"/>
  <c r="AX277"/>
  <c r="AK267"/>
  <c r="AK290"/>
  <c r="AG267"/>
  <c r="AG290"/>
  <c r="AA267"/>
  <c r="AA268" s="1"/>
  <c r="AA290"/>
  <c r="AD28" i="9"/>
  <c r="AM260" i="7"/>
  <c r="AM308"/>
  <c r="AN308"/>
  <c r="AN260"/>
  <c r="AO308"/>
  <c r="AP308"/>
  <c r="AO260"/>
  <c r="AQ308"/>
  <c r="AP260"/>
  <c r="AQ260"/>
  <c r="AR308"/>
  <c r="AS308"/>
  <c r="AS260"/>
  <c r="AR260"/>
  <c r="AT308"/>
  <c r="AU308"/>
  <c r="AU260"/>
  <c r="AT260"/>
  <c r="AV308"/>
  <c r="AW308"/>
  <c r="AV260"/>
  <c r="AV292" s="1"/>
  <c r="AX308"/>
  <c r="AW260"/>
  <c r="AX260"/>
  <c r="AI296"/>
  <c r="AA296"/>
  <c r="AH283"/>
  <c r="AD315"/>
  <c r="AE294"/>
  <c r="P299"/>
  <c r="AA291"/>
  <c r="U299"/>
  <c r="P284"/>
  <c r="Q284" s="1"/>
  <c r="R284" s="1"/>
  <c r="S284" s="1"/>
  <c r="T284" s="1"/>
  <c r="U284" s="1"/>
  <c r="V284" s="1"/>
  <c r="W284" s="1"/>
  <c r="X284" s="1"/>
  <c r="Y284" s="1"/>
  <c r="Z284" s="1"/>
  <c r="AJ296"/>
  <c r="AF296"/>
  <c r="AH293"/>
  <c r="AF293"/>
  <c r="AD293"/>
  <c r="BN309"/>
  <c r="AJ283"/>
  <c r="AF283"/>
  <c r="AB283"/>
  <c r="AK315"/>
  <c r="AG315"/>
  <c r="AE315"/>
  <c r="W299"/>
  <c r="AJ297"/>
  <c r="AE297"/>
  <c r="AB297"/>
  <c r="AL292"/>
  <c r="AJ292"/>
  <c r="AD292"/>
  <c r="AB292"/>
  <c r="AJ178"/>
  <c r="AF178"/>
  <c r="AL210"/>
  <c r="O194"/>
  <c r="O195" s="1"/>
  <c r="AB178"/>
  <c r="AI187"/>
  <c r="AE187"/>
  <c r="AA187"/>
  <c r="AK192"/>
  <c r="AG192"/>
  <c r="AC192"/>
  <c r="Q179"/>
  <c r="R179" s="1"/>
  <c r="S179" s="1"/>
  <c r="T179" s="1"/>
  <c r="U179" s="1"/>
  <c r="V179" s="1"/>
  <c r="W179" s="1"/>
  <c r="X179" s="1"/>
  <c r="Y179" s="1"/>
  <c r="Z179" s="1"/>
  <c r="AD190"/>
  <c r="AI189"/>
  <c r="AF189"/>
  <c r="AE13" i="9"/>
  <c r="AM170" i="7"/>
  <c r="AN170"/>
  <c r="AO170"/>
  <c r="AP170"/>
  <c r="AQ170"/>
  <c r="AR170"/>
  <c r="AS170"/>
  <c r="AT170"/>
  <c r="AU170"/>
  <c r="AV170"/>
  <c r="AW170"/>
  <c r="AX170"/>
  <c r="AH162"/>
  <c r="AH185"/>
  <c r="AF185"/>
  <c r="AF162"/>
  <c r="AD162"/>
  <c r="AD185"/>
  <c r="AB185"/>
  <c r="AB162"/>
  <c r="AE18" i="9"/>
  <c r="AM175" i="7"/>
  <c r="AN175"/>
  <c r="AO175"/>
  <c r="AP175"/>
  <c r="AQ175"/>
  <c r="AR175"/>
  <c r="AS175"/>
  <c r="AT175"/>
  <c r="AU175"/>
  <c r="AV175"/>
  <c r="AW175"/>
  <c r="AX175"/>
  <c r="AE14" i="9"/>
  <c r="AM171" i="7"/>
  <c r="AN171"/>
  <c r="AO171"/>
  <c r="AP171"/>
  <c r="AQ171"/>
  <c r="AR171"/>
  <c r="AS171"/>
  <c r="AT171"/>
  <c r="AU171"/>
  <c r="AV171"/>
  <c r="AW171"/>
  <c r="AX171"/>
  <c r="AE16" i="9"/>
  <c r="AM173" i="7"/>
  <c r="AN173"/>
  <c r="AO173"/>
  <c r="AP173"/>
  <c r="AQ173"/>
  <c r="AR173"/>
  <c r="AS173"/>
  <c r="AT173"/>
  <c r="AU173"/>
  <c r="AV173"/>
  <c r="AW173"/>
  <c r="AX173"/>
  <c r="AE19" i="9"/>
  <c r="AM176" i="7"/>
  <c r="AN176"/>
  <c r="AO176"/>
  <c r="AP176"/>
  <c r="AQ176"/>
  <c r="AR176"/>
  <c r="AS176"/>
  <c r="AT176"/>
  <c r="AU176"/>
  <c r="AV176"/>
  <c r="AW176"/>
  <c r="AX176"/>
  <c r="AL162"/>
  <c r="AL185"/>
  <c r="AJ185"/>
  <c r="AJ162"/>
  <c r="AD12" i="9"/>
  <c r="AM201" i="7"/>
  <c r="AM153"/>
  <c r="AN153"/>
  <c r="AN201"/>
  <c r="AO201"/>
  <c r="AO153"/>
  <c r="AP153"/>
  <c r="AP201"/>
  <c r="AQ201"/>
  <c r="AQ153"/>
  <c r="AR153"/>
  <c r="AR201"/>
  <c r="AS201"/>
  <c r="AS153"/>
  <c r="AT201"/>
  <c r="AT153"/>
  <c r="AU201"/>
  <c r="AU153"/>
  <c r="AV201"/>
  <c r="AV153"/>
  <c r="AW153"/>
  <c r="AW201"/>
  <c r="AX153"/>
  <c r="AX201"/>
  <c r="AD15" i="9"/>
  <c r="AM204" i="7"/>
  <c r="AM156"/>
  <c r="AN204"/>
  <c r="AN156"/>
  <c r="AO204"/>
  <c r="AO156"/>
  <c r="AP204"/>
  <c r="AP156"/>
  <c r="AQ204"/>
  <c r="AQ156"/>
  <c r="AR204"/>
  <c r="AR156"/>
  <c r="AS156"/>
  <c r="AS204"/>
  <c r="AT204"/>
  <c r="AT156"/>
  <c r="AU204"/>
  <c r="AU156"/>
  <c r="AV204"/>
  <c r="AV156"/>
  <c r="AW204"/>
  <c r="AW156"/>
  <c r="AX204"/>
  <c r="AX156"/>
  <c r="AD17" i="9"/>
  <c r="AM206" i="7"/>
  <c r="AM158"/>
  <c r="AN158"/>
  <c r="AN206"/>
  <c r="AO206"/>
  <c r="AO158"/>
  <c r="AP206"/>
  <c r="AP158"/>
  <c r="AQ158"/>
  <c r="AQ206"/>
  <c r="AR206"/>
  <c r="AR158"/>
  <c r="AS158"/>
  <c r="AS206"/>
  <c r="AT206"/>
  <c r="AT158"/>
  <c r="AU206"/>
  <c r="AU158"/>
  <c r="AV158"/>
  <c r="AV206"/>
  <c r="AW158"/>
  <c r="AW206"/>
  <c r="AX206"/>
  <c r="AX158"/>
  <c r="BN202"/>
  <c r="BN207"/>
  <c r="AB188"/>
  <c r="BN203"/>
  <c r="BN208"/>
  <c r="AD189"/>
  <c r="BN205"/>
  <c r="Q194"/>
  <c r="AJ186"/>
  <c r="AF186"/>
  <c r="AB186"/>
  <c r="AK178"/>
  <c r="AG178"/>
  <c r="AC178"/>
  <c r="AH210"/>
  <c r="AF210"/>
  <c r="AD210"/>
  <c r="AB210"/>
  <c r="X194"/>
  <c r="AJ191"/>
  <c r="AF191"/>
  <c r="P163"/>
  <c r="Q163" s="1"/>
  <c r="R163" s="1"/>
  <c r="S163" s="1"/>
  <c r="T163" s="1"/>
  <c r="U163" s="1"/>
  <c r="V163" s="1"/>
  <c r="W163" s="1"/>
  <c r="X163" s="1"/>
  <c r="Y163" s="1"/>
  <c r="Z163" s="1"/>
  <c r="AL188"/>
  <c r="AJ188"/>
  <c r="AH188"/>
  <c r="AF188"/>
  <c r="AD188"/>
  <c r="AJ187"/>
  <c r="AF187"/>
  <c r="AB187"/>
  <c r="AL192"/>
  <c r="AH192"/>
  <c r="AL190"/>
  <c r="AJ190"/>
  <c r="AH190"/>
  <c r="AF190"/>
  <c r="AB190"/>
  <c r="AJ189"/>
  <c r="AB189"/>
  <c r="P211"/>
  <c r="Q211" s="1"/>
  <c r="R211" s="1"/>
  <c r="S211" s="1"/>
  <c r="T211" s="1"/>
  <c r="U211" s="1"/>
  <c r="V211" s="1"/>
  <c r="W211" s="1"/>
  <c r="X211" s="1"/>
  <c r="Y211" s="1"/>
  <c r="Z211" s="1"/>
  <c r="AE12" i="9"/>
  <c r="AM169" i="7"/>
  <c r="AN169"/>
  <c r="AO169"/>
  <c r="AP169"/>
  <c r="AQ169"/>
  <c r="AR169"/>
  <c r="AS169"/>
  <c r="AT169"/>
  <c r="AU169"/>
  <c r="AV169"/>
  <c r="AW169"/>
  <c r="AX169"/>
  <c r="AC162"/>
  <c r="AC185"/>
  <c r="AA185"/>
  <c r="AA162"/>
  <c r="AA163" s="1"/>
  <c r="AB163" s="1"/>
  <c r="AE15" i="9"/>
  <c r="AM172" i="7"/>
  <c r="AN172"/>
  <c r="AO172"/>
  <c r="AP172"/>
  <c r="AQ172"/>
  <c r="AR172"/>
  <c r="AS172"/>
  <c r="AT172"/>
  <c r="AU172"/>
  <c r="AV172"/>
  <c r="AW172"/>
  <c r="AX172"/>
  <c r="AD19" i="9"/>
  <c r="AM208" i="7"/>
  <c r="AM160"/>
  <c r="AN208"/>
  <c r="AN160"/>
  <c r="AN192" s="1"/>
  <c r="AO208"/>
  <c r="AO160"/>
  <c r="AP208"/>
  <c r="AP160"/>
  <c r="AQ160"/>
  <c r="AQ208"/>
  <c r="AR208"/>
  <c r="AR160"/>
  <c r="AR192" s="1"/>
  <c r="AS208"/>
  <c r="AS160"/>
  <c r="AT160"/>
  <c r="AT208"/>
  <c r="AU208"/>
  <c r="AU160"/>
  <c r="AV208"/>
  <c r="AV160"/>
  <c r="AV192" s="1"/>
  <c r="AW208"/>
  <c r="AW160"/>
  <c r="AX160"/>
  <c r="AX208"/>
  <c r="AE17" i="9"/>
  <c r="AM174" i="7"/>
  <c r="AN174"/>
  <c r="AO174"/>
  <c r="AP174"/>
  <c r="AQ174"/>
  <c r="AR174"/>
  <c r="AS174"/>
  <c r="AT174"/>
  <c r="AU174"/>
  <c r="AV174"/>
  <c r="AW174"/>
  <c r="AX174"/>
  <c r="AK186"/>
  <c r="AG186"/>
  <c r="AC186"/>
  <c r="AL178"/>
  <c r="AH178"/>
  <c r="AD178"/>
  <c r="AK210"/>
  <c r="AI210"/>
  <c r="AG210"/>
  <c r="AE210"/>
  <c r="AK191"/>
  <c r="AG191"/>
  <c r="AD191"/>
  <c r="AB191"/>
  <c r="AA188"/>
  <c r="AK187"/>
  <c r="AG187"/>
  <c r="AC187"/>
  <c r="R194"/>
  <c r="AD192"/>
  <c r="AI190"/>
  <c r="BN206"/>
  <c r="AK189"/>
  <c r="AG189"/>
  <c r="U194"/>
  <c r="Y194"/>
  <c r="AD13" i="9"/>
  <c r="AM202" i="7"/>
  <c r="AN202"/>
  <c r="AO202"/>
  <c r="AP202"/>
  <c r="AQ202"/>
  <c r="AR202"/>
  <c r="AS202"/>
  <c r="AT202"/>
  <c r="AU202"/>
  <c r="AV202"/>
  <c r="AW202"/>
  <c r="AX202"/>
  <c r="AM154"/>
  <c r="AN154"/>
  <c r="AO154"/>
  <c r="AP154"/>
  <c r="AQ154"/>
  <c r="AR154"/>
  <c r="AS154"/>
  <c r="AT154"/>
  <c r="AU154"/>
  <c r="AV154"/>
  <c r="AW154"/>
  <c r="AX154"/>
  <c r="AK162"/>
  <c r="AK185"/>
  <c r="AI185"/>
  <c r="AI162"/>
  <c r="AG162"/>
  <c r="AG185"/>
  <c r="AE162"/>
  <c r="AE185"/>
  <c r="AA210"/>
  <c r="AA211" s="1"/>
  <c r="BN201"/>
  <c r="AD18" i="9"/>
  <c r="AM207" i="7"/>
  <c r="AN207"/>
  <c r="AO207"/>
  <c r="AP207"/>
  <c r="AQ207"/>
  <c r="AR207"/>
  <c r="AS207"/>
  <c r="AT207"/>
  <c r="AM159"/>
  <c r="AM191" s="1"/>
  <c r="AU207"/>
  <c r="AN159"/>
  <c r="AO159"/>
  <c r="AV207"/>
  <c r="AP159"/>
  <c r="AW207"/>
  <c r="AQ159"/>
  <c r="AX207"/>
  <c r="AR159"/>
  <c r="AR191" s="1"/>
  <c r="AS159"/>
  <c r="AT159"/>
  <c r="AT191" s="1"/>
  <c r="AU159"/>
  <c r="AU191" s="1"/>
  <c r="AV159"/>
  <c r="AV191" s="1"/>
  <c r="AW159"/>
  <c r="AX159"/>
  <c r="AX191" s="1"/>
  <c r="AD14" i="9"/>
  <c r="AM203" i="7"/>
  <c r="AN203"/>
  <c r="AO203"/>
  <c r="AP203"/>
  <c r="AQ203"/>
  <c r="AR203"/>
  <c r="AS203"/>
  <c r="AT203"/>
  <c r="AU203"/>
  <c r="AV203"/>
  <c r="AW203"/>
  <c r="AX203"/>
  <c r="AM155"/>
  <c r="AM187" s="1"/>
  <c r="AN155"/>
  <c r="AO155"/>
  <c r="AO187" s="1"/>
  <c r="AP155"/>
  <c r="AP187" s="1"/>
  <c r="AQ155"/>
  <c r="AQ187" s="1"/>
  <c r="AR155"/>
  <c r="AS155"/>
  <c r="AS187" s="1"/>
  <c r="AT155"/>
  <c r="AT187" s="1"/>
  <c r="AU155"/>
  <c r="AU187" s="1"/>
  <c r="AV155"/>
  <c r="AW155"/>
  <c r="AW187" s="1"/>
  <c r="AX155"/>
  <c r="AX187" s="1"/>
  <c r="AD16" i="9"/>
  <c r="AM205" i="7"/>
  <c r="AN205"/>
  <c r="AO205"/>
  <c r="AP205"/>
  <c r="AQ205"/>
  <c r="AR205"/>
  <c r="AM157"/>
  <c r="AS205"/>
  <c r="AN157"/>
  <c r="AT205"/>
  <c r="AU205"/>
  <c r="AO157"/>
  <c r="AP157"/>
  <c r="AV205"/>
  <c r="AW205"/>
  <c r="AQ157"/>
  <c r="AX205"/>
  <c r="AR157"/>
  <c r="AR189" s="1"/>
  <c r="AS157"/>
  <c r="AS189" s="1"/>
  <c r="AT157"/>
  <c r="AT189" s="1"/>
  <c r="AU157"/>
  <c r="AV157"/>
  <c r="AV189" s="1"/>
  <c r="AW157"/>
  <c r="AW189" s="1"/>
  <c r="AX157"/>
  <c r="AX189" s="1"/>
  <c r="AL186"/>
  <c r="AH186"/>
  <c r="AD186"/>
  <c r="AC210"/>
  <c r="P194"/>
  <c r="P195" s="1"/>
  <c r="AL191"/>
  <c r="AH191"/>
  <c r="AC191"/>
  <c r="AI188"/>
  <c r="AE188"/>
  <c r="BN204"/>
  <c r="AL187"/>
  <c r="AH187"/>
  <c r="AD187"/>
  <c r="AE190"/>
  <c r="AA190"/>
  <c r="AL189"/>
  <c r="AH189"/>
  <c r="AC189"/>
  <c r="BG16" i="1"/>
  <c r="BJ16"/>
  <c r="Q13"/>
  <c r="BO16"/>
  <c r="O13"/>
  <c r="BH12"/>
  <c r="R13"/>
  <c r="BI12"/>
  <c r="BK12"/>
  <c r="AR12"/>
  <c r="S13"/>
  <c r="BK16"/>
  <c r="BN16"/>
  <c r="BF16"/>
  <c r="T13"/>
  <c r="U13"/>
  <c r="J13"/>
  <c r="BN12"/>
  <c r="BQ16"/>
  <c r="BI16"/>
  <c r="BL16"/>
  <c r="L13"/>
  <c r="M13"/>
  <c r="BM16"/>
  <c r="BP16"/>
  <c r="P13"/>
  <c r="N13"/>
  <c r="BP13"/>
  <c r="BF13"/>
  <c r="BO13"/>
  <c r="BQ12"/>
  <c r="BG12"/>
  <c r="AN13"/>
  <c r="BH13"/>
  <c r="BK13"/>
  <c r="AM13"/>
  <c r="AJ13"/>
  <c r="AH13"/>
  <c r="AK13"/>
  <c r="BL13"/>
  <c r="BJ13"/>
  <c r="AS13"/>
  <c r="AP13"/>
  <c r="BM13"/>
  <c r="BG13"/>
  <c r="AO13"/>
  <c r="AR13"/>
  <c r="AL13"/>
  <c r="BL12"/>
  <c r="BP12"/>
  <c r="H12" i="18"/>
  <c r="BF12" i="1"/>
  <c r="AQ13"/>
  <c r="J12"/>
  <c r="M12"/>
  <c r="O12"/>
  <c r="K12"/>
  <c r="S12"/>
  <c r="Q12"/>
  <c r="R12"/>
  <c r="N12"/>
  <c r="L12"/>
  <c r="U12"/>
  <c r="AW12"/>
  <c r="AD12"/>
  <c r="AC12"/>
  <c r="BC12"/>
  <c r="W12"/>
  <c r="AU12"/>
  <c r="AQ12"/>
  <c r="AP12"/>
  <c r="BD12"/>
  <c r="BB12"/>
  <c r="AT12"/>
  <c r="V12"/>
  <c r="E12" i="18"/>
  <c r="AO12" i="1"/>
  <c r="AM12"/>
  <c r="AJ15"/>
  <c r="AZ12"/>
  <c r="BE12"/>
  <c r="Z12"/>
  <c r="AE12"/>
  <c r="AH12"/>
  <c r="AJ12"/>
  <c r="AI12"/>
  <c r="F12" i="18"/>
  <c r="AV12" i="1"/>
  <c r="G12" i="18"/>
  <c r="P12" i="1"/>
  <c r="D12" i="18"/>
  <c r="AN12" i="1"/>
  <c r="BA12"/>
  <c r="AA12"/>
  <c r="AY12"/>
  <c r="AF12"/>
  <c r="AK12"/>
  <c r="AL12"/>
  <c r="AB12"/>
  <c r="AG12"/>
  <c r="Y12"/>
  <c r="P41" i="24"/>
  <c r="Q41" s="1"/>
  <c r="R41" s="1"/>
  <c r="S41" s="1"/>
  <c r="T41" s="1"/>
  <c r="U41" s="1"/>
  <c r="V41" s="1"/>
  <c r="W41" s="1"/>
  <c r="X41" s="1"/>
  <c r="Y41" s="1"/>
  <c r="Z41" s="1"/>
  <c r="AD41"/>
  <c r="AE41" s="1"/>
  <c r="AF41" s="1"/>
  <c r="AG41" s="1"/>
  <c r="AH41" s="1"/>
  <c r="AI41" s="1"/>
  <c r="AJ41" s="1"/>
  <c r="AK41" s="1"/>
  <c r="AL41" s="1"/>
  <c r="AO15" i="1"/>
  <c r="AK15"/>
  <c r="E41" i="24"/>
  <c r="F41" s="1"/>
  <c r="G41" s="1"/>
  <c r="H41" s="1"/>
  <c r="I41" s="1"/>
  <c r="J41" s="1"/>
  <c r="K41" s="1"/>
  <c r="L41" s="1"/>
  <c r="M41" s="1"/>
  <c r="N41" s="1"/>
  <c r="BA41"/>
  <c r="BB41" s="1"/>
  <c r="BC41" s="1"/>
  <c r="BD41" s="1"/>
  <c r="BE41" s="1"/>
  <c r="BF41" s="1"/>
  <c r="BG41" s="1"/>
  <c r="BH41" s="1"/>
  <c r="BI41" s="1"/>
  <c r="BJ41" s="1"/>
  <c r="AP15" i="1"/>
  <c r="AQ15"/>
  <c r="AL15"/>
  <c r="AR15"/>
  <c r="AS15"/>
  <c r="AN15"/>
  <c r="AN41" i="24"/>
  <c r="AO41" s="1"/>
  <c r="AP41" s="1"/>
  <c r="AQ41" s="1"/>
  <c r="AR41" s="1"/>
  <c r="AS41" s="1"/>
  <c r="AT41" s="1"/>
  <c r="AU41" s="1"/>
  <c r="AV41" s="1"/>
  <c r="AW41" s="1"/>
  <c r="AX41" s="1"/>
  <c r="AH15" i="1"/>
  <c r="AI15"/>
  <c r="AD16"/>
  <c r="AK16"/>
  <c r="E12" i="7"/>
  <c r="AP78" i="23"/>
  <c r="AO270"/>
  <c r="AO110"/>
  <c r="AO142"/>
  <c r="D41" i="7"/>
  <c r="AP174" i="23"/>
  <c r="AQ110"/>
  <c r="AQ46"/>
  <c r="AN78"/>
  <c r="AN206"/>
  <c r="AO46"/>
  <c r="AP270"/>
  <c r="AO174"/>
  <c r="AP206"/>
  <c r="AO78"/>
  <c r="AO206"/>
  <c r="AP46"/>
  <c r="V16" i="1"/>
  <c r="V15"/>
  <c r="AA16"/>
  <c r="AY16"/>
  <c r="Q15"/>
  <c r="AN16"/>
  <c r="AI16"/>
  <c r="AC16"/>
  <c r="AF16"/>
  <c r="X16"/>
  <c r="S15"/>
  <c r="AM16"/>
  <c r="Z16"/>
  <c r="K15"/>
  <c r="P15"/>
  <c r="AO16"/>
  <c r="AE16"/>
  <c r="W16"/>
  <c r="AH16"/>
  <c r="AG16"/>
  <c r="Y16"/>
  <c r="L15"/>
  <c r="N15"/>
  <c r="AU16"/>
  <c r="D42" i="7"/>
  <c r="BB16" i="1"/>
  <c r="E9" i="7"/>
  <c r="E15"/>
  <c r="E13"/>
  <c r="AT15" i="1"/>
  <c r="AQ16"/>
  <c r="AL16"/>
  <c r="AR16"/>
  <c r="BE16"/>
  <c r="AW16"/>
  <c r="AZ16"/>
  <c r="T15"/>
  <c r="M15"/>
  <c r="O15"/>
  <c r="BA16"/>
  <c r="BD16"/>
  <c r="AV16"/>
  <c r="AJ16"/>
  <c r="AS16"/>
  <c r="BC16"/>
  <c r="AT16"/>
  <c r="R15"/>
  <c r="U15"/>
  <c r="AN110" i="23"/>
  <c r="O16" i="1"/>
  <c r="F13" i="7"/>
  <c r="E11"/>
  <c r="E10"/>
  <c r="BC15" i="1"/>
  <c r="AP142" i="23"/>
  <c r="E14" i="7"/>
  <c r="AZ15" i="1"/>
  <c r="AP110" i="23"/>
  <c r="AP238"/>
  <c r="AO238"/>
  <c r="BB15" i="1"/>
  <c r="BE15"/>
  <c r="AW15"/>
  <c r="AC15"/>
  <c r="P16"/>
  <c r="BD15"/>
  <c r="AV15"/>
  <c r="AY15"/>
  <c r="Z15"/>
  <c r="R16"/>
  <c r="AX15"/>
  <c r="BA15"/>
  <c r="AQ174" i="23"/>
  <c r="AN174"/>
  <c r="AQ206"/>
  <c r="AQ270"/>
  <c r="AN142"/>
  <c r="AN238"/>
  <c r="AQ142"/>
  <c r="AQ78"/>
  <c r="AQ238"/>
  <c r="AN46"/>
  <c r="AN270"/>
  <c r="AB15" i="1"/>
  <c r="Q16"/>
  <c r="T16"/>
  <c r="M16"/>
  <c r="AE15"/>
  <c r="W15"/>
  <c r="S16"/>
  <c r="N16"/>
  <c r="K16"/>
  <c r="AD15"/>
  <c r="AG15"/>
  <c r="Y15"/>
  <c r="U16"/>
  <c r="J16"/>
  <c r="AF15"/>
  <c r="X15"/>
  <c r="D40" i="7"/>
  <c r="F13" i="14"/>
  <c r="D15" s="1"/>
  <c r="L13"/>
  <c r="O10" i="1"/>
  <c r="R10"/>
  <c r="P10"/>
  <c r="T10"/>
  <c r="Q10"/>
  <c r="S10"/>
  <c r="N10"/>
  <c r="M10"/>
  <c r="U10"/>
  <c r="J10"/>
  <c r="L10"/>
  <c r="K10"/>
  <c r="W10"/>
  <c r="AB10"/>
  <c r="X10"/>
  <c r="AD10"/>
  <c r="V10"/>
  <c r="AA10"/>
  <c r="AG10"/>
  <c r="Y10"/>
  <c r="AF10"/>
  <c r="AC10"/>
  <c r="Z10"/>
  <c r="AE10"/>
  <c r="AU10"/>
  <c r="BE10"/>
  <c r="AV10"/>
  <c r="AX10"/>
  <c r="BC10"/>
  <c r="AZ10"/>
  <c r="AW10"/>
  <c r="BD10"/>
  <c r="BA10"/>
  <c r="BB10"/>
  <c r="AT10"/>
  <c r="AY10"/>
  <c r="BF10"/>
  <c r="BM10"/>
  <c r="BH10"/>
  <c r="BP10"/>
  <c r="BJ10"/>
  <c r="BQ10"/>
  <c r="BL10"/>
  <c r="BK10"/>
  <c r="BG10"/>
  <c r="BO10"/>
  <c r="BI10"/>
  <c r="BN10"/>
  <c r="AI10"/>
  <c r="AR10"/>
  <c r="AJ10"/>
  <c r="AS10"/>
  <c r="AL10"/>
  <c r="AQ10"/>
  <c r="AO10"/>
  <c r="AN10"/>
  <c r="AK10"/>
  <c r="AP10"/>
  <c r="AH10"/>
  <c r="AM10"/>
  <c r="C103" i="7"/>
  <c r="D18" i="6" s="1"/>
  <c r="C99" i="7"/>
  <c r="D14" i="6" s="1"/>
  <c r="D17" i="7"/>
  <c r="D18" s="1"/>
  <c r="D37"/>
  <c r="C97"/>
  <c r="D12" i="6" s="1"/>
  <c r="C80" i="7"/>
  <c r="C102"/>
  <c r="D17" i="6" s="1"/>
  <c r="D96" i="7"/>
  <c r="E11" i="6" s="1"/>
  <c r="C87" i="7"/>
  <c r="E85"/>
  <c r="D84"/>
  <c r="C25" i="8"/>
  <c r="D25" s="1"/>
  <c r="C81" i="7"/>
  <c r="X36" i="12"/>
  <c r="D97" i="7"/>
  <c r="E12" i="6" s="1"/>
  <c r="E54" i="7"/>
  <c r="E26"/>
  <c r="E50"/>
  <c r="E22"/>
  <c r="E36" s="1"/>
  <c r="E55"/>
  <c r="E27"/>
  <c r="E51"/>
  <c r="E23"/>
  <c r="C30" i="8"/>
  <c r="D30" s="1"/>
  <c r="C31"/>
  <c r="D31" s="1"/>
  <c r="D103" i="7"/>
  <c r="E18" i="6" s="1"/>
  <c r="D82" i="7"/>
  <c r="D100"/>
  <c r="E15" i="6" s="1"/>
  <c r="C59" i="7"/>
  <c r="C60" s="1"/>
  <c r="D83"/>
  <c r="D85"/>
  <c r="C83"/>
  <c r="D36"/>
  <c r="D31"/>
  <c r="C29" i="8"/>
  <c r="D29" s="1"/>
  <c r="C31" i="7"/>
  <c r="C32" s="1"/>
  <c r="C36"/>
  <c r="C45" s="1"/>
  <c r="C46" s="1"/>
  <c r="C28" i="8"/>
  <c r="D28" s="1"/>
  <c r="E63"/>
  <c r="E57" i="7"/>
  <c r="E29"/>
  <c r="E53"/>
  <c r="E25"/>
  <c r="E56"/>
  <c r="E28"/>
  <c r="E24"/>
  <c r="E52"/>
  <c r="C26" i="8"/>
  <c r="D26" s="1"/>
  <c r="C27"/>
  <c r="D27" s="1"/>
  <c r="C82" i="7"/>
  <c r="D101"/>
  <c r="E16" i="6" s="1"/>
  <c r="E82" i="7"/>
  <c r="E86"/>
  <c r="D80"/>
  <c r="D81"/>
  <c r="D59"/>
  <c r="AX817" l="1"/>
  <c r="P73" i="24"/>
  <c r="Q73" s="1"/>
  <c r="R73" s="1"/>
  <c r="S73" s="1"/>
  <c r="T73" s="1"/>
  <c r="U73" s="1"/>
  <c r="V73" s="1"/>
  <c r="W73" s="1"/>
  <c r="X73" s="1"/>
  <c r="Y73" s="1"/>
  <c r="Z73" s="1"/>
  <c r="E9" i="1" s="1"/>
  <c r="AN73" i="24"/>
  <c r="AO73" s="1"/>
  <c r="AP73" s="1"/>
  <c r="AQ73" s="1"/>
  <c r="AR73" s="1"/>
  <c r="AS73" s="1"/>
  <c r="AT73" s="1"/>
  <c r="AU73" s="1"/>
  <c r="AV73" s="1"/>
  <c r="AW73" s="1"/>
  <c r="AX73" s="1"/>
  <c r="G11" i="1" s="1"/>
  <c r="D73" i="24"/>
  <c r="E73" s="1"/>
  <c r="F73" s="1"/>
  <c r="G73" s="1"/>
  <c r="H73" s="1"/>
  <c r="I73" s="1"/>
  <c r="J73" s="1"/>
  <c r="K73" s="1"/>
  <c r="L73" s="1"/>
  <c r="M73" s="1"/>
  <c r="N73" s="1"/>
  <c r="D9" i="1" s="1"/>
  <c r="AZ73" i="24"/>
  <c r="BA73" s="1"/>
  <c r="BB73" s="1"/>
  <c r="BC73" s="1"/>
  <c r="BD73" s="1"/>
  <c r="BE73" s="1"/>
  <c r="BF73" s="1"/>
  <c r="BG73" s="1"/>
  <c r="BH73" s="1"/>
  <c r="BI73" s="1"/>
  <c r="BJ73" s="1"/>
  <c r="H9" i="1" s="1"/>
  <c r="AB73" i="24"/>
  <c r="AC73" s="1"/>
  <c r="AD73" s="1"/>
  <c r="AE73" s="1"/>
  <c r="AF73" s="1"/>
  <c r="AG73" s="1"/>
  <c r="AH73" s="1"/>
  <c r="AI73" s="1"/>
  <c r="AJ73" s="1"/>
  <c r="AK73" s="1"/>
  <c r="AL73" s="1"/>
  <c r="F11" i="1" s="1"/>
  <c r="E14" i="12"/>
  <c r="AW817" i="7"/>
  <c r="BI127"/>
  <c r="BJ114" s="1"/>
  <c r="BI54" i="8"/>
  <c r="AQ714" i="7"/>
  <c r="AM714"/>
  <c r="AX712"/>
  <c r="AT712"/>
  <c r="AV713"/>
  <c r="AR713"/>
  <c r="AN713"/>
  <c r="AC914"/>
  <c r="AD914" s="1"/>
  <c r="AE914" s="1"/>
  <c r="AF914" s="1"/>
  <c r="AG914" s="1"/>
  <c r="AH914" s="1"/>
  <c r="AI914" s="1"/>
  <c r="AJ914" s="1"/>
  <c r="AK914" s="1"/>
  <c r="AL914" s="1"/>
  <c r="AW714"/>
  <c r="P720"/>
  <c r="Q720" s="1"/>
  <c r="R720" s="1"/>
  <c r="S720" s="1"/>
  <c r="T720" s="1"/>
  <c r="U720" s="1"/>
  <c r="V720" s="1"/>
  <c r="W720" s="1"/>
  <c r="X720" s="1"/>
  <c r="Y720" s="1"/>
  <c r="Z720" s="1"/>
  <c r="AM716"/>
  <c r="AR927"/>
  <c r="AV611"/>
  <c r="AN611"/>
  <c r="AR712"/>
  <c r="AN712"/>
  <c r="AU716"/>
  <c r="AQ716"/>
  <c r="AW821"/>
  <c r="AX819"/>
  <c r="AT819"/>
  <c r="AO817"/>
  <c r="AU822"/>
  <c r="AQ822"/>
  <c r="AM822"/>
  <c r="AO714"/>
  <c r="AV712"/>
  <c r="AX713"/>
  <c r="AT713"/>
  <c r="AS821"/>
  <c r="AT714"/>
  <c r="AW927"/>
  <c r="AS927"/>
  <c r="AV716"/>
  <c r="AR716"/>
  <c r="AX821"/>
  <c r="AQ819"/>
  <c r="AP817"/>
  <c r="AF824"/>
  <c r="AC824"/>
  <c r="AV822"/>
  <c r="AR822"/>
  <c r="AX927"/>
  <c r="AU913"/>
  <c r="AQ913"/>
  <c r="AM913"/>
  <c r="AM914" s="1"/>
  <c r="AK929"/>
  <c r="AA929"/>
  <c r="AA930" s="1"/>
  <c r="AQ921"/>
  <c r="AM921"/>
  <c r="AW925"/>
  <c r="AQ924"/>
  <c r="AW923"/>
  <c r="AS923"/>
  <c r="AQ923"/>
  <c r="AO923"/>
  <c r="AM923"/>
  <c r="AX922"/>
  <c r="AT922"/>
  <c r="AV926"/>
  <c r="AP714"/>
  <c r="AP821"/>
  <c r="AO927"/>
  <c r="AT927"/>
  <c r="AP927"/>
  <c r="AY943"/>
  <c r="AZ943"/>
  <c r="AY895"/>
  <c r="BA943"/>
  <c r="BB943"/>
  <c r="AZ895"/>
  <c r="BA895"/>
  <c r="BC943"/>
  <c r="BB895"/>
  <c r="BD943"/>
  <c r="BC895"/>
  <c r="BE943"/>
  <c r="BD895"/>
  <c r="BF943"/>
  <c r="BG943"/>
  <c r="BE895"/>
  <c r="BF895"/>
  <c r="BH943"/>
  <c r="BI943"/>
  <c r="BG895"/>
  <c r="BH895"/>
  <c r="BJ943"/>
  <c r="BI895"/>
  <c r="BJ895"/>
  <c r="AY909"/>
  <c r="AZ909"/>
  <c r="BA909"/>
  <c r="BB909"/>
  <c r="BC909"/>
  <c r="BD909"/>
  <c r="BE909"/>
  <c r="BF909"/>
  <c r="BG909"/>
  <c r="BH909"/>
  <c r="BI909"/>
  <c r="BJ909"/>
  <c r="AX897"/>
  <c r="AX920"/>
  <c r="AT897"/>
  <c r="AT920"/>
  <c r="AR920"/>
  <c r="AR897"/>
  <c r="AY936"/>
  <c r="AY888"/>
  <c r="AZ936"/>
  <c r="BA936"/>
  <c r="AZ888"/>
  <c r="BA888"/>
  <c r="BB936"/>
  <c r="BC936"/>
  <c r="BB888"/>
  <c r="BD936"/>
  <c r="BC888"/>
  <c r="BE936"/>
  <c r="BD888"/>
  <c r="BF936"/>
  <c r="BE888"/>
  <c r="BF888"/>
  <c r="BG888"/>
  <c r="BG936"/>
  <c r="BH936"/>
  <c r="BH888"/>
  <c r="BI936"/>
  <c r="BJ936"/>
  <c r="BI888"/>
  <c r="BJ888"/>
  <c r="AY938"/>
  <c r="AZ938"/>
  <c r="BA938"/>
  <c r="BB938"/>
  <c r="BC938"/>
  <c r="BD938"/>
  <c r="BE938"/>
  <c r="AY890"/>
  <c r="AZ890"/>
  <c r="BF938"/>
  <c r="BG938"/>
  <c r="BA890"/>
  <c r="BH938"/>
  <c r="BB890"/>
  <c r="BI938"/>
  <c r="BC890"/>
  <c r="BJ938"/>
  <c r="BD890"/>
  <c r="BE890"/>
  <c r="BF890"/>
  <c r="BG890"/>
  <c r="BH890"/>
  <c r="BI890"/>
  <c r="BJ890"/>
  <c r="AY910"/>
  <c r="AZ910"/>
  <c r="BA910"/>
  <c r="BB910"/>
  <c r="BC910"/>
  <c r="BD910"/>
  <c r="BE910"/>
  <c r="BF910"/>
  <c r="BG910"/>
  <c r="BH910"/>
  <c r="BI910"/>
  <c r="BJ910"/>
  <c r="AY908"/>
  <c r="AZ908"/>
  <c r="BA908"/>
  <c r="BB908"/>
  <c r="BC908"/>
  <c r="BD908"/>
  <c r="BE908"/>
  <c r="BF908"/>
  <c r="BG908"/>
  <c r="BH908"/>
  <c r="BI908"/>
  <c r="BJ908"/>
  <c r="AY937"/>
  <c r="AY889"/>
  <c r="AZ937"/>
  <c r="BA937"/>
  <c r="AZ889"/>
  <c r="BB937"/>
  <c r="BA889"/>
  <c r="BB889"/>
  <c r="BC937"/>
  <c r="BC889"/>
  <c r="BD937"/>
  <c r="BD889"/>
  <c r="BE937"/>
  <c r="BE889"/>
  <c r="BF937"/>
  <c r="BF889"/>
  <c r="BG937"/>
  <c r="BH937"/>
  <c r="BG889"/>
  <c r="BH889"/>
  <c r="BI937"/>
  <c r="BI889"/>
  <c r="BJ937"/>
  <c r="BJ889"/>
  <c r="AV920"/>
  <c r="AV897"/>
  <c r="AP897"/>
  <c r="AP920"/>
  <c r="AN920"/>
  <c r="AN897"/>
  <c r="BO936"/>
  <c r="AM945"/>
  <c r="AM946" s="1"/>
  <c r="AY939"/>
  <c r="AZ939"/>
  <c r="BA939"/>
  <c r="BB939"/>
  <c r="BC939"/>
  <c r="BD939"/>
  <c r="BE939"/>
  <c r="AY891"/>
  <c r="BF939"/>
  <c r="AZ891"/>
  <c r="BG939"/>
  <c r="BA891"/>
  <c r="BH939"/>
  <c r="BB891"/>
  <c r="BC891"/>
  <c r="BI939"/>
  <c r="BJ939"/>
  <c r="BD891"/>
  <c r="BE891"/>
  <c r="BF891"/>
  <c r="BG891"/>
  <c r="BH891"/>
  <c r="BI891"/>
  <c r="BJ891"/>
  <c r="AW945"/>
  <c r="AQ945"/>
  <c r="AO945"/>
  <c r="BO941"/>
  <c r="AW924"/>
  <c r="AS924"/>
  <c r="AQ922"/>
  <c r="AG929"/>
  <c r="AW712"/>
  <c r="AU713"/>
  <c r="AU819"/>
  <c r="BO943"/>
  <c r="AV913"/>
  <c r="AR913"/>
  <c r="AN913"/>
  <c r="AN914" s="1"/>
  <c r="AJ929"/>
  <c r="AX921"/>
  <c r="AV921"/>
  <c r="AP921"/>
  <c r="AN921"/>
  <c r="AU945"/>
  <c r="AS945"/>
  <c r="AD929"/>
  <c r="AH929"/>
  <c r="AC929"/>
  <c r="AU925"/>
  <c r="AS925"/>
  <c r="AQ925"/>
  <c r="AO925"/>
  <c r="AM925"/>
  <c r="AU924"/>
  <c r="AO924"/>
  <c r="AM924"/>
  <c r="AX923"/>
  <c r="AT923"/>
  <c r="AU922"/>
  <c r="AR922"/>
  <c r="AN922"/>
  <c r="BO938"/>
  <c r="AW926"/>
  <c r="AT926"/>
  <c r="AR926"/>
  <c r="AP926"/>
  <c r="AN926"/>
  <c r="AI929"/>
  <c r="AY905"/>
  <c r="AZ905"/>
  <c r="BA905"/>
  <c r="BB905"/>
  <c r="BC905"/>
  <c r="BD905"/>
  <c r="BE905"/>
  <c r="BF905"/>
  <c r="BG905"/>
  <c r="BH905"/>
  <c r="BI905"/>
  <c r="BJ905"/>
  <c r="AY907"/>
  <c r="AZ907"/>
  <c r="BA907"/>
  <c r="BB907"/>
  <c r="BC907"/>
  <c r="BD907"/>
  <c r="BE907"/>
  <c r="BF907"/>
  <c r="BG907"/>
  <c r="BH907"/>
  <c r="BI907"/>
  <c r="BJ907"/>
  <c r="AU897"/>
  <c r="AU920"/>
  <c r="AO897"/>
  <c r="AO920"/>
  <c r="AM920"/>
  <c r="AM897"/>
  <c r="AM898" s="1"/>
  <c r="AY940"/>
  <c r="AZ940"/>
  <c r="AY892"/>
  <c r="AZ892"/>
  <c r="BA892"/>
  <c r="BA940"/>
  <c r="BB940"/>
  <c r="BC940"/>
  <c r="BB892"/>
  <c r="BB924" s="1"/>
  <c r="BD940"/>
  <c r="BC892"/>
  <c r="BE940"/>
  <c r="BD892"/>
  <c r="BF940"/>
  <c r="BF892"/>
  <c r="BE892"/>
  <c r="BG940"/>
  <c r="BG892"/>
  <c r="BG924" s="1"/>
  <c r="BH940"/>
  <c r="BI940"/>
  <c r="BH892"/>
  <c r="BJ940"/>
  <c r="BI892"/>
  <c r="BJ892"/>
  <c r="AY942"/>
  <c r="AZ942"/>
  <c r="BA942"/>
  <c r="BB942"/>
  <c r="AY894"/>
  <c r="BC942"/>
  <c r="AZ894"/>
  <c r="AZ926" s="1"/>
  <c r="BD942"/>
  <c r="BA894"/>
  <c r="BE942"/>
  <c r="BB894"/>
  <c r="BF942"/>
  <c r="BC894"/>
  <c r="BD894"/>
  <c r="BG942"/>
  <c r="BE894"/>
  <c r="BH942"/>
  <c r="BI942"/>
  <c r="BF894"/>
  <c r="BG894"/>
  <c r="BJ942"/>
  <c r="BH894"/>
  <c r="BI894"/>
  <c r="BJ894"/>
  <c r="AW913"/>
  <c r="AS913"/>
  <c r="AO913"/>
  <c r="AB946"/>
  <c r="AC946" s="1"/>
  <c r="AD946" s="1"/>
  <c r="AE946" s="1"/>
  <c r="AF946" s="1"/>
  <c r="AG946" s="1"/>
  <c r="AH946" s="1"/>
  <c r="AI946" s="1"/>
  <c r="AJ946" s="1"/>
  <c r="AK946" s="1"/>
  <c r="AL946" s="1"/>
  <c r="AT921"/>
  <c r="AR921"/>
  <c r="BO937"/>
  <c r="AX945"/>
  <c r="AT945"/>
  <c r="AR945"/>
  <c r="AB929"/>
  <c r="AF929"/>
  <c r="AX925"/>
  <c r="AP925"/>
  <c r="AX924"/>
  <c r="AT924"/>
  <c r="AR924"/>
  <c r="AP924"/>
  <c r="AN924"/>
  <c r="AU923"/>
  <c r="AR923"/>
  <c r="AN923"/>
  <c r="BO939"/>
  <c r="AV922"/>
  <c r="AP922"/>
  <c r="AE929"/>
  <c r="AX926"/>
  <c r="AU926"/>
  <c r="AQ926"/>
  <c r="AM926"/>
  <c r="AY904"/>
  <c r="AZ904"/>
  <c r="BA904"/>
  <c r="BB904"/>
  <c r="BC904"/>
  <c r="BD904"/>
  <c r="BE904"/>
  <c r="BF904"/>
  <c r="BG904"/>
  <c r="BH904"/>
  <c r="BI904"/>
  <c r="BJ904"/>
  <c r="AY906"/>
  <c r="AZ906"/>
  <c r="BA906"/>
  <c r="BB906"/>
  <c r="BC906"/>
  <c r="BD906"/>
  <c r="BE906"/>
  <c r="BF906"/>
  <c r="BG906"/>
  <c r="BH906"/>
  <c r="BI906"/>
  <c r="BJ906"/>
  <c r="AW897"/>
  <c r="AW920"/>
  <c r="AS897"/>
  <c r="AS920"/>
  <c r="AQ897"/>
  <c r="AQ920"/>
  <c r="AY893"/>
  <c r="AY941"/>
  <c r="AZ893"/>
  <c r="AZ941"/>
  <c r="BA893"/>
  <c r="BA941"/>
  <c r="BB941"/>
  <c r="BB893"/>
  <c r="BC893"/>
  <c r="BC941"/>
  <c r="BD941"/>
  <c r="BD893"/>
  <c r="BE893"/>
  <c r="BE941"/>
  <c r="BF941"/>
  <c r="BF893"/>
  <c r="BG941"/>
  <c r="BG893"/>
  <c r="BH893"/>
  <c r="BH941"/>
  <c r="BI941"/>
  <c r="BI893"/>
  <c r="BJ941"/>
  <c r="BJ893"/>
  <c r="AY911"/>
  <c r="AZ911"/>
  <c r="BA911"/>
  <c r="BB911"/>
  <c r="BC911"/>
  <c r="BD911"/>
  <c r="BE911"/>
  <c r="BF911"/>
  <c r="BG911"/>
  <c r="BH911"/>
  <c r="BI911"/>
  <c r="BJ911"/>
  <c r="AU606"/>
  <c r="AV714"/>
  <c r="AU712"/>
  <c r="AW713"/>
  <c r="AS713"/>
  <c r="P930"/>
  <c r="Q930" s="1"/>
  <c r="R930" s="1"/>
  <c r="S930" s="1"/>
  <c r="T930" s="1"/>
  <c r="U930" s="1"/>
  <c r="V930" s="1"/>
  <c r="W930" s="1"/>
  <c r="X930" s="1"/>
  <c r="Y930" s="1"/>
  <c r="Z930" s="1"/>
  <c r="AU927"/>
  <c r="AM927"/>
  <c r="AX913"/>
  <c r="AT913"/>
  <c r="AP913"/>
  <c r="AC898"/>
  <c r="AD898" s="1"/>
  <c r="AE898" s="1"/>
  <c r="AF898" s="1"/>
  <c r="AG898" s="1"/>
  <c r="AH898" s="1"/>
  <c r="AI898" s="1"/>
  <c r="AJ898" s="1"/>
  <c r="AK898" s="1"/>
  <c r="AL898" s="1"/>
  <c r="AW921"/>
  <c r="AU921"/>
  <c r="AS921"/>
  <c r="AO921"/>
  <c r="AV945"/>
  <c r="AP945"/>
  <c r="AN945"/>
  <c r="AL929"/>
  <c r="AV925"/>
  <c r="AT925"/>
  <c r="AR925"/>
  <c r="AN925"/>
  <c r="AV924"/>
  <c r="BO940"/>
  <c r="AV923"/>
  <c r="AP923"/>
  <c r="AW922"/>
  <c r="AS922"/>
  <c r="AO922"/>
  <c r="AM922"/>
  <c r="AS926"/>
  <c r="AO926"/>
  <c r="BO942"/>
  <c r="AO819"/>
  <c r="AV821"/>
  <c r="AR821"/>
  <c r="AN821"/>
  <c r="AW819"/>
  <c r="AS819"/>
  <c r="AJ824"/>
  <c r="AX822"/>
  <c r="AT822"/>
  <c r="AP822"/>
  <c r="AU808"/>
  <c r="AQ808"/>
  <c r="AM808"/>
  <c r="AM809" s="1"/>
  <c r="AV840"/>
  <c r="AT840"/>
  <c r="AL824"/>
  <c r="AG824"/>
  <c r="AW820"/>
  <c r="AU820"/>
  <c r="AQ820"/>
  <c r="AO820"/>
  <c r="AM820"/>
  <c r="AB793"/>
  <c r="AC793" s="1"/>
  <c r="AD793" s="1"/>
  <c r="AE793" s="1"/>
  <c r="AF793" s="1"/>
  <c r="AG793" s="1"/>
  <c r="AH793" s="1"/>
  <c r="AI793" s="1"/>
  <c r="AJ793" s="1"/>
  <c r="AK793" s="1"/>
  <c r="AL793" s="1"/>
  <c r="AE824"/>
  <c r="AB809"/>
  <c r="AC809" s="1"/>
  <c r="AD809" s="1"/>
  <c r="AE809" s="1"/>
  <c r="AF809" s="1"/>
  <c r="AG809" s="1"/>
  <c r="AH809" s="1"/>
  <c r="AI809" s="1"/>
  <c r="AJ809" s="1"/>
  <c r="AK809" s="1"/>
  <c r="AL809" s="1"/>
  <c r="AV818"/>
  <c r="AN818"/>
  <c r="AS816"/>
  <c r="AB841"/>
  <c r="AC841" s="1"/>
  <c r="AD841" s="1"/>
  <c r="AE841" s="1"/>
  <c r="AF841" s="1"/>
  <c r="AG841" s="1"/>
  <c r="AH841" s="1"/>
  <c r="AI841" s="1"/>
  <c r="AJ841" s="1"/>
  <c r="AK841" s="1"/>
  <c r="AL841" s="1"/>
  <c r="AO792"/>
  <c r="AO815"/>
  <c r="AY802"/>
  <c r="AZ802"/>
  <c r="BA802"/>
  <c r="BB802"/>
  <c r="BC802"/>
  <c r="BD802"/>
  <c r="BE802"/>
  <c r="BF802"/>
  <c r="BG802"/>
  <c r="BH802"/>
  <c r="BI802"/>
  <c r="BJ802"/>
  <c r="AY837"/>
  <c r="AZ837"/>
  <c r="BA837"/>
  <c r="AY789"/>
  <c r="BB837"/>
  <c r="BC837"/>
  <c r="AZ789"/>
  <c r="BA789"/>
  <c r="BD837"/>
  <c r="BB789"/>
  <c r="BE837"/>
  <c r="BF837"/>
  <c r="BC789"/>
  <c r="BD789"/>
  <c r="BG837"/>
  <c r="BE789"/>
  <c r="BH837"/>
  <c r="BF789"/>
  <c r="BI837"/>
  <c r="BG789"/>
  <c r="BJ837"/>
  <c r="BH789"/>
  <c r="BI789"/>
  <c r="BJ789"/>
  <c r="AW792"/>
  <c r="AW815"/>
  <c r="AU815"/>
  <c r="AU792"/>
  <c r="AS815"/>
  <c r="AS792"/>
  <c r="AY806"/>
  <c r="AZ806"/>
  <c r="BA806"/>
  <c r="BB806"/>
  <c r="BC806"/>
  <c r="BD806"/>
  <c r="BE806"/>
  <c r="BF806"/>
  <c r="BG806"/>
  <c r="BH806"/>
  <c r="BI806"/>
  <c r="BJ806"/>
  <c r="AY832"/>
  <c r="AZ832"/>
  <c r="AY784"/>
  <c r="BA832"/>
  <c r="AZ784"/>
  <c r="BA784"/>
  <c r="BB832"/>
  <c r="BC832"/>
  <c r="BB784"/>
  <c r="BD832"/>
  <c r="BC784"/>
  <c r="BE832"/>
  <c r="BD784"/>
  <c r="BE784"/>
  <c r="BF832"/>
  <c r="BG832"/>
  <c r="BF784"/>
  <c r="BG784"/>
  <c r="BH832"/>
  <c r="BI832"/>
  <c r="BH784"/>
  <c r="BI784"/>
  <c r="BJ832"/>
  <c r="BJ784"/>
  <c r="BO833"/>
  <c r="AV808"/>
  <c r="AR808"/>
  <c r="AN808"/>
  <c r="AU821"/>
  <c r="AQ821"/>
  <c r="AM821"/>
  <c r="AV819"/>
  <c r="AN819"/>
  <c r="BO835"/>
  <c r="AR840"/>
  <c r="AP840"/>
  <c r="AN840"/>
  <c r="AI824"/>
  <c r="AO822"/>
  <c r="AX820"/>
  <c r="AV820"/>
  <c r="AR820"/>
  <c r="AN820"/>
  <c r="P825"/>
  <c r="Q825" s="1"/>
  <c r="R825" s="1"/>
  <c r="S825" s="1"/>
  <c r="T825" s="1"/>
  <c r="U825" s="1"/>
  <c r="V825" s="1"/>
  <c r="W825" s="1"/>
  <c r="X825" s="1"/>
  <c r="Y825" s="1"/>
  <c r="Z825" s="1"/>
  <c r="AW818"/>
  <c r="AS818"/>
  <c r="AO818"/>
  <c r="AX816"/>
  <c r="AV816"/>
  <c r="AR816"/>
  <c r="AH824"/>
  <c r="AY787"/>
  <c r="AY835"/>
  <c r="AZ787"/>
  <c r="AZ835"/>
  <c r="BA835"/>
  <c r="BA787"/>
  <c r="BB835"/>
  <c r="BB787"/>
  <c r="BC835"/>
  <c r="BD835"/>
  <c r="BC787"/>
  <c r="BE835"/>
  <c r="BD787"/>
  <c r="BE787"/>
  <c r="BF835"/>
  <c r="BF787"/>
  <c r="BG835"/>
  <c r="BG787"/>
  <c r="BH835"/>
  <c r="BI835"/>
  <c r="BH787"/>
  <c r="BI787"/>
  <c r="BJ835"/>
  <c r="BJ787"/>
  <c r="AQ815"/>
  <c r="AQ792"/>
  <c r="BO831"/>
  <c r="AM840"/>
  <c r="AM841" s="1"/>
  <c r="AY800"/>
  <c r="AZ800"/>
  <c r="BA800"/>
  <c r="BB800"/>
  <c r="BC800"/>
  <c r="BD800"/>
  <c r="BE800"/>
  <c r="BF800"/>
  <c r="BG800"/>
  <c r="BH800"/>
  <c r="BI800"/>
  <c r="BJ800"/>
  <c r="AY804"/>
  <c r="AZ804"/>
  <c r="BA804"/>
  <c r="BB804"/>
  <c r="BC804"/>
  <c r="BD804"/>
  <c r="BE804"/>
  <c r="BF804"/>
  <c r="BG804"/>
  <c r="BH804"/>
  <c r="BI804"/>
  <c r="BJ804"/>
  <c r="AX815"/>
  <c r="AX792"/>
  <c r="AV792"/>
  <c r="AV815"/>
  <c r="AP815"/>
  <c r="AP792"/>
  <c r="AN792"/>
  <c r="AN815"/>
  <c r="AY831"/>
  <c r="AY783"/>
  <c r="AZ831"/>
  <c r="AZ783"/>
  <c r="BA831"/>
  <c r="BA783"/>
  <c r="BB831"/>
  <c r="BB783"/>
  <c r="BC831"/>
  <c r="BC783"/>
  <c r="BD831"/>
  <c r="BD783"/>
  <c r="BE831"/>
  <c r="BE783"/>
  <c r="BF831"/>
  <c r="BF783"/>
  <c r="BG831"/>
  <c r="BG783"/>
  <c r="BH831"/>
  <c r="BH783"/>
  <c r="BI831"/>
  <c r="BJ831"/>
  <c r="BI783"/>
  <c r="BJ783"/>
  <c r="AY788"/>
  <c r="AY820" s="1"/>
  <c r="AY836"/>
  <c r="AZ788"/>
  <c r="AZ836"/>
  <c r="BA836"/>
  <c r="BA788"/>
  <c r="BB836"/>
  <c r="BB788"/>
  <c r="BB820" s="1"/>
  <c r="BC836"/>
  <c r="BC788"/>
  <c r="BD836"/>
  <c r="BD788"/>
  <c r="BE836"/>
  <c r="BE788"/>
  <c r="BF836"/>
  <c r="BF788"/>
  <c r="BG788"/>
  <c r="BG820" s="1"/>
  <c r="BG836"/>
  <c r="BH836"/>
  <c r="BH788"/>
  <c r="BI836"/>
  <c r="BI788"/>
  <c r="BJ836"/>
  <c r="BJ788"/>
  <c r="AY803"/>
  <c r="AZ803"/>
  <c r="BA803"/>
  <c r="BB803"/>
  <c r="BC803"/>
  <c r="BD803"/>
  <c r="BE803"/>
  <c r="BF803"/>
  <c r="BG803"/>
  <c r="BH803"/>
  <c r="BI803"/>
  <c r="BJ803"/>
  <c r="AY834"/>
  <c r="AZ834"/>
  <c r="BA834"/>
  <c r="BB834"/>
  <c r="BC834"/>
  <c r="BD834"/>
  <c r="BE834"/>
  <c r="AY786"/>
  <c r="AY818" s="1"/>
  <c r="BF834"/>
  <c r="AZ786"/>
  <c r="BA786"/>
  <c r="BG834"/>
  <c r="BB786"/>
  <c r="BH834"/>
  <c r="BC786"/>
  <c r="BI834"/>
  <c r="BJ834"/>
  <c r="BD786"/>
  <c r="BE786"/>
  <c r="BF786"/>
  <c r="BG786"/>
  <c r="BH786"/>
  <c r="BI786"/>
  <c r="BJ786"/>
  <c r="AN809"/>
  <c r="AX840"/>
  <c r="BO838"/>
  <c r="AC599"/>
  <c r="AD599" s="1"/>
  <c r="AE599" s="1"/>
  <c r="AF599" s="1"/>
  <c r="AG599" s="1"/>
  <c r="AH599" s="1"/>
  <c r="AI599" s="1"/>
  <c r="AJ599" s="1"/>
  <c r="AK599" s="1"/>
  <c r="AL599" s="1"/>
  <c r="AR611"/>
  <c r="AV610"/>
  <c r="AN610"/>
  <c r="AV606"/>
  <c r="AN606"/>
  <c r="AX714"/>
  <c r="AS712"/>
  <c r="AO712"/>
  <c r="AQ713"/>
  <c r="AM713"/>
  <c r="AN716"/>
  <c r="AW808"/>
  <c r="AS808"/>
  <c r="AO808"/>
  <c r="BO837"/>
  <c r="AU840"/>
  <c r="AS840"/>
  <c r="AW822"/>
  <c r="AS822"/>
  <c r="AN822"/>
  <c r="AT820"/>
  <c r="AP820"/>
  <c r="AK824"/>
  <c r="AX818"/>
  <c r="AT818"/>
  <c r="AQ818"/>
  <c r="AM818"/>
  <c r="AT816"/>
  <c r="AP816"/>
  <c r="AN816"/>
  <c r="BO832"/>
  <c r="AB824"/>
  <c r="AY799"/>
  <c r="AZ799"/>
  <c r="BA799"/>
  <c r="BB799"/>
  <c r="BC799"/>
  <c r="BD799"/>
  <c r="BE799"/>
  <c r="BF799"/>
  <c r="BG799"/>
  <c r="BH799"/>
  <c r="BI799"/>
  <c r="BJ799"/>
  <c r="AY833"/>
  <c r="AZ833"/>
  <c r="BA833"/>
  <c r="BB833"/>
  <c r="BC833"/>
  <c r="BD833"/>
  <c r="BE833"/>
  <c r="AY785"/>
  <c r="BF833"/>
  <c r="AZ785"/>
  <c r="BG833"/>
  <c r="BH833"/>
  <c r="BA785"/>
  <c r="BB785"/>
  <c r="BI833"/>
  <c r="BC785"/>
  <c r="BJ833"/>
  <c r="BD785"/>
  <c r="BE785"/>
  <c r="BF785"/>
  <c r="BG785"/>
  <c r="BH785"/>
  <c r="BI785"/>
  <c r="BJ785"/>
  <c r="AT815"/>
  <c r="AT792"/>
  <c r="AR792"/>
  <c r="AR815"/>
  <c r="AM815"/>
  <c r="AM792"/>
  <c r="AM793" s="1"/>
  <c r="AY801"/>
  <c r="AZ801"/>
  <c r="BA801"/>
  <c r="BB801"/>
  <c r="BC801"/>
  <c r="BD801"/>
  <c r="BE801"/>
  <c r="BF801"/>
  <c r="BG801"/>
  <c r="BH801"/>
  <c r="BI801"/>
  <c r="BJ801"/>
  <c r="AY838"/>
  <c r="AZ838"/>
  <c r="BA838"/>
  <c r="BB838"/>
  <c r="BC838"/>
  <c r="BD838"/>
  <c r="BE838"/>
  <c r="BF838"/>
  <c r="AY790"/>
  <c r="BG838"/>
  <c r="BH838"/>
  <c r="AZ790"/>
  <c r="BA790"/>
  <c r="BI838"/>
  <c r="BB790"/>
  <c r="BJ838"/>
  <c r="BC790"/>
  <c r="BD790"/>
  <c r="BE790"/>
  <c r="BF790"/>
  <c r="BG790"/>
  <c r="BH790"/>
  <c r="BI790"/>
  <c r="BJ790"/>
  <c r="AY805"/>
  <c r="AZ805"/>
  <c r="BA805"/>
  <c r="BB805"/>
  <c r="BC805"/>
  <c r="BD805"/>
  <c r="BE805"/>
  <c r="BF805"/>
  <c r="BG805"/>
  <c r="BH805"/>
  <c r="BI805"/>
  <c r="BJ805"/>
  <c r="AS611"/>
  <c r="AW610"/>
  <c r="AO610"/>
  <c r="AX808"/>
  <c r="AT808"/>
  <c r="AP808"/>
  <c r="AQ817"/>
  <c r="AW840"/>
  <c r="AQ840"/>
  <c r="AO840"/>
  <c r="AS820"/>
  <c r="BO836"/>
  <c r="AA824"/>
  <c r="AA825" s="1"/>
  <c r="AU818"/>
  <c r="AR818"/>
  <c r="AP818"/>
  <c r="BO834"/>
  <c r="AW816"/>
  <c r="AU816"/>
  <c r="AQ816"/>
  <c r="AO816"/>
  <c r="AM816"/>
  <c r="AD824"/>
  <c r="AO611"/>
  <c r="AS610"/>
  <c r="AW606"/>
  <c r="AO606"/>
  <c r="AV703"/>
  <c r="AR703"/>
  <c r="AN703"/>
  <c r="AP712"/>
  <c r="AW735"/>
  <c r="AU735"/>
  <c r="AO735"/>
  <c r="AH719"/>
  <c r="AL719"/>
  <c r="AX711"/>
  <c r="AV711"/>
  <c r="AT711"/>
  <c r="AR711"/>
  <c r="AP711"/>
  <c r="AB688"/>
  <c r="AC688" s="1"/>
  <c r="AD688" s="1"/>
  <c r="AE688" s="1"/>
  <c r="AF688" s="1"/>
  <c r="AG688" s="1"/>
  <c r="AH688" s="1"/>
  <c r="AI688" s="1"/>
  <c r="AJ688" s="1"/>
  <c r="AK688" s="1"/>
  <c r="AL688" s="1"/>
  <c r="AI719"/>
  <c r="AW717"/>
  <c r="AU717"/>
  <c r="AS717"/>
  <c r="AS715"/>
  <c r="AQ715"/>
  <c r="AS606"/>
  <c r="AW716"/>
  <c r="AW611"/>
  <c r="AV607"/>
  <c r="AN607"/>
  <c r="AX609"/>
  <c r="AT609"/>
  <c r="AP609"/>
  <c r="AU714"/>
  <c r="AO716"/>
  <c r="AY701"/>
  <c r="AZ701"/>
  <c r="BA701"/>
  <c r="BB701"/>
  <c r="BC701"/>
  <c r="BD701"/>
  <c r="BE701"/>
  <c r="BF701"/>
  <c r="BG701"/>
  <c r="BH701"/>
  <c r="BI701"/>
  <c r="BJ701"/>
  <c r="AR710"/>
  <c r="AR687"/>
  <c r="AP687"/>
  <c r="AP710"/>
  <c r="BO726"/>
  <c r="AM735"/>
  <c r="AM736" s="1"/>
  <c r="AY727"/>
  <c r="AZ727"/>
  <c r="AY679"/>
  <c r="BA727"/>
  <c r="AZ679"/>
  <c r="BB679"/>
  <c r="BB727"/>
  <c r="BA679"/>
  <c r="BC727"/>
  <c r="BC679"/>
  <c r="BD727"/>
  <c r="BD679"/>
  <c r="BE727"/>
  <c r="BE679"/>
  <c r="BF727"/>
  <c r="BF679"/>
  <c r="BG727"/>
  <c r="BG679"/>
  <c r="BH727"/>
  <c r="BI727"/>
  <c r="BH679"/>
  <c r="BJ727"/>
  <c r="BI679"/>
  <c r="BJ679"/>
  <c r="AY700"/>
  <c r="AZ700"/>
  <c r="BA700"/>
  <c r="BB700"/>
  <c r="BC700"/>
  <c r="BD700"/>
  <c r="BE700"/>
  <c r="BF700"/>
  <c r="BG700"/>
  <c r="BH700"/>
  <c r="BI700"/>
  <c r="BJ700"/>
  <c r="AY730"/>
  <c r="AY682"/>
  <c r="AZ730"/>
  <c r="AZ682"/>
  <c r="BA682"/>
  <c r="BA730"/>
  <c r="BB730"/>
  <c r="BB682"/>
  <c r="BC730"/>
  <c r="BC682"/>
  <c r="BD730"/>
  <c r="BD682"/>
  <c r="BE682"/>
  <c r="BE730"/>
  <c r="BF682"/>
  <c r="BF730"/>
  <c r="BG730"/>
  <c r="BG682"/>
  <c r="BH682"/>
  <c r="BH730"/>
  <c r="BI730"/>
  <c r="BI682"/>
  <c r="BJ730"/>
  <c r="BJ682"/>
  <c r="AS710"/>
  <c r="AS687"/>
  <c r="AY729"/>
  <c r="AZ729"/>
  <c r="BA729"/>
  <c r="BB729"/>
  <c r="BC729"/>
  <c r="BD729"/>
  <c r="AY681"/>
  <c r="BE729"/>
  <c r="AZ681"/>
  <c r="BF729"/>
  <c r="BA681"/>
  <c r="BG729"/>
  <c r="BB681"/>
  <c r="BH729"/>
  <c r="BI729"/>
  <c r="BC681"/>
  <c r="BD681"/>
  <c r="BJ729"/>
  <c r="BE681"/>
  <c r="BF681"/>
  <c r="BG681"/>
  <c r="BH681"/>
  <c r="BI681"/>
  <c r="BJ681"/>
  <c r="AY733"/>
  <c r="AZ733"/>
  <c r="BA733"/>
  <c r="AY685"/>
  <c r="AZ685"/>
  <c r="BB733"/>
  <c r="BC733"/>
  <c r="BA685"/>
  <c r="BD733"/>
  <c r="BB685"/>
  <c r="BE733"/>
  <c r="BC685"/>
  <c r="BF733"/>
  <c r="BD685"/>
  <c r="BD717" s="1"/>
  <c r="BG733"/>
  <c r="BE685"/>
  <c r="BH733"/>
  <c r="BF685"/>
  <c r="BG685"/>
  <c r="BI733"/>
  <c r="BJ733"/>
  <c r="BH685"/>
  <c r="BH717" s="1"/>
  <c r="BI685"/>
  <c r="BI717" s="1"/>
  <c r="BJ685"/>
  <c r="BJ717" s="1"/>
  <c r="AY697"/>
  <c r="AZ697"/>
  <c r="BA697"/>
  <c r="BB697"/>
  <c r="BC697"/>
  <c r="BD697"/>
  <c r="BE697"/>
  <c r="BF697"/>
  <c r="BG697"/>
  <c r="BH697"/>
  <c r="BI697"/>
  <c r="BJ697"/>
  <c r="BO728"/>
  <c r="AE719"/>
  <c r="BO731"/>
  <c r="AP501"/>
  <c r="AR610"/>
  <c r="AU607"/>
  <c r="AR607"/>
  <c r="AW612"/>
  <c r="AS612"/>
  <c r="AQ608"/>
  <c r="AB583"/>
  <c r="AC583" s="1"/>
  <c r="AD583" s="1"/>
  <c r="AE583" s="1"/>
  <c r="AF583" s="1"/>
  <c r="AG583" s="1"/>
  <c r="AH583" s="1"/>
  <c r="AI583" s="1"/>
  <c r="AJ583" s="1"/>
  <c r="AK583" s="1"/>
  <c r="AL583" s="1"/>
  <c r="AC736"/>
  <c r="AD736" s="1"/>
  <c r="AE736" s="1"/>
  <c r="AF736" s="1"/>
  <c r="AG736" s="1"/>
  <c r="AH736" s="1"/>
  <c r="AI736" s="1"/>
  <c r="AJ736" s="1"/>
  <c r="AK736" s="1"/>
  <c r="AL736" s="1"/>
  <c r="AD719"/>
  <c r="AW703"/>
  <c r="AS703"/>
  <c r="AO703"/>
  <c r="AR714"/>
  <c r="AN714"/>
  <c r="AQ712"/>
  <c r="AX735"/>
  <c r="AV735"/>
  <c r="AR735"/>
  <c r="AP735"/>
  <c r="AN735"/>
  <c r="AG719"/>
  <c r="AJ719"/>
  <c r="AO713"/>
  <c r="AQ711"/>
  <c r="AN711"/>
  <c r="BO727"/>
  <c r="AA719"/>
  <c r="AA720" s="1"/>
  <c r="AT716"/>
  <c r="AP716"/>
  <c r="AX717"/>
  <c r="AQ717"/>
  <c r="AO717"/>
  <c r="AM717"/>
  <c r="AF719"/>
  <c r="AX715"/>
  <c r="AP715"/>
  <c r="AN715"/>
  <c r="AY694"/>
  <c r="AZ694"/>
  <c r="BA694"/>
  <c r="BB694"/>
  <c r="BC694"/>
  <c r="BD694"/>
  <c r="BE694"/>
  <c r="BF694"/>
  <c r="BG694"/>
  <c r="BH694"/>
  <c r="BI694"/>
  <c r="BJ694"/>
  <c r="AW710"/>
  <c r="AW687"/>
  <c r="AU687"/>
  <c r="AU710"/>
  <c r="AQ710"/>
  <c r="AQ687"/>
  <c r="AO710"/>
  <c r="AO687"/>
  <c r="AM687"/>
  <c r="AM688" s="1"/>
  <c r="AM710"/>
  <c r="AY699"/>
  <c r="AZ699"/>
  <c r="BA699"/>
  <c r="BB699"/>
  <c r="BC699"/>
  <c r="BD699"/>
  <c r="BE699"/>
  <c r="BF699"/>
  <c r="BG699"/>
  <c r="BH699"/>
  <c r="BI699"/>
  <c r="BJ699"/>
  <c r="AY698"/>
  <c r="AZ698"/>
  <c r="BA698"/>
  <c r="BB698"/>
  <c r="BC698"/>
  <c r="BD698"/>
  <c r="BE698"/>
  <c r="BF698"/>
  <c r="BG698"/>
  <c r="BH698"/>
  <c r="BI698"/>
  <c r="BJ698"/>
  <c r="AY732"/>
  <c r="AZ732"/>
  <c r="BA732"/>
  <c r="AY684"/>
  <c r="BB732"/>
  <c r="BC732"/>
  <c r="AZ684"/>
  <c r="BA684"/>
  <c r="BD732"/>
  <c r="BE732"/>
  <c r="BB684"/>
  <c r="BF732"/>
  <c r="BC684"/>
  <c r="BG732"/>
  <c r="BD684"/>
  <c r="BE684"/>
  <c r="BH732"/>
  <c r="BI732"/>
  <c r="BF684"/>
  <c r="BJ732"/>
  <c r="BG684"/>
  <c r="BH684"/>
  <c r="BI684"/>
  <c r="BJ684"/>
  <c r="AY731"/>
  <c r="AY683"/>
  <c r="AZ731"/>
  <c r="AZ683"/>
  <c r="BA683"/>
  <c r="BA731"/>
  <c r="BB731"/>
  <c r="BB683"/>
  <c r="BB715" s="1"/>
  <c r="BC683"/>
  <c r="BC715" s="1"/>
  <c r="BC731"/>
  <c r="BD683"/>
  <c r="BD731"/>
  <c r="BE731"/>
  <c r="BE683"/>
  <c r="BF731"/>
  <c r="BF683"/>
  <c r="BF715" s="1"/>
  <c r="BG731"/>
  <c r="BG683"/>
  <c r="BH731"/>
  <c r="BH683"/>
  <c r="BI731"/>
  <c r="BI683"/>
  <c r="BJ731"/>
  <c r="BJ683"/>
  <c r="BJ715" s="1"/>
  <c r="AB719"/>
  <c r="AX703"/>
  <c r="AT703"/>
  <c r="AP703"/>
  <c r="BO730"/>
  <c r="AM712"/>
  <c r="AT735"/>
  <c r="BO729"/>
  <c r="AW711"/>
  <c r="AS711"/>
  <c r="AO711"/>
  <c r="AM711"/>
  <c r="AB704"/>
  <c r="AC704" s="1"/>
  <c r="AD704" s="1"/>
  <c r="AE704" s="1"/>
  <c r="AF704" s="1"/>
  <c r="AG704" s="1"/>
  <c r="AH704" s="1"/>
  <c r="AI704" s="1"/>
  <c r="AJ704" s="1"/>
  <c r="AK704" s="1"/>
  <c r="AL704" s="1"/>
  <c r="AC719"/>
  <c r="AX716"/>
  <c r="AV717"/>
  <c r="AR717"/>
  <c r="AP717"/>
  <c r="AN717"/>
  <c r="BO733"/>
  <c r="AV715"/>
  <c r="AT715"/>
  <c r="AR715"/>
  <c r="AY695"/>
  <c r="AZ695"/>
  <c r="BA695"/>
  <c r="BB695"/>
  <c r="BC695"/>
  <c r="BD695"/>
  <c r="BE695"/>
  <c r="BF695"/>
  <c r="BG695"/>
  <c r="BH695"/>
  <c r="BI695"/>
  <c r="BJ695"/>
  <c r="AY728"/>
  <c r="AZ728"/>
  <c r="BA728"/>
  <c r="BB728"/>
  <c r="BC728"/>
  <c r="AY680"/>
  <c r="BD728"/>
  <c r="AZ680"/>
  <c r="BE728"/>
  <c r="BF728"/>
  <c r="BA680"/>
  <c r="BB680"/>
  <c r="BG728"/>
  <c r="BC680"/>
  <c r="BH728"/>
  <c r="BD680"/>
  <c r="BI728"/>
  <c r="BE680"/>
  <c r="BJ728"/>
  <c r="BF680"/>
  <c r="BG680"/>
  <c r="BH680"/>
  <c r="BI680"/>
  <c r="BJ680"/>
  <c r="AX687"/>
  <c r="AX710"/>
  <c r="AV710"/>
  <c r="AV687"/>
  <c r="AT687"/>
  <c r="AT710"/>
  <c r="AN710"/>
  <c r="AN687"/>
  <c r="AY726"/>
  <c r="AY678"/>
  <c r="AZ726"/>
  <c r="BA726"/>
  <c r="AZ678"/>
  <c r="BB726"/>
  <c r="BA678"/>
  <c r="BC726"/>
  <c r="BB678"/>
  <c r="BC678"/>
  <c r="BD726"/>
  <c r="BE726"/>
  <c r="BD678"/>
  <c r="BF726"/>
  <c r="BE678"/>
  <c r="BG678"/>
  <c r="BG726"/>
  <c r="BF678"/>
  <c r="BH726"/>
  <c r="BI726"/>
  <c r="BH678"/>
  <c r="BJ726"/>
  <c r="BI678"/>
  <c r="BJ678"/>
  <c r="AY696"/>
  <c r="AZ696"/>
  <c r="BA696"/>
  <c r="BB696"/>
  <c r="BC696"/>
  <c r="BD696"/>
  <c r="BE696"/>
  <c r="BF696"/>
  <c r="BG696"/>
  <c r="BH696"/>
  <c r="BI696"/>
  <c r="BJ696"/>
  <c r="AS506"/>
  <c r="AO506"/>
  <c r="AX507"/>
  <c r="P615"/>
  <c r="Q615" s="1"/>
  <c r="R615" s="1"/>
  <c r="S615" s="1"/>
  <c r="T615" s="1"/>
  <c r="U615" s="1"/>
  <c r="V615" s="1"/>
  <c r="W615" s="1"/>
  <c r="X615" s="1"/>
  <c r="Y615" s="1"/>
  <c r="Z615" s="1"/>
  <c r="AU703"/>
  <c r="AQ703"/>
  <c r="AM703"/>
  <c r="AM704" s="1"/>
  <c r="AS735"/>
  <c r="AQ735"/>
  <c r="AU711"/>
  <c r="BO732"/>
  <c r="AT717"/>
  <c r="AK719"/>
  <c r="AW715"/>
  <c r="AU715"/>
  <c r="AO715"/>
  <c r="AM715"/>
  <c r="AR606"/>
  <c r="AW609"/>
  <c r="AO609"/>
  <c r="AU611"/>
  <c r="AQ611"/>
  <c r="AQ610"/>
  <c r="AM610"/>
  <c r="AC614"/>
  <c r="AG614"/>
  <c r="AX607"/>
  <c r="AT607"/>
  <c r="AQ607"/>
  <c r="AM607"/>
  <c r="AS609"/>
  <c r="AV608"/>
  <c r="AN608"/>
  <c r="AX605"/>
  <c r="AX582"/>
  <c r="AR605"/>
  <c r="AR582"/>
  <c r="AN605"/>
  <c r="AN582"/>
  <c r="AY591"/>
  <c r="AZ591"/>
  <c r="BA591"/>
  <c r="BB591"/>
  <c r="BC591"/>
  <c r="BD591"/>
  <c r="BE591"/>
  <c r="BF591"/>
  <c r="BG591"/>
  <c r="BH591"/>
  <c r="BI591"/>
  <c r="BJ591"/>
  <c r="BO621"/>
  <c r="AM630"/>
  <c r="AM631" s="1"/>
  <c r="AY589"/>
  <c r="AZ589"/>
  <c r="BA589"/>
  <c r="BB589"/>
  <c r="BC589"/>
  <c r="BD589"/>
  <c r="BE589"/>
  <c r="BF589"/>
  <c r="BG589"/>
  <c r="BH589"/>
  <c r="BI589"/>
  <c r="BJ589"/>
  <c r="AY626"/>
  <c r="AY578"/>
  <c r="AZ626"/>
  <c r="AZ578"/>
  <c r="BA626"/>
  <c r="BA578"/>
  <c r="BB626"/>
  <c r="BB578"/>
  <c r="BC578"/>
  <c r="BC626"/>
  <c r="BD626"/>
  <c r="BD578"/>
  <c r="BE578"/>
  <c r="BE626"/>
  <c r="BF578"/>
  <c r="BF626"/>
  <c r="BG578"/>
  <c r="BG626"/>
  <c r="BH626"/>
  <c r="BH578"/>
  <c r="BI626"/>
  <c r="BI578"/>
  <c r="BJ578"/>
  <c r="BJ626"/>
  <c r="AY625"/>
  <c r="AY577"/>
  <c r="AZ625"/>
  <c r="AZ577"/>
  <c r="BA625"/>
  <c r="BA577"/>
  <c r="BB625"/>
  <c r="BB577"/>
  <c r="BC625"/>
  <c r="BC577"/>
  <c r="BD577"/>
  <c r="BD625"/>
  <c r="BE577"/>
  <c r="BE625"/>
  <c r="BF625"/>
  <c r="BF577"/>
  <c r="BG577"/>
  <c r="BG625"/>
  <c r="BH577"/>
  <c r="BH625"/>
  <c r="BI577"/>
  <c r="BI625"/>
  <c r="BJ625"/>
  <c r="BJ577"/>
  <c r="AW582"/>
  <c r="AW605"/>
  <c r="AQ605"/>
  <c r="AQ582"/>
  <c r="AM605"/>
  <c r="AM582"/>
  <c r="AM583" s="1"/>
  <c r="AN583" s="1"/>
  <c r="AY624"/>
  <c r="AZ624"/>
  <c r="BA624"/>
  <c r="BB624"/>
  <c r="BC624"/>
  <c r="BD624"/>
  <c r="BE624"/>
  <c r="AY576"/>
  <c r="BF624"/>
  <c r="AZ576"/>
  <c r="BA576"/>
  <c r="BG624"/>
  <c r="BH624"/>
  <c r="BB576"/>
  <c r="BC576"/>
  <c r="BI624"/>
  <c r="BD576"/>
  <c r="BJ624"/>
  <c r="BE576"/>
  <c r="BF576"/>
  <c r="BG576"/>
  <c r="BH576"/>
  <c r="BI576"/>
  <c r="BJ576"/>
  <c r="BO622"/>
  <c r="AF614"/>
  <c r="AQ612"/>
  <c r="AA614"/>
  <c r="AA615" s="1"/>
  <c r="AS598"/>
  <c r="AP611"/>
  <c r="AE614"/>
  <c r="AU630"/>
  <c r="AQ630"/>
  <c r="AL614"/>
  <c r="BO628"/>
  <c r="AS608"/>
  <c r="AO608"/>
  <c r="AT598"/>
  <c r="AP598"/>
  <c r="AT611"/>
  <c r="AX610"/>
  <c r="AT610"/>
  <c r="AK614"/>
  <c r="AP607"/>
  <c r="AQ606"/>
  <c r="AV609"/>
  <c r="AV630"/>
  <c r="AT630"/>
  <c r="AP630"/>
  <c r="AB614"/>
  <c r="AJ614"/>
  <c r="AU612"/>
  <c r="AO612"/>
  <c r="AX608"/>
  <c r="AT608"/>
  <c r="AM608"/>
  <c r="AI614"/>
  <c r="AU598"/>
  <c r="AQ598"/>
  <c r="AM598"/>
  <c r="AM599" s="1"/>
  <c r="AD614"/>
  <c r="AY623"/>
  <c r="AZ623"/>
  <c r="BA623"/>
  <c r="BB623"/>
  <c r="BC623"/>
  <c r="BD623"/>
  <c r="AY575"/>
  <c r="BE623"/>
  <c r="AZ575"/>
  <c r="BF623"/>
  <c r="BA575"/>
  <c r="BG623"/>
  <c r="BH623"/>
  <c r="BB575"/>
  <c r="BC575"/>
  <c r="BI623"/>
  <c r="BD575"/>
  <c r="BJ623"/>
  <c r="BE575"/>
  <c r="BF575"/>
  <c r="BG575"/>
  <c r="BH575"/>
  <c r="BI575"/>
  <c r="BJ575"/>
  <c r="AY594"/>
  <c r="AZ594"/>
  <c r="BA594"/>
  <c r="BB594"/>
  <c r="BC594"/>
  <c r="BD594"/>
  <c r="BE594"/>
  <c r="BF594"/>
  <c r="BG594"/>
  <c r="BH594"/>
  <c r="BI594"/>
  <c r="BJ594"/>
  <c r="AV605"/>
  <c r="AV582"/>
  <c r="AS582"/>
  <c r="AS605"/>
  <c r="AO582"/>
  <c r="AO605"/>
  <c r="AY621"/>
  <c r="AZ621"/>
  <c r="AZ573"/>
  <c r="AY573"/>
  <c r="BA621"/>
  <c r="BB621"/>
  <c r="BA573"/>
  <c r="BC621"/>
  <c r="BB573"/>
  <c r="BD621"/>
  <c r="BC573"/>
  <c r="BD573"/>
  <c r="BE621"/>
  <c r="BE573"/>
  <c r="BF621"/>
  <c r="BG621"/>
  <c r="BF573"/>
  <c r="BG573"/>
  <c r="BH621"/>
  <c r="BH573"/>
  <c r="BI621"/>
  <c r="BJ621"/>
  <c r="BJ573"/>
  <c r="BI573"/>
  <c r="AY595"/>
  <c r="AZ595"/>
  <c r="BA595"/>
  <c r="BB595"/>
  <c r="BC595"/>
  <c r="BD595"/>
  <c r="BE595"/>
  <c r="BF595"/>
  <c r="BG595"/>
  <c r="BH595"/>
  <c r="BI595"/>
  <c r="BJ595"/>
  <c r="AY590"/>
  <c r="AZ590"/>
  <c r="BA590"/>
  <c r="BB590"/>
  <c r="BC590"/>
  <c r="BD590"/>
  <c r="BE590"/>
  <c r="BF590"/>
  <c r="BG590"/>
  <c r="BH590"/>
  <c r="BI590"/>
  <c r="BJ590"/>
  <c r="AY592"/>
  <c r="AZ592"/>
  <c r="BA592"/>
  <c r="BB592"/>
  <c r="BC592"/>
  <c r="BD592"/>
  <c r="BE592"/>
  <c r="BF592"/>
  <c r="BG592"/>
  <c r="BH592"/>
  <c r="BI592"/>
  <c r="BJ592"/>
  <c r="AY627"/>
  <c r="AZ627"/>
  <c r="BA627"/>
  <c r="BB627"/>
  <c r="AY579"/>
  <c r="AY611" s="1"/>
  <c r="BC627"/>
  <c r="AZ579"/>
  <c r="BA579"/>
  <c r="BD627"/>
  <c r="BB579"/>
  <c r="BE627"/>
  <c r="BF627"/>
  <c r="BC579"/>
  <c r="BC611" s="1"/>
  <c r="BG627"/>
  <c r="BD579"/>
  <c r="BH627"/>
  <c r="BE579"/>
  <c r="BF579"/>
  <c r="BI627"/>
  <c r="BG579"/>
  <c r="BJ627"/>
  <c r="BH579"/>
  <c r="BH611" s="1"/>
  <c r="BI579"/>
  <c r="BI611" s="1"/>
  <c r="BJ579"/>
  <c r="BJ611" s="1"/>
  <c r="AY622"/>
  <c r="AZ622"/>
  <c r="AY574"/>
  <c r="AZ574"/>
  <c r="BA622"/>
  <c r="BA574"/>
  <c r="BB622"/>
  <c r="BC622"/>
  <c r="BB574"/>
  <c r="BC574"/>
  <c r="BD622"/>
  <c r="BD574"/>
  <c r="BE622"/>
  <c r="BF622"/>
  <c r="BE574"/>
  <c r="BG622"/>
  <c r="BG574"/>
  <c r="BG606" s="1"/>
  <c r="BF574"/>
  <c r="BH622"/>
  <c r="BI622"/>
  <c r="BI574"/>
  <c r="BH574"/>
  <c r="BJ622"/>
  <c r="BJ574"/>
  <c r="BJ606" s="1"/>
  <c r="AY596"/>
  <c r="AZ596"/>
  <c r="BA596"/>
  <c r="BB596"/>
  <c r="BC596"/>
  <c r="BD596"/>
  <c r="BE596"/>
  <c r="BF596"/>
  <c r="BG596"/>
  <c r="BH596"/>
  <c r="BI596"/>
  <c r="BJ596"/>
  <c r="AU605"/>
  <c r="AU582"/>
  <c r="AT582"/>
  <c r="AT605"/>
  <c r="AP605"/>
  <c r="AP582"/>
  <c r="AY628"/>
  <c r="AZ628"/>
  <c r="AY580"/>
  <c r="AZ580"/>
  <c r="BA628"/>
  <c r="BB628"/>
  <c r="BA580"/>
  <c r="BC628"/>
  <c r="BC580"/>
  <c r="BB580"/>
  <c r="BB612" s="1"/>
  <c r="BD628"/>
  <c r="BD580"/>
  <c r="BE628"/>
  <c r="BF628"/>
  <c r="BE580"/>
  <c r="BF580"/>
  <c r="BG628"/>
  <c r="BG580"/>
  <c r="BH628"/>
  <c r="BI628"/>
  <c r="BI580"/>
  <c r="BH580"/>
  <c r="BJ580"/>
  <c r="BJ628"/>
  <c r="AY593"/>
  <c r="AZ593"/>
  <c r="BA593"/>
  <c r="BB593"/>
  <c r="BC593"/>
  <c r="BD593"/>
  <c r="BE593"/>
  <c r="BF593"/>
  <c r="BG593"/>
  <c r="BH593"/>
  <c r="BI593"/>
  <c r="BJ593"/>
  <c r="BO627"/>
  <c r="AM612"/>
  <c r="AW598"/>
  <c r="AO598"/>
  <c r="AP610"/>
  <c r="BO623"/>
  <c r="AB631"/>
  <c r="AC631" s="1"/>
  <c r="AD631" s="1"/>
  <c r="AE631" s="1"/>
  <c r="AF631" s="1"/>
  <c r="AG631" s="1"/>
  <c r="AH631" s="1"/>
  <c r="AI631" s="1"/>
  <c r="AJ631" s="1"/>
  <c r="AK631" s="1"/>
  <c r="AL631" s="1"/>
  <c r="AW630"/>
  <c r="AS630"/>
  <c r="AO630"/>
  <c r="AW608"/>
  <c r="AX598"/>
  <c r="AM397"/>
  <c r="AO402"/>
  <c r="AX611"/>
  <c r="AM611"/>
  <c r="AU610"/>
  <c r="BO626"/>
  <c r="AW607"/>
  <c r="AS607"/>
  <c r="AO607"/>
  <c r="AX606"/>
  <c r="AT606"/>
  <c r="AP606"/>
  <c r="AM606"/>
  <c r="AH614"/>
  <c r="BO625"/>
  <c r="AX630"/>
  <c r="AR630"/>
  <c r="AN630"/>
  <c r="AX612"/>
  <c r="AV612"/>
  <c r="AT612"/>
  <c r="AR612"/>
  <c r="AP612"/>
  <c r="AN612"/>
  <c r="AU608"/>
  <c r="AR608"/>
  <c r="AP608"/>
  <c r="BO624"/>
  <c r="AV598"/>
  <c r="AR598"/>
  <c r="AN598"/>
  <c r="AU501"/>
  <c r="AM501"/>
  <c r="AD509"/>
  <c r="AR501"/>
  <c r="AN501"/>
  <c r="AV506"/>
  <c r="AR506"/>
  <c r="AT525"/>
  <c r="AP525"/>
  <c r="AW503"/>
  <c r="AS503"/>
  <c r="AQ503"/>
  <c r="AM503"/>
  <c r="AS505"/>
  <c r="AQ505"/>
  <c r="AQ504"/>
  <c r="AR502"/>
  <c r="AV507"/>
  <c r="AS507"/>
  <c r="AO507"/>
  <c r="AX296"/>
  <c r="AQ294"/>
  <c r="AM398"/>
  <c r="AM399"/>
  <c r="AV501"/>
  <c r="AN506"/>
  <c r="AO503"/>
  <c r="AX505"/>
  <c r="AT505"/>
  <c r="AP505"/>
  <c r="AU504"/>
  <c r="AM504"/>
  <c r="AS502"/>
  <c r="AO502"/>
  <c r="AW507"/>
  <c r="AT507"/>
  <c r="AV477"/>
  <c r="AV500"/>
  <c r="AY484"/>
  <c r="AZ484"/>
  <c r="BA484"/>
  <c r="BB484"/>
  <c r="BC484"/>
  <c r="BD484"/>
  <c r="BE484"/>
  <c r="BF484"/>
  <c r="BG484"/>
  <c r="BH484"/>
  <c r="BI484"/>
  <c r="BJ484"/>
  <c r="AT500"/>
  <c r="AT477"/>
  <c r="AN477"/>
  <c r="AN500"/>
  <c r="AY521"/>
  <c r="AY473"/>
  <c r="AZ521"/>
  <c r="AZ473"/>
  <c r="BA521"/>
  <c r="BB521"/>
  <c r="BA473"/>
  <c r="BC521"/>
  <c r="BB473"/>
  <c r="BD521"/>
  <c r="BC473"/>
  <c r="BD473"/>
  <c r="BE521"/>
  <c r="BE473"/>
  <c r="BF521"/>
  <c r="BF473"/>
  <c r="BG473"/>
  <c r="BG521"/>
  <c r="BH521"/>
  <c r="BI521"/>
  <c r="BI473"/>
  <c r="BH473"/>
  <c r="BJ521"/>
  <c r="BJ473"/>
  <c r="AY520"/>
  <c r="AZ520"/>
  <c r="BA520"/>
  <c r="AY472"/>
  <c r="AZ472"/>
  <c r="BB520"/>
  <c r="BA472"/>
  <c r="BC520"/>
  <c r="BD520"/>
  <c r="BB472"/>
  <c r="BC472"/>
  <c r="BE520"/>
  <c r="BD472"/>
  <c r="BF520"/>
  <c r="BE472"/>
  <c r="BG520"/>
  <c r="BH520"/>
  <c r="BF472"/>
  <c r="BI520"/>
  <c r="BG472"/>
  <c r="BH472"/>
  <c r="BJ520"/>
  <c r="BI472"/>
  <c r="BJ472"/>
  <c r="AW477"/>
  <c r="AW500"/>
  <c r="AU477"/>
  <c r="AU500"/>
  <c r="AQ477"/>
  <c r="AQ500"/>
  <c r="AY489"/>
  <c r="AZ489"/>
  <c r="BA489"/>
  <c r="BB489"/>
  <c r="BC489"/>
  <c r="BD489"/>
  <c r="BE489"/>
  <c r="BF489"/>
  <c r="BG489"/>
  <c r="BH489"/>
  <c r="BI489"/>
  <c r="BJ489"/>
  <c r="AY523"/>
  <c r="AZ523"/>
  <c r="BA523"/>
  <c r="BB523"/>
  <c r="AY475"/>
  <c r="BC523"/>
  <c r="AZ475"/>
  <c r="BD523"/>
  <c r="BE523"/>
  <c r="BA475"/>
  <c r="BF523"/>
  <c r="BB475"/>
  <c r="BC475"/>
  <c r="BG523"/>
  <c r="BH523"/>
  <c r="BD475"/>
  <c r="BI523"/>
  <c r="BE475"/>
  <c r="BF475"/>
  <c r="BJ523"/>
  <c r="BG475"/>
  <c r="BH475"/>
  <c r="BI475"/>
  <c r="BJ475"/>
  <c r="BO517"/>
  <c r="AV525"/>
  <c r="AX493"/>
  <c r="AP493"/>
  <c r="AX502"/>
  <c r="Q510"/>
  <c r="R510" s="1"/>
  <c r="S510" s="1"/>
  <c r="T510" s="1"/>
  <c r="U510" s="1"/>
  <c r="V510" s="1"/>
  <c r="W510" s="1"/>
  <c r="X510" s="1"/>
  <c r="Y510" s="1"/>
  <c r="Z510" s="1"/>
  <c r="AU503"/>
  <c r="AR505"/>
  <c r="AN505"/>
  <c r="AQ493"/>
  <c r="AI509"/>
  <c r="AO504"/>
  <c r="AM502"/>
  <c r="AW501"/>
  <c r="AO501"/>
  <c r="AB526"/>
  <c r="AC526" s="1"/>
  <c r="AD526" s="1"/>
  <c r="AE526" s="1"/>
  <c r="AF526" s="1"/>
  <c r="AG526" s="1"/>
  <c r="AH526" s="1"/>
  <c r="AI526" s="1"/>
  <c r="AJ526" s="1"/>
  <c r="AK526" s="1"/>
  <c r="AL526" s="1"/>
  <c r="AU525"/>
  <c r="AQ525"/>
  <c r="AO525"/>
  <c r="AE509"/>
  <c r="AV503"/>
  <c r="AT503"/>
  <c r="AR503"/>
  <c r="AN503"/>
  <c r="BO519"/>
  <c r="AV505"/>
  <c r="AM505"/>
  <c r="AV493"/>
  <c r="AR493"/>
  <c r="AN493"/>
  <c r="AB478"/>
  <c r="AC478" s="1"/>
  <c r="AD478" s="1"/>
  <c r="AE478" s="1"/>
  <c r="AF478" s="1"/>
  <c r="AG478" s="1"/>
  <c r="AH478" s="1"/>
  <c r="AI478" s="1"/>
  <c r="AJ478" s="1"/>
  <c r="AK478" s="1"/>
  <c r="AL478" s="1"/>
  <c r="AV504"/>
  <c r="AR504"/>
  <c r="AP504"/>
  <c r="BO520"/>
  <c r="AV502"/>
  <c r="AQ502"/>
  <c r="AR507"/>
  <c r="AP507"/>
  <c r="AN507"/>
  <c r="AY487"/>
  <c r="AZ487"/>
  <c r="BA487"/>
  <c r="BB487"/>
  <c r="BC487"/>
  <c r="BD487"/>
  <c r="BE487"/>
  <c r="BF487"/>
  <c r="BG487"/>
  <c r="BH487"/>
  <c r="BI487"/>
  <c r="BJ487"/>
  <c r="AY486"/>
  <c r="AZ486"/>
  <c r="BA486"/>
  <c r="BB486"/>
  <c r="BC486"/>
  <c r="BD486"/>
  <c r="BE486"/>
  <c r="BF486"/>
  <c r="BG486"/>
  <c r="BH486"/>
  <c r="BI486"/>
  <c r="BJ486"/>
  <c r="AY522"/>
  <c r="AZ522"/>
  <c r="AY474"/>
  <c r="BA522"/>
  <c r="AZ474"/>
  <c r="BA474"/>
  <c r="BB522"/>
  <c r="BB474"/>
  <c r="BC522"/>
  <c r="BD522"/>
  <c r="BC474"/>
  <c r="BE522"/>
  <c r="BD474"/>
  <c r="BE474"/>
  <c r="BF522"/>
  <c r="BG522"/>
  <c r="BF474"/>
  <c r="BG474"/>
  <c r="BH522"/>
  <c r="BH474"/>
  <c r="BI522"/>
  <c r="BJ522"/>
  <c r="BI474"/>
  <c r="BJ474"/>
  <c r="AP500"/>
  <c r="AP477"/>
  <c r="BO516"/>
  <c r="AM525"/>
  <c r="AM526" s="1"/>
  <c r="AY518"/>
  <c r="AZ518"/>
  <c r="BA518"/>
  <c r="BB518"/>
  <c r="BC518"/>
  <c r="AY470"/>
  <c r="BD518"/>
  <c r="AZ470"/>
  <c r="BE518"/>
  <c r="BA470"/>
  <c r="BB470"/>
  <c r="BF518"/>
  <c r="BG518"/>
  <c r="BC470"/>
  <c r="BD470"/>
  <c r="BH518"/>
  <c r="BE470"/>
  <c r="BI518"/>
  <c r="BF470"/>
  <c r="BJ518"/>
  <c r="BG470"/>
  <c r="BG502" s="1"/>
  <c r="BH470"/>
  <c r="BI470"/>
  <c r="BI502" s="1"/>
  <c r="BJ470"/>
  <c r="BJ502" s="1"/>
  <c r="AY490"/>
  <c r="AZ490"/>
  <c r="BA490"/>
  <c r="BB490"/>
  <c r="BC490"/>
  <c r="BD490"/>
  <c r="BE490"/>
  <c r="BF490"/>
  <c r="BG490"/>
  <c r="BH490"/>
  <c r="BI490"/>
  <c r="BJ490"/>
  <c r="AY488"/>
  <c r="AZ488"/>
  <c r="BA488"/>
  <c r="BB488"/>
  <c r="BC488"/>
  <c r="BD488"/>
  <c r="BE488"/>
  <c r="BF488"/>
  <c r="BG488"/>
  <c r="BH488"/>
  <c r="BI488"/>
  <c r="BJ488"/>
  <c r="AR477"/>
  <c r="AR500"/>
  <c r="AY519"/>
  <c r="AZ519"/>
  <c r="AY471"/>
  <c r="AY503" s="1"/>
  <c r="BA519"/>
  <c r="AZ471"/>
  <c r="BB519"/>
  <c r="BC519"/>
  <c r="BA471"/>
  <c r="BB471"/>
  <c r="BD519"/>
  <c r="BC471"/>
  <c r="BC503" s="1"/>
  <c r="BE519"/>
  <c r="BF519"/>
  <c r="BD471"/>
  <c r="BG519"/>
  <c r="BE471"/>
  <c r="BH519"/>
  <c r="BF471"/>
  <c r="BF503" s="1"/>
  <c r="BI519"/>
  <c r="BG471"/>
  <c r="BH471"/>
  <c r="BJ519"/>
  <c r="BI471"/>
  <c r="BJ471"/>
  <c r="AY485"/>
  <c r="AZ485"/>
  <c r="BA485"/>
  <c r="BB485"/>
  <c r="BC485"/>
  <c r="BD485"/>
  <c r="BE485"/>
  <c r="BF485"/>
  <c r="BG485"/>
  <c r="BH485"/>
  <c r="BI485"/>
  <c r="BJ485"/>
  <c r="AY517"/>
  <c r="AZ517"/>
  <c r="BA517"/>
  <c r="AY469"/>
  <c r="AZ469"/>
  <c r="BB517"/>
  <c r="BA469"/>
  <c r="BC517"/>
  <c r="BD517"/>
  <c r="BB469"/>
  <c r="BC469"/>
  <c r="BE517"/>
  <c r="BD469"/>
  <c r="BF517"/>
  <c r="BE469"/>
  <c r="BG517"/>
  <c r="BF469"/>
  <c r="BH517"/>
  <c r="BI517"/>
  <c r="BG469"/>
  <c r="BH469"/>
  <c r="BJ517"/>
  <c r="BI469"/>
  <c r="BJ469"/>
  <c r="AX477"/>
  <c r="AX500"/>
  <c r="AS477"/>
  <c r="AS500"/>
  <c r="AO500"/>
  <c r="AO477"/>
  <c r="AM477"/>
  <c r="AM478" s="1"/>
  <c r="AN478" s="1"/>
  <c r="AM500"/>
  <c r="AY516"/>
  <c r="AZ516"/>
  <c r="AY468"/>
  <c r="BA516"/>
  <c r="AZ468"/>
  <c r="BB516"/>
  <c r="BA468"/>
  <c r="BC516"/>
  <c r="BD516"/>
  <c r="BB468"/>
  <c r="BC468"/>
  <c r="BE516"/>
  <c r="BD468"/>
  <c r="BF516"/>
  <c r="BE468"/>
  <c r="BG516"/>
  <c r="BH516"/>
  <c r="BF468"/>
  <c r="BG468"/>
  <c r="BI516"/>
  <c r="BH468"/>
  <c r="BJ516"/>
  <c r="BI468"/>
  <c r="BJ468"/>
  <c r="AY491"/>
  <c r="AZ491"/>
  <c r="BA491"/>
  <c r="BB491"/>
  <c r="BC491"/>
  <c r="BD491"/>
  <c r="BE491"/>
  <c r="BF491"/>
  <c r="BG491"/>
  <c r="BH491"/>
  <c r="BI491"/>
  <c r="BJ491"/>
  <c r="AH509"/>
  <c r="AL509"/>
  <c r="AT493"/>
  <c r="AW504"/>
  <c r="AS504"/>
  <c r="AQ507"/>
  <c r="AC509"/>
  <c r="AT506"/>
  <c r="AP506"/>
  <c r="BO522"/>
  <c r="AX525"/>
  <c r="AR525"/>
  <c r="AN525"/>
  <c r="AX503"/>
  <c r="AB494"/>
  <c r="AC494" s="1"/>
  <c r="AD494" s="1"/>
  <c r="AE494" s="1"/>
  <c r="AF494" s="1"/>
  <c r="AG494" s="1"/>
  <c r="AH494" s="1"/>
  <c r="AI494" s="1"/>
  <c r="AJ494" s="1"/>
  <c r="AK494" s="1"/>
  <c r="AL494" s="1"/>
  <c r="AU493"/>
  <c r="AM493"/>
  <c r="AM494" s="1"/>
  <c r="AX504"/>
  <c r="AU502"/>
  <c r="BO518"/>
  <c r="AG509"/>
  <c r="AB509"/>
  <c r="AF509"/>
  <c r="AJ509"/>
  <c r="AX501"/>
  <c r="AS501"/>
  <c r="AU506"/>
  <c r="AQ506"/>
  <c r="AM506"/>
  <c r="AW525"/>
  <c r="AS525"/>
  <c r="AP503"/>
  <c r="AW505"/>
  <c r="AU505"/>
  <c r="AO505"/>
  <c r="BO521"/>
  <c r="AW493"/>
  <c r="AS493"/>
  <c r="AO493"/>
  <c r="AA509"/>
  <c r="AA510" s="1"/>
  <c r="AK509"/>
  <c r="AT504"/>
  <c r="AN504"/>
  <c r="AW502"/>
  <c r="AT502"/>
  <c r="AP502"/>
  <c r="AN502"/>
  <c r="AU507"/>
  <c r="AM507"/>
  <c r="BO523"/>
  <c r="AP398"/>
  <c r="AX397"/>
  <c r="AT397"/>
  <c r="AV396"/>
  <c r="AT399"/>
  <c r="AR402"/>
  <c r="AN402"/>
  <c r="AV296"/>
  <c r="AV397"/>
  <c r="AR397"/>
  <c r="AM396"/>
  <c r="AS399"/>
  <c r="AO399"/>
  <c r="AE404"/>
  <c r="AX402"/>
  <c r="AR296"/>
  <c r="AN296"/>
  <c r="AP295"/>
  <c r="AB316"/>
  <c r="AC316" s="1"/>
  <c r="AD316" s="1"/>
  <c r="AE316" s="1"/>
  <c r="AF316" s="1"/>
  <c r="AG316" s="1"/>
  <c r="AH316" s="1"/>
  <c r="AI316" s="1"/>
  <c r="AJ316" s="1"/>
  <c r="AK316" s="1"/>
  <c r="AL316" s="1"/>
  <c r="AN397"/>
  <c r="AU396"/>
  <c r="AQ396"/>
  <c r="AT402"/>
  <c r="AO292"/>
  <c r="AB284"/>
  <c r="AC284" s="1"/>
  <c r="AD284" s="1"/>
  <c r="AE284" s="1"/>
  <c r="AF284" s="1"/>
  <c r="AG284" s="1"/>
  <c r="AH284" s="1"/>
  <c r="AI284" s="1"/>
  <c r="AJ284" s="1"/>
  <c r="AK284" s="1"/>
  <c r="AL284" s="1"/>
  <c r="AR398"/>
  <c r="AX396"/>
  <c r="AV399"/>
  <c r="AS292"/>
  <c r="AR295"/>
  <c r="AO398"/>
  <c r="AU397"/>
  <c r="AQ397"/>
  <c r="AT396"/>
  <c r="AW399"/>
  <c r="AW402"/>
  <c r="AS402"/>
  <c r="AS400"/>
  <c r="AU401"/>
  <c r="AQ401"/>
  <c r="AM401"/>
  <c r="AW292"/>
  <c r="AK299"/>
  <c r="AV398"/>
  <c r="AN398"/>
  <c r="AT296"/>
  <c r="AP296"/>
  <c r="P300"/>
  <c r="Q300" s="1"/>
  <c r="R300" s="1"/>
  <c r="S300" s="1"/>
  <c r="T300" s="1"/>
  <c r="U300" s="1"/>
  <c r="V300" s="1"/>
  <c r="W300" s="1"/>
  <c r="X300" s="1"/>
  <c r="Y300" s="1"/>
  <c r="Z300" s="1"/>
  <c r="AW297"/>
  <c r="AS297"/>
  <c r="AU315"/>
  <c r="AQ315"/>
  <c r="AO315"/>
  <c r="AI299"/>
  <c r="AU295"/>
  <c r="AN295"/>
  <c r="AX294"/>
  <c r="AU294"/>
  <c r="AT294"/>
  <c r="AP293"/>
  <c r="AP291"/>
  <c r="AW398"/>
  <c r="AS398"/>
  <c r="AP396"/>
  <c r="AR399"/>
  <c r="AN399"/>
  <c r="AB421"/>
  <c r="AC421" s="1"/>
  <c r="AD421" s="1"/>
  <c r="AE421" s="1"/>
  <c r="AF421" s="1"/>
  <c r="AG421" s="1"/>
  <c r="AH421" s="1"/>
  <c r="AI421" s="1"/>
  <c r="AJ421" s="1"/>
  <c r="AK421" s="1"/>
  <c r="AL421" s="1"/>
  <c r="AA404"/>
  <c r="AA405" s="1"/>
  <c r="AL404"/>
  <c r="AP402"/>
  <c r="P405"/>
  <c r="Q405" s="1"/>
  <c r="R405" s="1"/>
  <c r="S405" s="1"/>
  <c r="T405" s="1"/>
  <c r="U405" s="1"/>
  <c r="V405" s="1"/>
  <c r="W405" s="1"/>
  <c r="X405" s="1"/>
  <c r="Y405" s="1"/>
  <c r="Z405" s="1"/>
  <c r="AW400"/>
  <c r="AU400"/>
  <c r="AQ400"/>
  <c r="AO400"/>
  <c r="AM400"/>
  <c r="AX401"/>
  <c r="AT401"/>
  <c r="AY413"/>
  <c r="AZ413"/>
  <c r="BA413"/>
  <c r="BB413"/>
  <c r="BC413"/>
  <c r="BD413"/>
  <c r="BE413"/>
  <c r="BF413"/>
  <c r="AY365"/>
  <c r="BG413"/>
  <c r="BH413"/>
  <c r="AZ365"/>
  <c r="BA365"/>
  <c r="BI413"/>
  <c r="BB365"/>
  <c r="BJ413"/>
  <c r="BC365"/>
  <c r="BD365"/>
  <c r="BE365"/>
  <c r="BF365"/>
  <c r="BG365"/>
  <c r="BH365"/>
  <c r="BI365"/>
  <c r="BJ365"/>
  <c r="AY384"/>
  <c r="AZ384"/>
  <c r="BA384"/>
  <c r="BB384"/>
  <c r="BC384"/>
  <c r="BD384"/>
  <c r="BE384"/>
  <c r="BF384"/>
  <c r="BG384"/>
  <c r="BH384"/>
  <c r="BI384"/>
  <c r="BJ384"/>
  <c r="AY383"/>
  <c r="AZ383"/>
  <c r="BA383"/>
  <c r="BB383"/>
  <c r="BC383"/>
  <c r="BD383"/>
  <c r="BE383"/>
  <c r="BF383"/>
  <c r="BG383"/>
  <c r="BH383"/>
  <c r="BI383"/>
  <c r="BJ383"/>
  <c r="AV395"/>
  <c r="AV372"/>
  <c r="BO411"/>
  <c r="AM420"/>
  <c r="AM421" s="1"/>
  <c r="BO412"/>
  <c r="AW388"/>
  <c r="AO388"/>
  <c r="AV420"/>
  <c r="AR420"/>
  <c r="AP420"/>
  <c r="AY414"/>
  <c r="AZ414"/>
  <c r="BA414"/>
  <c r="BB414"/>
  <c r="BC414"/>
  <c r="BD414"/>
  <c r="BE414"/>
  <c r="AY366"/>
  <c r="BF414"/>
  <c r="BG414"/>
  <c r="AZ366"/>
  <c r="BH414"/>
  <c r="BA366"/>
  <c r="BB366"/>
  <c r="BI414"/>
  <c r="BC366"/>
  <c r="BJ414"/>
  <c r="BD366"/>
  <c r="BE366"/>
  <c r="BF366"/>
  <c r="BG366"/>
  <c r="BH366"/>
  <c r="BI366"/>
  <c r="BJ366"/>
  <c r="AY385"/>
  <c r="AZ385"/>
  <c r="BA385"/>
  <c r="BB385"/>
  <c r="BC385"/>
  <c r="BD385"/>
  <c r="BE385"/>
  <c r="BF385"/>
  <c r="BG385"/>
  <c r="BH385"/>
  <c r="BI385"/>
  <c r="BJ385"/>
  <c r="AY381"/>
  <c r="AZ381"/>
  <c r="BA381"/>
  <c r="BB381"/>
  <c r="BC381"/>
  <c r="BD381"/>
  <c r="BE381"/>
  <c r="BF381"/>
  <c r="BG381"/>
  <c r="BH381"/>
  <c r="BI381"/>
  <c r="BJ381"/>
  <c r="AT372"/>
  <c r="AT395"/>
  <c r="AN395"/>
  <c r="AN372"/>
  <c r="AY415"/>
  <c r="AZ415"/>
  <c r="AY367"/>
  <c r="BA415"/>
  <c r="AZ367"/>
  <c r="BB415"/>
  <c r="BC415"/>
  <c r="BA367"/>
  <c r="BD415"/>
  <c r="BB367"/>
  <c r="BC367"/>
  <c r="BE415"/>
  <c r="BD367"/>
  <c r="BF415"/>
  <c r="BG415"/>
  <c r="BE367"/>
  <c r="BF367"/>
  <c r="BH415"/>
  <c r="BG367"/>
  <c r="BI415"/>
  <c r="BJ415"/>
  <c r="BH367"/>
  <c r="BI367"/>
  <c r="BJ367"/>
  <c r="AY418"/>
  <c r="AZ418"/>
  <c r="BA418"/>
  <c r="AY370"/>
  <c r="AZ370"/>
  <c r="BB418"/>
  <c r="BC418"/>
  <c r="BA370"/>
  <c r="BD418"/>
  <c r="BB370"/>
  <c r="BE418"/>
  <c r="BC370"/>
  <c r="BD370"/>
  <c r="BF418"/>
  <c r="BG418"/>
  <c r="BE370"/>
  <c r="BF370"/>
  <c r="BH418"/>
  <c r="BI418"/>
  <c r="BG370"/>
  <c r="BH370"/>
  <c r="BJ418"/>
  <c r="BI370"/>
  <c r="BJ370"/>
  <c r="AY380"/>
  <c r="AZ380"/>
  <c r="BA380"/>
  <c r="BB380"/>
  <c r="BC380"/>
  <c r="BD380"/>
  <c r="BE380"/>
  <c r="BF380"/>
  <c r="BG380"/>
  <c r="BH380"/>
  <c r="BI380"/>
  <c r="BJ380"/>
  <c r="AW372"/>
  <c r="AW395"/>
  <c r="AM372"/>
  <c r="AM373" s="1"/>
  <c r="AM395"/>
  <c r="AG404"/>
  <c r="AT398"/>
  <c r="BO413"/>
  <c r="AT388"/>
  <c r="AX400"/>
  <c r="AT420"/>
  <c r="AN420"/>
  <c r="Q195"/>
  <c r="R195" s="1"/>
  <c r="S195" s="1"/>
  <c r="T195" s="1"/>
  <c r="U195" s="1"/>
  <c r="V195" s="1"/>
  <c r="W195" s="1"/>
  <c r="X195" s="1"/>
  <c r="Y195" s="1"/>
  <c r="Z195" s="1"/>
  <c r="AP189"/>
  <c r="AN191"/>
  <c r="AW192"/>
  <c r="AS192"/>
  <c r="AO192"/>
  <c r="AU292"/>
  <c r="AM292"/>
  <c r="AX297"/>
  <c r="AV297"/>
  <c r="AR297"/>
  <c r="AP297"/>
  <c r="AS293"/>
  <c r="AQ293"/>
  <c r="AO291"/>
  <c r="AK404"/>
  <c r="AU398"/>
  <c r="AQ398"/>
  <c r="BO414"/>
  <c r="AW396"/>
  <c r="AX399"/>
  <c r="AU399"/>
  <c r="AQ399"/>
  <c r="AB404"/>
  <c r="AU402"/>
  <c r="AQ402"/>
  <c r="AM402"/>
  <c r="AU388"/>
  <c r="AQ388"/>
  <c r="AM388"/>
  <c r="AM389" s="1"/>
  <c r="AF404"/>
  <c r="AJ404"/>
  <c r="AT400"/>
  <c r="AN400"/>
  <c r="BO416"/>
  <c r="AV401"/>
  <c r="AW420"/>
  <c r="AU420"/>
  <c r="AS420"/>
  <c r="AQ420"/>
  <c r="AI404"/>
  <c r="AY417"/>
  <c r="AZ417"/>
  <c r="BA417"/>
  <c r="BB417"/>
  <c r="BC417"/>
  <c r="AY369"/>
  <c r="AZ369"/>
  <c r="BD417"/>
  <c r="BE417"/>
  <c r="BA369"/>
  <c r="BB369"/>
  <c r="BF417"/>
  <c r="BC369"/>
  <c r="BC401" s="1"/>
  <c r="BG417"/>
  <c r="BH417"/>
  <c r="BD369"/>
  <c r="BE369"/>
  <c r="BI417"/>
  <c r="BF369"/>
  <c r="BJ417"/>
  <c r="BG369"/>
  <c r="BG401" s="1"/>
  <c r="BH369"/>
  <c r="BH401" s="1"/>
  <c r="BI369"/>
  <c r="BI401" s="1"/>
  <c r="BJ369"/>
  <c r="BJ401" s="1"/>
  <c r="AR395"/>
  <c r="AR372"/>
  <c r="AY382"/>
  <c r="AZ382"/>
  <c r="BA382"/>
  <c r="BB382"/>
  <c r="BC382"/>
  <c r="BD382"/>
  <c r="BE382"/>
  <c r="BF382"/>
  <c r="BG382"/>
  <c r="BH382"/>
  <c r="BI382"/>
  <c r="BJ382"/>
  <c r="AY379"/>
  <c r="AZ379"/>
  <c r="BA379"/>
  <c r="BB379"/>
  <c r="BC379"/>
  <c r="BD379"/>
  <c r="BE379"/>
  <c r="BF379"/>
  <c r="BG379"/>
  <c r="BH379"/>
  <c r="BI379"/>
  <c r="BJ379"/>
  <c r="AY416"/>
  <c r="AZ416"/>
  <c r="AY368"/>
  <c r="BA416"/>
  <c r="AZ368"/>
  <c r="BB416"/>
  <c r="BC416"/>
  <c r="BA368"/>
  <c r="BD416"/>
  <c r="BB368"/>
  <c r="BC368"/>
  <c r="BE416"/>
  <c r="BD368"/>
  <c r="BF416"/>
  <c r="BG416"/>
  <c r="BE368"/>
  <c r="BF368"/>
  <c r="BH416"/>
  <c r="BG368"/>
  <c r="BI416"/>
  <c r="BJ416"/>
  <c r="BH368"/>
  <c r="BI368"/>
  <c r="BJ368"/>
  <c r="AP372"/>
  <c r="AP395"/>
  <c r="AY412"/>
  <c r="AZ412"/>
  <c r="BA412"/>
  <c r="AY364"/>
  <c r="AZ364"/>
  <c r="BB412"/>
  <c r="BA364"/>
  <c r="BA396" s="1"/>
  <c r="BC412"/>
  <c r="BB364"/>
  <c r="BD412"/>
  <c r="BC364"/>
  <c r="BE412"/>
  <c r="BF412"/>
  <c r="BD364"/>
  <c r="BD396" s="1"/>
  <c r="BE364"/>
  <c r="BE396" s="1"/>
  <c r="BG412"/>
  <c r="BF364"/>
  <c r="BH412"/>
  <c r="BG364"/>
  <c r="BI412"/>
  <c r="BH364"/>
  <c r="BJ412"/>
  <c r="BI364"/>
  <c r="BI396" s="1"/>
  <c r="BJ364"/>
  <c r="BJ396" s="1"/>
  <c r="AY386"/>
  <c r="AZ386"/>
  <c r="BA386"/>
  <c r="BB386"/>
  <c r="BC386"/>
  <c r="BD386"/>
  <c r="BE386"/>
  <c r="BF386"/>
  <c r="BG386"/>
  <c r="BH386"/>
  <c r="BI386"/>
  <c r="BJ386"/>
  <c r="AX372"/>
  <c r="AX395"/>
  <c r="AU372"/>
  <c r="AU395"/>
  <c r="AS372"/>
  <c r="AS395"/>
  <c r="AQ372"/>
  <c r="AQ395"/>
  <c r="AO372"/>
  <c r="AO395"/>
  <c r="AY411"/>
  <c r="AZ411"/>
  <c r="BA411"/>
  <c r="AY363"/>
  <c r="AZ363"/>
  <c r="BB411"/>
  <c r="BC411"/>
  <c r="BA363"/>
  <c r="BD411"/>
  <c r="BB363"/>
  <c r="BC363"/>
  <c r="BE411"/>
  <c r="BF411"/>
  <c r="BD363"/>
  <c r="BE363"/>
  <c r="BG411"/>
  <c r="BH411"/>
  <c r="BF363"/>
  <c r="BG363"/>
  <c r="BI411"/>
  <c r="BH363"/>
  <c r="BJ411"/>
  <c r="BI363"/>
  <c r="BJ363"/>
  <c r="AS388"/>
  <c r="AB389"/>
  <c r="AC389" s="1"/>
  <c r="AD389" s="1"/>
  <c r="AE389" s="1"/>
  <c r="AF389" s="1"/>
  <c r="AG389" s="1"/>
  <c r="AH389" s="1"/>
  <c r="AI389" s="1"/>
  <c r="AJ389" s="1"/>
  <c r="AK389" s="1"/>
  <c r="AL389" s="1"/>
  <c r="AX398"/>
  <c r="AO397"/>
  <c r="AR396"/>
  <c r="AN396"/>
  <c r="AX388"/>
  <c r="AP388"/>
  <c r="AD404"/>
  <c r="AH404"/>
  <c r="AS401"/>
  <c r="AO401"/>
  <c r="BO417"/>
  <c r="AX420"/>
  <c r="AW186"/>
  <c r="AS186"/>
  <c r="AO186"/>
  <c r="AX295"/>
  <c r="AT295"/>
  <c r="AC404"/>
  <c r="AW397"/>
  <c r="AS397"/>
  <c r="AP397"/>
  <c r="AS396"/>
  <c r="AO396"/>
  <c r="AP399"/>
  <c r="BO415"/>
  <c r="AB373"/>
  <c r="AC373" s="1"/>
  <c r="AD373" s="1"/>
  <c r="AE373" s="1"/>
  <c r="AF373" s="1"/>
  <c r="AG373" s="1"/>
  <c r="AH373" s="1"/>
  <c r="AI373" s="1"/>
  <c r="AJ373" s="1"/>
  <c r="AK373" s="1"/>
  <c r="AL373" s="1"/>
  <c r="AV402"/>
  <c r="BO418"/>
  <c r="AV388"/>
  <c r="AR388"/>
  <c r="AN388"/>
  <c r="AV400"/>
  <c r="AR400"/>
  <c r="AP400"/>
  <c r="AW401"/>
  <c r="AR401"/>
  <c r="AP401"/>
  <c r="AN401"/>
  <c r="AO420"/>
  <c r="AW267"/>
  <c r="AW290"/>
  <c r="AR290"/>
  <c r="AR267"/>
  <c r="AU297"/>
  <c r="AM296"/>
  <c r="AP315"/>
  <c r="AS295"/>
  <c r="AR294"/>
  <c r="AY276"/>
  <c r="AZ276"/>
  <c r="BA276"/>
  <c r="BB276"/>
  <c r="BC276"/>
  <c r="BD276"/>
  <c r="BE276"/>
  <c r="BF276"/>
  <c r="BG276"/>
  <c r="BH276"/>
  <c r="BI276"/>
  <c r="BJ276"/>
  <c r="AU267"/>
  <c r="AU290"/>
  <c r="AY277"/>
  <c r="AZ277"/>
  <c r="BA277"/>
  <c r="BB277"/>
  <c r="BC277"/>
  <c r="BD277"/>
  <c r="BE277"/>
  <c r="BF277"/>
  <c r="BG277"/>
  <c r="BH277"/>
  <c r="BI277"/>
  <c r="BJ277"/>
  <c r="AY265"/>
  <c r="AY313"/>
  <c r="AZ313"/>
  <c r="AZ265"/>
  <c r="BA313"/>
  <c r="BB313"/>
  <c r="BA265"/>
  <c r="BB265"/>
  <c r="BC265"/>
  <c r="BC313"/>
  <c r="BD313"/>
  <c r="BE265"/>
  <c r="BE313"/>
  <c r="BD265"/>
  <c r="BF265"/>
  <c r="BF313"/>
  <c r="BG313"/>
  <c r="BG265"/>
  <c r="BH265"/>
  <c r="BH313"/>
  <c r="BI313"/>
  <c r="BI265"/>
  <c r="BJ313"/>
  <c r="BJ265"/>
  <c r="AV267"/>
  <c r="AV290"/>
  <c r="AP267"/>
  <c r="AP290"/>
  <c r="BO306"/>
  <c r="AM315"/>
  <c r="AM316" s="1"/>
  <c r="AY275"/>
  <c r="AZ275"/>
  <c r="BA275"/>
  <c r="BB275"/>
  <c r="BC275"/>
  <c r="BD275"/>
  <c r="BE275"/>
  <c r="BF275"/>
  <c r="BG275"/>
  <c r="BH275"/>
  <c r="BI275"/>
  <c r="BJ275"/>
  <c r="AY309"/>
  <c r="AZ309"/>
  <c r="AY261"/>
  <c r="AY293" s="1"/>
  <c r="BA309"/>
  <c r="AZ261"/>
  <c r="BB309"/>
  <c r="BA261"/>
  <c r="BC309"/>
  <c r="BB261"/>
  <c r="BD309"/>
  <c r="BC261"/>
  <c r="BC293" s="1"/>
  <c r="BE309"/>
  <c r="BF309"/>
  <c r="BD261"/>
  <c r="BE261"/>
  <c r="BG309"/>
  <c r="BH309"/>
  <c r="BF261"/>
  <c r="BF293" s="1"/>
  <c r="BG261"/>
  <c r="BG293" s="1"/>
  <c r="BI309"/>
  <c r="BH261"/>
  <c r="BJ309"/>
  <c r="BI261"/>
  <c r="BJ261"/>
  <c r="AY278"/>
  <c r="AZ278"/>
  <c r="BA278"/>
  <c r="BB278"/>
  <c r="BC278"/>
  <c r="BD278"/>
  <c r="BE278"/>
  <c r="BF278"/>
  <c r="BG278"/>
  <c r="BH278"/>
  <c r="BI278"/>
  <c r="BJ278"/>
  <c r="AY281"/>
  <c r="AZ281"/>
  <c r="BA281"/>
  <c r="BB281"/>
  <c r="BC281"/>
  <c r="BD281"/>
  <c r="BE281"/>
  <c r="BF281"/>
  <c r="BG281"/>
  <c r="BH281"/>
  <c r="BI281"/>
  <c r="BJ281"/>
  <c r="AT267"/>
  <c r="AT290"/>
  <c r="AN267"/>
  <c r="AN290"/>
  <c r="AY280"/>
  <c r="AZ280"/>
  <c r="BA280"/>
  <c r="BB280"/>
  <c r="BC280"/>
  <c r="BD280"/>
  <c r="BE280"/>
  <c r="BF280"/>
  <c r="BG280"/>
  <c r="BH280"/>
  <c r="BI280"/>
  <c r="BJ280"/>
  <c r="AY307"/>
  <c r="AY259"/>
  <c r="AZ307"/>
  <c r="AZ259"/>
  <c r="BA307"/>
  <c r="BB307"/>
  <c r="BA259"/>
  <c r="BA291" s="1"/>
  <c r="BB259"/>
  <c r="BB291" s="1"/>
  <c r="BC307"/>
  <c r="BC259"/>
  <c r="BD307"/>
  <c r="BE307"/>
  <c r="BE259"/>
  <c r="BD259"/>
  <c r="BD291" s="1"/>
  <c r="BF307"/>
  <c r="BF259"/>
  <c r="BF291" s="1"/>
  <c r="BG259"/>
  <c r="BG291" s="1"/>
  <c r="BG307"/>
  <c r="BH307"/>
  <c r="BH259"/>
  <c r="BI259"/>
  <c r="BI307"/>
  <c r="BJ307"/>
  <c r="BJ259"/>
  <c r="BJ291" s="1"/>
  <c r="AA299"/>
  <c r="AA300" s="1"/>
  <c r="AM297"/>
  <c r="AP292"/>
  <c r="AG299"/>
  <c r="AQ296"/>
  <c r="AV315"/>
  <c r="AE299"/>
  <c r="AL299"/>
  <c r="AW295"/>
  <c r="AO295"/>
  <c r="BO311"/>
  <c r="AV294"/>
  <c r="BO310"/>
  <c r="AH299"/>
  <c r="AX293"/>
  <c r="AD299"/>
  <c r="AV283"/>
  <c r="AR283"/>
  <c r="AN283"/>
  <c r="AT291"/>
  <c r="AQ191"/>
  <c r="AB179"/>
  <c r="AC179" s="1"/>
  <c r="AD179" s="1"/>
  <c r="AE179" s="1"/>
  <c r="AF179" s="1"/>
  <c r="AG179" s="1"/>
  <c r="AH179" s="1"/>
  <c r="AI179" s="1"/>
  <c r="AJ179" s="1"/>
  <c r="AK179" s="1"/>
  <c r="AL179" s="1"/>
  <c r="AT292"/>
  <c r="AR292"/>
  <c r="AQ292"/>
  <c r="BO308"/>
  <c r="AB268"/>
  <c r="AC268" s="1"/>
  <c r="AD268" s="1"/>
  <c r="AE268" s="1"/>
  <c r="AF268" s="1"/>
  <c r="AG268" s="1"/>
  <c r="AH268" s="1"/>
  <c r="AI268" s="1"/>
  <c r="AJ268" s="1"/>
  <c r="AK268" s="1"/>
  <c r="AL268" s="1"/>
  <c r="AS296"/>
  <c r="AO296"/>
  <c r="BO312"/>
  <c r="AF299"/>
  <c r="AT297"/>
  <c r="BO313"/>
  <c r="AX315"/>
  <c r="AT315"/>
  <c r="AR315"/>
  <c r="AN315"/>
  <c r="AP294"/>
  <c r="AN294"/>
  <c r="AB299"/>
  <c r="AJ299"/>
  <c r="AV293"/>
  <c r="AT293"/>
  <c r="AR293"/>
  <c r="AN293"/>
  <c r="BO309"/>
  <c r="AW283"/>
  <c r="AS283"/>
  <c r="AO283"/>
  <c r="AX291"/>
  <c r="AV291"/>
  <c r="AS291"/>
  <c r="AN291"/>
  <c r="AQ267"/>
  <c r="AQ290"/>
  <c r="AY311"/>
  <c r="AZ263"/>
  <c r="AY263"/>
  <c r="AZ311"/>
  <c r="BA311"/>
  <c r="BA263"/>
  <c r="BB311"/>
  <c r="BB263"/>
  <c r="BC311"/>
  <c r="BC263"/>
  <c r="BD311"/>
  <c r="BE311"/>
  <c r="BD263"/>
  <c r="BE263"/>
  <c r="BF311"/>
  <c r="BF263"/>
  <c r="BG311"/>
  <c r="BH311"/>
  <c r="BH263"/>
  <c r="BG263"/>
  <c r="BI311"/>
  <c r="BJ263"/>
  <c r="BJ311"/>
  <c r="BI263"/>
  <c r="AY274"/>
  <c r="AZ274"/>
  <c r="BA274"/>
  <c r="BB274"/>
  <c r="BC274"/>
  <c r="BD274"/>
  <c r="BE274"/>
  <c r="BF274"/>
  <c r="BG274"/>
  <c r="BH274"/>
  <c r="BI274"/>
  <c r="BJ274"/>
  <c r="AY308"/>
  <c r="AY260"/>
  <c r="AZ260"/>
  <c r="AZ308"/>
  <c r="BA308"/>
  <c r="BA260"/>
  <c r="BB308"/>
  <c r="BB260"/>
  <c r="BC308"/>
  <c r="BC260"/>
  <c r="BD308"/>
  <c r="BD260"/>
  <c r="BE308"/>
  <c r="BE260"/>
  <c r="BF308"/>
  <c r="BG308"/>
  <c r="BF260"/>
  <c r="BG260"/>
  <c r="BH308"/>
  <c r="BI308"/>
  <c r="BI260"/>
  <c r="BH260"/>
  <c r="BJ308"/>
  <c r="BJ260"/>
  <c r="AY312"/>
  <c r="AY264"/>
  <c r="AZ312"/>
  <c r="AZ264"/>
  <c r="BA312"/>
  <c r="BA264"/>
  <c r="BB312"/>
  <c r="BC312"/>
  <c r="BB264"/>
  <c r="BC264"/>
  <c r="BD312"/>
  <c r="BE264"/>
  <c r="BD264"/>
  <c r="BE312"/>
  <c r="BF312"/>
  <c r="BF264"/>
  <c r="BG312"/>
  <c r="BG264"/>
  <c r="BH312"/>
  <c r="BH264"/>
  <c r="BI312"/>
  <c r="BI264"/>
  <c r="BJ312"/>
  <c r="BJ264"/>
  <c r="AX267"/>
  <c r="AX290"/>
  <c r="AS267"/>
  <c r="AS290"/>
  <c r="AO267"/>
  <c r="AO290"/>
  <c r="AM267"/>
  <c r="AM268" s="1"/>
  <c r="AM290"/>
  <c r="AY306"/>
  <c r="AZ306"/>
  <c r="AY258"/>
  <c r="BA306"/>
  <c r="AZ258"/>
  <c r="BB306"/>
  <c r="BA258"/>
  <c r="BC306"/>
  <c r="BB258"/>
  <c r="BD306"/>
  <c r="BE306"/>
  <c r="BC258"/>
  <c r="BD258"/>
  <c r="BF306"/>
  <c r="BE258"/>
  <c r="BG306"/>
  <c r="BH306"/>
  <c r="BF258"/>
  <c r="BI306"/>
  <c r="BG258"/>
  <c r="BH258"/>
  <c r="BJ306"/>
  <c r="BI258"/>
  <c r="BJ258"/>
  <c r="AY262"/>
  <c r="AY310"/>
  <c r="AZ310"/>
  <c r="AZ262"/>
  <c r="BA310"/>
  <c r="BA262"/>
  <c r="BB310"/>
  <c r="BC310"/>
  <c r="BC262"/>
  <c r="BB262"/>
  <c r="BD310"/>
  <c r="BE310"/>
  <c r="BD262"/>
  <c r="BE262"/>
  <c r="BF310"/>
  <c r="BG310"/>
  <c r="BG262"/>
  <c r="BF262"/>
  <c r="BH310"/>
  <c r="BH262"/>
  <c r="BI310"/>
  <c r="BI262"/>
  <c r="BJ310"/>
  <c r="BJ262"/>
  <c r="AY279"/>
  <c r="AZ279"/>
  <c r="BA279"/>
  <c r="BB279"/>
  <c r="BC279"/>
  <c r="BD279"/>
  <c r="BE279"/>
  <c r="BF279"/>
  <c r="BG279"/>
  <c r="BH279"/>
  <c r="BI279"/>
  <c r="BJ279"/>
  <c r="AC299"/>
  <c r="AX283"/>
  <c r="AT283"/>
  <c r="AP283"/>
  <c r="AR291"/>
  <c r="BO307"/>
  <c r="AQ189"/>
  <c r="AX292"/>
  <c r="AN292"/>
  <c r="AW296"/>
  <c r="AU296"/>
  <c r="AQ297"/>
  <c r="AO297"/>
  <c r="AN297"/>
  <c r="AW315"/>
  <c r="AS315"/>
  <c r="AQ295"/>
  <c r="AM295"/>
  <c r="AW293"/>
  <c r="AU293"/>
  <c r="AO293"/>
  <c r="AM293"/>
  <c r="AU283"/>
  <c r="AQ283"/>
  <c r="AM283"/>
  <c r="AM284" s="1"/>
  <c r="AW291"/>
  <c r="AU291"/>
  <c r="AQ291"/>
  <c r="AM291"/>
  <c r="AV190"/>
  <c r="AX188"/>
  <c r="AT188"/>
  <c r="AP188"/>
  <c r="AO189"/>
  <c r="AP191"/>
  <c r="AB211"/>
  <c r="AC211" s="1"/>
  <c r="AD211" s="1"/>
  <c r="AE211" s="1"/>
  <c r="AF211" s="1"/>
  <c r="AG211" s="1"/>
  <c r="AH211" s="1"/>
  <c r="AI211" s="1"/>
  <c r="AJ211" s="1"/>
  <c r="AK211" s="1"/>
  <c r="AL211" s="1"/>
  <c r="AU186"/>
  <c r="AQ186"/>
  <c r="AM186"/>
  <c r="AQ192"/>
  <c r="AR190"/>
  <c r="AN190"/>
  <c r="AN189"/>
  <c r="AV186"/>
  <c r="AR186"/>
  <c r="AN186"/>
  <c r="AU192"/>
  <c r="AM192"/>
  <c r="AC163"/>
  <c r="AD163" s="1"/>
  <c r="AE163" s="1"/>
  <c r="AF163" s="1"/>
  <c r="AG163" s="1"/>
  <c r="AH163" s="1"/>
  <c r="AI163" s="1"/>
  <c r="AJ163" s="1"/>
  <c r="AK163" s="1"/>
  <c r="AL163" s="1"/>
  <c r="AX178"/>
  <c r="AT178"/>
  <c r="AP178"/>
  <c r="AW190"/>
  <c r="AS190"/>
  <c r="AU188"/>
  <c r="AQ188"/>
  <c r="AM188"/>
  <c r="AV210"/>
  <c r="AT210"/>
  <c r="AY205"/>
  <c r="AZ205"/>
  <c r="BA205"/>
  <c r="BB205"/>
  <c r="BC205"/>
  <c r="BD205"/>
  <c r="AY157"/>
  <c r="BE205"/>
  <c r="AZ157"/>
  <c r="BF205"/>
  <c r="BG205"/>
  <c r="BA157"/>
  <c r="BB157"/>
  <c r="BH205"/>
  <c r="BC157"/>
  <c r="BI205"/>
  <c r="BJ205"/>
  <c r="BD157"/>
  <c r="BE157"/>
  <c r="BF157"/>
  <c r="BG157"/>
  <c r="BH157"/>
  <c r="BI157"/>
  <c r="BJ157"/>
  <c r="AY169"/>
  <c r="AZ169"/>
  <c r="BA169"/>
  <c r="BB169"/>
  <c r="BC169"/>
  <c r="BD169"/>
  <c r="BE169"/>
  <c r="BF169"/>
  <c r="BG169"/>
  <c r="BH169"/>
  <c r="BI169"/>
  <c r="BJ169"/>
  <c r="AX162"/>
  <c r="AX185"/>
  <c r="AR185"/>
  <c r="AR162"/>
  <c r="AP162"/>
  <c r="AP185"/>
  <c r="AN185"/>
  <c r="AN162"/>
  <c r="AY176"/>
  <c r="AZ176"/>
  <c r="BA176"/>
  <c r="BB176"/>
  <c r="BC176"/>
  <c r="BD176"/>
  <c r="BE176"/>
  <c r="BF176"/>
  <c r="BG176"/>
  <c r="BH176"/>
  <c r="BI176"/>
  <c r="BJ176"/>
  <c r="AY170"/>
  <c r="AZ170"/>
  <c r="BA170"/>
  <c r="BB170"/>
  <c r="BC170"/>
  <c r="BD170"/>
  <c r="BE170"/>
  <c r="BF170"/>
  <c r="BG170"/>
  <c r="BH170"/>
  <c r="BI170"/>
  <c r="BJ170"/>
  <c r="AY172"/>
  <c r="AZ172"/>
  <c r="BA172"/>
  <c r="BB172"/>
  <c r="BC172"/>
  <c r="BD172"/>
  <c r="BE172"/>
  <c r="BF172"/>
  <c r="BG172"/>
  <c r="BH172"/>
  <c r="BI172"/>
  <c r="BJ172"/>
  <c r="AV185"/>
  <c r="AV162"/>
  <c r="AT162"/>
  <c r="AT185"/>
  <c r="AY201"/>
  <c r="AY153"/>
  <c r="AZ201"/>
  <c r="AZ153"/>
  <c r="BA201"/>
  <c r="BA153"/>
  <c r="BB201"/>
  <c r="BB153"/>
  <c r="BC201"/>
  <c r="BC153"/>
  <c r="BD201"/>
  <c r="BD153"/>
  <c r="BE201"/>
  <c r="BE153"/>
  <c r="BF153"/>
  <c r="BF201"/>
  <c r="BG201"/>
  <c r="BG153"/>
  <c r="BH201"/>
  <c r="BH153"/>
  <c r="AY175"/>
  <c r="AZ175"/>
  <c r="BA175"/>
  <c r="BB175"/>
  <c r="BC175"/>
  <c r="BD175"/>
  <c r="BE175"/>
  <c r="BF175"/>
  <c r="BG175"/>
  <c r="BH175"/>
  <c r="BI175"/>
  <c r="BJ175"/>
  <c r="BO203"/>
  <c r="BO202"/>
  <c r="AQ190"/>
  <c r="BO206"/>
  <c r="AW188"/>
  <c r="AO188"/>
  <c r="AU189"/>
  <c r="BO205"/>
  <c r="AV187"/>
  <c r="AR187"/>
  <c r="AN187"/>
  <c r="AW191"/>
  <c r="AS191"/>
  <c r="AG194"/>
  <c r="AK194"/>
  <c r="AX192"/>
  <c r="AT192"/>
  <c r="AU178"/>
  <c r="AQ178"/>
  <c r="AM178"/>
  <c r="AM179" s="1"/>
  <c r="AU190"/>
  <c r="AO190"/>
  <c r="AM190"/>
  <c r="AX210"/>
  <c r="AR210"/>
  <c r="AP210"/>
  <c r="AN210"/>
  <c r="AY207"/>
  <c r="AZ207"/>
  <c r="BA207"/>
  <c r="BB207"/>
  <c r="BC207"/>
  <c r="BD207"/>
  <c r="BE207"/>
  <c r="BF207"/>
  <c r="AY159"/>
  <c r="AZ159"/>
  <c r="BG207"/>
  <c r="BH207"/>
  <c r="BA159"/>
  <c r="BB159"/>
  <c r="BI207"/>
  <c r="BJ207"/>
  <c r="BC159"/>
  <c r="BD159"/>
  <c r="BE159"/>
  <c r="BF159"/>
  <c r="BG159"/>
  <c r="BH159"/>
  <c r="BI159"/>
  <c r="BJ159"/>
  <c r="AY208"/>
  <c r="AY160"/>
  <c r="AZ208"/>
  <c r="AZ160"/>
  <c r="BA160"/>
  <c r="BA208"/>
  <c r="BB208"/>
  <c r="BB160"/>
  <c r="BC160"/>
  <c r="BC208"/>
  <c r="BD160"/>
  <c r="BD208"/>
  <c r="BE208"/>
  <c r="BE160"/>
  <c r="BF208"/>
  <c r="BF160"/>
  <c r="BG208"/>
  <c r="BG160"/>
  <c r="BH208"/>
  <c r="BH160"/>
  <c r="BI208"/>
  <c r="BI160"/>
  <c r="BJ208"/>
  <c r="BJ160"/>
  <c r="AY204"/>
  <c r="AY156"/>
  <c r="AZ156"/>
  <c r="AZ204"/>
  <c r="BA204"/>
  <c r="BA156"/>
  <c r="BB204"/>
  <c r="BB156"/>
  <c r="BC204"/>
  <c r="BC156"/>
  <c r="BD204"/>
  <c r="BD156"/>
  <c r="BE204"/>
  <c r="BE156"/>
  <c r="BF156"/>
  <c r="BF204"/>
  <c r="BG204"/>
  <c r="BG156"/>
  <c r="BH156"/>
  <c r="BH204"/>
  <c r="BI204"/>
  <c r="BI156"/>
  <c r="BJ204"/>
  <c r="BJ156"/>
  <c r="AW162"/>
  <c r="AW185"/>
  <c r="BO201"/>
  <c r="AM210"/>
  <c r="AM211" s="1"/>
  <c r="AN211" s="1"/>
  <c r="AY171"/>
  <c r="AZ171"/>
  <c r="BA171"/>
  <c r="BB171"/>
  <c r="BC171"/>
  <c r="BD171"/>
  <c r="BE171"/>
  <c r="BF171"/>
  <c r="BG171"/>
  <c r="BH171"/>
  <c r="BI171"/>
  <c r="BJ171"/>
  <c r="AO191"/>
  <c r="AI194"/>
  <c r="AP192"/>
  <c r="AC194"/>
  <c r="AV178"/>
  <c r="AR178"/>
  <c r="AN178"/>
  <c r="AV188"/>
  <c r="AR188"/>
  <c r="AN188"/>
  <c r="AU210"/>
  <c r="AS210"/>
  <c r="AQ210"/>
  <c r="AO210"/>
  <c r="AL194"/>
  <c r="AD194"/>
  <c r="AH194"/>
  <c r="AY203"/>
  <c r="AZ203"/>
  <c r="BA203"/>
  <c r="BB203"/>
  <c r="BC203"/>
  <c r="BD203"/>
  <c r="BE203"/>
  <c r="BF203"/>
  <c r="BG203"/>
  <c r="BH203"/>
  <c r="BI203"/>
  <c r="BJ203"/>
  <c r="AY155"/>
  <c r="AZ155"/>
  <c r="BA155"/>
  <c r="BB155"/>
  <c r="BC155"/>
  <c r="BD155"/>
  <c r="BE155"/>
  <c r="BF155"/>
  <c r="BG155"/>
  <c r="BH155"/>
  <c r="BI155"/>
  <c r="BJ155"/>
  <c r="AY202"/>
  <c r="AZ202"/>
  <c r="BA202"/>
  <c r="BB202"/>
  <c r="BC202"/>
  <c r="BD202"/>
  <c r="BE202"/>
  <c r="BF202"/>
  <c r="BG202"/>
  <c r="BH202"/>
  <c r="BI202"/>
  <c r="BJ202"/>
  <c r="AY154"/>
  <c r="AZ154"/>
  <c r="BA154"/>
  <c r="BB154"/>
  <c r="BC154"/>
  <c r="BD154"/>
  <c r="BE154"/>
  <c r="BF154"/>
  <c r="BG154"/>
  <c r="BH154"/>
  <c r="BI154"/>
  <c r="BJ154"/>
  <c r="AY174"/>
  <c r="AZ174"/>
  <c r="BA174"/>
  <c r="BB174"/>
  <c r="BC174"/>
  <c r="BD174"/>
  <c r="BE174"/>
  <c r="BF174"/>
  <c r="BG174"/>
  <c r="BH174"/>
  <c r="BI174"/>
  <c r="BJ174"/>
  <c r="AY158"/>
  <c r="AY206"/>
  <c r="AZ206"/>
  <c r="AZ158"/>
  <c r="BA206"/>
  <c r="BA158"/>
  <c r="BB206"/>
  <c r="BB158"/>
  <c r="BC206"/>
  <c r="BC158"/>
  <c r="BD206"/>
  <c r="BD158"/>
  <c r="BE158"/>
  <c r="BE206"/>
  <c r="BF206"/>
  <c r="BF158"/>
  <c r="BG158"/>
  <c r="BG206"/>
  <c r="BH206"/>
  <c r="BH158"/>
  <c r="BI206"/>
  <c r="BI158"/>
  <c r="BJ206"/>
  <c r="BJ158"/>
  <c r="AU162"/>
  <c r="AU185"/>
  <c r="AS162"/>
  <c r="AS185"/>
  <c r="AQ185"/>
  <c r="AQ162"/>
  <c r="AO162"/>
  <c r="AO185"/>
  <c r="AM162"/>
  <c r="AM163" s="1"/>
  <c r="AM185"/>
  <c r="AY173"/>
  <c r="AZ173"/>
  <c r="BA173"/>
  <c r="BB173"/>
  <c r="BC173"/>
  <c r="BD173"/>
  <c r="BE173"/>
  <c r="BF173"/>
  <c r="BG173"/>
  <c r="BH173"/>
  <c r="BI173"/>
  <c r="BJ173"/>
  <c r="AM189"/>
  <c r="BO207"/>
  <c r="AE194"/>
  <c r="AX186"/>
  <c r="AT186"/>
  <c r="AP186"/>
  <c r="BO208"/>
  <c r="AA194"/>
  <c r="AA195" s="1"/>
  <c r="AW178"/>
  <c r="AS178"/>
  <c r="AO178"/>
  <c r="AX190"/>
  <c r="AT190"/>
  <c r="AP190"/>
  <c r="AS188"/>
  <c r="BO204"/>
  <c r="AW210"/>
  <c r="AJ194"/>
  <c r="AB194"/>
  <c r="AF194"/>
  <c r="C86"/>
  <c r="C45" i="8" s="1"/>
  <c r="N57" i="9"/>
  <c r="D98" i="7"/>
  <c r="E13" i="6" s="1"/>
  <c r="D87" i="7"/>
  <c r="N13" i="9" s="1"/>
  <c r="C85" i="7"/>
  <c r="C101"/>
  <c r="D16" i="6" s="1"/>
  <c r="D86" i="7"/>
  <c r="N12" i="9" s="1"/>
  <c r="C84" i="7"/>
  <c r="C100"/>
  <c r="D15" i="6" s="1"/>
  <c r="N113" i="9"/>
  <c r="D102" i="7"/>
  <c r="E17" i="6" s="1"/>
  <c r="N71" i="9"/>
  <c r="D99" i="7"/>
  <c r="E14" i="6" s="1"/>
  <c r="C98" i="7"/>
  <c r="D13" i="6" s="1"/>
  <c r="C96" i="7"/>
  <c r="D11" i="6" s="1"/>
  <c r="E102" i="7"/>
  <c r="F17" i="6" s="1"/>
  <c r="E98" i="7"/>
  <c r="F13" i="6" s="1"/>
  <c r="E101" i="7"/>
  <c r="F16" i="6" s="1"/>
  <c r="F9" i="7"/>
  <c r="F15"/>
  <c r="E37"/>
  <c r="E40"/>
  <c r="G15"/>
  <c r="F14"/>
  <c r="F8"/>
  <c r="E43"/>
  <c r="E41"/>
  <c r="F12"/>
  <c r="F11"/>
  <c r="F10"/>
  <c r="E39"/>
  <c r="E17"/>
  <c r="E18" s="1"/>
  <c r="E42"/>
  <c r="E38"/>
  <c r="N72" i="9"/>
  <c r="M13" i="14"/>
  <c r="K15" s="1"/>
  <c r="S13"/>
  <c r="E84" i="7"/>
  <c r="N44" i="9"/>
  <c r="D45" i="7"/>
  <c r="D46" s="1"/>
  <c r="F82"/>
  <c r="E29" i="8"/>
  <c r="E31"/>
  <c r="E100" i="7"/>
  <c r="F15" i="6" s="1"/>
  <c r="E28" i="8"/>
  <c r="E30"/>
  <c r="E25"/>
  <c r="E26"/>
  <c r="D32" i="7"/>
  <c r="E27" i="8"/>
  <c r="E103" i="7"/>
  <c r="F18" i="6" s="1"/>
  <c r="E96" i="7"/>
  <c r="F11" i="6" s="1"/>
  <c r="C42" i="8"/>
  <c r="N29" i="9"/>
  <c r="D14" i="12"/>
  <c r="D38" s="1"/>
  <c r="F57" i="7"/>
  <c r="F29"/>
  <c r="F53"/>
  <c r="F25"/>
  <c r="F56"/>
  <c r="F28"/>
  <c r="F52"/>
  <c r="F24"/>
  <c r="N43" i="9"/>
  <c r="C40" i="8"/>
  <c r="C24"/>
  <c r="E80" i="7"/>
  <c r="F86"/>
  <c r="E87"/>
  <c r="C46" i="8"/>
  <c r="E31" i="7"/>
  <c r="F85"/>
  <c r="N99" i="9"/>
  <c r="N85"/>
  <c r="F54" i="7"/>
  <c r="F26"/>
  <c r="F50"/>
  <c r="F22"/>
  <c r="F55"/>
  <c r="F27"/>
  <c r="F41" s="1"/>
  <c r="F51"/>
  <c r="F23"/>
  <c r="Y36" i="12"/>
  <c r="E99" i="7"/>
  <c r="F14" i="6" s="1"/>
  <c r="D60" i="7"/>
  <c r="E59"/>
  <c r="E83"/>
  <c r="BH606" l="1"/>
  <c r="BI612"/>
  <c r="BH502"/>
  <c r="D11" i="1"/>
  <c r="G9"/>
  <c r="AU9" s="1"/>
  <c r="BF820" i="7"/>
  <c r="F9" i="1"/>
  <c r="AJ9" s="1"/>
  <c r="E11"/>
  <c r="H11"/>
  <c r="C39" i="8"/>
  <c r="D39" s="1"/>
  <c r="AY612" i="7"/>
  <c r="BJ820"/>
  <c r="BB190"/>
  <c r="BE501"/>
  <c r="BD612"/>
  <c r="AZ292"/>
  <c r="BG190"/>
  <c r="AY190"/>
  <c r="BI501"/>
  <c r="BI153"/>
  <c r="BI185" s="1"/>
  <c r="BE925"/>
  <c r="BA925"/>
  <c r="BA501"/>
  <c r="AZ612"/>
  <c r="BD925"/>
  <c r="BC926"/>
  <c r="AY926"/>
  <c r="BI186"/>
  <c r="BE186"/>
  <c r="BA186"/>
  <c r="BJ127"/>
  <c r="BJ54" i="8"/>
  <c r="BI201" i="7"/>
  <c r="BI210" s="1"/>
  <c r="BE606"/>
  <c r="BF190"/>
  <c r="BJ501"/>
  <c r="BJ190"/>
  <c r="BC818"/>
  <c r="BB607"/>
  <c r="BI822"/>
  <c r="BE822"/>
  <c r="AN793"/>
  <c r="AO793" s="1"/>
  <c r="AP793" s="1"/>
  <c r="AQ793" s="1"/>
  <c r="AR793" s="1"/>
  <c r="AS793" s="1"/>
  <c r="AT793" s="1"/>
  <c r="AU793" s="1"/>
  <c r="AV793" s="1"/>
  <c r="AW793" s="1"/>
  <c r="AX793" s="1"/>
  <c r="BF818"/>
  <c r="AZ924"/>
  <c r="BG921"/>
  <c r="BA822"/>
  <c r="BI817"/>
  <c r="BE817"/>
  <c r="BG818"/>
  <c r="BB818"/>
  <c r="BJ925"/>
  <c r="BF925"/>
  <c r="BB925"/>
  <c r="BH924"/>
  <c r="BD924"/>
  <c r="AZ822"/>
  <c r="BJ818"/>
  <c r="AN898"/>
  <c r="BC923"/>
  <c r="BH822"/>
  <c r="BD822"/>
  <c r="BI820"/>
  <c r="BE820"/>
  <c r="BA820"/>
  <c r="BC925"/>
  <c r="AY925"/>
  <c r="BH926"/>
  <c r="BD926"/>
  <c r="BG923"/>
  <c r="BI925"/>
  <c r="BF926"/>
  <c r="BB926"/>
  <c r="BF924"/>
  <c r="BC924"/>
  <c r="AY924"/>
  <c r="BC921"/>
  <c r="AO929"/>
  <c r="BC607"/>
  <c r="AY607"/>
  <c r="BJ822"/>
  <c r="BF822"/>
  <c r="BH925"/>
  <c r="AZ925"/>
  <c r="AB930"/>
  <c r="AC930" s="1"/>
  <c r="AD930" s="1"/>
  <c r="AE930" s="1"/>
  <c r="AF930" s="1"/>
  <c r="AG930" s="1"/>
  <c r="AH930" s="1"/>
  <c r="AI930" s="1"/>
  <c r="AJ930" s="1"/>
  <c r="AK930" s="1"/>
  <c r="AL930" s="1"/>
  <c r="BJ926"/>
  <c r="BG926"/>
  <c r="BJ924"/>
  <c r="AO914"/>
  <c r="AP914" s="1"/>
  <c r="AQ914" s="1"/>
  <c r="AR914" s="1"/>
  <c r="AS914" s="1"/>
  <c r="AT914" s="1"/>
  <c r="AU914" s="1"/>
  <c r="AV914" s="1"/>
  <c r="AW914" s="1"/>
  <c r="AX914" s="1"/>
  <c r="BI923"/>
  <c r="BE923"/>
  <c r="BA921"/>
  <c r="BH945"/>
  <c r="BB945"/>
  <c r="BH927"/>
  <c r="BF927"/>
  <c r="BD927"/>
  <c r="BB927"/>
  <c r="BI897"/>
  <c r="BI920"/>
  <c r="BE897"/>
  <c r="BE920"/>
  <c r="BC920"/>
  <c r="BC897"/>
  <c r="BJ897"/>
  <c r="BJ920"/>
  <c r="BH920"/>
  <c r="BH897"/>
  <c r="BF897"/>
  <c r="BF920"/>
  <c r="BI913"/>
  <c r="BE913"/>
  <c r="BA913"/>
  <c r="BI922"/>
  <c r="BE922"/>
  <c r="AZ945"/>
  <c r="AR929"/>
  <c r="BP943"/>
  <c r="BG925"/>
  <c r="BP941"/>
  <c r="AS929"/>
  <c r="BJ913"/>
  <c r="BF913"/>
  <c r="BB913"/>
  <c r="BI926"/>
  <c r="BI924"/>
  <c r="AM929"/>
  <c r="AM930" s="1"/>
  <c r="BJ923"/>
  <c r="BF923"/>
  <c r="BA923"/>
  <c r="AY923"/>
  <c r="AN946"/>
  <c r="AO946" s="1"/>
  <c r="AP946" s="1"/>
  <c r="AQ946" s="1"/>
  <c r="AR946" s="1"/>
  <c r="AS946" s="1"/>
  <c r="AT946" s="1"/>
  <c r="AU946" s="1"/>
  <c r="AV946" s="1"/>
  <c r="AW946" s="1"/>
  <c r="AX946" s="1"/>
  <c r="AP929"/>
  <c r="BJ921"/>
  <c r="BH921"/>
  <c r="BF921"/>
  <c r="BD921"/>
  <c r="BB921"/>
  <c r="BJ922"/>
  <c r="BF922"/>
  <c r="BC922"/>
  <c r="BA922"/>
  <c r="AY922"/>
  <c r="BE945"/>
  <c r="BC945"/>
  <c r="BA945"/>
  <c r="AX929"/>
  <c r="AZ927"/>
  <c r="BG897"/>
  <c r="BG920"/>
  <c r="BD920"/>
  <c r="BD897"/>
  <c r="BB897"/>
  <c r="BB920"/>
  <c r="AZ920"/>
  <c r="AZ897"/>
  <c r="AY945"/>
  <c r="AY946" s="1"/>
  <c r="BP936"/>
  <c r="AN704"/>
  <c r="AO704" s="1"/>
  <c r="AP704" s="1"/>
  <c r="AQ704" s="1"/>
  <c r="AR704" s="1"/>
  <c r="AS704" s="1"/>
  <c r="AT704" s="1"/>
  <c r="AU704" s="1"/>
  <c r="AV704" s="1"/>
  <c r="AW704" s="1"/>
  <c r="AX704" s="1"/>
  <c r="BH716"/>
  <c r="BF717"/>
  <c r="BB717"/>
  <c r="BH817"/>
  <c r="BD817"/>
  <c r="AZ817"/>
  <c r="BG913"/>
  <c r="BC913"/>
  <c r="AY913"/>
  <c r="AY914" s="1"/>
  <c r="BE926"/>
  <c r="BE924"/>
  <c r="AO898"/>
  <c r="AP898" s="1"/>
  <c r="AQ898" s="1"/>
  <c r="AR898" s="1"/>
  <c r="AS898" s="1"/>
  <c r="AT898" s="1"/>
  <c r="AU898" s="1"/>
  <c r="AV898" s="1"/>
  <c r="AW898" s="1"/>
  <c r="AX898" s="1"/>
  <c r="AU929"/>
  <c r="BP939"/>
  <c r="AN929"/>
  <c r="AV929"/>
  <c r="AZ921"/>
  <c r="BP937"/>
  <c r="BG922"/>
  <c r="AZ922"/>
  <c r="BP938"/>
  <c r="BI945"/>
  <c r="BI927"/>
  <c r="BC927"/>
  <c r="BA927"/>
  <c r="AY927"/>
  <c r="BA897"/>
  <c r="BA920"/>
  <c r="AY897"/>
  <c r="AY898" s="1"/>
  <c r="AZ898" s="1"/>
  <c r="AY920"/>
  <c r="BD716"/>
  <c r="AZ716"/>
  <c r="AB825"/>
  <c r="AC825" s="1"/>
  <c r="AD825" s="1"/>
  <c r="AE825" s="1"/>
  <c r="AF825" s="1"/>
  <c r="AG825" s="1"/>
  <c r="AH825" s="1"/>
  <c r="AI825" s="1"/>
  <c r="AJ825" s="1"/>
  <c r="AK825" s="1"/>
  <c r="AL825" s="1"/>
  <c r="BG822"/>
  <c r="BC822"/>
  <c r="AY822"/>
  <c r="BI808"/>
  <c r="BE808"/>
  <c r="BA808"/>
  <c r="AQ929"/>
  <c r="AW929"/>
  <c r="BH913"/>
  <c r="BD913"/>
  <c r="AZ913"/>
  <c r="BA926"/>
  <c r="BP942"/>
  <c r="BA924"/>
  <c r="BP940"/>
  <c r="BH923"/>
  <c r="BD923"/>
  <c r="BB923"/>
  <c r="AZ923"/>
  <c r="BI921"/>
  <c r="BE921"/>
  <c r="AY921"/>
  <c r="BH922"/>
  <c r="BD922"/>
  <c r="BB922"/>
  <c r="BJ945"/>
  <c r="BG945"/>
  <c r="BF945"/>
  <c r="BD945"/>
  <c r="AT929"/>
  <c r="BJ927"/>
  <c r="BG927"/>
  <c r="BE927"/>
  <c r="BH818"/>
  <c r="BD818"/>
  <c r="AZ818"/>
  <c r="BC820"/>
  <c r="BJ840"/>
  <c r="BI819"/>
  <c r="BG819"/>
  <c r="BE819"/>
  <c r="BA819"/>
  <c r="BF816"/>
  <c r="BB816"/>
  <c r="BP832"/>
  <c r="BI821"/>
  <c r="AZ821"/>
  <c r="BB822"/>
  <c r="AT824"/>
  <c r="BG815"/>
  <c r="BG792"/>
  <c r="BE792"/>
  <c r="BE815"/>
  <c r="BC815"/>
  <c r="BC792"/>
  <c r="BA815"/>
  <c r="BA792"/>
  <c r="AY815"/>
  <c r="AY792"/>
  <c r="AY793" s="1"/>
  <c r="BI815"/>
  <c r="BI792"/>
  <c r="BP838"/>
  <c r="BP836"/>
  <c r="BP835"/>
  <c r="BH816"/>
  <c r="BD816"/>
  <c r="AZ816"/>
  <c r="AU824"/>
  <c r="AY716"/>
  <c r="BE717"/>
  <c r="BA717"/>
  <c r="AR824"/>
  <c r="BJ817"/>
  <c r="BF817"/>
  <c r="BC817"/>
  <c r="AY817"/>
  <c r="BJ808"/>
  <c r="BF808"/>
  <c r="BB808"/>
  <c r="BI818"/>
  <c r="BE818"/>
  <c r="BA818"/>
  <c r="AZ820"/>
  <c r="BH840"/>
  <c r="BF840"/>
  <c r="BD840"/>
  <c r="BB840"/>
  <c r="AZ840"/>
  <c r="BC819"/>
  <c r="AZ819"/>
  <c r="BI816"/>
  <c r="BG816"/>
  <c r="BE816"/>
  <c r="BA816"/>
  <c r="BJ821"/>
  <c r="BG821"/>
  <c r="BE821"/>
  <c r="BA821"/>
  <c r="AY821"/>
  <c r="AO824"/>
  <c r="BJ815"/>
  <c r="BJ792"/>
  <c r="BH792"/>
  <c r="BH815"/>
  <c r="BF815"/>
  <c r="BF792"/>
  <c r="BD792"/>
  <c r="BD815"/>
  <c r="BB815"/>
  <c r="BB792"/>
  <c r="AZ792"/>
  <c r="AZ815"/>
  <c r="BA715"/>
  <c r="BG716"/>
  <c r="BC716"/>
  <c r="AM824"/>
  <c r="AM825" s="1"/>
  <c r="BG817"/>
  <c r="BA817"/>
  <c r="BP833"/>
  <c r="BG808"/>
  <c r="BC808"/>
  <c r="AY808"/>
  <c r="AY809" s="1"/>
  <c r="BH820"/>
  <c r="BD820"/>
  <c r="AN824"/>
  <c r="AV824"/>
  <c r="AN841"/>
  <c r="AO841" s="1"/>
  <c r="AP841" s="1"/>
  <c r="AQ841" s="1"/>
  <c r="AR841" s="1"/>
  <c r="AS841" s="1"/>
  <c r="AT841" s="1"/>
  <c r="AU841" s="1"/>
  <c r="AV841" s="1"/>
  <c r="AW841" s="1"/>
  <c r="AX841" s="1"/>
  <c r="BJ819"/>
  <c r="BF819"/>
  <c r="BB819"/>
  <c r="BC816"/>
  <c r="AY816"/>
  <c r="AS824"/>
  <c r="BC821"/>
  <c r="BP837"/>
  <c r="AY840"/>
  <c r="AY841" s="1"/>
  <c r="AZ841" s="1"/>
  <c r="BP831"/>
  <c r="BF399"/>
  <c r="BB817"/>
  <c r="BH808"/>
  <c r="BD808"/>
  <c r="AZ808"/>
  <c r="AO809"/>
  <c r="AP809" s="1"/>
  <c r="AQ809" s="1"/>
  <c r="AR809" s="1"/>
  <c r="AS809" s="1"/>
  <c r="AT809" s="1"/>
  <c r="AU809" s="1"/>
  <c r="AV809" s="1"/>
  <c r="AW809" s="1"/>
  <c r="AX809" s="1"/>
  <c r="BP834"/>
  <c r="BI840"/>
  <c r="BG840"/>
  <c r="BE840"/>
  <c r="BC840"/>
  <c r="BA840"/>
  <c r="AP824"/>
  <c r="AX824"/>
  <c r="AQ824"/>
  <c r="BH819"/>
  <c r="BD819"/>
  <c r="AY819"/>
  <c r="BJ816"/>
  <c r="AW824"/>
  <c r="BH821"/>
  <c r="BF821"/>
  <c r="BD821"/>
  <c r="BB821"/>
  <c r="BA735"/>
  <c r="BD715"/>
  <c r="BF716"/>
  <c r="BB716"/>
  <c r="BH715"/>
  <c r="AZ715"/>
  <c r="BJ716"/>
  <c r="BG294"/>
  <c r="BC294"/>
  <c r="AY294"/>
  <c r="BB400"/>
  <c r="BJ399"/>
  <c r="BJ735"/>
  <c r="BF735"/>
  <c r="BB735"/>
  <c r="AT719"/>
  <c r="AX719"/>
  <c r="BE712"/>
  <c r="BC712"/>
  <c r="AY712"/>
  <c r="AO719"/>
  <c r="BI703"/>
  <c r="BE703"/>
  <c r="BA703"/>
  <c r="AZ717"/>
  <c r="BD713"/>
  <c r="BB713"/>
  <c r="AZ713"/>
  <c r="BH714"/>
  <c r="BF714"/>
  <c r="BI711"/>
  <c r="AY711"/>
  <c r="BF687"/>
  <c r="BF710"/>
  <c r="BC687"/>
  <c r="BC710"/>
  <c r="AY687"/>
  <c r="AY688" s="1"/>
  <c r="AY710"/>
  <c r="BI710"/>
  <c r="BI687"/>
  <c r="BE710"/>
  <c r="BE687"/>
  <c r="BA710"/>
  <c r="BA687"/>
  <c r="BH712"/>
  <c r="BP731"/>
  <c r="BP732"/>
  <c r="BP733"/>
  <c r="BG713"/>
  <c r="BP729"/>
  <c r="AR719"/>
  <c r="BH294"/>
  <c r="AZ294"/>
  <c r="BH296"/>
  <c r="AZ296"/>
  <c r="BD292"/>
  <c r="BA606"/>
  <c r="BH735"/>
  <c r="BD735"/>
  <c r="AZ735"/>
  <c r="AN719"/>
  <c r="AV719"/>
  <c r="BI712"/>
  <c r="BA712"/>
  <c r="BI715"/>
  <c r="BG715"/>
  <c r="BE715"/>
  <c r="AY715"/>
  <c r="AU719"/>
  <c r="BJ703"/>
  <c r="BF703"/>
  <c r="BB703"/>
  <c r="BH713"/>
  <c r="BJ714"/>
  <c r="BD714"/>
  <c r="BB714"/>
  <c r="AZ714"/>
  <c r="BJ711"/>
  <c r="BF711"/>
  <c r="BD711"/>
  <c r="BA711"/>
  <c r="AN736"/>
  <c r="AO736" s="1"/>
  <c r="AP736" s="1"/>
  <c r="AQ736" s="1"/>
  <c r="AR736" s="1"/>
  <c r="AS736" s="1"/>
  <c r="AT736" s="1"/>
  <c r="AU736" s="1"/>
  <c r="AV736" s="1"/>
  <c r="AW736" s="1"/>
  <c r="AX736" s="1"/>
  <c r="BJ687"/>
  <c r="BJ710"/>
  <c r="BG687"/>
  <c r="BG710"/>
  <c r="BD294"/>
  <c r="BD296"/>
  <c r="BH291"/>
  <c r="AZ291"/>
  <c r="BJ293"/>
  <c r="BI735"/>
  <c r="BE735"/>
  <c r="BC735"/>
  <c r="BJ712"/>
  <c r="BF712"/>
  <c r="BD712"/>
  <c r="BB712"/>
  <c r="AZ712"/>
  <c r="BI716"/>
  <c r="AN688"/>
  <c r="AO688" s="1"/>
  <c r="AP688" s="1"/>
  <c r="AQ688" s="1"/>
  <c r="AR688" s="1"/>
  <c r="AS688" s="1"/>
  <c r="AT688" s="1"/>
  <c r="AU688" s="1"/>
  <c r="AV688" s="1"/>
  <c r="AW688" s="1"/>
  <c r="AX688" s="1"/>
  <c r="AQ719"/>
  <c r="AW719"/>
  <c r="BG703"/>
  <c r="BC703"/>
  <c r="AY703"/>
  <c r="AY704" s="1"/>
  <c r="BG717"/>
  <c r="BI713"/>
  <c r="BE713"/>
  <c r="BA713"/>
  <c r="AY713"/>
  <c r="AS719"/>
  <c r="BE714"/>
  <c r="BA714"/>
  <c r="BP730"/>
  <c r="BH711"/>
  <c r="AZ711"/>
  <c r="BP727"/>
  <c r="BH710"/>
  <c r="BH687"/>
  <c r="BD710"/>
  <c r="BD687"/>
  <c r="BB687"/>
  <c r="BB710"/>
  <c r="AZ710"/>
  <c r="AZ687"/>
  <c r="BP726"/>
  <c r="AY735"/>
  <c r="AY736" s="1"/>
  <c r="AZ736" s="1"/>
  <c r="BH396"/>
  <c r="AZ396"/>
  <c r="BG400"/>
  <c r="BC400"/>
  <c r="AY400"/>
  <c r="BG501"/>
  <c r="AY501"/>
  <c r="BE503"/>
  <c r="BA503"/>
  <c r="BA502"/>
  <c r="BG612"/>
  <c r="BG611"/>
  <c r="BG735"/>
  <c r="BG712"/>
  <c r="BP728"/>
  <c r="BE716"/>
  <c r="BA716"/>
  <c r="AM719"/>
  <c r="AM720" s="1"/>
  <c r="BH703"/>
  <c r="BD703"/>
  <c r="AZ703"/>
  <c r="AB720"/>
  <c r="AC720" s="1"/>
  <c r="AD720" s="1"/>
  <c r="AE720" s="1"/>
  <c r="AF720" s="1"/>
  <c r="AG720" s="1"/>
  <c r="AH720" s="1"/>
  <c r="AI720" s="1"/>
  <c r="AJ720" s="1"/>
  <c r="AK720" s="1"/>
  <c r="AL720" s="1"/>
  <c r="BC717"/>
  <c r="AY717"/>
  <c r="BJ713"/>
  <c r="BF713"/>
  <c r="BC713"/>
  <c r="BI714"/>
  <c r="BG714"/>
  <c r="BC714"/>
  <c r="AY714"/>
  <c r="BG711"/>
  <c r="BE711"/>
  <c r="BC711"/>
  <c r="BB711"/>
  <c r="AP719"/>
  <c r="AZ611"/>
  <c r="BD607"/>
  <c r="AB510"/>
  <c r="AC510" s="1"/>
  <c r="AD510" s="1"/>
  <c r="AE510" s="1"/>
  <c r="AF510" s="1"/>
  <c r="AG510" s="1"/>
  <c r="AH510" s="1"/>
  <c r="AI510" s="1"/>
  <c r="AJ510" s="1"/>
  <c r="AK510" s="1"/>
  <c r="AL510" s="1"/>
  <c r="BJ503"/>
  <c r="BH612"/>
  <c r="BD606"/>
  <c r="AZ606"/>
  <c r="BA611"/>
  <c r="BH607"/>
  <c r="AB615"/>
  <c r="AC615" s="1"/>
  <c r="AD615" s="1"/>
  <c r="AE615" s="1"/>
  <c r="AF615" s="1"/>
  <c r="AG615" s="1"/>
  <c r="AH615" s="1"/>
  <c r="AI615" s="1"/>
  <c r="AJ615" s="1"/>
  <c r="AK615" s="1"/>
  <c r="AL615" s="1"/>
  <c r="AY608"/>
  <c r="AO583"/>
  <c r="AP583" s="1"/>
  <c r="AQ583" s="1"/>
  <c r="AR583" s="1"/>
  <c r="AS583" s="1"/>
  <c r="AT583" s="1"/>
  <c r="AU583" s="1"/>
  <c r="AV583" s="1"/>
  <c r="AW583" s="1"/>
  <c r="AX583" s="1"/>
  <c r="AW614"/>
  <c r="BC609"/>
  <c r="BA609"/>
  <c r="AY609"/>
  <c r="BI610"/>
  <c r="BA610"/>
  <c r="AY610"/>
  <c r="AO478"/>
  <c r="AP478" s="1"/>
  <c r="AQ478" s="1"/>
  <c r="AR478" s="1"/>
  <c r="AS478" s="1"/>
  <c r="AT478" s="1"/>
  <c r="AU478" s="1"/>
  <c r="AV478" s="1"/>
  <c r="AW478" s="1"/>
  <c r="AX478" s="1"/>
  <c r="BD611"/>
  <c r="AZ607"/>
  <c r="BH501"/>
  <c r="BD501"/>
  <c r="AZ501"/>
  <c r="BB503"/>
  <c r="BF502"/>
  <c r="BB502"/>
  <c r="BE612"/>
  <c r="BA612"/>
  <c r="AP614"/>
  <c r="BI606"/>
  <c r="BE611"/>
  <c r="BI607"/>
  <c r="BE607"/>
  <c r="BA607"/>
  <c r="AN599"/>
  <c r="AO599" s="1"/>
  <c r="BD608"/>
  <c r="AQ614"/>
  <c r="BJ610"/>
  <c r="BF610"/>
  <c r="BI582"/>
  <c r="BI605"/>
  <c r="BD605"/>
  <c r="BD582"/>
  <c r="BJ582"/>
  <c r="BJ605"/>
  <c r="BC605"/>
  <c r="BC582"/>
  <c r="BA582"/>
  <c r="BA605"/>
  <c r="AZ605"/>
  <c r="AZ582"/>
  <c r="BC630"/>
  <c r="BJ608"/>
  <c r="BH598"/>
  <c r="AZ598"/>
  <c r="BJ612"/>
  <c r="AU614"/>
  <c r="BB606"/>
  <c r="BP622"/>
  <c r="BH191"/>
  <c r="BD191"/>
  <c r="AZ191"/>
  <c r="BF400"/>
  <c r="BC501"/>
  <c r="BI503"/>
  <c r="BE502"/>
  <c r="AP509"/>
  <c r="BF506"/>
  <c r="BD506"/>
  <c r="AZ506"/>
  <c r="BG507"/>
  <c r="BC507"/>
  <c r="AY507"/>
  <c r="BI504"/>
  <c r="BE504"/>
  <c r="BA504"/>
  <c r="BA505"/>
  <c r="BC612"/>
  <c r="BP628"/>
  <c r="AY606"/>
  <c r="BH630"/>
  <c r="BF630"/>
  <c r="AV614"/>
  <c r="BG607"/>
  <c r="BP623"/>
  <c r="BI608"/>
  <c r="BE608"/>
  <c r="BC608"/>
  <c r="BA608"/>
  <c r="AM614"/>
  <c r="AM615" s="1"/>
  <c r="BI609"/>
  <c r="BG609"/>
  <c r="BE609"/>
  <c r="BP625"/>
  <c r="BG610"/>
  <c r="BE610"/>
  <c r="BC610"/>
  <c r="BP626"/>
  <c r="BG598"/>
  <c r="BC598"/>
  <c r="AY598"/>
  <c r="AY599" s="1"/>
  <c r="AN614"/>
  <c r="AX614"/>
  <c r="BH605"/>
  <c r="BH582"/>
  <c r="AY605"/>
  <c r="AY582"/>
  <c r="AY583" s="1"/>
  <c r="BF605"/>
  <c r="BF582"/>
  <c r="BB582"/>
  <c r="BB605"/>
  <c r="BP621"/>
  <c r="AY630"/>
  <c r="AY631" s="1"/>
  <c r="BG605"/>
  <c r="BG582"/>
  <c r="BE582"/>
  <c r="BE605"/>
  <c r="AT614"/>
  <c r="BG630"/>
  <c r="AO614"/>
  <c r="BF608"/>
  <c r="BD598"/>
  <c r="BP627"/>
  <c r="BI630"/>
  <c r="BE630"/>
  <c r="BA630"/>
  <c r="AP599"/>
  <c r="AQ599" s="1"/>
  <c r="AR599" s="1"/>
  <c r="AS599" s="1"/>
  <c r="AT599" s="1"/>
  <c r="AU599" s="1"/>
  <c r="AV599" s="1"/>
  <c r="AW599" s="1"/>
  <c r="AX599" s="1"/>
  <c r="BG608"/>
  <c r="BP624"/>
  <c r="BH609"/>
  <c r="BD609"/>
  <c r="BI598"/>
  <c r="BE598"/>
  <c r="BA598"/>
  <c r="AR614"/>
  <c r="BJ400"/>
  <c r="BB525"/>
  <c r="BF612"/>
  <c r="BF606"/>
  <c r="BC606"/>
  <c r="BF611"/>
  <c r="BB611"/>
  <c r="BJ630"/>
  <c r="BD630"/>
  <c r="BB630"/>
  <c r="AZ630"/>
  <c r="AS614"/>
  <c r="BJ607"/>
  <c r="BF607"/>
  <c r="BH608"/>
  <c r="BB608"/>
  <c r="AZ608"/>
  <c r="BJ609"/>
  <c r="BF609"/>
  <c r="BB609"/>
  <c r="AZ609"/>
  <c r="BH610"/>
  <c r="BD610"/>
  <c r="BB610"/>
  <c r="AZ610"/>
  <c r="BJ598"/>
  <c r="BF598"/>
  <c r="BB598"/>
  <c r="AN631"/>
  <c r="AO631" s="1"/>
  <c r="AP631" s="1"/>
  <c r="AQ631" s="1"/>
  <c r="AR631" s="1"/>
  <c r="AS631" s="1"/>
  <c r="AT631" s="1"/>
  <c r="AU631" s="1"/>
  <c r="AV631" s="1"/>
  <c r="AW631" s="1"/>
  <c r="AX631" s="1"/>
  <c r="BP518"/>
  <c r="AS509"/>
  <c r="BE506"/>
  <c r="BA506"/>
  <c r="BH507"/>
  <c r="BJ504"/>
  <c r="BJ505"/>
  <c r="BF505"/>
  <c r="BB399"/>
  <c r="BG477"/>
  <c r="BG500"/>
  <c r="AY477"/>
  <c r="AY478" s="1"/>
  <c r="AY500"/>
  <c r="BJ500"/>
  <c r="BJ477"/>
  <c r="BP523"/>
  <c r="BC504"/>
  <c r="BC505"/>
  <c r="BA493"/>
  <c r="BI525"/>
  <c r="BG525"/>
  <c r="BE525"/>
  <c r="BC525"/>
  <c r="BA525"/>
  <c r="AM509"/>
  <c r="AM510" s="1"/>
  <c r="BG503"/>
  <c r="AR509"/>
  <c r="BC502"/>
  <c r="AY502"/>
  <c r="BG506"/>
  <c r="BE507"/>
  <c r="BA507"/>
  <c r="AU509"/>
  <c r="BG504"/>
  <c r="AY504"/>
  <c r="BD505"/>
  <c r="AZ505"/>
  <c r="AN509"/>
  <c r="BJ493"/>
  <c r="BF493"/>
  <c r="BB493"/>
  <c r="AV509"/>
  <c r="BI477"/>
  <c r="BI500"/>
  <c r="BC477"/>
  <c r="BC500"/>
  <c r="BA477"/>
  <c r="BA500"/>
  <c r="BH477"/>
  <c r="BH500"/>
  <c r="BD477"/>
  <c r="BD500"/>
  <c r="AZ477"/>
  <c r="AZ500"/>
  <c r="AY525"/>
  <c r="AY526" s="1"/>
  <c r="BP516"/>
  <c r="BP522"/>
  <c r="BI493"/>
  <c r="BE493"/>
  <c r="BE401"/>
  <c r="BD399"/>
  <c r="AZ399"/>
  <c r="AN494"/>
  <c r="AO494" s="1"/>
  <c r="AP494" s="1"/>
  <c r="AQ494" s="1"/>
  <c r="AR494" s="1"/>
  <c r="AS494" s="1"/>
  <c r="AT494" s="1"/>
  <c r="AU494" s="1"/>
  <c r="AV494" s="1"/>
  <c r="AW494" s="1"/>
  <c r="AX494" s="1"/>
  <c r="BH525"/>
  <c r="BD525"/>
  <c r="AO509"/>
  <c r="BF501"/>
  <c r="BP517"/>
  <c r="BH503"/>
  <c r="AZ503"/>
  <c r="BP519"/>
  <c r="BD502"/>
  <c r="BI506"/>
  <c r="BC506"/>
  <c r="AY506"/>
  <c r="BI507"/>
  <c r="BF507"/>
  <c r="AZ507"/>
  <c r="BH504"/>
  <c r="BD504"/>
  <c r="AZ504"/>
  <c r="BP520"/>
  <c r="BI505"/>
  <c r="BG505"/>
  <c r="BB505"/>
  <c r="BP521"/>
  <c r="AT509"/>
  <c r="BG493"/>
  <c r="BC493"/>
  <c r="AY493"/>
  <c r="AY494" s="1"/>
  <c r="BE500"/>
  <c r="BE477"/>
  <c r="BF500"/>
  <c r="BF477"/>
  <c r="BB477"/>
  <c r="BB500"/>
  <c r="BA401"/>
  <c r="BJ525"/>
  <c r="BF525"/>
  <c r="AZ525"/>
  <c r="AX509"/>
  <c r="BB501"/>
  <c r="BD503"/>
  <c r="AZ502"/>
  <c r="AN526"/>
  <c r="AO526" s="1"/>
  <c r="AP526" s="1"/>
  <c r="AQ526" s="1"/>
  <c r="AR526" s="1"/>
  <c r="AS526" s="1"/>
  <c r="AT526" s="1"/>
  <c r="AU526" s="1"/>
  <c r="AV526" s="1"/>
  <c r="AW526" s="1"/>
  <c r="AX526" s="1"/>
  <c r="BJ506"/>
  <c r="BH506"/>
  <c r="BB506"/>
  <c r="BJ507"/>
  <c r="BD507"/>
  <c r="BB507"/>
  <c r="AQ509"/>
  <c r="AW509"/>
  <c r="BF504"/>
  <c r="BB504"/>
  <c r="BH505"/>
  <c r="BE505"/>
  <c r="AY505"/>
  <c r="BH493"/>
  <c r="BD493"/>
  <c r="AZ493"/>
  <c r="AN268"/>
  <c r="AO268" s="1"/>
  <c r="AP268" s="1"/>
  <c r="AQ268" s="1"/>
  <c r="AR268" s="1"/>
  <c r="AS268" s="1"/>
  <c r="AT268" s="1"/>
  <c r="AU268" s="1"/>
  <c r="AV268" s="1"/>
  <c r="AW268" s="1"/>
  <c r="AX268" s="1"/>
  <c r="BF401"/>
  <c r="BB401"/>
  <c r="AB405"/>
  <c r="AC405" s="1"/>
  <c r="AD405" s="1"/>
  <c r="AE405" s="1"/>
  <c r="AF405" s="1"/>
  <c r="AG405" s="1"/>
  <c r="AH405" s="1"/>
  <c r="AI405" s="1"/>
  <c r="AJ405" s="1"/>
  <c r="AK405" s="1"/>
  <c r="AL405" s="1"/>
  <c r="BC420"/>
  <c r="BA420"/>
  <c r="BF396"/>
  <c r="BB396"/>
  <c r="BI400"/>
  <c r="BI388"/>
  <c r="BE388"/>
  <c r="BA388"/>
  <c r="AN389"/>
  <c r="AO389" s="1"/>
  <c r="AP389" s="1"/>
  <c r="AQ389" s="1"/>
  <c r="AR389" s="1"/>
  <c r="AS389" s="1"/>
  <c r="AT389" s="1"/>
  <c r="AU389" s="1"/>
  <c r="AV389" s="1"/>
  <c r="AW389" s="1"/>
  <c r="AX389" s="1"/>
  <c r="BH402"/>
  <c r="BF402"/>
  <c r="BD402"/>
  <c r="AZ402"/>
  <c r="BG398"/>
  <c r="BJ192"/>
  <c r="BH292"/>
  <c r="BB293"/>
  <c r="BE400"/>
  <c r="BA400"/>
  <c r="BJ388"/>
  <c r="BF388"/>
  <c r="BB402"/>
  <c r="BH398"/>
  <c r="BD398"/>
  <c r="BH397"/>
  <c r="BD397"/>
  <c r="BI187"/>
  <c r="BE187"/>
  <c r="BA187"/>
  <c r="BJ188"/>
  <c r="BB188"/>
  <c r="BF192"/>
  <c r="BB192"/>
  <c r="BJ191"/>
  <c r="BF191"/>
  <c r="AN373"/>
  <c r="AO373" s="1"/>
  <c r="AP373" s="1"/>
  <c r="AQ373" s="1"/>
  <c r="AR373" s="1"/>
  <c r="AS373" s="1"/>
  <c r="AT373" s="1"/>
  <c r="AU373" s="1"/>
  <c r="AV373" s="1"/>
  <c r="AW373" s="1"/>
  <c r="AX373" s="1"/>
  <c r="BG399"/>
  <c r="BC399"/>
  <c r="AY399"/>
  <c r="BI397"/>
  <c r="BE397"/>
  <c r="BB397"/>
  <c r="BH190"/>
  <c r="BD190"/>
  <c r="AZ190"/>
  <c r="BC192"/>
  <c r="BG191"/>
  <c r="BC191"/>
  <c r="AY191"/>
  <c r="AN179"/>
  <c r="AO179" s="1"/>
  <c r="AP179" s="1"/>
  <c r="AQ179" s="1"/>
  <c r="AR179" s="1"/>
  <c r="AS179" s="1"/>
  <c r="AT179" s="1"/>
  <c r="AU179" s="1"/>
  <c r="AV179" s="1"/>
  <c r="AW179" s="1"/>
  <c r="AX179" s="1"/>
  <c r="BJ294"/>
  <c r="BJ296"/>
  <c r="BF296"/>
  <c r="BJ292"/>
  <c r="BB292"/>
  <c r="AW404"/>
  <c r="BI372"/>
  <c r="BI395"/>
  <c r="BE372"/>
  <c r="BE395"/>
  <c r="BF372"/>
  <c r="BF395"/>
  <c r="BD395"/>
  <c r="BD372"/>
  <c r="BB372"/>
  <c r="BB395"/>
  <c r="BP412"/>
  <c r="BP418"/>
  <c r="BP415"/>
  <c r="AO194"/>
  <c r="BH293"/>
  <c r="AZ293"/>
  <c r="AY401"/>
  <c r="BB398"/>
  <c r="BI191"/>
  <c r="BE191"/>
  <c r="AN284"/>
  <c r="AO284" s="1"/>
  <c r="AP284" s="1"/>
  <c r="AQ284" s="1"/>
  <c r="AR284" s="1"/>
  <c r="AS284" s="1"/>
  <c r="AT284" s="1"/>
  <c r="AU284" s="1"/>
  <c r="AV284" s="1"/>
  <c r="AW284" s="1"/>
  <c r="AX284" s="1"/>
  <c r="BI315"/>
  <c r="BE315"/>
  <c r="BH295"/>
  <c r="AY295"/>
  <c r="BI293"/>
  <c r="BE293"/>
  <c r="BA293"/>
  <c r="BC297"/>
  <c r="AY297"/>
  <c r="BJ420"/>
  <c r="BB420"/>
  <c r="AZ420"/>
  <c r="AQ404"/>
  <c r="AU404"/>
  <c r="AY396"/>
  <c r="AP404"/>
  <c r="BH400"/>
  <c r="BH388"/>
  <c r="BD388"/>
  <c r="AZ388"/>
  <c r="BD401"/>
  <c r="AM404"/>
  <c r="AM405" s="1"/>
  <c r="BJ402"/>
  <c r="BG402"/>
  <c r="BE402"/>
  <c r="BC402"/>
  <c r="BA402"/>
  <c r="AY402"/>
  <c r="BE399"/>
  <c r="BA399"/>
  <c r="BJ398"/>
  <c r="BF398"/>
  <c r="BC398"/>
  <c r="AY398"/>
  <c r="AV404"/>
  <c r="BG397"/>
  <c r="BC397"/>
  <c r="BA397"/>
  <c r="AY397"/>
  <c r="BP413"/>
  <c r="BG372"/>
  <c r="BG395"/>
  <c r="BC372"/>
  <c r="BC395"/>
  <c r="BJ372"/>
  <c r="BJ395"/>
  <c r="BA395"/>
  <c r="BA372"/>
  <c r="AY372"/>
  <c r="AY373" s="1"/>
  <c r="AY395"/>
  <c r="BH372"/>
  <c r="BH395"/>
  <c r="AZ395"/>
  <c r="AZ372"/>
  <c r="AY420"/>
  <c r="AY421" s="1"/>
  <c r="BP411"/>
  <c r="AR404"/>
  <c r="BP417"/>
  <c r="BA398"/>
  <c r="BP414"/>
  <c r="BA192"/>
  <c r="BA191"/>
  <c r="BB296"/>
  <c r="BF292"/>
  <c r="BI420"/>
  <c r="BG420"/>
  <c r="BE420"/>
  <c r="AO404"/>
  <c r="AS404"/>
  <c r="AX404"/>
  <c r="BB388"/>
  <c r="BH399"/>
  <c r="AT404"/>
  <c r="BI188"/>
  <c r="BE188"/>
  <c r="BA188"/>
  <c r="BI192"/>
  <c r="BE192"/>
  <c r="BF294"/>
  <c r="BB294"/>
  <c r="BG296"/>
  <c r="BC296"/>
  <c r="AY296"/>
  <c r="BG292"/>
  <c r="BC292"/>
  <c r="AY292"/>
  <c r="BC291"/>
  <c r="AY291"/>
  <c r="BD293"/>
  <c r="BH420"/>
  <c r="BF420"/>
  <c r="BD420"/>
  <c r="BG396"/>
  <c r="BC396"/>
  <c r="BD400"/>
  <c r="AZ400"/>
  <c r="BP416"/>
  <c r="BG388"/>
  <c r="BC388"/>
  <c r="AY388"/>
  <c r="AY389" s="1"/>
  <c r="AZ401"/>
  <c r="BI402"/>
  <c r="BI399"/>
  <c r="AN404"/>
  <c r="BI398"/>
  <c r="BE398"/>
  <c r="AZ398"/>
  <c r="AN421"/>
  <c r="AO421" s="1"/>
  <c r="AP421" s="1"/>
  <c r="AQ421" s="1"/>
  <c r="AR421" s="1"/>
  <c r="AS421" s="1"/>
  <c r="AT421" s="1"/>
  <c r="AU421" s="1"/>
  <c r="AV421" s="1"/>
  <c r="AW421" s="1"/>
  <c r="AX421" s="1"/>
  <c r="BJ397"/>
  <c r="BF397"/>
  <c r="AZ397"/>
  <c r="BI267"/>
  <c r="BI290"/>
  <c r="BE267"/>
  <c r="BE290"/>
  <c r="BA267"/>
  <c r="BA290"/>
  <c r="AY267"/>
  <c r="AY268" s="1"/>
  <c r="AY290"/>
  <c r="BJ267"/>
  <c r="BJ290"/>
  <c r="BG267"/>
  <c r="BG290"/>
  <c r="BC267"/>
  <c r="BC290"/>
  <c r="BI283"/>
  <c r="BE283"/>
  <c r="BA283"/>
  <c r="BH186"/>
  <c r="BD186"/>
  <c r="AZ186"/>
  <c r="BH188"/>
  <c r="AZ188"/>
  <c r="BD192"/>
  <c r="BG315"/>
  <c r="BC315"/>
  <c r="BA315"/>
  <c r="AM299"/>
  <c r="AM300" s="1"/>
  <c r="AS299"/>
  <c r="BE296"/>
  <c r="BJ283"/>
  <c r="BF283"/>
  <c r="BB283"/>
  <c r="BI295"/>
  <c r="BG295"/>
  <c r="BF295"/>
  <c r="BB295"/>
  <c r="AQ299"/>
  <c r="AN299"/>
  <c r="AN316"/>
  <c r="AO316" s="1"/>
  <c r="AP316" s="1"/>
  <c r="AQ316" s="1"/>
  <c r="AR316" s="1"/>
  <c r="AS316" s="1"/>
  <c r="AT316" s="1"/>
  <c r="AU316" s="1"/>
  <c r="AV316" s="1"/>
  <c r="AW316" s="1"/>
  <c r="AX316" s="1"/>
  <c r="AV299"/>
  <c r="BI297"/>
  <c r="BG297"/>
  <c r="BD297"/>
  <c r="BP313"/>
  <c r="AW299"/>
  <c r="BH290"/>
  <c r="BH267"/>
  <c r="BD267"/>
  <c r="BD290"/>
  <c r="BB267"/>
  <c r="BB290"/>
  <c r="AZ290"/>
  <c r="AZ267"/>
  <c r="AY315"/>
  <c r="AY316" s="1"/>
  <c r="BP306"/>
  <c r="AO211"/>
  <c r="AP211" s="1"/>
  <c r="AQ211" s="1"/>
  <c r="AR211" s="1"/>
  <c r="AS211" s="1"/>
  <c r="AT211" s="1"/>
  <c r="AU211" s="1"/>
  <c r="AV211" s="1"/>
  <c r="AW211" s="1"/>
  <c r="AX211" s="1"/>
  <c r="BD188"/>
  <c r="BH192"/>
  <c r="AZ192"/>
  <c r="BH315"/>
  <c r="BP312"/>
  <c r="BI292"/>
  <c r="BP308"/>
  <c r="BG283"/>
  <c r="BC283"/>
  <c r="AY283"/>
  <c r="AY284" s="1"/>
  <c r="BD295"/>
  <c r="BP311"/>
  <c r="AB300"/>
  <c r="AC300" s="1"/>
  <c r="AD300" s="1"/>
  <c r="AE300" s="1"/>
  <c r="AF300" s="1"/>
  <c r="AG300" s="1"/>
  <c r="AH300" s="1"/>
  <c r="AI300" s="1"/>
  <c r="AJ300" s="1"/>
  <c r="AK300" s="1"/>
  <c r="AL300" s="1"/>
  <c r="BI291"/>
  <c r="BE291"/>
  <c r="BP307"/>
  <c r="BP309"/>
  <c r="BH297"/>
  <c r="BF297"/>
  <c r="BA297"/>
  <c r="AR299"/>
  <c r="BF267"/>
  <c r="BF290"/>
  <c r="AS194"/>
  <c r="BB189"/>
  <c r="BI294"/>
  <c r="BE294"/>
  <c r="BA294"/>
  <c r="BP310"/>
  <c r="BJ315"/>
  <c r="BF315"/>
  <c r="BD315"/>
  <c r="BB315"/>
  <c r="AZ315"/>
  <c r="AO299"/>
  <c r="AX299"/>
  <c r="BI296"/>
  <c r="BA296"/>
  <c r="BE292"/>
  <c r="BA292"/>
  <c r="BH283"/>
  <c r="BD283"/>
  <c r="AZ283"/>
  <c r="BJ295"/>
  <c r="BE295"/>
  <c r="BC295"/>
  <c r="BA295"/>
  <c r="AZ295"/>
  <c r="AT299"/>
  <c r="AP299"/>
  <c r="BJ297"/>
  <c r="BE297"/>
  <c r="BB297"/>
  <c r="AZ297"/>
  <c r="AU299"/>
  <c r="BF186"/>
  <c r="BJ187"/>
  <c r="BB187"/>
  <c r="AB195"/>
  <c r="AC195" s="1"/>
  <c r="AD195" s="1"/>
  <c r="AE195" s="1"/>
  <c r="AF195" s="1"/>
  <c r="AG195" s="1"/>
  <c r="AH195" s="1"/>
  <c r="AI195" s="1"/>
  <c r="AJ195" s="1"/>
  <c r="AK195" s="1"/>
  <c r="AL195" s="1"/>
  <c r="AU194"/>
  <c r="BC190"/>
  <c r="BH187"/>
  <c r="BD187"/>
  <c r="AZ187"/>
  <c r="BF188"/>
  <c r="BJ186"/>
  <c r="BB186"/>
  <c r="BF187"/>
  <c r="AV194"/>
  <c r="BG189"/>
  <c r="AN163"/>
  <c r="AO163" s="1"/>
  <c r="AP163" s="1"/>
  <c r="AQ163" s="1"/>
  <c r="AR163" s="1"/>
  <c r="AS163" s="1"/>
  <c r="AT163" s="1"/>
  <c r="AU163" s="1"/>
  <c r="AV163" s="1"/>
  <c r="AW163" s="1"/>
  <c r="AX163" s="1"/>
  <c r="AQ194"/>
  <c r="AY210"/>
  <c r="AY211" s="1"/>
  <c r="BG185"/>
  <c r="BG162"/>
  <c r="BE162"/>
  <c r="BE185"/>
  <c r="BC162"/>
  <c r="BC185"/>
  <c r="BA162"/>
  <c r="BA185"/>
  <c r="AY185"/>
  <c r="AY162"/>
  <c r="AY163" s="1"/>
  <c r="BP204"/>
  <c r="BP208"/>
  <c r="BP207"/>
  <c r="BG210"/>
  <c r="BE210"/>
  <c r="BC210"/>
  <c r="BA210"/>
  <c r="BG178"/>
  <c r="BC178"/>
  <c r="AY178"/>
  <c r="AY179" s="1"/>
  <c r="AZ189"/>
  <c r="BP205"/>
  <c r="BE190"/>
  <c r="BG186"/>
  <c r="BC186"/>
  <c r="AY186"/>
  <c r="BP202"/>
  <c r="BG187"/>
  <c r="BC187"/>
  <c r="AY187"/>
  <c r="BP203"/>
  <c r="AW194"/>
  <c r="BG188"/>
  <c r="BC188"/>
  <c r="AY188"/>
  <c r="BG192"/>
  <c r="AY192"/>
  <c r="BB191"/>
  <c r="AP194"/>
  <c r="AX194"/>
  <c r="BH178"/>
  <c r="BD178"/>
  <c r="AZ178"/>
  <c r="BH189"/>
  <c r="BD189"/>
  <c r="BF162"/>
  <c r="BF185"/>
  <c r="AM194"/>
  <c r="AM195" s="1"/>
  <c r="BI190"/>
  <c r="BA190"/>
  <c r="BP206"/>
  <c r="BH210"/>
  <c r="BD210"/>
  <c r="BB210"/>
  <c r="AZ210"/>
  <c r="AN194"/>
  <c r="AR194"/>
  <c r="BI178"/>
  <c r="BE178"/>
  <c r="BA178"/>
  <c r="BI189"/>
  <c r="BE189"/>
  <c r="BC189"/>
  <c r="AY189"/>
  <c r="BH185"/>
  <c r="BH162"/>
  <c r="BD185"/>
  <c r="BD162"/>
  <c r="BB162"/>
  <c r="BB185"/>
  <c r="AZ185"/>
  <c r="AZ162"/>
  <c r="BF210"/>
  <c r="AT194"/>
  <c r="BJ178"/>
  <c r="BF178"/>
  <c r="BB178"/>
  <c r="BJ189"/>
  <c r="BF189"/>
  <c r="BA189"/>
  <c r="C89"/>
  <c r="C90" s="1"/>
  <c r="D105"/>
  <c r="E42" i="12" s="1"/>
  <c r="C105" i="7"/>
  <c r="C106" s="1"/>
  <c r="D89"/>
  <c r="N15" i="9" s="1"/>
  <c r="D46" i="8"/>
  <c r="E46" s="1"/>
  <c r="U9" i="1"/>
  <c r="S9"/>
  <c r="T9"/>
  <c r="P9"/>
  <c r="N9"/>
  <c r="M9"/>
  <c r="J9"/>
  <c r="Q9"/>
  <c r="O9"/>
  <c r="L9"/>
  <c r="K9"/>
  <c r="R9"/>
  <c r="Z9"/>
  <c r="W9"/>
  <c r="AE9"/>
  <c r="V9"/>
  <c r="AG9"/>
  <c r="Y9"/>
  <c r="X9"/>
  <c r="AF9"/>
  <c r="AC9"/>
  <c r="AD9"/>
  <c r="AA9"/>
  <c r="AB9"/>
  <c r="BM9"/>
  <c r="BF9"/>
  <c r="BL9"/>
  <c r="BG9"/>
  <c r="BN9"/>
  <c r="BJ9"/>
  <c r="BK9"/>
  <c r="BI9"/>
  <c r="BQ9"/>
  <c r="BH9"/>
  <c r="BO9"/>
  <c r="BP9"/>
  <c r="F36" i="7"/>
  <c r="F98"/>
  <c r="G13" i="6" s="1"/>
  <c r="F43" i="7"/>
  <c r="G9"/>
  <c r="F38"/>
  <c r="F101"/>
  <c r="G16" i="6" s="1"/>
  <c r="F102" i="7"/>
  <c r="G17" i="6" s="1"/>
  <c r="G14" i="7"/>
  <c r="F37"/>
  <c r="F39"/>
  <c r="F42"/>
  <c r="G12"/>
  <c r="G11"/>
  <c r="G8"/>
  <c r="G13"/>
  <c r="G10"/>
  <c r="F40"/>
  <c r="F17"/>
  <c r="F18" s="1"/>
  <c r="E45"/>
  <c r="E46" s="1"/>
  <c r="F100"/>
  <c r="G15" i="6" s="1"/>
  <c r="C43" i="8"/>
  <c r="D43" s="1"/>
  <c r="E43" s="1"/>
  <c r="N100" i="9"/>
  <c r="D45" i="8"/>
  <c r="E45" s="1"/>
  <c r="C44"/>
  <c r="D44" s="1"/>
  <c r="E44" s="1"/>
  <c r="D40"/>
  <c r="T13" i="14"/>
  <c r="R15" s="1"/>
  <c r="Z13"/>
  <c r="C41" i="8"/>
  <c r="D41" s="1"/>
  <c r="E41" s="1"/>
  <c r="F84" i="7"/>
  <c r="E21" i="10"/>
  <c r="F30" i="8"/>
  <c r="N114" i="9"/>
  <c r="N58"/>
  <c r="F26" i="8"/>
  <c r="F31"/>
  <c r="F28"/>
  <c r="F27"/>
  <c r="E32" i="7"/>
  <c r="F29" i="8"/>
  <c r="F25"/>
  <c r="F103" i="7"/>
  <c r="G18" i="6" s="1"/>
  <c r="D42" i="8"/>
  <c r="E60" i="7"/>
  <c r="N86" i="9"/>
  <c r="G54" i="7"/>
  <c r="G26"/>
  <c r="G50"/>
  <c r="G22"/>
  <c r="G55"/>
  <c r="G27"/>
  <c r="G51"/>
  <c r="G23"/>
  <c r="F14" i="12"/>
  <c r="F35" i="6"/>
  <c r="F15" i="12" s="1"/>
  <c r="G45" s="1"/>
  <c r="E97" i="7"/>
  <c r="F12" i="6" s="1"/>
  <c r="E81" i="7"/>
  <c r="E89" s="1"/>
  <c r="N30" i="9"/>
  <c r="D24" i="8"/>
  <c r="C33"/>
  <c r="G82" i="7"/>
  <c r="F59"/>
  <c r="Z36" i="12"/>
  <c r="G57" i="7"/>
  <c r="G29"/>
  <c r="G43" s="1"/>
  <c r="G53"/>
  <c r="G25"/>
  <c r="G56"/>
  <c r="G28"/>
  <c r="G52"/>
  <c r="G24"/>
  <c r="F63" i="8"/>
  <c r="F31" i="7"/>
  <c r="F87"/>
  <c r="AP9" i="1" l="1"/>
  <c r="AH9"/>
  <c r="AK9"/>
  <c r="AW9"/>
  <c r="AM9"/>
  <c r="AS9"/>
  <c r="AI9"/>
  <c r="BD9"/>
  <c r="BB9"/>
  <c r="AV9"/>
  <c r="AX9"/>
  <c r="BE9"/>
  <c r="AZ9"/>
  <c r="BA9"/>
  <c r="AY9"/>
  <c r="BC9"/>
  <c r="AT9"/>
  <c r="AQ9"/>
  <c r="AR9"/>
  <c r="AO9"/>
  <c r="AN9"/>
  <c r="AL9"/>
  <c r="E105" i="7"/>
  <c r="BI162"/>
  <c r="BJ153"/>
  <c r="BJ201"/>
  <c r="BA898"/>
  <c r="BB898" s="1"/>
  <c r="BC898" s="1"/>
  <c r="BD898" s="1"/>
  <c r="BE898" s="1"/>
  <c r="BF898" s="1"/>
  <c r="BG898" s="1"/>
  <c r="BH898" s="1"/>
  <c r="BI898" s="1"/>
  <c r="BJ898" s="1"/>
  <c r="BA929"/>
  <c r="BD929"/>
  <c r="AN930"/>
  <c r="AO930" s="1"/>
  <c r="AP930" s="1"/>
  <c r="AQ930" s="1"/>
  <c r="AR930" s="1"/>
  <c r="AS930" s="1"/>
  <c r="AT930" s="1"/>
  <c r="AU930" s="1"/>
  <c r="AV930" s="1"/>
  <c r="AW930" s="1"/>
  <c r="AX930" s="1"/>
  <c r="AN720"/>
  <c r="AO720" s="1"/>
  <c r="AP720" s="1"/>
  <c r="AQ720" s="1"/>
  <c r="AR720" s="1"/>
  <c r="AS720" s="1"/>
  <c r="AT720" s="1"/>
  <c r="AU720" s="1"/>
  <c r="AV720" s="1"/>
  <c r="AW720" s="1"/>
  <c r="AX720" s="1"/>
  <c r="AZ599"/>
  <c r="BA599" s="1"/>
  <c r="BB599" s="1"/>
  <c r="BC599" s="1"/>
  <c r="BD599" s="1"/>
  <c r="BE599" s="1"/>
  <c r="BF599" s="1"/>
  <c r="BG599" s="1"/>
  <c r="BH599" s="1"/>
  <c r="BI599" s="1"/>
  <c r="BJ599" s="1"/>
  <c r="BA736"/>
  <c r="BB736" s="1"/>
  <c r="BC736" s="1"/>
  <c r="BD736" s="1"/>
  <c r="BE736" s="1"/>
  <c r="BF736" s="1"/>
  <c r="BG736" s="1"/>
  <c r="BH736" s="1"/>
  <c r="BI736" s="1"/>
  <c r="BJ736" s="1"/>
  <c r="AZ929"/>
  <c r="BH929"/>
  <c r="BI929"/>
  <c r="AY929"/>
  <c r="AY930" s="1"/>
  <c r="AZ946"/>
  <c r="BA946" s="1"/>
  <c r="BB946" s="1"/>
  <c r="BC946" s="1"/>
  <c r="BD946" s="1"/>
  <c r="BE946" s="1"/>
  <c r="BF946" s="1"/>
  <c r="BG946" s="1"/>
  <c r="BH946" s="1"/>
  <c r="BI946" s="1"/>
  <c r="BJ946" s="1"/>
  <c r="BC929"/>
  <c r="AZ914"/>
  <c r="BA914" s="1"/>
  <c r="BB914" s="1"/>
  <c r="BC914" s="1"/>
  <c r="BD914" s="1"/>
  <c r="BE914" s="1"/>
  <c r="BF914" s="1"/>
  <c r="BG914" s="1"/>
  <c r="BH914" s="1"/>
  <c r="BI914" s="1"/>
  <c r="BJ914" s="1"/>
  <c r="BB929"/>
  <c r="BG929"/>
  <c r="BF929"/>
  <c r="BJ929"/>
  <c r="BE929"/>
  <c r="AZ809"/>
  <c r="BA809" s="1"/>
  <c r="BB809" s="1"/>
  <c r="BC809" s="1"/>
  <c r="BD809" s="1"/>
  <c r="BE809" s="1"/>
  <c r="BF809" s="1"/>
  <c r="BG809" s="1"/>
  <c r="BH809" s="1"/>
  <c r="BI809" s="1"/>
  <c r="BJ809" s="1"/>
  <c r="AY824"/>
  <c r="AY825" s="1"/>
  <c r="BC824"/>
  <c r="BG824"/>
  <c r="BB719"/>
  <c r="BJ719"/>
  <c r="AZ688"/>
  <c r="BA688" s="1"/>
  <c r="BB688" s="1"/>
  <c r="BC688" s="1"/>
  <c r="BD688" s="1"/>
  <c r="BE688" s="1"/>
  <c r="BF688" s="1"/>
  <c r="BG688" s="1"/>
  <c r="BH688" s="1"/>
  <c r="BI688" s="1"/>
  <c r="BJ688" s="1"/>
  <c r="AZ793"/>
  <c r="BA793" s="1"/>
  <c r="BB793" s="1"/>
  <c r="BC793" s="1"/>
  <c r="BD793" s="1"/>
  <c r="BE793" s="1"/>
  <c r="BF793" s="1"/>
  <c r="BG793" s="1"/>
  <c r="BH793" s="1"/>
  <c r="BI793" s="1"/>
  <c r="BJ793" s="1"/>
  <c r="BA841"/>
  <c r="BB841" s="1"/>
  <c r="BC841" s="1"/>
  <c r="BD841" s="1"/>
  <c r="BE841" s="1"/>
  <c r="BF841" s="1"/>
  <c r="BG841" s="1"/>
  <c r="BH841" s="1"/>
  <c r="BI841" s="1"/>
  <c r="BJ841" s="1"/>
  <c r="AN825"/>
  <c r="AO825" s="1"/>
  <c r="AP825" s="1"/>
  <c r="AQ825" s="1"/>
  <c r="AR825" s="1"/>
  <c r="AS825" s="1"/>
  <c r="AT825" s="1"/>
  <c r="AU825" s="1"/>
  <c r="AV825" s="1"/>
  <c r="AW825" s="1"/>
  <c r="AX825" s="1"/>
  <c r="AZ824"/>
  <c r="BD824"/>
  <c r="BH824"/>
  <c r="BI824"/>
  <c r="BA824"/>
  <c r="BB824"/>
  <c r="BF824"/>
  <c r="BJ824"/>
  <c r="BE824"/>
  <c r="AZ719"/>
  <c r="BD719"/>
  <c r="AY719"/>
  <c r="AY720" s="1"/>
  <c r="BF719"/>
  <c r="BE719"/>
  <c r="AZ704"/>
  <c r="BA704" s="1"/>
  <c r="BB704" s="1"/>
  <c r="BC704" s="1"/>
  <c r="BD704" s="1"/>
  <c r="BE704" s="1"/>
  <c r="BF704" s="1"/>
  <c r="BG704" s="1"/>
  <c r="BH704" s="1"/>
  <c r="BI704" s="1"/>
  <c r="BJ704" s="1"/>
  <c r="BG719"/>
  <c r="BA719"/>
  <c r="BI719"/>
  <c r="BH719"/>
  <c r="BC719"/>
  <c r="BI614"/>
  <c r="BA614"/>
  <c r="AZ614"/>
  <c r="BH614"/>
  <c r="BE614"/>
  <c r="BD614"/>
  <c r="BD299"/>
  <c r="BA509"/>
  <c r="BB614"/>
  <c r="AZ583"/>
  <c r="BA583" s="1"/>
  <c r="BB583" s="1"/>
  <c r="BC583" s="1"/>
  <c r="BD583" s="1"/>
  <c r="BE583" s="1"/>
  <c r="BF583" s="1"/>
  <c r="BG583" s="1"/>
  <c r="BH583" s="1"/>
  <c r="BI583" s="1"/>
  <c r="BJ583" s="1"/>
  <c r="BF614"/>
  <c r="BJ614"/>
  <c r="AZ631"/>
  <c r="BA631" s="1"/>
  <c r="BB631" s="1"/>
  <c r="BC631" s="1"/>
  <c r="BD631" s="1"/>
  <c r="BE631" s="1"/>
  <c r="BF631" s="1"/>
  <c r="BG631" s="1"/>
  <c r="BH631" s="1"/>
  <c r="BI631" s="1"/>
  <c r="BJ631" s="1"/>
  <c r="BC614"/>
  <c r="BG614"/>
  <c r="AY614"/>
  <c r="AY615" s="1"/>
  <c r="AN615"/>
  <c r="AO615" s="1"/>
  <c r="AP615" s="1"/>
  <c r="AQ615" s="1"/>
  <c r="AR615" s="1"/>
  <c r="AS615" s="1"/>
  <c r="AT615" s="1"/>
  <c r="AU615" s="1"/>
  <c r="AV615" s="1"/>
  <c r="AW615" s="1"/>
  <c r="AX615" s="1"/>
  <c r="AY404"/>
  <c r="AY405" s="1"/>
  <c r="BJ404"/>
  <c r="BF509"/>
  <c r="AN510"/>
  <c r="AO510" s="1"/>
  <c r="AP510" s="1"/>
  <c r="AQ510" s="1"/>
  <c r="AR510" s="1"/>
  <c r="AS510" s="1"/>
  <c r="AT510" s="1"/>
  <c r="AU510" s="1"/>
  <c r="AV510" s="1"/>
  <c r="AW510" s="1"/>
  <c r="AX510" s="1"/>
  <c r="AZ421"/>
  <c r="BA421" s="1"/>
  <c r="BB421" s="1"/>
  <c r="BC421" s="1"/>
  <c r="BD421" s="1"/>
  <c r="BE421" s="1"/>
  <c r="BF421" s="1"/>
  <c r="BG421" s="1"/>
  <c r="BH421" s="1"/>
  <c r="BI421" s="1"/>
  <c r="BJ421" s="1"/>
  <c r="BJ509"/>
  <c r="AZ494"/>
  <c r="BA494" s="1"/>
  <c r="BB494" s="1"/>
  <c r="BC494" s="1"/>
  <c r="BD494" s="1"/>
  <c r="BE494" s="1"/>
  <c r="BF494" s="1"/>
  <c r="BG494" s="1"/>
  <c r="BH494" s="1"/>
  <c r="BI494" s="1"/>
  <c r="BJ494" s="1"/>
  <c r="AZ509"/>
  <c r="BH509"/>
  <c r="BC509"/>
  <c r="BG509"/>
  <c r="BB404"/>
  <c r="BE509"/>
  <c r="AZ526"/>
  <c r="BA526" s="1"/>
  <c r="BB526" s="1"/>
  <c r="BC526" s="1"/>
  <c r="BD526" s="1"/>
  <c r="BE526" s="1"/>
  <c r="BF526" s="1"/>
  <c r="BG526" s="1"/>
  <c r="BH526" s="1"/>
  <c r="BI526" s="1"/>
  <c r="BJ526" s="1"/>
  <c r="AZ478"/>
  <c r="BA478" s="1"/>
  <c r="BB478" s="1"/>
  <c r="BC478" s="1"/>
  <c r="BD478" s="1"/>
  <c r="BE478" s="1"/>
  <c r="BF478" s="1"/>
  <c r="BG478" s="1"/>
  <c r="BH478" s="1"/>
  <c r="BI478" s="1"/>
  <c r="BJ478" s="1"/>
  <c r="BB509"/>
  <c r="BD509"/>
  <c r="BI509"/>
  <c r="AY509"/>
  <c r="AY510" s="1"/>
  <c r="BF404"/>
  <c r="BF299"/>
  <c r="AZ389"/>
  <c r="BA389" s="1"/>
  <c r="BB389" s="1"/>
  <c r="BC389" s="1"/>
  <c r="BD389" s="1"/>
  <c r="BE389" s="1"/>
  <c r="BF389" s="1"/>
  <c r="BG389" s="1"/>
  <c r="BH389" s="1"/>
  <c r="BI389" s="1"/>
  <c r="BJ389" s="1"/>
  <c r="BI404"/>
  <c r="BB194"/>
  <c r="BH404"/>
  <c r="BC404"/>
  <c r="BD404"/>
  <c r="BG404"/>
  <c r="AN405"/>
  <c r="AO405" s="1"/>
  <c r="AP405" s="1"/>
  <c r="AQ405" s="1"/>
  <c r="AR405" s="1"/>
  <c r="AS405" s="1"/>
  <c r="AT405" s="1"/>
  <c r="AU405" s="1"/>
  <c r="AV405" s="1"/>
  <c r="AW405" s="1"/>
  <c r="AX405" s="1"/>
  <c r="BA404"/>
  <c r="BG299"/>
  <c r="AY299"/>
  <c r="AY300" s="1"/>
  <c r="AZ404"/>
  <c r="AZ373"/>
  <c r="BA373" s="1"/>
  <c r="BB373" s="1"/>
  <c r="BC373" s="1"/>
  <c r="BD373" s="1"/>
  <c r="BE373" s="1"/>
  <c r="BF373" s="1"/>
  <c r="BG373" s="1"/>
  <c r="BH373" s="1"/>
  <c r="BI373" s="1"/>
  <c r="BJ373" s="1"/>
  <c r="BE404"/>
  <c r="AZ194"/>
  <c r="AZ284"/>
  <c r="BA284" s="1"/>
  <c r="BB284" s="1"/>
  <c r="BC284" s="1"/>
  <c r="BD284" s="1"/>
  <c r="BE284" s="1"/>
  <c r="BF284" s="1"/>
  <c r="BG284" s="1"/>
  <c r="BH284" s="1"/>
  <c r="BI284" s="1"/>
  <c r="BJ284" s="1"/>
  <c r="AZ316"/>
  <c r="BA316" s="1"/>
  <c r="BB316" s="1"/>
  <c r="BC316" s="1"/>
  <c r="BD316" s="1"/>
  <c r="BE316" s="1"/>
  <c r="BF316" s="1"/>
  <c r="BG316" s="1"/>
  <c r="BH316" s="1"/>
  <c r="BI316" s="1"/>
  <c r="BJ316" s="1"/>
  <c r="BH299"/>
  <c r="BC299"/>
  <c r="BJ299"/>
  <c r="BA299"/>
  <c r="BI299"/>
  <c r="BB299"/>
  <c r="AN300"/>
  <c r="AO300" s="1"/>
  <c r="AP300" s="1"/>
  <c r="AQ300" s="1"/>
  <c r="AR300" s="1"/>
  <c r="AS300" s="1"/>
  <c r="AT300" s="1"/>
  <c r="AU300" s="1"/>
  <c r="AV300" s="1"/>
  <c r="AW300" s="1"/>
  <c r="AX300" s="1"/>
  <c r="AZ268"/>
  <c r="BA268" s="1"/>
  <c r="BB268" s="1"/>
  <c r="BC268" s="1"/>
  <c r="BD268" s="1"/>
  <c r="BE268" s="1"/>
  <c r="BF268" s="1"/>
  <c r="BG268" s="1"/>
  <c r="BH268" s="1"/>
  <c r="BI268" s="1"/>
  <c r="BJ268" s="1"/>
  <c r="BH194"/>
  <c r="AZ299"/>
  <c r="BE299"/>
  <c r="BG194"/>
  <c r="BD194"/>
  <c r="AY194"/>
  <c r="AY195" s="1"/>
  <c r="BF194"/>
  <c r="AZ179"/>
  <c r="BA179" s="1"/>
  <c r="BB179" s="1"/>
  <c r="BC179" s="1"/>
  <c r="BD179" s="1"/>
  <c r="BE179" s="1"/>
  <c r="BF179" s="1"/>
  <c r="BG179" s="1"/>
  <c r="BH179" s="1"/>
  <c r="BI179" s="1"/>
  <c r="BJ179" s="1"/>
  <c r="AZ163"/>
  <c r="BA163" s="1"/>
  <c r="BB163" s="1"/>
  <c r="BC163" s="1"/>
  <c r="BD163" s="1"/>
  <c r="BE163" s="1"/>
  <c r="BF163" s="1"/>
  <c r="BG163" s="1"/>
  <c r="BH163" s="1"/>
  <c r="BC194"/>
  <c r="AZ211"/>
  <c r="BA211" s="1"/>
  <c r="BB211" s="1"/>
  <c r="BC211" s="1"/>
  <c r="BD211" s="1"/>
  <c r="BE211" s="1"/>
  <c r="BF211" s="1"/>
  <c r="BG211" s="1"/>
  <c r="BH211" s="1"/>
  <c r="BI211" s="1"/>
  <c r="AN195"/>
  <c r="AO195" s="1"/>
  <c r="AP195" s="1"/>
  <c r="AQ195" s="1"/>
  <c r="AR195" s="1"/>
  <c r="AS195" s="1"/>
  <c r="AT195" s="1"/>
  <c r="AU195" s="1"/>
  <c r="AV195" s="1"/>
  <c r="AW195" s="1"/>
  <c r="AX195" s="1"/>
  <c r="BA194"/>
  <c r="BE194"/>
  <c r="BI194"/>
  <c r="D106"/>
  <c r="D90"/>
  <c r="N16" i="9" s="1"/>
  <c r="F41" i="8"/>
  <c r="F45"/>
  <c r="G98" i="7"/>
  <c r="H13" i="6" s="1"/>
  <c r="F44" i="8"/>
  <c r="G37" i="7"/>
  <c r="H11"/>
  <c r="G38"/>
  <c r="H10"/>
  <c r="G42"/>
  <c r="H15"/>
  <c r="H12"/>
  <c r="H9"/>
  <c r="H14"/>
  <c r="H13"/>
  <c r="H8"/>
  <c r="G41"/>
  <c r="F45"/>
  <c r="F46" s="1"/>
  <c r="G40"/>
  <c r="G17"/>
  <c r="G18" s="1"/>
  <c r="G39"/>
  <c r="F60"/>
  <c r="F43" i="8"/>
  <c r="G87" i="7"/>
  <c r="F46" i="8"/>
  <c r="C48"/>
  <c r="AA13" i="14"/>
  <c r="Y15" s="1"/>
  <c r="AG13"/>
  <c r="AH13" s="1"/>
  <c r="AF15" s="1"/>
  <c r="G25" i="8"/>
  <c r="F32" i="7"/>
  <c r="D42" i="12"/>
  <c r="G29" i="8"/>
  <c r="E42"/>
  <c r="G84" i="7"/>
  <c r="G27" i="8"/>
  <c r="G26"/>
  <c r="G30"/>
  <c r="G31"/>
  <c r="G28"/>
  <c r="G102" i="7"/>
  <c r="H17" i="6" s="1"/>
  <c r="E39" i="8"/>
  <c r="D48"/>
  <c r="G85" i="7"/>
  <c r="F96"/>
  <c r="G11" i="6" s="1"/>
  <c r="F80" i="7"/>
  <c r="AA36" i="12"/>
  <c r="F83" i="7"/>
  <c r="H54"/>
  <c r="H26"/>
  <c r="H50"/>
  <c r="H22"/>
  <c r="H55"/>
  <c r="H27"/>
  <c r="H51"/>
  <c r="H23"/>
  <c r="G14" i="12"/>
  <c r="G35" i="6"/>
  <c r="G15" i="12" s="1"/>
  <c r="H45" s="1"/>
  <c r="I9" i="7"/>
  <c r="I11"/>
  <c r="I13"/>
  <c r="I15"/>
  <c r="I12"/>
  <c r="I8"/>
  <c r="I10"/>
  <c r="I14"/>
  <c r="G31"/>
  <c r="G59"/>
  <c r="G86"/>
  <c r="G101"/>
  <c r="H16" i="6" s="1"/>
  <c r="G103" i="7"/>
  <c r="H18" i="6" s="1"/>
  <c r="D33" i="8"/>
  <c r="E24"/>
  <c r="F99" i="7"/>
  <c r="G14" i="6" s="1"/>
  <c r="H57" i="7"/>
  <c r="H29"/>
  <c r="H53"/>
  <c r="H25"/>
  <c r="H56"/>
  <c r="H28"/>
  <c r="H52"/>
  <c r="H24"/>
  <c r="G36"/>
  <c r="E106" l="1"/>
  <c r="BI163"/>
  <c r="BJ162"/>
  <c r="BJ185"/>
  <c r="BJ194" s="1"/>
  <c r="BP201"/>
  <c r="BJ210"/>
  <c r="BJ211" s="1"/>
  <c r="AZ825"/>
  <c r="BA825" s="1"/>
  <c r="BB825" s="1"/>
  <c r="BC825" s="1"/>
  <c r="BD825" s="1"/>
  <c r="BE825" s="1"/>
  <c r="BF825" s="1"/>
  <c r="BG825" s="1"/>
  <c r="BH825" s="1"/>
  <c r="BI825" s="1"/>
  <c r="BJ825" s="1"/>
  <c r="AZ930"/>
  <c r="BA930" s="1"/>
  <c r="BB930" s="1"/>
  <c r="BC930" s="1"/>
  <c r="BD930" s="1"/>
  <c r="BE930" s="1"/>
  <c r="BF930" s="1"/>
  <c r="BG930" s="1"/>
  <c r="BH930" s="1"/>
  <c r="BI930" s="1"/>
  <c r="BJ930" s="1"/>
  <c r="AZ720"/>
  <c r="BA720" s="1"/>
  <c r="BB720" s="1"/>
  <c r="BC720" s="1"/>
  <c r="BD720" s="1"/>
  <c r="BE720" s="1"/>
  <c r="BF720" s="1"/>
  <c r="BG720" s="1"/>
  <c r="BH720" s="1"/>
  <c r="BI720" s="1"/>
  <c r="BJ720" s="1"/>
  <c r="AZ615"/>
  <c r="BA615" s="1"/>
  <c r="BB615" s="1"/>
  <c r="BC615" s="1"/>
  <c r="BD615" s="1"/>
  <c r="BE615" s="1"/>
  <c r="BF615" s="1"/>
  <c r="BG615" s="1"/>
  <c r="BH615" s="1"/>
  <c r="BI615" s="1"/>
  <c r="BJ615" s="1"/>
  <c r="AZ405"/>
  <c r="BA405" s="1"/>
  <c r="BB405" s="1"/>
  <c r="BC405" s="1"/>
  <c r="BD405" s="1"/>
  <c r="BE405" s="1"/>
  <c r="BF405" s="1"/>
  <c r="BG405" s="1"/>
  <c r="BH405" s="1"/>
  <c r="BI405" s="1"/>
  <c r="BJ405" s="1"/>
  <c r="AZ510"/>
  <c r="BA510" s="1"/>
  <c r="BB510" s="1"/>
  <c r="BC510" s="1"/>
  <c r="BD510" s="1"/>
  <c r="BE510" s="1"/>
  <c r="BF510" s="1"/>
  <c r="BG510" s="1"/>
  <c r="BH510" s="1"/>
  <c r="BI510" s="1"/>
  <c r="BJ510" s="1"/>
  <c r="AZ300"/>
  <c r="BA300" s="1"/>
  <c r="BB300" s="1"/>
  <c r="BC300" s="1"/>
  <c r="BD300" s="1"/>
  <c r="BE300" s="1"/>
  <c r="BF300" s="1"/>
  <c r="BG300" s="1"/>
  <c r="BH300" s="1"/>
  <c r="BI300" s="1"/>
  <c r="BJ300" s="1"/>
  <c r="AZ195"/>
  <c r="BA195" s="1"/>
  <c r="BB195" s="1"/>
  <c r="BC195" s="1"/>
  <c r="BD195" s="1"/>
  <c r="BE195" s="1"/>
  <c r="BF195" s="1"/>
  <c r="BG195" s="1"/>
  <c r="BH195" s="1"/>
  <c r="BI195" s="1"/>
  <c r="E90"/>
  <c r="G41" i="8"/>
  <c r="H37" i="7"/>
  <c r="H36"/>
  <c r="H42"/>
  <c r="H39"/>
  <c r="H40"/>
  <c r="H17"/>
  <c r="H18" s="1"/>
  <c r="H38"/>
  <c r="H43"/>
  <c r="H41"/>
  <c r="G45"/>
  <c r="G46" s="1"/>
  <c r="G60"/>
  <c r="G45" i="8"/>
  <c r="G32" i="7"/>
  <c r="F42" i="8"/>
  <c r="G100" i="7"/>
  <c r="H15" i="6" s="1"/>
  <c r="H28" i="8"/>
  <c r="H30"/>
  <c r="H25"/>
  <c r="H29"/>
  <c r="H31"/>
  <c r="G46"/>
  <c r="H26"/>
  <c r="H27"/>
  <c r="E40"/>
  <c r="E48" s="1"/>
  <c r="E33"/>
  <c r="F24"/>
  <c r="F97" i="7"/>
  <c r="G12" i="6" s="1"/>
  <c r="H98" i="7"/>
  <c r="I13" i="6" s="1"/>
  <c r="I57" i="7"/>
  <c r="I29"/>
  <c r="I43" s="1"/>
  <c r="I53"/>
  <c r="I25"/>
  <c r="I39" s="1"/>
  <c r="I56"/>
  <c r="I28"/>
  <c r="I42" s="1"/>
  <c r="I52"/>
  <c r="I24"/>
  <c r="I38" s="1"/>
  <c r="G44" i="8"/>
  <c r="F39"/>
  <c r="H31" i="7"/>
  <c r="H14" i="12"/>
  <c r="H35" i="6"/>
  <c r="H15" i="12" s="1"/>
  <c r="I45" s="1"/>
  <c r="F81" i="7"/>
  <c r="F89" s="1"/>
  <c r="H86"/>
  <c r="H82"/>
  <c r="I17"/>
  <c r="J10"/>
  <c r="J12"/>
  <c r="J14"/>
  <c r="J8"/>
  <c r="J11"/>
  <c r="J15"/>
  <c r="J9"/>
  <c r="J13"/>
  <c r="I54"/>
  <c r="I26"/>
  <c r="I40" s="1"/>
  <c r="I50"/>
  <c r="I22"/>
  <c r="I55"/>
  <c r="I27"/>
  <c r="I41" s="1"/>
  <c r="I51"/>
  <c r="I23"/>
  <c r="I37" s="1"/>
  <c r="AB36" i="12"/>
  <c r="H59" i="7"/>
  <c r="F105" l="1"/>
  <c r="F106" s="1"/>
  <c r="BJ163"/>
  <c r="BJ195"/>
  <c r="F90"/>
  <c r="I18"/>
  <c r="H45"/>
  <c r="H46" s="1"/>
  <c r="H60"/>
  <c r="H32"/>
  <c r="H84"/>
  <c r="I25" i="8"/>
  <c r="I27"/>
  <c r="I29"/>
  <c r="I28"/>
  <c r="I26"/>
  <c r="I30"/>
  <c r="I31"/>
  <c r="H101" i="7"/>
  <c r="I16" i="6" s="1"/>
  <c r="H85" i="7"/>
  <c r="AC36" i="12"/>
  <c r="H87" i="7"/>
  <c r="J54"/>
  <c r="J26"/>
  <c r="J40" s="1"/>
  <c r="J50"/>
  <c r="J22"/>
  <c r="J36" s="1"/>
  <c r="J55"/>
  <c r="J27"/>
  <c r="J41" s="1"/>
  <c r="J51"/>
  <c r="J23"/>
  <c r="J37" s="1"/>
  <c r="I35" i="6"/>
  <c r="I15" i="12" s="1"/>
  <c r="J45" s="1"/>
  <c r="I14"/>
  <c r="G24" i="8"/>
  <c r="F33"/>
  <c r="I59" i="7"/>
  <c r="J57"/>
  <c r="J29"/>
  <c r="J43" s="1"/>
  <c r="J53"/>
  <c r="J25"/>
  <c r="J39" s="1"/>
  <c r="J56"/>
  <c r="J28"/>
  <c r="J42" s="1"/>
  <c r="J52"/>
  <c r="J24"/>
  <c r="J38" s="1"/>
  <c r="J17"/>
  <c r="K9"/>
  <c r="K11"/>
  <c r="K13"/>
  <c r="K15"/>
  <c r="K10"/>
  <c r="K14"/>
  <c r="K12"/>
  <c r="K8"/>
  <c r="H102"/>
  <c r="I17" i="6" s="1"/>
  <c r="G96" i="7"/>
  <c r="H11" i="6" s="1"/>
  <c r="G80" i="7"/>
  <c r="G99"/>
  <c r="H14" i="6" s="1"/>
  <c r="G83" i="7"/>
  <c r="F42" i="12"/>
  <c r="I31" i="7"/>
  <c r="I36"/>
  <c r="I45" s="1"/>
  <c r="G63" i="8"/>
  <c r="G42" i="12" l="1"/>
  <c r="J18" i="7"/>
  <c r="I60"/>
  <c r="I32"/>
  <c r="J30" i="8"/>
  <c r="G43"/>
  <c r="J28"/>
  <c r="H100" i="7"/>
  <c r="I15" i="6" s="1"/>
  <c r="J26" i="8"/>
  <c r="J31"/>
  <c r="J27"/>
  <c r="J29"/>
  <c r="J25"/>
  <c r="H41"/>
  <c r="I46" i="7"/>
  <c r="G42" i="8"/>
  <c r="I98" i="7"/>
  <c r="J13" i="6" s="1"/>
  <c r="K17" i="7"/>
  <c r="L8"/>
  <c r="L9"/>
  <c r="L11"/>
  <c r="L13"/>
  <c r="L10"/>
  <c r="L14"/>
  <c r="L12"/>
  <c r="L15"/>
  <c r="H63" i="8"/>
  <c r="G81" i="7"/>
  <c r="G89" s="1"/>
  <c r="G90" s="1"/>
  <c r="K54"/>
  <c r="K26"/>
  <c r="K40" s="1"/>
  <c r="K50"/>
  <c r="K22"/>
  <c r="K55"/>
  <c r="K27"/>
  <c r="K41" s="1"/>
  <c r="K51"/>
  <c r="K23"/>
  <c r="K37" s="1"/>
  <c r="J35" i="6"/>
  <c r="J15" i="12" s="1"/>
  <c r="K45" s="1"/>
  <c r="J14"/>
  <c r="AD36"/>
  <c r="F40" i="8"/>
  <c r="J59" i="7"/>
  <c r="I82"/>
  <c r="H24" i="8"/>
  <c r="G33"/>
  <c r="G97" i="7"/>
  <c r="H12" i="6" s="1"/>
  <c r="I86" i="7"/>
  <c r="K57"/>
  <c r="K29"/>
  <c r="K43" s="1"/>
  <c r="K53"/>
  <c r="K25"/>
  <c r="K39" s="1"/>
  <c r="K56"/>
  <c r="K28"/>
  <c r="K42" s="1"/>
  <c r="K52"/>
  <c r="K24"/>
  <c r="K38" s="1"/>
  <c r="J45"/>
  <c r="J31"/>
  <c r="G105" l="1"/>
  <c r="G106" s="1"/>
  <c r="H103"/>
  <c r="I18" i="6" s="1"/>
  <c r="K18" i="7"/>
  <c r="J60"/>
  <c r="J32"/>
  <c r="I84"/>
  <c r="K28" i="8"/>
  <c r="K31"/>
  <c r="K27"/>
  <c r="K25"/>
  <c r="I41"/>
  <c r="K29"/>
  <c r="J46" i="7"/>
  <c r="K26" i="8"/>
  <c r="K30"/>
  <c r="I102" i="7"/>
  <c r="J17" i="6" s="1"/>
  <c r="I101" i="7"/>
  <c r="J16" i="6" s="1"/>
  <c r="I87" i="7"/>
  <c r="AE36" i="12"/>
  <c r="L57" i="7"/>
  <c r="L29"/>
  <c r="L43" s="1"/>
  <c r="L53"/>
  <c r="L25"/>
  <c r="L39" s="1"/>
  <c r="L56"/>
  <c r="L28"/>
  <c r="L42" s="1"/>
  <c r="L52"/>
  <c r="L24"/>
  <c r="L38" s="1"/>
  <c r="H83"/>
  <c r="M10"/>
  <c r="M12"/>
  <c r="M14"/>
  <c r="M8"/>
  <c r="M11"/>
  <c r="M15"/>
  <c r="M9"/>
  <c r="M13"/>
  <c r="L17"/>
  <c r="H45" i="8"/>
  <c r="G40"/>
  <c r="H96" i="7"/>
  <c r="I11" i="6" s="1"/>
  <c r="H80" i="7"/>
  <c r="H33" i="8"/>
  <c r="I24"/>
  <c r="I85" i="7"/>
  <c r="J82"/>
  <c r="F48" i="8"/>
  <c r="H44"/>
  <c r="L54" i="7"/>
  <c r="L26"/>
  <c r="L40" s="1"/>
  <c r="L50"/>
  <c r="L22"/>
  <c r="L36" s="1"/>
  <c r="L55"/>
  <c r="L27"/>
  <c r="L41" s="1"/>
  <c r="L51"/>
  <c r="L23"/>
  <c r="L37" s="1"/>
  <c r="K35" i="6"/>
  <c r="K15" i="12" s="1"/>
  <c r="L45" s="1"/>
  <c r="K14"/>
  <c r="H99" i="7"/>
  <c r="I14" i="6" s="1"/>
  <c r="G39" i="8"/>
  <c r="K31" i="7"/>
  <c r="K59"/>
  <c r="K36"/>
  <c r="K45" s="1"/>
  <c r="H46" i="8" l="1"/>
  <c r="I103" i="7"/>
  <c r="J18" i="6" s="1"/>
  <c r="L18" i="7"/>
  <c r="K60"/>
  <c r="K32"/>
  <c r="H43" i="8"/>
  <c r="I100" i="7"/>
  <c r="J15" i="6" s="1"/>
  <c r="L27" i="8"/>
  <c r="L31"/>
  <c r="L28"/>
  <c r="L26"/>
  <c r="L30"/>
  <c r="K46" i="7"/>
  <c r="L25" i="8"/>
  <c r="L29"/>
  <c r="M54" i="7"/>
  <c r="M26"/>
  <c r="M40" s="1"/>
  <c r="M50"/>
  <c r="M22"/>
  <c r="M36" s="1"/>
  <c r="M55"/>
  <c r="M27"/>
  <c r="M41" s="1"/>
  <c r="M51"/>
  <c r="M23"/>
  <c r="M37" s="1"/>
  <c r="J98"/>
  <c r="K13" i="6" s="1"/>
  <c r="I44" i="8"/>
  <c r="J85" i="7"/>
  <c r="J24" i="8"/>
  <c r="I33"/>
  <c r="J86" i="7"/>
  <c r="I45" i="8"/>
  <c r="M17" i="7"/>
  <c r="I83"/>
  <c r="H97"/>
  <c r="I12" i="6" s="1"/>
  <c r="L35"/>
  <c r="L15" i="12" s="1"/>
  <c r="M45" s="1"/>
  <c r="L14"/>
  <c r="AF36"/>
  <c r="I80" i="7"/>
  <c r="L59"/>
  <c r="L45"/>
  <c r="G48" i="8"/>
  <c r="M57" i="7"/>
  <c r="M29"/>
  <c r="M43" s="1"/>
  <c r="M53"/>
  <c r="M25"/>
  <c r="M39" s="1"/>
  <c r="M56"/>
  <c r="M28"/>
  <c r="M42" s="1"/>
  <c r="M52"/>
  <c r="M24"/>
  <c r="M38" s="1"/>
  <c r="N9"/>
  <c r="N11"/>
  <c r="N13"/>
  <c r="N15"/>
  <c r="N10"/>
  <c r="N14"/>
  <c r="N8"/>
  <c r="N12"/>
  <c r="I63" i="8"/>
  <c r="H81" i="7"/>
  <c r="H89" s="1"/>
  <c r="H90" s="1"/>
  <c r="L31"/>
  <c r="H105" l="1"/>
  <c r="H106" s="1"/>
  <c r="I46" i="8"/>
  <c r="J87" i="7"/>
  <c r="M18"/>
  <c r="L32"/>
  <c r="L60"/>
  <c r="H42" i="12"/>
  <c r="M29" i="8"/>
  <c r="I43"/>
  <c r="J84" i="7"/>
  <c r="M30" i="8"/>
  <c r="M28"/>
  <c r="M26"/>
  <c r="M27"/>
  <c r="M31"/>
  <c r="M25"/>
  <c r="L46" i="7"/>
  <c r="H40" i="8"/>
  <c r="I81" i="7"/>
  <c r="I89" s="1"/>
  <c r="I90" s="1"/>
  <c r="H42" i="8"/>
  <c r="J102" i="7"/>
  <c r="K17" i="6" s="1"/>
  <c r="J33" i="8"/>
  <c r="K24"/>
  <c r="J101" i="7"/>
  <c r="K16" i="6" s="1"/>
  <c r="M44" i="13"/>
  <c r="N57" i="7"/>
  <c r="N29"/>
  <c r="N43" s="1"/>
  <c r="M40" i="13"/>
  <c r="N53" i="7"/>
  <c r="N25"/>
  <c r="N39" s="1"/>
  <c r="M43" i="13"/>
  <c r="N56" i="7"/>
  <c r="N28"/>
  <c r="N42" s="1"/>
  <c r="M39" i="13"/>
  <c r="N52" i="7"/>
  <c r="N24"/>
  <c r="N38" s="1"/>
  <c r="O8"/>
  <c r="O9"/>
  <c r="O11"/>
  <c r="O13"/>
  <c r="O15"/>
  <c r="O12"/>
  <c r="O10"/>
  <c r="O14"/>
  <c r="N17"/>
  <c r="K82"/>
  <c r="I96"/>
  <c r="J11" i="6" s="1"/>
  <c r="I99" i="7"/>
  <c r="J14" i="6" s="1"/>
  <c r="M41" i="13"/>
  <c r="N54" i="7"/>
  <c r="N26"/>
  <c r="N40" s="1"/>
  <c r="N50"/>
  <c r="N22"/>
  <c r="M42" i="13"/>
  <c r="N55" i="7"/>
  <c r="N27"/>
  <c r="N41" s="1"/>
  <c r="M38" i="13"/>
  <c r="N51" i="7"/>
  <c r="N23"/>
  <c r="N37" s="1"/>
  <c r="M35" i="6"/>
  <c r="M15" i="12" s="1"/>
  <c r="N45" s="1"/>
  <c r="M14"/>
  <c r="H39" i="8"/>
  <c r="M45" i="7"/>
  <c r="M31"/>
  <c r="M59"/>
  <c r="I42" i="12" l="1"/>
  <c r="J103" i="7"/>
  <c r="K18" i="6" s="1"/>
  <c r="N18" i="7"/>
  <c r="M32"/>
  <c r="M60"/>
  <c r="J100"/>
  <c r="K15" i="6" s="1"/>
  <c r="N26" i="8"/>
  <c r="M46" i="7"/>
  <c r="N27" i="8"/>
  <c r="N30"/>
  <c r="N31"/>
  <c r="N29"/>
  <c r="N25"/>
  <c r="N28"/>
  <c r="H48"/>
  <c r="I39"/>
  <c r="E31" i="13"/>
  <c r="O57" i="7"/>
  <c r="O29"/>
  <c r="O43" s="1"/>
  <c r="O53"/>
  <c r="O25"/>
  <c r="O39" s="1"/>
  <c r="O56"/>
  <c r="O28"/>
  <c r="O42" s="1"/>
  <c r="O52"/>
  <c r="O24"/>
  <c r="O38" s="1"/>
  <c r="K86"/>
  <c r="P8"/>
  <c r="P9"/>
  <c r="P12"/>
  <c r="P14"/>
  <c r="P15"/>
  <c r="P10"/>
  <c r="P11"/>
  <c r="P13"/>
  <c r="O17"/>
  <c r="O18" s="1"/>
  <c r="J83"/>
  <c r="I42" i="8"/>
  <c r="I97" i="7"/>
  <c r="J12" i="6" s="1"/>
  <c r="K87" i="7"/>
  <c r="N31"/>
  <c r="O54"/>
  <c r="O26"/>
  <c r="O40" s="1"/>
  <c r="O50"/>
  <c r="O22"/>
  <c r="O55"/>
  <c r="O27"/>
  <c r="O41" s="1"/>
  <c r="O51"/>
  <c r="O23"/>
  <c r="O37" s="1"/>
  <c r="J41" i="8"/>
  <c r="K85" i="7"/>
  <c r="AI36" i="12"/>
  <c r="J80" i="7"/>
  <c r="K98"/>
  <c r="L13" i="6" s="1"/>
  <c r="N35"/>
  <c r="N15" i="12" s="1"/>
  <c r="O45" s="1"/>
  <c r="N14"/>
  <c r="L24" i="8"/>
  <c r="K33"/>
  <c r="J63"/>
  <c r="N59" i="7"/>
  <c r="N36"/>
  <c r="N45" s="1"/>
  <c r="I105" l="1"/>
  <c r="I106" s="1"/>
  <c r="J46" i="8"/>
  <c r="N32" i="7"/>
  <c r="N60"/>
  <c r="N46"/>
  <c r="O30" i="8"/>
  <c r="O31"/>
  <c r="K84" i="7"/>
  <c r="O27" i="8"/>
  <c r="O29"/>
  <c r="O25"/>
  <c r="O28"/>
  <c r="O26"/>
  <c r="J81" i="7"/>
  <c r="J89" s="1"/>
  <c r="J90" s="1"/>
  <c r="J45" i="8"/>
  <c r="J96" i="7"/>
  <c r="K11" i="6" s="1"/>
  <c r="AJ36" i="12"/>
  <c r="P54" i="7"/>
  <c r="P26"/>
  <c r="P40" s="1"/>
  <c r="P50"/>
  <c r="P22"/>
  <c r="P36" s="1"/>
  <c r="P55"/>
  <c r="P27"/>
  <c r="P41" s="1"/>
  <c r="P51"/>
  <c r="P23"/>
  <c r="P37" s="1"/>
  <c r="O35" i="6"/>
  <c r="O14" i="12"/>
  <c r="Q10" i="7"/>
  <c r="Q12"/>
  <c r="Q14"/>
  <c r="Q15"/>
  <c r="Q9"/>
  <c r="Q11"/>
  <c r="Q13"/>
  <c r="Q8"/>
  <c r="L82"/>
  <c r="K102"/>
  <c r="L17" i="6" s="1"/>
  <c r="O31" i="7"/>
  <c r="O32" s="1"/>
  <c r="O59"/>
  <c r="O60" s="1"/>
  <c r="M24" i="8"/>
  <c r="L33"/>
  <c r="J44"/>
  <c r="K101" i="7"/>
  <c r="L16" i="6" s="1"/>
  <c r="K41" i="8"/>
  <c r="P57" i="7"/>
  <c r="P29"/>
  <c r="P43" s="1"/>
  <c r="P53"/>
  <c r="P25"/>
  <c r="P39" s="1"/>
  <c r="P56"/>
  <c r="P28"/>
  <c r="P42" s="1"/>
  <c r="P52"/>
  <c r="P24"/>
  <c r="P38" s="1"/>
  <c r="K103"/>
  <c r="L18" i="6" s="1"/>
  <c r="J99" i="7"/>
  <c r="K14" i="6" s="1"/>
  <c r="P17" i="7"/>
  <c r="P18" s="1"/>
  <c r="M37" i="13"/>
  <c r="O36" i="7"/>
  <c r="O45" s="1"/>
  <c r="O46" s="1"/>
  <c r="P30" i="8" l="1"/>
  <c r="J43"/>
  <c r="K100" i="7"/>
  <c r="L15" i="6" s="1"/>
  <c r="P31" i="8"/>
  <c r="P28"/>
  <c r="P26"/>
  <c r="P27"/>
  <c r="P29"/>
  <c r="P25"/>
  <c r="D18" i="1"/>
  <c r="D9" i="10"/>
  <c r="M36" i="13"/>
  <c r="L86" i="7"/>
  <c r="I40" i="8"/>
  <c r="P35" i="6"/>
  <c r="P15" i="12" s="1"/>
  <c r="Q45" s="1"/>
  <c r="R8" i="7"/>
  <c r="R13"/>
  <c r="R15"/>
  <c r="R9"/>
  <c r="R11"/>
  <c r="R12"/>
  <c r="R14"/>
  <c r="R10"/>
  <c r="K83"/>
  <c r="Q54"/>
  <c r="Q26"/>
  <c r="Q40" s="1"/>
  <c r="Q50"/>
  <c r="Q22"/>
  <c r="Q36" s="1"/>
  <c r="Q55"/>
  <c r="Q27"/>
  <c r="Q41" s="1"/>
  <c r="Q51"/>
  <c r="Q23"/>
  <c r="Q37" s="1"/>
  <c r="L85"/>
  <c r="AK36" i="12"/>
  <c r="K63" i="8"/>
  <c r="P45" i="7"/>
  <c r="P46" s="1"/>
  <c r="P59"/>
  <c r="P60" s="1"/>
  <c r="K44" i="8"/>
  <c r="M33"/>
  <c r="N24"/>
  <c r="Q17" i="7"/>
  <c r="Q18" s="1"/>
  <c r="L87"/>
  <c r="O15" i="12"/>
  <c r="P45" s="1"/>
  <c r="H21" i="14"/>
  <c r="Q57" i="7"/>
  <c r="Q29"/>
  <c r="Q43" s="1"/>
  <c r="Q53"/>
  <c r="Q25"/>
  <c r="Q39" s="1"/>
  <c r="Q56"/>
  <c r="Q28"/>
  <c r="Q42" s="1"/>
  <c r="Q52"/>
  <c r="Q24"/>
  <c r="Q38" s="1"/>
  <c r="K80"/>
  <c r="K45" i="8"/>
  <c r="J97" i="7"/>
  <c r="K12" i="6" s="1"/>
  <c r="K46" i="8"/>
  <c r="P31" i="7"/>
  <c r="P32" s="1"/>
  <c r="N66" i="13" l="1"/>
  <c r="N67"/>
  <c r="N64"/>
  <c r="N68"/>
  <c r="N65"/>
  <c r="J105" i="7"/>
  <c r="J106" s="1"/>
  <c r="L98"/>
  <c r="M13" i="6" s="1"/>
  <c r="N11" i="1"/>
  <c r="Q30" i="8"/>
  <c r="Q31"/>
  <c r="J42"/>
  <c r="N71" i="13"/>
  <c r="N70"/>
  <c r="N69"/>
  <c r="N63"/>
  <c r="Q26" i="8"/>
  <c r="D17" i="1"/>
  <c r="L17" s="1"/>
  <c r="L84" i="7"/>
  <c r="K43" i="8"/>
  <c r="Q27"/>
  <c r="Q28"/>
  <c r="Q59" i="7"/>
  <c r="Q60" s="1"/>
  <c r="Q25" i="8"/>
  <c r="Q29"/>
  <c r="D14" i="1"/>
  <c r="T14" s="1"/>
  <c r="Q35" i="6"/>
  <c r="Q15" i="12" s="1"/>
  <c r="R45" s="1"/>
  <c r="K81" i="7"/>
  <c r="K89" s="1"/>
  <c r="K90" s="1"/>
  <c r="J39" i="8"/>
  <c r="L101" i="7"/>
  <c r="M16" i="6" s="1"/>
  <c r="R54" i="7"/>
  <c r="R26"/>
  <c r="R40" s="1"/>
  <c r="R50"/>
  <c r="R22"/>
  <c r="R36" s="1"/>
  <c r="R55"/>
  <c r="R27"/>
  <c r="R41" s="1"/>
  <c r="R51"/>
  <c r="R23"/>
  <c r="R37" s="1"/>
  <c r="K99"/>
  <c r="L14" i="6" s="1"/>
  <c r="R17" i="7"/>
  <c r="R18" s="1"/>
  <c r="P14" i="12"/>
  <c r="J42"/>
  <c r="L102" i="7"/>
  <c r="M17" i="6" s="1"/>
  <c r="D11" i="18"/>
  <c r="Q14" i="12"/>
  <c r="K96" i="7"/>
  <c r="L11" i="6" s="1"/>
  <c r="L103" i="7"/>
  <c r="M18" i="6" s="1"/>
  <c r="M82" i="7"/>
  <c r="L18" i="1"/>
  <c r="T18"/>
  <c r="Q18"/>
  <c r="J18"/>
  <c r="R18"/>
  <c r="O18"/>
  <c r="P18"/>
  <c r="M18"/>
  <c r="U18"/>
  <c r="N18"/>
  <c r="K18"/>
  <c r="S18"/>
  <c r="N33" i="8"/>
  <c r="D19" i="14" s="1"/>
  <c r="O24" i="8"/>
  <c r="AL36" i="12"/>
  <c r="R57" i="7"/>
  <c r="R29"/>
  <c r="R43" s="1"/>
  <c r="R53"/>
  <c r="R25"/>
  <c r="R39" s="1"/>
  <c r="R56"/>
  <c r="R28"/>
  <c r="R42" s="1"/>
  <c r="R52"/>
  <c r="R24"/>
  <c r="R38" s="1"/>
  <c r="S9"/>
  <c r="S8"/>
  <c r="S12"/>
  <c r="S14"/>
  <c r="S10"/>
  <c r="S11"/>
  <c r="S13"/>
  <c r="S15"/>
  <c r="J40" i="8"/>
  <c r="I48"/>
  <c r="N39" i="13"/>
  <c r="N40"/>
  <c r="N36"/>
  <c r="N38"/>
  <c r="N37"/>
  <c r="N50"/>
  <c r="N47"/>
  <c r="N48"/>
  <c r="N53"/>
  <c r="N43"/>
  <c r="N44"/>
  <c r="N41"/>
  <c r="N42"/>
  <c r="N52"/>
  <c r="N51"/>
  <c r="N49"/>
  <c r="Q45" i="7"/>
  <c r="Q46" s="1"/>
  <c r="Q31"/>
  <c r="Q32" s="1"/>
  <c r="K42" i="12" l="1"/>
  <c r="L41" i="8"/>
  <c r="L11" i="1"/>
  <c r="Q17"/>
  <c r="K17"/>
  <c r="K11"/>
  <c r="U11"/>
  <c r="R17"/>
  <c r="P17"/>
  <c r="Q11"/>
  <c r="R11"/>
  <c r="P11"/>
  <c r="T11"/>
  <c r="J11"/>
  <c r="S11"/>
  <c r="U17"/>
  <c r="O11"/>
  <c r="M11"/>
  <c r="L14"/>
  <c r="D34"/>
  <c r="D15" i="10" s="1"/>
  <c r="S17" i="1"/>
  <c r="N17"/>
  <c r="M17"/>
  <c r="O17"/>
  <c r="J17"/>
  <c r="T17"/>
  <c r="K42" i="8"/>
  <c r="R29"/>
  <c r="U14" i="1"/>
  <c r="R25" i="8"/>
  <c r="R14" i="1"/>
  <c r="K14"/>
  <c r="P14"/>
  <c r="Q14"/>
  <c r="L100" i="7"/>
  <c r="M15" i="6" s="1"/>
  <c r="R27" i="8"/>
  <c r="L44"/>
  <c r="R26"/>
  <c r="R30"/>
  <c r="R31"/>
  <c r="R28"/>
  <c r="S14" i="1"/>
  <c r="N14"/>
  <c r="M14"/>
  <c r="O14"/>
  <c r="J14"/>
  <c r="L46" i="8"/>
  <c r="S17" i="7"/>
  <c r="S18" s="1"/>
  <c r="L83"/>
  <c r="M85"/>
  <c r="AM36" i="12"/>
  <c r="O33" i="8"/>
  <c r="P24"/>
  <c r="M98" i="7"/>
  <c r="N13" i="6" s="1"/>
  <c r="M87" i="7"/>
  <c r="L80"/>
  <c r="S54"/>
  <c r="S26"/>
  <c r="S40" s="1"/>
  <c r="S50"/>
  <c r="S22"/>
  <c r="S55"/>
  <c r="S27"/>
  <c r="S41" s="1"/>
  <c r="S51"/>
  <c r="S23"/>
  <c r="S37" s="1"/>
  <c r="R14" i="12"/>
  <c r="R35" i="6"/>
  <c r="R15" i="12" s="1"/>
  <c r="S45" s="1"/>
  <c r="K97" i="7"/>
  <c r="L12" i="6" s="1"/>
  <c r="R45" i="7"/>
  <c r="R46" s="1"/>
  <c r="R31"/>
  <c r="R32" s="1"/>
  <c r="R59"/>
  <c r="R60" s="1"/>
  <c r="M86"/>
  <c r="T12"/>
  <c r="T14"/>
  <c r="T10"/>
  <c r="T8"/>
  <c r="T13"/>
  <c r="T15"/>
  <c r="T9"/>
  <c r="T11"/>
  <c r="S57"/>
  <c r="S29"/>
  <c r="S43" s="1"/>
  <c r="S53"/>
  <c r="S25"/>
  <c r="S39" s="1"/>
  <c r="S56"/>
  <c r="S28"/>
  <c r="S42" s="1"/>
  <c r="S52"/>
  <c r="S24"/>
  <c r="S38" s="1"/>
  <c r="K39" i="8"/>
  <c r="J48"/>
  <c r="K105" i="7" l="1"/>
  <c r="K106" s="1"/>
  <c r="T34" i="1"/>
  <c r="N43" i="12" s="1"/>
  <c r="O34" i="1"/>
  <c r="J34"/>
  <c r="F46" i="6"/>
  <c r="E13" i="8" s="1"/>
  <c r="S34" i="1"/>
  <c r="M43" i="12" s="1"/>
  <c r="P34" i="1"/>
  <c r="F42" i="6"/>
  <c r="E9" i="8" s="1"/>
  <c r="G43" i="6"/>
  <c r="F10" i="8" s="1"/>
  <c r="R34" i="1"/>
  <c r="F45" i="6"/>
  <c r="E12" i="8" s="1"/>
  <c r="F43" i="6"/>
  <c r="E10" i="8" s="1"/>
  <c r="U34" i="1"/>
  <c r="O43" i="12" s="1"/>
  <c r="F48" i="6"/>
  <c r="E15" i="8" s="1"/>
  <c r="L34" i="1"/>
  <c r="F44" i="6"/>
  <c r="E11" i="8" s="1"/>
  <c r="F47" i="6"/>
  <c r="E14" i="8" s="1"/>
  <c r="M47" i="6"/>
  <c r="M48"/>
  <c r="L15" i="8" s="1"/>
  <c r="J48" i="6"/>
  <c r="I15" i="8" s="1"/>
  <c r="L47" i="6"/>
  <c r="K14" i="8" s="1"/>
  <c r="G42" i="6"/>
  <c r="F9" i="8" s="1"/>
  <c r="G45" i="6"/>
  <c r="F12" i="8" s="1"/>
  <c r="D44" i="6"/>
  <c r="C11" i="8" s="1"/>
  <c r="M43" i="6"/>
  <c r="L10" i="8" s="1"/>
  <c r="S29"/>
  <c r="J42" i="6"/>
  <c r="I9" i="8" s="1"/>
  <c r="J47" i="6"/>
  <c r="I14" i="8" s="1"/>
  <c r="L48" i="6"/>
  <c r="K15" i="8" s="1"/>
  <c r="G44" i="6"/>
  <c r="F11" i="8" s="1"/>
  <c r="D43" i="6"/>
  <c r="C10" i="8" s="1"/>
  <c r="D47" i="6"/>
  <c r="C14" i="8" s="1"/>
  <c r="K42" i="6"/>
  <c r="J9" i="8" s="1"/>
  <c r="E46" i="6"/>
  <c r="D13" i="8" s="1"/>
  <c r="E45" i="6"/>
  <c r="D12" i="8" s="1"/>
  <c r="E48" i="6"/>
  <c r="D15" i="8" s="1"/>
  <c r="K45" i="6"/>
  <c r="J12" i="8" s="1"/>
  <c r="K46" i="6"/>
  <c r="J13" i="8" s="1"/>
  <c r="K48" i="6"/>
  <c r="J15" i="8" s="1"/>
  <c r="H42" i="6"/>
  <c r="G9" i="8" s="1"/>
  <c r="H44" i="6"/>
  <c r="G11" i="8" s="1"/>
  <c r="H48" i="6"/>
  <c r="G15" i="8" s="1"/>
  <c r="H46" i="6"/>
  <c r="G13" i="8" s="1"/>
  <c r="I42" i="6"/>
  <c r="H9" i="8" s="1"/>
  <c r="I45" i="6"/>
  <c r="H12" i="8" s="1"/>
  <c r="I46" i="6"/>
  <c r="H13" i="8" s="1"/>
  <c r="I48" i="6"/>
  <c r="H15" i="8" s="1"/>
  <c r="K44" i="6"/>
  <c r="J11" i="8" s="1"/>
  <c r="L45" i="6"/>
  <c r="K12" i="8" s="1"/>
  <c r="M46" i="6"/>
  <c r="L13" i="8" s="1"/>
  <c r="E42" i="6"/>
  <c r="D9" i="8" s="1"/>
  <c r="E44" i="6"/>
  <c r="D11" i="8" s="1"/>
  <c r="E43" i="6"/>
  <c r="D10" i="8" s="1"/>
  <c r="E47" i="6"/>
  <c r="D14" i="8" s="1"/>
  <c r="J44" i="6"/>
  <c r="I11" i="8" s="1"/>
  <c r="J45" i="6"/>
  <c r="I12" i="8" s="1"/>
  <c r="J46" i="6"/>
  <c r="I13" i="8" s="1"/>
  <c r="J43" i="6"/>
  <c r="I10" i="8" s="1"/>
  <c r="L46" i="6"/>
  <c r="K13" i="8" s="1"/>
  <c r="L43" i="6"/>
  <c r="K10" i="8" s="1"/>
  <c r="K47" i="6"/>
  <c r="J14" i="8" s="1"/>
  <c r="K43" i="6"/>
  <c r="J10" i="8" s="1"/>
  <c r="L44" i="6"/>
  <c r="K11" i="8" s="1"/>
  <c r="H45" i="6"/>
  <c r="G12" i="8" s="1"/>
  <c r="H47" i="6"/>
  <c r="G14" i="8" s="1"/>
  <c r="H43" i="6"/>
  <c r="G10" i="8" s="1"/>
  <c r="G48" i="6"/>
  <c r="F15" i="8" s="1"/>
  <c r="G47" i="6"/>
  <c r="F14" i="8" s="1"/>
  <c r="G46" i="6"/>
  <c r="F13" i="8" s="1"/>
  <c r="D46" i="6"/>
  <c r="C13" i="8" s="1"/>
  <c r="D42" i="6"/>
  <c r="C9" i="8" s="1"/>
  <c r="D48" i="6"/>
  <c r="C15" i="8" s="1"/>
  <c r="D45" i="6"/>
  <c r="C12" i="8" s="1"/>
  <c r="I44" i="6"/>
  <c r="H11" i="8" s="1"/>
  <c r="I47" i="6"/>
  <c r="H14" i="8" s="1"/>
  <c r="I43" i="6"/>
  <c r="H10" i="8" s="1"/>
  <c r="S35" i="6"/>
  <c r="S15" i="12" s="1"/>
  <c r="T45" s="1"/>
  <c r="K34" i="1"/>
  <c r="Q34"/>
  <c r="M84" i="7"/>
  <c r="S28" i="8"/>
  <c r="S25"/>
  <c r="M34" i="1"/>
  <c r="S27" i="8"/>
  <c r="N34" i="1"/>
  <c r="S26" i="8"/>
  <c r="S30"/>
  <c r="S31"/>
  <c r="L81" i="7"/>
  <c r="L89" s="1"/>
  <c r="L90" s="1"/>
  <c r="M102"/>
  <c r="N17" i="6" s="1"/>
  <c r="T54" i="7"/>
  <c r="T26"/>
  <c r="T40" s="1"/>
  <c r="T50"/>
  <c r="T22"/>
  <c r="T36" s="1"/>
  <c r="T55"/>
  <c r="T27"/>
  <c r="T41" s="1"/>
  <c r="T51"/>
  <c r="T23"/>
  <c r="T37" s="1"/>
  <c r="L45" i="8"/>
  <c r="M103" i="7"/>
  <c r="N18" i="6" s="1"/>
  <c r="P33" i="8"/>
  <c r="Q24"/>
  <c r="M101" i="7"/>
  <c r="N16" i="6" s="1"/>
  <c r="L99" i="7"/>
  <c r="M14" i="6" s="1"/>
  <c r="S59" i="7"/>
  <c r="S60" s="1"/>
  <c r="T17"/>
  <c r="T18" s="1"/>
  <c r="U10"/>
  <c r="U11"/>
  <c r="U13"/>
  <c r="U15"/>
  <c r="U9"/>
  <c r="U8"/>
  <c r="U12"/>
  <c r="U14"/>
  <c r="T57"/>
  <c r="T29"/>
  <c r="T43" s="1"/>
  <c r="T53"/>
  <c r="T25"/>
  <c r="T39" s="1"/>
  <c r="T56"/>
  <c r="T28"/>
  <c r="T42" s="1"/>
  <c r="T52"/>
  <c r="T24"/>
  <c r="T38" s="1"/>
  <c r="L96"/>
  <c r="M11" i="6" s="1"/>
  <c r="AN36" i="12"/>
  <c r="L63" i="8"/>
  <c r="S31" i="7"/>
  <c r="S32" s="1"/>
  <c r="S14" i="12"/>
  <c r="S36" i="7"/>
  <c r="S45" s="1"/>
  <c r="S46" s="1"/>
  <c r="K43" i="12" l="1"/>
  <c r="K20" i="6"/>
  <c r="K44" i="12" s="1"/>
  <c r="L16" s="1"/>
  <c r="L38" s="1"/>
  <c r="F43"/>
  <c r="F20" i="6"/>
  <c r="F44" i="12" s="1"/>
  <c r="G16" s="1"/>
  <c r="G38" s="1"/>
  <c r="J43"/>
  <c r="J20" i="6"/>
  <c r="J44" i="12" s="1"/>
  <c r="K16" s="1"/>
  <c r="K38" s="1"/>
  <c r="I43"/>
  <c r="I20" i="6"/>
  <c r="I44" i="12" s="1"/>
  <c r="J16" s="1"/>
  <c r="J38" s="1"/>
  <c r="D43"/>
  <c r="D20" i="6"/>
  <c r="D44" i="12" s="1"/>
  <c r="E16" s="1"/>
  <c r="E38" s="1"/>
  <c r="H43"/>
  <c r="H20" i="6"/>
  <c r="H44" i="12" s="1"/>
  <c r="I16" s="1"/>
  <c r="I38" s="1"/>
  <c r="E43"/>
  <c r="E20" i="6"/>
  <c r="E44" i="12" s="1"/>
  <c r="F16" s="1"/>
  <c r="F38" s="1"/>
  <c r="L43"/>
  <c r="L20" i="6"/>
  <c r="G43" i="12"/>
  <c r="G20" i="6"/>
  <c r="G44" i="12" s="1"/>
  <c r="H16" s="1"/>
  <c r="H38" s="1"/>
  <c r="H41" i="6"/>
  <c r="G8" i="8" s="1"/>
  <c r="I41" i="6"/>
  <c r="I50" s="1"/>
  <c r="E41"/>
  <c r="D8" i="8" s="1"/>
  <c r="G41" i="6"/>
  <c r="G50" s="1"/>
  <c r="L41"/>
  <c r="K8" i="8" s="1"/>
  <c r="K41" i="6"/>
  <c r="J8" i="8" s="1"/>
  <c r="J41" i="6"/>
  <c r="I8" i="8" s="1"/>
  <c r="D41" i="6"/>
  <c r="D50" s="1"/>
  <c r="F41"/>
  <c r="F50" s="1"/>
  <c r="T28" i="8"/>
  <c r="L43"/>
  <c r="M45" i="6"/>
  <c r="N43"/>
  <c r="K40" i="8"/>
  <c r="K48" s="1"/>
  <c r="N47" i="6"/>
  <c r="T27" i="8"/>
  <c r="M100" i="7"/>
  <c r="N15" i="6" s="1"/>
  <c r="T26" i="8"/>
  <c r="T30"/>
  <c r="T31"/>
  <c r="T25"/>
  <c r="T29"/>
  <c r="M83" i="7"/>
  <c r="AO36" i="12"/>
  <c r="V8" i="7"/>
  <c r="V13"/>
  <c r="V15"/>
  <c r="V9"/>
  <c r="V11"/>
  <c r="V12"/>
  <c r="V14"/>
  <c r="V10"/>
  <c r="M45" i="8"/>
  <c r="L14"/>
  <c r="U54" i="7"/>
  <c r="U26"/>
  <c r="U40" s="1"/>
  <c r="U50"/>
  <c r="U22"/>
  <c r="U36" s="1"/>
  <c r="U55"/>
  <c r="U27"/>
  <c r="U41" s="1"/>
  <c r="U51"/>
  <c r="U23"/>
  <c r="U37" s="1"/>
  <c r="T14" i="12"/>
  <c r="T35" i="6"/>
  <c r="T15" i="12" s="1"/>
  <c r="U45" s="1"/>
  <c r="N82" i="7"/>
  <c r="N98"/>
  <c r="O13" i="6" s="1"/>
  <c r="T45" i="7"/>
  <c r="T46" s="1"/>
  <c r="M41" i="8"/>
  <c r="T59" i="7"/>
  <c r="T60" s="1"/>
  <c r="U17"/>
  <c r="U18" s="1"/>
  <c r="R24" i="8"/>
  <c r="Q33"/>
  <c r="M80" i="7"/>
  <c r="U57"/>
  <c r="U29"/>
  <c r="U43" s="1"/>
  <c r="U53"/>
  <c r="U25"/>
  <c r="U39" s="1"/>
  <c r="U56"/>
  <c r="U28"/>
  <c r="U42" s="1"/>
  <c r="U52"/>
  <c r="U24"/>
  <c r="U38" s="1"/>
  <c r="L97"/>
  <c r="M12" i="6" s="1"/>
  <c r="T31" i="7"/>
  <c r="T32" s="1"/>
  <c r="D17" i="8" l="1"/>
  <c r="I17"/>
  <c r="J17"/>
  <c r="L105" i="7"/>
  <c r="L106" s="1"/>
  <c r="M20" i="6"/>
  <c r="G17" i="8"/>
  <c r="F8"/>
  <c r="F17" s="1"/>
  <c r="J50" i="6"/>
  <c r="H8" i="8"/>
  <c r="H17" s="1"/>
  <c r="K50" i="6"/>
  <c r="C8" i="8"/>
  <c r="C17" s="1"/>
  <c r="E50" i="6"/>
  <c r="H50"/>
  <c r="U26" i="8"/>
  <c r="E8"/>
  <c r="E17" s="1"/>
  <c r="L12"/>
  <c r="M44" i="6"/>
  <c r="N45"/>
  <c r="O43"/>
  <c r="U30" i="8"/>
  <c r="U31"/>
  <c r="U27"/>
  <c r="U28"/>
  <c r="M43"/>
  <c r="U29"/>
  <c r="U25"/>
  <c r="U35" i="6"/>
  <c r="U15" i="12" s="1"/>
  <c r="V45" s="1"/>
  <c r="L42"/>
  <c r="N48" i="6"/>
  <c r="M46" i="8"/>
  <c r="R33"/>
  <c r="S24"/>
  <c r="M81" i="7"/>
  <c r="M89" s="1"/>
  <c r="M90" s="1"/>
  <c r="V54"/>
  <c r="V26"/>
  <c r="V40" s="1"/>
  <c r="V50"/>
  <c r="V22"/>
  <c r="V36" s="1"/>
  <c r="V55"/>
  <c r="V27"/>
  <c r="V41" s="1"/>
  <c r="V51"/>
  <c r="V23"/>
  <c r="V37" s="1"/>
  <c r="V17"/>
  <c r="V18" s="1"/>
  <c r="N103"/>
  <c r="O18" i="6" s="1"/>
  <c r="N101" i="7"/>
  <c r="O16" i="6" s="1"/>
  <c r="M99" i="7"/>
  <c r="N14" i="6" s="1"/>
  <c r="U45" i="7"/>
  <c r="U46" s="1"/>
  <c r="U59"/>
  <c r="U60" s="1"/>
  <c r="L42" i="8"/>
  <c r="L42" i="6"/>
  <c r="L44" i="12"/>
  <c r="M16" s="1"/>
  <c r="M38" s="1"/>
  <c r="N86" i="7"/>
  <c r="N102"/>
  <c r="O17" i="6" s="1"/>
  <c r="L39" i="8"/>
  <c r="M10"/>
  <c r="M48" i="13"/>
  <c r="V57" i="7"/>
  <c r="V29"/>
  <c r="V43" s="1"/>
  <c r="V53"/>
  <c r="V25"/>
  <c r="V39" s="1"/>
  <c r="V56"/>
  <c r="V28"/>
  <c r="V42" s="1"/>
  <c r="V52"/>
  <c r="V24"/>
  <c r="V38" s="1"/>
  <c r="M14" i="8"/>
  <c r="N46" i="6"/>
  <c r="M44" i="8"/>
  <c r="W9" i="7"/>
  <c r="W8"/>
  <c r="W12"/>
  <c r="W14"/>
  <c r="W10"/>
  <c r="W11"/>
  <c r="W13"/>
  <c r="W15"/>
  <c r="N87"/>
  <c r="AP36" i="12"/>
  <c r="N85" i="7"/>
  <c r="L40" i="8"/>
  <c r="U31" i="7"/>
  <c r="U32" s="1"/>
  <c r="M63" i="8"/>
  <c r="U14" i="12"/>
  <c r="M42" i="6" l="1"/>
  <c r="L9" i="8" s="1"/>
  <c r="M42" i="12"/>
  <c r="M96" i="7"/>
  <c r="N11" i="6" s="1"/>
  <c r="M44" i="12"/>
  <c r="V25" i="8"/>
  <c r="N44" i="6"/>
  <c r="O46"/>
  <c r="O48"/>
  <c r="M12" i="8"/>
  <c r="V29"/>
  <c r="V30"/>
  <c r="V31"/>
  <c r="V28"/>
  <c r="N84" i="7"/>
  <c r="N100"/>
  <c r="O15" i="6" s="1"/>
  <c r="V26" i="8"/>
  <c r="V27"/>
  <c r="V45" i="7"/>
  <c r="V46" s="1"/>
  <c r="X8"/>
  <c r="X13"/>
  <c r="X15"/>
  <c r="X9"/>
  <c r="X11"/>
  <c r="X12"/>
  <c r="X14"/>
  <c r="X10"/>
  <c r="M13" i="8"/>
  <c r="M41" i="6"/>
  <c r="K9" i="8"/>
  <c r="K17" s="1"/>
  <c r="L50" i="6"/>
  <c r="O98" i="7"/>
  <c r="P13" i="6" s="1"/>
  <c r="W54" i="7"/>
  <c r="W26"/>
  <c r="W40" s="1"/>
  <c r="W50"/>
  <c r="W22"/>
  <c r="W36" s="1"/>
  <c r="W55"/>
  <c r="W27"/>
  <c r="W41" s="1"/>
  <c r="W51"/>
  <c r="W23"/>
  <c r="W37" s="1"/>
  <c r="V14" i="12"/>
  <c r="V35" i="6"/>
  <c r="V15" i="12" s="1"/>
  <c r="W45" s="1"/>
  <c r="N63" i="8"/>
  <c r="D18" i="14" s="1"/>
  <c r="T24" i="8"/>
  <c r="S33"/>
  <c r="N41"/>
  <c r="V31" i="7"/>
  <c r="V32" s="1"/>
  <c r="V59"/>
  <c r="V60" s="1"/>
  <c r="M51" i="13"/>
  <c r="AQ36" i="12"/>
  <c r="M53" i="13"/>
  <c r="W17" i="7"/>
  <c r="W18" s="1"/>
  <c r="L48" i="8"/>
  <c r="O82" i="7"/>
  <c r="M42" i="8"/>
  <c r="L11"/>
  <c r="W57" i="7"/>
  <c r="W29"/>
  <c r="W43" s="1"/>
  <c r="W53"/>
  <c r="W25"/>
  <c r="W39" s="1"/>
  <c r="W56"/>
  <c r="W28"/>
  <c r="W42" s="1"/>
  <c r="W52"/>
  <c r="W24"/>
  <c r="W38" s="1"/>
  <c r="M97"/>
  <c r="N12" i="6" s="1"/>
  <c r="M15" i="8"/>
  <c r="M50" i="6" l="1"/>
  <c r="M39" i="8"/>
  <c r="N20" i="6"/>
  <c r="N16" i="12"/>
  <c r="N38" s="1"/>
  <c r="M105" i="7"/>
  <c r="M106" s="1"/>
  <c r="W28" i="8"/>
  <c r="W30"/>
  <c r="O45" i="6"/>
  <c r="O47"/>
  <c r="W26" i="8"/>
  <c r="W31"/>
  <c r="W35" i="6"/>
  <c r="W15" i="12" s="1"/>
  <c r="X45" s="1"/>
  <c r="L8" i="8"/>
  <c r="L17" s="1"/>
  <c r="W25"/>
  <c r="W29"/>
  <c r="X29" s="1"/>
  <c r="W27"/>
  <c r="N46"/>
  <c r="N15" s="1"/>
  <c r="O84" i="7"/>
  <c r="U24" i="8"/>
  <c r="T33"/>
  <c r="O86" i="7"/>
  <c r="O102"/>
  <c r="P17" i="6" s="1"/>
  <c r="X54" i="7"/>
  <c r="X26"/>
  <c r="X40" s="1"/>
  <c r="X50"/>
  <c r="X22"/>
  <c r="X36" s="1"/>
  <c r="X55"/>
  <c r="X27"/>
  <c r="X41" s="1"/>
  <c r="X51"/>
  <c r="X23"/>
  <c r="X37" s="1"/>
  <c r="Y9"/>
  <c r="Y8"/>
  <c r="Y12"/>
  <c r="Y14"/>
  <c r="Y10"/>
  <c r="Y11"/>
  <c r="Y13"/>
  <c r="Y15"/>
  <c r="N83"/>
  <c r="N99"/>
  <c r="O14" i="6" s="1"/>
  <c r="W45" i="7"/>
  <c r="W46" s="1"/>
  <c r="W59"/>
  <c r="W60" s="1"/>
  <c r="M11" i="8"/>
  <c r="M52" i="13"/>
  <c r="N45" i="8"/>
  <c r="O87" i="7"/>
  <c r="O103"/>
  <c r="P18" i="6" s="1"/>
  <c r="AR36" i="12"/>
  <c r="O85" i="7"/>
  <c r="O101"/>
  <c r="P16" i="6" s="1"/>
  <c r="N10" i="8"/>
  <c r="N80" i="7"/>
  <c r="X57"/>
  <c r="X29"/>
  <c r="X43" s="1"/>
  <c r="X53"/>
  <c r="X25"/>
  <c r="X39" s="1"/>
  <c r="X56"/>
  <c r="X28"/>
  <c r="X42" s="1"/>
  <c r="X52"/>
  <c r="X24"/>
  <c r="X38" s="1"/>
  <c r="X17"/>
  <c r="X18" s="1"/>
  <c r="M40" i="8"/>
  <c r="W31" i="7"/>
  <c r="W32" s="1"/>
  <c r="W14" i="12"/>
  <c r="N44" i="8"/>
  <c r="N41" i="6" l="1"/>
  <c r="M8" i="8" s="1"/>
  <c r="N42" i="12"/>
  <c r="N96" i="7"/>
  <c r="O11" i="6" s="1"/>
  <c r="N42"/>
  <c r="N44" i="12"/>
  <c r="X14"/>
  <c r="X31" i="8"/>
  <c r="X28"/>
  <c r="X27"/>
  <c r="X25"/>
  <c r="M50" i="13"/>
  <c r="N43" i="8"/>
  <c r="O100" i="7"/>
  <c r="P15" i="6" s="1"/>
  <c r="X26" i="8"/>
  <c r="X30"/>
  <c r="N13"/>
  <c r="N81" i="7"/>
  <c r="N89" s="1"/>
  <c r="N90" s="1"/>
  <c r="N97"/>
  <c r="O12" i="6" s="1"/>
  <c r="N14" i="8"/>
  <c r="Z8" i="7"/>
  <c r="Z13"/>
  <c r="Z15"/>
  <c r="Z10"/>
  <c r="Z12"/>
  <c r="Z14"/>
  <c r="Z9"/>
  <c r="Z11"/>
  <c r="Y57"/>
  <c r="Y29"/>
  <c r="Y43" s="1"/>
  <c r="Y53"/>
  <c r="Y25"/>
  <c r="Y39" s="1"/>
  <c r="Y56"/>
  <c r="Y28"/>
  <c r="Y42" s="1"/>
  <c r="Y52"/>
  <c r="Y24"/>
  <c r="Y38" s="1"/>
  <c r="U33" i="8"/>
  <c r="V24"/>
  <c r="O41"/>
  <c r="X31" i="7"/>
  <c r="X32" s="1"/>
  <c r="M48" i="8"/>
  <c r="Y17" i="7"/>
  <c r="Y18" s="1"/>
  <c r="Y54"/>
  <c r="Y26"/>
  <c r="Y40" s="1"/>
  <c r="Y50"/>
  <c r="Y22"/>
  <c r="Y55"/>
  <c r="Y27"/>
  <c r="Y41" s="1"/>
  <c r="Y51"/>
  <c r="Y23"/>
  <c r="Y37" s="1"/>
  <c r="P82"/>
  <c r="P98"/>
  <c r="Q13" i="6" s="1"/>
  <c r="X45" i="7"/>
  <c r="X46" s="1"/>
  <c r="X59"/>
  <c r="X60" s="1"/>
  <c r="X35" i="6"/>
  <c r="X15" i="12" s="1"/>
  <c r="Y45" s="1"/>
  <c r="N50" i="6" l="1"/>
  <c r="O20"/>
  <c r="O16" i="12"/>
  <c r="O38" s="1"/>
  <c r="O41" i="6"/>
  <c r="N105" i="7"/>
  <c r="N106" s="1"/>
  <c r="M9" i="8"/>
  <c r="M17" s="1"/>
  <c r="Y31"/>
  <c r="Y27"/>
  <c r="O44" i="6"/>
  <c r="Y30" i="8"/>
  <c r="Y26"/>
  <c r="O43"/>
  <c r="P84" i="7"/>
  <c r="N12" i="8"/>
  <c r="Y28"/>
  <c r="Y29"/>
  <c r="O45"/>
  <c r="Y25"/>
  <c r="P87" i="7"/>
  <c r="P103"/>
  <c r="Q18" i="6" s="1"/>
  <c r="O41" i="13"/>
  <c r="Z54" i="7"/>
  <c r="Z26"/>
  <c r="Z40" s="1"/>
  <c r="Z50"/>
  <c r="Z22"/>
  <c r="Z36" s="1"/>
  <c r="O42" i="13"/>
  <c r="Z55" i="7"/>
  <c r="Z27"/>
  <c r="Z41" s="1"/>
  <c r="O38" i="13"/>
  <c r="Z51" i="7"/>
  <c r="Z23"/>
  <c r="Z37" s="1"/>
  <c r="Y35" i="6"/>
  <c r="Y15" i="12" s="1"/>
  <c r="Z45" s="1"/>
  <c r="Y14"/>
  <c r="O96" i="7"/>
  <c r="P11" i="6" s="1"/>
  <c r="O80" i="7"/>
  <c r="P41" i="8"/>
  <c r="AA11" i="7"/>
  <c r="AA13"/>
  <c r="AA15"/>
  <c r="AA10"/>
  <c r="AA8"/>
  <c r="AA12"/>
  <c r="AA14"/>
  <c r="AA9"/>
  <c r="Z17"/>
  <c r="Z18" s="1"/>
  <c r="O46" i="8"/>
  <c r="Y59" i="7"/>
  <c r="Y60" s="1"/>
  <c r="O44" i="8"/>
  <c r="O44" i="13"/>
  <c r="Z57" i="7"/>
  <c r="Z29"/>
  <c r="Z43" s="1"/>
  <c r="O40" i="13"/>
  <c r="Z53" i="7"/>
  <c r="Z25"/>
  <c r="Z39" s="1"/>
  <c r="O43" i="13"/>
  <c r="Z56" i="7"/>
  <c r="Z28"/>
  <c r="Z42" s="1"/>
  <c r="O39" i="13"/>
  <c r="Z52" i="7"/>
  <c r="Z24"/>
  <c r="Z38" s="1"/>
  <c r="M49" i="13"/>
  <c r="N42" i="8"/>
  <c r="M46" i="13"/>
  <c r="N46" s="1"/>
  <c r="N39" i="8"/>
  <c r="O83" i="7"/>
  <c r="O99"/>
  <c r="P14" i="6" s="1"/>
  <c r="P85" i="7"/>
  <c r="P101"/>
  <c r="Q16" i="6" s="1"/>
  <c r="V33" i="8"/>
  <c r="W24"/>
  <c r="AU36" i="12"/>
  <c r="P86" i="7"/>
  <c r="P102"/>
  <c r="Q17" i="6" s="1"/>
  <c r="Y31" i="7"/>
  <c r="Y32" s="1"/>
  <c r="Y36"/>
  <c r="Y45" s="1"/>
  <c r="Y46" s="1"/>
  <c r="O63" i="8"/>
  <c r="O42" i="12" l="1"/>
  <c r="O42" i="6"/>
  <c r="O50" s="1"/>
  <c r="D20" i="14"/>
  <c r="Z25" i="8"/>
  <c r="Z31"/>
  <c r="Z29"/>
  <c r="Z30"/>
  <c r="Z26"/>
  <c r="P100" i="7"/>
  <c r="Q15" i="6" s="1"/>
  <c r="Z28" i="8"/>
  <c r="Z27"/>
  <c r="P45"/>
  <c r="Z45" i="7"/>
  <c r="Z46" s="1"/>
  <c r="X24" i="8"/>
  <c r="W33"/>
  <c r="P63"/>
  <c r="N11"/>
  <c r="P44"/>
  <c r="AB8" i="7"/>
  <c r="AB13"/>
  <c r="AB15"/>
  <c r="AB9"/>
  <c r="AB11"/>
  <c r="AB12"/>
  <c r="AB14"/>
  <c r="AB10"/>
  <c r="AA17"/>
  <c r="AA18" s="1"/>
  <c r="Q82"/>
  <c r="AA55"/>
  <c r="AA27"/>
  <c r="AA41" s="1"/>
  <c r="AA51"/>
  <c r="AA23"/>
  <c r="AA37" s="1"/>
  <c r="AA54"/>
  <c r="AA26"/>
  <c r="AA40" s="1"/>
  <c r="AA50"/>
  <c r="AA22"/>
  <c r="Z35" i="6"/>
  <c r="Z15" i="12" s="1"/>
  <c r="AA45" s="1"/>
  <c r="Z14"/>
  <c r="Z31" i="7"/>
  <c r="Z32" s="1"/>
  <c r="Z59"/>
  <c r="Z60" s="1"/>
  <c r="M47" i="13"/>
  <c r="N40" i="8"/>
  <c r="N48" s="1"/>
  <c r="H20" i="14" s="1"/>
  <c r="AV36" i="12"/>
  <c r="O81" i="7"/>
  <c r="O89" s="1"/>
  <c r="O90" s="1"/>
  <c r="O97"/>
  <c r="P12" i="6" s="1"/>
  <c r="N8" i="8"/>
  <c r="P46"/>
  <c r="Q98" i="7"/>
  <c r="R13" i="6" s="1"/>
  <c r="F31" i="13"/>
  <c r="AA56" i="7"/>
  <c r="AA28"/>
  <c r="AA42" s="1"/>
  <c r="AA52"/>
  <c r="AA24"/>
  <c r="AA38" s="1"/>
  <c r="AA57"/>
  <c r="AA29"/>
  <c r="AA43" s="1"/>
  <c r="AA53"/>
  <c r="AA25"/>
  <c r="AA39" s="1"/>
  <c r="O105" l="1"/>
  <c r="O106" s="1"/>
  <c r="O44" i="12"/>
  <c r="P16" s="1"/>
  <c r="P38" s="1"/>
  <c r="P43" i="8"/>
  <c r="Q84" i="7"/>
  <c r="AA29" i="8"/>
  <c r="AA25"/>
  <c r="AA27"/>
  <c r="AA31"/>
  <c r="AA26"/>
  <c r="AA30"/>
  <c r="O42"/>
  <c r="AA28"/>
  <c r="D11" i="10"/>
  <c r="M45" i="13"/>
  <c r="N45" s="1"/>
  <c r="O37"/>
  <c r="AA35" i="6"/>
  <c r="AA14" i="12"/>
  <c r="AW36"/>
  <c r="N9" i="8"/>
  <c r="N17" s="1"/>
  <c r="D9" i="26" s="1"/>
  <c r="D15" s="1"/>
  <c r="AB55" i="7"/>
  <c r="AB27"/>
  <c r="AB41" s="1"/>
  <c r="AB51"/>
  <c r="AB23"/>
  <c r="AB37" s="1"/>
  <c r="AB54"/>
  <c r="AB26"/>
  <c r="AB40" s="1"/>
  <c r="AB50"/>
  <c r="AB22"/>
  <c r="AB36" s="1"/>
  <c r="AC10"/>
  <c r="AC11"/>
  <c r="AC13"/>
  <c r="AC15"/>
  <c r="AC9"/>
  <c r="AC8"/>
  <c r="AC12"/>
  <c r="AC14"/>
  <c r="Q86"/>
  <c r="Q102"/>
  <c r="R17" i="6" s="1"/>
  <c r="P96" i="7"/>
  <c r="Q11" i="6" s="1"/>
  <c r="X33" i="8"/>
  <c r="Y24"/>
  <c r="AA59" i="7"/>
  <c r="AA60" s="1"/>
  <c r="P83"/>
  <c r="P99"/>
  <c r="Q14" i="6" s="1"/>
  <c r="Q85" i="7"/>
  <c r="Q101"/>
  <c r="R16" i="6" s="1"/>
  <c r="AB56" i="7"/>
  <c r="AB28"/>
  <c r="AB42" s="1"/>
  <c r="AB52"/>
  <c r="AB24"/>
  <c r="AB38" s="1"/>
  <c r="AB57"/>
  <c r="AB29"/>
  <c r="AB43" s="1"/>
  <c r="AB53"/>
  <c r="AB25"/>
  <c r="AB39" s="1"/>
  <c r="AB17"/>
  <c r="AB18" s="1"/>
  <c r="Q87"/>
  <c r="Q103"/>
  <c r="R18" i="6" s="1"/>
  <c r="P80" i="7"/>
  <c r="O39" i="8"/>
  <c r="AA31" i="7"/>
  <c r="AA32" s="1"/>
  <c r="AA36"/>
  <c r="AA45" s="1"/>
  <c r="AA46" s="1"/>
  <c r="D12" i="10" l="1"/>
  <c r="D16" s="1"/>
  <c r="P42" i="12"/>
  <c r="D13" i="10"/>
  <c r="Q44" i="8"/>
  <c r="AB31"/>
  <c r="Q100" i="7"/>
  <c r="R15" i="6" s="1"/>
  <c r="AB25" i="8"/>
  <c r="AB28"/>
  <c r="AB29"/>
  <c r="AB27"/>
  <c r="O40"/>
  <c r="O48" s="1"/>
  <c r="AB26"/>
  <c r="AB30"/>
  <c r="P42"/>
  <c r="P39"/>
  <c r="P81" i="7"/>
  <c r="P89" s="1"/>
  <c r="P90" s="1"/>
  <c r="P97"/>
  <c r="Q12" i="6" s="1"/>
  <c r="R82" i="7"/>
  <c r="AC17"/>
  <c r="AC18" s="1"/>
  <c r="AC56"/>
  <c r="AC28"/>
  <c r="AC42" s="1"/>
  <c r="AC52"/>
  <c r="AC24"/>
  <c r="AC38" s="1"/>
  <c r="AC57"/>
  <c r="AC29"/>
  <c r="AC43" s="1"/>
  <c r="AC53"/>
  <c r="AC25"/>
  <c r="AC39" s="1"/>
  <c r="AX36" i="12"/>
  <c r="O21" i="14"/>
  <c r="AA15" i="12"/>
  <c r="AB45" s="1"/>
  <c r="E9" i="10"/>
  <c r="O36" i="13"/>
  <c r="AB45" i="7"/>
  <c r="AB46" s="1"/>
  <c r="C18" i="8"/>
  <c r="Q63"/>
  <c r="Q41"/>
  <c r="R98" i="7"/>
  <c r="S13" i="6" s="1"/>
  <c r="E14" i="1"/>
  <c r="E17"/>
  <c r="E18"/>
  <c r="Y33" i="8"/>
  <c r="Z24"/>
  <c r="AD12" i="7"/>
  <c r="AD14"/>
  <c r="AD11"/>
  <c r="AD8"/>
  <c r="AD13"/>
  <c r="AD15"/>
  <c r="AD9"/>
  <c r="AD10"/>
  <c r="AC55"/>
  <c r="AC27"/>
  <c r="AC41" s="1"/>
  <c r="AC51"/>
  <c r="AC23"/>
  <c r="AC37" s="1"/>
  <c r="AC54"/>
  <c r="AC26"/>
  <c r="AC40" s="1"/>
  <c r="AC50"/>
  <c r="AC22"/>
  <c r="AB35" i="6"/>
  <c r="AB15" i="12" s="1"/>
  <c r="AC45" s="1"/>
  <c r="AB31" i="7"/>
  <c r="AB32" s="1"/>
  <c r="AB59"/>
  <c r="AB60" s="1"/>
  <c r="P105" l="1"/>
  <c r="P106" s="1"/>
  <c r="Q45" i="8"/>
  <c r="P71" i="13"/>
  <c r="P70"/>
  <c r="P69"/>
  <c r="P68"/>
  <c r="P67"/>
  <c r="P66"/>
  <c r="P65"/>
  <c r="P64"/>
  <c r="P63"/>
  <c r="D13" i="18"/>
  <c r="D14" s="1"/>
  <c r="D17" i="10"/>
  <c r="R84" i="7"/>
  <c r="AC26" i="8"/>
  <c r="AC30"/>
  <c r="AC31"/>
  <c r="AC29"/>
  <c r="AC59" i="7"/>
  <c r="AC60" s="1"/>
  <c r="AC27" i="8"/>
  <c r="AC25"/>
  <c r="AC28"/>
  <c r="P40"/>
  <c r="P48" s="1"/>
  <c r="AC31" i="7"/>
  <c r="AC32" s="1"/>
  <c r="AB14" i="12"/>
  <c r="AD55" i="7"/>
  <c r="AD27"/>
  <c r="AD41" s="1"/>
  <c r="AD51"/>
  <c r="AD23"/>
  <c r="AD37" s="1"/>
  <c r="AD54"/>
  <c r="AD26"/>
  <c r="AD40" s="1"/>
  <c r="AD50"/>
  <c r="AD22"/>
  <c r="AD36" s="1"/>
  <c r="AD17"/>
  <c r="AD18" s="1"/>
  <c r="AE10"/>
  <c r="AE11"/>
  <c r="AE13"/>
  <c r="AE14"/>
  <c r="AE9"/>
  <c r="AE8"/>
  <c r="AE12"/>
  <c r="AE15"/>
  <c r="V17" i="1"/>
  <c r="AD17"/>
  <c r="AA17"/>
  <c r="X17"/>
  <c r="AF17"/>
  <c r="AC17"/>
  <c r="Z17"/>
  <c r="W17"/>
  <c r="AE17"/>
  <c r="AB17"/>
  <c r="Y17"/>
  <c r="AG17"/>
  <c r="Z14"/>
  <c r="W14"/>
  <c r="AE14"/>
  <c r="AB14"/>
  <c r="Y14"/>
  <c r="AG14"/>
  <c r="V14"/>
  <c r="AD14"/>
  <c r="AA14"/>
  <c r="X14"/>
  <c r="AF14"/>
  <c r="AC14"/>
  <c r="P42" i="13"/>
  <c r="P43"/>
  <c r="P40"/>
  <c r="P41"/>
  <c r="P52"/>
  <c r="P47"/>
  <c r="P53"/>
  <c r="P38"/>
  <c r="P39"/>
  <c r="P37"/>
  <c r="P44"/>
  <c r="P36"/>
  <c r="P51"/>
  <c r="P49"/>
  <c r="P50"/>
  <c r="P48"/>
  <c r="Q99" i="7"/>
  <c r="R14" i="6" s="1"/>
  <c r="R101" i="7"/>
  <c r="S16" i="6" s="1"/>
  <c r="AC35"/>
  <c r="AC15" i="12" s="1"/>
  <c r="AD45" s="1"/>
  <c r="AC14"/>
  <c r="R103" i="7"/>
  <c r="S18" i="6" s="1"/>
  <c r="R86" i="7"/>
  <c r="Q96"/>
  <c r="R11" i="6" s="1"/>
  <c r="AC36" i="7"/>
  <c r="AC45" s="1"/>
  <c r="AC46" s="1"/>
  <c r="AD56"/>
  <c r="AD28"/>
  <c r="AD42" s="1"/>
  <c r="AD52"/>
  <c r="AD24"/>
  <c r="AD38" s="1"/>
  <c r="AD57"/>
  <c r="AD29"/>
  <c r="AD43" s="1"/>
  <c r="AD53"/>
  <c r="AD25"/>
  <c r="AD39" s="1"/>
  <c r="Z33" i="8"/>
  <c r="K19" i="14" s="1"/>
  <c r="AA24" i="8"/>
  <c r="V18" i="1"/>
  <c r="AD18"/>
  <c r="AA18"/>
  <c r="X18"/>
  <c r="AF18"/>
  <c r="AC18"/>
  <c r="Z18"/>
  <c r="W18"/>
  <c r="AE18"/>
  <c r="AB18"/>
  <c r="Y18"/>
  <c r="AG18"/>
  <c r="V11"/>
  <c r="AD11"/>
  <c r="AA11"/>
  <c r="X11"/>
  <c r="AF11"/>
  <c r="AC11"/>
  <c r="E34"/>
  <c r="E15" i="10" s="1"/>
  <c r="Z11" i="1"/>
  <c r="W11"/>
  <c r="AE11"/>
  <c r="AB11"/>
  <c r="Y11"/>
  <c r="AG11"/>
  <c r="R41" i="8"/>
  <c r="E11" i="18"/>
  <c r="Q83" i="7"/>
  <c r="R85"/>
  <c r="AY36" i="12"/>
  <c r="R87" i="7"/>
  <c r="R102"/>
  <c r="S17" i="6" s="1"/>
  <c r="Q46" i="8"/>
  <c r="Q80" i="7"/>
  <c r="Q42" i="12" l="1"/>
  <c r="S43" i="6"/>
  <c r="R10" i="8" s="1"/>
  <c r="S47" i="6"/>
  <c r="Q43"/>
  <c r="P10" i="8" s="1"/>
  <c r="Q46" i="6"/>
  <c r="P13" i="8" s="1"/>
  <c r="Q48" i="6"/>
  <c r="P15" i="8" s="1"/>
  <c r="Q47" i="6"/>
  <c r="P14" i="8" s="1"/>
  <c r="Q45" i="6"/>
  <c r="P12" i="8" s="1"/>
  <c r="Q44" i="6"/>
  <c r="P11" i="8" s="1"/>
  <c r="P43" i="6"/>
  <c r="O10" i="8" s="1"/>
  <c r="P47" i="6"/>
  <c r="O14" i="8" s="1"/>
  <c r="P48" i="6"/>
  <c r="O15" i="8" s="1"/>
  <c r="P46" i="6"/>
  <c r="O13" i="8" s="1"/>
  <c r="P45" i="6"/>
  <c r="O12" i="8" s="1"/>
  <c r="P44" i="6"/>
  <c r="O11" i="8" s="1"/>
  <c r="P42" i="6"/>
  <c r="O9" i="8" s="1"/>
  <c r="Q43"/>
  <c r="R45" i="6"/>
  <c r="R44"/>
  <c r="Q42"/>
  <c r="P9" i="8" s="1"/>
  <c r="R43" i="6"/>
  <c r="Q10" i="8" s="1"/>
  <c r="R46" i="6"/>
  <c r="Q13" i="8" s="1"/>
  <c r="S48" i="6"/>
  <c r="R48"/>
  <c r="Q15" i="8" s="1"/>
  <c r="R47" i="6"/>
  <c r="Q14" i="8" s="1"/>
  <c r="AD28"/>
  <c r="AC34" i="1"/>
  <c r="W43" i="12" s="1"/>
  <c r="AD34" i="1"/>
  <c r="X43" i="12" s="1"/>
  <c r="R100" i="7"/>
  <c r="S15" i="6" s="1"/>
  <c r="AD25" i="8"/>
  <c r="AD29"/>
  <c r="AD27"/>
  <c r="AD31"/>
  <c r="AD26"/>
  <c r="AD30"/>
  <c r="AF34" i="1"/>
  <c r="Z43" i="12" s="1"/>
  <c r="AA34" i="1"/>
  <c r="AE34"/>
  <c r="Y43" i="12" s="1"/>
  <c r="Z34" i="1"/>
  <c r="T43" i="12" s="1"/>
  <c r="R46" i="8"/>
  <c r="S82" i="7"/>
  <c r="S98"/>
  <c r="T13" i="6" s="1"/>
  <c r="AZ36" i="12"/>
  <c r="W34" i="1"/>
  <c r="Q43" i="12" s="1"/>
  <c r="V34" i="1"/>
  <c r="AA33" i="8"/>
  <c r="AB24"/>
  <c r="Q97" i="7"/>
  <c r="R12" i="6" s="1"/>
  <c r="AE56" i="7"/>
  <c r="AE28"/>
  <c r="AE42" s="1"/>
  <c r="AE52"/>
  <c r="AE24"/>
  <c r="AE38" s="1"/>
  <c r="AE57"/>
  <c r="AE29"/>
  <c r="AE43" s="1"/>
  <c r="AE53"/>
  <c r="AE25"/>
  <c r="AE39" s="1"/>
  <c r="AD45"/>
  <c r="AD46" s="1"/>
  <c r="AG34" i="1"/>
  <c r="AA43" i="12" s="1"/>
  <c r="AB34" i="1"/>
  <c r="Y34"/>
  <c r="S43" i="12" s="1"/>
  <c r="X34" i="1"/>
  <c r="R43" i="12" s="1"/>
  <c r="Q81" i="7"/>
  <c r="Q89" s="1"/>
  <c r="Q90" s="1"/>
  <c r="R63" i="8"/>
  <c r="AE17" i="7"/>
  <c r="AE18" s="1"/>
  <c r="AF12"/>
  <c r="AF14"/>
  <c r="AF10"/>
  <c r="AF8"/>
  <c r="AF13"/>
  <c r="AF15"/>
  <c r="AF9"/>
  <c r="AF11"/>
  <c r="AE55"/>
  <c r="AE27"/>
  <c r="AE41" s="1"/>
  <c r="AE51"/>
  <c r="AE23"/>
  <c r="AE37" s="1"/>
  <c r="AE54"/>
  <c r="AE26"/>
  <c r="AE40" s="1"/>
  <c r="AE50"/>
  <c r="AE22"/>
  <c r="AD35" i="6"/>
  <c r="AD15" i="12" s="1"/>
  <c r="AE45" s="1"/>
  <c r="AD14"/>
  <c r="AD31" i="7"/>
  <c r="AD32" s="1"/>
  <c r="AD59"/>
  <c r="AD60" s="1"/>
  <c r="U43" i="12" l="1"/>
  <c r="Q20" i="6"/>
  <c r="Q44" i="12" s="1"/>
  <c r="R16" s="1"/>
  <c r="R38" s="1"/>
  <c r="V43"/>
  <c r="Q105" i="7"/>
  <c r="Q106" s="1"/>
  <c r="R20" i="6"/>
  <c r="P43" i="12"/>
  <c r="P20" i="6"/>
  <c r="Q12" i="8"/>
  <c r="R43"/>
  <c r="S45" i="6"/>
  <c r="S46"/>
  <c r="E30" i="13"/>
  <c r="E29"/>
  <c r="AE27" i="8"/>
  <c r="S84" i="7"/>
  <c r="AE31" i="8"/>
  <c r="R44"/>
  <c r="AE28"/>
  <c r="AE31" i="7"/>
  <c r="AE32" s="1"/>
  <c r="AE25" i="8"/>
  <c r="AE29"/>
  <c r="AE30"/>
  <c r="AE26"/>
  <c r="AE59" i="7"/>
  <c r="AE60" s="1"/>
  <c r="AF56"/>
  <c r="AF28"/>
  <c r="AF42" s="1"/>
  <c r="AF52"/>
  <c r="AF24"/>
  <c r="AF38" s="1"/>
  <c r="AF57"/>
  <c r="AF29"/>
  <c r="AF43" s="1"/>
  <c r="AF53"/>
  <c r="AF25"/>
  <c r="AF39" s="1"/>
  <c r="AF17"/>
  <c r="AF18" s="1"/>
  <c r="AG10"/>
  <c r="AG11"/>
  <c r="AG13"/>
  <c r="AG15"/>
  <c r="AG9"/>
  <c r="AG8"/>
  <c r="AG12"/>
  <c r="AG14"/>
  <c r="S86"/>
  <c r="Q42" i="8"/>
  <c r="R99" i="7"/>
  <c r="S14" i="6" s="1"/>
  <c r="S85" i="7"/>
  <c r="S87"/>
  <c r="Q39" i="8"/>
  <c r="AC24"/>
  <c r="AB33"/>
  <c r="P41" i="6"/>
  <c r="Q41"/>
  <c r="BA36" i="12"/>
  <c r="R15" i="8"/>
  <c r="AF55" i="7"/>
  <c r="AF27"/>
  <c r="AF41" s="1"/>
  <c r="AF51"/>
  <c r="AF23"/>
  <c r="AF37" s="1"/>
  <c r="AF54"/>
  <c r="AF26"/>
  <c r="AF40" s="1"/>
  <c r="AF50"/>
  <c r="AF22"/>
  <c r="R45" i="8"/>
  <c r="S102" i="7"/>
  <c r="T17" i="6" s="1"/>
  <c r="R83" i="7"/>
  <c r="S101"/>
  <c r="T16" i="6" s="1"/>
  <c r="S103" i="7"/>
  <c r="T18" i="6" s="1"/>
  <c r="T82" i="7"/>
  <c r="R80"/>
  <c r="AE35" i="6"/>
  <c r="AE15" i="12" s="1"/>
  <c r="AF45" s="1"/>
  <c r="AE14"/>
  <c r="AE36" i="7"/>
  <c r="AE45" s="1"/>
  <c r="AE46" s="1"/>
  <c r="P44" i="12" l="1"/>
  <c r="Q16" s="1"/>
  <c r="Q38" s="1"/>
  <c r="R96" i="7"/>
  <c r="S11" i="6" s="1"/>
  <c r="R12" i="8"/>
  <c r="AF59" i="7"/>
  <c r="AF60" s="1"/>
  <c r="R13" i="8"/>
  <c r="T47" i="6"/>
  <c r="T43"/>
  <c r="T46"/>
  <c r="AF27" i="8"/>
  <c r="D23" i="10"/>
  <c r="AF28" i="8"/>
  <c r="AF25"/>
  <c r="S100" i="7"/>
  <c r="T15" i="6" s="1"/>
  <c r="AF26" i="8"/>
  <c r="AF29"/>
  <c r="AF31"/>
  <c r="AF30"/>
  <c r="S44"/>
  <c r="S41"/>
  <c r="T98" i="7"/>
  <c r="U13" i="6" s="1"/>
  <c r="R41"/>
  <c r="AG56" i="7"/>
  <c r="AG28"/>
  <c r="AG42" s="1"/>
  <c r="AG52"/>
  <c r="AG24"/>
  <c r="AG38" s="1"/>
  <c r="AG57"/>
  <c r="AG29"/>
  <c r="AG43" s="1"/>
  <c r="AG53"/>
  <c r="AG25"/>
  <c r="AG39" s="1"/>
  <c r="BB36" i="12"/>
  <c r="P50" i="6"/>
  <c r="O8" i="8"/>
  <c r="O17" s="1"/>
  <c r="AC33"/>
  <c r="AD24"/>
  <c r="R42"/>
  <c r="Q11"/>
  <c r="T86" i="7"/>
  <c r="R81"/>
  <c r="R89" s="1"/>
  <c r="R90" s="1"/>
  <c r="R97"/>
  <c r="S12" i="6" s="1"/>
  <c r="AF31" i="7"/>
  <c r="AF32" s="1"/>
  <c r="S45" i="8"/>
  <c r="R14"/>
  <c r="AG55" i="7"/>
  <c r="AG27"/>
  <c r="AG41" s="1"/>
  <c r="AG51"/>
  <c r="AG23"/>
  <c r="AG37" s="1"/>
  <c r="AG54"/>
  <c r="AG26"/>
  <c r="AG40" s="1"/>
  <c r="AG50"/>
  <c r="AG22"/>
  <c r="AG36" s="1"/>
  <c r="AF35" i="6"/>
  <c r="AF15" i="12" s="1"/>
  <c r="AG45" s="1"/>
  <c r="AF14"/>
  <c r="Q50" i="6"/>
  <c r="P8" i="8"/>
  <c r="P17" s="1"/>
  <c r="T87" i="7"/>
  <c r="T85"/>
  <c r="Q40" i="8"/>
  <c r="AG17" i="7"/>
  <c r="AG18" s="1"/>
  <c r="AH12"/>
  <c r="AH14"/>
  <c r="AH10"/>
  <c r="AH8"/>
  <c r="AH13"/>
  <c r="AH15"/>
  <c r="AH9"/>
  <c r="AH11"/>
  <c r="AF36"/>
  <c r="AF45" s="1"/>
  <c r="AF46" s="1"/>
  <c r="S20" i="6" l="1"/>
  <c r="S41"/>
  <c r="R105" i="7"/>
  <c r="R106" s="1"/>
  <c r="R39" i="8"/>
  <c r="R42" i="6"/>
  <c r="R50" s="1"/>
  <c r="R44" i="12"/>
  <c r="S16" s="1"/>
  <c r="S38" s="1"/>
  <c r="AG27" i="8"/>
  <c r="S44" i="6"/>
  <c r="R11" i="8" s="1"/>
  <c r="T45" i="6"/>
  <c r="S13" i="8"/>
  <c r="U43" i="6"/>
  <c r="N58" i="13"/>
  <c r="N61"/>
  <c r="N60"/>
  <c r="N59"/>
  <c r="N54"/>
  <c r="N56"/>
  <c r="N55"/>
  <c r="N62"/>
  <c r="N57"/>
  <c r="AG30" i="8"/>
  <c r="D27" i="10"/>
  <c r="AG29" i="8"/>
  <c r="S43"/>
  <c r="T84" i="7"/>
  <c r="Q8" i="8"/>
  <c r="AG31" i="7"/>
  <c r="AG32" s="1"/>
  <c r="AG59"/>
  <c r="AG60" s="1"/>
  <c r="AG31" i="8"/>
  <c r="AG26"/>
  <c r="AG28"/>
  <c r="AG25"/>
  <c r="AH17" i="7"/>
  <c r="AH18" s="1"/>
  <c r="AI11"/>
  <c r="AI13"/>
  <c r="AI15"/>
  <c r="AI9"/>
  <c r="AI10"/>
  <c r="AI8"/>
  <c r="AI12"/>
  <c r="AI14"/>
  <c r="R40" i="8"/>
  <c r="T101" i="7"/>
  <c r="U16" i="6" s="1"/>
  <c r="AH56" i="7"/>
  <c r="AH28"/>
  <c r="AH42" s="1"/>
  <c r="AH52"/>
  <c r="AH24"/>
  <c r="AH38" s="1"/>
  <c r="AH57"/>
  <c r="AH29"/>
  <c r="AH43" s="1"/>
  <c r="AH53"/>
  <c r="AH25"/>
  <c r="AH39" s="1"/>
  <c r="S14" i="8"/>
  <c r="T48" i="6"/>
  <c r="S46" i="8"/>
  <c r="U82" i="7"/>
  <c r="S80"/>
  <c r="T102"/>
  <c r="U17" i="6" s="1"/>
  <c r="AE24" i="8"/>
  <c r="AD33"/>
  <c r="S99" i="7"/>
  <c r="T14" i="6" s="1"/>
  <c r="T41" i="8"/>
  <c r="S10"/>
  <c r="Q48"/>
  <c r="R42" i="12"/>
  <c r="T103" i="7"/>
  <c r="U18" i="6" s="1"/>
  <c r="AH55" i="7"/>
  <c r="AH27"/>
  <c r="AH41" s="1"/>
  <c r="AH51"/>
  <c r="AH23"/>
  <c r="AH37" s="1"/>
  <c r="AH54"/>
  <c r="AH26"/>
  <c r="AH40" s="1"/>
  <c r="AH50"/>
  <c r="AH22"/>
  <c r="AG35" i="6"/>
  <c r="AG15" i="12" s="1"/>
  <c r="AH45" s="1"/>
  <c r="AG14"/>
  <c r="S96" i="7"/>
  <c r="T11" i="6" s="1"/>
  <c r="BC36" i="12"/>
  <c r="S83" i="7"/>
  <c r="AG45"/>
  <c r="AG46" s="1"/>
  <c r="S63" i="8"/>
  <c r="R48" l="1"/>
  <c r="S42" i="12"/>
  <c r="Q9" i="8"/>
  <c r="Q17" s="1"/>
  <c r="S42" i="6"/>
  <c r="S50" s="1"/>
  <c r="S44" i="12"/>
  <c r="S12" i="8"/>
  <c r="U48" i="6"/>
  <c r="T44"/>
  <c r="AH25" i="8"/>
  <c r="D31" i="10"/>
  <c r="AH59" i="7"/>
  <c r="AH60" s="1"/>
  <c r="T100"/>
  <c r="U15" i="6" s="1"/>
  <c r="AH31" i="8"/>
  <c r="AH26"/>
  <c r="AH29"/>
  <c r="AH27"/>
  <c r="AH30"/>
  <c r="AH28"/>
  <c r="AH31" i="7"/>
  <c r="AH32" s="1"/>
  <c r="T83"/>
  <c r="S42" i="8"/>
  <c r="BD36" i="12"/>
  <c r="U86" i="7"/>
  <c r="AI56"/>
  <c r="AI28"/>
  <c r="AI42" s="1"/>
  <c r="AI52"/>
  <c r="AI24"/>
  <c r="AI38" s="1"/>
  <c r="AI57"/>
  <c r="AI29"/>
  <c r="AI43" s="1"/>
  <c r="AI53"/>
  <c r="AI25"/>
  <c r="AI39" s="1"/>
  <c r="U85"/>
  <c r="S81"/>
  <c r="S89" s="1"/>
  <c r="S90" s="1"/>
  <c r="S97"/>
  <c r="T12" i="6" s="1"/>
  <c r="AE33" i="8"/>
  <c r="AF24"/>
  <c r="T80" i="7"/>
  <c r="U98"/>
  <c r="V13" i="6" s="1"/>
  <c r="T46" i="8"/>
  <c r="S15"/>
  <c r="AJ8" i="7"/>
  <c r="AJ13"/>
  <c r="AJ15"/>
  <c r="AJ9"/>
  <c r="AJ11"/>
  <c r="AJ12"/>
  <c r="AJ14"/>
  <c r="AJ10"/>
  <c r="R8" i="8"/>
  <c r="AH36" i="7"/>
  <c r="AH45" s="1"/>
  <c r="AH46" s="1"/>
  <c r="AI55"/>
  <c r="AI27"/>
  <c r="AI41" s="1"/>
  <c r="AI51"/>
  <c r="AI23"/>
  <c r="AI37" s="1"/>
  <c r="AI54"/>
  <c r="AI26"/>
  <c r="AI40" s="1"/>
  <c r="AI50"/>
  <c r="AI22"/>
  <c r="T63" i="8"/>
  <c r="T10"/>
  <c r="AH35" i="6"/>
  <c r="AH15" i="12" s="1"/>
  <c r="AI45" s="1"/>
  <c r="AH14"/>
  <c r="U87" i="7"/>
  <c r="AI17"/>
  <c r="AI18" s="1"/>
  <c r="S105" l="1"/>
  <c r="S106" s="1"/>
  <c r="T20" i="6"/>
  <c r="T16" i="12"/>
  <c r="T38" s="1"/>
  <c r="R9" i="8"/>
  <c r="R17" s="1"/>
  <c r="AI31"/>
  <c r="AI59" i="7"/>
  <c r="AI60" s="1"/>
  <c r="AI30" i="8"/>
  <c r="AI27"/>
  <c r="AI26"/>
  <c r="AI29"/>
  <c r="U45" i="6"/>
  <c r="AI25" i="8"/>
  <c r="AI31" i="7"/>
  <c r="AI32" s="1"/>
  <c r="T43" i="8"/>
  <c r="U84" i="7"/>
  <c r="AI28" i="8"/>
  <c r="AI36" i="7"/>
  <c r="AI45" s="1"/>
  <c r="AI46" s="1"/>
  <c r="U46" i="6"/>
  <c r="T44" i="8"/>
  <c r="V82" i="7"/>
  <c r="T81"/>
  <c r="T89" s="1"/>
  <c r="T90" s="1"/>
  <c r="AJ56"/>
  <c r="AJ28"/>
  <c r="AJ42" s="1"/>
  <c r="AJ52"/>
  <c r="AJ24"/>
  <c r="AJ38" s="1"/>
  <c r="AJ57"/>
  <c r="AJ29"/>
  <c r="AJ43" s="1"/>
  <c r="AJ53"/>
  <c r="AJ25"/>
  <c r="AJ39" s="1"/>
  <c r="AJ17"/>
  <c r="AJ18" s="1"/>
  <c r="T15" i="8"/>
  <c r="S39"/>
  <c r="AF33"/>
  <c r="AG24"/>
  <c r="U101" i="7"/>
  <c r="V16" i="6" s="1"/>
  <c r="AI35"/>
  <c r="AI15" i="12" s="1"/>
  <c r="AJ45" s="1"/>
  <c r="AI14"/>
  <c r="S11" i="8"/>
  <c r="U103" i="7"/>
  <c r="V18" i="6" s="1"/>
  <c r="AJ55" i="7"/>
  <c r="AJ27"/>
  <c r="AJ41" s="1"/>
  <c r="AJ51"/>
  <c r="AJ23"/>
  <c r="AJ37" s="1"/>
  <c r="AJ54"/>
  <c r="AJ26"/>
  <c r="AJ40" s="1"/>
  <c r="AJ50"/>
  <c r="AJ22"/>
  <c r="AJ36" s="1"/>
  <c r="AK10"/>
  <c r="AK11"/>
  <c r="AK13"/>
  <c r="AK15"/>
  <c r="AK9"/>
  <c r="AK8"/>
  <c r="AK12"/>
  <c r="AK14"/>
  <c r="U47" i="6"/>
  <c r="T45" i="8"/>
  <c r="U102" i="7"/>
  <c r="V17" i="6" s="1"/>
  <c r="T99" i="7"/>
  <c r="U14" i="6" s="1"/>
  <c r="T96" i="7" l="1"/>
  <c r="U11" i="6" s="1"/>
  <c r="AJ31" i="8"/>
  <c r="AJ26"/>
  <c r="AJ29"/>
  <c r="AJ30"/>
  <c r="V47" i="6"/>
  <c r="V43"/>
  <c r="V46"/>
  <c r="T12" i="8"/>
  <c r="AJ27"/>
  <c r="AJ28"/>
  <c r="AJ25"/>
  <c r="D40" i="10"/>
  <c r="AJ59" i="7"/>
  <c r="AJ60" s="1"/>
  <c r="U100"/>
  <c r="V15" i="6" s="1"/>
  <c r="AJ45" i="7"/>
  <c r="AJ46" s="1"/>
  <c r="AK17"/>
  <c r="AK18" s="1"/>
  <c r="T41" i="6"/>
  <c r="AK56" i="7"/>
  <c r="AK28"/>
  <c r="AK42" s="1"/>
  <c r="AK52"/>
  <c r="AK24"/>
  <c r="AK38" s="1"/>
  <c r="AK57"/>
  <c r="AK29"/>
  <c r="AK43" s="1"/>
  <c r="AK53"/>
  <c r="AK25"/>
  <c r="AK39" s="1"/>
  <c r="S40" i="8"/>
  <c r="S48" s="1"/>
  <c r="V98" i="7"/>
  <c r="W13" i="6" s="1"/>
  <c r="V87" i="7"/>
  <c r="V85"/>
  <c r="U45" i="8"/>
  <c r="T14"/>
  <c r="U80" i="7"/>
  <c r="AL12"/>
  <c r="AL14"/>
  <c r="AL9"/>
  <c r="AL11"/>
  <c r="AL8"/>
  <c r="AL13"/>
  <c r="AL15"/>
  <c r="AL10"/>
  <c r="AK55"/>
  <c r="AK27"/>
  <c r="AK41" s="1"/>
  <c r="AK51"/>
  <c r="AK23"/>
  <c r="AK37" s="1"/>
  <c r="AK54"/>
  <c r="AK26"/>
  <c r="AK40" s="1"/>
  <c r="AK50"/>
  <c r="AK22"/>
  <c r="AJ35" i="6"/>
  <c r="AJ15" i="12" s="1"/>
  <c r="AK45" s="1"/>
  <c r="AJ14"/>
  <c r="U83" i="7"/>
  <c r="V86"/>
  <c r="AH24" i="8"/>
  <c r="AG33"/>
  <c r="T97" i="7"/>
  <c r="U12" i="6" s="1"/>
  <c r="U44" i="8"/>
  <c r="T13"/>
  <c r="AJ31" i="7"/>
  <c r="AJ32" s="1"/>
  <c r="U41" i="8"/>
  <c r="T39" l="1"/>
  <c r="U20" i="6"/>
  <c r="T105" i="7"/>
  <c r="T106" s="1"/>
  <c r="T42" i="6"/>
  <c r="S9" i="8" s="1"/>
  <c r="T44" i="12"/>
  <c r="U43" i="8"/>
  <c r="AK31"/>
  <c r="W43" i="6"/>
  <c r="V45"/>
  <c r="AK30" i="8"/>
  <c r="AK31" i="7"/>
  <c r="AK32" s="1"/>
  <c r="AK26" i="8"/>
  <c r="S8"/>
  <c r="AK59" i="7"/>
  <c r="AK60" s="1"/>
  <c r="V84"/>
  <c r="AK29" i="8"/>
  <c r="AK28"/>
  <c r="AK25"/>
  <c r="AK27"/>
  <c r="U13"/>
  <c r="T42" i="12"/>
  <c r="AI24" i="8"/>
  <c r="AH33"/>
  <c r="V102" i="7"/>
  <c r="W17" i="6" s="1"/>
  <c r="U99" i="7"/>
  <c r="V14" i="6" s="1"/>
  <c r="V48"/>
  <c r="U46" i="8"/>
  <c r="Q42" i="13"/>
  <c r="AL55" i="7"/>
  <c r="AL27"/>
  <c r="AL41" s="1"/>
  <c r="Q38" i="13"/>
  <c r="AL51" i="7"/>
  <c r="AL23"/>
  <c r="AL37" s="1"/>
  <c r="Q41" i="13"/>
  <c r="AL54" i="7"/>
  <c r="AL26"/>
  <c r="AL40" s="1"/>
  <c r="AL50"/>
  <c r="AL22"/>
  <c r="AL36" s="1"/>
  <c r="U96"/>
  <c r="V11" i="6" s="1"/>
  <c r="U14" i="8"/>
  <c r="T40"/>
  <c r="BG36" i="12"/>
  <c r="AK35" i="6"/>
  <c r="AK15" i="12" s="1"/>
  <c r="AL45" s="1"/>
  <c r="AK14"/>
  <c r="U44" i="6"/>
  <c r="T42" i="8"/>
  <c r="AK36" i="7"/>
  <c r="AK45" s="1"/>
  <c r="AK46" s="1"/>
  <c r="V41" i="8"/>
  <c r="U10"/>
  <c r="W82" i="7"/>
  <c r="Q43" i="13"/>
  <c r="AL56" i="7"/>
  <c r="AL28"/>
  <c r="AL42" s="1"/>
  <c r="Q39" i="13"/>
  <c r="AL52" i="7"/>
  <c r="AL24"/>
  <c r="AL38" s="1"/>
  <c r="Q44" i="13"/>
  <c r="AL57" i="7"/>
  <c r="AL29"/>
  <c r="AL43" s="1"/>
  <c r="Q40" i="13"/>
  <c r="AL53" i="7"/>
  <c r="AL25"/>
  <c r="AL39" s="1"/>
  <c r="AM11"/>
  <c r="AM13"/>
  <c r="AM15"/>
  <c r="AM10"/>
  <c r="AM8"/>
  <c r="AM12"/>
  <c r="AM14"/>
  <c r="AM9"/>
  <c r="AL17"/>
  <c r="AL18" s="1"/>
  <c r="V101"/>
  <c r="W16" i="6" s="1"/>
  <c r="V103" i="7"/>
  <c r="W18" i="6" s="1"/>
  <c r="U81" i="7"/>
  <c r="U89" s="1"/>
  <c r="U90" s="1"/>
  <c r="U63" i="8"/>
  <c r="S17" l="1"/>
  <c r="U41" i="6"/>
  <c r="T8" i="8" s="1"/>
  <c r="U16" i="12"/>
  <c r="U42"/>
  <c r="T50" i="6"/>
  <c r="U42"/>
  <c r="T9" i="8" s="1"/>
  <c r="U44" i="12"/>
  <c r="V16" s="1"/>
  <c r="U12" i="8"/>
  <c r="AL25"/>
  <c r="AL29"/>
  <c r="W48" i="6"/>
  <c r="V44"/>
  <c r="W47"/>
  <c r="AL28" i="8"/>
  <c r="AL27"/>
  <c r="AL26"/>
  <c r="AL31"/>
  <c r="AL30"/>
  <c r="T48"/>
  <c r="V100" i="7"/>
  <c r="W15" i="6" s="1"/>
  <c r="V45" i="8"/>
  <c r="U97" i="7"/>
  <c r="V12" i="6" s="1"/>
  <c r="V80" i="7"/>
  <c r="AN12"/>
  <c r="AN14"/>
  <c r="AN10"/>
  <c r="AN13"/>
  <c r="AN9"/>
  <c r="AN8"/>
  <c r="AN15"/>
  <c r="AN11"/>
  <c r="AM17"/>
  <c r="AM18" s="1"/>
  <c r="W86"/>
  <c r="U42" i="8"/>
  <c r="T11"/>
  <c r="W87" i="7"/>
  <c r="W85"/>
  <c r="AM54"/>
  <c r="AM26"/>
  <c r="AM40" s="1"/>
  <c r="AM50"/>
  <c r="AM22"/>
  <c r="AM55"/>
  <c r="AM27"/>
  <c r="AM41" s="1"/>
  <c r="AM51"/>
  <c r="AM23"/>
  <c r="AM37" s="1"/>
  <c r="AL35" i="6"/>
  <c r="AL15" i="12" s="1"/>
  <c r="AM45" s="1"/>
  <c r="AL14"/>
  <c r="AL45" i="7"/>
  <c r="AL46" s="1"/>
  <c r="AL59"/>
  <c r="AL60" s="1"/>
  <c r="V63" i="8"/>
  <c r="V83" i="7"/>
  <c r="W98"/>
  <c r="X13" i="6" s="1"/>
  <c r="V10" i="8"/>
  <c r="BH36" i="12"/>
  <c r="G31" i="13"/>
  <c r="AM57" i="7"/>
  <c r="AM29"/>
  <c r="AM43" s="1"/>
  <c r="AM53"/>
  <c r="AM25"/>
  <c r="AM39" s="1"/>
  <c r="AM56"/>
  <c r="AM28"/>
  <c r="AM42" s="1"/>
  <c r="AM52"/>
  <c r="AM24"/>
  <c r="AM38" s="1"/>
  <c r="V46" i="8"/>
  <c r="U15"/>
  <c r="AI33"/>
  <c r="AJ24"/>
  <c r="AL31" i="7"/>
  <c r="AL32" s="1"/>
  <c r="T17" i="8" l="1"/>
  <c r="U105" i="7"/>
  <c r="U106" s="1"/>
  <c r="V20" i="6"/>
  <c r="U50"/>
  <c r="AM25" i="8"/>
  <c r="V14"/>
  <c r="U39"/>
  <c r="W46" i="6"/>
  <c r="W84" i="7"/>
  <c r="AM27" i="8"/>
  <c r="AM28"/>
  <c r="AM29"/>
  <c r="AM26"/>
  <c r="AM30"/>
  <c r="AM31"/>
  <c r="AJ33"/>
  <c r="AK24"/>
  <c r="Q37" i="13"/>
  <c r="V99" i="7"/>
  <c r="W14" i="6" s="1"/>
  <c r="AN57" i="7"/>
  <c r="AN29"/>
  <c r="AN43" s="1"/>
  <c r="AN53"/>
  <c r="AN25"/>
  <c r="AN39" s="1"/>
  <c r="AN56"/>
  <c r="AN28"/>
  <c r="AN42" s="1"/>
  <c r="AN52"/>
  <c r="AN24"/>
  <c r="AN38" s="1"/>
  <c r="W101"/>
  <c r="X16" i="6" s="1"/>
  <c r="W103" i="7"/>
  <c r="X18" i="6" s="1"/>
  <c r="U11" i="8"/>
  <c r="W102" i="7"/>
  <c r="X17" i="6" s="1"/>
  <c r="AN17" i="7"/>
  <c r="AN18" s="1"/>
  <c r="AO9"/>
  <c r="AO8"/>
  <c r="AO12"/>
  <c r="AO14"/>
  <c r="AO11"/>
  <c r="AO15"/>
  <c r="AO10"/>
  <c r="AO13"/>
  <c r="AM31"/>
  <c r="AM32" s="1"/>
  <c r="AM36"/>
  <c r="AM45" s="1"/>
  <c r="AM46" s="1"/>
  <c r="V44" i="8"/>
  <c r="V15"/>
  <c r="BI36" i="12"/>
  <c r="V81" i="7"/>
  <c r="V89" s="1"/>
  <c r="V90" s="1"/>
  <c r="AN54"/>
  <c r="AN26"/>
  <c r="AN40" s="1"/>
  <c r="AN50"/>
  <c r="AN22"/>
  <c r="AN55"/>
  <c r="AN27"/>
  <c r="AN41" s="1"/>
  <c r="AN51"/>
  <c r="AN23"/>
  <c r="AN37" s="1"/>
  <c r="AM35" i="6"/>
  <c r="AM14" i="12"/>
  <c r="X82" i="7"/>
  <c r="AM59"/>
  <c r="AM60" s="1"/>
  <c r="V96" l="1"/>
  <c r="W11" i="6" s="1"/>
  <c r="AN30" i="8"/>
  <c r="AN27"/>
  <c r="V42" i="6"/>
  <c r="X46"/>
  <c r="AN26" i="8"/>
  <c r="AN31"/>
  <c r="W45" i="6"/>
  <c r="V43" i="8"/>
  <c r="W100" i="7"/>
  <c r="X15" i="6" s="1"/>
  <c r="AN29" i="8"/>
  <c r="F14" i="1"/>
  <c r="AN28" i="8"/>
  <c r="AN25"/>
  <c r="X98" i="7"/>
  <c r="Y13" i="6" s="1"/>
  <c r="V21" i="14"/>
  <c r="AM15" i="12"/>
  <c r="AN45" s="1"/>
  <c r="AO57" i="7"/>
  <c r="AO29"/>
  <c r="AO43" s="1"/>
  <c r="AO53"/>
  <c r="AO25"/>
  <c r="AO39" s="1"/>
  <c r="AO56"/>
  <c r="AO28"/>
  <c r="AO42" s="1"/>
  <c r="AO52"/>
  <c r="AO24"/>
  <c r="AO38" s="1"/>
  <c r="V97"/>
  <c r="W12" i="6" s="1"/>
  <c r="X43"/>
  <c r="W41" i="8"/>
  <c r="W80" i="7"/>
  <c r="AP12"/>
  <c r="AP14"/>
  <c r="AP10"/>
  <c r="AP8"/>
  <c r="AP15"/>
  <c r="AP11"/>
  <c r="AP13"/>
  <c r="AP9"/>
  <c r="W45" i="8"/>
  <c r="AN31" i="7"/>
  <c r="AN32" s="1"/>
  <c r="X86"/>
  <c r="X87"/>
  <c r="X85"/>
  <c r="AO54"/>
  <c r="AO26"/>
  <c r="AO40" s="1"/>
  <c r="AO50"/>
  <c r="AO22"/>
  <c r="AO36" s="1"/>
  <c r="AO55"/>
  <c r="AO27"/>
  <c r="AO41" s="1"/>
  <c r="AO51"/>
  <c r="AO23"/>
  <c r="AO37" s="1"/>
  <c r="AN35" i="6"/>
  <c r="AN15" i="12" s="1"/>
  <c r="AO45" s="1"/>
  <c r="W63" i="8"/>
  <c r="W83" i="7"/>
  <c r="BJ36" i="12"/>
  <c r="BK36"/>
  <c r="W44" i="8"/>
  <c r="V13"/>
  <c r="U40"/>
  <c r="AO17" i="7"/>
  <c r="AO18" s="1"/>
  <c r="V41" i="6"/>
  <c r="Q36" i="13"/>
  <c r="F9" i="10"/>
  <c r="AK33" i="8"/>
  <c r="AL24"/>
  <c r="AN59" i="7"/>
  <c r="AN60" s="1"/>
  <c r="AN36"/>
  <c r="AN45" s="1"/>
  <c r="AN46" s="1"/>
  <c r="W20" i="6" l="1"/>
  <c r="W41"/>
  <c r="V105" i="7"/>
  <c r="V106" s="1"/>
  <c r="V39" i="8"/>
  <c r="V44" i="12"/>
  <c r="V42"/>
  <c r="AS11" i="1"/>
  <c r="F17"/>
  <c r="AK17" s="1"/>
  <c r="AO31" i="8"/>
  <c r="AO29"/>
  <c r="AO25"/>
  <c r="AO30"/>
  <c r="AO27"/>
  <c r="AO26"/>
  <c r="X47" i="6"/>
  <c r="W14" i="8" s="1"/>
  <c r="Y43" i="6"/>
  <c r="X45"/>
  <c r="W44"/>
  <c r="R71" i="13"/>
  <c r="R70"/>
  <c r="R69"/>
  <c r="R68"/>
  <c r="R67"/>
  <c r="R66"/>
  <c r="R65"/>
  <c r="R64"/>
  <c r="R63"/>
  <c r="X84" i="7"/>
  <c r="V12" i="8"/>
  <c r="W43"/>
  <c r="AO28"/>
  <c r="F18" i="1"/>
  <c r="AI18" s="1"/>
  <c r="R37" i="13"/>
  <c r="R53"/>
  <c r="R44"/>
  <c r="R52"/>
  <c r="R39"/>
  <c r="R47"/>
  <c r="R38"/>
  <c r="R41"/>
  <c r="R49"/>
  <c r="R40"/>
  <c r="R48"/>
  <c r="R36"/>
  <c r="R43"/>
  <c r="R51"/>
  <c r="R42"/>
  <c r="R50"/>
  <c r="V40" i="8"/>
  <c r="U9"/>
  <c r="U48"/>
  <c r="AP57" i="7"/>
  <c r="AP29"/>
  <c r="AP43" s="1"/>
  <c r="AP53"/>
  <c r="AP25"/>
  <c r="AP39" s="1"/>
  <c r="AP56"/>
  <c r="AP28"/>
  <c r="AP42" s="1"/>
  <c r="AP52"/>
  <c r="AP24"/>
  <c r="AP38" s="1"/>
  <c r="X101"/>
  <c r="Y16" i="6" s="1"/>
  <c r="Y82" i="7"/>
  <c r="X102"/>
  <c r="Y17" i="6" s="1"/>
  <c r="V42" i="8"/>
  <c r="AP17" i="7"/>
  <c r="AP18" s="1"/>
  <c r="AQ9"/>
  <c r="AQ8"/>
  <c r="AQ12"/>
  <c r="AQ14"/>
  <c r="AQ11"/>
  <c r="AQ15"/>
  <c r="AQ10"/>
  <c r="AQ13"/>
  <c r="AO45"/>
  <c r="AO46" s="1"/>
  <c r="AM24" i="8"/>
  <c r="AL33"/>
  <c r="R19" i="14" s="1"/>
  <c r="F11" i="18"/>
  <c r="V50" i="6"/>
  <c r="U8" i="8"/>
  <c r="X48" i="6"/>
  <c r="W46" i="8"/>
  <c r="W13"/>
  <c r="W99" i="7"/>
  <c r="X14" i="6" s="1"/>
  <c r="W81" i="7"/>
  <c r="W89" s="1"/>
  <c r="W90" s="1"/>
  <c r="AN14" i="12"/>
  <c r="AP54" i="7"/>
  <c r="AP26"/>
  <c r="AP40" s="1"/>
  <c r="AP50"/>
  <c r="AP22"/>
  <c r="AP55"/>
  <c r="AP27"/>
  <c r="AP41" s="1"/>
  <c r="AP51"/>
  <c r="AP23"/>
  <c r="AP37" s="1"/>
  <c r="AO35" i="6"/>
  <c r="AO15" i="12" s="1"/>
  <c r="AP45" s="1"/>
  <c r="AO14"/>
  <c r="X103" i="7"/>
  <c r="Y18" i="6" s="1"/>
  <c r="AN14" i="1"/>
  <c r="AK14"/>
  <c r="AS14"/>
  <c r="AL14"/>
  <c r="AI14"/>
  <c r="AQ14"/>
  <c r="AJ14"/>
  <c r="AR14"/>
  <c r="AO14"/>
  <c r="AH14"/>
  <c r="AP14"/>
  <c r="AM14"/>
  <c r="W96" i="7"/>
  <c r="X11" i="6" s="1"/>
  <c r="X41" i="8"/>
  <c r="W10"/>
  <c r="AO31" i="7"/>
  <c r="AO32" s="1"/>
  <c r="AO59"/>
  <c r="AO60" s="1"/>
  <c r="U17" i="8" l="1"/>
  <c r="W16" i="12"/>
  <c r="W38" s="1"/>
  <c r="W42"/>
  <c r="AI17" i="1"/>
  <c r="AP17"/>
  <c r="AJ17"/>
  <c r="AR17"/>
  <c r="AS17"/>
  <c r="AM17"/>
  <c r="AN17"/>
  <c r="AO17"/>
  <c r="AL17"/>
  <c r="W42" i="6"/>
  <c r="V9" i="8" s="1"/>
  <c r="W44" i="12"/>
  <c r="AN18" i="1"/>
  <c r="AH17"/>
  <c r="AQ17"/>
  <c r="AO18"/>
  <c r="AP31" i="8"/>
  <c r="AL11" i="1"/>
  <c r="AR11"/>
  <c r="AM11"/>
  <c r="AO11"/>
  <c r="AI11"/>
  <c r="AN11"/>
  <c r="F34"/>
  <c r="F15" i="10" s="1"/>
  <c r="AH11" i="1"/>
  <c r="AQ11"/>
  <c r="AK11"/>
  <c r="AP11"/>
  <c r="AJ11"/>
  <c r="AP27" i="8"/>
  <c r="AP30"/>
  <c r="AP18" i="1"/>
  <c r="AJ18"/>
  <c r="AS18"/>
  <c r="AM18"/>
  <c r="AH18"/>
  <c r="AR18"/>
  <c r="AQ18"/>
  <c r="AL18"/>
  <c r="AK18"/>
  <c r="Y48" i="6"/>
  <c r="X44"/>
  <c r="Y47"/>
  <c r="W12" i="8"/>
  <c r="AP26"/>
  <c r="AP25"/>
  <c r="AP29"/>
  <c r="AP28"/>
  <c r="X10"/>
  <c r="Y86" i="7"/>
  <c r="AQ57"/>
  <c r="AQ29"/>
  <c r="AQ43" s="1"/>
  <c r="AQ53"/>
  <c r="AQ25"/>
  <c r="AQ39" s="1"/>
  <c r="AQ56"/>
  <c r="AQ28"/>
  <c r="AQ42" s="1"/>
  <c r="AQ52"/>
  <c r="AQ24"/>
  <c r="AQ38" s="1"/>
  <c r="W97"/>
  <c r="X12" i="6" s="1"/>
  <c r="AN24" i="8"/>
  <c r="AM33"/>
  <c r="X80" i="7"/>
  <c r="AR12"/>
  <c r="AR14"/>
  <c r="AR10"/>
  <c r="AR13"/>
  <c r="AR9"/>
  <c r="AR8"/>
  <c r="AR15"/>
  <c r="AR11"/>
  <c r="Y98"/>
  <c r="Z13" i="6" s="1"/>
  <c r="Y87" i="7"/>
  <c r="AP35" i="6"/>
  <c r="AP15" i="12" s="1"/>
  <c r="AQ45" s="1"/>
  <c r="AP14"/>
  <c r="X83" i="7"/>
  <c r="AP31"/>
  <c r="AP32" s="1"/>
  <c r="X45" i="8"/>
  <c r="V48"/>
  <c r="Y85" i="7"/>
  <c r="AQ54"/>
  <c r="AQ26"/>
  <c r="AQ40" s="1"/>
  <c r="AQ50"/>
  <c r="AQ22"/>
  <c r="AQ36" s="1"/>
  <c r="AQ55"/>
  <c r="AQ27"/>
  <c r="AQ41" s="1"/>
  <c r="AQ51"/>
  <c r="AQ23"/>
  <c r="AQ37" s="1"/>
  <c r="X63" i="8"/>
  <c r="X46"/>
  <c r="W15"/>
  <c r="AQ17" i="7"/>
  <c r="AQ18" s="1"/>
  <c r="W42" i="8"/>
  <c r="V11"/>
  <c r="AP59" i="7"/>
  <c r="AP60" s="1"/>
  <c r="AP36"/>
  <c r="AP45" s="1"/>
  <c r="AP46" s="1"/>
  <c r="V8" i="8"/>
  <c r="V17" l="1"/>
  <c r="W105" i="7"/>
  <c r="W106" s="1"/>
  <c r="X20" i="6"/>
  <c r="X16" i="12"/>
  <c r="X38" s="1"/>
  <c r="W50" i="6"/>
  <c r="X100" i="7"/>
  <c r="Y15" i="6" s="1"/>
  <c r="AI34" i="1"/>
  <c r="AC43" i="12" s="1"/>
  <c r="AS34" i="1"/>
  <c r="AM43" i="12" s="1"/>
  <c r="AN34" i="1"/>
  <c r="AK34"/>
  <c r="AO34"/>
  <c r="AI43" i="12" s="1"/>
  <c r="AR34" i="1"/>
  <c r="AL43" i="12" s="1"/>
  <c r="AM34" i="1"/>
  <c r="AG43" i="12" s="1"/>
  <c r="AQ34" i="1"/>
  <c r="AK43" i="12" s="1"/>
  <c r="AL34" i="1"/>
  <c r="AP34"/>
  <c r="AJ43" i="12" s="1"/>
  <c r="AJ34" i="1"/>
  <c r="AD43" i="12" s="1"/>
  <c r="AH34" i="1"/>
  <c r="W39" i="8"/>
  <c r="AQ28"/>
  <c r="AQ31"/>
  <c r="AQ26"/>
  <c r="AQ25"/>
  <c r="Y46" i="6"/>
  <c r="AQ30" i="8"/>
  <c r="AQ27"/>
  <c r="AQ29"/>
  <c r="Y84" i="7"/>
  <c r="W11" i="8"/>
  <c r="AR54" i="7"/>
  <c r="AR26"/>
  <c r="AR40" s="1"/>
  <c r="AR50"/>
  <c r="AR22"/>
  <c r="AR36" s="1"/>
  <c r="AR55"/>
  <c r="AR27"/>
  <c r="AR41" s="1"/>
  <c r="AR51"/>
  <c r="AR23"/>
  <c r="AR37" s="1"/>
  <c r="AQ35" i="6"/>
  <c r="AQ15" i="12" s="1"/>
  <c r="AR45" s="1"/>
  <c r="AQ14"/>
  <c r="X14" i="8"/>
  <c r="X99" i="7"/>
  <c r="Y14" i="6" s="1"/>
  <c r="Y103" i="7"/>
  <c r="Z18" i="6" s="1"/>
  <c r="X96" i="7"/>
  <c r="Y11" i="6" s="1"/>
  <c r="AN33" i="8"/>
  <c r="AO24"/>
  <c r="AQ31" i="7"/>
  <c r="AQ32" s="1"/>
  <c r="AQ59"/>
  <c r="AQ60" s="1"/>
  <c r="AQ45"/>
  <c r="AQ46" s="1"/>
  <c r="X15" i="8"/>
  <c r="X81" i="7"/>
  <c r="X89" s="1"/>
  <c r="X90" s="1"/>
  <c r="AR57"/>
  <c r="AR29"/>
  <c r="AR43" s="1"/>
  <c r="AR53"/>
  <c r="AR25"/>
  <c r="AR39" s="1"/>
  <c r="AR56"/>
  <c r="AR28"/>
  <c r="AR42" s="1"/>
  <c r="AR52"/>
  <c r="AR24"/>
  <c r="AR38" s="1"/>
  <c r="Y101"/>
  <c r="Z16" i="6" s="1"/>
  <c r="AR17" i="7"/>
  <c r="AR18" s="1"/>
  <c r="AS10"/>
  <c r="AS11"/>
  <c r="AS13"/>
  <c r="AS15"/>
  <c r="AS8"/>
  <c r="AS14"/>
  <c r="AS9"/>
  <c r="AS12"/>
  <c r="Y102"/>
  <c r="Z17" i="6" s="1"/>
  <c r="X44" i="8"/>
  <c r="AB43" i="12" l="1"/>
  <c r="AE43"/>
  <c r="Y45" i="6"/>
  <c r="AF43" i="12"/>
  <c r="AH43"/>
  <c r="X43" i="8"/>
  <c r="AR31"/>
  <c r="AR28"/>
  <c r="Z46" i="6"/>
  <c r="X42" i="12"/>
  <c r="Z48" i="6"/>
  <c r="X39" i="8"/>
  <c r="AR27"/>
  <c r="AR26"/>
  <c r="AR30"/>
  <c r="AR25"/>
  <c r="AR29"/>
  <c r="Y46"/>
  <c r="Y80" i="7"/>
  <c r="AT12"/>
  <c r="AT14"/>
  <c r="AT10"/>
  <c r="AT13"/>
  <c r="AT9"/>
  <c r="AT8"/>
  <c r="AT15"/>
  <c r="AT11"/>
  <c r="AS17"/>
  <c r="AS18" s="1"/>
  <c r="X41" i="6"/>
  <c r="AR35"/>
  <c r="AR15" i="12" s="1"/>
  <c r="AS45" s="1"/>
  <c r="AR14"/>
  <c r="Y63" i="8"/>
  <c r="Z43" i="6"/>
  <c r="Y41" i="8"/>
  <c r="AS54" i="7"/>
  <c r="AS26"/>
  <c r="AS40" s="1"/>
  <c r="AS50"/>
  <c r="AS22"/>
  <c r="AS36" s="1"/>
  <c r="AS55"/>
  <c r="AS27"/>
  <c r="AS41" s="1"/>
  <c r="AS51"/>
  <c r="AS23"/>
  <c r="AS37" s="1"/>
  <c r="AR45"/>
  <c r="AR46" s="1"/>
  <c r="AR59"/>
  <c r="AR60" s="1"/>
  <c r="Y44" i="8"/>
  <c r="X13"/>
  <c r="Y83" i="7"/>
  <c r="X97"/>
  <c r="Y12" i="6" s="1"/>
  <c r="W40" i="8"/>
  <c r="AO33"/>
  <c r="AP24"/>
  <c r="AS57" i="7"/>
  <c r="AS29"/>
  <c r="AS43" s="1"/>
  <c r="AS53"/>
  <c r="AS25"/>
  <c r="AS39" s="1"/>
  <c r="AS56"/>
  <c r="AS28"/>
  <c r="AS42" s="1"/>
  <c r="AS52"/>
  <c r="AS24"/>
  <c r="AS38" s="1"/>
  <c r="Z82"/>
  <c r="Z98"/>
  <c r="AA13" i="6" s="1"/>
  <c r="AR31" i="7"/>
  <c r="AR32" s="1"/>
  <c r="X12" i="8" l="1"/>
  <c r="X105" i="7"/>
  <c r="X106" s="1"/>
  <c r="Y20" i="6"/>
  <c r="Y100" i="7"/>
  <c r="Z15" i="6" s="1"/>
  <c r="X42"/>
  <c r="X50" s="1"/>
  <c r="X44" i="12"/>
  <c r="Y16" s="1"/>
  <c r="Y38" s="1"/>
  <c r="AS28" i="8"/>
  <c r="AA43" i="6"/>
  <c r="Y15" i="8"/>
  <c r="AS29"/>
  <c r="AS25"/>
  <c r="AS27"/>
  <c r="AS30"/>
  <c r="AS26"/>
  <c r="AS31"/>
  <c r="AS45" i="7"/>
  <c r="AS46" s="1"/>
  <c r="O48" i="13"/>
  <c r="Z101" i="7"/>
  <c r="AA16" i="6" s="1"/>
  <c r="Y41"/>
  <c r="AQ24" i="8"/>
  <c r="AP33"/>
  <c r="X40"/>
  <c r="W48"/>
  <c r="Z86" i="7"/>
  <c r="Y99"/>
  <c r="Z14" i="6" s="1"/>
  <c r="Z47"/>
  <c r="Y45" i="8"/>
  <c r="AT54" i="7"/>
  <c r="AT26"/>
  <c r="AT40" s="1"/>
  <c r="AT50"/>
  <c r="AT22"/>
  <c r="AT36" s="1"/>
  <c r="AT55"/>
  <c r="AT27"/>
  <c r="AT41" s="1"/>
  <c r="AT51"/>
  <c r="AT23"/>
  <c r="AT37" s="1"/>
  <c r="AS35" i="6"/>
  <c r="AS15" i="12" s="1"/>
  <c r="AT45" s="1"/>
  <c r="AS14"/>
  <c r="Y10" i="8"/>
  <c r="Y81" i="7"/>
  <c r="Y89" s="1"/>
  <c r="Y90" s="1"/>
  <c r="Z87"/>
  <c r="AT17"/>
  <c r="AT18" s="1"/>
  <c r="AU10"/>
  <c r="AU11"/>
  <c r="AU13"/>
  <c r="AU15"/>
  <c r="AU8"/>
  <c r="AU14"/>
  <c r="AU9"/>
  <c r="AU12"/>
  <c r="AS59"/>
  <c r="AS60" s="1"/>
  <c r="Z85"/>
  <c r="Z102"/>
  <c r="AA17" i="6" s="1"/>
  <c r="Y13" i="8"/>
  <c r="AT57" i="7"/>
  <c r="AT29"/>
  <c r="AT43" s="1"/>
  <c r="AT53"/>
  <c r="AT25"/>
  <c r="AT39" s="1"/>
  <c r="AT56"/>
  <c r="AT28"/>
  <c r="AT42" s="1"/>
  <c r="AT52"/>
  <c r="AT24"/>
  <c r="AT38" s="1"/>
  <c r="Y44" i="6"/>
  <c r="X42" i="8"/>
  <c r="W8"/>
  <c r="Z103" i="7"/>
  <c r="AA18" i="6" s="1"/>
  <c r="Y96" i="7"/>
  <c r="Z11" i="6" s="1"/>
  <c r="AS31" i="7"/>
  <c r="AS32" s="1"/>
  <c r="Y42" i="6" l="1"/>
  <c r="X9" i="8" s="1"/>
  <c r="Z45" i="6"/>
  <c r="Y42" i="12"/>
  <c r="Y43" i="8"/>
  <c r="W9"/>
  <c r="W17" s="1"/>
  <c r="Y44" i="12"/>
  <c r="Z41" i="8"/>
  <c r="Z10" s="1"/>
  <c r="AT29"/>
  <c r="Z44" i="6"/>
  <c r="AA46"/>
  <c r="AA47"/>
  <c r="Z84" i="7"/>
  <c r="Z100"/>
  <c r="AA15" i="6" s="1"/>
  <c r="AT25" i="8"/>
  <c r="AT31"/>
  <c r="AT28"/>
  <c r="Y42"/>
  <c r="X11"/>
  <c r="AV8" i="7"/>
  <c r="AV13"/>
  <c r="AV15"/>
  <c r="AV9"/>
  <c r="AV11"/>
  <c r="AV14"/>
  <c r="AV10"/>
  <c r="AV12"/>
  <c r="AU17"/>
  <c r="AU18" s="1"/>
  <c r="Z63" i="8"/>
  <c r="K18" i="14" s="1"/>
  <c r="AU57" i="7"/>
  <c r="AU29"/>
  <c r="AU43" s="1"/>
  <c r="AU53"/>
  <c r="AU25"/>
  <c r="AU39" s="1"/>
  <c r="AU56"/>
  <c r="AU28"/>
  <c r="AU42" s="1"/>
  <c r="AU52"/>
  <c r="AU24"/>
  <c r="AU38" s="1"/>
  <c r="AA82"/>
  <c r="Y14" i="8"/>
  <c r="X48"/>
  <c r="AR24"/>
  <c r="AQ33"/>
  <c r="AT30"/>
  <c r="AT27"/>
  <c r="AT26"/>
  <c r="Y97" i="7"/>
  <c r="Z12" i="6" s="1"/>
  <c r="AU54" i="7"/>
  <c r="AU26"/>
  <c r="AU40" s="1"/>
  <c r="AU50"/>
  <c r="AU22"/>
  <c r="AU55"/>
  <c r="AU27"/>
  <c r="AU41" s="1"/>
  <c r="AU51"/>
  <c r="AU23"/>
  <c r="AU37" s="1"/>
  <c r="AT35" i="6"/>
  <c r="AT15" i="12" s="1"/>
  <c r="AU45" s="1"/>
  <c r="AT14"/>
  <c r="AA98" i="7"/>
  <c r="AB13" i="6" s="1"/>
  <c r="O52" i="13"/>
  <c r="X8" i="8"/>
  <c r="AT45" i="7"/>
  <c r="AT46" s="1"/>
  <c r="AT31"/>
  <c r="AT32" s="1"/>
  <c r="AT59"/>
  <c r="AT60" s="1"/>
  <c r="Y50" i="6" l="1"/>
  <c r="X17" i="8"/>
  <c r="Y12"/>
  <c r="Y105" i="7"/>
  <c r="Y106" s="1"/>
  <c r="Z20" i="6"/>
  <c r="AU27" i="8"/>
  <c r="AU29"/>
  <c r="Y39"/>
  <c r="AU30"/>
  <c r="AA48" i="6"/>
  <c r="AU31" i="7"/>
  <c r="AU32" s="1"/>
  <c r="AA84"/>
  <c r="AU31" i="8"/>
  <c r="AU26"/>
  <c r="AU25"/>
  <c r="AU28"/>
  <c r="AV54" i="7"/>
  <c r="AV26"/>
  <c r="AV40" s="1"/>
  <c r="AV50"/>
  <c r="AV22"/>
  <c r="AV36" s="1"/>
  <c r="AV55"/>
  <c r="AV27"/>
  <c r="AV41" s="1"/>
  <c r="AV51"/>
  <c r="AV23"/>
  <c r="AV37" s="1"/>
  <c r="AA87"/>
  <c r="AA103"/>
  <c r="AB18" i="6" s="1"/>
  <c r="O51" i="13"/>
  <c r="Z44" i="8"/>
  <c r="Z83" i="7"/>
  <c r="Z99"/>
  <c r="AA14" i="6" s="1"/>
  <c r="Z16" i="12"/>
  <c r="Z38" s="1"/>
  <c r="AA86" i="7"/>
  <c r="AA102"/>
  <c r="AB17" i="6" s="1"/>
  <c r="AA85" i="7"/>
  <c r="AA101"/>
  <c r="AB16" i="6" s="1"/>
  <c r="Y11" i="8"/>
  <c r="AU59" i="7"/>
  <c r="AU60" s="1"/>
  <c r="AU36"/>
  <c r="AU45" s="1"/>
  <c r="AU46" s="1"/>
  <c r="AV57"/>
  <c r="AV29"/>
  <c r="AV43" s="1"/>
  <c r="AV53"/>
  <c r="AV25"/>
  <c r="AV39" s="1"/>
  <c r="AV56"/>
  <c r="AV28"/>
  <c r="AV42" s="1"/>
  <c r="AV52"/>
  <c r="AV24"/>
  <c r="AV38" s="1"/>
  <c r="O53" i="13"/>
  <c r="Z46" i="8"/>
  <c r="AS24"/>
  <c r="AR33"/>
  <c r="AU35" i="6"/>
  <c r="AU15" i="12" s="1"/>
  <c r="AV45" s="1"/>
  <c r="AU14"/>
  <c r="AW9" i="7"/>
  <c r="AW8"/>
  <c r="AW12"/>
  <c r="AW14"/>
  <c r="AW11"/>
  <c r="AW15"/>
  <c r="AW10"/>
  <c r="AW13"/>
  <c r="AV17"/>
  <c r="AV18" s="1"/>
  <c r="Z80"/>
  <c r="Y40" i="8"/>
  <c r="Z45"/>
  <c r="Z42" i="6" l="1"/>
  <c r="Z96" i="7"/>
  <c r="AA11" i="6" s="1"/>
  <c r="Z44" i="12"/>
  <c r="AV29" i="8"/>
  <c r="AV25"/>
  <c r="AV28"/>
  <c r="AA45" i="6"/>
  <c r="AB43"/>
  <c r="AV30" i="8"/>
  <c r="AV27"/>
  <c r="AV26"/>
  <c r="AV31"/>
  <c r="AA41"/>
  <c r="O50" i="13"/>
  <c r="Z43" i="8"/>
  <c r="AA100" i="7"/>
  <c r="AB15" i="6" s="1"/>
  <c r="Y9" i="8"/>
  <c r="AW17" i="7"/>
  <c r="AW18" s="1"/>
  <c r="AA63" i="8"/>
  <c r="Z15"/>
  <c r="Z41" i="6"/>
  <c r="AW54" i="7"/>
  <c r="AW26"/>
  <c r="AW40" s="1"/>
  <c r="AW50"/>
  <c r="AW22"/>
  <c r="AW55"/>
  <c r="AW27"/>
  <c r="AW41" s="1"/>
  <c r="AW51"/>
  <c r="AW23"/>
  <c r="AW37" s="1"/>
  <c r="AV35" i="6"/>
  <c r="AV15" i="12" s="1"/>
  <c r="AW45" s="1"/>
  <c r="AV14"/>
  <c r="AV31" i="7"/>
  <c r="AV32" s="1"/>
  <c r="AV59"/>
  <c r="AV60" s="1"/>
  <c r="AV45"/>
  <c r="AV46" s="1"/>
  <c r="Z14" i="8"/>
  <c r="AX12" i="7"/>
  <c r="AX14"/>
  <c r="AX9"/>
  <c r="AX11"/>
  <c r="AX13"/>
  <c r="AX10"/>
  <c r="AX8"/>
  <c r="AX15"/>
  <c r="Z81"/>
  <c r="Z89" s="1"/>
  <c r="Z90" s="1"/>
  <c r="Z97"/>
  <c r="AS33" i="8"/>
  <c r="AT24"/>
  <c r="Z42" i="12"/>
  <c r="AB82" i="7"/>
  <c r="Z13" i="8"/>
  <c r="AW57" i="7"/>
  <c r="AW29"/>
  <c r="AW43" s="1"/>
  <c r="AW53"/>
  <c r="AW25"/>
  <c r="AW39" s="1"/>
  <c r="AW56"/>
  <c r="AW28"/>
  <c r="AW42" s="1"/>
  <c r="AW52"/>
  <c r="AW24"/>
  <c r="AW38" s="1"/>
  <c r="Y48" i="8"/>
  <c r="AA12" i="6" l="1"/>
  <c r="AA20" s="1"/>
  <c r="AA16" i="12"/>
  <c r="AA38" s="1"/>
  <c r="Z105" i="7"/>
  <c r="Z106" s="1"/>
  <c r="AB98"/>
  <c r="AC13" i="6" s="1"/>
  <c r="AW28" i="8"/>
  <c r="AA44"/>
  <c r="AW29"/>
  <c r="AA45"/>
  <c r="AW25"/>
  <c r="AA10"/>
  <c r="AB48" i="6"/>
  <c r="AB47"/>
  <c r="AB46"/>
  <c r="AA44"/>
  <c r="AB84" i="7"/>
  <c r="Z12" i="8"/>
  <c r="AW26"/>
  <c r="AW31"/>
  <c r="AW30"/>
  <c r="AW27"/>
  <c r="AW35" i="6"/>
  <c r="AW15" i="12" s="1"/>
  <c r="AX45" s="1"/>
  <c r="AW14"/>
  <c r="AA83" i="7"/>
  <c r="AY11"/>
  <c r="AY13"/>
  <c r="AY15"/>
  <c r="AY10"/>
  <c r="AY8"/>
  <c r="AY14"/>
  <c r="AY12"/>
  <c r="AY9"/>
  <c r="AX17"/>
  <c r="AX18" s="1"/>
  <c r="O46" i="13"/>
  <c r="Z39" i="8"/>
  <c r="S41" i="13"/>
  <c r="AX54" i="7"/>
  <c r="AX26"/>
  <c r="AX40" s="1"/>
  <c r="AX50"/>
  <c r="AX22"/>
  <c r="AX36" s="1"/>
  <c r="S42" i="13"/>
  <c r="AX55" i="7"/>
  <c r="AX27"/>
  <c r="AX41" s="1"/>
  <c r="S38" i="13"/>
  <c r="AX51" i="7"/>
  <c r="AX23"/>
  <c r="AX37" s="1"/>
  <c r="AB85"/>
  <c r="AW59"/>
  <c r="AW60" s="1"/>
  <c r="O49" i="13"/>
  <c r="Z42" i="8"/>
  <c r="AB87" i="7"/>
  <c r="AA99"/>
  <c r="AB14" i="6" s="1"/>
  <c r="AU24" i="8"/>
  <c r="AT33"/>
  <c r="AB86" i="7"/>
  <c r="AA96"/>
  <c r="AB11" i="6" s="1"/>
  <c r="AA80" i="7"/>
  <c r="S44" i="13"/>
  <c r="AX57" i="7"/>
  <c r="AX29"/>
  <c r="AX43" s="1"/>
  <c r="S40" i="13"/>
  <c r="AX53" i="7"/>
  <c r="AX25"/>
  <c r="AX39" s="1"/>
  <c r="S43" i="13"/>
  <c r="AX56" i="7"/>
  <c r="AX28"/>
  <c r="AX42" s="1"/>
  <c r="S39" i="13"/>
  <c r="AX52" i="7"/>
  <c r="AX24"/>
  <c r="AX38" s="1"/>
  <c r="AA41" i="6"/>
  <c r="Z50"/>
  <c r="Y8" i="8"/>
  <c r="Y17" s="1"/>
  <c r="AW31" i="7"/>
  <c r="AW32" s="1"/>
  <c r="AA46" i="8"/>
  <c r="AW36" i="7"/>
  <c r="AW45" s="1"/>
  <c r="AW46" s="1"/>
  <c r="AB41" i="8" l="1"/>
  <c r="AC43" i="6"/>
  <c r="AB101" i="7"/>
  <c r="AC16" i="6" s="1"/>
  <c r="AB102" i="7"/>
  <c r="AC17" i="6" s="1"/>
  <c r="AB103" i="7"/>
  <c r="AC18" i="6" s="1"/>
  <c r="AA14" i="8"/>
  <c r="AX25"/>
  <c r="AX29"/>
  <c r="AA13"/>
  <c r="AX28"/>
  <c r="AB45" i="6"/>
  <c r="P46" i="13"/>
  <c r="AA43" i="8"/>
  <c r="AX26"/>
  <c r="AX30"/>
  <c r="AX27"/>
  <c r="AX31"/>
  <c r="AX45" i="7"/>
  <c r="AX46" s="1"/>
  <c r="O47" i="13"/>
  <c r="Z40" i="8"/>
  <c r="Z48" s="1"/>
  <c r="O20" i="14" s="1"/>
  <c r="Z11" i="8"/>
  <c r="AA97" i="7"/>
  <c r="AB12" i="6" s="1"/>
  <c r="H31" i="13"/>
  <c r="AY57" i="7"/>
  <c r="AY29"/>
  <c r="AY43" s="1"/>
  <c r="AY53"/>
  <c r="AY25"/>
  <c r="AY39" s="1"/>
  <c r="AY56"/>
  <c r="AY28"/>
  <c r="AY42" s="1"/>
  <c r="AY52"/>
  <c r="AY24"/>
  <c r="AY38" s="1"/>
  <c r="AZ8"/>
  <c r="AZ13"/>
  <c r="AZ10"/>
  <c r="AZ12"/>
  <c r="AZ15"/>
  <c r="AZ11"/>
  <c r="AZ14"/>
  <c r="AZ9"/>
  <c r="AY17"/>
  <c r="AY18" s="1"/>
  <c r="AA15" i="8"/>
  <c r="AC82" i="7"/>
  <c r="AC98"/>
  <c r="AD13" i="6" s="1"/>
  <c r="AV24" i="8"/>
  <c r="AU33"/>
  <c r="AB63"/>
  <c r="AA81" i="7"/>
  <c r="AA89" s="1"/>
  <c r="AA90" s="1"/>
  <c r="AY54"/>
  <c r="AY26"/>
  <c r="AY40" s="1"/>
  <c r="AY50"/>
  <c r="AY22"/>
  <c r="AY55"/>
  <c r="AY27"/>
  <c r="AY41" s="1"/>
  <c r="AY51"/>
  <c r="AY23"/>
  <c r="AY37" s="1"/>
  <c r="AX35" i="6"/>
  <c r="AX15" i="12" s="1"/>
  <c r="AY45" s="1"/>
  <c r="AX14"/>
  <c r="Z8" i="8"/>
  <c r="AX31" i="7"/>
  <c r="AX32" s="1"/>
  <c r="AX59"/>
  <c r="AX60" s="1"/>
  <c r="AB10" i="8" l="1"/>
  <c r="AC46" i="6"/>
  <c r="AC47"/>
  <c r="AC48"/>
  <c r="AA105" i="7"/>
  <c r="AA106" s="1"/>
  <c r="AB20" i="6"/>
  <c r="AB44" i="8"/>
  <c r="AB46"/>
  <c r="AB45"/>
  <c r="AB100" i="7"/>
  <c r="AC15" i="6" s="1"/>
  <c r="AB44"/>
  <c r="AA12" i="8"/>
  <c r="AA39"/>
  <c r="AA42"/>
  <c r="AY27"/>
  <c r="AC84" i="7"/>
  <c r="AY26" i="8"/>
  <c r="AY31"/>
  <c r="AY30"/>
  <c r="AY29"/>
  <c r="AY25"/>
  <c r="AY28"/>
  <c r="AZ54" i="7"/>
  <c r="AZ26"/>
  <c r="AZ40" s="1"/>
  <c r="AZ50"/>
  <c r="AZ22"/>
  <c r="AZ36" s="1"/>
  <c r="AZ55"/>
  <c r="AZ27"/>
  <c r="AZ41" s="1"/>
  <c r="AZ51"/>
  <c r="AZ23"/>
  <c r="AZ37" s="1"/>
  <c r="BA10"/>
  <c r="BA11"/>
  <c r="BA13"/>
  <c r="BA15"/>
  <c r="BA8"/>
  <c r="BA14"/>
  <c r="BA9"/>
  <c r="BA12"/>
  <c r="AZ17"/>
  <c r="AZ18" s="1"/>
  <c r="AA42" i="12"/>
  <c r="AY31" i="7"/>
  <c r="AY32" s="1"/>
  <c r="AY59"/>
  <c r="AY60" s="1"/>
  <c r="AY36"/>
  <c r="AY45" s="1"/>
  <c r="AY46" s="1"/>
  <c r="E11" i="10"/>
  <c r="O45" i="13"/>
  <c r="P45" s="1"/>
  <c r="AC87" i="7"/>
  <c r="AC103"/>
  <c r="AD18" i="6" s="1"/>
  <c r="AB83" i="7"/>
  <c r="AZ57"/>
  <c r="AZ29"/>
  <c r="AZ43" s="1"/>
  <c r="AZ53"/>
  <c r="AZ25"/>
  <c r="AZ39" s="1"/>
  <c r="AZ56"/>
  <c r="AZ28"/>
  <c r="AZ42" s="1"/>
  <c r="AZ52"/>
  <c r="AZ24"/>
  <c r="AZ38" s="1"/>
  <c r="AV33" i="8"/>
  <c r="AW24"/>
  <c r="AC85" i="7"/>
  <c r="AC101"/>
  <c r="AD16" i="6" s="1"/>
  <c r="AC86" i="7"/>
  <c r="AC102"/>
  <c r="AD17" i="6" s="1"/>
  <c r="AB80" i="7"/>
  <c r="S37" i="13"/>
  <c r="AY35" i="6"/>
  <c r="AY14" i="12"/>
  <c r="AA42" i="6"/>
  <c r="AA50" s="1"/>
  <c r="AC45" l="1"/>
  <c r="AB13" i="8"/>
  <c r="AB15"/>
  <c r="AB14"/>
  <c r="E21" i="25"/>
  <c r="E22" s="1"/>
  <c r="E23" s="1"/>
  <c r="AB43" i="8"/>
  <c r="AB99" i="7"/>
  <c r="AC14" i="6" s="1"/>
  <c r="AB96" i="7"/>
  <c r="AC11" i="6" s="1"/>
  <c r="AZ29" i="8"/>
  <c r="AZ28"/>
  <c r="AZ25"/>
  <c r="AB42" i="6"/>
  <c r="AD43"/>
  <c r="AZ26" i="8"/>
  <c r="AA11"/>
  <c r="AZ27"/>
  <c r="AC100" i="7"/>
  <c r="AD15" i="6" s="1"/>
  <c r="AZ31" i="8"/>
  <c r="AZ30"/>
  <c r="V36" i="12"/>
  <c r="V38" s="1"/>
  <c r="K20" i="14"/>
  <c r="AA44" i="12"/>
  <c r="AB16" s="1"/>
  <c r="AB38" s="1"/>
  <c r="S36" i="13"/>
  <c r="G9" i="10"/>
  <c r="AZ35" i="6"/>
  <c r="AZ15" i="12" s="1"/>
  <c r="BA45" s="1"/>
  <c r="E12" i="10"/>
  <c r="BB8" i="7"/>
  <c r="BB13"/>
  <c r="BB15"/>
  <c r="BB9"/>
  <c r="BB11"/>
  <c r="BB12"/>
  <c r="BB14"/>
  <c r="BB10"/>
  <c r="BA17"/>
  <c r="BA18" s="1"/>
  <c r="AC41" i="8"/>
  <c r="AB44" i="12"/>
  <c r="AB41" i="6"/>
  <c r="BA54" i="7"/>
  <c r="BA26"/>
  <c r="BA40" s="1"/>
  <c r="BA50"/>
  <c r="BA22"/>
  <c r="BA55"/>
  <c r="BA27"/>
  <c r="BA41" s="1"/>
  <c r="BA51"/>
  <c r="BA23"/>
  <c r="BA37" s="1"/>
  <c r="AA40" i="8"/>
  <c r="AZ45" i="7"/>
  <c r="AZ46" s="1"/>
  <c r="AZ59"/>
  <c r="AZ60" s="1"/>
  <c r="AY15" i="12"/>
  <c r="AZ45" s="1"/>
  <c r="AC21" i="14"/>
  <c r="AD82" i="7"/>
  <c r="AX24" i="8"/>
  <c r="AW33"/>
  <c r="AB81" i="7"/>
  <c r="AB89" s="1"/>
  <c r="AB90" s="1"/>
  <c r="AC63" i="8"/>
  <c r="BA57" i="7"/>
  <c r="BA29"/>
  <c r="BA43" s="1"/>
  <c r="BA53"/>
  <c r="BA25"/>
  <c r="BA39" s="1"/>
  <c r="BA56"/>
  <c r="BA28"/>
  <c r="BA42" s="1"/>
  <c r="BA52"/>
  <c r="BA24"/>
  <c r="BA38" s="1"/>
  <c r="Z9" i="8"/>
  <c r="Z17" s="1"/>
  <c r="E9" i="26" s="1"/>
  <c r="E15" s="1"/>
  <c r="AZ31" i="7"/>
  <c r="AZ32" s="1"/>
  <c r="E33" i="10" l="1"/>
  <c r="E24" i="25"/>
  <c r="AC44" i="6"/>
  <c r="AB39" i="8"/>
  <c r="AB12"/>
  <c r="AC16" i="12"/>
  <c r="AC38" s="1"/>
  <c r="AC41" i="6"/>
  <c r="AB42" i="8"/>
  <c r="AD98" i="7"/>
  <c r="AE13" i="6" s="1"/>
  <c r="AB97" i="7"/>
  <c r="AC12" i="6" s="1"/>
  <c r="BA25" i="8"/>
  <c r="AD47" i="6"/>
  <c r="AD48"/>
  <c r="AD46"/>
  <c r="T71" i="13"/>
  <c r="T70"/>
  <c r="T69"/>
  <c r="T68"/>
  <c r="T67"/>
  <c r="T66"/>
  <c r="T65"/>
  <c r="T64"/>
  <c r="T63"/>
  <c r="E16" i="10"/>
  <c r="E17" s="1"/>
  <c r="E13"/>
  <c r="BA29" i="8"/>
  <c r="BA28"/>
  <c r="AD84" i="7"/>
  <c r="BA26" i="8"/>
  <c r="BA31"/>
  <c r="AB42" i="12"/>
  <c r="O18" i="8"/>
  <c r="AC83" i="7"/>
  <c r="AC99"/>
  <c r="AD14" i="6" s="1"/>
  <c r="AC46" i="8"/>
  <c r="AY24"/>
  <c r="AX33"/>
  <c r="Y19" i="14" s="1"/>
  <c r="AC96" i="7"/>
  <c r="AD11" i="6" s="1"/>
  <c r="G18" i="1"/>
  <c r="G17"/>
  <c r="G14"/>
  <c r="BB57" i="7"/>
  <c r="BB29"/>
  <c r="BB43" s="1"/>
  <c r="BB53"/>
  <c r="BB25"/>
  <c r="BB39" s="1"/>
  <c r="BB56"/>
  <c r="BB28"/>
  <c r="BB42" s="1"/>
  <c r="BB52"/>
  <c r="BB24"/>
  <c r="BB38" s="1"/>
  <c r="AB50" i="6"/>
  <c r="AA8" i="8"/>
  <c r="AD85" i="7"/>
  <c r="G11" i="18"/>
  <c r="BA27" i="8"/>
  <c r="BA30"/>
  <c r="AC45"/>
  <c r="AD86" i="7"/>
  <c r="AC44" i="8"/>
  <c r="AC80" i="7"/>
  <c r="AA9" i="8"/>
  <c r="AA48"/>
  <c r="AD87" i="7"/>
  <c r="BB54"/>
  <c r="BB26"/>
  <c r="BB40" s="1"/>
  <c r="BB50"/>
  <c r="BB22"/>
  <c r="BB36" s="1"/>
  <c r="BB55"/>
  <c r="BB27"/>
  <c r="BB41" s="1"/>
  <c r="BB51"/>
  <c r="BB23"/>
  <c r="BB37" s="1"/>
  <c r="BA35" i="6"/>
  <c r="BA15" i="12" s="1"/>
  <c r="BB45" s="1"/>
  <c r="BA14"/>
  <c r="AC10" i="8"/>
  <c r="BC9" i="7"/>
  <c r="BC8"/>
  <c r="BC12"/>
  <c r="BC14"/>
  <c r="BC10"/>
  <c r="BC13"/>
  <c r="BC11"/>
  <c r="BC15"/>
  <c r="BB17"/>
  <c r="BB18" s="1"/>
  <c r="AZ14" i="12"/>
  <c r="T48" i="13"/>
  <c r="T39"/>
  <c r="T53"/>
  <c r="T44"/>
  <c r="T52"/>
  <c r="T43"/>
  <c r="T51"/>
  <c r="T37"/>
  <c r="T42"/>
  <c r="T50"/>
  <c r="T41"/>
  <c r="T49"/>
  <c r="T40"/>
  <c r="T47"/>
  <c r="T36"/>
  <c r="T38"/>
  <c r="BA31" i="7"/>
  <c r="BA32" s="1"/>
  <c r="BA59"/>
  <c r="BA60" s="1"/>
  <c r="BA36"/>
  <c r="BA45" s="1"/>
  <c r="BA46" s="1"/>
  <c r="R38" i="21" l="1"/>
  <c r="R63" s="1"/>
  <c r="V38"/>
  <c r="Z38"/>
  <c r="Q38"/>
  <c r="Q63" s="1"/>
  <c r="U38"/>
  <c r="Y38"/>
  <c r="Y63" s="1"/>
  <c r="P38"/>
  <c r="T38"/>
  <c r="T63" s="1"/>
  <c r="X38"/>
  <c r="X63" s="1"/>
  <c r="S38"/>
  <c r="W38"/>
  <c r="AA38"/>
  <c r="AA63" s="1"/>
  <c r="R49"/>
  <c r="R74" s="1"/>
  <c r="V63"/>
  <c r="S52"/>
  <c r="S77" s="1"/>
  <c r="AA54"/>
  <c r="AA79" s="1"/>
  <c r="Y49"/>
  <c r="Y74" s="1"/>
  <c r="Y54"/>
  <c r="Y79" s="1"/>
  <c r="V42"/>
  <c r="V67" s="1"/>
  <c r="U47"/>
  <c r="U72" s="1"/>
  <c r="S48"/>
  <c r="S73" s="1"/>
  <c r="W41"/>
  <c r="W66" s="1"/>
  <c r="P47"/>
  <c r="V54"/>
  <c r="V79" s="1"/>
  <c r="T43"/>
  <c r="T68" s="1"/>
  <c r="S53"/>
  <c r="S78" s="1"/>
  <c r="Z39"/>
  <c r="Z64" s="1"/>
  <c r="T62"/>
  <c r="U63"/>
  <c r="P52"/>
  <c r="P77" s="1"/>
  <c r="U45"/>
  <c r="U70" s="1"/>
  <c r="P41"/>
  <c r="P66" s="1"/>
  <c r="W50"/>
  <c r="W75" s="1"/>
  <c r="Y44"/>
  <c r="Y69" s="1"/>
  <c r="X52"/>
  <c r="X77" s="1"/>
  <c r="U41"/>
  <c r="U66" s="1"/>
  <c r="X54"/>
  <c r="X79" s="1"/>
  <c r="Z48"/>
  <c r="Z73" s="1"/>
  <c r="Q43"/>
  <c r="Q68" s="1"/>
  <c r="S62"/>
  <c r="V51"/>
  <c r="V76" s="1"/>
  <c r="R43"/>
  <c r="R68" s="1"/>
  <c r="Q50"/>
  <c r="Q75" s="1"/>
  <c r="W40"/>
  <c r="W65" s="1"/>
  <c r="X48"/>
  <c r="X73" s="1"/>
  <c r="Q52"/>
  <c r="Q77" s="1"/>
  <c r="S46"/>
  <c r="S71" s="1"/>
  <c r="U40"/>
  <c r="U65" s="1"/>
  <c r="W55"/>
  <c r="W80" s="1"/>
  <c r="T44"/>
  <c r="T69" s="1"/>
  <c r="T50"/>
  <c r="T75" s="1"/>
  <c r="V44"/>
  <c r="V69" s="1"/>
  <c r="Z43"/>
  <c r="Z68" s="1"/>
  <c r="AA48"/>
  <c r="AA73" s="1"/>
  <c r="U46"/>
  <c r="U71" s="1"/>
  <c r="W51"/>
  <c r="W76" s="1"/>
  <c r="W39"/>
  <c r="W64" s="1"/>
  <c r="V53"/>
  <c r="V78" s="1"/>
  <c r="X47"/>
  <c r="X72" s="1"/>
  <c r="Z41"/>
  <c r="Z66" s="1"/>
  <c r="Q61"/>
  <c r="Z46"/>
  <c r="Z71" s="1"/>
  <c r="P54"/>
  <c r="Y51"/>
  <c r="Y76" s="1"/>
  <c r="AA45"/>
  <c r="AA70" s="1"/>
  <c r="R40"/>
  <c r="R65" s="1"/>
  <c r="U54"/>
  <c r="U79" s="1"/>
  <c r="P39"/>
  <c r="P64" s="1"/>
  <c r="W44"/>
  <c r="W69" s="1"/>
  <c r="X49"/>
  <c r="X74" s="1"/>
  <c r="AA52"/>
  <c r="AA77" s="1"/>
  <c r="X53"/>
  <c r="X78" s="1"/>
  <c r="Q42"/>
  <c r="Q67" s="1"/>
  <c r="S55"/>
  <c r="S80" s="1"/>
  <c r="U49"/>
  <c r="U74" s="1"/>
  <c r="S43"/>
  <c r="S68" s="1"/>
  <c r="U62"/>
  <c r="T55"/>
  <c r="T80" s="1"/>
  <c r="U52"/>
  <c r="U77" s="1"/>
  <c r="V49"/>
  <c r="V74" s="1"/>
  <c r="W46"/>
  <c r="W71" s="1"/>
  <c r="X43"/>
  <c r="X68" s="1"/>
  <c r="Y40"/>
  <c r="Y65" s="1"/>
  <c r="Z62"/>
  <c r="P40"/>
  <c r="V50"/>
  <c r="V75" s="1"/>
  <c r="Q45"/>
  <c r="Q70" s="1"/>
  <c r="S39"/>
  <c r="S64" s="1"/>
  <c r="P42"/>
  <c r="W53"/>
  <c r="W78" s="1"/>
  <c r="X50"/>
  <c r="X75" s="1"/>
  <c r="Y47"/>
  <c r="Y72" s="1"/>
  <c r="Z44"/>
  <c r="Z69" s="1"/>
  <c r="AA41"/>
  <c r="AA66" s="1"/>
  <c r="Q39"/>
  <c r="Q64" s="1"/>
  <c r="R51"/>
  <c r="R76" s="1"/>
  <c r="X45"/>
  <c r="X70" s="1"/>
  <c r="P55"/>
  <c r="Z51"/>
  <c r="Z76" s="1"/>
  <c r="Q46"/>
  <c r="Q71" s="1"/>
  <c r="S40"/>
  <c r="S65" s="1"/>
  <c r="W52"/>
  <c r="W77" s="1"/>
  <c r="U42"/>
  <c r="U67" s="1"/>
  <c r="Z55"/>
  <c r="Z80" s="1"/>
  <c r="S44"/>
  <c r="S69" s="1"/>
  <c r="R55"/>
  <c r="R80" s="1"/>
  <c r="T49"/>
  <c r="T74" s="1"/>
  <c r="V43"/>
  <c r="V68" s="1"/>
  <c r="X62"/>
  <c r="AA55"/>
  <c r="AA80" s="1"/>
  <c r="Q53"/>
  <c r="Q78" s="1"/>
  <c r="R50"/>
  <c r="R75" s="1"/>
  <c r="S47"/>
  <c r="S72" s="1"/>
  <c r="AA43"/>
  <c r="AA68" s="1"/>
  <c r="Q41"/>
  <c r="Q66" s="1"/>
  <c r="P49"/>
  <c r="X55"/>
  <c r="X80" s="1"/>
  <c r="S54"/>
  <c r="S79" s="1"/>
  <c r="Y52"/>
  <c r="Y77" s="1"/>
  <c r="T51"/>
  <c r="T76" s="1"/>
  <c r="Z49"/>
  <c r="Z74" s="1"/>
  <c r="U48"/>
  <c r="U73" s="1"/>
  <c r="AA46"/>
  <c r="AA71" s="1"/>
  <c r="V45"/>
  <c r="V70" s="1"/>
  <c r="Q44"/>
  <c r="Q69" s="1"/>
  <c r="W42"/>
  <c r="W67" s="1"/>
  <c r="R41"/>
  <c r="R66" s="1"/>
  <c r="X39"/>
  <c r="X64" s="1"/>
  <c r="S63"/>
  <c r="Y61"/>
  <c r="P48"/>
  <c r="R54"/>
  <c r="R79" s="1"/>
  <c r="S51"/>
  <c r="S76" s="1"/>
  <c r="T48"/>
  <c r="T73" s="1"/>
  <c r="Y45"/>
  <c r="Y70" s="1"/>
  <c r="Z42"/>
  <c r="Z67" s="1"/>
  <c r="AA39"/>
  <c r="AA64" s="1"/>
  <c r="Q62"/>
  <c r="P46"/>
  <c r="U55"/>
  <c r="U80" s="1"/>
  <c r="AA53"/>
  <c r="AA78" s="1"/>
  <c r="V52"/>
  <c r="V77" s="1"/>
  <c r="Q51"/>
  <c r="Q76" s="1"/>
  <c r="W49"/>
  <c r="W74" s="1"/>
  <c r="R48"/>
  <c r="R73" s="1"/>
  <c r="X46"/>
  <c r="X71" s="1"/>
  <c r="S45"/>
  <c r="S70" s="1"/>
  <c r="Y43"/>
  <c r="Y68" s="1"/>
  <c r="T42"/>
  <c r="T67" s="1"/>
  <c r="Z40"/>
  <c r="Z65" s="1"/>
  <c r="U39"/>
  <c r="U64" s="1"/>
  <c r="AA62"/>
  <c r="Y46"/>
  <c r="Y71" s="1"/>
  <c r="Y42"/>
  <c r="Y67" s="1"/>
  <c r="U50"/>
  <c r="U75" s="1"/>
  <c r="V39"/>
  <c r="V64" s="1"/>
  <c r="T41"/>
  <c r="T66" s="1"/>
  <c r="Z47"/>
  <c r="Z72" s="1"/>
  <c r="T52"/>
  <c r="T77" s="1"/>
  <c r="R46"/>
  <c r="R71" s="1"/>
  <c r="T40"/>
  <c r="T65" s="1"/>
  <c r="P45"/>
  <c r="Z53"/>
  <c r="Z78" s="1"/>
  <c r="AA50"/>
  <c r="AA75" s="1"/>
  <c r="Q48"/>
  <c r="Q73" s="1"/>
  <c r="R45"/>
  <c r="R70" s="1"/>
  <c r="S42"/>
  <c r="S67" s="1"/>
  <c r="T39"/>
  <c r="T64" s="1"/>
  <c r="U53"/>
  <c r="U78" s="1"/>
  <c r="W47"/>
  <c r="W72" s="1"/>
  <c r="R42"/>
  <c r="R67" s="1"/>
  <c r="Q55"/>
  <c r="Q80" s="1"/>
  <c r="R52"/>
  <c r="R77" s="1"/>
  <c r="S49"/>
  <c r="S74" s="1"/>
  <c r="T46"/>
  <c r="T71" s="1"/>
  <c r="U43"/>
  <c r="U68" s="1"/>
  <c r="V40"/>
  <c r="V65" s="1"/>
  <c r="W62"/>
  <c r="Q54"/>
  <c r="Q79" s="1"/>
  <c r="AA40"/>
  <c r="AA65" s="1"/>
  <c r="W48"/>
  <c r="W73" s="1"/>
  <c r="T53"/>
  <c r="T78" s="1"/>
  <c r="V47"/>
  <c r="V72" s="1"/>
  <c r="X41"/>
  <c r="X66" s="1"/>
  <c r="V55"/>
  <c r="V80" s="1"/>
  <c r="T45"/>
  <c r="T70" s="1"/>
  <c r="P51"/>
  <c r="R47"/>
  <c r="R72" s="1"/>
  <c r="P43"/>
  <c r="Y50"/>
  <c r="Y75" s="1"/>
  <c r="AA44"/>
  <c r="AA69" s="1"/>
  <c r="R39"/>
  <c r="R64" s="1"/>
  <c r="P44"/>
  <c r="Y53"/>
  <c r="Y78" s="1"/>
  <c r="Z50"/>
  <c r="Z75" s="1"/>
  <c r="AA47"/>
  <c r="AA72" s="1"/>
  <c r="X44"/>
  <c r="X69" s="1"/>
  <c r="Y41"/>
  <c r="Y66" s="1"/>
  <c r="Z63"/>
  <c r="P53"/>
  <c r="W54"/>
  <c r="W79" s="1"/>
  <c r="R53"/>
  <c r="R78" s="1"/>
  <c r="X51"/>
  <c r="X76" s="1"/>
  <c r="S50"/>
  <c r="S75" s="1"/>
  <c r="Y48"/>
  <c r="Y73" s="1"/>
  <c r="T47"/>
  <c r="T72" s="1"/>
  <c r="Z45"/>
  <c r="Z70" s="1"/>
  <c r="U44"/>
  <c r="U69" s="1"/>
  <c r="AA42"/>
  <c r="AA67" s="1"/>
  <c r="V41"/>
  <c r="V66" s="1"/>
  <c r="Q40"/>
  <c r="Q65" s="1"/>
  <c r="W63"/>
  <c r="R62"/>
  <c r="P61"/>
  <c r="Z54"/>
  <c r="Z79" s="1"/>
  <c r="AA51"/>
  <c r="AA76" s="1"/>
  <c r="Q49"/>
  <c r="Q74" s="1"/>
  <c r="V46"/>
  <c r="V71" s="1"/>
  <c r="W43"/>
  <c r="W68" s="1"/>
  <c r="X40"/>
  <c r="X65" s="1"/>
  <c r="Y62"/>
  <c r="P50"/>
  <c r="Y55"/>
  <c r="Y80" s="1"/>
  <c r="T54"/>
  <c r="T79" s="1"/>
  <c r="Z52"/>
  <c r="Z77" s="1"/>
  <c r="U51"/>
  <c r="U76" s="1"/>
  <c r="AA49"/>
  <c r="AA74" s="1"/>
  <c r="V48"/>
  <c r="V73" s="1"/>
  <c r="Q47"/>
  <c r="Q72" s="1"/>
  <c r="W45"/>
  <c r="W70" s="1"/>
  <c r="R44"/>
  <c r="R69" s="1"/>
  <c r="X42"/>
  <c r="X67" s="1"/>
  <c r="S41"/>
  <c r="S66" s="1"/>
  <c r="Y39"/>
  <c r="Y64" s="1"/>
  <c r="AE43" i="6"/>
  <c r="AA17" i="8"/>
  <c r="AB11"/>
  <c r="AC20" i="6"/>
  <c r="AC44" i="12" s="1"/>
  <c r="AB40" i="8"/>
  <c r="AB48" s="1"/>
  <c r="AD41"/>
  <c r="AB105" i="7"/>
  <c r="AB106" s="1"/>
  <c r="AC42" i="6"/>
  <c r="AD103" i="7"/>
  <c r="AE18" i="6" s="1"/>
  <c r="AD102" i="7"/>
  <c r="AE17" i="6" s="1"/>
  <c r="AD101" i="7"/>
  <c r="AE16" i="6" s="1"/>
  <c r="V62" i="21"/>
  <c r="Z61"/>
  <c r="BB27" i="8"/>
  <c r="BB26"/>
  <c r="AD45" i="6"/>
  <c r="E13" i="18"/>
  <c r="E14" s="1"/>
  <c r="E19" i="10" s="1"/>
  <c r="BB31" i="8"/>
  <c r="AB8"/>
  <c r="AC43"/>
  <c r="BB30"/>
  <c r="BB28"/>
  <c r="BB25"/>
  <c r="BB29"/>
  <c r="BB45" i="7"/>
  <c r="BB46" s="1"/>
  <c r="BD12"/>
  <c r="BD14"/>
  <c r="BD15"/>
  <c r="BD9"/>
  <c r="BD11"/>
  <c r="BD8"/>
  <c r="BD13"/>
  <c r="BD10"/>
  <c r="BC54"/>
  <c r="BC26"/>
  <c r="BC40" s="1"/>
  <c r="BC50"/>
  <c r="BC22"/>
  <c r="BC36" s="1"/>
  <c r="BC55"/>
  <c r="BC27"/>
  <c r="BC41" s="1"/>
  <c r="BC51"/>
  <c r="BC23"/>
  <c r="BC37" s="1"/>
  <c r="AC13" i="8"/>
  <c r="AD63"/>
  <c r="AZ11" i="1"/>
  <c r="AW11"/>
  <c r="BE11"/>
  <c r="AX11"/>
  <c r="AU11"/>
  <c r="BC11"/>
  <c r="AV11"/>
  <c r="BD11"/>
  <c r="BA11"/>
  <c r="AT11"/>
  <c r="BB11"/>
  <c r="AY11"/>
  <c r="G34"/>
  <c r="G15" i="10" s="1"/>
  <c r="AV17" i="1"/>
  <c r="BD17"/>
  <c r="BA17"/>
  <c r="AT17"/>
  <c r="BB17"/>
  <c r="AY17"/>
  <c r="AZ17"/>
  <c r="AW17"/>
  <c r="BE17"/>
  <c r="AX17"/>
  <c r="AU17"/>
  <c r="BC17"/>
  <c r="AY33" i="8"/>
  <c r="AZ24"/>
  <c r="BB59" i="7"/>
  <c r="BB60" s="1"/>
  <c r="AE82"/>
  <c r="BC17"/>
  <c r="BC18" s="1"/>
  <c r="BC57"/>
  <c r="BC29"/>
  <c r="BC43" s="1"/>
  <c r="BC53"/>
  <c r="BC25"/>
  <c r="BC39" s="1"/>
  <c r="BC56"/>
  <c r="BC28"/>
  <c r="BC42" s="1"/>
  <c r="BC52"/>
  <c r="BC24"/>
  <c r="BC38" s="1"/>
  <c r="AC81"/>
  <c r="AC89" s="1"/>
  <c r="AC90" s="1"/>
  <c r="AC97"/>
  <c r="AD12" i="6" s="1"/>
  <c r="AC14" i="8"/>
  <c r="BB35" i="6"/>
  <c r="BB15" i="12" s="1"/>
  <c r="BC45" s="1"/>
  <c r="BB14"/>
  <c r="AV14" i="1"/>
  <c r="BD14"/>
  <c r="BA14"/>
  <c r="AT14"/>
  <c r="BB14"/>
  <c r="AY14"/>
  <c r="AZ14"/>
  <c r="AW14"/>
  <c r="BE14"/>
  <c r="AX14"/>
  <c r="AU14"/>
  <c r="BC14"/>
  <c r="AV18"/>
  <c r="BD18"/>
  <c r="BA18"/>
  <c r="AT18"/>
  <c r="BB18"/>
  <c r="AY18"/>
  <c r="AZ18"/>
  <c r="AW18"/>
  <c r="BE18"/>
  <c r="AX18"/>
  <c r="AU18"/>
  <c r="BC18"/>
  <c r="AC15" i="8"/>
  <c r="BB31" i="7"/>
  <c r="BB32" s="1"/>
  <c r="W47" i="12" l="1"/>
  <c r="Z47"/>
  <c r="Y47"/>
  <c r="T47"/>
  <c r="S47"/>
  <c r="V47"/>
  <c r="Q47"/>
  <c r="P47"/>
  <c r="AE46" i="6"/>
  <c r="AC105" i="7"/>
  <c r="AC106" s="1"/>
  <c r="AD20" i="6"/>
  <c r="AE47"/>
  <c r="AD46" i="8"/>
  <c r="AE48" i="6"/>
  <c r="AD10" i="8"/>
  <c r="AB9"/>
  <c r="AB17" s="1"/>
  <c r="AD16" i="12"/>
  <c r="AD38" s="1"/>
  <c r="AC42"/>
  <c r="AC50" i="6"/>
  <c r="AD45" i="8"/>
  <c r="AD44"/>
  <c r="AD100" i="7"/>
  <c r="AE15" i="6" s="1"/>
  <c r="AE98" i="7"/>
  <c r="AF13" i="6" s="1"/>
  <c r="E22" i="10"/>
  <c r="E26" s="1"/>
  <c r="R56" i="21"/>
  <c r="R61"/>
  <c r="R81" s="1"/>
  <c r="R46" i="12" s="1"/>
  <c r="AB43" i="21"/>
  <c r="P68"/>
  <c r="AB68" s="1"/>
  <c r="AB40"/>
  <c r="P65"/>
  <c r="AB65" s="1"/>
  <c r="W56"/>
  <c r="W61"/>
  <c r="W81" s="1"/>
  <c r="W46" i="12" s="1"/>
  <c r="AB51" i="21"/>
  <c r="P76"/>
  <c r="AB76" s="1"/>
  <c r="S56"/>
  <c r="S61"/>
  <c r="S81" s="1"/>
  <c r="S46" i="12" s="1"/>
  <c r="AB46" i="21"/>
  <c r="P71"/>
  <c r="AB71" s="1"/>
  <c r="AB50"/>
  <c r="P75"/>
  <c r="AB75" s="1"/>
  <c r="AB37"/>
  <c r="P62"/>
  <c r="AB62" s="1"/>
  <c r="Z81"/>
  <c r="Z46" i="12" s="1"/>
  <c r="Z66" s="1"/>
  <c r="Y56" i="21"/>
  <c r="AB39"/>
  <c r="Q56"/>
  <c r="AB52"/>
  <c r="Y81"/>
  <c r="Y46" i="12" s="1"/>
  <c r="Y66" s="1"/>
  <c r="AB64" i="21"/>
  <c r="AB48"/>
  <c r="P73"/>
  <c r="AB73" s="1"/>
  <c r="AB38"/>
  <c r="P63"/>
  <c r="AB63" s="1"/>
  <c r="AB42"/>
  <c r="P67"/>
  <c r="AB67" s="1"/>
  <c r="AB53"/>
  <c r="P78"/>
  <c r="AB78" s="1"/>
  <c r="U56"/>
  <c r="U61"/>
  <c r="U81" s="1"/>
  <c r="U46" i="12" s="1"/>
  <c r="V56" i="21"/>
  <c r="V61"/>
  <c r="V81" s="1"/>
  <c r="V46" i="12" s="1"/>
  <c r="V66" s="1"/>
  <c r="AB45" i="21"/>
  <c r="P70"/>
  <c r="AB70" s="1"/>
  <c r="AB55"/>
  <c r="P80"/>
  <c r="AB80" s="1"/>
  <c r="T56"/>
  <c r="T61"/>
  <c r="T81" s="1"/>
  <c r="T46" i="12" s="1"/>
  <c r="T66" s="1"/>
  <c r="Q81" i="21"/>
  <c r="Q46" i="12" s="1"/>
  <c r="Q66" s="1"/>
  <c r="AB77" i="21"/>
  <c r="P56"/>
  <c r="AB41"/>
  <c r="AB44"/>
  <c r="P69"/>
  <c r="AB69" s="1"/>
  <c r="X56"/>
  <c r="X61"/>
  <c r="X81" s="1"/>
  <c r="X46" i="12" s="1"/>
  <c r="AA56" i="21"/>
  <c r="AA61"/>
  <c r="AA81" s="1"/>
  <c r="AA46" i="12" s="1"/>
  <c r="AB47" i="21"/>
  <c r="P72"/>
  <c r="AB72" s="1"/>
  <c r="AB54"/>
  <c r="P79"/>
  <c r="AB79" s="1"/>
  <c r="AB49"/>
  <c r="P74"/>
  <c r="AB74" s="1"/>
  <c r="Z56"/>
  <c r="AB36"/>
  <c r="AB66"/>
  <c r="BC25" i="8"/>
  <c r="AC12"/>
  <c r="AD44" i="6"/>
  <c r="AC39" i="8"/>
  <c r="BC29"/>
  <c r="BC31"/>
  <c r="F29" i="13"/>
  <c r="F30"/>
  <c r="BC26" i="8"/>
  <c r="BC30"/>
  <c r="BC27"/>
  <c r="AE84" i="7"/>
  <c r="BC28" i="8"/>
  <c r="AD83" i="7"/>
  <c r="AE86"/>
  <c r="AE102"/>
  <c r="AF17" i="6" s="1"/>
  <c r="BA24" i="8"/>
  <c r="AZ33"/>
  <c r="AE87" i="7"/>
  <c r="AD80"/>
  <c r="BD54"/>
  <c r="BD26"/>
  <c r="BD40" s="1"/>
  <c r="BD50"/>
  <c r="BD22"/>
  <c r="BD36" s="1"/>
  <c r="BD55"/>
  <c r="BD27"/>
  <c r="BD41" s="1"/>
  <c r="BD51"/>
  <c r="BD23"/>
  <c r="BD37" s="1"/>
  <c r="BC35" i="6"/>
  <c r="BC15" i="12" s="1"/>
  <c r="BD45" s="1"/>
  <c r="BC14"/>
  <c r="BE10" i="7"/>
  <c r="BE11"/>
  <c r="BE13"/>
  <c r="BE15"/>
  <c r="BE9"/>
  <c r="BE8"/>
  <c r="BE12"/>
  <c r="BE14"/>
  <c r="BD17"/>
  <c r="BD18" s="1"/>
  <c r="BC45"/>
  <c r="BC46" s="1"/>
  <c r="AY34" i="1"/>
  <c r="AT34"/>
  <c r="AN43" i="12" s="1"/>
  <c r="BD34" i="1"/>
  <c r="AX43" i="12" s="1"/>
  <c r="BC34" i="1"/>
  <c r="AW43" i="12" s="1"/>
  <c r="AX34" i="1"/>
  <c r="AW34"/>
  <c r="AQ43" i="12" s="1"/>
  <c r="BC31" i="7"/>
  <c r="BC32" s="1"/>
  <c r="BC59"/>
  <c r="BC60" s="1"/>
  <c r="AF82"/>
  <c r="BD57"/>
  <c r="BD29"/>
  <c r="BD43" s="1"/>
  <c r="BD53"/>
  <c r="BD25"/>
  <c r="BD39" s="1"/>
  <c r="BD56"/>
  <c r="BD28"/>
  <c r="BD42" s="1"/>
  <c r="BD52"/>
  <c r="BD24"/>
  <c r="BD38" s="1"/>
  <c r="AE85"/>
  <c r="AE101"/>
  <c r="AF16" i="6" s="1"/>
  <c r="AC42" i="8"/>
  <c r="BB34" i="1"/>
  <c r="BA34"/>
  <c r="AV34"/>
  <c r="AP43" i="12" s="1"/>
  <c r="AU34" i="1"/>
  <c r="AO43" i="12" s="1"/>
  <c r="BE34" i="1"/>
  <c r="AY43" i="12" s="1"/>
  <c r="AZ34" i="1"/>
  <c r="AT43" i="12" s="1"/>
  <c r="S66" l="1"/>
  <c r="W66"/>
  <c r="AD15" i="8"/>
  <c r="AD14"/>
  <c r="AU43" i="12"/>
  <c r="AE45" i="6"/>
  <c r="AR43" i="12"/>
  <c r="AS43"/>
  <c r="AV43"/>
  <c r="AF43" i="6"/>
  <c r="AD13" i="8"/>
  <c r="AD43"/>
  <c r="AD99" i="7"/>
  <c r="AE14" i="6" s="1"/>
  <c r="AD96" i="7"/>
  <c r="AE11" i="6" s="1"/>
  <c r="AE103" i="7"/>
  <c r="AF18" i="6" s="1"/>
  <c r="P81" i="21"/>
  <c r="AB61"/>
  <c r="E8" i="11" s="1"/>
  <c r="AB56" i="21"/>
  <c r="BD28" i="8"/>
  <c r="BD25"/>
  <c r="AD42" i="6"/>
  <c r="E23" i="10"/>
  <c r="E30"/>
  <c r="E27"/>
  <c r="BD29" i="8"/>
  <c r="AE100" i="7"/>
  <c r="AF15" i="6" s="1"/>
  <c r="BD26" i="8"/>
  <c r="BD30"/>
  <c r="BD27"/>
  <c r="BD31"/>
  <c r="BD35" i="6"/>
  <c r="BD15" i="12" s="1"/>
  <c r="BE45" s="1"/>
  <c r="BD14"/>
  <c r="AF86" i="7"/>
  <c r="AF98"/>
  <c r="AG13" i="6" s="1"/>
  <c r="BE17" i="7"/>
  <c r="BE18" s="1"/>
  <c r="BF8"/>
  <c r="BF13"/>
  <c r="BF15"/>
  <c r="BF9"/>
  <c r="BF11"/>
  <c r="BF12"/>
  <c r="BF14"/>
  <c r="BF10"/>
  <c r="BE54"/>
  <c r="BE26"/>
  <c r="BE40" s="1"/>
  <c r="BE50"/>
  <c r="BE22"/>
  <c r="BE55"/>
  <c r="BE27"/>
  <c r="BE41" s="1"/>
  <c r="BE51"/>
  <c r="BE23"/>
  <c r="BE37" s="1"/>
  <c r="AE63" i="8"/>
  <c r="AF87" i="7"/>
  <c r="AE41" i="8"/>
  <c r="AC40"/>
  <c r="BD31" i="7"/>
  <c r="BD32" s="1"/>
  <c r="BD59"/>
  <c r="BD60" s="1"/>
  <c r="AC11" i="8"/>
  <c r="AF85" i="7"/>
  <c r="BE57"/>
  <c r="BE29"/>
  <c r="BE43" s="1"/>
  <c r="BE53"/>
  <c r="BE25"/>
  <c r="BE39" s="1"/>
  <c r="BE56"/>
  <c r="BE28"/>
  <c r="BE42" s="1"/>
  <c r="BE52"/>
  <c r="BE24"/>
  <c r="BE38" s="1"/>
  <c r="AD81"/>
  <c r="AD89" s="1"/>
  <c r="AD90" s="1"/>
  <c r="AD44" i="12"/>
  <c r="AE16" s="1"/>
  <c r="AE38" s="1"/>
  <c r="AD41" i="6"/>
  <c r="BA33" i="8"/>
  <c r="BB24"/>
  <c r="BD45" i="7"/>
  <c r="BD46" s="1"/>
  <c r="AB81" i="21" l="1"/>
  <c r="O54" i="13" s="1"/>
  <c r="P46" i="12"/>
  <c r="P66" s="1"/>
  <c r="E9" i="11"/>
  <c r="AD12" i="8"/>
  <c r="AF48" i="6"/>
  <c r="AE44"/>
  <c r="E32" i="11"/>
  <c r="E33" s="1"/>
  <c r="E37" s="1"/>
  <c r="E31" i="10"/>
  <c r="AD39" i="8"/>
  <c r="AE41" i="6"/>
  <c r="AD97" i="7"/>
  <c r="AE12" i="6" s="1"/>
  <c r="BE29" i="8"/>
  <c r="BE28"/>
  <c r="BE25"/>
  <c r="AF47" i="6"/>
  <c r="AF46"/>
  <c r="F42" i="13"/>
  <c r="F40"/>
  <c r="F38"/>
  <c r="F36"/>
  <c r="F43"/>
  <c r="F41"/>
  <c r="F39"/>
  <c r="F37"/>
  <c r="O57"/>
  <c r="O66" s="1"/>
  <c r="O61"/>
  <c r="O70" s="1"/>
  <c r="O62"/>
  <c r="O71" s="1"/>
  <c r="O60"/>
  <c r="O69" s="1"/>
  <c r="O59"/>
  <c r="O68" s="1"/>
  <c r="O55"/>
  <c r="O64" s="1"/>
  <c r="O58"/>
  <c r="O67" s="1"/>
  <c r="O56"/>
  <c r="O65" s="1"/>
  <c r="BE26" i="8"/>
  <c r="BE30"/>
  <c r="P57" i="13"/>
  <c r="P61"/>
  <c r="P60"/>
  <c r="P62"/>
  <c r="P59"/>
  <c r="P58"/>
  <c r="P56"/>
  <c r="BE27" i="8"/>
  <c r="AF84" i="7"/>
  <c r="BE31" i="8"/>
  <c r="AE80" i="7"/>
  <c r="AE99"/>
  <c r="AF14" i="6" s="1"/>
  <c r="AG82" i="7"/>
  <c r="AD42" i="12"/>
  <c r="AE46" i="8"/>
  <c r="AF103" i="7"/>
  <c r="AG18" i="6" s="1"/>
  <c r="BF57" i="7"/>
  <c r="BF29"/>
  <c r="BF43" s="1"/>
  <c r="BF53"/>
  <c r="BF25"/>
  <c r="BF39" s="1"/>
  <c r="BF56"/>
  <c r="BF28"/>
  <c r="BF42" s="1"/>
  <c r="BF52"/>
  <c r="BF24"/>
  <c r="BF38" s="1"/>
  <c r="BF17"/>
  <c r="BF18" s="1"/>
  <c r="BE31"/>
  <c r="BE32" s="1"/>
  <c r="BE36"/>
  <c r="BE45" s="1"/>
  <c r="BE46" s="1"/>
  <c r="AE45" i="8"/>
  <c r="BC24"/>
  <c r="BB33"/>
  <c r="AD50" i="6"/>
  <c r="AC8" i="8"/>
  <c r="AE96" i="7"/>
  <c r="AF11" i="6" s="1"/>
  <c r="BE35"/>
  <c r="BE15" i="12" s="1"/>
  <c r="BF45" s="1"/>
  <c r="BE14"/>
  <c r="AE83" i="7"/>
  <c r="AE44" i="8"/>
  <c r="AC9"/>
  <c r="AC48"/>
  <c r="AE10"/>
  <c r="BF54" i="7"/>
  <c r="BF26"/>
  <c r="BF40" s="1"/>
  <c r="BF50"/>
  <c r="BF22"/>
  <c r="BF55"/>
  <c r="BF27"/>
  <c r="BF41" s="1"/>
  <c r="BF51"/>
  <c r="BF23"/>
  <c r="BF37" s="1"/>
  <c r="BG10"/>
  <c r="BG11"/>
  <c r="BG13"/>
  <c r="BG15"/>
  <c r="BG9"/>
  <c r="BG8"/>
  <c r="BG12"/>
  <c r="BG14"/>
  <c r="AD42" i="8"/>
  <c r="BE59" i="7"/>
  <c r="BE60" s="1"/>
  <c r="E13" i="11" l="1"/>
  <c r="E14" s="1"/>
  <c r="E17" s="1"/>
  <c r="AD40" i="8"/>
  <c r="AD48" s="1"/>
  <c r="AE20" i="6"/>
  <c r="AC17" i="8"/>
  <c r="AD8"/>
  <c r="AD105" i="7"/>
  <c r="AD106" s="1"/>
  <c r="AF102"/>
  <c r="AG17" i="6" s="1"/>
  <c r="AF101" i="7"/>
  <c r="AG16" i="6" s="1"/>
  <c r="BF26" i="8"/>
  <c r="BF30"/>
  <c r="BF31"/>
  <c r="AG43" i="6"/>
  <c r="AF45"/>
  <c r="P54" i="13"/>
  <c r="O63"/>
  <c r="BF27" i="8"/>
  <c r="P55" i="13"/>
  <c r="F44"/>
  <c r="AE43" i="8"/>
  <c r="BF25"/>
  <c r="BF29"/>
  <c r="BF28"/>
  <c r="BF31" i="7"/>
  <c r="BF32" s="1"/>
  <c r="BG54"/>
  <c r="BG26"/>
  <c r="BG40" s="1"/>
  <c r="BG50"/>
  <c r="BG22"/>
  <c r="BG36" s="1"/>
  <c r="BG55"/>
  <c r="BG27"/>
  <c r="BG41" s="1"/>
  <c r="BG51"/>
  <c r="BG23"/>
  <c r="BG37" s="1"/>
  <c r="BF35" i="6"/>
  <c r="BF15" i="12" s="1"/>
  <c r="BG45" s="1"/>
  <c r="BF14"/>
  <c r="AG87" i="7"/>
  <c r="AE14" i="8"/>
  <c r="AF63"/>
  <c r="AE15"/>
  <c r="BF59" i="7"/>
  <c r="BF60" s="1"/>
  <c r="AF41" i="8"/>
  <c r="BF36" i="7"/>
  <c r="BF45" s="1"/>
  <c r="BF46" s="1"/>
  <c r="AD11" i="8"/>
  <c r="AG86" i="7"/>
  <c r="BG17"/>
  <c r="BG18" s="1"/>
  <c r="BH8"/>
  <c r="BH13"/>
  <c r="BH15"/>
  <c r="BH9"/>
  <c r="BH11"/>
  <c r="BH12"/>
  <c r="BH14"/>
  <c r="BH10"/>
  <c r="BG57"/>
  <c r="BG29"/>
  <c r="BG43" s="1"/>
  <c r="BG53"/>
  <c r="BG25"/>
  <c r="BG39" s="1"/>
  <c r="BG56"/>
  <c r="BG28"/>
  <c r="BG42" s="1"/>
  <c r="BG52"/>
  <c r="BG24"/>
  <c r="BG38" s="1"/>
  <c r="AE13" i="8"/>
  <c r="AF83" i="7"/>
  <c r="AG85"/>
  <c r="BD24" i="8"/>
  <c r="BC33"/>
  <c r="AE81" i="7"/>
  <c r="AE89" s="1"/>
  <c r="AE90" s="1"/>
  <c r="AE97"/>
  <c r="AF12" i="6" s="1"/>
  <c r="AF80" i="7"/>
  <c r="AG47" i="6" l="1"/>
  <c r="AG46"/>
  <c r="AE105" i="7"/>
  <c r="AE106" s="1"/>
  <c r="AF20" i="6"/>
  <c r="AE44" i="12"/>
  <c r="AF16" s="1"/>
  <c r="AF38" s="1"/>
  <c r="E40" i="10"/>
  <c r="AF45" i="8"/>
  <c r="AF44"/>
  <c r="AE42" i="12"/>
  <c r="AE42" i="6"/>
  <c r="AE50" s="1"/>
  <c r="AF100" i="7"/>
  <c r="AG15" i="6" s="1"/>
  <c r="AG98" i="7"/>
  <c r="AH13" i="6" s="1"/>
  <c r="BG25" i="8"/>
  <c r="AF46"/>
  <c r="BG29"/>
  <c r="BG28"/>
  <c r="AG48" i="6"/>
  <c r="AF44"/>
  <c r="AE12" i="8"/>
  <c r="AG84" i="7"/>
  <c r="BG31" i="8"/>
  <c r="BG27"/>
  <c r="BG26"/>
  <c r="BG30"/>
  <c r="AE42"/>
  <c r="BG35" i="6"/>
  <c r="BG15" i="12" s="1"/>
  <c r="BH45" s="1"/>
  <c r="BG14"/>
  <c r="BI10" i="7"/>
  <c r="BI11"/>
  <c r="BI13"/>
  <c r="BI15"/>
  <c r="BI9"/>
  <c r="BI8"/>
  <c r="BI12"/>
  <c r="BI14"/>
  <c r="BH57"/>
  <c r="BH29"/>
  <c r="BH43" s="1"/>
  <c r="BH53"/>
  <c r="BH25"/>
  <c r="BH39" s="1"/>
  <c r="BH56"/>
  <c r="BH28"/>
  <c r="BH42" s="1"/>
  <c r="BH52"/>
  <c r="BH24"/>
  <c r="BH38" s="1"/>
  <c r="AE39" i="8"/>
  <c r="BE24"/>
  <c r="BD33"/>
  <c r="AG101" i="7"/>
  <c r="AH16" i="6" s="1"/>
  <c r="BH17" i="7"/>
  <c r="BH18" s="1"/>
  <c r="AG102"/>
  <c r="AH17" i="6" s="1"/>
  <c r="AF10" i="8"/>
  <c r="AH82" i="7"/>
  <c r="AF81"/>
  <c r="AF89" s="1"/>
  <c r="AF90" s="1"/>
  <c r="BH54"/>
  <c r="BH26"/>
  <c r="BH40" s="1"/>
  <c r="BH50"/>
  <c r="BH22"/>
  <c r="BH55"/>
  <c r="BH27"/>
  <c r="BH41" s="1"/>
  <c r="BH51"/>
  <c r="BH23"/>
  <c r="BH37" s="1"/>
  <c r="BG45"/>
  <c r="BG46" s="1"/>
  <c r="BG31"/>
  <c r="BG32" s="1"/>
  <c r="BG59"/>
  <c r="BG60" s="1"/>
  <c r="AH43" i="6" l="1"/>
  <c r="AF14" i="8"/>
  <c r="AG45" i="6"/>
  <c r="AF13" i="8"/>
  <c r="AD9"/>
  <c r="AD17" s="1"/>
  <c r="AG41"/>
  <c r="AF43"/>
  <c r="AG103" i="7"/>
  <c r="AH18" i="6" s="1"/>
  <c r="AF96" i="7"/>
  <c r="AG11" i="6" s="1"/>
  <c r="AF99" i="7"/>
  <c r="AG14" i="6" s="1"/>
  <c r="AF15" i="8"/>
  <c r="AE11"/>
  <c r="AF42" i="6"/>
  <c r="BH28" i="8"/>
  <c r="BH31"/>
  <c r="BH26"/>
  <c r="BH27"/>
  <c r="AG100" i="7"/>
  <c r="AH15" i="6" s="1"/>
  <c r="BH30" i="8"/>
  <c r="BH29"/>
  <c r="BH31" i="7"/>
  <c r="BH32" s="1"/>
  <c r="BI57"/>
  <c r="BI29"/>
  <c r="BI43" s="1"/>
  <c r="BI53"/>
  <c r="BI25"/>
  <c r="BI39" s="1"/>
  <c r="BI56"/>
  <c r="BI28"/>
  <c r="BI42" s="1"/>
  <c r="BI52"/>
  <c r="BI24"/>
  <c r="BI38" s="1"/>
  <c r="AG63" i="8"/>
  <c r="BJ12" i="7"/>
  <c r="BJ14"/>
  <c r="BJ9"/>
  <c r="BJ11"/>
  <c r="BJ8"/>
  <c r="BJ13"/>
  <c r="BJ15"/>
  <c r="BJ10"/>
  <c r="AG83"/>
  <c r="BI54"/>
  <c r="BI26"/>
  <c r="BI40" s="1"/>
  <c r="BI50"/>
  <c r="BI22"/>
  <c r="BI36" s="1"/>
  <c r="BI55"/>
  <c r="BI27"/>
  <c r="BI41" s="1"/>
  <c r="BI51"/>
  <c r="BI23"/>
  <c r="BI37" s="1"/>
  <c r="BF24" i="8"/>
  <c r="BE33"/>
  <c r="AE40"/>
  <c r="AG80" i="7"/>
  <c r="BH35" i="6"/>
  <c r="BH15" i="12" s="1"/>
  <c r="BI45" s="1"/>
  <c r="BH14"/>
  <c r="AH87" i="7"/>
  <c r="AF44" i="12"/>
  <c r="AF41" i="6"/>
  <c r="AH86" i="7"/>
  <c r="BI17"/>
  <c r="BI18" s="1"/>
  <c r="AH85"/>
  <c r="BH25" i="8"/>
  <c r="BH59" i="7"/>
  <c r="BH60" s="1"/>
  <c r="BH36"/>
  <c r="BH45" s="1"/>
  <c r="BH46" s="1"/>
  <c r="AG10" i="8" l="1"/>
  <c r="AG44" i="6"/>
  <c r="AF12" i="8"/>
  <c r="AH48" i="6"/>
  <c r="AG16" i="12"/>
  <c r="AG41" i="6"/>
  <c r="AF42" i="8"/>
  <c r="AF97" i="7"/>
  <c r="AG12" i="6" s="1"/>
  <c r="AH98" i="7"/>
  <c r="AI13" i="6" s="1"/>
  <c r="AG46" i="8"/>
  <c r="AF39"/>
  <c r="BI25"/>
  <c r="BI26"/>
  <c r="BI30"/>
  <c r="BI27"/>
  <c r="BI31"/>
  <c r="AF42" i="12"/>
  <c r="BI28" i="8"/>
  <c r="AF50" i="6"/>
  <c r="BI29" i="8"/>
  <c r="AH84" i="7"/>
  <c r="AH103"/>
  <c r="AI18" i="6" s="1"/>
  <c r="AE9" i="8"/>
  <c r="BF33"/>
  <c r="BG24"/>
  <c r="AI82" i="7"/>
  <c r="U44" i="13"/>
  <c r="BJ57" i="7"/>
  <c r="BJ29"/>
  <c r="BJ43" s="1"/>
  <c r="U40" i="13"/>
  <c r="BJ53" i="7"/>
  <c r="BJ25"/>
  <c r="BJ39" s="1"/>
  <c r="U43" i="13"/>
  <c r="BJ56" i="7"/>
  <c r="BJ28"/>
  <c r="BJ42" s="1"/>
  <c r="U39" i="13"/>
  <c r="BJ52" i="7"/>
  <c r="BJ24"/>
  <c r="BJ38" s="1"/>
  <c r="AG99"/>
  <c r="AH14" i="6" s="1"/>
  <c r="AH47"/>
  <c r="AG45" i="8"/>
  <c r="AG81" i="7"/>
  <c r="AG89" s="1"/>
  <c r="AG90" s="1"/>
  <c r="BI59"/>
  <c r="BI60" s="1"/>
  <c r="AG96"/>
  <c r="AH11" i="6" s="1"/>
  <c r="AH46"/>
  <c r="AG44" i="8"/>
  <c r="U41" i="13"/>
  <c r="BJ54" i="7"/>
  <c r="BJ26"/>
  <c r="BJ40" s="1"/>
  <c r="BJ50"/>
  <c r="BJ22"/>
  <c r="BJ36" s="1"/>
  <c r="U42" i="13"/>
  <c r="BJ55" i="7"/>
  <c r="BJ27"/>
  <c r="BJ41" s="1"/>
  <c r="U38" i="13"/>
  <c r="BJ51" i="7"/>
  <c r="BJ23"/>
  <c r="BJ37" s="1"/>
  <c r="BI35" i="6"/>
  <c r="BI15" i="12" s="1"/>
  <c r="BJ45" s="1"/>
  <c r="BI14"/>
  <c r="BJ17" i="7"/>
  <c r="BJ18" s="1"/>
  <c r="BI45"/>
  <c r="BI46" s="1"/>
  <c r="BI31"/>
  <c r="BI32" s="1"/>
  <c r="AE8" i="8"/>
  <c r="AE17" s="1"/>
  <c r="AE48"/>
  <c r="AG20" i="6" l="1"/>
  <c r="AG44" i="12" s="1"/>
  <c r="AH16" s="1"/>
  <c r="AF11" i="8"/>
  <c r="AI43" i="6"/>
  <c r="AG15" i="8"/>
  <c r="AF40"/>
  <c r="AF48" s="1"/>
  <c r="AF105" i="7"/>
  <c r="AH101"/>
  <c r="AI16" i="6" s="1"/>
  <c r="AH102" i="7"/>
  <c r="AI17" i="6" s="1"/>
  <c r="AH41" i="8"/>
  <c r="AG42" i="6"/>
  <c r="AG50" s="1"/>
  <c r="BJ29" i="8"/>
  <c r="BJ28"/>
  <c r="BJ25"/>
  <c r="AH45" i="6"/>
  <c r="BJ31" i="8"/>
  <c r="BJ30"/>
  <c r="BJ27"/>
  <c r="AG43"/>
  <c r="BJ26"/>
  <c r="AF8"/>
  <c r="AH83" i="7"/>
  <c r="I31" i="13"/>
  <c r="AI86" i="7"/>
  <c r="AI85"/>
  <c r="AG97"/>
  <c r="AH12" i="6" s="1"/>
  <c r="AI98" i="7"/>
  <c r="AJ13" i="6" s="1"/>
  <c r="BG33" i="8"/>
  <c r="BH24"/>
  <c r="BJ45" i="7"/>
  <c r="BJ46" s="1"/>
  <c r="AG13" i="8"/>
  <c r="AI87" i="7"/>
  <c r="AG14" i="8"/>
  <c r="BJ35" i="6"/>
  <c r="BJ15" i="12" s="1"/>
  <c r="BK45" s="1"/>
  <c r="BJ14"/>
  <c r="AH80" i="7"/>
  <c r="BJ31"/>
  <c r="BJ32" s="1"/>
  <c r="BJ59"/>
  <c r="BJ60" s="1"/>
  <c r="AH10" i="8" l="1"/>
  <c r="AI46" i="6"/>
  <c r="AI47"/>
  <c r="AG105" i="7"/>
  <c r="AH20" i="6"/>
  <c r="AF106" i="7"/>
  <c r="AG42" i="12"/>
  <c r="AH45" i="8"/>
  <c r="AF9"/>
  <c r="AF17" s="1"/>
  <c r="AH100" i="7"/>
  <c r="AI15" i="6" s="1"/>
  <c r="AH44" i="8"/>
  <c r="AG12"/>
  <c r="AH44" i="6"/>
  <c r="AI84" i="7"/>
  <c r="AJ82"/>
  <c r="AG42" i="8"/>
  <c r="AH81" i="7"/>
  <c r="AH89" s="1"/>
  <c r="AH90" s="1"/>
  <c r="AI48" i="6"/>
  <c r="AH46" i="8"/>
  <c r="BH33"/>
  <c r="BI24"/>
  <c r="AI102" i="7"/>
  <c r="AJ17" i="6" s="1"/>
  <c r="AG39" i="8"/>
  <c r="U37" i="13"/>
  <c r="BK35" i="6"/>
  <c r="BK14" i="12"/>
  <c r="AH63" i="8"/>
  <c r="AG106" i="7" l="1"/>
  <c r="AH13" i="8"/>
  <c r="AH43"/>
  <c r="AI45" i="6"/>
  <c r="AH14" i="8"/>
  <c r="AI101" i="7"/>
  <c r="AJ16" i="6" s="1"/>
  <c r="AH96" i="7"/>
  <c r="AI11" i="6" s="1"/>
  <c r="AH99" i="7"/>
  <c r="AI14" i="6" s="1"/>
  <c r="AI103" i="7"/>
  <c r="AJ18" i="6" s="1"/>
  <c r="AI100" i="7"/>
  <c r="AJ15" i="6" s="1"/>
  <c r="H14" i="1"/>
  <c r="AH41" i="6"/>
  <c r="AG8" i="8" s="1"/>
  <c r="AI63"/>
  <c r="AG11"/>
  <c r="AJ86" i="7"/>
  <c r="AI80"/>
  <c r="BK15" i="12"/>
  <c r="AJ21" i="14"/>
  <c r="U36" i="13"/>
  <c r="H9" i="10"/>
  <c r="BI33" i="8"/>
  <c r="BJ24"/>
  <c r="AH42" i="12"/>
  <c r="AJ85" i="7"/>
  <c r="AH42" i="6"/>
  <c r="AG40" i="8"/>
  <c r="AG48" s="1"/>
  <c r="AH15"/>
  <c r="AJ87" i="7"/>
  <c r="AI83"/>
  <c r="AJ43" i="6"/>
  <c r="AI41" i="8"/>
  <c r="AH12" l="1"/>
  <c r="AI44" i="6"/>
  <c r="AJ48"/>
  <c r="AJ46"/>
  <c r="AI41"/>
  <c r="AI44" i="8"/>
  <c r="AH97" i="7"/>
  <c r="AI12" i="6" s="1"/>
  <c r="AJ98" i="7"/>
  <c r="AK13" i="6" s="1"/>
  <c r="AI46" i="8"/>
  <c r="AH39"/>
  <c r="AH42"/>
  <c r="BK11" i="1"/>
  <c r="AJ47" i="6"/>
  <c r="V71" i="13"/>
  <c r="V70"/>
  <c r="V69"/>
  <c r="V68"/>
  <c r="V67"/>
  <c r="V66"/>
  <c r="V65"/>
  <c r="V64"/>
  <c r="V63"/>
  <c r="H17" i="1"/>
  <c r="BF17" s="1"/>
  <c r="H18"/>
  <c r="BN18" s="1"/>
  <c r="AJ84" i="7"/>
  <c r="AJ103"/>
  <c r="AK18" i="6" s="1"/>
  <c r="H11" i="18"/>
  <c r="AK82" i="7"/>
  <c r="AI10" i="8"/>
  <c r="AG9"/>
  <c r="AG17" s="1"/>
  <c r="BJ33"/>
  <c r="AF19" i="14" s="1"/>
  <c r="V39" i="13"/>
  <c r="V47"/>
  <c r="V38"/>
  <c r="V41"/>
  <c r="V49"/>
  <c r="V40"/>
  <c r="V48"/>
  <c r="V36"/>
  <c r="V43"/>
  <c r="V51"/>
  <c r="V42"/>
  <c r="V50"/>
  <c r="V37"/>
  <c r="V53"/>
  <c r="V44"/>
  <c r="V52"/>
  <c r="BF14" i="1"/>
  <c r="BN14"/>
  <c r="BK14"/>
  <c r="BH14"/>
  <c r="BP14"/>
  <c r="BM14"/>
  <c r="BJ14"/>
  <c r="BG14"/>
  <c r="BO14"/>
  <c r="BL14"/>
  <c r="BI14"/>
  <c r="BQ14"/>
  <c r="AI81" i="7"/>
  <c r="AI89" s="1"/>
  <c r="AI90" s="1"/>
  <c r="AH50" i="6"/>
  <c r="AI45" i="8"/>
  <c r="AI96" i="7"/>
  <c r="AJ11" i="6" s="1"/>
  <c r="AH44" i="12"/>
  <c r="AI20" i="6" l="1"/>
  <c r="AI44" i="12" s="1"/>
  <c r="AH11" i="8"/>
  <c r="AI13"/>
  <c r="AK43" i="6"/>
  <c r="AI15" i="8"/>
  <c r="AI16" i="12"/>
  <c r="AI38" s="1"/>
  <c r="BM17" i="1"/>
  <c r="AH40" i="8"/>
  <c r="AH48" s="1"/>
  <c r="AH105" i="7"/>
  <c r="AJ41" i="8"/>
  <c r="AI99" i="7"/>
  <c r="AJ14" i="6" s="1"/>
  <c r="AJ102" i="7"/>
  <c r="AK17" i="6" s="1"/>
  <c r="AJ101" i="7"/>
  <c r="AK16" i="6" s="1"/>
  <c r="AI42"/>
  <c r="AI50" s="1"/>
  <c r="BQ17" i="1"/>
  <c r="BH17"/>
  <c r="BG17"/>
  <c r="BL17"/>
  <c r="BN17"/>
  <c r="BG11"/>
  <c r="BH11"/>
  <c r="BQ11"/>
  <c r="BL11"/>
  <c r="BM11"/>
  <c r="BN11"/>
  <c r="BO11"/>
  <c r="BP11"/>
  <c r="BF11"/>
  <c r="BI11"/>
  <c r="BJ11"/>
  <c r="BI17"/>
  <c r="BO17"/>
  <c r="BJ17"/>
  <c r="BP17"/>
  <c r="BK17"/>
  <c r="H34"/>
  <c r="H15" i="10" s="1"/>
  <c r="BF18" i="1"/>
  <c r="BO18"/>
  <c r="BP18"/>
  <c r="BI18"/>
  <c r="BJ18"/>
  <c r="BK18"/>
  <c r="BQ18"/>
  <c r="BL18"/>
  <c r="BG18"/>
  <c r="BM18"/>
  <c r="BH18"/>
  <c r="AJ45" i="6"/>
  <c r="AI43" i="8"/>
  <c r="AJ83" i="7"/>
  <c r="AJ80"/>
  <c r="AK85"/>
  <c r="AI14" i="8"/>
  <c r="AJ63"/>
  <c r="AK86" i="7"/>
  <c r="AK87"/>
  <c r="AK98"/>
  <c r="AL13" i="6" s="1"/>
  <c r="AH8" i="8"/>
  <c r="AK47" i="6" l="1"/>
  <c r="AK46"/>
  <c r="AJ10" i="8"/>
  <c r="AJ44" i="6"/>
  <c r="AJ16" i="12"/>
  <c r="AJ38" s="1"/>
  <c r="BK34" i="1"/>
  <c r="BE43" i="12" s="1"/>
  <c r="AJ45" i="8"/>
  <c r="AH106" i="7"/>
  <c r="AI42" i="12"/>
  <c r="AH9" i="8"/>
  <c r="AH17" s="1"/>
  <c r="AI42"/>
  <c r="AJ100" i="7"/>
  <c r="AK15" i="6" s="1"/>
  <c r="AI97" i="7"/>
  <c r="AJ12" i="6" s="1"/>
  <c r="AJ44" i="8"/>
  <c r="BN34" i="1"/>
  <c r="BH43" i="12" s="1"/>
  <c r="BQ34" i="1"/>
  <c r="BK43" i="12" s="1"/>
  <c r="BH34" i="1"/>
  <c r="BB43" i="12" s="1"/>
  <c r="BG34" i="1"/>
  <c r="BA43" i="12" s="1"/>
  <c r="BM34" i="1"/>
  <c r="BL34"/>
  <c r="BF43" i="12" s="1"/>
  <c r="BI34" i="1"/>
  <c r="BC43" i="12" s="1"/>
  <c r="BF34" i="1"/>
  <c r="AZ43" i="12" s="1"/>
  <c r="BJ34" i="1"/>
  <c r="BD43" i="12" s="1"/>
  <c r="BO34" i="1"/>
  <c r="BI43" i="12" s="1"/>
  <c r="BP34" i="1"/>
  <c r="BJ43" i="12" s="1"/>
  <c r="AI12" i="8"/>
  <c r="AK84" i="7"/>
  <c r="AJ81"/>
  <c r="AJ89" s="1"/>
  <c r="AJ90" s="1"/>
  <c r="AK48" i="6"/>
  <c r="AJ46" i="8"/>
  <c r="AK102" i="7"/>
  <c r="AL17" i="6" s="1"/>
  <c r="AI39" i="8"/>
  <c r="AK101" i="7"/>
  <c r="AL16" i="6" s="1"/>
  <c r="AJ99" i="7"/>
  <c r="AK14" i="6" s="1"/>
  <c r="AI11" i="8" l="1"/>
  <c r="AJ20" i="6"/>
  <c r="AJ44" i="12" s="1"/>
  <c r="AK16" s="1"/>
  <c r="AK38" s="1"/>
  <c r="BG43"/>
  <c r="AJ13" i="8"/>
  <c r="AJ14"/>
  <c r="AK45" i="6"/>
  <c r="AI105" i="7"/>
  <c r="AJ42" i="12" s="1"/>
  <c r="AJ43" i="8"/>
  <c r="AI40"/>
  <c r="AI48" s="1"/>
  <c r="AJ96" i="7"/>
  <c r="AK11" i="6" s="1"/>
  <c r="AK103" i="7"/>
  <c r="AL18" i="6" s="1"/>
  <c r="AK100" i="7"/>
  <c r="AL15" i="6" s="1"/>
  <c r="AL43"/>
  <c r="AK41" i="8"/>
  <c r="AK83" i="7"/>
  <c r="AL82"/>
  <c r="AJ41" i="6"/>
  <c r="AJ15" i="8"/>
  <c r="AK80" i="7"/>
  <c r="AJ97"/>
  <c r="AK12" i="6" s="1"/>
  <c r="AL48" l="1"/>
  <c r="AJ12" i="8"/>
  <c r="AK20" i="6"/>
  <c r="AK46" i="8"/>
  <c r="AJ39"/>
  <c r="AJ105" i="7"/>
  <c r="AI106"/>
  <c r="AJ42" i="6"/>
  <c r="AI9" i="8" s="1"/>
  <c r="AK41" i="6"/>
  <c r="AL98" i="7"/>
  <c r="AM13" i="6" s="1"/>
  <c r="AL87" i="7"/>
  <c r="AL85"/>
  <c r="AK44" i="6"/>
  <c r="AJ42" i="8"/>
  <c r="AK81" i="7"/>
  <c r="AK89" s="1"/>
  <c r="AK90" s="1"/>
  <c r="AL46" i="6"/>
  <c r="AK44" i="8"/>
  <c r="AK96" i="7"/>
  <c r="AL11" i="6" s="1"/>
  <c r="AL86" i="7"/>
  <c r="AL47" i="6"/>
  <c r="AK45" i="8"/>
  <c r="Q48" i="13"/>
  <c r="AL103" i="7"/>
  <c r="AM18" i="6" s="1"/>
  <c r="AK10" i="8"/>
  <c r="AI8"/>
  <c r="AK63"/>
  <c r="AK15" l="1"/>
  <c r="AI17"/>
  <c r="AM43" i="6"/>
  <c r="AJ8" i="8"/>
  <c r="AJ50" i="6"/>
  <c r="AJ106" i="7"/>
  <c r="AK99"/>
  <c r="AL14" i="6" s="1"/>
  <c r="AL101" i="7"/>
  <c r="AM16" i="6" s="1"/>
  <c r="AL102" i="7"/>
  <c r="AM17" i="6" s="1"/>
  <c r="AL84" i="7"/>
  <c r="AL45" i="6"/>
  <c r="AK43" i="8"/>
  <c r="AL41"/>
  <c r="Q52" i="13"/>
  <c r="AK14" i="8"/>
  <c r="AK13"/>
  <c r="Q51" i="13"/>
  <c r="AM98" i="7"/>
  <c r="AN13" i="6" s="1"/>
  <c r="AM82" i="7"/>
  <c r="AL63" i="8"/>
  <c r="R18" i="14" s="1"/>
  <c r="AJ11" i="8"/>
  <c r="AJ40"/>
  <c r="AL10" l="1"/>
  <c r="AM47" i="6"/>
  <c r="AM46"/>
  <c r="AL44"/>
  <c r="AK42" i="8"/>
  <c r="AL100" i="7"/>
  <c r="AM15" i="6" s="1"/>
  <c r="AK97" i="7"/>
  <c r="AL12" i="6" s="1"/>
  <c r="AM48"/>
  <c r="AL45" i="8"/>
  <c r="AK12"/>
  <c r="AM84" i="7"/>
  <c r="Q50" i="13"/>
  <c r="AK42" i="12"/>
  <c r="AK42" i="6"/>
  <c r="AK50" s="1"/>
  <c r="AK44" i="12"/>
  <c r="AM87" i="7"/>
  <c r="AM86"/>
  <c r="AM101"/>
  <c r="AN16" i="6" s="1"/>
  <c r="AL83" i="7"/>
  <c r="AL99"/>
  <c r="AM14" i="6" s="1"/>
  <c r="AJ48" i="8"/>
  <c r="Q53" i="13"/>
  <c r="AL46" i="8"/>
  <c r="AM103" i="7"/>
  <c r="AN18" i="6" s="1"/>
  <c r="AL80" i="7"/>
  <c r="AK39" i="8"/>
  <c r="AM102" i="7"/>
  <c r="AN17" i="6" s="1"/>
  <c r="AM85" i="7"/>
  <c r="AL44" i="8"/>
  <c r="AL20" i="6" l="1"/>
  <c r="AM45"/>
  <c r="AK11" i="8"/>
  <c r="AL14"/>
  <c r="AL16" i="12"/>
  <c r="AL38" s="1"/>
  <c r="AL42" i="6"/>
  <c r="AK105" i="7"/>
  <c r="AK40" i="8"/>
  <c r="AK48" s="1"/>
  <c r="AL96" i="7"/>
  <c r="AM11" i="6" s="1"/>
  <c r="AN43"/>
  <c r="AM100" i="7"/>
  <c r="AN15" i="6" s="1"/>
  <c r="AL43" i="8"/>
  <c r="AJ9"/>
  <c r="AJ17" s="1"/>
  <c r="AM41"/>
  <c r="AL41" i="6"/>
  <c r="AL15" i="8"/>
  <c r="AL13"/>
  <c r="AN82" i="7"/>
  <c r="AL81"/>
  <c r="AL89" s="1"/>
  <c r="AL90" s="1"/>
  <c r="AL97"/>
  <c r="AM12" i="6" s="1"/>
  <c r="AM20" l="1"/>
  <c r="AL12" i="8"/>
  <c r="AK9"/>
  <c r="AM41" i="6"/>
  <c r="AL105" i="7"/>
  <c r="AL42" i="12"/>
  <c r="AK106" i="7"/>
  <c r="AL44" i="12"/>
  <c r="AL50" i="6"/>
  <c r="AN98" i="7"/>
  <c r="AO13" i="6" s="1"/>
  <c r="AM46" i="8"/>
  <c r="AN46" i="6"/>
  <c r="AN47"/>
  <c r="AM44"/>
  <c r="AN48"/>
  <c r="AM10" i="8"/>
  <c r="AK8"/>
  <c r="AN84" i="7"/>
  <c r="AN86"/>
  <c r="Q46" i="13"/>
  <c r="AM99" i="7"/>
  <c r="AN14" i="6" s="1"/>
  <c r="AM83" i="7"/>
  <c r="AM63" i="8"/>
  <c r="AN87" i="7"/>
  <c r="AM96"/>
  <c r="AN11" i="6" s="1"/>
  <c r="AM80" i="7"/>
  <c r="AN85"/>
  <c r="AM45" i="8"/>
  <c r="Q49" i="13"/>
  <c r="AL42" i="8"/>
  <c r="AL39"/>
  <c r="AM44"/>
  <c r="AK17" l="1"/>
  <c r="AN41"/>
  <c r="AO43" i="6"/>
  <c r="AM16" i="12"/>
  <c r="AM38" s="1"/>
  <c r="AL106" i="7"/>
  <c r="AN101"/>
  <c r="AO16" i="6" s="1"/>
  <c r="AN103" i="7"/>
  <c r="AO18" i="6" s="1"/>
  <c r="AN102" i="7"/>
  <c r="AO17" i="6" s="1"/>
  <c r="AM43" i="8"/>
  <c r="AM15"/>
  <c r="AN45" i="6"/>
  <c r="R46" i="13"/>
  <c r="AO82" i="7"/>
  <c r="AM13" i="8"/>
  <c r="AL8"/>
  <c r="AL11"/>
  <c r="AM14"/>
  <c r="AM97" i="7"/>
  <c r="AN12" i="6" s="1"/>
  <c r="AM81" i="7"/>
  <c r="AM89" s="1"/>
  <c r="AM90" s="1"/>
  <c r="F11" i="10"/>
  <c r="Q45" i="13"/>
  <c r="R45" s="1"/>
  <c r="Q47"/>
  <c r="AL40" i="8"/>
  <c r="AN63"/>
  <c r="AN10" l="1"/>
  <c r="AO47" i="6"/>
  <c r="AM105" i="7"/>
  <c r="AM106" s="1"/>
  <c r="AN20" i="6"/>
  <c r="AO46"/>
  <c r="AO48"/>
  <c r="F12" i="10"/>
  <c r="F16" s="1"/>
  <c r="F21" i="25"/>
  <c r="F22" s="1"/>
  <c r="F23" s="1"/>
  <c r="AN44" i="8"/>
  <c r="AN45"/>
  <c r="AO98" i="7"/>
  <c r="AP13" i="6" s="1"/>
  <c r="AN46" i="8"/>
  <c r="AN100" i="7"/>
  <c r="AO15" i="6" s="1"/>
  <c r="AM12" i="8"/>
  <c r="AN44" i="6"/>
  <c r="F13" i="10"/>
  <c r="AO84" i="7"/>
  <c r="AM42" i="8"/>
  <c r="AN83" i="7"/>
  <c r="AN80"/>
  <c r="AM42" i="6"/>
  <c r="AM50" s="1"/>
  <c r="AO102" i="7"/>
  <c r="AP17" i="6" s="1"/>
  <c r="AO86" i="7"/>
  <c r="AM39" i="8"/>
  <c r="AO87" i="7"/>
  <c r="AO85"/>
  <c r="AM42" i="12"/>
  <c r="AL48" i="8"/>
  <c r="V20" i="14" s="1"/>
  <c r="F33" i="10" l="1"/>
  <c r="F24" i="25"/>
  <c r="AD38" i="21" s="1"/>
  <c r="AE38" s="1"/>
  <c r="AN14" i="8"/>
  <c r="AP43" i="6"/>
  <c r="AN15" i="8"/>
  <c r="AO45" i="6"/>
  <c r="AN13" i="8"/>
  <c r="AO41"/>
  <c r="AN43"/>
  <c r="AO101" i="7"/>
  <c r="AP16" i="6" s="1"/>
  <c r="AN99" i="7"/>
  <c r="AO14" i="6" s="1"/>
  <c r="AN96" i="7"/>
  <c r="AO11" i="6" s="1"/>
  <c r="AO103" i="7"/>
  <c r="AP18" i="6" s="1"/>
  <c r="AM11" i="8"/>
  <c r="AN42" i="6"/>
  <c r="F13" i="18"/>
  <c r="F14" s="1"/>
  <c r="AB47" i="12" s="1"/>
  <c r="F17" i="10"/>
  <c r="AO100" i="7"/>
  <c r="AP15" i="6" s="1"/>
  <c r="AM40" i="8"/>
  <c r="AM48" s="1"/>
  <c r="R20" i="14"/>
  <c r="AM44" i="12"/>
  <c r="AN16" s="1"/>
  <c r="AN38" s="1"/>
  <c r="AO63" i="8"/>
  <c r="AN81" i="7"/>
  <c r="AN89" s="1"/>
  <c r="AN90" s="1"/>
  <c r="AL9" i="8"/>
  <c r="AL17" s="1"/>
  <c r="F9" i="26" s="1"/>
  <c r="F15" s="1"/>
  <c r="AN41" i="6"/>
  <c r="AN44" i="12"/>
  <c r="AO16" s="1"/>
  <c r="AO38" s="1"/>
  <c r="AP82" i="7"/>
  <c r="F19" i="10" l="1"/>
  <c r="AI47" i="12"/>
  <c r="AF47"/>
  <c r="AH47"/>
  <c r="AE47"/>
  <c r="AL47"/>
  <c r="AC47"/>
  <c r="AK47"/>
  <c r="AC46" i="21"/>
  <c r="AC55"/>
  <c r="AC39"/>
  <c r="AD50"/>
  <c r="AD75" s="1"/>
  <c r="AD47"/>
  <c r="AD72" s="1"/>
  <c r="AC50"/>
  <c r="AD40"/>
  <c r="AD65" s="1"/>
  <c r="AC41"/>
  <c r="AC52"/>
  <c r="AD63"/>
  <c r="AD49"/>
  <c r="AD74" s="1"/>
  <c r="AD41"/>
  <c r="AD66" s="1"/>
  <c r="AC54"/>
  <c r="AD44"/>
  <c r="AD69" s="1"/>
  <c r="AC51"/>
  <c r="AC43"/>
  <c r="AC40"/>
  <c r="AD42"/>
  <c r="AD67" s="1"/>
  <c r="AD51"/>
  <c r="AD76" s="1"/>
  <c r="AD43"/>
  <c r="AD68" s="1"/>
  <c r="AC42"/>
  <c r="AD48"/>
  <c r="AD73" s="1"/>
  <c r="AC53"/>
  <c r="AC78" s="1"/>
  <c r="AC45"/>
  <c r="AC62"/>
  <c r="AC44"/>
  <c r="AC69" s="1"/>
  <c r="AD46"/>
  <c r="AD71" s="1"/>
  <c r="AD53"/>
  <c r="AD78" s="1"/>
  <c r="AD45"/>
  <c r="AD70" s="1"/>
  <c r="AD62"/>
  <c r="AD52"/>
  <c r="AD77" s="1"/>
  <c r="AC47"/>
  <c r="AC48"/>
  <c r="AC73" s="1"/>
  <c r="AD55"/>
  <c r="AD80" s="1"/>
  <c r="AD39"/>
  <c r="AD64" s="1"/>
  <c r="AC49"/>
  <c r="AD54"/>
  <c r="AD79" s="1"/>
  <c r="AO10" i="8"/>
  <c r="AP48" i="6"/>
  <c r="AN12" i="8"/>
  <c r="AP46" i="6"/>
  <c r="AO44"/>
  <c r="AN42" i="8"/>
  <c r="AO44"/>
  <c r="AN39"/>
  <c r="AN42" i="12"/>
  <c r="AO41" i="6"/>
  <c r="AO46" i="8"/>
  <c r="AP98" i="7"/>
  <c r="AQ13" i="6" s="1"/>
  <c r="AN97" i="7"/>
  <c r="AM9" i="8"/>
  <c r="AP47" i="6"/>
  <c r="AN50"/>
  <c r="AP84" i="7"/>
  <c r="AH36" i="12"/>
  <c r="AH38" s="1"/>
  <c r="AO83" i="7"/>
  <c r="AO96"/>
  <c r="AP11" i="6" s="1"/>
  <c r="AO80" i="7"/>
  <c r="AA18" i="8"/>
  <c r="AO45"/>
  <c r="AP103" i="7"/>
  <c r="AQ18" i="6" s="1"/>
  <c r="AP87" i="7"/>
  <c r="AP101"/>
  <c r="AQ16" i="6" s="1"/>
  <c r="AP86" i="7"/>
  <c r="AP85"/>
  <c r="AM8" i="8"/>
  <c r="AO12" i="6" l="1"/>
  <c r="AO20" s="1"/>
  <c r="AO44" i="12" s="1"/>
  <c r="AP16" s="1"/>
  <c r="AP38" s="1"/>
  <c r="AN11" i="8"/>
  <c r="AM17"/>
  <c r="AO15"/>
  <c r="AO13"/>
  <c r="AP41"/>
  <c r="AQ43" i="6"/>
  <c r="AN40" i="8"/>
  <c r="AN48" s="1"/>
  <c r="AN105" i="7"/>
  <c r="AP102"/>
  <c r="AQ17" i="6" s="1"/>
  <c r="AO99" i="7"/>
  <c r="AP14" i="6" s="1"/>
  <c r="AE73" i="21"/>
  <c r="AE48"/>
  <c r="AE78"/>
  <c r="AE45"/>
  <c r="AC70"/>
  <c r="AE70" s="1"/>
  <c r="AE49"/>
  <c r="AC74"/>
  <c r="AE74" s="1"/>
  <c r="AE41"/>
  <c r="AC66"/>
  <c r="AE66" s="1"/>
  <c r="AE42"/>
  <c r="AC67"/>
  <c r="AE67" s="1"/>
  <c r="AE51"/>
  <c r="AC76"/>
  <c r="AE76" s="1"/>
  <c r="AE62"/>
  <c r="AE53"/>
  <c r="AE39"/>
  <c r="AC64"/>
  <c r="AE64" s="1"/>
  <c r="AE47"/>
  <c r="AC72"/>
  <c r="AE72" s="1"/>
  <c r="AE52"/>
  <c r="AC77"/>
  <c r="AE77" s="1"/>
  <c r="AE40"/>
  <c r="AC65"/>
  <c r="AE65" s="1"/>
  <c r="AE55"/>
  <c r="AC80"/>
  <c r="AE80" s="1"/>
  <c r="AC63"/>
  <c r="AE63" s="1"/>
  <c r="AE54"/>
  <c r="AC79"/>
  <c r="AE79" s="1"/>
  <c r="AE43"/>
  <c r="AC68"/>
  <c r="AE68" s="1"/>
  <c r="AE46"/>
  <c r="AC71"/>
  <c r="AE71" s="1"/>
  <c r="AE44"/>
  <c r="AD56"/>
  <c r="AD61"/>
  <c r="AD81" s="1"/>
  <c r="AC56"/>
  <c r="AE36"/>
  <c r="AC61"/>
  <c r="AE50"/>
  <c r="AC75"/>
  <c r="AE75" s="1"/>
  <c r="AE37"/>
  <c r="AE69"/>
  <c r="F22" i="10"/>
  <c r="G30" i="13"/>
  <c r="G29"/>
  <c r="AP45" i="6"/>
  <c r="AO43" i="8"/>
  <c r="AO97" i="7"/>
  <c r="AP12" i="6" s="1"/>
  <c r="AQ98" i="7"/>
  <c r="AR13" i="6" s="1"/>
  <c r="AQ82" i="7"/>
  <c r="AN8" i="8"/>
  <c r="AO14"/>
  <c r="AO81" i="7"/>
  <c r="AO89" s="1"/>
  <c r="AO90" s="1"/>
  <c r="AL46" i="12" l="1"/>
  <c r="AL66" s="1"/>
  <c r="AI46"/>
  <c r="AI66" s="1"/>
  <c r="AM46"/>
  <c r="AK46"/>
  <c r="AK66" s="1"/>
  <c r="AJ46"/>
  <c r="AH46"/>
  <c r="AH66" s="1"/>
  <c r="AO42" i="6"/>
  <c r="AO50" s="1"/>
  <c r="AP10" i="8"/>
  <c r="AO42"/>
  <c r="AP20" i="6"/>
  <c r="AQ47"/>
  <c r="AO105" i="7"/>
  <c r="AN106"/>
  <c r="AO42" i="12"/>
  <c r="AP45" i="8"/>
  <c r="AP100" i="7"/>
  <c r="AQ15" i="6" s="1"/>
  <c r="AE56" i="21"/>
  <c r="AE61"/>
  <c r="F8" i="11" s="1"/>
  <c r="AC81" i="21"/>
  <c r="AQ48" i="6"/>
  <c r="AQ46"/>
  <c r="F23" i="10"/>
  <c r="F26"/>
  <c r="AP46" i="8"/>
  <c r="AO12"/>
  <c r="AQ84" i="7"/>
  <c r="AP44" i="8"/>
  <c r="AP99" i="7"/>
  <c r="AQ14" i="6" s="1"/>
  <c r="AP80" i="7"/>
  <c r="AR82"/>
  <c r="AO39" i="8"/>
  <c r="AP83" i="7"/>
  <c r="AQ87"/>
  <c r="R57" i="13"/>
  <c r="R59"/>
  <c r="R60"/>
  <c r="R61"/>
  <c r="R62"/>
  <c r="R58"/>
  <c r="R55"/>
  <c r="R56"/>
  <c r="AP63" i="8"/>
  <c r="AQ85" i="7"/>
  <c r="AQ86"/>
  <c r="AD46" i="12" l="1"/>
  <c r="AB46"/>
  <c r="AB66" s="1"/>
  <c r="AE46"/>
  <c r="AE66" s="1"/>
  <c r="AC46"/>
  <c r="AC66" s="1"/>
  <c r="AG46"/>
  <c r="AF46"/>
  <c r="AF66" s="1"/>
  <c r="AE81" i="21"/>
  <c r="AN9" i="8"/>
  <c r="AN17" s="1"/>
  <c r="F9" i="11"/>
  <c r="AP44" i="6"/>
  <c r="AO11" i="8" s="1"/>
  <c r="AQ45" i="6"/>
  <c r="AP14" i="8"/>
  <c r="F32" i="11"/>
  <c r="G42" i="13"/>
  <c r="AP43" i="8"/>
  <c r="AO106" i="7"/>
  <c r="AQ101"/>
  <c r="AR16" i="6" s="1"/>
  <c r="AQ102" i="7"/>
  <c r="AR17" i="6" s="1"/>
  <c r="AQ103" i="7"/>
  <c r="AR18" i="6" s="1"/>
  <c r="AP96" i="7"/>
  <c r="AQ11" i="6" s="1"/>
  <c r="Q58" i="13"/>
  <c r="Q67" s="1"/>
  <c r="Q57"/>
  <c r="Q66" s="1"/>
  <c r="G43"/>
  <c r="Q61"/>
  <c r="Q70" s="1"/>
  <c r="Q55"/>
  <c r="Q64" s="1"/>
  <c r="G38"/>
  <c r="Q60"/>
  <c r="Q69" s="1"/>
  <c r="G41"/>
  <c r="Q62"/>
  <c r="Q71" s="1"/>
  <c r="G39"/>
  <c r="G40"/>
  <c r="Q56"/>
  <c r="Q65" s="1"/>
  <c r="Q59"/>
  <c r="Q68" s="1"/>
  <c r="G37"/>
  <c r="G36"/>
  <c r="AQ41" i="8"/>
  <c r="AP42" i="6"/>
  <c r="AR43"/>
  <c r="AP15" i="8"/>
  <c r="AP13"/>
  <c r="F30" i="10"/>
  <c r="F27"/>
  <c r="AQ100" i="7"/>
  <c r="AR15" i="6" s="1"/>
  <c r="AP41"/>
  <c r="AO8" i="8" s="1"/>
  <c r="AR85" i="7"/>
  <c r="AQ63" i="8"/>
  <c r="AO40"/>
  <c r="AO48" s="1"/>
  <c r="AR86" i="7"/>
  <c r="AR87"/>
  <c r="AP81"/>
  <c r="AP89" s="1"/>
  <c r="AP90" s="1"/>
  <c r="Q54" i="13" l="1"/>
  <c r="Q63" s="1"/>
  <c r="F13" i="11"/>
  <c r="F14" s="1"/>
  <c r="F17" s="1"/>
  <c r="AQ44" i="8"/>
  <c r="AR47" i="6"/>
  <c r="AR48"/>
  <c r="AP12" i="8"/>
  <c r="F33" i="11"/>
  <c r="F37" s="1"/>
  <c r="F38" s="1"/>
  <c r="F41" s="1"/>
  <c r="AQ46" i="8"/>
  <c r="AQ41" i="6"/>
  <c r="AR46"/>
  <c r="AP39" i="8"/>
  <c r="AP97" i="7"/>
  <c r="AQ12" i="6" s="1"/>
  <c r="AQ45" i="8"/>
  <c r="AR98" i="7"/>
  <c r="AS13" i="6" s="1"/>
  <c r="G44" i="13"/>
  <c r="AQ10" i="8"/>
  <c r="AP50" i="6"/>
  <c r="AP44" i="12"/>
  <c r="AQ16" s="1"/>
  <c r="AQ38" s="1"/>
  <c r="R54" i="13"/>
  <c r="F31" i="10"/>
  <c r="AR84" i="7"/>
  <c r="AP42" i="12"/>
  <c r="AQ44" i="6"/>
  <c r="AP42" i="8"/>
  <c r="AS82" i="7"/>
  <c r="AR102"/>
  <c r="AS17" i="6" s="1"/>
  <c r="AO9" i="8"/>
  <c r="AO17" s="1"/>
  <c r="AR101" i="7"/>
  <c r="AS16" i="6" s="1"/>
  <c r="AQ96" i="7"/>
  <c r="AR11" i="6" s="1"/>
  <c r="AQ80" i="7"/>
  <c r="AQ83"/>
  <c r="AP105" l="1"/>
  <c r="AP106" s="1"/>
  <c r="AQ20" i="6"/>
  <c r="AQ15" i="8"/>
  <c r="AQ14"/>
  <c r="AS43" i="6"/>
  <c r="AQ13" i="8"/>
  <c r="AP40"/>
  <c r="AP48" s="1"/>
  <c r="AR41"/>
  <c r="AQ99" i="7"/>
  <c r="AR14" i="6" s="1"/>
  <c r="AR103" i="7"/>
  <c r="AS18" i="6" s="1"/>
  <c r="AR45"/>
  <c r="AQ43" i="8"/>
  <c r="AS86" i="7"/>
  <c r="AR80"/>
  <c r="AS85"/>
  <c r="AS87"/>
  <c r="AQ97"/>
  <c r="AR12" i="6" s="1"/>
  <c r="AP11" i="8"/>
  <c r="AP8"/>
  <c r="AR83" i="7"/>
  <c r="AR63" i="8"/>
  <c r="AQ81" i="7"/>
  <c r="AQ89" s="1"/>
  <c r="AQ90" s="1"/>
  <c r="AS98"/>
  <c r="AT13" i="6" s="1"/>
  <c r="AQ42" i="12" l="1"/>
  <c r="AR10" i="8"/>
  <c r="AQ42"/>
  <c r="AR44" i="6"/>
  <c r="AQ44" i="12"/>
  <c r="AR16" s="1"/>
  <c r="AR38" s="1"/>
  <c r="AS48" i="6"/>
  <c r="AR46" i="8"/>
  <c r="AQ105" i="7"/>
  <c r="AQ106" s="1"/>
  <c r="AQ42" i="6"/>
  <c r="AR100" i="7"/>
  <c r="AS15" i="6" s="1"/>
  <c r="F40" i="10"/>
  <c r="AQ12" i="8"/>
  <c r="AS84" i="7"/>
  <c r="AR81"/>
  <c r="AR89" s="1"/>
  <c r="AR90" s="1"/>
  <c r="AT82"/>
  <c r="AS103"/>
  <c r="AT18" i="6" s="1"/>
  <c r="AS47"/>
  <c r="AR45" i="8"/>
  <c r="AR99" i="7"/>
  <c r="AS14" i="6" s="1"/>
  <c r="AS46"/>
  <c r="AR44" i="8"/>
  <c r="AQ39"/>
  <c r="AQ11" l="1"/>
  <c r="AR15"/>
  <c r="AR20" i="6"/>
  <c r="AS45"/>
  <c r="AR43" i="8"/>
  <c r="AP9"/>
  <c r="AP17" s="1"/>
  <c r="AQ50" i="6"/>
  <c r="AR96" i="7"/>
  <c r="AS11" i="6" s="1"/>
  <c r="AS101" i="7"/>
  <c r="AT16" i="6" s="1"/>
  <c r="AS102" i="7"/>
  <c r="AT17" i="6" s="1"/>
  <c r="AS41" i="8"/>
  <c r="AR42" i="12"/>
  <c r="AT43" i="6"/>
  <c r="AQ40" i="8"/>
  <c r="AQ48" s="1"/>
  <c r="AS80" i="7"/>
  <c r="AS83"/>
  <c r="AS63" i="8"/>
  <c r="AR41" i="6"/>
  <c r="AT85" i="7"/>
  <c r="AT87"/>
  <c r="AT86"/>
  <c r="AR13" i="8"/>
  <c r="AR14"/>
  <c r="AT47" i="6" l="1"/>
  <c r="AT46"/>
  <c r="AR12" i="8"/>
  <c r="AS45"/>
  <c r="AS41" i="6"/>
  <c r="AS44" i="8"/>
  <c r="AR97" i="7"/>
  <c r="AS12" i="6" s="1"/>
  <c r="AT98" i="7"/>
  <c r="AU13" i="6" s="1"/>
  <c r="AS100" i="7"/>
  <c r="AT15" i="6" s="1"/>
  <c r="AR39" i="8"/>
  <c r="AR42" i="6"/>
  <c r="AQ9" i="8" s="1"/>
  <c r="AR44" i="12"/>
  <c r="AS16" s="1"/>
  <c r="AS10" i="8"/>
  <c r="AT84" i="7"/>
  <c r="AQ8" i="8"/>
  <c r="AT101" i="7"/>
  <c r="AU16" i="6" s="1"/>
  <c r="AS81" i="7"/>
  <c r="AS89" s="1"/>
  <c r="AS90" s="1"/>
  <c r="AS44" i="6"/>
  <c r="AR42" i="8"/>
  <c r="AU82" i="7"/>
  <c r="AT48" i="6"/>
  <c r="AS46" i="8"/>
  <c r="AT102" i="7"/>
  <c r="AU17" i="6" s="1"/>
  <c r="AQ17" i="8" l="1"/>
  <c r="AS20" i="6"/>
  <c r="AS44" i="12" s="1"/>
  <c r="AT16" s="1"/>
  <c r="AU43" i="6"/>
  <c r="AS13" i="8"/>
  <c r="AS14"/>
  <c r="AS43"/>
  <c r="AT45" i="6"/>
  <c r="AT41" i="8"/>
  <c r="AR105" i="7"/>
  <c r="AR40" i="8"/>
  <c r="AT103" i="7"/>
  <c r="AU18" i="6" s="1"/>
  <c r="AS99" i="7"/>
  <c r="AT14" i="6" s="1"/>
  <c r="AS96" i="7"/>
  <c r="AT11" i="6" s="1"/>
  <c r="AR50"/>
  <c r="AT80" i="7"/>
  <c r="AT83"/>
  <c r="AS97"/>
  <c r="AT12" i="6" s="1"/>
  <c r="AU86" i="7"/>
  <c r="AR8" i="8"/>
  <c r="AU85" i="7"/>
  <c r="AS15" i="8"/>
  <c r="AU98" i="7"/>
  <c r="AV13" i="6" s="1"/>
  <c r="AR11" i="8"/>
  <c r="AU87" i="7"/>
  <c r="AS42" i="6" l="1"/>
  <c r="AS50" s="1"/>
  <c r="AS12" i="8"/>
  <c r="AT10"/>
  <c r="AT44" i="6"/>
  <c r="AT46" i="8"/>
  <c r="AU48" i="6"/>
  <c r="AS39" i="8"/>
  <c r="AR48"/>
  <c r="AS105" i="7"/>
  <c r="AR106"/>
  <c r="AS42" i="12"/>
  <c r="AS42" i="8"/>
  <c r="AT100" i="7"/>
  <c r="AU15" i="6" s="1"/>
  <c r="AU84" i="7"/>
  <c r="AT81"/>
  <c r="AT89" s="1"/>
  <c r="AT90" s="1"/>
  <c r="AU47" i="6"/>
  <c r="AT45" i="8"/>
  <c r="AU46" i="6"/>
  <c r="AT44" i="8"/>
  <c r="AV82" i="7"/>
  <c r="AT96"/>
  <c r="AU11" i="6" s="1"/>
  <c r="AT63" i="8"/>
  <c r="AT99" i="7"/>
  <c r="AU14" i="6" s="1"/>
  <c r="AR9" i="8" l="1"/>
  <c r="AR17" s="1"/>
  <c r="AT20" i="6"/>
  <c r="AT15" i="8"/>
  <c r="AT41" i="6"/>
  <c r="AS8" i="8" s="1"/>
  <c r="AS11"/>
  <c r="AU45" i="6"/>
  <c r="AT43" i="8"/>
  <c r="AS106" i="7"/>
  <c r="AU102"/>
  <c r="AV17" i="6" s="1"/>
  <c r="AU101" i="7"/>
  <c r="AV16" i="6" s="1"/>
  <c r="AU103" i="7"/>
  <c r="AV18" i="6" s="1"/>
  <c r="AS40" i="8"/>
  <c r="AS48" s="1"/>
  <c r="AV43" i="6"/>
  <c r="AU100" i="7"/>
  <c r="AV15" i="6" s="1"/>
  <c r="AU41" i="8"/>
  <c r="AU80" i="7"/>
  <c r="AV85"/>
  <c r="AU83"/>
  <c r="AT13" i="8"/>
  <c r="AV86" i="7"/>
  <c r="AT14" i="8"/>
  <c r="AU63"/>
  <c r="AV87" i="7"/>
  <c r="AT12" i="8" l="1"/>
  <c r="AV46" i="6"/>
  <c r="AV48"/>
  <c r="AV47"/>
  <c r="AU46" i="8"/>
  <c r="AU44"/>
  <c r="AU45"/>
  <c r="AT97" i="7"/>
  <c r="AV98"/>
  <c r="AW13" i="6" s="1"/>
  <c r="AU44"/>
  <c r="AU10" i="8"/>
  <c r="AV84" i="7"/>
  <c r="AT42" i="8"/>
  <c r="AT42" i="12"/>
  <c r="AU81" i="7"/>
  <c r="AU89" s="1"/>
  <c r="AU90" s="1"/>
  <c r="AW82"/>
  <c r="AT39" i="8"/>
  <c r="AV101" i="7"/>
  <c r="AW16" i="6" s="1"/>
  <c r="AV103" i="7"/>
  <c r="AW18" i="6" s="1"/>
  <c r="AT42"/>
  <c r="AT44" i="12"/>
  <c r="AU16" s="1"/>
  <c r="AU38" s="1"/>
  <c r="AV102" i="7"/>
  <c r="AW17" i="6" s="1"/>
  <c r="AU12" l="1"/>
  <c r="AU42" s="1"/>
  <c r="AU14" i="8"/>
  <c r="AW43" i="6"/>
  <c r="AU13" i="8"/>
  <c r="AU15"/>
  <c r="AV41"/>
  <c r="AT105" i="7"/>
  <c r="AT40" i="8"/>
  <c r="AT48" s="1"/>
  <c r="AU99" i="7"/>
  <c r="AV14" i="6" s="1"/>
  <c r="AU96" i="7"/>
  <c r="AV11" i="6" s="1"/>
  <c r="AT11" i="8"/>
  <c r="AV45" i="6"/>
  <c r="AU43" i="8"/>
  <c r="AV80" i="7"/>
  <c r="AV83"/>
  <c r="AS9" i="8"/>
  <c r="AS17" s="1"/>
  <c r="AT50" i="6"/>
  <c r="AW87" i="7"/>
  <c r="AW85"/>
  <c r="AU41" i="6"/>
  <c r="AW98" i="7"/>
  <c r="AX13" i="6" s="1"/>
  <c r="AW86" i="7"/>
  <c r="AU20" i="6" l="1"/>
  <c r="AU44" i="12" s="1"/>
  <c r="AV16" s="1"/>
  <c r="AV38" s="1"/>
  <c r="AV44" i="6"/>
  <c r="AV10" i="8"/>
  <c r="AU39"/>
  <c r="AT9"/>
  <c r="AT106" i="7"/>
  <c r="AU42" i="12"/>
  <c r="AU50" i="6"/>
  <c r="AU42" i="8"/>
  <c r="AU97" i="7"/>
  <c r="AV12" i="6" s="1"/>
  <c r="AV100" i="7"/>
  <c r="AW15" i="6" s="1"/>
  <c r="AU12" i="8"/>
  <c r="AW84" i="7"/>
  <c r="AW47" i="6"/>
  <c r="AV45" i="8"/>
  <c r="AV99" i="7"/>
  <c r="AW14" i="6" s="1"/>
  <c r="AV96" i="7"/>
  <c r="AW11" i="6" s="1"/>
  <c r="AV81" i="7"/>
  <c r="AV89" s="1"/>
  <c r="AV90" s="1"/>
  <c r="AW46" i="6"/>
  <c r="AV44" i="8"/>
  <c r="AW48" i="6"/>
  <c r="AV46" i="8"/>
  <c r="AT8"/>
  <c r="AV63"/>
  <c r="AT17" l="1"/>
  <c r="AW45" i="6"/>
  <c r="AU40" i="8"/>
  <c r="AU48" s="1"/>
  <c r="AV20" i="6"/>
  <c r="AV41"/>
  <c r="AU8" i="8" s="1"/>
  <c r="AU11"/>
  <c r="AU105" i="7"/>
  <c r="AV42" i="12" s="1"/>
  <c r="AV43" i="8"/>
  <c r="AW101" i="7"/>
  <c r="AX16" i="6" s="1"/>
  <c r="AW103" i="7"/>
  <c r="AX18" i="6" s="1"/>
  <c r="AW102" i="7"/>
  <c r="AX17" i="6" s="1"/>
  <c r="AX43"/>
  <c r="AW100" i="7"/>
  <c r="AX15" i="6" s="1"/>
  <c r="AW63" i="8"/>
  <c r="AV14"/>
  <c r="AW41"/>
  <c r="AW80" i="7"/>
  <c r="AW83"/>
  <c r="AV15" i="8"/>
  <c r="AV13"/>
  <c r="AX82" i="7"/>
  <c r="AV44" i="12" l="1"/>
  <c r="AW16" s="1"/>
  <c r="AW38" s="1"/>
  <c r="AX46" i="6"/>
  <c r="AX47"/>
  <c r="AV12" i="8"/>
  <c r="AX48" i="6"/>
  <c r="AW46" i="8"/>
  <c r="AU106" i="7"/>
  <c r="AV42" i="6"/>
  <c r="AU9" i="8" s="1"/>
  <c r="AU17" s="1"/>
  <c r="AW44"/>
  <c r="AW45"/>
  <c r="AX98" i="7"/>
  <c r="AY13" i="6" s="1"/>
  <c r="AV97" i="7"/>
  <c r="AW10" i="8"/>
  <c r="AW81" i="7"/>
  <c r="AW89" s="1"/>
  <c r="AW90" s="1"/>
  <c r="AX85"/>
  <c r="AX101"/>
  <c r="AY16" i="6" s="1"/>
  <c r="AX86" i="7"/>
  <c r="AX102"/>
  <c r="AY17" i="6" s="1"/>
  <c r="AX87" i="7"/>
  <c r="S48" i="13"/>
  <c r="AW44" i="6"/>
  <c r="AV42" i="8"/>
  <c r="AV39"/>
  <c r="AW12" i="6" l="1"/>
  <c r="AW20" s="1"/>
  <c r="AW44" i="12" s="1"/>
  <c r="AX16" s="1"/>
  <c r="AX38" s="1"/>
  <c r="AW15" i="8"/>
  <c r="AY43" i="6"/>
  <c r="AW13" i="8"/>
  <c r="AW14"/>
  <c r="AV50" i="6"/>
  <c r="AV105" i="7"/>
  <c r="AV106" s="1"/>
  <c r="AX103"/>
  <c r="AY18" i="6" s="1"/>
  <c r="AV40" i="8"/>
  <c r="AV48" s="1"/>
  <c r="AW96" i="7"/>
  <c r="AX11" i="6" s="1"/>
  <c r="AW99" i="7"/>
  <c r="AX14" i="6" s="1"/>
  <c r="AX45"/>
  <c r="AW43" i="8"/>
  <c r="AX84" i="7"/>
  <c r="AW41" i="6"/>
  <c r="AV11" i="8"/>
  <c r="AX63"/>
  <c r="Y18" i="14" s="1"/>
  <c r="AY98" i="7"/>
  <c r="AZ13" i="6" s="1"/>
  <c r="AY82" i="7"/>
  <c r="AX41" i="8"/>
  <c r="AW97" i="7"/>
  <c r="AX12" i="6" s="1"/>
  <c r="AX44" l="1"/>
  <c r="AY48"/>
  <c r="AW39" i="8"/>
  <c r="AW42" i="12"/>
  <c r="AW42" i="8"/>
  <c r="AW105" i="7"/>
  <c r="AW106" s="1"/>
  <c r="AW42" i="6"/>
  <c r="AW50" s="1"/>
  <c r="AX100" i="7"/>
  <c r="AY15" i="6" s="1"/>
  <c r="AY46"/>
  <c r="AY47"/>
  <c r="S50" i="13"/>
  <c r="AW12" i="8"/>
  <c r="AV8"/>
  <c r="AY84" i="7"/>
  <c r="AY86"/>
  <c r="AX10" i="8"/>
  <c r="AY85" i="7"/>
  <c r="S53" i="13"/>
  <c r="AX46" i="8"/>
  <c r="AY103" i="7"/>
  <c r="AZ18" i="6" s="1"/>
  <c r="AX83" i="7"/>
  <c r="AY102"/>
  <c r="AZ17" i="6" s="1"/>
  <c r="AX80" i="7"/>
  <c r="S51" i="13"/>
  <c r="AX44" i="8"/>
  <c r="S52" i="13"/>
  <c r="AX45" i="8"/>
  <c r="AY101" i="7"/>
  <c r="AZ16" i="6" s="1"/>
  <c r="AY87" i="7"/>
  <c r="AX20" i="6" l="1"/>
  <c r="AX41"/>
  <c r="AW8" i="8" s="1"/>
  <c r="AW11"/>
  <c r="AY45" i="6"/>
  <c r="AV9" i="8"/>
  <c r="AV17" s="1"/>
  <c r="AX99" i="7"/>
  <c r="AY14" i="6" s="1"/>
  <c r="AX96" i="7"/>
  <c r="AY11" i="6" s="1"/>
  <c r="AX43" i="8"/>
  <c r="AZ43" i="6"/>
  <c r="AW40" i="8"/>
  <c r="AW48" s="1"/>
  <c r="AY41"/>
  <c r="AY100" i="7"/>
  <c r="AZ15" i="6" s="1"/>
  <c r="AX14" i="8"/>
  <c r="AX13"/>
  <c r="AZ82" i="7"/>
  <c r="AX15" i="8"/>
  <c r="AX81" i="7"/>
  <c r="AX89" s="1"/>
  <c r="AX90" s="1"/>
  <c r="AX97"/>
  <c r="AY12" i="6" s="1"/>
  <c r="AY63" i="8"/>
  <c r="AY20" i="6" l="1"/>
  <c r="AX12" i="8"/>
  <c r="AX105" i="7"/>
  <c r="AX106" s="1"/>
  <c r="AZ98"/>
  <c r="BA13" i="6" s="1"/>
  <c r="AY45" i="8"/>
  <c r="AY46"/>
  <c r="AY10"/>
  <c r="AZ46" i="6"/>
  <c r="AZ48"/>
  <c r="AZ47"/>
  <c r="AZ84" i="7"/>
  <c r="AY99"/>
  <c r="AZ14" i="6" s="1"/>
  <c r="AY83" i="7"/>
  <c r="AX42" i="6"/>
  <c r="AX44" i="12"/>
  <c r="AY16" s="1"/>
  <c r="AY38" s="1"/>
  <c r="AZ85" i="7"/>
  <c r="S49" i="13"/>
  <c r="AX42" i="8"/>
  <c r="AY96" i="7"/>
  <c r="AZ11" i="6" s="1"/>
  <c r="AY80" i="7"/>
  <c r="AY44" i="8"/>
  <c r="AY41" i="6"/>
  <c r="AX42" i="12"/>
  <c r="AZ86" i="7"/>
  <c r="AZ87"/>
  <c r="S46" i="13"/>
  <c r="AX39" i="8"/>
  <c r="AY44" i="6" l="1"/>
  <c r="AX11" i="8" s="1"/>
  <c r="BA43" i="6"/>
  <c r="AY42" i="12"/>
  <c r="AZ41" i="8"/>
  <c r="AZ101" i="7"/>
  <c r="BA16" i="6" s="1"/>
  <c r="AZ102" i="7"/>
  <c r="AZ103"/>
  <c r="BA18" i="6" s="1"/>
  <c r="AY42"/>
  <c r="Y20" i="14"/>
  <c r="AY14" i="8"/>
  <c r="AY15"/>
  <c r="T46" i="13"/>
  <c r="AZ45" i="6"/>
  <c r="AY43" i="8"/>
  <c r="G11" i="10"/>
  <c r="S45" i="13"/>
  <c r="T45" s="1"/>
  <c r="AY13" i="8"/>
  <c r="AY97" i="7"/>
  <c r="AZ12" i="6" s="1"/>
  <c r="AY81" i="7"/>
  <c r="AY89" s="1"/>
  <c r="AY90" s="1"/>
  <c r="AX8" i="8"/>
  <c r="BA98" i="7"/>
  <c r="BB13" i="6" s="1"/>
  <c r="BA82" i="7"/>
  <c r="S47" i="13"/>
  <c r="AX40" i="8"/>
  <c r="AX48" s="1"/>
  <c r="AC20" i="14" s="1"/>
  <c r="AX50" i="6"/>
  <c r="AW9" i="8"/>
  <c r="AW17" s="1"/>
  <c r="AZ63"/>
  <c r="AZ45" l="1"/>
  <c r="BA17" i="6"/>
  <c r="BA47" s="1"/>
  <c r="AY50"/>
  <c r="BA48"/>
  <c r="AY105" i="7"/>
  <c r="AY106" s="1"/>
  <c r="AZ20" i="6"/>
  <c r="AZ10" i="8"/>
  <c r="BA46" i="6"/>
  <c r="G12" i="10"/>
  <c r="G16" s="1"/>
  <c r="G21" i="25"/>
  <c r="G22" s="1"/>
  <c r="G23" s="1"/>
  <c r="AZ46" i="8"/>
  <c r="AZ44"/>
  <c r="AZ100" i="7"/>
  <c r="BA15" i="6" s="1"/>
  <c r="AY44" i="12"/>
  <c r="AZ16" s="1"/>
  <c r="AZ38" s="1"/>
  <c r="AZ44" i="6"/>
  <c r="G13" i="10"/>
  <c r="AY12" i="8"/>
  <c r="BA84" i="7"/>
  <c r="AY42" i="8"/>
  <c r="BA102" i="7"/>
  <c r="BB17" i="6" s="1"/>
  <c r="BA87" i="7"/>
  <c r="AZ83"/>
  <c r="BA86"/>
  <c r="AX9" i="8"/>
  <c r="AX17" s="1"/>
  <c r="G9" i="26" s="1"/>
  <c r="G15" s="1"/>
  <c r="AZ80" i="7"/>
  <c r="BA85"/>
  <c r="AY39" i="8"/>
  <c r="G33" i="10" l="1"/>
  <c r="G24" i="25"/>
  <c r="AZ14" i="8"/>
  <c r="AZ15"/>
  <c r="AZ13"/>
  <c r="BA45" i="6"/>
  <c r="AZ43" i="8"/>
  <c r="BA103" i="7"/>
  <c r="BB18" i="6" s="1"/>
  <c r="AZ99" i="7"/>
  <c r="BA14" i="6" s="1"/>
  <c r="BA101" i="7"/>
  <c r="BB16" i="6" s="1"/>
  <c r="AZ96" i="7"/>
  <c r="BA11" i="6" s="1"/>
  <c r="BB43"/>
  <c r="AZ42"/>
  <c r="AY11" i="8"/>
  <c r="G13" i="18"/>
  <c r="G14" s="1"/>
  <c r="AU47" i="12" s="1"/>
  <c r="G17" i="10"/>
  <c r="AT36" i="12"/>
  <c r="AT38" s="1"/>
  <c r="AM18" i="8"/>
  <c r="AZ81" i="7"/>
  <c r="AZ89" s="1"/>
  <c r="AZ90" s="1"/>
  <c r="AZ41" i="6"/>
  <c r="BB82" i="7"/>
  <c r="AY40" i="8"/>
  <c r="BA41"/>
  <c r="AG43" i="21" l="1"/>
  <c r="AG38"/>
  <c r="AH38" s="1"/>
  <c r="G19" i="10"/>
  <c r="AO47" i="12"/>
  <c r="AT47"/>
  <c r="AW47"/>
  <c r="AR47"/>
  <c r="AN47"/>
  <c r="AQ47"/>
  <c r="AX47"/>
  <c r="AF44" i="21"/>
  <c r="AG62"/>
  <c r="AG46"/>
  <c r="AG71" s="1"/>
  <c r="AF42"/>
  <c r="AG45"/>
  <c r="AG70" s="1"/>
  <c r="AF45"/>
  <c r="AG53"/>
  <c r="AG78" s="1"/>
  <c r="AF53"/>
  <c r="AG48"/>
  <c r="AG73" s="1"/>
  <c r="AF46"/>
  <c r="AF55"/>
  <c r="AF39"/>
  <c r="AG52"/>
  <c r="AG77" s="1"/>
  <c r="AG47"/>
  <c r="AG72" s="1"/>
  <c r="AF50"/>
  <c r="AG63"/>
  <c r="AF49"/>
  <c r="AF41"/>
  <c r="AF52"/>
  <c r="AG54"/>
  <c r="AG79" s="1"/>
  <c r="AG40"/>
  <c r="AG65" s="1"/>
  <c r="AG49"/>
  <c r="AG74" s="1"/>
  <c r="AG41"/>
  <c r="AG66" s="1"/>
  <c r="AG50"/>
  <c r="AG75" s="1"/>
  <c r="AF47"/>
  <c r="AF48"/>
  <c r="AG55"/>
  <c r="AG80" s="1"/>
  <c r="AG39"/>
  <c r="AG64" s="1"/>
  <c r="AF54"/>
  <c r="AF79" s="1"/>
  <c r="AG42"/>
  <c r="AG67" s="1"/>
  <c r="AF51"/>
  <c r="AF43"/>
  <c r="AF40"/>
  <c r="AG44"/>
  <c r="AG69" s="1"/>
  <c r="AG51"/>
  <c r="AG76" s="1"/>
  <c r="BA46" i="8"/>
  <c r="BB48" i="6"/>
  <c r="BA44"/>
  <c r="BB46"/>
  <c r="AZ39" i="8"/>
  <c r="BA41" i="6"/>
  <c r="AZ12" i="8"/>
  <c r="AG68" i="21"/>
  <c r="AZ42" i="8"/>
  <c r="AZ97" i="7"/>
  <c r="BA12" i="6" s="1"/>
  <c r="BB98" i="7"/>
  <c r="BC13" i="6" s="1"/>
  <c r="BA100" i="7"/>
  <c r="BB15" i="6" s="1"/>
  <c r="BB47"/>
  <c r="AZ50"/>
  <c r="BA45" i="8"/>
  <c r="AZ44" i="12"/>
  <c r="BA16" s="1"/>
  <c r="BA38" s="1"/>
  <c r="BB84" i="7"/>
  <c r="BA96"/>
  <c r="BB11" i="6" s="1"/>
  <c r="BA80" i="7"/>
  <c r="BB86"/>
  <c r="BA99"/>
  <c r="BB14" i="6" s="1"/>
  <c r="BA83" i="7"/>
  <c r="BA10" i="8"/>
  <c r="AY9"/>
  <c r="BB85" i="7"/>
  <c r="AZ42" i="12"/>
  <c r="BB103" i="7"/>
  <c r="BC18" i="6" s="1"/>
  <c r="BB87" i="7"/>
  <c r="BA44" i="8"/>
  <c r="BA63"/>
  <c r="AY8"/>
  <c r="AY48"/>
  <c r="AY17" l="1"/>
  <c r="BA15"/>
  <c r="BC43" i="6"/>
  <c r="AZ11" i="8"/>
  <c r="BA43"/>
  <c r="BB45" i="6"/>
  <c r="BA20"/>
  <c r="BA44" i="12" s="1"/>
  <c r="BB16" s="1"/>
  <c r="BB38" s="1"/>
  <c r="AZ105" i="7"/>
  <c r="AZ106" s="1"/>
  <c r="BB41" i="8"/>
  <c r="AZ40"/>
  <c r="BB101" i="7"/>
  <c r="BC16" i="6" s="1"/>
  <c r="BB102" i="7"/>
  <c r="BC17" i="6" s="1"/>
  <c r="AH54" i="21"/>
  <c r="AG56"/>
  <c r="AG61"/>
  <c r="AG81" s="1"/>
  <c r="AH46"/>
  <c r="AF71"/>
  <c r="AH71" s="1"/>
  <c r="AH39"/>
  <c r="AF64"/>
  <c r="AH64" s="1"/>
  <c r="AH43"/>
  <c r="AF68"/>
  <c r="AH68" s="1"/>
  <c r="AH49"/>
  <c r="AF74"/>
  <c r="AH74" s="1"/>
  <c r="AH44"/>
  <c r="AF69"/>
  <c r="AH69" s="1"/>
  <c r="AH79"/>
  <c r="AF63"/>
  <c r="AH63" s="1"/>
  <c r="AH51"/>
  <c r="AF76"/>
  <c r="AH76" s="1"/>
  <c r="AH50"/>
  <c r="AF75"/>
  <c r="AH75" s="1"/>
  <c r="AH42"/>
  <c r="AF67"/>
  <c r="AH67" s="1"/>
  <c r="AH45"/>
  <c r="AF70"/>
  <c r="AH70" s="1"/>
  <c r="AH53"/>
  <c r="AF78"/>
  <c r="AH78" s="1"/>
  <c r="AH48"/>
  <c r="AF73"/>
  <c r="AH73" s="1"/>
  <c r="AH40"/>
  <c r="AF65"/>
  <c r="AH65" s="1"/>
  <c r="AH52"/>
  <c r="AF77"/>
  <c r="AH77" s="1"/>
  <c r="AH37"/>
  <c r="AF62"/>
  <c r="AH62" s="1"/>
  <c r="AH47"/>
  <c r="AF72"/>
  <c r="AH72" s="1"/>
  <c r="AH41"/>
  <c r="AF66"/>
  <c r="AH66" s="1"/>
  <c r="AH55"/>
  <c r="AF80"/>
  <c r="AH80" s="1"/>
  <c r="AF56"/>
  <c r="AH36"/>
  <c r="AF61"/>
  <c r="BA14" i="8"/>
  <c r="G22" i="10"/>
  <c r="H29" i="13"/>
  <c r="H30"/>
  <c r="BB100" i="7"/>
  <c r="BC15" i="6" s="1"/>
  <c r="BA13" i="8"/>
  <c r="BC82" i="7"/>
  <c r="BA97"/>
  <c r="BB12" i="6" s="1"/>
  <c r="BA81" i="7"/>
  <c r="BA89" s="1"/>
  <c r="BA90" s="1"/>
  <c r="AZ8" i="8"/>
  <c r="AX46" i="12" l="1"/>
  <c r="AX66" s="1"/>
  <c r="AU46"/>
  <c r="AU66" s="1"/>
  <c r="AY46"/>
  <c r="AW46"/>
  <c r="AW66" s="1"/>
  <c r="AV46"/>
  <c r="AT46"/>
  <c r="AT66" s="1"/>
  <c r="BA12" i="8"/>
  <c r="BC46" i="6"/>
  <c r="BA105" i="7"/>
  <c r="BA106" s="1"/>
  <c r="BB20" i="6"/>
  <c r="BC47"/>
  <c r="BB10" i="8"/>
  <c r="BA42" i="12"/>
  <c r="BB44" i="8"/>
  <c r="BB45"/>
  <c r="BA42" i="6"/>
  <c r="BA50" s="1"/>
  <c r="AZ48" i="8"/>
  <c r="BC98" i="7"/>
  <c r="BD13" i="6" s="1"/>
  <c r="AF81" i="21"/>
  <c r="AH61"/>
  <c r="G8" i="11" s="1"/>
  <c r="AH56" i="21"/>
  <c r="BA42" i="8"/>
  <c r="BC48" i="6"/>
  <c r="BB44"/>
  <c r="G23" i="10"/>
  <c r="G26"/>
  <c r="BC84" i="7"/>
  <c r="BB80"/>
  <c r="BC101"/>
  <c r="BD16" i="6" s="1"/>
  <c r="BC85" i="7"/>
  <c r="BC86"/>
  <c r="BB46" i="8"/>
  <c r="BA39"/>
  <c r="BC87" i="7"/>
  <c r="BD82"/>
  <c r="BC102"/>
  <c r="BD17" i="6" s="1"/>
  <c r="BB83" i="7"/>
  <c r="T59" i="13"/>
  <c r="T57"/>
  <c r="T60"/>
  <c r="T61"/>
  <c r="T62"/>
  <c r="T55"/>
  <c r="T58"/>
  <c r="T56"/>
  <c r="BB63" i="8"/>
  <c r="AP46" i="12" l="1"/>
  <c r="AN46"/>
  <c r="AN66" s="1"/>
  <c r="AQ46"/>
  <c r="AQ66" s="1"/>
  <c r="AO46"/>
  <c r="AO66" s="1"/>
  <c r="AS46"/>
  <c r="AR46"/>
  <c r="AR66" s="1"/>
  <c r="AH81" i="21"/>
  <c r="G9" i="11"/>
  <c r="BB13" i="8"/>
  <c r="BD43" i="6"/>
  <c r="BB14" i="8"/>
  <c r="G32" i="11"/>
  <c r="H36" i="13"/>
  <c r="AZ9" i="8"/>
  <c r="AZ17" s="1"/>
  <c r="BC41"/>
  <c r="BB99" i="7"/>
  <c r="BC14" i="6" s="1"/>
  <c r="BC103" i="7"/>
  <c r="BB96"/>
  <c r="BC11" i="6" s="1"/>
  <c r="H41" i="13"/>
  <c r="H40"/>
  <c r="S59"/>
  <c r="S68" s="1"/>
  <c r="S55"/>
  <c r="S64" s="1"/>
  <c r="S58"/>
  <c r="S67" s="1"/>
  <c r="H39"/>
  <c r="S60"/>
  <c r="S69" s="1"/>
  <c r="S57"/>
  <c r="S66" s="1"/>
  <c r="H43"/>
  <c r="H42"/>
  <c r="S62"/>
  <c r="S71" s="1"/>
  <c r="H38"/>
  <c r="S56"/>
  <c r="S65" s="1"/>
  <c r="S61"/>
  <c r="S70" s="1"/>
  <c r="H37"/>
  <c r="BA11" i="8"/>
  <c r="BB42" i="6"/>
  <c r="T54" i="13"/>
  <c r="G30" i="10"/>
  <c r="G27"/>
  <c r="BC45" i="6"/>
  <c r="BB43" i="8"/>
  <c r="BD87" i="7"/>
  <c r="BB15" i="8"/>
  <c r="BD86" i="7"/>
  <c r="BB41" i="6"/>
  <c r="BD98" i="7"/>
  <c r="BE13" i="6" s="1"/>
  <c r="BD85" i="7"/>
  <c r="BB81"/>
  <c r="BB89" s="1"/>
  <c r="BB90" s="1"/>
  <c r="BA40" i="8"/>
  <c r="BA48" s="1"/>
  <c r="S54" i="13" l="1"/>
  <c r="S63" s="1"/>
  <c r="G13" i="11"/>
  <c r="G14" s="1"/>
  <c r="G17" s="1"/>
  <c r="BC46" i="8"/>
  <c r="BD18" i="6"/>
  <c r="BD48" s="1"/>
  <c r="BC10" i="8"/>
  <c r="BB42"/>
  <c r="BC44" i="6"/>
  <c r="G33" i="11"/>
  <c r="G37" s="1"/>
  <c r="BB39" i="8"/>
  <c r="BB97" i="7"/>
  <c r="BC12" i="6" s="1"/>
  <c r="BC100" i="7"/>
  <c r="BD15" i="6" s="1"/>
  <c r="BB42" i="12"/>
  <c r="H44" i="13"/>
  <c r="BD47" i="6"/>
  <c r="BB50"/>
  <c r="BB44" i="12"/>
  <c r="BC16" s="1"/>
  <c r="BC38" s="1"/>
  <c r="G31" i="10"/>
  <c r="BD84" i="7"/>
  <c r="BB12" i="8"/>
  <c r="BD103" i="7"/>
  <c r="BE18" i="6" s="1"/>
  <c r="BE82" i="7"/>
  <c r="BA8" i="8"/>
  <c r="BC45"/>
  <c r="BA9"/>
  <c r="BC41" i="6"/>
  <c r="BC96" i="7"/>
  <c r="BD11" i="6" s="1"/>
  <c r="BC80" i="7"/>
  <c r="BD46" i="6"/>
  <c r="BC44" i="8"/>
  <c r="BC99" i="7"/>
  <c r="BD14" i="6" s="1"/>
  <c r="BC83" i="7"/>
  <c r="BC63" i="8"/>
  <c r="BC15" l="1"/>
  <c r="BB11"/>
  <c r="BC20" i="6"/>
  <c r="BC44" i="12" s="1"/>
  <c r="BD16" s="1"/>
  <c r="BD38" s="1"/>
  <c r="BD45" i="6"/>
  <c r="BA17" i="8"/>
  <c r="G38" i="11"/>
  <c r="G41" s="1"/>
  <c r="BC43" i="8"/>
  <c r="BB40"/>
  <c r="BB48" s="1"/>
  <c r="BB105" i="7"/>
  <c r="BB106" s="1"/>
  <c r="BC42" i="6"/>
  <c r="BD102" i="7"/>
  <c r="BE17" i="6" s="1"/>
  <c r="BD101" i="7"/>
  <c r="BE16" i="6" s="1"/>
  <c r="BD100" i="7"/>
  <c r="BE15" i="6" s="1"/>
  <c r="BB8" i="8"/>
  <c r="BC13"/>
  <c r="BC14"/>
  <c r="BD83" i="7"/>
  <c r="BE85"/>
  <c r="BC81"/>
  <c r="BC89" s="1"/>
  <c r="BC90" s="1"/>
  <c r="BE87"/>
  <c r="BE43" i="6"/>
  <c r="BD41" i="8"/>
  <c r="BE86" i="7"/>
  <c r="BD80"/>
  <c r="BC97"/>
  <c r="BD12" i="6" s="1"/>
  <c r="BC12" i="8" l="1"/>
  <c r="BE47" i="6"/>
  <c r="BC105" i="7"/>
  <c r="BC106" s="1"/>
  <c r="BD20" i="6"/>
  <c r="BE46"/>
  <c r="BB9" i="8"/>
  <c r="BB17" s="1"/>
  <c r="BC42" i="12"/>
  <c r="BD45" i="8"/>
  <c r="BC50" i="6"/>
  <c r="BD44" i="8"/>
  <c r="BE98" i="7"/>
  <c r="BF13" i="6" s="1"/>
  <c r="BC42" i="8"/>
  <c r="BD44" i="6"/>
  <c r="G40" i="10"/>
  <c r="BE84" i="7"/>
  <c r="BC39" i="8"/>
  <c r="BE48" i="6"/>
  <c r="BD46" i="8"/>
  <c r="BF82" i="7"/>
  <c r="BD63" i="8"/>
  <c r="BE102" i="7"/>
  <c r="BF17" i="6" s="1"/>
  <c r="BD10" i="8"/>
  <c r="BD81" i="7"/>
  <c r="BD89" s="1"/>
  <c r="BD90" s="1"/>
  <c r="BD14" i="8" l="1"/>
  <c r="BF43" i="6"/>
  <c r="BD13" i="8"/>
  <c r="BE41"/>
  <c r="BE101" i="7"/>
  <c r="BF16" i="6" s="1"/>
  <c r="BE103" i="7"/>
  <c r="BF18" i="6" s="1"/>
  <c r="BD96" i="7"/>
  <c r="BE11" i="6" s="1"/>
  <c r="BD99" i="7"/>
  <c r="BE14" i="6" s="1"/>
  <c r="BC11" i="8"/>
  <c r="BE45" i="6"/>
  <c r="BD43" i="8"/>
  <c r="BF86" i="7"/>
  <c r="BD41" i="6"/>
  <c r="BC8" i="8" s="1"/>
  <c r="BE83" i="7"/>
  <c r="BE80"/>
  <c r="BD42" i="6"/>
  <c r="BC40" i="8"/>
  <c r="BC48" s="1"/>
  <c r="BD15"/>
  <c r="BF85" i="7"/>
  <c r="BF87"/>
  <c r="BE44" i="6" l="1"/>
  <c r="BE10" i="8"/>
  <c r="BF46" i="6"/>
  <c r="BF48"/>
  <c r="BE46" i="8"/>
  <c r="BE44"/>
  <c r="BE41" i="6"/>
  <c r="BD42" i="8"/>
  <c r="BD39"/>
  <c r="BE100" i="7"/>
  <c r="BF15" i="6" s="1"/>
  <c r="BF98" i="7"/>
  <c r="BG13" i="6" s="1"/>
  <c r="BD97" i="7"/>
  <c r="BE12" i="6" s="1"/>
  <c r="BF47"/>
  <c r="BF84" i="7"/>
  <c r="BD12" i="8"/>
  <c r="BE45"/>
  <c r="BE96" i="7"/>
  <c r="BF11" i="6" s="1"/>
  <c r="BD42" i="12"/>
  <c r="BF103" i="7"/>
  <c r="BG18" i="6" s="1"/>
  <c r="BF101" i="7"/>
  <c r="BG16" i="6" s="1"/>
  <c r="BC9" i="8"/>
  <c r="BC17" s="1"/>
  <c r="BE81" i="7"/>
  <c r="BE89" s="1"/>
  <c r="BE90" s="1"/>
  <c r="BD50" i="6"/>
  <c r="BE99" i="7"/>
  <c r="BF14" i="6" s="1"/>
  <c r="BG82" i="7"/>
  <c r="BD44" i="12"/>
  <c r="BE16" s="1"/>
  <c r="BE63" i="8"/>
  <c r="BE20" i="6" l="1"/>
  <c r="BE44" i="12" s="1"/>
  <c r="BF16" s="1"/>
  <c r="BE13" i="8"/>
  <c r="BG43" i="6"/>
  <c r="BE15" i="8"/>
  <c r="BF45" i="6"/>
  <c r="BD11" i="8"/>
  <c r="BD40"/>
  <c r="BD48" s="1"/>
  <c r="BE43"/>
  <c r="BF41"/>
  <c r="BD105" i="7"/>
  <c r="BD106" s="1"/>
  <c r="BE42" i="6"/>
  <c r="BE50" s="1"/>
  <c r="BF102" i="7"/>
  <c r="BG17" i="6" s="1"/>
  <c r="BE14" i="8"/>
  <c r="BF100" i="7"/>
  <c r="BG15" i="6" s="1"/>
  <c r="BG85" i="7"/>
  <c r="BG86"/>
  <c r="BF83"/>
  <c r="BF63" i="8"/>
  <c r="BD8"/>
  <c r="BG98" i="7"/>
  <c r="BH13" i="6" s="1"/>
  <c r="BG87" i="7"/>
  <c r="BF80"/>
  <c r="BE12" i="8" l="1"/>
  <c r="BG47" i="6"/>
  <c r="BF10" i="8"/>
  <c r="BF45"/>
  <c r="BE42" i="12"/>
  <c r="BE97" i="7"/>
  <c r="BD9" i="8"/>
  <c r="BD17" s="1"/>
  <c r="BF44" i="6"/>
  <c r="BG46"/>
  <c r="BG84" i="7"/>
  <c r="BF44" i="8"/>
  <c r="BE39"/>
  <c r="BG48" i="6"/>
  <c r="BF46" i="8"/>
  <c r="BF81" i="7"/>
  <c r="BF89" s="1"/>
  <c r="BF90" s="1"/>
  <c r="BH82"/>
  <c r="BE42" i="8"/>
  <c r="BF12" i="6" l="1"/>
  <c r="BF20" s="1"/>
  <c r="BF14" i="8"/>
  <c r="BE40"/>
  <c r="BE48" s="1"/>
  <c r="BE105" i="7"/>
  <c r="BE106" s="1"/>
  <c r="BF96"/>
  <c r="BG11" i="6" s="1"/>
  <c r="BG101" i="7"/>
  <c r="BH16" i="6" s="1"/>
  <c r="BG103" i="7"/>
  <c r="BH18" i="6" s="1"/>
  <c r="BG102" i="7"/>
  <c r="BH17" i="6" s="1"/>
  <c r="BF99" i="7"/>
  <c r="BG14" i="6" s="1"/>
  <c r="BG45"/>
  <c r="BF43" i="8"/>
  <c r="BG83" i="7"/>
  <c r="BF15" i="8"/>
  <c r="BH43" i="6"/>
  <c r="BG41" i="8"/>
  <c r="BE11"/>
  <c r="BH87" i="7"/>
  <c r="BG80"/>
  <c r="BF41" i="6"/>
  <c r="BF13" i="8"/>
  <c r="BH85" i="7"/>
  <c r="BH86"/>
  <c r="BF42" i="6" l="1"/>
  <c r="BE9" i="8" s="1"/>
  <c r="BG44" i="6"/>
  <c r="BH46"/>
  <c r="BH48"/>
  <c r="BH47"/>
  <c r="BF39" i="8"/>
  <c r="BG45"/>
  <c r="BF42" i="12"/>
  <c r="BF44"/>
  <c r="BG16" s="1"/>
  <c r="BG38" s="1"/>
  <c r="BF42" i="8"/>
  <c r="BG46"/>
  <c r="BH98" i="7"/>
  <c r="BI13" i="6" s="1"/>
  <c r="BF97" i="7"/>
  <c r="BG12" i="6" s="1"/>
  <c r="BG100" i="7"/>
  <c r="BH15" i="6" s="1"/>
  <c r="BG44" i="8"/>
  <c r="BF12"/>
  <c r="BH84" i="7"/>
  <c r="BG41" i="6"/>
  <c r="BG99" i="7"/>
  <c r="BH14" i="6" s="1"/>
  <c r="BI82" i="7"/>
  <c r="BG96"/>
  <c r="BH11" i="6" s="1"/>
  <c r="BH103" i="7"/>
  <c r="BI18" i="6" s="1"/>
  <c r="BG81" i="7"/>
  <c r="BG89" s="1"/>
  <c r="BG90" s="1"/>
  <c r="BG10" i="8"/>
  <c r="BE8"/>
  <c r="BG63"/>
  <c r="BE17" l="1"/>
  <c r="BF50" i="6"/>
  <c r="BG20"/>
  <c r="BG44" i="12" s="1"/>
  <c r="BH16" s="1"/>
  <c r="BH38" s="1"/>
  <c r="BG15" i="8"/>
  <c r="BH41"/>
  <c r="BI43" i="6"/>
  <c r="BH45"/>
  <c r="BG13" i="8"/>
  <c r="BF11"/>
  <c r="BG14"/>
  <c r="BF40"/>
  <c r="BF48" s="1"/>
  <c r="BF105" i="7"/>
  <c r="BF106" s="1"/>
  <c r="BG43" i="8"/>
  <c r="BG42" i="6"/>
  <c r="BG50" s="1"/>
  <c r="BH101" i="7"/>
  <c r="BI16" i="6" s="1"/>
  <c r="BH102" i="7"/>
  <c r="BI17" i="6" s="1"/>
  <c r="BF8" i="8"/>
  <c r="BH100" i="7"/>
  <c r="BI15" i="6" s="1"/>
  <c r="BH63" i="8"/>
  <c r="BI85" i="7"/>
  <c r="BI87"/>
  <c r="BI98"/>
  <c r="BJ13" i="6" s="1"/>
  <c r="BH83" i="7"/>
  <c r="BG97"/>
  <c r="BH12" i="6" s="1"/>
  <c r="BI86" i="7"/>
  <c r="BH80"/>
  <c r="BH10" i="8" l="1"/>
  <c r="BG12"/>
  <c r="BG105" i="7"/>
  <c r="BG106" s="1"/>
  <c r="BH20" i="6"/>
  <c r="BH44" i="8"/>
  <c r="BI46" i="6"/>
  <c r="BI47"/>
  <c r="BG42" i="12"/>
  <c r="BF9" i="8"/>
  <c r="BF17" s="1"/>
  <c r="BH45"/>
  <c r="BH46"/>
  <c r="BI48" i="6"/>
  <c r="BI84" i="7"/>
  <c r="BH44" i="6"/>
  <c r="BG42" i="8"/>
  <c r="BG39"/>
  <c r="BH81" i="7"/>
  <c r="BH89" s="1"/>
  <c r="BH90" s="1"/>
  <c r="BG40" i="8"/>
  <c r="BI101" i="7"/>
  <c r="BJ16" i="6" s="1"/>
  <c r="BH13" i="8" l="1"/>
  <c r="BH14"/>
  <c r="BH99" i="7"/>
  <c r="BI14" i="6" s="1"/>
  <c r="BI102" i="7"/>
  <c r="BJ17" i="6" s="1"/>
  <c r="BH96" i="7"/>
  <c r="BI11" i="6" s="1"/>
  <c r="BI103" i="7"/>
  <c r="BJ18" i="6" s="1"/>
  <c r="BH15" i="8"/>
  <c r="BH42" i="6"/>
  <c r="BG9" i="8" s="1"/>
  <c r="BI45" i="6"/>
  <c r="BH43" i="8"/>
  <c r="BI80" i="7"/>
  <c r="BI63" i="8"/>
  <c r="BJ43" i="6"/>
  <c r="BI41" i="8"/>
  <c r="BI83" i="7"/>
  <c r="BH41" i="6"/>
  <c r="BJ82" i="7"/>
  <c r="BG11" i="8"/>
  <c r="BG48"/>
  <c r="BH39" l="1"/>
  <c r="BI41" i="6"/>
  <c r="BI44"/>
  <c r="BJ48"/>
  <c r="BI45" i="8"/>
  <c r="BJ47" i="6"/>
  <c r="BH42" i="8"/>
  <c r="BJ98" i="7"/>
  <c r="BK13" i="6" s="1"/>
  <c r="BI100" i="7"/>
  <c r="BJ15" i="6" s="1"/>
  <c r="BH97" i="7"/>
  <c r="BI12" i="6" s="1"/>
  <c r="BI46" i="8"/>
  <c r="BH50" i="6"/>
  <c r="BH44" i="12"/>
  <c r="BI16" s="1"/>
  <c r="BI38" s="1"/>
  <c r="BH12" i="8"/>
  <c r="BG8"/>
  <c r="BG17" s="1"/>
  <c r="U48" i="13"/>
  <c r="BI99" i="7"/>
  <c r="BJ14" i="6" s="1"/>
  <c r="BI10" i="8"/>
  <c r="BJ85" i="7"/>
  <c r="BJ46" i="6"/>
  <c r="BI44" i="8"/>
  <c r="BH42" i="12"/>
  <c r="BJ103" i="7"/>
  <c r="BK18" i="6" s="1"/>
  <c r="BJ87" i="7"/>
  <c r="BJ86"/>
  <c r="BI81"/>
  <c r="BI89" s="1"/>
  <c r="BI90" s="1"/>
  <c r="BI96"/>
  <c r="BJ11" i="6" s="1"/>
  <c r="BI14" i="8" l="1"/>
  <c r="BI20" i="6"/>
  <c r="BJ45"/>
  <c r="BI15" i="8"/>
  <c r="BH11"/>
  <c r="BK43" i="6"/>
  <c r="BH105" i="7"/>
  <c r="BH106" s="1"/>
  <c r="BI43" i="8"/>
  <c r="BI42" i="6"/>
  <c r="BI50" s="1"/>
  <c r="BJ101" i="7"/>
  <c r="BK16" i="6" s="1"/>
  <c r="BJ102" i="7"/>
  <c r="BK17" i="6" s="1"/>
  <c r="BH40" i="8"/>
  <c r="BJ41"/>
  <c r="BJ84" i="7"/>
  <c r="BJ100"/>
  <c r="BK15" i="6" s="1"/>
  <c r="BH8" i="8"/>
  <c r="BI97" i="7"/>
  <c r="BJ12" i="6" s="1"/>
  <c r="BJ63" i="8"/>
  <c r="AF18" i="14" s="1"/>
  <c r="U51" i="13"/>
  <c r="BI13" i="8"/>
  <c r="BI12" l="1"/>
  <c r="BK46" i="6"/>
  <c r="BK47"/>
  <c r="BI44" i="12"/>
  <c r="BJ16" s="1"/>
  <c r="BJ38" s="1"/>
  <c r="BI105" i="7"/>
  <c r="BI106" s="1"/>
  <c r="BJ20" i="6"/>
  <c r="BJ10" i="8"/>
  <c r="BH9"/>
  <c r="BH17" s="1"/>
  <c r="BH48"/>
  <c r="BI42" i="12"/>
  <c r="BJ44" i="8"/>
  <c r="BK48" i="6"/>
  <c r="BJ44"/>
  <c r="BJ80" i="7"/>
  <c r="BI42" i="8"/>
  <c r="BJ83" i="7"/>
  <c r="U53" i="13"/>
  <c r="BJ46" i="8"/>
  <c r="U52" i="13"/>
  <c r="BJ45" i="8"/>
  <c r="BI39"/>
  <c r="BJ13" l="1"/>
  <c r="BJ14"/>
  <c r="BJ99" i="7"/>
  <c r="BK14" i="6" s="1"/>
  <c r="BJ96" i="7"/>
  <c r="BK11" i="6" s="1"/>
  <c r="BJ42" i="12"/>
  <c r="BK45" i="6"/>
  <c r="BJ15" i="8"/>
  <c r="BJ43"/>
  <c r="U50" i="13"/>
  <c r="BJ42" i="6"/>
  <c r="BI40" i="8"/>
  <c r="BI48" s="1"/>
  <c r="BJ41" i="6"/>
  <c r="BI8" i="8" s="1"/>
  <c r="BI11"/>
  <c r="U49" i="13"/>
  <c r="BJ81" i="7"/>
  <c r="BJ89" s="1"/>
  <c r="BJ90" s="1"/>
  <c r="BK44" i="6" l="1"/>
  <c r="BJ97" i="7"/>
  <c r="BK12" i="6" s="1"/>
  <c r="BJ12" i="8"/>
  <c r="BJ50" i="6"/>
  <c r="BJ42" i="8"/>
  <c r="U47" i="13"/>
  <c r="U46"/>
  <c r="BK41" i="6"/>
  <c r="BI9" i="8"/>
  <c r="BI17" s="1"/>
  <c r="BJ39"/>
  <c r="BJ44" i="12"/>
  <c r="BK20" i="6" l="1"/>
  <c r="AF20" i="14" s="1"/>
  <c r="BJ11" i="8"/>
  <c r="BJ105" i="7"/>
  <c r="BJ106" s="1"/>
  <c r="BK42" i="6"/>
  <c r="BK50" s="1"/>
  <c r="U45" i="13"/>
  <c r="V45" s="1"/>
  <c r="BJ40" i="8"/>
  <c r="V46" i="13"/>
  <c r="BJ8" i="8"/>
  <c r="H11" i="10"/>
  <c r="BK16" i="12"/>
  <c r="BK38" s="1"/>
  <c r="H12" i="10" l="1"/>
  <c r="H16" s="1"/>
  <c r="H21" i="25"/>
  <c r="H22" s="1"/>
  <c r="H23" s="1"/>
  <c r="BK42" i="12"/>
  <c r="BJ9" i="8"/>
  <c r="BJ48"/>
  <c r="AJ20" i="14" s="1"/>
  <c r="BK44" i="12"/>
  <c r="H13" i="10"/>
  <c r="H33" l="1"/>
  <c r="H24" i="25"/>
  <c r="BJ17" i="8"/>
  <c r="H9" i="26" s="1"/>
  <c r="H15" s="1"/>
  <c r="H13" i="18"/>
  <c r="H14" s="1"/>
  <c r="BF47" i="12" s="1"/>
  <c r="H17" i="10"/>
  <c r="BF36" i="12"/>
  <c r="BF38" s="1"/>
  <c r="AJ41" i="21" l="1"/>
  <c r="AJ66" s="1"/>
  <c r="AJ38"/>
  <c r="AK38" s="1"/>
  <c r="H19" i="10"/>
  <c r="BA47" i="12"/>
  <c r="BI47"/>
  <c r="AZ47"/>
  <c r="BJ47"/>
  <c r="BC47"/>
  <c r="BD47"/>
  <c r="BG47"/>
  <c r="AJ42" i="21"/>
  <c r="AJ67" s="1"/>
  <c r="AI40"/>
  <c r="AI65" s="1"/>
  <c r="AJ43"/>
  <c r="AJ68" s="1"/>
  <c r="AI54"/>
  <c r="AI43"/>
  <c r="AJ51"/>
  <c r="AJ76" s="1"/>
  <c r="AI51"/>
  <c r="AJ44"/>
  <c r="AJ69" s="1"/>
  <c r="AI42"/>
  <c r="AI53"/>
  <c r="AJ48"/>
  <c r="AJ73" s="1"/>
  <c r="AJ45"/>
  <c r="AJ70" s="1"/>
  <c r="AJ62"/>
  <c r="AI46"/>
  <c r="AJ50"/>
  <c r="AJ75" s="1"/>
  <c r="AI55"/>
  <c r="AI47"/>
  <c r="AI39"/>
  <c r="AI48"/>
  <c r="AJ52"/>
  <c r="AJ77" s="1"/>
  <c r="AJ55"/>
  <c r="AJ80" s="1"/>
  <c r="AJ47"/>
  <c r="AJ72" s="1"/>
  <c r="AJ39"/>
  <c r="AJ64" s="1"/>
  <c r="AJ46"/>
  <c r="AJ71" s="1"/>
  <c r="AI45"/>
  <c r="AI44"/>
  <c r="AJ53"/>
  <c r="AJ78" s="1"/>
  <c r="AI50"/>
  <c r="AJ54"/>
  <c r="AJ79" s="1"/>
  <c r="AJ40"/>
  <c r="AJ65" s="1"/>
  <c r="AI49"/>
  <c r="AI41"/>
  <c r="AI52"/>
  <c r="AJ49"/>
  <c r="AJ74" s="1"/>
  <c r="AY18" i="8"/>
  <c r="AJ63" i="21" l="1"/>
  <c r="AK48"/>
  <c r="AI73"/>
  <c r="AK73" s="1"/>
  <c r="AI63"/>
  <c r="AK50"/>
  <c r="AI75"/>
  <c r="AK75" s="1"/>
  <c r="AK53"/>
  <c r="AI78"/>
  <c r="AK78" s="1"/>
  <c r="AK42"/>
  <c r="AI67"/>
  <c r="AK67" s="1"/>
  <c r="AK46"/>
  <c r="AI71"/>
  <c r="AK71" s="1"/>
  <c r="AK40"/>
  <c r="AK65"/>
  <c r="AK51"/>
  <c r="AI76"/>
  <c r="AK76" s="1"/>
  <c r="AK55"/>
  <c r="AI80"/>
  <c r="AK80" s="1"/>
  <c r="AK45"/>
  <c r="AI70"/>
  <c r="AK70" s="1"/>
  <c r="AK47"/>
  <c r="AI72"/>
  <c r="AK72" s="1"/>
  <c r="AI56"/>
  <c r="AK36"/>
  <c r="AI61"/>
  <c r="AK39"/>
  <c r="AI64"/>
  <c r="AK64" s="1"/>
  <c r="AK41"/>
  <c r="AI66"/>
  <c r="AK66" s="1"/>
  <c r="AK43"/>
  <c r="AI68"/>
  <c r="AK68" s="1"/>
  <c r="AK54"/>
  <c r="AI79"/>
  <c r="AK79" s="1"/>
  <c r="AK52"/>
  <c r="AI77"/>
  <c r="AK77" s="1"/>
  <c r="AK49"/>
  <c r="AI74"/>
  <c r="AK74" s="1"/>
  <c r="AK37"/>
  <c r="AI62"/>
  <c r="AK62" s="1"/>
  <c r="AK44"/>
  <c r="AI69"/>
  <c r="AK69" s="1"/>
  <c r="AJ56"/>
  <c r="AJ61"/>
  <c r="H22" i="10"/>
  <c r="I29" i="13"/>
  <c r="I30"/>
  <c r="AJ81" i="21" l="1"/>
  <c r="BF46" i="12" s="1"/>
  <c r="BF66" s="1"/>
  <c r="AK63" i="21"/>
  <c r="AK56"/>
  <c r="AI81"/>
  <c r="AK61"/>
  <c r="H23" i="10"/>
  <c r="H26"/>
  <c r="BG46" i="12" l="1"/>
  <c r="BG66" s="1"/>
  <c r="BK46"/>
  <c r="H8" i="11"/>
  <c r="BI46" i="12"/>
  <c r="BI66" s="1"/>
  <c r="BJ46"/>
  <c r="BJ66" s="1"/>
  <c r="BH46"/>
  <c r="BB46"/>
  <c r="AZ46"/>
  <c r="AZ66" s="1"/>
  <c r="BA46"/>
  <c r="BA66" s="1"/>
  <c r="BC46"/>
  <c r="BC66" s="1"/>
  <c r="BE46"/>
  <c r="BD46"/>
  <c r="BD66" s="1"/>
  <c r="AK81" i="21"/>
  <c r="H9" i="11"/>
  <c r="H32"/>
  <c r="I42" i="13"/>
  <c r="I40"/>
  <c r="I38"/>
  <c r="I36"/>
  <c r="I43"/>
  <c r="I41"/>
  <c r="I39"/>
  <c r="I37"/>
  <c r="U57"/>
  <c r="U66" s="1"/>
  <c r="U60"/>
  <c r="U69" s="1"/>
  <c r="U62"/>
  <c r="U71" s="1"/>
  <c r="U61"/>
  <c r="U70" s="1"/>
  <c r="U59"/>
  <c r="U68" s="1"/>
  <c r="U58"/>
  <c r="U67" s="1"/>
  <c r="U55"/>
  <c r="U64" s="1"/>
  <c r="U56"/>
  <c r="U65" s="1"/>
  <c r="H30" i="10"/>
  <c r="H27"/>
  <c r="V59" i="13"/>
  <c r="V60"/>
  <c r="V61"/>
  <c r="V55"/>
  <c r="V57"/>
  <c r="V62"/>
  <c r="V58"/>
  <c r="V56"/>
  <c r="U54" l="1"/>
  <c r="U63" s="1"/>
  <c r="H13" i="11"/>
  <c r="H14" s="1"/>
  <c r="H17" s="1"/>
  <c r="H33"/>
  <c r="H37" s="1"/>
  <c r="H38" s="1"/>
  <c r="H41" s="1"/>
  <c r="V54" i="13"/>
  <c r="H31" i="10"/>
  <c r="I44" i="13"/>
  <c r="H40" i="10" l="1"/>
  <c r="E38" i="11"/>
  <c r="E41" s="1"/>
  <c r="D14" i="25" l="1"/>
  <c r="D21" s="1"/>
  <c r="D22" s="1"/>
  <c r="D23" s="1"/>
  <c r="O47" i="12" s="1"/>
  <c r="D19" i="10" l="1"/>
  <c r="D22" s="1"/>
  <c r="D26" s="1"/>
  <c r="D30" s="1"/>
  <c r="D33"/>
  <c r="G47" i="12"/>
  <c r="K47"/>
  <c r="D47"/>
  <c r="E47"/>
  <c r="M47"/>
  <c r="L47"/>
  <c r="F47"/>
  <c r="J47"/>
  <c r="N47"/>
  <c r="I47"/>
  <c r="H47"/>
  <c r="D24" i="25"/>
  <c r="J41" i="21" l="1"/>
  <c r="J66" s="1"/>
  <c r="E38"/>
  <c r="I38"/>
  <c r="M38"/>
  <c r="D38"/>
  <c r="D63" s="1"/>
  <c r="H38"/>
  <c r="L38"/>
  <c r="L63" s="1"/>
  <c r="C38"/>
  <c r="G38"/>
  <c r="G63" s="1"/>
  <c r="K38"/>
  <c r="F38"/>
  <c r="J38"/>
  <c r="N38"/>
  <c r="N63" s="1"/>
  <c r="C52"/>
  <c r="C77" s="1"/>
  <c r="K39"/>
  <c r="K64" s="1"/>
  <c r="E54"/>
  <c r="E79" s="1"/>
  <c r="M53"/>
  <c r="M78" s="1"/>
  <c r="D43"/>
  <c r="D68" s="1"/>
  <c r="J44"/>
  <c r="J69" s="1"/>
  <c r="D50"/>
  <c r="D75" s="1"/>
  <c r="J40"/>
  <c r="J65" s="1"/>
  <c r="G48"/>
  <c r="G73" s="1"/>
  <c r="G61"/>
  <c r="N46"/>
  <c r="N71" s="1"/>
  <c r="E41"/>
  <c r="E66" s="1"/>
  <c r="C48"/>
  <c r="C73" s="1"/>
  <c r="L45"/>
  <c r="L70" s="1"/>
  <c r="C41"/>
  <c r="C66" s="1"/>
  <c r="C63"/>
  <c r="G50"/>
  <c r="G75" s="1"/>
  <c r="I44"/>
  <c r="I69" s="1"/>
  <c r="K63"/>
  <c r="H63"/>
  <c r="J54"/>
  <c r="J79" s="1"/>
  <c r="I45"/>
  <c r="I70" s="1"/>
  <c r="M42"/>
  <c r="M67" s="1"/>
  <c r="K54"/>
  <c r="K79" s="1"/>
  <c r="M48"/>
  <c r="M73" s="1"/>
  <c r="F62"/>
  <c r="H54"/>
  <c r="H79" s="1"/>
  <c r="H50"/>
  <c r="H75" s="1"/>
  <c r="H46"/>
  <c r="H71" s="1"/>
  <c r="F51"/>
  <c r="F76" s="1"/>
  <c r="F39"/>
  <c r="F64" s="1"/>
  <c r="H48"/>
  <c r="H73" s="1"/>
  <c r="J42"/>
  <c r="J67" s="1"/>
  <c r="L61"/>
  <c r="K48"/>
  <c r="K73" s="1"/>
  <c r="H62"/>
  <c r="C54"/>
  <c r="C79" s="1"/>
  <c r="L51"/>
  <c r="L76" s="1"/>
  <c r="N45"/>
  <c r="N70" s="1"/>
  <c r="E40"/>
  <c r="E65" s="1"/>
  <c r="L42"/>
  <c r="L67" s="1"/>
  <c r="H45"/>
  <c r="H70" s="1"/>
  <c r="M43"/>
  <c r="M68" s="1"/>
  <c r="I39"/>
  <c r="I64" s="1"/>
  <c r="I55"/>
  <c r="I80" s="1"/>
  <c r="C39"/>
  <c r="C64" s="1"/>
  <c r="E51"/>
  <c r="E76" s="1"/>
  <c r="F52"/>
  <c r="F77" s="1"/>
  <c r="I54"/>
  <c r="I79" s="1"/>
  <c r="I42"/>
  <c r="I67" s="1"/>
  <c r="G51"/>
  <c r="G76" s="1"/>
  <c r="D44"/>
  <c r="D69" s="1"/>
  <c r="F63"/>
  <c r="J51"/>
  <c r="J76" s="1"/>
  <c r="G40"/>
  <c r="G65" s="1"/>
  <c r="N50"/>
  <c r="N75" s="1"/>
  <c r="F53"/>
  <c r="F78" s="1"/>
  <c r="H47"/>
  <c r="H72" s="1"/>
  <c r="L46"/>
  <c r="L71" s="1"/>
  <c r="C51"/>
  <c r="C76" s="1"/>
  <c r="K45"/>
  <c r="K70" s="1"/>
  <c r="C55"/>
  <c r="M51"/>
  <c r="M76" s="1"/>
  <c r="D46"/>
  <c r="D71" s="1"/>
  <c r="F40"/>
  <c r="F65" s="1"/>
  <c r="D54"/>
  <c r="D79" s="1"/>
  <c r="H42"/>
  <c r="H67" s="1"/>
  <c r="N52"/>
  <c r="N77" s="1"/>
  <c r="G41"/>
  <c r="G66" s="1"/>
  <c r="K53"/>
  <c r="K78" s="1"/>
  <c r="M47"/>
  <c r="M72" s="1"/>
  <c r="D42"/>
  <c r="D67" s="1"/>
  <c r="F61"/>
  <c r="F55"/>
  <c r="F80" s="1"/>
  <c r="N51"/>
  <c r="N76" s="1"/>
  <c r="D49"/>
  <c r="D74" s="1"/>
  <c r="E46"/>
  <c r="E71" s="1"/>
  <c r="F43"/>
  <c r="F68" s="1"/>
  <c r="N39"/>
  <c r="N64" s="1"/>
  <c r="D62"/>
  <c r="G55"/>
  <c r="G80" s="1"/>
  <c r="D52"/>
  <c r="D77" s="1"/>
  <c r="E49"/>
  <c r="E74" s="1"/>
  <c r="G47"/>
  <c r="G72" s="1"/>
  <c r="M45"/>
  <c r="M70" s="1"/>
  <c r="H44"/>
  <c r="H69" s="1"/>
  <c r="N42"/>
  <c r="N67" s="1"/>
  <c r="I41"/>
  <c r="I66" s="1"/>
  <c r="D40"/>
  <c r="D65" s="1"/>
  <c r="J63"/>
  <c r="E62"/>
  <c r="C61"/>
  <c r="M54"/>
  <c r="M79" s="1"/>
  <c r="G52"/>
  <c r="G77" s="1"/>
  <c r="H49"/>
  <c r="H74" s="1"/>
  <c r="I46"/>
  <c r="I71" s="1"/>
  <c r="J43"/>
  <c r="J68" s="1"/>
  <c r="K40"/>
  <c r="K65" s="1"/>
  <c r="L62"/>
  <c r="C49"/>
  <c r="C74" s="1"/>
  <c r="F54"/>
  <c r="F79" s="1"/>
  <c r="K51"/>
  <c r="K76" s="1"/>
  <c r="L48"/>
  <c r="L73" s="1"/>
  <c r="C42"/>
  <c r="C67" s="1"/>
  <c r="D55"/>
  <c r="D80" s="1"/>
  <c r="J53"/>
  <c r="J78" s="1"/>
  <c r="E52"/>
  <c r="E77" s="1"/>
  <c r="K50"/>
  <c r="K75" s="1"/>
  <c r="F49"/>
  <c r="F74" s="1"/>
  <c r="L47"/>
  <c r="L72" s="1"/>
  <c r="G46"/>
  <c r="G71" s="1"/>
  <c r="M44"/>
  <c r="M69" s="1"/>
  <c r="H43"/>
  <c r="H68" s="1"/>
  <c r="N41"/>
  <c r="N66" s="1"/>
  <c r="I40"/>
  <c r="I65" s="1"/>
  <c r="D39"/>
  <c r="D64" s="1"/>
  <c r="J62"/>
  <c r="K49"/>
  <c r="K74" s="1"/>
  <c r="J48"/>
  <c r="J73" s="1"/>
  <c r="N61"/>
  <c r="G53"/>
  <c r="G78" s="1"/>
  <c r="I47"/>
  <c r="I72" s="1"/>
  <c r="K41"/>
  <c r="K66" s="1"/>
  <c r="C47"/>
  <c r="C72" s="1"/>
  <c r="G45"/>
  <c r="G70" s="1"/>
  <c r="M55"/>
  <c r="M80" s="1"/>
  <c r="F44"/>
  <c r="F69" s="1"/>
  <c r="E55"/>
  <c r="E80" s="1"/>
  <c r="G49"/>
  <c r="G74" s="1"/>
  <c r="I43"/>
  <c r="I68" s="1"/>
  <c r="K62"/>
  <c r="N55"/>
  <c r="N80" s="1"/>
  <c r="K52"/>
  <c r="K77" s="1"/>
  <c r="L49"/>
  <c r="L74" s="1"/>
  <c r="M46"/>
  <c r="M71" s="1"/>
  <c r="N43"/>
  <c r="N68" s="1"/>
  <c r="D41"/>
  <c r="D66" s="1"/>
  <c r="E63"/>
  <c r="C62"/>
  <c r="L52"/>
  <c r="L77" s="1"/>
  <c r="I49"/>
  <c r="I74" s="1"/>
  <c r="K47"/>
  <c r="K72" s="1"/>
  <c r="F46"/>
  <c r="F71" s="1"/>
  <c r="L44"/>
  <c r="L69" s="1"/>
  <c r="G43"/>
  <c r="G68" s="1"/>
  <c r="M41"/>
  <c r="M66" s="1"/>
  <c r="H40"/>
  <c r="H65" s="1"/>
  <c r="I62"/>
  <c r="D61"/>
  <c r="J55"/>
  <c r="J80" s="1"/>
  <c r="D53"/>
  <c r="D78" s="1"/>
  <c r="E50"/>
  <c r="E75" s="1"/>
  <c r="F47"/>
  <c r="F72" s="1"/>
  <c r="G44"/>
  <c r="G69" s="1"/>
  <c r="H41"/>
  <c r="H66" s="1"/>
  <c r="C53"/>
  <c r="C78" s="1"/>
  <c r="N54"/>
  <c r="N79" s="1"/>
  <c r="H52"/>
  <c r="H77" s="1"/>
  <c r="M49"/>
  <c r="M74" s="1"/>
  <c r="C46"/>
  <c r="C71" s="1"/>
  <c r="H55"/>
  <c r="H80" s="1"/>
  <c r="N53"/>
  <c r="N78" s="1"/>
  <c r="I52"/>
  <c r="I77" s="1"/>
  <c r="D51"/>
  <c r="D76" s="1"/>
  <c r="J49"/>
  <c r="J74" s="1"/>
  <c r="E48"/>
  <c r="E73" s="1"/>
  <c r="K46"/>
  <c r="K71" s="1"/>
  <c r="F45"/>
  <c r="F70" s="1"/>
  <c r="L43"/>
  <c r="L68" s="1"/>
  <c r="G42"/>
  <c r="G67" s="1"/>
  <c r="M40"/>
  <c r="M65" s="1"/>
  <c r="H39"/>
  <c r="H64" s="1"/>
  <c r="N62"/>
  <c r="I61"/>
  <c r="J52"/>
  <c r="J77" s="1"/>
  <c r="N40"/>
  <c r="N65" s="1"/>
  <c r="I51"/>
  <c r="I76" s="1"/>
  <c r="M39"/>
  <c r="M64" s="1"/>
  <c r="L54"/>
  <c r="L79" s="1"/>
  <c r="N48"/>
  <c r="N73" s="1"/>
  <c r="E43"/>
  <c r="E68" s="1"/>
  <c r="G62"/>
  <c r="F48"/>
  <c r="F73" s="1"/>
  <c r="J61"/>
  <c r="E47"/>
  <c r="E72" s="1"/>
  <c r="C43"/>
  <c r="C68" s="1"/>
  <c r="L50"/>
  <c r="L75" s="1"/>
  <c r="N44"/>
  <c r="N69" s="1"/>
  <c r="E39"/>
  <c r="E64" s="1"/>
  <c r="C44"/>
  <c r="L53"/>
  <c r="L78" s="1"/>
  <c r="I50"/>
  <c r="I75" s="1"/>
  <c r="J47"/>
  <c r="J72" s="1"/>
  <c r="K44"/>
  <c r="K69" s="1"/>
  <c r="L41"/>
  <c r="L66" s="1"/>
  <c r="M63"/>
  <c r="C45"/>
  <c r="C70" s="1"/>
  <c r="I53"/>
  <c r="I78" s="1"/>
  <c r="J50"/>
  <c r="J75" s="1"/>
  <c r="D48"/>
  <c r="D73" s="1"/>
  <c r="J46"/>
  <c r="J71" s="1"/>
  <c r="E45"/>
  <c r="E70" s="1"/>
  <c r="K43"/>
  <c r="K68" s="1"/>
  <c r="F42"/>
  <c r="F67" s="1"/>
  <c r="L40"/>
  <c r="L65" s="1"/>
  <c r="G39"/>
  <c r="G64" s="1"/>
  <c r="M62"/>
  <c r="H61"/>
  <c r="C40"/>
  <c r="C65" s="1"/>
  <c r="H53"/>
  <c r="H78" s="1"/>
  <c r="M50"/>
  <c r="M75" s="1"/>
  <c r="N47"/>
  <c r="N72" s="1"/>
  <c r="D45"/>
  <c r="D70" s="1"/>
  <c r="E42"/>
  <c r="E67" s="1"/>
  <c r="J39"/>
  <c r="J64" s="1"/>
  <c r="K61"/>
  <c r="K55"/>
  <c r="K80" s="1"/>
  <c r="E53"/>
  <c r="E78" s="1"/>
  <c r="F50"/>
  <c r="F75" s="1"/>
  <c r="C50"/>
  <c r="C75" s="1"/>
  <c r="L55"/>
  <c r="L80" s="1"/>
  <c r="G54"/>
  <c r="G79" s="1"/>
  <c r="M52"/>
  <c r="M77" s="1"/>
  <c r="H51"/>
  <c r="H76" s="1"/>
  <c r="N49"/>
  <c r="N74" s="1"/>
  <c r="I48"/>
  <c r="I73" s="1"/>
  <c r="D47"/>
  <c r="D72" s="1"/>
  <c r="J45"/>
  <c r="J70" s="1"/>
  <c r="E44"/>
  <c r="E69" s="1"/>
  <c r="K42"/>
  <c r="K67" s="1"/>
  <c r="F41"/>
  <c r="F66" s="1"/>
  <c r="L39"/>
  <c r="L64" s="1"/>
  <c r="M61"/>
  <c r="I63"/>
  <c r="O66" l="1"/>
  <c r="O79"/>
  <c r="J81"/>
  <c r="K46" i="12" s="1"/>
  <c r="K66" s="1"/>
  <c r="O41" i="21"/>
  <c r="D81"/>
  <c r="E46" i="12" s="1"/>
  <c r="E66" s="1"/>
  <c r="O76" i="21"/>
  <c r="O54"/>
  <c r="L81"/>
  <c r="M46" i="12" s="1"/>
  <c r="M66" s="1"/>
  <c r="O47" i="21"/>
  <c r="O37"/>
  <c r="O46"/>
  <c r="O53"/>
  <c r="O45"/>
  <c r="O74"/>
  <c r="O62"/>
  <c r="O43"/>
  <c r="O71"/>
  <c r="C69"/>
  <c r="O69" s="1"/>
  <c r="O44"/>
  <c r="E56"/>
  <c r="E61"/>
  <c r="E81" s="1"/>
  <c r="F46" i="12" s="1"/>
  <c r="F66" s="1"/>
  <c r="I81" i="21"/>
  <c r="J46" i="12" s="1"/>
  <c r="J66" s="1"/>
  <c r="G81" i="21"/>
  <c r="H46" i="12" s="1"/>
  <c r="H66" s="1"/>
  <c r="O63" i="21"/>
  <c r="O67"/>
  <c r="M56"/>
  <c r="D56"/>
  <c r="O64"/>
  <c r="O78"/>
  <c r="L56"/>
  <c r="I56"/>
  <c r="O72"/>
  <c r="O51"/>
  <c r="O68"/>
  <c r="O50"/>
  <c r="H81"/>
  <c r="I46" i="12" s="1"/>
  <c r="I66" s="1"/>
  <c r="K81" i="21"/>
  <c r="L46" i="12" s="1"/>
  <c r="L66" s="1"/>
  <c r="F81" i="21"/>
  <c r="G46" i="12" s="1"/>
  <c r="G66" s="1"/>
  <c r="C56" i="21"/>
  <c r="O70"/>
  <c r="O77"/>
  <c r="O55"/>
  <c r="C80"/>
  <c r="O80" s="1"/>
  <c r="O73"/>
  <c r="O39"/>
  <c r="O52"/>
  <c r="N56"/>
  <c r="O65"/>
  <c r="O48"/>
  <c r="G56"/>
  <c r="O49"/>
  <c r="O38"/>
  <c r="J56"/>
  <c r="O42"/>
  <c r="N81"/>
  <c r="O46" i="12" s="1"/>
  <c r="M81" i="21"/>
  <c r="N46" i="12" s="1"/>
  <c r="N66" s="1"/>
  <c r="O40" i="21"/>
  <c r="O75"/>
  <c r="H56"/>
  <c r="K56"/>
  <c r="F56"/>
  <c r="O36"/>
  <c r="O61" l="1"/>
  <c r="O56"/>
  <c r="C81"/>
  <c r="D46" i="12" s="1"/>
  <c r="D66" s="1"/>
  <c r="D35" i="10" l="1"/>
  <c r="D68" i="12"/>
  <c r="E10" s="1"/>
  <c r="E68" s="1"/>
  <c r="F10" s="1"/>
  <c r="F68" s="1"/>
  <c r="G10" s="1"/>
  <c r="G68" s="1"/>
  <c r="H10" s="1"/>
  <c r="H68" s="1"/>
  <c r="I10" s="1"/>
  <c r="I68" s="1"/>
  <c r="J10" s="1"/>
  <c r="J68" s="1"/>
  <c r="K10" s="1"/>
  <c r="K68" s="1"/>
  <c r="L10" s="1"/>
  <c r="L68" s="1"/>
  <c r="M10" s="1"/>
  <c r="M68" s="1"/>
  <c r="N10" s="1"/>
  <c r="N68" s="1"/>
  <c r="O10" s="1"/>
  <c r="D8" i="11"/>
  <c r="E40" i="13"/>
  <c r="E37"/>
  <c r="E38"/>
  <c r="E43"/>
  <c r="E39"/>
  <c r="E41"/>
  <c r="E42"/>
  <c r="D9" i="11"/>
  <c r="M61" i="13"/>
  <c r="M70" s="1"/>
  <c r="E36"/>
  <c r="M55"/>
  <c r="M64" s="1"/>
  <c r="D32" i="11"/>
  <c r="M58" i="13"/>
  <c r="M67" s="1"/>
  <c r="M60"/>
  <c r="M69" s="1"/>
  <c r="M56"/>
  <c r="M65" s="1"/>
  <c r="M62"/>
  <c r="M71" s="1"/>
  <c r="M59"/>
  <c r="M68" s="1"/>
  <c r="M57"/>
  <c r="M66" s="1"/>
  <c r="O81" i="21"/>
  <c r="M54" i="13" s="1"/>
  <c r="M63" s="1"/>
  <c r="D25" i="25" l="1"/>
  <c r="D36" i="10"/>
  <c r="AA47" i="12" s="1"/>
  <c r="G51" i="13"/>
  <c r="I51"/>
  <c r="E51"/>
  <c r="F51"/>
  <c r="H51"/>
  <c r="I50"/>
  <c r="H50"/>
  <c r="G50"/>
  <c r="E50"/>
  <c r="F50"/>
  <c r="F52"/>
  <c r="I52"/>
  <c r="G52"/>
  <c r="E52"/>
  <c r="H52"/>
  <c r="D33" i="11"/>
  <c r="G55" i="13"/>
  <c r="I55"/>
  <c r="F55"/>
  <c r="E55"/>
  <c r="H55"/>
  <c r="G54"/>
  <c r="E54"/>
  <c r="I54"/>
  <c r="F54"/>
  <c r="H54"/>
  <c r="G49"/>
  <c r="F49"/>
  <c r="E49"/>
  <c r="E44"/>
  <c r="H49"/>
  <c r="I49"/>
  <c r="D13" i="11"/>
  <c r="D14" s="1"/>
  <c r="D17" s="1"/>
  <c r="F53" i="13"/>
  <c r="G53"/>
  <c r="I53"/>
  <c r="H53"/>
  <c r="E53"/>
  <c r="E56"/>
  <c r="I56"/>
  <c r="G56"/>
  <c r="H56"/>
  <c r="F56"/>
  <c r="X47" i="12" l="1"/>
  <c r="X66" s="1"/>
  <c r="U47"/>
  <c r="U66" s="1"/>
  <c r="R47"/>
  <c r="R66" s="1"/>
  <c r="D25" i="26"/>
  <c r="H22" i="14"/>
  <c r="H23" s="1"/>
  <c r="D22" i="11"/>
  <c r="D25" s="1"/>
  <c r="D37"/>
  <c r="D38" s="1"/>
  <c r="D41" s="1"/>
  <c r="D22" i="14" l="1"/>
  <c r="D21" i="11"/>
  <c r="D38" i="10"/>
  <c r="O64" i="12" s="1"/>
  <c r="O66" s="1"/>
  <c r="D37" i="10"/>
  <c r="E22" i="11" l="1"/>
  <c r="O68" i="12"/>
  <c r="P10" s="1"/>
  <c r="P68" s="1"/>
  <c r="Q10" s="1"/>
  <c r="Q68" s="1"/>
  <c r="R10" s="1"/>
  <c r="R68" s="1"/>
  <c r="S10" s="1"/>
  <c r="S68" s="1"/>
  <c r="T10" s="1"/>
  <c r="T68" s="1"/>
  <c r="U10" s="1"/>
  <c r="E34" i="10"/>
  <c r="D39"/>
  <c r="D23" i="26" s="1"/>
  <c r="D26" s="1"/>
  <c r="D28" s="1"/>
  <c r="D30" s="1"/>
  <c r="E29" s="1"/>
  <c r="D62" i="16"/>
  <c r="E21" i="11" l="1"/>
  <c r="F22" s="1"/>
  <c r="E25"/>
  <c r="E37" i="10" s="1"/>
  <c r="D21" i="14"/>
  <c r="D23" s="1"/>
  <c r="D25" s="1"/>
  <c r="E35" i="10"/>
  <c r="H14" i="14"/>
  <c r="F21" i="11" l="1"/>
  <c r="G22" s="1"/>
  <c r="F25"/>
  <c r="F37" i="10" s="1"/>
  <c r="U36" i="12"/>
  <c r="F34" i="10"/>
  <c r="E25" i="25"/>
  <c r="D63" i="16"/>
  <c r="F35" i="10"/>
  <c r="E62" i="16"/>
  <c r="E36" i="10"/>
  <c r="AM47" i="12" s="1"/>
  <c r="H15" i="14"/>
  <c r="H25" s="1"/>
  <c r="G34" i="10" l="1"/>
  <c r="G35" s="1"/>
  <c r="U38" i="12"/>
  <c r="U68" s="1"/>
  <c r="V10" s="1"/>
  <c r="V68" s="1"/>
  <c r="W10" s="1"/>
  <c r="W68" s="1"/>
  <c r="X10" s="1"/>
  <c r="X68" s="1"/>
  <c r="Y10" s="1"/>
  <c r="Y68" s="1"/>
  <c r="Z10" s="1"/>
  <c r="Z68" s="1"/>
  <c r="AA10" s="1"/>
  <c r="E24" i="26"/>
  <c r="K22" i="14"/>
  <c r="G21" i="11"/>
  <c r="H22" s="1"/>
  <c r="G25"/>
  <c r="G37" i="10" s="1"/>
  <c r="AS36" i="12" s="1"/>
  <c r="AG36"/>
  <c r="AG47"/>
  <c r="AG66" s="1"/>
  <c r="AJ47"/>
  <c r="AJ66" s="1"/>
  <c r="AD47"/>
  <c r="AD66" s="1"/>
  <c r="F25" i="25"/>
  <c r="E25" i="26"/>
  <c r="O22" i="14"/>
  <c r="O23" s="1"/>
  <c r="F36" i="10"/>
  <c r="AS47" i="12" s="1"/>
  <c r="AS66" s="1"/>
  <c r="F62" i="16"/>
  <c r="E38" i="10"/>
  <c r="H34" l="1"/>
  <c r="H35" s="1"/>
  <c r="H36" s="1"/>
  <c r="AS38" i="12"/>
  <c r="G24" i="26"/>
  <c r="AG38" i="12"/>
  <c r="F24" i="26"/>
  <c r="H21" i="11"/>
  <c r="H25"/>
  <c r="H37" i="10" s="1"/>
  <c r="BE36" i="12" s="1"/>
  <c r="R22" i="14"/>
  <c r="Y22" s="1"/>
  <c r="AY47" i="12"/>
  <c r="AV47"/>
  <c r="AV66" s="1"/>
  <c r="AP47"/>
  <c r="AP66" s="1"/>
  <c r="G25" i="25"/>
  <c r="F25" i="26"/>
  <c r="AA64" i="12"/>
  <c r="AA66" s="1"/>
  <c r="E39" i="10"/>
  <c r="E23" i="26" s="1"/>
  <c r="E26" s="1"/>
  <c r="E28" s="1"/>
  <c r="E30" s="1"/>
  <c r="F29" s="1"/>
  <c r="G62" i="16"/>
  <c r="G36" i="10"/>
  <c r="BH47" i="12" s="1"/>
  <c r="BH66" s="1"/>
  <c r="F38" i="10"/>
  <c r="V22" i="14"/>
  <c r="H25" i="25" l="1"/>
  <c r="H62" i="16"/>
  <c r="I62" s="1"/>
  <c r="I64" s="1"/>
  <c r="AF22" i="14"/>
  <c r="BE38" i="12"/>
  <c r="H24" i="26"/>
  <c r="BK47" i="12"/>
  <c r="BE47"/>
  <c r="BE66" s="1"/>
  <c r="BB47"/>
  <c r="BB66" s="1"/>
  <c r="AA68"/>
  <c r="G25" i="26"/>
  <c r="G38" i="10"/>
  <c r="G39" s="1"/>
  <c r="G23" i="26" s="1"/>
  <c r="AJ22" i="14"/>
  <c r="AJ23" s="1"/>
  <c r="AC22"/>
  <c r="AC23" s="1"/>
  <c r="V23"/>
  <c r="AM64" i="12"/>
  <c r="AM66" s="1"/>
  <c r="F39" i="10"/>
  <c r="F23" i="26" s="1"/>
  <c r="F26" s="1"/>
  <c r="F28" s="1"/>
  <c r="F30" s="1"/>
  <c r="G29" s="1"/>
  <c r="O14" i="14"/>
  <c r="J62" i="16" l="1"/>
  <c r="J64" s="1"/>
  <c r="AB10" i="12"/>
  <c r="AB68" s="1"/>
  <c r="AC10" s="1"/>
  <c r="AC68" s="1"/>
  <c r="AD10" s="1"/>
  <c r="AD68" s="1"/>
  <c r="AE10" s="1"/>
  <c r="AE68" s="1"/>
  <c r="AF10" s="1"/>
  <c r="AF68" s="1"/>
  <c r="AG10" s="1"/>
  <c r="AG68" s="1"/>
  <c r="AH10" s="1"/>
  <c r="AH68" s="1"/>
  <c r="AI10" s="1"/>
  <c r="AI68" s="1"/>
  <c r="AJ10" s="1"/>
  <c r="AJ68" s="1"/>
  <c r="AK10" s="1"/>
  <c r="AK68" s="1"/>
  <c r="AL10" s="1"/>
  <c r="AL68" s="1"/>
  <c r="AM10" s="1"/>
  <c r="AM68" s="1"/>
  <c r="R21" i="14" s="1"/>
  <c r="K21"/>
  <c r="E63" i="16" s="1"/>
  <c r="H25" i="26"/>
  <c r="G26"/>
  <c r="G28" s="1"/>
  <c r="G30" s="1"/>
  <c r="H29" s="1"/>
  <c r="AY64" i="12"/>
  <c r="AY66" s="1"/>
  <c r="H38" i="10"/>
  <c r="BK64" i="12" s="1"/>
  <c r="BK66" s="1"/>
  <c r="O15" i="14"/>
  <c r="O25" s="1"/>
  <c r="V14"/>
  <c r="K62" i="16" l="1"/>
  <c r="L62" s="1"/>
  <c r="L64" s="1"/>
  <c r="K23" i="14"/>
  <c r="K25" s="1"/>
  <c r="AN10" i="12"/>
  <c r="AN68" s="1"/>
  <c r="AO10" s="1"/>
  <c r="AO68" s="1"/>
  <c r="AP10" s="1"/>
  <c r="AP68" s="1"/>
  <c r="AQ10" s="1"/>
  <c r="AQ68" s="1"/>
  <c r="AR10" s="1"/>
  <c r="AR68" s="1"/>
  <c r="AS10" s="1"/>
  <c r="AS68" s="1"/>
  <c r="AT10" s="1"/>
  <c r="AT68" s="1"/>
  <c r="AU10" s="1"/>
  <c r="AU68" s="1"/>
  <c r="AV10" s="1"/>
  <c r="AV68" s="1"/>
  <c r="AW10" s="1"/>
  <c r="AW68" s="1"/>
  <c r="AX10" s="1"/>
  <c r="AX68" s="1"/>
  <c r="AY10" s="1"/>
  <c r="AY68" s="1"/>
  <c r="H39" i="10"/>
  <c r="H23" i="26" s="1"/>
  <c r="H26" s="1"/>
  <c r="H28" s="1"/>
  <c r="H30" s="1"/>
  <c r="AC14" i="14"/>
  <c r="V15"/>
  <c r="V25" s="1"/>
  <c r="R23"/>
  <c r="R25" s="1"/>
  <c r="F63" i="16"/>
  <c r="K64" l="1"/>
  <c r="AZ10" i="12"/>
  <c r="AZ68" s="1"/>
  <c r="BA10" s="1"/>
  <c r="BA68" s="1"/>
  <c r="BB10" s="1"/>
  <c r="BB68" s="1"/>
  <c r="BC10" s="1"/>
  <c r="BC68" s="1"/>
  <c r="BD10" s="1"/>
  <c r="BD68" s="1"/>
  <c r="BE10" s="1"/>
  <c r="BE68" s="1"/>
  <c r="BF10" s="1"/>
  <c r="BF68" s="1"/>
  <c r="BG10" s="1"/>
  <c r="BG68" s="1"/>
  <c r="BH10" s="1"/>
  <c r="BH68" s="1"/>
  <c r="BI10" s="1"/>
  <c r="BI68" s="1"/>
  <c r="BJ10" s="1"/>
  <c r="BJ68" s="1"/>
  <c r="BK10" s="1"/>
  <c r="BK68" s="1"/>
  <c r="AF21" i="14" s="1"/>
  <c r="AF23" s="1"/>
  <c r="AF25" s="1"/>
  <c r="Y21"/>
  <c r="Y23" s="1"/>
  <c r="Y25" s="1"/>
  <c r="M62" i="16"/>
  <c r="M64" s="1"/>
  <c r="AJ14" i="14"/>
  <c r="AJ15" s="1"/>
  <c r="AJ25" s="1"/>
  <c r="AC15"/>
  <c r="AC25" s="1"/>
  <c r="G63" i="16" l="1"/>
  <c r="H63"/>
  <c r="F48" s="1"/>
  <c r="F49" s="1"/>
  <c r="F50" s="1"/>
  <c r="F54" l="1"/>
  <c r="F55" s="1"/>
  <c r="F56" s="1"/>
</calcChain>
</file>

<file path=xl/sharedStrings.xml><?xml version="1.0" encoding="utf-8"?>
<sst xmlns="http://schemas.openxmlformats.org/spreadsheetml/2006/main" count="2172" uniqueCount="407">
  <si>
    <t>Poste</t>
  </si>
  <si>
    <t>Commentaires</t>
  </si>
  <si>
    <t>Frais de déplacement</t>
  </si>
  <si>
    <t>Honoraires</t>
  </si>
  <si>
    <t>Marketing</t>
  </si>
  <si>
    <t>Divers</t>
  </si>
  <si>
    <t>Locaux</t>
  </si>
  <si>
    <t>Téléphonie</t>
  </si>
  <si>
    <t>Assurance</t>
  </si>
  <si>
    <t>Fournitures</t>
  </si>
  <si>
    <t>IT</t>
  </si>
  <si>
    <t>Frais bancaires</t>
  </si>
  <si>
    <t>Total</t>
  </si>
  <si>
    <t>Personnel</t>
  </si>
  <si>
    <t xml:space="preserve">Charges </t>
  </si>
  <si>
    <t>% du salaire brut</t>
  </si>
  <si>
    <t>Variable</t>
  </si>
  <si>
    <t xml:space="preserve">Total </t>
  </si>
  <si>
    <t>Année 1</t>
  </si>
  <si>
    <t>Année 2</t>
  </si>
  <si>
    <t>Année 3</t>
  </si>
  <si>
    <t>TOTAL</t>
  </si>
  <si>
    <t>Salaires bruts</t>
  </si>
  <si>
    <t>Année de début du statut JEI</t>
  </si>
  <si>
    <t>S1</t>
  </si>
  <si>
    <t>S2</t>
  </si>
  <si>
    <t>Charges</t>
  </si>
  <si>
    <t>Plafond exoneration employé</t>
  </si>
  <si>
    <t>Plafond exoneration employeur</t>
  </si>
  <si>
    <t>L'exoneration de cotisation patronale est plafonnée par entreprise et par année civile</t>
  </si>
  <si>
    <t>Exonération JEI</t>
  </si>
  <si>
    <t>Nombre d'employés</t>
  </si>
  <si>
    <t>Année 4</t>
  </si>
  <si>
    <t>Année 5</t>
  </si>
  <si>
    <t>Dénomintation de l'activité</t>
  </si>
  <si>
    <t>Total
(doit être = 100%)</t>
  </si>
  <si>
    <t>Intitulés</t>
  </si>
  <si>
    <t>Chiffre d'affaires</t>
  </si>
  <si>
    <t>Solde 
(en %)</t>
  </si>
  <si>
    <t>Délai de livraison (en mois)</t>
  </si>
  <si>
    <t>Délai de paiement 
(en mois)</t>
  </si>
  <si>
    <t>Commandes prévisionnelles</t>
  </si>
  <si>
    <t>Acompte initial
(en %)</t>
  </si>
  <si>
    <t>Créances clients</t>
  </si>
  <si>
    <t>Créances TVA</t>
  </si>
  <si>
    <t>Dettes TVA</t>
  </si>
  <si>
    <t>BFR TVA</t>
  </si>
  <si>
    <t>Charges fixes</t>
  </si>
  <si>
    <t>Commandes réalisées</t>
  </si>
  <si>
    <t>TOTAL annuel cumulé</t>
  </si>
  <si>
    <t>Charges par commande</t>
  </si>
  <si>
    <t xml:space="preserve">Charges récurrentes </t>
  </si>
  <si>
    <t>Charges totales</t>
  </si>
  <si>
    <t>Dettes fournisseurs</t>
  </si>
  <si>
    <t>BFR</t>
  </si>
  <si>
    <t>Activités</t>
  </si>
  <si>
    <t>Stocks</t>
  </si>
  <si>
    <t>BFR Annuel MAX</t>
  </si>
  <si>
    <t>Approvision-nement min.</t>
  </si>
  <si>
    <t>Stock min. à avoir</t>
  </si>
  <si>
    <t>Approvisionnement mensuel (en quantité unitaire)</t>
  </si>
  <si>
    <t>Informations sur les achats</t>
  </si>
  <si>
    <t>Stocks mensuels</t>
  </si>
  <si>
    <t>Charges mensuelles des achats</t>
  </si>
  <si>
    <t>Coût unitaire 
(en €)</t>
  </si>
  <si>
    <t>Charges mensuelles récurrentes  par achat 
(en €)</t>
  </si>
  <si>
    <t>Vous avez choisi le calcul simplifié</t>
  </si>
  <si>
    <t>Marge brute</t>
  </si>
  <si>
    <t>Achats et charges de production</t>
  </si>
  <si>
    <t>Charges externes</t>
  </si>
  <si>
    <t>Excédent brut d'exploitation (EBE)</t>
  </si>
  <si>
    <t>Valeur ajoutée (VA)</t>
  </si>
  <si>
    <t>Chiffre d'affaires (CA)</t>
  </si>
  <si>
    <t>Dotations aux amortissements</t>
  </si>
  <si>
    <t>Résultat d'exploitation (REx)</t>
  </si>
  <si>
    <t>Résultat courant</t>
  </si>
  <si>
    <t>Résultat Net (RN)</t>
  </si>
  <si>
    <t>L'exoneration de cotisation patronale ne s'applique qu'à la part inférieure à un salaire de 6142€ / mois / pers.</t>
  </si>
  <si>
    <t>Utilisation du statut JEI</t>
  </si>
  <si>
    <t>Eligibilité JEI</t>
  </si>
  <si>
    <t>Salaires chargés</t>
  </si>
  <si>
    <t>Amortissement matériel de recherche</t>
  </si>
  <si>
    <t>Forfait frais de fonctionnement 
(50% des frais de personnel)</t>
  </si>
  <si>
    <t>Forfait frais de fonctionnement matériel 
(75% de l'amortissement)</t>
  </si>
  <si>
    <t>Taux</t>
  </si>
  <si>
    <t>CIR Final</t>
  </si>
  <si>
    <t>Total éligible</t>
  </si>
  <si>
    <t>Calcul du CIR</t>
  </si>
  <si>
    <t>Charges de personnel  (hors JEI)</t>
  </si>
  <si>
    <t>Ratio de charges de recherche</t>
  </si>
  <si>
    <t>Encaissements</t>
  </si>
  <si>
    <t>Solde de début de mois</t>
  </si>
  <si>
    <t>Chiffre d'affaires encaissé</t>
  </si>
  <si>
    <t xml:space="preserve">Exploitation </t>
  </si>
  <si>
    <t xml:space="preserve">Hors exploitation </t>
  </si>
  <si>
    <t>Apports en capital</t>
  </si>
  <si>
    <t>TVA encaissée</t>
  </si>
  <si>
    <t>Décaissements</t>
  </si>
  <si>
    <t>TVA décaissée</t>
  </si>
  <si>
    <t>Autres charges externes</t>
  </si>
  <si>
    <t>Charges de personnel</t>
  </si>
  <si>
    <t>Impôts et taxes</t>
  </si>
  <si>
    <t>Solde de fin de mois</t>
  </si>
  <si>
    <t>Financement</t>
  </si>
  <si>
    <t>Taux de prêt bancaire</t>
  </si>
  <si>
    <t>Durée de remboursement (en mois)</t>
  </si>
  <si>
    <t>Court Terme</t>
  </si>
  <si>
    <t>Taux d'éxonération patronale</t>
  </si>
  <si>
    <t>Taux d'éxonération IS</t>
  </si>
  <si>
    <t>Investissements</t>
  </si>
  <si>
    <t>Plan de financement</t>
  </si>
  <si>
    <t>Moyen/Long Terme</t>
  </si>
  <si>
    <t>TOTAL EMPLOIS</t>
  </si>
  <si>
    <t>Augmentation de capital</t>
  </si>
  <si>
    <t>TOTAL RESSOURCES</t>
  </si>
  <si>
    <t>Excédent début période</t>
  </si>
  <si>
    <t>Excédent période (b) - (a)</t>
  </si>
  <si>
    <t>RESSOURCES (b)</t>
  </si>
  <si>
    <t>EMPLOIS (a)</t>
  </si>
  <si>
    <t>EXCEDENT</t>
  </si>
  <si>
    <t>ACTIF</t>
  </si>
  <si>
    <t>PASSIF</t>
  </si>
  <si>
    <t>Actif immobilisé</t>
  </si>
  <si>
    <t>Capitaux propres</t>
  </si>
  <si>
    <t>Immobilisations</t>
  </si>
  <si>
    <t>Capital</t>
  </si>
  <si>
    <t>Actif circulant</t>
  </si>
  <si>
    <t>Dettes</t>
  </si>
  <si>
    <t>Trésorerie</t>
  </si>
  <si>
    <t>TOTAL ACTIF</t>
  </si>
  <si>
    <t>Total actif immobilisé</t>
  </si>
  <si>
    <t>Total des capitaux propres</t>
  </si>
  <si>
    <t>Total actif circulant</t>
  </si>
  <si>
    <t>Total dettes</t>
  </si>
  <si>
    <t>TOTAL PASSIF</t>
  </si>
  <si>
    <t>Charges récurrentes liées aux achats</t>
  </si>
  <si>
    <t>Variation du BFR</t>
  </si>
  <si>
    <t>Subventions d'exploitation</t>
  </si>
  <si>
    <t>Déduction des subventions d'exploitation</t>
  </si>
  <si>
    <t>Réserves et Résultats</t>
  </si>
  <si>
    <t>Brut</t>
  </si>
  <si>
    <t>Net</t>
  </si>
  <si>
    <t>Amort.</t>
  </si>
  <si>
    <t>Charges totales décaissées</t>
  </si>
  <si>
    <t>Achats et services décaissés</t>
  </si>
  <si>
    <t>Dette fiscale</t>
  </si>
  <si>
    <t>Remboursement TVA</t>
  </si>
  <si>
    <t>TVA reversée</t>
  </si>
  <si>
    <t>Taux actuariel (taux  sur la période globale d'emprunt)</t>
  </si>
  <si>
    <t>JEI</t>
  </si>
  <si>
    <t>Note : Pour chacune des activités/projets, il faudra remplir ci-dessous les informations liés aux charges variables de chaque commande.</t>
  </si>
  <si>
    <t>Note : Tout est calculé automatiquement</t>
  </si>
  <si>
    <t>Date de dernière mise à jour</t>
  </si>
  <si>
    <t xml:space="preserve">Auteur </t>
  </si>
  <si>
    <t>Contact</t>
  </si>
  <si>
    <t>Remarques</t>
  </si>
  <si>
    <t>Rémi BERTHIER</t>
  </si>
  <si>
    <t>remi.berthier@crealys.com</t>
  </si>
  <si>
    <t>%</t>
  </si>
  <si>
    <t>CHIFFRE D'AFFAIRES</t>
  </si>
  <si>
    <t>MARGES BRUTES</t>
  </si>
  <si>
    <t>Années</t>
  </si>
  <si>
    <t>Prévisionnel financier</t>
  </si>
  <si>
    <t>Extrapolation linéaire</t>
  </si>
  <si>
    <t>Valorisation &amp; levées de fonds</t>
  </si>
  <si>
    <t>Durée du contrat récurrent (en mois)</t>
  </si>
  <si>
    <t>Contrats récurrents  (à partir de la livraison de la commande associée)</t>
  </si>
  <si>
    <t>Contrats récurrents associés aux achats (en quantité unitaire)</t>
  </si>
  <si>
    <t>Caractère innovant de l'offre</t>
  </si>
  <si>
    <t>Nombre de brevets</t>
  </si>
  <si>
    <t>Capital initial</t>
  </si>
  <si>
    <t>Taille du marché ciblé</t>
  </si>
  <si>
    <t>Dynamique du marché</t>
  </si>
  <si>
    <t>Nombre de grands groupes du marché visé</t>
  </si>
  <si>
    <t>Equipe composée d'un directeur commercial</t>
  </si>
  <si>
    <t>Equipe composée d'un directeur technique</t>
  </si>
  <si>
    <t>Valorisation Finale (après prise en compte des variables complémentaires)</t>
  </si>
  <si>
    <t>Niveau de risque du projet</t>
  </si>
  <si>
    <t>Charges variables (simplifié)</t>
  </si>
  <si>
    <t>Charges fixes
(en €)</t>
  </si>
  <si>
    <t>Charges mensuelles récurrentes
(en €)</t>
  </si>
  <si>
    <t>Equipe composée d'une personne ayant déjà créé et revendu une expérience "réussie" de startup.</t>
  </si>
  <si>
    <t>Calcul des DCF</t>
  </si>
  <si>
    <t>Subventions (total)</t>
  </si>
  <si>
    <t>OPTION Charges variables : Evolution des prix des charges au cours des années</t>
  </si>
  <si>
    <t>Charges fixes
(en € HT)</t>
  </si>
  <si>
    <t>Charges mensuelles récurrentes
(en € HT)</t>
  </si>
  <si>
    <t>Fixe (en € HT)</t>
  </si>
  <si>
    <t>Prix utilisés (Calculé automaiquement pour les besoins de l'outil)</t>
  </si>
  <si>
    <t>Charges variables totales décaissées (en € HT)</t>
  </si>
  <si>
    <t>Chiffre d'affaires encaissé (récurrent) (en € HT)</t>
  </si>
  <si>
    <t>Chiffre d'affaires (fixe) (en € HT)</t>
  </si>
  <si>
    <t>Chiffre d'affaires (récurrent) (en € HT)</t>
  </si>
  <si>
    <t>Chiffre d'affaires total (en € HT)</t>
  </si>
  <si>
    <t>Charges fixes (en € HT)</t>
  </si>
  <si>
    <t>Synthèse de la répartition des investissements 
par activités (en € HT)</t>
  </si>
  <si>
    <t>Trésorerie mensuelle (en € HT)</t>
  </si>
  <si>
    <t>Chiffre d'affaires et résultats prévisionnels (en  € HT)</t>
  </si>
  <si>
    <t>Point mort annuel (moyen) (en € HT)</t>
  </si>
  <si>
    <t>Marketing mix (en € HT)</t>
  </si>
  <si>
    <t>Total des encaissements mensuels</t>
  </si>
  <si>
    <t>Total des décaissements mensuels</t>
  </si>
  <si>
    <t>OPTION : Répartition du temps sur les activités de l'entreprise (en % du temps des salariés)</t>
  </si>
  <si>
    <t>Synthèse de la répartition des prestations 
par activités (en € HT)</t>
  </si>
  <si>
    <t>Prestations</t>
  </si>
  <si>
    <t>Sous-traitance à des laboratoires publics</t>
  </si>
  <si>
    <t>Sous-traitance à des prestataires labelisés</t>
  </si>
  <si>
    <t>Totaux annuels</t>
  </si>
  <si>
    <t>Chiffre d'affaires encaissé total 
(en € HT)</t>
  </si>
  <si>
    <t>Chiffre d'affaires encaissé (fixe) 
(en € HT)</t>
  </si>
  <si>
    <t>Charges variables simplifiées 
(en € HT)</t>
  </si>
  <si>
    <t>Dénomination de l'activité</t>
  </si>
  <si>
    <t>CAF (Hors CIR)</t>
  </si>
  <si>
    <t>CIR (N-1)</t>
  </si>
  <si>
    <t>Valorisation de l'entreprise par les DCF</t>
  </si>
  <si>
    <t>Valorisation de l'entreprise par les multiples</t>
  </si>
  <si>
    <t>Multiple du Résultat d'Exploitation</t>
  </si>
  <si>
    <t>TRI attendu par les investisseurs en capital amorcage</t>
  </si>
  <si>
    <t>TRI attendu par les investisseurs  en capital risque</t>
  </si>
  <si>
    <t xml:space="preserve">Valorisation à t0 </t>
  </si>
  <si>
    <t>Note (très importante au sujet des valorisations calculées automatiquement) :
Les estimations des valorisations proposées ici ont pour principal objectif de vous faire prendre conscience de l'évolution de la valorisation de votre projet en fonction des différentes hypothèses de développement possible (CA, marges, ...). La valeur de ces valorisations est très relative et doit être pris avec beaucoup de précaution.
La première méthode repose sur un calcul de la valeur de l'entreprise en année 5 en fonction d'un multiple de son résultat d'exploitation retranché des dettes, actualisée ensuite au TRI attendu par les investisseurs pour obtenir la valeur à T0. C'est une méthode communément utilisé par les investisseurs en capital. Le multiple utilisé varie d'un secteur à un autre.
La deuxième méthode, basée sur les Flux de Trésorerie Libres dégaggés par l'activité de l'entreprise est plus originale : Elle repose sur une valorisation de l'entreprise en année 5 par la méthode des DCF en fonction d'une extrapolation linéaire des résultats des années 6 à 10, actualisée ensuite au TRI attendu par les investisseurs pour obtenir la valeur à T0.
 1 -Ces deux méthodes se font sur la base des projections financières que vous avez définies préalablement dans cet outil financier (CA, marges, investissements, endettements, ...). Cela implique de facto que l'activité des années 4 et 5 (à minima : le plus tot étant le mieux) commence à être représentative de l'activité future de l'entreprise : Cette méthode ne sera pas pertinente si votre projet nécessite encore plusieurs années de R&amp;D avant maturité, ce qui est souvent le cas des projets de "Biotech" ou ayant une phase de pré-industialisation importante. 
 2 - Les informations que vous rentrez dans cet outil de prévisionnel financier sont très hypothétiques et reflètent votre vision des perspectives possibles. Ce sont des hypothèses. Les startups font la plupart du temps face à des évolutions rapides de leurs stratégie : ces chiffres sont donc à prendre avec des pincettes. Ces chiffres seront soumis au regard critique expérimenté de tout investisseur.
 3 - De plus ce calcul est basé principalement sur vos projections financières et ne tient pas vraiment compte de toute l'analyse du projet dans son ensemble, qui sont des facteurs essentiels et souvent plus importants d'intérêt et de décision auprès d'un investisseur : perspectives marché, produit/offre, équipe, technologie, PI, ... Nous avons donc décidé de moduler cette valorisation en intégrant certaines variables importantes rentrant en jeu dans la valorisation d'une entreprise et qui sont à renseigner dans l'onglet "Configuration" : Nous vous invitons à remplir ces éléments en tout objectivité. La valorisation obtenue est donc une petite "mixture" qui est à prendre avec beaucoup de précaution : Sans vouloir nous répêter, la méthode est loin d'être parfaite, car une valorisation n'est jamais "automatique" et un mécanisme plus complexe qu'un simple retraitement du prévisionnel.
La valeur d'une startup dans ces premières années d'activité se fait avant tout sur une valorisation d'un potentiel de croissance et de rentabilité importante. Une entreprise mature sera quant à elle valorisée sur sa capacité à rémunérer le capital.</t>
  </si>
  <si>
    <t>Valorisation à t0</t>
  </si>
  <si>
    <t>Valorisation à 5 ans</t>
  </si>
  <si>
    <t>Flux de trésorerie disponibles</t>
  </si>
  <si>
    <t>FTD/ (1+ CMPC)^t</t>
  </si>
  <si>
    <t>JEI (Exonération d'IS)</t>
  </si>
  <si>
    <t>Charges patronales (hors JEI)</t>
  </si>
  <si>
    <t>Charges patronales (avec JEI)</t>
  </si>
  <si>
    <t>Calcul des Impôts et taxes</t>
  </si>
  <si>
    <t>Taxe d'apprentissage</t>
  </si>
  <si>
    <t>Participation à la formation continue</t>
  </si>
  <si>
    <t>Effort de construction</t>
  </si>
  <si>
    <t>Contribution sociale de solidarité des sociétés</t>
  </si>
  <si>
    <t>Contribution économique du territoire / Cotisation foncière des entreprises</t>
  </si>
  <si>
    <t>Contribution économique du territoire / Cotisation sur la valeur ajoutée des entreprises</t>
  </si>
  <si>
    <t>Reports déficitaires</t>
  </si>
  <si>
    <t>SMIC</t>
  </si>
  <si>
    <t>Gratification minimale de stagiaire</t>
  </si>
  <si>
    <t>Ratio dépenses de recherche / dépenses fiscalement déductibles</t>
  </si>
  <si>
    <t>EBE (hors subventions)</t>
  </si>
  <si>
    <t>Besoins en financement par activité (Personnels + Charges fixes + Prestations + Investissements)</t>
  </si>
  <si>
    <t>Comptes de résultats consolidés (HT)</t>
  </si>
  <si>
    <t>Info : CA récurrent annuel</t>
  </si>
  <si>
    <t xml:space="preserve"> Ratio "EBE cumulé" / "Besoin en financement cumulé" (cumulatif sur les années écoulées)</t>
  </si>
  <si>
    <t>Charges unitaires
(en € HT)</t>
  </si>
  <si>
    <t>Revenus unitaires 
(en € HT)</t>
  </si>
  <si>
    <t>Revenus mensuels récurrents 
(en € HT)</t>
  </si>
  <si>
    <t>Durée du contrat récurrent 
(en mois)</t>
  </si>
  <si>
    <t>Solde intermédaire 
(en %)</t>
  </si>
  <si>
    <t>Global</t>
  </si>
  <si>
    <t>Global (Hors CIR/JEI/subventions)</t>
  </si>
  <si>
    <t>Configuration avancée</t>
  </si>
  <si>
    <t>Dépend du début de l'utilisation du JEI</t>
  </si>
  <si>
    <t>Eligible si ratio de recherche &gt; 15%</t>
  </si>
  <si>
    <t>100% en année 1 (d'utilisation), 50% en année 2, puis 0</t>
  </si>
  <si>
    <t>Tableau de bord</t>
  </si>
  <si>
    <t>Bilans</t>
  </si>
  <si>
    <t>Date de démarrage de l'activité</t>
  </si>
  <si>
    <t>Revenus mensuels récurrents  
(en € HT)</t>
  </si>
  <si>
    <t>OPTION : Répartition en % des charges par activité</t>
  </si>
  <si>
    <t>Investissements (en € HT)</t>
  </si>
  <si>
    <t>Rex (hors subventions)</t>
  </si>
  <si>
    <t>Niveau de TVA</t>
  </si>
  <si>
    <t>TVA</t>
  </si>
  <si>
    <t>Note : Ces tableaux sont remplis automatiquement après avoir complété les informations dans l'onglet "Configuration" liées aux "Charges variables simplifiées" et les informations des commandes prévisionnelles dans l'onglet "Commandes". Pour une approche plus précise du calcul des charges variables, utilisez l'onglet "Charges variables avancées"</t>
  </si>
  <si>
    <t>Dette incubateur</t>
  </si>
  <si>
    <t>Remboursement avance incubateur</t>
  </si>
  <si>
    <t>Trésorerie et BFR sur 5 ans</t>
  </si>
  <si>
    <r>
      <rPr>
        <b/>
        <sz val="10"/>
        <color theme="1"/>
        <rFont val="Calibri"/>
        <family val="2"/>
        <scheme val="minor"/>
      </rPr>
      <t>Note :</t>
    </r>
    <r>
      <rPr>
        <sz val="10"/>
        <color theme="1"/>
        <rFont val="Calibri"/>
        <family val="2"/>
        <scheme val="minor"/>
      </rPr>
      <t xml:space="preserve"> Ce tableau de bord permet d'analyser son projet avec une vision centralisée. Tout est calculé automatiquement.</t>
    </r>
  </si>
  <si>
    <t>Activité / Projet 1</t>
  </si>
  <si>
    <t>Activité / Projet 2</t>
  </si>
  <si>
    <t>…</t>
  </si>
  <si>
    <r>
      <rPr>
        <b/>
        <sz val="8"/>
        <color theme="1"/>
        <rFont val="Calibri"/>
        <family val="2"/>
        <scheme val="minor"/>
      </rPr>
      <t>Note :</t>
    </r>
    <r>
      <rPr>
        <sz val="8"/>
        <color theme="1"/>
        <rFont val="Calibri"/>
        <family val="2"/>
        <scheme val="minor"/>
      </rPr>
      <t xml:space="preserve"> Ce tableau permet de calculer automatiquement les charges fixes de l'entreprise. Pour mieux comprendre comment sont calculées chaque ligne, veuillez vous référer aux commentaires associés.
Des valeurs par défaut sont proposées à titre indicatif pour simplifier la prise en main initiale de l'outil et seront à affiner en fonction du projet. Vous pouvez aussi définir des charges fixes sur mesure dans l'onglet "Charges fixes".</t>
    </r>
  </si>
  <si>
    <r>
      <rPr>
        <b/>
        <sz val="8"/>
        <color theme="1"/>
        <rFont val="Calibri"/>
        <family val="2"/>
        <scheme val="minor"/>
      </rPr>
      <t>Note sur le JEI :</t>
    </r>
    <r>
      <rPr>
        <sz val="8"/>
        <color theme="1"/>
        <rFont val="Calibri"/>
        <family val="2"/>
        <scheme val="minor"/>
      </rPr>
      <t xml:space="preserve">
Le calcul du JEI est automatique en fonction de l'éligibilité du projet. Le statut "Utilisation du statut JEI" est "VRAI" si le JEI est effectivement utilisé pour une année N.</t>
    </r>
  </si>
  <si>
    <r>
      <rPr>
        <b/>
        <sz val="10"/>
        <color theme="1"/>
        <rFont val="Calibri"/>
        <family val="2"/>
        <scheme val="minor"/>
      </rPr>
      <t xml:space="preserve">Note sur le point mort : </t>
    </r>
    <r>
      <rPr>
        <sz val="10"/>
        <color theme="1"/>
        <rFont val="Calibri"/>
        <family val="2"/>
        <scheme val="minor"/>
      </rPr>
      <t xml:space="preserve">
Certaines charges fixes étant calculées à partir du CA, le point mort variera légèrement en fonction du CA. Il faut bien evidemment en retenir l'ordre de grandeur. Le point mort calculé ne sera fiable qu'à partir du moment où des hypothèses de chiffres d'affaires et de charges variables auront été définies. En effet, il est calculé à partir d'une marge moyenne définie à partir de ces éléments, vu qu'il peut y avoir un marketing mix complexe. L'outil vous indique également le CA récurrent de l'année à confronter au point mort.
Les subventions et autres aides, peuvent impacter le calcul du point mort : l'outil différencie deux points morts différents avec et sans aides).</t>
    </r>
  </si>
  <si>
    <t>GUIDE d'utilisation</t>
  </si>
  <si>
    <t>Code couleur des onglets</t>
  </si>
  <si>
    <t>Onglets à renseigner</t>
  </si>
  <si>
    <t>Onglets de résultat</t>
  </si>
  <si>
    <t>Code couleur des cases</t>
  </si>
  <si>
    <t>Cases d'intitulés</t>
  </si>
  <si>
    <t>Cases non modificables</t>
  </si>
  <si>
    <t>Cases à renseigner (avancé)</t>
  </si>
  <si>
    <t>Sous-traitances (en € HT)</t>
  </si>
  <si>
    <t>Répartition par activités en % de l'utilisation estimée &amp; type de prestataire</t>
  </si>
  <si>
    <t>Commandes (en € HT)</t>
  </si>
  <si>
    <r>
      <rPr>
        <b/>
        <sz val="8"/>
        <color theme="1"/>
        <rFont val="Calibri"/>
        <family val="2"/>
        <scheme val="minor"/>
      </rPr>
      <t xml:space="preserve">OPTION </t>
    </r>
    <r>
      <rPr>
        <sz val="8"/>
        <color theme="1"/>
        <rFont val="Calibri"/>
        <family val="2"/>
        <scheme val="minor"/>
      </rPr>
      <t>: Vous pouvez faire évoluer les charges au cours des années (par défaut les charges d'une année sont les mêmes que l'année précédente si pas d'autres charges précisées)</t>
    </r>
  </si>
  <si>
    <t>Calculs auto liés au Personnel</t>
  </si>
  <si>
    <t>Taux générique (investissements et charges externes)</t>
  </si>
  <si>
    <t>Note : Tout est calculé automatiquement.
Vous pouvez définir un taux de TVA par type d'activité, qui sera utilisé aussi bien pour les encaissements de TVA liés au Chiffre d'affaires que pour les décaissements de TVA liés aux charges variables.
Vous pouvez également définir un taux de TVA générique pour les investissements et les charges externes.</t>
  </si>
  <si>
    <t xml:space="preserve">Avance à rembourser à un incubateur </t>
  </si>
  <si>
    <t>FISY INNOVATION - Le prévisionnel financier facile et gratuit pour Business Plan !</t>
  </si>
  <si>
    <t>Cases à renseigner (basic)</t>
  </si>
  <si>
    <t>Charges variables (avancé) 
(en € HT)</t>
  </si>
  <si>
    <t>Charges variables avancées (en € HT)</t>
  </si>
  <si>
    <t>Charges mensuelles récurrentes par achat 
(en €)</t>
  </si>
  <si>
    <r>
      <rPr>
        <b/>
        <sz val="12"/>
        <color theme="1"/>
        <rFont val="Calibri"/>
        <family val="2"/>
        <scheme val="minor"/>
      </rPr>
      <t>Etape 8 : Analyser les onglets "Tableau de bord", "Comptes de résultats", "Plan de financement" et "Bilans"</t>
    </r>
    <r>
      <rPr>
        <sz val="11"/>
        <color theme="1"/>
        <rFont val="Calibri"/>
        <family val="2"/>
        <scheme val="minor"/>
      </rPr>
      <t xml:space="preserve">
Une fois les informations renseignées, l'outil générera les comptes de résultats de l'entreprise, les bilans, le plan de trésorerie menusel, le plan de financement, les points morts par années d'activités, le BFR ... et des graphiques que vous retrouverez dans le tableau de bord. Ces informations vous permettront d'analyser le potentiel du projet, les enjeux commerciaux, les enjeux de financements, ...
Vous pouvez désormais travailler par itération pour affiner votre vision financière de votre projet et votre stratégie d'entreprise.</t>
    </r>
  </si>
  <si>
    <r>
      <rPr>
        <b/>
        <sz val="12"/>
        <color theme="1"/>
        <rFont val="Calibri"/>
        <family val="2"/>
        <scheme val="minor"/>
      </rPr>
      <t>Etape 7 : Renseigner l'onglet "Trésorerie"</t>
    </r>
    <r>
      <rPr>
        <sz val="11"/>
        <color theme="1"/>
        <rFont val="Calibri"/>
        <family val="2"/>
        <scheme val="minor"/>
      </rPr>
      <t xml:space="preserve">
Préciser les financements identifiés pour le projet d'entreprise : capital (initial et augmentation par levée de fonds), prêts bancaires, subventions, … </t>
    </r>
  </si>
  <si>
    <t>Configuration de base</t>
  </si>
  <si>
    <r>
      <rPr>
        <b/>
        <sz val="8"/>
        <color theme="1"/>
        <rFont val="Calibri"/>
        <family val="2"/>
        <scheme val="minor"/>
      </rPr>
      <t xml:space="preserve">Note : </t>
    </r>
    <r>
      <rPr>
        <sz val="8"/>
        <color theme="1"/>
        <rFont val="Calibri"/>
        <family val="2"/>
        <scheme val="minor"/>
      </rPr>
      <t>Une fois que vous avez pris en main l'outil, vous pouvez affiner vos prévisions en personnalisant les données par défaut de cette partie "Configuration avancée".</t>
    </r>
  </si>
  <si>
    <r>
      <rPr>
        <b/>
        <sz val="8"/>
        <color theme="1"/>
        <rFont val="Calibri"/>
        <family val="2"/>
        <scheme val="minor"/>
      </rPr>
      <t>Note :</t>
    </r>
    <r>
      <rPr>
        <sz val="8"/>
        <color theme="1"/>
        <rFont val="Calibri"/>
        <family val="2"/>
        <scheme val="minor"/>
      </rPr>
      <t xml:space="preserve"> Indiquez dans ce tableau pour chaque activité, la prévision du nombre d'unités commandées mensuellement. </t>
    </r>
    <r>
      <rPr>
        <b/>
        <sz val="8"/>
        <color theme="1"/>
        <rFont val="Calibri"/>
        <family val="2"/>
        <scheme val="minor"/>
      </rPr>
      <t>Attention! On parle de commandes, et non de paiements.</t>
    </r>
    <r>
      <rPr>
        <sz val="8"/>
        <color theme="1"/>
        <rFont val="Calibri"/>
        <family val="2"/>
        <scheme val="minor"/>
      </rPr>
      <t xml:space="preserve"> 
Les délais de paiement sont à définir dans l'onglet "CONFIG". Les paiements associés seront automatiquement calculés ci-dessous, en fonction des informations entrées dans l'onglet "Configuration" en lien avec les "Commandes" renseignées.</t>
    </r>
  </si>
  <si>
    <t>Comptes courants</t>
  </si>
  <si>
    <t>Dette TVA</t>
  </si>
  <si>
    <r>
      <rPr>
        <b/>
        <sz val="12"/>
        <color theme="1"/>
        <rFont val="Calibri"/>
        <family val="2"/>
        <scheme val="minor"/>
      </rPr>
      <t>Etape 1 : Renseigner l'onglet "CONFIG"</t>
    </r>
    <r>
      <rPr>
        <sz val="11"/>
        <color theme="1"/>
        <rFont val="Calibri"/>
        <family val="2"/>
        <scheme val="minor"/>
      </rPr>
      <t xml:space="preserve">
L'onglet de configuration est le point de départ de la prise en main de l'outil. Commencez par renseigner les informations de "Configuration de base", notamment les cases jaunes.
Vous pourrez attaquer le renseignement des informations de "Configuration avancée" dans un second temps : ces informations sont pré-remplies pour vous simplifier la prise en main. Il vous sera très probablement nécéssaire de les ajuster à vos besoins par la suite.</t>
    </r>
  </si>
  <si>
    <r>
      <rPr>
        <b/>
        <sz val="12"/>
        <color theme="1"/>
        <rFont val="Calibri"/>
        <family val="2"/>
        <scheme val="minor"/>
      </rPr>
      <t>Etape 6 : Renseigner l'onglet "Commandes"</t>
    </r>
    <r>
      <rPr>
        <sz val="11"/>
        <color theme="1"/>
        <rFont val="Calibri"/>
        <family val="2"/>
        <scheme val="minor"/>
      </rPr>
      <t xml:space="preserve">
Précisez les prévisions de commandes mensuelles par type d'activité. Les encaissements et les décaissements liés à ces commandes (chiffres d'affaires et charges variables associées) seront calculés automatiquement sur la base des informations précisées dans l'onglet "CONFIG" (dans les tableaux "Chiffres d'Affaires" et "Charges variables"). Si vous avez renseigné des charges variables avec l'onglet "Charges variables (avancé)" (au lieu de la version simplifié de l'onglet "CONFIG), les charges variables seront calculées automatiquement sur la base des informations de cet onglet.</t>
    </r>
  </si>
  <si>
    <r>
      <rPr>
        <b/>
        <sz val="8"/>
        <color theme="1"/>
        <rFont val="Calibri"/>
        <family val="2"/>
        <scheme val="minor"/>
      </rPr>
      <t xml:space="preserve">OPTION </t>
    </r>
    <r>
      <rPr>
        <sz val="8"/>
        <color theme="1"/>
        <rFont val="Calibri"/>
        <family val="2"/>
        <scheme val="minor"/>
      </rPr>
      <t>: Vous pouvez faire évoluer des prix de vente au cours des années (par défaut le prix d'une année est celui de l'année précédente si pas d'autre prix précisé)</t>
    </r>
  </si>
  <si>
    <r>
      <rPr>
        <b/>
        <sz val="8"/>
        <color theme="1"/>
        <rFont val="Calibri"/>
        <family val="2"/>
        <scheme val="minor"/>
      </rPr>
      <t>Note :</t>
    </r>
    <r>
      <rPr>
        <sz val="8"/>
        <color theme="1"/>
        <rFont val="Calibri"/>
        <family val="2"/>
        <scheme val="minor"/>
      </rPr>
      <t xml:space="preserve"> Les comptes de résultats sont calculés automatiquement à partir des informations que vous avez renseignées.</t>
    </r>
  </si>
  <si>
    <r>
      <rPr>
        <b/>
        <sz val="8"/>
        <color theme="1"/>
        <rFont val="Calibri"/>
        <family val="2"/>
        <scheme val="minor"/>
      </rPr>
      <t>Note :</t>
    </r>
    <r>
      <rPr>
        <sz val="8"/>
        <color theme="1"/>
        <rFont val="Calibri"/>
        <family val="2"/>
        <scheme val="minor"/>
      </rPr>
      <t xml:space="preserve"> Les bilans sont calculés automatiquement à partir des informations que vous avez renseignées.</t>
    </r>
  </si>
  <si>
    <t>Nombre d'unités par commande client</t>
  </si>
  <si>
    <t>OPTION :  % du temps en Innovation (CII)</t>
  </si>
  <si>
    <t>OPTION :  % du temps en Recherche (CIR)</t>
  </si>
  <si>
    <t>OPTION :  % d'utilisation pour de la Recherche (CIR)</t>
  </si>
  <si>
    <t>OPTION :  % d'utilisation pour de l'Innovation (CII)</t>
  </si>
  <si>
    <t>Note :
Définissez pour chaque activité, les différents achats liés à une commande (voir "Chiffre d'affaires"). Pour chaque achat nécessaire, il faudra spécifier le prix unitaire, le nombre d'unités nécessaires par commande client, ainsi que des informations liées au calcul du stock, de la livraison et du paiement. 
OPTIONNEL : Des charges récurrentes mensuelles pourront être calculées par achat (pour de la maintenance de pièces par exemple). On pourra définir la limite de la durée du contrat de charges récurrentes.
OPTIONNEL : Vous pouvez faire évoluer le prix des charges année par année en utilisant le tableau ci à droite.</t>
  </si>
  <si>
    <t>Calcul du CII</t>
  </si>
  <si>
    <t>OPTION : Type de prestataire (Pour calcul du CIR et CII)</t>
  </si>
  <si>
    <r>
      <rPr>
        <b/>
        <sz val="8"/>
        <color theme="1"/>
        <rFont val="Calibri"/>
        <family val="2"/>
        <scheme val="minor"/>
      </rPr>
      <t>Note :</t>
    </r>
    <r>
      <rPr>
        <sz val="8"/>
        <color theme="1"/>
        <rFont val="Calibri"/>
        <family val="2"/>
        <scheme val="minor"/>
      </rPr>
      <t xml:space="preserve">
Pour avoir une vision analytique de votre projet, vous pouvez répartir vos investissements par activité(s). Veillez  à ce que le total des % de répartition fassent bien 100%! 
Définissez ensuite pour chaque investissement, le niveau d'utilisation (en %) liée à de la recherche (CIR) et de l'innovation (CII). </t>
    </r>
  </si>
  <si>
    <t>CII Final</t>
  </si>
  <si>
    <t>Calcul du CICE</t>
  </si>
  <si>
    <t>Salaires chargés éligibles</t>
  </si>
  <si>
    <t>CICE Final</t>
  </si>
  <si>
    <t>Excédents annuels d'aides liés aux minimis</t>
  </si>
  <si>
    <t>CIR &amp; CII &amp; CICE</t>
  </si>
  <si>
    <t>Créance CIR-CII-CICE</t>
  </si>
  <si>
    <t>Excédents d'aides liés aux minimis européens</t>
  </si>
  <si>
    <t>Charges financières</t>
  </si>
  <si>
    <t xml:space="preserve">Base JEI des charges éligibles de R&amp;D </t>
  </si>
  <si>
    <t>Salaires chargés (après éxonération JEI)</t>
  </si>
  <si>
    <t>Version</t>
  </si>
  <si>
    <r>
      <rPr>
        <b/>
        <sz val="8"/>
        <color theme="1"/>
        <rFont val="Calibri"/>
        <family val="2"/>
        <scheme val="minor"/>
      </rPr>
      <t xml:space="preserve">Note :
</t>
    </r>
    <r>
      <rPr>
        <sz val="8"/>
        <color theme="1"/>
        <rFont val="Calibri"/>
        <family val="2"/>
        <scheme val="minor"/>
      </rPr>
      <t xml:space="preserve">
Pour avoir une vision analytique de votre projet, vous pouvez répartir vos prestations sous-traitées par activité(s). Veillez  à ce que le total des % de répartition fassent bien 100%! 
Pour le calcul du CIR et CII, vous devez définir le % d'utilisation de chaque sous-traitance pour de la recherche (CIR) et innovation (CII). Ensuite définissez le type de prestataire qui effectue la prestation :
   - 0 : Prestation non liée à de la R&amp;D/Innovation ou réalisée avec un prestataire non labelisé CIR/CII
   - 1 : Prestation de R&amp;D/Innovation sous-traitée à un prestataire labelisé CIR/CII (la prestation sera intégrée à l'enveloppe éligible CIR à 100%)
   - 2 : Prestation de R&amp;D/Innovation sous-traitée à un laboratoire public (la prestation sera intégrée à l'enveloppe éligible CIR/CII à 200%)</t>
    </r>
  </si>
  <si>
    <r>
      <rPr>
        <b/>
        <sz val="10"/>
        <color theme="1"/>
        <rFont val="Calibri"/>
        <family val="2"/>
        <scheme val="minor"/>
      </rPr>
      <t>Note sur le marketing mix :</t>
    </r>
    <r>
      <rPr>
        <sz val="11"/>
        <color theme="1"/>
        <rFont val="Calibri"/>
        <family val="2"/>
        <scheme val="minor"/>
      </rPr>
      <t xml:space="preserve">
Le but de ce tableau est de vous aider à comprendre la construction du chiffre d'affaires, de la marge brute, de l'EBE et du REx par rapport aux différentes activités. C'est un outil interessant pour comparer l'impact de chaque activité sur le CA, la marge, l'EBE et le REx. Les % sont tous calculés sur le ratio "ligne courante"/ "CA de la colonne courante".</t>
    </r>
  </si>
  <si>
    <r>
      <rPr>
        <b/>
        <sz val="10"/>
        <color theme="1"/>
        <rFont val="Calibri"/>
        <family val="2"/>
        <scheme val="minor"/>
      </rPr>
      <t xml:space="preserve">Note </t>
    </r>
    <r>
      <rPr>
        <sz val="10"/>
        <color theme="1"/>
        <rFont val="Calibri"/>
        <family val="2"/>
        <scheme val="minor"/>
      </rPr>
      <t>: Le plan de financement est calculé automatiquement à partir des informations que vous avez renseignées.</t>
    </r>
  </si>
  <si>
    <t>Prêts bancaires CT</t>
  </si>
  <si>
    <t>Prêts bancaires MT/LT</t>
  </si>
  <si>
    <t>Remboursement des prêts bancaires</t>
  </si>
  <si>
    <t>Comptes courants (total)</t>
  </si>
  <si>
    <t>Subvention 1</t>
  </si>
  <si>
    <t>Subvention 2</t>
  </si>
  <si>
    <t>Subvention 3</t>
  </si>
  <si>
    <t>Autres subventions</t>
  </si>
  <si>
    <t>Autres comptes courants</t>
  </si>
  <si>
    <t>Compte courant 3</t>
  </si>
  <si>
    <t>Compte courant 2</t>
  </si>
  <si>
    <t>Remboursements comptes courants (total)</t>
  </si>
  <si>
    <t>Impots sur les sociétés (IS)</t>
  </si>
  <si>
    <t>TVA -
Charges variables</t>
  </si>
  <si>
    <t>TVA -
Chiffre d'affaires</t>
  </si>
  <si>
    <r>
      <rPr>
        <b/>
        <sz val="12"/>
        <color theme="1"/>
        <rFont val="Calibri"/>
        <family val="2"/>
        <scheme val="minor"/>
      </rPr>
      <t>Etape 0 : Introduction</t>
    </r>
    <r>
      <rPr>
        <sz val="11"/>
        <color theme="1"/>
        <rFont val="Calibri"/>
        <family val="2"/>
        <scheme val="minor"/>
      </rPr>
      <t xml:space="preserve">
Un outil financier est un support d'aide à la réflexion de construction et de validation d'une stratégie d'entreprise. Pour utiliser cet outil, il faudra :
 1 - Commencer par renseigner des informations sur le projet d'entreprise </t>
    </r>
    <r>
      <rPr>
        <b/>
        <sz val="11"/>
        <color theme="1"/>
        <rFont val="Calibri"/>
        <family val="2"/>
        <scheme val="minor"/>
      </rPr>
      <t>(ONGLETS VERTS)</t>
    </r>
    <r>
      <rPr>
        <sz val="11"/>
        <color theme="1"/>
        <rFont val="Calibri"/>
        <family val="2"/>
        <scheme val="minor"/>
      </rPr>
      <t xml:space="preserve">
 2 - Analyser les résultats </t>
    </r>
    <r>
      <rPr>
        <b/>
        <sz val="11"/>
        <color theme="1"/>
        <rFont val="Calibri"/>
        <family val="2"/>
        <scheme val="minor"/>
      </rPr>
      <t>(ONGLETS BLEUS)</t>
    </r>
    <r>
      <rPr>
        <sz val="11"/>
        <color theme="1"/>
        <rFont val="Calibri"/>
        <family val="2"/>
        <scheme val="minor"/>
      </rPr>
      <t xml:space="preserve">
Une approche itérative de ces phases est généralement nécessaire pour affiner votre projet. Nous vous conseillons de commencer par renseigner dans un premier temps les informations basiques  (cases jaunes) et dans un second temps seulement  de renseigner les informations avancées (cases marrons). FISY n'est pas un outil comptable : Nous vous conseillons d'utiliser FISY pour construire votre business model et plan de financement, mais de finaliser ensuite  ce travail avec un expert comptable.
Toute l'articulation de l'outil repose sur la possibilité de différencier plusieurs activités de revenus au sein de votre projet. Nous vous proposons de pouvoir gérer jusqu'à 8 "activités", même si la majorité des projets n'auront besoin de gérer qu'une ou deux activité(s).
Les montants doivent être indiqués en € HT. Tous les calculs de TVA seront gérés automatiquement. La TVA est par défaut fixée à 20% mais peut être configurée dans l'onglet "CONFIG".
Les feuilles sont "protégées" pour éviter que des erreurs de manipulations endommagent l'outil. Vous pouvez cependant dévérouiller ces feuilles sans mot de passe si vous souhaitez les personnaliser (clic droit sur l'onglet, puis "Ôter la protection des feuilles"). Certains onglets de calculs automatiques sont "masqués". Pour les visualiser, faites un clic droit  sur la barre des onglets et choisissez "Afficher", puis sélectionnez l'onglet à afficher. </t>
    </r>
  </si>
  <si>
    <t>Prêts bancaires Court terme (CT)</t>
  </si>
  <si>
    <t>Prêts bancaires Moyen/Long terme (MT/LT)</t>
  </si>
  <si>
    <t>Remboursement prêts bancaires CT</t>
  </si>
  <si>
    <t>Remboursement prêts bancaires MT/LT</t>
  </si>
  <si>
    <t>Répartition par activités en % de l'utilisation estimée</t>
  </si>
  <si>
    <t>Jeune 
docteur
(VRAI/
FAUX)</t>
  </si>
  <si>
    <t>Nom</t>
  </si>
  <si>
    <t>Statut JEU</t>
  </si>
  <si>
    <t>Mettre le numéro de l'année (entre 1 et 5) si utilisation du staut JEI, 0 ou VIDE sinon)</t>
  </si>
  <si>
    <r>
      <rPr>
        <b/>
        <sz val="8"/>
        <color theme="1"/>
        <rFont val="Calibri"/>
        <family val="2"/>
        <scheme val="minor"/>
      </rPr>
      <t xml:space="preserve">Note sur le financement : </t>
    </r>
    <r>
      <rPr>
        <sz val="8"/>
        <color theme="1"/>
        <rFont val="Calibri"/>
        <family val="2"/>
        <scheme val="minor"/>
      </rPr>
      <t>Vous pouvez définir un taux ainsi qu'une durée de remboursement pour les prêts court et moyen/long terme.</t>
    </r>
  </si>
  <si>
    <r>
      <rPr>
        <b/>
        <sz val="8"/>
        <color theme="1"/>
        <rFont val="Calibri"/>
        <family val="2"/>
        <scheme val="minor"/>
      </rPr>
      <t xml:space="preserve">Note sur la TVA : </t>
    </r>
    <r>
      <rPr>
        <sz val="8"/>
        <color theme="1"/>
        <rFont val="Calibri"/>
        <family val="2"/>
        <scheme val="minor"/>
      </rPr>
      <t>Vous pouvez définir un taux de TVA par type d'activité, qui sera utilisé aussi bien pour les encaissements de TVA liés au Chiffre d'affaires que pour les décaissements de TVA liés aux charges variables. Vous pouvez également définir un taux de TVA générique pour les investissements et les charges externes.</t>
    </r>
  </si>
  <si>
    <r>
      <rPr>
        <b/>
        <sz val="8"/>
        <color theme="1"/>
        <rFont val="Calibri"/>
        <family val="2"/>
        <scheme val="minor"/>
      </rPr>
      <t xml:space="preserve">Note sur les dénominations : </t>
    </r>
    <r>
      <rPr>
        <sz val="8"/>
        <color theme="1"/>
        <rFont val="Calibri"/>
        <family val="2"/>
        <scheme val="minor"/>
      </rPr>
      <t xml:space="preserve">Vous pouvez gérer plusieurs activités de revenus et projets (R&amp;D, …) dans ce prévisionnel financier. Commencez par indiquer les intitulés de vos activités.
</t>
    </r>
    <r>
      <rPr>
        <b/>
        <sz val="8"/>
        <color theme="1"/>
        <rFont val="Calibri"/>
        <family val="2"/>
        <scheme val="minor"/>
      </rPr>
      <t xml:space="preserve">
Note sur la construction du chiffre d'affaires : </t>
    </r>
    <r>
      <rPr>
        <sz val="8"/>
        <color theme="1"/>
        <rFont val="Calibri"/>
        <family val="2"/>
        <scheme val="minor"/>
      </rPr>
      <t>Renseigner par activité de revenus :
 - Le revenu unitaire (par unité commandée. Le nombre d'unités commandées étant défini mensuellement dans l'onglet "Commandes")
 - Les revenus récurrents par unité commandée (pour une commande, un revenu récurrent mensuel sera généré durant la durée du contrat définie juste après)
 - La durée du contrat récurrent par commande
 - Le délai de livraison (temps de production+livraison)
 - Le délai de paiement client
 - L'acompte éventuellement payé par le client
 - Le solde intermédiaire (il est défini comme à mi parcours du temps total de livraison)
 - Le solde final (automatique)
Les revenus récurrents sont payés à partir de la livraison de la commande, mensuellement et en totalité au délai de paiement. Ils prennent fin au terme de la durée du contrat.</t>
    </r>
  </si>
  <si>
    <r>
      <rPr>
        <b/>
        <sz val="8"/>
        <color theme="1"/>
        <rFont val="Calibri"/>
        <family val="2"/>
        <scheme val="minor"/>
      </rPr>
      <t xml:space="preserve">Note sur les charges variables : </t>
    </r>
    <r>
      <rPr>
        <sz val="8"/>
        <color theme="1"/>
        <rFont val="Calibri"/>
        <family val="2"/>
        <scheme val="minor"/>
      </rPr>
      <t>Ces informations permettent de générer automatiquement une approche simplifié, mais suffisante pour la plupart des projets  (et dans un premier temps pour les autres), de calcul des charges variables associées aux commandes précisées dans l'onglet "Commandes". Les données à renseigner suivent le même modèle que le tableau ci-dessus. La durée du contrat récurrent d'une ligne de charge est la même que celle renseignée à activité identique dans le tableau ci-dessus.
Il est possible d'avoir une approche plus fine du calcul des charges variables associées aux commandes dans l'onglet "Charges variables (avancé)", notamment pour les activités nécessitant une gestion de stocks importants : Cet onglet est "masqué" par défaut. Si vous souhaitez l'utiliser, il vous suffit de faire un clic droit sur la barre des onglets et de choisir l'option "Afficher", puis de sélectionner "Charges variables (avancé)" : celui-ci apparaitra dans la barre des onglets et vous pourrez désormais l'utiliser aussi simplement qu'un autre onglet.
NB: Pour utiliser le calcul de charges variables avancé, veillez à ce que le tableau ci-dessous soit vide. Dans le cas contraire, l'outil utilisera le calcul simplifié. Le champ "Vous avez choisi le calcul simplifié", vous indique explicitement le type de calcul choisi et pris en compte par l'outil.</t>
    </r>
  </si>
  <si>
    <t>Renseigner "VRAI" ou "FAUX". Le JEU est un statut particulier proche du JEI éligible uniquement pour certaies entreprises issues du milieu universitaire.</t>
  </si>
  <si>
    <t>Charges de personnel totale</t>
  </si>
  <si>
    <r>
      <rPr>
        <b/>
        <sz val="14"/>
        <color theme="1"/>
        <rFont val="Calibri"/>
        <family val="2"/>
        <scheme val="minor"/>
      </rPr>
      <t>Conseil : Lire l'onglet "GUIDE" avant utilisation de cet outil.</t>
    </r>
    <r>
      <rPr>
        <sz val="14"/>
        <color theme="1"/>
        <rFont val="Calibri"/>
        <family val="2"/>
        <scheme val="minor"/>
      </rPr>
      <t xml:space="preserve"> </t>
    </r>
    <r>
      <rPr>
        <sz val="11"/>
        <color theme="1"/>
        <rFont val="Calibri"/>
        <family val="2"/>
        <scheme val="minor"/>
      </rPr>
      <t xml:space="preserve">Une connaissance minimale de la finance est préférable pour tirer pleinement partie de l'outil.
Cet outil a été créé dans le but de faciliter au créateur d'entreprise la modélisation financière de son projet. Il a été conçu pour être simple à utiliser, complet et qu'il puisse être suffisament générique pour être utilisable pour la plupart des projets. </t>
    </r>
    <r>
      <rPr>
        <b/>
        <sz val="11"/>
        <color theme="1"/>
        <rFont val="Calibri"/>
        <family val="2"/>
        <scheme val="minor"/>
      </rPr>
      <t>Vous pouvez également si besoin créer des onglets personnalisés pour des calculs intermédiaires spécifiques.</t>
    </r>
  </si>
  <si>
    <t>Note : Ces impôts et taxes sont calculés automatiquement sur la base des informations saisies. 
Ces informations, correspondant aux principaux impôts et taxes, sont données à titre indicatif. Elles ne représentent pas l'exhaustivité des impots et taxes existantes et ne garantissent pas un calcul exact pour les impôts et taxes cités. La CFE est calculée sur un taux moyen de 27,26%, en prenant en compte des dégrèvements possibles et un montant minimal à payer.</t>
  </si>
  <si>
    <t>Charges salariales</t>
  </si>
  <si>
    <t>Durée d'amortissement (en années) 
0 si non amortissable</t>
  </si>
  <si>
    <t>Avances et prêts remboursables (total)</t>
  </si>
  <si>
    <t>Avances et prêts remboursables 1</t>
  </si>
  <si>
    <t>Avances et prêts remboursables 2</t>
  </si>
  <si>
    <t>Avances et prêts remboursables 3</t>
  </si>
  <si>
    <t xml:space="preserve">Avances et prêts remboursables </t>
  </si>
  <si>
    <t>Prêts et avances</t>
  </si>
  <si>
    <t>Autres avances et prêts remboursables</t>
  </si>
  <si>
    <t>Remboursements avances et prêts remboursables  (total)</t>
  </si>
  <si>
    <t>Remboursement avances et prêts rembousables</t>
  </si>
  <si>
    <t>Compte courant 1</t>
  </si>
  <si>
    <t>Remboursement des comptes courants</t>
  </si>
  <si>
    <t>JEI (charges patronales et CET)</t>
  </si>
  <si>
    <t xml:space="preserve">Vous appréciez FISY? N'oubliez pas de nous soutenir!             </t>
  </si>
  <si>
    <t>Sous-total éligible</t>
  </si>
  <si>
    <t>Déduction des avances et prêts remboursables</t>
  </si>
  <si>
    <t>Réintégration des remboursements dans la base éligible</t>
  </si>
  <si>
    <t>Base récupérable sur remboursement</t>
  </si>
  <si>
    <r>
      <rPr>
        <b/>
        <sz val="12"/>
        <color theme="1"/>
        <rFont val="Calibri"/>
        <family val="2"/>
        <scheme val="minor"/>
      </rPr>
      <t>Etape 3 : Renseigner l'onglet "Charges externes"</t>
    </r>
    <r>
      <rPr>
        <b/>
        <sz val="11"/>
        <color theme="1"/>
        <rFont val="Calibri"/>
        <family val="2"/>
        <scheme val="minor"/>
      </rPr>
      <t xml:space="preserve">
</t>
    </r>
    <r>
      <rPr>
        <sz val="11"/>
        <color theme="1"/>
        <rFont val="Calibri"/>
        <family val="2"/>
        <scheme val="minor"/>
      </rPr>
      <t xml:space="preserve">
Précisez les charges externes de l'entreprise. Une partie est calculée automatiquement à partir d'informations,  que vous pouvez modifier,  définies dans la partie "Configuration avancée" de l'ongelt "CONFIG". Vous pouvez également préciser d'autres charges mensuellement. Vous pouvez préciser dans les tableaux situés sur la droite, la répartition de ces charges sur les différentes activités de l'entreprise.</t>
    </r>
  </si>
  <si>
    <t>Calculé sur la base d'un forfait fixe annuel + variable en % du CA</t>
  </si>
  <si>
    <t>Calculé sur la base d'un forfait fixe annuel + variable en % des salaires des salariés</t>
  </si>
  <si>
    <t>Calculé sur la base d'un forfait fixe annuel + variable par salarié</t>
  </si>
  <si>
    <r>
      <rPr>
        <b/>
        <sz val="8"/>
        <color theme="1"/>
        <rFont val="Calibri"/>
        <family val="2"/>
        <scheme val="minor"/>
      </rPr>
      <t>Note sur les charges :</t>
    </r>
    <r>
      <rPr>
        <sz val="8"/>
        <color theme="1"/>
        <rFont val="Calibri"/>
        <family val="2"/>
        <scheme val="minor"/>
      </rPr>
      <t xml:space="preserve"> Il est possible de modifier le taux de charges salariales moyen proposé.
Note sur la gratification des stagiaires : En France, il y a une gratification minimale obligatoire si le stage dure plus de deux mois. Un employeur ne paie cependant pas de charges, si le salaire du stagiaire est égale au minimum légale. </t>
    </r>
  </si>
  <si>
    <r>
      <rPr>
        <b/>
        <sz val="8"/>
        <color theme="1"/>
        <rFont val="Calibri"/>
        <family val="2"/>
        <scheme val="minor"/>
      </rPr>
      <t xml:space="preserve">Note : </t>
    </r>
    <r>
      <rPr>
        <sz val="8"/>
        <color theme="1"/>
        <rFont val="Calibri"/>
        <family val="2"/>
        <scheme val="minor"/>
      </rPr>
      <t>Renseignez ici les encaissements liés à l'apport et augmentation en capital, de comptes courants, prêts remboursables et prêts bancaires, ainsi que les décaissements liés aux remboursements des comptes courants et des prêts (en fonction de vos échéanciers).</t>
    </r>
  </si>
  <si>
    <r>
      <rPr>
        <b/>
        <sz val="12"/>
        <color theme="1"/>
        <rFont val="Calibri"/>
        <family val="2"/>
        <scheme val="minor"/>
      </rPr>
      <t>Etape 4 : Renseigner l'onglet "Sous-traitances"</t>
    </r>
    <r>
      <rPr>
        <sz val="11"/>
        <color theme="1"/>
        <rFont val="Calibri"/>
        <family val="2"/>
        <scheme val="minor"/>
      </rPr>
      <t xml:space="preserve">
Précisez les prestations sous-traitées  nécessaires pour le projet. Vous pouvez dissocier les types de prestations sous-traitées par ligne. Pour chaque ligne, vous pourrez préciser mensuellement les montants des sous-traitances. En dessous, pour pourrez également préciser leurs répartitions en fonction des activités de l'entreprise et le type de prestataires.</t>
    </r>
  </si>
  <si>
    <r>
      <rPr>
        <b/>
        <sz val="12"/>
        <color theme="1"/>
        <rFont val="Calibri"/>
        <family val="2"/>
        <scheme val="minor"/>
      </rPr>
      <t>Etape 5 : Renseigner l'onglet "Investissements"</t>
    </r>
    <r>
      <rPr>
        <sz val="11"/>
        <color theme="1"/>
        <rFont val="Calibri"/>
        <family val="2"/>
        <scheme val="minor"/>
      </rPr>
      <t xml:space="preserve">
Précisez les investissements nécessaires pour le projet. Vous pouvez dissocier les types d'investissements par ligne. Pour chaque ligne, vous pourrez préciser les montants d'investisements mensuellement ainsi que les durées d'amortissement (tout à droite du tableau). En dessous, pour pourrez également préciser leurs répartitions en fonction des activités et le taux d'utilisation pour des activités de R&amp;D (pour le calcul du CIR, CII et JEI).</t>
    </r>
  </si>
  <si>
    <r>
      <rPr>
        <b/>
        <sz val="8"/>
        <color theme="1"/>
        <rFont val="Calibri"/>
        <family val="2"/>
        <scheme val="minor"/>
      </rPr>
      <t xml:space="preserve">Note </t>
    </r>
    <r>
      <rPr>
        <sz val="8"/>
        <color theme="1"/>
        <rFont val="Calibri"/>
        <family val="2"/>
        <scheme val="minor"/>
      </rPr>
      <t>: Informations à renseigner pour démarrer votre prévisionnel.  l'onglet "CONFIG" possède  plus bas une deuxième zone de "Configuration avancée" à ne remplir qu'une fois que l'outil vous est plus familier.</t>
    </r>
  </si>
  <si>
    <r>
      <rPr>
        <b/>
        <sz val="8"/>
        <color theme="1"/>
        <rFont val="Calibri"/>
        <family val="2"/>
        <scheme val="minor"/>
      </rPr>
      <t xml:space="preserve">Note sur les charges fixes : </t>
    </r>
    <r>
      <rPr>
        <sz val="8"/>
        <color theme="1"/>
        <rFont val="Calibri"/>
        <family val="2"/>
        <scheme val="minor"/>
      </rPr>
      <t>Les charges externes grisées, dont les décaissements sont lissés mensuellement, sont calculées automatiquement à partir : Des informations indiquées dans la section "Charges externes" de l'onglet "CONFIG" (information de "Configuration avancée"), du chiffre d'affaires calculé et des informations de personnel renseignées. C'est une évaluation rapide pour vous donner une idée du volume des charges externes de votre future activité. Vous pourrez renseigner plus précisement  d'autres charges externes personnalisables si besoin dans les cases marrons. Renseignez dans ce cas le nom du poste de charges dans le tableau de gauche et les décaissements mensuels associés dans le tableau de droite.
OPTION : Pour une vision analytique, vous pouvez répartir les charges externes par activité dans le tableau intitulé "OPTION : Répartition en % des charges par activité" situé sur la droite. Attention à bien vérifier que le total fasse 100% !</t>
    </r>
  </si>
  <si>
    <r>
      <rPr>
        <b/>
        <sz val="8"/>
        <color theme="1"/>
        <rFont val="Calibri"/>
        <family val="2"/>
        <scheme val="minor"/>
      </rPr>
      <t>Note :</t>
    </r>
    <r>
      <rPr>
        <sz val="8"/>
        <color theme="1"/>
        <rFont val="Calibri"/>
        <family val="2"/>
        <scheme val="minor"/>
      </rPr>
      <t xml:space="preserve"> Définissez vos investissements dans le tableau ci-dessous en précisant les intitulés et les montants. Précisez également la durée d'amortissement de ces investissements dans le tableau à droite de ce premier tableau.
Dans le tableau encore en dessous, vous pourrez répartir vos investissements par "Activité" et préciser également le niveau d'utilisation pour de la R&amp;D (pour le calcul du CIR et du CII).</t>
    </r>
  </si>
  <si>
    <r>
      <rPr>
        <b/>
        <sz val="8"/>
        <color theme="1"/>
        <rFont val="Calibri"/>
        <family val="2"/>
        <scheme val="minor"/>
      </rPr>
      <t>Note :</t>
    </r>
    <r>
      <rPr>
        <sz val="8"/>
        <color theme="1"/>
        <rFont val="Calibri"/>
        <family val="2"/>
        <scheme val="minor"/>
      </rPr>
      <t xml:space="preserve"> Définissez les prestations sous-traitées dans le tableau ci-dessous en précisant les intitulés et les montants. 
Dans le tableau encore en dessous, vous pourrez répartir vos prestations par "Activité" et préciser également le type de prestataires (pour le calcul du CIR et du CII).</t>
    </r>
  </si>
  <si>
    <r>
      <rPr>
        <b/>
        <sz val="10"/>
        <color theme="1"/>
        <rFont val="Calibri"/>
        <family val="2"/>
        <scheme val="minor"/>
      </rPr>
      <t>Note sur le Ratio EBE / Besoin en financement :</t>
    </r>
    <r>
      <rPr>
        <sz val="10"/>
        <color theme="1"/>
        <rFont val="Calibri"/>
        <family val="2"/>
        <scheme val="minor"/>
      </rPr>
      <t xml:space="preserve">
Le % correspond à la somme des EBE cumulés au fil des années par activité sur la somme des besoins en financement (personnel+investissement) cumulés par activité.
Ce tableau peut aider à évaluer la pertinence des activités au regard des investissements nécessaires.</t>
    </r>
  </si>
  <si>
    <r>
      <rPr>
        <b/>
        <sz val="12"/>
        <color theme="1"/>
        <rFont val="Calibri"/>
        <family val="2"/>
        <scheme val="minor"/>
      </rPr>
      <t>Etape 2 : Renseigner l'onglet "Personnel"</t>
    </r>
    <r>
      <rPr>
        <b/>
        <sz val="11"/>
        <color theme="1"/>
        <rFont val="Calibri"/>
        <family val="2"/>
        <scheme val="minor"/>
      </rPr>
      <t xml:space="preserve">
</t>
    </r>
    <r>
      <rPr>
        <sz val="11"/>
        <color theme="1"/>
        <rFont val="Calibri"/>
        <family val="2"/>
        <scheme val="minor"/>
      </rPr>
      <t xml:space="preserve">
Précisez les besoins en ressources humaines du projet au court du temps. Vous aurez à renseigner le salaire brut des personnes, mensuellement pour les années 1 et 2 et semestriellement pour les années 3 à 5. Les charges patronales sont calculées automatiquement. Vous pouvez préciser dans les tableaux situés sur la droite, la part de l'activité des employés sur des dimensiosn de R&amp;D et la répartition de leur temps sur les différentes activités de l'entreprise. Vous pourrez modifier le taux de charges dans l'onglet "CONFIG". Pour les dirigeants au régime TNS, précisez directement un salaire totalement chargé. </t>
    </r>
  </si>
  <si>
    <r>
      <rPr>
        <b/>
        <sz val="8"/>
        <color theme="1"/>
        <rFont val="Calibri"/>
        <family val="2"/>
        <scheme val="minor"/>
      </rPr>
      <t xml:space="preserve">Note : </t>
    </r>
    <r>
      <rPr>
        <sz val="8"/>
        <color theme="1"/>
        <rFont val="Calibri"/>
        <family val="2"/>
        <scheme val="minor"/>
      </rPr>
      <t>Renseignez dans cet onglet les informations sur le personnel de l'entreprise. Pour les dirigeants au régime TNS, précisez directement le salaire totalement chargé.
OPTION : Précisez par année le % de temps passé à des activités de Recherche pour les profils éligibles au CIR et en Innovation pour le CII dans les colonnes situées à droite.
OPTION : Pour une vision analytique, vous pouvez répartir la charge de personnel par activité dans le tableau intitulé "OPTION : Répartition du temps sur les activités de l'entreprise (en % du temps des salariés)" situé sur la droite. Attention à ce que le total fasse 100% !</t>
    </r>
  </si>
  <si>
    <t>Dirigeant (régime TNS)</t>
  </si>
  <si>
    <t>Dirigeant (salarié)</t>
  </si>
  <si>
    <t>Basé sur les taux de 2014.</t>
  </si>
  <si>
    <t>1.29</t>
  </si>
  <si>
    <t>Nouveaux taux 2014 d'exonération de charges patronales à 100% pendant 8 ans, pour JEI</t>
  </si>
  <si>
    <t>Versions majeures</t>
  </si>
  <si>
    <t>1.0</t>
  </si>
  <si>
    <t>Création de FISY INNOVATION version 1.0</t>
  </si>
</sst>
</file>

<file path=xl/styles.xml><?xml version="1.0" encoding="utf-8"?>
<styleSheet xmlns="http://schemas.openxmlformats.org/spreadsheetml/2006/main">
  <numFmts count="17">
    <numFmt numFmtId="5" formatCode="#,##0\ &quot;€&quot;;\-#,##0\ &quot;€&quot;"/>
    <numFmt numFmtId="8" formatCode="#,##0.00\ &quot;€&quot;;[Red]\-#,##0.00\ &quot;€&quot;"/>
    <numFmt numFmtId="44" formatCode="_-* #,##0.00\ &quot;€&quot;_-;\-* #,##0.00\ &quot;€&quot;_-;_-* &quot;-&quot;??\ &quot;€&quot;_-;_-@_-"/>
    <numFmt numFmtId="164" formatCode="#,##0\ &quot;€&quot;"/>
    <numFmt numFmtId="165" formatCode="_-* #,##0\ &quot;€&quot;_-;\-* #,##0\ &quot;€&quot;_-;_-* &quot;-&quot;??\ &quot;€&quot;_-;_-@_-"/>
    <numFmt numFmtId="166" formatCode="#,##0\ &quot;€&quot;;\-#,##0\ &quot;€&quot;;;@"/>
    <numFmt numFmtId="167" formatCode=";;;@"/>
    <numFmt numFmtId="168" formatCode="[$-40C]mmm\ yyyy;@"/>
    <numFmt numFmtId="169" formatCode="0%;\-0%;;@"/>
    <numFmt numFmtId="170" formatCode="#,##0_ ;\-#,##0\ "/>
    <numFmt numFmtId="171" formatCode="#,##0;\-#,##0;;@"/>
    <numFmt numFmtId="172" formatCode="0.0%"/>
    <numFmt numFmtId="173" formatCode="dd/mm/yy;@"/>
    <numFmt numFmtId="174" formatCode="00000"/>
    <numFmt numFmtId="175" formatCode="#,##0.00\ &quot;€&quot;"/>
    <numFmt numFmtId="176" formatCode="#,##0.0\ &quot;€&quot;;\-#,##0.00\ &quot;€&quot;;;@"/>
    <numFmt numFmtId="177" formatCode="#,##0.00\ &quot;€&quot;;\-#,##0.00\ &quot;€&quot;;;@"/>
  </numFmts>
  <fonts count="17">
    <font>
      <sz val="11"/>
      <color theme="1"/>
      <name val="Calibri"/>
      <family val="2"/>
      <scheme val="minor"/>
    </font>
    <font>
      <b/>
      <sz val="11"/>
      <color theme="1"/>
      <name val="Calibri"/>
      <family val="2"/>
      <scheme val="minor"/>
    </font>
    <font>
      <b/>
      <sz val="11"/>
      <name val="Calibri"/>
      <family val="2"/>
      <scheme val="minor"/>
    </font>
    <font>
      <sz val="11"/>
      <color indexed="8"/>
      <name val="Calibri"/>
      <family val="2"/>
      <scheme val="minor"/>
    </font>
    <font>
      <b/>
      <sz val="11"/>
      <color indexed="8"/>
      <name val="Calibri"/>
      <family val="2"/>
      <scheme val="minor"/>
    </font>
    <font>
      <sz val="11"/>
      <color indexed="10"/>
      <name val="Calibri"/>
      <family val="2"/>
      <scheme val="minor"/>
    </font>
    <font>
      <sz val="11"/>
      <color theme="1"/>
      <name val="Calibri"/>
      <family val="2"/>
      <scheme val="minor"/>
    </font>
    <font>
      <b/>
      <sz val="14"/>
      <color theme="1"/>
      <name val="Calibri"/>
      <family val="2"/>
      <scheme val="minor"/>
    </font>
    <font>
      <sz val="8"/>
      <color theme="1"/>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2"/>
      <color theme="1"/>
      <name val="Calibri"/>
      <family val="2"/>
      <scheme val="minor"/>
    </font>
    <font>
      <sz val="14"/>
      <color theme="1"/>
      <name val="Calibri"/>
      <family val="2"/>
      <scheme val="minor"/>
    </font>
    <font>
      <sz val="12"/>
      <color theme="1"/>
      <name val="Calibri"/>
      <family val="2"/>
      <scheme val="minor"/>
    </font>
    <font>
      <u/>
      <sz val="9.35"/>
      <color theme="10"/>
      <name val="Calibri"/>
      <family val="2"/>
    </font>
    <font>
      <u/>
      <sz val="11"/>
      <color theme="10"/>
      <name val="Calibri"/>
      <family val="2"/>
    </font>
  </fonts>
  <fills count="11">
    <fill>
      <patternFill patternType="none"/>
    </fill>
    <fill>
      <patternFill patternType="gray125"/>
    </fill>
    <fill>
      <patternFill patternType="solid">
        <fgColor theme="3" tint="0.59999389629810485"/>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2" tint="-0.499984740745262"/>
        <bgColor indexed="64"/>
      </patternFill>
    </fill>
    <fill>
      <patternFill patternType="solid">
        <fgColor rgb="FF92D050"/>
        <bgColor indexed="64"/>
      </patternFill>
    </fill>
  </fills>
  <borders count="27">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44" fontId="6" fillId="0" borderId="0" applyFont="0" applyFill="0" applyBorder="0" applyAlignment="0" applyProtection="0"/>
    <xf numFmtId="9" fontId="6" fillId="0" borderId="0" applyFont="0" applyFill="0" applyBorder="0" applyAlignment="0" applyProtection="0"/>
    <xf numFmtId="0" fontId="15" fillId="0" borderId="0" applyNumberFormat="0" applyFill="0" applyBorder="0" applyAlignment="0" applyProtection="0">
      <alignment vertical="top"/>
      <protection locked="0"/>
    </xf>
  </cellStyleXfs>
  <cellXfs count="596">
    <xf numFmtId="0" fontId="0" fillId="0" borderId="0" xfId="0"/>
    <xf numFmtId="0" fontId="0" fillId="0" borderId="0" xfId="0" applyFont="1"/>
    <xf numFmtId="0" fontId="2" fillId="2" borderId="1" xfId="0" applyFont="1" applyFill="1" applyBorder="1" applyAlignment="1">
      <alignment horizontal="center"/>
    </xf>
    <xf numFmtId="0" fontId="1" fillId="2" borderId="1" xfId="0" applyFont="1" applyFill="1" applyBorder="1" applyAlignment="1">
      <alignment horizontal="center"/>
    </xf>
    <xf numFmtId="0" fontId="1" fillId="2" borderId="4" xfId="0" applyFont="1" applyFill="1" applyBorder="1"/>
    <xf numFmtId="0" fontId="4" fillId="2" borderId="4" xfId="0" applyFont="1" applyFill="1" applyBorder="1" applyAlignment="1">
      <alignment horizontal="center"/>
    </xf>
    <xf numFmtId="164" fontId="0" fillId="2" borderId="6" xfId="0" applyNumberFormat="1" applyFont="1" applyFill="1" applyBorder="1" applyAlignment="1">
      <alignment horizontal="center"/>
    </xf>
    <xf numFmtId="0" fontId="3" fillId="2" borderId="6" xfId="0" applyFont="1" applyFill="1" applyBorder="1" applyAlignment="1">
      <alignment horizontal="center"/>
    </xf>
    <xf numFmtId="0" fontId="3" fillId="2" borderId="6" xfId="0" applyFont="1" applyFill="1" applyBorder="1" applyAlignment="1" applyProtection="1">
      <alignment horizontal="center"/>
    </xf>
    <xf numFmtId="0" fontId="4" fillId="2" borderId="4" xfId="0" applyFont="1" applyFill="1" applyBorder="1" applyAlignment="1" applyProtection="1">
      <alignment horizontal="center"/>
    </xf>
    <xf numFmtId="0" fontId="0" fillId="0" borderId="0" xfId="0" applyBorder="1"/>
    <xf numFmtId="0" fontId="1" fillId="0" borderId="0" xfId="0" applyFont="1" applyFill="1" applyBorder="1" applyAlignment="1"/>
    <xf numFmtId="166" fontId="4" fillId="2" borderId="4" xfId="0" applyNumberFormat="1" applyFont="1" applyFill="1" applyBorder="1" applyAlignment="1">
      <alignment horizontal="center"/>
    </xf>
    <xf numFmtId="166" fontId="3" fillId="2" borderId="4" xfId="0" applyNumberFormat="1" applyFont="1" applyFill="1" applyBorder="1" applyAlignment="1">
      <alignment horizontal="center"/>
    </xf>
    <xf numFmtId="166" fontId="0" fillId="0" borderId="0" xfId="0" applyNumberFormat="1"/>
    <xf numFmtId="165" fontId="1" fillId="2" borderId="4" xfId="1" applyNumberFormat="1" applyFont="1" applyFill="1" applyBorder="1"/>
    <xf numFmtId="0" fontId="0" fillId="0" borderId="0" xfId="0" applyFill="1" applyBorder="1"/>
    <xf numFmtId="9" fontId="0" fillId="3" borderId="4" xfId="0" applyNumberFormat="1" applyFill="1" applyBorder="1"/>
    <xf numFmtId="168" fontId="0" fillId="2" borderId="4" xfId="0" applyNumberFormat="1" applyFont="1" applyFill="1" applyBorder="1" applyAlignment="1">
      <alignment horizontal="center" vertical="center"/>
    </xf>
    <xf numFmtId="168" fontId="1" fillId="2" borderId="4" xfId="0" applyNumberFormat="1" applyFont="1" applyFill="1" applyBorder="1" applyAlignment="1">
      <alignment horizontal="center" vertical="center"/>
    </xf>
    <xf numFmtId="166" fontId="0" fillId="2" borderId="4" xfId="0" applyNumberFormat="1" applyFill="1" applyBorder="1"/>
    <xf numFmtId="166" fontId="1" fillId="2" borderId="4" xfId="0" applyNumberFormat="1" applyFont="1" applyFill="1" applyBorder="1"/>
    <xf numFmtId="166" fontId="0" fillId="3" borderId="4" xfId="0" applyNumberFormat="1" applyFill="1" applyBorder="1" applyProtection="1"/>
    <xf numFmtId="169" fontId="0" fillId="2" borderId="4" xfId="0" applyNumberFormat="1" applyFill="1" applyBorder="1" applyProtection="1"/>
    <xf numFmtId="0" fontId="0" fillId="0" borderId="0" xfId="0" applyAlignment="1">
      <alignment wrapText="1"/>
    </xf>
    <xf numFmtId="0" fontId="0" fillId="0" borderId="0" xfId="0" applyAlignment="1">
      <alignment horizontal="left"/>
    </xf>
    <xf numFmtId="166" fontId="0" fillId="3" borderId="4" xfId="0" applyNumberFormat="1" applyFill="1" applyBorder="1"/>
    <xf numFmtId="166" fontId="1" fillId="2" borderId="4" xfId="0" applyNumberFormat="1" applyFont="1" applyFill="1" applyBorder="1" applyAlignment="1">
      <alignment horizontal="center" vertical="center"/>
    </xf>
    <xf numFmtId="168" fontId="0" fillId="2" borderId="4" xfId="0" applyNumberFormat="1" applyFill="1" applyBorder="1" applyAlignment="1">
      <alignment horizontal="center" vertical="center"/>
    </xf>
    <xf numFmtId="0" fontId="0" fillId="2" borderId="14" xfId="0" applyFill="1" applyBorder="1" applyAlignment="1"/>
    <xf numFmtId="0" fontId="0" fillId="0" borderId="0" xfId="0" applyFont="1" applyFill="1" applyBorder="1"/>
    <xf numFmtId="0" fontId="0" fillId="0" borderId="0" xfId="0" applyBorder="1" applyAlignment="1">
      <alignment horizontal="left"/>
    </xf>
    <xf numFmtId="0" fontId="1" fillId="0" borderId="0" xfId="0" applyFont="1" applyFill="1" applyBorder="1" applyAlignment="1">
      <alignment horizontal="center"/>
    </xf>
    <xf numFmtId="0" fontId="0" fillId="0" borderId="0" xfId="0" applyFill="1"/>
    <xf numFmtId="167" fontId="0" fillId="3" borderId="4" xfId="0" applyNumberFormat="1" applyFill="1" applyBorder="1" applyAlignment="1" applyProtection="1">
      <alignment horizontal="left" vertical="center"/>
    </xf>
    <xf numFmtId="0" fontId="1" fillId="0" borderId="0" xfId="0" applyFont="1" applyFill="1" applyBorder="1" applyAlignment="1">
      <alignment vertical="center"/>
    </xf>
    <xf numFmtId="0" fontId="0" fillId="2" borderId="4" xfId="0" applyFont="1" applyFill="1" applyBorder="1" applyAlignment="1">
      <alignment horizontal="left"/>
    </xf>
    <xf numFmtId="172" fontId="0" fillId="0" borderId="6" xfId="0" applyNumberFormat="1" applyBorder="1"/>
    <xf numFmtId="0" fontId="1" fillId="2" borderId="4" xfId="0" applyFont="1" applyFill="1" applyBorder="1" applyAlignment="1">
      <alignment horizontal="center"/>
    </xf>
    <xf numFmtId="0" fontId="0" fillId="2" borderId="4" xfId="0" applyFont="1" applyFill="1" applyBorder="1" applyAlignment="1" applyProtection="1">
      <alignment vertical="center"/>
    </xf>
    <xf numFmtId="0" fontId="0" fillId="2" borderId="4" xfId="0" applyFill="1" applyBorder="1" applyAlignment="1" applyProtection="1">
      <alignment vertical="center"/>
    </xf>
    <xf numFmtId="0" fontId="0" fillId="2" borderId="2" xfId="0" applyFont="1" applyFill="1" applyBorder="1" applyAlignment="1" applyProtection="1">
      <alignment vertical="center"/>
    </xf>
    <xf numFmtId="0" fontId="0" fillId="2" borderId="4" xfId="0" applyFont="1" applyFill="1" applyBorder="1"/>
    <xf numFmtId="0" fontId="0" fillId="2" borderId="4" xfId="0" applyFont="1" applyFill="1" applyBorder="1" applyProtection="1"/>
    <xf numFmtId="0" fontId="0" fillId="2" borderId="4" xfId="0" applyFill="1" applyBorder="1" applyProtection="1"/>
    <xf numFmtId="0" fontId="1" fillId="2" borderId="4" xfId="0" applyFont="1" applyFill="1" applyBorder="1" applyAlignment="1">
      <alignment wrapText="1"/>
    </xf>
    <xf numFmtId="0" fontId="0" fillId="2" borderId="4" xfId="0" applyFill="1" applyBorder="1" applyAlignment="1" applyProtection="1">
      <alignment wrapText="1"/>
    </xf>
    <xf numFmtId="0" fontId="1" fillId="2" borderId="15" xfId="0" applyFont="1" applyFill="1" applyBorder="1" applyAlignment="1">
      <alignment horizontal="left"/>
    </xf>
    <xf numFmtId="0" fontId="1" fillId="2" borderId="9" xfId="0" applyFont="1" applyFill="1" applyBorder="1" applyAlignment="1">
      <alignment horizontal="left"/>
    </xf>
    <xf numFmtId="0" fontId="1" fillId="2" borderId="4" xfId="0" applyFont="1" applyFill="1" applyBorder="1" applyAlignment="1" applyProtection="1">
      <alignment horizontal="left"/>
    </xf>
    <xf numFmtId="0" fontId="0" fillId="2" borderId="6" xfId="0" applyFont="1" applyFill="1" applyBorder="1" applyAlignment="1" applyProtection="1">
      <alignment horizontal="center"/>
    </xf>
    <xf numFmtId="0" fontId="1" fillId="2" borderId="15" xfId="0" applyFont="1" applyFill="1" applyBorder="1" applyAlignment="1" applyProtection="1">
      <alignment horizontal="left"/>
    </xf>
    <xf numFmtId="0" fontId="1" fillId="2" borderId="9" xfId="0" applyFont="1" applyFill="1" applyBorder="1" applyAlignment="1" applyProtection="1">
      <alignment horizontal="left"/>
    </xf>
    <xf numFmtId="166" fontId="1" fillId="2" borderId="4" xfId="0" applyNumberFormat="1" applyFont="1" applyFill="1" applyBorder="1" applyProtection="1"/>
    <xf numFmtId="8" fontId="0" fillId="0" borderId="0" xfId="0" applyNumberFormat="1"/>
    <xf numFmtId="0" fontId="0" fillId="2" borderId="6" xfId="0" applyFill="1" applyBorder="1"/>
    <xf numFmtId="0" fontId="0" fillId="2" borderId="6" xfId="0" applyFill="1" applyBorder="1" applyAlignment="1">
      <alignment wrapText="1"/>
    </xf>
    <xf numFmtId="20" fontId="0" fillId="0" borderId="0" xfId="0" applyNumberFormat="1"/>
    <xf numFmtId="0" fontId="0" fillId="2" borderId="4" xfId="0" applyFont="1" applyFill="1" applyBorder="1" applyAlignment="1">
      <alignment horizontal="left" vertical="top" wrapText="1"/>
    </xf>
    <xf numFmtId="0" fontId="0" fillId="2" borderId="6" xfId="0" applyFill="1" applyBorder="1" applyAlignment="1">
      <alignment horizontal="left" vertical="top" wrapText="1"/>
    </xf>
    <xf numFmtId="0" fontId="0" fillId="2" borderId="4" xfId="0" applyFill="1" applyBorder="1" applyAlignment="1">
      <alignment horizontal="left" vertical="top" wrapText="1"/>
    </xf>
    <xf numFmtId="0" fontId="0" fillId="0" borderId="0" xfId="0" applyBorder="1" applyAlignment="1">
      <alignment wrapText="1"/>
    </xf>
    <xf numFmtId="0" fontId="1" fillId="0" borderId="0" xfId="0" applyFont="1" applyFill="1" applyBorder="1" applyAlignment="1">
      <alignment wrapText="1"/>
    </xf>
    <xf numFmtId="166" fontId="0" fillId="0" borderId="0" xfId="0" applyNumberFormat="1" applyFill="1" applyBorder="1" applyProtection="1"/>
    <xf numFmtId="0" fontId="0" fillId="0" borderId="0" xfId="0" applyFill="1" applyBorder="1" applyAlignment="1">
      <alignment vertical="top" wrapText="1"/>
    </xf>
    <xf numFmtId="0" fontId="0" fillId="0" borderId="0" xfId="0" applyFont="1" applyFill="1"/>
    <xf numFmtId="0" fontId="0" fillId="0" borderId="0" xfId="0" applyFill="1" applyBorder="1" applyAlignment="1">
      <alignment vertical="top"/>
    </xf>
    <xf numFmtId="0" fontId="1" fillId="2" borderId="4" xfId="0" applyFont="1" applyFill="1" applyBorder="1" applyAlignment="1">
      <alignment horizontal="center" vertical="top" wrapText="1"/>
    </xf>
    <xf numFmtId="0" fontId="0" fillId="0" borderId="0" xfId="0"/>
    <xf numFmtId="0" fontId="0" fillId="0" borderId="0" xfId="0" applyNumberFormat="1" applyBorder="1" applyAlignment="1">
      <alignment vertical="top" wrapText="1"/>
    </xf>
    <xf numFmtId="166" fontId="1" fillId="2" borderId="1" xfId="0" applyNumberFormat="1" applyFont="1" applyFill="1" applyBorder="1" applyAlignment="1">
      <alignment horizontal="center"/>
    </xf>
    <xf numFmtId="9" fontId="1" fillId="2" borderId="4" xfId="0" applyNumberFormat="1" applyFont="1" applyFill="1" applyBorder="1" applyAlignment="1"/>
    <xf numFmtId="0" fontId="0" fillId="0" borderId="0" xfId="0" applyNumberFormat="1" applyBorder="1" applyAlignment="1">
      <alignment horizontal="left" vertical="top" wrapText="1"/>
    </xf>
    <xf numFmtId="0" fontId="0" fillId="0" borderId="0" xfId="0"/>
    <xf numFmtId="0" fontId="0" fillId="2" borderId="4" xfId="0" applyFill="1" applyBorder="1"/>
    <xf numFmtId="0" fontId="0" fillId="0" borderId="0" xfId="0"/>
    <xf numFmtId="0" fontId="0" fillId="0" borderId="0" xfId="0"/>
    <xf numFmtId="0" fontId="1" fillId="2" borderId="6" xfId="0" applyFont="1" applyFill="1" applyBorder="1" applyAlignment="1">
      <alignment horizontal="center"/>
    </xf>
    <xf numFmtId="0" fontId="1" fillId="2" borderId="4" xfId="0" applyFont="1" applyFill="1" applyBorder="1" applyAlignment="1">
      <alignment horizontal="center"/>
    </xf>
    <xf numFmtId="0" fontId="1" fillId="2" borderId="6" xfId="0" applyFont="1" applyFill="1" applyBorder="1" applyAlignment="1">
      <alignment horizontal="center" wrapText="1"/>
    </xf>
    <xf numFmtId="167" fontId="0" fillId="0" borderId="0" xfId="0" applyNumberFormat="1"/>
    <xf numFmtId="167" fontId="0" fillId="0" borderId="0" xfId="0" applyNumberFormat="1" applyAlignment="1">
      <alignment horizontal="left"/>
    </xf>
    <xf numFmtId="167" fontId="1" fillId="2" borderId="4" xfId="0" applyNumberFormat="1" applyFont="1" applyFill="1" applyBorder="1" applyAlignment="1">
      <alignment horizontal="center"/>
    </xf>
    <xf numFmtId="167" fontId="1" fillId="2" borderId="6" xfId="0" applyNumberFormat="1" applyFont="1" applyFill="1" applyBorder="1" applyAlignment="1">
      <alignment horizontal="center"/>
    </xf>
    <xf numFmtId="167" fontId="1" fillId="2" borderId="6" xfId="0" applyNumberFormat="1" applyFont="1" applyFill="1" applyBorder="1" applyAlignment="1">
      <alignment horizontal="center" wrapText="1"/>
    </xf>
    <xf numFmtId="167" fontId="1" fillId="2" borderId="6" xfId="0" applyNumberFormat="1" applyFont="1" applyFill="1" applyBorder="1" applyAlignment="1"/>
    <xf numFmtId="167" fontId="0" fillId="0" borderId="12" xfId="0" applyNumberFormat="1" applyBorder="1" applyAlignment="1">
      <alignment horizontal="left"/>
    </xf>
    <xf numFmtId="176" fontId="0" fillId="0" borderId="0" xfId="0" applyNumberFormat="1"/>
    <xf numFmtId="0" fontId="1" fillId="2" borderId="4" xfId="0" applyFont="1" applyFill="1" applyBorder="1" applyAlignment="1">
      <alignment horizontal="center" vertical="center" wrapText="1"/>
    </xf>
    <xf numFmtId="177" fontId="0" fillId="4" borderId="4" xfId="0" applyNumberFormat="1" applyFill="1" applyBorder="1" applyAlignment="1" applyProtection="1">
      <alignment vertical="center"/>
    </xf>
    <xf numFmtId="167" fontId="0" fillId="3" borderId="4" xfId="0" applyNumberFormat="1" applyFill="1" applyBorder="1" applyProtection="1"/>
    <xf numFmtId="0" fontId="1" fillId="2" borderId="1" xfId="0" applyFont="1" applyFill="1" applyBorder="1" applyAlignment="1">
      <alignment vertical="center" wrapText="1"/>
    </xf>
    <xf numFmtId="164" fontId="0" fillId="2" borderId="4" xfId="0" applyNumberFormat="1" applyFont="1" applyFill="1" applyBorder="1" applyAlignment="1">
      <alignment horizontal="center"/>
    </xf>
    <xf numFmtId="0" fontId="1" fillId="2" borderId="4" xfId="0" applyFont="1" applyFill="1" applyBorder="1" applyAlignment="1">
      <alignment horizontal="center"/>
    </xf>
    <xf numFmtId="0" fontId="1" fillId="0" borderId="0" xfId="0" applyFont="1" applyFill="1" applyBorder="1" applyAlignment="1">
      <alignment vertical="center" wrapText="1"/>
    </xf>
    <xf numFmtId="0" fontId="1" fillId="2" borderId="1" xfId="0" applyFont="1" applyFill="1" applyBorder="1" applyAlignment="1">
      <alignment horizontal="right"/>
    </xf>
    <xf numFmtId="9" fontId="1" fillId="2" borderId="1" xfId="0" applyNumberFormat="1" applyFont="1" applyFill="1" applyBorder="1" applyAlignment="1">
      <alignment horizontal="right"/>
    </xf>
    <xf numFmtId="0" fontId="1" fillId="2" borderId="4" xfId="0" applyFont="1" applyFill="1" applyBorder="1" applyAlignment="1">
      <alignment horizontal="center" vertical="center"/>
    </xf>
    <xf numFmtId="0" fontId="1" fillId="2" borderId="4" xfId="0" applyFont="1" applyFill="1" applyBorder="1" applyAlignment="1">
      <alignment horizontal="center"/>
    </xf>
    <xf numFmtId="167" fontId="1" fillId="2" borderId="4" xfId="0" applyNumberFormat="1" applyFont="1" applyFill="1" applyBorder="1" applyAlignment="1">
      <alignment horizontal="center"/>
    </xf>
    <xf numFmtId="167" fontId="1" fillId="2" borderId="6" xfId="0" applyNumberFormat="1" applyFont="1" applyFill="1" applyBorder="1" applyAlignment="1">
      <alignment horizontal="center"/>
    </xf>
    <xf numFmtId="167" fontId="0" fillId="2" borderId="6" xfId="0" applyNumberFormat="1" applyFont="1" applyFill="1" applyBorder="1" applyAlignment="1">
      <alignment horizontal="left" vertical="center"/>
    </xf>
    <xf numFmtId="167" fontId="1" fillId="2" borderId="6" xfId="0" applyNumberFormat="1" applyFont="1" applyFill="1" applyBorder="1" applyAlignment="1">
      <alignment horizontal="center" vertical="center"/>
    </xf>
    <xf numFmtId="0" fontId="1" fillId="2" borderId="4" xfId="0" applyFont="1" applyFill="1" applyBorder="1" applyAlignment="1">
      <alignment horizontal="center" vertical="center" wrapText="1"/>
    </xf>
    <xf numFmtId="0" fontId="1" fillId="2" borderId="4" xfId="0" applyFont="1" applyFill="1" applyBorder="1" applyAlignment="1">
      <alignment horizontal="center" wrapText="1"/>
    </xf>
    <xf numFmtId="167" fontId="1" fillId="2" borderId="4" xfId="0" applyNumberFormat="1" applyFont="1" applyFill="1" applyBorder="1" applyAlignment="1">
      <alignment horizontal="center" wrapText="1"/>
    </xf>
    <xf numFmtId="167" fontId="1" fillId="2" borderId="4" xfId="0" applyNumberFormat="1" applyFont="1" applyFill="1" applyBorder="1" applyAlignment="1">
      <alignment horizontal="center" vertical="center" wrapText="1"/>
    </xf>
    <xf numFmtId="20" fontId="1" fillId="2" borderId="4" xfId="0" applyNumberFormat="1" applyFont="1" applyFill="1" applyBorder="1" applyAlignment="1">
      <alignment horizontal="center" vertical="center" wrapText="1"/>
    </xf>
    <xf numFmtId="10" fontId="0" fillId="0" borderId="0" xfId="0" applyNumberFormat="1"/>
    <xf numFmtId="10" fontId="0" fillId="0" borderId="0" xfId="0" applyNumberFormat="1" applyAlignment="1">
      <alignment vertical="center"/>
    </xf>
    <xf numFmtId="0" fontId="1" fillId="2" borderId="4" xfId="0" applyFont="1" applyFill="1" applyBorder="1" applyAlignment="1">
      <alignment horizontal="right" wrapText="1"/>
    </xf>
    <xf numFmtId="174" fontId="0" fillId="2" borderId="4" xfId="0" applyNumberFormat="1" applyFill="1" applyBorder="1" applyAlignment="1">
      <alignment horizontal="left" vertical="center" wrapText="1"/>
    </xf>
    <xf numFmtId="0" fontId="1" fillId="2" borderId="14" xfId="0" applyFont="1" applyFill="1" applyBorder="1" applyAlignment="1"/>
    <xf numFmtId="0" fontId="1" fillId="2" borderId="7" xfId="0" applyFont="1" applyFill="1" applyBorder="1" applyAlignment="1"/>
    <xf numFmtId="0" fontId="1" fillId="2" borderId="14" xfId="0" applyFont="1" applyFill="1" applyBorder="1" applyAlignment="1" applyProtection="1"/>
    <xf numFmtId="0" fontId="1" fillId="2" borderId="7" xfId="0" applyFont="1" applyFill="1" applyBorder="1" applyAlignment="1" applyProtection="1"/>
    <xf numFmtId="49" fontId="1" fillId="2" borderId="3" xfId="0" applyNumberFormat="1" applyFont="1" applyFill="1" applyBorder="1" applyAlignment="1">
      <alignment horizontal="center" vertical="center" wrapText="1"/>
    </xf>
    <xf numFmtId="0" fontId="0" fillId="2" borderId="4" xfId="0" applyFill="1" applyBorder="1" applyAlignment="1">
      <alignment vertical="top" wrapText="1"/>
    </xf>
    <xf numFmtId="0" fontId="8" fillId="0" borderId="0" xfId="0" applyFont="1" applyFill="1" applyBorder="1" applyAlignment="1">
      <alignment vertical="top"/>
    </xf>
    <xf numFmtId="0" fontId="9" fillId="0" borderId="0" xfId="0" applyFont="1" applyFill="1" applyBorder="1" applyAlignment="1">
      <alignment vertical="top" wrapText="1"/>
    </xf>
    <xf numFmtId="0" fontId="1" fillId="2" borderId="4" xfId="0" applyFont="1" applyFill="1" applyBorder="1" applyAlignment="1">
      <alignment horizontal="center" vertical="top"/>
    </xf>
    <xf numFmtId="0" fontId="1" fillId="2" borderId="4" xfId="0" applyFont="1" applyFill="1" applyBorder="1" applyAlignment="1">
      <alignment horizontal="center"/>
    </xf>
    <xf numFmtId="0" fontId="0" fillId="5" borderId="16" xfId="0" applyFill="1" applyBorder="1"/>
    <xf numFmtId="0" fontId="0" fillId="5" borderId="17" xfId="0" applyFill="1" applyBorder="1"/>
    <xf numFmtId="0" fontId="0" fillId="5" borderId="18" xfId="0" applyFill="1" applyBorder="1"/>
    <xf numFmtId="0" fontId="0" fillId="5" borderId="19" xfId="0" applyFill="1" applyBorder="1"/>
    <xf numFmtId="0" fontId="0" fillId="5" borderId="20" xfId="0" applyFill="1" applyBorder="1"/>
    <xf numFmtId="0" fontId="0" fillId="5" borderId="0" xfId="0" applyFill="1" applyBorder="1"/>
    <xf numFmtId="0" fontId="12" fillId="2" borderId="4" xfId="0" applyFont="1" applyFill="1" applyBorder="1" applyAlignment="1">
      <alignment horizontal="center"/>
    </xf>
    <xf numFmtId="0" fontId="0" fillId="5" borderId="21" xfId="0" applyFill="1" applyBorder="1"/>
    <xf numFmtId="0" fontId="0" fillId="5" borderId="22" xfId="0" applyFill="1" applyBorder="1"/>
    <xf numFmtId="0" fontId="0" fillId="5" borderId="23" xfId="0" applyFill="1" applyBorder="1"/>
    <xf numFmtId="0" fontId="0" fillId="0" borderId="0" xfId="0" applyAlignment="1">
      <alignment horizontal="center"/>
    </xf>
    <xf numFmtId="0" fontId="0" fillId="5" borderId="22" xfId="0" applyFont="1" applyFill="1" applyBorder="1" applyAlignment="1">
      <alignment vertical="top" wrapText="1"/>
    </xf>
    <xf numFmtId="0" fontId="0" fillId="2" borderId="4" xfId="0" applyFill="1" applyBorder="1" applyAlignment="1">
      <alignment horizontal="left"/>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167" fontId="1" fillId="2" borderId="1" xfId="0" applyNumberFormat="1" applyFont="1" applyFill="1" applyBorder="1" applyAlignment="1">
      <alignment horizontal="center" vertical="center" wrapText="1"/>
    </xf>
    <xf numFmtId="0" fontId="0" fillId="2" borderId="6" xfId="0" applyFill="1" applyBorder="1" applyAlignment="1">
      <alignment horizontal="center"/>
    </xf>
    <xf numFmtId="0" fontId="1" fillId="2" borderId="4" xfId="0" applyFont="1" applyFill="1" applyBorder="1" applyAlignment="1">
      <alignment horizontal="center"/>
    </xf>
    <xf numFmtId="0" fontId="1" fillId="2" borderId="4" xfId="0" applyFont="1" applyFill="1" applyBorder="1" applyAlignment="1">
      <alignment horizontal="center" vertical="center" wrapText="1"/>
    </xf>
    <xf numFmtId="0" fontId="1" fillId="2" borderId="6" xfId="0" applyFont="1" applyFill="1" applyBorder="1" applyAlignment="1">
      <alignment horizontal="left" vertical="top" wrapText="1"/>
    </xf>
    <xf numFmtId="166" fontId="1" fillId="2" borderId="7" xfId="0" applyNumberFormat="1" applyFont="1" applyFill="1" applyBorder="1" applyAlignment="1">
      <alignment horizontal="right" vertical="top" wrapText="1"/>
    </xf>
    <xf numFmtId="0" fontId="1" fillId="2" borderId="4" xfId="0" applyFont="1" applyFill="1" applyBorder="1" applyAlignment="1">
      <alignment horizontal="left"/>
    </xf>
    <xf numFmtId="0" fontId="0" fillId="0" borderId="19" xfId="0" applyBorder="1"/>
    <xf numFmtId="0" fontId="1" fillId="2" borderId="4" xfId="0" applyFont="1" applyFill="1" applyBorder="1" applyAlignment="1">
      <alignment horizontal="center"/>
    </xf>
    <xf numFmtId="0" fontId="0" fillId="5" borderId="17" xfId="0" applyFont="1" applyFill="1" applyBorder="1"/>
    <xf numFmtId="0" fontId="0" fillId="5" borderId="18" xfId="0" applyFont="1" applyFill="1" applyBorder="1"/>
    <xf numFmtId="0" fontId="0" fillId="5" borderId="0" xfId="0" applyFont="1" applyFill="1" applyBorder="1"/>
    <xf numFmtId="0" fontId="0" fillId="5" borderId="20" xfId="0" applyFont="1" applyFill="1" applyBorder="1"/>
    <xf numFmtId="0" fontId="0" fillId="5" borderId="0" xfId="0" applyFill="1" applyBorder="1" applyAlignment="1">
      <alignment vertical="top" wrapText="1"/>
    </xf>
    <xf numFmtId="0" fontId="0" fillId="5" borderId="0" xfId="0" applyFill="1" applyBorder="1" applyAlignment="1"/>
    <xf numFmtId="0" fontId="0" fillId="5" borderId="23" xfId="0" applyFont="1" applyFill="1" applyBorder="1"/>
    <xf numFmtId="0" fontId="0" fillId="5" borderId="21" xfId="0" applyFont="1" applyFill="1" applyBorder="1"/>
    <xf numFmtId="0" fontId="0" fillId="5" borderId="22" xfId="0" applyFont="1" applyFill="1" applyBorder="1"/>
    <xf numFmtId="0" fontId="0" fillId="5" borderId="22" xfId="0" applyFill="1" applyBorder="1" applyAlignment="1">
      <alignment vertical="top" wrapText="1"/>
    </xf>
    <xf numFmtId="0" fontId="0" fillId="5" borderId="16" xfId="0" applyFont="1" applyFill="1" applyBorder="1"/>
    <xf numFmtId="0" fontId="0" fillId="5" borderId="19" xfId="0" applyFont="1" applyFill="1" applyBorder="1"/>
    <xf numFmtId="0" fontId="0" fillId="5" borderId="0" xfId="0" applyFill="1" applyBorder="1" applyAlignment="1">
      <alignment wrapText="1"/>
    </xf>
    <xf numFmtId="0" fontId="0" fillId="5" borderId="17" xfId="0" applyFill="1" applyBorder="1" applyAlignment="1">
      <alignment vertical="top" wrapText="1"/>
    </xf>
    <xf numFmtId="0" fontId="0" fillId="5" borderId="18" xfId="0" applyFill="1" applyBorder="1" applyAlignment="1">
      <alignment vertical="top" wrapText="1"/>
    </xf>
    <xf numFmtId="0" fontId="0" fillId="5" borderId="20" xfId="0" applyFont="1" applyFill="1" applyBorder="1" applyAlignment="1">
      <alignment vertical="center"/>
    </xf>
    <xf numFmtId="0" fontId="0" fillId="5" borderId="20" xfId="0" applyFont="1" applyFill="1" applyBorder="1" applyAlignment="1">
      <alignment horizontal="left" vertical="center"/>
    </xf>
    <xf numFmtId="0" fontId="0" fillId="5" borderId="20" xfId="0" applyFill="1" applyBorder="1" applyAlignment="1">
      <alignment vertical="center"/>
    </xf>
    <xf numFmtId="0" fontId="0" fillId="5" borderId="20" xfId="0" applyFill="1" applyBorder="1" applyAlignment="1">
      <alignment vertical="top" wrapText="1"/>
    </xf>
    <xf numFmtId="0" fontId="1" fillId="5" borderId="20" xfId="0" applyFont="1" applyFill="1" applyBorder="1" applyAlignment="1">
      <alignment vertical="center"/>
    </xf>
    <xf numFmtId="0" fontId="0" fillId="5" borderId="20" xfId="0" applyFill="1" applyBorder="1" applyAlignment="1" applyProtection="1">
      <alignment vertical="center" wrapText="1"/>
    </xf>
    <xf numFmtId="0" fontId="0" fillId="5" borderId="20" xfId="0" applyFont="1" applyFill="1" applyBorder="1" applyAlignment="1">
      <alignment vertical="top"/>
    </xf>
    <xf numFmtId="0" fontId="0" fillId="5" borderId="20" xfId="0" applyFont="1" applyFill="1" applyBorder="1" applyAlignment="1">
      <alignment vertical="top" wrapText="1"/>
    </xf>
    <xf numFmtId="0" fontId="0" fillId="5" borderId="20" xfId="0" applyFill="1" applyBorder="1" applyAlignment="1"/>
    <xf numFmtId="0" fontId="0" fillId="5" borderId="23" xfId="0" applyFill="1" applyBorder="1" applyAlignment="1">
      <alignment vertical="top" wrapText="1"/>
    </xf>
    <xf numFmtId="0" fontId="0" fillId="5" borderId="0" xfId="0" applyFill="1" applyBorder="1" applyAlignment="1">
      <alignment vertical="center"/>
    </xf>
    <xf numFmtId="0" fontId="0" fillId="5" borderId="0" xfId="0" applyFont="1" applyFill="1" applyBorder="1" applyAlignment="1">
      <alignment vertical="center"/>
    </xf>
    <xf numFmtId="0" fontId="0" fillId="5" borderId="0" xfId="0" applyFill="1" applyBorder="1" applyAlignment="1">
      <alignment horizontal="left" vertical="center"/>
    </xf>
    <xf numFmtId="0" fontId="0" fillId="5" borderId="0" xfId="0" applyFont="1" applyFill="1" applyBorder="1" applyAlignment="1">
      <alignment horizontal="left" vertical="center"/>
    </xf>
    <xf numFmtId="0" fontId="0" fillId="5" borderId="0" xfId="0" applyFont="1" applyFill="1" applyBorder="1" applyAlignment="1">
      <alignment vertical="top"/>
    </xf>
    <xf numFmtId="0" fontId="1" fillId="5" borderId="0" xfId="0" applyFont="1" applyFill="1" applyBorder="1" applyAlignment="1"/>
    <xf numFmtId="0" fontId="0" fillId="5" borderId="0" xfId="0" applyFont="1" applyFill="1" applyBorder="1" applyAlignment="1"/>
    <xf numFmtId="0" fontId="0" fillId="5" borderId="0" xfId="0" applyFont="1" applyFill="1" applyBorder="1" applyAlignment="1">
      <alignment horizontal="center"/>
    </xf>
    <xf numFmtId="9" fontId="0" fillId="5" borderId="0" xfId="0" applyNumberFormat="1" applyFont="1" applyFill="1" applyBorder="1" applyAlignment="1" applyProtection="1"/>
    <xf numFmtId="0" fontId="0" fillId="5" borderId="0" xfId="0" applyFont="1" applyFill="1" applyBorder="1" applyAlignment="1">
      <alignment horizontal="left"/>
    </xf>
    <xf numFmtId="0" fontId="1" fillId="5" borderId="0" xfId="0" applyFont="1" applyFill="1" applyBorder="1" applyAlignment="1">
      <alignment horizontal="center" vertical="center"/>
    </xf>
    <xf numFmtId="2" fontId="0" fillId="5" borderId="0" xfId="0" applyNumberFormat="1" applyFont="1" applyFill="1" applyBorder="1"/>
    <xf numFmtId="0" fontId="0" fillId="5" borderId="0" xfId="0" applyFont="1" applyFill="1" applyBorder="1" applyProtection="1">
      <protection locked="0"/>
    </xf>
    <xf numFmtId="0" fontId="1" fillId="5" borderId="12" xfId="0" applyFont="1" applyFill="1" applyBorder="1" applyAlignment="1"/>
    <xf numFmtId="9" fontId="1" fillId="5" borderId="0" xfId="0" applyNumberFormat="1" applyFont="1" applyFill="1" applyBorder="1"/>
    <xf numFmtId="0" fontId="1" fillId="5" borderId="0" xfId="0" applyFont="1" applyFill="1" applyBorder="1"/>
    <xf numFmtId="167" fontId="0" fillId="5" borderId="17" xfId="0" applyNumberFormat="1" applyFill="1" applyBorder="1" applyAlignment="1">
      <alignment horizontal="left"/>
    </xf>
    <xf numFmtId="167" fontId="1" fillId="5" borderId="0" xfId="0" applyNumberFormat="1" applyFont="1" applyFill="1" applyBorder="1" applyAlignment="1">
      <alignment horizontal="center" vertical="center" wrapText="1"/>
    </xf>
    <xf numFmtId="167" fontId="1" fillId="5" borderId="0" xfId="0" applyNumberFormat="1" applyFont="1" applyFill="1" applyBorder="1" applyAlignment="1">
      <alignment horizontal="left" vertical="center"/>
    </xf>
    <xf numFmtId="167" fontId="0" fillId="5" borderId="0" xfId="0" applyNumberFormat="1" applyFill="1" applyBorder="1" applyAlignment="1">
      <alignment horizontal="left"/>
    </xf>
    <xf numFmtId="167" fontId="1" fillId="5" borderId="0" xfId="0" applyNumberFormat="1" applyFont="1" applyFill="1" applyBorder="1" applyAlignment="1">
      <alignment vertical="center"/>
    </xf>
    <xf numFmtId="20" fontId="0" fillId="5" borderId="0" xfId="0" applyNumberFormat="1" applyFill="1" applyBorder="1"/>
    <xf numFmtId="20" fontId="0" fillId="5" borderId="20" xfId="0" applyNumberFormat="1" applyFill="1" applyBorder="1"/>
    <xf numFmtId="0" fontId="0" fillId="5" borderId="0" xfId="0" applyNumberFormat="1" applyFill="1" applyBorder="1" applyAlignment="1">
      <alignment vertical="top" wrapText="1"/>
    </xf>
    <xf numFmtId="0" fontId="0" fillId="5" borderId="0" xfId="0" applyNumberFormat="1" applyFill="1" applyBorder="1" applyAlignment="1">
      <alignment vertical="top"/>
    </xf>
    <xf numFmtId="167" fontId="0" fillId="5" borderId="22" xfId="0" applyNumberFormat="1" applyFill="1" applyBorder="1" applyAlignment="1">
      <alignment horizontal="left"/>
    </xf>
    <xf numFmtId="20" fontId="0" fillId="5" borderId="19" xfId="0" applyNumberFormat="1" applyFill="1" applyBorder="1"/>
    <xf numFmtId="167" fontId="0" fillId="5" borderId="12" xfId="0" applyNumberFormat="1" applyFill="1" applyBorder="1" applyAlignment="1">
      <alignment horizontal="left"/>
    </xf>
    <xf numFmtId="166" fontId="0" fillId="5" borderId="0" xfId="0" applyNumberFormat="1" applyFill="1" applyBorder="1"/>
    <xf numFmtId="20" fontId="1" fillId="5" borderId="0" xfId="0" applyNumberFormat="1" applyFont="1" applyFill="1" applyBorder="1" applyAlignment="1">
      <alignment vertical="center"/>
    </xf>
    <xf numFmtId="20" fontId="1" fillId="5" borderId="0" xfId="0" applyNumberFormat="1" applyFont="1" applyFill="1" applyBorder="1" applyAlignment="1">
      <alignment horizontal="center" vertical="center" wrapText="1"/>
    </xf>
    <xf numFmtId="20" fontId="1" fillId="5" borderId="0" xfId="0" applyNumberFormat="1" applyFont="1" applyFill="1" applyBorder="1" applyAlignment="1">
      <alignment horizontal="center" vertical="center"/>
    </xf>
    <xf numFmtId="0" fontId="0" fillId="5" borderId="0" xfId="0" applyFill="1" applyBorder="1" applyAlignment="1">
      <alignment horizontal="left"/>
    </xf>
    <xf numFmtId="0" fontId="1" fillId="5" borderId="0" xfId="0" applyFont="1" applyFill="1" applyBorder="1" applyAlignment="1">
      <alignment vertical="center"/>
    </xf>
    <xf numFmtId="166" fontId="0" fillId="5" borderId="0" xfId="0" applyNumberFormat="1" applyFill="1" applyBorder="1" applyProtection="1"/>
    <xf numFmtId="9" fontId="0" fillId="5" borderId="0" xfId="0" applyNumberFormat="1" applyFill="1" applyBorder="1"/>
    <xf numFmtId="0" fontId="9" fillId="5" borderId="22" xfId="0" applyFont="1" applyFill="1" applyBorder="1" applyAlignment="1">
      <alignment vertical="top" wrapText="1"/>
    </xf>
    <xf numFmtId="0" fontId="0" fillId="5" borderId="20" xfId="0" applyNumberFormat="1" applyFill="1" applyBorder="1" applyAlignment="1">
      <alignment vertical="top" wrapText="1"/>
    </xf>
    <xf numFmtId="0" fontId="0" fillId="5" borderId="20" xfId="0" applyNumberFormat="1" applyFill="1" applyBorder="1" applyAlignment="1">
      <alignment horizontal="left" vertical="top" wrapText="1"/>
    </xf>
    <xf numFmtId="0" fontId="0" fillId="5" borderId="0" xfId="0" applyNumberFormat="1" applyFill="1" applyBorder="1" applyAlignment="1">
      <alignment horizontal="left" vertical="top" wrapText="1"/>
    </xf>
    <xf numFmtId="0" fontId="8" fillId="5" borderId="20" xfId="0" applyFont="1" applyFill="1" applyBorder="1" applyAlignment="1">
      <alignment vertical="top"/>
    </xf>
    <xf numFmtId="0" fontId="0" fillId="5" borderId="19" xfId="0" applyFill="1" applyBorder="1" applyAlignment="1">
      <alignment wrapText="1"/>
    </xf>
    <xf numFmtId="0" fontId="1" fillId="5" borderId="0" xfId="0" applyFont="1" applyFill="1" applyBorder="1" applyAlignment="1">
      <alignment horizontal="center" wrapText="1"/>
    </xf>
    <xf numFmtId="0" fontId="1" fillId="5" borderId="0" xfId="0" applyFont="1" applyFill="1" applyBorder="1" applyAlignment="1">
      <alignment vertical="top" wrapText="1"/>
    </xf>
    <xf numFmtId="0" fontId="0" fillId="5" borderId="20" xfId="0" applyFill="1" applyBorder="1" applyAlignment="1">
      <alignment wrapText="1"/>
    </xf>
    <xf numFmtId="167" fontId="1" fillId="2" borderId="6" xfId="0" applyNumberFormat="1" applyFont="1" applyFill="1" applyBorder="1" applyAlignment="1">
      <alignment horizontal="center" vertical="center" wrapText="1"/>
    </xf>
    <xf numFmtId="166" fontId="1" fillId="0" borderId="0" xfId="0" applyNumberFormat="1" applyFont="1" applyFill="1" applyBorder="1"/>
    <xf numFmtId="0" fontId="0" fillId="0" borderId="0" xfId="0" applyAlignment="1">
      <alignment horizontal="right"/>
    </xf>
    <xf numFmtId="0" fontId="1" fillId="5" borderId="0" xfId="0" applyFont="1" applyFill="1" applyBorder="1" applyAlignment="1">
      <alignment horizontal="center"/>
    </xf>
    <xf numFmtId="0" fontId="1" fillId="2" borderId="4" xfId="0" applyFont="1" applyFill="1" applyBorder="1" applyAlignment="1">
      <alignment horizontal="center" vertical="center"/>
    </xf>
    <xf numFmtId="0" fontId="1" fillId="2" borderId="4" xfId="0" applyFont="1" applyFill="1" applyBorder="1" applyAlignment="1">
      <alignment horizontal="center"/>
    </xf>
    <xf numFmtId="0" fontId="1" fillId="2" borderId="4" xfId="0" applyFont="1" applyFill="1" applyBorder="1" applyAlignment="1">
      <alignment horizontal="center" vertical="center" wrapText="1"/>
    </xf>
    <xf numFmtId="0" fontId="1" fillId="2" borderId="7"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4" xfId="0" applyFont="1" applyFill="1" applyBorder="1" applyAlignment="1">
      <alignment horizontal="center"/>
    </xf>
    <xf numFmtId="0" fontId="1" fillId="2" borderId="4" xfId="0" applyFont="1" applyFill="1" applyBorder="1" applyAlignment="1">
      <alignment horizontal="center" vertical="center" wrapText="1"/>
    </xf>
    <xf numFmtId="20" fontId="0" fillId="5" borderId="20" xfId="0" applyNumberFormat="1" applyFill="1" applyBorder="1" applyAlignment="1">
      <alignment vertical="top" wrapText="1"/>
    </xf>
    <xf numFmtId="0" fontId="1" fillId="5" borderId="0" xfId="0" applyFont="1" applyFill="1" applyBorder="1" applyAlignment="1">
      <alignment vertical="top"/>
    </xf>
    <xf numFmtId="167" fontId="0" fillId="5" borderId="0" xfId="0" applyNumberFormat="1" applyFill="1" applyBorder="1"/>
    <xf numFmtId="167" fontId="0" fillId="5" borderId="22" xfId="0" applyNumberFormat="1" applyFill="1" applyBorder="1"/>
    <xf numFmtId="0" fontId="8" fillId="5" borderId="0" xfId="0" applyFont="1" applyFill="1" applyBorder="1" applyAlignment="1">
      <alignment vertical="top"/>
    </xf>
    <xf numFmtId="0" fontId="0" fillId="5" borderId="0" xfId="0" applyFill="1" applyBorder="1" applyAlignment="1">
      <alignment vertical="top"/>
    </xf>
    <xf numFmtId="169" fontId="0" fillId="5" borderId="0" xfId="0" applyNumberFormat="1" applyFill="1" applyBorder="1" applyAlignment="1" applyProtection="1">
      <protection locked="0"/>
    </xf>
    <xf numFmtId="169" fontId="0" fillId="5" borderId="0" xfId="0" applyNumberFormat="1" applyFill="1" applyBorder="1" applyProtection="1"/>
    <xf numFmtId="169" fontId="0" fillId="5" borderId="22" xfId="0" applyNumberFormat="1" applyFill="1" applyBorder="1" applyAlignment="1" applyProtection="1">
      <protection locked="0"/>
    </xf>
    <xf numFmtId="169" fontId="0" fillId="5" borderId="22" xfId="0" applyNumberFormat="1" applyFill="1" applyBorder="1" applyProtection="1"/>
    <xf numFmtId="0" fontId="1" fillId="2" borderId="4" xfId="0" applyFont="1" applyFill="1" applyBorder="1" applyAlignment="1">
      <alignment horizontal="center"/>
    </xf>
    <xf numFmtId="0" fontId="1" fillId="2" borderId="4" xfId="0" applyFont="1" applyFill="1" applyBorder="1" applyAlignment="1">
      <alignment horizontal="center"/>
    </xf>
    <xf numFmtId="49" fontId="0" fillId="6" borderId="4" xfId="0" applyNumberFormat="1" applyFill="1" applyBorder="1" applyProtection="1">
      <protection locked="0"/>
    </xf>
    <xf numFmtId="175" fontId="0" fillId="6" borderId="4" xfId="0" applyNumberFormat="1" applyFill="1" applyBorder="1" applyAlignment="1" applyProtection="1">
      <alignment vertical="center"/>
      <protection locked="0"/>
    </xf>
    <xf numFmtId="1" fontId="0" fillId="6" borderId="4" xfId="0" applyNumberFormat="1" applyFont="1" applyFill="1" applyBorder="1" applyAlignment="1" applyProtection="1">
      <alignment vertical="center"/>
      <protection locked="0"/>
    </xf>
    <xf numFmtId="175" fontId="0" fillId="6" borderId="4" xfId="0" applyNumberFormat="1" applyFont="1" applyFill="1" applyBorder="1" applyAlignment="1" applyProtection="1">
      <alignment vertical="center"/>
      <protection locked="0"/>
    </xf>
    <xf numFmtId="14" fontId="0" fillId="6" borderId="4" xfId="0" applyNumberFormat="1" applyFill="1" applyBorder="1" applyProtection="1">
      <protection locked="0"/>
    </xf>
    <xf numFmtId="0" fontId="1" fillId="6" borderId="6" xfId="0" applyFont="1" applyFill="1" applyBorder="1" applyAlignment="1">
      <alignment horizontal="center"/>
    </xf>
    <xf numFmtId="0" fontId="0" fillId="6" borderId="4" xfId="0" applyFill="1" applyBorder="1" applyAlignment="1" applyProtection="1">
      <alignment horizontal="center"/>
      <protection locked="0"/>
    </xf>
    <xf numFmtId="0" fontId="0" fillId="6" borderId="4" xfId="0" applyFont="1" applyFill="1" applyBorder="1" applyAlignment="1" applyProtection="1">
      <alignment horizontal="center"/>
      <protection locked="0"/>
    </xf>
    <xf numFmtId="166" fontId="5" fillId="6" borderId="6" xfId="0" applyNumberFormat="1" applyFont="1" applyFill="1" applyBorder="1" applyAlignment="1" applyProtection="1">
      <alignment horizontal="center"/>
      <protection locked="0"/>
    </xf>
    <xf numFmtId="164" fontId="5" fillId="6" borderId="6" xfId="0" applyNumberFormat="1" applyFont="1" applyFill="1" applyBorder="1" applyAlignment="1" applyProtection="1">
      <alignment horizontal="center"/>
      <protection locked="0"/>
    </xf>
    <xf numFmtId="167" fontId="0" fillId="6" borderId="4" xfId="0" applyNumberFormat="1" applyFill="1" applyBorder="1" applyAlignment="1" applyProtection="1">
      <alignment horizontal="left" vertical="center"/>
      <protection locked="0"/>
    </xf>
    <xf numFmtId="166" fontId="0" fillId="6" borderId="4" xfId="0" applyNumberFormat="1" applyFill="1" applyBorder="1" applyProtection="1">
      <protection locked="0"/>
    </xf>
    <xf numFmtId="167" fontId="0" fillId="6" borderId="4" xfId="0" applyNumberFormat="1" applyFill="1" applyBorder="1" applyAlignment="1" applyProtection="1">
      <alignment horizontal="left"/>
      <protection locked="0"/>
    </xf>
    <xf numFmtId="1" fontId="0" fillId="6" borderId="4" xfId="0" applyNumberFormat="1" applyFill="1" applyBorder="1" applyProtection="1">
      <protection locked="0"/>
    </xf>
    <xf numFmtId="0" fontId="1" fillId="2" borderId="7" xfId="0" applyFont="1" applyFill="1" applyBorder="1" applyAlignment="1">
      <alignment horizontal="center" vertical="center" wrapText="1"/>
    </xf>
    <xf numFmtId="0" fontId="1" fillId="2" borderId="4" xfId="0" applyFont="1" applyFill="1" applyBorder="1" applyAlignment="1">
      <alignment horizontal="center"/>
    </xf>
    <xf numFmtId="0" fontId="1" fillId="5" borderId="0" xfId="0" applyFont="1" applyFill="1" applyBorder="1" applyAlignment="1">
      <alignment horizontal="center"/>
    </xf>
    <xf numFmtId="0" fontId="1" fillId="2" borderId="4" xfId="0" applyFont="1" applyFill="1" applyBorder="1" applyAlignment="1">
      <alignment horizontal="center" vertical="center" wrapText="1"/>
    </xf>
    <xf numFmtId="0" fontId="1" fillId="2" borderId="4" xfId="0" applyFont="1" applyFill="1" applyBorder="1" applyAlignment="1">
      <alignment horizontal="center" wrapText="1"/>
    </xf>
    <xf numFmtId="167" fontId="1" fillId="2" borderId="1" xfId="0" applyNumberFormat="1" applyFont="1" applyFill="1" applyBorder="1" applyAlignment="1">
      <alignment horizontal="center" vertical="center" wrapText="1"/>
    </xf>
    <xf numFmtId="177" fontId="0" fillId="4" borderId="7" xfId="0" applyNumberFormat="1" applyFill="1" applyBorder="1" applyAlignment="1" applyProtection="1">
      <alignment vertical="center"/>
    </xf>
    <xf numFmtId="0" fontId="1" fillId="5" borderId="0" xfId="0" applyFont="1" applyFill="1" applyBorder="1" applyAlignment="1">
      <alignment wrapText="1"/>
    </xf>
    <xf numFmtId="167" fontId="0" fillId="5" borderId="17" xfId="0" applyNumberFormat="1" applyFill="1" applyBorder="1"/>
    <xf numFmtId="167" fontId="1" fillId="5" borderId="0" xfId="0" applyNumberFormat="1" applyFont="1" applyFill="1" applyBorder="1" applyAlignment="1"/>
    <xf numFmtId="167" fontId="0" fillId="5" borderId="24" xfId="0" applyNumberFormat="1" applyFill="1" applyBorder="1" applyAlignment="1">
      <alignment horizontal="left"/>
    </xf>
    <xf numFmtId="0" fontId="0" fillId="5" borderId="22" xfId="0" applyFill="1" applyBorder="1" applyAlignment="1">
      <alignment horizontal="left"/>
    </xf>
    <xf numFmtId="167" fontId="0" fillId="6" borderId="6" xfId="0" applyNumberFormat="1" applyFill="1" applyBorder="1" applyAlignment="1" applyProtection="1">
      <alignment horizontal="left" vertical="center"/>
      <protection locked="0"/>
    </xf>
    <xf numFmtId="177" fontId="0" fillId="6" borderId="4" xfId="0" applyNumberFormat="1" applyFill="1" applyBorder="1" applyAlignment="1" applyProtection="1">
      <alignment horizontal="right" vertical="center"/>
      <protection locked="0"/>
    </xf>
    <xf numFmtId="177" fontId="0" fillId="6" borderId="4" xfId="0" applyNumberFormat="1" applyFill="1" applyBorder="1" applyAlignment="1" applyProtection="1">
      <alignment vertical="center"/>
      <protection locked="0"/>
    </xf>
    <xf numFmtId="170" fontId="0" fillId="6" borderId="4" xfId="0" applyNumberFormat="1" applyFill="1" applyBorder="1" applyAlignment="1" applyProtection="1">
      <alignment horizontal="right" vertical="center"/>
      <protection locked="0"/>
    </xf>
    <xf numFmtId="177" fontId="0" fillId="6" borderId="4" xfId="0" applyNumberFormat="1" applyFont="1" applyFill="1" applyBorder="1" applyAlignment="1" applyProtection="1">
      <alignment vertical="center"/>
      <protection locked="0"/>
    </xf>
    <xf numFmtId="0" fontId="0" fillId="6" borderId="6" xfId="0" applyNumberFormat="1" applyFill="1" applyBorder="1" applyAlignment="1" applyProtection="1">
      <alignment horizontal="left" vertical="center"/>
      <protection locked="0"/>
    </xf>
    <xf numFmtId="0" fontId="0" fillId="6" borderId="4" xfId="0" applyNumberFormat="1" applyFill="1" applyBorder="1" applyAlignment="1" applyProtection="1">
      <alignment horizontal="left" vertical="center"/>
      <protection locked="0"/>
    </xf>
    <xf numFmtId="0" fontId="0" fillId="0" borderId="0" xfId="0" applyFont="1" applyAlignment="1">
      <alignment horizontal="center"/>
    </xf>
    <xf numFmtId="0" fontId="1" fillId="2" borderId="4" xfId="0" applyFont="1" applyFill="1" applyBorder="1" applyAlignment="1">
      <alignment horizontal="center" vertical="center" wrapText="1"/>
    </xf>
    <xf numFmtId="0" fontId="1" fillId="2" borderId="4" xfId="0" applyFont="1" applyFill="1" applyBorder="1" applyAlignment="1">
      <alignment horizontal="center"/>
    </xf>
    <xf numFmtId="0" fontId="1" fillId="2" borderId="4" xfId="0" applyFont="1" applyFill="1" applyBorder="1" applyAlignment="1">
      <alignment horizontal="center"/>
    </xf>
    <xf numFmtId="0" fontId="0" fillId="2" borderId="4" xfId="0" applyFill="1" applyBorder="1" applyAlignment="1">
      <alignment horizontal="left"/>
    </xf>
    <xf numFmtId="0" fontId="0" fillId="2" borderId="4" xfId="0" applyFill="1" applyBorder="1" applyAlignment="1">
      <alignment horizontal="left"/>
    </xf>
    <xf numFmtId="0" fontId="0" fillId="2" borderId="4" xfId="0" applyFill="1" applyBorder="1" applyAlignment="1">
      <alignment horizontal="left"/>
    </xf>
    <xf numFmtId="0" fontId="1" fillId="2" borderId="4" xfId="0" applyFont="1" applyFill="1" applyBorder="1" applyAlignment="1">
      <alignment horizontal="center"/>
    </xf>
    <xf numFmtId="0" fontId="1" fillId="2" borderId="4" xfId="0" applyFont="1" applyFill="1" applyBorder="1" applyAlignment="1">
      <alignment horizontal="center"/>
    </xf>
    <xf numFmtId="0" fontId="0" fillId="5" borderId="20" xfId="0" applyFill="1" applyBorder="1" applyAlignment="1">
      <alignment vertical="top"/>
    </xf>
    <xf numFmtId="0" fontId="1" fillId="2" borderId="4" xfId="0" applyFont="1" applyFill="1" applyBorder="1" applyAlignment="1">
      <alignment horizontal="center"/>
    </xf>
    <xf numFmtId="0" fontId="16" fillId="0" borderId="0" xfId="3" applyFont="1" applyAlignment="1" applyProtection="1">
      <alignment horizontal="center"/>
    </xf>
    <xf numFmtId="0" fontId="1" fillId="2" borderId="4" xfId="0" applyFont="1" applyFill="1" applyBorder="1" applyAlignment="1">
      <alignment horizontal="center"/>
    </xf>
    <xf numFmtId="0" fontId="0" fillId="2" borderId="6" xfId="0" applyFont="1" applyFill="1" applyBorder="1" applyAlignment="1">
      <alignment horizontal="left"/>
    </xf>
    <xf numFmtId="0" fontId="0" fillId="2" borderId="6" xfId="0" applyFill="1" applyBorder="1" applyAlignment="1">
      <alignment horizontal="left"/>
    </xf>
    <xf numFmtId="0" fontId="1" fillId="2" borderId="6" xfId="0" applyFont="1" applyFill="1" applyBorder="1" applyAlignment="1">
      <alignment horizontal="left" vertical="top"/>
    </xf>
    <xf numFmtId="0" fontId="1" fillId="2" borderId="6" xfId="0" applyFont="1" applyFill="1" applyBorder="1" applyAlignment="1">
      <alignment horizontal="left"/>
    </xf>
    <xf numFmtId="0" fontId="0" fillId="2" borderId="6" xfId="0" applyFill="1" applyBorder="1" applyAlignment="1">
      <alignment horizontal="left" vertical="top"/>
    </xf>
    <xf numFmtId="0" fontId="0" fillId="5" borderId="0" xfId="0" applyFill="1"/>
    <xf numFmtId="0" fontId="0" fillId="2" borderId="6" xfId="0" applyFill="1" applyBorder="1" applyAlignment="1">
      <alignment horizontal="left"/>
    </xf>
    <xf numFmtId="0" fontId="1" fillId="2" borderId="4" xfId="0" applyFont="1" applyFill="1" applyBorder="1" applyAlignment="1">
      <alignment horizontal="center"/>
    </xf>
    <xf numFmtId="0" fontId="0" fillId="2" borderId="6" xfId="0" applyFill="1" applyBorder="1" applyAlignment="1">
      <alignment horizontal="left"/>
    </xf>
    <xf numFmtId="0" fontId="0" fillId="2" borderId="4" xfId="0" applyFill="1" applyBorder="1" applyAlignment="1">
      <alignment horizontal="left"/>
    </xf>
    <xf numFmtId="167" fontId="1" fillId="2" borderId="4" xfId="0" applyNumberFormat="1" applyFont="1" applyFill="1" applyBorder="1" applyAlignment="1">
      <alignment horizontal="center" vertical="center"/>
    </xf>
    <xf numFmtId="167" fontId="0" fillId="2" borderId="4" xfId="0" applyNumberFormat="1" applyFill="1" applyBorder="1" applyAlignment="1">
      <alignment horizontal="center" vertical="center" wrapText="1"/>
    </xf>
    <xf numFmtId="0" fontId="1" fillId="2" borderId="4" xfId="0" applyFont="1" applyFill="1" applyBorder="1" applyAlignment="1">
      <alignment horizontal="center"/>
    </xf>
    <xf numFmtId="0" fontId="14" fillId="5" borderId="0" xfId="0" applyFont="1" applyFill="1" applyBorder="1" applyAlignment="1">
      <alignment horizontal="right"/>
    </xf>
    <xf numFmtId="0" fontId="1" fillId="2" borderId="4" xfId="0" applyFont="1" applyFill="1" applyBorder="1" applyAlignment="1">
      <alignment horizontal="center"/>
    </xf>
    <xf numFmtId="0" fontId="1" fillId="2" borderId="4" xfId="0" applyFont="1" applyFill="1" applyBorder="1" applyAlignment="1">
      <alignment horizontal="center" vertical="center" wrapText="1"/>
    </xf>
    <xf numFmtId="0" fontId="1" fillId="8" borderId="6" xfId="0" applyFont="1" applyFill="1" applyBorder="1" applyAlignment="1">
      <alignment horizontal="center"/>
    </xf>
    <xf numFmtId="0" fontId="1" fillId="9" borderId="4" xfId="0" applyFont="1" applyFill="1" applyBorder="1" applyAlignment="1">
      <alignment horizontal="center"/>
    </xf>
    <xf numFmtId="0" fontId="1" fillId="10" borderId="4" xfId="0" applyFont="1" applyFill="1" applyBorder="1" applyAlignment="1">
      <alignment horizontal="center"/>
    </xf>
    <xf numFmtId="9" fontId="0" fillId="8" borderId="4" xfId="2" applyFont="1" applyFill="1" applyBorder="1" applyProtection="1"/>
    <xf numFmtId="167" fontId="0" fillId="8" borderId="4" xfId="0" applyNumberFormat="1" applyFont="1" applyFill="1" applyBorder="1" applyProtection="1"/>
    <xf numFmtId="0" fontId="0" fillId="8" borderId="4" xfId="0" applyFont="1" applyFill="1" applyBorder="1"/>
    <xf numFmtId="167" fontId="0" fillId="8" borderId="4" xfId="0" applyNumberFormat="1" applyFill="1" applyBorder="1" applyProtection="1"/>
    <xf numFmtId="9" fontId="0" fillId="8" borderId="4" xfId="0" applyNumberFormat="1" applyFont="1" applyFill="1" applyBorder="1" applyAlignment="1" applyProtection="1"/>
    <xf numFmtId="167" fontId="0" fillId="8" borderId="4" xfId="0" applyNumberFormat="1" applyFill="1" applyBorder="1" applyAlignment="1">
      <alignment horizontal="left"/>
    </xf>
    <xf numFmtId="167" fontId="0" fillId="8" borderId="4" xfId="0" applyNumberFormat="1" applyFill="1" applyBorder="1" applyAlignment="1">
      <alignment horizontal="left" wrapText="1"/>
    </xf>
    <xf numFmtId="165" fontId="0" fillId="9" borderId="4" xfId="1" applyNumberFormat="1" applyFont="1" applyFill="1" applyBorder="1" applyProtection="1">
      <protection locked="0"/>
    </xf>
    <xf numFmtId="10" fontId="0" fillId="9" borderId="4" xfId="0" applyNumberFormat="1" applyFont="1" applyFill="1" applyBorder="1" applyProtection="1">
      <protection locked="0"/>
    </xf>
    <xf numFmtId="10" fontId="0" fillId="9" borderId="4" xfId="0" applyNumberFormat="1" applyFont="1" applyFill="1" applyBorder="1" applyProtection="1"/>
    <xf numFmtId="0" fontId="0" fillId="9" borderId="4" xfId="0" applyFont="1" applyFill="1" applyBorder="1" applyProtection="1">
      <protection locked="0"/>
    </xf>
    <xf numFmtId="172" fontId="0" fillId="9" borderId="4" xfId="2" applyNumberFormat="1" applyFont="1" applyFill="1" applyBorder="1" applyProtection="1">
      <protection locked="0"/>
    </xf>
    <xf numFmtId="0" fontId="0" fillId="9" borderId="6" xfId="0" applyFill="1" applyBorder="1" applyProtection="1">
      <protection locked="0"/>
    </xf>
    <xf numFmtId="44" fontId="0" fillId="9" borderId="4" xfId="1" applyFont="1" applyFill="1" applyBorder="1" applyAlignment="1" applyProtection="1">
      <alignment horizontal="left" vertical="top"/>
      <protection locked="0"/>
    </xf>
    <xf numFmtId="9" fontId="0" fillId="9" borderId="4" xfId="0" applyNumberFormat="1" applyFont="1" applyFill="1" applyBorder="1" applyAlignment="1" applyProtection="1">
      <protection locked="0"/>
    </xf>
    <xf numFmtId="164" fontId="0" fillId="9" borderId="3" xfId="0" applyNumberFormat="1" applyFont="1" applyFill="1" applyBorder="1" applyAlignment="1" applyProtection="1">
      <alignment vertical="center"/>
      <protection locked="0"/>
    </xf>
    <xf numFmtId="9" fontId="0" fillId="9" borderId="9" xfId="0" applyNumberFormat="1" applyFont="1" applyFill="1" applyBorder="1" applyAlignment="1" applyProtection="1">
      <alignment vertical="center"/>
      <protection locked="0"/>
    </xf>
    <xf numFmtId="10" fontId="0" fillId="9" borderId="9" xfId="0" applyNumberFormat="1" applyFont="1" applyFill="1" applyBorder="1" applyAlignment="1" applyProtection="1">
      <alignment vertical="center"/>
      <protection locked="0"/>
    </xf>
    <xf numFmtId="164" fontId="0" fillId="9" borderId="4" xfId="0" applyNumberFormat="1" applyFont="1" applyFill="1" applyBorder="1" applyAlignment="1" applyProtection="1">
      <alignment vertical="center"/>
      <protection locked="0"/>
    </xf>
    <xf numFmtId="175" fontId="0" fillId="9" borderId="4" xfId="0" applyNumberFormat="1" applyFill="1" applyBorder="1" applyAlignment="1" applyProtection="1">
      <alignment vertical="center"/>
      <protection locked="0"/>
    </xf>
    <xf numFmtId="175" fontId="0" fillId="9" borderId="4" xfId="0" applyNumberFormat="1" applyFont="1" applyFill="1" applyBorder="1" applyAlignment="1" applyProtection="1">
      <alignment vertical="center"/>
      <protection locked="0"/>
    </xf>
    <xf numFmtId="1" fontId="0" fillId="9" borderId="4" xfId="0" applyNumberFormat="1" applyFont="1" applyFill="1" applyBorder="1" applyAlignment="1" applyProtection="1">
      <alignment vertical="center"/>
      <protection locked="0"/>
    </xf>
    <xf numFmtId="9" fontId="0" fillId="9" borderId="4" xfId="2" applyFont="1" applyFill="1" applyBorder="1" applyAlignment="1" applyProtection="1">
      <alignment vertical="center"/>
      <protection locked="0"/>
    </xf>
    <xf numFmtId="166" fontId="4" fillId="8" borderId="4" xfId="0" applyNumberFormat="1" applyFont="1" applyFill="1" applyBorder="1" applyAlignment="1">
      <alignment horizontal="center"/>
    </xf>
    <xf numFmtId="9" fontId="0" fillId="8" borderId="4" xfId="0" applyNumberFormat="1" applyFill="1" applyBorder="1"/>
    <xf numFmtId="9" fontId="0" fillId="9" borderId="4" xfId="0" applyNumberFormat="1" applyFont="1" applyFill="1" applyBorder="1" applyProtection="1">
      <protection locked="0"/>
    </xf>
    <xf numFmtId="9" fontId="0" fillId="9" borderId="4" xfId="0" applyNumberFormat="1" applyFill="1" applyBorder="1" applyProtection="1">
      <protection locked="0"/>
    </xf>
    <xf numFmtId="0" fontId="0" fillId="9" borderId="4" xfId="0" applyNumberFormat="1" applyFill="1" applyBorder="1" applyProtection="1">
      <protection locked="0"/>
    </xf>
    <xf numFmtId="0" fontId="0" fillId="8" borderId="1" xfId="0" applyFont="1" applyFill="1" applyBorder="1"/>
    <xf numFmtId="164" fontId="0" fillId="8" borderId="1" xfId="0" applyNumberFormat="1" applyFont="1" applyFill="1" applyBorder="1"/>
    <xf numFmtId="0" fontId="0" fillId="8" borderId="2" xfId="0" applyFill="1" applyBorder="1"/>
    <xf numFmtId="164" fontId="0" fillId="8" borderId="2" xfId="0" applyNumberFormat="1" applyFont="1" applyFill="1" applyBorder="1"/>
    <xf numFmtId="0" fontId="0" fillId="8" borderId="2" xfId="0" applyFont="1" applyFill="1" applyBorder="1"/>
    <xf numFmtId="0" fontId="0" fillId="8" borderId="11" xfId="0" applyFont="1" applyFill="1" applyBorder="1"/>
    <xf numFmtId="166" fontId="0" fillId="8" borderId="1" xfId="0" applyNumberFormat="1" applyFont="1" applyFill="1" applyBorder="1"/>
    <xf numFmtId="166" fontId="0" fillId="8" borderId="2" xfId="0" applyNumberFormat="1" applyFont="1" applyFill="1" applyBorder="1"/>
    <xf numFmtId="166" fontId="0" fillId="8" borderId="4" xfId="0" applyNumberFormat="1" applyFill="1" applyBorder="1" applyProtection="1"/>
    <xf numFmtId="0" fontId="0" fillId="9" borderId="5" xfId="0" applyFill="1" applyBorder="1" applyProtection="1">
      <protection locked="0"/>
    </xf>
    <xf numFmtId="0" fontId="0" fillId="9" borderId="11" xfId="0" applyFont="1" applyFill="1" applyBorder="1" applyProtection="1">
      <protection locked="0"/>
    </xf>
    <xf numFmtId="0" fontId="0" fillId="9" borderId="8" xfId="0" applyFont="1" applyFill="1" applyBorder="1" applyProtection="1">
      <protection locked="0"/>
    </xf>
    <xf numFmtId="164" fontId="0" fillId="9" borderId="4" xfId="0" applyNumberFormat="1" applyFont="1" applyFill="1" applyBorder="1" applyProtection="1">
      <protection locked="0"/>
    </xf>
    <xf numFmtId="169" fontId="0" fillId="9" borderId="4" xfId="0" applyNumberFormat="1" applyFill="1" applyBorder="1" applyAlignment="1" applyProtection="1">
      <protection locked="0"/>
    </xf>
    <xf numFmtId="0" fontId="0" fillId="9" borderId="4" xfId="0" applyFill="1" applyBorder="1" applyAlignment="1" applyProtection="1">
      <alignment horizontal="center"/>
      <protection locked="0"/>
    </xf>
    <xf numFmtId="0" fontId="0" fillId="8" borderId="4" xfId="0" applyFill="1" applyBorder="1" applyAlignment="1">
      <alignment horizontal="left"/>
    </xf>
    <xf numFmtId="166" fontId="0" fillId="8" borderId="3" xfId="0" applyNumberFormat="1" applyFill="1" applyBorder="1" applyProtection="1"/>
    <xf numFmtId="0" fontId="0" fillId="8" borderId="4" xfId="0" applyFill="1" applyBorder="1" applyAlignment="1">
      <alignment horizontal="left" wrapText="1"/>
    </xf>
    <xf numFmtId="166" fontId="0" fillId="8" borderId="4" xfId="0" applyNumberFormat="1" applyFill="1" applyBorder="1" applyAlignment="1">
      <alignment horizontal="left" wrapText="1"/>
    </xf>
    <xf numFmtId="166" fontId="0" fillId="9" borderId="4" xfId="0" applyNumberFormat="1" applyFill="1" applyBorder="1" applyProtection="1">
      <protection locked="0"/>
    </xf>
    <xf numFmtId="166" fontId="0" fillId="8" borderId="4" xfId="0" applyNumberFormat="1" applyFill="1" applyBorder="1"/>
    <xf numFmtId="10" fontId="0" fillId="8" borderId="4" xfId="0" applyNumberFormat="1" applyFill="1" applyBorder="1"/>
    <xf numFmtId="166" fontId="0" fillId="8" borderId="4" xfId="0" applyNumberFormat="1" applyFill="1" applyBorder="1" applyAlignment="1"/>
    <xf numFmtId="9" fontId="0" fillId="8" borderId="4" xfId="0" applyNumberFormat="1" applyFill="1" applyBorder="1" applyAlignment="1"/>
    <xf numFmtId="166" fontId="1" fillId="8" borderId="4" xfId="0" applyNumberFormat="1" applyFont="1" applyFill="1" applyBorder="1" applyAlignment="1">
      <alignment horizontal="center"/>
    </xf>
    <xf numFmtId="9" fontId="0" fillId="8" borderId="7" xfId="0" applyNumberFormat="1" applyFill="1" applyBorder="1" applyAlignment="1"/>
    <xf numFmtId="165" fontId="0" fillId="8" borderId="4" xfId="1" applyNumberFormat="1" applyFont="1" applyFill="1" applyBorder="1"/>
    <xf numFmtId="172" fontId="0" fillId="0" borderId="4" xfId="0" applyNumberFormat="1" applyBorder="1"/>
    <xf numFmtId="166" fontId="1" fillId="8" borderId="4" xfId="0" applyNumberFormat="1" applyFont="1" applyFill="1" applyBorder="1" applyAlignment="1"/>
    <xf numFmtId="166" fontId="0" fillId="8" borderId="4" xfId="0" applyNumberFormat="1" applyFill="1" applyBorder="1" applyAlignment="1">
      <alignment horizontal="right" vertical="top" wrapText="1"/>
    </xf>
    <xf numFmtId="166" fontId="0" fillId="8" borderId="4" xfId="0" applyNumberFormat="1" applyFill="1" applyBorder="1" applyAlignment="1">
      <alignment vertical="top" wrapText="1"/>
    </xf>
    <xf numFmtId="177" fontId="0" fillId="8" borderId="4" xfId="0" applyNumberFormat="1" applyFill="1" applyBorder="1" applyAlignment="1" applyProtection="1">
      <alignment vertical="center"/>
    </xf>
    <xf numFmtId="167" fontId="0" fillId="8" borderId="6" xfId="0" applyNumberFormat="1" applyFill="1" applyBorder="1" applyAlignment="1"/>
    <xf numFmtId="167" fontId="0" fillId="8" borderId="4" xfId="0" applyNumberFormat="1" applyFill="1" applyBorder="1" applyAlignment="1" applyProtection="1">
      <alignment horizontal="left" vertical="center"/>
    </xf>
    <xf numFmtId="170" fontId="0" fillId="8" borderId="4" xfId="0" applyNumberFormat="1" applyFill="1" applyBorder="1" applyProtection="1"/>
    <xf numFmtId="171" fontId="0" fillId="8" borderId="4" xfId="0" applyNumberFormat="1" applyFill="1" applyBorder="1" applyProtection="1"/>
    <xf numFmtId="167" fontId="0" fillId="8" borderId="0" xfId="0" applyNumberFormat="1" applyFill="1"/>
    <xf numFmtId="0" fontId="0" fillId="8" borderId="0" xfId="0" applyFill="1"/>
    <xf numFmtId="170" fontId="0" fillId="9" borderId="4" xfId="0" applyNumberFormat="1" applyFill="1" applyBorder="1" applyAlignment="1" applyProtection="1">
      <alignment horizontal="right" vertical="center"/>
      <protection locked="0"/>
    </xf>
    <xf numFmtId="0" fontId="0" fillId="9" borderId="22" xfId="0" applyFill="1" applyBorder="1"/>
    <xf numFmtId="0" fontId="0" fillId="9" borderId="22" xfId="0" applyFill="1" applyBorder="1" applyAlignment="1">
      <alignment horizontal="left"/>
    </xf>
    <xf numFmtId="0" fontId="0" fillId="8" borderId="4" xfId="0" applyFont="1" applyFill="1" applyBorder="1" applyAlignment="1">
      <alignment horizontal="center" vertical="center"/>
    </xf>
    <xf numFmtId="166" fontId="3" fillId="8" borderId="4" xfId="0" applyNumberFormat="1" applyFont="1" applyFill="1" applyBorder="1" applyAlignment="1">
      <alignment horizontal="center"/>
    </xf>
    <xf numFmtId="167" fontId="0" fillId="8" borderId="6" xfId="0" applyNumberFormat="1" applyFill="1" applyBorder="1" applyAlignment="1" applyProtection="1">
      <alignment horizontal="left"/>
    </xf>
    <xf numFmtId="167" fontId="0" fillId="8" borderId="4" xfId="0" applyNumberFormat="1" applyFill="1" applyBorder="1" applyAlignment="1" applyProtection="1">
      <alignment horizontal="left"/>
    </xf>
    <xf numFmtId="1" fontId="0" fillId="8" borderId="4" xfId="0" applyNumberFormat="1" applyFill="1" applyBorder="1" applyProtection="1"/>
    <xf numFmtId="9" fontId="0" fillId="8" borderId="4" xfId="2" applyFont="1" applyFill="1" applyBorder="1" applyAlignment="1">
      <alignment horizontal="center"/>
    </xf>
    <xf numFmtId="0" fontId="0" fillId="8" borderId="4" xfId="0" applyNumberFormat="1" applyFont="1" applyFill="1" applyBorder="1"/>
    <xf numFmtId="165" fontId="0" fillId="8" borderId="6" xfId="1" applyNumberFormat="1" applyFont="1" applyFill="1" applyBorder="1" applyProtection="1"/>
    <xf numFmtId="0" fontId="0" fillId="9" borderId="6" xfId="0" applyFont="1" applyFill="1" applyBorder="1" applyProtection="1">
      <protection locked="0"/>
    </xf>
    <xf numFmtId="165" fontId="0" fillId="8" borderId="4" xfId="0" applyNumberFormat="1" applyFill="1" applyBorder="1"/>
    <xf numFmtId="0" fontId="0" fillId="8" borderId="4" xfId="0" applyFill="1" applyBorder="1"/>
    <xf numFmtId="9" fontId="0" fillId="9" borderId="4" xfId="2" applyFont="1" applyFill="1" applyBorder="1" applyProtection="1">
      <protection locked="0"/>
    </xf>
    <xf numFmtId="0" fontId="1" fillId="5" borderId="22" xfId="0" applyFont="1" applyFill="1" applyBorder="1" applyAlignment="1">
      <alignment wrapText="1"/>
    </xf>
    <xf numFmtId="166" fontId="0" fillId="5" borderId="22" xfId="0" applyNumberFormat="1" applyFill="1" applyBorder="1"/>
    <xf numFmtId="173" fontId="0" fillId="7" borderId="4" xfId="0" applyNumberFormat="1" applyFill="1" applyBorder="1" applyAlignment="1">
      <alignment horizontal="right" vertical="center"/>
    </xf>
    <xf numFmtId="0" fontId="0" fillId="7" borderId="4" xfId="0" applyFill="1" applyBorder="1" applyAlignment="1">
      <alignment horizontal="center" vertical="center"/>
    </xf>
    <xf numFmtId="0" fontId="0" fillId="2" borderId="6" xfId="0" applyFill="1" applyBorder="1" applyAlignment="1">
      <alignment horizontal="left"/>
    </xf>
    <xf numFmtId="0" fontId="0" fillId="2" borderId="6" xfId="0" applyFill="1" applyBorder="1" applyAlignment="1">
      <alignment horizontal="left"/>
    </xf>
    <xf numFmtId="0" fontId="0" fillId="2" borderId="4" xfId="0" applyFill="1" applyBorder="1" applyAlignment="1">
      <alignment horizontal="left"/>
    </xf>
    <xf numFmtId="173" fontId="0" fillId="7" borderId="4" xfId="0" applyNumberFormat="1" applyFill="1" applyBorder="1" applyAlignment="1">
      <alignment vertical="center"/>
    </xf>
    <xf numFmtId="0" fontId="1" fillId="2" borderId="4" xfId="0" applyFont="1" applyFill="1" applyBorder="1" applyAlignment="1">
      <alignment horizontal="center"/>
    </xf>
    <xf numFmtId="0" fontId="0" fillId="7" borderId="5" xfId="0" applyFill="1" applyBorder="1" applyAlignment="1">
      <alignment horizontal="left" vertical="top" wrapText="1"/>
    </xf>
    <xf numFmtId="0" fontId="0" fillId="7" borderId="12" xfId="0" applyFill="1" applyBorder="1" applyAlignment="1">
      <alignment horizontal="left" vertical="top" wrapText="1"/>
    </xf>
    <xf numFmtId="0" fontId="0" fillId="7" borderId="12" xfId="0" applyFont="1" applyFill="1" applyBorder="1" applyAlignment="1">
      <alignment horizontal="left" vertical="top" wrapText="1"/>
    </xf>
    <xf numFmtId="0" fontId="0" fillId="7" borderId="10" xfId="0" applyFont="1" applyFill="1" applyBorder="1" applyAlignment="1">
      <alignment horizontal="left" vertical="top" wrapText="1"/>
    </xf>
    <xf numFmtId="0" fontId="0" fillId="7" borderId="11" xfId="0" applyFont="1" applyFill="1" applyBorder="1" applyAlignment="1">
      <alignment horizontal="left" vertical="top" wrapText="1"/>
    </xf>
    <xf numFmtId="0" fontId="0" fillId="7" borderId="0" xfId="0" applyFont="1" applyFill="1" applyBorder="1" applyAlignment="1">
      <alignment horizontal="left" vertical="top" wrapText="1"/>
    </xf>
    <xf numFmtId="0" fontId="0" fillId="7" borderId="13" xfId="0" applyFont="1" applyFill="1" applyBorder="1" applyAlignment="1">
      <alignment horizontal="left" vertical="top" wrapText="1"/>
    </xf>
    <xf numFmtId="0" fontId="0" fillId="7" borderId="8" xfId="0" applyFont="1" applyFill="1" applyBorder="1" applyAlignment="1">
      <alignment horizontal="left" vertical="top" wrapText="1"/>
    </xf>
    <xf numFmtId="0" fontId="0" fillId="7" borderId="15" xfId="0" applyFont="1" applyFill="1" applyBorder="1" applyAlignment="1">
      <alignment horizontal="left" vertical="top" wrapText="1"/>
    </xf>
    <xf numFmtId="0" fontId="0" fillId="7" borderId="9" xfId="0" applyFont="1" applyFill="1" applyBorder="1" applyAlignment="1">
      <alignment horizontal="left" vertical="top" wrapText="1"/>
    </xf>
    <xf numFmtId="0" fontId="7" fillId="2" borderId="6" xfId="0" applyFont="1" applyFill="1" applyBorder="1" applyAlignment="1">
      <alignment horizontal="center"/>
    </xf>
    <xf numFmtId="0" fontId="7" fillId="2" borderId="14" xfId="0" applyFont="1" applyFill="1" applyBorder="1" applyAlignment="1">
      <alignment horizontal="center"/>
    </xf>
    <xf numFmtId="0" fontId="7" fillId="2" borderId="7" xfId="0" applyFont="1" applyFill="1" applyBorder="1" applyAlignment="1">
      <alignment horizontal="center"/>
    </xf>
    <xf numFmtId="0" fontId="1" fillId="2" borderId="6" xfId="0" applyFont="1" applyFill="1" applyBorder="1" applyAlignment="1">
      <alignment horizontal="center"/>
    </xf>
    <xf numFmtId="0" fontId="1" fillId="2" borderId="14" xfId="0" applyFont="1" applyFill="1" applyBorder="1" applyAlignment="1">
      <alignment horizontal="center"/>
    </xf>
    <xf numFmtId="0" fontId="1" fillId="2" borderId="7" xfId="0" applyFont="1" applyFill="1" applyBorder="1" applyAlignment="1">
      <alignment horizontal="center"/>
    </xf>
    <xf numFmtId="0" fontId="0" fillId="7" borderId="6" xfId="0" applyFill="1" applyBorder="1" applyAlignment="1">
      <alignment horizontal="left" vertical="center" wrapText="1"/>
    </xf>
    <xf numFmtId="0" fontId="0" fillId="7" borderId="14" xfId="0" applyFill="1" applyBorder="1" applyAlignment="1">
      <alignment horizontal="left" vertical="center" wrapText="1"/>
    </xf>
    <xf numFmtId="0" fontId="0" fillId="7" borderId="7" xfId="0" applyFill="1" applyBorder="1" applyAlignment="1">
      <alignment horizontal="left" vertical="center" wrapText="1"/>
    </xf>
    <xf numFmtId="0" fontId="1" fillId="8" borderId="5" xfId="0" applyFont="1" applyFill="1" applyBorder="1" applyAlignment="1">
      <alignment horizontal="left" vertical="top" wrapText="1"/>
    </xf>
    <xf numFmtId="0" fontId="1" fillId="8" borderId="12" xfId="0" applyFont="1" applyFill="1" applyBorder="1" applyAlignment="1">
      <alignment horizontal="left" vertical="top" wrapText="1"/>
    </xf>
    <xf numFmtId="0" fontId="1" fillId="8" borderId="10" xfId="0" applyFont="1" applyFill="1" applyBorder="1" applyAlignment="1">
      <alignment horizontal="left" vertical="top" wrapText="1"/>
    </xf>
    <xf numFmtId="0" fontId="1" fillId="8" borderId="11" xfId="0" applyFont="1" applyFill="1" applyBorder="1" applyAlignment="1">
      <alignment horizontal="left" vertical="top" wrapText="1"/>
    </xf>
    <xf numFmtId="0" fontId="1" fillId="8" borderId="0" xfId="0" applyFont="1" applyFill="1" applyBorder="1" applyAlignment="1">
      <alignment horizontal="left" vertical="top" wrapText="1"/>
    </xf>
    <xf numFmtId="0" fontId="1" fillId="8" borderId="13" xfId="0" applyFont="1" applyFill="1" applyBorder="1" applyAlignment="1">
      <alignment horizontal="left" vertical="top" wrapText="1"/>
    </xf>
    <xf numFmtId="0" fontId="1" fillId="8" borderId="8" xfId="0" applyFont="1" applyFill="1" applyBorder="1" applyAlignment="1">
      <alignment horizontal="left" vertical="top" wrapText="1"/>
    </xf>
    <xf numFmtId="0" fontId="1" fillId="8" borderId="15" xfId="0" applyFont="1" applyFill="1" applyBorder="1" applyAlignment="1">
      <alignment horizontal="left" vertical="top" wrapText="1"/>
    </xf>
    <xf numFmtId="0" fontId="1" fillId="8" borderId="9" xfId="0" applyFont="1" applyFill="1" applyBorder="1" applyAlignment="1">
      <alignment horizontal="left" vertical="top" wrapText="1"/>
    </xf>
    <xf numFmtId="0" fontId="8" fillId="8" borderId="6" xfId="0" applyFont="1" applyFill="1" applyBorder="1" applyAlignment="1">
      <alignment horizontal="left" vertical="center" wrapText="1"/>
    </xf>
    <xf numFmtId="0" fontId="8" fillId="8" borderId="14" xfId="0" applyFont="1" applyFill="1" applyBorder="1" applyAlignment="1">
      <alignment horizontal="left" vertical="center" wrapText="1"/>
    </xf>
    <xf numFmtId="0" fontId="8" fillId="8" borderId="7" xfId="0" applyFont="1" applyFill="1" applyBorder="1" applyAlignment="1">
      <alignment horizontal="left" vertical="center" wrapText="1"/>
    </xf>
    <xf numFmtId="0" fontId="1" fillId="0" borderId="0" xfId="0" applyFont="1" applyFill="1" applyBorder="1" applyAlignment="1">
      <alignment horizontal="center" vertical="top"/>
    </xf>
    <xf numFmtId="0" fontId="8" fillId="8" borderId="6" xfId="0" applyFont="1" applyFill="1" applyBorder="1" applyAlignment="1">
      <alignment horizontal="left" vertical="top" wrapText="1"/>
    </xf>
    <xf numFmtId="0" fontId="8" fillId="8" borderId="14" xfId="0" applyFont="1" applyFill="1" applyBorder="1" applyAlignment="1">
      <alignment horizontal="left" vertical="top" wrapText="1"/>
    </xf>
    <xf numFmtId="0" fontId="8" fillId="8" borderId="7" xfId="0" applyFont="1" applyFill="1" applyBorder="1" applyAlignment="1">
      <alignment horizontal="left" vertical="top" wrapText="1"/>
    </xf>
    <xf numFmtId="0" fontId="1" fillId="5" borderId="0" xfId="0" applyFont="1" applyFill="1" applyBorder="1" applyAlignment="1">
      <alignment horizontal="center" vertical="top"/>
    </xf>
    <xf numFmtId="0" fontId="1" fillId="5" borderId="20" xfId="0" applyFont="1" applyFill="1" applyBorder="1" applyAlignment="1">
      <alignment horizontal="center" vertical="top"/>
    </xf>
    <xf numFmtId="20" fontId="8" fillId="8" borderId="6" xfId="0" applyNumberFormat="1" applyFont="1" applyFill="1" applyBorder="1" applyAlignment="1">
      <alignment horizontal="left" vertical="top" wrapText="1"/>
    </xf>
    <xf numFmtId="20" fontId="8" fillId="8" borderId="14" xfId="0" applyNumberFormat="1" applyFont="1" applyFill="1" applyBorder="1" applyAlignment="1">
      <alignment horizontal="left" vertical="top" wrapText="1"/>
    </xf>
    <xf numFmtId="20" fontId="8" fillId="8" borderId="7" xfId="0" applyNumberFormat="1" applyFont="1" applyFill="1" applyBorder="1" applyAlignment="1">
      <alignment horizontal="left" vertical="top" wrapText="1"/>
    </xf>
    <xf numFmtId="0" fontId="1" fillId="2" borderId="6"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6" xfId="0" applyFont="1" applyFill="1" applyBorder="1" applyAlignment="1">
      <alignment horizontal="left" vertical="center"/>
    </xf>
    <xf numFmtId="0" fontId="1" fillId="2" borderId="14" xfId="0" applyFont="1" applyFill="1" applyBorder="1" applyAlignment="1">
      <alignment horizontal="left" vertical="center"/>
    </xf>
    <xf numFmtId="0" fontId="1" fillId="2" borderId="7" xfId="0" applyFont="1" applyFill="1" applyBorder="1" applyAlignment="1">
      <alignment horizontal="left" vertical="center"/>
    </xf>
    <xf numFmtId="0" fontId="8" fillId="7" borderId="6" xfId="0" applyFont="1" applyFill="1" applyBorder="1" applyAlignment="1" applyProtection="1">
      <alignment horizontal="left" vertical="center" wrapText="1"/>
    </xf>
    <xf numFmtId="0" fontId="8" fillId="7" borderId="14" xfId="0" applyFont="1" applyFill="1" applyBorder="1" applyAlignment="1" applyProtection="1">
      <alignment horizontal="left" vertical="center" wrapText="1"/>
    </xf>
    <xf numFmtId="0" fontId="8" fillId="7" borderId="7" xfId="0" applyFont="1" applyFill="1" applyBorder="1" applyAlignment="1" applyProtection="1">
      <alignment horizontal="left" vertical="center" wrapText="1"/>
    </xf>
    <xf numFmtId="0" fontId="8" fillId="8" borderId="14" xfId="0" applyFont="1" applyFill="1" applyBorder="1" applyAlignment="1">
      <alignment horizontal="left" vertical="top"/>
    </xf>
    <xf numFmtId="0" fontId="8" fillId="8" borderId="7" xfId="0" applyFont="1" applyFill="1" applyBorder="1" applyAlignment="1">
      <alignment horizontal="left" vertical="top"/>
    </xf>
    <xf numFmtId="0" fontId="8" fillId="8" borderId="6" xfId="0" applyFont="1" applyFill="1" applyBorder="1" applyAlignment="1" applyProtection="1">
      <alignment horizontal="left" vertical="center" wrapText="1"/>
    </xf>
    <xf numFmtId="0" fontId="8" fillId="8" borderId="14" xfId="0" applyFont="1" applyFill="1" applyBorder="1" applyAlignment="1" applyProtection="1">
      <alignment horizontal="left" vertical="center" wrapText="1"/>
    </xf>
    <xf numFmtId="0" fontId="8" fillId="8" borderId="7" xfId="0" applyFont="1" applyFill="1" applyBorder="1" applyAlignment="1" applyProtection="1">
      <alignment horizontal="left" vertical="center" wrapText="1"/>
    </xf>
    <xf numFmtId="0" fontId="1" fillId="2" borderId="25" xfId="0" applyFont="1" applyFill="1" applyBorder="1" applyAlignment="1">
      <alignment horizontal="center"/>
    </xf>
    <xf numFmtId="0" fontId="1" fillId="2" borderId="26" xfId="0" applyFont="1" applyFill="1" applyBorder="1" applyAlignment="1">
      <alignment horizontal="center"/>
    </xf>
    <xf numFmtId="167" fontId="1" fillId="2" borderId="1" xfId="0" applyNumberFormat="1" applyFont="1" applyFill="1" applyBorder="1" applyAlignment="1">
      <alignment horizontal="center" vertical="center" wrapText="1"/>
    </xf>
    <xf numFmtId="167" fontId="1" fillId="2" borderId="3" xfId="0" applyNumberFormat="1" applyFont="1" applyFill="1" applyBorder="1" applyAlignment="1">
      <alignment horizontal="center" vertical="center" wrapText="1"/>
    </xf>
    <xf numFmtId="0" fontId="1" fillId="2" borderId="6" xfId="0" applyFont="1" applyFill="1" applyBorder="1" applyAlignment="1">
      <alignment horizontal="center" vertical="center"/>
    </xf>
    <xf numFmtId="0" fontId="1" fillId="2" borderId="14"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4" xfId="0" applyBorder="1"/>
    <xf numFmtId="0" fontId="0" fillId="0" borderId="7" xfId="0" applyBorder="1"/>
    <xf numFmtId="0" fontId="0" fillId="8" borderId="14" xfId="0" applyFill="1" applyBorder="1" applyAlignment="1">
      <alignment horizontal="left"/>
    </xf>
    <xf numFmtId="0" fontId="0" fillId="8" borderId="7" xfId="0" applyFill="1" applyBorder="1" applyAlignment="1">
      <alignment horizontal="left"/>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4" fillId="2" borderId="11" xfId="0" applyFont="1" applyFill="1" applyBorder="1" applyAlignment="1">
      <alignment horizontal="center"/>
    </xf>
    <xf numFmtId="0" fontId="4" fillId="2" borderId="0" xfId="0" applyFont="1" applyFill="1" applyBorder="1" applyAlignment="1">
      <alignment horizontal="center"/>
    </xf>
    <xf numFmtId="0" fontId="4" fillId="2" borderId="13" xfId="0" applyFont="1" applyFill="1" applyBorder="1" applyAlignment="1">
      <alignment horizontal="center"/>
    </xf>
    <xf numFmtId="0" fontId="4" fillId="2" borderId="6" xfId="0" applyFont="1" applyFill="1" applyBorder="1" applyAlignment="1">
      <alignment horizontal="center"/>
    </xf>
    <xf numFmtId="0" fontId="4" fillId="2" borderId="14" xfId="0" applyFont="1" applyFill="1" applyBorder="1" applyAlignment="1">
      <alignment horizontal="center"/>
    </xf>
    <xf numFmtId="0" fontId="4" fillId="2" borderId="7" xfId="0" applyFont="1" applyFill="1" applyBorder="1" applyAlignment="1">
      <alignment horizontal="center"/>
    </xf>
    <xf numFmtId="167" fontId="1" fillId="2" borderId="6" xfId="0" applyNumberFormat="1" applyFont="1" applyFill="1" applyBorder="1" applyAlignment="1">
      <alignment horizontal="center" vertical="center" wrapText="1"/>
    </xf>
    <xf numFmtId="167" fontId="1" fillId="2" borderId="14" xfId="0" applyNumberFormat="1" applyFont="1" applyFill="1" applyBorder="1" applyAlignment="1">
      <alignment horizontal="center" vertical="center" wrapText="1"/>
    </xf>
    <xf numFmtId="167" fontId="1" fillId="2" borderId="7" xfId="0" applyNumberFormat="1" applyFont="1" applyFill="1" applyBorder="1" applyAlignment="1">
      <alignment horizontal="center" vertical="center" wrapText="1"/>
    </xf>
    <xf numFmtId="0" fontId="0" fillId="2" borderId="4" xfId="0" applyFill="1" applyBorder="1" applyAlignment="1">
      <alignment horizontal="center"/>
    </xf>
    <xf numFmtId="0" fontId="1" fillId="2" borderId="4" xfId="0" applyFont="1" applyFill="1" applyBorder="1" applyAlignment="1">
      <alignment horizontal="center"/>
    </xf>
    <xf numFmtId="0" fontId="0" fillId="2" borderId="6" xfId="0" applyFill="1" applyBorder="1" applyAlignment="1">
      <alignment horizontal="center"/>
    </xf>
    <xf numFmtId="0" fontId="0" fillId="2" borderId="14" xfId="0" applyFill="1" applyBorder="1" applyAlignment="1">
      <alignment horizontal="center"/>
    </xf>
    <xf numFmtId="0" fontId="0" fillId="2" borderId="7" xfId="0" applyFill="1" applyBorder="1" applyAlignment="1">
      <alignment horizontal="center"/>
    </xf>
    <xf numFmtId="0" fontId="1" fillId="2" borderId="6" xfId="0" applyFont="1" applyFill="1" applyBorder="1" applyAlignment="1">
      <alignment horizontal="center" wrapText="1"/>
    </xf>
    <xf numFmtId="0" fontId="1" fillId="2" borderId="14" xfId="0" applyFont="1" applyFill="1" applyBorder="1" applyAlignment="1">
      <alignment horizontal="center" wrapText="1"/>
    </xf>
    <xf numFmtId="0" fontId="1" fillId="2" borderId="7" xfId="0" applyFont="1" applyFill="1" applyBorder="1" applyAlignment="1">
      <alignment horizontal="center" wrapText="1"/>
    </xf>
    <xf numFmtId="0" fontId="8" fillId="8" borderId="6" xfId="0" applyFont="1" applyFill="1" applyBorder="1" applyAlignment="1">
      <alignment horizontal="left" vertical="top"/>
    </xf>
    <xf numFmtId="0" fontId="0" fillId="8" borderId="6" xfId="0" applyNumberFormat="1" applyFill="1" applyBorder="1" applyAlignment="1">
      <alignment horizontal="left" vertical="top" wrapText="1"/>
    </xf>
    <xf numFmtId="0" fontId="0" fillId="8" borderId="14" xfId="0" applyNumberFormat="1" applyFill="1" applyBorder="1" applyAlignment="1">
      <alignment horizontal="left" vertical="top"/>
    </xf>
    <xf numFmtId="0" fontId="0" fillId="8" borderId="7" xfId="0" applyNumberFormat="1" applyFill="1" applyBorder="1" applyAlignment="1">
      <alignment horizontal="left" vertical="top"/>
    </xf>
    <xf numFmtId="0" fontId="4" fillId="2" borderId="6"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7" xfId="0" applyFont="1" applyFill="1" applyBorder="1" applyAlignment="1" applyProtection="1">
      <alignment horizontal="center"/>
    </xf>
    <xf numFmtId="0" fontId="1" fillId="2" borderId="6" xfId="0" applyFont="1" applyFill="1" applyBorder="1" applyAlignment="1" applyProtection="1">
      <alignment horizontal="center"/>
    </xf>
    <xf numFmtId="0" fontId="1" fillId="2" borderId="14" xfId="0" applyFont="1" applyFill="1" applyBorder="1" applyAlignment="1" applyProtection="1">
      <alignment horizontal="center"/>
    </xf>
    <xf numFmtId="0" fontId="1" fillId="5" borderId="0" xfId="0" applyFont="1" applyFill="1" applyBorder="1" applyAlignment="1">
      <alignment horizontal="center"/>
    </xf>
    <xf numFmtId="9" fontId="0" fillId="9" borderId="6" xfId="0" applyNumberFormat="1" applyFill="1" applyBorder="1" applyAlignment="1" applyProtection="1">
      <alignment horizontal="center"/>
      <protection locked="0"/>
    </xf>
    <xf numFmtId="9" fontId="0" fillId="9" borderId="7" xfId="0" applyNumberFormat="1" applyFill="1" applyBorder="1" applyAlignment="1" applyProtection="1">
      <alignment horizontal="center"/>
      <protection locked="0"/>
    </xf>
    <xf numFmtId="0" fontId="8" fillId="8" borderId="6" xfId="0" applyNumberFormat="1" applyFont="1" applyFill="1" applyBorder="1" applyAlignment="1">
      <alignment horizontal="left" vertical="top" wrapText="1"/>
    </xf>
    <xf numFmtId="0" fontId="8" fillId="8" borderId="14" xfId="0" applyNumberFormat="1" applyFont="1" applyFill="1" applyBorder="1" applyAlignment="1">
      <alignment horizontal="left" vertical="top" wrapText="1"/>
    </xf>
    <xf numFmtId="0" fontId="8" fillId="8" borderId="7" xfId="0" applyNumberFormat="1" applyFont="1" applyFill="1" applyBorder="1" applyAlignment="1">
      <alignment horizontal="left" vertical="top" wrapText="1"/>
    </xf>
    <xf numFmtId="0" fontId="1" fillId="2" borderId="4" xfId="0" applyFont="1" applyFill="1" applyBorder="1" applyAlignment="1">
      <alignment horizontal="center" vertical="center" wrapText="1"/>
    </xf>
    <xf numFmtId="0" fontId="0" fillId="9" borderId="6" xfId="0" applyFill="1" applyBorder="1" applyAlignment="1" applyProtection="1">
      <alignment horizontal="center"/>
      <protection locked="0"/>
    </xf>
    <xf numFmtId="0" fontId="0" fillId="9" borderId="7" xfId="0" applyFill="1" applyBorder="1" applyAlignment="1" applyProtection="1">
      <alignment horizontal="center"/>
      <protection locked="0"/>
    </xf>
    <xf numFmtId="20" fontId="1" fillId="2" borderId="6" xfId="0" applyNumberFormat="1" applyFont="1" applyFill="1" applyBorder="1" applyAlignment="1">
      <alignment horizontal="center" vertical="center" wrapText="1"/>
    </xf>
    <xf numFmtId="20" fontId="1" fillId="2" borderId="14" xfId="0" applyNumberFormat="1" applyFont="1" applyFill="1" applyBorder="1" applyAlignment="1">
      <alignment horizontal="center" vertical="center" wrapText="1"/>
    </xf>
    <xf numFmtId="20" fontId="1" fillId="2" borderId="7" xfId="0" applyNumberFormat="1" applyFont="1" applyFill="1" applyBorder="1" applyAlignment="1">
      <alignment horizontal="center" vertical="center" wrapText="1"/>
    </xf>
    <xf numFmtId="0" fontId="0" fillId="9" borderId="4" xfId="0" applyFill="1" applyBorder="1" applyAlignment="1" applyProtection="1">
      <alignment horizontal="center"/>
      <protection locked="0"/>
    </xf>
    <xf numFmtId="20" fontId="1" fillId="5" borderId="0" xfId="0" applyNumberFormat="1" applyFont="1" applyFill="1" applyBorder="1" applyAlignment="1">
      <alignment horizontal="center" vertical="center"/>
    </xf>
    <xf numFmtId="0" fontId="1" fillId="2" borderId="3" xfId="0" applyFont="1" applyFill="1" applyBorder="1" applyAlignment="1">
      <alignment horizontal="center" vertical="center" wrapText="1"/>
    </xf>
    <xf numFmtId="0" fontId="1" fillId="2" borderId="8" xfId="0" applyFont="1" applyFill="1" applyBorder="1" applyAlignment="1">
      <alignment horizontal="center"/>
    </xf>
    <xf numFmtId="0" fontId="1" fillId="2" borderId="9" xfId="0" applyFont="1" applyFill="1" applyBorder="1" applyAlignment="1">
      <alignment horizontal="center"/>
    </xf>
    <xf numFmtId="0" fontId="8" fillId="8" borderId="6" xfId="0" applyFont="1" applyFill="1" applyBorder="1" applyAlignment="1">
      <alignment horizontal="left" vertical="center" wrapText="1" shrinkToFit="1"/>
    </xf>
    <xf numFmtId="0" fontId="8" fillId="8" borderId="14" xfId="0" applyFont="1" applyFill="1" applyBorder="1" applyAlignment="1">
      <alignment horizontal="left" vertical="center" wrapText="1" shrinkToFit="1"/>
    </xf>
    <xf numFmtId="0" fontId="8" fillId="8" borderId="7" xfId="0" applyFont="1" applyFill="1" applyBorder="1" applyAlignment="1">
      <alignment horizontal="left" vertical="center" wrapText="1" shrinkToFit="1"/>
    </xf>
    <xf numFmtId="0" fontId="1" fillId="2" borderId="6" xfId="0" applyFont="1" applyFill="1" applyBorder="1" applyAlignment="1" applyProtection="1">
      <alignment horizontal="left"/>
    </xf>
    <xf numFmtId="0" fontId="1" fillId="2" borderId="14" xfId="0" applyFont="1" applyFill="1" applyBorder="1" applyAlignment="1" applyProtection="1">
      <alignment horizontal="left"/>
    </xf>
    <xf numFmtId="0" fontId="1" fillId="2" borderId="7" xfId="0" applyFont="1" applyFill="1" applyBorder="1" applyAlignment="1" applyProtection="1">
      <alignment horizontal="left"/>
    </xf>
    <xf numFmtId="0" fontId="0" fillId="8" borderId="6" xfId="0" applyFill="1" applyBorder="1" applyAlignment="1" applyProtection="1">
      <alignment horizontal="left" wrapText="1"/>
    </xf>
    <xf numFmtId="0" fontId="0" fillId="8" borderId="14" xfId="0" applyFill="1" applyBorder="1" applyAlignment="1" applyProtection="1">
      <alignment horizontal="left" wrapText="1"/>
    </xf>
    <xf numFmtId="0" fontId="0" fillId="8" borderId="7" xfId="0" applyFill="1" applyBorder="1" applyAlignment="1" applyProtection="1">
      <alignment horizontal="left" wrapText="1"/>
    </xf>
    <xf numFmtId="0" fontId="0" fillId="8" borderId="6" xfId="0" applyFill="1" applyBorder="1" applyAlignment="1">
      <alignment horizontal="left" vertical="top"/>
    </xf>
    <xf numFmtId="0" fontId="0" fillId="8" borderId="14" xfId="0" applyFill="1" applyBorder="1" applyAlignment="1">
      <alignment horizontal="left" vertical="top"/>
    </xf>
    <xf numFmtId="0" fontId="0" fillId="8" borderId="7" xfId="0" applyFill="1" applyBorder="1" applyAlignment="1">
      <alignment horizontal="left" vertical="top"/>
    </xf>
    <xf numFmtId="167" fontId="1" fillId="2" borderId="6" xfId="0" applyNumberFormat="1" applyFont="1" applyFill="1" applyBorder="1" applyAlignment="1">
      <alignment horizontal="left"/>
    </xf>
    <xf numFmtId="167" fontId="1" fillId="2" borderId="7" xfId="0" applyNumberFormat="1" applyFont="1" applyFill="1" applyBorder="1" applyAlignment="1">
      <alignment horizontal="left"/>
    </xf>
    <xf numFmtId="167" fontId="0" fillId="2" borderId="6" xfId="0" applyNumberFormat="1" applyFill="1" applyBorder="1" applyAlignment="1">
      <alignment horizontal="left"/>
    </xf>
    <xf numFmtId="167" fontId="0" fillId="2" borderId="7" xfId="0" applyNumberFormat="1" applyFill="1" applyBorder="1" applyAlignment="1">
      <alignment horizontal="left"/>
    </xf>
    <xf numFmtId="0" fontId="1" fillId="2" borderId="6" xfId="0" applyFont="1" applyFill="1" applyBorder="1" applyAlignment="1">
      <alignment horizontal="left" wrapText="1"/>
    </xf>
    <xf numFmtId="0" fontId="0" fillId="0" borderId="7" xfId="0" applyBorder="1" applyAlignment="1">
      <alignment wrapText="1"/>
    </xf>
    <xf numFmtId="0" fontId="1" fillId="2" borderId="6" xfId="0" applyFont="1" applyFill="1" applyBorder="1" applyAlignment="1">
      <alignment horizontal="left"/>
    </xf>
    <xf numFmtId="0" fontId="1" fillId="2" borderId="7" xfId="0" applyFont="1" applyFill="1" applyBorder="1" applyAlignment="1">
      <alignment horizontal="left"/>
    </xf>
    <xf numFmtId="0" fontId="1" fillId="5" borderId="0" xfId="0" applyFont="1" applyFill="1" applyBorder="1" applyAlignment="1">
      <alignment horizontal="left" vertical="top"/>
    </xf>
    <xf numFmtId="0" fontId="1" fillId="2" borderId="6" xfId="0" applyFont="1" applyFill="1" applyBorder="1" applyAlignment="1">
      <alignment horizontal="left" vertical="top"/>
    </xf>
    <xf numFmtId="0" fontId="1" fillId="2" borderId="7" xfId="0" applyFont="1" applyFill="1" applyBorder="1" applyAlignment="1">
      <alignment horizontal="left" vertical="top"/>
    </xf>
    <xf numFmtId="167" fontId="0" fillId="2" borderId="14" xfId="0" applyNumberFormat="1" applyFill="1" applyBorder="1" applyAlignment="1">
      <alignment horizontal="left"/>
    </xf>
    <xf numFmtId="0" fontId="1" fillId="2" borderId="6" xfId="0" applyFont="1" applyFill="1" applyBorder="1" applyAlignment="1">
      <alignment horizontal="left" vertical="top" wrapText="1"/>
    </xf>
    <xf numFmtId="0" fontId="1" fillId="2" borderId="7" xfId="0" applyFont="1" applyFill="1" applyBorder="1" applyAlignment="1">
      <alignment horizontal="left" vertical="top" wrapText="1"/>
    </xf>
    <xf numFmtId="0" fontId="9" fillId="8" borderId="5" xfId="0" applyFont="1" applyFill="1" applyBorder="1" applyAlignment="1">
      <alignment horizontal="left" vertical="top" wrapText="1"/>
    </xf>
    <xf numFmtId="0" fontId="9" fillId="8" borderId="12" xfId="0" applyFont="1" applyFill="1" applyBorder="1" applyAlignment="1">
      <alignment horizontal="left" vertical="top" wrapText="1"/>
    </xf>
    <xf numFmtId="0" fontId="9" fillId="8" borderId="10" xfId="0" applyFont="1" applyFill="1" applyBorder="1" applyAlignment="1">
      <alignment horizontal="left" vertical="top" wrapText="1"/>
    </xf>
    <xf numFmtId="0" fontId="9" fillId="8" borderId="11" xfId="0" applyFont="1" applyFill="1" applyBorder="1" applyAlignment="1">
      <alignment horizontal="left" vertical="top" wrapText="1"/>
    </xf>
    <xf numFmtId="0" fontId="9" fillId="8" borderId="0" xfId="0" applyFont="1" applyFill="1" applyBorder="1" applyAlignment="1">
      <alignment horizontal="left" vertical="top" wrapText="1"/>
    </xf>
    <xf numFmtId="0" fontId="9" fillId="8" borderId="13" xfId="0" applyFont="1" applyFill="1" applyBorder="1" applyAlignment="1">
      <alignment horizontal="left" vertical="top" wrapText="1"/>
    </xf>
    <xf numFmtId="0" fontId="9" fillId="8" borderId="8" xfId="0" applyFont="1" applyFill="1" applyBorder="1" applyAlignment="1">
      <alignment horizontal="left" vertical="top" wrapText="1"/>
    </xf>
    <xf numFmtId="0" fontId="9" fillId="8" borderId="15" xfId="0" applyFont="1" applyFill="1" applyBorder="1" applyAlignment="1">
      <alignment horizontal="left" vertical="top" wrapText="1"/>
    </xf>
    <xf numFmtId="0" fontId="9" fillId="8" borderId="9" xfId="0" applyFont="1" applyFill="1" applyBorder="1" applyAlignment="1">
      <alignment horizontal="left" vertical="top" wrapText="1"/>
    </xf>
    <xf numFmtId="0" fontId="9" fillId="0" borderId="0" xfId="0" applyFont="1" applyFill="1" applyBorder="1" applyAlignment="1">
      <alignment horizontal="left" vertical="top" wrapText="1"/>
    </xf>
    <xf numFmtId="0" fontId="1" fillId="2" borderId="6" xfId="0" applyFont="1" applyFill="1" applyBorder="1" applyAlignment="1">
      <alignment horizontal="center" vertical="top" wrapText="1"/>
    </xf>
    <xf numFmtId="0" fontId="1" fillId="2" borderId="14" xfId="0" applyFont="1" applyFill="1" applyBorder="1" applyAlignment="1">
      <alignment horizontal="center" vertical="top" wrapText="1"/>
    </xf>
    <xf numFmtId="0" fontId="1" fillId="2" borderId="7" xfId="0" applyFont="1" applyFill="1" applyBorder="1" applyAlignment="1">
      <alignment horizontal="center" vertical="top" wrapText="1"/>
    </xf>
    <xf numFmtId="0" fontId="1" fillId="2" borderId="6" xfId="0" applyFont="1" applyFill="1" applyBorder="1" applyAlignment="1">
      <alignment horizontal="right"/>
    </xf>
    <xf numFmtId="0" fontId="1" fillId="2" borderId="7" xfId="0" applyFont="1" applyFill="1" applyBorder="1" applyAlignment="1">
      <alignment horizontal="right"/>
    </xf>
    <xf numFmtId="0" fontId="0" fillId="8" borderId="5" xfId="0" applyFill="1" applyBorder="1" applyAlignment="1">
      <alignment horizontal="left" vertical="top" wrapText="1"/>
    </xf>
    <xf numFmtId="0" fontId="0" fillId="8" borderId="12" xfId="0" applyFill="1" applyBorder="1" applyAlignment="1">
      <alignment horizontal="left" vertical="top" wrapText="1"/>
    </xf>
    <xf numFmtId="0" fontId="0" fillId="8" borderId="10" xfId="0" applyFill="1" applyBorder="1" applyAlignment="1">
      <alignment horizontal="left" vertical="top" wrapText="1"/>
    </xf>
    <xf numFmtId="0" fontId="0" fillId="8" borderId="11" xfId="0" applyFill="1" applyBorder="1" applyAlignment="1">
      <alignment horizontal="left" vertical="top" wrapText="1"/>
    </xf>
    <xf numFmtId="0" fontId="0" fillId="8" borderId="0" xfId="0" applyFill="1" applyBorder="1" applyAlignment="1">
      <alignment horizontal="left" vertical="top" wrapText="1"/>
    </xf>
    <xf numFmtId="0" fontId="0" fillId="8" borderId="13" xfId="0" applyFill="1" applyBorder="1" applyAlignment="1">
      <alignment horizontal="left" vertical="top" wrapText="1"/>
    </xf>
    <xf numFmtId="0" fontId="0" fillId="8" borderId="8" xfId="0" applyFill="1" applyBorder="1" applyAlignment="1">
      <alignment horizontal="left" vertical="top" wrapText="1"/>
    </xf>
    <xf numFmtId="0" fontId="0" fillId="8" borderId="15" xfId="0" applyFill="1" applyBorder="1" applyAlignment="1">
      <alignment horizontal="left" vertical="top" wrapText="1"/>
    </xf>
    <xf numFmtId="0" fontId="0" fillId="8" borderId="9" xfId="0" applyFill="1" applyBorder="1" applyAlignment="1">
      <alignment horizontal="left" vertical="top" wrapText="1"/>
    </xf>
    <xf numFmtId="0" fontId="9" fillId="8" borderId="6" xfId="0" applyFont="1" applyFill="1" applyBorder="1" applyAlignment="1">
      <alignment horizontal="left" vertical="center"/>
    </xf>
    <xf numFmtId="0" fontId="9" fillId="8" borderId="14" xfId="0" applyFont="1" applyFill="1" applyBorder="1" applyAlignment="1">
      <alignment horizontal="left" vertical="center"/>
    </xf>
    <xf numFmtId="0" fontId="9" fillId="8" borderId="7" xfId="0" applyFont="1" applyFill="1" applyBorder="1" applyAlignment="1">
      <alignment horizontal="left" vertical="center"/>
    </xf>
    <xf numFmtId="0" fontId="1" fillId="2" borderId="14" xfId="0" applyFont="1" applyFill="1" applyBorder="1" applyAlignment="1">
      <alignment horizontal="left"/>
    </xf>
    <xf numFmtId="0" fontId="1" fillId="2" borderId="6" xfId="0" applyFont="1" applyFill="1" applyBorder="1" applyAlignment="1">
      <alignment horizontal="center" vertical="top"/>
    </xf>
    <xf numFmtId="0" fontId="1" fillId="2" borderId="14" xfId="0" applyFont="1" applyFill="1" applyBorder="1" applyAlignment="1">
      <alignment horizontal="center" vertical="top"/>
    </xf>
    <xf numFmtId="0" fontId="1" fillId="2" borderId="7" xfId="0" applyFont="1" applyFill="1" applyBorder="1" applyAlignment="1">
      <alignment horizontal="center" vertical="top"/>
    </xf>
    <xf numFmtId="0" fontId="1" fillId="2" borderId="4" xfId="0" applyFont="1" applyFill="1" applyBorder="1" applyAlignment="1">
      <alignment horizontal="center" wrapText="1"/>
    </xf>
    <xf numFmtId="0" fontId="1" fillId="2" borderId="14" xfId="0" applyFont="1" applyFill="1" applyBorder="1" applyAlignment="1">
      <alignment horizontal="left" vertical="top" wrapText="1"/>
    </xf>
    <xf numFmtId="0" fontId="1" fillId="2" borderId="4"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166" fontId="0" fillId="8" borderId="1" xfId="0" applyNumberFormat="1" applyFill="1" applyBorder="1" applyAlignment="1">
      <alignment horizontal="right" wrapText="1"/>
    </xf>
    <xf numFmtId="166" fontId="0" fillId="8" borderId="3" xfId="0" applyNumberFormat="1" applyFill="1" applyBorder="1" applyAlignment="1">
      <alignment horizontal="right" wrapText="1"/>
    </xf>
    <xf numFmtId="166" fontId="1" fillId="2" borderId="14" xfId="0" applyNumberFormat="1" applyFont="1" applyFill="1" applyBorder="1" applyAlignment="1">
      <alignment horizontal="right" vertical="top" wrapText="1"/>
    </xf>
    <xf numFmtId="166" fontId="1" fillId="2" borderId="7" xfId="0" applyNumberFormat="1" applyFont="1" applyFill="1" applyBorder="1" applyAlignment="1">
      <alignment horizontal="right" vertical="top" wrapText="1"/>
    </xf>
    <xf numFmtId="166" fontId="0" fillId="8" borderId="6" xfId="0" applyNumberFormat="1" applyFill="1" applyBorder="1" applyAlignment="1">
      <alignment horizontal="right" vertical="top" wrapText="1"/>
    </xf>
    <xf numFmtId="166" fontId="0" fillId="8" borderId="14" xfId="0" applyNumberFormat="1" applyFill="1" applyBorder="1" applyAlignment="1">
      <alignment horizontal="right" vertical="top" wrapText="1"/>
    </xf>
    <xf numFmtId="166" fontId="0" fillId="8" borderId="7" xfId="0" applyNumberFormat="1" applyFill="1" applyBorder="1" applyAlignment="1">
      <alignment horizontal="right" vertical="top" wrapText="1"/>
    </xf>
    <xf numFmtId="0" fontId="1" fillId="2" borderId="4" xfId="0" applyFont="1" applyFill="1" applyBorder="1" applyAlignment="1">
      <alignment horizontal="left"/>
    </xf>
    <xf numFmtId="0" fontId="1" fillId="2" borderId="4" xfId="0" applyFont="1" applyFill="1" applyBorder="1" applyAlignment="1">
      <alignment horizontal="left" wrapText="1"/>
    </xf>
    <xf numFmtId="0" fontId="0" fillId="2" borderId="4" xfId="0" applyFill="1" applyBorder="1" applyAlignment="1">
      <alignment horizontal="left"/>
    </xf>
    <xf numFmtId="1" fontId="0" fillId="9" borderId="4" xfId="0" applyNumberFormat="1" applyFont="1" applyFill="1" applyBorder="1" applyAlignment="1" applyProtection="1">
      <alignment horizontal="center"/>
      <protection locked="0"/>
    </xf>
    <xf numFmtId="1" fontId="0" fillId="9" borderId="6" xfId="0" applyNumberFormat="1" applyFont="1" applyFill="1" applyBorder="1" applyAlignment="1" applyProtection="1">
      <alignment horizontal="center" vertical="center"/>
      <protection locked="0"/>
    </xf>
    <xf numFmtId="1" fontId="0" fillId="9" borderId="7" xfId="0" applyNumberFormat="1" applyFont="1" applyFill="1" applyBorder="1" applyAlignment="1" applyProtection="1">
      <alignment horizontal="center" vertical="center"/>
      <protection locked="0"/>
    </xf>
    <xf numFmtId="0" fontId="0" fillId="2" borderId="6" xfId="0" applyFill="1" applyBorder="1" applyAlignment="1">
      <alignment horizontal="left"/>
    </xf>
    <xf numFmtId="0" fontId="0" fillId="2" borderId="7" xfId="0" applyFill="1" applyBorder="1" applyAlignment="1">
      <alignment horizontal="left"/>
    </xf>
    <xf numFmtId="0" fontId="0" fillId="2" borderId="6" xfId="0" applyFill="1" applyBorder="1" applyAlignment="1">
      <alignment horizontal="left" vertical="center" wrapText="1"/>
    </xf>
    <xf numFmtId="0" fontId="0" fillId="2" borderId="7" xfId="0" applyFill="1" applyBorder="1" applyAlignment="1">
      <alignment horizontal="left" vertical="center" wrapText="1"/>
    </xf>
    <xf numFmtId="5" fontId="0" fillId="8" borderId="6" xfId="1" applyNumberFormat="1" applyFont="1" applyFill="1" applyBorder="1" applyAlignment="1" applyProtection="1">
      <alignment horizontal="center" vertical="center"/>
    </xf>
    <xf numFmtId="5" fontId="0" fillId="8" borderId="7" xfId="1" applyNumberFormat="1" applyFont="1" applyFill="1" applyBorder="1" applyAlignment="1" applyProtection="1">
      <alignment horizontal="center" vertical="center"/>
    </xf>
    <xf numFmtId="1" fontId="0" fillId="9" borderId="6" xfId="0" applyNumberFormat="1" applyFont="1" applyFill="1" applyBorder="1" applyAlignment="1" applyProtection="1">
      <alignment horizontal="center"/>
      <protection locked="0"/>
    </xf>
    <xf numFmtId="1" fontId="0" fillId="9" borderId="7" xfId="0" applyNumberFormat="1" applyFont="1" applyFill="1" applyBorder="1" applyAlignment="1" applyProtection="1">
      <alignment horizontal="center"/>
      <protection locked="0"/>
    </xf>
    <xf numFmtId="0" fontId="8" fillId="8" borderId="4" xfId="0" applyFont="1" applyFill="1" applyBorder="1" applyAlignment="1">
      <alignment horizontal="left" vertical="top" wrapText="1"/>
    </xf>
    <xf numFmtId="166" fontId="1" fillId="2" borderId="6" xfId="0" applyNumberFormat="1" applyFont="1" applyFill="1" applyBorder="1" applyAlignment="1">
      <alignment horizontal="right"/>
    </xf>
    <xf numFmtId="166" fontId="1" fillId="2" borderId="14" xfId="0" applyNumberFormat="1" applyFont="1" applyFill="1" applyBorder="1" applyAlignment="1">
      <alignment horizontal="right"/>
    </xf>
    <xf numFmtId="166" fontId="1" fillId="2" borderId="7" xfId="0" applyNumberFormat="1" applyFont="1" applyFill="1" applyBorder="1" applyAlignment="1">
      <alignment horizontal="right"/>
    </xf>
    <xf numFmtId="0" fontId="0" fillId="8" borderId="6" xfId="0" applyFill="1" applyBorder="1" applyAlignment="1">
      <alignment horizontal="left" vertical="top" wrapText="1"/>
    </xf>
  </cellXfs>
  <cellStyles count="4">
    <cellStyle name="Lien hypertexte" xfId="3" builtinId="8"/>
    <cellStyle name="Monétaire" xfId="1" builtinId="4"/>
    <cellStyle name="Normal" xfId="0" builtinId="0"/>
    <cellStyle name="Pourcentage" xfId="2" builtinId="5"/>
  </cellStyles>
  <dxfs count="2">
    <dxf>
      <fill>
        <patternFill>
          <bgColor rgb="FFFF0000"/>
        </patternFill>
      </fill>
    </dxf>
    <dxf>
      <fill>
        <patternFill>
          <bgColor rgb="FF00B050"/>
        </patternFill>
      </fill>
    </dxf>
  </dxfs>
  <tableStyles count="0" defaultTableStyle="TableStyleMedium9" defaultPivotStyle="PivotStyleLight16"/>
  <colors>
    <mruColors>
      <color rgb="FFFFFF99"/>
      <color rgb="FFFFFFCC"/>
      <color rgb="FFFFCC66"/>
      <color rgb="FF66FF99"/>
      <color rgb="FFCCFF99"/>
      <color rgb="FF99FF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fr-FR"/>
  <c:chart>
    <c:title>
      <c:tx>
        <c:rich>
          <a:bodyPr/>
          <a:lstStyle/>
          <a:p>
            <a:pPr>
              <a:defRPr/>
            </a:pPr>
            <a:r>
              <a:rPr lang="fr-FR"/>
              <a:t>Chiffre</a:t>
            </a:r>
            <a:r>
              <a:rPr lang="fr-FR" baseline="0"/>
              <a:t> d'affaires et résultats prévisionnels</a:t>
            </a:r>
          </a:p>
        </c:rich>
      </c:tx>
    </c:title>
    <c:plotArea>
      <c:layout/>
      <c:barChart>
        <c:barDir val="col"/>
        <c:grouping val="clustered"/>
        <c:ser>
          <c:idx val="0"/>
          <c:order val="0"/>
          <c:tx>
            <c:strRef>
              <c:f>'Comptes de résultats'!$C$9</c:f>
              <c:strCache>
                <c:ptCount val="1"/>
                <c:pt idx="0">
                  <c:v>Chiffre d'affaires (CA)</c:v>
                </c:pt>
              </c:strCache>
            </c:strRef>
          </c:tx>
          <c:spPr>
            <a:ln w="28575">
              <a:noFill/>
            </a:ln>
          </c:spPr>
          <c:cat>
            <c:strRef>
              <c:f>'Comptes de résultats'!$D$7:$H$7</c:f>
              <c:strCache>
                <c:ptCount val="5"/>
                <c:pt idx="0">
                  <c:v>Année 1</c:v>
                </c:pt>
                <c:pt idx="1">
                  <c:v>Année 2</c:v>
                </c:pt>
                <c:pt idx="2">
                  <c:v>Année 3</c:v>
                </c:pt>
                <c:pt idx="3">
                  <c:v>Année 4</c:v>
                </c:pt>
                <c:pt idx="4">
                  <c:v>Année 5</c:v>
                </c:pt>
              </c:strCache>
            </c:strRef>
          </c:cat>
          <c:val>
            <c:numRef>
              <c:f>'Comptes de résultats'!$D$9:$H$9</c:f>
              <c:numCache>
                <c:formatCode>_-* #,##0\ "€"_-;\-* #,##0\ "€"_-;_-* "-"??\ "€"_-;_-@_-</c:formatCode>
                <c:ptCount val="5"/>
                <c:pt idx="0">
                  <c:v>0</c:v>
                </c:pt>
                <c:pt idx="1">
                  <c:v>0</c:v>
                </c:pt>
                <c:pt idx="2">
                  <c:v>0</c:v>
                </c:pt>
                <c:pt idx="3">
                  <c:v>0</c:v>
                </c:pt>
                <c:pt idx="4">
                  <c:v>0</c:v>
                </c:pt>
              </c:numCache>
            </c:numRef>
          </c:val>
        </c:ser>
        <c:ser>
          <c:idx val="1"/>
          <c:order val="1"/>
          <c:tx>
            <c:strRef>
              <c:f>'Comptes de résultats'!$C$39</c:f>
              <c:strCache>
                <c:ptCount val="1"/>
                <c:pt idx="0">
                  <c:v>Résultat Net (RN)</c:v>
                </c:pt>
              </c:strCache>
            </c:strRef>
          </c:tx>
          <c:spPr>
            <a:ln w="28575">
              <a:noFill/>
            </a:ln>
          </c:spPr>
          <c:cat>
            <c:strRef>
              <c:f>'Comptes de résultats'!$D$7:$H$7</c:f>
              <c:strCache>
                <c:ptCount val="5"/>
                <c:pt idx="0">
                  <c:v>Année 1</c:v>
                </c:pt>
                <c:pt idx="1">
                  <c:v>Année 2</c:v>
                </c:pt>
                <c:pt idx="2">
                  <c:v>Année 3</c:v>
                </c:pt>
                <c:pt idx="3">
                  <c:v>Année 4</c:v>
                </c:pt>
                <c:pt idx="4">
                  <c:v>Année 5</c:v>
                </c:pt>
              </c:strCache>
            </c:strRef>
          </c:cat>
          <c:val>
            <c:numRef>
              <c:f>'Comptes de résultats'!$D$39:$H$39</c:f>
              <c:numCache>
                <c:formatCode>_-* #,##0\ "€"_-;\-* #,##0\ "€"_-;_-* "-"??\ "€"_-;_-@_-</c:formatCode>
                <c:ptCount val="5"/>
                <c:pt idx="0">
                  <c:v>-27240.89</c:v>
                </c:pt>
                <c:pt idx="1">
                  <c:v>-27240.89</c:v>
                </c:pt>
                <c:pt idx="2">
                  <c:v>-27240.89</c:v>
                </c:pt>
                <c:pt idx="3">
                  <c:v>-27240.89</c:v>
                </c:pt>
                <c:pt idx="4">
                  <c:v>-27240.89</c:v>
                </c:pt>
              </c:numCache>
            </c:numRef>
          </c:val>
        </c:ser>
        <c:axId val="128459136"/>
        <c:axId val="128460672"/>
      </c:barChart>
      <c:catAx>
        <c:axId val="128459136"/>
        <c:scaling>
          <c:orientation val="minMax"/>
        </c:scaling>
        <c:axPos val="b"/>
        <c:majorTickMark val="none"/>
        <c:tickLblPos val="nextTo"/>
        <c:crossAx val="128460672"/>
        <c:crosses val="autoZero"/>
        <c:auto val="1"/>
        <c:lblAlgn val="ctr"/>
        <c:lblOffset val="100"/>
      </c:catAx>
      <c:valAx>
        <c:axId val="128460672"/>
        <c:scaling>
          <c:orientation val="minMax"/>
        </c:scaling>
        <c:axPos val="l"/>
        <c:majorGridlines/>
        <c:numFmt formatCode="_-* #,##0\ &quot;€&quot;_-;\-* #,##0\ &quot;€&quot;_-;_-* &quot;-&quot;??\ &quot;€&quot;_-;_-@_-" sourceLinked="1"/>
        <c:majorTickMark val="none"/>
        <c:tickLblPos val="nextTo"/>
        <c:crossAx val="128459136"/>
        <c:crosses val="autoZero"/>
        <c:crossBetween val="between"/>
      </c:valAx>
      <c:dTable>
        <c:showHorzBorder val="1"/>
        <c:showVertBorder val="1"/>
        <c:showOutline val="1"/>
        <c:showKeys val="1"/>
      </c:dTable>
    </c:plotArea>
    <c:plotVisOnly val="1"/>
  </c:chart>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fr-FR"/>
  <c:chart>
    <c:plotArea>
      <c:layout/>
      <c:scatterChart>
        <c:scatterStyle val="smoothMarker"/>
        <c:ser>
          <c:idx val="0"/>
          <c:order val="0"/>
          <c:tx>
            <c:v>Trésorerie</c:v>
          </c:tx>
          <c:marker>
            <c:symbol val="diamond"/>
            <c:size val="6"/>
          </c:marker>
          <c:xVal>
            <c:numRef>
              <c:f>Trésorerie!$D$8:$BK$8</c:f>
              <c:numCache>
                <c:formatCode>[$-40C]mmm\ yyyy;@</c:formatCode>
                <c:ptCount val="6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numCache>
            </c:numRef>
          </c:xVal>
          <c:yVal>
            <c:numRef>
              <c:f>Trésorerie!$D$68:$BK$68</c:f>
              <c:numCache>
                <c:formatCode>#,##0\ "€";\-#,##0\ "€";;@</c:formatCode>
                <c:ptCount val="60"/>
                <c:pt idx="0">
                  <c:v>-2720.0741666666668</c:v>
                </c:pt>
                <c:pt idx="1">
                  <c:v>-4990.1483333333335</c:v>
                </c:pt>
                <c:pt idx="2">
                  <c:v>-7260.2224999999999</c:v>
                </c:pt>
                <c:pt idx="3">
                  <c:v>-9530.2966666666671</c:v>
                </c:pt>
                <c:pt idx="4">
                  <c:v>-11800.370833333334</c:v>
                </c:pt>
                <c:pt idx="5">
                  <c:v>-14070.445000000002</c:v>
                </c:pt>
                <c:pt idx="6">
                  <c:v>-16340.519166666669</c:v>
                </c:pt>
                <c:pt idx="7">
                  <c:v>-18610.593333333334</c:v>
                </c:pt>
                <c:pt idx="8">
                  <c:v>-20880.6675</c:v>
                </c:pt>
                <c:pt idx="9">
                  <c:v>-23150.741666666665</c:v>
                </c:pt>
                <c:pt idx="10">
                  <c:v>-25420.81583333333</c:v>
                </c:pt>
                <c:pt idx="11">
                  <c:v>-27690.889999999996</c:v>
                </c:pt>
                <c:pt idx="12">
                  <c:v>-29960.964166666661</c:v>
                </c:pt>
                <c:pt idx="13">
                  <c:v>-32231.038333333327</c:v>
                </c:pt>
                <c:pt idx="14">
                  <c:v>-34501.112499999996</c:v>
                </c:pt>
                <c:pt idx="15">
                  <c:v>-36771.186666666661</c:v>
                </c:pt>
                <c:pt idx="16">
                  <c:v>-39041.260833333326</c:v>
                </c:pt>
                <c:pt idx="17">
                  <c:v>-41311.334999999992</c:v>
                </c:pt>
                <c:pt idx="18">
                  <c:v>-43581.409166666657</c:v>
                </c:pt>
                <c:pt idx="19">
                  <c:v>-45851.483333333323</c:v>
                </c:pt>
                <c:pt idx="20">
                  <c:v>-48121.557499999988</c:v>
                </c:pt>
                <c:pt idx="21">
                  <c:v>-50391.631666666653</c:v>
                </c:pt>
                <c:pt idx="22">
                  <c:v>-52661.705833333319</c:v>
                </c:pt>
                <c:pt idx="23">
                  <c:v>-54931.779999999984</c:v>
                </c:pt>
                <c:pt idx="24">
                  <c:v>-57201.85416666665</c:v>
                </c:pt>
                <c:pt idx="25">
                  <c:v>-59471.928333333315</c:v>
                </c:pt>
                <c:pt idx="26">
                  <c:v>-61742.002499999981</c:v>
                </c:pt>
                <c:pt idx="27">
                  <c:v>-64012.076666666646</c:v>
                </c:pt>
                <c:pt idx="28">
                  <c:v>-66282.150833333319</c:v>
                </c:pt>
                <c:pt idx="29">
                  <c:v>-68552.224999999991</c:v>
                </c:pt>
                <c:pt idx="30">
                  <c:v>-70822.299166666664</c:v>
                </c:pt>
                <c:pt idx="31">
                  <c:v>-73092.373333333337</c:v>
                </c:pt>
                <c:pt idx="32">
                  <c:v>-75362.447500000009</c:v>
                </c:pt>
                <c:pt idx="33">
                  <c:v>-77632.521666666682</c:v>
                </c:pt>
                <c:pt idx="34">
                  <c:v>-79902.595833333355</c:v>
                </c:pt>
                <c:pt idx="35">
                  <c:v>-82172.670000000027</c:v>
                </c:pt>
                <c:pt idx="36">
                  <c:v>-84442.7441666667</c:v>
                </c:pt>
                <c:pt idx="37">
                  <c:v>-86712.818333333373</c:v>
                </c:pt>
                <c:pt idx="38">
                  <c:v>-88982.892500000045</c:v>
                </c:pt>
                <c:pt idx="39">
                  <c:v>-91252.966666666718</c:v>
                </c:pt>
                <c:pt idx="40">
                  <c:v>-93523.040833333391</c:v>
                </c:pt>
                <c:pt idx="41">
                  <c:v>-95793.115000000063</c:v>
                </c:pt>
                <c:pt idx="42">
                  <c:v>-98063.189166666736</c:v>
                </c:pt>
                <c:pt idx="43">
                  <c:v>-100333.26333333341</c:v>
                </c:pt>
                <c:pt idx="44">
                  <c:v>-102603.33750000008</c:v>
                </c:pt>
                <c:pt idx="45">
                  <c:v>-104873.41166666675</c:v>
                </c:pt>
                <c:pt idx="46">
                  <c:v>-107143.48583333343</c:v>
                </c:pt>
                <c:pt idx="47">
                  <c:v>-109413.5600000001</c:v>
                </c:pt>
                <c:pt idx="48">
                  <c:v>-111683.63416666677</c:v>
                </c:pt>
                <c:pt idx="49">
                  <c:v>-113953.70833333344</c:v>
                </c:pt>
                <c:pt idx="50">
                  <c:v>-116223.78250000012</c:v>
                </c:pt>
                <c:pt idx="51">
                  <c:v>-118493.85666666679</c:v>
                </c:pt>
                <c:pt idx="52">
                  <c:v>-120763.93083333346</c:v>
                </c:pt>
                <c:pt idx="53">
                  <c:v>-123034.00500000014</c:v>
                </c:pt>
                <c:pt idx="54">
                  <c:v>-125304.07916666681</c:v>
                </c:pt>
                <c:pt idx="55">
                  <c:v>-127574.15333333348</c:v>
                </c:pt>
                <c:pt idx="56">
                  <c:v>-129844.22750000015</c:v>
                </c:pt>
                <c:pt idx="57">
                  <c:v>-132114.30166666681</c:v>
                </c:pt>
                <c:pt idx="58">
                  <c:v>-134384.37583333347</c:v>
                </c:pt>
                <c:pt idx="59">
                  <c:v>-136654.45000000013</c:v>
                </c:pt>
              </c:numCache>
            </c:numRef>
          </c:yVal>
          <c:smooth val="1"/>
        </c:ser>
        <c:ser>
          <c:idx val="1"/>
          <c:order val="1"/>
          <c:tx>
            <c:v>BFR</c:v>
          </c:tx>
          <c:marker>
            <c:symbol val="diamond"/>
            <c:size val="6"/>
          </c:marker>
          <c:xVal>
            <c:numRef>
              <c:f>BFR!$C$7:$BJ$7</c:f>
              <c:numCache>
                <c:formatCode>[$-40C]mmm\ yyyy;@</c:formatCode>
                <c:ptCount val="60"/>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numCache>
            </c:numRef>
          </c:xVal>
          <c:yVal>
            <c:numRef>
              <c:f>BFR!$C$17:$BJ$17</c:f>
              <c:numCache>
                <c:formatCode>#,##0\ "€";\-#,##0\ "€";;@</c:formatCode>
                <c:ptCount val="60"/>
                <c:pt idx="0">
                  <c:v>450</c:v>
                </c:pt>
                <c:pt idx="1">
                  <c:v>450</c:v>
                </c:pt>
                <c:pt idx="2">
                  <c:v>450</c:v>
                </c:pt>
                <c:pt idx="3">
                  <c:v>450</c:v>
                </c:pt>
                <c:pt idx="4">
                  <c:v>450</c:v>
                </c:pt>
                <c:pt idx="5">
                  <c:v>450</c:v>
                </c:pt>
                <c:pt idx="6">
                  <c:v>450</c:v>
                </c:pt>
                <c:pt idx="7">
                  <c:v>450</c:v>
                </c:pt>
                <c:pt idx="8">
                  <c:v>450</c:v>
                </c:pt>
                <c:pt idx="9">
                  <c:v>450</c:v>
                </c:pt>
                <c:pt idx="10">
                  <c:v>450</c:v>
                </c:pt>
                <c:pt idx="11">
                  <c:v>450</c:v>
                </c:pt>
                <c:pt idx="12">
                  <c:v>450</c:v>
                </c:pt>
                <c:pt idx="13">
                  <c:v>450</c:v>
                </c:pt>
                <c:pt idx="14">
                  <c:v>450</c:v>
                </c:pt>
                <c:pt idx="15">
                  <c:v>450</c:v>
                </c:pt>
                <c:pt idx="16">
                  <c:v>450</c:v>
                </c:pt>
                <c:pt idx="17">
                  <c:v>450</c:v>
                </c:pt>
                <c:pt idx="18">
                  <c:v>450</c:v>
                </c:pt>
                <c:pt idx="19">
                  <c:v>450</c:v>
                </c:pt>
                <c:pt idx="20">
                  <c:v>450</c:v>
                </c:pt>
                <c:pt idx="21">
                  <c:v>450</c:v>
                </c:pt>
                <c:pt idx="22">
                  <c:v>450</c:v>
                </c:pt>
                <c:pt idx="23">
                  <c:v>450</c:v>
                </c:pt>
                <c:pt idx="24">
                  <c:v>450</c:v>
                </c:pt>
                <c:pt idx="25">
                  <c:v>450</c:v>
                </c:pt>
                <c:pt idx="26">
                  <c:v>450</c:v>
                </c:pt>
                <c:pt idx="27">
                  <c:v>450</c:v>
                </c:pt>
                <c:pt idx="28">
                  <c:v>450</c:v>
                </c:pt>
                <c:pt idx="29">
                  <c:v>450</c:v>
                </c:pt>
                <c:pt idx="30">
                  <c:v>450</c:v>
                </c:pt>
                <c:pt idx="31">
                  <c:v>450</c:v>
                </c:pt>
                <c:pt idx="32">
                  <c:v>450</c:v>
                </c:pt>
                <c:pt idx="33">
                  <c:v>450</c:v>
                </c:pt>
                <c:pt idx="34">
                  <c:v>450</c:v>
                </c:pt>
                <c:pt idx="35">
                  <c:v>450</c:v>
                </c:pt>
                <c:pt idx="36">
                  <c:v>450</c:v>
                </c:pt>
                <c:pt idx="37">
                  <c:v>450</c:v>
                </c:pt>
                <c:pt idx="38">
                  <c:v>450</c:v>
                </c:pt>
                <c:pt idx="39">
                  <c:v>450</c:v>
                </c:pt>
                <c:pt idx="40">
                  <c:v>450</c:v>
                </c:pt>
                <c:pt idx="41">
                  <c:v>450</c:v>
                </c:pt>
                <c:pt idx="42">
                  <c:v>450</c:v>
                </c:pt>
                <c:pt idx="43">
                  <c:v>450</c:v>
                </c:pt>
                <c:pt idx="44">
                  <c:v>450</c:v>
                </c:pt>
                <c:pt idx="45">
                  <c:v>450</c:v>
                </c:pt>
                <c:pt idx="46">
                  <c:v>450</c:v>
                </c:pt>
                <c:pt idx="47">
                  <c:v>450</c:v>
                </c:pt>
                <c:pt idx="48">
                  <c:v>450</c:v>
                </c:pt>
                <c:pt idx="49">
                  <c:v>450</c:v>
                </c:pt>
                <c:pt idx="50">
                  <c:v>450</c:v>
                </c:pt>
                <c:pt idx="51">
                  <c:v>450</c:v>
                </c:pt>
                <c:pt idx="52">
                  <c:v>450</c:v>
                </c:pt>
                <c:pt idx="53">
                  <c:v>450</c:v>
                </c:pt>
                <c:pt idx="54">
                  <c:v>450</c:v>
                </c:pt>
                <c:pt idx="55">
                  <c:v>450</c:v>
                </c:pt>
                <c:pt idx="56">
                  <c:v>450</c:v>
                </c:pt>
                <c:pt idx="57">
                  <c:v>450</c:v>
                </c:pt>
                <c:pt idx="58">
                  <c:v>450</c:v>
                </c:pt>
                <c:pt idx="59">
                  <c:v>450</c:v>
                </c:pt>
              </c:numCache>
            </c:numRef>
          </c:yVal>
          <c:smooth val="1"/>
        </c:ser>
        <c:axId val="128487424"/>
        <c:axId val="128488960"/>
      </c:scatterChart>
      <c:valAx>
        <c:axId val="128487424"/>
        <c:scaling>
          <c:orientation val="minMax"/>
        </c:scaling>
        <c:axPos val="b"/>
        <c:numFmt formatCode="[$-40C]mmm\ yyyy;@" sourceLinked="1"/>
        <c:tickLblPos val="nextTo"/>
        <c:crossAx val="128488960"/>
        <c:crosses val="autoZero"/>
        <c:crossBetween val="midCat"/>
      </c:valAx>
      <c:valAx>
        <c:axId val="128488960"/>
        <c:scaling>
          <c:orientation val="minMax"/>
        </c:scaling>
        <c:axPos val="l"/>
        <c:majorGridlines/>
        <c:numFmt formatCode="#,##0\ &quot;€&quot;;\-#,##0\ &quot;€&quot;;;@" sourceLinked="1"/>
        <c:tickLblPos val="nextTo"/>
        <c:crossAx val="128487424"/>
        <c:crosses val="autoZero"/>
        <c:crossBetween val="midCat"/>
      </c:valAx>
    </c:plotArea>
    <c:legend>
      <c:legendPos val="t"/>
    </c:legend>
    <c:plotVisOnly val="1"/>
  </c:chart>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3.png"/><Relationship Id="rId7" Type="http://schemas.openxmlformats.org/officeDocument/2006/relationships/hyperlink" Target="http://www.facebook.com/FISYprevisionnelfinanciereasy"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3" Type="http://schemas.openxmlformats.org/officeDocument/2006/relationships/hyperlink" Target="http://www.facebook.com/FISYprevisionnelfinanciereasy" TargetMode="Externa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7</xdr:col>
      <xdr:colOff>942997</xdr:colOff>
      <xdr:row>1</xdr:row>
      <xdr:rowOff>47069</xdr:rowOff>
    </xdr:from>
    <xdr:to>
      <xdr:col>10</xdr:col>
      <xdr:colOff>26256</xdr:colOff>
      <xdr:row>1</xdr:row>
      <xdr:rowOff>495304</xdr:rowOff>
    </xdr:to>
    <xdr:pic>
      <xdr:nvPicPr>
        <xdr:cNvPr id="42" name="Image 41" descr="LOGO CREALYS-Signature.jpg"/>
        <xdr:cNvPicPr>
          <a:picLocks noChangeAspect="1"/>
        </xdr:cNvPicPr>
      </xdr:nvPicPr>
      <xdr:blipFill>
        <a:blip xmlns:r="http://schemas.openxmlformats.org/officeDocument/2006/relationships" r:embed="rId1" cstate="print"/>
        <a:stretch>
          <a:fillRect/>
        </a:stretch>
      </xdr:blipFill>
      <xdr:spPr>
        <a:xfrm>
          <a:off x="8764703" y="237569"/>
          <a:ext cx="2949289" cy="448235"/>
        </a:xfrm>
        <a:prstGeom prst="rect">
          <a:avLst/>
        </a:prstGeom>
      </xdr:spPr>
    </xdr:pic>
    <xdr:clientData/>
  </xdr:twoCellAnchor>
  <xdr:twoCellAnchor editAs="oneCell">
    <xdr:from>
      <xdr:col>0</xdr:col>
      <xdr:colOff>112060</xdr:colOff>
      <xdr:row>1</xdr:row>
      <xdr:rowOff>0</xdr:rowOff>
    </xdr:from>
    <xdr:to>
      <xdr:col>2</xdr:col>
      <xdr:colOff>1490393</xdr:colOff>
      <xdr:row>1</xdr:row>
      <xdr:rowOff>551332</xdr:rowOff>
    </xdr:to>
    <xdr:pic>
      <xdr:nvPicPr>
        <xdr:cNvPr id="48" name="Image 47" descr="LOGO-FISY.jpg"/>
        <xdr:cNvPicPr>
          <a:picLocks noChangeAspect="1"/>
        </xdr:cNvPicPr>
      </xdr:nvPicPr>
      <xdr:blipFill>
        <a:blip xmlns:r="http://schemas.openxmlformats.org/officeDocument/2006/relationships" r:embed="rId2" cstate="print"/>
        <a:stretch>
          <a:fillRect/>
        </a:stretch>
      </xdr:blipFill>
      <xdr:spPr>
        <a:xfrm>
          <a:off x="112060" y="190500"/>
          <a:ext cx="1837774" cy="551332"/>
        </a:xfrm>
        <a:prstGeom prst="rect">
          <a:avLst/>
        </a:prstGeom>
      </xdr:spPr>
    </xdr:pic>
    <xdr:clientData/>
  </xdr:twoCellAnchor>
  <xdr:twoCellAnchor>
    <xdr:from>
      <xdr:col>7</xdr:col>
      <xdr:colOff>1288678</xdr:colOff>
      <xdr:row>16</xdr:row>
      <xdr:rowOff>78441</xdr:rowOff>
    </xdr:from>
    <xdr:to>
      <xdr:col>10</xdr:col>
      <xdr:colOff>33620</xdr:colOff>
      <xdr:row>18</xdr:row>
      <xdr:rowOff>44823</xdr:rowOff>
    </xdr:to>
    <xdr:grpSp>
      <xdr:nvGrpSpPr>
        <xdr:cNvPr id="9" name="Groupe 8"/>
        <xdr:cNvGrpSpPr/>
      </xdr:nvGrpSpPr>
      <xdr:grpSpPr>
        <a:xfrm>
          <a:off x="9637060" y="3776382"/>
          <a:ext cx="2610972" cy="347382"/>
          <a:chOff x="6600265" y="78442"/>
          <a:chExt cx="5076264" cy="688041"/>
        </a:xfrm>
      </xdr:grpSpPr>
      <xdr:pic>
        <xdr:nvPicPr>
          <xdr:cNvPr id="10" name="Picture 5" descr="Fichier:Cc-sa.svg"/>
          <xdr:cNvPicPr>
            <a:picLocks noChangeAspect="1" noChangeArrowheads="1"/>
          </xdr:cNvPicPr>
        </xdr:nvPicPr>
        <xdr:blipFill>
          <a:blip xmlns:r="http://schemas.openxmlformats.org/officeDocument/2006/relationships" r:embed="rId3" cstate="print"/>
          <a:srcRect/>
          <a:stretch>
            <a:fillRect/>
          </a:stretch>
        </xdr:blipFill>
        <xdr:spPr bwMode="auto">
          <a:xfrm>
            <a:off x="11082618" y="161453"/>
            <a:ext cx="593911" cy="597186"/>
          </a:xfrm>
          <a:prstGeom prst="rect">
            <a:avLst/>
          </a:prstGeom>
          <a:noFill/>
        </xdr:spPr>
      </xdr:pic>
      <xdr:pic>
        <xdr:nvPicPr>
          <xdr:cNvPr id="11" name="Picture 6" descr="Fichier:Cc-by new.svg"/>
          <xdr:cNvPicPr>
            <a:picLocks noChangeAspect="1" noChangeArrowheads="1"/>
          </xdr:cNvPicPr>
        </xdr:nvPicPr>
        <xdr:blipFill>
          <a:blip xmlns:r="http://schemas.openxmlformats.org/officeDocument/2006/relationships" r:embed="rId4" cstate="print"/>
          <a:srcRect/>
          <a:stretch>
            <a:fillRect/>
          </a:stretch>
        </xdr:blipFill>
        <xdr:spPr bwMode="auto">
          <a:xfrm>
            <a:off x="9681882" y="156883"/>
            <a:ext cx="609600" cy="609600"/>
          </a:xfrm>
          <a:prstGeom prst="rect">
            <a:avLst/>
          </a:prstGeom>
          <a:noFill/>
        </xdr:spPr>
      </xdr:pic>
      <xdr:pic>
        <xdr:nvPicPr>
          <xdr:cNvPr id="12" name="Picture 7" descr="Fichier:CC-logo.svg"/>
          <xdr:cNvPicPr>
            <a:picLocks noChangeAspect="1" noChangeArrowheads="1"/>
          </xdr:cNvPicPr>
        </xdr:nvPicPr>
        <xdr:blipFill>
          <a:blip xmlns:r="http://schemas.openxmlformats.org/officeDocument/2006/relationships" r:embed="rId5" cstate="print"/>
          <a:srcRect/>
          <a:stretch>
            <a:fillRect/>
          </a:stretch>
        </xdr:blipFill>
        <xdr:spPr bwMode="auto">
          <a:xfrm>
            <a:off x="6600265" y="78442"/>
            <a:ext cx="2868705" cy="687503"/>
          </a:xfrm>
          <a:prstGeom prst="rect">
            <a:avLst/>
          </a:prstGeom>
          <a:noFill/>
        </xdr:spPr>
      </xdr:pic>
      <xdr:pic>
        <xdr:nvPicPr>
          <xdr:cNvPr id="13" name="Picture 1" descr="Fichier:Cc-nc.svg"/>
          <xdr:cNvPicPr>
            <a:picLocks noChangeAspect="1" noChangeArrowheads="1"/>
          </xdr:cNvPicPr>
        </xdr:nvPicPr>
        <xdr:blipFill>
          <a:blip xmlns:r="http://schemas.openxmlformats.org/officeDocument/2006/relationships" r:embed="rId6" cstate="print"/>
          <a:srcRect/>
          <a:stretch>
            <a:fillRect/>
          </a:stretch>
        </xdr:blipFill>
        <xdr:spPr bwMode="auto">
          <a:xfrm>
            <a:off x="10387852" y="156883"/>
            <a:ext cx="609600" cy="609600"/>
          </a:xfrm>
          <a:prstGeom prst="rect">
            <a:avLst/>
          </a:prstGeom>
          <a:noFill/>
        </xdr:spPr>
      </xdr:pic>
    </xdr:grpSp>
    <xdr:clientData/>
  </xdr:twoCellAnchor>
  <xdr:twoCellAnchor editAs="oneCell">
    <xdr:from>
      <xdr:col>0</xdr:col>
      <xdr:colOff>201706</xdr:colOff>
      <xdr:row>16</xdr:row>
      <xdr:rowOff>89646</xdr:rowOff>
    </xdr:from>
    <xdr:to>
      <xdr:col>2</xdr:col>
      <xdr:colOff>134470</xdr:colOff>
      <xdr:row>18</xdr:row>
      <xdr:rowOff>100851</xdr:rowOff>
    </xdr:to>
    <xdr:pic>
      <xdr:nvPicPr>
        <xdr:cNvPr id="14" name="Image 13" descr="LOGO-FB.png">
          <a:hlinkClick xmlns:r="http://schemas.openxmlformats.org/officeDocument/2006/relationships" r:id="rId7"/>
        </xdr:cNvPr>
        <xdr:cNvPicPr>
          <a:picLocks noChangeAspect="1"/>
        </xdr:cNvPicPr>
      </xdr:nvPicPr>
      <xdr:blipFill>
        <a:blip xmlns:r="http://schemas.openxmlformats.org/officeDocument/2006/relationships" r:embed="rId8" cstate="print"/>
        <a:stretch>
          <a:fillRect/>
        </a:stretch>
      </xdr:blipFill>
      <xdr:spPr>
        <a:xfrm>
          <a:off x="201706" y="3776381"/>
          <a:ext cx="392205" cy="392205"/>
        </a:xfrm>
        <a:prstGeom prst="rect">
          <a:avLst/>
        </a:prstGeom>
      </xdr:spPr>
    </xdr:pic>
    <xdr:clientData/>
  </xdr:twoCellAnchor>
  <xdr:twoCellAnchor editAs="oneCell">
    <xdr:from>
      <xdr:col>2</xdr:col>
      <xdr:colOff>168090</xdr:colOff>
      <xdr:row>16</xdr:row>
      <xdr:rowOff>89646</xdr:rowOff>
    </xdr:from>
    <xdr:to>
      <xdr:col>2</xdr:col>
      <xdr:colOff>1075766</xdr:colOff>
      <xdr:row>18</xdr:row>
      <xdr:rowOff>111049</xdr:rowOff>
    </xdr:to>
    <xdr:pic>
      <xdr:nvPicPr>
        <xdr:cNvPr id="15" name="Image 14" descr="facebook_like_button_big.jpeg">
          <a:hlinkClick xmlns:r="http://schemas.openxmlformats.org/officeDocument/2006/relationships" r:id="rId7"/>
        </xdr:cNvPr>
        <xdr:cNvPicPr>
          <a:picLocks noChangeAspect="1"/>
        </xdr:cNvPicPr>
      </xdr:nvPicPr>
      <xdr:blipFill>
        <a:blip xmlns:r="http://schemas.openxmlformats.org/officeDocument/2006/relationships" r:embed="rId9" cstate="print"/>
        <a:stretch>
          <a:fillRect/>
        </a:stretch>
      </xdr:blipFill>
      <xdr:spPr>
        <a:xfrm>
          <a:off x="627531" y="3776381"/>
          <a:ext cx="907676" cy="4024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17319</xdr:colOff>
      <xdr:row>7</xdr:row>
      <xdr:rowOff>180974</xdr:rowOff>
    </xdr:from>
    <xdr:to>
      <xdr:col>9</xdr:col>
      <xdr:colOff>0</xdr:colOff>
      <xdr:row>23</xdr:row>
      <xdr:rowOff>171449</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9526</xdr:colOff>
      <xdr:row>7</xdr:row>
      <xdr:rowOff>180975</xdr:rowOff>
    </xdr:from>
    <xdr:to>
      <xdr:col>22</xdr:col>
      <xdr:colOff>1</xdr:colOff>
      <xdr:row>24</xdr:row>
      <xdr:rowOff>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20</xdr:col>
      <xdr:colOff>494804</xdr:colOff>
      <xdr:row>1</xdr:row>
      <xdr:rowOff>86591</xdr:rowOff>
    </xdr:from>
    <xdr:to>
      <xdr:col>22</xdr:col>
      <xdr:colOff>17026</xdr:colOff>
      <xdr:row>3</xdr:row>
      <xdr:rowOff>105520</xdr:rowOff>
    </xdr:to>
    <xdr:pic>
      <xdr:nvPicPr>
        <xdr:cNvPr id="4" name="Image 3" descr="facebook_like_button_big.jpe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14163798" y="284513"/>
          <a:ext cx="907676" cy="402403"/>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Feuil20">
    <tabColor theme="0" tint="-0.14999847407452621"/>
  </sheetPr>
  <dimension ref="A2:K76"/>
  <sheetViews>
    <sheetView showGridLines="0" showRowColHeaders="0" tabSelected="1" zoomScale="85" zoomScaleNormal="85" workbookViewId="0">
      <selection activeCell="C4" sqref="C4:I4"/>
    </sheetView>
  </sheetViews>
  <sheetFormatPr baseColWidth="10" defaultColWidth="11.42578125" defaultRowHeight="15"/>
  <cols>
    <col min="1" max="1" width="3.42578125" style="76" customWidth="1"/>
    <col min="2" max="2" width="3.5703125" style="76" customWidth="1"/>
    <col min="3" max="3" width="41.140625" style="76" customWidth="1"/>
    <col min="4" max="4" width="7.85546875" style="76" bestFit="1" customWidth="1"/>
    <col min="5" max="5" width="14.7109375" style="76" customWidth="1"/>
    <col min="6" max="9" width="27.140625" style="76" customWidth="1"/>
    <col min="10" max="10" width="3.5703125" style="76" customWidth="1"/>
    <col min="11" max="16384" width="11.42578125" style="76"/>
  </cols>
  <sheetData>
    <row r="2" spans="1:11" ht="53.25" customHeight="1" thickBot="1"/>
    <row r="3" spans="1:11">
      <c r="B3" s="122"/>
      <c r="C3" s="123"/>
      <c r="D3" s="123"/>
      <c r="E3" s="123"/>
      <c r="F3" s="123"/>
      <c r="G3" s="123"/>
      <c r="H3" s="123"/>
      <c r="I3" s="123"/>
      <c r="J3" s="124"/>
    </row>
    <row r="4" spans="1:11" ht="18.75">
      <c r="B4" s="125"/>
      <c r="C4" s="405" t="s">
        <v>291</v>
      </c>
      <c r="D4" s="406"/>
      <c r="E4" s="406"/>
      <c r="F4" s="406"/>
      <c r="G4" s="406"/>
      <c r="H4" s="406"/>
      <c r="I4" s="407"/>
      <c r="J4" s="126"/>
    </row>
    <row r="5" spans="1:11">
      <c r="B5" s="125"/>
      <c r="C5" s="127"/>
      <c r="D5" s="127"/>
      <c r="E5" s="127"/>
      <c r="F5" s="127"/>
      <c r="G5" s="127"/>
      <c r="H5" s="127"/>
      <c r="I5" s="127"/>
      <c r="J5" s="126"/>
    </row>
    <row r="6" spans="1:11" ht="15" customHeight="1">
      <c r="B6" s="125"/>
      <c r="C6" s="395" t="s">
        <v>363</v>
      </c>
      <c r="D6" s="396"/>
      <c r="E6" s="397"/>
      <c r="F6" s="397"/>
      <c r="G6" s="397"/>
      <c r="H6" s="397"/>
      <c r="I6" s="398"/>
      <c r="J6" s="126"/>
    </row>
    <row r="7" spans="1:11">
      <c r="B7" s="125"/>
      <c r="C7" s="399"/>
      <c r="D7" s="400"/>
      <c r="E7" s="400"/>
      <c r="F7" s="400"/>
      <c r="G7" s="400"/>
      <c r="H7" s="400"/>
      <c r="I7" s="401"/>
      <c r="J7" s="126"/>
    </row>
    <row r="8" spans="1:11">
      <c r="B8" s="125"/>
      <c r="C8" s="399"/>
      <c r="D8" s="400"/>
      <c r="E8" s="400"/>
      <c r="F8" s="400"/>
      <c r="G8" s="400"/>
      <c r="H8" s="400"/>
      <c r="I8" s="401"/>
      <c r="J8" s="126"/>
    </row>
    <row r="9" spans="1:11" ht="24" customHeight="1">
      <c r="B9" s="125"/>
      <c r="C9" s="402"/>
      <c r="D9" s="403"/>
      <c r="E9" s="403"/>
      <c r="F9" s="403"/>
      <c r="G9" s="403"/>
      <c r="H9" s="403"/>
      <c r="I9" s="404"/>
      <c r="J9" s="126"/>
    </row>
    <row r="10" spans="1:11">
      <c r="B10" s="125"/>
      <c r="C10" s="127"/>
      <c r="D10" s="127"/>
      <c r="E10" s="127"/>
      <c r="F10" s="127"/>
      <c r="G10" s="127"/>
      <c r="H10" s="127"/>
      <c r="I10" s="127"/>
      <c r="J10" s="126"/>
    </row>
    <row r="11" spans="1:11">
      <c r="B11" s="125"/>
      <c r="C11" s="121" t="s">
        <v>152</v>
      </c>
      <c r="D11" s="283" t="s">
        <v>328</v>
      </c>
      <c r="E11" s="121" t="s">
        <v>153</v>
      </c>
      <c r="F11" s="121" t="s">
        <v>154</v>
      </c>
      <c r="G11" s="408" t="s">
        <v>155</v>
      </c>
      <c r="H11" s="409"/>
      <c r="I11" s="410"/>
      <c r="J11" s="126"/>
    </row>
    <row r="12" spans="1:11">
      <c r="B12" s="125"/>
      <c r="C12" s="393">
        <v>41655</v>
      </c>
      <c r="D12" s="388" t="s">
        <v>402</v>
      </c>
      <c r="E12" s="389" t="s">
        <v>156</v>
      </c>
      <c r="F12" s="389" t="s">
        <v>157</v>
      </c>
      <c r="G12" s="411" t="s">
        <v>403</v>
      </c>
      <c r="H12" s="412"/>
      <c r="I12" s="413"/>
      <c r="J12" s="126"/>
    </row>
    <row r="13" spans="1:11" ht="15" customHeight="1">
      <c r="B13" s="125"/>
      <c r="C13" s="127"/>
      <c r="D13" s="127"/>
      <c r="E13" s="127"/>
      <c r="F13" s="127"/>
      <c r="G13" s="127"/>
      <c r="H13" s="127"/>
      <c r="I13" s="127"/>
      <c r="J13" s="126"/>
    </row>
    <row r="14" spans="1:11" ht="15" customHeight="1">
      <c r="B14" s="125"/>
      <c r="C14" s="394" t="s">
        <v>404</v>
      </c>
      <c r="D14" s="394" t="s">
        <v>328</v>
      </c>
      <c r="E14" s="394" t="s">
        <v>153</v>
      </c>
      <c r="F14" s="394" t="s">
        <v>154</v>
      </c>
      <c r="G14" s="408" t="s">
        <v>155</v>
      </c>
      <c r="H14" s="409"/>
      <c r="I14" s="410"/>
      <c r="J14" s="126"/>
    </row>
    <row r="15" spans="1:11" ht="15" customHeight="1">
      <c r="B15" s="125"/>
      <c r="C15" s="393">
        <v>41327</v>
      </c>
      <c r="D15" s="388" t="s">
        <v>405</v>
      </c>
      <c r="E15" s="389" t="s">
        <v>156</v>
      </c>
      <c r="F15" s="389" t="s">
        <v>157</v>
      </c>
      <c r="G15" s="411" t="s">
        <v>406</v>
      </c>
      <c r="H15" s="412"/>
      <c r="I15" s="413"/>
      <c r="J15" s="126"/>
    </row>
    <row r="16" spans="1:11" ht="15.75" thickBot="1">
      <c r="A16" s="16"/>
      <c r="B16" s="129"/>
      <c r="C16" s="133"/>
      <c r="D16" s="133"/>
      <c r="E16" s="133"/>
      <c r="F16" s="133"/>
      <c r="G16" s="133"/>
      <c r="H16" s="133"/>
      <c r="I16" s="133"/>
      <c r="J16" s="131"/>
      <c r="K16" s="16"/>
    </row>
    <row r="17" spans="3:11">
      <c r="J17" s="218"/>
      <c r="K17" s="16"/>
    </row>
    <row r="18" spans="3:11">
      <c r="C18" s="284"/>
      <c r="D18" s="273"/>
      <c r="K18" s="16"/>
    </row>
    <row r="19" spans="3:11">
      <c r="K19" s="16"/>
    </row>
    <row r="20" spans="3:11">
      <c r="K20" s="16"/>
    </row>
    <row r="21" spans="3:11">
      <c r="K21" s="16"/>
    </row>
    <row r="22" spans="3:11">
      <c r="K22" s="16"/>
    </row>
    <row r="23" spans="3:11">
      <c r="K23" s="16"/>
    </row>
    <row r="24" spans="3:11">
      <c r="K24" s="16"/>
    </row>
    <row r="25" spans="3:11">
      <c r="K25" s="16"/>
    </row>
    <row r="26" spans="3:11">
      <c r="K26" s="16"/>
    </row>
    <row r="27" spans="3:11">
      <c r="K27" s="16"/>
    </row>
    <row r="28" spans="3:11">
      <c r="K28" s="16"/>
    </row>
    <row r="29" spans="3:11">
      <c r="K29" s="16"/>
    </row>
    <row r="30" spans="3:11">
      <c r="K30" s="16"/>
    </row>
    <row r="31" spans="3:11">
      <c r="K31" s="16"/>
    </row>
    <row r="32" spans="3:11">
      <c r="K32" s="16"/>
    </row>
    <row r="33" spans="11:11">
      <c r="K33" s="16"/>
    </row>
    <row r="34" spans="11:11">
      <c r="K34" s="16"/>
    </row>
    <row r="38" spans="11:11" ht="15" customHeight="1"/>
    <row r="44" spans="11:11" ht="15" customHeight="1"/>
    <row r="50" spans="1:1" s="132" customFormat="1">
      <c r="A50" s="76"/>
    </row>
    <row r="66" ht="15" customHeight="1"/>
    <row r="76" ht="15" customHeight="1"/>
  </sheetData>
  <sheetProtection password="BF4D" sheet="1" objects="1" scenarios="1"/>
  <mergeCells count="6">
    <mergeCell ref="G14:I14"/>
    <mergeCell ref="G15:I15"/>
    <mergeCell ref="C6:I9"/>
    <mergeCell ref="C4:I4"/>
    <mergeCell ref="G11:I11"/>
    <mergeCell ref="G12:I12"/>
  </mergeCells>
  <pageMargins left="0.7" right="0.7" top="0.75" bottom="0.75" header="0.3" footer="0.3"/>
  <pageSetup paperSize="9" orientation="portrait" verticalDpi="300" r:id="rId1"/>
  <drawing r:id="rId2"/>
</worksheet>
</file>

<file path=xl/worksheets/sheet10.xml><?xml version="1.0" encoding="utf-8"?>
<worksheet xmlns="http://schemas.openxmlformats.org/spreadsheetml/2006/main" xmlns:r="http://schemas.openxmlformats.org/officeDocument/2006/relationships">
  <sheetPr codeName="Feuil17">
    <tabColor rgb="FF92D050"/>
  </sheetPr>
  <dimension ref="B1:AM67"/>
  <sheetViews>
    <sheetView showGridLines="0" showRowColHeaders="0" zoomScale="85" zoomScaleNormal="85" workbookViewId="0">
      <pane xSplit="3" topLeftCell="D1" activePane="topRight" state="frozen"/>
      <selection activeCell="C22" sqref="C22:H28"/>
      <selection pane="topRight" activeCell="C3" sqref="C3"/>
    </sheetView>
  </sheetViews>
  <sheetFormatPr baseColWidth="10" defaultColWidth="11.42578125" defaultRowHeight="15"/>
  <cols>
    <col min="1" max="1" width="3.28515625" style="76" customWidth="1"/>
    <col min="2" max="2" width="3.7109375" style="76" customWidth="1"/>
    <col min="3" max="3" width="35.7109375" style="81" customWidth="1"/>
    <col min="4" max="38" width="10" style="76" customWidth="1"/>
    <col min="39" max="39" width="3.42578125" style="76" customWidth="1"/>
    <col min="40" max="16384" width="11.42578125" style="76"/>
  </cols>
  <sheetData>
    <row r="1" spans="2:39" ht="15.75" thickBot="1"/>
    <row r="2" spans="2:39">
      <c r="B2" s="122"/>
      <c r="C2" s="187"/>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4"/>
    </row>
    <row r="3" spans="2:39" s="57" customFormat="1" ht="15" customHeight="1">
      <c r="B3" s="197"/>
      <c r="C3" s="216" t="s">
        <v>283</v>
      </c>
      <c r="D3" s="191"/>
      <c r="E3" s="191"/>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3"/>
    </row>
    <row r="4" spans="2:39" s="57" customFormat="1" ht="15" customHeight="1">
      <c r="B4" s="197"/>
      <c r="C4" s="188"/>
      <c r="D4" s="191"/>
      <c r="E4" s="191"/>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3"/>
    </row>
    <row r="5" spans="2:39" s="57" customFormat="1" ht="36" customHeight="1">
      <c r="B5" s="197"/>
      <c r="C5" s="427" t="s">
        <v>395</v>
      </c>
      <c r="D5" s="428"/>
      <c r="E5" s="428"/>
      <c r="F5" s="428"/>
      <c r="G5" s="428"/>
      <c r="H5" s="428"/>
      <c r="I5" s="428"/>
      <c r="J5" s="428"/>
      <c r="K5" s="428"/>
      <c r="L5" s="428"/>
      <c r="M5" s="428"/>
      <c r="N5" s="428"/>
      <c r="O5" s="428"/>
      <c r="P5" s="429"/>
      <c r="Q5" s="192"/>
      <c r="R5" s="192"/>
      <c r="S5" s="192"/>
      <c r="T5" s="192"/>
      <c r="U5" s="192"/>
      <c r="V5" s="192"/>
      <c r="W5" s="192"/>
      <c r="X5" s="192"/>
      <c r="Y5" s="192"/>
      <c r="Z5" s="192"/>
      <c r="AA5" s="192"/>
      <c r="AB5" s="192"/>
      <c r="AC5" s="192"/>
      <c r="AD5" s="192"/>
      <c r="AE5" s="192"/>
      <c r="AF5" s="192"/>
      <c r="AG5" s="192"/>
      <c r="AH5" s="192"/>
      <c r="AI5" s="192"/>
      <c r="AJ5" s="192"/>
      <c r="AK5" s="192"/>
      <c r="AL5" s="192"/>
      <c r="AM5" s="193"/>
    </row>
    <row r="6" spans="2:39">
      <c r="B6" s="125"/>
      <c r="C6" s="189"/>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6"/>
    </row>
    <row r="7" spans="2:39">
      <c r="B7" s="125"/>
      <c r="C7" s="190"/>
      <c r="D7" s="473" t="s">
        <v>18</v>
      </c>
      <c r="E7" s="473"/>
      <c r="F7" s="473"/>
      <c r="G7" s="473"/>
      <c r="H7" s="473"/>
      <c r="I7" s="473"/>
      <c r="J7" s="473"/>
      <c r="K7" s="473"/>
      <c r="L7" s="473"/>
      <c r="M7" s="473"/>
      <c r="N7" s="473"/>
      <c r="O7" s="473"/>
      <c r="P7" s="473"/>
      <c r="Q7" s="473" t="s">
        <v>19</v>
      </c>
      <c r="R7" s="473"/>
      <c r="S7" s="473"/>
      <c r="T7" s="473"/>
      <c r="U7" s="473"/>
      <c r="V7" s="473"/>
      <c r="W7" s="473"/>
      <c r="X7" s="473"/>
      <c r="Y7" s="473"/>
      <c r="Z7" s="473"/>
      <c r="AA7" s="473"/>
      <c r="AB7" s="473"/>
      <c r="AC7" s="473"/>
      <c r="AD7" s="475" t="s">
        <v>20</v>
      </c>
      <c r="AE7" s="476"/>
      <c r="AF7" s="477"/>
      <c r="AG7" s="473" t="s">
        <v>32</v>
      </c>
      <c r="AH7" s="473"/>
      <c r="AI7" s="473"/>
      <c r="AJ7" s="473" t="s">
        <v>33</v>
      </c>
      <c r="AK7" s="473"/>
      <c r="AL7" s="473"/>
      <c r="AM7" s="126"/>
    </row>
    <row r="8" spans="2:39" ht="15" customHeight="1">
      <c r="B8" s="125"/>
      <c r="C8" s="100" t="s">
        <v>36</v>
      </c>
      <c r="D8" s="18">
        <f>CONFIG!$D$7</f>
        <v>41640</v>
      </c>
      <c r="E8" s="18">
        <f>DATE(YEAR(D8),MONTH(D8)+1,DAY(D8))</f>
        <v>41671</v>
      </c>
      <c r="F8" s="18">
        <f t="shared" ref="F8:O8" si="0">DATE(YEAR(E8),MONTH(E8)+1,DAY(E8))</f>
        <v>41699</v>
      </c>
      <c r="G8" s="18">
        <f t="shared" si="0"/>
        <v>41730</v>
      </c>
      <c r="H8" s="18">
        <f t="shared" si="0"/>
        <v>41760</v>
      </c>
      <c r="I8" s="18">
        <f t="shared" si="0"/>
        <v>41791</v>
      </c>
      <c r="J8" s="18">
        <f t="shared" si="0"/>
        <v>41821</v>
      </c>
      <c r="K8" s="18">
        <f t="shared" si="0"/>
        <v>41852</v>
      </c>
      <c r="L8" s="18">
        <f t="shared" si="0"/>
        <v>41883</v>
      </c>
      <c r="M8" s="18">
        <f t="shared" si="0"/>
        <v>41913</v>
      </c>
      <c r="N8" s="18">
        <f t="shared" si="0"/>
        <v>41944</v>
      </c>
      <c r="O8" s="18">
        <f t="shared" si="0"/>
        <v>41974</v>
      </c>
      <c r="P8" s="19" t="s">
        <v>21</v>
      </c>
      <c r="Q8" s="18">
        <f>DATE(YEAR(O8),MONTH(O8)+1,DAY(O8))</f>
        <v>42005</v>
      </c>
      <c r="R8" s="18">
        <f t="shared" ref="R8:AB8" si="1">DATE(YEAR(Q8),MONTH(Q8)+1,DAY(Q8))</f>
        <v>42036</v>
      </c>
      <c r="S8" s="18">
        <f t="shared" si="1"/>
        <v>42064</v>
      </c>
      <c r="T8" s="18">
        <f t="shared" si="1"/>
        <v>42095</v>
      </c>
      <c r="U8" s="18">
        <f t="shared" si="1"/>
        <v>42125</v>
      </c>
      <c r="V8" s="18">
        <f t="shared" si="1"/>
        <v>42156</v>
      </c>
      <c r="W8" s="18">
        <f t="shared" si="1"/>
        <v>42186</v>
      </c>
      <c r="X8" s="18">
        <f t="shared" si="1"/>
        <v>42217</v>
      </c>
      <c r="Y8" s="18">
        <f t="shared" si="1"/>
        <v>42248</v>
      </c>
      <c r="Z8" s="18">
        <f t="shared" si="1"/>
        <v>42278</v>
      </c>
      <c r="AA8" s="18">
        <f t="shared" si="1"/>
        <v>42309</v>
      </c>
      <c r="AB8" s="18">
        <f t="shared" si="1"/>
        <v>42339</v>
      </c>
      <c r="AC8" s="19" t="s">
        <v>21</v>
      </c>
      <c r="AD8" s="28" t="s">
        <v>24</v>
      </c>
      <c r="AE8" s="28" t="s">
        <v>25</v>
      </c>
      <c r="AF8" s="19" t="s">
        <v>21</v>
      </c>
      <c r="AG8" s="28" t="s">
        <v>24</v>
      </c>
      <c r="AH8" s="28" t="s">
        <v>25</v>
      </c>
      <c r="AI8" s="19" t="s">
        <v>21</v>
      </c>
      <c r="AJ8" s="28" t="s">
        <v>24</v>
      </c>
      <c r="AK8" s="28" t="s">
        <v>25</v>
      </c>
      <c r="AL8" s="19" t="s">
        <v>21</v>
      </c>
      <c r="AM8" s="126"/>
    </row>
    <row r="9" spans="2:39" ht="15" customHeight="1">
      <c r="B9" s="125"/>
      <c r="C9" s="250"/>
      <c r="D9" s="251"/>
      <c r="E9" s="251"/>
      <c r="F9" s="251"/>
      <c r="G9" s="251"/>
      <c r="H9" s="251"/>
      <c r="I9" s="251"/>
      <c r="J9" s="251"/>
      <c r="K9" s="251"/>
      <c r="L9" s="251"/>
      <c r="M9" s="251"/>
      <c r="N9" s="251"/>
      <c r="O9" s="251"/>
      <c r="P9" s="341">
        <f t="shared" ref="P9:P33" si="2">SUM(D9:O9)</f>
        <v>0</v>
      </c>
      <c r="Q9" s="251"/>
      <c r="R9" s="251"/>
      <c r="S9" s="251"/>
      <c r="T9" s="251"/>
      <c r="U9" s="251"/>
      <c r="V9" s="251"/>
      <c r="W9" s="251"/>
      <c r="X9" s="251"/>
      <c r="Y9" s="251"/>
      <c r="Z9" s="251"/>
      <c r="AA9" s="251"/>
      <c r="AB9" s="251"/>
      <c r="AC9" s="341">
        <f t="shared" ref="AC9:AC33" si="3">SUM(Q9:AB9)</f>
        <v>0</v>
      </c>
      <c r="AD9" s="251"/>
      <c r="AE9" s="251"/>
      <c r="AF9" s="341">
        <f t="shared" ref="AF9:AF33" si="4">SUM(AD9:AE9)</f>
        <v>0</v>
      </c>
      <c r="AG9" s="251"/>
      <c r="AH9" s="251"/>
      <c r="AI9" s="341">
        <f t="shared" ref="AI9:AI33" si="5">SUM(AG9:AH9)</f>
        <v>0</v>
      </c>
      <c r="AJ9" s="251"/>
      <c r="AK9" s="251"/>
      <c r="AL9" s="341">
        <f t="shared" ref="AL9:AL33" si="6">SUM(AJ9:AK9)</f>
        <v>0</v>
      </c>
      <c r="AM9" s="126"/>
    </row>
    <row r="10" spans="2:39" ht="15" customHeight="1">
      <c r="B10" s="125"/>
      <c r="C10" s="250"/>
      <c r="D10" s="251"/>
      <c r="E10" s="251"/>
      <c r="F10" s="251"/>
      <c r="G10" s="251"/>
      <c r="H10" s="251"/>
      <c r="I10" s="251"/>
      <c r="J10" s="251"/>
      <c r="K10" s="251"/>
      <c r="L10" s="251"/>
      <c r="M10" s="251"/>
      <c r="N10" s="251"/>
      <c r="O10" s="251"/>
      <c r="P10" s="341">
        <f t="shared" si="2"/>
        <v>0</v>
      </c>
      <c r="Q10" s="251"/>
      <c r="R10" s="251"/>
      <c r="S10" s="251"/>
      <c r="T10" s="251"/>
      <c r="U10" s="251"/>
      <c r="V10" s="251"/>
      <c r="W10" s="251"/>
      <c r="X10" s="251"/>
      <c r="Y10" s="251"/>
      <c r="Z10" s="251"/>
      <c r="AA10" s="251"/>
      <c r="AB10" s="251"/>
      <c r="AC10" s="341">
        <f t="shared" si="3"/>
        <v>0</v>
      </c>
      <c r="AD10" s="251"/>
      <c r="AE10" s="251"/>
      <c r="AF10" s="341">
        <f t="shared" si="4"/>
        <v>0</v>
      </c>
      <c r="AG10" s="251"/>
      <c r="AH10" s="251"/>
      <c r="AI10" s="341">
        <f t="shared" si="5"/>
        <v>0</v>
      </c>
      <c r="AJ10" s="251"/>
      <c r="AK10" s="251"/>
      <c r="AL10" s="341">
        <f t="shared" si="6"/>
        <v>0</v>
      </c>
      <c r="AM10" s="126"/>
    </row>
    <row r="11" spans="2:39" ht="15" customHeight="1">
      <c r="B11" s="125"/>
      <c r="C11" s="250"/>
      <c r="D11" s="251"/>
      <c r="E11" s="251"/>
      <c r="F11" s="251"/>
      <c r="G11" s="251"/>
      <c r="H11" s="251"/>
      <c r="I11" s="251"/>
      <c r="J11" s="251"/>
      <c r="K11" s="251"/>
      <c r="L11" s="251"/>
      <c r="M11" s="251"/>
      <c r="N11" s="251"/>
      <c r="O11" s="251"/>
      <c r="P11" s="341">
        <f t="shared" si="2"/>
        <v>0</v>
      </c>
      <c r="Q11" s="251"/>
      <c r="R11" s="251"/>
      <c r="S11" s="251"/>
      <c r="T11" s="251"/>
      <c r="U11" s="251"/>
      <c r="V11" s="251"/>
      <c r="W11" s="251"/>
      <c r="X11" s="251"/>
      <c r="Y11" s="251"/>
      <c r="Z11" s="251"/>
      <c r="AA11" s="251"/>
      <c r="AB11" s="251"/>
      <c r="AC11" s="341">
        <f t="shared" si="3"/>
        <v>0</v>
      </c>
      <c r="AD11" s="251"/>
      <c r="AE11" s="251"/>
      <c r="AF11" s="341">
        <f t="shared" si="4"/>
        <v>0</v>
      </c>
      <c r="AG11" s="251"/>
      <c r="AH11" s="251"/>
      <c r="AI11" s="341">
        <f t="shared" si="5"/>
        <v>0</v>
      </c>
      <c r="AJ11" s="251"/>
      <c r="AK11" s="251"/>
      <c r="AL11" s="341">
        <f t="shared" si="6"/>
        <v>0</v>
      </c>
      <c r="AM11" s="126"/>
    </row>
    <row r="12" spans="2:39" ht="15" customHeight="1">
      <c r="B12" s="125"/>
      <c r="C12" s="250"/>
      <c r="D12" s="251"/>
      <c r="E12" s="251"/>
      <c r="F12" s="251"/>
      <c r="G12" s="251"/>
      <c r="H12" s="251"/>
      <c r="I12" s="251"/>
      <c r="J12" s="251"/>
      <c r="K12" s="251"/>
      <c r="L12" s="251"/>
      <c r="M12" s="251"/>
      <c r="N12" s="251"/>
      <c r="O12" s="251"/>
      <c r="P12" s="341">
        <f t="shared" si="2"/>
        <v>0</v>
      </c>
      <c r="Q12" s="251"/>
      <c r="R12" s="251"/>
      <c r="S12" s="251"/>
      <c r="T12" s="251"/>
      <c r="U12" s="251"/>
      <c r="V12" s="251"/>
      <c r="W12" s="251"/>
      <c r="X12" s="251"/>
      <c r="Y12" s="251"/>
      <c r="Z12" s="251"/>
      <c r="AA12" s="251"/>
      <c r="AB12" s="251"/>
      <c r="AC12" s="341">
        <f t="shared" si="3"/>
        <v>0</v>
      </c>
      <c r="AD12" s="251"/>
      <c r="AE12" s="251"/>
      <c r="AF12" s="341">
        <f t="shared" si="4"/>
        <v>0</v>
      </c>
      <c r="AG12" s="251"/>
      <c r="AH12" s="251"/>
      <c r="AI12" s="341">
        <f t="shared" si="5"/>
        <v>0</v>
      </c>
      <c r="AJ12" s="251"/>
      <c r="AK12" s="251"/>
      <c r="AL12" s="341">
        <f t="shared" si="6"/>
        <v>0</v>
      </c>
      <c r="AM12" s="126"/>
    </row>
    <row r="13" spans="2:39" ht="15" customHeight="1">
      <c r="B13" s="125"/>
      <c r="C13" s="250"/>
      <c r="D13" s="251"/>
      <c r="E13" s="251"/>
      <c r="F13" s="251"/>
      <c r="G13" s="251"/>
      <c r="H13" s="251"/>
      <c r="I13" s="251"/>
      <c r="J13" s="251"/>
      <c r="K13" s="251"/>
      <c r="L13" s="251"/>
      <c r="M13" s="251"/>
      <c r="N13" s="251"/>
      <c r="O13" s="251"/>
      <c r="P13" s="341">
        <f t="shared" si="2"/>
        <v>0</v>
      </c>
      <c r="Q13" s="251"/>
      <c r="R13" s="251"/>
      <c r="S13" s="251"/>
      <c r="T13" s="251"/>
      <c r="U13" s="251"/>
      <c r="V13" s="251"/>
      <c r="W13" s="251"/>
      <c r="X13" s="251"/>
      <c r="Y13" s="251"/>
      <c r="Z13" s="251"/>
      <c r="AA13" s="251"/>
      <c r="AB13" s="251"/>
      <c r="AC13" s="341">
        <f t="shared" si="3"/>
        <v>0</v>
      </c>
      <c r="AD13" s="251"/>
      <c r="AE13" s="251"/>
      <c r="AF13" s="341">
        <f t="shared" si="4"/>
        <v>0</v>
      </c>
      <c r="AG13" s="251"/>
      <c r="AH13" s="251"/>
      <c r="AI13" s="341">
        <f t="shared" si="5"/>
        <v>0</v>
      </c>
      <c r="AJ13" s="251"/>
      <c r="AK13" s="251"/>
      <c r="AL13" s="341">
        <f t="shared" si="6"/>
        <v>0</v>
      </c>
      <c r="AM13" s="126"/>
    </row>
    <row r="14" spans="2:39" ht="15" customHeight="1">
      <c r="B14" s="125"/>
      <c r="C14" s="250"/>
      <c r="D14" s="251"/>
      <c r="E14" s="251"/>
      <c r="F14" s="251"/>
      <c r="G14" s="251"/>
      <c r="H14" s="251"/>
      <c r="I14" s="251"/>
      <c r="J14" s="251"/>
      <c r="K14" s="251"/>
      <c r="L14" s="251"/>
      <c r="M14" s="251"/>
      <c r="N14" s="251"/>
      <c r="O14" s="251"/>
      <c r="P14" s="341">
        <f t="shared" si="2"/>
        <v>0</v>
      </c>
      <c r="Q14" s="251"/>
      <c r="R14" s="251"/>
      <c r="S14" s="251"/>
      <c r="T14" s="251"/>
      <c r="U14" s="251"/>
      <c r="V14" s="251"/>
      <c r="W14" s="251"/>
      <c r="X14" s="251"/>
      <c r="Y14" s="251"/>
      <c r="Z14" s="251"/>
      <c r="AA14" s="251"/>
      <c r="AB14" s="251"/>
      <c r="AC14" s="341">
        <f t="shared" si="3"/>
        <v>0</v>
      </c>
      <c r="AD14" s="251"/>
      <c r="AE14" s="251"/>
      <c r="AF14" s="341">
        <f t="shared" si="4"/>
        <v>0</v>
      </c>
      <c r="AG14" s="251"/>
      <c r="AH14" s="251"/>
      <c r="AI14" s="341">
        <f t="shared" si="5"/>
        <v>0</v>
      </c>
      <c r="AJ14" s="251"/>
      <c r="AK14" s="251"/>
      <c r="AL14" s="341">
        <f t="shared" si="6"/>
        <v>0</v>
      </c>
      <c r="AM14" s="126"/>
    </row>
    <row r="15" spans="2:39" ht="15" customHeight="1">
      <c r="B15" s="125"/>
      <c r="C15" s="250"/>
      <c r="D15" s="251"/>
      <c r="E15" s="251"/>
      <c r="F15" s="251"/>
      <c r="G15" s="251"/>
      <c r="H15" s="251"/>
      <c r="I15" s="251"/>
      <c r="J15" s="251"/>
      <c r="K15" s="251"/>
      <c r="L15" s="251"/>
      <c r="M15" s="251"/>
      <c r="N15" s="251"/>
      <c r="O15" s="251"/>
      <c r="P15" s="341">
        <f t="shared" si="2"/>
        <v>0</v>
      </c>
      <c r="Q15" s="251"/>
      <c r="R15" s="251"/>
      <c r="S15" s="251"/>
      <c r="T15" s="251"/>
      <c r="U15" s="251"/>
      <c r="V15" s="251"/>
      <c r="W15" s="251"/>
      <c r="X15" s="251"/>
      <c r="Y15" s="251"/>
      <c r="Z15" s="251"/>
      <c r="AA15" s="251"/>
      <c r="AB15" s="251"/>
      <c r="AC15" s="341">
        <f t="shared" si="3"/>
        <v>0</v>
      </c>
      <c r="AD15" s="251"/>
      <c r="AE15" s="251"/>
      <c r="AF15" s="341">
        <f t="shared" si="4"/>
        <v>0</v>
      </c>
      <c r="AG15" s="251"/>
      <c r="AH15" s="251"/>
      <c r="AI15" s="341">
        <f t="shared" si="5"/>
        <v>0</v>
      </c>
      <c r="AJ15" s="251"/>
      <c r="AK15" s="251"/>
      <c r="AL15" s="341">
        <f t="shared" si="6"/>
        <v>0</v>
      </c>
      <c r="AM15" s="126"/>
    </row>
    <row r="16" spans="2:39" ht="15" customHeight="1">
      <c r="B16" s="125"/>
      <c r="C16" s="250"/>
      <c r="D16" s="251"/>
      <c r="E16" s="251"/>
      <c r="F16" s="251"/>
      <c r="G16" s="251"/>
      <c r="H16" s="251"/>
      <c r="I16" s="251"/>
      <c r="J16" s="251"/>
      <c r="K16" s="251"/>
      <c r="L16" s="251"/>
      <c r="M16" s="251"/>
      <c r="N16" s="251"/>
      <c r="O16" s="251"/>
      <c r="P16" s="341">
        <f t="shared" si="2"/>
        <v>0</v>
      </c>
      <c r="Q16" s="251"/>
      <c r="R16" s="251"/>
      <c r="S16" s="251"/>
      <c r="T16" s="251"/>
      <c r="U16" s="251"/>
      <c r="V16" s="251"/>
      <c r="W16" s="251"/>
      <c r="X16" s="251"/>
      <c r="Y16" s="251"/>
      <c r="Z16" s="251"/>
      <c r="AA16" s="251"/>
      <c r="AB16" s="251"/>
      <c r="AC16" s="341">
        <f t="shared" si="3"/>
        <v>0</v>
      </c>
      <c r="AD16" s="251"/>
      <c r="AE16" s="251"/>
      <c r="AF16" s="341">
        <f t="shared" si="4"/>
        <v>0</v>
      </c>
      <c r="AG16" s="251"/>
      <c r="AH16" s="251"/>
      <c r="AI16" s="341">
        <f t="shared" si="5"/>
        <v>0</v>
      </c>
      <c r="AJ16" s="251"/>
      <c r="AK16" s="251"/>
      <c r="AL16" s="341">
        <f t="shared" si="6"/>
        <v>0</v>
      </c>
      <c r="AM16" s="126"/>
    </row>
    <row r="17" spans="2:39" ht="15" customHeight="1">
      <c r="B17" s="125"/>
      <c r="C17" s="250"/>
      <c r="D17" s="251"/>
      <c r="E17" s="251"/>
      <c r="F17" s="251"/>
      <c r="G17" s="251"/>
      <c r="H17" s="251"/>
      <c r="I17" s="251"/>
      <c r="J17" s="251"/>
      <c r="K17" s="251"/>
      <c r="L17" s="251"/>
      <c r="M17" s="251"/>
      <c r="N17" s="251"/>
      <c r="O17" s="251"/>
      <c r="P17" s="341">
        <f t="shared" si="2"/>
        <v>0</v>
      </c>
      <c r="Q17" s="251"/>
      <c r="R17" s="251"/>
      <c r="S17" s="251"/>
      <c r="T17" s="251"/>
      <c r="U17" s="251"/>
      <c r="V17" s="251"/>
      <c r="W17" s="251"/>
      <c r="X17" s="251"/>
      <c r="Y17" s="251"/>
      <c r="Z17" s="251"/>
      <c r="AA17" s="251"/>
      <c r="AB17" s="251"/>
      <c r="AC17" s="341">
        <f t="shared" si="3"/>
        <v>0</v>
      </c>
      <c r="AD17" s="251"/>
      <c r="AE17" s="251"/>
      <c r="AF17" s="341">
        <f t="shared" si="4"/>
        <v>0</v>
      </c>
      <c r="AG17" s="251"/>
      <c r="AH17" s="251"/>
      <c r="AI17" s="341">
        <f t="shared" si="5"/>
        <v>0</v>
      </c>
      <c r="AJ17" s="251"/>
      <c r="AK17" s="251"/>
      <c r="AL17" s="341">
        <f t="shared" si="6"/>
        <v>0</v>
      </c>
      <c r="AM17" s="126"/>
    </row>
    <row r="18" spans="2:39" ht="15" customHeight="1">
      <c r="B18" s="125"/>
      <c r="C18" s="250"/>
      <c r="D18" s="251"/>
      <c r="E18" s="251"/>
      <c r="F18" s="251"/>
      <c r="G18" s="251"/>
      <c r="H18" s="251"/>
      <c r="I18" s="251"/>
      <c r="J18" s="251"/>
      <c r="K18" s="251"/>
      <c r="L18" s="251"/>
      <c r="M18" s="251"/>
      <c r="N18" s="251"/>
      <c r="O18" s="251"/>
      <c r="P18" s="341">
        <f t="shared" si="2"/>
        <v>0</v>
      </c>
      <c r="Q18" s="251"/>
      <c r="R18" s="251"/>
      <c r="S18" s="251"/>
      <c r="T18" s="251"/>
      <c r="U18" s="251"/>
      <c r="V18" s="251"/>
      <c r="W18" s="251"/>
      <c r="X18" s="251"/>
      <c r="Y18" s="251"/>
      <c r="Z18" s="251"/>
      <c r="AA18" s="251"/>
      <c r="AB18" s="251"/>
      <c r="AC18" s="341">
        <f t="shared" si="3"/>
        <v>0</v>
      </c>
      <c r="AD18" s="251"/>
      <c r="AE18" s="251"/>
      <c r="AF18" s="341">
        <f t="shared" si="4"/>
        <v>0</v>
      </c>
      <c r="AG18" s="251"/>
      <c r="AH18" s="251"/>
      <c r="AI18" s="341">
        <f t="shared" si="5"/>
        <v>0</v>
      </c>
      <c r="AJ18" s="251"/>
      <c r="AK18" s="251"/>
      <c r="AL18" s="341">
        <f t="shared" si="6"/>
        <v>0</v>
      </c>
      <c r="AM18" s="126"/>
    </row>
    <row r="19" spans="2:39" ht="15" customHeight="1">
      <c r="B19" s="125"/>
      <c r="C19" s="250"/>
      <c r="D19" s="251"/>
      <c r="E19" s="251"/>
      <c r="F19" s="251"/>
      <c r="G19" s="251"/>
      <c r="H19" s="251"/>
      <c r="I19" s="251"/>
      <c r="J19" s="251"/>
      <c r="K19" s="251"/>
      <c r="L19" s="251"/>
      <c r="M19" s="251"/>
      <c r="N19" s="251"/>
      <c r="O19" s="251"/>
      <c r="P19" s="341">
        <f t="shared" si="2"/>
        <v>0</v>
      </c>
      <c r="Q19" s="251"/>
      <c r="R19" s="251"/>
      <c r="S19" s="251"/>
      <c r="T19" s="251"/>
      <c r="U19" s="251"/>
      <c r="V19" s="251"/>
      <c r="W19" s="251"/>
      <c r="X19" s="251"/>
      <c r="Y19" s="251"/>
      <c r="Z19" s="251"/>
      <c r="AA19" s="251"/>
      <c r="AB19" s="251"/>
      <c r="AC19" s="341">
        <f t="shared" si="3"/>
        <v>0</v>
      </c>
      <c r="AD19" s="251"/>
      <c r="AE19" s="251"/>
      <c r="AF19" s="341">
        <f t="shared" si="4"/>
        <v>0</v>
      </c>
      <c r="AG19" s="251"/>
      <c r="AH19" s="251"/>
      <c r="AI19" s="341">
        <f t="shared" si="5"/>
        <v>0</v>
      </c>
      <c r="AJ19" s="251"/>
      <c r="AK19" s="251"/>
      <c r="AL19" s="341">
        <f t="shared" si="6"/>
        <v>0</v>
      </c>
      <c r="AM19" s="126"/>
    </row>
    <row r="20" spans="2:39" ht="15" customHeight="1">
      <c r="B20" s="125"/>
      <c r="C20" s="250"/>
      <c r="D20" s="251"/>
      <c r="E20" s="251"/>
      <c r="F20" s="251"/>
      <c r="G20" s="251"/>
      <c r="H20" s="251"/>
      <c r="I20" s="251"/>
      <c r="J20" s="251"/>
      <c r="K20" s="251"/>
      <c r="L20" s="251"/>
      <c r="M20" s="251"/>
      <c r="N20" s="251"/>
      <c r="O20" s="251"/>
      <c r="P20" s="341">
        <f t="shared" si="2"/>
        <v>0</v>
      </c>
      <c r="Q20" s="251"/>
      <c r="R20" s="251"/>
      <c r="S20" s="251"/>
      <c r="T20" s="251"/>
      <c r="U20" s="251"/>
      <c r="V20" s="251"/>
      <c r="W20" s="251"/>
      <c r="X20" s="251"/>
      <c r="Y20" s="251"/>
      <c r="Z20" s="251"/>
      <c r="AA20" s="251"/>
      <c r="AB20" s="251"/>
      <c r="AC20" s="341">
        <f t="shared" si="3"/>
        <v>0</v>
      </c>
      <c r="AD20" s="251"/>
      <c r="AE20" s="251"/>
      <c r="AF20" s="341">
        <f t="shared" si="4"/>
        <v>0</v>
      </c>
      <c r="AG20" s="251"/>
      <c r="AH20" s="251"/>
      <c r="AI20" s="341">
        <f t="shared" si="5"/>
        <v>0</v>
      </c>
      <c r="AJ20" s="251"/>
      <c r="AK20" s="251"/>
      <c r="AL20" s="341">
        <f t="shared" si="6"/>
        <v>0</v>
      </c>
      <c r="AM20" s="126"/>
    </row>
    <row r="21" spans="2:39" ht="15" customHeight="1">
      <c r="B21" s="125"/>
      <c r="C21" s="250"/>
      <c r="D21" s="251"/>
      <c r="E21" s="251"/>
      <c r="F21" s="251"/>
      <c r="G21" s="251"/>
      <c r="H21" s="251"/>
      <c r="I21" s="251"/>
      <c r="J21" s="251"/>
      <c r="K21" s="251"/>
      <c r="L21" s="251"/>
      <c r="M21" s="251"/>
      <c r="N21" s="251"/>
      <c r="O21" s="251"/>
      <c r="P21" s="341">
        <f t="shared" si="2"/>
        <v>0</v>
      </c>
      <c r="Q21" s="251"/>
      <c r="R21" s="251"/>
      <c r="S21" s="251"/>
      <c r="T21" s="251"/>
      <c r="U21" s="251"/>
      <c r="V21" s="251"/>
      <c r="W21" s="251"/>
      <c r="X21" s="251"/>
      <c r="Y21" s="251"/>
      <c r="Z21" s="251"/>
      <c r="AA21" s="251"/>
      <c r="AB21" s="251"/>
      <c r="AC21" s="341">
        <f t="shared" si="3"/>
        <v>0</v>
      </c>
      <c r="AD21" s="251"/>
      <c r="AE21" s="251"/>
      <c r="AF21" s="341">
        <f t="shared" si="4"/>
        <v>0</v>
      </c>
      <c r="AG21" s="251"/>
      <c r="AH21" s="251"/>
      <c r="AI21" s="341">
        <f t="shared" si="5"/>
        <v>0</v>
      </c>
      <c r="AJ21" s="251"/>
      <c r="AK21" s="251"/>
      <c r="AL21" s="341">
        <f t="shared" si="6"/>
        <v>0</v>
      </c>
      <c r="AM21" s="126"/>
    </row>
    <row r="22" spans="2:39" ht="15" customHeight="1">
      <c r="B22" s="125"/>
      <c r="C22" s="250"/>
      <c r="D22" s="251"/>
      <c r="E22" s="251"/>
      <c r="F22" s="251"/>
      <c r="G22" s="251"/>
      <c r="H22" s="251"/>
      <c r="I22" s="251"/>
      <c r="J22" s="251"/>
      <c r="K22" s="251"/>
      <c r="L22" s="251"/>
      <c r="M22" s="251"/>
      <c r="N22" s="251"/>
      <c r="O22" s="251"/>
      <c r="P22" s="341">
        <f t="shared" si="2"/>
        <v>0</v>
      </c>
      <c r="Q22" s="251"/>
      <c r="R22" s="251"/>
      <c r="S22" s="251"/>
      <c r="T22" s="251"/>
      <c r="U22" s="251"/>
      <c r="V22" s="251"/>
      <c r="W22" s="251"/>
      <c r="X22" s="251"/>
      <c r="Y22" s="251"/>
      <c r="Z22" s="251"/>
      <c r="AA22" s="251"/>
      <c r="AB22" s="251"/>
      <c r="AC22" s="341">
        <f t="shared" si="3"/>
        <v>0</v>
      </c>
      <c r="AD22" s="251"/>
      <c r="AE22" s="251"/>
      <c r="AF22" s="341">
        <f t="shared" si="4"/>
        <v>0</v>
      </c>
      <c r="AG22" s="251"/>
      <c r="AH22" s="251"/>
      <c r="AI22" s="341">
        <f t="shared" si="5"/>
        <v>0</v>
      </c>
      <c r="AJ22" s="251"/>
      <c r="AK22" s="251"/>
      <c r="AL22" s="341">
        <f t="shared" si="6"/>
        <v>0</v>
      </c>
      <c r="AM22" s="126"/>
    </row>
    <row r="23" spans="2:39" ht="15" customHeight="1">
      <c r="B23" s="125"/>
      <c r="C23" s="250"/>
      <c r="D23" s="251"/>
      <c r="E23" s="251"/>
      <c r="F23" s="251"/>
      <c r="G23" s="251"/>
      <c r="H23" s="251"/>
      <c r="I23" s="251"/>
      <c r="J23" s="251"/>
      <c r="K23" s="251"/>
      <c r="L23" s="251"/>
      <c r="M23" s="251"/>
      <c r="N23" s="251"/>
      <c r="O23" s="251"/>
      <c r="P23" s="341">
        <f t="shared" si="2"/>
        <v>0</v>
      </c>
      <c r="Q23" s="251"/>
      <c r="R23" s="251"/>
      <c r="S23" s="251"/>
      <c r="T23" s="251"/>
      <c r="U23" s="251"/>
      <c r="V23" s="251"/>
      <c r="W23" s="251"/>
      <c r="X23" s="251"/>
      <c r="Y23" s="251"/>
      <c r="Z23" s="251"/>
      <c r="AA23" s="251"/>
      <c r="AB23" s="251"/>
      <c r="AC23" s="341">
        <f t="shared" si="3"/>
        <v>0</v>
      </c>
      <c r="AD23" s="251"/>
      <c r="AE23" s="251"/>
      <c r="AF23" s="341">
        <f t="shared" si="4"/>
        <v>0</v>
      </c>
      <c r="AG23" s="251"/>
      <c r="AH23" s="251"/>
      <c r="AI23" s="341">
        <f t="shared" si="5"/>
        <v>0</v>
      </c>
      <c r="AJ23" s="251"/>
      <c r="AK23" s="251"/>
      <c r="AL23" s="341">
        <f t="shared" si="6"/>
        <v>0</v>
      </c>
      <c r="AM23" s="126"/>
    </row>
    <row r="24" spans="2:39" ht="15" customHeight="1">
      <c r="B24" s="125"/>
      <c r="C24" s="250"/>
      <c r="D24" s="251"/>
      <c r="E24" s="251"/>
      <c r="F24" s="251"/>
      <c r="G24" s="251"/>
      <c r="H24" s="251"/>
      <c r="I24" s="251"/>
      <c r="J24" s="251"/>
      <c r="K24" s="251"/>
      <c r="L24" s="251"/>
      <c r="M24" s="251"/>
      <c r="N24" s="251"/>
      <c r="O24" s="251"/>
      <c r="P24" s="341">
        <f t="shared" si="2"/>
        <v>0</v>
      </c>
      <c r="Q24" s="251"/>
      <c r="R24" s="251"/>
      <c r="S24" s="251"/>
      <c r="T24" s="251"/>
      <c r="U24" s="251"/>
      <c r="V24" s="251"/>
      <c r="W24" s="251"/>
      <c r="X24" s="251"/>
      <c r="Y24" s="251"/>
      <c r="Z24" s="251"/>
      <c r="AA24" s="251"/>
      <c r="AB24" s="251"/>
      <c r="AC24" s="341">
        <f t="shared" si="3"/>
        <v>0</v>
      </c>
      <c r="AD24" s="251"/>
      <c r="AE24" s="251"/>
      <c r="AF24" s="341">
        <f t="shared" si="4"/>
        <v>0</v>
      </c>
      <c r="AG24" s="251"/>
      <c r="AH24" s="251"/>
      <c r="AI24" s="341">
        <f t="shared" si="5"/>
        <v>0</v>
      </c>
      <c r="AJ24" s="251"/>
      <c r="AK24" s="251"/>
      <c r="AL24" s="341">
        <f t="shared" si="6"/>
        <v>0</v>
      </c>
      <c r="AM24" s="126"/>
    </row>
    <row r="25" spans="2:39" ht="15" customHeight="1">
      <c r="B25" s="125"/>
      <c r="C25" s="250"/>
      <c r="D25" s="251"/>
      <c r="E25" s="251"/>
      <c r="F25" s="251"/>
      <c r="G25" s="251"/>
      <c r="H25" s="251"/>
      <c r="I25" s="251"/>
      <c r="J25" s="251"/>
      <c r="K25" s="251"/>
      <c r="L25" s="251"/>
      <c r="M25" s="251"/>
      <c r="N25" s="251"/>
      <c r="O25" s="251"/>
      <c r="P25" s="341">
        <f t="shared" si="2"/>
        <v>0</v>
      </c>
      <c r="Q25" s="251"/>
      <c r="R25" s="251"/>
      <c r="S25" s="251"/>
      <c r="T25" s="251"/>
      <c r="U25" s="251"/>
      <c r="V25" s="251"/>
      <c r="W25" s="251"/>
      <c r="X25" s="251"/>
      <c r="Y25" s="251"/>
      <c r="Z25" s="251"/>
      <c r="AA25" s="251"/>
      <c r="AB25" s="251"/>
      <c r="AC25" s="341">
        <f t="shared" si="3"/>
        <v>0</v>
      </c>
      <c r="AD25" s="251"/>
      <c r="AE25" s="251"/>
      <c r="AF25" s="341">
        <f t="shared" si="4"/>
        <v>0</v>
      </c>
      <c r="AG25" s="251"/>
      <c r="AH25" s="251"/>
      <c r="AI25" s="341">
        <f t="shared" si="5"/>
        <v>0</v>
      </c>
      <c r="AJ25" s="251"/>
      <c r="AK25" s="251"/>
      <c r="AL25" s="341">
        <f t="shared" si="6"/>
        <v>0</v>
      </c>
      <c r="AM25" s="126"/>
    </row>
    <row r="26" spans="2:39" ht="15" customHeight="1">
      <c r="B26" s="125"/>
      <c r="C26" s="250"/>
      <c r="D26" s="251"/>
      <c r="E26" s="251"/>
      <c r="F26" s="251"/>
      <c r="G26" s="251"/>
      <c r="H26" s="251"/>
      <c r="I26" s="251"/>
      <c r="J26" s="251"/>
      <c r="K26" s="251"/>
      <c r="L26" s="251"/>
      <c r="M26" s="251"/>
      <c r="N26" s="251"/>
      <c r="O26" s="251"/>
      <c r="P26" s="341">
        <f t="shared" si="2"/>
        <v>0</v>
      </c>
      <c r="Q26" s="251"/>
      <c r="R26" s="251"/>
      <c r="S26" s="251"/>
      <c r="T26" s="251"/>
      <c r="U26" s="251"/>
      <c r="V26" s="251"/>
      <c r="W26" s="251"/>
      <c r="X26" s="251"/>
      <c r="Y26" s="251"/>
      <c r="Z26" s="251"/>
      <c r="AA26" s="251"/>
      <c r="AB26" s="251"/>
      <c r="AC26" s="341">
        <f t="shared" si="3"/>
        <v>0</v>
      </c>
      <c r="AD26" s="251"/>
      <c r="AE26" s="251"/>
      <c r="AF26" s="341">
        <f t="shared" si="4"/>
        <v>0</v>
      </c>
      <c r="AG26" s="251"/>
      <c r="AH26" s="251"/>
      <c r="AI26" s="341">
        <f t="shared" si="5"/>
        <v>0</v>
      </c>
      <c r="AJ26" s="251"/>
      <c r="AK26" s="251"/>
      <c r="AL26" s="341">
        <f t="shared" si="6"/>
        <v>0</v>
      </c>
      <c r="AM26" s="126"/>
    </row>
    <row r="27" spans="2:39" ht="15" customHeight="1">
      <c r="B27" s="125"/>
      <c r="C27" s="250"/>
      <c r="D27" s="251"/>
      <c r="E27" s="251"/>
      <c r="F27" s="251"/>
      <c r="G27" s="251"/>
      <c r="H27" s="251"/>
      <c r="I27" s="251"/>
      <c r="J27" s="251"/>
      <c r="K27" s="251"/>
      <c r="L27" s="251"/>
      <c r="M27" s="251"/>
      <c r="N27" s="251"/>
      <c r="O27" s="251"/>
      <c r="P27" s="341">
        <f t="shared" si="2"/>
        <v>0</v>
      </c>
      <c r="Q27" s="251"/>
      <c r="R27" s="251"/>
      <c r="S27" s="251"/>
      <c r="T27" s="251"/>
      <c r="U27" s="251"/>
      <c r="V27" s="251"/>
      <c r="W27" s="251"/>
      <c r="X27" s="251"/>
      <c r="Y27" s="251"/>
      <c r="Z27" s="251"/>
      <c r="AA27" s="251"/>
      <c r="AB27" s="251"/>
      <c r="AC27" s="341">
        <f t="shared" si="3"/>
        <v>0</v>
      </c>
      <c r="AD27" s="251"/>
      <c r="AE27" s="251"/>
      <c r="AF27" s="341">
        <f t="shared" si="4"/>
        <v>0</v>
      </c>
      <c r="AG27" s="251"/>
      <c r="AH27" s="251"/>
      <c r="AI27" s="341">
        <f t="shared" si="5"/>
        <v>0</v>
      </c>
      <c r="AJ27" s="251"/>
      <c r="AK27" s="251"/>
      <c r="AL27" s="341">
        <f t="shared" si="6"/>
        <v>0</v>
      </c>
      <c r="AM27" s="126"/>
    </row>
    <row r="28" spans="2:39" ht="15" customHeight="1">
      <c r="B28" s="125"/>
      <c r="C28" s="250"/>
      <c r="D28" s="251"/>
      <c r="E28" s="251"/>
      <c r="F28" s="251"/>
      <c r="G28" s="251"/>
      <c r="H28" s="251"/>
      <c r="I28" s="251"/>
      <c r="J28" s="251"/>
      <c r="K28" s="251"/>
      <c r="L28" s="251"/>
      <c r="M28" s="251"/>
      <c r="N28" s="251"/>
      <c r="O28" s="251"/>
      <c r="P28" s="341">
        <f t="shared" si="2"/>
        <v>0</v>
      </c>
      <c r="Q28" s="251"/>
      <c r="R28" s="251"/>
      <c r="S28" s="251"/>
      <c r="T28" s="251"/>
      <c r="U28" s="251"/>
      <c r="V28" s="251"/>
      <c r="W28" s="251"/>
      <c r="X28" s="251"/>
      <c r="Y28" s="251"/>
      <c r="Z28" s="251"/>
      <c r="AA28" s="251"/>
      <c r="AB28" s="251"/>
      <c r="AC28" s="341">
        <f t="shared" si="3"/>
        <v>0</v>
      </c>
      <c r="AD28" s="251"/>
      <c r="AE28" s="251"/>
      <c r="AF28" s="341">
        <f t="shared" si="4"/>
        <v>0</v>
      </c>
      <c r="AG28" s="251"/>
      <c r="AH28" s="251"/>
      <c r="AI28" s="341">
        <f t="shared" si="5"/>
        <v>0</v>
      </c>
      <c r="AJ28" s="251"/>
      <c r="AK28" s="251"/>
      <c r="AL28" s="341">
        <f t="shared" si="6"/>
        <v>0</v>
      </c>
      <c r="AM28" s="126"/>
    </row>
    <row r="29" spans="2:39" ht="15" customHeight="1">
      <c r="B29" s="125"/>
      <c r="C29" s="252"/>
      <c r="D29" s="251"/>
      <c r="E29" s="251"/>
      <c r="F29" s="251"/>
      <c r="G29" s="251"/>
      <c r="H29" s="251"/>
      <c r="I29" s="251"/>
      <c r="J29" s="251"/>
      <c r="K29" s="251"/>
      <c r="L29" s="251"/>
      <c r="M29" s="251"/>
      <c r="N29" s="251"/>
      <c r="O29" s="251"/>
      <c r="P29" s="341">
        <f t="shared" si="2"/>
        <v>0</v>
      </c>
      <c r="Q29" s="251"/>
      <c r="R29" s="251"/>
      <c r="S29" s="251"/>
      <c r="T29" s="251"/>
      <c r="U29" s="251"/>
      <c r="V29" s="251"/>
      <c r="W29" s="251"/>
      <c r="X29" s="251"/>
      <c r="Y29" s="251"/>
      <c r="Z29" s="251"/>
      <c r="AA29" s="251"/>
      <c r="AB29" s="251"/>
      <c r="AC29" s="341">
        <f t="shared" si="3"/>
        <v>0</v>
      </c>
      <c r="AD29" s="251"/>
      <c r="AE29" s="251"/>
      <c r="AF29" s="341">
        <f t="shared" si="4"/>
        <v>0</v>
      </c>
      <c r="AG29" s="251"/>
      <c r="AH29" s="251"/>
      <c r="AI29" s="341">
        <f t="shared" si="5"/>
        <v>0</v>
      </c>
      <c r="AJ29" s="251"/>
      <c r="AK29" s="251"/>
      <c r="AL29" s="341">
        <f t="shared" si="6"/>
        <v>0</v>
      </c>
      <c r="AM29" s="126"/>
    </row>
    <row r="30" spans="2:39" ht="15" customHeight="1">
      <c r="B30" s="125"/>
      <c r="C30" s="252"/>
      <c r="D30" s="251"/>
      <c r="E30" s="251"/>
      <c r="F30" s="251"/>
      <c r="G30" s="251"/>
      <c r="H30" s="251"/>
      <c r="I30" s="251"/>
      <c r="J30" s="251"/>
      <c r="K30" s="251"/>
      <c r="L30" s="251"/>
      <c r="M30" s="251"/>
      <c r="N30" s="251"/>
      <c r="O30" s="251"/>
      <c r="P30" s="341">
        <f t="shared" si="2"/>
        <v>0</v>
      </c>
      <c r="Q30" s="251"/>
      <c r="R30" s="251"/>
      <c r="S30" s="251"/>
      <c r="T30" s="251"/>
      <c r="U30" s="251"/>
      <c r="V30" s="251"/>
      <c r="W30" s="251"/>
      <c r="X30" s="251"/>
      <c r="Y30" s="251"/>
      <c r="Z30" s="251"/>
      <c r="AA30" s="251"/>
      <c r="AB30" s="251"/>
      <c r="AC30" s="341">
        <f t="shared" si="3"/>
        <v>0</v>
      </c>
      <c r="AD30" s="251"/>
      <c r="AE30" s="251"/>
      <c r="AF30" s="341">
        <f t="shared" si="4"/>
        <v>0</v>
      </c>
      <c r="AG30" s="251"/>
      <c r="AH30" s="251"/>
      <c r="AI30" s="341">
        <f t="shared" si="5"/>
        <v>0</v>
      </c>
      <c r="AJ30" s="251"/>
      <c r="AK30" s="251"/>
      <c r="AL30" s="341">
        <f t="shared" si="6"/>
        <v>0</v>
      </c>
      <c r="AM30" s="126"/>
    </row>
    <row r="31" spans="2:39" ht="15" customHeight="1">
      <c r="B31" s="125"/>
      <c r="C31" s="252"/>
      <c r="D31" s="251"/>
      <c r="E31" s="251"/>
      <c r="F31" s="251"/>
      <c r="G31" s="251"/>
      <c r="H31" s="251"/>
      <c r="I31" s="251"/>
      <c r="J31" s="251"/>
      <c r="K31" s="251"/>
      <c r="L31" s="251"/>
      <c r="M31" s="251"/>
      <c r="N31" s="251"/>
      <c r="O31" s="251"/>
      <c r="P31" s="341">
        <f t="shared" si="2"/>
        <v>0</v>
      </c>
      <c r="Q31" s="251"/>
      <c r="R31" s="251"/>
      <c r="S31" s="251"/>
      <c r="T31" s="251"/>
      <c r="U31" s="251"/>
      <c r="V31" s="251"/>
      <c r="W31" s="251"/>
      <c r="X31" s="251"/>
      <c r="Y31" s="251"/>
      <c r="Z31" s="251"/>
      <c r="AA31" s="251"/>
      <c r="AB31" s="251"/>
      <c r="AC31" s="341">
        <f t="shared" si="3"/>
        <v>0</v>
      </c>
      <c r="AD31" s="251"/>
      <c r="AE31" s="251"/>
      <c r="AF31" s="341">
        <f t="shared" si="4"/>
        <v>0</v>
      </c>
      <c r="AG31" s="251"/>
      <c r="AH31" s="251"/>
      <c r="AI31" s="341">
        <f t="shared" si="5"/>
        <v>0</v>
      </c>
      <c r="AJ31" s="251"/>
      <c r="AK31" s="251"/>
      <c r="AL31" s="341">
        <f t="shared" si="6"/>
        <v>0</v>
      </c>
      <c r="AM31" s="126"/>
    </row>
    <row r="32" spans="2:39" ht="15" customHeight="1">
      <c r="B32" s="125"/>
      <c r="C32" s="252"/>
      <c r="D32" s="251"/>
      <c r="E32" s="251"/>
      <c r="F32" s="251"/>
      <c r="G32" s="251"/>
      <c r="H32" s="251"/>
      <c r="I32" s="251"/>
      <c r="J32" s="251"/>
      <c r="K32" s="251"/>
      <c r="L32" s="251"/>
      <c r="M32" s="251"/>
      <c r="N32" s="251"/>
      <c r="O32" s="251"/>
      <c r="P32" s="341">
        <f t="shared" si="2"/>
        <v>0</v>
      </c>
      <c r="Q32" s="251"/>
      <c r="R32" s="251"/>
      <c r="S32" s="251"/>
      <c r="T32" s="251"/>
      <c r="U32" s="251"/>
      <c r="V32" s="251"/>
      <c r="W32" s="251"/>
      <c r="X32" s="251"/>
      <c r="Y32" s="251"/>
      <c r="Z32" s="251"/>
      <c r="AA32" s="251"/>
      <c r="AB32" s="251"/>
      <c r="AC32" s="341">
        <f t="shared" si="3"/>
        <v>0</v>
      </c>
      <c r="AD32" s="251"/>
      <c r="AE32" s="251"/>
      <c r="AF32" s="341">
        <f t="shared" si="4"/>
        <v>0</v>
      </c>
      <c r="AG32" s="251"/>
      <c r="AH32" s="251"/>
      <c r="AI32" s="341">
        <f t="shared" si="5"/>
        <v>0</v>
      </c>
      <c r="AJ32" s="251"/>
      <c r="AK32" s="251"/>
      <c r="AL32" s="341">
        <f t="shared" si="6"/>
        <v>0</v>
      </c>
      <c r="AM32" s="126"/>
    </row>
    <row r="33" spans="2:39" ht="15" customHeight="1">
      <c r="B33" s="125"/>
      <c r="C33" s="252"/>
      <c r="D33" s="251"/>
      <c r="E33" s="251"/>
      <c r="F33" s="251"/>
      <c r="G33" s="251"/>
      <c r="H33" s="251"/>
      <c r="I33" s="251"/>
      <c r="J33" s="251"/>
      <c r="K33" s="251"/>
      <c r="L33" s="251"/>
      <c r="M33" s="251"/>
      <c r="N33" s="251"/>
      <c r="O33" s="251"/>
      <c r="P33" s="341">
        <f t="shared" si="2"/>
        <v>0</v>
      </c>
      <c r="Q33" s="251"/>
      <c r="R33" s="251"/>
      <c r="S33" s="251"/>
      <c r="T33" s="251"/>
      <c r="U33" s="251"/>
      <c r="V33" s="251"/>
      <c r="W33" s="251"/>
      <c r="X33" s="251"/>
      <c r="Y33" s="251"/>
      <c r="Z33" s="251"/>
      <c r="AA33" s="251"/>
      <c r="AB33" s="251"/>
      <c r="AC33" s="341">
        <f t="shared" si="3"/>
        <v>0</v>
      </c>
      <c r="AD33" s="251"/>
      <c r="AE33" s="251"/>
      <c r="AF33" s="341">
        <f t="shared" si="4"/>
        <v>0</v>
      </c>
      <c r="AG33" s="251"/>
      <c r="AH33" s="251"/>
      <c r="AI33" s="341">
        <f t="shared" si="5"/>
        <v>0</v>
      </c>
      <c r="AJ33" s="251"/>
      <c r="AK33" s="251"/>
      <c r="AL33" s="341">
        <f t="shared" si="6"/>
        <v>0</v>
      </c>
      <c r="AM33" s="126"/>
    </row>
    <row r="34" spans="2:39" ht="15" customHeight="1">
      <c r="B34" s="125"/>
      <c r="C34" s="198"/>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126"/>
    </row>
    <row r="35" spans="2:39" ht="15" customHeight="1">
      <c r="B35" s="125"/>
      <c r="C35" s="99" t="s">
        <v>21</v>
      </c>
      <c r="D35" s="20">
        <f t="shared" ref="D35:AL35" si="7">SUM(D9:D33)</f>
        <v>0</v>
      </c>
      <c r="E35" s="20">
        <f t="shared" si="7"/>
        <v>0</v>
      </c>
      <c r="F35" s="20">
        <f t="shared" si="7"/>
        <v>0</v>
      </c>
      <c r="G35" s="20">
        <f t="shared" si="7"/>
        <v>0</v>
      </c>
      <c r="H35" s="20">
        <f t="shared" si="7"/>
        <v>0</v>
      </c>
      <c r="I35" s="20">
        <f t="shared" si="7"/>
        <v>0</v>
      </c>
      <c r="J35" s="20">
        <f t="shared" si="7"/>
        <v>0</v>
      </c>
      <c r="K35" s="20">
        <f t="shared" si="7"/>
        <v>0</v>
      </c>
      <c r="L35" s="20">
        <f t="shared" si="7"/>
        <v>0</v>
      </c>
      <c r="M35" s="20">
        <f t="shared" si="7"/>
        <v>0</v>
      </c>
      <c r="N35" s="20">
        <f t="shared" si="7"/>
        <v>0</v>
      </c>
      <c r="O35" s="20">
        <f t="shared" si="7"/>
        <v>0</v>
      </c>
      <c r="P35" s="21">
        <f t="shared" si="7"/>
        <v>0</v>
      </c>
      <c r="Q35" s="20">
        <f t="shared" si="7"/>
        <v>0</v>
      </c>
      <c r="R35" s="20">
        <f t="shared" si="7"/>
        <v>0</v>
      </c>
      <c r="S35" s="20">
        <f t="shared" si="7"/>
        <v>0</v>
      </c>
      <c r="T35" s="20">
        <f t="shared" si="7"/>
        <v>0</v>
      </c>
      <c r="U35" s="20">
        <f t="shared" si="7"/>
        <v>0</v>
      </c>
      <c r="V35" s="20">
        <f t="shared" si="7"/>
        <v>0</v>
      </c>
      <c r="W35" s="20">
        <f t="shared" si="7"/>
        <v>0</v>
      </c>
      <c r="X35" s="20">
        <f t="shared" si="7"/>
        <v>0</v>
      </c>
      <c r="Y35" s="20">
        <f t="shared" si="7"/>
        <v>0</v>
      </c>
      <c r="Z35" s="20">
        <f t="shared" si="7"/>
        <v>0</v>
      </c>
      <c r="AA35" s="20">
        <f t="shared" si="7"/>
        <v>0</v>
      </c>
      <c r="AB35" s="20">
        <f t="shared" si="7"/>
        <v>0</v>
      </c>
      <c r="AC35" s="21">
        <f t="shared" si="7"/>
        <v>0</v>
      </c>
      <c r="AD35" s="20">
        <f t="shared" si="7"/>
        <v>0</v>
      </c>
      <c r="AE35" s="20">
        <f t="shared" si="7"/>
        <v>0</v>
      </c>
      <c r="AF35" s="21">
        <f t="shared" si="7"/>
        <v>0</v>
      </c>
      <c r="AG35" s="20">
        <f t="shared" si="7"/>
        <v>0</v>
      </c>
      <c r="AH35" s="20">
        <f t="shared" si="7"/>
        <v>0</v>
      </c>
      <c r="AI35" s="21">
        <f t="shared" si="7"/>
        <v>0</v>
      </c>
      <c r="AJ35" s="20">
        <f t="shared" si="7"/>
        <v>0</v>
      </c>
      <c r="AK35" s="20">
        <f t="shared" si="7"/>
        <v>0</v>
      </c>
      <c r="AL35" s="21">
        <f t="shared" si="7"/>
        <v>0</v>
      </c>
      <c r="AM35" s="126"/>
    </row>
    <row r="36" spans="2:39">
      <c r="B36" s="125"/>
      <c r="C36" s="190"/>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6"/>
    </row>
    <row r="37" spans="2:39">
      <c r="B37" s="125"/>
      <c r="C37" s="499" t="s">
        <v>284</v>
      </c>
      <c r="D37" s="500"/>
      <c r="E37" s="500"/>
      <c r="F37" s="501"/>
      <c r="G37" s="200"/>
      <c r="H37" s="200"/>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6"/>
    </row>
    <row r="38" spans="2:39" ht="15" customHeight="1">
      <c r="B38" s="125"/>
      <c r="C38" s="201"/>
      <c r="D38" s="200"/>
      <c r="E38" s="200"/>
      <c r="F38" s="200"/>
      <c r="G38" s="200"/>
      <c r="H38" s="200"/>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6"/>
    </row>
    <row r="39" spans="2:39" ht="91.5" customHeight="1">
      <c r="B39" s="125"/>
      <c r="C39" s="493" t="s">
        <v>329</v>
      </c>
      <c r="D39" s="494"/>
      <c r="E39" s="494"/>
      <c r="F39" s="494"/>
      <c r="G39" s="494"/>
      <c r="H39" s="494"/>
      <c r="I39" s="494"/>
      <c r="J39" s="494"/>
      <c r="K39" s="494"/>
      <c r="L39" s="494"/>
      <c r="M39" s="494"/>
      <c r="N39" s="494"/>
      <c r="O39" s="494"/>
      <c r="P39" s="494"/>
      <c r="Q39" s="494"/>
      <c r="R39" s="495"/>
      <c r="S39" s="127"/>
      <c r="T39" s="127"/>
      <c r="U39" s="127"/>
      <c r="V39" s="127"/>
      <c r="W39" s="127"/>
      <c r="X39" s="127"/>
      <c r="Y39" s="127"/>
      <c r="Z39" s="127"/>
      <c r="AA39" s="127"/>
      <c r="AB39" s="127"/>
      <c r="AC39" s="127"/>
      <c r="AD39" s="127"/>
      <c r="AE39" s="127"/>
      <c r="AF39" s="127"/>
      <c r="AG39" s="127"/>
      <c r="AH39" s="127"/>
      <c r="AI39" s="127"/>
      <c r="AJ39" s="127"/>
      <c r="AK39" s="127"/>
      <c r="AL39" s="127"/>
      <c r="AM39" s="126"/>
    </row>
    <row r="40" spans="2:39">
      <c r="B40" s="125"/>
      <c r="C40" s="190"/>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6"/>
    </row>
    <row r="41" spans="2:39" ht="63" customHeight="1">
      <c r="B41" s="125"/>
      <c r="C41" s="99" t="s">
        <v>36</v>
      </c>
      <c r="D41" s="106" t="str">
        <f>CONFIG!C14</f>
        <v>Activité / Projet 1</v>
      </c>
      <c r="E41" s="106" t="str">
        <f>CONFIG!C15</f>
        <v>Activité / Projet 2</v>
      </c>
      <c r="F41" s="106" t="str">
        <f>CONFIG!C16</f>
        <v>…</v>
      </c>
      <c r="G41" s="106">
        <f>CONFIG!C17</f>
        <v>0</v>
      </c>
      <c r="H41" s="106">
        <f>CONFIG!C18</f>
        <v>0</v>
      </c>
      <c r="I41" s="106">
        <f>CONFIG!C19</f>
        <v>0</v>
      </c>
      <c r="J41" s="106">
        <f>CONFIG!C20</f>
        <v>0</v>
      </c>
      <c r="K41" s="106">
        <f>CONFIG!C21</f>
        <v>0</v>
      </c>
      <c r="L41" s="136" t="s">
        <v>12</v>
      </c>
      <c r="M41" s="496" t="s">
        <v>315</v>
      </c>
      <c r="N41" s="496"/>
      <c r="O41" s="435" t="s">
        <v>311</v>
      </c>
      <c r="P41" s="437"/>
      <c r="Q41" s="435" t="s">
        <v>312</v>
      </c>
      <c r="R41" s="437"/>
      <c r="S41" s="194"/>
      <c r="T41" s="194"/>
      <c r="U41" s="194"/>
      <c r="V41" s="195"/>
      <c r="W41" s="195"/>
      <c r="X41" s="195"/>
      <c r="Y41" s="195"/>
      <c r="Z41" s="127"/>
      <c r="AA41" s="127"/>
      <c r="AB41" s="127"/>
      <c r="AC41" s="127"/>
      <c r="AD41" s="127"/>
      <c r="AE41" s="127"/>
      <c r="AF41" s="127"/>
      <c r="AG41" s="127"/>
      <c r="AH41" s="127"/>
      <c r="AI41" s="127"/>
      <c r="AJ41" s="127"/>
      <c r="AK41" s="127"/>
      <c r="AL41" s="127"/>
      <c r="AM41" s="126"/>
    </row>
    <row r="42" spans="2:39" ht="15" customHeight="1">
      <c r="B42" s="125"/>
      <c r="C42" s="310">
        <f t="shared" ref="C42:C66" si="8">C9</f>
        <v>0</v>
      </c>
      <c r="D42" s="346">
        <v>1</v>
      </c>
      <c r="E42" s="346"/>
      <c r="F42" s="346"/>
      <c r="G42" s="346"/>
      <c r="H42" s="346"/>
      <c r="I42" s="346"/>
      <c r="J42" s="346"/>
      <c r="K42" s="346"/>
      <c r="L42" s="23">
        <f t="shared" ref="L42:L66" si="9">SUM(D42:K42)</f>
        <v>1</v>
      </c>
      <c r="M42" s="497">
        <v>0</v>
      </c>
      <c r="N42" s="498"/>
      <c r="O42" s="491">
        <v>0</v>
      </c>
      <c r="P42" s="492"/>
      <c r="Q42" s="491">
        <v>0</v>
      </c>
      <c r="R42" s="492"/>
      <c r="S42" s="194"/>
      <c r="T42" s="194"/>
      <c r="U42" s="194"/>
      <c r="V42" s="195"/>
      <c r="W42" s="195"/>
      <c r="X42" s="195"/>
      <c r="Y42" s="195"/>
      <c r="Z42" s="127"/>
      <c r="AA42" s="127"/>
      <c r="AB42" s="127"/>
      <c r="AC42" s="127"/>
      <c r="AD42" s="127"/>
      <c r="AE42" s="127"/>
      <c r="AF42" s="127"/>
      <c r="AG42" s="127"/>
      <c r="AH42" s="127"/>
      <c r="AI42" s="127"/>
      <c r="AJ42" s="127"/>
      <c r="AK42" s="127"/>
      <c r="AL42" s="127"/>
      <c r="AM42" s="126"/>
    </row>
    <row r="43" spans="2:39" ht="15" customHeight="1">
      <c r="B43" s="125"/>
      <c r="C43" s="310">
        <f t="shared" si="8"/>
        <v>0</v>
      </c>
      <c r="D43" s="346">
        <v>1</v>
      </c>
      <c r="E43" s="346"/>
      <c r="F43" s="346"/>
      <c r="G43" s="346"/>
      <c r="H43" s="346"/>
      <c r="I43" s="346"/>
      <c r="J43" s="346"/>
      <c r="K43" s="346"/>
      <c r="L43" s="23">
        <f t="shared" si="9"/>
        <v>1</v>
      </c>
      <c r="M43" s="497">
        <v>0</v>
      </c>
      <c r="N43" s="498"/>
      <c r="O43" s="491">
        <v>0</v>
      </c>
      <c r="P43" s="492"/>
      <c r="Q43" s="491">
        <v>0</v>
      </c>
      <c r="R43" s="492"/>
      <c r="S43" s="194"/>
      <c r="T43" s="194"/>
      <c r="U43" s="194"/>
      <c r="V43" s="195"/>
      <c r="W43" s="195"/>
      <c r="X43" s="195"/>
      <c r="Y43" s="195"/>
      <c r="Z43" s="127"/>
      <c r="AA43" s="127"/>
      <c r="AB43" s="127"/>
      <c r="AC43" s="127"/>
      <c r="AD43" s="127"/>
      <c r="AE43" s="127"/>
      <c r="AF43" s="127"/>
      <c r="AG43" s="127"/>
      <c r="AH43" s="127"/>
      <c r="AI43" s="127"/>
      <c r="AJ43" s="127"/>
      <c r="AK43" s="127"/>
      <c r="AL43" s="127"/>
      <c r="AM43" s="126"/>
    </row>
    <row r="44" spans="2:39" ht="15" customHeight="1">
      <c r="B44" s="125"/>
      <c r="C44" s="310">
        <f t="shared" si="8"/>
        <v>0</v>
      </c>
      <c r="D44" s="346">
        <v>1</v>
      </c>
      <c r="E44" s="346"/>
      <c r="F44" s="346"/>
      <c r="G44" s="346"/>
      <c r="H44" s="346"/>
      <c r="I44" s="346"/>
      <c r="J44" s="346"/>
      <c r="K44" s="346"/>
      <c r="L44" s="23">
        <f t="shared" si="9"/>
        <v>1</v>
      </c>
      <c r="M44" s="502">
        <v>0</v>
      </c>
      <c r="N44" s="502"/>
      <c r="O44" s="491">
        <v>0</v>
      </c>
      <c r="P44" s="492"/>
      <c r="Q44" s="491">
        <v>0</v>
      </c>
      <c r="R44" s="492"/>
      <c r="S44" s="194"/>
      <c r="T44" s="194"/>
      <c r="U44" s="194"/>
      <c r="V44" s="195"/>
      <c r="W44" s="195"/>
      <c r="X44" s="195"/>
      <c r="Y44" s="195"/>
      <c r="Z44" s="127"/>
      <c r="AA44" s="127"/>
      <c r="AB44" s="127"/>
      <c r="AC44" s="127"/>
      <c r="AD44" s="127"/>
      <c r="AE44" s="127"/>
      <c r="AF44" s="127"/>
      <c r="AG44" s="127"/>
      <c r="AH44" s="127"/>
      <c r="AI44" s="127"/>
      <c r="AJ44" s="127"/>
      <c r="AK44" s="127"/>
      <c r="AL44" s="127"/>
      <c r="AM44" s="126"/>
    </row>
    <row r="45" spans="2:39" ht="15" customHeight="1">
      <c r="B45" s="125"/>
      <c r="C45" s="310">
        <f t="shared" si="8"/>
        <v>0</v>
      </c>
      <c r="D45" s="346">
        <v>1</v>
      </c>
      <c r="E45" s="346"/>
      <c r="F45" s="346"/>
      <c r="G45" s="346">
        <v>0</v>
      </c>
      <c r="H45" s="346"/>
      <c r="I45" s="346"/>
      <c r="J45" s="346"/>
      <c r="K45" s="346"/>
      <c r="L45" s="23">
        <f t="shared" si="9"/>
        <v>1</v>
      </c>
      <c r="M45" s="497">
        <v>0</v>
      </c>
      <c r="N45" s="498"/>
      <c r="O45" s="491">
        <v>0</v>
      </c>
      <c r="P45" s="492"/>
      <c r="Q45" s="491">
        <v>0</v>
      </c>
      <c r="R45" s="492"/>
      <c r="S45" s="194"/>
      <c r="T45" s="194"/>
      <c r="U45" s="194"/>
      <c r="V45" s="195"/>
      <c r="W45" s="195"/>
      <c r="X45" s="195"/>
      <c r="Y45" s="195"/>
      <c r="Z45" s="127"/>
      <c r="AA45" s="127"/>
      <c r="AB45" s="127"/>
      <c r="AC45" s="127"/>
      <c r="AD45" s="127"/>
      <c r="AE45" s="127"/>
      <c r="AF45" s="127"/>
      <c r="AG45" s="127"/>
      <c r="AH45" s="127"/>
      <c r="AI45" s="127"/>
      <c r="AJ45" s="127"/>
      <c r="AK45" s="127"/>
      <c r="AL45" s="127"/>
      <c r="AM45" s="126"/>
    </row>
    <row r="46" spans="2:39" ht="15" customHeight="1">
      <c r="B46" s="125"/>
      <c r="C46" s="310">
        <f t="shared" si="8"/>
        <v>0</v>
      </c>
      <c r="D46" s="346">
        <v>1</v>
      </c>
      <c r="E46" s="346"/>
      <c r="F46" s="346"/>
      <c r="G46" s="346"/>
      <c r="H46" s="346"/>
      <c r="I46" s="346"/>
      <c r="J46" s="346"/>
      <c r="K46" s="346"/>
      <c r="L46" s="23">
        <f t="shared" si="9"/>
        <v>1</v>
      </c>
      <c r="M46" s="502">
        <v>0</v>
      </c>
      <c r="N46" s="502"/>
      <c r="O46" s="491">
        <v>0</v>
      </c>
      <c r="P46" s="492"/>
      <c r="Q46" s="491">
        <v>0</v>
      </c>
      <c r="R46" s="492"/>
      <c r="S46" s="194"/>
      <c r="T46" s="194"/>
      <c r="U46" s="194"/>
      <c r="V46" s="195"/>
      <c r="W46" s="195"/>
      <c r="X46" s="195"/>
      <c r="Y46" s="195"/>
      <c r="Z46" s="127"/>
      <c r="AA46" s="127"/>
      <c r="AB46" s="127"/>
      <c r="AC46" s="127"/>
      <c r="AD46" s="127"/>
      <c r="AE46" s="127"/>
      <c r="AF46" s="127"/>
      <c r="AG46" s="127"/>
      <c r="AH46" s="127"/>
      <c r="AI46" s="127"/>
      <c r="AJ46" s="127"/>
      <c r="AK46" s="127"/>
      <c r="AL46" s="127"/>
      <c r="AM46" s="126"/>
    </row>
    <row r="47" spans="2:39" ht="15" customHeight="1">
      <c r="B47" s="125"/>
      <c r="C47" s="310">
        <f t="shared" si="8"/>
        <v>0</v>
      </c>
      <c r="D47" s="346">
        <v>1</v>
      </c>
      <c r="E47" s="346"/>
      <c r="F47" s="346"/>
      <c r="G47" s="346"/>
      <c r="H47" s="346"/>
      <c r="I47" s="346"/>
      <c r="J47" s="346"/>
      <c r="K47" s="346"/>
      <c r="L47" s="23">
        <f t="shared" si="9"/>
        <v>1</v>
      </c>
      <c r="M47" s="497">
        <v>0</v>
      </c>
      <c r="N47" s="498"/>
      <c r="O47" s="491">
        <v>0</v>
      </c>
      <c r="P47" s="492"/>
      <c r="Q47" s="491">
        <v>0</v>
      </c>
      <c r="R47" s="492"/>
      <c r="S47" s="194"/>
      <c r="T47" s="194"/>
      <c r="U47" s="194"/>
      <c r="V47" s="195"/>
      <c r="W47" s="195"/>
      <c r="X47" s="195"/>
      <c r="Y47" s="195"/>
      <c r="Z47" s="127"/>
      <c r="AA47" s="127"/>
      <c r="AB47" s="127"/>
      <c r="AC47" s="127"/>
      <c r="AD47" s="127"/>
      <c r="AE47" s="127"/>
      <c r="AF47" s="127"/>
      <c r="AG47" s="127"/>
      <c r="AH47" s="127"/>
      <c r="AI47" s="127"/>
      <c r="AJ47" s="127"/>
      <c r="AK47" s="127"/>
      <c r="AL47" s="127"/>
      <c r="AM47" s="126"/>
    </row>
    <row r="48" spans="2:39" ht="15" customHeight="1">
      <c r="B48" s="125"/>
      <c r="C48" s="310">
        <f t="shared" si="8"/>
        <v>0</v>
      </c>
      <c r="D48" s="346">
        <v>1</v>
      </c>
      <c r="E48" s="346"/>
      <c r="F48" s="346"/>
      <c r="G48" s="346"/>
      <c r="H48" s="346"/>
      <c r="I48" s="346"/>
      <c r="J48" s="346"/>
      <c r="K48" s="346"/>
      <c r="L48" s="23">
        <f t="shared" si="9"/>
        <v>1</v>
      </c>
      <c r="M48" s="502">
        <v>0</v>
      </c>
      <c r="N48" s="502"/>
      <c r="O48" s="491">
        <v>0</v>
      </c>
      <c r="P48" s="492"/>
      <c r="Q48" s="491">
        <v>0</v>
      </c>
      <c r="R48" s="492"/>
      <c r="S48" s="194"/>
      <c r="T48" s="194"/>
      <c r="U48" s="194"/>
      <c r="V48" s="195"/>
      <c r="W48" s="195"/>
      <c r="X48" s="195"/>
      <c r="Y48" s="195"/>
      <c r="Z48" s="127"/>
      <c r="AA48" s="127"/>
      <c r="AB48" s="127"/>
      <c r="AC48" s="127"/>
      <c r="AD48" s="127"/>
      <c r="AE48" s="127"/>
      <c r="AF48" s="127"/>
      <c r="AG48" s="127"/>
      <c r="AH48" s="127"/>
      <c r="AI48" s="127"/>
      <c r="AJ48" s="127"/>
      <c r="AK48" s="127"/>
      <c r="AL48" s="127"/>
      <c r="AM48" s="126"/>
    </row>
    <row r="49" spans="2:39" ht="15" customHeight="1">
      <c r="B49" s="125"/>
      <c r="C49" s="310">
        <f t="shared" si="8"/>
        <v>0</v>
      </c>
      <c r="D49" s="346">
        <v>1</v>
      </c>
      <c r="E49" s="346"/>
      <c r="F49" s="346"/>
      <c r="G49" s="346"/>
      <c r="H49" s="346"/>
      <c r="I49" s="346"/>
      <c r="J49" s="346"/>
      <c r="K49" s="346"/>
      <c r="L49" s="23">
        <f t="shared" si="9"/>
        <v>1</v>
      </c>
      <c r="M49" s="497">
        <v>0</v>
      </c>
      <c r="N49" s="498"/>
      <c r="O49" s="491">
        <v>0</v>
      </c>
      <c r="P49" s="492"/>
      <c r="Q49" s="491">
        <v>0</v>
      </c>
      <c r="R49" s="492"/>
      <c r="S49" s="194"/>
      <c r="T49" s="194"/>
      <c r="U49" s="194"/>
      <c r="V49" s="195"/>
      <c r="W49" s="195"/>
      <c r="X49" s="195"/>
      <c r="Y49" s="195"/>
      <c r="Z49" s="127"/>
      <c r="AA49" s="127"/>
      <c r="AB49" s="127"/>
      <c r="AC49" s="127"/>
      <c r="AD49" s="127"/>
      <c r="AE49" s="127"/>
      <c r="AF49" s="127"/>
      <c r="AG49" s="127"/>
      <c r="AH49" s="127"/>
      <c r="AI49" s="127"/>
      <c r="AJ49" s="127"/>
      <c r="AK49" s="127"/>
      <c r="AL49" s="127"/>
      <c r="AM49" s="126"/>
    </row>
    <row r="50" spans="2:39" ht="15" customHeight="1">
      <c r="B50" s="125"/>
      <c r="C50" s="310">
        <f t="shared" si="8"/>
        <v>0</v>
      </c>
      <c r="D50" s="346">
        <v>1</v>
      </c>
      <c r="E50" s="346"/>
      <c r="F50" s="346"/>
      <c r="G50" s="346"/>
      <c r="H50" s="346"/>
      <c r="I50" s="346"/>
      <c r="J50" s="346"/>
      <c r="K50" s="346"/>
      <c r="L50" s="23">
        <f t="shared" si="9"/>
        <v>1</v>
      </c>
      <c r="M50" s="502">
        <v>0</v>
      </c>
      <c r="N50" s="502"/>
      <c r="O50" s="491">
        <v>0</v>
      </c>
      <c r="P50" s="492"/>
      <c r="Q50" s="491">
        <v>0</v>
      </c>
      <c r="R50" s="492"/>
      <c r="S50" s="194"/>
      <c r="T50" s="194"/>
      <c r="U50" s="194"/>
      <c r="V50" s="195"/>
      <c r="W50" s="195"/>
      <c r="X50" s="195"/>
      <c r="Y50" s="195"/>
      <c r="Z50" s="127"/>
      <c r="AA50" s="127"/>
      <c r="AB50" s="127"/>
      <c r="AC50" s="127"/>
      <c r="AD50" s="127"/>
      <c r="AE50" s="127"/>
      <c r="AF50" s="127"/>
      <c r="AG50" s="127"/>
      <c r="AH50" s="127"/>
      <c r="AI50" s="127"/>
      <c r="AJ50" s="127"/>
      <c r="AK50" s="127"/>
      <c r="AL50" s="127"/>
      <c r="AM50" s="126"/>
    </row>
    <row r="51" spans="2:39" ht="15" customHeight="1">
      <c r="B51" s="125"/>
      <c r="C51" s="310">
        <f t="shared" si="8"/>
        <v>0</v>
      </c>
      <c r="D51" s="346">
        <v>1</v>
      </c>
      <c r="E51" s="346"/>
      <c r="F51" s="346"/>
      <c r="G51" s="346"/>
      <c r="H51" s="346"/>
      <c r="I51" s="346"/>
      <c r="J51" s="346"/>
      <c r="K51" s="346"/>
      <c r="L51" s="23">
        <f t="shared" si="9"/>
        <v>1</v>
      </c>
      <c r="M51" s="497">
        <v>0</v>
      </c>
      <c r="N51" s="498"/>
      <c r="O51" s="491">
        <v>0</v>
      </c>
      <c r="P51" s="492"/>
      <c r="Q51" s="491">
        <v>0</v>
      </c>
      <c r="R51" s="492"/>
      <c r="S51" s="194"/>
      <c r="T51" s="194"/>
      <c r="U51" s="194"/>
      <c r="V51" s="195"/>
      <c r="W51" s="195"/>
      <c r="X51" s="195"/>
      <c r="Y51" s="195"/>
      <c r="Z51" s="127"/>
      <c r="AA51" s="127"/>
      <c r="AB51" s="127"/>
      <c r="AC51" s="127"/>
      <c r="AD51" s="127"/>
      <c r="AE51" s="127"/>
      <c r="AF51" s="127"/>
      <c r="AG51" s="127"/>
      <c r="AH51" s="127"/>
      <c r="AI51" s="127"/>
      <c r="AJ51" s="127"/>
      <c r="AK51" s="127"/>
      <c r="AL51" s="127"/>
      <c r="AM51" s="126"/>
    </row>
    <row r="52" spans="2:39" ht="15" customHeight="1">
      <c r="B52" s="125"/>
      <c r="C52" s="310">
        <f t="shared" si="8"/>
        <v>0</v>
      </c>
      <c r="D52" s="346">
        <v>1</v>
      </c>
      <c r="E52" s="346"/>
      <c r="F52" s="346"/>
      <c r="G52" s="346"/>
      <c r="H52" s="346"/>
      <c r="I52" s="346"/>
      <c r="J52" s="346"/>
      <c r="K52" s="346"/>
      <c r="L52" s="23">
        <f t="shared" si="9"/>
        <v>1</v>
      </c>
      <c r="M52" s="502">
        <v>0</v>
      </c>
      <c r="N52" s="502"/>
      <c r="O52" s="491">
        <v>0</v>
      </c>
      <c r="P52" s="492"/>
      <c r="Q52" s="491">
        <v>0</v>
      </c>
      <c r="R52" s="492"/>
      <c r="S52" s="194"/>
      <c r="T52" s="194"/>
      <c r="U52" s="194"/>
      <c r="V52" s="195"/>
      <c r="W52" s="195"/>
      <c r="X52" s="195"/>
      <c r="Y52" s="195"/>
      <c r="Z52" s="127"/>
      <c r="AA52" s="127"/>
      <c r="AB52" s="127"/>
      <c r="AC52" s="127"/>
      <c r="AD52" s="127"/>
      <c r="AE52" s="127"/>
      <c r="AF52" s="127"/>
      <c r="AG52" s="127"/>
      <c r="AH52" s="127"/>
      <c r="AI52" s="127"/>
      <c r="AJ52" s="127"/>
      <c r="AK52" s="127"/>
      <c r="AL52" s="127"/>
      <c r="AM52" s="126"/>
    </row>
    <row r="53" spans="2:39" ht="15" customHeight="1">
      <c r="B53" s="125"/>
      <c r="C53" s="310">
        <f t="shared" si="8"/>
        <v>0</v>
      </c>
      <c r="D53" s="346">
        <v>1</v>
      </c>
      <c r="E53" s="346"/>
      <c r="F53" s="346"/>
      <c r="G53" s="346"/>
      <c r="H53" s="346"/>
      <c r="I53" s="346"/>
      <c r="J53" s="346"/>
      <c r="K53" s="346"/>
      <c r="L53" s="23">
        <f t="shared" si="9"/>
        <v>1</v>
      </c>
      <c r="M53" s="497">
        <v>0</v>
      </c>
      <c r="N53" s="498"/>
      <c r="O53" s="491">
        <v>0</v>
      </c>
      <c r="P53" s="492"/>
      <c r="Q53" s="491">
        <v>0</v>
      </c>
      <c r="R53" s="492"/>
      <c r="S53" s="194"/>
      <c r="T53" s="194"/>
      <c r="U53" s="194"/>
      <c r="V53" s="195"/>
      <c r="W53" s="195"/>
      <c r="X53" s="195"/>
      <c r="Y53" s="195"/>
      <c r="Z53" s="127"/>
      <c r="AA53" s="127"/>
      <c r="AB53" s="127"/>
      <c r="AC53" s="127"/>
      <c r="AD53" s="127"/>
      <c r="AE53" s="127"/>
      <c r="AF53" s="127"/>
      <c r="AG53" s="127"/>
      <c r="AH53" s="127"/>
      <c r="AI53" s="127"/>
      <c r="AJ53" s="127"/>
      <c r="AK53" s="127"/>
      <c r="AL53" s="127"/>
      <c r="AM53" s="126"/>
    </row>
    <row r="54" spans="2:39" ht="15" customHeight="1">
      <c r="B54" s="125"/>
      <c r="C54" s="310">
        <f t="shared" si="8"/>
        <v>0</v>
      </c>
      <c r="D54" s="346">
        <v>1</v>
      </c>
      <c r="E54" s="346"/>
      <c r="F54" s="346"/>
      <c r="G54" s="346"/>
      <c r="H54" s="346"/>
      <c r="I54" s="346"/>
      <c r="J54" s="346"/>
      <c r="K54" s="346"/>
      <c r="L54" s="23">
        <f t="shared" si="9"/>
        <v>1</v>
      </c>
      <c r="M54" s="502">
        <v>0</v>
      </c>
      <c r="N54" s="502"/>
      <c r="O54" s="491">
        <v>0</v>
      </c>
      <c r="P54" s="492"/>
      <c r="Q54" s="491">
        <v>0</v>
      </c>
      <c r="R54" s="492"/>
      <c r="S54" s="194"/>
      <c r="T54" s="194"/>
      <c r="U54" s="194"/>
      <c r="V54" s="195"/>
      <c r="W54" s="195"/>
      <c r="X54" s="195"/>
      <c r="Y54" s="195"/>
      <c r="Z54" s="127"/>
      <c r="AA54" s="127"/>
      <c r="AB54" s="127"/>
      <c r="AC54" s="127"/>
      <c r="AD54" s="127"/>
      <c r="AE54" s="127"/>
      <c r="AF54" s="127"/>
      <c r="AG54" s="127"/>
      <c r="AH54" s="127"/>
      <c r="AI54" s="127"/>
      <c r="AJ54" s="127"/>
      <c r="AK54" s="127"/>
      <c r="AL54" s="127"/>
      <c r="AM54" s="126"/>
    </row>
    <row r="55" spans="2:39" ht="15" customHeight="1">
      <c r="B55" s="125"/>
      <c r="C55" s="310">
        <f t="shared" si="8"/>
        <v>0</v>
      </c>
      <c r="D55" s="346">
        <v>1</v>
      </c>
      <c r="E55" s="346"/>
      <c r="F55" s="346"/>
      <c r="G55" s="346"/>
      <c r="H55" s="346"/>
      <c r="I55" s="346"/>
      <c r="J55" s="346"/>
      <c r="K55" s="346"/>
      <c r="L55" s="23">
        <f t="shared" si="9"/>
        <v>1</v>
      </c>
      <c r="M55" s="497">
        <v>0</v>
      </c>
      <c r="N55" s="498"/>
      <c r="O55" s="491">
        <v>0</v>
      </c>
      <c r="P55" s="492"/>
      <c r="Q55" s="491">
        <v>0</v>
      </c>
      <c r="R55" s="492"/>
      <c r="S55" s="194"/>
      <c r="T55" s="194"/>
      <c r="U55" s="194"/>
      <c r="V55" s="195"/>
      <c r="W55" s="195"/>
      <c r="X55" s="195"/>
      <c r="Y55" s="195"/>
      <c r="Z55" s="127"/>
      <c r="AA55" s="127"/>
      <c r="AB55" s="127"/>
      <c r="AC55" s="127"/>
      <c r="AD55" s="127"/>
      <c r="AE55" s="127"/>
      <c r="AF55" s="127"/>
      <c r="AG55" s="127"/>
      <c r="AH55" s="127"/>
      <c r="AI55" s="127"/>
      <c r="AJ55" s="127"/>
      <c r="AK55" s="127"/>
      <c r="AL55" s="127"/>
      <c r="AM55" s="126"/>
    </row>
    <row r="56" spans="2:39" ht="15" customHeight="1">
      <c r="B56" s="125"/>
      <c r="C56" s="310">
        <f t="shared" si="8"/>
        <v>0</v>
      </c>
      <c r="D56" s="346">
        <v>1</v>
      </c>
      <c r="E56" s="346"/>
      <c r="F56" s="346"/>
      <c r="G56" s="346"/>
      <c r="H56" s="346"/>
      <c r="I56" s="346"/>
      <c r="J56" s="346"/>
      <c r="K56" s="346"/>
      <c r="L56" s="23">
        <f t="shared" si="9"/>
        <v>1</v>
      </c>
      <c r="M56" s="502">
        <v>0</v>
      </c>
      <c r="N56" s="502"/>
      <c r="O56" s="491">
        <v>0</v>
      </c>
      <c r="P56" s="492"/>
      <c r="Q56" s="491">
        <v>0</v>
      </c>
      <c r="R56" s="492"/>
      <c r="S56" s="194"/>
      <c r="T56" s="194"/>
      <c r="U56" s="194"/>
      <c r="V56" s="195"/>
      <c r="W56" s="195"/>
      <c r="X56" s="195"/>
      <c r="Y56" s="195"/>
      <c r="Z56" s="127"/>
      <c r="AA56" s="127"/>
      <c r="AB56" s="127"/>
      <c r="AC56" s="127"/>
      <c r="AD56" s="127"/>
      <c r="AE56" s="127"/>
      <c r="AF56" s="127"/>
      <c r="AG56" s="127"/>
      <c r="AH56" s="127"/>
      <c r="AI56" s="127"/>
      <c r="AJ56" s="127"/>
      <c r="AK56" s="127"/>
      <c r="AL56" s="127"/>
      <c r="AM56" s="126"/>
    </row>
    <row r="57" spans="2:39" ht="15" customHeight="1">
      <c r="B57" s="125"/>
      <c r="C57" s="310">
        <f t="shared" si="8"/>
        <v>0</v>
      </c>
      <c r="D57" s="346">
        <v>1</v>
      </c>
      <c r="E57" s="346"/>
      <c r="F57" s="346"/>
      <c r="G57" s="346"/>
      <c r="H57" s="346"/>
      <c r="I57" s="346"/>
      <c r="J57" s="346"/>
      <c r="K57" s="346"/>
      <c r="L57" s="23">
        <f t="shared" si="9"/>
        <v>1</v>
      </c>
      <c r="M57" s="497">
        <v>0</v>
      </c>
      <c r="N57" s="498"/>
      <c r="O57" s="491">
        <v>0</v>
      </c>
      <c r="P57" s="492"/>
      <c r="Q57" s="491">
        <v>0</v>
      </c>
      <c r="R57" s="492"/>
      <c r="S57" s="194"/>
      <c r="T57" s="194"/>
      <c r="U57" s="194"/>
      <c r="V57" s="195"/>
      <c r="W57" s="195"/>
      <c r="X57" s="195"/>
      <c r="Y57" s="195"/>
      <c r="Z57" s="127"/>
      <c r="AA57" s="127"/>
      <c r="AB57" s="127"/>
      <c r="AC57" s="127"/>
      <c r="AD57" s="127"/>
      <c r="AE57" s="127"/>
      <c r="AF57" s="127"/>
      <c r="AG57" s="127"/>
      <c r="AH57" s="127"/>
      <c r="AI57" s="127"/>
      <c r="AJ57" s="127"/>
      <c r="AK57" s="127"/>
      <c r="AL57" s="127"/>
      <c r="AM57" s="126"/>
    </row>
    <row r="58" spans="2:39" ht="15" customHeight="1">
      <c r="B58" s="125"/>
      <c r="C58" s="310">
        <f t="shared" si="8"/>
        <v>0</v>
      </c>
      <c r="D58" s="346">
        <v>1</v>
      </c>
      <c r="E58" s="346"/>
      <c r="F58" s="346"/>
      <c r="G58" s="346"/>
      <c r="H58" s="346"/>
      <c r="I58" s="346"/>
      <c r="J58" s="346"/>
      <c r="K58" s="346"/>
      <c r="L58" s="23">
        <f t="shared" si="9"/>
        <v>1</v>
      </c>
      <c r="M58" s="502">
        <v>0</v>
      </c>
      <c r="N58" s="502"/>
      <c r="O58" s="491">
        <v>0</v>
      </c>
      <c r="P58" s="492"/>
      <c r="Q58" s="491">
        <v>0</v>
      </c>
      <c r="R58" s="492"/>
      <c r="S58" s="194"/>
      <c r="T58" s="194"/>
      <c r="U58" s="194"/>
      <c r="V58" s="195"/>
      <c r="W58" s="195"/>
      <c r="X58" s="195"/>
      <c r="Y58" s="195"/>
      <c r="Z58" s="127"/>
      <c r="AA58" s="127"/>
      <c r="AB58" s="127"/>
      <c r="AC58" s="127"/>
      <c r="AD58" s="127"/>
      <c r="AE58" s="127"/>
      <c r="AF58" s="127"/>
      <c r="AG58" s="127"/>
      <c r="AH58" s="127"/>
      <c r="AI58" s="127"/>
      <c r="AJ58" s="127"/>
      <c r="AK58" s="127"/>
      <c r="AL58" s="127"/>
      <c r="AM58" s="126"/>
    </row>
    <row r="59" spans="2:39" ht="15" customHeight="1">
      <c r="B59" s="125"/>
      <c r="C59" s="310">
        <f t="shared" si="8"/>
        <v>0</v>
      </c>
      <c r="D59" s="346">
        <v>1</v>
      </c>
      <c r="E59" s="346"/>
      <c r="F59" s="346"/>
      <c r="G59" s="346"/>
      <c r="H59" s="346"/>
      <c r="I59" s="346"/>
      <c r="J59" s="346"/>
      <c r="K59" s="346"/>
      <c r="L59" s="23">
        <f t="shared" si="9"/>
        <v>1</v>
      </c>
      <c r="M59" s="497">
        <v>0</v>
      </c>
      <c r="N59" s="498"/>
      <c r="O59" s="491">
        <v>0</v>
      </c>
      <c r="P59" s="492"/>
      <c r="Q59" s="491">
        <v>0</v>
      </c>
      <c r="R59" s="492"/>
      <c r="S59" s="194"/>
      <c r="T59" s="194"/>
      <c r="U59" s="194"/>
      <c r="V59" s="195"/>
      <c r="W59" s="195"/>
      <c r="X59" s="195"/>
      <c r="Y59" s="195"/>
      <c r="Z59" s="127"/>
      <c r="AA59" s="127"/>
      <c r="AB59" s="127"/>
      <c r="AC59" s="127"/>
      <c r="AD59" s="127"/>
      <c r="AE59" s="127"/>
      <c r="AF59" s="127"/>
      <c r="AG59" s="127"/>
      <c r="AH59" s="127"/>
      <c r="AI59" s="127"/>
      <c r="AJ59" s="127"/>
      <c r="AK59" s="127"/>
      <c r="AL59" s="127"/>
      <c r="AM59" s="126"/>
    </row>
    <row r="60" spans="2:39" ht="15" customHeight="1">
      <c r="B60" s="125"/>
      <c r="C60" s="310">
        <f t="shared" si="8"/>
        <v>0</v>
      </c>
      <c r="D60" s="346">
        <v>1</v>
      </c>
      <c r="E60" s="346"/>
      <c r="F60" s="346"/>
      <c r="G60" s="346"/>
      <c r="H60" s="346"/>
      <c r="I60" s="346"/>
      <c r="J60" s="346"/>
      <c r="K60" s="346"/>
      <c r="L60" s="23">
        <f t="shared" si="9"/>
        <v>1</v>
      </c>
      <c r="M60" s="502">
        <v>0</v>
      </c>
      <c r="N60" s="502"/>
      <c r="O60" s="491">
        <v>0</v>
      </c>
      <c r="P60" s="492"/>
      <c r="Q60" s="491">
        <v>0</v>
      </c>
      <c r="R60" s="492"/>
      <c r="S60" s="194"/>
      <c r="T60" s="194"/>
      <c r="U60" s="194"/>
      <c r="V60" s="195"/>
      <c r="W60" s="195"/>
      <c r="X60" s="195"/>
      <c r="Y60" s="195"/>
      <c r="Z60" s="127"/>
      <c r="AA60" s="127"/>
      <c r="AB60" s="127"/>
      <c r="AC60" s="127"/>
      <c r="AD60" s="127"/>
      <c r="AE60" s="127"/>
      <c r="AF60" s="127"/>
      <c r="AG60" s="127"/>
      <c r="AH60" s="127"/>
      <c r="AI60" s="127"/>
      <c r="AJ60" s="127"/>
      <c r="AK60" s="127"/>
      <c r="AL60" s="127"/>
      <c r="AM60" s="126"/>
    </row>
    <row r="61" spans="2:39" ht="15" customHeight="1">
      <c r="B61" s="125"/>
      <c r="C61" s="310">
        <f t="shared" si="8"/>
        <v>0</v>
      </c>
      <c r="D61" s="346">
        <v>1</v>
      </c>
      <c r="E61" s="346"/>
      <c r="F61" s="346"/>
      <c r="G61" s="346"/>
      <c r="H61" s="346"/>
      <c r="I61" s="346"/>
      <c r="J61" s="346"/>
      <c r="K61" s="346"/>
      <c r="L61" s="23">
        <f t="shared" si="9"/>
        <v>1</v>
      </c>
      <c r="M61" s="497">
        <v>0</v>
      </c>
      <c r="N61" s="498"/>
      <c r="O61" s="491">
        <v>0</v>
      </c>
      <c r="P61" s="492"/>
      <c r="Q61" s="491">
        <v>0</v>
      </c>
      <c r="R61" s="492"/>
      <c r="S61" s="194"/>
      <c r="T61" s="194"/>
      <c r="U61" s="194"/>
      <c r="V61" s="195"/>
      <c r="W61" s="195"/>
      <c r="X61" s="195"/>
      <c r="Y61" s="195"/>
      <c r="Z61" s="127"/>
      <c r="AA61" s="127"/>
      <c r="AB61" s="127"/>
      <c r="AC61" s="127"/>
      <c r="AD61" s="127"/>
      <c r="AE61" s="127"/>
      <c r="AF61" s="127"/>
      <c r="AG61" s="127"/>
      <c r="AH61" s="127"/>
      <c r="AI61" s="127"/>
      <c r="AJ61" s="127"/>
      <c r="AK61" s="127"/>
      <c r="AL61" s="127"/>
      <c r="AM61" s="126"/>
    </row>
    <row r="62" spans="2:39" ht="15" customHeight="1">
      <c r="B62" s="125"/>
      <c r="C62" s="310">
        <f t="shared" si="8"/>
        <v>0</v>
      </c>
      <c r="D62" s="346">
        <v>1</v>
      </c>
      <c r="E62" s="346"/>
      <c r="F62" s="346"/>
      <c r="G62" s="346"/>
      <c r="H62" s="346"/>
      <c r="I62" s="346"/>
      <c r="J62" s="346"/>
      <c r="K62" s="346"/>
      <c r="L62" s="23">
        <f t="shared" si="9"/>
        <v>1</v>
      </c>
      <c r="M62" s="502">
        <v>0</v>
      </c>
      <c r="N62" s="502"/>
      <c r="O62" s="491">
        <v>0</v>
      </c>
      <c r="P62" s="492"/>
      <c r="Q62" s="491">
        <v>0</v>
      </c>
      <c r="R62" s="492"/>
      <c r="S62" s="194"/>
      <c r="T62" s="194"/>
      <c r="U62" s="194"/>
      <c r="V62" s="195"/>
      <c r="W62" s="195"/>
      <c r="X62" s="195"/>
      <c r="Y62" s="195"/>
      <c r="Z62" s="127"/>
      <c r="AA62" s="127"/>
      <c r="AB62" s="127"/>
      <c r="AC62" s="127"/>
      <c r="AD62" s="127"/>
      <c r="AE62" s="127"/>
      <c r="AF62" s="127"/>
      <c r="AG62" s="127"/>
      <c r="AH62" s="127"/>
      <c r="AI62" s="127"/>
      <c r="AJ62" s="127"/>
      <c r="AK62" s="127"/>
      <c r="AL62" s="127"/>
      <c r="AM62" s="126"/>
    </row>
    <row r="63" spans="2:39" ht="15" customHeight="1">
      <c r="B63" s="125"/>
      <c r="C63" s="310">
        <f t="shared" si="8"/>
        <v>0</v>
      </c>
      <c r="D63" s="346">
        <v>1</v>
      </c>
      <c r="E63" s="346"/>
      <c r="F63" s="346"/>
      <c r="G63" s="346"/>
      <c r="H63" s="346"/>
      <c r="I63" s="346"/>
      <c r="J63" s="346"/>
      <c r="K63" s="346"/>
      <c r="L63" s="23">
        <f t="shared" si="9"/>
        <v>1</v>
      </c>
      <c r="M63" s="497">
        <v>0</v>
      </c>
      <c r="N63" s="498"/>
      <c r="O63" s="491">
        <v>0</v>
      </c>
      <c r="P63" s="492"/>
      <c r="Q63" s="491">
        <v>0</v>
      </c>
      <c r="R63" s="492"/>
      <c r="S63" s="194"/>
      <c r="T63" s="194"/>
      <c r="U63" s="194"/>
      <c r="V63" s="195"/>
      <c r="W63" s="195"/>
      <c r="X63" s="195"/>
      <c r="Y63" s="195"/>
      <c r="Z63" s="127"/>
      <c r="AA63" s="127"/>
      <c r="AB63" s="127"/>
      <c r="AC63" s="127"/>
      <c r="AD63" s="127"/>
      <c r="AE63" s="127"/>
      <c r="AF63" s="127"/>
      <c r="AG63" s="127"/>
      <c r="AH63" s="127"/>
      <c r="AI63" s="127"/>
      <c r="AJ63" s="127"/>
      <c r="AK63" s="127"/>
      <c r="AL63" s="127"/>
      <c r="AM63" s="126"/>
    </row>
    <row r="64" spans="2:39" ht="15" customHeight="1">
      <c r="B64" s="125"/>
      <c r="C64" s="310">
        <f t="shared" si="8"/>
        <v>0</v>
      </c>
      <c r="D64" s="346">
        <v>1</v>
      </c>
      <c r="E64" s="346"/>
      <c r="F64" s="346"/>
      <c r="G64" s="346"/>
      <c r="H64" s="346"/>
      <c r="I64" s="346"/>
      <c r="J64" s="346"/>
      <c r="K64" s="346"/>
      <c r="L64" s="23">
        <f t="shared" si="9"/>
        <v>1</v>
      </c>
      <c r="M64" s="502">
        <v>0</v>
      </c>
      <c r="N64" s="502"/>
      <c r="O64" s="491">
        <v>0</v>
      </c>
      <c r="P64" s="492"/>
      <c r="Q64" s="491">
        <v>0</v>
      </c>
      <c r="R64" s="492"/>
      <c r="S64" s="194"/>
      <c r="T64" s="194"/>
      <c r="U64" s="194"/>
      <c r="V64" s="195"/>
      <c r="W64" s="195"/>
      <c r="X64" s="195"/>
      <c r="Y64" s="195"/>
      <c r="Z64" s="127"/>
      <c r="AA64" s="127"/>
      <c r="AB64" s="127"/>
      <c r="AC64" s="127"/>
      <c r="AD64" s="127"/>
      <c r="AE64" s="127"/>
      <c r="AF64" s="127"/>
      <c r="AG64" s="127"/>
      <c r="AH64" s="127"/>
      <c r="AI64" s="127"/>
      <c r="AJ64" s="127"/>
      <c r="AK64" s="127"/>
      <c r="AL64" s="127"/>
      <c r="AM64" s="126"/>
    </row>
    <row r="65" spans="2:39" ht="15" customHeight="1">
      <c r="B65" s="125"/>
      <c r="C65" s="310">
        <f t="shared" si="8"/>
        <v>0</v>
      </c>
      <c r="D65" s="346">
        <v>1</v>
      </c>
      <c r="E65" s="346"/>
      <c r="F65" s="346"/>
      <c r="G65" s="346"/>
      <c r="H65" s="346"/>
      <c r="I65" s="346"/>
      <c r="J65" s="346"/>
      <c r="K65" s="346"/>
      <c r="L65" s="23">
        <f t="shared" si="9"/>
        <v>1</v>
      </c>
      <c r="M65" s="497">
        <v>0</v>
      </c>
      <c r="N65" s="498"/>
      <c r="O65" s="491">
        <v>0</v>
      </c>
      <c r="P65" s="492"/>
      <c r="Q65" s="491">
        <v>0</v>
      </c>
      <c r="R65" s="492"/>
      <c r="S65" s="194"/>
      <c r="T65" s="194"/>
      <c r="U65" s="194"/>
      <c r="V65" s="195"/>
      <c r="W65" s="195"/>
      <c r="X65" s="195"/>
      <c r="Y65" s="195"/>
      <c r="Z65" s="127"/>
      <c r="AA65" s="127"/>
      <c r="AB65" s="127"/>
      <c r="AC65" s="127"/>
      <c r="AD65" s="127"/>
      <c r="AE65" s="127"/>
      <c r="AF65" s="127"/>
      <c r="AG65" s="127"/>
      <c r="AH65" s="127"/>
      <c r="AI65" s="127"/>
      <c r="AJ65" s="127"/>
      <c r="AK65" s="127"/>
      <c r="AL65" s="127"/>
      <c r="AM65" s="126"/>
    </row>
    <row r="66" spans="2:39" ht="15" customHeight="1">
      <c r="B66" s="144"/>
      <c r="C66" s="310">
        <f t="shared" si="8"/>
        <v>0</v>
      </c>
      <c r="D66" s="346">
        <v>1</v>
      </c>
      <c r="E66" s="346"/>
      <c r="F66" s="346"/>
      <c r="G66" s="346"/>
      <c r="H66" s="346"/>
      <c r="I66" s="346"/>
      <c r="J66" s="346"/>
      <c r="K66" s="346"/>
      <c r="L66" s="23">
        <f t="shared" si="9"/>
        <v>1</v>
      </c>
      <c r="M66" s="502">
        <v>0</v>
      </c>
      <c r="N66" s="502"/>
      <c r="O66" s="491">
        <v>0</v>
      </c>
      <c r="P66" s="492"/>
      <c r="Q66" s="491">
        <v>0</v>
      </c>
      <c r="R66" s="492"/>
      <c r="S66" s="194"/>
      <c r="T66" s="194"/>
      <c r="U66" s="194"/>
      <c r="V66" s="195"/>
      <c r="W66" s="195"/>
      <c r="X66" s="195"/>
      <c r="Y66" s="195"/>
      <c r="Z66" s="127"/>
      <c r="AA66" s="127"/>
      <c r="AB66" s="127"/>
      <c r="AC66" s="127"/>
      <c r="AD66" s="127"/>
      <c r="AE66" s="127"/>
      <c r="AF66" s="127"/>
      <c r="AG66" s="127"/>
      <c r="AH66" s="127"/>
      <c r="AI66" s="127"/>
      <c r="AJ66" s="127"/>
      <c r="AK66" s="127"/>
      <c r="AL66" s="127"/>
      <c r="AM66" s="126"/>
    </row>
    <row r="67" spans="2:39" ht="15.75" thickBot="1">
      <c r="B67" s="129"/>
      <c r="C67" s="196"/>
      <c r="D67" s="130"/>
      <c r="E67" s="130"/>
      <c r="F67" s="130"/>
      <c r="G67" s="130"/>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1"/>
    </row>
  </sheetData>
  <sheetProtection sheet="1" objects="1" scenarios="1"/>
  <mergeCells count="86">
    <mergeCell ref="M59:N59"/>
    <mergeCell ref="M60:N60"/>
    <mergeCell ref="M57:N57"/>
    <mergeCell ref="M58:N58"/>
    <mergeCell ref="M55:N55"/>
    <mergeCell ref="M56:N56"/>
    <mergeCell ref="M65:N65"/>
    <mergeCell ref="M66:N66"/>
    <mergeCell ref="M63:N63"/>
    <mergeCell ref="M64:N64"/>
    <mergeCell ref="M61:N61"/>
    <mergeCell ref="M62:N62"/>
    <mergeCell ref="M48:N48"/>
    <mergeCell ref="M44:N44"/>
    <mergeCell ref="M45:N45"/>
    <mergeCell ref="M46:N46"/>
    <mergeCell ref="C5:P5"/>
    <mergeCell ref="M43:N43"/>
    <mergeCell ref="M47:N47"/>
    <mergeCell ref="O43:P43"/>
    <mergeCell ref="O44:P44"/>
    <mergeCell ref="O45:P45"/>
    <mergeCell ref="O46:P46"/>
    <mergeCell ref="O47:P47"/>
    <mergeCell ref="O48:P48"/>
    <mergeCell ref="M53:N53"/>
    <mergeCell ref="M54:N54"/>
    <mergeCell ref="M51:N51"/>
    <mergeCell ref="M52:N52"/>
    <mergeCell ref="M49:N49"/>
    <mergeCell ref="M50:N50"/>
    <mergeCell ref="AD7:AF7"/>
    <mergeCell ref="AG7:AI7"/>
    <mergeCell ref="AJ7:AL7"/>
    <mergeCell ref="M41:N41"/>
    <mergeCell ref="M42:N42"/>
    <mergeCell ref="D7:P7"/>
    <mergeCell ref="C37:F37"/>
    <mergeCell ref="Q7:AC7"/>
    <mergeCell ref="O41:P41"/>
    <mergeCell ref="O42:P42"/>
    <mergeCell ref="O49:P49"/>
    <mergeCell ref="O50:P50"/>
    <mergeCell ref="O51:P51"/>
    <mergeCell ref="O52:P52"/>
    <mergeCell ref="O53:P53"/>
    <mergeCell ref="O61:P61"/>
    <mergeCell ref="O62:P62"/>
    <mergeCell ref="O63:P63"/>
    <mergeCell ref="O54:P54"/>
    <mergeCell ref="O55:P55"/>
    <mergeCell ref="O56:P56"/>
    <mergeCell ref="O57:P57"/>
    <mergeCell ref="O58:P58"/>
    <mergeCell ref="O66:P66"/>
    <mergeCell ref="Q41:R41"/>
    <mergeCell ref="Q42:R42"/>
    <mergeCell ref="Q43:R43"/>
    <mergeCell ref="Q44:R44"/>
    <mergeCell ref="Q45:R45"/>
    <mergeCell ref="Q46:R46"/>
    <mergeCell ref="Q47:R47"/>
    <mergeCell ref="Q48:R48"/>
    <mergeCell ref="Q49:R49"/>
    <mergeCell ref="Q50:R50"/>
    <mergeCell ref="Q51:R51"/>
    <mergeCell ref="Q52:R52"/>
    <mergeCell ref="Q53:R53"/>
    <mergeCell ref="O59:P59"/>
    <mergeCell ref="O60:P60"/>
    <mergeCell ref="Q64:R64"/>
    <mergeCell ref="Q65:R65"/>
    <mergeCell ref="Q66:R66"/>
    <mergeCell ref="C39:R39"/>
    <mergeCell ref="Q59:R59"/>
    <mergeCell ref="Q60:R60"/>
    <mergeCell ref="Q61:R61"/>
    <mergeCell ref="Q62:R62"/>
    <mergeCell ref="Q63:R63"/>
    <mergeCell ref="Q54:R54"/>
    <mergeCell ref="Q55:R55"/>
    <mergeCell ref="Q56:R56"/>
    <mergeCell ref="Q57:R57"/>
    <mergeCell ref="Q58:R58"/>
    <mergeCell ref="O64:P64"/>
    <mergeCell ref="O65:P65"/>
  </mergeCells>
  <dataValidations count="3">
    <dataValidation type="decimal" allowBlank="1" showInputMessage="1" showErrorMessage="1" errorTitle="Valeur incorrecte !" error="La valeur doit être comprise entre 0 et 100%." sqref="D42:K66">
      <formula1>0</formula1>
      <formula2>100</formula2>
    </dataValidation>
    <dataValidation type="decimal" allowBlank="1" showInputMessage="1" showErrorMessage="1" errorTitle="Eligibilité incorrecte !" error="L'égibilité de l'investissement au CIR se calcule au prorata de l'utilisation de l'investissement pour de la recherche. La valeur doit être comprise entre 0 et 100%." sqref="O42:O66 Q42:Q66">
      <formula1>0</formula1>
      <formula2>1</formula2>
    </dataValidation>
    <dataValidation type="whole" allowBlank="1" showInputMessage="1" showErrorMessage="1" errorTitle="Valeur incorrecte !" error="0 : Prestation non liée à de la R&amp;D ou réalisée avec un prestataire non labelisé CIR_x000a__x000a_ 1 : Prestation de R&amp;D sous-traitée à un prestataire labelisé CIR_x000a__x000a_ 2 : Prestation de R&amp;D sous-traitée à un laboratoire public" sqref="M42:M66 N62 N56 N50 N64 N58 N52 N66 N60 N54 N48 N44 N46 N42">
      <formula1>0</formula1>
      <formula2>2</formula2>
    </dataValidation>
  </dataValidation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sheetPr codeName="Feuil22">
    <tabColor rgb="FF00B050"/>
  </sheetPr>
  <dimension ref="B2:AQ273"/>
  <sheetViews>
    <sheetView showGridLines="0" showRowColHeaders="0" zoomScale="70" zoomScaleNormal="70" workbookViewId="0">
      <selection activeCell="B2" sqref="B2"/>
    </sheetView>
  </sheetViews>
  <sheetFormatPr baseColWidth="10" defaultColWidth="11.5703125" defaultRowHeight="15"/>
  <cols>
    <col min="1" max="1" width="3.5703125" customWidth="1"/>
    <col min="2" max="2" width="41.85546875" customWidth="1"/>
  </cols>
  <sheetData>
    <row r="2" spans="2:40" s="24" customFormat="1" ht="29.25" customHeight="1">
      <c r="B2" s="103" t="s">
        <v>195</v>
      </c>
      <c r="C2" s="94"/>
      <c r="D2" s="94"/>
    </row>
    <row r="3" spans="2:40" hidden="1">
      <c r="B3" s="81"/>
    </row>
    <row r="4" spans="2:40" hidden="1">
      <c r="B4" s="81"/>
      <c r="C4" s="475" t="s">
        <v>18</v>
      </c>
      <c r="D4" s="476"/>
      <c r="E4" s="476"/>
      <c r="F4" s="476"/>
      <c r="G4" s="476"/>
      <c r="H4" s="476"/>
      <c r="I4" s="476"/>
      <c r="J4" s="476"/>
      <c r="K4" s="476"/>
      <c r="L4" s="476"/>
      <c r="M4" s="476"/>
      <c r="N4" s="476"/>
      <c r="O4" s="477"/>
      <c r="P4" s="475" t="s">
        <v>19</v>
      </c>
      <c r="Q4" s="476"/>
      <c r="R4" s="476"/>
      <c r="S4" s="476"/>
      <c r="T4" s="476"/>
      <c r="U4" s="476"/>
      <c r="V4" s="476"/>
      <c r="W4" s="476"/>
      <c r="X4" s="476"/>
      <c r="Y4" s="476"/>
      <c r="Z4" s="476"/>
      <c r="AA4" s="476"/>
      <c r="AB4" s="477"/>
      <c r="AC4" s="475" t="s">
        <v>20</v>
      </c>
      <c r="AD4" s="476"/>
      <c r="AE4" s="477"/>
      <c r="AF4" s="475" t="s">
        <v>32</v>
      </c>
      <c r="AG4" s="476"/>
      <c r="AH4" s="477"/>
      <c r="AI4" s="473" t="s">
        <v>33</v>
      </c>
      <c r="AJ4" s="473"/>
      <c r="AK4" s="473"/>
    </row>
    <row r="5" spans="2:40" ht="15" hidden="1" customHeight="1">
      <c r="B5" s="99" t="s">
        <v>36</v>
      </c>
      <c r="C5" s="18">
        <f>EDATE(CONFIG!$D$7,0)</f>
        <v>41640</v>
      </c>
      <c r="D5" s="18">
        <f t="shared" ref="D5:N5" si="0">EDATE(C5,1)</f>
        <v>41671</v>
      </c>
      <c r="E5" s="18">
        <f t="shared" si="0"/>
        <v>41699</v>
      </c>
      <c r="F5" s="18">
        <f t="shared" si="0"/>
        <v>41730</v>
      </c>
      <c r="G5" s="18">
        <f t="shared" si="0"/>
        <v>41760</v>
      </c>
      <c r="H5" s="18">
        <f t="shared" si="0"/>
        <v>41791</v>
      </c>
      <c r="I5" s="18">
        <f t="shared" si="0"/>
        <v>41821</v>
      </c>
      <c r="J5" s="18">
        <f t="shared" si="0"/>
        <v>41852</v>
      </c>
      <c r="K5" s="18">
        <f t="shared" si="0"/>
        <v>41883</v>
      </c>
      <c r="L5" s="18">
        <f t="shared" si="0"/>
        <v>41913</v>
      </c>
      <c r="M5" s="18">
        <f t="shared" si="0"/>
        <v>41944</v>
      </c>
      <c r="N5" s="18">
        <f t="shared" si="0"/>
        <v>41974</v>
      </c>
      <c r="O5" s="19" t="s">
        <v>21</v>
      </c>
      <c r="P5" s="18">
        <f>EDATE(N5,1)</f>
        <v>42005</v>
      </c>
      <c r="Q5" s="18">
        <f t="shared" ref="Q5:AA5" si="1">EDATE(P5,1)</f>
        <v>42036</v>
      </c>
      <c r="R5" s="18">
        <f t="shared" si="1"/>
        <v>42064</v>
      </c>
      <c r="S5" s="18">
        <f t="shared" si="1"/>
        <v>42095</v>
      </c>
      <c r="T5" s="18">
        <f t="shared" si="1"/>
        <v>42125</v>
      </c>
      <c r="U5" s="18">
        <f t="shared" si="1"/>
        <v>42156</v>
      </c>
      <c r="V5" s="18">
        <f t="shared" si="1"/>
        <v>42186</v>
      </c>
      <c r="W5" s="18">
        <f t="shared" si="1"/>
        <v>42217</v>
      </c>
      <c r="X5" s="18">
        <f t="shared" si="1"/>
        <v>42248</v>
      </c>
      <c r="Y5" s="18">
        <f t="shared" si="1"/>
        <v>42278</v>
      </c>
      <c r="Z5" s="18">
        <f t="shared" si="1"/>
        <v>42309</v>
      </c>
      <c r="AA5" s="18">
        <f t="shared" si="1"/>
        <v>42339</v>
      </c>
      <c r="AB5" s="19" t="s">
        <v>21</v>
      </c>
      <c r="AC5" s="28" t="s">
        <v>24</v>
      </c>
      <c r="AD5" s="28" t="s">
        <v>25</v>
      </c>
      <c r="AE5" s="19" t="s">
        <v>21</v>
      </c>
      <c r="AF5" s="28" t="s">
        <v>24</v>
      </c>
      <c r="AG5" s="28" t="s">
        <v>25</v>
      </c>
      <c r="AH5" s="19" t="s">
        <v>21</v>
      </c>
      <c r="AI5" s="28" t="s">
        <v>24</v>
      </c>
      <c r="AJ5" s="28" t="s">
        <v>25</v>
      </c>
      <c r="AK5" s="19" t="s">
        <v>21</v>
      </c>
    </row>
    <row r="6" spans="2:40" ht="15" hidden="1" customHeight="1">
      <c r="B6" s="101" t="str">
        <f>CONFIG!C14</f>
        <v>Activité / Projet 1</v>
      </c>
      <c r="C6" s="26">
        <f t="shared" ref="C6:AK6" si="2">C46</f>
        <v>0</v>
      </c>
      <c r="D6" s="26">
        <f t="shared" si="2"/>
        <v>0</v>
      </c>
      <c r="E6" s="26">
        <f t="shared" si="2"/>
        <v>0</v>
      </c>
      <c r="F6" s="26">
        <f t="shared" si="2"/>
        <v>0</v>
      </c>
      <c r="G6" s="26">
        <f t="shared" si="2"/>
        <v>0</v>
      </c>
      <c r="H6" s="26">
        <f t="shared" si="2"/>
        <v>0</v>
      </c>
      <c r="I6" s="26">
        <f t="shared" si="2"/>
        <v>0</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26">
        <f t="shared" si="2"/>
        <v>0</v>
      </c>
      <c r="AD6" s="26">
        <f t="shared" si="2"/>
        <v>0</v>
      </c>
      <c r="AE6" s="26">
        <f t="shared" si="2"/>
        <v>0</v>
      </c>
      <c r="AF6" s="26">
        <f t="shared" si="2"/>
        <v>0</v>
      </c>
      <c r="AG6" s="26">
        <f t="shared" si="2"/>
        <v>0</v>
      </c>
      <c r="AH6" s="26">
        <f t="shared" si="2"/>
        <v>0</v>
      </c>
      <c r="AI6" s="26">
        <f t="shared" si="2"/>
        <v>0</v>
      </c>
      <c r="AJ6" s="26">
        <f t="shared" si="2"/>
        <v>0</v>
      </c>
      <c r="AK6" s="26">
        <f t="shared" si="2"/>
        <v>0</v>
      </c>
    </row>
    <row r="7" spans="2:40" ht="15" hidden="1" customHeight="1">
      <c r="B7" s="101" t="str">
        <f>CONFIG!C15</f>
        <v>Activité / Projet 2</v>
      </c>
      <c r="C7" s="26">
        <f t="shared" ref="C7:AK7" si="3">C78</f>
        <v>0</v>
      </c>
      <c r="D7" s="26">
        <f t="shared" si="3"/>
        <v>0</v>
      </c>
      <c r="E7" s="26">
        <f t="shared" si="3"/>
        <v>0</v>
      </c>
      <c r="F7" s="26">
        <f t="shared" si="3"/>
        <v>0</v>
      </c>
      <c r="G7" s="26">
        <f t="shared" si="3"/>
        <v>0</v>
      </c>
      <c r="H7" s="26">
        <f t="shared" si="3"/>
        <v>0</v>
      </c>
      <c r="I7" s="26">
        <f t="shared" si="3"/>
        <v>0</v>
      </c>
      <c r="J7" s="26">
        <f t="shared" si="3"/>
        <v>0</v>
      </c>
      <c r="K7" s="26">
        <f t="shared" si="3"/>
        <v>0</v>
      </c>
      <c r="L7" s="26">
        <f t="shared" si="3"/>
        <v>0</v>
      </c>
      <c r="M7" s="26">
        <f t="shared" si="3"/>
        <v>0</v>
      </c>
      <c r="N7" s="26">
        <f t="shared" si="3"/>
        <v>0</v>
      </c>
      <c r="O7" s="26">
        <f t="shared" si="3"/>
        <v>0</v>
      </c>
      <c r="P7" s="26">
        <f t="shared" si="3"/>
        <v>0</v>
      </c>
      <c r="Q7" s="26">
        <f t="shared" si="3"/>
        <v>0</v>
      </c>
      <c r="R7" s="26">
        <f t="shared" si="3"/>
        <v>0</v>
      </c>
      <c r="S7" s="26">
        <f t="shared" si="3"/>
        <v>0</v>
      </c>
      <c r="T7" s="26">
        <f t="shared" si="3"/>
        <v>0</v>
      </c>
      <c r="U7" s="26">
        <f t="shared" si="3"/>
        <v>0</v>
      </c>
      <c r="V7" s="26">
        <f t="shared" si="3"/>
        <v>0</v>
      </c>
      <c r="W7" s="26">
        <f t="shared" si="3"/>
        <v>0</v>
      </c>
      <c r="X7" s="26">
        <f t="shared" si="3"/>
        <v>0</v>
      </c>
      <c r="Y7" s="26">
        <f t="shared" si="3"/>
        <v>0</v>
      </c>
      <c r="Z7" s="26">
        <f t="shared" si="3"/>
        <v>0</v>
      </c>
      <c r="AA7" s="26">
        <f t="shared" si="3"/>
        <v>0</v>
      </c>
      <c r="AB7" s="26">
        <f t="shared" si="3"/>
        <v>0</v>
      </c>
      <c r="AC7" s="26">
        <f t="shared" si="3"/>
        <v>0</v>
      </c>
      <c r="AD7" s="26">
        <f t="shared" si="3"/>
        <v>0</v>
      </c>
      <c r="AE7" s="26">
        <f t="shared" si="3"/>
        <v>0</v>
      </c>
      <c r="AF7" s="26">
        <f t="shared" si="3"/>
        <v>0</v>
      </c>
      <c r="AG7" s="26">
        <f t="shared" si="3"/>
        <v>0</v>
      </c>
      <c r="AH7" s="26">
        <f t="shared" si="3"/>
        <v>0</v>
      </c>
      <c r="AI7" s="26">
        <f t="shared" si="3"/>
        <v>0</v>
      </c>
      <c r="AJ7" s="26">
        <f t="shared" si="3"/>
        <v>0</v>
      </c>
      <c r="AK7" s="26">
        <f t="shared" si="3"/>
        <v>0</v>
      </c>
    </row>
    <row r="8" spans="2:40" ht="15" hidden="1" customHeight="1">
      <c r="B8" s="101" t="str">
        <f>CONFIG!C16</f>
        <v>…</v>
      </c>
      <c r="C8" s="26">
        <f t="shared" ref="C8:AK8" si="4">C110</f>
        <v>0</v>
      </c>
      <c r="D8" s="26">
        <f t="shared" si="4"/>
        <v>0</v>
      </c>
      <c r="E8" s="26">
        <f t="shared" si="4"/>
        <v>0</v>
      </c>
      <c r="F8" s="26">
        <f t="shared" si="4"/>
        <v>0</v>
      </c>
      <c r="G8" s="26">
        <f t="shared" si="4"/>
        <v>0</v>
      </c>
      <c r="H8" s="26">
        <f t="shared" si="4"/>
        <v>0</v>
      </c>
      <c r="I8" s="26">
        <f t="shared" si="4"/>
        <v>0</v>
      </c>
      <c r="J8" s="26">
        <f t="shared" si="4"/>
        <v>0</v>
      </c>
      <c r="K8" s="26">
        <f t="shared" si="4"/>
        <v>0</v>
      </c>
      <c r="L8" s="26">
        <f t="shared" si="4"/>
        <v>0</v>
      </c>
      <c r="M8" s="26">
        <f t="shared" si="4"/>
        <v>0</v>
      </c>
      <c r="N8" s="26">
        <f t="shared" si="4"/>
        <v>0</v>
      </c>
      <c r="O8" s="26">
        <f t="shared" si="4"/>
        <v>0</v>
      </c>
      <c r="P8" s="26">
        <f t="shared" si="4"/>
        <v>0</v>
      </c>
      <c r="Q8" s="26">
        <f t="shared" si="4"/>
        <v>0</v>
      </c>
      <c r="R8" s="26">
        <f t="shared" si="4"/>
        <v>0</v>
      </c>
      <c r="S8" s="26">
        <f t="shared" si="4"/>
        <v>0</v>
      </c>
      <c r="T8" s="26">
        <f t="shared" si="4"/>
        <v>0</v>
      </c>
      <c r="U8" s="26">
        <f t="shared" si="4"/>
        <v>0</v>
      </c>
      <c r="V8" s="26">
        <f t="shared" si="4"/>
        <v>0</v>
      </c>
      <c r="W8" s="26">
        <f t="shared" si="4"/>
        <v>0</v>
      </c>
      <c r="X8" s="26">
        <f t="shared" si="4"/>
        <v>0</v>
      </c>
      <c r="Y8" s="26">
        <f t="shared" si="4"/>
        <v>0</v>
      </c>
      <c r="Z8" s="26">
        <f t="shared" si="4"/>
        <v>0</v>
      </c>
      <c r="AA8" s="26">
        <f t="shared" si="4"/>
        <v>0</v>
      </c>
      <c r="AB8" s="26">
        <f t="shared" si="4"/>
        <v>0</v>
      </c>
      <c r="AC8" s="26">
        <f t="shared" si="4"/>
        <v>0</v>
      </c>
      <c r="AD8" s="26">
        <f t="shared" si="4"/>
        <v>0</v>
      </c>
      <c r="AE8" s="26">
        <f t="shared" si="4"/>
        <v>0</v>
      </c>
      <c r="AF8" s="26">
        <f t="shared" si="4"/>
        <v>0</v>
      </c>
      <c r="AG8" s="26">
        <f t="shared" si="4"/>
        <v>0</v>
      </c>
      <c r="AH8" s="26">
        <f t="shared" si="4"/>
        <v>0</v>
      </c>
      <c r="AI8" s="26">
        <f t="shared" si="4"/>
        <v>0</v>
      </c>
      <c r="AJ8" s="26">
        <f t="shared" si="4"/>
        <v>0</v>
      </c>
      <c r="AK8" s="26">
        <f t="shared" si="4"/>
        <v>0</v>
      </c>
    </row>
    <row r="9" spans="2:40" ht="15" hidden="1" customHeight="1">
      <c r="B9" s="101">
        <f>CONFIG!C17</f>
        <v>0</v>
      </c>
      <c r="C9" s="26">
        <f t="shared" ref="C9:AK9" si="5">C142</f>
        <v>0</v>
      </c>
      <c r="D9" s="26">
        <f t="shared" si="5"/>
        <v>0</v>
      </c>
      <c r="E9" s="26">
        <f t="shared" si="5"/>
        <v>0</v>
      </c>
      <c r="F9" s="26">
        <f t="shared" si="5"/>
        <v>0</v>
      </c>
      <c r="G9" s="26">
        <f t="shared" si="5"/>
        <v>0</v>
      </c>
      <c r="H9" s="26">
        <f t="shared" si="5"/>
        <v>0</v>
      </c>
      <c r="I9" s="26">
        <f t="shared" si="5"/>
        <v>0</v>
      </c>
      <c r="J9" s="26">
        <f t="shared" si="5"/>
        <v>0</v>
      </c>
      <c r="K9" s="26">
        <f t="shared" si="5"/>
        <v>0</v>
      </c>
      <c r="L9" s="26">
        <f t="shared" si="5"/>
        <v>0</v>
      </c>
      <c r="M9" s="26">
        <f t="shared" si="5"/>
        <v>0</v>
      </c>
      <c r="N9" s="26">
        <f t="shared" si="5"/>
        <v>0</v>
      </c>
      <c r="O9" s="26">
        <f t="shared" si="5"/>
        <v>0</v>
      </c>
      <c r="P9" s="26">
        <f t="shared" si="5"/>
        <v>0</v>
      </c>
      <c r="Q9" s="26">
        <f t="shared" si="5"/>
        <v>0</v>
      </c>
      <c r="R9" s="26">
        <f t="shared" si="5"/>
        <v>0</v>
      </c>
      <c r="S9" s="26">
        <f t="shared" si="5"/>
        <v>0</v>
      </c>
      <c r="T9" s="26">
        <f t="shared" si="5"/>
        <v>0</v>
      </c>
      <c r="U9" s="26">
        <f t="shared" si="5"/>
        <v>0</v>
      </c>
      <c r="V9" s="26">
        <f t="shared" si="5"/>
        <v>0</v>
      </c>
      <c r="W9" s="26">
        <f t="shared" si="5"/>
        <v>0</v>
      </c>
      <c r="X9" s="26">
        <f t="shared" si="5"/>
        <v>0</v>
      </c>
      <c r="Y9" s="26">
        <f t="shared" si="5"/>
        <v>0</v>
      </c>
      <c r="Z9" s="26">
        <f t="shared" si="5"/>
        <v>0</v>
      </c>
      <c r="AA9" s="26">
        <f t="shared" si="5"/>
        <v>0</v>
      </c>
      <c r="AB9" s="26">
        <f t="shared" si="5"/>
        <v>0</v>
      </c>
      <c r="AC9" s="26">
        <f t="shared" si="5"/>
        <v>0</v>
      </c>
      <c r="AD9" s="26">
        <f t="shared" si="5"/>
        <v>0</v>
      </c>
      <c r="AE9" s="26">
        <f t="shared" si="5"/>
        <v>0</v>
      </c>
      <c r="AF9" s="26">
        <f t="shared" si="5"/>
        <v>0</v>
      </c>
      <c r="AG9" s="26">
        <f t="shared" si="5"/>
        <v>0</v>
      </c>
      <c r="AH9" s="26">
        <f t="shared" si="5"/>
        <v>0</v>
      </c>
      <c r="AI9" s="26">
        <f t="shared" si="5"/>
        <v>0</v>
      </c>
      <c r="AJ9" s="26">
        <f t="shared" si="5"/>
        <v>0</v>
      </c>
      <c r="AK9" s="26">
        <f t="shared" si="5"/>
        <v>0</v>
      </c>
    </row>
    <row r="10" spans="2:40" ht="15" hidden="1" customHeight="1">
      <c r="B10" s="101">
        <f>CONFIG!C18</f>
        <v>0</v>
      </c>
      <c r="C10" s="26">
        <f t="shared" ref="C10:AK10" si="6">C174</f>
        <v>0</v>
      </c>
      <c r="D10" s="26">
        <f t="shared" si="6"/>
        <v>0</v>
      </c>
      <c r="E10" s="26">
        <f t="shared" si="6"/>
        <v>0</v>
      </c>
      <c r="F10" s="26">
        <f t="shared" si="6"/>
        <v>0</v>
      </c>
      <c r="G10" s="26">
        <f t="shared" si="6"/>
        <v>0</v>
      </c>
      <c r="H10" s="26">
        <f t="shared" si="6"/>
        <v>0</v>
      </c>
      <c r="I10" s="26">
        <f t="shared" si="6"/>
        <v>0</v>
      </c>
      <c r="J10" s="26">
        <f t="shared" si="6"/>
        <v>0</v>
      </c>
      <c r="K10" s="26">
        <f t="shared" si="6"/>
        <v>0</v>
      </c>
      <c r="L10" s="26">
        <f t="shared" si="6"/>
        <v>0</v>
      </c>
      <c r="M10" s="26">
        <f t="shared" si="6"/>
        <v>0</v>
      </c>
      <c r="N10" s="26">
        <f t="shared" si="6"/>
        <v>0</v>
      </c>
      <c r="O10" s="26">
        <f t="shared" si="6"/>
        <v>0</v>
      </c>
      <c r="P10" s="26">
        <f t="shared" si="6"/>
        <v>0</v>
      </c>
      <c r="Q10" s="26">
        <f t="shared" si="6"/>
        <v>0</v>
      </c>
      <c r="R10" s="26">
        <f t="shared" si="6"/>
        <v>0</v>
      </c>
      <c r="S10" s="26">
        <f t="shared" si="6"/>
        <v>0</v>
      </c>
      <c r="T10" s="26">
        <f t="shared" si="6"/>
        <v>0</v>
      </c>
      <c r="U10" s="26">
        <f t="shared" si="6"/>
        <v>0</v>
      </c>
      <c r="V10" s="26">
        <f t="shared" si="6"/>
        <v>0</v>
      </c>
      <c r="W10" s="26">
        <f t="shared" si="6"/>
        <v>0</v>
      </c>
      <c r="X10" s="26">
        <f t="shared" si="6"/>
        <v>0</v>
      </c>
      <c r="Y10" s="26">
        <f t="shared" si="6"/>
        <v>0</v>
      </c>
      <c r="Z10" s="26">
        <f t="shared" si="6"/>
        <v>0</v>
      </c>
      <c r="AA10" s="26">
        <f t="shared" si="6"/>
        <v>0</v>
      </c>
      <c r="AB10" s="26">
        <f t="shared" si="6"/>
        <v>0</v>
      </c>
      <c r="AC10" s="26">
        <f t="shared" si="6"/>
        <v>0</v>
      </c>
      <c r="AD10" s="26">
        <f t="shared" si="6"/>
        <v>0</v>
      </c>
      <c r="AE10" s="26">
        <f t="shared" si="6"/>
        <v>0</v>
      </c>
      <c r="AF10" s="26">
        <f t="shared" si="6"/>
        <v>0</v>
      </c>
      <c r="AG10" s="26">
        <f t="shared" si="6"/>
        <v>0</v>
      </c>
      <c r="AH10" s="26">
        <f t="shared" si="6"/>
        <v>0</v>
      </c>
      <c r="AI10" s="26">
        <f t="shared" si="6"/>
        <v>0</v>
      </c>
      <c r="AJ10" s="26">
        <f t="shared" si="6"/>
        <v>0</v>
      </c>
      <c r="AK10" s="26">
        <f t="shared" si="6"/>
        <v>0</v>
      </c>
    </row>
    <row r="11" spans="2:40" ht="15" hidden="1" customHeight="1">
      <c r="B11" s="101">
        <f>CONFIG!C19</f>
        <v>0</v>
      </c>
      <c r="C11" s="26">
        <f t="shared" ref="C11:AK11" si="7">C206</f>
        <v>0</v>
      </c>
      <c r="D11" s="26">
        <f t="shared" si="7"/>
        <v>0</v>
      </c>
      <c r="E11" s="26">
        <f t="shared" si="7"/>
        <v>0</v>
      </c>
      <c r="F11" s="26">
        <f t="shared" si="7"/>
        <v>0</v>
      </c>
      <c r="G11" s="26">
        <f t="shared" si="7"/>
        <v>0</v>
      </c>
      <c r="H11" s="26">
        <f t="shared" si="7"/>
        <v>0</v>
      </c>
      <c r="I11" s="26">
        <f t="shared" si="7"/>
        <v>0</v>
      </c>
      <c r="J11" s="26">
        <f t="shared" si="7"/>
        <v>0</v>
      </c>
      <c r="K11" s="26">
        <f t="shared" si="7"/>
        <v>0</v>
      </c>
      <c r="L11" s="26">
        <f t="shared" si="7"/>
        <v>0</v>
      </c>
      <c r="M11" s="26">
        <f t="shared" si="7"/>
        <v>0</v>
      </c>
      <c r="N11" s="26">
        <f t="shared" si="7"/>
        <v>0</v>
      </c>
      <c r="O11" s="26">
        <f t="shared" si="7"/>
        <v>0</v>
      </c>
      <c r="P11" s="26">
        <f t="shared" si="7"/>
        <v>0</v>
      </c>
      <c r="Q11" s="26">
        <f t="shared" si="7"/>
        <v>0</v>
      </c>
      <c r="R11" s="26">
        <f t="shared" si="7"/>
        <v>0</v>
      </c>
      <c r="S11" s="26">
        <f t="shared" si="7"/>
        <v>0</v>
      </c>
      <c r="T11" s="26">
        <f t="shared" si="7"/>
        <v>0</v>
      </c>
      <c r="U11" s="26">
        <f t="shared" si="7"/>
        <v>0</v>
      </c>
      <c r="V11" s="26">
        <f t="shared" si="7"/>
        <v>0</v>
      </c>
      <c r="W11" s="26">
        <f t="shared" si="7"/>
        <v>0</v>
      </c>
      <c r="X11" s="26">
        <f t="shared" si="7"/>
        <v>0</v>
      </c>
      <c r="Y11" s="26">
        <f t="shared" si="7"/>
        <v>0</v>
      </c>
      <c r="Z11" s="26">
        <f t="shared" si="7"/>
        <v>0</v>
      </c>
      <c r="AA11" s="26">
        <f t="shared" si="7"/>
        <v>0</v>
      </c>
      <c r="AB11" s="26">
        <f t="shared" si="7"/>
        <v>0</v>
      </c>
      <c r="AC11" s="26">
        <f t="shared" si="7"/>
        <v>0</v>
      </c>
      <c r="AD11" s="26">
        <f t="shared" si="7"/>
        <v>0</v>
      </c>
      <c r="AE11" s="26">
        <f t="shared" si="7"/>
        <v>0</v>
      </c>
      <c r="AF11" s="26">
        <f t="shared" si="7"/>
        <v>0</v>
      </c>
      <c r="AG11" s="26">
        <f t="shared" si="7"/>
        <v>0</v>
      </c>
      <c r="AH11" s="26">
        <f t="shared" si="7"/>
        <v>0</v>
      </c>
      <c r="AI11" s="26">
        <f t="shared" si="7"/>
        <v>0</v>
      </c>
      <c r="AJ11" s="26">
        <f t="shared" si="7"/>
        <v>0</v>
      </c>
      <c r="AK11" s="26">
        <f t="shared" si="7"/>
        <v>0</v>
      </c>
    </row>
    <row r="12" spans="2:40" ht="15" hidden="1" customHeight="1">
      <c r="B12" s="101">
        <f>CONFIG!C20</f>
        <v>0</v>
      </c>
      <c r="C12" s="26">
        <f t="shared" ref="C12:AK12" si="8">C238</f>
        <v>0</v>
      </c>
      <c r="D12" s="26">
        <f t="shared" si="8"/>
        <v>0</v>
      </c>
      <c r="E12" s="26">
        <f t="shared" si="8"/>
        <v>0</v>
      </c>
      <c r="F12" s="26">
        <f t="shared" si="8"/>
        <v>0</v>
      </c>
      <c r="G12" s="26">
        <f t="shared" si="8"/>
        <v>0</v>
      </c>
      <c r="H12" s="26">
        <f t="shared" si="8"/>
        <v>0</v>
      </c>
      <c r="I12" s="26">
        <f t="shared" si="8"/>
        <v>0</v>
      </c>
      <c r="J12" s="26">
        <f t="shared" si="8"/>
        <v>0</v>
      </c>
      <c r="K12" s="26">
        <f t="shared" si="8"/>
        <v>0</v>
      </c>
      <c r="L12" s="26">
        <f t="shared" si="8"/>
        <v>0</v>
      </c>
      <c r="M12" s="26">
        <f t="shared" si="8"/>
        <v>0</v>
      </c>
      <c r="N12" s="26">
        <f t="shared" si="8"/>
        <v>0</v>
      </c>
      <c r="O12" s="26">
        <f t="shared" si="8"/>
        <v>0</v>
      </c>
      <c r="P12" s="26">
        <f t="shared" si="8"/>
        <v>0</v>
      </c>
      <c r="Q12" s="26">
        <f t="shared" si="8"/>
        <v>0</v>
      </c>
      <c r="R12" s="26">
        <f t="shared" si="8"/>
        <v>0</v>
      </c>
      <c r="S12" s="26">
        <f t="shared" si="8"/>
        <v>0</v>
      </c>
      <c r="T12" s="26">
        <f t="shared" si="8"/>
        <v>0</v>
      </c>
      <c r="U12" s="26">
        <f t="shared" si="8"/>
        <v>0</v>
      </c>
      <c r="V12" s="26">
        <f t="shared" si="8"/>
        <v>0</v>
      </c>
      <c r="W12" s="26">
        <f t="shared" si="8"/>
        <v>0</v>
      </c>
      <c r="X12" s="26">
        <f t="shared" si="8"/>
        <v>0</v>
      </c>
      <c r="Y12" s="26">
        <f t="shared" si="8"/>
        <v>0</v>
      </c>
      <c r="Z12" s="26">
        <f t="shared" si="8"/>
        <v>0</v>
      </c>
      <c r="AA12" s="26">
        <f t="shared" si="8"/>
        <v>0</v>
      </c>
      <c r="AB12" s="26">
        <f t="shared" si="8"/>
        <v>0</v>
      </c>
      <c r="AC12" s="26">
        <f t="shared" si="8"/>
        <v>0</v>
      </c>
      <c r="AD12" s="26">
        <f t="shared" si="8"/>
        <v>0</v>
      </c>
      <c r="AE12" s="26">
        <f t="shared" si="8"/>
        <v>0</v>
      </c>
      <c r="AF12" s="26">
        <f t="shared" si="8"/>
        <v>0</v>
      </c>
      <c r="AG12" s="26">
        <f t="shared" si="8"/>
        <v>0</v>
      </c>
      <c r="AH12" s="26">
        <f t="shared" si="8"/>
        <v>0</v>
      </c>
      <c r="AI12" s="26">
        <f t="shared" si="8"/>
        <v>0</v>
      </c>
      <c r="AJ12" s="26">
        <f t="shared" si="8"/>
        <v>0</v>
      </c>
      <c r="AK12" s="26">
        <f t="shared" si="8"/>
        <v>0</v>
      </c>
    </row>
    <row r="13" spans="2:40" ht="15" hidden="1" customHeight="1">
      <c r="B13" s="101">
        <f>CONFIG!C21</f>
        <v>0</v>
      </c>
      <c r="C13" s="26">
        <f t="shared" ref="C13:AK13" si="9">C270</f>
        <v>0</v>
      </c>
      <c r="D13" s="26">
        <f t="shared" si="9"/>
        <v>0</v>
      </c>
      <c r="E13" s="26">
        <f t="shared" si="9"/>
        <v>0</v>
      </c>
      <c r="F13" s="26">
        <f t="shared" si="9"/>
        <v>0</v>
      </c>
      <c r="G13" s="26">
        <f t="shared" si="9"/>
        <v>0</v>
      </c>
      <c r="H13" s="26">
        <f t="shared" si="9"/>
        <v>0</v>
      </c>
      <c r="I13" s="26">
        <f t="shared" si="9"/>
        <v>0</v>
      </c>
      <c r="J13" s="26">
        <f t="shared" si="9"/>
        <v>0</v>
      </c>
      <c r="K13" s="26">
        <f t="shared" si="9"/>
        <v>0</v>
      </c>
      <c r="L13" s="26">
        <f t="shared" si="9"/>
        <v>0</v>
      </c>
      <c r="M13" s="26">
        <f t="shared" si="9"/>
        <v>0</v>
      </c>
      <c r="N13" s="26">
        <f t="shared" si="9"/>
        <v>0</v>
      </c>
      <c r="O13" s="26">
        <f t="shared" si="9"/>
        <v>0</v>
      </c>
      <c r="P13" s="26">
        <f t="shared" si="9"/>
        <v>0</v>
      </c>
      <c r="Q13" s="26">
        <f t="shared" si="9"/>
        <v>0</v>
      </c>
      <c r="R13" s="26">
        <f t="shared" si="9"/>
        <v>0</v>
      </c>
      <c r="S13" s="26">
        <f t="shared" si="9"/>
        <v>0</v>
      </c>
      <c r="T13" s="26">
        <f t="shared" si="9"/>
        <v>0</v>
      </c>
      <c r="U13" s="26">
        <f t="shared" si="9"/>
        <v>0</v>
      </c>
      <c r="V13" s="26">
        <f t="shared" si="9"/>
        <v>0</v>
      </c>
      <c r="W13" s="26">
        <f t="shared" si="9"/>
        <v>0</v>
      </c>
      <c r="X13" s="26">
        <f t="shared" si="9"/>
        <v>0</v>
      </c>
      <c r="Y13" s="26">
        <f t="shared" si="9"/>
        <v>0</v>
      </c>
      <c r="Z13" s="26">
        <f t="shared" si="9"/>
        <v>0</v>
      </c>
      <c r="AA13" s="26">
        <f t="shared" si="9"/>
        <v>0</v>
      </c>
      <c r="AB13" s="26">
        <f t="shared" si="9"/>
        <v>0</v>
      </c>
      <c r="AC13" s="26">
        <f t="shared" si="9"/>
        <v>0</v>
      </c>
      <c r="AD13" s="26">
        <f t="shared" si="9"/>
        <v>0</v>
      </c>
      <c r="AE13" s="26">
        <f t="shared" si="9"/>
        <v>0</v>
      </c>
      <c r="AF13" s="26">
        <f t="shared" si="9"/>
        <v>0</v>
      </c>
      <c r="AG13" s="26">
        <f t="shared" si="9"/>
        <v>0</v>
      </c>
      <c r="AH13" s="26">
        <f t="shared" si="9"/>
        <v>0</v>
      </c>
      <c r="AI13" s="26">
        <f t="shared" si="9"/>
        <v>0</v>
      </c>
      <c r="AJ13" s="26">
        <f t="shared" si="9"/>
        <v>0</v>
      </c>
      <c r="AK13" s="26">
        <f t="shared" si="9"/>
        <v>0</v>
      </c>
    </row>
    <row r="14" spans="2:40" ht="15" hidden="1" customHeight="1">
      <c r="B14" s="102" t="s">
        <v>21</v>
      </c>
      <c r="C14" s="27">
        <f t="shared" ref="C14:AK14" si="10">SUM(C6:C13)</f>
        <v>0</v>
      </c>
      <c r="D14" s="27">
        <f t="shared" si="10"/>
        <v>0</v>
      </c>
      <c r="E14" s="27">
        <f t="shared" si="10"/>
        <v>0</v>
      </c>
      <c r="F14" s="27">
        <f t="shared" si="10"/>
        <v>0</v>
      </c>
      <c r="G14" s="27">
        <f t="shared" si="10"/>
        <v>0</v>
      </c>
      <c r="H14" s="27">
        <f t="shared" si="10"/>
        <v>0</v>
      </c>
      <c r="I14" s="27">
        <f t="shared" si="10"/>
        <v>0</v>
      </c>
      <c r="J14" s="27">
        <f t="shared" si="10"/>
        <v>0</v>
      </c>
      <c r="K14" s="27">
        <f t="shared" si="10"/>
        <v>0</v>
      </c>
      <c r="L14" s="27">
        <f t="shared" si="10"/>
        <v>0</v>
      </c>
      <c r="M14" s="27">
        <f t="shared" si="10"/>
        <v>0</v>
      </c>
      <c r="N14" s="27">
        <f t="shared" si="10"/>
        <v>0</v>
      </c>
      <c r="O14" s="27">
        <f t="shared" si="10"/>
        <v>0</v>
      </c>
      <c r="P14" s="27">
        <f t="shared" si="10"/>
        <v>0</v>
      </c>
      <c r="Q14" s="27">
        <f t="shared" si="10"/>
        <v>0</v>
      </c>
      <c r="R14" s="27">
        <f t="shared" si="10"/>
        <v>0</v>
      </c>
      <c r="S14" s="27">
        <f t="shared" si="10"/>
        <v>0</v>
      </c>
      <c r="T14" s="27">
        <f t="shared" si="10"/>
        <v>0</v>
      </c>
      <c r="U14" s="27">
        <f t="shared" si="10"/>
        <v>0</v>
      </c>
      <c r="V14" s="27">
        <f t="shared" si="10"/>
        <v>0</v>
      </c>
      <c r="W14" s="27">
        <f t="shared" si="10"/>
        <v>0</v>
      </c>
      <c r="X14" s="27">
        <f t="shared" si="10"/>
        <v>0</v>
      </c>
      <c r="Y14" s="27">
        <f t="shared" si="10"/>
        <v>0</v>
      </c>
      <c r="Z14" s="27">
        <f t="shared" si="10"/>
        <v>0</v>
      </c>
      <c r="AA14" s="27">
        <f t="shared" si="10"/>
        <v>0</v>
      </c>
      <c r="AB14" s="27">
        <f t="shared" si="10"/>
        <v>0</v>
      </c>
      <c r="AC14" s="27">
        <f t="shared" si="10"/>
        <v>0</v>
      </c>
      <c r="AD14" s="27">
        <f t="shared" si="10"/>
        <v>0</v>
      </c>
      <c r="AE14" s="27">
        <f t="shared" si="10"/>
        <v>0</v>
      </c>
      <c r="AF14" s="27">
        <f t="shared" si="10"/>
        <v>0</v>
      </c>
      <c r="AG14" s="27">
        <f t="shared" si="10"/>
        <v>0</v>
      </c>
      <c r="AH14" s="27">
        <f t="shared" si="10"/>
        <v>0</v>
      </c>
      <c r="AI14" s="27">
        <f t="shared" si="10"/>
        <v>0</v>
      </c>
      <c r="AJ14" s="27">
        <f t="shared" si="10"/>
        <v>0</v>
      </c>
      <c r="AK14" s="27">
        <f t="shared" si="10"/>
        <v>0</v>
      </c>
    </row>
    <row r="15" spans="2:40" collapsed="1">
      <c r="B15" s="81"/>
    </row>
    <row r="16" spans="2:40" ht="30">
      <c r="B16" s="103" t="str">
        <f>"Investissements liés à : "&amp;CONFIG!C14&amp;" 
(en € HT)"</f>
        <v>Investissements liés à : Activité / Projet 1 
(en € HT)</v>
      </c>
      <c r="C16" s="35"/>
      <c r="D16" s="35"/>
      <c r="AM16" s="463" t="str">
        <f>"Amortissements de : "&amp;CONFIG!C14</f>
        <v>Amortissements de : Activité / Projet 1</v>
      </c>
      <c r="AN16" s="463"/>
    </row>
    <row r="17" spans="2:43">
      <c r="B17" s="81"/>
    </row>
    <row r="18" spans="2:43">
      <c r="B18" s="81"/>
      <c r="C18" s="475" t="s">
        <v>18</v>
      </c>
      <c r="D18" s="476"/>
      <c r="E18" s="476"/>
      <c r="F18" s="476"/>
      <c r="G18" s="476"/>
      <c r="H18" s="476"/>
      <c r="I18" s="476"/>
      <c r="J18" s="476"/>
      <c r="K18" s="476"/>
      <c r="L18" s="476"/>
      <c r="M18" s="476"/>
      <c r="N18" s="476"/>
      <c r="O18" s="477"/>
      <c r="P18" s="475" t="s">
        <v>19</v>
      </c>
      <c r="Q18" s="476"/>
      <c r="R18" s="476"/>
      <c r="S18" s="476"/>
      <c r="T18" s="476"/>
      <c r="U18" s="476"/>
      <c r="V18" s="476"/>
      <c r="W18" s="476"/>
      <c r="X18" s="476"/>
      <c r="Y18" s="476"/>
      <c r="Z18" s="476"/>
      <c r="AA18" s="476"/>
      <c r="AB18" s="477"/>
      <c r="AC18" s="475" t="s">
        <v>20</v>
      </c>
      <c r="AD18" s="476"/>
      <c r="AE18" s="477"/>
      <c r="AF18" s="475" t="s">
        <v>32</v>
      </c>
      <c r="AG18" s="476"/>
      <c r="AH18" s="477"/>
      <c r="AI18" s="473" t="s">
        <v>33</v>
      </c>
      <c r="AJ18" s="473"/>
      <c r="AK18" s="473"/>
      <c r="AM18" s="38" t="s">
        <v>18</v>
      </c>
      <c r="AN18" s="38" t="s">
        <v>19</v>
      </c>
      <c r="AO18" s="38" t="s">
        <v>20</v>
      </c>
      <c r="AP18" s="38" t="s">
        <v>32</v>
      </c>
      <c r="AQ18" s="38" t="s">
        <v>33</v>
      </c>
    </row>
    <row r="19" spans="2:43" ht="15" customHeight="1">
      <c r="B19" s="99" t="s">
        <v>36</v>
      </c>
      <c r="C19" s="18">
        <f>CONFIG!$D$7</f>
        <v>41640</v>
      </c>
      <c r="D19" s="18">
        <f>DATE(YEAR(C19),MONTH(C19)+1,DAY(C19))</f>
        <v>41671</v>
      </c>
      <c r="E19" s="18">
        <f t="shared" ref="E19:N19" si="11">DATE(YEAR(D19),MONTH(D19)+1,DAY(D19))</f>
        <v>41699</v>
      </c>
      <c r="F19" s="18">
        <f t="shared" si="11"/>
        <v>41730</v>
      </c>
      <c r="G19" s="18">
        <f t="shared" si="11"/>
        <v>41760</v>
      </c>
      <c r="H19" s="18">
        <f t="shared" si="11"/>
        <v>41791</v>
      </c>
      <c r="I19" s="18">
        <f t="shared" si="11"/>
        <v>41821</v>
      </c>
      <c r="J19" s="18">
        <f t="shared" si="11"/>
        <v>41852</v>
      </c>
      <c r="K19" s="18">
        <f t="shared" si="11"/>
        <v>41883</v>
      </c>
      <c r="L19" s="18">
        <f t="shared" si="11"/>
        <v>41913</v>
      </c>
      <c r="M19" s="18">
        <f t="shared" si="11"/>
        <v>41944</v>
      </c>
      <c r="N19" s="18">
        <f t="shared" si="11"/>
        <v>41974</v>
      </c>
      <c r="O19" s="19" t="s">
        <v>21</v>
      </c>
      <c r="P19" s="18">
        <f>DATE(YEAR(N19),MONTH(N19)+1,DAY(N19))</f>
        <v>42005</v>
      </c>
      <c r="Q19" s="18">
        <f t="shared" ref="Q19:AA19" si="12">DATE(YEAR(P19),MONTH(P19)+1,DAY(P19))</f>
        <v>42036</v>
      </c>
      <c r="R19" s="18">
        <f t="shared" si="12"/>
        <v>42064</v>
      </c>
      <c r="S19" s="18">
        <f t="shared" si="12"/>
        <v>42095</v>
      </c>
      <c r="T19" s="18">
        <f t="shared" si="12"/>
        <v>42125</v>
      </c>
      <c r="U19" s="18">
        <f t="shared" si="12"/>
        <v>42156</v>
      </c>
      <c r="V19" s="18">
        <f t="shared" si="12"/>
        <v>42186</v>
      </c>
      <c r="W19" s="18">
        <f t="shared" si="12"/>
        <v>42217</v>
      </c>
      <c r="X19" s="18">
        <f t="shared" si="12"/>
        <v>42248</v>
      </c>
      <c r="Y19" s="18">
        <f t="shared" si="12"/>
        <v>42278</v>
      </c>
      <c r="Z19" s="18">
        <f t="shared" si="12"/>
        <v>42309</v>
      </c>
      <c r="AA19" s="18">
        <f t="shared" si="12"/>
        <v>42339</v>
      </c>
      <c r="AB19" s="19" t="s">
        <v>21</v>
      </c>
      <c r="AC19" s="28" t="s">
        <v>24</v>
      </c>
      <c r="AD19" s="28" t="s">
        <v>25</v>
      </c>
      <c r="AE19" s="19" t="s">
        <v>21</v>
      </c>
      <c r="AF19" s="28" t="s">
        <v>24</v>
      </c>
      <c r="AG19" s="28" t="s">
        <v>25</v>
      </c>
      <c r="AH19" s="19" t="s">
        <v>21</v>
      </c>
      <c r="AI19" s="28" t="s">
        <v>24</v>
      </c>
      <c r="AJ19" s="28" t="s">
        <v>25</v>
      </c>
      <c r="AK19" s="19" t="s">
        <v>21</v>
      </c>
    </row>
    <row r="20" spans="2:43" ht="15" customHeight="1">
      <c r="B20" s="376">
        <f>Investissements!C9</f>
        <v>0</v>
      </c>
      <c r="C20" s="341">
        <f>Investissements!D9*Investissements!$D42</f>
        <v>0</v>
      </c>
      <c r="D20" s="341">
        <f>Investissements!E9*Investissements!$D42</f>
        <v>0</v>
      </c>
      <c r="E20" s="341">
        <f>Investissements!F9*Investissements!$D42</f>
        <v>0</v>
      </c>
      <c r="F20" s="341">
        <f>Investissements!G9*Investissements!$D42</f>
        <v>0</v>
      </c>
      <c r="G20" s="341">
        <f>Investissements!H9*Investissements!$D42</f>
        <v>0</v>
      </c>
      <c r="H20" s="341">
        <f>Investissements!I9*Investissements!$D42</f>
        <v>0</v>
      </c>
      <c r="I20" s="341">
        <f>Investissements!J9*Investissements!$D42</f>
        <v>0</v>
      </c>
      <c r="J20" s="341">
        <f>Investissements!K9*Investissements!$D42</f>
        <v>0</v>
      </c>
      <c r="K20" s="341">
        <f>Investissements!L9*Investissements!$D42</f>
        <v>0</v>
      </c>
      <c r="L20" s="341">
        <f>Investissements!M9*Investissements!$D42</f>
        <v>0</v>
      </c>
      <c r="M20" s="341">
        <f>Investissements!N9*Investissements!$D42</f>
        <v>0</v>
      </c>
      <c r="N20" s="341">
        <f>Investissements!O9*Investissements!$D42</f>
        <v>0</v>
      </c>
      <c r="O20" s="341">
        <f t="shared" ref="O20:O44" si="13">SUM(C20:N20)</f>
        <v>0</v>
      </c>
      <c r="P20" s="341">
        <f>Investissements!Q9*Investissements!$D42</f>
        <v>0</v>
      </c>
      <c r="Q20" s="341">
        <f>Investissements!R9*Investissements!$D42</f>
        <v>0</v>
      </c>
      <c r="R20" s="341">
        <f>Investissements!S9*Investissements!$D42</f>
        <v>0</v>
      </c>
      <c r="S20" s="341">
        <f>Investissements!T9*Investissements!$D42</f>
        <v>0</v>
      </c>
      <c r="T20" s="341">
        <f>Investissements!U9*Investissements!$D42</f>
        <v>0</v>
      </c>
      <c r="U20" s="341">
        <f>Investissements!V9*Investissements!$D42</f>
        <v>0</v>
      </c>
      <c r="V20" s="341">
        <f>Investissements!W9*Investissements!$D42</f>
        <v>0</v>
      </c>
      <c r="W20" s="341">
        <f>Investissements!X9*Investissements!$D42</f>
        <v>0</v>
      </c>
      <c r="X20" s="341">
        <f>Investissements!Y9*Investissements!$D42</f>
        <v>0</v>
      </c>
      <c r="Y20" s="341">
        <f>Investissements!Z9*Investissements!$D42</f>
        <v>0</v>
      </c>
      <c r="Z20" s="341">
        <f>Investissements!AA9*Investissements!$D42</f>
        <v>0</v>
      </c>
      <c r="AA20" s="341">
        <f>Investissements!AB9*Investissements!$D42</f>
        <v>0</v>
      </c>
      <c r="AB20" s="341">
        <f t="shared" ref="AB20:AB44" si="14">SUM(P20:AA20)</f>
        <v>0</v>
      </c>
      <c r="AC20" s="341">
        <f>Investissements!AD9*Investissements!$D42</f>
        <v>0</v>
      </c>
      <c r="AD20" s="341">
        <f>Investissements!AE9*Investissements!$D42</f>
        <v>0</v>
      </c>
      <c r="AE20" s="341">
        <f t="shared" ref="AE20:AE44" si="15">SUM(AC20:AD20)</f>
        <v>0</v>
      </c>
      <c r="AF20" s="341">
        <f>Investissements!AG9*Investissements!$D42</f>
        <v>0</v>
      </c>
      <c r="AG20" s="341">
        <f>Investissements!AH9*Investissements!$D42</f>
        <v>0</v>
      </c>
      <c r="AH20" s="341">
        <f t="shared" ref="AH20:AH44" si="16">SUM(AF20:AG20)</f>
        <v>0</v>
      </c>
      <c r="AI20" s="341">
        <f>Investissements!AJ9*Investissements!$D42</f>
        <v>0</v>
      </c>
      <c r="AJ20" s="341">
        <f>Investissements!AK9*Investissements!$D42</f>
        <v>0</v>
      </c>
      <c r="AK20" s="341">
        <f t="shared" ref="AK20:AK44" si="17">SUM(AI20:AJ20)</f>
        <v>0</v>
      </c>
      <c r="AM20" s="353">
        <f>Investissements!AO9*Investissements!$D42</f>
        <v>0</v>
      </c>
      <c r="AN20" s="353">
        <f>Investissements!AP9*Investissements!$D42</f>
        <v>0</v>
      </c>
      <c r="AO20" s="353">
        <f>Investissements!AQ9*Investissements!$D42</f>
        <v>0</v>
      </c>
      <c r="AP20" s="353">
        <f>Investissements!AR9*Investissements!$D42</f>
        <v>0</v>
      </c>
      <c r="AQ20" s="353">
        <f>Investissements!AS9*Investissements!$D42</f>
        <v>0</v>
      </c>
    </row>
    <row r="21" spans="2:43" ht="15" customHeight="1">
      <c r="B21" s="376">
        <f>Investissements!C10</f>
        <v>0</v>
      </c>
      <c r="C21" s="341">
        <f>Investissements!D10*Investissements!$D43</f>
        <v>0</v>
      </c>
      <c r="D21" s="341">
        <f>Investissements!E10*Investissements!$D43</f>
        <v>0</v>
      </c>
      <c r="E21" s="341">
        <f>Investissements!F10*Investissements!$D43</f>
        <v>0</v>
      </c>
      <c r="F21" s="341">
        <f>Investissements!G10*Investissements!$D43</f>
        <v>0</v>
      </c>
      <c r="G21" s="341">
        <f>Investissements!H10*Investissements!$D43</f>
        <v>0</v>
      </c>
      <c r="H21" s="341">
        <f>Investissements!I10*Investissements!$D43</f>
        <v>0</v>
      </c>
      <c r="I21" s="341">
        <f>Investissements!J10*Investissements!$D43</f>
        <v>0</v>
      </c>
      <c r="J21" s="341">
        <f>Investissements!K10*Investissements!$D43</f>
        <v>0</v>
      </c>
      <c r="K21" s="341">
        <f>Investissements!L10*Investissements!$D43</f>
        <v>0</v>
      </c>
      <c r="L21" s="341">
        <f>Investissements!M10*Investissements!$D43</f>
        <v>0</v>
      </c>
      <c r="M21" s="341">
        <f>Investissements!N10*Investissements!$D43</f>
        <v>0</v>
      </c>
      <c r="N21" s="341">
        <f>Investissements!O10*Investissements!$D43</f>
        <v>0</v>
      </c>
      <c r="O21" s="341">
        <f t="shared" si="13"/>
        <v>0</v>
      </c>
      <c r="P21" s="341">
        <f>Investissements!Q10*Investissements!$D43</f>
        <v>0</v>
      </c>
      <c r="Q21" s="341">
        <f>Investissements!R10*Investissements!$D43</f>
        <v>0</v>
      </c>
      <c r="R21" s="341">
        <f>Investissements!S10*Investissements!$D43</f>
        <v>0</v>
      </c>
      <c r="S21" s="341">
        <f>Investissements!T10*Investissements!$D43</f>
        <v>0</v>
      </c>
      <c r="T21" s="341">
        <f>Investissements!U10*Investissements!$D43</f>
        <v>0</v>
      </c>
      <c r="U21" s="341">
        <f>Investissements!V10*Investissements!$D43</f>
        <v>0</v>
      </c>
      <c r="V21" s="341">
        <f>Investissements!W10*Investissements!$D43</f>
        <v>0</v>
      </c>
      <c r="W21" s="341">
        <f>Investissements!X10*Investissements!$D43</f>
        <v>0</v>
      </c>
      <c r="X21" s="341">
        <f>Investissements!Y10*Investissements!$D43</f>
        <v>0</v>
      </c>
      <c r="Y21" s="341">
        <f>Investissements!Z10*Investissements!$D43</f>
        <v>0</v>
      </c>
      <c r="Z21" s="341">
        <f>Investissements!AA10*Investissements!$D43</f>
        <v>0</v>
      </c>
      <c r="AA21" s="341">
        <f>Investissements!AB10*Investissements!$D43</f>
        <v>0</v>
      </c>
      <c r="AB21" s="341">
        <f t="shared" si="14"/>
        <v>0</v>
      </c>
      <c r="AC21" s="341">
        <f>Investissements!AD10*Investissements!$D43</f>
        <v>0</v>
      </c>
      <c r="AD21" s="341">
        <f>Investissements!AE10*Investissements!$D43</f>
        <v>0</v>
      </c>
      <c r="AE21" s="341">
        <f t="shared" si="15"/>
        <v>0</v>
      </c>
      <c r="AF21" s="341">
        <f>Investissements!AG10*Investissements!$D43</f>
        <v>0</v>
      </c>
      <c r="AG21" s="341">
        <f>Investissements!AH10*Investissements!$D43</f>
        <v>0</v>
      </c>
      <c r="AH21" s="341">
        <f t="shared" si="16"/>
        <v>0</v>
      </c>
      <c r="AI21" s="341">
        <f>Investissements!AJ10*Investissements!$D43</f>
        <v>0</v>
      </c>
      <c r="AJ21" s="341">
        <f>Investissements!AK10*Investissements!$D43</f>
        <v>0</v>
      </c>
      <c r="AK21" s="341">
        <f t="shared" si="17"/>
        <v>0</v>
      </c>
      <c r="AM21" s="353">
        <f>Investissements!AO10*Investissements!$D43</f>
        <v>0</v>
      </c>
      <c r="AN21" s="353">
        <f>Investissements!AP10*Investissements!$D43</f>
        <v>0</v>
      </c>
      <c r="AO21" s="353">
        <f>Investissements!AQ10*Investissements!$D43</f>
        <v>0</v>
      </c>
      <c r="AP21" s="353">
        <f>Investissements!AR10*Investissements!$D43</f>
        <v>0</v>
      </c>
      <c r="AQ21" s="353">
        <f>Investissements!AS10*Investissements!$D43</f>
        <v>0</v>
      </c>
    </row>
    <row r="22" spans="2:43" ht="15" customHeight="1">
      <c r="B22" s="376">
        <f>Investissements!C11</f>
        <v>0</v>
      </c>
      <c r="C22" s="341">
        <f>Investissements!D11*Investissements!$D44</f>
        <v>0</v>
      </c>
      <c r="D22" s="341">
        <f>Investissements!E11*Investissements!$D44</f>
        <v>0</v>
      </c>
      <c r="E22" s="341">
        <f>Investissements!F11*Investissements!$D44</f>
        <v>0</v>
      </c>
      <c r="F22" s="341">
        <f>Investissements!G11*Investissements!$D44</f>
        <v>0</v>
      </c>
      <c r="G22" s="341">
        <f>Investissements!H11*Investissements!$D44</f>
        <v>0</v>
      </c>
      <c r="H22" s="341">
        <f>Investissements!I11*Investissements!$D44</f>
        <v>0</v>
      </c>
      <c r="I22" s="341">
        <f>Investissements!J11*Investissements!$D44</f>
        <v>0</v>
      </c>
      <c r="J22" s="341">
        <f>Investissements!K11*Investissements!$D44</f>
        <v>0</v>
      </c>
      <c r="K22" s="341">
        <f>Investissements!L11*Investissements!$D44</f>
        <v>0</v>
      </c>
      <c r="L22" s="341">
        <f>Investissements!M11*Investissements!$D44</f>
        <v>0</v>
      </c>
      <c r="M22" s="341">
        <f>Investissements!N11*Investissements!$D44</f>
        <v>0</v>
      </c>
      <c r="N22" s="341">
        <f>Investissements!O11*Investissements!$D44</f>
        <v>0</v>
      </c>
      <c r="O22" s="341">
        <f t="shared" si="13"/>
        <v>0</v>
      </c>
      <c r="P22" s="341">
        <f>Investissements!Q11*Investissements!$D44</f>
        <v>0</v>
      </c>
      <c r="Q22" s="341">
        <f>Investissements!R11*Investissements!$D44</f>
        <v>0</v>
      </c>
      <c r="R22" s="341">
        <f>Investissements!S11*Investissements!$D44</f>
        <v>0</v>
      </c>
      <c r="S22" s="341">
        <f>Investissements!T11*Investissements!$D44</f>
        <v>0</v>
      </c>
      <c r="T22" s="341">
        <f>Investissements!U11*Investissements!$D44</f>
        <v>0</v>
      </c>
      <c r="U22" s="341">
        <f>Investissements!V11*Investissements!$D44</f>
        <v>0</v>
      </c>
      <c r="V22" s="341">
        <f>Investissements!W11*Investissements!$D44</f>
        <v>0</v>
      </c>
      <c r="W22" s="341">
        <f>Investissements!X11*Investissements!$D44</f>
        <v>0</v>
      </c>
      <c r="X22" s="341">
        <f>Investissements!Y11*Investissements!$D44</f>
        <v>0</v>
      </c>
      <c r="Y22" s="341">
        <f>Investissements!Z11*Investissements!$D44</f>
        <v>0</v>
      </c>
      <c r="Z22" s="341">
        <f>Investissements!AA11*Investissements!$D44</f>
        <v>0</v>
      </c>
      <c r="AA22" s="341">
        <f>Investissements!AB11*Investissements!$D44</f>
        <v>0</v>
      </c>
      <c r="AB22" s="341">
        <f t="shared" si="14"/>
        <v>0</v>
      </c>
      <c r="AC22" s="341">
        <f>Investissements!AD11*Investissements!$D44</f>
        <v>0</v>
      </c>
      <c r="AD22" s="341">
        <f>Investissements!AE11*Investissements!$D44</f>
        <v>0</v>
      </c>
      <c r="AE22" s="341">
        <f t="shared" si="15"/>
        <v>0</v>
      </c>
      <c r="AF22" s="341">
        <f>Investissements!AG11*Investissements!$D44</f>
        <v>0</v>
      </c>
      <c r="AG22" s="341">
        <f>Investissements!AH11*Investissements!$D44</f>
        <v>0</v>
      </c>
      <c r="AH22" s="341">
        <f t="shared" si="16"/>
        <v>0</v>
      </c>
      <c r="AI22" s="341">
        <f>Investissements!AJ11*Investissements!$D44</f>
        <v>0</v>
      </c>
      <c r="AJ22" s="341">
        <f>Investissements!AK11*Investissements!$D44</f>
        <v>0</v>
      </c>
      <c r="AK22" s="341">
        <f t="shared" si="17"/>
        <v>0</v>
      </c>
      <c r="AM22" s="353">
        <f>Investissements!AO11*Investissements!$D44</f>
        <v>0</v>
      </c>
      <c r="AN22" s="353">
        <f>Investissements!AP11*Investissements!$D44</f>
        <v>0</v>
      </c>
      <c r="AO22" s="353">
        <f>Investissements!AQ11*Investissements!$D44</f>
        <v>0</v>
      </c>
      <c r="AP22" s="353">
        <f>Investissements!AR11*Investissements!$D44</f>
        <v>0</v>
      </c>
      <c r="AQ22" s="353">
        <f>Investissements!AS11*Investissements!$D44</f>
        <v>0</v>
      </c>
    </row>
    <row r="23" spans="2:43" ht="15" customHeight="1">
      <c r="B23" s="376">
        <f>Investissements!C12</f>
        <v>0</v>
      </c>
      <c r="C23" s="341">
        <f>Investissements!D12*Investissements!$D45</f>
        <v>0</v>
      </c>
      <c r="D23" s="341">
        <f>Investissements!E12*Investissements!$D45</f>
        <v>0</v>
      </c>
      <c r="E23" s="341">
        <f>Investissements!F12*Investissements!$D45</f>
        <v>0</v>
      </c>
      <c r="F23" s="341">
        <f>Investissements!G12*Investissements!$D45</f>
        <v>0</v>
      </c>
      <c r="G23" s="341">
        <f>Investissements!H12*Investissements!$D45</f>
        <v>0</v>
      </c>
      <c r="H23" s="341">
        <f>Investissements!I12*Investissements!$D45</f>
        <v>0</v>
      </c>
      <c r="I23" s="341">
        <f>Investissements!J12*Investissements!$D45</f>
        <v>0</v>
      </c>
      <c r="J23" s="341">
        <f>Investissements!K12*Investissements!$D45</f>
        <v>0</v>
      </c>
      <c r="K23" s="341">
        <f>Investissements!L12*Investissements!$D45</f>
        <v>0</v>
      </c>
      <c r="L23" s="341">
        <f>Investissements!M12*Investissements!$D45</f>
        <v>0</v>
      </c>
      <c r="M23" s="341">
        <f>Investissements!N12*Investissements!$D45</f>
        <v>0</v>
      </c>
      <c r="N23" s="341">
        <f>Investissements!O12*Investissements!$D45</f>
        <v>0</v>
      </c>
      <c r="O23" s="341">
        <f t="shared" si="13"/>
        <v>0</v>
      </c>
      <c r="P23" s="341">
        <f>Investissements!Q12*Investissements!$D45</f>
        <v>0</v>
      </c>
      <c r="Q23" s="341">
        <f>Investissements!R12*Investissements!$D45</f>
        <v>0</v>
      </c>
      <c r="R23" s="341">
        <f>Investissements!S12*Investissements!$D45</f>
        <v>0</v>
      </c>
      <c r="S23" s="341">
        <f>Investissements!T12*Investissements!$D45</f>
        <v>0</v>
      </c>
      <c r="T23" s="341">
        <f>Investissements!U12*Investissements!$D45</f>
        <v>0</v>
      </c>
      <c r="U23" s="341">
        <f>Investissements!V12*Investissements!$D45</f>
        <v>0</v>
      </c>
      <c r="V23" s="341">
        <f>Investissements!W12*Investissements!$D45</f>
        <v>0</v>
      </c>
      <c r="W23" s="341">
        <f>Investissements!X12*Investissements!$D45</f>
        <v>0</v>
      </c>
      <c r="X23" s="341">
        <f>Investissements!Y12*Investissements!$D45</f>
        <v>0</v>
      </c>
      <c r="Y23" s="341">
        <f>Investissements!Z12*Investissements!$D45</f>
        <v>0</v>
      </c>
      <c r="Z23" s="341">
        <f>Investissements!AA12*Investissements!$D45</f>
        <v>0</v>
      </c>
      <c r="AA23" s="341">
        <f>Investissements!AB12*Investissements!$D45</f>
        <v>0</v>
      </c>
      <c r="AB23" s="341">
        <f t="shared" si="14"/>
        <v>0</v>
      </c>
      <c r="AC23" s="341">
        <f>Investissements!AD12*Investissements!$D45</f>
        <v>0</v>
      </c>
      <c r="AD23" s="341">
        <f>Investissements!AE12*Investissements!$D45</f>
        <v>0</v>
      </c>
      <c r="AE23" s="341">
        <f t="shared" si="15"/>
        <v>0</v>
      </c>
      <c r="AF23" s="341">
        <f>Investissements!AG12*Investissements!$D45</f>
        <v>0</v>
      </c>
      <c r="AG23" s="341">
        <f>Investissements!AH12*Investissements!$D45</f>
        <v>0</v>
      </c>
      <c r="AH23" s="341">
        <f t="shared" si="16"/>
        <v>0</v>
      </c>
      <c r="AI23" s="341">
        <f>Investissements!AJ12*Investissements!$D45</f>
        <v>0</v>
      </c>
      <c r="AJ23" s="341">
        <f>Investissements!AK12*Investissements!$D45</f>
        <v>0</v>
      </c>
      <c r="AK23" s="341">
        <f t="shared" si="17"/>
        <v>0</v>
      </c>
      <c r="AM23" s="353">
        <f>Investissements!AO12*Investissements!$D45</f>
        <v>0</v>
      </c>
      <c r="AN23" s="353">
        <f>Investissements!AP12*Investissements!$D45</f>
        <v>0</v>
      </c>
      <c r="AO23" s="353">
        <f>Investissements!AQ12*Investissements!$D45</f>
        <v>0</v>
      </c>
      <c r="AP23" s="353">
        <f>Investissements!AR12*Investissements!$D45</f>
        <v>0</v>
      </c>
      <c r="AQ23" s="353">
        <f>Investissements!AS12*Investissements!$D45</f>
        <v>0</v>
      </c>
    </row>
    <row r="24" spans="2:43" ht="15" customHeight="1">
      <c r="B24" s="376">
        <f>Investissements!C13</f>
        <v>0</v>
      </c>
      <c r="C24" s="341">
        <f>Investissements!D13*Investissements!$D46</f>
        <v>0</v>
      </c>
      <c r="D24" s="341">
        <f>Investissements!E13*Investissements!$D46</f>
        <v>0</v>
      </c>
      <c r="E24" s="341">
        <f>Investissements!F13*Investissements!$D46</f>
        <v>0</v>
      </c>
      <c r="F24" s="341">
        <f>Investissements!G13*Investissements!$D46</f>
        <v>0</v>
      </c>
      <c r="G24" s="341">
        <f>Investissements!H13*Investissements!$D46</f>
        <v>0</v>
      </c>
      <c r="H24" s="341">
        <f>Investissements!I13*Investissements!$D46</f>
        <v>0</v>
      </c>
      <c r="I24" s="341">
        <f>Investissements!J13*Investissements!$D46</f>
        <v>0</v>
      </c>
      <c r="J24" s="341">
        <f>Investissements!K13*Investissements!$D46</f>
        <v>0</v>
      </c>
      <c r="K24" s="341">
        <f>Investissements!L13*Investissements!$D46</f>
        <v>0</v>
      </c>
      <c r="L24" s="341">
        <f>Investissements!M13*Investissements!$D46</f>
        <v>0</v>
      </c>
      <c r="M24" s="341">
        <f>Investissements!N13*Investissements!$D46</f>
        <v>0</v>
      </c>
      <c r="N24" s="341">
        <f>Investissements!O13*Investissements!$D46</f>
        <v>0</v>
      </c>
      <c r="O24" s="341">
        <f t="shared" si="13"/>
        <v>0</v>
      </c>
      <c r="P24" s="341">
        <f>Investissements!Q13*Investissements!$D46</f>
        <v>0</v>
      </c>
      <c r="Q24" s="341">
        <f>Investissements!R13*Investissements!$D46</f>
        <v>0</v>
      </c>
      <c r="R24" s="341">
        <f>Investissements!S13*Investissements!$D46</f>
        <v>0</v>
      </c>
      <c r="S24" s="341">
        <f>Investissements!T13*Investissements!$D46</f>
        <v>0</v>
      </c>
      <c r="T24" s="341">
        <f>Investissements!U13*Investissements!$D46</f>
        <v>0</v>
      </c>
      <c r="U24" s="341">
        <f>Investissements!V13*Investissements!$D46</f>
        <v>0</v>
      </c>
      <c r="V24" s="341">
        <f>Investissements!W13*Investissements!$D46</f>
        <v>0</v>
      </c>
      <c r="W24" s="341">
        <f>Investissements!X13*Investissements!$D46</f>
        <v>0</v>
      </c>
      <c r="X24" s="341">
        <f>Investissements!Y13*Investissements!$D46</f>
        <v>0</v>
      </c>
      <c r="Y24" s="341">
        <f>Investissements!Z13*Investissements!$D46</f>
        <v>0</v>
      </c>
      <c r="Z24" s="341">
        <f>Investissements!AA13*Investissements!$D46</f>
        <v>0</v>
      </c>
      <c r="AA24" s="341">
        <f>Investissements!AB13*Investissements!$D46</f>
        <v>0</v>
      </c>
      <c r="AB24" s="341">
        <f t="shared" si="14"/>
        <v>0</v>
      </c>
      <c r="AC24" s="341">
        <f>Investissements!AD13*Investissements!$D46</f>
        <v>0</v>
      </c>
      <c r="AD24" s="341">
        <f>Investissements!AE13*Investissements!$D46</f>
        <v>0</v>
      </c>
      <c r="AE24" s="341">
        <f t="shared" si="15"/>
        <v>0</v>
      </c>
      <c r="AF24" s="341">
        <f>Investissements!AG13*Investissements!$D46</f>
        <v>0</v>
      </c>
      <c r="AG24" s="341">
        <f>Investissements!AH13*Investissements!$D46</f>
        <v>0</v>
      </c>
      <c r="AH24" s="341">
        <f t="shared" si="16"/>
        <v>0</v>
      </c>
      <c r="AI24" s="341">
        <f>Investissements!AJ13*Investissements!$D46</f>
        <v>0</v>
      </c>
      <c r="AJ24" s="341">
        <f>Investissements!AK13*Investissements!$D46</f>
        <v>0</v>
      </c>
      <c r="AK24" s="341">
        <f t="shared" si="17"/>
        <v>0</v>
      </c>
      <c r="AM24" s="353">
        <f>Investissements!AO13*Investissements!$D46</f>
        <v>0</v>
      </c>
      <c r="AN24" s="353">
        <f>Investissements!AP13*Investissements!$D46</f>
        <v>0</v>
      </c>
      <c r="AO24" s="353">
        <f>Investissements!AQ13*Investissements!$D46</f>
        <v>0</v>
      </c>
      <c r="AP24" s="353">
        <f>Investissements!AR13*Investissements!$D46</f>
        <v>0</v>
      </c>
      <c r="AQ24" s="353">
        <f>Investissements!AS13*Investissements!$D46</f>
        <v>0</v>
      </c>
    </row>
    <row r="25" spans="2:43" ht="15" customHeight="1">
      <c r="B25" s="376">
        <f>Investissements!C14</f>
        <v>0</v>
      </c>
      <c r="C25" s="341">
        <f>Investissements!D14*Investissements!$D47</f>
        <v>0</v>
      </c>
      <c r="D25" s="341">
        <f>Investissements!E14*Investissements!$D47</f>
        <v>0</v>
      </c>
      <c r="E25" s="341">
        <f>Investissements!F14*Investissements!$D47</f>
        <v>0</v>
      </c>
      <c r="F25" s="341">
        <f>Investissements!G14*Investissements!$D47</f>
        <v>0</v>
      </c>
      <c r="G25" s="341">
        <f>Investissements!H14*Investissements!$D47</f>
        <v>0</v>
      </c>
      <c r="H25" s="341">
        <f>Investissements!I14*Investissements!$D47</f>
        <v>0</v>
      </c>
      <c r="I25" s="341">
        <f>Investissements!J14*Investissements!$D47</f>
        <v>0</v>
      </c>
      <c r="J25" s="341">
        <f>Investissements!K14*Investissements!$D47</f>
        <v>0</v>
      </c>
      <c r="K25" s="341">
        <f>Investissements!L14*Investissements!$D47</f>
        <v>0</v>
      </c>
      <c r="L25" s="341">
        <f>Investissements!M14*Investissements!$D47</f>
        <v>0</v>
      </c>
      <c r="M25" s="341">
        <f>Investissements!N14*Investissements!$D47</f>
        <v>0</v>
      </c>
      <c r="N25" s="341">
        <f>Investissements!O14*Investissements!$D47</f>
        <v>0</v>
      </c>
      <c r="O25" s="341">
        <f t="shared" si="13"/>
        <v>0</v>
      </c>
      <c r="P25" s="341">
        <f>Investissements!Q14*Investissements!$D47</f>
        <v>0</v>
      </c>
      <c r="Q25" s="341">
        <f>Investissements!R14*Investissements!$D47</f>
        <v>0</v>
      </c>
      <c r="R25" s="341">
        <f>Investissements!S14*Investissements!$D47</f>
        <v>0</v>
      </c>
      <c r="S25" s="341">
        <f>Investissements!T14*Investissements!$D47</f>
        <v>0</v>
      </c>
      <c r="T25" s="341">
        <f>Investissements!U14*Investissements!$D47</f>
        <v>0</v>
      </c>
      <c r="U25" s="341">
        <f>Investissements!V14*Investissements!$D47</f>
        <v>0</v>
      </c>
      <c r="V25" s="341">
        <f>Investissements!W14*Investissements!$D47</f>
        <v>0</v>
      </c>
      <c r="W25" s="341">
        <f>Investissements!X14*Investissements!$D47</f>
        <v>0</v>
      </c>
      <c r="X25" s="341">
        <f>Investissements!Y14*Investissements!$D47</f>
        <v>0</v>
      </c>
      <c r="Y25" s="341">
        <f>Investissements!Z14*Investissements!$D47</f>
        <v>0</v>
      </c>
      <c r="Z25" s="341">
        <f>Investissements!AA14*Investissements!$D47</f>
        <v>0</v>
      </c>
      <c r="AA25" s="341">
        <f>Investissements!AB14*Investissements!$D47</f>
        <v>0</v>
      </c>
      <c r="AB25" s="341">
        <f t="shared" si="14"/>
        <v>0</v>
      </c>
      <c r="AC25" s="341">
        <f>Investissements!AD14*Investissements!$D47</f>
        <v>0</v>
      </c>
      <c r="AD25" s="341">
        <f>Investissements!AE14*Investissements!$D47</f>
        <v>0</v>
      </c>
      <c r="AE25" s="341">
        <f t="shared" si="15"/>
        <v>0</v>
      </c>
      <c r="AF25" s="341">
        <f>Investissements!AG14*Investissements!$D47</f>
        <v>0</v>
      </c>
      <c r="AG25" s="341">
        <f>Investissements!AH14*Investissements!$D47</f>
        <v>0</v>
      </c>
      <c r="AH25" s="341">
        <f t="shared" si="16"/>
        <v>0</v>
      </c>
      <c r="AI25" s="341">
        <f>Investissements!AJ14*Investissements!$D47</f>
        <v>0</v>
      </c>
      <c r="AJ25" s="341">
        <f>Investissements!AK14*Investissements!$D47</f>
        <v>0</v>
      </c>
      <c r="AK25" s="341">
        <f t="shared" si="17"/>
        <v>0</v>
      </c>
      <c r="AM25" s="353">
        <f>Investissements!AO14*Investissements!$D47</f>
        <v>0</v>
      </c>
      <c r="AN25" s="353">
        <f>Investissements!AP14*Investissements!$D47</f>
        <v>0</v>
      </c>
      <c r="AO25" s="353">
        <f>Investissements!AQ14*Investissements!$D47</f>
        <v>0</v>
      </c>
      <c r="AP25" s="353">
        <f>Investissements!AR14*Investissements!$D47</f>
        <v>0</v>
      </c>
      <c r="AQ25" s="353">
        <f>Investissements!AS14*Investissements!$D47</f>
        <v>0</v>
      </c>
    </row>
    <row r="26" spans="2:43" ht="15" customHeight="1">
      <c r="B26" s="376">
        <f>Investissements!C15</f>
        <v>0</v>
      </c>
      <c r="C26" s="341">
        <f>Investissements!D15*Investissements!$D48</f>
        <v>0</v>
      </c>
      <c r="D26" s="341">
        <f>Investissements!E15*Investissements!$D48</f>
        <v>0</v>
      </c>
      <c r="E26" s="341">
        <f>Investissements!F15*Investissements!$D48</f>
        <v>0</v>
      </c>
      <c r="F26" s="341">
        <f>Investissements!G15*Investissements!$D48</f>
        <v>0</v>
      </c>
      <c r="G26" s="341">
        <f>Investissements!H15*Investissements!$D48</f>
        <v>0</v>
      </c>
      <c r="H26" s="341">
        <f>Investissements!I15*Investissements!$D48</f>
        <v>0</v>
      </c>
      <c r="I26" s="341">
        <f>Investissements!J15*Investissements!$D48</f>
        <v>0</v>
      </c>
      <c r="J26" s="341">
        <f>Investissements!K15*Investissements!$D48</f>
        <v>0</v>
      </c>
      <c r="K26" s="341">
        <f>Investissements!L15*Investissements!$D48</f>
        <v>0</v>
      </c>
      <c r="L26" s="341">
        <f>Investissements!M15*Investissements!$D48</f>
        <v>0</v>
      </c>
      <c r="M26" s="341">
        <f>Investissements!N15*Investissements!$D48</f>
        <v>0</v>
      </c>
      <c r="N26" s="341">
        <f>Investissements!O15*Investissements!$D48</f>
        <v>0</v>
      </c>
      <c r="O26" s="341">
        <f t="shared" si="13"/>
        <v>0</v>
      </c>
      <c r="P26" s="341">
        <f>Investissements!Q15*Investissements!$D48</f>
        <v>0</v>
      </c>
      <c r="Q26" s="341">
        <f>Investissements!R15*Investissements!$D48</f>
        <v>0</v>
      </c>
      <c r="R26" s="341">
        <f>Investissements!S15*Investissements!$D48</f>
        <v>0</v>
      </c>
      <c r="S26" s="341">
        <f>Investissements!T15*Investissements!$D48</f>
        <v>0</v>
      </c>
      <c r="T26" s="341">
        <f>Investissements!U15*Investissements!$D48</f>
        <v>0</v>
      </c>
      <c r="U26" s="341">
        <f>Investissements!V15*Investissements!$D48</f>
        <v>0</v>
      </c>
      <c r="V26" s="341">
        <f>Investissements!W15*Investissements!$D48</f>
        <v>0</v>
      </c>
      <c r="W26" s="341">
        <f>Investissements!X15*Investissements!$D48</f>
        <v>0</v>
      </c>
      <c r="X26" s="341">
        <f>Investissements!Y15*Investissements!$D48</f>
        <v>0</v>
      </c>
      <c r="Y26" s="341">
        <f>Investissements!Z15*Investissements!$D48</f>
        <v>0</v>
      </c>
      <c r="Z26" s="341">
        <f>Investissements!AA15*Investissements!$D48</f>
        <v>0</v>
      </c>
      <c r="AA26" s="341">
        <f>Investissements!AB15*Investissements!$D48</f>
        <v>0</v>
      </c>
      <c r="AB26" s="341">
        <f t="shared" si="14"/>
        <v>0</v>
      </c>
      <c r="AC26" s="341">
        <f>Investissements!AD15*Investissements!$D48</f>
        <v>0</v>
      </c>
      <c r="AD26" s="341">
        <f>Investissements!AE15*Investissements!$D48</f>
        <v>0</v>
      </c>
      <c r="AE26" s="341">
        <f t="shared" si="15"/>
        <v>0</v>
      </c>
      <c r="AF26" s="341">
        <f>Investissements!AG15*Investissements!$D48</f>
        <v>0</v>
      </c>
      <c r="AG26" s="341">
        <f>Investissements!AH15*Investissements!$D48</f>
        <v>0</v>
      </c>
      <c r="AH26" s="341">
        <f t="shared" si="16"/>
        <v>0</v>
      </c>
      <c r="AI26" s="341">
        <f>Investissements!AJ15*Investissements!$D48</f>
        <v>0</v>
      </c>
      <c r="AJ26" s="341">
        <f>Investissements!AK15*Investissements!$D48</f>
        <v>0</v>
      </c>
      <c r="AK26" s="341">
        <f t="shared" si="17"/>
        <v>0</v>
      </c>
      <c r="AM26" s="353">
        <f>Investissements!AO15*Investissements!$D48</f>
        <v>0</v>
      </c>
      <c r="AN26" s="353">
        <f>Investissements!AP15*Investissements!$D48</f>
        <v>0</v>
      </c>
      <c r="AO26" s="353">
        <f>Investissements!AQ15*Investissements!$D48</f>
        <v>0</v>
      </c>
      <c r="AP26" s="353">
        <f>Investissements!AR15*Investissements!$D48</f>
        <v>0</v>
      </c>
      <c r="AQ26" s="353">
        <f>Investissements!AS15*Investissements!$D48</f>
        <v>0</v>
      </c>
    </row>
    <row r="27" spans="2:43" ht="15" customHeight="1">
      <c r="B27" s="376">
        <f>Investissements!C16</f>
        <v>0</v>
      </c>
      <c r="C27" s="341">
        <f>Investissements!D16*Investissements!$D49</f>
        <v>0</v>
      </c>
      <c r="D27" s="341">
        <f>Investissements!E16*Investissements!$D49</f>
        <v>0</v>
      </c>
      <c r="E27" s="341">
        <f>Investissements!F16*Investissements!$D49</f>
        <v>0</v>
      </c>
      <c r="F27" s="341">
        <f>Investissements!G16*Investissements!$D49</f>
        <v>0</v>
      </c>
      <c r="G27" s="341">
        <f>Investissements!H16*Investissements!$D49</f>
        <v>0</v>
      </c>
      <c r="H27" s="341">
        <f>Investissements!I16*Investissements!$D49</f>
        <v>0</v>
      </c>
      <c r="I27" s="341">
        <f>Investissements!J16*Investissements!$D49</f>
        <v>0</v>
      </c>
      <c r="J27" s="341">
        <f>Investissements!K16*Investissements!$D49</f>
        <v>0</v>
      </c>
      <c r="K27" s="341">
        <f>Investissements!L16*Investissements!$D49</f>
        <v>0</v>
      </c>
      <c r="L27" s="341">
        <f>Investissements!M16*Investissements!$D49</f>
        <v>0</v>
      </c>
      <c r="M27" s="341">
        <f>Investissements!N16*Investissements!$D49</f>
        <v>0</v>
      </c>
      <c r="N27" s="341">
        <f>Investissements!O16*Investissements!$D49</f>
        <v>0</v>
      </c>
      <c r="O27" s="341">
        <f t="shared" si="13"/>
        <v>0</v>
      </c>
      <c r="P27" s="341">
        <f>Investissements!Q16*Investissements!$D49</f>
        <v>0</v>
      </c>
      <c r="Q27" s="341">
        <f>Investissements!R16*Investissements!$D49</f>
        <v>0</v>
      </c>
      <c r="R27" s="341">
        <f>Investissements!S16*Investissements!$D49</f>
        <v>0</v>
      </c>
      <c r="S27" s="341">
        <f>Investissements!T16*Investissements!$D49</f>
        <v>0</v>
      </c>
      <c r="T27" s="341">
        <f>Investissements!U16*Investissements!$D49</f>
        <v>0</v>
      </c>
      <c r="U27" s="341">
        <f>Investissements!V16*Investissements!$D49</f>
        <v>0</v>
      </c>
      <c r="V27" s="341">
        <f>Investissements!W16*Investissements!$D49</f>
        <v>0</v>
      </c>
      <c r="W27" s="341">
        <f>Investissements!X16*Investissements!$D49</f>
        <v>0</v>
      </c>
      <c r="X27" s="341">
        <f>Investissements!Y16*Investissements!$D49</f>
        <v>0</v>
      </c>
      <c r="Y27" s="341">
        <f>Investissements!Z16*Investissements!$D49</f>
        <v>0</v>
      </c>
      <c r="Z27" s="341">
        <f>Investissements!AA16*Investissements!$D49</f>
        <v>0</v>
      </c>
      <c r="AA27" s="341">
        <f>Investissements!AB16*Investissements!$D49</f>
        <v>0</v>
      </c>
      <c r="AB27" s="341">
        <f t="shared" si="14"/>
        <v>0</v>
      </c>
      <c r="AC27" s="341">
        <f>Investissements!AD16*Investissements!$D49</f>
        <v>0</v>
      </c>
      <c r="AD27" s="341">
        <f>Investissements!AE16*Investissements!$D49</f>
        <v>0</v>
      </c>
      <c r="AE27" s="341">
        <f t="shared" si="15"/>
        <v>0</v>
      </c>
      <c r="AF27" s="341">
        <f>Investissements!AG16*Investissements!$D49</f>
        <v>0</v>
      </c>
      <c r="AG27" s="341">
        <f>Investissements!AH16*Investissements!$D49</f>
        <v>0</v>
      </c>
      <c r="AH27" s="341">
        <f t="shared" si="16"/>
        <v>0</v>
      </c>
      <c r="AI27" s="341">
        <f>Investissements!AJ16*Investissements!$D49</f>
        <v>0</v>
      </c>
      <c r="AJ27" s="341">
        <f>Investissements!AK16*Investissements!$D49</f>
        <v>0</v>
      </c>
      <c r="AK27" s="341">
        <f t="shared" si="17"/>
        <v>0</v>
      </c>
      <c r="AM27" s="353">
        <f>Investissements!AO16*Investissements!$D49</f>
        <v>0</v>
      </c>
      <c r="AN27" s="353">
        <f>Investissements!AP16*Investissements!$D49</f>
        <v>0</v>
      </c>
      <c r="AO27" s="353">
        <f>Investissements!AQ16*Investissements!$D49</f>
        <v>0</v>
      </c>
      <c r="AP27" s="353">
        <f>Investissements!AR16*Investissements!$D49</f>
        <v>0</v>
      </c>
      <c r="AQ27" s="353">
        <f>Investissements!AS16*Investissements!$D49</f>
        <v>0</v>
      </c>
    </row>
    <row r="28" spans="2:43" ht="15" customHeight="1">
      <c r="B28" s="376">
        <f>Investissements!C17</f>
        <v>0</v>
      </c>
      <c r="C28" s="341">
        <f>Investissements!D17*Investissements!$D50</f>
        <v>0</v>
      </c>
      <c r="D28" s="341">
        <f>Investissements!E17*Investissements!$D50</f>
        <v>0</v>
      </c>
      <c r="E28" s="341">
        <f>Investissements!F17*Investissements!$D50</f>
        <v>0</v>
      </c>
      <c r="F28" s="341">
        <f>Investissements!G17*Investissements!$D50</f>
        <v>0</v>
      </c>
      <c r="G28" s="341">
        <f>Investissements!H17*Investissements!$D50</f>
        <v>0</v>
      </c>
      <c r="H28" s="341">
        <f>Investissements!I17*Investissements!$D50</f>
        <v>0</v>
      </c>
      <c r="I28" s="341">
        <f>Investissements!J17*Investissements!$D50</f>
        <v>0</v>
      </c>
      <c r="J28" s="341">
        <f>Investissements!K17*Investissements!$D50</f>
        <v>0</v>
      </c>
      <c r="K28" s="341">
        <f>Investissements!L17*Investissements!$D50</f>
        <v>0</v>
      </c>
      <c r="L28" s="341">
        <f>Investissements!M17*Investissements!$D50</f>
        <v>0</v>
      </c>
      <c r="M28" s="341">
        <f>Investissements!N17*Investissements!$D50</f>
        <v>0</v>
      </c>
      <c r="N28" s="341">
        <f>Investissements!O17*Investissements!$D50</f>
        <v>0</v>
      </c>
      <c r="O28" s="341">
        <f t="shared" si="13"/>
        <v>0</v>
      </c>
      <c r="P28" s="341">
        <f>Investissements!Q17*Investissements!$D50</f>
        <v>0</v>
      </c>
      <c r="Q28" s="341">
        <f>Investissements!R17*Investissements!$D50</f>
        <v>0</v>
      </c>
      <c r="R28" s="341">
        <f>Investissements!S17*Investissements!$D50</f>
        <v>0</v>
      </c>
      <c r="S28" s="341">
        <f>Investissements!T17*Investissements!$D50</f>
        <v>0</v>
      </c>
      <c r="T28" s="341">
        <f>Investissements!U17*Investissements!$D50</f>
        <v>0</v>
      </c>
      <c r="U28" s="341">
        <f>Investissements!V17*Investissements!$D50</f>
        <v>0</v>
      </c>
      <c r="V28" s="341">
        <f>Investissements!W17*Investissements!$D50</f>
        <v>0</v>
      </c>
      <c r="W28" s="341">
        <f>Investissements!X17*Investissements!$D50</f>
        <v>0</v>
      </c>
      <c r="X28" s="341">
        <f>Investissements!Y17*Investissements!$D50</f>
        <v>0</v>
      </c>
      <c r="Y28" s="341">
        <f>Investissements!Z17*Investissements!$D50</f>
        <v>0</v>
      </c>
      <c r="Z28" s="341">
        <f>Investissements!AA17*Investissements!$D50</f>
        <v>0</v>
      </c>
      <c r="AA28" s="341">
        <f>Investissements!AB17*Investissements!$D50</f>
        <v>0</v>
      </c>
      <c r="AB28" s="341">
        <f t="shared" si="14"/>
        <v>0</v>
      </c>
      <c r="AC28" s="341">
        <f>Investissements!AD17*Investissements!$D50</f>
        <v>0</v>
      </c>
      <c r="AD28" s="341">
        <f>Investissements!AE17*Investissements!$D50</f>
        <v>0</v>
      </c>
      <c r="AE28" s="341">
        <f t="shared" si="15"/>
        <v>0</v>
      </c>
      <c r="AF28" s="341">
        <f>Investissements!AG17*Investissements!$D50</f>
        <v>0</v>
      </c>
      <c r="AG28" s="341">
        <f>Investissements!AH17*Investissements!$D50</f>
        <v>0</v>
      </c>
      <c r="AH28" s="341">
        <f t="shared" si="16"/>
        <v>0</v>
      </c>
      <c r="AI28" s="341">
        <f>Investissements!AJ17*Investissements!$D50</f>
        <v>0</v>
      </c>
      <c r="AJ28" s="341">
        <f>Investissements!AK17*Investissements!$D50</f>
        <v>0</v>
      </c>
      <c r="AK28" s="341">
        <f t="shared" si="17"/>
        <v>0</v>
      </c>
      <c r="AM28" s="353">
        <f>Investissements!AO17*Investissements!$D50</f>
        <v>0</v>
      </c>
      <c r="AN28" s="353">
        <f>Investissements!AP17*Investissements!$D50</f>
        <v>0</v>
      </c>
      <c r="AO28" s="353">
        <f>Investissements!AQ17*Investissements!$D50</f>
        <v>0</v>
      </c>
      <c r="AP28" s="353">
        <f>Investissements!AR17*Investissements!$D50</f>
        <v>0</v>
      </c>
      <c r="AQ28" s="353">
        <f>Investissements!AS17*Investissements!$D50</f>
        <v>0</v>
      </c>
    </row>
    <row r="29" spans="2:43" ht="15" customHeight="1">
      <c r="B29" s="376">
        <f>Investissements!C18</f>
        <v>0</v>
      </c>
      <c r="C29" s="341">
        <f>Investissements!D18*Investissements!$D51</f>
        <v>0</v>
      </c>
      <c r="D29" s="341">
        <f>Investissements!E18*Investissements!$D51</f>
        <v>0</v>
      </c>
      <c r="E29" s="341">
        <f>Investissements!F18*Investissements!$D51</f>
        <v>0</v>
      </c>
      <c r="F29" s="341">
        <f>Investissements!G18*Investissements!$D51</f>
        <v>0</v>
      </c>
      <c r="G29" s="341">
        <f>Investissements!H18*Investissements!$D51</f>
        <v>0</v>
      </c>
      <c r="H29" s="341">
        <f>Investissements!I18*Investissements!$D51</f>
        <v>0</v>
      </c>
      <c r="I29" s="341">
        <f>Investissements!J18*Investissements!$D51</f>
        <v>0</v>
      </c>
      <c r="J29" s="341">
        <f>Investissements!K18*Investissements!$D51</f>
        <v>0</v>
      </c>
      <c r="K29" s="341">
        <f>Investissements!L18*Investissements!$D51</f>
        <v>0</v>
      </c>
      <c r="L29" s="341">
        <f>Investissements!M18*Investissements!$D51</f>
        <v>0</v>
      </c>
      <c r="M29" s="341">
        <f>Investissements!N18*Investissements!$D51</f>
        <v>0</v>
      </c>
      <c r="N29" s="341">
        <f>Investissements!O18*Investissements!$D51</f>
        <v>0</v>
      </c>
      <c r="O29" s="341">
        <f t="shared" si="13"/>
        <v>0</v>
      </c>
      <c r="P29" s="341">
        <f>Investissements!Q18*Investissements!$D51</f>
        <v>0</v>
      </c>
      <c r="Q29" s="341">
        <f>Investissements!R18*Investissements!$D51</f>
        <v>0</v>
      </c>
      <c r="R29" s="341">
        <f>Investissements!S18*Investissements!$D51</f>
        <v>0</v>
      </c>
      <c r="S29" s="341">
        <f>Investissements!T18*Investissements!$D51</f>
        <v>0</v>
      </c>
      <c r="T29" s="341">
        <f>Investissements!U18*Investissements!$D51</f>
        <v>0</v>
      </c>
      <c r="U29" s="341">
        <f>Investissements!V18*Investissements!$D51</f>
        <v>0</v>
      </c>
      <c r="V29" s="341">
        <f>Investissements!W18*Investissements!$D51</f>
        <v>0</v>
      </c>
      <c r="W29" s="341">
        <f>Investissements!X18*Investissements!$D51</f>
        <v>0</v>
      </c>
      <c r="X29" s="341">
        <f>Investissements!Y18*Investissements!$D51</f>
        <v>0</v>
      </c>
      <c r="Y29" s="341">
        <f>Investissements!Z18*Investissements!$D51</f>
        <v>0</v>
      </c>
      <c r="Z29" s="341">
        <f>Investissements!AA18*Investissements!$D51</f>
        <v>0</v>
      </c>
      <c r="AA29" s="341">
        <f>Investissements!AB18*Investissements!$D51</f>
        <v>0</v>
      </c>
      <c r="AB29" s="341">
        <f t="shared" si="14"/>
        <v>0</v>
      </c>
      <c r="AC29" s="341">
        <f>Investissements!AD18*Investissements!$D51</f>
        <v>0</v>
      </c>
      <c r="AD29" s="341">
        <f>Investissements!AE18*Investissements!$D51</f>
        <v>0</v>
      </c>
      <c r="AE29" s="341">
        <f t="shared" si="15"/>
        <v>0</v>
      </c>
      <c r="AF29" s="341">
        <f>Investissements!AG18*Investissements!$D51</f>
        <v>0</v>
      </c>
      <c r="AG29" s="341">
        <f>Investissements!AH18*Investissements!$D51</f>
        <v>0</v>
      </c>
      <c r="AH29" s="341">
        <f t="shared" si="16"/>
        <v>0</v>
      </c>
      <c r="AI29" s="341">
        <f>Investissements!AJ18*Investissements!$D51</f>
        <v>0</v>
      </c>
      <c r="AJ29" s="341">
        <f>Investissements!AK18*Investissements!$D51</f>
        <v>0</v>
      </c>
      <c r="AK29" s="341">
        <f t="shared" si="17"/>
        <v>0</v>
      </c>
      <c r="AM29" s="353">
        <f>Investissements!AO18*Investissements!$D51</f>
        <v>0</v>
      </c>
      <c r="AN29" s="353">
        <f>Investissements!AP18*Investissements!$D51</f>
        <v>0</v>
      </c>
      <c r="AO29" s="353">
        <f>Investissements!AQ18*Investissements!$D51</f>
        <v>0</v>
      </c>
      <c r="AP29" s="353">
        <f>Investissements!AR18*Investissements!$D51</f>
        <v>0</v>
      </c>
      <c r="AQ29" s="353">
        <f>Investissements!AS18*Investissements!$D51</f>
        <v>0</v>
      </c>
    </row>
    <row r="30" spans="2:43" ht="15" customHeight="1">
      <c r="B30" s="376">
        <f>Investissements!C19</f>
        <v>0</v>
      </c>
      <c r="C30" s="341">
        <f>Investissements!D19*Investissements!$D52</f>
        <v>0</v>
      </c>
      <c r="D30" s="341">
        <f>Investissements!E19*Investissements!$D52</f>
        <v>0</v>
      </c>
      <c r="E30" s="341">
        <f>Investissements!F19*Investissements!$D52</f>
        <v>0</v>
      </c>
      <c r="F30" s="341">
        <f>Investissements!G19*Investissements!$D52</f>
        <v>0</v>
      </c>
      <c r="G30" s="341">
        <f>Investissements!H19*Investissements!$D52</f>
        <v>0</v>
      </c>
      <c r="H30" s="341">
        <f>Investissements!I19*Investissements!$D52</f>
        <v>0</v>
      </c>
      <c r="I30" s="341">
        <f>Investissements!J19*Investissements!$D52</f>
        <v>0</v>
      </c>
      <c r="J30" s="341">
        <f>Investissements!K19*Investissements!$D52</f>
        <v>0</v>
      </c>
      <c r="K30" s="341">
        <f>Investissements!L19*Investissements!$D52</f>
        <v>0</v>
      </c>
      <c r="L30" s="341">
        <f>Investissements!M19*Investissements!$D52</f>
        <v>0</v>
      </c>
      <c r="M30" s="341">
        <f>Investissements!N19*Investissements!$D52</f>
        <v>0</v>
      </c>
      <c r="N30" s="341">
        <f>Investissements!O19*Investissements!$D52</f>
        <v>0</v>
      </c>
      <c r="O30" s="341">
        <f t="shared" si="13"/>
        <v>0</v>
      </c>
      <c r="P30" s="341">
        <f>Investissements!Q19*Investissements!$D52</f>
        <v>0</v>
      </c>
      <c r="Q30" s="341">
        <f>Investissements!R19*Investissements!$D52</f>
        <v>0</v>
      </c>
      <c r="R30" s="341">
        <f>Investissements!S19*Investissements!$D52</f>
        <v>0</v>
      </c>
      <c r="S30" s="341">
        <f>Investissements!T19*Investissements!$D52</f>
        <v>0</v>
      </c>
      <c r="T30" s="341">
        <f>Investissements!U19*Investissements!$D52</f>
        <v>0</v>
      </c>
      <c r="U30" s="341">
        <f>Investissements!V19*Investissements!$D52</f>
        <v>0</v>
      </c>
      <c r="V30" s="341">
        <f>Investissements!W19*Investissements!$D52</f>
        <v>0</v>
      </c>
      <c r="W30" s="341">
        <f>Investissements!X19*Investissements!$D52</f>
        <v>0</v>
      </c>
      <c r="X30" s="341">
        <f>Investissements!Y19*Investissements!$D52</f>
        <v>0</v>
      </c>
      <c r="Y30" s="341">
        <f>Investissements!Z19*Investissements!$D52</f>
        <v>0</v>
      </c>
      <c r="Z30" s="341">
        <f>Investissements!AA19*Investissements!$D52</f>
        <v>0</v>
      </c>
      <c r="AA30" s="341">
        <f>Investissements!AB19*Investissements!$D52</f>
        <v>0</v>
      </c>
      <c r="AB30" s="341">
        <f t="shared" si="14"/>
        <v>0</v>
      </c>
      <c r="AC30" s="341">
        <f>Investissements!AD19*Investissements!$D52</f>
        <v>0</v>
      </c>
      <c r="AD30" s="341">
        <f>Investissements!AE19*Investissements!$D52</f>
        <v>0</v>
      </c>
      <c r="AE30" s="341">
        <f t="shared" si="15"/>
        <v>0</v>
      </c>
      <c r="AF30" s="341">
        <f>Investissements!AG19*Investissements!$D52</f>
        <v>0</v>
      </c>
      <c r="AG30" s="341">
        <f>Investissements!AH19*Investissements!$D52</f>
        <v>0</v>
      </c>
      <c r="AH30" s="341">
        <f t="shared" si="16"/>
        <v>0</v>
      </c>
      <c r="AI30" s="341">
        <f>Investissements!AJ19*Investissements!$D52</f>
        <v>0</v>
      </c>
      <c r="AJ30" s="341">
        <f>Investissements!AK19*Investissements!$D52</f>
        <v>0</v>
      </c>
      <c r="AK30" s="341">
        <f t="shared" si="17"/>
        <v>0</v>
      </c>
      <c r="AM30" s="353">
        <f>Investissements!AO19*Investissements!$D52</f>
        <v>0</v>
      </c>
      <c r="AN30" s="353">
        <f>Investissements!AP19*Investissements!$D52</f>
        <v>0</v>
      </c>
      <c r="AO30" s="353">
        <f>Investissements!AQ19*Investissements!$D52</f>
        <v>0</v>
      </c>
      <c r="AP30" s="353">
        <f>Investissements!AR19*Investissements!$D52</f>
        <v>0</v>
      </c>
      <c r="AQ30" s="353">
        <f>Investissements!AS19*Investissements!$D52</f>
        <v>0</v>
      </c>
    </row>
    <row r="31" spans="2:43" ht="15" customHeight="1">
      <c r="B31" s="376">
        <f>Investissements!C20</f>
        <v>0</v>
      </c>
      <c r="C31" s="341">
        <f>Investissements!D20*Investissements!$D53</f>
        <v>0</v>
      </c>
      <c r="D31" s="341">
        <f>Investissements!E20*Investissements!$D53</f>
        <v>0</v>
      </c>
      <c r="E31" s="341">
        <f>Investissements!F20*Investissements!$D53</f>
        <v>0</v>
      </c>
      <c r="F31" s="341">
        <f>Investissements!G20*Investissements!$D53</f>
        <v>0</v>
      </c>
      <c r="G31" s="341">
        <f>Investissements!H20*Investissements!$D53</f>
        <v>0</v>
      </c>
      <c r="H31" s="341">
        <f>Investissements!I20*Investissements!$D53</f>
        <v>0</v>
      </c>
      <c r="I31" s="341">
        <f>Investissements!J20*Investissements!$D53</f>
        <v>0</v>
      </c>
      <c r="J31" s="341">
        <f>Investissements!K20*Investissements!$D53</f>
        <v>0</v>
      </c>
      <c r="K31" s="341">
        <f>Investissements!L20*Investissements!$D53</f>
        <v>0</v>
      </c>
      <c r="L31" s="341">
        <f>Investissements!M20*Investissements!$D53</f>
        <v>0</v>
      </c>
      <c r="M31" s="341">
        <f>Investissements!N20*Investissements!$D53</f>
        <v>0</v>
      </c>
      <c r="N31" s="341">
        <f>Investissements!O20*Investissements!$D53</f>
        <v>0</v>
      </c>
      <c r="O31" s="341">
        <f t="shared" si="13"/>
        <v>0</v>
      </c>
      <c r="P31" s="341">
        <f>Investissements!Q20*Investissements!$D53</f>
        <v>0</v>
      </c>
      <c r="Q31" s="341">
        <f>Investissements!R20*Investissements!$D53</f>
        <v>0</v>
      </c>
      <c r="R31" s="341">
        <f>Investissements!S20*Investissements!$D53</f>
        <v>0</v>
      </c>
      <c r="S31" s="341">
        <f>Investissements!T20*Investissements!$D53</f>
        <v>0</v>
      </c>
      <c r="T31" s="341">
        <f>Investissements!U20*Investissements!$D53</f>
        <v>0</v>
      </c>
      <c r="U31" s="341">
        <f>Investissements!V20*Investissements!$D53</f>
        <v>0</v>
      </c>
      <c r="V31" s="341">
        <f>Investissements!W20*Investissements!$D53</f>
        <v>0</v>
      </c>
      <c r="W31" s="341">
        <f>Investissements!X20*Investissements!$D53</f>
        <v>0</v>
      </c>
      <c r="X31" s="341">
        <f>Investissements!Y20*Investissements!$D53</f>
        <v>0</v>
      </c>
      <c r="Y31" s="341">
        <f>Investissements!Z20*Investissements!$D53</f>
        <v>0</v>
      </c>
      <c r="Z31" s="341">
        <f>Investissements!AA20*Investissements!$D53</f>
        <v>0</v>
      </c>
      <c r="AA31" s="341">
        <f>Investissements!AB20*Investissements!$D53</f>
        <v>0</v>
      </c>
      <c r="AB31" s="341">
        <f t="shared" si="14"/>
        <v>0</v>
      </c>
      <c r="AC31" s="341">
        <f>Investissements!AD20*Investissements!$D53</f>
        <v>0</v>
      </c>
      <c r="AD31" s="341">
        <f>Investissements!AE20*Investissements!$D53</f>
        <v>0</v>
      </c>
      <c r="AE31" s="341">
        <f t="shared" si="15"/>
        <v>0</v>
      </c>
      <c r="AF31" s="341">
        <f>Investissements!AG20*Investissements!$D53</f>
        <v>0</v>
      </c>
      <c r="AG31" s="341">
        <f>Investissements!AH20*Investissements!$D53</f>
        <v>0</v>
      </c>
      <c r="AH31" s="341">
        <f t="shared" si="16"/>
        <v>0</v>
      </c>
      <c r="AI31" s="341">
        <f>Investissements!AJ20*Investissements!$D53</f>
        <v>0</v>
      </c>
      <c r="AJ31" s="341">
        <f>Investissements!AK20*Investissements!$D53</f>
        <v>0</v>
      </c>
      <c r="AK31" s="341">
        <f t="shared" si="17"/>
        <v>0</v>
      </c>
      <c r="AM31" s="353">
        <f>Investissements!AO20*Investissements!$D53</f>
        <v>0</v>
      </c>
      <c r="AN31" s="353">
        <f>Investissements!AP20*Investissements!$D53</f>
        <v>0</v>
      </c>
      <c r="AO31" s="353">
        <f>Investissements!AQ20*Investissements!$D53</f>
        <v>0</v>
      </c>
      <c r="AP31" s="353">
        <f>Investissements!AR20*Investissements!$D53</f>
        <v>0</v>
      </c>
      <c r="AQ31" s="353">
        <f>Investissements!AS20*Investissements!$D53</f>
        <v>0</v>
      </c>
    </row>
    <row r="32" spans="2:43" ht="15" customHeight="1">
      <c r="B32" s="376">
        <f>Investissements!C21</f>
        <v>0</v>
      </c>
      <c r="C32" s="341">
        <f>Investissements!D21*Investissements!$D54</f>
        <v>0</v>
      </c>
      <c r="D32" s="341">
        <f>Investissements!E21*Investissements!$D54</f>
        <v>0</v>
      </c>
      <c r="E32" s="341">
        <f>Investissements!F21*Investissements!$D54</f>
        <v>0</v>
      </c>
      <c r="F32" s="341">
        <f>Investissements!G21*Investissements!$D54</f>
        <v>0</v>
      </c>
      <c r="G32" s="341">
        <f>Investissements!H21*Investissements!$D54</f>
        <v>0</v>
      </c>
      <c r="H32" s="341">
        <f>Investissements!I21*Investissements!$D54</f>
        <v>0</v>
      </c>
      <c r="I32" s="341">
        <f>Investissements!J21*Investissements!$D54</f>
        <v>0</v>
      </c>
      <c r="J32" s="341">
        <f>Investissements!K21*Investissements!$D54</f>
        <v>0</v>
      </c>
      <c r="K32" s="341">
        <f>Investissements!L21*Investissements!$D54</f>
        <v>0</v>
      </c>
      <c r="L32" s="341">
        <f>Investissements!M21*Investissements!$D54</f>
        <v>0</v>
      </c>
      <c r="M32" s="341">
        <f>Investissements!N21*Investissements!$D54</f>
        <v>0</v>
      </c>
      <c r="N32" s="341">
        <f>Investissements!O21*Investissements!$D54</f>
        <v>0</v>
      </c>
      <c r="O32" s="341">
        <f t="shared" si="13"/>
        <v>0</v>
      </c>
      <c r="P32" s="341">
        <f>Investissements!Q21*Investissements!$D54</f>
        <v>0</v>
      </c>
      <c r="Q32" s="341">
        <f>Investissements!R21*Investissements!$D54</f>
        <v>0</v>
      </c>
      <c r="R32" s="341">
        <f>Investissements!S21*Investissements!$D54</f>
        <v>0</v>
      </c>
      <c r="S32" s="341">
        <f>Investissements!T21*Investissements!$D54</f>
        <v>0</v>
      </c>
      <c r="T32" s="341">
        <f>Investissements!U21*Investissements!$D54</f>
        <v>0</v>
      </c>
      <c r="U32" s="341">
        <f>Investissements!V21*Investissements!$D54</f>
        <v>0</v>
      </c>
      <c r="V32" s="341">
        <f>Investissements!W21*Investissements!$D54</f>
        <v>0</v>
      </c>
      <c r="W32" s="341">
        <f>Investissements!X21*Investissements!$D54</f>
        <v>0</v>
      </c>
      <c r="X32" s="341">
        <f>Investissements!Y21*Investissements!$D54</f>
        <v>0</v>
      </c>
      <c r="Y32" s="341">
        <f>Investissements!Z21*Investissements!$D54</f>
        <v>0</v>
      </c>
      <c r="Z32" s="341">
        <f>Investissements!AA21*Investissements!$D54</f>
        <v>0</v>
      </c>
      <c r="AA32" s="341">
        <f>Investissements!AB21*Investissements!$D54</f>
        <v>0</v>
      </c>
      <c r="AB32" s="341">
        <f t="shared" si="14"/>
        <v>0</v>
      </c>
      <c r="AC32" s="341">
        <f>Investissements!AD21*Investissements!$D54</f>
        <v>0</v>
      </c>
      <c r="AD32" s="341">
        <f>Investissements!AE21*Investissements!$D54</f>
        <v>0</v>
      </c>
      <c r="AE32" s="341">
        <f t="shared" si="15"/>
        <v>0</v>
      </c>
      <c r="AF32" s="341">
        <f>Investissements!AG21*Investissements!$D54</f>
        <v>0</v>
      </c>
      <c r="AG32" s="341">
        <f>Investissements!AH21*Investissements!$D54</f>
        <v>0</v>
      </c>
      <c r="AH32" s="341">
        <f t="shared" si="16"/>
        <v>0</v>
      </c>
      <c r="AI32" s="341">
        <f>Investissements!AJ21*Investissements!$D54</f>
        <v>0</v>
      </c>
      <c r="AJ32" s="341">
        <f>Investissements!AK21*Investissements!$D54</f>
        <v>0</v>
      </c>
      <c r="AK32" s="341">
        <f t="shared" si="17"/>
        <v>0</v>
      </c>
      <c r="AM32" s="353">
        <f>Investissements!AO21*Investissements!$D54</f>
        <v>0</v>
      </c>
      <c r="AN32" s="353">
        <f>Investissements!AP21*Investissements!$D54</f>
        <v>0</v>
      </c>
      <c r="AO32" s="353">
        <f>Investissements!AQ21*Investissements!$D54</f>
        <v>0</v>
      </c>
      <c r="AP32" s="353">
        <f>Investissements!AR21*Investissements!$D54</f>
        <v>0</v>
      </c>
      <c r="AQ32" s="353">
        <f>Investissements!AS21*Investissements!$D54</f>
        <v>0</v>
      </c>
    </row>
    <row r="33" spans="2:43" ht="15" customHeight="1">
      <c r="B33" s="376">
        <f>Investissements!C22</f>
        <v>0</v>
      </c>
      <c r="C33" s="341">
        <f>Investissements!D22*Investissements!$D55</f>
        <v>0</v>
      </c>
      <c r="D33" s="341">
        <f>Investissements!E22*Investissements!$D55</f>
        <v>0</v>
      </c>
      <c r="E33" s="341">
        <f>Investissements!F22*Investissements!$D55</f>
        <v>0</v>
      </c>
      <c r="F33" s="341">
        <f>Investissements!G22*Investissements!$D55</f>
        <v>0</v>
      </c>
      <c r="G33" s="341">
        <f>Investissements!H22*Investissements!$D55</f>
        <v>0</v>
      </c>
      <c r="H33" s="341">
        <f>Investissements!I22*Investissements!$D55</f>
        <v>0</v>
      </c>
      <c r="I33" s="341">
        <f>Investissements!J22*Investissements!$D55</f>
        <v>0</v>
      </c>
      <c r="J33" s="341">
        <f>Investissements!K22*Investissements!$D55</f>
        <v>0</v>
      </c>
      <c r="K33" s="341">
        <f>Investissements!L22*Investissements!$D55</f>
        <v>0</v>
      </c>
      <c r="L33" s="341">
        <f>Investissements!M22*Investissements!$D55</f>
        <v>0</v>
      </c>
      <c r="M33" s="341">
        <f>Investissements!N22*Investissements!$D55</f>
        <v>0</v>
      </c>
      <c r="N33" s="341">
        <f>Investissements!O22*Investissements!$D55</f>
        <v>0</v>
      </c>
      <c r="O33" s="341">
        <f t="shared" si="13"/>
        <v>0</v>
      </c>
      <c r="P33" s="341">
        <f>Investissements!Q22*Investissements!$D55</f>
        <v>0</v>
      </c>
      <c r="Q33" s="341">
        <f>Investissements!R22*Investissements!$D55</f>
        <v>0</v>
      </c>
      <c r="R33" s="341">
        <f>Investissements!S22*Investissements!$D55</f>
        <v>0</v>
      </c>
      <c r="S33" s="341">
        <f>Investissements!T22*Investissements!$D55</f>
        <v>0</v>
      </c>
      <c r="T33" s="341">
        <f>Investissements!U22*Investissements!$D55</f>
        <v>0</v>
      </c>
      <c r="U33" s="341">
        <f>Investissements!V22*Investissements!$D55</f>
        <v>0</v>
      </c>
      <c r="V33" s="341">
        <f>Investissements!W22*Investissements!$D55</f>
        <v>0</v>
      </c>
      <c r="W33" s="341">
        <f>Investissements!X22*Investissements!$D55</f>
        <v>0</v>
      </c>
      <c r="X33" s="341">
        <f>Investissements!Y22*Investissements!$D55</f>
        <v>0</v>
      </c>
      <c r="Y33" s="341">
        <f>Investissements!Z22*Investissements!$D55</f>
        <v>0</v>
      </c>
      <c r="Z33" s="341">
        <f>Investissements!AA22*Investissements!$D55</f>
        <v>0</v>
      </c>
      <c r="AA33" s="341">
        <f>Investissements!AB22*Investissements!$D55</f>
        <v>0</v>
      </c>
      <c r="AB33" s="341">
        <f t="shared" si="14"/>
        <v>0</v>
      </c>
      <c r="AC33" s="341">
        <f>Investissements!AD22*Investissements!$D55</f>
        <v>0</v>
      </c>
      <c r="AD33" s="341">
        <f>Investissements!AE22*Investissements!$D55</f>
        <v>0</v>
      </c>
      <c r="AE33" s="341">
        <f t="shared" si="15"/>
        <v>0</v>
      </c>
      <c r="AF33" s="341">
        <f>Investissements!AG22*Investissements!$D55</f>
        <v>0</v>
      </c>
      <c r="AG33" s="341">
        <f>Investissements!AH22*Investissements!$D55</f>
        <v>0</v>
      </c>
      <c r="AH33" s="341">
        <f t="shared" si="16"/>
        <v>0</v>
      </c>
      <c r="AI33" s="341">
        <f>Investissements!AJ22*Investissements!$D55</f>
        <v>0</v>
      </c>
      <c r="AJ33" s="341">
        <f>Investissements!AK22*Investissements!$D55</f>
        <v>0</v>
      </c>
      <c r="AK33" s="341">
        <f t="shared" si="17"/>
        <v>0</v>
      </c>
      <c r="AM33" s="353">
        <f>Investissements!AO22*Investissements!$D55</f>
        <v>0</v>
      </c>
      <c r="AN33" s="353">
        <f>Investissements!AP22*Investissements!$D55</f>
        <v>0</v>
      </c>
      <c r="AO33" s="353">
        <f>Investissements!AQ22*Investissements!$D55</f>
        <v>0</v>
      </c>
      <c r="AP33" s="353">
        <f>Investissements!AR22*Investissements!$D55</f>
        <v>0</v>
      </c>
      <c r="AQ33" s="353">
        <f>Investissements!AS22*Investissements!$D55</f>
        <v>0</v>
      </c>
    </row>
    <row r="34" spans="2:43" ht="15" customHeight="1">
      <c r="B34" s="376">
        <f>Investissements!C23</f>
        <v>0</v>
      </c>
      <c r="C34" s="341">
        <f>Investissements!D23*Investissements!$D56</f>
        <v>0</v>
      </c>
      <c r="D34" s="341">
        <f>Investissements!E23*Investissements!$D56</f>
        <v>0</v>
      </c>
      <c r="E34" s="341">
        <f>Investissements!F23*Investissements!$D56</f>
        <v>0</v>
      </c>
      <c r="F34" s="341">
        <f>Investissements!G23*Investissements!$D56</f>
        <v>0</v>
      </c>
      <c r="G34" s="341">
        <f>Investissements!H23*Investissements!$D56</f>
        <v>0</v>
      </c>
      <c r="H34" s="341">
        <f>Investissements!I23*Investissements!$D56</f>
        <v>0</v>
      </c>
      <c r="I34" s="341">
        <f>Investissements!J23*Investissements!$D56</f>
        <v>0</v>
      </c>
      <c r="J34" s="341">
        <f>Investissements!K23*Investissements!$D56</f>
        <v>0</v>
      </c>
      <c r="K34" s="341">
        <f>Investissements!L23*Investissements!$D56</f>
        <v>0</v>
      </c>
      <c r="L34" s="341">
        <f>Investissements!M23*Investissements!$D56</f>
        <v>0</v>
      </c>
      <c r="M34" s="341">
        <f>Investissements!N23*Investissements!$D56</f>
        <v>0</v>
      </c>
      <c r="N34" s="341">
        <f>Investissements!O23*Investissements!$D56</f>
        <v>0</v>
      </c>
      <c r="O34" s="341">
        <f t="shared" si="13"/>
        <v>0</v>
      </c>
      <c r="P34" s="341">
        <f>Investissements!Q23*Investissements!$D56</f>
        <v>0</v>
      </c>
      <c r="Q34" s="341">
        <f>Investissements!R23*Investissements!$D56</f>
        <v>0</v>
      </c>
      <c r="R34" s="341">
        <f>Investissements!S23*Investissements!$D56</f>
        <v>0</v>
      </c>
      <c r="S34" s="341">
        <f>Investissements!T23*Investissements!$D56</f>
        <v>0</v>
      </c>
      <c r="T34" s="341">
        <f>Investissements!U23*Investissements!$D56</f>
        <v>0</v>
      </c>
      <c r="U34" s="341">
        <f>Investissements!V23*Investissements!$D56</f>
        <v>0</v>
      </c>
      <c r="V34" s="341">
        <f>Investissements!W23*Investissements!$D56</f>
        <v>0</v>
      </c>
      <c r="W34" s="341">
        <f>Investissements!X23*Investissements!$D56</f>
        <v>0</v>
      </c>
      <c r="X34" s="341">
        <f>Investissements!Y23*Investissements!$D56</f>
        <v>0</v>
      </c>
      <c r="Y34" s="341">
        <f>Investissements!Z23*Investissements!$D56</f>
        <v>0</v>
      </c>
      <c r="Z34" s="341">
        <f>Investissements!AA23*Investissements!$D56</f>
        <v>0</v>
      </c>
      <c r="AA34" s="341">
        <f>Investissements!AB23*Investissements!$D56</f>
        <v>0</v>
      </c>
      <c r="AB34" s="341">
        <f t="shared" si="14"/>
        <v>0</v>
      </c>
      <c r="AC34" s="341">
        <f>Investissements!AD23*Investissements!$D56</f>
        <v>0</v>
      </c>
      <c r="AD34" s="341">
        <f>Investissements!AE23*Investissements!$D56</f>
        <v>0</v>
      </c>
      <c r="AE34" s="341">
        <f t="shared" si="15"/>
        <v>0</v>
      </c>
      <c r="AF34" s="341">
        <f>Investissements!AG23*Investissements!$D56</f>
        <v>0</v>
      </c>
      <c r="AG34" s="341">
        <f>Investissements!AH23*Investissements!$D56</f>
        <v>0</v>
      </c>
      <c r="AH34" s="341">
        <f t="shared" si="16"/>
        <v>0</v>
      </c>
      <c r="AI34" s="341">
        <f>Investissements!AJ23*Investissements!$D56</f>
        <v>0</v>
      </c>
      <c r="AJ34" s="341">
        <f>Investissements!AK23*Investissements!$D56</f>
        <v>0</v>
      </c>
      <c r="AK34" s="341">
        <f t="shared" si="17"/>
        <v>0</v>
      </c>
      <c r="AM34" s="353">
        <f>Investissements!AO23*Investissements!$D56</f>
        <v>0</v>
      </c>
      <c r="AN34" s="353">
        <f>Investissements!AP23*Investissements!$D56</f>
        <v>0</v>
      </c>
      <c r="AO34" s="353">
        <f>Investissements!AQ23*Investissements!$D56</f>
        <v>0</v>
      </c>
      <c r="AP34" s="353">
        <f>Investissements!AR23*Investissements!$D56</f>
        <v>0</v>
      </c>
      <c r="AQ34" s="353">
        <f>Investissements!AS23*Investissements!$D56</f>
        <v>0</v>
      </c>
    </row>
    <row r="35" spans="2:43" ht="15" customHeight="1">
      <c r="B35" s="376">
        <f>Investissements!C24</f>
        <v>0</v>
      </c>
      <c r="C35" s="341">
        <f>Investissements!D24*Investissements!$D57</f>
        <v>0</v>
      </c>
      <c r="D35" s="341">
        <f>Investissements!E24*Investissements!$D57</f>
        <v>0</v>
      </c>
      <c r="E35" s="341">
        <f>Investissements!F24*Investissements!$D57</f>
        <v>0</v>
      </c>
      <c r="F35" s="341">
        <f>Investissements!G24*Investissements!$D57</f>
        <v>0</v>
      </c>
      <c r="G35" s="341">
        <f>Investissements!H24*Investissements!$D57</f>
        <v>0</v>
      </c>
      <c r="H35" s="341">
        <f>Investissements!I24*Investissements!$D57</f>
        <v>0</v>
      </c>
      <c r="I35" s="341">
        <f>Investissements!J24*Investissements!$D57</f>
        <v>0</v>
      </c>
      <c r="J35" s="341">
        <f>Investissements!K24*Investissements!$D57</f>
        <v>0</v>
      </c>
      <c r="K35" s="341">
        <f>Investissements!L24*Investissements!$D57</f>
        <v>0</v>
      </c>
      <c r="L35" s="341">
        <f>Investissements!M24*Investissements!$D57</f>
        <v>0</v>
      </c>
      <c r="M35" s="341">
        <f>Investissements!N24*Investissements!$D57</f>
        <v>0</v>
      </c>
      <c r="N35" s="341">
        <f>Investissements!O24*Investissements!$D57</f>
        <v>0</v>
      </c>
      <c r="O35" s="341">
        <f t="shared" si="13"/>
        <v>0</v>
      </c>
      <c r="P35" s="341">
        <f>Investissements!Q24*Investissements!$D57</f>
        <v>0</v>
      </c>
      <c r="Q35" s="341">
        <f>Investissements!R24*Investissements!$D57</f>
        <v>0</v>
      </c>
      <c r="R35" s="341">
        <f>Investissements!S24*Investissements!$D57</f>
        <v>0</v>
      </c>
      <c r="S35" s="341">
        <f>Investissements!T24*Investissements!$D57</f>
        <v>0</v>
      </c>
      <c r="T35" s="341">
        <f>Investissements!U24*Investissements!$D57</f>
        <v>0</v>
      </c>
      <c r="U35" s="341">
        <f>Investissements!V24*Investissements!$D57</f>
        <v>0</v>
      </c>
      <c r="V35" s="341">
        <f>Investissements!W24*Investissements!$D57</f>
        <v>0</v>
      </c>
      <c r="W35" s="341">
        <f>Investissements!X24*Investissements!$D57</f>
        <v>0</v>
      </c>
      <c r="X35" s="341">
        <f>Investissements!Y24*Investissements!$D57</f>
        <v>0</v>
      </c>
      <c r="Y35" s="341">
        <f>Investissements!Z24*Investissements!$D57</f>
        <v>0</v>
      </c>
      <c r="Z35" s="341">
        <f>Investissements!AA24*Investissements!$D57</f>
        <v>0</v>
      </c>
      <c r="AA35" s="341">
        <f>Investissements!AB24*Investissements!$D57</f>
        <v>0</v>
      </c>
      <c r="AB35" s="341">
        <f t="shared" si="14"/>
        <v>0</v>
      </c>
      <c r="AC35" s="341">
        <f>Investissements!AD24*Investissements!$D57</f>
        <v>0</v>
      </c>
      <c r="AD35" s="341">
        <f>Investissements!AE24*Investissements!$D57</f>
        <v>0</v>
      </c>
      <c r="AE35" s="341">
        <f t="shared" si="15"/>
        <v>0</v>
      </c>
      <c r="AF35" s="341">
        <f>Investissements!AG24*Investissements!$D57</f>
        <v>0</v>
      </c>
      <c r="AG35" s="341">
        <f>Investissements!AH24*Investissements!$D57</f>
        <v>0</v>
      </c>
      <c r="AH35" s="341">
        <f t="shared" si="16"/>
        <v>0</v>
      </c>
      <c r="AI35" s="341">
        <f>Investissements!AJ24*Investissements!$D57</f>
        <v>0</v>
      </c>
      <c r="AJ35" s="341">
        <f>Investissements!AK24*Investissements!$D57</f>
        <v>0</v>
      </c>
      <c r="AK35" s="341">
        <f t="shared" si="17"/>
        <v>0</v>
      </c>
      <c r="AM35" s="353">
        <f>Investissements!AO24*Investissements!$D57</f>
        <v>0</v>
      </c>
      <c r="AN35" s="353">
        <f>Investissements!AP24*Investissements!$D57</f>
        <v>0</v>
      </c>
      <c r="AO35" s="353">
        <f>Investissements!AQ24*Investissements!$D57</f>
        <v>0</v>
      </c>
      <c r="AP35" s="353">
        <f>Investissements!AR24*Investissements!$D57</f>
        <v>0</v>
      </c>
      <c r="AQ35" s="353">
        <f>Investissements!AS24*Investissements!$D57</f>
        <v>0</v>
      </c>
    </row>
    <row r="36" spans="2:43" ht="15" customHeight="1">
      <c r="B36" s="376">
        <f>Investissements!C25</f>
        <v>0</v>
      </c>
      <c r="C36" s="341">
        <f>Investissements!D25*Investissements!$D58</f>
        <v>0</v>
      </c>
      <c r="D36" s="341">
        <f>Investissements!E25*Investissements!$D58</f>
        <v>0</v>
      </c>
      <c r="E36" s="341">
        <f>Investissements!F25*Investissements!$D58</f>
        <v>0</v>
      </c>
      <c r="F36" s="341">
        <f>Investissements!G25*Investissements!$D58</f>
        <v>0</v>
      </c>
      <c r="G36" s="341">
        <f>Investissements!H25*Investissements!$D58</f>
        <v>0</v>
      </c>
      <c r="H36" s="341">
        <f>Investissements!I25*Investissements!$D58</f>
        <v>0</v>
      </c>
      <c r="I36" s="341">
        <f>Investissements!J25*Investissements!$D58</f>
        <v>0</v>
      </c>
      <c r="J36" s="341">
        <f>Investissements!K25*Investissements!$D58</f>
        <v>0</v>
      </c>
      <c r="K36" s="341">
        <f>Investissements!L25*Investissements!$D58</f>
        <v>0</v>
      </c>
      <c r="L36" s="341">
        <f>Investissements!M25*Investissements!$D58</f>
        <v>0</v>
      </c>
      <c r="M36" s="341">
        <f>Investissements!N25*Investissements!$D58</f>
        <v>0</v>
      </c>
      <c r="N36" s="341">
        <f>Investissements!O25*Investissements!$D58</f>
        <v>0</v>
      </c>
      <c r="O36" s="341">
        <f t="shared" si="13"/>
        <v>0</v>
      </c>
      <c r="P36" s="341">
        <f>Investissements!Q25*Investissements!$D58</f>
        <v>0</v>
      </c>
      <c r="Q36" s="341">
        <f>Investissements!R25*Investissements!$D58</f>
        <v>0</v>
      </c>
      <c r="R36" s="341">
        <f>Investissements!S25*Investissements!$D58</f>
        <v>0</v>
      </c>
      <c r="S36" s="341">
        <f>Investissements!T25*Investissements!$D58</f>
        <v>0</v>
      </c>
      <c r="T36" s="341">
        <f>Investissements!U25*Investissements!$D58</f>
        <v>0</v>
      </c>
      <c r="U36" s="341">
        <f>Investissements!V25*Investissements!$D58</f>
        <v>0</v>
      </c>
      <c r="V36" s="341">
        <f>Investissements!W25*Investissements!$D58</f>
        <v>0</v>
      </c>
      <c r="W36" s="341">
        <f>Investissements!X25*Investissements!$D58</f>
        <v>0</v>
      </c>
      <c r="X36" s="341">
        <f>Investissements!Y25*Investissements!$D58</f>
        <v>0</v>
      </c>
      <c r="Y36" s="341">
        <f>Investissements!Z25*Investissements!$D58</f>
        <v>0</v>
      </c>
      <c r="Z36" s="341">
        <f>Investissements!AA25*Investissements!$D58</f>
        <v>0</v>
      </c>
      <c r="AA36" s="341">
        <f>Investissements!AB25*Investissements!$D58</f>
        <v>0</v>
      </c>
      <c r="AB36" s="341">
        <f t="shared" si="14"/>
        <v>0</v>
      </c>
      <c r="AC36" s="341">
        <f>Investissements!AD25*Investissements!$D58</f>
        <v>0</v>
      </c>
      <c r="AD36" s="341">
        <f>Investissements!AE25*Investissements!$D58</f>
        <v>0</v>
      </c>
      <c r="AE36" s="341">
        <f t="shared" si="15"/>
        <v>0</v>
      </c>
      <c r="AF36" s="341">
        <f>Investissements!AG25*Investissements!$D58</f>
        <v>0</v>
      </c>
      <c r="AG36" s="341">
        <f>Investissements!AH25*Investissements!$D58</f>
        <v>0</v>
      </c>
      <c r="AH36" s="341">
        <f t="shared" si="16"/>
        <v>0</v>
      </c>
      <c r="AI36" s="341">
        <f>Investissements!AJ25*Investissements!$D58</f>
        <v>0</v>
      </c>
      <c r="AJ36" s="341">
        <f>Investissements!AK25*Investissements!$D58</f>
        <v>0</v>
      </c>
      <c r="AK36" s="341">
        <f t="shared" si="17"/>
        <v>0</v>
      </c>
      <c r="AM36" s="353">
        <f>Investissements!AO25*Investissements!$D58</f>
        <v>0</v>
      </c>
      <c r="AN36" s="353">
        <f>Investissements!AP25*Investissements!$D58</f>
        <v>0</v>
      </c>
      <c r="AO36" s="353">
        <f>Investissements!AQ25*Investissements!$D58</f>
        <v>0</v>
      </c>
      <c r="AP36" s="353">
        <f>Investissements!AR25*Investissements!$D58</f>
        <v>0</v>
      </c>
      <c r="AQ36" s="353">
        <f>Investissements!AS25*Investissements!$D58</f>
        <v>0</v>
      </c>
    </row>
    <row r="37" spans="2:43" ht="15" customHeight="1">
      <c r="B37" s="376">
        <f>Investissements!C26</f>
        <v>0</v>
      </c>
      <c r="C37" s="341">
        <f>Investissements!D26*Investissements!$D59</f>
        <v>0</v>
      </c>
      <c r="D37" s="341">
        <f>Investissements!E26*Investissements!$D59</f>
        <v>0</v>
      </c>
      <c r="E37" s="341">
        <f>Investissements!F26*Investissements!$D59</f>
        <v>0</v>
      </c>
      <c r="F37" s="341">
        <f>Investissements!G26*Investissements!$D59</f>
        <v>0</v>
      </c>
      <c r="G37" s="341">
        <f>Investissements!H26*Investissements!$D59</f>
        <v>0</v>
      </c>
      <c r="H37" s="341">
        <f>Investissements!I26*Investissements!$D59</f>
        <v>0</v>
      </c>
      <c r="I37" s="341">
        <f>Investissements!J26*Investissements!$D59</f>
        <v>0</v>
      </c>
      <c r="J37" s="341">
        <f>Investissements!K26*Investissements!$D59</f>
        <v>0</v>
      </c>
      <c r="K37" s="341">
        <f>Investissements!L26*Investissements!$D59</f>
        <v>0</v>
      </c>
      <c r="L37" s="341">
        <f>Investissements!M26*Investissements!$D59</f>
        <v>0</v>
      </c>
      <c r="M37" s="341">
        <f>Investissements!N26*Investissements!$D59</f>
        <v>0</v>
      </c>
      <c r="N37" s="341">
        <f>Investissements!O26*Investissements!$D59</f>
        <v>0</v>
      </c>
      <c r="O37" s="341">
        <f t="shared" si="13"/>
        <v>0</v>
      </c>
      <c r="P37" s="341">
        <f>Investissements!Q26*Investissements!$D59</f>
        <v>0</v>
      </c>
      <c r="Q37" s="341">
        <f>Investissements!R26*Investissements!$D59</f>
        <v>0</v>
      </c>
      <c r="R37" s="341">
        <f>Investissements!S26*Investissements!$D59</f>
        <v>0</v>
      </c>
      <c r="S37" s="341">
        <f>Investissements!T26*Investissements!$D59</f>
        <v>0</v>
      </c>
      <c r="T37" s="341">
        <f>Investissements!U26*Investissements!$D59</f>
        <v>0</v>
      </c>
      <c r="U37" s="341">
        <f>Investissements!V26*Investissements!$D59</f>
        <v>0</v>
      </c>
      <c r="V37" s="341">
        <f>Investissements!W26*Investissements!$D59</f>
        <v>0</v>
      </c>
      <c r="W37" s="341">
        <f>Investissements!X26*Investissements!$D59</f>
        <v>0</v>
      </c>
      <c r="X37" s="341">
        <f>Investissements!Y26*Investissements!$D59</f>
        <v>0</v>
      </c>
      <c r="Y37" s="341">
        <f>Investissements!Z26*Investissements!$D59</f>
        <v>0</v>
      </c>
      <c r="Z37" s="341">
        <f>Investissements!AA26*Investissements!$D59</f>
        <v>0</v>
      </c>
      <c r="AA37" s="341">
        <f>Investissements!AB26*Investissements!$D59</f>
        <v>0</v>
      </c>
      <c r="AB37" s="341">
        <f t="shared" si="14"/>
        <v>0</v>
      </c>
      <c r="AC37" s="341">
        <f>Investissements!AD26*Investissements!$D59</f>
        <v>0</v>
      </c>
      <c r="AD37" s="341">
        <f>Investissements!AE26*Investissements!$D59</f>
        <v>0</v>
      </c>
      <c r="AE37" s="341">
        <f t="shared" si="15"/>
        <v>0</v>
      </c>
      <c r="AF37" s="341">
        <f>Investissements!AG26*Investissements!$D59</f>
        <v>0</v>
      </c>
      <c r="AG37" s="341">
        <f>Investissements!AH26*Investissements!$D59</f>
        <v>0</v>
      </c>
      <c r="AH37" s="341">
        <f t="shared" si="16"/>
        <v>0</v>
      </c>
      <c r="AI37" s="341">
        <f>Investissements!AJ26*Investissements!$D59</f>
        <v>0</v>
      </c>
      <c r="AJ37" s="341">
        <f>Investissements!AK26*Investissements!$D59</f>
        <v>0</v>
      </c>
      <c r="AK37" s="341">
        <f t="shared" si="17"/>
        <v>0</v>
      </c>
      <c r="AM37" s="353">
        <f>Investissements!AO26*Investissements!$D59</f>
        <v>0</v>
      </c>
      <c r="AN37" s="353">
        <f>Investissements!AP26*Investissements!$D59</f>
        <v>0</v>
      </c>
      <c r="AO37" s="353">
        <f>Investissements!AQ26*Investissements!$D59</f>
        <v>0</v>
      </c>
      <c r="AP37" s="353">
        <f>Investissements!AR26*Investissements!$D59</f>
        <v>0</v>
      </c>
      <c r="AQ37" s="353">
        <f>Investissements!AS26*Investissements!$D59</f>
        <v>0</v>
      </c>
    </row>
    <row r="38" spans="2:43" ht="15" customHeight="1">
      <c r="B38" s="376">
        <f>Investissements!C27</f>
        <v>0</v>
      </c>
      <c r="C38" s="341">
        <f>Investissements!D27*Investissements!$D60</f>
        <v>0</v>
      </c>
      <c r="D38" s="341">
        <f>Investissements!E27*Investissements!$D60</f>
        <v>0</v>
      </c>
      <c r="E38" s="341">
        <f>Investissements!F27*Investissements!$D60</f>
        <v>0</v>
      </c>
      <c r="F38" s="341">
        <f>Investissements!G27*Investissements!$D60</f>
        <v>0</v>
      </c>
      <c r="G38" s="341">
        <f>Investissements!H27*Investissements!$D60</f>
        <v>0</v>
      </c>
      <c r="H38" s="341">
        <f>Investissements!I27*Investissements!$D60</f>
        <v>0</v>
      </c>
      <c r="I38" s="341">
        <f>Investissements!J27*Investissements!$D60</f>
        <v>0</v>
      </c>
      <c r="J38" s="341">
        <f>Investissements!K27*Investissements!$D60</f>
        <v>0</v>
      </c>
      <c r="K38" s="341">
        <f>Investissements!L27*Investissements!$D60</f>
        <v>0</v>
      </c>
      <c r="L38" s="341">
        <f>Investissements!M27*Investissements!$D60</f>
        <v>0</v>
      </c>
      <c r="M38" s="341">
        <f>Investissements!N27*Investissements!$D60</f>
        <v>0</v>
      </c>
      <c r="N38" s="341">
        <f>Investissements!O27*Investissements!$D60</f>
        <v>0</v>
      </c>
      <c r="O38" s="341">
        <f t="shared" si="13"/>
        <v>0</v>
      </c>
      <c r="P38" s="341">
        <f>Investissements!Q27*Investissements!$D60</f>
        <v>0</v>
      </c>
      <c r="Q38" s="341">
        <f>Investissements!R27*Investissements!$D60</f>
        <v>0</v>
      </c>
      <c r="R38" s="341">
        <f>Investissements!S27*Investissements!$D60</f>
        <v>0</v>
      </c>
      <c r="S38" s="341">
        <f>Investissements!T27*Investissements!$D60</f>
        <v>0</v>
      </c>
      <c r="T38" s="341">
        <f>Investissements!U27*Investissements!$D60</f>
        <v>0</v>
      </c>
      <c r="U38" s="341">
        <f>Investissements!V27*Investissements!$D60</f>
        <v>0</v>
      </c>
      <c r="V38" s="341">
        <f>Investissements!W27*Investissements!$D60</f>
        <v>0</v>
      </c>
      <c r="W38" s="341">
        <f>Investissements!X27*Investissements!$D60</f>
        <v>0</v>
      </c>
      <c r="X38" s="341">
        <f>Investissements!Y27*Investissements!$D60</f>
        <v>0</v>
      </c>
      <c r="Y38" s="341">
        <f>Investissements!Z27*Investissements!$D60</f>
        <v>0</v>
      </c>
      <c r="Z38" s="341">
        <f>Investissements!AA27*Investissements!$D60</f>
        <v>0</v>
      </c>
      <c r="AA38" s="341">
        <f>Investissements!AB27*Investissements!$D60</f>
        <v>0</v>
      </c>
      <c r="AB38" s="341">
        <f t="shared" si="14"/>
        <v>0</v>
      </c>
      <c r="AC38" s="341">
        <f>Investissements!AD27*Investissements!$D60</f>
        <v>0</v>
      </c>
      <c r="AD38" s="341">
        <f>Investissements!AE27*Investissements!$D60</f>
        <v>0</v>
      </c>
      <c r="AE38" s="341">
        <f t="shared" si="15"/>
        <v>0</v>
      </c>
      <c r="AF38" s="341">
        <f>Investissements!AG27*Investissements!$D60</f>
        <v>0</v>
      </c>
      <c r="AG38" s="341">
        <f>Investissements!AH27*Investissements!$D60</f>
        <v>0</v>
      </c>
      <c r="AH38" s="341">
        <f t="shared" si="16"/>
        <v>0</v>
      </c>
      <c r="AI38" s="341">
        <f>Investissements!AJ27*Investissements!$D60</f>
        <v>0</v>
      </c>
      <c r="AJ38" s="341">
        <f>Investissements!AK27*Investissements!$D60</f>
        <v>0</v>
      </c>
      <c r="AK38" s="341">
        <f t="shared" si="17"/>
        <v>0</v>
      </c>
      <c r="AM38" s="353">
        <f>Investissements!AO27*Investissements!$D60</f>
        <v>0</v>
      </c>
      <c r="AN38" s="353">
        <f>Investissements!AP27*Investissements!$D60</f>
        <v>0</v>
      </c>
      <c r="AO38" s="353">
        <f>Investissements!AQ27*Investissements!$D60</f>
        <v>0</v>
      </c>
      <c r="AP38" s="353">
        <f>Investissements!AR27*Investissements!$D60</f>
        <v>0</v>
      </c>
      <c r="AQ38" s="353">
        <f>Investissements!AS27*Investissements!$D60</f>
        <v>0</v>
      </c>
    </row>
    <row r="39" spans="2:43" ht="15" customHeight="1">
      <c r="B39" s="376">
        <f>Investissements!C28</f>
        <v>0</v>
      </c>
      <c r="C39" s="341">
        <f>Investissements!D28*Investissements!$D61</f>
        <v>0</v>
      </c>
      <c r="D39" s="341">
        <f>Investissements!E28*Investissements!$D61</f>
        <v>0</v>
      </c>
      <c r="E39" s="341">
        <f>Investissements!F28*Investissements!$D61</f>
        <v>0</v>
      </c>
      <c r="F39" s="341">
        <f>Investissements!G28*Investissements!$D61</f>
        <v>0</v>
      </c>
      <c r="G39" s="341">
        <f>Investissements!H28*Investissements!$D61</f>
        <v>0</v>
      </c>
      <c r="H39" s="341">
        <f>Investissements!I28*Investissements!$D61</f>
        <v>0</v>
      </c>
      <c r="I39" s="341">
        <f>Investissements!J28*Investissements!$D61</f>
        <v>0</v>
      </c>
      <c r="J39" s="341">
        <f>Investissements!K28*Investissements!$D61</f>
        <v>0</v>
      </c>
      <c r="K39" s="341">
        <f>Investissements!L28*Investissements!$D61</f>
        <v>0</v>
      </c>
      <c r="L39" s="341">
        <f>Investissements!M28*Investissements!$D61</f>
        <v>0</v>
      </c>
      <c r="M39" s="341">
        <f>Investissements!N28*Investissements!$D61</f>
        <v>0</v>
      </c>
      <c r="N39" s="341">
        <f>Investissements!O28*Investissements!$D61</f>
        <v>0</v>
      </c>
      <c r="O39" s="341">
        <f t="shared" si="13"/>
        <v>0</v>
      </c>
      <c r="P39" s="341">
        <f>Investissements!Q28*Investissements!$D61</f>
        <v>0</v>
      </c>
      <c r="Q39" s="341">
        <f>Investissements!R28*Investissements!$D61</f>
        <v>0</v>
      </c>
      <c r="R39" s="341">
        <f>Investissements!S28*Investissements!$D61</f>
        <v>0</v>
      </c>
      <c r="S39" s="341">
        <f>Investissements!T28*Investissements!$D61</f>
        <v>0</v>
      </c>
      <c r="T39" s="341">
        <f>Investissements!U28*Investissements!$D61</f>
        <v>0</v>
      </c>
      <c r="U39" s="341">
        <f>Investissements!V28*Investissements!$D61</f>
        <v>0</v>
      </c>
      <c r="V39" s="341">
        <f>Investissements!W28*Investissements!$D61</f>
        <v>0</v>
      </c>
      <c r="W39" s="341">
        <f>Investissements!X28*Investissements!$D61</f>
        <v>0</v>
      </c>
      <c r="X39" s="341">
        <f>Investissements!Y28*Investissements!$D61</f>
        <v>0</v>
      </c>
      <c r="Y39" s="341">
        <f>Investissements!Z28*Investissements!$D61</f>
        <v>0</v>
      </c>
      <c r="Z39" s="341">
        <f>Investissements!AA28*Investissements!$D61</f>
        <v>0</v>
      </c>
      <c r="AA39" s="341">
        <f>Investissements!AB28*Investissements!$D61</f>
        <v>0</v>
      </c>
      <c r="AB39" s="341">
        <f t="shared" si="14"/>
        <v>0</v>
      </c>
      <c r="AC39" s="341">
        <f>Investissements!AD28*Investissements!$D61</f>
        <v>0</v>
      </c>
      <c r="AD39" s="341">
        <f>Investissements!AE28*Investissements!$D61</f>
        <v>0</v>
      </c>
      <c r="AE39" s="341">
        <f t="shared" si="15"/>
        <v>0</v>
      </c>
      <c r="AF39" s="341">
        <f>Investissements!AG28*Investissements!$D61</f>
        <v>0</v>
      </c>
      <c r="AG39" s="341">
        <f>Investissements!AH28*Investissements!$D61</f>
        <v>0</v>
      </c>
      <c r="AH39" s="341">
        <f t="shared" si="16"/>
        <v>0</v>
      </c>
      <c r="AI39" s="341">
        <f>Investissements!AJ28*Investissements!$D61</f>
        <v>0</v>
      </c>
      <c r="AJ39" s="341">
        <f>Investissements!AK28*Investissements!$D61</f>
        <v>0</v>
      </c>
      <c r="AK39" s="341">
        <f t="shared" si="17"/>
        <v>0</v>
      </c>
      <c r="AM39" s="353">
        <f>Investissements!AO28*Investissements!$D61</f>
        <v>0</v>
      </c>
      <c r="AN39" s="353">
        <f>Investissements!AP28*Investissements!$D61</f>
        <v>0</v>
      </c>
      <c r="AO39" s="353">
        <f>Investissements!AQ28*Investissements!$D61</f>
        <v>0</v>
      </c>
      <c r="AP39" s="353">
        <f>Investissements!AR28*Investissements!$D61</f>
        <v>0</v>
      </c>
      <c r="AQ39" s="353">
        <f>Investissements!AS28*Investissements!$D61</f>
        <v>0</v>
      </c>
    </row>
    <row r="40" spans="2:43" ht="15" customHeight="1">
      <c r="B40" s="376">
        <f>Investissements!C29</f>
        <v>0</v>
      </c>
      <c r="C40" s="341">
        <f>Investissements!D29*Investissements!$D62</f>
        <v>0</v>
      </c>
      <c r="D40" s="341">
        <f>Investissements!E29*Investissements!$D62</f>
        <v>0</v>
      </c>
      <c r="E40" s="341">
        <f>Investissements!F29*Investissements!$D62</f>
        <v>0</v>
      </c>
      <c r="F40" s="341">
        <f>Investissements!G29*Investissements!$D62</f>
        <v>0</v>
      </c>
      <c r="G40" s="341">
        <f>Investissements!H29*Investissements!$D62</f>
        <v>0</v>
      </c>
      <c r="H40" s="341">
        <f>Investissements!I29*Investissements!$D62</f>
        <v>0</v>
      </c>
      <c r="I40" s="341">
        <f>Investissements!J29*Investissements!$D62</f>
        <v>0</v>
      </c>
      <c r="J40" s="341">
        <f>Investissements!K29*Investissements!$D62</f>
        <v>0</v>
      </c>
      <c r="K40" s="341">
        <f>Investissements!L29*Investissements!$D62</f>
        <v>0</v>
      </c>
      <c r="L40" s="341">
        <f>Investissements!M29*Investissements!$D62</f>
        <v>0</v>
      </c>
      <c r="M40" s="341">
        <f>Investissements!N29*Investissements!$D62</f>
        <v>0</v>
      </c>
      <c r="N40" s="341">
        <f>Investissements!O29*Investissements!$D62</f>
        <v>0</v>
      </c>
      <c r="O40" s="341">
        <f t="shared" si="13"/>
        <v>0</v>
      </c>
      <c r="P40" s="341">
        <f>Investissements!Q29*Investissements!$D62</f>
        <v>0</v>
      </c>
      <c r="Q40" s="341">
        <f>Investissements!R29*Investissements!$D62</f>
        <v>0</v>
      </c>
      <c r="R40" s="341">
        <f>Investissements!S29*Investissements!$D62</f>
        <v>0</v>
      </c>
      <c r="S40" s="341">
        <f>Investissements!T29*Investissements!$D62</f>
        <v>0</v>
      </c>
      <c r="T40" s="341">
        <f>Investissements!U29*Investissements!$D62</f>
        <v>0</v>
      </c>
      <c r="U40" s="341">
        <f>Investissements!V29*Investissements!$D62</f>
        <v>0</v>
      </c>
      <c r="V40" s="341">
        <f>Investissements!W29*Investissements!$D62</f>
        <v>0</v>
      </c>
      <c r="W40" s="341">
        <f>Investissements!X29*Investissements!$D62</f>
        <v>0</v>
      </c>
      <c r="X40" s="341">
        <f>Investissements!Y29*Investissements!$D62</f>
        <v>0</v>
      </c>
      <c r="Y40" s="341">
        <f>Investissements!Z29*Investissements!$D62</f>
        <v>0</v>
      </c>
      <c r="Z40" s="341">
        <f>Investissements!AA29*Investissements!$D62</f>
        <v>0</v>
      </c>
      <c r="AA40" s="341">
        <f>Investissements!AB29*Investissements!$D62</f>
        <v>0</v>
      </c>
      <c r="AB40" s="341">
        <f t="shared" si="14"/>
        <v>0</v>
      </c>
      <c r="AC40" s="341">
        <f>Investissements!AD29*Investissements!$D62</f>
        <v>0</v>
      </c>
      <c r="AD40" s="341">
        <f>Investissements!AE29*Investissements!$D62</f>
        <v>0</v>
      </c>
      <c r="AE40" s="341">
        <f t="shared" si="15"/>
        <v>0</v>
      </c>
      <c r="AF40" s="341">
        <f>Investissements!AG29*Investissements!$D62</f>
        <v>0</v>
      </c>
      <c r="AG40" s="341">
        <f>Investissements!AH29*Investissements!$D62</f>
        <v>0</v>
      </c>
      <c r="AH40" s="341">
        <f t="shared" si="16"/>
        <v>0</v>
      </c>
      <c r="AI40" s="341">
        <f>Investissements!AJ29*Investissements!$D62</f>
        <v>0</v>
      </c>
      <c r="AJ40" s="341">
        <f>Investissements!AK29*Investissements!$D62</f>
        <v>0</v>
      </c>
      <c r="AK40" s="341">
        <f t="shared" si="17"/>
        <v>0</v>
      </c>
      <c r="AM40" s="353">
        <f>Investissements!AO29*Investissements!$D62</f>
        <v>0</v>
      </c>
      <c r="AN40" s="353">
        <f>Investissements!AP29*Investissements!$D62</f>
        <v>0</v>
      </c>
      <c r="AO40" s="353">
        <f>Investissements!AQ29*Investissements!$D62</f>
        <v>0</v>
      </c>
      <c r="AP40" s="353">
        <f>Investissements!AR29*Investissements!$D62</f>
        <v>0</v>
      </c>
      <c r="AQ40" s="353">
        <f>Investissements!AS29*Investissements!$D62</f>
        <v>0</v>
      </c>
    </row>
    <row r="41" spans="2:43" ht="15" customHeight="1">
      <c r="B41" s="376">
        <f>Investissements!C30</f>
        <v>0</v>
      </c>
      <c r="C41" s="341">
        <f>Investissements!D30*Investissements!$D63</f>
        <v>0</v>
      </c>
      <c r="D41" s="341">
        <f>Investissements!E30*Investissements!$D63</f>
        <v>0</v>
      </c>
      <c r="E41" s="341">
        <f>Investissements!F30*Investissements!$D63</f>
        <v>0</v>
      </c>
      <c r="F41" s="341">
        <f>Investissements!G30*Investissements!$D63</f>
        <v>0</v>
      </c>
      <c r="G41" s="341">
        <f>Investissements!H30*Investissements!$D63</f>
        <v>0</v>
      </c>
      <c r="H41" s="341">
        <f>Investissements!I30*Investissements!$D63</f>
        <v>0</v>
      </c>
      <c r="I41" s="341">
        <f>Investissements!J30*Investissements!$D63</f>
        <v>0</v>
      </c>
      <c r="J41" s="341">
        <f>Investissements!K30*Investissements!$D63</f>
        <v>0</v>
      </c>
      <c r="K41" s="341">
        <f>Investissements!L30*Investissements!$D63</f>
        <v>0</v>
      </c>
      <c r="L41" s="341">
        <f>Investissements!M30*Investissements!$D63</f>
        <v>0</v>
      </c>
      <c r="M41" s="341">
        <f>Investissements!N30*Investissements!$D63</f>
        <v>0</v>
      </c>
      <c r="N41" s="341">
        <f>Investissements!O30*Investissements!$D63</f>
        <v>0</v>
      </c>
      <c r="O41" s="341">
        <f t="shared" si="13"/>
        <v>0</v>
      </c>
      <c r="P41" s="341">
        <f>Investissements!Q30*Investissements!$D63</f>
        <v>0</v>
      </c>
      <c r="Q41" s="341">
        <f>Investissements!R30*Investissements!$D63</f>
        <v>0</v>
      </c>
      <c r="R41" s="341">
        <f>Investissements!S30*Investissements!$D63</f>
        <v>0</v>
      </c>
      <c r="S41" s="341">
        <f>Investissements!T30*Investissements!$D63</f>
        <v>0</v>
      </c>
      <c r="T41" s="341">
        <f>Investissements!U30*Investissements!$D63</f>
        <v>0</v>
      </c>
      <c r="U41" s="341">
        <f>Investissements!V30*Investissements!$D63</f>
        <v>0</v>
      </c>
      <c r="V41" s="341">
        <f>Investissements!W30*Investissements!$D63</f>
        <v>0</v>
      </c>
      <c r="W41" s="341">
        <f>Investissements!X30*Investissements!$D63</f>
        <v>0</v>
      </c>
      <c r="X41" s="341">
        <f>Investissements!Y30*Investissements!$D63</f>
        <v>0</v>
      </c>
      <c r="Y41" s="341">
        <f>Investissements!Z30*Investissements!$D63</f>
        <v>0</v>
      </c>
      <c r="Z41" s="341">
        <f>Investissements!AA30*Investissements!$D63</f>
        <v>0</v>
      </c>
      <c r="AA41" s="341">
        <f>Investissements!AB30*Investissements!$D63</f>
        <v>0</v>
      </c>
      <c r="AB41" s="341">
        <f t="shared" si="14"/>
        <v>0</v>
      </c>
      <c r="AC41" s="341">
        <f>Investissements!AD30*Investissements!$D63</f>
        <v>0</v>
      </c>
      <c r="AD41" s="341">
        <f>Investissements!AE30*Investissements!$D63</f>
        <v>0</v>
      </c>
      <c r="AE41" s="341">
        <f t="shared" si="15"/>
        <v>0</v>
      </c>
      <c r="AF41" s="341">
        <f>Investissements!AG30*Investissements!$D63</f>
        <v>0</v>
      </c>
      <c r="AG41" s="341">
        <f>Investissements!AH30*Investissements!$D63</f>
        <v>0</v>
      </c>
      <c r="AH41" s="341">
        <f t="shared" si="16"/>
        <v>0</v>
      </c>
      <c r="AI41" s="341">
        <f>Investissements!AJ30*Investissements!$D63</f>
        <v>0</v>
      </c>
      <c r="AJ41" s="341">
        <f>Investissements!AK30*Investissements!$D63</f>
        <v>0</v>
      </c>
      <c r="AK41" s="341">
        <f t="shared" si="17"/>
        <v>0</v>
      </c>
      <c r="AM41" s="353">
        <f>Investissements!AO30*Investissements!$D63</f>
        <v>0</v>
      </c>
      <c r="AN41" s="353">
        <f>Investissements!AP30*Investissements!$D63</f>
        <v>0</v>
      </c>
      <c r="AO41" s="353">
        <f>Investissements!AQ30*Investissements!$D63</f>
        <v>0</v>
      </c>
      <c r="AP41" s="353">
        <f>Investissements!AR30*Investissements!$D63</f>
        <v>0</v>
      </c>
      <c r="AQ41" s="353">
        <f>Investissements!AS30*Investissements!$D63</f>
        <v>0</v>
      </c>
    </row>
    <row r="42" spans="2:43" ht="15" customHeight="1">
      <c r="B42" s="376">
        <f>Investissements!C31</f>
        <v>0</v>
      </c>
      <c r="C42" s="341">
        <f>Investissements!D31*Investissements!$D64</f>
        <v>0</v>
      </c>
      <c r="D42" s="341">
        <f>Investissements!E31*Investissements!$D64</f>
        <v>0</v>
      </c>
      <c r="E42" s="341">
        <f>Investissements!F31*Investissements!$D64</f>
        <v>0</v>
      </c>
      <c r="F42" s="341">
        <f>Investissements!G31*Investissements!$D64</f>
        <v>0</v>
      </c>
      <c r="G42" s="341">
        <f>Investissements!H31*Investissements!$D64</f>
        <v>0</v>
      </c>
      <c r="H42" s="341">
        <f>Investissements!I31*Investissements!$D64</f>
        <v>0</v>
      </c>
      <c r="I42" s="341">
        <f>Investissements!J31*Investissements!$D64</f>
        <v>0</v>
      </c>
      <c r="J42" s="341">
        <f>Investissements!K31*Investissements!$D64</f>
        <v>0</v>
      </c>
      <c r="K42" s="341">
        <f>Investissements!L31*Investissements!$D64</f>
        <v>0</v>
      </c>
      <c r="L42" s="341">
        <f>Investissements!M31*Investissements!$D64</f>
        <v>0</v>
      </c>
      <c r="M42" s="341">
        <f>Investissements!N31*Investissements!$D64</f>
        <v>0</v>
      </c>
      <c r="N42" s="341">
        <f>Investissements!O31*Investissements!$D64</f>
        <v>0</v>
      </c>
      <c r="O42" s="341">
        <f t="shared" si="13"/>
        <v>0</v>
      </c>
      <c r="P42" s="341">
        <f>Investissements!Q31*Investissements!$D64</f>
        <v>0</v>
      </c>
      <c r="Q42" s="341">
        <f>Investissements!R31*Investissements!$D64</f>
        <v>0</v>
      </c>
      <c r="R42" s="341">
        <f>Investissements!S31*Investissements!$D64</f>
        <v>0</v>
      </c>
      <c r="S42" s="341">
        <f>Investissements!T31*Investissements!$D64</f>
        <v>0</v>
      </c>
      <c r="T42" s="341">
        <f>Investissements!U31*Investissements!$D64</f>
        <v>0</v>
      </c>
      <c r="U42" s="341">
        <f>Investissements!V31*Investissements!$D64</f>
        <v>0</v>
      </c>
      <c r="V42" s="341">
        <f>Investissements!W31*Investissements!$D64</f>
        <v>0</v>
      </c>
      <c r="W42" s="341">
        <f>Investissements!X31*Investissements!$D64</f>
        <v>0</v>
      </c>
      <c r="X42" s="341">
        <f>Investissements!Y31*Investissements!$D64</f>
        <v>0</v>
      </c>
      <c r="Y42" s="341">
        <f>Investissements!Z31*Investissements!$D64</f>
        <v>0</v>
      </c>
      <c r="Z42" s="341">
        <f>Investissements!AA31*Investissements!$D64</f>
        <v>0</v>
      </c>
      <c r="AA42" s="341">
        <f>Investissements!AB31*Investissements!$D64</f>
        <v>0</v>
      </c>
      <c r="AB42" s="341">
        <f t="shared" si="14"/>
        <v>0</v>
      </c>
      <c r="AC42" s="341">
        <f>Investissements!AD31*Investissements!$D64</f>
        <v>0</v>
      </c>
      <c r="AD42" s="341">
        <f>Investissements!AE31*Investissements!$D64</f>
        <v>0</v>
      </c>
      <c r="AE42" s="341">
        <f t="shared" si="15"/>
        <v>0</v>
      </c>
      <c r="AF42" s="341">
        <f>Investissements!AG31*Investissements!$D64</f>
        <v>0</v>
      </c>
      <c r="AG42" s="341">
        <f>Investissements!AH31*Investissements!$D64</f>
        <v>0</v>
      </c>
      <c r="AH42" s="341">
        <f t="shared" si="16"/>
        <v>0</v>
      </c>
      <c r="AI42" s="341">
        <f>Investissements!AJ31*Investissements!$D64</f>
        <v>0</v>
      </c>
      <c r="AJ42" s="341">
        <f>Investissements!AK31*Investissements!$D64</f>
        <v>0</v>
      </c>
      <c r="AK42" s="341">
        <f t="shared" si="17"/>
        <v>0</v>
      </c>
      <c r="AM42" s="353">
        <f>Investissements!AO31*Investissements!$D64</f>
        <v>0</v>
      </c>
      <c r="AN42" s="353">
        <f>Investissements!AP31*Investissements!$D64</f>
        <v>0</v>
      </c>
      <c r="AO42" s="353">
        <f>Investissements!AQ31*Investissements!$D64</f>
        <v>0</v>
      </c>
      <c r="AP42" s="353">
        <f>Investissements!AR31*Investissements!$D64</f>
        <v>0</v>
      </c>
      <c r="AQ42" s="353">
        <f>Investissements!AS31*Investissements!$D64</f>
        <v>0</v>
      </c>
    </row>
    <row r="43" spans="2:43" ht="15" customHeight="1">
      <c r="B43" s="376">
        <f>Investissements!C32</f>
        <v>0</v>
      </c>
      <c r="C43" s="341">
        <f>Investissements!D32*Investissements!$D65</f>
        <v>0</v>
      </c>
      <c r="D43" s="341">
        <f>Investissements!E32*Investissements!$D65</f>
        <v>0</v>
      </c>
      <c r="E43" s="341">
        <f>Investissements!F32*Investissements!$D65</f>
        <v>0</v>
      </c>
      <c r="F43" s="341">
        <f>Investissements!G32*Investissements!$D65</f>
        <v>0</v>
      </c>
      <c r="G43" s="341">
        <f>Investissements!H32*Investissements!$D65</f>
        <v>0</v>
      </c>
      <c r="H43" s="341">
        <f>Investissements!I32*Investissements!$D65</f>
        <v>0</v>
      </c>
      <c r="I43" s="341">
        <f>Investissements!J32*Investissements!$D65</f>
        <v>0</v>
      </c>
      <c r="J43" s="341">
        <f>Investissements!K32*Investissements!$D65</f>
        <v>0</v>
      </c>
      <c r="K43" s="341">
        <f>Investissements!L32*Investissements!$D65</f>
        <v>0</v>
      </c>
      <c r="L43" s="341">
        <f>Investissements!M32*Investissements!$D65</f>
        <v>0</v>
      </c>
      <c r="M43" s="341">
        <f>Investissements!N32*Investissements!$D65</f>
        <v>0</v>
      </c>
      <c r="N43" s="341">
        <f>Investissements!O32*Investissements!$D65</f>
        <v>0</v>
      </c>
      <c r="O43" s="341">
        <f t="shared" si="13"/>
        <v>0</v>
      </c>
      <c r="P43" s="341">
        <f>Investissements!Q32*Investissements!$D65</f>
        <v>0</v>
      </c>
      <c r="Q43" s="341">
        <f>Investissements!R32*Investissements!$D65</f>
        <v>0</v>
      </c>
      <c r="R43" s="341">
        <f>Investissements!S32*Investissements!$D65</f>
        <v>0</v>
      </c>
      <c r="S43" s="341">
        <f>Investissements!T32*Investissements!$D65</f>
        <v>0</v>
      </c>
      <c r="T43" s="341">
        <f>Investissements!U32*Investissements!$D65</f>
        <v>0</v>
      </c>
      <c r="U43" s="341">
        <f>Investissements!V32*Investissements!$D65</f>
        <v>0</v>
      </c>
      <c r="V43" s="341">
        <f>Investissements!W32*Investissements!$D65</f>
        <v>0</v>
      </c>
      <c r="W43" s="341">
        <f>Investissements!X32*Investissements!$D65</f>
        <v>0</v>
      </c>
      <c r="X43" s="341">
        <f>Investissements!Y32*Investissements!$D65</f>
        <v>0</v>
      </c>
      <c r="Y43" s="341">
        <f>Investissements!Z32*Investissements!$D65</f>
        <v>0</v>
      </c>
      <c r="Z43" s="341">
        <f>Investissements!AA32*Investissements!$D65</f>
        <v>0</v>
      </c>
      <c r="AA43" s="341">
        <f>Investissements!AB32*Investissements!$D65</f>
        <v>0</v>
      </c>
      <c r="AB43" s="341">
        <f t="shared" si="14"/>
        <v>0</v>
      </c>
      <c r="AC43" s="341">
        <f>Investissements!AD32*Investissements!$D65</f>
        <v>0</v>
      </c>
      <c r="AD43" s="341">
        <f>Investissements!AE32*Investissements!$D65</f>
        <v>0</v>
      </c>
      <c r="AE43" s="341">
        <f t="shared" si="15"/>
        <v>0</v>
      </c>
      <c r="AF43" s="341">
        <f>Investissements!AG32*Investissements!$D65</f>
        <v>0</v>
      </c>
      <c r="AG43" s="341">
        <f>Investissements!AH32*Investissements!$D65</f>
        <v>0</v>
      </c>
      <c r="AH43" s="341">
        <f t="shared" si="16"/>
        <v>0</v>
      </c>
      <c r="AI43" s="341">
        <f>Investissements!AJ32*Investissements!$D65</f>
        <v>0</v>
      </c>
      <c r="AJ43" s="341">
        <f>Investissements!AK32*Investissements!$D65</f>
        <v>0</v>
      </c>
      <c r="AK43" s="341">
        <f t="shared" si="17"/>
        <v>0</v>
      </c>
      <c r="AM43" s="353">
        <f>Investissements!AO32*Investissements!$D65</f>
        <v>0</v>
      </c>
      <c r="AN43" s="353">
        <f>Investissements!AP32*Investissements!$D65</f>
        <v>0</v>
      </c>
      <c r="AO43" s="353">
        <f>Investissements!AQ32*Investissements!$D65</f>
        <v>0</v>
      </c>
      <c r="AP43" s="353">
        <f>Investissements!AR32*Investissements!$D65</f>
        <v>0</v>
      </c>
      <c r="AQ43" s="353">
        <f>Investissements!AS32*Investissements!$D65</f>
        <v>0</v>
      </c>
    </row>
    <row r="44" spans="2:43" ht="15" customHeight="1">
      <c r="B44" s="376">
        <f>Investissements!C33</f>
        <v>0</v>
      </c>
      <c r="C44" s="341">
        <f>Investissements!D33*Investissements!$D66</f>
        <v>0</v>
      </c>
      <c r="D44" s="341">
        <f>Investissements!E33*Investissements!$D66</f>
        <v>0</v>
      </c>
      <c r="E44" s="341">
        <f>Investissements!F33*Investissements!$D66</f>
        <v>0</v>
      </c>
      <c r="F44" s="341">
        <f>Investissements!G33*Investissements!$D66</f>
        <v>0</v>
      </c>
      <c r="G44" s="341">
        <f>Investissements!H33*Investissements!$D66</f>
        <v>0</v>
      </c>
      <c r="H44" s="341">
        <f>Investissements!I33*Investissements!$D66</f>
        <v>0</v>
      </c>
      <c r="I44" s="341">
        <f>Investissements!J33*Investissements!$D66</f>
        <v>0</v>
      </c>
      <c r="J44" s="341">
        <f>Investissements!K33*Investissements!$D66</f>
        <v>0</v>
      </c>
      <c r="K44" s="341">
        <f>Investissements!L33*Investissements!$D66</f>
        <v>0</v>
      </c>
      <c r="L44" s="341">
        <f>Investissements!M33*Investissements!$D66</f>
        <v>0</v>
      </c>
      <c r="M44" s="341">
        <f>Investissements!N33*Investissements!$D66</f>
        <v>0</v>
      </c>
      <c r="N44" s="341">
        <f>Investissements!O33*Investissements!$D66</f>
        <v>0</v>
      </c>
      <c r="O44" s="341">
        <f t="shared" si="13"/>
        <v>0</v>
      </c>
      <c r="P44" s="341">
        <f>Investissements!Q33*Investissements!$D66</f>
        <v>0</v>
      </c>
      <c r="Q44" s="341">
        <f>Investissements!R33*Investissements!$D66</f>
        <v>0</v>
      </c>
      <c r="R44" s="341">
        <f>Investissements!S33*Investissements!$D66</f>
        <v>0</v>
      </c>
      <c r="S44" s="341">
        <f>Investissements!T33*Investissements!$D66</f>
        <v>0</v>
      </c>
      <c r="T44" s="341">
        <f>Investissements!U33*Investissements!$D66</f>
        <v>0</v>
      </c>
      <c r="U44" s="341">
        <f>Investissements!V33*Investissements!$D66</f>
        <v>0</v>
      </c>
      <c r="V44" s="341">
        <f>Investissements!W33*Investissements!$D66</f>
        <v>0</v>
      </c>
      <c r="W44" s="341">
        <f>Investissements!X33*Investissements!$D66</f>
        <v>0</v>
      </c>
      <c r="X44" s="341">
        <f>Investissements!Y33*Investissements!$D66</f>
        <v>0</v>
      </c>
      <c r="Y44" s="341">
        <f>Investissements!Z33*Investissements!$D66</f>
        <v>0</v>
      </c>
      <c r="Z44" s="341">
        <f>Investissements!AA33*Investissements!$D66</f>
        <v>0</v>
      </c>
      <c r="AA44" s="341">
        <f>Investissements!AB33*Investissements!$D66</f>
        <v>0</v>
      </c>
      <c r="AB44" s="341">
        <f t="shared" si="14"/>
        <v>0</v>
      </c>
      <c r="AC44" s="341">
        <f>Investissements!AD33*Investissements!$D66</f>
        <v>0</v>
      </c>
      <c r="AD44" s="341">
        <f>Investissements!AE33*Investissements!$D66</f>
        <v>0</v>
      </c>
      <c r="AE44" s="341">
        <f t="shared" si="15"/>
        <v>0</v>
      </c>
      <c r="AF44" s="341">
        <f>Investissements!AG33*Investissements!$D66</f>
        <v>0</v>
      </c>
      <c r="AG44" s="341">
        <f>Investissements!AH33*Investissements!$D66</f>
        <v>0</v>
      </c>
      <c r="AH44" s="341">
        <f t="shared" si="16"/>
        <v>0</v>
      </c>
      <c r="AI44" s="341">
        <f>Investissements!AJ33*Investissements!$D66</f>
        <v>0</v>
      </c>
      <c r="AJ44" s="341">
        <f>Investissements!AK33*Investissements!$D66</f>
        <v>0</v>
      </c>
      <c r="AK44" s="341">
        <f t="shared" si="17"/>
        <v>0</v>
      </c>
      <c r="AM44" s="353">
        <f>Investissements!AO33*Investissements!$D66</f>
        <v>0</v>
      </c>
      <c r="AN44" s="353">
        <f>Investissements!AP33*Investissements!$D66</f>
        <v>0</v>
      </c>
      <c r="AO44" s="353">
        <f>Investissements!AQ33*Investissements!$D66</f>
        <v>0</v>
      </c>
      <c r="AP44" s="353">
        <f>Investissements!AR33*Investissements!$D66</f>
        <v>0</v>
      </c>
      <c r="AQ44" s="353">
        <f>Investissements!AS33*Investissements!$D66</f>
        <v>0</v>
      </c>
    </row>
    <row r="45" spans="2:43">
      <c r="B45" s="81"/>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2:43" ht="15" customHeight="1">
      <c r="B46" s="99" t="s">
        <v>21</v>
      </c>
      <c r="C46" s="20">
        <f t="shared" ref="C46:AK46" si="18">SUM(C20:C44)</f>
        <v>0</v>
      </c>
      <c r="D46" s="20">
        <f t="shared" si="18"/>
        <v>0</v>
      </c>
      <c r="E46" s="20">
        <f t="shared" si="18"/>
        <v>0</v>
      </c>
      <c r="F46" s="20">
        <f t="shared" si="18"/>
        <v>0</v>
      </c>
      <c r="G46" s="20">
        <f t="shared" si="18"/>
        <v>0</v>
      </c>
      <c r="H46" s="20">
        <f t="shared" si="18"/>
        <v>0</v>
      </c>
      <c r="I46" s="20">
        <f t="shared" si="18"/>
        <v>0</v>
      </c>
      <c r="J46" s="20">
        <f t="shared" si="18"/>
        <v>0</v>
      </c>
      <c r="K46" s="20">
        <f t="shared" si="18"/>
        <v>0</v>
      </c>
      <c r="L46" s="20">
        <f t="shared" si="18"/>
        <v>0</v>
      </c>
      <c r="M46" s="20">
        <f t="shared" si="18"/>
        <v>0</v>
      </c>
      <c r="N46" s="20">
        <f t="shared" si="18"/>
        <v>0</v>
      </c>
      <c r="O46" s="21">
        <f t="shared" si="18"/>
        <v>0</v>
      </c>
      <c r="P46" s="20">
        <f t="shared" si="18"/>
        <v>0</v>
      </c>
      <c r="Q46" s="20">
        <f t="shared" si="18"/>
        <v>0</v>
      </c>
      <c r="R46" s="20">
        <f t="shared" si="18"/>
        <v>0</v>
      </c>
      <c r="S46" s="20">
        <f t="shared" si="18"/>
        <v>0</v>
      </c>
      <c r="T46" s="20">
        <f t="shared" si="18"/>
        <v>0</v>
      </c>
      <c r="U46" s="20">
        <f t="shared" si="18"/>
        <v>0</v>
      </c>
      <c r="V46" s="20">
        <f t="shared" si="18"/>
        <v>0</v>
      </c>
      <c r="W46" s="20">
        <f t="shared" si="18"/>
        <v>0</v>
      </c>
      <c r="X46" s="20">
        <f t="shared" si="18"/>
        <v>0</v>
      </c>
      <c r="Y46" s="20">
        <f t="shared" si="18"/>
        <v>0</v>
      </c>
      <c r="Z46" s="20">
        <f t="shared" si="18"/>
        <v>0</v>
      </c>
      <c r="AA46" s="20">
        <f t="shared" si="18"/>
        <v>0</v>
      </c>
      <c r="AB46" s="21">
        <f t="shared" si="18"/>
        <v>0</v>
      </c>
      <c r="AC46" s="20">
        <f t="shared" si="18"/>
        <v>0</v>
      </c>
      <c r="AD46" s="20">
        <f t="shared" si="18"/>
        <v>0</v>
      </c>
      <c r="AE46" s="21">
        <f t="shared" si="18"/>
        <v>0</v>
      </c>
      <c r="AF46" s="20">
        <f t="shared" si="18"/>
        <v>0</v>
      </c>
      <c r="AG46" s="20">
        <f t="shared" si="18"/>
        <v>0</v>
      </c>
      <c r="AH46" s="21">
        <f t="shared" si="18"/>
        <v>0</v>
      </c>
      <c r="AI46" s="20">
        <f t="shared" si="18"/>
        <v>0</v>
      </c>
      <c r="AJ46" s="20">
        <f t="shared" si="18"/>
        <v>0</v>
      </c>
      <c r="AK46" s="21">
        <f t="shared" si="18"/>
        <v>0</v>
      </c>
      <c r="AM46" s="21">
        <f>SUM(AM20:AM44)</f>
        <v>0</v>
      </c>
      <c r="AN46" s="21">
        <f>SUM(AN20:AN44)</f>
        <v>0</v>
      </c>
      <c r="AO46" s="21">
        <f>SUM(AO20:AO44)</f>
        <v>0</v>
      </c>
      <c r="AP46" s="21">
        <f>SUM(AP20:AP44)</f>
        <v>0</v>
      </c>
      <c r="AQ46" s="21">
        <f>SUM(AQ20:AQ44)</f>
        <v>0</v>
      </c>
    </row>
    <row r="47" spans="2:43">
      <c r="B47" s="81"/>
    </row>
    <row r="48" spans="2:43" ht="30">
      <c r="B48" s="103" t="str">
        <f>"Investissements liés à : "&amp;CONFIG!C15&amp;" 
(en € HT)"</f>
        <v>Investissements liés à : Activité / Projet 2 
(en € HT)</v>
      </c>
      <c r="C48" s="35"/>
      <c r="D48" s="35"/>
      <c r="AM48" s="463" t="str">
        <f>"Amortissements de : "&amp;CONFIG!C15</f>
        <v>Amortissements de : Activité / Projet 2</v>
      </c>
      <c r="AN48" s="463"/>
    </row>
    <row r="49" spans="2:43">
      <c r="B49" s="81"/>
    </row>
    <row r="50" spans="2:43">
      <c r="B50" s="81"/>
      <c r="C50" s="475" t="s">
        <v>18</v>
      </c>
      <c r="D50" s="476"/>
      <c r="E50" s="476"/>
      <c r="F50" s="476"/>
      <c r="G50" s="476"/>
      <c r="H50" s="476"/>
      <c r="I50" s="476"/>
      <c r="J50" s="476"/>
      <c r="K50" s="476"/>
      <c r="L50" s="476"/>
      <c r="M50" s="476"/>
      <c r="N50" s="476"/>
      <c r="O50" s="477"/>
      <c r="P50" s="475" t="s">
        <v>19</v>
      </c>
      <c r="Q50" s="476"/>
      <c r="R50" s="476"/>
      <c r="S50" s="476"/>
      <c r="T50" s="476"/>
      <c r="U50" s="476"/>
      <c r="V50" s="476"/>
      <c r="W50" s="476"/>
      <c r="X50" s="476"/>
      <c r="Y50" s="476"/>
      <c r="Z50" s="476"/>
      <c r="AA50" s="476"/>
      <c r="AB50" s="477"/>
      <c r="AC50" s="475" t="s">
        <v>20</v>
      </c>
      <c r="AD50" s="476"/>
      <c r="AE50" s="477"/>
      <c r="AF50" s="475" t="s">
        <v>32</v>
      </c>
      <c r="AG50" s="476"/>
      <c r="AH50" s="477"/>
      <c r="AI50" s="473" t="s">
        <v>33</v>
      </c>
      <c r="AJ50" s="473"/>
      <c r="AK50" s="473"/>
      <c r="AM50" s="38" t="s">
        <v>18</v>
      </c>
      <c r="AN50" s="38" t="s">
        <v>19</v>
      </c>
      <c r="AO50" s="38" t="s">
        <v>20</v>
      </c>
      <c r="AP50" s="38" t="s">
        <v>32</v>
      </c>
      <c r="AQ50" s="38" t="s">
        <v>33</v>
      </c>
    </row>
    <row r="51" spans="2:43" ht="15" customHeight="1">
      <c r="B51" s="99" t="s">
        <v>36</v>
      </c>
      <c r="C51" s="18">
        <f>CONFIG!$D$7</f>
        <v>41640</v>
      </c>
      <c r="D51" s="18">
        <f>DATE(YEAR(C51),MONTH(C51)+1,DAY(C51))</f>
        <v>41671</v>
      </c>
      <c r="E51" s="18">
        <f t="shared" ref="E51:N51" si="19">DATE(YEAR(D51),MONTH(D51)+1,DAY(D51))</f>
        <v>41699</v>
      </c>
      <c r="F51" s="18">
        <f t="shared" si="19"/>
        <v>41730</v>
      </c>
      <c r="G51" s="18">
        <f t="shared" si="19"/>
        <v>41760</v>
      </c>
      <c r="H51" s="18">
        <f t="shared" si="19"/>
        <v>41791</v>
      </c>
      <c r="I51" s="18">
        <f t="shared" si="19"/>
        <v>41821</v>
      </c>
      <c r="J51" s="18">
        <f t="shared" si="19"/>
        <v>41852</v>
      </c>
      <c r="K51" s="18">
        <f t="shared" si="19"/>
        <v>41883</v>
      </c>
      <c r="L51" s="18">
        <f t="shared" si="19"/>
        <v>41913</v>
      </c>
      <c r="M51" s="18">
        <f t="shared" si="19"/>
        <v>41944</v>
      </c>
      <c r="N51" s="18">
        <f t="shared" si="19"/>
        <v>41974</v>
      </c>
      <c r="O51" s="19" t="s">
        <v>21</v>
      </c>
      <c r="P51" s="18">
        <f>DATE(YEAR(N51),MONTH(N51)+1,DAY(N51))</f>
        <v>42005</v>
      </c>
      <c r="Q51" s="18">
        <f t="shared" ref="Q51:AA51" si="20">DATE(YEAR(P51),MONTH(P51)+1,DAY(P51))</f>
        <v>42036</v>
      </c>
      <c r="R51" s="18">
        <f t="shared" si="20"/>
        <v>42064</v>
      </c>
      <c r="S51" s="18">
        <f t="shared" si="20"/>
        <v>42095</v>
      </c>
      <c r="T51" s="18">
        <f t="shared" si="20"/>
        <v>42125</v>
      </c>
      <c r="U51" s="18">
        <f t="shared" si="20"/>
        <v>42156</v>
      </c>
      <c r="V51" s="18">
        <f t="shared" si="20"/>
        <v>42186</v>
      </c>
      <c r="W51" s="18">
        <f t="shared" si="20"/>
        <v>42217</v>
      </c>
      <c r="X51" s="18">
        <f t="shared" si="20"/>
        <v>42248</v>
      </c>
      <c r="Y51" s="18">
        <f t="shared" si="20"/>
        <v>42278</v>
      </c>
      <c r="Z51" s="18">
        <f t="shared" si="20"/>
        <v>42309</v>
      </c>
      <c r="AA51" s="18">
        <f t="shared" si="20"/>
        <v>42339</v>
      </c>
      <c r="AB51" s="19" t="s">
        <v>21</v>
      </c>
      <c r="AC51" s="28" t="s">
        <v>24</v>
      </c>
      <c r="AD51" s="28" t="s">
        <v>25</v>
      </c>
      <c r="AE51" s="19" t="s">
        <v>21</v>
      </c>
      <c r="AF51" s="28" t="s">
        <v>24</v>
      </c>
      <c r="AG51" s="28" t="s">
        <v>25</v>
      </c>
      <c r="AH51" s="19" t="s">
        <v>21</v>
      </c>
      <c r="AI51" s="28" t="s">
        <v>24</v>
      </c>
      <c r="AJ51" s="28" t="s">
        <v>25</v>
      </c>
      <c r="AK51" s="19" t="s">
        <v>21</v>
      </c>
    </row>
    <row r="52" spans="2:43" ht="15" customHeight="1">
      <c r="B52" s="377">
        <f>Investissements!C9</f>
        <v>0</v>
      </c>
      <c r="C52" s="341">
        <f>Investissements!D9*Investissements!$E42</f>
        <v>0</v>
      </c>
      <c r="D52" s="341">
        <f>Investissements!E9*Investissements!$E42</f>
        <v>0</v>
      </c>
      <c r="E52" s="341">
        <f>Investissements!F9*Investissements!$E42</f>
        <v>0</v>
      </c>
      <c r="F52" s="341">
        <f>Investissements!G9*Investissements!$E42</f>
        <v>0</v>
      </c>
      <c r="G52" s="341">
        <f>Investissements!H9*Investissements!$E42</f>
        <v>0</v>
      </c>
      <c r="H52" s="341">
        <f>Investissements!I9*Investissements!$E42</f>
        <v>0</v>
      </c>
      <c r="I52" s="341">
        <f>Investissements!J9*Investissements!$E42</f>
        <v>0</v>
      </c>
      <c r="J52" s="341">
        <f>Investissements!K9*Investissements!$E42</f>
        <v>0</v>
      </c>
      <c r="K52" s="341">
        <f>Investissements!L9*Investissements!$E42</f>
        <v>0</v>
      </c>
      <c r="L52" s="341">
        <f>Investissements!M9*Investissements!$E42</f>
        <v>0</v>
      </c>
      <c r="M52" s="341">
        <f>Investissements!N9*Investissements!$E42</f>
        <v>0</v>
      </c>
      <c r="N52" s="341">
        <f>Investissements!O9*Investissements!$E42</f>
        <v>0</v>
      </c>
      <c r="O52" s="341">
        <f t="shared" ref="O52:O76" si="21">SUM(C52:N52)</f>
        <v>0</v>
      </c>
      <c r="P52" s="341">
        <f>Investissements!Q9*Investissements!$E42</f>
        <v>0</v>
      </c>
      <c r="Q52" s="341">
        <f>Investissements!R9*Investissements!$E42</f>
        <v>0</v>
      </c>
      <c r="R52" s="341">
        <f>Investissements!S9*Investissements!$E42</f>
        <v>0</v>
      </c>
      <c r="S52" s="341">
        <f>Investissements!T9*Investissements!$E42</f>
        <v>0</v>
      </c>
      <c r="T52" s="341">
        <f>Investissements!U9*Investissements!$E42</f>
        <v>0</v>
      </c>
      <c r="U52" s="341">
        <f>Investissements!V9*Investissements!$E42</f>
        <v>0</v>
      </c>
      <c r="V52" s="341">
        <f>Investissements!W9*Investissements!$E42</f>
        <v>0</v>
      </c>
      <c r="W52" s="341">
        <f>Investissements!X9*Investissements!$E42</f>
        <v>0</v>
      </c>
      <c r="X52" s="341">
        <f>Investissements!Y9*Investissements!$E42</f>
        <v>0</v>
      </c>
      <c r="Y52" s="341">
        <f>Investissements!Z9*Investissements!$E42</f>
        <v>0</v>
      </c>
      <c r="Z52" s="341">
        <f>Investissements!AA9*Investissements!$E42</f>
        <v>0</v>
      </c>
      <c r="AA52" s="341">
        <f>Investissements!AB9*Investissements!$E42</f>
        <v>0</v>
      </c>
      <c r="AB52" s="341">
        <f t="shared" ref="AB52:AB76" si="22">SUM(P52:AA52)</f>
        <v>0</v>
      </c>
      <c r="AC52" s="341">
        <f>Investissements!AD9*Investissements!$E42</f>
        <v>0</v>
      </c>
      <c r="AD52" s="341">
        <f>Investissements!AE9*Investissements!$E42</f>
        <v>0</v>
      </c>
      <c r="AE52" s="341">
        <f t="shared" ref="AE52:AE76" si="23">SUM(AC52:AD52)</f>
        <v>0</v>
      </c>
      <c r="AF52" s="341">
        <f>Investissements!AG9*Investissements!$E42</f>
        <v>0</v>
      </c>
      <c r="AG52" s="341">
        <f>Investissements!AH9*Investissements!$E42</f>
        <v>0</v>
      </c>
      <c r="AH52" s="341">
        <f t="shared" ref="AH52:AH76" si="24">SUM(AF52:AG52)</f>
        <v>0</v>
      </c>
      <c r="AI52" s="341">
        <f>Investissements!AJ9*Investissements!$E42</f>
        <v>0</v>
      </c>
      <c r="AJ52" s="341">
        <f>Investissements!AK9*Investissements!$E42</f>
        <v>0</v>
      </c>
      <c r="AK52" s="341">
        <f t="shared" ref="AK52:AK76" si="25">SUM(AI52:AJ52)</f>
        <v>0</v>
      </c>
      <c r="AM52" s="353">
        <f>Investissements!AO9*Investissements!$E42</f>
        <v>0</v>
      </c>
      <c r="AN52" s="353">
        <f>Investissements!AP9*Investissements!$E42</f>
        <v>0</v>
      </c>
      <c r="AO52" s="353">
        <f>Investissements!AQ9*Investissements!$E42</f>
        <v>0</v>
      </c>
      <c r="AP52" s="353">
        <f>Investissements!AR9*Investissements!$E42</f>
        <v>0</v>
      </c>
      <c r="AQ52" s="353">
        <f>Investissements!AS9*Investissements!$E42</f>
        <v>0</v>
      </c>
    </row>
    <row r="53" spans="2:43" ht="15" customHeight="1">
      <c r="B53" s="377">
        <f>Investissements!C10</f>
        <v>0</v>
      </c>
      <c r="C53" s="341">
        <f>Investissements!D10*Investissements!$E43</f>
        <v>0</v>
      </c>
      <c r="D53" s="341">
        <f>Investissements!E10*Investissements!$E43</f>
        <v>0</v>
      </c>
      <c r="E53" s="341">
        <f>Investissements!F10*Investissements!$E43</f>
        <v>0</v>
      </c>
      <c r="F53" s="341">
        <f>Investissements!G10*Investissements!$E43</f>
        <v>0</v>
      </c>
      <c r="G53" s="341">
        <f>Investissements!H10*Investissements!$E43</f>
        <v>0</v>
      </c>
      <c r="H53" s="341">
        <f>Investissements!I10*Investissements!$E43</f>
        <v>0</v>
      </c>
      <c r="I53" s="341">
        <f>Investissements!J10*Investissements!$E43</f>
        <v>0</v>
      </c>
      <c r="J53" s="341">
        <f>Investissements!K10*Investissements!$E43</f>
        <v>0</v>
      </c>
      <c r="K53" s="341">
        <f>Investissements!L10*Investissements!$E43</f>
        <v>0</v>
      </c>
      <c r="L53" s="341">
        <f>Investissements!M10*Investissements!$E43</f>
        <v>0</v>
      </c>
      <c r="M53" s="341">
        <f>Investissements!N10*Investissements!$E43</f>
        <v>0</v>
      </c>
      <c r="N53" s="341">
        <f>Investissements!O10*Investissements!$E43</f>
        <v>0</v>
      </c>
      <c r="O53" s="341">
        <f t="shared" si="21"/>
        <v>0</v>
      </c>
      <c r="P53" s="341">
        <f>Investissements!Q10*Investissements!$E43</f>
        <v>0</v>
      </c>
      <c r="Q53" s="341">
        <f>Investissements!R10*Investissements!$E43</f>
        <v>0</v>
      </c>
      <c r="R53" s="341">
        <f>Investissements!S10*Investissements!$E43</f>
        <v>0</v>
      </c>
      <c r="S53" s="341">
        <f>Investissements!T10*Investissements!$E43</f>
        <v>0</v>
      </c>
      <c r="T53" s="341">
        <f>Investissements!U10*Investissements!$E43</f>
        <v>0</v>
      </c>
      <c r="U53" s="341">
        <f>Investissements!V10*Investissements!$E43</f>
        <v>0</v>
      </c>
      <c r="V53" s="341">
        <f>Investissements!W10*Investissements!$E43</f>
        <v>0</v>
      </c>
      <c r="W53" s="341">
        <f>Investissements!X10*Investissements!$E43</f>
        <v>0</v>
      </c>
      <c r="X53" s="341">
        <f>Investissements!Y10*Investissements!$E43</f>
        <v>0</v>
      </c>
      <c r="Y53" s="341">
        <f>Investissements!Z10*Investissements!$E43</f>
        <v>0</v>
      </c>
      <c r="Z53" s="341">
        <f>Investissements!AA10*Investissements!$E43</f>
        <v>0</v>
      </c>
      <c r="AA53" s="341">
        <f>Investissements!AB10*Investissements!$E43</f>
        <v>0</v>
      </c>
      <c r="AB53" s="341">
        <f t="shared" si="22"/>
        <v>0</v>
      </c>
      <c r="AC53" s="341">
        <f>Investissements!AD10*Investissements!$E43</f>
        <v>0</v>
      </c>
      <c r="AD53" s="341">
        <f>Investissements!AE10*Investissements!$E43</f>
        <v>0</v>
      </c>
      <c r="AE53" s="341">
        <f t="shared" si="23"/>
        <v>0</v>
      </c>
      <c r="AF53" s="341">
        <f>Investissements!AG10*Investissements!$E43</f>
        <v>0</v>
      </c>
      <c r="AG53" s="341">
        <f>Investissements!AH10*Investissements!$E43</f>
        <v>0</v>
      </c>
      <c r="AH53" s="341">
        <f t="shared" si="24"/>
        <v>0</v>
      </c>
      <c r="AI53" s="341">
        <f>Investissements!AJ10*Investissements!$E43</f>
        <v>0</v>
      </c>
      <c r="AJ53" s="341">
        <f>Investissements!AK10*Investissements!$E43</f>
        <v>0</v>
      </c>
      <c r="AK53" s="341">
        <f t="shared" si="25"/>
        <v>0</v>
      </c>
      <c r="AM53" s="353">
        <f>Investissements!AO10*Investissements!$E43</f>
        <v>0</v>
      </c>
      <c r="AN53" s="353">
        <f>Investissements!AP10*Investissements!$E43</f>
        <v>0</v>
      </c>
      <c r="AO53" s="353">
        <f>Investissements!AQ10*Investissements!$E43</f>
        <v>0</v>
      </c>
      <c r="AP53" s="353">
        <f>Investissements!AR10*Investissements!$E43</f>
        <v>0</v>
      </c>
      <c r="AQ53" s="353">
        <f>Investissements!AS10*Investissements!$E43</f>
        <v>0</v>
      </c>
    </row>
    <row r="54" spans="2:43" ht="15" customHeight="1">
      <c r="B54" s="377">
        <f>Investissements!C11</f>
        <v>0</v>
      </c>
      <c r="C54" s="341">
        <f>Investissements!D11*Investissements!$E44</f>
        <v>0</v>
      </c>
      <c r="D54" s="341">
        <f>Investissements!E11*Investissements!$E44</f>
        <v>0</v>
      </c>
      <c r="E54" s="341">
        <f>Investissements!F11*Investissements!$E44</f>
        <v>0</v>
      </c>
      <c r="F54" s="341">
        <f>Investissements!G11*Investissements!$E44</f>
        <v>0</v>
      </c>
      <c r="G54" s="341">
        <f>Investissements!H11*Investissements!$E44</f>
        <v>0</v>
      </c>
      <c r="H54" s="341">
        <f>Investissements!I11*Investissements!$E44</f>
        <v>0</v>
      </c>
      <c r="I54" s="341">
        <f>Investissements!J11*Investissements!$E44</f>
        <v>0</v>
      </c>
      <c r="J54" s="341">
        <f>Investissements!K11*Investissements!$E44</f>
        <v>0</v>
      </c>
      <c r="K54" s="341">
        <f>Investissements!L11*Investissements!$E44</f>
        <v>0</v>
      </c>
      <c r="L54" s="341">
        <f>Investissements!M11*Investissements!$E44</f>
        <v>0</v>
      </c>
      <c r="M54" s="341">
        <f>Investissements!N11*Investissements!$E44</f>
        <v>0</v>
      </c>
      <c r="N54" s="341">
        <f>Investissements!O11*Investissements!$E44</f>
        <v>0</v>
      </c>
      <c r="O54" s="341">
        <f t="shared" si="21"/>
        <v>0</v>
      </c>
      <c r="P54" s="341">
        <f>Investissements!Q11*Investissements!$E44</f>
        <v>0</v>
      </c>
      <c r="Q54" s="341">
        <f>Investissements!R11*Investissements!$E44</f>
        <v>0</v>
      </c>
      <c r="R54" s="341">
        <f>Investissements!S11*Investissements!$E44</f>
        <v>0</v>
      </c>
      <c r="S54" s="341">
        <f>Investissements!T11*Investissements!$E44</f>
        <v>0</v>
      </c>
      <c r="T54" s="341">
        <f>Investissements!U11*Investissements!$E44</f>
        <v>0</v>
      </c>
      <c r="U54" s="341">
        <f>Investissements!V11*Investissements!$E44</f>
        <v>0</v>
      </c>
      <c r="V54" s="341">
        <f>Investissements!W11*Investissements!$E44</f>
        <v>0</v>
      </c>
      <c r="W54" s="341">
        <f>Investissements!X11*Investissements!$E44</f>
        <v>0</v>
      </c>
      <c r="X54" s="341">
        <f>Investissements!Y11*Investissements!$E44</f>
        <v>0</v>
      </c>
      <c r="Y54" s="341">
        <f>Investissements!Z11*Investissements!$E44</f>
        <v>0</v>
      </c>
      <c r="Z54" s="341">
        <f>Investissements!AA11*Investissements!$E44</f>
        <v>0</v>
      </c>
      <c r="AA54" s="341">
        <f>Investissements!AB11*Investissements!$E44</f>
        <v>0</v>
      </c>
      <c r="AB54" s="341">
        <f t="shared" si="22"/>
        <v>0</v>
      </c>
      <c r="AC54" s="341">
        <f>Investissements!AD11*Investissements!$E44</f>
        <v>0</v>
      </c>
      <c r="AD54" s="341">
        <f>Investissements!AE11*Investissements!$E44</f>
        <v>0</v>
      </c>
      <c r="AE54" s="341">
        <f t="shared" si="23"/>
        <v>0</v>
      </c>
      <c r="AF54" s="341">
        <f>Investissements!AG11*Investissements!$E44</f>
        <v>0</v>
      </c>
      <c r="AG54" s="341">
        <f>Investissements!AH11*Investissements!$E44</f>
        <v>0</v>
      </c>
      <c r="AH54" s="341">
        <f t="shared" si="24"/>
        <v>0</v>
      </c>
      <c r="AI54" s="341">
        <f>Investissements!AJ11*Investissements!$E44</f>
        <v>0</v>
      </c>
      <c r="AJ54" s="341">
        <f>Investissements!AK11*Investissements!$E44</f>
        <v>0</v>
      </c>
      <c r="AK54" s="341">
        <f t="shared" si="25"/>
        <v>0</v>
      </c>
      <c r="AM54" s="353">
        <f>Investissements!AO11*Investissements!$E44</f>
        <v>0</v>
      </c>
      <c r="AN54" s="353">
        <f>Investissements!AP11*Investissements!$E44</f>
        <v>0</v>
      </c>
      <c r="AO54" s="353">
        <f>Investissements!AQ11*Investissements!$E44</f>
        <v>0</v>
      </c>
      <c r="AP54" s="353">
        <f>Investissements!AR11*Investissements!$E44</f>
        <v>0</v>
      </c>
      <c r="AQ54" s="353">
        <f>Investissements!AS11*Investissements!$E44</f>
        <v>0</v>
      </c>
    </row>
    <row r="55" spans="2:43" ht="15" customHeight="1">
      <c r="B55" s="377">
        <f>Investissements!C12</f>
        <v>0</v>
      </c>
      <c r="C55" s="341">
        <f>Investissements!D12*Investissements!$E45</f>
        <v>0</v>
      </c>
      <c r="D55" s="341">
        <f>Investissements!E12*Investissements!$E45</f>
        <v>0</v>
      </c>
      <c r="E55" s="341">
        <f>Investissements!F12*Investissements!$E45</f>
        <v>0</v>
      </c>
      <c r="F55" s="341">
        <f>Investissements!G12*Investissements!$E45</f>
        <v>0</v>
      </c>
      <c r="G55" s="341">
        <f>Investissements!H12*Investissements!$E45</f>
        <v>0</v>
      </c>
      <c r="H55" s="341">
        <f>Investissements!I12*Investissements!$E45</f>
        <v>0</v>
      </c>
      <c r="I55" s="341">
        <f>Investissements!J12*Investissements!$E45</f>
        <v>0</v>
      </c>
      <c r="J55" s="341">
        <f>Investissements!K12*Investissements!$E45</f>
        <v>0</v>
      </c>
      <c r="K55" s="341">
        <f>Investissements!L12*Investissements!$E45</f>
        <v>0</v>
      </c>
      <c r="L55" s="341">
        <f>Investissements!M12*Investissements!$E45</f>
        <v>0</v>
      </c>
      <c r="M55" s="341">
        <f>Investissements!N12*Investissements!$E45</f>
        <v>0</v>
      </c>
      <c r="N55" s="341">
        <f>Investissements!O12*Investissements!$E45</f>
        <v>0</v>
      </c>
      <c r="O55" s="341">
        <f t="shared" si="21"/>
        <v>0</v>
      </c>
      <c r="P55" s="341">
        <f>Investissements!Q12*Investissements!$E45</f>
        <v>0</v>
      </c>
      <c r="Q55" s="341">
        <f>Investissements!R12*Investissements!$E45</f>
        <v>0</v>
      </c>
      <c r="R55" s="341">
        <f>Investissements!S12*Investissements!$E45</f>
        <v>0</v>
      </c>
      <c r="S55" s="341">
        <f>Investissements!T12*Investissements!$E45</f>
        <v>0</v>
      </c>
      <c r="T55" s="341">
        <f>Investissements!U12*Investissements!$E45</f>
        <v>0</v>
      </c>
      <c r="U55" s="341">
        <f>Investissements!V12*Investissements!$E45</f>
        <v>0</v>
      </c>
      <c r="V55" s="341">
        <f>Investissements!W12*Investissements!$E45</f>
        <v>0</v>
      </c>
      <c r="W55" s="341">
        <f>Investissements!X12*Investissements!$E45</f>
        <v>0</v>
      </c>
      <c r="X55" s="341">
        <f>Investissements!Y12*Investissements!$E45</f>
        <v>0</v>
      </c>
      <c r="Y55" s="341">
        <f>Investissements!Z12*Investissements!$E45</f>
        <v>0</v>
      </c>
      <c r="Z55" s="341">
        <f>Investissements!AA12*Investissements!$E45</f>
        <v>0</v>
      </c>
      <c r="AA55" s="341">
        <f>Investissements!AB12*Investissements!$E45</f>
        <v>0</v>
      </c>
      <c r="AB55" s="341">
        <f t="shared" si="22"/>
        <v>0</v>
      </c>
      <c r="AC55" s="341">
        <f>Investissements!AD12*Investissements!$E45</f>
        <v>0</v>
      </c>
      <c r="AD55" s="341">
        <f>Investissements!AE12*Investissements!$E45</f>
        <v>0</v>
      </c>
      <c r="AE55" s="341">
        <f t="shared" si="23"/>
        <v>0</v>
      </c>
      <c r="AF55" s="341">
        <f>Investissements!AG12*Investissements!$E45</f>
        <v>0</v>
      </c>
      <c r="AG55" s="341">
        <f>Investissements!AH12*Investissements!$E45</f>
        <v>0</v>
      </c>
      <c r="AH55" s="341">
        <f t="shared" si="24"/>
        <v>0</v>
      </c>
      <c r="AI55" s="341">
        <f>Investissements!AJ12*Investissements!$E45</f>
        <v>0</v>
      </c>
      <c r="AJ55" s="341">
        <f>Investissements!AK12*Investissements!$E45</f>
        <v>0</v>
      </c>
      <c r="AK55" s="341">
        <f t="shared" si="25"/>
        <v>0</v>
      </c>
      <c r="AM55" s="353">
        <f>Investissements!AO12*Investissements!$E45</f>
        <v>0</v>
      </c>
      <c r="AN55" s="353">
        <f>Investissements!AP12*Investissements!$E45</f>
        <v>0</v>
      </c>
      <c r="AO55" s="353">
        <f>Investissements!AQ12*Investissements!$E45</f>
        <v>0</v>
      </c>
      <c r="AP55" s="353">
        <f>Investissements!AR12*Investissements!$E45</f>
        <v>0</v>
      </c>
      <c r="AQ55" s="353">
        <f>Investissements!AS12*Investissements!$E45</f>
        <v>0</v>
      </c>
    </row>
    <row r="56" spans="2:43" ht="15" customHeight="1">
      <c r="B56" s="377">
        <f>Investissements!C13</f>
        <v>0</v>
      </c>
      <c r="C56" s="341">
        <f>Investissements!D13*Investissements!$E46</f>
        <v>0</v>
      </c>
      <c r="D56" s="341">
        <f>Investissements!E13*Investissements!$E46</f>
        <v>0</v>
      </c>
      <c r="E56" s="341">
        <f>Investissements!F13*Investissements!$E46</f>
        <v>0</v>
      </c>
      <c r="F56" s="341">
        <f>Investissements!G13*Investissements!$E46</f>
        <v>0</v>
      </c>
      <c r="G56" s="341">
        <f>Investissements!H13*Investissements!$E46</f>
        <v>0</v>
      </c>
      <c r="H56" s="341">
        <f>Investissements!I13*Investissements!$E46</f>
        <v>0</v>
      </c>
      <c r="I56" s="341">
        <f>Investissements!J13*Investissements!$E46</f>
        <v>0</v>
      </c>
      <c r="J56" s="341">
        <f>Investissements!K13*Investissements!$E46</f>
        <v>0</v>
      </c>
      <c r="K56" s="341">
        <f>Investissements!L13*Investissements!$E46</f>
        <v>0</v>
      </c>
      <c r="L56" s="341">
        <f>Investissements!M13*Investissements!$E46</f>
        <v>0</v>
      </c>
      <c r="M56" s="341">
        <f>Investissements!N13*Investissements!$E46</f>
        <v>0</v>
      </c>
      <c r="N56" s="341">
        <f>Investissements!O13*Investissements!$E46</f>
        <v>0</v>
      </c>
      <c r="O56" s="341">
        <f t="shared" si="21"/>
        <v>0</v>
      </c>
      <c r="P56" s="341">
        <f>Investissements!Q13*Investissements!$E46</f>
        <v>0</v>
      </c>
      <c r="Q56" s="341">
        <f>Investissements!R13*Investissements!$E46</f>
        <v>0</v>
      </c>
      <c r="R56" s="341">
        <f>Investissements!S13*Investissements!$E46</f>
        <v>0</v>
      </c>
      <c r="S56" s="341">
        <f>Investissements!T13*Investissements!$E46</f>
        <v>0</v>
      </c>
      <c r="T56" s="341">
        <f>Investissements!U13*Investissements!$E46</f>
        <v>0</v>
      </c>
      <c r="U56" s="341">
        <f>Investissements!V13*Investissements!$E46</f>
        <v>0</v>
      </c>
      <c r="V56" s="341">
        <f>Investissements!W13*Investissements!$E46</f>
        <v>0</v>
      </c>
      <c r="W56" s="341">
        <f>Investissements!X13*Investissements!$E46</f>
        <v>0</v>
      </c>
      <c r="X56" s="341">
        <f>Investissements!Y13*Investissements!$E46</f>
        <v>0</v>
      </c>
      <c r="Y56" s="341">
        <f>Investissements!Z13*Investissements!$E46</f>
        <v>0</v>
      </c>
      <c r="Z56" s="341">
        <f>Investissements!AA13*Investissements!$E46</f>
        <v>0</v>
      </c>
      <c r="AA56" s="341">
        <f>Investissements!AB13*Investissements!$E46</f>
        <v>0</v>
      </c>
      <c r="AB56" s="341">
        <f t="shared" si="22"/>
        <v>0</v>
      </c>
      <c r="AC56" s="341">
        <f>Investissements!AD13*Investissements!$E46</f>
        <v>0</v>
      </c>
      <c r="AD56" s="341">
        <f>Investissements!AE13*Investissements!$E46</f>
        <v>0</v>
      </c>
      <c r="AE56" s="341">
        <f t="shared" si="23"/>
        <v>0</v>
      </c>
      <c r="AF56" s="341">
        <f>Investissements!AG13*Investissements!$E46</f>
        <v>0</v>
      </c>
      <c r="AG56" s="341">
        <f>Investissements!AH13*Investissements!$E46</f>
        <v>0</v>
      </c>
      <c r="AH56" s="341">
        <f t="shared" si="24"/>
        <v>0</v>
      </c>
      <c r="AI56" s="341">
        <f>Investissements!AJ13*Investissements!$E46</f>
        <v>0</v>
      </c>
      <c r="AJ56" s="341">
        <f>Investissements!AK13*Investissements!$E46</f>
        <v>0</v>
      </c>
      <c r="AK56" s="341">
        <f t="shared" si="25"/>
        <v>0</v>
      </c>
      <c r="AM56" s="353">
        <f>Investissements!AO13*Investissements!$E46</f>
        <v>0</v>
      </c>
      <c r="AN56" s="353">
        <f>Investissements!AP13*Investissements!$E46</f>
        <v>0</v>
      </c>
      <c r="AO56" s="353">
        <f>Investissements!AQ13*Investissements!$E46</f>
        <v>0</v>
      </c>
      <c r="AP56" s="353">
        <f>Investissements!AR13*Investissements!$E46</f>
        <v>0</v>
      </c>
      <c r="AQ56" s="353">
        <f>Investissements!AS13*Investissements!$E46</f>
        <v>0</v>
      </c>
    </row>
    <row r="57" spans="2:43" ht="15" customHeight="1">
      <c r="B57" s="377">
        <f>Investissements!C14</f>
        <v>0</v>
      </c>
      <c r="C57" s="341">
        <f>Investissements!D14*Investissements!$E47</f>
        <v>0</v>
      </c>
      <c r="D57" s="341">
        <f>Investissements!E14*Investissements!$E47</f>
        <v>0</v>
      </c>
      <c r="E57" s="341">
        <f>Investissements!F14*Investissements!$E47</f>
        <v>0</v>
      </c>
      <c r="F57" s="341">
        <f>Investissements!G14*Investissements!$E47</f>
        <v>0</v>
      </c>
      <c r="G57" s="341">
        <f>Investissements!H14*Investissements!$E47</f>
        <v>0</v>
      </c>
      <c r="H57" s="341">
        <f>Investissements!I14*Investissements!$E47</f>
        <v>0</v>
      </c>
      <c r="I57" s="341">
        <f>Investissements!J14*Investissements!$E47</f>
        <v>0</v>
      </c>
      <c r="J57" s="341">
        <f>Investissements!K14*Investissements!$E47</f>
        <v>0</v>
      </c>
      <c r="K57" s="341">
        <f>Investissements!L14*Investissements!$E47</f>
        <v>0</v>
      </c>
      <c r="L57" s="341">
        <f>Investissements!M14*Investissements!$E47</f>
        <v>0</v>
      </c>
      <c r="M57" s="341">
        <f>Investissements!N14*Investissements!$E47</f>
        <v>0</v>
      </c>
      <c r="N57" s="341">
        <f>Investissements!O14*Investissements!$E47</f>
        <v>0</v>
      </c>
      <c r="O57" s="341">
        <f t="shared" si="21"/>
        <v>0</v>
      </c>
      <c r="P57" s="341">
        <f>Investissements!Q14*Investissements!$E47</f>
        <v>0</v>
      </c>
      <c r="Q57" s="341">
        <f>Investissements!R14*Investissements!$E47</f>
        <v>0</v>
      </c>
      <c r="R57" s="341">
        <f>Investissements!S14*Investissements!$E47</f>
        <v>0</v>
      </c>
      <c r="S57" s="341">
        <f>Investissements!T14*Investissements!$E47</f>
        <v>0</v>
      </c>
      <c r="T57" s="341">
        <f>Investissements!U14*Investissements!$E47</f>
        <v>0</v>
      </c>
      <c r="U57" s="341">
        <f>Investissements!V14*Investissements!$E47</f>
        <v>0</v>
      </c>
      <c r="V57" s="341">
        <f>Investissements!W14*Investissements!$E47</f>
        <v>0</v>
      </c>
      <c r="W57" s="341">
        <f>Investissements!X14*Investissements!$E47</f>
        <v>0</v>
      </c>
      <c r="X57" s="341">
        <f>Investissements!Y14*Investissements!$E47</f>
        <v>0</v>
      </c>
      <c r="Y57" s="341">
        <f>Investissements!Z14*Investissements!$E47</f>
        <v>0</v>
      </c>
      <c r="Z57" s="341">
        <f>Investissements!AA14*Investissements!$E47</f>
        <v>0</v>
      </c>
      <c r="AA57" s="341">
        <f>Investissements!AB14*Investissements!$E47</f>
        <v>0</v>
      </c>
      <c r="AB57" s="341">
        <f t="shared" si="22"/>
        <v>0</v>
      </c>
      <c r="AC57" s="341">
        <f>Investissements!AD14*Investissements!$E47</f>
        <v>0</v>
      </c>
      <c r="AD57" s="341">
        <f>Investissements!AE14*Investissements!$E47</f>
        <v>0</v>
      </c>
      <c r="AE57" s="341">
        <f t="shared" si="23"/>
        <v>0</v>
      </c>
      <c r="AF57" s="341">
        <f>Investissements!AG14*Investissements!$E47</f>
        <v>0</v>
      </c>
      <c r="AG57" s="341">
        <f>Investissements!AH14*Investissements!$E47</f>
        <v>0</v>
      </c>
      <c r="AH57" s="341">
        <f t="shared" si="24"/>
        <v>0</v>
      </c>
      <c r="AI57" s="341">
        <f>Investissements!AJ14*Investissements!$E47</f>
        <v>0</v>
      </c>
      <c r="AJ57" s="341">
        <f>Investissements!AK14*Investissements!$E47</f>
        <v>0</v>
      </c>
      <c r="AK57" s="341">
        <f t="shared" si="25"/>
        <v>0</v>
      </c>
      <c r="AM57" s="353">
        <f>Investissements!AO14*Investissements!$E47</f>
        <v>0</v>
      </c>
      <c r="AN57" s="353">
        <f>Investissements!AP14*Investissements!$E47</f>
        <v>0</v>
      </c>
      <c r="AO57" s="353">
        <f>Investissements!AQ14*Investissements!$E47</f>
        <v>0</v>
      </c>
      <c r="AP57" s="353">
        <f>Investissements!AR14*Investissements!$E47</f>
        <v>0</v>
      </c>
      <c r="AQ57" s="353">
        <f>Investissements!AS14*Investissements!$E47</f>
        <v>0</v>
      </c>
    </row>
    <row r="58" spans="2:43" ht="15" customHeight="1">
      <c r="B58" s="377">
        <f>Investissements!C15</f>
        <v>0</v>
      </c>
      <c r="C58" s="341">
        <f>Investissements!D15*Investissements!$E48</f>
        <v>0</v>
      </c>
      <c r="D58" s="341">
        <f>Investissements!E15*Investissements!$E48</f>
        <v>0</v>
      </c>
      <c r="E58" s="341">
        <f>Investissements!F15*Investissements!$E48</f>
        <v>0</v>
      </c>
      <c r="F58" s="341">
        <f>Investissements!G15*Investissements!$E48</f>
        <v>0</v>
      </c>
      <c r="G58" s="341">
        <f>Investissements!H15*Investissements!$E48</f>
        <v>0</v>
      </c>
      <c r="H58" s="341">
        <f>Investissements!I15*Investissements!$E48</f>
        <v>0</v>
      </c>
      <c r="I58" s="341">
        <f>Investissements!J15*Investissements!$E48</f>
        <v>0</v>
      </c>
      <c r="J58" s="341">
        <f>Investissements!K15*Investissements!$E48</f>
        <v>0</v>
      </c>
      <c r="K58" s="341">
        <f>Investissements!L15*Investissements!$E48</f>
        <v>0</v>
      </c>
      <c r="L58" s="341">
        <f>Investissements!M15*Investissements!$E48</f>
        <v>0</v>
      </c>
      <c r="M58" s="341">
        <f>Investissements!N15*Investissements!$E48</f>
        <v>0</v>
      </c>
      <c r="N58" s="341">
        <f>Investissements!O15*Investissements!$E48</f>
        <v>0</v>
      </c>
      <c r="O58" s="341">
        <f t="shared" si="21"/>
        <v>0</v>
      </c>
      <c r="P58" s="341">
        <f>Investissements!Q15*Investissements!$E48</f>
        <v>0</v>
      </c>
      <c r="Q58" s="341">
        <f>Investissements!R15*Investissements!$E48</f>
        <v>0</v>
      </c>
      <c r="R58" s="341">
        <f>Investissements!S15*Investissements!$E48</f>
        <v>0</v>
      </c>
      <c r="S58" s="341">
        <f>Investissements!T15*Investissements!$E48</f>
        <v>0</v>
      </c>
      <c r="T58" s="341">
        <f>Investissements!U15*Investissements!$E48</f>
        <v>0</v>
      </c>
      <c r="U58" s="341">
        <f>Investissements!V15*Investissements!$E48</f>
        <v>0</v>
      </c>
      <c r="V58" s="341">
        <f>Investissements!W15*Investissements!$E48</f>
        <v>0</v>
      </c>
      <c r="W58" s="341">
        <f>Investissements!X15*Investissements!$E48</f>
        <v>0</v>
      </c>
      <c r="X58" s="341">
        <f>Investissements!Y15*Investissements!$E48</f>
        <v>0</v>
      </c>
      <c r="Y58" s="341">
        <f>Investissements!Z15*Investissements!$E48</f>
        <v>0</v>
      </c>
      <c r="Z58" s="341">
        <f>Investissements!AA15*Investissements!$E48</f>
        <v>0</v>
      </c>
      <c r="AA58" s="341">
        <f>Investissements!AB15*Investissements!$E48</f>
        <v>0</v>
      </c>
      <c r="AB58" s="341">
        <f t="shared" si="22"/>
        <v>0</v>
      </c>
      <c r="AC58" s="341">
        <f>Investissements!AD15*Investissements!$E48</f>
        <v>0</v>
      </c>
      <c r="AD58" s="341">
        <f>Investissements!AE15*Investissements!$E48</f>
        <v>0</v>
      </c>
      <c r="AE58" s="341">
        <f t="shared" si="23"/>
        <v>0</v>
      </c>
      <c r="AF58" s="341">
        <f>Investissements!AG15*Investissements!$E48</f>
        <v>0</v>
      </c>
      <c r="AG58" s="341">
        <f>Investissements!AH15*Investissements!$E48</f>
        <v>0</v>
      </c>
      <c r="AH58" s="341">
        <f t="shared" si="24"/>
        <v>0</v>
      </c>
      <c r="AI58" s="341">
        <f>Investissements!AJ15*Investissements!$E48</f>
        <v>0</v>
      </c>
      <c r="AJ58" s="341">
        <f>Investissements!AK15*Investissements!$E48</f>
        <v>0</v>
      </c>
      <c r="AK58" s="341">
        <f t="shared" si="25"/>
        <v>0</v>
      </c>
      <c r="AM58" s="353">
        <f>Investissements!AO15*Investissements!$E48</f>
        <v>0</v>
      </c>
      <c r="AN58" s="353">
        <f>Investissements!AP15*Investissements!$E48</f>
        <v>0</v>
      </c>
      <c r="AO58" s="353">
        <f>Investissements!AQ15*Investissements!$E48</f>
        <v>0</v>
      </c>
      <c r="AP58" s="353">
        <f>Investissements!AR15*Investissements!$E48</f>
        <v>0</v>
      </c>
      <c r="AQ58" s="353">
        <f>Investissements!AS15*Investissements!$E48</f>
        <v>0</v>
      </c>
    </row>
    <row r="59" spans="2:43" ht="15" customHeight="1">
      <c r="B59" s="377">
        <f>Investissements!C16</f>
        <v>0</v>
      </c>
      <c r="C59" s="341">
        <f>Investissements!D16*Investissements!$E49</f>
        <v>0</v>
      </c>
      <c r="D59" s="341">
        <f>Investissements!E16*Investissements!$E49</f>
        <v>0</v>
      </c>
      <c r="E59" s="341">
        <f>Investissements!F16*Investissements!$E49</f>
        <v>0</v>
      </c>
      <c r="F59" s="341">
        <f>Investissements!G16*Investissements!$E49</f>
        <v>0</v>
      </c>
      <c r="G59" s="341">
        <f>Investissements!H16*Investissements!$E49</f>
        <v>0</v>
      </c>
      <c r="H59" s="341">
        <f>Investissements!I16*Investissements!$E49</f>
        <v>0</v>
      </c>
      <c r="I59" s="341">
        <f>Investissements!J16*Investissements!$E49</f>
        <v>0</v>
      </c>
      <c r="J59" s="341">
        <f>Investissements!K16*Investissements!$E49</f>
        <v>0</v>
      </c>
      <c r="K59" s="341">
        <f>Investissements!L16*Investissements!$E49</f>
        <v>0</v>
      </c>
      <c r="L59" s="341">
        <f>Investissements!M16*Investissements!$E49</f>
        <v>0</v>
      </c>
      <c r="M59" s="341">
        <f>Investissements!N16*Investissements!$E49</f>
        <v>0</v>
      </c>
      <c r="N59" s="341">
        <f>Investissements!O16*Investissements!$E49</f>
        <v>0</v>
      </c>
      <c r="O59" s="341">
        <f t="shared" si="21"/>
        <v>0</v>
      </c>
      <c r="P59" s="341">
        <f>Investissements!Q16*Investissements!$E49</f>
        <v>0</v>
      </c>
      <c r="Q59" s="341">
        <f>Investissements!R16*Investissements!$E49</f>
        <v>0</v>
      </c>
      <c r="R59" s="341">
        <f>Investissements!S16*Investissements!$E49</f>
        <v>0</v>
      </c>
      <c r="S59" s="341">
        <f>Investissements!T16*Investissements!$E49</f>
        <v>0</v>
      </c>
      <c r="T59" s="341">
        <f>Investissements!U16*Investissements!$E49</f>
        <v>0</v>
      </c>
      <c r="U59" s="341">
        <f>Investissements!V16*Investissements!$E49</f>
        <v>0</v>
      </c>
      <c r="V59" s="341">
        <f>Investissements!W16*Investissements!$E49</f>
        <v>0</v>
      </c>
      <c r="W59" s="341">
        <f>Investissements!X16*Investissements!$E49</f>
        <v>0</v>
      </c>
      <c r="X59" s="341">
        <f>Investissements!Y16*Investissements!$E49</f>
        <v>0</v>
      </c>
      <c r="Y59" s="341">
        <f>Investissements!Z16*Investissements!$E49</f>
        <v>0</v>
      </c>
      <c r="Z59" s="341">
        <f>Investissements!AA16*Investissements!$E49</f>
        <v>0</v>
      </c>
      <c r="AA59" s="341">
        <f>Investissements!AB16*Investissements!$E49</f>
        <v>0</v>
      </c>
      <c r="AB59" s="341">
        <f t="shared" si="22"/>
        <v>0</v>
      </c>
      <c r="AC59" s="341">
        <f>Investissements!AD16*Investissements!$E49</f>
        <v>0</v>
      </c>
      <c r="AD59" s="341">
        <f>Investissements!AE16*Investissements!$E49</f>
        <v>0</v>
      </c>
      <c r="AE59" s="341">
        <f t="shared" si="23"/>
        <v>0</v>
      </c>
      <c r="AF59" s="341">
        <f>Investissements!AG16*Investissements!$E49</f>
        <v>0</v>
      </c>
      <c r="AG59" s="341">
        <f>Investissements!AH16*Investissements!$E49</f>
        <v>0</v>
      </c>
      <c r="AH59" s="341">
        <f t="shared" si="24"/>
        <v>0</v>
      </c>
      <c r="AI59" s="341">
        <f>Investissements!AJ16*Investissements!$E49</f>
        <v>0</v>
      </c>
      <c r="AJ59" s="341">
        <f>Investissements!AK16*Investissements!$E49</f>
        <v>0</v>
      </c>
      <c r="AK59" s="341">
        <f t="shared" si="25"/>
        <v>0</v>
      </c>
      <c r="AM59" s="353">
        <f>Investissements!AO16*Investissements!$E49</f>
        <v>0</v>
      </c>
      <c r="AN59" s="353">
        <f>Investissements!AP16*Investissements!$E49</f>
        <v>0</v>
      </c>
      <c r="AO59" s="353">
        <f>Investissements!AQ16*Investissements!$E49</f>
        <v>0</v>
      </c>
      <c r="AP59" s="353">
        <f>Investissements!AR16*Investissements!$E49</f>
        <v>0</v>
      </c>
      <c r="AQ59" s="353">
        <f>Investissements!AS16*Investissements!$E49</f>
        <v>0</v>
      </c>
    </row>
    <row r="60" spans="2:43" ht="15" customHeight="1">
      <c r="B60" s="377">
        <f>Investissements!C17</f>
        <v>0</v>
      </c>
      <c r="C60" s="341">
        <f>Investissements!D17*Investissements!$E50</f>
        <v>0</v>
      </c>
      <c r="D60" s="341">
        <f>Investissements!E17*Investissements!$E50</f>
        <v>0</v>
      </c>
      <c r="E60" s="341">
        <f>Investissements!F17*Investissements!$E50</f>
        <v>0</v>
      </c>
      <c r="F60" s="341">
        <f>Investissements!G17*Investissements!$E50</f>
        <v>0</v>
      </c>
      <c r="G60" s="341">
        <f>Investissements!H17*Investissements!$E50</f>
        <v>0</v>
      </c>
      <c r="H60" s="341">
        <f>Investissements!I17*Investissements!$E50</f>
        <v>0</v>
      </c>
      <c r="I60" s="341">
        <f>Investissements!J17*Investissements!$E50</f>
        <v>0</v>
      </c>
      <c r="J60" s="341">
        <f>Investissements!K17*Investissements!$E50</f>
        <v>0</v>
      </c>
      <c r="K60" s="341">
        <f>Investissements!L17*Investissements!$E50</f>
        <v>0</v>
      </c>
      <c r="L60" s="341">
        <f>Investissements!M17*Investissements!$E50</f>
        <v>0</v>
      </c>
      <c r="M60" s="341">
        <f>Investissements!N17*Investissements!$E50</f>
        <v>0</v>
      </c>
      <c r="N60" s="341">
        <f>Investissements!O17*Investissements!$E50</f>
        <v>0</v>
      </c>
      <c r="O60" s="341">
        <f t="shared" si="21"/>
        <v>0</v>
      </c>
      <c r="P60" s="341">
        <f>Investissements!Q17*Investissements!$E50</f>
        <v>0</v>
      </c>
      <c r="Q60" s="341">
        <f>Investissements!R17*Investissements!$E50</f>
        <v>0</v>
      </c>
      <c r="R60" s="341">
        <f>Investissements!S17*Investissements!$E50</f>
        <v>0</v>
      </c>
      <c r="S60" s="341">
        <f>Investissements!T17*Investissements!$E50</f>
        <v>0</v>
      </c>
      <c r="T60" s="341">
        <f>Investissements!U17*Investissements!$E50</f>
        <v>0</v>
      </c>
      <c r="U60" s="341">
        <f>Investissements!V17*Investissements!$E50</f>
        <v>0</v>
      </c>
      <c r="V60" s="341">
        <f>Investissements!W17*Investissements!$E50</f>
        <v>0</v>
      </c>
      <c r="W60" s="341">
        <f>Investissements!X17*Investissements!$E50</f>
        <v>0</v>
      </c>
      <c r="X60" s="341">
        <f>Investissements!Y17*Investissements!$E50</f>
        <v>0</v>
      </c>
      <c r="Y60" s="341">
        <f>Investissements!Z17*Investissements!$E50</f>
        <v>0</v>
      </c>
      <c r="Z60" s="341">
        <f>Investissements!AA17*Investissements!$E50</f>
        <v>0</v>
      </c>
      <c r="AA60" s="341">
        <f>Investissements!AB17*Investissements!$E50</f>
        <v>0</v>
      </c>
      <c r="AB60" s="341">
        <f t="shared" si="22"/>
        <v>0</v>
      </c>
      <c r="AC60" s="341">
        <f>Investissements!AD17*Investissements!$E50</f>
        <v>0</v>
      </c>
      <c r="AD60" s="341">
        <f>Investissements!AE17*Investissements!$E50</f>
        <v>0</v>
      </c>
      <c r="AE60" s="341">
        <f t="shared" si="23"/>
        <v>0</v>
      </c>
      <c r="AF60" s="341">
        <f>Investissements!AG17*Investissements!$E50</f>
        <v>0</v>
      </c>
      <c r="AG60" s="341">
        <f>Investissements!AH17*Investissements!$E50</f>
        <v>0</v>
      </c>
      <c r="AH60" s="341">
        <f t="shared" si="24"/>
        <v>0</v>
      </c>
      <c r="AI60" s="341">
        <f>Investissements!AJ17*Investissements!$E50</f>
        <v>0</v>
      </c>
      <c r="AJ60" s="341">
        <f>Investissements!AK17*Investissements!$E50</f>
        <v>0</v>
      </c>
      <c r="AK60" s="341">
        <f t="shared" si="25"/>
        <v>0</v>
      </c>
      <c r="AM60" s="353">
        <f>Investissements!AO17*Investissements!$E50</f>
        <v>0</v>
      </c>
      <c r="AN60" s="353">
        <f>Investissements!AP17*Investissements!$E50</f>
        <v>0</v>
      </c>
      <c r="AO60" s="353">
        <f>Investissements!AQ17*Investissements!$E50</f>
        <v>0</v>
      </c>
      <c r="AP60" s="353">
        <f>Investissements!AR17*Investissements!$E50</f>
        <v>0</v>
      </c>
      <c r="AQ60" s="353">
        <f>Investissements!AS17*Investissements!$E50</f>
        <v>0</v>
      </c>
    </row>
    <row r="61" spans="2:43" ht="15" customHeight="1">
      <c r="B61" s="377">
        <f>Investissements!C18</f>
        <v>0</v>
      </c>
      <c r="C61" s="341">
        <f>Investissements!D18*Investissements!$E51</f>
        <v>0</v>
      </c>
      <c r="D61" s="341">
        <f>Investissements!E18*Investissements!$E51</f>
        <v>0</v>
      </c>
      <c r="E61" s="341">
        <f>Investissements!F18*Investissements!$E51</f>
        <v>0</v>
      </c>
      <c r="F61" s="341">
        <f>Investissements!G18*Investissements!$E51</f>
        <v>0</v>
      </c>
      <c r="G61" s="341">
        <f>Investissements!H18*Investissements!$E51</f>
        <v>0</v>
      </c>
      <c r="H61" s="341">
        <f>Investissements!I18*Investissements!$E51</f>
        <v>0</v>
      </c>
      <c r="I61" s="341">
        <f>Investissements!J18*Investissements!$E51</f>
        <v>0</v>
      </c>
      <c r="J61" s="341">
        <f>Investissements!K18*Investissements!$E51</f>
        <v>0</v>
      </c>
      <c r="K61" s="341">
        <f>Investissements!L18*Investissements!$E51</f>
        <v>0</v>
      </c>
      <c r="L61" s="341">
        <f>Investissements!M18*Investissements!$E51</f>
        <v>0</v>
      </c>
      <c r="M61" s="341">
        <f>Investissements!N18*Investissements!$E51</f>
        <v>0</v>
      </c>
      <c r="N61" s="341">
        <f>Investissements!O18*Investissements!$E51</f>
        <v>0</v>
      </c>
      <c r="O61" s="341">
        <f t="shared" si="21"/>
        <v>0</v>
      </c>
      <c r="P61" s="341">
        <f>Investissements!Q18*Investissements!$E51</f>
        <v>0</v>
      </c>
      <c r="Q61" s="341">
        <f>Investissements!R18*Investissements!$E51</f>
        <v>0</v>
      </c>
      <c r="R61" s="341">
        <f>Investissements!S18*Investissements!$E51</f>
        <v>0</v>
      </c>
      <c r="S61" s="341">
        <f>Investissements!T18*Investissements!$E51</f>
        <v>0</v>
      </c>
      <c r="T61" s="341">
        <f>Investissements!U18*Investissements!$E51</f>
        <v>0</v>
      </c>
      <c r="U61" s="341">
        <f>Investissements!V18*Investissements!$E51</f>
        <v>0</v>
      </c>
      <c r="V61" s="341">
        <f>Investissements!W18*Investissements!$E51</f>
        <v>0</v>
      </c>
      <c r="W61" s="341">
        <f>Investissements!X18*Investissements!$E51</f>
        <v>0</v>
      </c>
      <c r="X61" s="341">
        <f>Investissements!Y18*Investissements!$E51</f>
        <v>0</v>
      </c>
      <c r="Y61" s="341">
        <f>Investissements!Z18*Investissements!$E51</f>
        <v>0</v>
      </c>
      <c r="Z61" s="341">
        <f>Investissements!AA18*Investissements!$E51</f>
        <v>0</v>
      </c>
      <c r="AA61" s="341">
        <f>Investissements!AB18*Investissements!$E51</f>
        <v>0</v>
      </c>
      <c r="AB61" s="341">
        <f t="shared" si="22"/>
        <v>0</v>
      </c>
      <c r="AC61" s="341">
        <f>Investissements!AD18*Investissements!$E51</f>
        <v>0</v>
      </c>
      <c r="AD61" s="341">
        <f>Investissements!AE18*Investissements!$E51</f>
        <v>0</v>
      </c>
      <c r="AE61" s="341">
        <f t="shared" si="23"/>
        <v>0</v>
      </c>
      <c r="AF61" s="341">
        <f>Investissements!AG18*Investissements!$E51</f>
        <v>0</v>
      </c>
      <c r="AG61" s="341">
        <f>Investissements!AH18*Investissements!$E51</f>
        <v>0</v>
      </c>
      <c r="AH61" s="341">
        <f t="shared" si="24"/>
        <v>0</v>
      </c>
      <c r="AI61" s="341">
        <f>Investissements!AJ18*Investissements!$E51</f>
        <v>0</v>
      </c>
      <c r="AJ61" s="341">
        <f>Investissements!AK18*Investissements!$E51</f>
        <v>0</v>
      </c>
      <c r="AK61" s="341">
        <f t="shared" si="25"/>
        <v>0</v>
      </c>
      <c r="AM61" s="353">
        <f>Investissements!AO18*Investissements!$E51</f>
        <v>0</v>
      </c>
      <c r="AN61" s="353">
        <f>Investissements!AP18*Investissements!$E51</f>
        <v>0</v>
      </c>
      <c r="AO61" s="353">
        <f>Investissements!AQ18*Investissements!$E51</f>
        <v>0</v>
      </c>
      <c r="AP61" s="353">
        <f>Investissements!AR18*Investissements!$E51</f>
        <v>0</v>
      </c>
      <c r="AQ61" s="353">
        <f>Investissements!AS18*Investissements!$E51</f>
        <v>0</v>
      </c>
    </row>
    <row r="62" spans="2:43" ht="15" customHeight="1">
      <c r="B62" s="377">
        <f>Investissements!C19</f>
        <v>0</v>
      </c>
      <c r="C62" s="341">
        <f>Investissements!D19*Investissements!$E52</f>
        <v>0</v>
      </c>
      <c r="D62" s="341">
        <f>Investissements!E19*Investissements!$E52</f>
        <v>0</v>
      </c>
      <c r="E62" s="341">
        <f>Investissements!F19*Investissements!$E52</f>
        <v>0</v>
      </c>
      <c r="F62" s="341">
        <f>Investissements!G19*Investissements!$E52</f>
        <v>0</v>
      </c>
      <c r="G62" s="341">
        <f>Investissements!H19*Investissements!$E52</f>
        <v>0</v>
      </c>
      <c r="H62" s="341">
        <f>Investissements!I19*Investissements!$E52</f>
        <v>0</v>
      </c>
      <c r="I62" s="341">
        <f>Investissements!J19*Investissements!$E52</f>
        <v>0</v>
      </c>
      <c r="J62" s="341">
        <f>Investissements!K19*Investissements!$E52</f>
        <v>0</v>
      </c>
      <c r="K62" s="341">
        <f>Investissements!L19*Investissements!$E52</f>
        <v>0</v>
      </c>
      <c r="L62" s="341">
        <f>Investissements!M19*Investissements!$E52</f>
        <v>0</v>
      </c>
      <c r="M62" s="341">
        <f>Investissements!N19*Investissements!$E52</f>
        <v>0</v>
      </c>
      <c r="N62" s="341">
        <f>Investissements!O19*Investissements!$E52</f>
        <v>0</v>
      </c>
      <c r="O62" s="341">
        <f t="shared" si="21"/>
        <v>0</v>
      </c>
      <c r="P62" s="341">
        <f>Investissements!Q19*Investissements!$E52</f>
        <v>0</v>
      </c>
      <c r="Q62" s="341">
        <f>Investissements!R19*Investissements!$E52</f>
        <v>0</v>
      </c>
      <c r="R62" s="341">
        <f>Investissements!S19*Investissements!$E52</f>
        <v>0</v>
      </c>
      <c r="S62" s="341">
        <f>Investissements!T19*Investissements!$E52</f>
        <v>0</v>
      </c>
      <c r="T62" s="341">
        <f>Investissements!U19*Investissements!$E52</f>
        <v>0</v>
      </c>
      <c r="U62" s="341">
        <f>Investissements!V19*Investissements!$E52</f>
        <v>0</v>
      </c>
      <c r="V62" s="341">
        <f>Investissements!W19*Investissements!$E52</f>
        <v>0</v>
      </c>
      <c r="W62" s="341">
        <f>Investissements!X19*Investissements!$E52</f>
        <v>0</v>
      </c>
      <c r="X62" s="341">
        <f>Investissements!Y19*Investissements!$E52</f>
        <v>0</v>
      </c>
      <c r="Y62" s="341">
        <f>Investissements!Z19*Investissements!$E52</f>
        <v>0</v>
      </c>
      <c r="Z62" s="341">
        <f>Investissements!AA19*Investissements!$E52</f>
        <v>0</v>
      </c>
      <c r="AA62" s="341">
        <f>Investissements!AB19*Investissements!$E52</f>
        <v>0</v>
      </c>
      <c r="AB62" s="341">
        <f t="shared" si="22"/>
        <v>0</v>
      </c>
      <c r="AC62" s="341">
        <f>Investissements!AD19*Investissements!$E52</f>
        <v>0</v>
      </c>
      <c r="AD62" s="341">
        <f>Investissements!AE19*Investissements!$E52</f>
        <v>0</v>
      </c>
      <c r="AE62" s="341">
        <f t="shared" si="23"/>
        <v>0</v>
      </c>
      <c r="AF62" s="341">
        <f>Investissements!AG19*Investissements!$E52</f>
        <v>0</v>
      </c>
      <c r="AG62" s="341">
        <f>Investissements!AH19*Investissements!$E52</f>
        <v>0</v>
      </c>
      <c r="AH62" s="341">
        <f t="shared" si="24"/>
        <v>0</v>
      </c>
      <c r="AI62" s="341">
        <f>Investissements!AJ19*Investissements!$E52</f>
        <v>0</v>
      </c>
      <c r="AJ62" s="341">
        <f>Investissements!AK19*Investissements!$E52</f>
        <v>0</v>
      </c>
      <c r="AK62" s="341">
        <f t="shared" si="25"/>
        <v>0</v>
      </c>
      <c r="AM62" s="353">
        <f>Investissements!AO19*Investissements!$E52</f>
        <v>0</v>
      </c>
      <c r="AN62" s="353">
        <f>Investissements!AP19*Investissements!$E52</f>
        <v>0</v>
      </c>
      <c r="AO62" s="353">
        <f>Investissements!AQ19*Investissements!$E52</f>
        <v>0</v>
      </c>
      <c r="AP62" s="353">
        <f>Investissements!AR19*Investissements!$E52</f>
        <v>0</v>
      </c>
      <c r="AQ62" s="353">
        <f>Investissements!AS19*Investissements!$E52</f>
        <v>0</v>
      </c>
    </row>
    <row r="63" spans="2:43" ht="15" customHeight="1">
      <c r="B63" s="377">
        <f>Investissements!C20</f>
        <v>0</v>
      </c>
      <c r="C63" s="341">
        <f>Investissements!D20*Investissements!$E53</f>
        <v>0</v>
      </c>
      <c r="D63" s="341">
        <f>Investissements!E20*Investissements!$E53</f>
        <v>0</v>
      </c>
      <c r="E63" s="341">
        <f>Investissements!F20*Investissements!$E53</f>
        <v>0</v>
      </c>
      <c r="F63" s="341">
        <f>Investissements!G20*Investissements!$E53</f>
        <v>0</v>
      </c>
      <c r="G63" s="341">
        <f>Investissements!H20*Investissements!$E53</f>
        <v>0</v>
      </c>
      <c r="H63" s="341">
        <f>Investissements!I20*Investissements!$E53</f>
        <v>0</v>
      </c>
      <c r="I63" s="341">
        <f>Investissements!J20*Investissements!$E53</f>
        <v>0</v>
      </c>
      <c r="J63" s="341">
        <f>Investissements!K20*Investissements!$E53</f>
        <v>0</v>
      </c>
      <c r="K63" s="341">
        <f>Investissements!L20*Investissements!$E53</f>
        <v>0</v>
      </c>
      <c r="L63" s="341">
        <f>Investissements!M20*Investissements!$E53</f>
        <v>0</v>
      </c>
      <c r="M63" s="341">
        <f>Investissements!N20*Investissements!$E53</f>
        <v>0</v>
      </c>
      <c r="N63" s="341">
        <f>Investissements!O20*Investissements!$E53</f>
        <v>0</v>
      </c>
      <c r="O63" s="341">
        <f t="shared" si="21"/>
        <v>0</v>
      </c>
      <c r="P63" s="341">
        <f>Investissements!Q20*Investissements!$E53</f>
        <v>0</v>
      </c>
      <c r="Q63" s="341">
        <f>Investissements!R20*Investissements!$E53</f>
        <v>0</v>
      </c>
      <c r="R63" s="341">
        <f>Investissements!S20*Investissements!$E53</f>
        <v>0</v>
      </c>
      <c r="S63" s="341">
        <f>Investissements!T20*Investissements!$E53</f>
        <v>0</v>
      </c>
      <c r="T63" s="341">
        <f>Investissements!U20*Investissements!$E53</f>
        <v>0</v>
      </c>
      <c r="U63" s="341">
        <f>Investissements!V20*Investissements!$E53</f>
        <v>0</v>
      </c>
      <c r="V63" s="341">
        <f>Investissements!W20*Investissements!$E53</f>
        <v>0</v>
      </c>
      <c r="W63" s="341">
        <f>Investissements!X20*Investissements!$E53</f>
        <v>0</v>
      </c>
      <c r="X63" s="341">
        <f>Investissements!Y20*Investissements!$E53</f>
        <v>0</v>
      </c>
      <c r="Y63" s="341">
        <f>Investissements!Z20*Investissements!$E53</f>
        <v>0</v>
      </c>
      <c r="Z63" s="341">
        <f>Investissements!AA20*Investissements!$E53</f>
        <v>0</v>
      </c>
      <c r="AA63" s="341">
        <f>Investissements!AB20*Investissements!$E53</f>
        <v>0</v>
      </c>
      <c r="AB63" s="341">
        <f t="shared" si="22"/>
        <v>0</v>
      </c>
      <c r="AC63" s="341">
        <f>Investissements!AD20*Investissements!$E53</f>
        <v>0</v>
      </c>
      <c r="AD63" s="341">
        <f>Investissements!AE20*Investissements!$E53</f>
        <v>0</v>
      </c>
      <c r="AE63" s="341">
        <f t="shared" si="23"/>
        <v>0</v>
      </c>
      <c r="AF63" s="341">
        <f>Investissements!AG20*Investissements!$E53</f>
        <v>0</v>
      </c>
      <c r="AG63" s="341">
        <f>Investissements!AH20*Investissements!$E53</f>
        <v>0</v>
      </c>
      <c r="AH63" s="341">
        <f t="shared" si="24"/>
        <v>0</v>
      </c>
      <c r="AI63" s="341">
        <f>Investissements!AJ20*Investissements!$E53</f>
        <v>0</v>
      </c>
      <c r="AJ63" s="341">
        <f>Investissements!AK20*Investissements!$E53</f>
        <v>0</v>
      </c>
      <c r="AK63" s="341">
        <f t="shared" si="25"/>
        <v>0</v>
      </c>
      <c r="AM63" s="353">
        <f>Investissements!AO20*Investissements!$E53</f>
        <v>0</v>
      </c>
      <c r="AN63" s="353">
        <f>Investissements!AP20*Investissements!$E53</f>
        <v>0</v>
      </c>
      <c r="AO63" s="353">
        <f>Investissements!AQ20*Investissements!$E53</f>
        <v>0</v>
      </c>
      <c r="AP63" s="353">
        <f>Investissements!AR20*Investissements!$E53</f>
        <v>0</v>
      </c>
      <c r="AQ63" s="353">
        <f>Investissements!AS20*Investissements!$E53</f>
        <v>0</v>
      </c>
    </row>
    <row r="64" spans="2:43" ht="15" customHeight="1">
      <c r="B64" s="377">
        <f>Investissements!C21</f>
        <v>0</v>
      </c>
      <c r="C64" s="341">
        <f>Investissements!D21*Investissements!$E54</f>
        <v>0</v>
      </c>
      <c r="D64" s="341">
        <f>Investissements!E21*Investissements!$E54</f>
        <v>0</v>
      </c>
      <c r="E64" s="341">
        <f>Investissements!F21*Investissements!$E54</f>
        <v>0</v>
      </c>
      <c r="F64" s="341">
        <f>Investissements!G21*Investissements!$E54</f>
        <v>0</v>
      </c>
      <c r="G64" s="341">
        <f>Investissements!H21*Investissements!$E54</f>
        <v>0</v>
      </c>
      <c r="H64" s="341">
        <f>Investissements!I21*Investissements!$E54</f>
        <v>0</v>
      </c>
      <c r="I64" s="341">
        <f>Investissements!J21*Investissements!$E54</f>
        <v>0</v>
      </c>
      <c r="J64" s="341">
        <f>Investissements!K21*Investissements!$E54</f>
        <v>0</v>
      </c>
      <c r="K64" s="341">
        <f>Investissements!L21*Investissements!$E54</f>
        <v>0</v>
      </c>
      <c r="L64" s="341">
        <f>Investissements!M21*Investissements!$E54</f>
        <v>0</v>
      </c>
      <c r="M64" s="341">
        <f>Investissements!N21*Investissements!$E54</f>
        <v>0</v>
      </c>
      <c r="N64" s="341">
        <f>Investissements!O21*Investissements!$E54</f>
        <v>0</v>
      </c>
      <c r="O64" s="341">
        <f t="shared" si="21"/>
        <v>0</v>
      </c>
      <c r="P64" s="341">
        <f>Investissements!Q21*Investissements!$E54</f>
        <v>0</v>
      </c>
      <c r="Q64" s="341">
        <f>Investissements!R21*Investissements!$E54</f>
        <v>0</v>
      </c>
      <c r="R64" s="341">
        <f>Investissements!S21*Investissements!$E54</f>
        <v>0</v>
      </c>
      <c r="S64" s="341">
        <f>Investissements!T21*Investissements!$E54</f>
        <v>0</v>
      </c>
      <c r="T64" s="341">
        <f>Investissements!U21*Investissements!$E54</f>
        <v>0</v>
      </c>
      <c r="U64" s="341">
        <f>Investissements!V21*Investissements!$E54</f>
        <v>0</v>
      </c>
      <c r="V64" s="341">
        <f>Investissements!W21*Investissements!$E54</f>
        <v>0</v>
      </c>
      <c r="W64" s="341">
        <f>Investissements!X21*Investissements!$E54</f>
        <v>0</v>
      </c>
      <c r="X64" s="341">
        <f>Investissements!Y21*Investissements!$E54</f>
        <v>0</v>
      </c>
      <c r="Y64" s="341">
        <f>Investissements!Z21*Investissements!$E54</f>
        <v>0</v>
      </c>
      <c r="Z64" s="341">
        <f>Investissements!AA21*Investissements!$E54</f>
        <v>0</v>
      </c>
      <c r="AA64" s="341">
        <f>Investissements!AB21*Investissements!$E54</f>
        <v>0</v>
      </c>
      <c r="AB64" s="341">
        <f t="shared" si="22"/>
        <v>0</v>
      </c>
      <c r="AC64" s="341">
        <f>Investissements!AD21*Investissements!$E54</f>
        <v>0</v>
      </c>
      <c r="AD64" s="341">
        <f>Investissements!AE21*Investissements!$E54</f>
        <v>0</v>
      </c>
      <c r="AE64" s="341">
        <f t="shared" si="23"/>
        <v>0</v>
      </c>
      <c r="AF64" s="341">
        <f>Investissements!AG21*Investissements!$E54</f>
        <v>0</v>
      </c>
      <c r="AG64" s="341">
        <f>Investissements!AH21*Investissements!$E54</f>
        <v>0</v>
      </c>
      <c r="AH64" s="341">
        <f t="shared" si="24"/>
        <v>0</v>
      </c>
      <c r="AI64" s="341">
        <f>Investissements!AJ21*Investissements!$E54</f>
        <v>0</v>
      </c>
      <c r="AJ64" s="341">
        <f>Investissements!AK21*Investissements!$E54</f>
        <v>0</v>
      </c>
      <c r="AK64" s="341">
        <f t="shared" si="25"/>
        <v>0</v>
      </c>
      <c r="AM64" s="353">
        <f>Investissements!AO21*Investissements!$E54</f>
        <v>0</v>
      </c>
      <c r="AN64" s="353">
        <f>Investissements!AP21*Investissements!$E54</f>
        <v>0</v>
      </c>
      <c r="AO64" s="353">
        <f>Investissements!AQ21*Investissements!$E54</f>
        <v>0</v>
      </c>
      <c r="AP64" s="353">
        <f>Investissements!AR21*Investissements!$E54</f>
        <v>0</v>
      </c>
      <c r="AQ64" s="353">
        <f>Investissements!AS21*Investissements!$E54</f>
        <v>0</v>
      </c>
    </row>
    <row r="65" spans="2:43" ht="15" customHeight="1">
      <c r="B65" s="377">
        <f>Investissements!C22</f>
        <v>0</v>
      </c>
      <c r="C65" s="341">
        <f>Investissements!D22*Investissements!$E55</f>
        <v>0</v>
      </c>
      <c r="D65" s="341">
        <f>Investissements!E22*Investissements!$E55</f>
        <v>0</v>
      </c>
      <c r="E65" s="341">
        <f>Investissements!F22*Investissements!$E55</f>
        <v>0</v>
      </c>
      <c r="F65" s="341">
        <f>Investissements!G22*Investissements!$E55</f>
        <v>0</v>
      </c>
      <c r="G65" s="341">
        <f>Investissements!H22*Investissements!$E55</f>
        <v>0</v>
      </c>
      <c r="H65" s="341">
        <f>Investissements!I22*Investissements!$E55</f>
        <v>0</v>
      </c>
      <c r="I65" s="341">
        <f>Investissements!J22*Investissements!$E55</f>
        <v>0</v>
      </c>
      <c r="J65" s="341">
        <f>Investissements!K22*Investissements!$E55</f>
        <v>0</v>
      </c>
      <c r="K65" s="341">
        <f>Investissements!L22*Investissements!$E55</f>
        <v>0</v>
      </c>
      <c r="L65" s="341">
        <f>Investissements!M22*Investissements!$E55</f>
        <v>0</v>
      </c>
      <c r="M65" s="341">
        <f>Investissements!N22*Investissements!$E55</f>
        <v>0</v>
      </c>
      <c r="N65" s="341">
        <f>Investissements!O22*Investissements!$E55</f>
        <v>0</v>
      </c>
      <c r="O65" s="341">
        <f t="shared" si="21"/>
        <v>0</v>
      </c>
      <c r="P65" s="341">
        <f>Investissements!Q22*Investissements!$E55</f>
        <v>0</v>
      </c>
      <c r="Q65" s="341">
        <f>Investissements!R22*Investissements!$E55</f>
        <v>0</v>
      </c>
      <c r="R65" s="341">
        <f>Investissements!S22*Investissements!$E55</f>
        <v>0</v>
      </c>
      <c r="S65" s="341">
        <f>Investissements!T22*Investissements!$E55</f>
        <v>0</v>
      </c>
      <c r="T65" s="341">
        <f>Investissements!U22*Investissements!$E55</f>
        <v>0</v>
      </c>
      <c r="U65" s="341">
        <f>Investissements!V22*Investissements!$E55</f>
        <v>0</v>
      </c>
      <c r="V65" s="341">
        <f>Investissements!W22*Investissements!$E55</f>
        <v>0</v>
      </c>
      <c r="W65" s="341">
        <f>Investissements!X22*Investissements!$E55</f>
        <v>0</v>
      </c>
      <c r="X65" s="341">
        <f>Investissements!Y22*Investissements!$E55</f>
        <v>0</v>
      </c>
      <c r="Y65" s="341">
        <f>Investissements!Z22*Investissements!$E55</f>
        <v>0</v>
      </c>
      <c r="Z65" s="341">
        <f>Investissements!AA22*Investissements!$E55</f>
        <v>0</v>
      </c>
      <c r="AA65" s="341">
        <f>Investissements!AB22*Investissements!$E55</f>
        <v>0</v>
      </c>
      <c r="AB65" s="341">
        <f t="shared" si="22"/>
        <v>0</v>
      </c>
      <c r="AC65" s="341">
        <f>Investissements!AD22*Investissements!$E55</f>
        <v>0</v>
      </c>
      <c r="AD65" s="341">
        <f>Investissements!AE22*Investissements!$E55</f>
        <v>0</v>
      </c>
      <c r="AE65" s="341">
        <f t="shared" si="23"/>
        <v>0</v>
      </c>
      <c r="AF65" s="341">
        <f>Investissements!AG22*Investissements!$E55</f>
        <v>0</v>
      </c>
      <c r="AG65" s="341">
        <f>Investissements!AH22*Investissements!$E55</f>
        <v>0</v>
      </c>
      <c r="AH65" s="341">
        <f t="shared" si="24"/>
        <v>0</v>
      </c>
      <c r="AI65" s="341">
        <f>Investissements!AJ22*Investissements!$E55</f>
        <v>0</v>
      </c>
      <c r="AJ65" s="341">
        <f>Investissements!AK22*Investissements!$E55</f>
        <v>0</v>
      </c>
      <c r="AK65" s="341">
        <f t="shared" si="25"/>
        <v>0</v>
      </c>
      <c r="AM65" s="353">
        <f>Investissements!AO22*Investissements!$E55</f>
        <v>0</v>
      </c>
      <c r="AN65" s="353">
        <f>Investissements!AP22*Investissements!$E55</f>
        <v>0</v>
      </c>
      <c r="AO65" s="353">
        <f>Investissements!AQ22*Investissements!$E55</f>
        <v>0</v>
      </c>
      <c r="AP65" s="353">
        <f>Investissements!AR22*Investissements!$E55</f>
        <v>0</v>
      </c>
      <c r="AQ65" s="353">
        <f>Investissements!AS22*Investissements!$E55</f>
        <v>0</v>
      </c>
    </row>
    <row r="66" spans="2:43" ht="15" customHeight="1">
      <c r="B66" s="377">
        <f>Investissements!C23</f>
        <v>0</v>
      </c>
      <c r="C66" s="341">
        <f>Investissements!D23*Investissements!$E56</f>
        <v>0</v>
      </c>
      <c r="D66" s="341">
        <f>Investissements!E23*Investissements!$E56</f>
        <v>0</v>
      </c>
      <c r="E66" s="341">
        <f>Investissements!F23*Investissements!$E56</f>
        <v>0</v>
      </c>
      <c r="F66" s="341">
        <f>Investissements!G23*Investissements!$E56</f>
        <v>0</v>
      </c>
      <c r="G66" s="341">
        <f>Investissements!H23*Investissements!$E56</f>
        <v>0</v>
      </c>
      <c r="H66" s="341">
        <f>Investissements!I23*Investissements!$E56</f>
        <v>0</v>
      </c>
      <c r="I66" s="341">
        <f>Investissements!J23*Investissements!$E56</f>
        <v>0</v>
      </c>
      <c r="J66" s="341">
        <f>Investissements!K23*Investissements!$E56</f>
        <v>0</v>
      </c>
      <c r="K66" s="341">
        <f>Investissements!L23*Investissements!$E56</f>
        <v>0</v>
      </c>
      <c r="L66" s="341">
        <f>Investissements!M23*Investissements!$E56</f>
        <v>0</v>
      </c>
      <c r="M66" s="341">
        <f>Investissements!N23*Investissements!$E56</f>
        <v>0</v>
      </c>
      <c r="N66" s="341">
        <f>Investissements!O23*Investissements!$E56</f>
        <v>0</v>
      </c>
      <c r="O66" s="341">
        <f t="shared" si="21"/>
        <v>0</v>
      </c>
      <c r="P66" s="341">
        <f>Investissements!Q23*Investissements!$E56</f>
        <v>0</v>
      </c>
      <c r="Q66" s="341">
        <f>Investissements!R23*Investissements!$E56</f>
        <v>0</v>
      </c>
      <c r="R66" s="341">
        <f>Investissements!S23*Investissements!$E56</f>
        <v>0</v>
      </c>
      <c r="S66" s="341">
        <f>Investissements!T23*Investissements!$E56</f>
        <v>0</v>
      </c>
      <c r="T66" s="341">
        <f>Investissements!U23*Investissements!$E56</f>
        <v>0</v>
      </c>
      <c r="U66" s="341">
        <f>Investissements!V23*Investissements!$E56</f>
        <v>0</v>
      </c>
      <c r="V66" s="341">
        <f>Investissements!W23*Investissements!$E56</f>
        <v>0</v>
      </c>
      <c r="W66" s="341">
        <f>Investissements!X23*Investissements!$E56</f>
        <v>0</v>
      </c>
      <c r="X66" s="341">
        <f>Investissements!Y23*Investissements!$E56</f>
        <v>0</v>
      </c>
      <c r="Y66" s="341">
        <f>Investissements!Z23*Investissements!$E56</f>
        <v>0</v>
      </c>
      <c r="Z66" s="341">
        <f>Investissements!AA23*Investissements!$E56</f>
        <v>0</v>
      </c>
      <c r="AA66" s="341">
        <f>Investissements!AB23*Investissements!$E56</f>
        <v>0</v>
      </c>
      <c r="AB66" s="341">
        <f t="shared" si="22"/>
        <v>0</v>
      </c>
      <c r="AC66" s="341">
        <f>Investissements!AD23*Investissements!$E56</f>
        <v>0</v>
      </c>
      <c r="AD66" s="341">
        <f>Investissements!AE23*Investissements!$E56</f>
        <v>0</v>
      </c>
      <c r="AE66" s="341">
        <f t="shared" si="23"/>
        <v>0</v>
      </c>
      <c r="AF66" s="341">
        <f>Investissements!AG23*Investissements!$E56</f>
        <v>0</v>
      </c>
      <c r="AG66" s="341">
        <f>Investissements!AH23*Investissements!$E56</f>
        <v>0</v>
      </c>
      <c r="AH66" s="341">
        <f t="shared" si="24"/>
        <v>0</v>
      </c>
      <c r="AI66" s="341">
        <f>Investissements!AJ23*Investissements!$E56</f>
        <v>0</v>
      </c>
      <c r="AJ66" s="341">
        <f>Investissements!AK23*Investissements!$E56</f>
        <v>0</v>
      </c>
      <c r="AK66" s="341">
        <f t="shared" si="25"/>
        <v>0</v>
      </c>
      <c r="AM66" s="353">
        <f>Investissements!AO23*Investissements!$E56</f>
        <v>0</v>
      </c>
      <c r="AN66" s="353">
        <f>Investissements!AP23*Investissements!$E56</f>
        <v>0</v>
      </c>
      <c r="AO66" s="353">
        <f>Investissements!AQ23*Investissements!$E56</f>
        <v>0</v>
      </c>
      <c r="AP66" s="353">
        <f>Investissements!AR23*Investissements!$E56</f>
        <v>0</v>
      </c>
      <c r="AQ66" s="353">
        <f>Investissements!AS23*Investissements!$E56</f>
        <v>0</v>
      </c>
    </row>
    <row r="67" spans="2:43" ht="15" customHeight="1">
      <c r="B67" s="377">
        <f>Investissements!C24</f>
        <v>0</v>
      </c>
      <c r="C67" s="341">
        <f>Investissements!D24*Investissements!$E57</f>
        <v>0</v>
      </c>
      <c r="D67" s="341">
        <f>Investissements!E24*Investissements!$E57</f>
        <v>0</v>
      </c>
      <c r="E67" s="341">
        <f>Investissements!F24*Investissements!$E57</f>
        <v>0</v>
      </c>
      <c r="F67" s="341">
        <f>Investissements!G24*Investissements!$E57</f>
        <v>0</v>
      </c>
      <c r="G67" s="341">
        <f>Investissements!H24*Investissements!$E57</f>
        <v>0</v>
      </c>
      <c r="H67" s="341">
        <f>Investissements!I24*Investissements!$E57</f>
        <v>0</v>
      </c>
      <c r="I67" s="341">
        <f>Investissements!J24*Investissements!$E57</f>
        <v>0</v>
      </c>
      <c r="J67" s="341">
        <f>Investissements!K24*Investissements!$E57</f>
        <v>0</v>
      </c>
      <c r="K67" s="341">
        <f>Investissements!L24*Investissements!$E57</f>
        <v>0</v>
      </c>
      <c r="L67" s="341">
        <f>Investissements!M24*Investissements!$E57</f>
        <v>0</v>
      </c>
      <c r="M67" s="341">
        <f>Investissements!N24*Investissements!$E57</f>
        <v>0</v>
      </c>
      <c r="N67" s="341">
        <f>Investissements!O24*Investissements!$E57</f>
        <v>0</v>
      </c>
      <c r="O67" s="341">
        <f t="shared" si="21"/>
        <v>0</v>
      </c>
      <c r="P67" s="341">
        <f>Investissements!Q24*Investissements!$E57</f>
        <v>0</v>
      </c>
      <c r="Q67" s="341">
        <f>Investissements!R24*Investissements!$E57</f>
        <v>0</v>
      </c>
      <c r="R67" s="341">
        <f>Investissements!S24*Investissements!$E57</f>
        <v>0</v>
      </c>
      <c r="S67" s="341">
        <f>Investissements!T24*Investissements!$E57</f>
        <v>0</v>
      </c>
      <c r="T67" s="341">
        <f>Investissements!U24*Investissements!$E57</f>
        <v>0</v>
      </c>
      <c r="U67" s="341">
        <f>Investissements!V24*Investissements!$E57</f>
        <v>0</v>
      </c>
      <c r="V67" s="341">
        <f>Investissements!W24*Investissements!$E57</f>
        <v>0</v>
      </c>
      <c r="W67" s="341">
        <f>Investissements!X24*Investissements!$E57</f>
        <v>0</v>
      </c>
      <c r="X67" s="341">
        <f>Investissements!Y24*Investissements!$E57</f>
        <v>0</v>
      </c>
      <c r="Y67" s="341">
        <f>Investissements!Z24*Investissements!$E57</f>
        <v>0</v>
      </c>
      <c r="Z67" s="341">
        <f>Investissements!AA24*Investissements!$E57</f>
        <v>0</v>
      </c>
      <c r="AA67" s="341">
        <f>Investissements!AB24*Investissements!$E57</f>
        <v>0</v>
      </c>
      <c r="AB67" s="341">
        <f t="shared" si="22"/>
        <v>0</v>
      </c>
      <c r="AC67" s="341">
        <f>Investissements!AD24*Investissements!$E57</f>
        <v>0</v>
      </c>
      <c r="AD67" s="341">
        <f>Investissements!AE24*Investissements!$E57</f>
        <v>0</v>
      </c>
      <c r="AE67" s="341">
        <f t="shared" si="23"/>
        <v>0</v>
      </c>
      <c r="AF67" s="341">
        <f>Investissements!AG24*Investissements!$E57</f>
        <v>0</v>
      </c>
      <c r="AG67" s="341">
        <f>Investissements!AH24*Investissements!$E57</f>
        <v>0</v>
      </c>
      <c r="AH67" s="341">
        <f t="shared" si="24"/>
        <v>0</v>
      </c>
      <c r="AI67" s="341">
        <f>Investissements!AJ24*Investissements!$E57</f>
        <v>0</v>
      </c>
      <c r="AJ67" s="341">
        <f>Investissements!AK24*Investissements!$E57</f>
        <v>0</v>
      </c>
      <c r="AK67" s="341">
        <f t="shared" si="25"/>
        <v>0</v>
      </c>
      <c r="AM67" s="353">
        <f>Investissements!AO24*Investissements!$E57</f>
        <v>0</v>
      </c>
      <c r="AN67" s="353">
        <f>Investissements!AP24*Investissements!$E57</f>
        <v>0</v>
      </c>
      <c r="AO67" s="353">
        <f>Investissements!AQ24*Investissements!$E57</f>
        <v>0</v>
      </c>
      <c r="AP67" s="353">
        <f>Investissements!AR24*Investissements!$E57</f>
        <v>0</v>
      </c>
      <c r="AQ67" s="353">
        <f>Investissements!AS24*Investissements!$E57</f>
        <v>0</v>
      </c>
    </row>
    <row r="68" spans="2:43" ht="15" customHeight="1">
      <c r="B68" s="377">
        <f>Investissements!C25</f>
        <v>0</v>
      </c>
      <c r="C68" s="341">
        <f>Investissements!D25*Investissements!$E58</f>
        <v>0</v>
      </c>
      <c r="D68" s="341">
        <f>Investissements!E25*Investissements!$E58</f>
        <v>0</v>
      </c>
      <c r="E68" s="341">
        <f>Investissements!F25*Investissements!$E58</f>
        <v>0</v>
      </c>
      <c r="F68" s="341">
        <f>Investissements!G25*Investissements!$E58</f>
        <v>0</v>
      </c>
      <c r="G68" s="341">
        <f>Investissements!H25*Investissements!$E58</f>
        <v>0</v>
      </c>
      <c r="H68" s="341">
        <f>Investissements!I25*Investissements!$E58</f>
        <v>0</v>
      </c>
      <c r="I68" s="341">
        <f>Investissements!J25*Investissements!$E58</f>
        <v>0</v>
      </c>
      <c r="J68" s="341">
        <f>Investissements!K25*Investissements!$E58</f>
        <v>0</v>
      </c>
      <c r="K68" s="341">
        <f>Investissements!L25*Investissements!$E58</f>
        <v>0</v>
      </c>
      <c r="L68" s="341">
        <f>Investissements!M25*Investissements!$E58</f>
        <v>0</v>
      </c>
      <c r="M68" s="341">
        <f>Investissements!N25*Investissements!$E58</f>
        <v>0</v>
      </c>
      <c r="N68" s="341">
        <f>Investissements!O25*Investissements!$E58</f>
        <v>0</v>
      </c>
      <c r="O68" s="341">
        <f t="shared" si="21"/>
        <v>0</v>
      </c>
      <c r="P68" s="341">
        <f>Investissements!Q25*Investissements!$E58</f>
        <v>0</v>
      </c>
      <c r="Q68" s="341">
        <f>Investissements!R25*Investissements!$E58</f>
        <v>0</v>
      </c>
      <c r="R68" s="341">
        <f>Investissements!S25*Investissements!$E58</f>
        <v>0</v>
      </c>
      <c r="S68" s="341">
        <f>Investissements!T25*Investissements!$E58</f>
        <v>0</v>
      </c>
      <c r="T68" s="341">
        <f>Investissements!U25*Investissements!$E58</f>
        <v>0</v>
      </c>
      <c r="U68" s="341">
        <f>Investissements!V25*Investissements!$E58</f>
        <v>0</v>
      </c>
      <c r="V68" s="341">
        <f>Investissements!W25*Investissements!$E58</f>
        <v>0</v>
      </c>
      <c r="W68" s="341">
        <f>Investissements!X25*Investissements!$E58</f>
        <v>0</v>
      </c>
      <c r="X68" s="341">
        <f>Investissements!Y25*Investissements!$E58</f>
        <v>0</v>
      </c>
      <c r="Y68" s="341">
        <f>Investissements!Z25*Investissements!$E58</f>
        <v>0</v>
      </c>
      <c r="Z68" s="341">
        <f>Investissements!AA25*Investissements!$E58</f>
        <v>0</v>
      </c>
      <c r="AA68" s="341">
        <f>Investissements!AB25*Investissements!$E58</f>
        <v>0</v>
      </c>
      <c r="AB68" s="341">
        <f t="shared" si="22"/>
        <v>0</v>
      </c>
      <c r="AC68" s="341">
        <f>Investissements!AD25*Investissements!$E58</f>
        <v>0</v>
      </c>
      <c r="AD68" s="341">
        <f>Investissements!AE25*Investissements!$E58</f>
        <v>0</v>
      </c>
      <c r="AE68" s="341">
        <f t="shared" si="23"/>
        <v>0</v>
      </c>
      <c r="AF68" s="341">
        <f>Investissements!AG25*Investissements!$E58</f>
        <v>0</v>
      </c>
      <c r="AG68" s="341">
        <f>Investissements!AH25*Investissements!$E58</f>
        <v>0</v>
      </c>
      <c r="AH68" s="341">
        <f t="shared" si="24"/>
        <v>0</v>
      </c>
      <c r="AI68" s="341">
        <f>Investissements!AJ25*Investissements!$E58</f>
        <v>0</v>
      </c>
      <c r="AJ68" s="341">
        <f>Investissements!AK25*Investissements!$E58</f>
        <v>0</v>
      </c>
      <c r="AK68" s="341">
        <f t="shared" si="25"/>
        <v>0</v>
      </c>
      <c r="AM68" s="353">
        <f>Investissements!AO25*Investissements!$E58</f>
        <v>0</v>
      </c>
      <c r="AN68" s="353">
        <f>Investissements!AP25*Investissements!$E58</f>
        <v>0</v>
      </c>
      <c r="AO68" s="353">
        <f>Investissements!AQ25*Investissements!$E58</f>
        <v>0</v>
      </c>
      <c r="AP68" s="353">
        <f>Investissements!AR25*Investissements!$E58</f>
        <v>0</v>
      </c>
      <c r="AQ68" s="353">
        <f>Investissements!AS25*Investissements!$E58</f>
        <v>0</v>
      </c>
    </row>
    <row r="69" spans="2:43" ht="15" customHeight="1">
      <c r="B69" s="377">
        <f>Investissements!C26</f>
        <v>0</v>
      </c>
      <c r="C69" s="341">
        <f>Investissements!D26*Investissements!$E59</f>
        <v>0</v>
      </c>
      <c r="D69" s="341">
        <f>Investissements!E26*Investissements!$E59</f>
        <v>0</v>
      </c>
      <c r="E69" s="341">
        <f>Investissements!F26*Investissements!$E59</f>
        <v>0</v>
      </c>
      <c r="F69" s="341">
        <f>Investissements!G26*Investissements!$E59</f>
        <v>0</v>
      </c>
      <c r="G69" s="341">
        <f>Investissements!H26*Investissements!$E59</f>
        <v>0</v>
      </c>
      <c r="H69" s="341">
        <f>Investissements!I26*Investissements!$E59</f>
        <v>0</v>
      </c>
      <c r="I69" s="341">
        <f>Investissements!J26*Investissements!$E59</f>
        <v>0</v>
      </c>
      <c r="J69" s="341">
        <f>Investissements!K26*Investissements!$E59</f>
        <v>0</v>
      </c>
      <c r="K69" s="341">
        <f>Investissements!L26*Investissements!$E59</f>
        <v>0</v>
      </c>
      <c r="L69" s="341">
        <f>Investissements!M26*Investissements!$E59</f>
        <v>0</v>
      </c>
      <c r="M69" s="341">
        <f>Investissements!N26*Investissements!$E59</f>
        <v>0</v>
      </c>
      <c r="N69" s="341">
        <f>Investissements!O26*Investissements!$E59</f>
        <v>0</v>
      </c>
      <c r="O69" s="341">
        <f t="shared" si="21"/>
        <v>0</v>
      </c>
      <c r="P69" s="341">
        <f>Investissements!Q26*Investissements!$E59</f>
        <v>0</v>
      </c>
      <c r="Q69" s="341">
        <f>Investissements!R26*Investissements!$E59</f>
        <v>0</v>
      </c>
      <c r="R69" s="341">
        <f>Investissements!S26*Investissements!$E59</f>
        <v>0</v>
      </c>
      <c r="S69" s="341">
        <f>Investissements!T26*Investissements!$E59</f>
        <v>0</v>
      </c>
      <c r="T69" s="341">
        <f>Investissements!U26*Investissements!$E59</f>
        <v>0</v>
      </c>
      <c r="U69" s="341">
        <f>Investissements!V26*Investissements!$E59</f>
        <v>0</v>
      </c>
      <c r="V69" s="341">
        <f>Investissements!W26*Investissements!$E59</f>
        <v>0</v>
      </c>
      <c r="W69" s="341">
        <f>Investissements!X26*Investissements!$E59</f>
        <v>0</v>
      </c>
      <c r="X69" s="341">
        <f>Investissements!Y26*Investissements!$E59</f>
        <v>0</v>
      </c>
      <c r="Y69" s="341">
        <f>Investissements!Z26*Investissements!$E59</f>
        <v>0</v>
      </c>
      <c r="Z69" s="341">
        <f>Investissements!AA26*Investissements!$E59</f>
        <v>0</v>
      </c>
      <c r="AA69" s="341">
        <f>Investissements!AB26*Investissements!$E59</f>
        <v>0</v>
      </c>
      <c r="AB69" s="341">
        <f t="shared" si="22"/>
        <v>0</v>
      </c>
      <c r="AC69" s="341">
        <f>Investissements!AD26*Investissements!$E59</f>
        <v>0</v>
      </c>
      <c r="AD69" s="341">
        <f>Investissements!AE26*Investissements!$E59</f>
        <v>0</v>
      </c>
      <c r="AE69" s="341">
        <f t="shared" si="23"/>
        <v>0</v>
      </c>
      <c r="AF69" s="341">
        <f>Investissements!AG26*Investissements!$E59</f>
        <v>0</v>
      </c>
      <c r="AG69" s="341">
        <f>Investissements!AH26*Investissements!$E59</f>
        <v>0</v>
      </c>
      <c r="AH69" s="341">
        <f t="shared" si="24"/>
        <v>0</v>
      </c>
      <c r="AI69" s="341">
        <f>Investissements!AJ26*Investissements!$E59</f>
        <v>0</v>
      </c>
      <c r="AJ69" s="341">
        <f>Investissements!AK26*Investissements!$E59</f>
        <v>0</v>
      </c>
      <c r="AK69" s="341">
        <f t="shared" si="25"/>
        <v>0</v>
      </c>
      <c r="AM69" s="353">
        <f>Investissements!AO26*Investissements!$E59</f>
        <v>0</v>
      </c>
      <c r="AN69" s="353">
        <f>Investissements!AP26*Investissements!$E59</f>
        <v>0</v>
      </c>
      <c r="AO69" s="353">
        <f>Investissements!AQ26*Investissements!$E59</f>
        <v>0</v>
      </c>
      <c r="AP69" s="353">
        <f>Investissements!AR26*Investissements!$E59</f>
        <v>0</v>
      </c>
      <c r="AQ69" s="353">
        <f>Investissements!AS26*Investissements!$E59</f>
        <v>0</v>
      </c>
    </row>
    <row r="70" spans="2:43" ht="15" customHeight="1">
      <c r="B70" s="377">
        <f>Investissements!C27</f>
        <v>0</v>
      </c>
      <c r="C70" s="341">
        <f>Investissements!D27*Investissements!$E60</f>
        <v>0</v>
      </c>
      <c r="D70" s="341">
        <f>Investissements!E27*Investissements!$E60</f>
        <v>0</v>
      </c>
      <c r="E70" s="341">
        <f>Investissements!F27*Investissements!$E60</f>
        <v>0</v>
      </c>
      <c r="F70" s="341">
        <f>Investissements!G27*Investissements!$E60</f>
        <v>0</v>
      </c>
      <c r="G70" s="341">
        <f>Investissements!H27*Investissements!$E60</f>
        <v>0</v>
      </c>
      <c r="H70" s="341">
        <f>Investissements!I27*Investissements!$E60</f>
        <v>0</v>
      </c>
      <c r="I70" s="341">
        <f>Investissements!J27*Investissements!$E60</f>
        <v>0</v>
      </c>
      <c r="J70" s="341">
        <f>Investissements!K27*Investissements!$E60</f>
        <v>0</v>
      </c>
      <c r="K70" s="341">
        <f>Investissements!L27*Investissements!$E60</f>
        <v>0</v>
      </c>
      <c r="L70" s="341">
        <f>Investissements!M27*Investissements!$E60</f>
        <v>0</v>
      </c>
      <c r="M70" s="341">
        <f>Investissements!N27*Investissements!$E60</f>
        <v>0</v>
      </c>
      <c r="N70" s="341">
        <f>Investissements!O27*Investissements!$E60</f>
        <v>0</v>
      </c>
      <c r="O70" s="341">
        <f t="shared" si="21"/>
        <v>0</v>
      </c>
      <c r="P70" s="341">
        <f>Investissements!Q27*Investissements!$E60</f>
        <v>0</v>
      </c>
      <c r="Q70" s="341">
        <f>Investissements!R27*Investissements!$E60</f>
        <v>0</v>
      </c>
      <c r="R70" s="341">
        <f>Investissements!S27*Investissements!$E60</f>
        <v>0</v>
      </c>
      <c r="S70" s="341">
        <f>Investissements!T27*Investissements!$E60</f>
        <v>0</v>
      </c>
      <c r="T70" s="341">
        <f>Investissements!U27*Investissements!$E60</f>
        <v>0</v>
      </c>
      <c r="U70" s="341">
        <f>Investissements!V27*Investissements!$E60</f>
        <v>0</v>
      </c>
      <c r="V70" s="341">
        <f>Investissements!W27*Investissements!$E60</f>
        <v>0</v>
      </c>
      <c r="W70" s="341">
        <f>Investissements!X27*Investissements!$E60</f>
        <v>0</v>
      </c>
      <c r="X70" s="341">
        <f>Investissements!Y27*Investissements!$E60</f>
        <v>0</v>
      </c>
      <c r="Y70" s="341">
        <f>Investissements!Z27*Investissements!$E60</f>
        <v>0</v>
      </c>
      <c r="Z70" s="341">
        <f>Investissements!AA27*Investissements!$E60</f>
        <v>0</v>
      </c>
      <c r="AA70" s="341">
        <f>Investissements!AB27*Investissements!$E60</f>
        <v>0</v>
      </c>
      <c r="AB70" s="341">
        <f t="shared" si="22"/>
        <v>0</v>
      </c>
      <c r="AC70" s="341">
        <f>Investissements!AD27*Investissements!$E60</f>
        <v>0</v>
      </c>
      <c r="AD70" s="341">
        <f>Investissements!AE27*Investissements!$E60</f>
        <v>0</v>
      </c>
      <c r="AE70" s="341">
        <f t="shared" si="23"/>
        <v>0</v>
      </c>
      <c r="AF70" s="341">
        <f>Investissements!AG27*Investissements!$E60</f>
        <v>0</v>
      </c>
      <c r="AG70" s="341">
        <f>Investissements!AH27*Investissements!$E60</f>
        <v>0</v>
      </c>
      <c r="AH70" s="341">
        <f t="shared" si="24"/>
        <v>0</v>
      </c>
      <c r="AI70" s="341">
        <f>Investissements!AJ27*Investissements!$E60</f>
        <v>0</v>
      </c>
      <c r="AJ70" s="341">
        <f>Investissements!AK27*Investissements!$E60</f>
        <v>0</v>
      </c>
      <c r="AK70" s="341">
        <f t="shared" si="25"/>
        <v>0</v>
      </c>
      <c r="AM70" s="353">
        <f>Investissements!AO27*Investissements!$E60</f>
        <v>0</v>
      </c>
      <c r="AN70" s="353">
        <f>Investissements!AP27*Investissements!$E60</f>
        <v>0</v>
      </c>
      <c r="AO70" s="353">
        <f>Investissements!AQ27*Investissements!$E60</f>
        <v>0</v>
      </c>
      <c r="AP70" s="353">
        <f>Investissements!AR27*Investissements!$E60</f>
        <v>0</v>
      </c>
      <c r="AQ70" s="353">
        <f>Investissements!AS27*Investissements!$E60</f>
        <v>0</v>
      </c>
    </row>
    <row r="71" spans="2:43" ht="15" customHeight="1">
      <c r="B71" s="377">
        <f>Investissements!C28</f>
        <v>0</v>
      </c>
      <c r="C71" s="341">
        <f>Investissements!D28*Investissements!$E61</f>
        <v>0</v>
      </c>
      <c r="D71" s="341">
        <f>Investissements!E28*Investissements!$E61</f>
        <v>0</v>
      </c>
      <c r="E71" s="341">
        <f>Investissements!F28*Investissements!$E61</f>
        <v>0</v>
      </c>
      <c r="F71" s="341">
        <f>Investissements!G28*Investissements!$E61</f>
        <v>0</v>
      </c>
      <c r="G71" s="341">
        <f>Investissements!H28*Investissements!$E61</f>
        <v>0</v>
      </c>
      <c r="H71" s="341">
        <f>Investissements!I28*Investissements!$E61</f>
        <v>0</v>
      </c>
      <c r="I71" s="341">
        <f>Investissements!J28*Investissements!$E61</f>
        <v>0</v>
      </c>
      <c r="J71" s="341">
        <f>Investissements!K28*Investissements!$E61</f>
        <v>0</v>
      </c>
      <c r="K71" s="341">
        <f>Investissements!L28*Investissements!$E61</f>
        <v>0</v>
      </c>
      <c r="L71" s="341">
        <f>Investissements!M28*Investissements!$E61</f>
        <v>0</v>
      </c>
      <c r="M71" s="341">
        <f>Investissements!N28*Investissements!$E61</f>
        <v>0</v>
      </c>
      <c r="N71" s="341">
        <f>Investissements!O28*Investissements!$E61</f>
        <v>0</v>
      </c>
      <c r="O71" s="341">
        <f t="shared" si="21"/>
        <v>0</v>
      </c>
      <c r="P71" s="341">
        <f>Investissements!Q28*Investissements!$E61</f>
        <v>0</v>
      </c>
      <c r="Q71" s="341">
        <f>Investissements!R28*Investissements!$E61</f>
        <v>0</v>
      </c>
      <c r="R71" s="341">
        <f>Investissements!S28*Investissements!$E61</f>
        <v>0</v>
      </c>
      <c r="S71" s="341">
        <f>Investissements!T28*Investissements!$E61</f>
        <v>0</v>
      </c>
      <c r="T71" s="341">
        <f>Investissements!U28*Investissements!$E61</f>
        <v>0</v>
      </c>
      <c r="U71" s="341">
        <f>Investissements!V28*Investissements!$E61</f>
        <v>0</v>
      </c>
      <c r="V71" s="341">
        <f>Investissements!W28*Investissements!$E61</f>
        <v>0</v>
      </c>
      <c r="W71" s="341">
        <f>Investissements!X28*Investissements!$E61</f>
        <v>0</v>
      </c>
      <c r="X71" s="341">
        <f>Investissements!Y28*Investissements!$E61</f>
        <v>0</v>
      </c>
      <c r="Y71" s="341">
        <f>Investissements!Z28*Investissements!$E61</f>
        <v>0</v>
      </c>
      <c r="Z71" s="341">
        <f>Investissements!AA28*Investissements!$E61</f>
        <v>0</v>
      </c>
      <c r="AA71" s="341">
        <f>Investissements!AB28*Investissements!$E61</f>
        <v>0</v>
      </c>
      <c r="AB71" s="341">
        <f t="shared" si="22"/>
        <v>0</v>
      </c>
      <c r="AC71" s="341">
        <f>Investissements!AD28*Investissements!$E61</f>
        <v>0</v>
      </c>
      <c r="AD71" s="341">
        <f>Investissements!AE28*Investissements!$E61</f>
        <v>0</v>
      </c>
      <c r="AE71" s="341">
        <f t="shared" si="23"/>
        <v>0</v>
      </c>
      <c r="AF71" s="341">
        <f>Investissements!AG28*Investissements!$E61</f>
        <v>0</v>
      </c>
      <c r="AG71" s="341">
        <f>Investissements!AH28*Investissements!$E61</f>
        <v>0</v>
      </c>
      <c r="AH71" s="341">
        <f t="shared" si="24"/>
        <v>0</v>
      </c>
      <c r="AI71" s="341">
        <f>Investissements!AJ28*Investissements!$E61</f>
        <v>0</v>
      </c>
      <c r="AJ71" s="341">
        <f>Investissements!AK28*Investissements!$E61</f>
        <v>0</v>
      </c>
      <c r="AK71" s="341">
        <f t="shared" si="25"/>
        <v>0</v>
      </c>
      <c r="AM71" s="353">
        <f>Investissements!AO28*Investissements!$E61</f>
        <v>0</v>
      </c>
      <c r="AN71" s="353">
        <f>Investissements!AP28*Investissements!$E61</f>
        <v>0</v>
      </c>
      <c r="AO71" s="353">
        <f>Investissements!AQ28*Investissements!$E61</f>
        <v>0</v>
      </c>
      <c r="AP71" s="353">
        <f>Investissements!AR28*Investissements!$E61</f>
        <v>0</v>
      </c>
      <c r="AQ71" s="353">
        <f>Investissements!AS28*Investissements!$E61</f>
        <v>0</v>
      </c>
    </row>
    <row r="72" spans="2:43" ht="15" customHeight="1">
      <c r="B72" s="377">
        <f>Investissements!C29</f>
        <v>0</v>
      </c>
      <c r="C72" s="341">
        <f>Investissements!D29*Investissements!$E62</f>
        <v>0</v>
      </c>
      <c r="D72" s="341">
        <f>Investissements!E29*Investissements!$E62</f>
        <v>0</v>
      </c>
      <c r="E72" s="341">
        <f>Investissements!F29*Investissements!$E62</f>
        <v>0</v>
      </c>
      <c r="F72" s="341">
        <f>Investissements!G29*Investissements!$E62</f>
        <v>0</v>
      </c>
      <c r="G72" s="341">
        <f>Investissements!H29*Investissements!$E62</f>
        <v>0</v>
      </c>
      <c r="H72" s="341">
        <f>Investissements!I29*Investissements!$E62</f>
        <v>0</v>
      </c>
      <c r="I72" s="341">
        <f>Investissements!J29*Investissements!$E62</f>
        <v>0</v>
      </c>
      <c r="J72" s="341">
        <f>Investissements!K29*Investissements!$E62</f>
        <v>0</v>
      </c>
      <c r="K72" s="341">
        <f>Investissements!L29*Investissements!$E62</f>
        <v>0</v>
      </c>
      <c r="L72" s="341">
        <f>Investissements!M29*Investissements!$E62</f>
        <v>0</v>
      </c>
      <c r="M72" s="341">
        <f>Investissements!N29*Investissements!$E62</f>
        <v>0</v>
      </c>
      <c r="N72" s="341">
        <f>Investissements!O29*Investissements!$E62</f>
        <v>0</v>
      </c>
      <c r="O72" s="341">
        <f t="shared" si="21"/>
        <v>0</v>
      </c>
      <c r="P72" s="341">
        <f>Investissements!Q29*Investissements!$E62</f>
        <v>0</v>
      </c>
      <c r="Q72" s="341">
        <f>Investissements!R29*Investissements!$E62</f>
        <v>0</v>
      </c>
      <c r="R72" s="341">
        <f>Investissements!S29*Investissements!$E62</f>
        <v>0</v>
      </c>
      <c r="S72" s="341">
        <f>Investissements!T29*Investissements!$E62</f>
        <v>0</v>
      </c>
      <c r="T72" s="341">
        <f>Investissements!U29*Investissements!$E62</f>
        <v>0</v>
      </c>
      <c r="U72" s="341">
        <f>Investissements!V29*Investissements!$E62</f>
        <v>0</v>
      </c>
      <c r="V72" s="341">
        <f>Investissements!W29*Investissements!$E62</f>
        <v>0</v>
      </c>
      <c r="W72" s="341">
        <f>Investissements!X29*Investissements!$E62</f>
        <v>0</v>
      </c>
      <c r="X72" s="341">
        <f>Investissements!Y29*Investissements!$E62</f>
        <v>0</v>
      </c>
      <c r="Y72" s="341">
        <f>Investissements!Z29*Investissements!$E62</f>
        <v>0</v>
      </c>
      <c r="Z72" s="341">
        <f>Investissements!AA29*Investissements!$E62</f>
        <v>0</v>
      </c>
      <c r="AA72" s="341">
        <f>Investissements!AB29*Investissements!$E62</f>
        <v>0</v>
      </c>
      <c r="AB72" s="341">
        <f t="shared" si="22"/>
        <v>0</v>
      </c>
      <c r="AC72" s="341">
        <f>Investissements!AD29*Investissements!$E62</f>
        <v>0</v>
      </c>
      <c r="AD72" s="341">
        <f>Investissements!AE29*Investissements!$E62</f>
        <v>0</v>
      </c>
      <c r="AE72" s="341">
        <f t="shared" si="23"/>
        <v>0</v>
      </c>
      <c r="AF72" s="341">
        <f>Investissements!AG29*Investissements!$E62</f>
        <v>0</v>
      </c>
      <c r="AG72" s="341">
        <f>Investissements!AH29*Investissements!$E62</f>
        <v>0</v>
      </c>
      <c r="AH72" s="341">
        <f t="shared" si="24"/>
        <v>0</v>
      </c>
      <c r="AI72" s="341">
        <f>Investissements!AJ29*Investissements!$E62</f>
        <v>0</v>
      </c>
      <c r="AJ72" s="341">
        <f>Investissements!AK29*Investissements!$E62</f>
        <v>0</v>
      </c>
      <c r="AK72" s="341">
        <f t="shared" si="25"/>
        <v>0</v>
      </c>
      <c r="AM72" s="353">
        <f>Investissements!AO29*Investissements!$E62</f>
        <v>0</v>
      </c>
      <c r="AN72" s="353">
        <f>Investissements!AP29*Investissements!$E62</f>
        <v>0</v>
      </c>
      <c r="AO72" s="353">
        <f>Investissements!AQ29*Investissements!$E62</f>
        <v>0</v>
      </c>
      <c r="AP72" s="353">
        <f>Investissements!AR29*Investissements!$E62</f>
        <v>0</v>
      </c>
      <c r="AQ72" s="353">
        <f>Investissements!AS29*Investissements!$E62</f>
        <v>0</v>
      </c>
    </row>
    <row r="73" spans="2:43" ht="15" customHeight="1">
      <c r="B73" s="377">
        <f>Investissements!C30</f>
        <v>0</v>
      </c>
      <c r="C73" s="341">
        <f>Investissements!D30*Investissements!$E63</f>
        <v>0</v>
      </c>
      <c r="D73" s="341">
        <f>Investissements!E30*Investissements!$E63</f>
        <v>0</v>
      </c>
      <c r="E73" s="341">
        <f>Investissements!F30*Investissements!$E63</f>
        <v>0</v>
      </c>
      <c r="F73" s="341">
        <f>Investissements!G30*Investissements!$E63</f>
        <v>0</v>
      </c>
      <c r="G73" s="341">
        <f>Investissements!H30*Investissements!$E63</f>
        <v>0</v>
      </c>
      <c r="H73" s="341">
        <f>Investissements!I30*Investissements!$E63</f>
        <v>0</v>
      </c>
      <c r="I73" s="341">
        <f>Investissements!J30*Investissements!$E63</f>
        <v>0</v>
      </c>
      <c r="J73" s="341">
        <f>Investissements!K30*Investissements!$E63</f>
        <v>0</v>
      </c>
      <c r="K73" s="341">
        <f>Investissements!L30*Investissements!$E63</f>
        <v>0</v>
      </c>
      <c r="L73" s="341">
        <f>Investissements!M30*Investissements!$E63</f>
        <v>0</v>
      </c>
      <c r="M73" s="341">
        <f>Investissements!N30*Investissements!$E63</f>
        <v>0</v>
      </c>
      <c r="N73" s="341">
        <f>Investissements!O30*Investissements!$E63</f>
        <v>0</v>
      </c>
      <c r="O73" s="341">
        <f t="shared" si="21"/>
        <v>0</v>
      </c>
      <c r="P73" s="341">
        <f>Investissements!Q30*Investissements!$E63</f>
        <v>0</v>
      </c>
      <c r="Q73" s="341">
        <f>Investissements!R30*Investissements!$E63</f>
        <v>0</v>
      </c>
      <c r="R73" s="341">
        <f>Investissements!S30*Investissements!$E63</f>
        <v>0</v>
      </c>
      <c r="S73" s="341">
        <f>Investissements!T30*Investissements!$E63</f>
        <v>0</v>
      </c>
      <c r="T73" s="341">
        <f>Investissements!U30*Investissements!$E63</f>
        <v>0</v>
      </c>
      <c r="U73" s="341">
        <f>Investissements!V30*Investissements!$E63</f>
        <v>0</v>
      </c>
      <c r="V73" s="341">
        <f>Investissements!W30*Investissements!$E63</f>
        <v>0</v>
      </c>
      <c r="W73" s="341">
        <f>Investissements!X30*Investissements!$E63</f>
        <v>0</v>
      </c>
      <c r="X73" s="341">
        <f>Investissements!Y30*Investissements!$E63</f>
        <v>0</v>
      </c>
      <c r="Y73" s="341">
        <f>Investissements!Z30*Investissements!$E63</f>
        <v>0</v>
      </c>
      <c r="Z73" s="341">
        <f>Investissements!AA30*Investissements!$E63</f>
        <v>0</v>
      </c>
      <c r="AA73" s="341">
        <f>Investissements!AB30*Investissements!$E63</f>
        <v>0</v>
      </c>
      <c r="AB73" s="341">
        <f t="shared" si="22"/>
        <v>0</v>
      </c>
      <c r="AC73" s="341">
        <f>Investissements!AD30*Investissements!$E63</f>
        <v>0</v>
      </c>
      <c r="AD73" s="341">
        <f>Investissements!AE30*Investissements!$E63</f>
        <v>0</v>
      </c>
      <c r="AE73" s="341">
        <f t="shared" si="23"/>
        <v>0</v>
      </c>
      <c r="AF73" s="341">
        <f>Investissements!AG30*Investissements!$E63</f>
        <v>0</v>
      </c>
      <c r="AG73" s="341">
        <f>Investissements!AH30*Investissements!$E63</f>
        <v>0</v>
      </c>
      <c r="AH73" s="341">
        <f t="shared" si="24"/>
        <v>0</v>
      </c>
      <c r="AI73" s="341">
        <f>Investissements!AJ30*Investissements!$E63</f>
        <v>0</v>
      </c>
      <c r="AJ73" s="341">
        <f>Investissements!AK30*Investissements!$E63</f>
        <v>0</v>
      </c>
      <c r="AK73" s="341">
        <f t="shared" si="25"/>
        <v>0</v>
      </c>
      <c r="AM73" s="353">
        <f>Investissements!AO30*Investissements!$E63</f>
        <v>0</v>
      </c>
      <c r="AN73" s="353">
        <f>Investissements!AP30*Investissements!$E63</f>
        <v>0</v>
      </c>
      <c r="AO73" s="353">
        <f>Investissements!AQ30*Investissements!$E63</f>
        <v>0</v>
      </c>
      <c r="AP73" s="353">
        <f>Investissements!AR30*Investissements!$E63</f>
        <v>0</v>
      </c>
      <c r="AQ73" s="353">
        <f>Investissements!AS30*Investissements!$E63</f>
        <v>0</v>
      </c>
    </row>
    <row r="74" spans="2:43" ht="15" customHeight="1">
      <c r="B74" s="377">
        <f>Investissements!C31</f>
        <v>0</v>
      </c>
      <c r="C74" s="341">
        <f>Investissements!D31*Investissements!$E64</f>
        <v>0</v>
      </c>
      <c r="D74" s="341">
        <f>Investissements!E31*Investissements!$E64</f>
        <v>0</v>
      </c>
      <c r="E74" s="341">
        <f>Investissements!F31*Investissements!$E64</f>
        <v>0</v>
      </c>
      <c r="F74" s="341">
        <f>Investissements!G31*Investissements!$E64</f>
        <v>0</v>
      </c>
      <c r="G74" s="341">
        <f>Investissements!H31*Investissements!$E64</f>
        <v>0</v>
      </c>
      <c r="H74" s="341">
        <f>Investissements!I31*Investissements!$E64</f>
        <v>0</v>
      </c>
      <c r="I74" s="341">
        <f>Investissements!J31*Investissements!$E64</f>
        <v>0</v>
      </c>
      <c r="J74" s="341">
        <f>Investissements!K31*Investissements!$E64</f>
        <v>0</v>
      </c>
      <c r="K74" s="341">
        <f>Investissements!L31*Investissements!$E64</f>
        <v>0</v>
      </c>
      <c r="L74" s="341">
        <f>Investissements!M31*Investissements!$E64</f>
        <v>0</v>
      </c>
      <c r="M74" s="341">
        <f>Investissements!N31*Investissements!$E64</f>
        <v>0</v>
      </c>
      <c r="N74" s="341">
        <f>Investissements!O31*Investissements!$E64</f>
        <v>0</v>
      </c>
      <c r="O74" s="341">
        <f t="shared" si="21"/>
        <v>0</v>
      </c>
      <c r="P74" s="341">
        <f>Investissements!Q31*Investissements!$E64</f>
        <v>0</v>
      </c>
      <c r="Q74" s="341">
        <f>Investissements!R31*Investissements!$E64</f>
        <v>0</v>
      </c>
      <c r="R74" s="341">
        <f>Investissements!S31*Investissements!$E64</f>
        <v>0</v>
      </c>
      <c r="S74" s="341">
        <f>Investissements!T31*Investissements!$E64</f>
        <v>0</v>
      </c>
      <c r="T74" s="341">
        <f>Investissements!U31*Investissements!$E64</f>
        <v>0</v>
      </c>
      <c r="U74" s="341">
        <f>Investissements!V31*Investissements!$E64</f>
        <v>0</v>
      </c>
      <c r="V74" s="341">
        <f>Investissements!W31*Investissements!$E64</f>
        <v>0</v>
      </c>
      <c r="W74" s="341">
        <f>Investissements!X31*Investissements!$E64</f>
        <v>0</v>
      </c>
      <c r="X74" s="341">
        <f>Investissements!Y31*Investissements!$E64</f>
        <v>0</v>
      </c>
      <c r="Y74" s="341">
        <f>Investissements!Z31*Investissements!$E64</f>
        <v>0</v>
      </c>
      <c r="Z74" s="341">
        <f>Investissements!AA31*Investissements!$E64</f>
        <v>0</v>
      </c>
      <c r="AA74" s="341">
        <f>Investissements!AB31*Investissements!$E64</f>
        <v>0</v>
      </c>
      <c r="AB74" s="341">
        <f t="shared" si="22"/>
        <v>0</v>
      </c>
      <c r="AC74" s="341">
        <f>Investissements!AD31*Investissements!$E64</f>
        <v>0</v>
      </c>
      <c r="AD74" s="341">
        <f>Investissements!AE31*Investissements!$E64</f>
        <v>0</v>
      </c>
      <c r="AE74" s="341">
        <f t="shared" si="23"/>
        <v>0</v>
      </c>
      <c r="AF74" s="341">
        <f>Investissements!AG31*Investissements!$E64</f>
        <v>0</v>
      </c>
      <c r="AG74" s="341">
        <f>Investissements!AH31*Investissements!$E64</f>
        <v>0</v>
      </c>
      <c r="AH74" s="341">
        <f t="shared" si="24"/>
        <v>0</v>
      </c>
      <c r="AI74" s="341">
        <f>Investissements!AJ31*Investissements!$E64</f>
        <v>0</v>
      </c>
      <c r="AJ74" s="341">
        <f>Investissements!AK31*Investissements!$E64</f>
        <v>0</v>
      </c>
      <c r="AK74" s="341">
        <f t="shared" si="25"/>
        <v>0</v>
      </c>
      <c r="AM74" s="353">
        <f>Investissements!AO31*Investissements!$E64</f>
        <v>0</v>
      </c>
      <c r="AN74" s="353">
        <f>Investissements!AP31*Investissements!$E64</f>
        <v>0</v>
      </c>
      <c r="AO74" s="353">
        <f>Investissements!AQ31*Investissements!$E64</f>
        <v>0</v>
      </c>
      <c r="AP74" s="353">
        <f>Investissements!AR31*Investissements!$E64</f>
        <v>0</v>
      </c>
      <c r="AQ74" s="353">
        <f>Investissements!AS31*Investissements!$E64</f>
        <v>0</v>
      </c>
    </row>
    <row r="75" spans="2:43" ht="15" customHeight="1">
      <c r="B75" s="377">
        <f>Investissements!C32</f>
        <v>0</v>
      </c>
      <c r="C75" s="341">
        <f>Investissements!D32*Investissements!$E65</f>
        <v>0</v>
      </c>
      <c r="D75" s="341">
        <f>Investissements!E32*Investissements!$E65</f>
        <v>0</v>
      </c>
      <c r="E75" s="341">
        <f>Investissements!F32*Investissements!$E65</f>
        <v>0</v>
      </c>
      <c r="F75" s="341">
        <f>Investissements!G32*Investissements!$E65</f>
        <v>0</v>
      </c>
      <c r="G75" s="341">
        <f>Investissements!H32*Investissements!$E65</f>
        <v>0</v>
      </c>
      <c r="H75" s="341">
        <f>Investissements!I32*Investissements!$E65</f>
        <v>0</v>
      </c>
      <c r="I75" s="341">
        <f>Investissements!J32*Investissements!$E65</f>
        <v>0</v>
      </c>
      <c r="J75" s="341">
        <f>Investissements!K32*Investissements!$E65</f>
        <v>0</v>
      </c>
      <c r="K75" s="341">
        <f>Investissements!L32*Investissements!$E65</f>
        <v>0</v>
      </c>
      <c r="L75" s="341">
        <f>Investissements!M32*Investissements!$E65</f>
        <v>0</v>
      </c>
      <c r="M75" s="341">
        <f>Investissements!N32*Investissements!$E65</f>
        <v>0</v>
      </c>
      <c r="N75" s="341">
        <f>Investissements!O32*Investissements!$E65</f>
        <v>0</v>
      </c>
      <c r="O75" s="341">
        <f t="shared" si="21"/>
        <v>0</v>
      </c>
      <c r="P75" s="341">
        <f>Investissements!Q32*Investissements!$E65</f>
        <v>0</v>
      </c>
      <c r="Q75" s="341">
        <f>Investissements!R32*Investissements!$E65</f>
        <v>0</v>
      </c>
      <c r="R75" s="341">
        <f>Investissements!S32*Investissements!$E65</f>
        <v>0</v>
      </c>
      <c r="S75" s="341">
        <f>Investissements!T32*Investissements!$E65</f>
        <v>0</v>
      </c>
      <c r="T75" s="341">
        <f>Investissements!U32*Investissements!$E65</f>
        <v>0</v>
      </c>
      <c r="U75" s="341">
        <f>Investissements!V32*Investissements!$E65</f>
        <v>0</v>
      </c>
      <c r="V75" s="341">
        <f>Investissements!W32*Investissements!$E65</f>
        <v>0</v>
      </c>
      <c r="W75" s="341">
        <f>Investissements!X32*Investissements!$E65</f>
        <v>0</v>
      </c>
      <c r="X75" s="341">
        <f>Investissements!Y32*Investissements!$E65</f>
        <v>0</v>
      </c>
      <c r="Y75" s="341">
        <f>Investissements!Z32*Investissements!$E65</f>
        <v>0</v>
      </c>
      <c r="Z75" s="341">
        <f>Investissements!AA32*Investissements!$E65</f>
        <v>0</v>
      </c>
      <c r="AA75" s="341">
        <f>Investissements!AB32*Investissements!$E65</f>
        <v>0</v>
      </c>
      <c r="AB75" s="341">
        <f t="shared" si="22"/>
        <v>0</v>
      </c>
      <c r="AC75" s="341">
        <f>Investissements!AD32*Investissements!$E65</f>
        <v>0</v>
      </c>
      <c r="AD75" s="341">
        <f>Investissements!AE32*Investissements!$E65</f>
        <v>0</v>
      </c>
      <c r="AE75" s="341">
        <f t="shared" si="23"/>
        <v>0</v>
      </c>
      <c r="AF75" s="341">
        <f>Investissements!AG32*Investissements!$E65</f>
        <v>0</v>
      </c>
      <c r="AG75" s="341">
        <f>Investissements!AH32*Investissements!$E65</f>
        <v>0</v>
      </c>
      <c r="AH75" s="341">
        <f t="shared" si="24"/>
        <v>0</v>
      </c>
      <c r="AI75" s="341">
        <f>Investissements!AJ32*Investissements!$E65</f>
        <v>0</v>
      </c>
      <c r="AJ75" s="341">
        <f>Investissements!AK32*Investissements!$E65</f>
        <v>0</v>
      </c>
      <c r="AK75" s="341">
        <f t="shared" si="25"/>
        <v>0</v>
      </c>
      <c r="AM75" s="353">
        <f>Investissements!AO32*Investissements!$E65</f>
        <v>0</v>
      </c>
      <c r="AN75" s="353">
        <f>Investissements!AP32*Investissements!$E65</f>
        <v>0</v>
      </c>
      <c r="AO75" s="353">
        <f>Investissements!AQ32*Investissements!$E65</f>
        <v>0</v>
      </c>
      <c r="AP75" s="353">
        <f>Investissements!AR32*Investissements!$E65</f>
        <v>0</v>
      </c>
      <c r="AQ75" s="353">
        <f>Investissements!AS32*Investissements!$E65</f>
        <v>0</v>
      </c>
    </row>
    <row r="76" spans="2:43" ht="15" customHeight="1">
      <c r="B76" s="377">
        <f>Investissements!C33</f>
        <v>0</v>
      </c>
      <c r="C76" s="341">
        <f>Investissements!D33*Investissements!$E66</f>
        <v>0</v>
      </c>
      <c r="D76" s="341">
        <f>Investissements!E33*Investissements!$E66</f>
        <v>0</v>
      </c>
      <c r="E76" s="341">
        <f>Investissements!F33*Investissements!$E66</f>
        <v>0</v>
      </c>
      <c r="F76" s="341">
        <f>Investissements!G33*Investissements!$E66</f>
        <v>0</v>
      </c>
      <c r="G76" s="341">
        <f>Investissements!H33*Investissements!$E66</f>
        <v>0</v>
      </c>
      <c r="H76" s="341">
        <f>Investissements!I33*Investissements!$E66</f>
        <v>0</v>
      </c>
      <c r="I76" s="341">
        <f>Investissements!J33*Investissements!$E66</f>
        <v>0</v>
      </c>
      <c r="J76" s="341">
        <f>Investissements!K33*Investissements!$E66</f>
        <v>0</v>
      </c>
      <c r="K76" s="341">
        <f>Investissements!L33*Investissements!$E66</f>
        <v>0</v>
      </c>
      <c r="L76" s="341">
        <f>Investissements!M33*Investissements!$E66</f>
        <v>0</v>
      </c>
      <c r="M76" s="341">
        <f>Investissements!N33*Investissements!$E66</f>
        <v>0</v>
      </c>
      <c r="N76" s="341">
        <f>Investissements!O33*Investissements!$E66</f>
        <v>0</v>
      </c>
      <c r="O76" s="341">
        <f t="shared" si="21"/>
        <v>0</v>
      </c>
      <c r="P76" s="341">
        <f>Investissements!Q33*Investissements!$E66</f>
        <v>0</v>
      </c>
      <c r="Q76" s="341">
        <f>Investissements!R33*Investissements!$E66</f>
        <v>0</v>
      </c>
      <c r="R76" s="341">
        <f>Investissements!S33*Investissements!$E66</f>
        <v>0</v>
      </c>
      <c r="S76" s="341">
        <f>Investissements!T33*Investissements!$E66</f>
        <v>0</v>
      </c>
      <c r="T76" s="341">
        <f>Investissements!U33*Investissements!$E66</f>
        <v>0</v>
      </c>
      <c r="U76" s="341">
        <f>Investissements!V33*Investissements!$E66</f>
        <v>0</v>
      </c>
      <c r="V76" s="341">
        <f>Investissements!W33*Investissements!$E66</f>
        <v>0</v>
      </c>
      <c r="W76" s="341">
        <f>Investissements!X33*Investissements!$E66</f>
        <v>0</v>
      </c>
      <c r="X76" s="341">
        <f>Investissements!Y33*Investissements!$E66</f>
        <v>0</v>
      </c>
      <c r="Y76" s="341">
        <f>Investissements!Z33*Investissements!$E66</f>
        <v>0</v>
      </c>
      <c r="Z76" s="341">
        <f>Investissements!AA33*Investissements!$E66</f>
        <v>0</v>
      </c>
      <c r="AA76" s="341">
        <f>Investissements!AB33*Investissements!$E66</f>
        <v>0</v>
      </c>
      <c r="AB76" s="341">
        <f t="shared" si="22"/>
        <v>0</v>
      </c>
      <c r="AC76" s="341">
        <f>Investissements!AD33*Investissements!$E66</f>
        <v>0</v>
      </c>
      <c r="AD76" s="341">
        <f>Investissements!AE33*Investissements!$E66</f>
        <v>0</v>
      </c>
      <c r="AE76" s="341">
        <f t="shared" si="23"/>
        <v>0</v>
      </c>
      <c r="AF76" s="341">
        <f>Investissements!AG33*Investissements!$E66</f>
        <v>0</v>
      </c>
      <c r="AG76" s="341">
        <f>Investissements!AH33*Investissements!$E66</f>
        <v>0</v>
      </c>
      <c r="AH76" s="341">
        <f t="shared" si="24"/>
        <v>0</v>
      </c>
      <c r="AI76" s="341">
        <f>Investissements!AJ33*Investissements!$E66</f>
        <v>0</v>
      </c>
      <c r="AJ76" s="341">
        <f>Investissements!AK33*Investissements!$E66</f>
        <v>0</v>
      </c>
      <c r="AK76" s="341">
        <f t="shared" si="25"/>
        <v>0</v>
      </c>
      <c r="AM76" s="353">
        <f>Investissements!AO33*Investissements!$E66</f>
        <v>0</v>
      </c>
      <c r="AN76" s="353">
        <f>Investissements!AP33*Investissements!$E66</f>
        <v>0</v>
      </c>
      <c r="AO76" s="353">
        <f>Investissements!AQ33*Investissements!$E66</f>
        <v>0</v>
      </c>
      <c r="AP76" s="353">
        <f>Investissements!AR33*Investissements!$E66</f>
        <v>0</v>
      </c>
      <c r="AQ76" s="353">
        <f>Investissements!AS33*Investissements!$E66</f>
        <v>0</v>
      </c>
    </row>
    <row r="77" spans="2:43">
      <c r="B77" s="81"/>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row>
    <row r="78" spans="2:43" ht="15" customHeight="1">
      <c r="B78" s="99" t="s">
        <v>21</v>
      </c>
      <c r="C78" s="20">
        <f t="shared" ref="C78:AK78" si="26">SUM(C52:C76)</f>
        <v>0</v>
      </c>
      <c r="D78" s="20">
        <f t="shared" si="26"/>
        <v>0</v>
      </c>
      <c r="E78" s="20">
        <f t="shared" si="26"/>
        <v>0</v>
      </c>
      <c r="F78" s="20">
        <f t="shared" si="26"/>
        <v>0</v>
      </c>
      <c r="G78" s="20">
        <f t="shared" si="26"/>
        <v>0</v>
      </c>
      <c r="H78" s="20">
        <f t="shared" si="26"/>
        <v>0</v>
      </c>
      <c r="I78" s="20">
        <f t="shared" si="26"/>
        <v>0</v>
      </c>
      <c r="J78" s="20">
        <f t="shared" si="26"/>
        <v>0</v>
      </c>
      <c r="K78" s="20">
        <f t="shared" si="26"/>
        <v>0</v>
      </c>
      <c r="L78" s="20">
        <f t="shared" si="26"/>
        <v>0</v>
      </c>
      <c r="M78" s="20">
        <f t="shared" si="26"/>
        <v>0</v>
      </c>
      <c r="N78" s="20">
        <f t="shared" si="26"/>
        <v>0</v>
      </c>
      <c r="O78" s="21">
        <f t="shared" si="26"/>
        <v>0</v>
      </c>
      <c r="P78" s="20">
        <f t="shared" si="26"/>
        <v>0</v>
      </c>
      <c r="Q78" s="20">
        <f t="shared" si="26"/>
        <v>0</v>
      </c>
      <c r="R78" s="20">
        <f t="shared" si="26"/>
        <v>0</v>
      </c>
      <c r="S78" s="20">
        <f t="shared" si="26"/>
        <v>0</v>
      </c>
      <c r="T78" s="20">
        <f t="shared" si="26"/>
        <v>0</v>
      </c>
      <c r="U78" s="20">
        <f t="shared" si="26"/>
        <v>0</v>
      </c>
      <c r="V78" s="20">
        <f t="shared" si="26"/>
        <v>0</v>
      </c>
      <c r="W78" s="20">
        <f t="shared" si="26"/>
        <v>0</v>
      </c>
      <c r="X78" s="20">
        <f t="shared" si="26"/>
        <v>0</v>
      </c>
      <c r="Y78" s="20">
        <f t="shared" si="26"/>
        <v>0</v>
      </c>
      <c r="Z78" s="20">
        <f t="shared" si="26"/>
        <v>0</v>
      </c>
      <c r="AA78" s="20">
        <f t="shared" si="26"/>
        <v>0</v>
      </c>
      <c r="AB78" s="21">
        <f t="shared" si="26"/>
        <v>0</v>
      </c>
      <c r="AC78" s="20">
        <f t="shared" si="26"/>
        <v>0</v>
      </c>
      <c r="AD78" s="20">
        <f t="shared" si="26"/>
        <v>0</v>
      </c>
      <c r="AE78" s="21">
        <f t="shared" si="26"/>
        <v>0</v>
      </c>
      <c r="AF78" s="20">
        <f t="shared" si="26"/>
        <v>0</v>
      </c>
      <c r="AG78" s="20">
        <f t="shared" si="26"/>
        <v>0</v>
      </c>
      <c r="AH78" s="21">
        <f t="shared" si="26"/>
        <v>0</v>
      </c>
      <c r="AI78" s="20">
        <f t="shared" si="26"/>
        <v>0</v>
      </c>
      <c r="AJ78" s="20">
        <f t="shared" si="26"/>
        <v>0</v>
      </c>
      <c r="AK78" s="21">
        <f t="shared" si="26"/>
        <v>0</v>
      </c>
      <c r="AM78" s="21">
        <f>SUM(AM52:AM76)</f>
        <v>0</v>
      </c>
      <c r="AN78" s="21">
        <f>SUM(AN52:AN76)</f>
        <v>0</v>
      </c>
      <c r="AO78" s="21">
        <f>SUM(AO52:AO76)</f>
        <v>0</v>
      </c>
      <c r="AP78" s="21">
        <f>SUM(AP52:AP76)</f>
        <v>0</v>
      </c>
      <c r="AQ78" s="21">
        <f>SUM(AQ52:AQ76)</f>
        <v>0</v>
      </c>
    </row>
    <row r="79" spans="2:43">
      <c r="B79" s="81"/>
    </row>
    <row r="80" spans="2:43" ht="30">
      <c r="B80" s="103" t="str">
        <f>"Investissements liés à : "&amp;CONFIG!C16&amp;" 
(en € HT)"</f>
        <v>Investissements liés à : … 
(en € HT)</v>
      </c>
      <c r="C80" s="35"/>
      <c r="D80" s="35"/>
      <c r="AM80" s="463" t="str">
        <f>"Amortissements de : "&amp;CONFIG!C16</f>
        <v>Amortissements de : …</v>
      </c>
      <c r="AN80" s="463"/>
    </row>
    <row r="81" spans="2:43">
      <c r="B81" s="81"/>
    </row>
    <row r="82" spans="2:43">
      <c r="B82" s="81"/>
      <c r="C82" s="475" t="s">
        <v>18</v>
      </c>
      <c r="D82" s="476"/>
      <c r="E82" s="476"/>
      <c r="F82" s="476"/>
      <c r="G82" s="476"/>
      <c r="H82" s="476"/>
      <c r="I82" s="476"/>
      <c r="J82" s="476"/>
      <c r="K82" s="476"/>
      <c r="L82" s="476"/>
      <c r="M82" s="476"/>
      <c r="N82" s="476"/>
      <c r="O82" s="477"/>
      <c r="P82" s="475" t="s">
        <v>19</v>
      </c>
      <c r="Q82" s="476"/>
      <c r="R82" s="476"/>
      <c r="S82" s="476"/>
      <c r="T82" s="476"/>
      <c r="U82" s="476"/>
      <c r="V82" s="476"/>
      <c r="W82" s="476"/>
      <c r="X82" s="476"/>
      <c r="Y82" s="476"/>
      <c r="Z82" s="476"/>
      <c r="AA82" s="476"/>
      <c r="AB82" s="477"/>
      <c r="AC82" s="475" t="s">
        <v>20</v>
      </c>
      <c r="AD82" s="476"/>
      <c r="AE82" s="477"/>
      <c r="AF82" s="475" t="s">
        <v>32</v>
      </c>
      <c r="AG82" s="476"/>
      <c r="AH82" s="477"/>
      <c r="AI82" s="473" t="s">
        <v>33</v>
      </c>
      <c r="AJ82" s="473"/>
      <c r="AK82" s="473"/>
      <c r="AM82" s="38" t="s">
        <v>18</v>
      </c>
      <c r="AN82" s="38" t="s">
        <v>19</v>
      </c>
      <c r="AO82" s="38" t="s">
        <v>20</v>
      </c>
      <c r="AP82" s="38" t="s">
        <v>32</v>
      </c>
      <c r="AQ82" s="38" t="s">
        <v>33</v>
      </c>
    </row>
    <row r="83" spans="2:43" ht="15" customHeight="1">
      <c r="B83" s="99" t="s">
        <v>36</v>
      </c>
      <c r="C83" s="18">
        <f>CONFIG!$D$7</f>
        <v>41640</v>
      </c>
      <c r="D83" s="18">
        <f>DATE(YEAR(C83),MONTH(C83)+1,DAY(C83))</f>
        <v>41671</v>
      </c>
      <c r="E83" s="18">
        <f t="shared" ref="E83:N83" si="27">DATE(YEAR(D83),MONTH(D83)+1,DAY(D83))</f>
        <v>41699</v>
      </c>
      <c r="F83" s="18">
        <f t="shared" si="27"/>
        <v>41730</v>
      </c>
      <c r="G83" s="18">
        <f t="shared" si="27"/>
        <v>41760</v>
      </c>
      <c r="H83" s="18">
        <f t="shared" si="27"/>
        <v>41791</v>
      </c>
      <c r="I83" s="18">
        <f t="shared" si="27"/>
        <v>41821</v>
      </c>
      <c r="J83" s="18">
        <f t="shared" si="27"/>
        <v>41852</v>
      </c>
      <c r="K83" s="18">
        <f t="shared" si="27"/>
        <v>41883</v>
      </c>
      <c r="L83" s="18">
        <f t="shared" si="27"/>
        <v>41913</v>
      </c>
      <c r="M83" s="18">
        <f t="shared" si="27"/>
        <v>41944</v>
      </c>
      <c r="N83" s="18">
        <f t="shared" si="27"/>
        <v>41974</v>
      </c>
      <c r="O83" s="19" t="s">
        <v>21</v>
      </c>
      <c r="P83" s="18">
        <f>DATE(YEAR(N83),MONTH(N83)+1,DAY(N83))</f>
        <v>42005</v>
      </c>
      <c r="Q83" s="18">
        <f t="shared" ref="Q83:AA83" si="28">DATE(YEAR(P83),MONTH(P83)+1,DAY(P83))</f>
        <v>42036</v>
      </c>
      <c r="R83" s="18">
        <f t="shared" si="28"/>
        <v>42064</v>
      </c>
      <c r="S83" s="18">
        <f t="shared" si="28"/>
        <v>42095</v>
      </c>
      <c r="T83" s="18">
        <f t="shared" si="28"/>
        <v>42125</v>
      </c>
      <c r="U83" s="18">
        <f t="shared" si="28"/>
        <v>42156</v>
      </c>
      <c r="V83" s="18">
        <f t="shared" si="28"/>
        <v>42186</v>
      </c>
      <c r="W83" s="18">
        <f t="shared" si="28"/>
        <v>42217</v>
      </c>
      <c r="X83" s="18">
        <f t="shared" si="28"/>
        <v>42248</v>
      </c>
      <c r="Y83" s="18">
        <f t="shared" si="28"/>
        <v>42278</v>
      </c>
      <c r="Z83" s="18">
        <f t="shared" si="28"/>
        <v>42309</v>
      </c>
      <c r="AA83" s="18">
        <f t="shared" si="28"/>
        <v>42339</v>
      </c>
      <c r="AB83" s="19" t="s">
        <v>21</v>
      </c>
      <c r="AC83" s="28" t="s">
        <v>24</v>
      </c>
      <c r="AD83" s="28" t="s">
        <v>25</v>
      </c>
      <c r="AE83" s="19" t="s">
        <v>21</v>
      </c>
      <c r="AF83" s="28" t="s">
        <v>24</v>
      </c>
      <c r="AG83" s="28" t="s">
        <v>25</v>
      </c>
      <c r="AH83" s="19" t="s">
        <v>21</v>
      </c>
      <c r="AI83" s="28" t="s">
        <v>24</v>
      </c>
      <c r="AJ83" s="28" t="s">
        <v>25</v>
      </c>
      <c r="AK83" s="19" t="s">
        <v>21</v>
      </c>
    </row>
    <row r="84" spans="2:43" ht="15" customHeight="1">
      <c r="B84" s="377">
        <f>Investissements!C9</f>
        <v>0</v>
      </c>
      <c r="C84" s="341">
        <f>Investissements!D9*Investissements!$F42</f>
        <v>0</v>
      </c>
      <c r="D84" s="341">
        <f>Investissements!E9*Investissements!$F42</f>
        <v>0</v>
      </c>
      <c r="E84" s="341">
        <f>Investissements!F9*Investissements!$F42</f>
        <v>0</v>
      </c>
      <c r="F84" s="341">
        <f>Investissements!G9*Investissements!$F42</f>
        <v>0</v>
      </c>
      <c r="G84" s="341">
        <f>Investissements!H9*Investissements!$F42</f>
        <v>0</v>
      </c>
      <c r="H84" s="341">
        <f>Investissements!I9*Investissements!$F42</f>
        <v>0</v>
      </c>
      <c r="I84" s="341">
        <f>Investissements!J9*Investissements!$F42</f>
        <v>0</v>
      </c>
      <c r="J84" s="341">
        <f>Investissements!K9*Investissements!$F42</f>
        <v>0</v>
      </c>
      <c r="K84" s="341">
        <f>Investissements!L9*Investissements!$F42</f>
        <v>0</v>
      </c>
      <c r="L84" s="341">
        <f>Investissements!M9*Investissements!$F42</f>
        <v>0</v>
      </c>
      <c r="M84" s="341">
        <f>Investissements!N9*Investissements!$F42</f>
        <v>0</v>
      </c>
      <c r="N84" s="341">
        <f>Investissements!O9*Investissements!$F42</f>
        <v>0</v>
      </c>
      <c r="O84" s="341">
        <f t="shared" ref="O84:O108" si="29">SUM(C84:N84)</f>
        <v>0</v>
      </c>
      <c r="P84" s="341">
        <f>Investissements!Q9*Investissements!$F42</f>
        <v>0</v>
      </c>
      <c r="Q84" s="341">
        <f>Investissements!R9*Investissements!$F42</f>
        <v>0</v>
      </c>
      <c r="R84" s="341">
        <f>Investissements!S9*Investissements!$F42</f>
        <v>0</v>
      </c>
      <c r="S84" s="341">
        <f>Investissements!T9*Investissements!$F42</f>
        <v>0</v>
      </c>
      <c r="T84" s="341">
        <f>Investissements!U9*Investissements!$F42</f>
        <v>0</v>
      </c>
      <c r="U84" s="341">
        <f>Investissements!V9*Investissements!$F42</f>
        <v>0</v>
      </c>
      <c r="V84" s="341">
        <f>Investissements!W9*Investissements!$F42</f>
        <v>0</v>
      </c>
      <c r="W84" s="341">
        <f>Investissements!X9*Investissements!$F42</f>
        <v>0</v>
      </c>
      <c r="X84" s="341">
        <f>Investissements!Y9*Investissements!$F42</f>
        <v>0</v>
      </c>
      <c r="Y84" s="341">
        <f>Investissements!Z9*Investissements!$F42</f>
        <v>0</v>
      </c>
      <c r="Z84" s="341">
        <f>Investissements!AA9*Investissements!$F42</f>
        <v>0</v>
      </c>
      <c r="AA84" s="341">
        <f>Investissements!AB9*Investissements!$F42</f>
        <v>0</v>
      </c>
      <c r="AB84" s="341">
        <f t="shared" ref="AB84:AB108" si="30">SUM(P84:AA84)</f>
        <v>0</v>
      </c>
      <c r="AC84" s="341">
        <f>Investissements!AD9*Investissements!$F42</f>
        <v>0</v>
      </c>
      <c r="AD84" s="341">
        <f>Investissements!AE9*Investissements!$F42</f>
        <v>0</v>
      </c>
      <c r="AE84" s="341">
        <f t="shared" ref="AE84:AE108" si="31">SUM(AC84:AD84)</f>
        <v>0</v>
      </c>
      <c r="AF84" s="341">
        <f>Investissements!AG9*Investissements!$F42</f>
        <v>0</v>
      </c>
      <c r="AG84" s="341">
        <f>Investissements!AH9*Investissements!$F42</f>
        <v>0</v>
      </c>
      <c r="AH84" s="341">
        <f t="shared" ref="AH84:AH108" si="32">SUM(AF84:AG84)</f>
        <v>0</v>
      </c>
      <c r="AI84" s="341">
        <f>Investissements!AJ9*Investissements!$F42</f>
        <v>0</v>
      </c>
      <c r="AJ84" s="341">
        <f>Investissements!AK9*Investissements!$F42</f>
        <v>0</v>
      </c>
      <c r="AK84" s="341">
        <f t="shared" ref="AK84:AK108" si="33">SUM(AI84:AJ84)</f>
        <v>0</v>
      </c>
      <c r="AM84" s="353">
        <f>Investissements!AO9*Investissements!$F42</f>
        <v>0</v>
      </c>
      <c r="AN84" s="353">
        <f>Investissements!AP9*Investissements!$F42</f>
        <v>0</v>
      </c>
      <c r="AO84" s="353">
        <f>Investissements!AQ9*Investissements!$F42</f>
        <v>0</v>
      </c>
      <c r="AP84" s="353">
        <f>Investissements!AR9*Investissements!$F42</f>
        <v>0</v>
      </c>
      <c r="AQ84" s="353">
        <f>Investissements!AS9*Investissements!$F42</f>
        <v>0</v>
      </c>
    </row>
    <row r="85" spans="2:43" ht="15" customHeight="1">
      <c r="B85" s="377">
        <f>Investissements!C10</f>
        <v>0</v>
      </c>
      <c r="C85" s="341">
        <f>Investissements!D10*Investissements!$F43</f>
        <v>0</v>
      </c>
      <c r="D85" s="341">
        <f>Investissements!E10*Investissements!$F43</f>
        <v>0</v>
      </c>
      <c r="E85" s="341">
        <f>Investissements!F10*Investissements!$F43</f>
        <v>0</v>
      </c>
      <c r="F85" s="341">
        <f>Investissements!G10*Investissements!$F43</f>
        <v>0</v>
      </c>
      <c r="G85" s="341">
        <f>Investissements!H10*Investissements!$F43</f>
        <v>0</v>
      </c>
      <c r="H85" s="341">
        <f>Investissements!I10*Investissements!$F43</f>
        <v>0</v>
      </c>
      <c r="I85" s="341">
        <f>Investissements!J10*Investissements!$F43</f>
        <v>0</v>
      </c>
      <c r="J85" s="341">
        <f>Investissements!K10*Investissements!$F43</f>
        <v>0</v>
      </c>
      <c r="K85" s="341">
        <f>Investissements!L10*Investissements!$F43</f>
        <v>0</v>
      </c>
      <c r="L85" s="341">
        <f>Investissements!M10*Investissements!$F43</f>
        <v>0</v>
      </c>
      <c r="M85" s="341">
        <f>Investissements!N10*Investissements!$F43</f>
        <v>0</v>
      </c>
      <c r="N85" s="341">
        <f>Investissements!O10*Investissements!$F43</f>
        <v>0</v>
      </c>
      <c r="O85" s="341">
        <f t="shared" si="29"/>
        <v>0</v>
      </c>
      <c r="P85" s="341">
        <f>Investissements!Q10*Investissements!$F43</f>
        <v>0</v>
      </c>
      <c r="Q85" s="341">
        <f>Investissements!R10*Investissements!$F43</f>
        <v>0</v>
      </c>
      <c r="R85" s="341">
        <f>Investissements!S10*Investissements!$F43</f>
        <v>0</v>
      </c>
      <c r="S85" s="341">
        <f>Investissements!T10*Investissements!$F43</f>
        <v>0</v>
      </c>
      <c r="T85" s="341">
        <f>Investissements!U10*Investissements!$F43</f>
        <v>0</v>
      </c>
      <c r="U85" s="341">
        <f>Investissements!V10*Investissements!$F43</f>
        <v>0</v>
      </c>
      <c r="V85" s="341">
        <f>Investissements!W10*Investissements!$F43</f>
        <v>0</v>
      </c>
      <c r="W85" s="341">
        <f>Investissements!X10*Investissements!$F43</f>
        <v>0</v>
      </c>
      <c r="X85" s="341">
        <f>Investissements!Y10*Investissements!$F43</f>
        <v>0</v>
      </c>
      <c r="Y85" s="341">
        <f>Investissements!Z10*Investissements!$F43</f>
        <v>0</v>
      </c>
      <c r="Z85" s="341">
        <f>Investissements!AA10*Investissements!$F43</f>
        <v>0</v>
      </c>
      <c r="AA85" s="341">
        <f>Investissements!AB10*Investissements!$F43</f>
        <v>0</v>
      </c>
      <c r="AB85" s="341">
        <f t="shared" si="30"/>
        <v>0</v>
      </c>
      <c r="AC85" s="341">
        <f>Investissements!AD10*Investissements!$F43</f>
        <v>0</v>
      </c>
      <c r="AD85" s="341">
        <f>Investissements!AE10*Investissements!$F43</f>
        <v>0</v>
      </c>
      <c r="AE85" s="341">
        <f t="shared" si="31"/>
        <v>0</v>
      </c>
      <c r="AF85" s="341">
        <f>Investissements!AG10*Investissements!$F43</f>
        <v>0</v>
      </c>
      <c r="AG85" s="341">
        <f>Investissements!AH10*Investissements!$F43</f>
        <v>0</v>
      </c>
      <c r="AH85" s="341">
        <f t="shared" si="32"/>
        <v>0</v>
      </c>
      <c r="AI85" s="341">
        <f>Investissements!AJ10*Investissements!$F43</f>
        <v>0</v>
      </c>
      <c r="AJ85" s="341">
        <f>Investissements!AK10*Investissements!$F43</f>
        <v>0</v>
      </c>
      <c r="AK85" s="341">
        <f t="shared" si="33"/>
        <v>0</v>
      </c>
      <c r="AM85" s="353">
        <f>Investissements!AO10*Investissements!$F43</f>
        <v>0</v>
      </c>
      <c r="AN85" s="353">
        <f>Investissements!AP10*Investissements!$F43</f>
        <v>0</v>
      </c>
      <c r="AO85" s="353">
        <f>Investissements!AQ10*Investissements!$F43</f>
        <v>0</v>
      </c>
      <c r="AP85" s="353">
        <f>Investissements!AR10*Investissements!$F43</f>
        <v>0</v>
      </c>
      <c r="AQ85" s="353">
        <f>Investissements!AS10*Investissements!$F43</f>
        <v>0</v>
      </c>
    </row>
    <row r="86" spans="2:43" ht="15" customHeight="1">
      <c r="B86" s="377">
        <f>Investissements!C11</f>
        <v>0</v>
      </c>
      <c r="C86" s="341">
        <f>Investissements!D11*Investissements!$F44</f>
        <v>0</v>
      </c>
      <c r="D86" s="341">
        <f>Investissements!E11*Investissements!$F44</f>
        <v>0</v>
      </c>
      <c r="E86" s="341">
        <f>Investissements!F11*Investissements!$F44</f>
        <v>0</v>
      </c>
      <c r="F86" s="341">
        <f>Investissements!G11*Investissements!$F44</f>
        <v>0</v>
      </c>
      <c r="G86" s="341">
        <f>Investissements!H11*Investissements!$F44</f>
        <v>0</v>
      </c>
      <c r="H86" s="341">
        <f>Investissements!I11*Investissements!$F44</f>
        <v>0</v>
      </c>
      <c r="I86" s="341">
        <f>Investissements!J11*Investissements!$F44</f>
        <v>0</v>
      </c>
      <c r="J86" s="341">
        <f>Investissements!K11*Investissements!$F44</f>
        <v>0</v>
      </c>
      <c r="K86" s="341">
        <f>Investissements!L11*Investissements!$F44</f>
        <v>0</v>
      </c>
      <c r="L86" s="341">
        <f>Investissements!M11*Investissements!$F44</f>
        <v>0</v>
      </c>
      <c r="M86" s="341">
        <f>Investissements!N11*Investissements!$F44</f>
        <v>0</v>
      </c>
      <c r="N86" s="341">
        <f>Investissements!O11*Investissements!$F44</f>
        <v>0</v>
      </c>
      <c r="O86" s="341">
        <f t="shared" si="29"/>
        <v>0</v>
      </c>
      <c r="P86" s="341">
        <f>Investissements!Q11*Investissements!$F44</f>
        <v>0</v>
      </c>
      <c r="Q86" s="341">
        <f>Investissements!R11*Investissements!$F44</f>
        <v>0</v>
      </c>
      <c r="R86" s="341">
        <f>Investissements!S11*Investissements!$F44</f>
        <v>0</v>
      </c>
      <c r="S86" s="341">
        <f>Investissements!T11*Investissements!$F44</f>
        <v>0</v>
      </c>
      <c r="T86" s="341">
        <f>Investissements!U11*Investissements!$F44</f>
        <v>0</v>
      </c>
      <c r="U86" s="341">
        <f>Investissements!V11*Investissements!$F44</f>
        <v>0</v>
      </c>
      <c r="V86" s="341">
        <f>Investissements!W11*Investissements!$F44</f>
        <v>0</v>
      </c>
      <c r="W86" s="341">
        <f>Investissements!X11*Investissements!$F44</f>
        <v>0</v>
      </c>
      <c r="X86" s="341">
        <f>Investissements!Y11*Investissements!$F44</f>
        <v>0</v>
      </c>
      <c r="Y86" s="341">
        <f>Investissements!Z11*Investissements!$F44</f>
        <v>0</v>
      </c>
      <c r="Z86" s="341">
        <f>Investissements!AA11*Investissements!$F44</f>
        <v>0</v>
      </c>
      <c r="AA86" s="341">
        <f>Investissements!AB11*Investissements!$F44</f>
        <v>0</v>
      </c>
      <c r="AB86" s="341">
        <f t="shared" si="30"/>
        <v>0</v>
      </c>
      <c r="AC86" s="341">
        <f>Investissements!AD11*Investissements!$F44</f>
        <v>0</v>
      </c>
      <c r="AD86" s="341">
        <f>Investissements!AE11*Investissements!$F44</f>
        <v>0</v>
      </c>
      <c r="AE86" s="341">
        <f t="shared" si="31"/>
        <v>0</v>
      </c>
      <c r="AF86" s="341">
        <f>Investissements!AG11*Investissements!$F44</f>
        <v>0</v>
      </c>
      <c r="AG86" s="341">
        <f>Investissements!AH11*Investissements!$F44</f>
        <v>0</v>
      </c>
      <c r="AH86" s="341">
        <f t="shared" si="32"/>
        <v>0</v>
      </c>
      <c r="AI86" s="341">
        <f>Investissements!AJ11*Investissements!$F44</f>
        <v>0</v>
      </c>
      <c r="AJ86" s="341">
        <f>Investissements!AK11*Investissements!$F44</f>
        <v>0</v>
      </c>
      <c r="AK86" s="341">
        <f t="shared" si="33"/>
        <v>0</v>
      </c>
      <c r="AM86" s="353">
        <f>Investissements!AO11*Investissements!$F44</f>
        <v>0</v>
      </c>
      <c r="AN86" s="353">
        <f>Investissements!AP11*Investissements!$F44</f>
        <v>0</v>
      </c>
      <c r="AO86" s="353">
        <f>Investissements!AQ11*Investissements!$F44</f>
        <v>0</v>
      </c>
      <c r="AP86" s="353">
        <f>Investissements!AR11*Investissements!$F44</f>
        <v>0</v>
      </c>
      <c r="AQ86" s="353">
        <f>Investissements!AS11*Investissements!$F44</f>
        <v>0</v>
      </c>
    </row>
    <row r="87" spans="2:43" ht="15" customHeight="1">
      <c r="B87" s="377">
        <f>Investissements!C12</f>
        <v>0</v>
      </c>
      <c r="C87" s="341">
        <f>Investissements!D12*Investissements!$F45</f>
        <v>0</v>
      </c>
      <c r="D87" s="341">
        <f>Investissements!E12*Investissements!$F45</f>
        <v>0</v>
      </c>
      <c r="E87" s="341">
        <f>Investissements!F12*Investissements!$F45</f>
        <v>0</v>
      </c>
      <c r="F87" s="341">
        <f>Investissements!G12*Investissements!$F45</f>
        <v>0</v>
      </c>
      <c r="G87" s="341">
        <f>Investissements!H12*Investissements!$F45</f>
        <v>0</v>
      </c>
      <c r="H87" s="341">
        <f>Investissements!I12*Investissements!$F45</f>
        <v>0</v>
      </c>
      <c r="I87" s="341">
        <f>Investissements!J12*Investissements!$F45</f>
        <v>0</v>
      </c>
      <c r="J87" s="341">
        <f>Investissements!K12*Investissements!$F45</f>
        <v>0</v>
      </c>
      <c r="K87" s="341">
        <f>Investissements!L12*Investissements!$F45</f>
        <v>0</v>
      </c>
      <c r="L87" s="341">
        <f>Investissements!M12*Investissements!$F45</f>
        <v>0</v>
      </c>
      <c r="M87" s="341">
        <f>Investissements!N12*Investissements!$F45</f>
        <v>0</v>
      </c>
      <c r="N87" s="341">
        <f>Investissements!O12*Investissements!$F45</f>
        <v>0</v>
      </c>
      <c r="O87" s="341">
        <f t="shared" si="29"/>
        <v>0</v>
      </c>
      <c r="P87" s="341">
        <f>Investissements!Q12*Investissements!$F45</f>
        <v>0</v>
      </c>
      <c r="Q87" s="341">
        <f>Investissements!R12*Investissements!$F45</f>
        <v>0</v>
      </c>
      <c r="R87" s="341">
        <f>Investissements!S12*Investissements!$F45</f>
        <v>0</v>
      </c>
      <c r="S87" s="341">
        <f>Investissements!T12*Investissements!$F45</f>
        <v>0</v>
      </c>
      <c r="T87" s="341">
        <f>Investissements!U12*Investissements!$F45</f>
        <v>0</v>
      </c>
      <c r="U87" s="341">
        <f>Investissements!V12*Investissements!$F45</f>
        <v>0</v>
      </c>
      <c r="V87" s="341">
        <f>Investissements!W12*Investissements!$F45</f>
        <v>0</v>
      </c>
      <c r="W87" s="341">
        <f>Investissements!X12*Investissements!$F45</f>
        <v>0</v>
      </c>
      <c r="X87" s="341">
        <f>Investissements!Y12*Investissements!$F45</f>
        <v>0</v>
      </c>
      <c r="Y87" s="341">
        <f>Investissements!Z12*Investissements!$F45</f>
        <v>0</v>
      </c>
      <c r="Z87" s="341">
        <f>Investissements!AA12*Investissements!$F45</f>
        <v>0</v>
      </c>
      <c r="AA87" s="341">
        <f>Investissements!AB12*Investissements!$F45</f>
        <v>0</v>
      </c>
      <c r="AB87" s="341">
        <f t="shared" si="30"/>
        <v>0</v>
      </c>
      <c r="AC87" s="341">
        <f>Investissements!AD12*Investissements!$F45</f>
        <v>0</v>
      </c>
      <c r="AD87" s="341">
        <f>Investissements!AE12*Investissements!$F45</f>
        <v>0</v>
      </c>
      <c r="AE87" s="341">
        <f t="shared" si="31"/>
        <v>0</v>
      </c>
      <c r="AF87" s="341">
        <f>Investissements!AG12*Investissements!$F45</f>
        <v>0</v>
      </c>
      <c r="AG87" s="341">
        <f>Investissements!AH12*Investissements!$F45</f>
        <v>0</v>
      </c>
      <c r="AH87" s="341">
        <f t="shared" si="32"/>
        <v>0</v>
      </c>
      <c r="AI87" s="341">
        <f>Investissements!AJ12*Investissements!$F45</f>
        <v>0</v>
      </c>
      <c r="AJ87" s="341">
        <f>Investissements!AK12*Investissements!$F45</f>
        <v>0</v>
      </c>
      <c r="AK87" s="341">
        <f t="shared" si="33"/>
        <v>0</v>
      </c>
      <c r="AM87" s="353">
        <f>Investissements!AO12*Investissements!$F45</f>
        <v>0</v>
      </c>
      <c r="AN87" s="353">
        <f>Investissements!AP12*Investissements!$F45</f>
        <v>0</v>
      </c>
      <c r="AO87" s="353">
        <f>Investissements!AQ12*Investissements!$F45</f>
        <v>0</v>
      </c>
      <c r="AP87" s="353">
        <f>Investissements!AR12*Investissements!$F45</f>
        <v>0</v>
      </c>
      <c r="AQ87" s="353">
        <f>Investissements!AS12*Investissements!$F45</f>
        <v>0</v>
      </c>
    </row>
    <row r="88" spans="2:43" ht="15" customHeight="1">
      <c r="B88" s="377">
        <f>Investissements!C13</f>
        <v>0</v>
      </c>
      <c r="C88" s="341">
        <f>Investissements!D13*Investissements!$F46</f>
        <v>0</v>
      </c>
      <c r="D88" s="341">
        <f>Investissements!E13*Investissements!$F46</f>
        <v>0</v>
      </c>
      <c r="E88" s="341">
        <f>Investissements!F13*Investissements!$F46</f>
        <v>0</v>
      </c>
      <c r="F88" s="341">
        <f>Investissements!G13*Investissements!$F46</f>
        <v>0</v>
      </c>
      <c r="G88" s="341">
        <f>Investissements!H13*Investissements!$F46</f>
        <v>0</v>
      </c>
      <c r="H88" s="341">
        <f>Investissements!I13*Investissements!$F46</f>
        <v>0</v>
      </c>
      <c r="I88" s="341">
        <f>Investissements!J13*Investissements!$F46</f>
        <v>0</v>
      </c>
      <c r="J88" s="341">
        <f>Investissements!K13*Investissements!$F46</f>
        <v>0</v>
      </c>
      <c r="K88" s="341">
        <f>Investissements!L13*Investissements!$F46</f>
        <v>0</v>
      </c>
      <c r="L88" s="341">
        <f>Investissements!M13*Investissements!$F46</f>
        <v>0</v>
      </c>
      <c r="M88" s="341">
        <f>Investissements!N13*Investissements!$F46</f>
        <v>0</v>
      </c>
      <c r="N88" s="341">
        <f>Investissements!O13*Investissements!$F46</f>
        <v>0</v>
      </c>
      <c r="O88" s="341">
        <f t="shared" si="29"/>
        <v>0</v>
      </c>
      <c r="P88" s="341">
        <f>Investissements!Q13*Investissements!$F46</f>
        <v>0</v>
      </c>
      <c r="Q88" s="341">
        <f>Investissements!R13*Investissements!$F46</f>
        <v>0</v>
      </c>
      <c r="R88" s="341">
        <f>Investissements!S13*Investissements!$F46</f>
        <v>0</v>
      </c>
      <c r="S88" s="341">
        <f>Investissements!T13*Investissements!$F46</f>
        <v>0</v>
      </c>
      <c r="T88" s="341">
        <f>Investissements!U13*Investissements!$F46</f>
        <v>0</v>
      </c>
      <c r="U88" s="341">
        <f>Investissements!V13*Investissements!$F46</f>
        <v>0</v>
      </c>
      <c r="V88" s="341">
        <f>Investissements!W13*Investissements!$F46</f>
        <v>0</v>
      </c>
      <c r="W88" s="341">
        <f>Investissements!X13*Investissements!$F46</f>
        <v>0</v>
      </c>
      <c r="X88" s="341">
        <f>Investissements!Y13*Investissements!$F46</f>
        <v>0</v>
      </c>
      <c r="Y88" s="341">
        <f>Investissements!Z13*Investissements!$F46</f>
        <v>0</v>
      </c>
      <c r="Z88" s="341">
        <f>Investissements!AA13*Investissements!$F46</f>
        <v>0</v>
      </c>
      <c r="AA88" s="341">
        <f>Investissements!AB13*Investissements!$F46</f>
        <v>0</v>
      </c>
      <c r="AB88" s="341">
        <f t="shared" si="30"/>
        <v>0</v>
      </c>
      <c r="AC88" s="341">
        <f>Investissements!AD13*Investissements!$F46</f>
        <v>0</v>
      </c>
      <c r="AD88" s="341">
        <f>Investissements!AE13*Investissements!$F46</f>
        <v>0</v>
      </c>
      <c r="AE88" s="341">
        <f t="shared" si="31"/>
        <v>0</v>
      </c>
      <c r="AF88" s="341">
        <f>Investissements!AG13*Investissements!$F46</f>
        <v>0</v>
      </c>
      <c r="AG88" s="341">
        <f>Investissements!AH13*Investissements!$F46</f>
        <v>0</v>
      </c>
      <c r="AH88" s="341">
        <f t="shared" si="32"/>
        <v>0</v>
      </c>
      <c r="AI88" s="341">
        <f>Investissements!AJ13*Investissements!$F46</f>
        <v>0</v>
      </c>
      <c r="AJ88" s="341">
        <f>Investissements!AK13*Investissements!$F46</f>
        <v>0</v>
      </c>
      <c r="AK88" s="341">
        <f t="shared" si="33"/>
        <v>0</v>
      </c>
      <c r="AM88" s="353">
        <f>Investissements!AO13*Investissements!$F46</f>
        <v>0</v>
      </c>
      <c r="AN88" s="353">
        <f>Investissements!AP13*Investissements!$F46</f>
        <v>0</v>
      </c>
      <c r="AO88" s="353">
        <f>Investissements!AQ13*Investissements!$F46</f>
        <v>0</v>
      </c>
      <c r="AP88" s="353">
        <f>Investissements!AR13*Investissements!$F46</f>
        <v>0</v>
      </c>
      <c r="AQ88" s="353">
        <f>Investissements!AS13*Investissements!$F46</f>
        <v>0</v>
      </c>
    </row>
    <row r="89" spans="2:43" ht="15" customHeight="1">
      <c r="B89" s="377">
        <f>Investissements!C14</f>
        <v>0</v>
      </c>
      <c r="C89" s="341">
        <f>Investissements!D14*Investissements!$F47</f>
        <v>0</v>
      </c>
      <c r="D89" s="341">
        <f>Investissements!E14*Investissements!$F47</f>
        <v>0</v>
      </c>
      <c r="E89" s="341">
        <f>Investissements!F14*Investissements!$F47</f>
        <v>0</v>
      </c>
      <c r="F89" s="341">
        <f>Investissements!G14*Investissements!$F47</f>
        <v>0</v>
      </c>
      <c r="G89" s="341">
        <f>Investissements!H14*Investissements!$F47</f>
        <v>0</v>
      </c>
      <c r="H89" s="341">
        <f>Investissements!I14*Investissements!$F47</f>
        <v>0</v>
      </c>
      <c r="I89" s="341">
        <f>Investissements!J14*Investissements!$F47</f>
        <v>0</v>
      </c>
      <c r="J89" s="341">
        <f>Investissements!K14*Investissements!$F47</f>
        <v>0</v>
      </c>
      <c r="K89" s="341">
        <f>Investissements!L14*Investissements!$F47</f>
        <v>0</v>
      </c>
      <c r="L89" s="341">
        <f>Investissements!M14*Investissements!$F47</f>
        <v>0</v>
      </c>
      <c r="M89" s="341">
        <f>Investissements!N14*Investissements!$F47</f>
        <v>0</v>
      </c>
      <c r="N89" s="341">
        <f>Investissements!O14*Investissements!$F47</f>
        <v>0</v>
      </c>
      <c r="O89" s="341">
        <f t="shared" si="29"/>
        <v>0</v>
      </c>
      <c r="P89" s="341">
        <f>Investissements!Q14*Investissements!$F47</f>
        <v>0</v>
      </c>
      <c r="Q89" s="341">
        <f>Investissements!R14*Investissements!$F47</f>
        <v>0</v>
      </c>
      <c r="R89" s="341">
        <f>Investissements!S14*Investissements!$F47</f>
        <v>0</v>
      </c>
      <c r="S89" s="341">
        <f>Investissements!T14*Investissements!$F47</f>
        <v>0</v>
      </c>
      <c r="T89" s="341">
        <f>Investissements!U14*Investissements!$F47</f>
        <v>0</v>
      </c>
      <c r="U89" s="341">
        <f>Investissements!V14*Investissements!$F47</f>
        <v>0</v>
      </c>
      <c r="V89" s="341">
        <f>Investissements!W14*Investissements!$F47</f>
        <v>0</v>
      </c>
      <c r="W89" s="341">
        <f>Investissements!X14*Investissements!$F47</f>
        <v>0</v>
      </c>
      <c r="X89" s="341">
        <f>Investissements!Y14*Investissements!$F47</f>
        <v>0</v>
      </c>
      <c r="Y89" s="341">
        <f>Investissements!Z14*Investissements!$F47</f>
        <v>0</v>
      </c>
      <c r="Z89" s="341">
        <f>Investissements!AA14*Investissements!$F47</f>
        <v>0</v>
      </c>
      <c r="AA89" s="341">
        <f>Investissements!AB14*Investissements!$F47</f>
        <v>0</v>
      </c>
      <c r="AB89" s="341">
        <f t="shared" si="30"/>
        <v>0</v>
      </c>
      <c r="AC89" s="341">
        <f>Investissements!AD14*Investissements!$F47</f>
        <v>0</v>
      </c>
      <c r="AD89" s="341">
        <f>Investissements!AE14*Investissements!$F47</f>
        <v>0</v>
      </c>
      <c r="AE89" s="341">
        <f t="shared" si="31"/>
        <v>0</v>
      </c>
      <c r="AF89" s="341">
        <f>Investissements!AG14*Investissements!$F47</f>
        <v>0</v>
      </c>
      <c r="AG89" s="341">
        <f>Investissements!AH14*Investissements!$F47</f>
        <v>0</v>
      </c>
      <c r="AH89" s="341">
        <f t="shared" si="32"/>
        <v>0</v>
      </c>
      <c r="AI89" s="341">
        <f>Investissements!AJ14*Investissements!$F47</f>
        <v>0</v>
      </c>
      <c r="AJ89" s="341">
        <f>Investissements!AK14*Investissements!$F47</f>
        <v>0</v>
      </c>
      <c r="AK89" s="341">
        <f t="shared" si="33"/>
        <v>0</v>
      </c>
      <c r="AM89" s="353">
        <f>Investissements!AO14*Investissements!$F47</f>
        <v>0</v>
      </c>
      <c r="AN89" s="353">
        <f>Investissements!AP14*Investissements!$F47</f>
        <v>0</v>
      </c>
      <c r="AO89" s="353">
        <f>Investissements!AQ14*Investissements!$F47</f>
        <v>0</v>
      </c>
      <c r="AP89" s="353">
        <f>Investissements!AR14*Investissements!$F47</f>
        <v>0</v>
      </c>
      <c r="AQ89" s="353">
        <f>Investissements!AS14*Investissements!$F47</f>
        <v>0</v>
      </c>
    </row>
    <row r="90" spans="2:43" ht="15" customHeight="1">
      <c r="B90" s="377">
        <f>Investissements!C15</f>
        <v>0</v>
      </c>
      <c r="C90" s="341">
        <f>Investissements!D15*Investissements!$F48</f>
        <v>0</v>
      </c>
      <c r="D90" s="341">
        <f>Investissements!E15*Investissements!$F48</f>
        <v>0</v>
      </c>
      <c r="E90" s="341">
        <f>Investissements!F15*Investissements!$F48</f>
        <v>0</v>
      </c>
      <c r="F90" s="341">
        <f>Investissements!G15*Investissements!$F48</f>
        <v>0</v>
      </c>
      <c r="G90" s="341">
        <f>Investissements!H15*Investissements!$F48</f>
        <v>0</v>
      </c>
      <c r="H90" s="341">
        <f>Investissements!I15*Investissements!$F48</f>
        <v>0</v>
      </c>
      <c r="I90" s="341">
        <f>Investissements!J15*Investissements!$F48</f>
        <v>0</v>
      </c>
      <c r="J90" s="341">
        <f>Investissements!K15*Investissements!$F48</f>
        <v>0</v>
      </c>
      <c r="K90" s="341">
        <f>Investissements!L15*Investissements!$F48</f>
        <v>0</v>
      </c>
      <c r="L90" s="341">
        <f>Investissements!M15*Investissements!$F48</f>
        <v>0</v>
      </c>
      <c r="M90" s="341">
        <f>Investissements!N15*Investissements!$F48</f>
        <v>0</v>
      </c>
      <c r="N90" s="341">
        <f>Investissements!O15*Investissements!$F48</f>
        <v>0</v>
      </c>
      <c r="O90" s="341">
        <f t="shared" si="29"/>
        <v>0</v>
      </c>
      <c r="P90" s="341">
        <f>Investissements!Q15*Investissements!$F48</f>
        <v>0</v>
      </c>
      <c r="Q90" s="341">
        <f>Investissements!R15*Investissements!$F48</f>
        <v>0</v>
      </c>
      <c r="R90" s="341">
        <f>Investissements!S15*Investissements!$F48</f>
        <v>0</v>
      </c>
      <c r="S90" s="341">
        <f>Investissements!T15*Investissements!$F48</f>
        <v>0</v>
      </c>
      <c r="T90" s="341">
        <f>Investissements!U15*Investissements!$F48</f>
        <v>0</v>
      </c>
      <c r="U90" s="341">
        <f>Investissements!V15*Investissements!$F48</f>
        <v>0</v>
      </c>
      <c r="V90" s="341">
        <f>Investissements!W15*Investissements!$F48</f>
        <v>0</v>
      </c>
      <c r="W90" s="341">
        <f>Investissements!X15*Investissements!$F48</f>
        <v>0</v>
      </c>
      <c r="X90" s="341">
        <f>Investissements!Y15*Investissements!$F48</f>
        <v>0</v>
      </c>
      <c r="Y90" s="341">
        <f>Investissements!Z15*Investissements!$F48</f>
        <v>0</v>
      </c>
      <c r="Z90" s="341">
        <f>Investissements!AA15*Investissements!$F48</f>
        <v>0</v>
      </c>
      <c r="AA90" s="341">
        <f>Investissements!AB15*Investissements!$F48</f>
        <v>0</v>
      </c>
      <c r="AB90" s="341">
        <f t="shared" si="30"/>
        <v>0</v>
      </c>
      <c r="AC90" s="341">
        <f>Investissements!AD15*Investissements!$F48</f>
        <v>0</v>
      </c>
      <c r="AD90" s="341">
        <f>Investissements!AE15*Investissements!$F48</f>
        <v>0</v>
      </c>
      <c r="AE90" s="341">
        <f t="shared" si="31"/>
        <v>0</v>
      </c>
      <c r="AF90" s="341">
        <f>Investissements!AG15*Investissements!$F48</f>
        <v>0</v>
      </c>
      <c r="AG90" s="341">
        <f>Investissements!AH15*Investissements!$F48</f>
        <v>0</v>
      </c>
      <c r="AH90" s="341">
        <f t="shared" si="32"/>
        <v>0</v>
      </c>
      <c r="AI90" s="341">
        <f>Investissements!AJ15*Investissements!$F48</f>
        <v>0</v>
      </c>
      <c r="AJ90" s="341">
        <f>Investissements!AK15*Investissements!$F48</f>
        <v>0</v>
      </c>
      <c r="AK90" s="341">
        <f t="shared" si="33"/>
        <v>0</v>
      </c>
      <c r="AM90" s="353">
        <f>Investissements!AO15*Investissements!$F48</f>
        <v>0</v>
      </c>
      <c r="AN90" s="353">
        <f>Investissements!AP15*Investissements!$F48</f>
        <v>0</v>
      </c>
      <c r="AO90" s="353">
        <f>Investissements!AQ15*Investissements!$F48</f>
        <v>0</v>
      </c>
      <c r="AP90" s="353">
        <f>Investissements!AR15*Investissements!$F48</f>
        <v>0</v>
      </c>
      <c r="AQ90" s="353">
        <f>Investissements!AS15*Investissements!$F48</f>
        <v>0</v>
      </c>
    </row>
    <row r="91" spans="2:43" ht="15" customHeight="1">
      <c r="B91" s="377">
        <f>Investissements!C16</f>
        <v>0</v>
      </c>
      <c r="C91" s="341">
        <f>Investissements!D16*Investissements!$F49</f>
        <v>0</v>
      </c>
      <c r="D91" s="341">
        <f>Investissements!E16*Investissements!$F49</f>
        <v>0</v>
      </c>
      <c r="E91" s="341">
        <f>Investissements!F16*Investissements!$F49</f>
        <v>0</v>
      </c>
      <c r="F91" s="341">
        <f>Investissements!G16*Investissements!$F49</f>
        <v>0</v>
      </c>
      <c r="G91" s="341">
        <f>Investissements!H16*Investissements!$F49</f>
        <v>0</v>
      </c>
      <c r="H91" s="341">
        <f>Investissements!I16*Investissements!$F49</f>
        <v>0</v>
      </c>
      <c r="I91" s="341">
        <f>Investissements!J16*Investissements!$F49</f>
        <v>0</v>
      </c>
      <c r="J91" s="341">
        <f>Investissements!K16*Investissements!$F49</f>
        <v>0</v>
      </c>
      <c r="K91" s="341">
        <f>Investissements!L16*Investissements!$F49</f>
        <v>0</v>
      </c>
      <c r="L91" s="341">
        <f>Investissements!M16*Investissements!$F49</f>
        <v>0</v>
      </c>
      <c r="M91" s="341">
        <f>Investissements!N16*Investissements!$F49</f>
        <v>0</v>
      </c>
      <c r="N91" s="341">
        <f>Investissements!O16*Investissements!$F49</f>
        <v>0</v>
      </c>
      <c r="O91" s="341">
        <f t="shared" si="29"/>
        <v>0</v>
      </c>
      <c r="P91" s="341">
        <f>Investissements!Q16*Investissements!$F49</f>
        <v>0</v>
      </c>
      <c r="Q91" s="341">
        <f>Investissements!R16*Investissements!$F49</f>
        <v>0</v>
      </c>
      <c r="R91" s="341">
        <f>Investissements!S16*Investissements!$F49</f>
        <v>0</v>
      </c>
      <c r="S91" s="341">
        <f>Investissements!T16*Investissements!$F49</f>
        <v>0</v>
      </c>
      <c r="T91" s="341">
        <f>Investissements!U16*Investissements!$F49</f>
        <v>0</v>
      </c>
      <c r="U91" s="341">
        <f>Investissements!V16*Investissements!$F49</f>
        <v>0</v>
      </c>
      <c r="V91" s="341">
        <f>Investissements!W16*Investissements!$F49</f>
        <v>0</v>
      </c>
      <c r="W91" s="341">
        <f>Investissements!X16*Investissements!$F49</f>
        <v>0</v>
      </c>
      <c r="X91" s="341">
        <f>Investissements!Y16*Investissements!$F49</f>
        <v>0</v>
      </c>
      <c r="Y91" s="341">
        <f>Investissements!Z16*Investissements!$F49</f>
        <v>0</v>
      </c>
      <c r="Z91" s="341">
        <f>Investissements!AA16*Investissements!$F49</f>
        <v>0</v>
      </c>
      <c r="AA91" s="341">
        <f>Investissements!AB16*Investissements!$F49</f>
        <v>0</v>
      </c>
      <c r="AB91" s="341">
        <f t="shared" si="30"/>
        <v>0</v>
      </c>
      <c r="AC91" s="341">
        <f>Investissements!AD16*Investissements!$F49</f>
        <v>0</v>
      </c>
      <c r="AD91" s="341">
        <f>Investissements!AE16*Investissements!$F49</f>
        <v>0</v>
      </c>
      <c r="AE91" s="341">
        <f t="shared" si="31"/>
        <v>0</v>
      </c>
      <c r="AF91" s="341">
        <f>Investissements!AG16*Investissements!$F49</f>
        <v>0</v>
      </c>
      <c r="AG91" s="341">
        <f>Investissements!AH16*Investissements!$F49</f>
        <v>0</v>
      </c>
      <c r="AH91" s="341">
        <f t="shared" si="32"/>
        <v>0</v>
      </c>
      <c r="AI91" s="341">
        <f>Investissements!AJ16*Investissements!$F49</f>
        <v>0</v>
      </c>
      <c r="AJ91" s="341">
        <f>Investissements!AK16*Investissements!$F49</f>
        <v>0</v>
      </c>
      <c r="AK91" s="341">
        <f t="shared" si="33"/>
        <v>0</v>
      </c>
      <c r="AM91" s="353">
        <f>Investissements!AO16*Investissements!$F49</f>
        <v>0</v>
      </c>
      <c r="AN91" s="353">
        <f>Investissements!AP16*Investissements!$F49</f>
        <v>0</v>
      </c>
      <c r="AO91" s="353">
        <f>Investissements!AQ16*Investissements!$F49</f>
        <v>0</v>
      </c>
      <c r="AP91" s="353">
        <f>Investissements!AR16*Investissements!$F49</f>
        <v>0</v>
      </c>
      <c r="AQ91" s="353">
        <f>Investissements!AS16*Investissements!$F49</f>
        <v>0</v>
      </c>
    </row>
    <row r="92" spans="2:43" ht="15" customHeight="1">
      <c r="B92" s="377">
        <f>Investissements!C17</f>
        <v>0</v>
      </c>
      <c r="C92" s="341">
        <f>Investissements!D17*Investissements!$F50</f>
        <v>0</v>
      </c>
      <c r="D92" s="341">
        <f>Investissements!E17*Investissements!$F50</f>
        <v>0</v>
      </c>
      <c r="E92" s="341">
        <f>Investissements!F17*Investissements!$F50</f>
        <v>0</v>
      </c>
      <c r="F92" s="341">
        <f>Investissements!G17*Investissements!$F50</f>
        <v>0</v>
      </c>
      <c r="G92" s="341">
        <f>Investissements!H17*Investissements!$F50</f>
        <v>0</v>
      </c>
      <c r="H92" s="341">
        <f>Investissements!I17*Investissements!$F50</f>
        <v>0</v>
      </c>
      <c r="I92" s="341">
        <f>Investissements!J17*Investissements!$F50</f>
        <v>0</v>
      </c>
      <c r="J92" s="341">
        <f>Investissements!K17*Investissements!$F50</f>
        <v>0</v>
      </c>
      <c r="K92" s="341">
        <f>Investissements!L17*Investissements!$F50</f>
        <v>0</v>
      </c>
      <c r="L92" s="341">
        <f>Investissements!M17*Investissements!$F50</f>
        <v>0</v>
      </c>
      <c r="M92" s="341">
        <f>Investissements!N17*Investissements!$F50</f>
        <v>0</v>
      </c>
      <c r="N92" s="341">
        <f>Investissements!O17*Investissements!$F50</f>
        <v>0</v>
      </c>
      <c r="O92" s="341">
        <f t="shared" si="29"/>
        <v>0</v>
      </c>
      <c r="P92" s="341">
        <f>Investissements!Q17*Investissements!$F50</f>
        <v>0</v>
      </c>
      <c r="Q92" s="341">
        <f>Investissements!R17*Investissements!$F50</f>
        <v>0</v>
      </c>
      <c r="R92" s="341">
        <f>Investissements!S17*Investissements!$F50</f>
        <v>0</v>
      </c>
      <c r="S92" s="341">
        <f>Investissements!T17*Investissements!$F50</f>
        <v>0</v>
      </c>
      <c r="T92" s="341">
        <f>Investissements!U17*Investissements!$F50</f>
        <v>0</v>
      </c>
      <c r="U92" s="341">
        <f>Investissements!V17*Investissements!$F50</f>
        <v>0</v>
      </c>
      <c r="V92" s="341">
        <f>Investissements!W17*Investissements!$F50</f>
        <v>0</v>
      </c>
      <c r="W92" s="341">
        <f>Investissements!X17*Investissements!$F50</f>
        <v>0</v>
      </c>
      <c r="X92" s="341">
        <f>Investissements!Y17*Investissements!$F50</f>
        <v>0</v>
      </c>
      <c r="Y92" s="341">
        <f>Investissements!Z17*Investissements!$F50</f>
        <v>0</v>
      </c>
      <c r="Z92" s="341">
        <f>Investissements!AA17*Investissements!$F50</f>
        <v>0</v>
      </c>
      <c r="AA92" s="341">
        <f>Investissements!AB17*Investissements!$F50</f>
        <v>0</v>
      </c>
      <c r="AB92" s="341">
        <f t="shared" si="30"/>
        <v>0</v>
      </c>
      <c r="AC92" s="341">
        <f>Investissements!AD17*Investissements!$F50</f>
        <v>0</v>
      </c>
      <c r="AD92" s="341">
        <f>Investissements!AE17*Investissements!$F50</f>
        <v>0</v>
      </c>
      <c r="AE92" s="341">
        <f t="shared" si="31"/>
        <v>0</v>
      </c>
      <c r="AF92" s="341">
        <f>Investissements!AG17*Investissements!$F50</f>
        <v>0</v>
      </c>
      <c r="AG92" s="341">
        <f>Investissements!AH17*Investissements!$F50</f>
        <v>0</v>
      </c>
      <c r="AH92" s="341">
        <f t="shared" si="32"/>
        <v>0</v>
      </c>
      <c r="AI92" s="341">
        <f>Investissements!AJ17*Investissements!$F50</f>
        <v>0</v>
      </c>
      <c r="AJ92" s="341">
        <f>Investissements!AK17*Investissements!$F50</f>
        <v>0</v>
      </c>
      <c r="AK92" s="341">
        <f t="shared" si="33"/>
        <v>0</v>
      </c>
      <c r="AM92" s="353">
        <f>Investissements!AO17*Investissements!$F50</f>
        <v>0</v>
      </c>
      <c r="AN92" s="353">
        <f>Investissements!AP17*Investissements!$F50</f>
        <v>0</v>
      </c>
      <c r="AO92" s="353">
        <f>Investissements!AQ17*Investissements!$F50</f>
        <v>0</v>
      </c>
      <c r="AP92" s="353">
        <f>Investissements!AR17*Investissements!$F50</f>
        <v>0</v>
      </c>
      <c r="AQ92" s="353">
        <f>Investissements!AS17*Investissements!$F50</f>
        <v>0</v>
      </c>
    </row>
    <row r="93" spans="2:43" ht="15" customHeight="1">
      <c r="B93" s="377">
        <f>Investissements!C18</f>
        <v>0</v>
      </c>
      <c r="C93" s="341">
        <f>Investissements!D18*Investissements!$F51</f>
        <v>0</v>
      </c>
      <c r="D93" s="341">
        <f>Investissements!E18*Investissements!$F51</f>
        <v>0</v>
      </c>
      <c r="E93" s="341">
        <f>Investissements!F18*Investissements!$F51</f>
        <v>0</v>
      </c>
      <c r="F93" s="341">
        <f>Investissements!G18*Investissements!$F51</f>
        <v>0</v>
      </c>
      <c r="G93" s="341">
        <f>Investissements!H18*Investissements!$F51</f>
        <v>0</v>
      </c>
      <c r="H93" s="341">
        <f>Investissements!I18*Investissements!$F51</f>
        <v>0</v>
      </c>
      <c r="I93" s="341">
        <f>Investissements!J18*Investissements!$F51</f>
        <v>0</v>
      </c>
      <c r="J93" s="341">
        <f>Investissements!K18*Investissements!$F51</f>
        <v>0</v>
      </c>
      <c r="K93" s="341">
        <f>Investissements!L18*Investissements!$F51</f>
        <v>0</v>
      </c>
      <c r="L93" s="341">
        <f>Investissements!M18*Investissements!$F51</f>
        <v>0</v>
      </c>
      <c r="M93" s="341">
        <f>Investissements!N18*Investissements!$F51</f>
        <v>0</v>
      </c>
      <c r="N93" s="341">
        <f>Investissements!O18*Investissements!$F51</f>
        <v>0</v>
      </c>
      <c r="O93" s="341">
        <f t="shared" si="29"/>
        <v>0</v>
      </c>
      <c r="P93" s="341">
        <f>Investissements!Q18*Investissements!$F51</f>
        <v>0</v>
      </c>
      <c r="Q93" s="341">
        <f>Investissements!R18*Investissements!$F51</f>
        <v>0</v>
      </c>
      <c r="R93" s="341">
        <f>Investissements!S18*Investissements!$F51</f>
        <v>0</v>
      </c>
      <c r="S93" s="341">
        <f>Investissements!T18*Investissements!$F51</f>
        <v>0</v>
      </c>
      <c r="T93" s="341">
        <f>Investissements!U18*Investissements!$F51</f>
        <v>0</v>
      </c>
      <c r="U93" s="341">
        <f>Investissements!V18*Investissements!$F51</f>
        <v>0</v>
      </c>
      <c r="V93" s="341">
        <f>Investissements!W18*Investissements!$F51</f>
        <v>0</v>
      </c>
      <c r="W93" s="341">
        <f>Investissements!X18*Investissements!$F51</f>
        <v>0</v>
      </c>
      <c r="X93" s="341">
        <f>Investissements!Y18*Investissements!$F51</f>
        <v>0</v>
      </c>
      <c r="Y93" s="341">
        <f>Investissements!Z18*Investissements!$F51</f>
        <v>0</v>
      </c>
      <c r="Z93" s="341">
        <f>Investissements!AA18*Investissements!$F51</f>
        <v>0</v>
      </c>
      <c r="AA93" s="341">
        <f>Investissements!AB18*Investissements!$F51</f>
        <v>0</v>
      </c>
      <c r="AB93" s="341">
        <f t="shared" si="30"/>
        <v>0</v>
      </c>
      <c r="AC93" s="341">
        <f>Investissements!AD18*Investissements!$F51</f>
        <v>0</v>
      </c>
      <c r="AD93" s="341">
        <f>Investissements!AE18*Investissements!$F51</f>
        <v>0</v>
      </c>
      <c r="AE93" s="341">
        <f t="shared" si="31"/>
        <v>0</v>
      </c>
      <c r="AF93" s="341">
        <f>Investissements!AG18*Investissements!$F51</f>
        <v>0</v>
      </c>
      <c r="AG93" s="341">
        <f>Investissements!AH18*Investissements!$F51</f>
        <v>0</v>
      </c>
      <c r="AH93" s="341">
        <f t="shared" si="32"/>
        <v>0</v>
      </c>
      <c r="AI93" s="341">
        <f>Investissements!AJ18*Investissements!$F51</f>
        <v>0</v>
      </c>
      <c r="AJ93" s="341">
        <f>Investissements!AK18*Investissements!$F51</f>
        <v>0</v>
      </c>
      <c r="AK93" s="341">
        <f t="shared" si="33"/>
        <v>0</v>
      </c>
      <c r="AM93" s="353">
        <f>Investissements!AO18*Investissements!$F51</f>
        <v>0</v>
      </c>
      <c r="AN93" s="353">
        <f>Investissements!AP18*Investissements!$F51</f>
        <v>0</v>
      </c>
      <c r="AO93" s="353">
        <f>Investissements!AQ18*Investissements!$F51</f>
        <v>0</v>
      </c>
      <c r="AP93" s="353">
        <f>Investissements!AR18*Investissements!$F51</f>
        <v>0</v>
      </c>
      <c r="AQ93" s="353">
        <f>Investissements!AS18*Investissements!$F51</f>
        <v>0</v>
      </c>
    </row>
    <row r="94" spans="2:43" ht="15" customHeight="1">
      <c r="B94" s="377">
        <f>Investissements!C19</f>
        <v>0</v>
      </c>
      <c r="C94" s="341">
        <f>Investissements!D19*Investissements!$F52</f>
        <v>0</v>
      </c>
      <c r="D94" s="341">
        <f>Investissements!E19*Investissements!$F52</f>
        <v>0</v>
      </c>
      <c r="E94" s="341">
        <f>Investissements!F19*Investissements!$F52</f>
        <v>0</v>
      </c>
      <c r="F94" s="341">
        <f>Investissements!G19*Investissements!$F52</f>
        <v>0</v>
      </c>
      <c r="G94" s="341">
        <f>Investissements!H19*Investissements!$F52</f>
        <v>0</v>
      </c>
      <c r="H94" s="341">
        <f>Investissements!I19*Investissements!$F52</f>
        <v>0</v>
      </c>
      <c r="I94" s="341">
        <f>Investissements!J19*Investissements!$F52</f>
        <v>0</v>
      </c>
      <c r="J94" s="341">
        <f>Investissements!K19*Investissements!$F52</f>
        <v>0</v>
      </c>
      <c r="K94" s="341">
        <f>Investissements!L19*Investissements!$F52</f>
        <v>0</v>
      </c>
      <c r="L94" s="341">
        <f>Investissements!M19*Investissements!$F52</f>
        <v>0</v>
      </c>
      <c r="M94" s="341">
        <f>Investissements!N19*Investissements!$F52</f>
        <v>0</v>
      </c>
      <c r="N94" s="341">
        <f>Investissements!O19*Investissements!$F52</f>
        <v>0</v>
      </c>
      <c r="O94" s="341">
        <f t="shared" si="29"/>
        <v>0</v>
      </c>
      <c r="P94" s="341">
        <f>Investissements!Q19*Investissements!$F52</f>
        <v>0</v>
      </c>
      <c r="Q94" s="341">
        <f>Investissements!R19*Investissements!$F52</f>
        <v>0</v>
      </c>
      <c r="R94" s="341">
        <f>Investissements!S19*Investissements!$F52</f>
        <v>0</v>
      </c>
      <c r="S94" s="341">
        <f>Investissements!T19*Investissements!$F52</f>
        <v>0</v>
      </c>
      <c r="T94" s="341">
        <f>Investissements!U19*Investissements!$F52</f>
        <v>0</v>
      </c>
      <c r="U94" s="341">
        <f>Investissements!V19*Investissements!$F52</f>
        <v>0</v>
      </c>
      <c r="V94" s="341">
        <f>Investissements!W19*Investissements!$F52</f>
        <v>0</v>
      </c>
      <c r="W94" s="341">
        <f>Investissements!X19*Investissements!$F52</f>
        <v>0</v>
      </c>
      <c r="X94" s="341">
        <f>Investissements!Y19*Investissements!$F52</f>
        <v>0</v>
      </c>
      <c r="Y94" s="341">
        <f>Investissements!Z19*Investissements!$F52</f>
        <v>0</v>
      </c>
      <c r="Z94" s="341">
        <f>Investissements!AA19*Investissements!$F52</f>
        <v>0</v>
      </c>
      <c r="AA94" s="341">
        <f>Investissements!AB19*Investissements!$F52</f>
        <v>0</v>
      </c>
      <c r="AB94" s="341">
        <f t="shared" si="30"/>
        <v>0</v>
      </c>
      <c r="AC94" s="341">
        <f>Investissements!AD19*Investissements!$F52</f>
        <v>0</v>
      </c>
      <c r="AD94" s="341">
        <f>Investissements!AE19*Investissements!$F52</f>
        <v>0</v>
      </c>
      <c r="AE94" s="341">
        <f t="shared" si="31"/>
        <v>0</v>
      </c>
      <c r="AF94" s="341">
        <f>Investissements!AG19*Investissements!$F52</f>
        <v>0</v>
      </c>
      <c r="AG94" s="341">
        <f>Investissements!AH19*Investissements!$F52</f>
        <v>0</v>
      </c>
      <c r="AH94" s="341">
        <f t="shared" si="32"/>
        <v>0</v>
      </c>
      <c r="AI94" s="341">
        <f>Investissements!AJ19*Investissements!$F52</f>
        <v>0</v>
      </c>
      <c r="AJ94" s="341">
        <f>Investissements!AK19*Investissements!$F52</f>
        <v>0</v>
      </c>
      <c r="AK94" s="341">
        <f t="shared" si="33"/>
        <v>0</v>
      </c>
      <c r="AM94" s="353">
        <f>Investissements!AO19*Investissements!$F52</f>
        <v>0</v>
      </c>
      <c r="AN94" s="353">
        <f>Investissements!AP19*Investissements!$F52</f>
        <v>0</v>
      </c>
      <c r="AO94" s="353">
        <f>Investissements!AQ19*Investissements!$F52</f>
        <v>0</v>
      </c>
      <c r="AP94" s="353">
        <f>Investissements!AR19*Investissements!$F52</f>
        <v>0</v>
      </c>
      <c r="AQ94" s="353">
        <f>Investissements!AS19*Investissements!$F52</f>
        <v>0</v>
      </c>
    </row>
    <row r="95" spans="2:43" ht="15" customHeight="1">
      <c r="B95" s="377">
        <f>Investissements!C20</f>
        <v>0</v>
      </c>
      <c r="C95" s="341">
        <f>Investissements!D20*Investissements!$F53</f>
        <v>0</v>
      </c>
      <c r="D95" s="341">
        <f>Investissements!E20*Investissements!$F53</f>
        <v>0</v>
      </c>
      <c r="E95" s="341">
        <f>Investissements!F20*Investissements!$F53</f>
        <v>0</v>
      </c>
      <c r="F95" s="341">
        <f>Investissements!G20*Investissements!$F53</f>
        <v>0</v>
      </c>
      <c r="G95" s="341">
        <f>Investissements!H20*Investissements!$F53</f>
        <v>0</v>
      </c>
      <c r="H95" s="341">
        <f>Investissements!I20*Investissements!$F53</f>
        <v>0</v>
      </c>
      <c r="I95" s="341">
        <f>Investissements!J20*Investissements!$F53</f>
        <v>0</v>
      </c>
      <c r="J95" s="341">
        <f>Investissements!K20*Investissements!$F53</f>
        <v>0</v>
      </c>
      <c r="K95" s="341">
        <f>Investissements!L20*Investissements!$F53</f>
        <v>0</v>
      </c>
      <c r="L95" s="341">
        <f>Investissements!M20*Investissements!$F53</f>
        <v>0</v>
      </c>
      <c r="M95" s="341">
        <f>Investissements!N20*Investissements!$F53</f>
        <v>0</v>
      </c>
      <c r="N95" s="341">
        <f>Investissements!O20*Investissements!$F53</f>
        <v>0</v>
      </c>
      <c r="O95" s="341">
        <f t="shared" si="29"/>
        <v>0</v>
      </c>
      <c r="P95" s="341">
        <f>Investissements!Q20*Investissements!$F53</f>
        <v>0</v>
      </c>
      <c r="Q95" s="341">
        <f>Investissements!R20*Investissements!$F53</f>
        <v>0</v>
      </c>
      <c r="R95" s="341">
        <f>Investissements!S20*Investissements!$F53</f>
        <v>0</v>
      </c>
      <c r="S95" s="341">
        <f>Investissements!T20*Investissements!$F53</f>
        <v>0</v>
      </c>
      <c r="T95" s="341">
        <f>Investissements!U20*Investissements!$F53</f>
        <v>0</v>
      </c>
      <c r="U95" s="341">
        <f>Investissements!V20*Investissements!$F53</f>
        <v>0</v>
      </c>
      <c r="V95" s="341">
        <f>Investissements!W20*Investissements!$F53</f>
        <v>0</v>
      </c>
      <c r="W95" s="341">
        <f>Investissements!X20*Investissements!$F53</f>
        <v>0</v>
      </c>
      <c r="X95" s="341">
        <f>Investissements!Y20*Investissements!$F53</f>
        <v>0</v>
      </c>
      <c r="Y95" s="341">
        <f>Investissements!Z20*Investissements!$F53</f>
        <v>0</v>
      </c>
      <c r="Z95" s="341">
        <f>Investissements!AA20*Investissements!$F53</f>
        <v>0</v>
      </c>
      <c r="AA95" s="341">
        <f>Investissements!AB20*Investissements!$F53</f>
        <v>0</v>
      </c>
      <c r="AB95" s="341">
        <f t="shared" si="30"/>
        <v>0</v>
      </c>
      <c r="AC95" s="341">
        <f>Investissements!AD20*Investissements!$F53</f>
        <v>0</v>
      </c>
      <c r="AD95" s="341">
        <f>Investissements!AE20*Investissements!$F53</f>
        <v>0</v>
      </c>
      <c r="AE95" s="341">
        <f t="shared" si="31"/>
        <v>0</v>
      </c>
      <c r="AF95" s="341">
        <f>Investissements!AG20*Investissements!$F53</f>
        <v>0</v>
      </c>
      <c r="AG95" s="341">
        <f>Investissements!AH20*Investissements!$F53</f>
        <v>0</v>
      </c>
      <c r="AH95" s="341">
        <f t="shared" si="32"/>
        <v>0</v>
      </c>
      <c r="AI95" s="341">
        <f>Investissements!AJ20*Investissements!$F53</f>
        <v>0</v>
      </c>
      <c r="AJ95" s="341">
        <f>Investissements!AK20*Investissements!$F53</f>
        <v>0</v>
      </c>
      <c r="AK95" s="341">
        <f t="shared" si="33"/>
        <v>0</v>
      </c>
      <c r="AM95" s="353">
        <f>Investissements!AO20*Investissements!$F53</f>
        <v>0</v>
      </c>
      <c r="AN95" s="353">
        <f>Investissements!AP20*Investissements!$F53</f>
        <v>0</v>
      </c>
      <c r="AO95" s="353">
        <f>Investissements!AQ20*Investissements!$F53</f>
        <v>0</v>
      </c>
      <c r="AP95" s="353">
        <f>Investissements!AR20*Investissements!$F53</f>
        <v>0</v>
      </c>
      <c r="AQ95" s="353">
        <f>Investissements!AS20*Investissements!$F53</f>
        <v>0</v>
      </c>
    </row>
    <row r="96" spans="2:43" ht="15" customHeight="1">
      <c r="B96" s="377">
        <f>Investissements!C21</f>
        <v>0</v>
      </c>
      <c r="C96" s="341">
        <f>Investissements!D21*Investissements!$F54</f>
        <v>0</v>
      </c>
      <c r="D96" s="341">
        <f>Investissements!E21*Investissements!$F54</f>
        <v>0</v>
      </c>
      <c r="E96" s="341">
        <f>Investissements!F21*Investissements!$F54</f>
        <v>0</v>
      </c>
      <c r="F96" s="341">
        <f>Investissements!G21*Investissements!$F54</f>
        <v>0</v>
      </c>
      <c r="G96" s="341">
        <f>Investissements!H21*Investissements!$F54</f>
        <v>0</v>
      </c>
      <c r="H96" s="341">
        <f>Investissements!I21*Investissements!$F54</f>
        <v>0</v>
      </c>
      <c r="I96" s="341">
        <f>Investissements!J21*Investissements!$F54</f>
        <v>0</v>
      </c>
      <c r="J96" s="341">
        <f>Investissements!K21*Investissements!$F54</f>
        <v>0</v>
      </c>
      <c r="K96" s="341">
        <f>Investissements!L21*Investissements!$F54</f>
        <v>0</v>
      </c>
      <c r="L96" s="341">
        <f>Investissements!M21*Investissements!$F54</f>
        <v>0</v>
      </c>
      <c r="M96" s="341">
        <f>Investissements!N21*Investissements!$F54</f>
        <v>0</v>
      </c>
      <c r="N96" s="341">
        <f>Investissements!O21*Investissements!$F54</f>
        <v>0</v>
      </c>
      <c r="O96" s="341">
        <f t="shared" si="29"/>
        <v>0</v>
      </c>
      <c r="P96" s="341">
        <f>Investissements!Q21*Investissements!$F54</f>
        <v>0</v>
      </c>
      <c r="Q96" s="341">
        <f>Investissements!R21*Investissements!$F54</f>
        <v>0</v>
      </c>
      <c r="R96" s="341">
        <f>Investissements!S21*Investissements!$F54</f>
        <v>0</v>
      </c>
      <c r="S96" s="341">
        <f>Investissements!T21*Investissements!$F54</f>
        <v>0</v>
      </c>
      <c r="T96" s="341">
        <f>Investissements!U21*Investissements!$F54</f>
        <v>0</v>
      </c>
      <c r="U96" s="341">
        <f>Investissements!V21*Investissements!$F54</f>
        <v>0</v>
      </c>
      <c r="V96" s="341">
        <f>Investissements!W21*Investissements!$F54</f>
        <v>0</v>
      </c>
      <c r="W96" s="341">
        <f>Investissements!X21*Investissements!$F54</f>
        <v>0</v>
      </c>
      <c r="X96" s="341">
        <f>Investissements!Y21*Investissements!$F54</f>
        <v>0</v>
      </c>
      <c r="Y96" s="341">
        <f>Investissements!Z21*Investissements!$F54</f>
        <v>0</v>
      </c>
      <c r="Z96" s="341">
        <f>Investissements!AA21*Investissements!$F54</f>
        <v>0</v>
      </c>
      <c r="AA96" s="341">
        <f>Investissements!AB21*Investissements!$F54</f>
        <v>0</v>
      </c>
      <c r="AB96" s="341">
        <f t="shared" si="30"/>
        <v>0</v>
      </c>
      <c r="AC96" s="341">
        <f>Investissements!AD21*Investissements!$F54</f>
        <v>0</v>
      </c>
      <c r="AD96" s="341">
        <f>Investissements!AE21*Investissements!$F54</f>
        <v>0</v>
      </c>
      <c r="AE96" s="341">
        <f t="shared" si="31"/>
        <v>0</v>
      </c>
      <c r="AF96" s="341">
        <f>Investissements!AG21*Investissements!$F54</f>
        <v>0</v>
      </c>
      <c r="AG96" s="341">
        <f>Investissements!AH21*Investissements!$F54</f>
        <v>0</v>
      </c>
      <c r="AH96" s="341">
        <f t="shared" si="32"/>
        <v>0</v>
      </c>
      <c r="AI96" s="341">
        <f>Investissements!AJ21*Investissements!$F54</f>
        <v>0</v>
      </c>
      <c r="AJ96" s="341">
        <f>Investissements!AK21*Investissements!$F54</f>
        <v>0</v>
      </c>
      <c r="AK96" s="341">
        <f t="shared" si="33"/>
        <v>0</v>
      </c>
      <c r="AM96" s="353">
        <f>Investissements!AO21*Investissements!$F54</f>
        <v>0</v>
      </c>
      <c r="AN96" s="353">
        <f>Investissements!AP21*Investissements!$F54</f>
        <v>0</v>
      </c>
      <c r="AO96" s="353">
        <f>Investissements!AQ21*Investissements!$F54</f>
        <v>0</v>
      </c>
      <c r="AP96" s="353">
        <f>Investissements!AR21*Investissements!$F54</f>
        <v>0</v>
      </c>
      <c r="AQ96" s="353">
        <f>Investissements!AS21*Investissements!$F54</f>
        <v>0</v>
      </c>
    </row>
    <row r="97" spans="2:43" ht="15" customHeight="1">
      <c r="B97" s="377">
        <f>Investissements!C22</f>
        <v>0</v>
      </c>
      <c r="C97" s="341">
        <f>Investissements!D22*Investissements!$F55</f>
        <v>0</v>
      </c>
      <c r="D97" s="341">
        <f>Investissements!E22*Investissements!$F55</f>
        <v>0</v>
      </c>
      <c r="E97" s="341">
        <f>Investissements!F22*Investissements!$F55</f>
        <v>0</v>
      </c>
      <c r="F97" s="341">
        <f>Investissements!G22*Investissements!$F55</f>
        <v>0</v>
      </c>
      <c r="G97" s="341">
        <f>Investissements!H22*Investissements!$F55</f>
        <v>0</v>
      </c>
      <c r="H97" s="341">
        <f>Investissements!I22*Investissements!$F55</f>
        <v>0</v>
      </c>
      <c r="I97" s="341">
        <f>Investissements!J22*Investissements!$F55</f>
        <v>0</v>
      </c>
      <c r="J97" s="341">
        <f>Investissements!K22*Investissements!$F55</f>
        <v>0</v>
      </c>
      <c r="K97" s="341">
        <f>Investissements!L22*Investissements!$F55</f>
        <v>0</v>
      </c>
      <c r="L97" s="341">
        <f>Investissements!M22*Investissements!$F55</f>
        <v>0</v>
      </c>
      <c r="M97" s="341">
        <f>Investissements!N22*Investissements!$F55</f>
        <v>0</v>
      </c>
      <c r="N97" s="341">
        <f>Investissements!O22*Investissements!$F55</f>
        <v>0</v>
      </c>
      <c r="O97" s="341">
        <f t="shared" si="29"/>
        <v>0</v>
      </c>
      <c r="P97" s="341">
        <f>Investissements!Q22*Investissements!$F55</f>
        <v>0</v>
      </c>
      <c r="Q97" s="341">
        <f>Investissements!R22*Investissements!$F55</f>
        <v>0</v>
      </c>
      <c r="R97" s="341">
        <f>Investissements!S22*Investissements!$F55</f>
        <v>0</v>
      </c>
      <c r="S97" s="341">
        <f>Investissements!T22*Investissements!$F55</f>
        <v>0</v>
      </c>
      <c r="T97" s="341">
        <f>Investissements!U22*Investissements!$F55</f>
        <v>0</v>
      </c>
      <c r="U97" s="341">
        <f>Investissements!V22*Investissements!$F55</f>
        <v>0</v>
      </c>
      <c r="V97" s="341">
        <f>Investissements!W22*Investissements!$F55</f>
        <v>0</v>
      </c>
      <c r="W97" s="341">
        <f>Investissements!X22*Investissements!$F55</f>
        <v>0</v>
      </c>
      <c r="X97" s="341">
        <f>Investissements!Y22*Investissements!$F55</f>
        <v>0</v>
      </c>
      <c r="Y97" s="341">
        <f>Investissements!Z22*Investissements!$F55</f>
        <v>0</v>
      </c>
      <c r="Z97" s="341">
        <f>Investissements!AA22*Investissements!$F55</f>
        <v>0</v>
      </c>
      <c r="AA97" s="341">
        <f>Investissements!AB22*Investissements!$F55</f>
        <v>0</v>
      </c>
      <c r="AB97" s="341">
        <f t="shared" si="30"/>
        <v>0</v>
      </c>
      <c r="AC97" s="341">
        <f>Investissements!AD22*Investissements!$F55</f>
        <v>0</v>
      </c>
      <c r="AD97" s="341">
        <f>Investissements!AE22*Investissements!$F55</f>
        <v>0</v>
      </c>
      <c r="AE97" s="341">
        <f t="shared" si="31"/>
        <v>0</v>
      </c>
      <c r="AF97" s="341">
        <f>Investissements!AG22*Investissements!$F55</f>
        <v>0</v>
      </c>
      <c r="AG97" s="341">
        <f>Investissements!AH22*Investissements!$F55</f>
        <v>0</v>
      </c>
      <c r="AH97" s="341">
        <f t="shared" si="32"/>
        <v>0</v>
      </c>
      <c r="AI97" s="341">
        <f>Investissements!AJ22*Investissements!$F55</f>
        <v>0</v>
      </c>
      <c r="AJ97" s="341">
        <f>Investissements!AK22*Investissements!$F55</f>
        <v>0</v>
      </c>
      <c r="AK97" s="341">
        <f t="shared" si="33"/>
        <v>0</v>
      </c>
      <c r="AM97" s="353">
        <f>Investissements!AO22*Investissements!$F55</f>
        <v>0</v>
      </c>
      <c r="AN97" s="353">
        <f>Investissements!AP22*Investissements!$F55</f>
        <v>0</v>
      </c>
      <c r="AO97" s="353">
        <f>Investissements!AQ22*Investissements!$F55</f>
        <v>0</v>
      </c>
      <c r="AP97" s="353">
        <f>Investissements!AR22*Investissements!$F55</f>
        <v>0</v>
      </c>
      <c r="AQ97" s="353">
        <f>Investissements!AS22*Investissements!$F55</f>
        <v>0</v>
      </c>
    </row>
    <row r="98" spans="2:43" ht="15" customHeight="1">
      <c r="B98" s="377">
        <f>Investissements!C23</f>
        <v>0</v>
      </c>
      <c r="C98" s="341">
        <f>Investissements!D23*Investissements!$F56</f>
        <v>0</v>
      </c>
      <c r="D98" s="341">
        <f>Investissements!E23*Investissements!$F56</f>
        <v>0</v>
      </c>
      <c r="E98" s="341">
        <f>Investissements!F23*Investissements!$F56</f>
        <v>0</v>
      </c>
      <c r="F98" s="341">
        <f>Investissements!G23*Investissements!$F56</f>
        <v>0</v>
      </c>
      <c r="G98" s="341">
        <f>Investissements!H23*Investissements!$F56</f>
        <v>0</v>
      </c>
      <c r="H98" s="341">
        <f>Investissements!I23*Investissements!$F56</f>
        <v>0</v>
      </c>
      <c r="I98" s="341">
        <f>Investissements!J23*Investissements!$F56</f>
        <v>0</v>
      </c>
      <c r="J98" s="341">
        <f>Investissements!K23*Investissements!$F56</f>
        <v>0</v>
      </c>
      <c r="K98" s="341">
        <f>Investissements!L23*Investissements!$F56</f>
        <v>0</v>
      </c>
      <c r="L98" s="341">
        <f>Investissements!M23*Investissements!$F56</f>
        <v>0</v>
      </c>
      <c r="M98" s="341">
        <f>Investissements!N23*Investissements!$F56</f>
        <v>0</v>
      </c>
      <c r="N98" s="341">
        <f>Investissements!O23*Investissements!$F56</f>
        <v>0</v>
      </c>
      <c r="O98" s="341">
        <f t="shared" si="29"/>
        <v>0</v>
      </c>
      <c r="P98" s="341">
        <f>Investissements!Q23*Investissements!$F56</f>
        <v>0</v>
      </c>
      <c r="Q98" s="341">
        <f>Investissements!R23*Investissements!$F56</f>
        <v>0</v>
      </c>
      <c r="R98" s="341">
        <f>Investissements!S23*Investissements!$F56</f>
        <v>0</v>
      </c>
      <c r="S98" s="341">
        <f>Investissements!T23*Investissements!$F56</f>
        <v>0</v>
      </c>
      <c r="T98" s="341">
        <f>Investissements!U23*Investissements!$F56</f>
        <v>0</v>
      </c>
      <c r="U98" s="341">
        <f>Investissements!V23*Investissements!$F56</f>
        <v>0</v>
      </c>
      <c r="V98" s="341">
        <f>Investissements!W23*Investissements!$F56</f>
        <v>0</v>
      </c>
      <c r="W98" s="341">
        <f>Investissements!X23*Investissements!$F56</f>
        <v>0</v>
      </c>
      <c r="X98" s="341">
        <f>Investissements!Y23*Investissements!$F56</f>
        <v>0</v>
      </c>
      <c r="Y98" s="341">
        <f>Investissements!Z23*Investissements!$F56</f>
        <v>0</v>
      </c>
      <c r="Z98" s="341">
        <f>Investissements!AA23*Investissements!$F56</f>
        <v>0</v>
      </c>
      <c r="AA98" s="341">
        <f>Investissements!AB23*Investissements!$F56</f>
        <v>0</v>
      </c>
      <c r="AB98" s="341">
        <f t="shared" si="30"/>
        <v>0</v>
      </c>
      <c r="AC98" s="341">
        <f>Investissements!AD23*Investissements!$F56</f>
        <v>0</v>
      </c>
      <c r="AD98" s="341">
        <f>Investissements!AE23*Investissements!$F56</f>
        <v>0</v>
      </c>
      <c r="AE98" s="341">
        <f t="shared" si="31"/>
        <v>0</v>
      </c>
      <c r="AF98" s="341">
        <f>Investissements!AG23*Investissements!$F56</f>
        <v>0</v>
      </c>
      <c r="AG98" s="341">
        <f>Investissements!AH23*Investissements!$F56</f>
        <v>0</v>
      </c>
      <c r="AH98" s="341">
        <f t="shared" si="32"/>
        <v>0</v>
      </c>
      <c r="AI98" s="341">
        <f>Investissements!AJ23*Investissements!$F56</f>
        <v>0</v>
      </c>
      <c r="AJ98" s="341">
        <f>Investissements!AK23*Investissements!$F56</f>
        <v>0</v>
      </c>
      <c r="AK98" s="341">
        <f t="shared" si="33"/>
        <v>0</v>
      </c>
      <c r="AM98" s="353">
        <f>Investissements!AO23*Investissements!$F56</f>
        <v>0</v>
      </c>
      <c r="AN98" s="353">
        <f>Investissements!AP23*Investissements!$F56</f>
        <v>0</v>
      </c>
      <c r="AO98" s="353">
        <f>Investissements!AQ23*Investissements!$F56</f>
        <v>0</v>
      </c>
      <c r="AP98" s="353">
        <f>Investissements!AR23*Investissements!$F56</f>
        <v>0</v>
      </c>
      <c r="AQ98" s="353">
        <f>Investissements!AS23*Investissements!$F56</f>
        <v>0</v>
      </c>
    </row>
    <row r="99" spans="2:43" ht="15" customHeight="1">
      <c r="B99" s="377">
        <f>Investissements!C24</f>
        <v>0</v>
      </c>
      <c r="C99" s="341">
        <f>Investissements!D24*Investissements!$F57</f>
        <v>0</v>
      </c>
      <c r="D99" s="341">
        <f>Investissements!E24*Investissements!$F57</f>
        <v>0</v>
      </c>
      <c r="E99" s="341">
        <f>Investissements!F24*Investissements!$F57</f>
        <v>0</v>
      </c>
      <c r="F99" s="341">
        <f>Investissements!G24*Investissements!$F57</f>
        <v>0</v>
      </c>
      <c r="G99" s="341">
        <f>Investissements!H24*Investissements!$F57</f>
        <v>0</v>
      </c>
      <c r="H99" s="341">
        <f>Investissements!I24*Investissements!$F57</f>
        <v>0</v>
      </c>
      <c r="I99" s="341">
        <f>Investissements!J24*Investissements!$F57</f>
        <v>0</v>
      </c>
      <c r="J99" s="341">
        <f>Investissements!K24*Investissements!$F57</f>
        <v>0</v>
      </c>
      <c r="K99" s="341">
        <f>Investissements!L24*Investissements!$F57</f>
        <v>0</v>
      </c>
      <c r="L99" s="341">
        <f>Investissements!M24*Investissements!$F57</f>
        <v>0</v>
      </c>
      <c r="M99" s="341">
        <f>Investissements!N24*Investissements!$F57</f>
        <v>0</v>
      </c>
      <c r="N99" s="341">
        <f>Investissements!O24*Investissements!$F57</f>
        <v>0</v>
      </c>
      <c r="O99" s="341">
        <f t="shared" si="29"/>
        <v>0</v>
      </c>
      <c r="P99" s="341">
        <f>Investissements!Q24*Investissements!$F57</f>
        <v>0</v>
      </c>
      <c r="Q99" s="341">
        <f>Investissements!R24*Investissements!$F57</f>
        <v>0</v>
      </c>
      <c r="R99" s="341">
        <f>Investissements!S24*Investissements!$F57</f>
        <v>0</v>
      </c>
      <c r="S99" s="341">
        <f>Investissements!T24*Investissements!$F57</f>
        <v>0</v>
      </c>
      <c r="T99" s="341">
        <f>Investissements!U24*Investissements!$F57</f>
        <v>0</v>
      </c>
      <c r="U99" s="341">
        <f>Investissements!V24*Investissements!$F57</f>
        <v>0</v>
      </c>
      <c r="V99" s="341">
        <f>Investissements!W24*Investissements!$F57</f>
        <v>0</v>
      </c>
      <c r="W99" s="341">
        <f>Investissements!X24*Investissements!$F57</f>
        <v>0</v>
      </c>
      <c r="X99" s="341">
        <f>Investissements!Y24*Investissements!$F57</f>
        <v>0</v>
      </c>
      <c r="Y99" s="341">
        <f>Investissements!Z24*Investissements!$F57</f>
        <v>0</v>
      </c>
      <c r="Z99" s="341">
        <f>Investissements!AA24*Investissements!$F57</f>
        <v>0</v>
      </c>
      <c r="AA99" s="341">
        <f>Investissements!AB24*Investissements!$F57</f>
        <v>0</v>
      </c>
      <c r="AB99" s="341">
        <f t="shared" si="30"/>
        <v>0</v>
      </c>
      <c r="AC99" s="341">
        <f>Investissements!AD24*Investissements!$F57</f>
        <v>0</v>
      </c>
      <c r="AD99" s="341">
        <f>Investissements!AE24*Investissements!$F57</f>
        <v>0</v>
      </c>
      <c r="AE99" s="341">
        <f t="shared" si="31"/>
        <v>0</v>
      </c>
      <c r="AF99" s="341">
        <f>Investissements!AG24*Investissements!$F57</f>
        <v>0</v>
      </c>
      <c r="AG99" s="341">
        <f>Investissements!AH24*Investissements!$F57</f>
        <v>0</v>
      </c>
      <c r="AH99" s="341">
        <f t="shared" si="32"/>
        <v>0</v>
      </c>
      <c r="AI99" s="341">
        <f>Investissements!AJ24*Investissements!$F57</f>
        <v>0</v>
      </c>
      <c r="AJ99" s="341">
        <f>Investissements!AK24*Investissements!$F57</f>
        <v>0</v>
      </c>
      <c r="AK99" s="341">
        <f t="shared" si="33"/>
        <v>0</v>
      </c>
      <c r="AM99" s="353">
        <f>Investissements!AO24*Investissements!$F57</f>
        <v>0</v>
      </c>
      <c r="AN99" s="353">
        <f>Investissements!AP24*Investissements!$F57</f>
        <v>0</v>
      </c>
      <c r="AO99" s="353">
        <f>Investissements!AQ24*Investissements!$F57</f>
        <v>0</v>
      </c>
      <c r="AP99" s="353">
        <f>Investissements!AR24*Investissements!$F57</f>
        <v>0</v>
      </c>
      <c r="AQ99" s="353">
        <f>Investissements!AS24*Investissements!$F57</f>
        <v>0</v>
      </c>
    </row>
    <row r="100" spans="2:43" ht="15" customHeight="1">
      <c r="B100" s="377">
        <f>Investissements!C25</f>
        <v>0</v>
      </c>
      <c r="C100" s="341">
        <f>Investissements!D25*Investissements!$F58</f>
        <v>0</v>
      </c>
      <c r="D100" s="341">
        <f>Investissements!E25*Investissements!$F58</f>
        <v>0</v>
      </c>
      <c r="E100" s="341">
        <f>Investissements!F25*Investissements!$F58</f>
        <v>0</v>
      </c>
      <c r="F100" s="341">
        <f>Investissements!G25*Investissements!$F58</f>
        <v>0</v>
      </c>
      <c r="G100" s="341">
        <f>Investissements!H25*Investissements!$F58</f>
        <v>0</v>
      </c>
      <c r="H100" s="341">
        <f>Investissements!I25*Investissements!$F58</f>
        <v>0</v>
      </c>
      <c r="I100" s="341">
        <f>Investissements!J25*Investissements!$F58</f>
        <v>0</v>
      </c>
      <c r="J100" s="341">
        <f>Investissements!K25*Investissements!$F58</f>
        <v>0</v>
      </c>
      <c r="K100" s="341">
        <f>Investissements!L25*Investissements!$F58</f>
        <v>0</v>
      </c>
      <c r="L100" s="341">
        <f>Investissements!M25*Investissements!$F58</f>
        <v>0</v>
      </c>
      <c r="M100" s="341">
        <f>Investissements!N25*Investissements!$F58</f>
        <v>0</v>
      </c>
      <c r="N100" s="341">
        <f>Investissements!O25*Investissements!$F58</f>
        <v>0</v>
      </c>
      <c r="O100" s="341">
        <f t="shared" si="29"/>
        <v>0</v>
      </c>
      <c r="P100" s="341">
        <f>Investissements!Q25*Investissements!$F58</f>
        <v>0</v>
      </c>
      <c r="Q100" s="341">
        <f>Investissements!R25*Investissements!$F58</f>
        <v>0</v>
      </c>
      <c r="R100" s="341">
        <f>Investissements!S25*Investissements!$F58</f>
        <v>0</v>
      </c>
      <c r="S100" s="341">
        <f>Investissements!T25*Investissements!$F58</f>
        <v>0</v>
      </c>
      <c r="T100" s="341">
        <f>Investissements!U25*Investissements!$F58</f>
        <v>0</v>
      </c>
      <c r="U100" s="341">
        <f>Investissements!V25*Investissements!$F58</f>
        <v>0</v>
      </c>
      <c r="V100" s="341">
        <f>Investissements!W25*Investissements!$F58</f>
        <v>0</v>
      </c>
      <c r="W100" s="341">
        <f>Investissements!X25*Investissements!$F58</f>
        <v>0</v>
      </c>
      <c r="X100" s="341">
        <f>Investissements!Y25*Investissements!$F58</f>
        <v>0</v>
      </c>
      <c r="Y100" s="341">
        <f>Investissements!Z25*Investissements!$F58</f>
        <v>0</v>
      </c>
      <c r="Z100" s="341">
        <f>Investissements!AA25*Investissements!$F58</f>
        <v>0</v>
      </c>
      <c r="AA100" s="341">
        <f>Investissements!AB25*Investissements!$F58</f>
        <v>0</v>
      </c>
      <c r="AB100" s="341">
        <f t="shared" si="30"/>
        <v>0</v>
      </c>
      <c r="AC100" s="341">
        <f>Investissements!AD25*Investissements!$F58</f>
        <v>0</v>
      </c>
      <c r="AD100" s="341">
        <f>Investissements!AE25*Investissements!$F58</f>
        <v>0</v>
      </c>
      <c r="AE100" s="341">
        <f t="shared" si="31"/>
        <v>0</v>
      </c>
      <c r="AF100" s="341">
        <f>Investissements!AG25*Investissements!$F58</f>
        <v>0</v>
      </c>
      <c r="AG100" s="341">
        <f>Investissements!AH25*Investissements!$F58</f>
        <v>0</v>
      </c>
      <c r="AH100" s="341">
        <f t="shared" si="32"/>
        <v>0</v>
      </c>
      <c r="AI100" s="341">
        <f>Investissements!AJ25*Investissements!$F58</f>
        <v>0</v>
      </c>
      <c r="AJ100" s="341">
        <f>Investissements!AK25*Investissements!$F58</f>
        <v>0</v>
      </c>
      <c r="AK100" s="341">
        <f t="shared" si="33"/>
        <v>0</v>
      </c>
      <c r="AM100" s="353">
        <f>Investissements!AO25*Investissements!$F58</f>
        <v>0</v>
      </c>
      <c r="AN100" s="353">
        <f>Investissements!AP25*Investissements!$F58</f>
        <v>0</v>
      </c>
      <c r="AO100" s="353">
        <f>Investissements!AQ25*Investissements!$F58</f>
        <v>0</v>
      </c>
      <c r="AP100" s="353">
        <f>Investissements!AR25*Investissements!$F58</f>
        <v>0</v>
      </c>
      <c r="AQ100" s="353">
        <f>Investissements!AS25*Investissements!$F58</f>
        <v>0</v>
      </c>
    </row>
    <row r="101" spans="2:43" ht="15" customHeight="1">
      <c r="B101" s="377">
        <f>Investissements!C26</f>
        <v>0</v>
      </c>
      <c r="C101" s="341">
        <f>Investissements!D26*Investissements!$F59</f>
        <v>0</v>
      </c>
      <c r="D101" s="341">
        <f>Investissements!E26*Investissements!$F59</f>
        <v>0</v>
      </c>
      <c r="E101" s="341">
        <f>Investissements!F26*Investissements!$F59</f>
        <v>0</v>
      </c>
      <c r="F101" s="341">
        <f>Investissements!G26*Investissements!$F59</f>
        <v>0</v>
      </c>
      <c r="G101" s="341">
        <f>Investissements!H26*Investissements!$F59</f>
        <v>0</v>
      </c>
      <c r="H101" s="341">
        <f>Investissements!I26*Investissements!$F59</f>
        <v>0</v>
      </c>
      <c r="I101" s="341">
        <f>Investissements!J26*Investissements!$F59</f>
        <v>0</v>
      </c>
      <c r="J101" s="341">
        <f>Investissements!K26*Investissements!$F59</f>
        <v>0</v>
      </c>
      <c r="K101" s="341">
        <f>Investissements!L26*Investissements!$F59</f>
        <v>0</v>
      </c>
      <c r="L101" s="341">
        <f>Investissements!M26*Investissements!$F59</f>
        <v>0</v>
      </c>
      <c r="M101" s="341">
        <f>Investissements!N26*Investissements!$F59</f>
        <v>0</v>
      </c>
      <c r="N101" s="341">
        <f>Investissements!O26*Investissements!$F59</f>
        <v>0</v>
      </c>
      <c r="O101" s="341">
        <f t="shared" si="29"/>
        <v>0</v>
      </c>
      <c r="P101" s="341">
        <f>Investissements!Q26*Investissements!$F59</f>
        <v>0</v>
      </c>
      <c r="Q101" s="341">
        <f>Investissements!R26*Investissements!$F59</f>
        <v>0</v>
      </c>
      <c r="R101" s="341">
        <f>Investissements!S26*Investissements!$F59</f>
        <v>0</v>
      </c>
      <c r="S101" s="341">
        <f>Investissements!T26*Investissements!$F59</f>
        <v>0</v>
      </c>
      <c r="T101" s="341">
        <f>Investissements!U26*Investissements!$F59</f>
        <v>0</v>
      </c>
      <c r="U101" s="341">
        <f>Investissements!V26*Investissements!$F59</f>
        <v>0</v>
      </c>
      <c r="V101" s="341">
        <f>Investissements!W26*Investissements!$F59</f>
        <v>0</v>
      </c>
      <c r="W101" s="341">
        <f>Investissements!X26*Investissements!$F59</f>
        <v>0</v>
      </c>
      <c r="X101" s="341">
        <f>Investissements!Y26*Investissements!$F59</f>
        <v>0</v>
      </c>
      <c r="Y101" s="341">
        <f>Investissements!Z26*Investissements!$F59</f>
        <v>0</v>
      </c>
      <c r="Z101" s="341">
        <f>Investissements!AA26*Investissements!$F59</f>
        <v>0</v>
      </c>
      <c r="AA101" s="341">
        <f>Investissements!AB26*Investissements!$F59</f>
        <v>0</v>
      </c>
      <c r="AB101" s="341">
        <f t="shared" si="30"/>
        <v>0</v>
      </c>
      <c r="AC101" s="341">
        <f>Investissements!AD26*Investissements!$F59</f>
        <v>0</v>
      </c>
      <c r="AD101" s="341">
        <f>Investissements!AE26*Investissements!$F59</f>
        <v>0</v>
      </c>
      <c r="AE101" s="341">
        <f t="shared" si="31"/>
        <v>0</v>
      </c>
      <c r="AF101" s="341">
        <f>Investissements!AG26*Investissements!$F59</f>
        <v>0</v>
      </c>
      <c r="AG101" s="341">
        <f>Investissements!AH26*Investissements!$F59</f>
        <v>0</v>
      </c>
      <c r="AH101" s="341">
        <f t="shared" si="32"/>
        <v>0</v>
      </c>
      <c r="AI101" s="341">
        <f>Investissements!AJ26*Investissements!$F59</f>
        <v>0</v>
      </c>
      <c r="AJ101" s="341">
        <f>Investissements!AK26*Investissements!$F59</f>
        <v>0</v>
      </c>
      <c r="AK101" s="341">
        <f t="shared" si="33"/>
        <v>0</v>
      </c>
      <c r="AM101" s="353">
        <f>Investissements!AO26*Investissements!$F59</f>
        <v>0</v>
      </c>
      <c r="AN101" s="353">
        <f>Investissements!AP26*Investissements!$F59</f>
        <v>0</v>
      </c>
      <c r="AO101" s="353">
        <f>Investissements!AQ26*Investissements!$F59</f>
        <v>0</v>
      </c>
      <c r="AP101" s="353">
        <f>Investissements!AR26*Investissements!$F59</f>
        <v>0</v>
      </c>
      <c r="AQ101" s="353">
        <f>Investissements!AS26*Investissements!$F59</f>
        <v>0</v>
      </c>
    </row>
    <row r="102" spans="2:43" ht="15" customHeight="1">
      <c r="B102" s="377">
        <f>Investissements!C27</f>
        <v>0</v>
      </c>
      <c r="C102" s="341">
        <f>Investissements!D27*Investissements!$F60</f>
        <v>0</v>
      </c>
      <c r="D102" s="341">
        <f>Investissements!E27*Investissements!$F60</f>
        <v>0</v>
      </c>
      <c r="E102" s="341">
        <f>Investissements!F27*Investissements!$F60</f>
        <v>0</v>
      </c>
      <c r="F102" s="341">
        <f>Investissements!G27*Investissements!$F60</f>
        <v>0</v>
      </c>
      <c r="G102" s="341">
        <f>Investissements!H27*Investissements!$F60</f>
        <v>0</v>
      </c>
      <c r="H102" s="341">
        <f>Investissements!I27*Investissements!$F60</f>
        <v>0</v>
      </c>
      <c r="I102" s="341">
        <f>Investissements!J27*Investissements!$F60</f>
        <v>0</v>
      </c>
      <c r="J102" s="341">
        <f>Investissements!K27*Investissements!$F60</f>
        <v>0</v>
      </c>
      <c r="K102" s="341">
        <f>Investissements!L27*Investissements!$F60</f>
        <v>0</v>
      </c>
      <c r="L102" s="341">
        <f>Investissements!M27*Investissements!$F60</f>
        <v>0</v>
      </c>
      <c r="M102" s="341">
        <f>Investissements!N27*Investissements!$F60</f>
        <v>0</v>
      </c>
      <c r="N102" s="341">
        <f>Investissements!O27*Investissements!$F60</f>
        <v>0</v>
      </c>
      <c r="O102" s="341">
        <f t="shared" si="29"/>
        <v>0</v>
      </c>
      <c r="P102" s="341">
        <f>Investissements!Q27*Investissements!$F60</f>
        <v>0</v>
      </c>
      <c r="Q102" s="341">
        <f>Investissements!R27*Investissements!$F60</f>
        <v>0</v>
      </c>
      <c r="R102" s="341">
        <f>Investissements!S27*Investissements!$F60</f>
        <v>0</v>
      </c>
      <c r="S102" s="341">
        <f>Investissements!T27*Investissements!$F60</f>
        <v>0</v>
      </c>
      <c r="T102" s="341">
        <f>Investissements!U27*Investissements!$F60</f>
        <v>0</v>
      </c>
      <c r="U102" s="341">
        <f>Investissements!V27*Investissements!$F60</f>
        <v>0</v>
      </c>
      <c r="V102" s="341">
        <f>Investissements!W27*Investissements!$F60</f>
        <v>0</v>
      </c>
      <c r="W102" s="341">
        <f>Investissements!X27*Investissements!$F60</f>
        <v>0</v>
      </c>
      <c r="X102" s="341">
        <f>Investissements!Y27*Investissements!$F60</f>
        <v>0</v>
      </c>
      <c r="Y102" s="341">
        <f>Investissements!Z27*Investissements!$F60</f>
        <v>0</v>
      </c>
      <c r="Z102" s="341">
        <f>Investissements!AA27*Investissements!$F60</f>
        <v>0</v>
      </c>
      <c r="AA102" s="341">
        <f>Investissements!AB27*Investissements!$F60</f>
        <v>0</v>
      </c>
      <c r="AB102" s="341">
        <f t="shared" si="30"/>
        <v>0</v>
      </c>
      <c r="AC102" s="341">
        <f>Investissements!AD27*Investissements!$F60</f>
        <v>0</v>
      </c>
      <c r="AD102" s="341">
        <f>Investissements!AE27*Investissements!$F60</f>
        <v>0</v>
      </c>
      <c r="AE102" s="341">
        <f t="shared" si="31"/>
        <v>0</v>
      </c>
      <c r="AF102" s="341">
        <f>Investissements!AG27*Investissements!$F60</f>
        <v>0</v>
      </c>
      <c r="AG102" s="341">
        <f>Investissements!AH27*Investissements!$F60</f>
        <v>0</v>
      </c>
      <c r="AH102" s="341">
        <f t="shared" si="32"/>
        <v>0</v>
      </c>
      <c r="AI102" s="341">
        <f>Investissements!AJ27*Investissements!$F60</f>
        <v>0</v>
      </c>
      <c r="AJ102" s="341">
        <f>Investissements!AK27*Investissements!$F60</f>
        <v>0</v>
      </c>
      <c r="AK102" s="341">
        <f t="shared" si="33"/>
        <v>0</v>
      </c>
      <c r="AM102" s="353">
        <f>Investissements!AO27*Investissements!$F60</f>
        <v>0</v>
      </c>
      <c r="AN102" s="353">
        <f>Investissements!AP27*Investissements!$F60</f>
        <v>0</v>
      </c>
      <c r="AO102" s="353">
        <f>Investissements!AQ27*Investissements!$F60</f>
        <v>0</v>
      </c>
      <c r="AP102" s="353">
        <f>Investissements!AR27*Investissements!$F60</f>
        <v>0</v>
      </c>
      <c r="AQ102" s="353">
        <f>Investissements!AS27*Investissements!$F60</f>
        <v>0</v>
      </c>
    </row>
    <row r="103" spans="2:43" ht="15" customHeight="1">
      <c r="B103" s="377">
        <f>Investissements!C28</f>
        <v>0</v>
      </c>
      <c r="C103" s="341">
        <f>Investissements!D28*Investissements!$F61</f>
        <v>0</v>
      </c>
      <c r="D103" s="341">
        <f>Investissements!E28*Investissements!$F61</f>
        <v>0</v>
      </c>
      <c r="E103" s="341">
        <f>Investissements!F28*Investissements!$F61</f>
        <v>0</v>
      </c>
      <c r="F103" s="341">
        <f>Investissements!G28*Investissements!$F61</f>
        <v>0</v>
      </c>
      <c r="G103" s="341">
        <f>Investissements!H28*Investissements!$F61</f>
        <v>0</v>
      </c>
      <c r="H103" s="341">
        <f>Investissements!I28*Investissements!$F61</f>
        <v>0</v>
      </c>
      <c r="I103" s="341">
        <f>Investissements!J28*Investissements!$F61</f>
        <v>0</v>
      </c>
      <c r="J103" s="341">
        <f>Investissements!K28*Investissements!$F61</f>
        <v>0</v>
      </c>
      <c r="K103" s="341">
        <f>Investissements!L28*Investissements!$F61</f>
        <v>0</v>
      </c>
      <c r="L103" s="341">
        <f>Investissements!M28*Investissements!$F61</f>
        <v>0</v>
      </c>
      <c r="M103" s="341">
        <f>Investissements!N28*Investissements!$F61</f>
        <v>0</v>
      </c>
      <c r="N103" s="341">
        <f>Investissements!O28*Investissements!$F61</f>
        <v>0</v>
      </c>
      <c r="O103" s="341">
        <f t="shared" si="29"/>
        <v>0</v>
      </c>
      <c r="P103" s="341">
        <f>Investissements!Q28*Investissements!$F61</f>
        <v>0</v>
      </c>
      <c r="Q103" s="341">
        <f>Investissements!R28*Investissements!$F61</f>
        <v>0</v>
      </c>
      <c r="R103" s="341">
        <f>Investissements!S28*Investissements!$F61</f>
        <v>0</v>
      </c>
      <c r="S103" s="341">
        <f>Investissements!T28*Investissements!$F61</f>
        <v>0</v>
      </c>
      <c r="T103" s="341">
        <f>Investissements!U28*Investissements!$F61</f>
        <v>0</v>
      </c>
      <c r="U103" s="341">
        <f>Investissements!V28*Investissements!$F61</f>
        <v>0</v>
      </c>
      <c r="V103" s="341">
        <f>Investissements!W28*Investissements!$F61</f>
        <v>0</v>
      </c>
      <c r="W103" s="341">
        <f>Investissements!X28*Investissements!$F61</f>
        <v>0</v>
      </c>
      <c r="X103" s="341">
        <f>Investissements!Y28*Investissements!$F61</f>
        <v>0</v>
      </c>
      <c r="Y103" s="341">
        <f>Investissements!Z28*Investissements!$F61</f>
        <v>0</v>
      </c>
      <c r="Z103" s="341">
        <f>Investissements!AA28*Investissements!$F61</f>
        <v>0</v>
      </c>
      <c r="AA103" s="341">
        <f>Investissements!AB28*Investissements!$F61</f>
        <v>0</v>
      </c>
      <c r="AB103" s="341">
        <f t="shared" si="30"/>
        <v>0</v>
      </c>
      <c r="AC103" s="341">
        <f>Investissements!AD28*Investissements!$F61</f>
        <v>0</v>
      </c>
      <c r="AD103" s="341">
        <f>Investissements!AE28*Investissements!$F61</f>
        <v>0</v>
      </c>
      <c r="AE103" s="341">
        <f t="shared" si="31"/>
        <v>0</v>
      </c>
      <c r="AF103" s="341">
        <f>Investissements!AG28*Investissements!$F61</f>
        <v>0</v>
      </c>
      <c r="AG103" s="341">
        <f>Investissements!AH28*Investissements!$F61</f>
        <v>0</v>
      </c>
      <c r="AH103" s="341">
        <f t="shared" si="32"/>
        <v>0</v>
      </c>
      <c r="AI103" s="341">
        <f>Investissements!AJ28*Investissements!$F61</f>
        <v>0</v>
      </c>
      <c r="AJ103" s="341">
        <f>Investissements!AK28*Investissements!$F61</f>
        <v>0</v>
      </c>
      <c r="AK103" s="341">
        <f t="shared" si="33"/>
        <v>0</v>
      </c>
      <c r="AM103" s="353">
        <f>Investissements!AO28*Investissements!$F61</f>
        <v>0</v>
      </c>
      <c r="AN103" s="353">
        <f>Investissements!AP28*Investissements!$F61</f>
        <v>0</v>
      </c>
      <c r="AO103" s="353">
        <f>Investissements!AQ28*Investissements!$F61</f>
        <v>0</v>
      </c>
      <c r="AP103" s="353">
        <f>Investissements!AR28*Investissements!$F61</f>
        <v>0</v>
      </c>
      <c r="AQ103" s="353">
        <f>Investissements!AS28*Investissements!$F61</f>
        <v>0</v>
      </c>
    </row>
    <row r="104" spans="2:43" ht="15" customHeight="1">
      <c r="B104" s="377">
        <f>Investissements!C29</f>
        <v>0</v>
      </c>
      <c r="C104" s="341">
        <f>Investissements!D29*Investissements!$F62</f>
        <v>0</v>
      </c>
      <c r="D104" s="341">
        <f>Investissements!E29*Investissements!$F62</f>
        <v>0</v>
      </c>
      <c r="E104" s="341">
        <f>Investissements!F29*Investissements!$F62</f>
        <v>0</v>
      </c>
      <c r="F104" s="341">
        <f>Investissements!G29*Investissements!$F62</f>
        <v>0</v>
      </c>
      <c r="G104" s="341">
        <f>Investissements!H29*Investissements!$F62</f>
        <v>0</v>
      </c>
      <c r="H104" s="341">
        <f>Investissements!I29*Investissements!$F62</f>
        <v>0</v>
      </c>
      <c r="I104" s="341">
        <f>Investissements!J29*Investissements!$F62</f>
        <v>0</v>
      </c>
      <c r="J104" s="341">
        <f>Investissements!K29*Investissements!$F62</f>
        <v>0</v>
      </c>
      <c r="K104" s="341">
        <f>Investissements!L29*Investissements!$F62</f>
        <v>0</v>
      </c>
      <c r="L104" s="341">
        <f>Investissements!M29*Investissements!$F62</f>
        <v>0</v>
      </c>
      <c r="M104" s="341">
        <f>Investissements!N29*Investissements!$F62</f>
        <v>0</v>
      </c>
      <c r="N104" s="341">
        <f>Investissements!O29*Investissements!$F62</f>
        <v>0</v>
      </c>
      <c r="O104" s="341">
        <f t="shared" si="29"/>
        <v>0</v>
      </c>
      <c r="P104" s="341">
        <f>Investissements!Q29*Investissements!$F62</f>
        <v>0</v>
      </c>
      <c r="Q104" s="341">
        <f>Investissements!R29*Investissements!$F62</f>
        <v>0</v>
      </c>
      <c r="R104" s="341">
        <f>Investissements!S29*Investissements!$F62</f>
        <v>0</v>
      </c>
      <c r="S104" s="341">
        <f>Investissements!T29*Investissements!$F62</f>
        <v>0</v>
      </c>
      <c r="T104" s="341">
        <f>Investissements!U29*Investissements!$F62</f>
        <v>0</v>
      </c>
      <c r="U104" s="341">
        <f>Investissements!V29*Investissements!$F62</f>
        <v>0</v>
      </c>
      <c r="V104" s="341">
        <f>Investissements!W29*Investissements!$F62</f>
        <v>0</v>
      </c>
      <c r="W104" s="341">
        <f>Investissements!X29*Investissements!$F62</f>
        <v>0</v>
      </c>
      <c r="X104" s="341">
        <f>Investissements!Y29*Investissements!$F62</f>
        <v>0</v>
      </c>
      <c r="Y104" s="341">
        <f>Investissements!Z29*Investissements!$F62</f>
        <v>0</v>
      </c>
      <c r="Z104" s="341">
        <f>Investissements!AA29*Investissements!$F62</f>
        <v>0</v>
      </c>
      <c r="AA104" s="341">
        <f>Investissements!AB29*Investissements!$F62</f>
        <v>0</v>
      </c>
      <c r="AB104" s="341">
        <f t="shared" si="30"/>
        <v>0</v>
      </c>
      <c r="AC104" s="341">
        <f>Investissements!AD29*Investissements!$F62</f>
        <v>0</v>
      </c>
      <c r="AD104" s="341">
        <f>Investissements!AE29*Investissements!$F62</f>
        <v>0</v>
      </c>
      <c r="AE104" s="341">
        <f t="shared" si="31"/>
        <v>0</v>
      </c>
      <c r="AF104" s="341">
        <f>Investissements!AG29*Investissements!$F62</f>
        <v>0</v>
      </c>
      <c r="AG104" s="341">
        <f>Investissements!AH29*Investissements!$F62</f>
        <v>0</v>
      </c>
      <c r="AH104" s="341">
        <f t="shared" si="32"/>
        <v>0</v>
      </c>
      <c r="AI104" s="341">
        <f>Investissements!AJ29*Investissements!$F62</f>
        <v>0</v>
      </c>
      <c r="AJ104" s="341">
        <f>Investissements!AK29*Investissements!$F62</f>
        <v>0</v>
      </c>
      <c r="AK104" s="341">
        <f t="shared" si="33"/>
        <v>0</v>
      </c>
      <c r="AM104" s="353">
        <f>Investissements!AO29*Investissements!$F62</f>
        <v>0</v>
      </c>
      <c r="AN104" s="353">
        <f>Investissements!AP29*Investissements!$F62</f>
        <v>0</v>
      </c>
      <c r="AO104" s="353">
        <f>Investissements!AQ29*Investissements!$F62</f>
        <v>0</v>
      </c>
      <c r="AP104" s="353">
        <f>Investissements!AR29*Investissements!$F62</f>
        <v>0</v>
      </c>
      <c r="AQ104" s="353">
        <f>Investissements!AS29*Investissements!$F62</f>
        <v>0</v>
      </c>
    </row>
    <row r="105" spans="2:43" ht="15" customHeight="1">
      <c r="B105" s="377">
        <f>Investissements!C30</f>
        <v>0</v>
      </c>
      <c r="C105" s="341">
        <f>Investissements!D30*Investissements!$F63</f>
        <v>0</v>
      </c>
      <c r="D105" s="341">
        <f>Investissements!E30*Investissements!$F63</f>
        <v>0</v>
      </c>
      <c r="E105" s="341">
        <f>Investissements!F30*Investissements!$F63</f>
        <v>0</v>
      </c>
      <c r="F105" s="341">
        <f>Investissements!G30*Investissements!$F63</f>
        <v>0</v>
      </c>
      <c r="G105" s="341">
        <f>Investissements!H30*Investissements!$F63</f>
        <v>0</v>
      </c>
      <c r="H105" s="341">
        <f>Investissements!I30*Investissements!$F63</f>
        <v>0</v>
      </c>
      <c r="I105" s="341">
        <f>Investissements!J30*Investissements!$F63</f>
        <v>0</v>
      </c>
      <c r="J105" s="341">
        <f>Investissements!K30*Investissements!$F63</f>
        <v>0</v>
      </c>
      <c r="K105" s="341">
        <f>Investissements!L30*Investissements!$F63</f>
        <v>0</v>
      </c>
      <c r="L105" s="341">
        <f>Investissements!M30*Investissements!$F63</f>
        <v>0</v>
      </c>
      <c r="M105" s="341">
        <f>Investissements!N30*Investissements!$F63</f>
        <v>0</v>
      </c>
      <c r="N105" s="341">
        <f>Investissements!O30*Investissements!$F63</f>
        <v>0</v>
      </c>
      <c r="O105" s="341">
        <f t="shared" si="29"/>
        <v>0</v>
      </c>
      <c r="P105" s="341">
        <f>Investissements!Q30*Investissements!$F63</f>
        <v>0</v>
      </c>
      <c r="Q105" s="341">
        <f>Investissements!R30*Investissements!$F63</f>
        <v>0</v>
      </c>
      <c r="R105" s="341">
        <f>Investissements!S30*Investissements!$F63</f>
        <v>0</v>
      </c>
      <c r="S105" s="341">
        <f>Investissements!T30*Investissements!$F63</f>
        <v>0</v>
      </c>
      <c r="T105" s="341">
        <f>Investissements!U30*Investissements!$F63</f>
        <v>0</v>
      </c>
      <c r="U105" s="341">
        <f>Investissements!V30*Investissements!$F63</f>
        <v>0</v>
      </c>
      <c r="V105" s="341">
        <f>Investissements!W30*Investissements!$F63</f>
        <v>0</v>
      </c>
      <c r="W105" s="341">
        <f>Investissements!X30*Investissements!$F63</f>
        <v>0</v>
      </c>
      <c r="X105" s="341">
        <f>Investissements!Y30*Investissements!$F63</f>
        <v>0</v>
      </c>
      <c r="Y105" s="341">
        <f>Investissements!Z30*Investissements!$F63</f>
        <v>0</v>
      </c>
      <c r="Z105" s="341">
        <f>Investissements!AA30*Investissements!$F63</f>
        <v>0</v>
      </c>
      <c r="AA105" s="341">
        <f>Investissements!AB30*Investissements!$F63</f>
        <v>0</v>
      </c>
      <c r="AB105" s="341">
        <f t="shared" si="30"/>
        <v>0</v>
      </c>
      <c r="AC105" s="341">
        <f>Investissements!AD30*Investissements!$F63</f>
        <v>0</v>
      </c>
      <c r="AD105" s="341">
        <f>Investissements!AE30*Investissements!$F63</f>
        <v>0</v>
      </c>
      <c r="AE105" s="341">
        <f t="shared" si="31"/>
        <v>0</v>
      </c>
      <c r="AF105" s="341">
        <f>Investissements!AG30*Investissements!$F63</f>
        <v>0</v>
      </c>
      <c r="AG105" s="341">
        <f>Investissements!AH30*Investissements!$F63</f>
        <v>0</v>
      </c>
      <c r="AH105" s="341">
        <f t="shared" si="32"/>
        <v>0</v>
      </c>
      <c r="AI105" s="341">
        <f>Investissements!AJ30*Investissements!$F63</f>
        <v>0</v>
      </c>
      <c r="AJ105" s="341">
        <f>Investissements!AK30*Investissements!$F63</f>
        <v>0</v>
      </c>
      <c r="AK105" s="341">
        <f t="shared" si="33"/>
        <v>0</v>
      </c>
      <c r="AM105" s="353">
        <f>Investissements!AO30*Investissements!$F63</f>
        <v>0</v>
      </c>
      <c r="AN105" s="353">
        <f>Investissements!AP30*Investissements!$F63</f>
        <v>0</v>
      </c>
      <c r="AO105" s="353">
        <f>Investissements!AQ30*Investissements!$F63</f>
        <v>0</v>
      </c>
      <c r="AP105" s="353">
        <f>Investissements!AR30*Investissements!$F63</f>
        <v>0</v>
      </c>
      <c r="AQ105" s="353">
        <f>Investissements!AS30*Investissements!$F63</f>
        <v>0</v>
      </c>
    </row>
    <row r="106" spans="2:43" ht="15" customHeight="1">
      <c r="B106" s="377">
        <f>Investissements!C31</f>
        <v>0</v>
      </c>
      <c r="C106" s="341">
        <f>Investissements!D31*Investissements!$F64</f>
        <v>0</v>
      </c>
      <c r="D106" s="341">
        <f>Investissements!E31*Investissements!$F64</f>
        <v>0</v>
      </c>
      <c r="E106" s="341">
        <f>Investissements!F31*Investissements!$F64</f>
        <v>0</v>
      </c>
      <c r="F106" s="341">
        <f>Investissements!G31*Investissements!$F64</f>
        <v>0</v>
      </c>
      <c r="G106" s="341">
        <f>Investissements!H31*Investissements!$F64</f>
        <v>0</v>
      </c>
      <c r="H106" s="341">
        <f>Investissements!I31*Investissements!$F64</f>
        <v>0</v>
      </c>
      <c r="I106" s="341">
        <f>Investissements!J31*Investissements!$F64</f>
        <v>0</v>
      </c>
      <c r="J106" s="341">
        <f>Investissements!K31*Investissements!$F64</f>
        <v>0</v>
      </c>
      <c r="K106" s="341">
        <f>Investissements!L31*Investissements!$F64</f>
        <v>0</v>
      </c>
      <c r="L106" s="341">
        <f>Investissements!M31*Investissements!$F64</f>
        <v>0</v>
      </c>
      <c r="M106" s="341">
        <f>Investissements!N31*Investissements!$F64</f>
        <v>0</v>
      </c>
      <c r="N106" s="341">
        <f>Investissements!O31*Investissements!$F64</f>
        <v>0</v>
      </c>
      <c r="O106" s="341">
        <f t="shared" si="29"/>
        <v>0</v>
      </c>
      <c r="P106" s="341">
        <f>Investissements!Q31*Investissements!$F64</f>
        <v>0</v>
      </c>
      <c r="Q106" s="341">
        <f>Investissements!R31*Investissements!$F64</f>
        <v>0</v>
      </c>
      <c r="R106" s="341">
        <f>Investissements!S31*Investissements!$F64</f>
        <v>0</v>
      </c>
      <c r="S106" s="341">
        <f>Investissements!T31*Investissements!$F64</f>
        <v>0</v>
      </c>
      <c r="T106" s="341">
        <f>Investissements!U31*Investissements!$F64</f>
        <v>0</v>
      </c>
      <c r="U106" s="341">
        <f>Investissements!V31*Investissements!$F64</f>
        <v>0</v>
      </c>
      <c r="V106" s="341">
        <f>Investissements!W31*Investissements!$F64</f>
        <v>0</v>
      </c>
      <c r="W106" s="341">
        <f>Investissements!X31*Investissements!$F64</f>
        <v>0</v>
      </c>
      <c r="X106" s="341">
        <f>Investissements!Y31*Investissements!$F64</f>
        <v>0</v>
      </c>
      <c r="Y106" s="341">
        <f>Investissements!Z31*Investissements!$F64</f>
        <v>0</v>
      </c>
      <c r="Z106" s="341">
        <f>Investissements!AA31*Investissements!$F64</f>
        <v>0</v>
      </c>
      <c r="AA106" s="341">
        <f>Investissements!AB31*Investissements!$F64</f>
        <v>0</v>
      </c>
      <c r="AB106" s="341">
        <f t="shared" si="30"/>
        <v>0</v>
      </c>
      <c r="AC106" s="341">
        <f>Investissements!AD31*Investissements!$F64</f>
        <v>0</v>
      </c>
      <c r="AD106" s="341">
        <f>Investissements!AE31*Investissements!$F64</f>
        <v>0</v>
      </c>
      <c r="AE106" s="341">
        <f t="shared" si="31"/>
        <v>0</v>
      </c>
      <c r="AF106" s="341">
        <f>Investissements!AG31*Investissements!$F64</f>
        <v>0</v>
      </c>
      <c r="AG106" s="341">
        <f>Investissements!AH31*Investissements!$F64</f>
        <v>0</v>
      </c>
      <c r="AH106" s="341">
        <f t="shared" si="32"/>
        <v>0</v>
      </c>
      <c r="AI106" s="341">
        <f>Investissements!AJ31*Investissements!$F64</f>
        <v>0</v>
      </c>
      <c r="AJ106" s="341">
        <f>Investissements!AK31*Investissements!$F64</f>
        <v>0</v>
      </c>
      <c r="AK106" s="341">
        <f t="shared" si="33"/>
        <v>0</v>
      </c>
      <c r="AM106" s="353">
        <f>Investissements!AO31*Investissements!$F64</f>
        <v>0</v>
      </c>
      <c r="AN106" s="353">
        <f>Investissements!AP31*Investissements!$F64</f>
        <v>0</v>
      </c>
      <c r="AO106" s="353">
        <f>Investissements!AQ31*Investissements!$F64</f>
        <v>0</v>
      </c>
      <c r="AP106" s="353">
        <f>Investissements!AR31*Investissements!$F64</f>
        <v>0</v>
      </c>
      <c r="AQ106" s="353">
        <f>Investissements!AS31*Investissements!$F64</f>
        <v>0</v>
      </c>
    </row>
    <row r="107" spans="2:43" ht="15" customHeight="1">
      <c r="B107" s="377">
        <f>Investissements!C32</f>
        <v>0</v>
      </c>
      <c r="C107" s="341">
        <f>Investissements!D32*Investissements!$F65</f>
        <v>0</v>
      </c>
      <c r="D107" s="341">
        <f>Investissements!E32*Investissements!$F65</f>
        <v>0</v>
      </c>
      <c r="E107" s="341">
        <f>Investissements!F32*Investissements!$F65</f>
        <v>0</v>
      </c>
      <c r="F107" s="341">
        <f>Investissements!G32*Investissements!$F65</f>
        <v>0</v>
      </c>
      <c r="G107" s="341">
        <f>Investissements!H32*Investissements!$F65</f>
        <v>0</v>
      </c>
      <c r="H107" s="341">
        <f>Investissements!I32*Investissements!$F65</f>
        <v>0</v>
      </c>
      <c r="I107" s="341">
        <f>Investissements!J32*Investissements!$F65</f>
        <v>0</v>
      </c>
      <c r="J107" s="341">
        <f>Investissements!K32*Investissements!$F65</f>
        <v>0</v>
      </c>
      <c r="K107" s="341">
        <f>Investissements!L32*Investissements!$F65</f>
        <v>0</v>
      </c>
      <c r="L107" s="341">
        <f>Investissements!M32*Investissements!$F65</f>
        <v>0</v>
      </c>
      <c r="M107" s="341">
        <f>Investissements!N32*Investissements!$F65</f>
        <v>0</v>
      </c>
      <c r="N107" s="341">
        <f>Investissements!O32*Investissements!$F65</f>
        <v>0</v>
      </c>
      <c r="O107" s="341">
        <f t="shared" si="29"/>
        <v>0</v>
      </c>
      <c r="P107" s="341">
        <f>Investissements!Q32*Investissements!$F65</f>
        <v>0</v>
      </c>
      <c r="Q107" s="341">
        <f>Investissements!R32*Investissements!$F65</f>
        <v>0</v>
      </c>
      <c r="R107" s="341">
        <f>Investissements!S32*Investissements!$F65</f>
        <v>0</v>
      </c>
      <c r="S107" s="341">
        <f>Investissements!T32*Investissements!$F65</f>
        <v>0</v>
      </c>
      <c r="T107" s="341">
        <f>Investissements!U32*Investissements!$F65</f>
        <v>0</v>
      </c>
      <c r="U107" s="341">
        <f>Investissements!V32*Investissements!$F65</f>
        <v>0</v>
      </c>
      <c r="V107" s="341">
        <f>Investissements!W32*Investissements!$F65</f>
        <v>0</v>
      </c>
      <c r="W107" s="341">
        <f>Investissements!X32*Investissements!$F65</f>
        <v>0</v>
      </c>
      <c r="X107" s="341">
        <f>Investissements!Y32*Investissements!$F65</f>
        <v>0</v>
      </c>
      <c r="Y107" s="341">
        <f>Investissements!Z32*Investissements!$F65</f>
        <v>0</v>
      </c>
      <c r="Z107" s="341">
        <f>Investissements!AA32*Investissements!$F65</f>
        <v>0</v>
      </c>
      <c r="AA107" s="341">
        <f>Investissements!AB32*Investissements!$F65</f>
        <v>0</v>
      </c>
      <c r="AB107" s="341">
        <f t="shared" si="30"/>
        <v>0</v>
      </c>
      <c r="AC107" s="341">
        <f>Investissements!AD32*Investissements!$F65</f>
        <v>0</v>
      </c>
      <c r="AD107" s="341">
        <f>Investissements!AE32*Investissements!$F65</f>
        <v>0</v>
      </c>
      <c r="AE107" s="341">
        <f t="shared" si="31"/>
        <v>0</v>
      </c>
      <c r="AF107" s="341">
        <f>Investissements!AG32*Investissements!$F65</f>
        <v>0</v>
      </c>
      <c r="AG107" s="341">
        <f>Investissements!AH32*Investissements!$F65</f>
        <v>0</v>
      </c>
      <c r="AH107" s="341">
        <f t="shared" si="32"/>
        <v>0</v>
      </c>
      <c r="AI107" s="341">
        <f>Investissements!AJ32*Investissements!$F65</f>
        <v>0</v>
      </c>
      <c r="AJ107" s="341">
        <f>Investissements!AK32*Investissements!$F65</f>
        <v>0</v>
      </c>
      <c r="AK107" s="341">
        <f t="shared" si="33"/>
        <v>0</v>
      </c>
      <c r="AM107" s="353">
        <f>Investissements!AO32*Investissements!$F65</f>
        <v>0</v>
      </c>
      <c r="AN107" s="353">
        <f>Investissements!AP32*Investissements!$F65</f>
        <v>0</v>
      </c>
      <c r="AO107" s="353">
        <f>Investissements!AQ32*Investissements!$F65</f>
        <v>0</v>
      </c>
      <c r="AP107" s="353">
        <f>Investissements!AR32*Investissements!$F65</f>
        <v>0</v>
      </c>
      <c r="AQ107" s="353">
        <f>Investissements!AS32*Investissements!$F65</f>
        <v>0</v>
      </c>
    </row>
    <row r="108" spans="2:43" ht="15" customHeight="1">
      <c r="B108" s="377">
        <f>Investissements!C33</f>
        <v>0</v>
      </c>
      <c r="C108" s="341">
        <f>Investissements!D33*Investissements!$F66</f>
        <v>0</v>
      </c>
      <c r="D108" s="341">
        <f>Investissements!E33*Investissements!$F66</f>
        <v>0</v>
      </c>
      <c r="E108" s="341">
        <f>Investissements!F33*Investissements!$F66</f>
        <v>0</v>
      </c>
      <c r="F108" s="341">
        <f>Investissements!G33*Investissements!$F66</f>
        <v>0</v>
      </c>
      <c r="G108" s="341">
        <f>Investissements!H33*Investissements!$F66</f>
        <v>0</v>
      </c>
      <c r="H108" s="341">
        <f>Investissements!I33*Investissements!$F66</f>
        <v>0</v>
      </c>
      <c r="I108" s="341">
        <f>Investissements!J33*Investissements!$F66</f>
        <v>0</v>
      </c>
      <c r="J108" s="341">
        <f>Investissements!K33*Investissements!$F66</f>
        <v>0</v>
      </c>
      <c r="K108" s="341">
        <f>Investissements!L33*Investissements!$F66</f>
        <v>0</v>
      </c>
      <c r="L108" s="341">
        <f>Investissements!M33*Investissements!$F66</f>
        <v>0</v>
      </c>
      <c r="M108" s="341">
        <f>Investissements!N33*Investissements!$F66</f>
        <v>0</v>
      </c>
      <c r="N108" s="341">
        <f>Investissements!O33*Investissements!$F66</f>
        <v>0</v>
      </c>
      <c r="O108" s="341">
        <f t="shared" si="29"/>
        <v>0</v>
      </c>
      <c r="P108" s="341">
        <f>Investissements!Q33*Investissements!$F66</f>
        <v>0</v>
      </c>
      <c r="Q108" s="341">
        <f>Investissements!R33*Investissements!$F66</f>
        <v>0</v>
      </c>
      <c r="R108" s="341">
        <f>Investissements!S33*Investissements!$F66</f>
        <v>0</v>
      </c>
      <c r="S108" s="341">
        <f>Investissements!T33*Investissements!$F66</f>
        <v>0</v>
      </c>
      <c r="T108" s="341">
        <f>Investissements!U33*Investissements!$F66</f>
        <v>0</v>
      </c>
      <c r="U108" s="341">
        <f>Investissements!V33*Investissements!$F66</f>
        <v>0</v>
      </c>
      <c r="V108" s="341">
        <f>Investissements!W33*Investissements!$F66</f>
        <v>0</v>
      </c>
      <c r="W108" s="341">
        <f>Investissements!X33*Investissements!$F66</f>
        <v>0</v>
      </c>
      <c r="X108" s="341">
        <f>Investissements!Y33*Investissements!$F66</f>
        <v>0</v>
      </c>
      <c r="Y108" s="341">
        <f>Investissements!Z33*Investissements!$F66</f>
        <v>0</v>
      </c>
      <c r="Z108" s="341">
        <f>Investissements!AA33*Investissements!$F66</f>
        <v>0</v>
      </c>
      <c r="AA108" s="341">
        <f>Investissements!AB33*Investissements!$F66</f>
        <v>0</v>
      </c>
      <c r="AB108" s="341">
        <f t="shared" si="30"/>
        <v>0</v>
      </c>
      <c r="AC108" s="341">
        <f>Investissements!AD33*Investissements!$F66</f>
        <v>0</v>
      </c>
      <c r="AD108" s="341">
        <f>Investissements!AE33*Investissements!$F66</f>
        <v>0</v>
      </c>
      <c r="AE108" s="341">
        <f t="shared" si="31"/>
        <v>0</v>
      </c>
      <c r="AF108" s="341">
        <f>Investissements!AG33*Investissements!$F66</f>
        <v>0</v>
      </c>
      <c r="AG108" s="341">
        <f>Investissements!AH33*Investissements!$F66</f>
        <v>0</v>
      </c>
      <c r="AH108" s="341">
        <f t="shared" si="32"/>
        <v>0</v>
      </c>
      <c r="AI108" s="341">
        <f>Investissements!AJ33*Investissements!$F66</f>
        <v>0</v>
      </c>
      <c r="AJ108" s="341">
        <f>Investissements!AK33*Investissements!$F66</f>
        <v>0</v>
      </c>
      <c r="AK108" s="341">
        <f t="shared" si="33"/>
        <v>0</v>
      </c>
      <c r="AM108" s="353">
        <f>Investissements!AO33*Investissements!$F66</f>
        <v>0</v>
      </c>
      <c r="AN108" s="353">
        <f>Investissements!AP33*Investissements!$F66</f>
        <v>0</v>
      </c>
      <c r="AO108" s="353">
        <f>Investissements!AQ33*Investissements!$F66</f>
        <v>0</v>
      </c>
      <c r="AP108" s="353">
        <f>Investissements!AR33*Investissements!$F66</f>
        <v>0</v>
      </c>
      <c r="AQ108" s="353">
        <f>Investissements!AS33*Investissements!$F66</f>
        <v>0</v>
      </c>
    </row>
    <row r="109" spans="2:43">
      <c r="B109" s="81"/>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row>
    <row r="110" spans="2:43" ht="15" customHeight="1">
      <c r="B110" s="100" t="s">
        <v>21</v>
      </c>
      <c r="C110" s="20">
        <f t="shared" ref="C110:AK110" si="34">SUM(C84:C108)</f>
        <v>0</v>
      </c>
      <c r="D110" s="20">
        <f t="shared" si="34"/>
        <v>0</v>
      </c>
      <c r="E110" s="20">
        <f t="shared" si="34"/>
        <v>0</v>
      </c>
      <c r="F110" s="20">
        <f t="shared" si="34"/>
        <v>0</v>
      </c>
      <c r="G110" s="20">
        <f t="shared" si="34"/>
        <v>0</v>
      </c>
      <c r="H110" s="20">
        <f t="shared" si="34"/>
        <v>0</v>
      </c>
      <c r="I110" s="20">
        <f t="shared" si="34"/>
        <v>0</v>
      </c>
      <c r="J110" s="20">
        <f t="shared" si="34"/>
        <v>0</v>
      </c>
      <c r="K110" s="20">
        <f t="shared" si="34"/>
        <v>0</v>
      </c>
      <c r="L110" s="20">
        <f t="shared" si="34"/>
        <v>0</v>
      </c>
      <c r="M110" s="20">
        <f t="shared" si="34"/>
        <v>0</v>
      </c>
      <c r="N110" s="20">
        <f t="shared" si="34"/>
        <v>0</v>
      </c>
      <c r="O110" s="21">
        <f t="shared" si="34"/>
        <v>0</v>
      </c>
      <c r="P110" s="20">
        <f t="shared" si="34"/>
        <v>0</v>
      </c>
      <c r="Q110" s="20">
        <f t="shared" si="34"/>
        <v>0</v>
      </c>
      <c r="R110" s="20">
        <f t="shared" si="34"/>
        <v>0</v>
      </c>
      <c r="S110" s="20">
        <f t="shared" si="34"/>
        <v>0</v>
      </c>
      <c r="T110" s="20">
        <f t="shared" si="34"/>
        <v>0</v>
      </c>
      <c r="U110" s="20">
        <f t="shared" si="34"/>
        <v>0</v>
      </c>
      <c r="V110" s="20">
        <f t="shared" si="34"/>
        <v>0</v>
      </c>
      <c r="W110" s="20">
        <f t="shared" si="34"/>
        <v>0</v>
      </c>
      <c r="X110" s="20">
        <f t="shared" si="34"/>
        <v>0</v>
      </c>
      <c r="Y110" s="20">
        <f t="shared" si="34"/>
        <v>0</v>
      </c>
      <c r="Z110" s="20">
        <f t="shared" si="34"/>
        <v>0</v>
      </c>
      <c r="AA110" s="20">
        <f t="shared" si="34"/>
        <v>0</v>
      </c>
      <c r="AB110" s="21">
        <f t="shared" si="34"/>
        <v>0</v>
      </c>
      <c r="AC110" s="20">
        <f t="shared" si="34"/>
        <v>0</v>
      </c>
      <c r="AD110" s="20">
        <f t="shared" si="34"/>
        <v>0</v>
      </c>
      <c r="AE110" s="21">
        <f t="shared" si="34"/>
        <v>0</v>
      </c>
      <c r="AF110" s="20">
        <f t="shared" si="34"/>
        <v>0</v>
      </c>
      <c r="AG110" s="20">
        <f t="shared" si="34"/>
        <v>0</v>
      </c>
      <c r="AH110" s="21">
        <f t="shared" si="34"/>
        <v>0</v>
      </c>
      <c r="AI110" s="20">
        <f t="shared" si="34"/>
        <v>0</v>
      </c>
      <c r="AJ110" s="20">
        <f t="shared" si="34"/>
        <v>0</v>
      </c>
      <c r="AK110" s="21">
        <f t="shared" si="34"/>
        <v>0</v>
      </c>
      <c r="AM110" s="21">
        <f>SUM(AM84:AM108)</f>
        <v>0</v>
      </c>
      <c r="AN110" s="21">
        <f>SUM(AN84:AN108)</f>
        <v>0</v>
      </c>
      <c r="AO110" s="21">
        <f>SUM(AO84:AO108)</f>
        <v>0</v>
      </c>
      <c r="AP110" s="21">
        <f>SUM(AP84:AP108)</f>
        <v>0</v>
      </c>
      <c r="AQ110" s="21">
        <f>SUM(AQ84:AQ108)</f>
        <v>0</v>
      </c>
    </row>
    <row r="111" spans="2:43">
      <c r="B111" s="81"/>
    </row>
    <row r="112" spans="2:43" ht="30">
      <c r="B112" s="103" t="str">
        <f>"Investissements liés à : "&amp;CONFIG!C17&amp;" 
(en € HT)"</f>
        <v>Investissements liés à :  
(en € HT)</v>
      </c>
      <c r="C112" s="35"/>
      <c r="D112" s="35"/>
      <c r="AM112" s="463" t="str">
        <f>"Amortissements de : "&amp;CONFIG!C17</f>
        <v xml:space="preserve">Amortissements de : </v>
      </c>
      <c r="AN112" s="463"/>
    </row>
    <row r="113" spans="2:43">
      <c r="B113" s="81"/>
    </row>
    <row r="114" spans="2:43">
      <c r="B114" s="81"/>
      <c r="C114" s="475" t="s">
        <v>18</v>
      </c>
      <c r="D114" s="476"/>
      <c r="E114" s="476"/>
      <c r="F114" s="476"/>
      <c r="G114" s="476"/>
      <c r="H114" s="476"/>
      <c r="I114" s="476"/>
      <c r="J114" s="476"/>
      <c r="K114" s="476"/>
      <c r="L114" s="476"/>
      <c r="M114" s="476"/>
      <c r="N114" s="476"/>
      <c r="O114" s="477"/>
      <c r="P114" s="475" t="s">
        <v>19</v>
      </c>
      <c r="Q114" s="476"/>
      <c r="R114" s="476"/>
      <c r="S114" s="476"/>
      <c r="T114" s="476"/>
      <c r="U114" s="476"/>
      <c r="V114" s="476"/>
      <c r="W114" s="476"/>
      <c r="X114" s="476"/>
      <c r="Y114" s="476"/>
      <c r="Z114" s="476"/>
      <c r="AA114" s="476"/>
      <c r="AB114" s="477"/>
      <c r="AC114" s="475" t="s">
        <v>20</v>
      </c>
      <c r="AD114" s="476"/>
      <c r="AE114" s="477"/>
      <c r="AF114" s="475" t="s">
        <v>32</v>
      </c>
      <c r="AG114" s="476"/>
      <c r="AH114" s="477"/>
      <c r="AI114" s="473" t="s">
        <v>33</v>
      </c>
      <c r="AJ114" s="473"/>
      <c r="AK114" s="473"/>
      <c r="AM114" s="38" t="s">
        <v>18</v>
      </c>
      <c r="AN114" s="38" t="s">
        <v>19</v>
      </c>
      <c r="AO114" s="38" t="s">
        <v>20</v>
      </c>
      <c r="AP114" s="38" t="s">
        <v>32</v>
      </c>
      <c r="AQ114" s="38" t="s">
        <v>33</v>
      </c>
    </row>
    <row r="115" spans="2:43" ht="15" customHeight="1">
      <c r="B115" s="99" t="s">
        <v>36</v>
      </c>
      <c r="C115" s="18">
        <f>CONFIG!$D$7</f>
        <v>41640</v>
      </c>
      <c r="D115" s="18">
        <f>DATE(YEAR(C115),MONTH(C115)+1,DAY(C115))</f>
        <v>41671</v>
      </c>
      <c r="E115" s="18">
        <f t="shared" ref="E115:N115" si="35">DATE(YEAR(D115),MONTH(D115)+1,DAY(D115))</f>
        <v>41699</v>
      </c>
      <c r="F115" s="18">
        <f t="shared" si="35"/>
        <v>41730</v>
      </c>
      <c r="G115" s="18">
        <f t="shared" si="35"/>
        <v>41760</v>
      </c>
      <c r="H115" s="18">
        <f t="shared" si="35"/>
        <v>41791</v>
      </c>
      <c r="I115" s="18">
        <f t="shared" si="35"/>
        <v>41821</v>
      </c>
      <c r="J115" s="18">
        <f t="shared" si="35"/>
        <v>41852</v>
      </c>
      <c r="K115" s="18">
        <f t="shared" si="35"/>
        <v>41883</v>
      </c>
      <c r="L115" s="18">
        <f t="shared" si="35"/>
        <v>41913</v>
      </c>
      <c r="M115" s="18">
        <f t="shared" si="35"/>
        <v>41944</v>
      </c>
      <c r="N115" s="18">
        <f t="shared" si="35"/>
        <v>41974</v>
      </c>
      <c r="O115" s="19" t="s">
        <v>21</v>
      </c>
      <c r="P115" s="18">
        <f>DATE(YEAR(N115),MONTH(N115)+1,DAY(N115))</f>
        <v>42005</v>
      </c>
      <c r="Q115" s="18">
        <f t="shared" ref="Q115:AA115" si="36">DATE(YEAR(P115),MONTH(P115)+1,DAY(P115))</f>
        <v>42036</v>
      </c>
      <c r="R115" s="18">
        <f t="shared" si="36"/>
        <v>42064</v>
      </c>
      <c r="S115" s="18">
        <f t="shared" si="36"/>
        <v>42095</v>
      </c>
      <c r="T115" s="18">
        <f t="shared" si="36"/>
        <v>42125</v>
      </c>
      <c r="U115" s="18">
        <f t="shared" si="36"/>
        <v>42156</v>
      </c>
      <c r="V115" s="18">
        <f t="shared" si="36"/>
        <v>42186</v>
      </c>
      <c r="W115" s="18">
        <f t="shared" si="36"/>
        <v>42217</v>
      </c>
      <c r="X115" s="18">
        <f t="shared" si="36"/>
        <v>42248</v>
      </c>
      <c r="Y115" s="18">
        <f t="shared" si="36"/>
        <v>42278</v>
      </c>
      <c r="Z115" s="18">
        <f t="shared" si="36"/>
        <v>42309</v>
      </c>
      <c r="AA115" s="18">
        <f t="shared" si="36"/>
        <v>42339</v>
      </c>
      <c r="AB115" s="19" t="s">
        <v>21</v>
      </c>
      <c r="AC115" s="28" t="s">
        <v>24</v>
      </c>
      <c r="AD115" s="28" t="s">
        <v>25</v>
      </c>
      <c r="AE115" s="19" t="s">
        <v>21</v>
      </c>
      <c r="AF115" s="28" t="s">
        <v>24</v>
      </c>
      <c r="AG115" s="28" t="s">
        <v>25</v>
      </c>
      <c r="AH115" s="19" t="s">
        <v>21</v>
      </c>
      <c r="AI115" s="28" t="s">
        <v>24</v>
      </c>
      <c r="AJ115" s="28" t="s">
        <v>25</v>
      </c>
      <c r="AK115" s="19" t="s">
        <v>21</v>
      </c>
    </row>
    <row r="116" spans="2:43" ht="15" customHeight="1">
      <c r="B116" s="377">
        <f>Investissements!C9</f>
        <v>0</v>
      </c>
      <c r="C116" s="341">
        <f>Investissements!D9*Investissements!$G42</f>
        <v>0</v>
      </c>
      <c r="D116" s="341">
        <f>Investissements!E9*Investissements!$G42</f>
        <v>0</v>
      </c>
      <c r="E116" s="341">
        <f>Investissements!F9*Investissements!$G42</f>
        <v>0</v>
      </c>
      <c r="F116" s="341">
        <f>Investissements!G9*Investissements!$G42</f>
        <v>0</v>
      </c>
      <c r="G116" s="341">
        <f>Investissements!H9*Investissements!$G42</f>
        <v>0</v>
      </c>
      <c r="H116" s="341">
        <f>Investissements!I9*Investissements!$G42</f>
        <v>0</v>
      </c>
      <c r="I116" s="341">
        <f>Investissements!J9*Investissements!$G42</f>
        <v>0</v>
      </c>
      <c r="J116" s="341">
        <f>Investissements!K9*Investissements!$G42</f>
        <v>0</v>
      </c>
      <c r="K116" s="341">
        <f>Investissements!L9*Investissements!$G42</f>
        <v>0</v>
      </c>
      <c r="L116" s="341">
        <f>Investissements!M9*Investissements!$G42</f>
        <v>0</v>
      </c>
      <c r="M116" s="341">
        <f>Investissements!N9*Investissements!$G42</f>
        <v>0</v>
      </c>
      <c r="N116" s="341">
        <f>Investissements!O9*Investissements!$G42</f>
        <v>0</v>
      </c>
      <c r="O116" s="341">
        <f t="shared" ref="O116:O140" si="37">SUM(C116:N116)</f>
        <v>0</v>
      </c>
      <c r="P116" s="341">
        <f>Investissements!Q9*Investissements!$G42</f>
        <v>0</v>
      </c>
      <c r="Q116" s="341">
        <f>Investissements!R9*Investissements!$G42</f>
        <v>0</v>
      </c>
      <c r="R116" s="341">
        <f>Investissements!S9*Investissements!$G42</f>
        <v>0</v>
      </c>
      <c r="S116" s="341">
        <f>Investissements!T9*Investissements!$G42</f>
        <v>0</v>
      </c>
      <c r="T116" s="341">
        <f>Investissements!U9*Investissements!$G42</f>
        <v>0</v>
      </c>
      <c r="U116" s="341">
        <f>Investissements!V9*Investissements!$G42</f>
        <v>0</v>
      </c>
      <c r="V116" s="341">
        <f>Investissements!W9*Investissements!$G42</f>
        <v>0</v>
      </c>
      <c r="W116" s="341">
        <f>Investissements!X9*Investissements!$G42</f>
        <v>0</v>
      </c>
      <c r="X116" s="341">
        <f>Investissements!Y9*Investissements!$G42</f>
        <v>0</v>
      </c>
      <c r="Y116" s="341">
        <f>Investissements!Z9*Investissements!$G42</f>
        <v>0</v>
      </c>
      <c r="Z116" s="341">
        <f>Investissements!AA9*Investissements!$G42</f>
        <v>0</v>
      </c>
      <c r="AA116" s="341">
        <f>Investissements!AB9*Investissements!$G42</f>
        <v>0</v>
      </c>
      <c r="AB116" s="341">
        <f t="shared" ref="AB116:AB140" si="38">SUM(P116:AA116)</f>
        <v>0</v>
      </c>
      <c r="AC116" s="341">
        <f>Investissements!AD9*Investissements!$G42</f>
        <v>0</v>
      </c>
      <c r="AD116" s="341">
        <f>Investissements!AE9*Investissements!$G42</f>
        <v>0</v>
      </c>
      <c r="AE116" s="341">
        <f t="shared" ref="AE116:AE140" si="39">SUM(AC116:AD116)</f>
        <v>0</v>
      </c>
      <c r="AF116" s="341">
        <f>Investissements!AG9*Investissements!$G42</f>
        <v>0</v>
      </c>
      <c r="AG116" s="341">
        <f>Investissements!AH9*Investissements!$G42</f>
        <v>0</v>
      </c>
      <c r="AH116" s="341">
        <f t="shared" ref="AH116:AH140" si="40">SUM(AF116:AG116)</f>
        <v>0</v>
      </c>
      <c r="AI116" s="341">
        <f>Investissements!AJ9*Investissements!$G42</f>
        <v>0</v>
      </c>
      <c r="AJ116" s="341">
        <f>Investissements!AK9*Investissements!$G42</f>
        <v>0</v>
      </c>
      <c r="AK116" s="341">
        <f t="shared" ref="AK116:AK140" si="41">SUM(AI116:AJ116)</f>
        <v>0</v>
      </c>
      <c r="AM116" s="353">
        <f>Investissements!AO9*Investissements!$G42</f>
        <v>0</v>
      </c>
      <c r="AN116" s="353">
        <f>Investissements!AP9*Investissements!$G42</f>
        <v>0</v>
      </c>
      <c r="AO116" s="353">
        <f>Investissements!AQ9*Investissements!$G42</f>
        <v>0</v>
      </c>
      <c r="AP116" s="353">
        <f>Investissements!AR9*Investissements!$G42</f>
        <v>0</v>
      </c>
      <c r="AQ116" s="353">
        <f>Investissements!AS9*Investissements!$G42</f>
        <v>0</v>
      </c>
    </row>
    <row r="117" spans="2:43" ht="15" customHeight="1">
      <c r="B117" s="377">
        <f>Investissements!C10</f>
        <v>0</v>
      </c>
      <c r="C117" s="341">
        <f>Investissements!D10*Investissements!$G43</f>
        <v>0</v>
      </c>
      <c r="D117" s="341">
        <f>Investissements!E10*Investissements!$G43</f>
        <v>0</v>
      </c>
      <c r="E117" s="341">
        <f>Investissements!F10*Investissements!$G43</f>
        <v>0</v>
      </c>
      <c r="F117" s="341">
        <f>Investissements!G10*Investissements!$G43</f>
        <v>0</v>
      </c>
      <c r="G117" s="341">
        <f>Investissements!H10*Investissements!$G43</f>
        <v>0</v>
      </c>
      <c r="H117" s="341">
        <f>Investissements!I10*Investissements!$G43</f>
        <v>0</v>
      </c>
      <c r="I117" s="341">
        <f>Investissements!J10*Investissements!$G43</f>
        <v>0</v>
      </c>
      <c r="J117" s="341">
        <f>Investissements!K10*Investissements!$G43</f>
        <v>0</v>
      </c>
      <c r="K117" s="341">
        <f>Investissements!L10*Investissements!$G43</f>
        <v>0</v>
      </c>
      <c r="L117" s="341">
        <f>Investissements!M10*Investissements!$G43</f>
        <v>0</v>
      </c>
      <c r="M117" s="341">
        <f>Investissements!N10*Investissements!$G43</f>
        <v>0</v>
      </c>
      <c r="N117" s="341">
        <f>Investissements!O10*Investissements!$G43</f>
        <v>0</v>
      </c>
      <c r="O117" s="341">
        <f t="shared" si="37"/>
        <v>0</v>
      </c>
      <c r="P117" s="341">
        <f>Investissements!Q10*Investissements!$G43</f>
        <v>0</v>
      </c>
      <c r="Q117" s="341">
        <f>Investissements!R10*Investissements!$G43</f>
        <v>0</v>
      </c>
      <c r="R117" s="341">
        <f>Investissements!S10*Investissements!$G43</f>
        <v>0</v>
      </c>
      <c r="S117" s="341">
        <f>Investissements!T10*Investissements!$G43</f>
        <v>0</v>
      </c>
      <c r="T117" s="341">
        <f>Investissements!U10*Investissements!$G43</f>
        <v>0</v>
      </c>
      <c r="U117" s="341">
        <f>Investissements!V10*Investissements!$G43</f>
        <v>0</v>
      </c>
      <c r="V117" s="341">
        <f>Investissements!W10*Investissements!$G43</f>
        <v>0</v>
      </c>
      <c r="W117" s="341">
        <f>Investissements!X10*Investissements!$G43</f>
        <v>0</v>
      </c>
      <c r="X117" s="341">
        <f>Investissements!Y10*Investissements!$G43</f>
        <v>0</v>
      </c>
      <c r="Y117" s="341">
        <f>Investissements!Z10*Investissements!$G43</f>
        <v>0</v>
      </c>
      <c r="Z117" s="341">
        <f>Investissements!AA10*Investissements!$G43</f>
        <v>0</v>
      </c>
      <c r="AA117" s="341">
        <f>Investissements!AB10*Investissements!$G43</f>
        <v>0</v>
      </c>
      <c r="AB117" s="341">
        <f t="shared" si="38"/>
        <v>0</v>
      </c>
      <c r="AC117" s="341">
        <f>Investissements!AD10*Investissements!$G43</f>
        <v>0</v>
      </c>
      <c r="AD117" s="341">
        <f>Investissements!AE10*Investissements!$G43</f>
        <v>0</v>
      </c>
      <c r="AE117" s="341">
        <f t="shared" si="39"/>
        <v>0</v>
      </c>
      <c r="AF117" s="341">
        <f>Investissements!AG10*Investissements!$G43</f>
        <v>0</v>
      </c>
      <c r="AG117" s="341">
        <f>Investissements!AH10*Investissements!$G43</f>
        <v>0</v>
      </c>
      <c r="AH117" s="341">
        <f t="shared" si="40"/>
        <v>0</v>
      </c>
      <c r="AI117" s="341">
        <f>Investissements!AJ10*Investissements!$G43</f>
        <v>0</v>
      </c>
      <c r="AJ117" s="341">
        <f>Investissements!AK10*Investissements!$G43</f>
        <v>0</v>
      </c>
      <c r="AK117" s="341">
        <f t="shared" si="41"/>
        <v>0</v>
      </c>
      <c r="AM117" s="353">
        <f>Investissements!AO10*Investissements!$G43</f>
        <v>0</v>
      </c>
      <c r="AN117" s="353">
        <f>Investissements!AP10*Investissements!$G43</f>
        <v>0</v>
      </c>
      <c r="AO117" s="353">
        <f>Investissements!AQ10*Investissements!$G43</f>
        <v>0</v>
      </c>
      <c r="AP117" s="353">
        <f>Investissements!AR10*Investissements!$G43</f>
        <v>0</v>
      </c>
      <c r="AQ117" s="353">
        <f>Investissements!AS10*Investissements!$G43</f>
        <v>0</v>
      </c>
    </row>
    <row r="118" spans="2:43" ht="15" customHeight="1">
      <c r="B118" s="377">
        <f>Investissements!C11</f>
        <v>0</v>
      </c>
      <c r="C118" s="341">
        <f>Investissements!D11*Investissements!$G44</f>
        <v>0</v>
      </c>
      <c r="D118" s="341">
        <f>Investissements!E11*Investissements!$G44</f>
        <v>0</v>
      </c>
      <c r="E118" s="341">
        <f>Investissements!F11*Investissements!$G44</f>
        <v>0</v>
      </c>
      <c r="F118" s="341">
        <f>Investissements!G11*Investissements!$G44</f>
        <v>0</v>
      </c>
      <c r="G118" s="341">
        <f>Investissements!H11*Investissements!$G44</f>
        <v>0</v>
      </c>
      <c r="H118" s="341">
        <f>Investissements!I11*Investissements!$G44</f>
        <v>0</v>
      </c>
      <c r="I118" s="341">
        <f>Investissements!J11*Investissements!$G44</f>
        <v>0</v>
      </c>
      <c r="J118" s="341">
        <f>Investissements!K11*Investissements!$G44</f>
        <v>0</v>
      </c>
      <c r="K118" s="341">
        <f>Investissements!L11*Investissements!$G44</f>
        <v>0</v>
      </c>
      <c r="L118" s="341">
        <f>Investissements!M11*Investissements!$G44</f>
        <v>0</v>
      </c>
      <c r="M118" s="341">
        <f>Investissements!N11*Investissements!$G44</f>
        <v>0</v>
      </c>
      <c r="N118" s="341">
        <f>Investissements!O11*Investissements!$G44</f>
        <v>0</v>
      </c>
      <c r="O118" s="341">
        <f t="shared" si="37"/>
        <v>0</v>
      </c>
      <c r="P118" s="341">
        <f>Investissements!Q11*Investissements!$G44</f>
        <v>0</v>
      </c>
      <c r="Q118" s="341">
        <f>Investissements!R11*Investissements!$G44</f>
        <v>0</v>
      </c>
      <c r="R118" s="341">
        <f>Investissements!S11*Investissements!$G44</f>
        <v>0</v>
      </c>
      <c r="S118" s="341">
        <f>Investissements!T11*Investissements!$G44</f>
        <v>0</v>
      </c>
      <c r="T118" s="341">
        <f>Investissements!U11*Investissements!$G44</f>
        <v>0</v>
      </c>
      <c r="U118" s="341">
        <f>Investissements!V11*Investissements!$G44</f>
        <v>0</v>
      </c>
      <c r="V118" s="341">
        <f>Investissements!W11*Investissements!$G44</f>
        <v>0</v>
      </c>
      <c r="W118" s="341">
        <f>Investissements!X11*Investissements!$G44</f>
        <v>0</v>
      </c>
      <c r="X118" s="341">
        <f>Investissements!Y11*Investissements!$G44</f>
        <v>0</v>
      </c>
      <c r="Y118" s="341">
        <f>Investissements!Z11*Investissements!$G44</f>
        <v>0</v>
      </c>
      <c r="Z118" s="341">
        <f>Investissements!AA11*Investissements!$G44</f>
        <v>0</v>
      </c>
      <c r="AA118" s="341">
        <f>Investissements!AB11*Investissements!$G44</f>
        <v>0</v>
      </c>
      <c r="AB118" s="341">
        <f t="shared" si="38"/>
        <v>0</v>
      </c>
      <c r="AC118" s="341">
        <f>Investissements!AD11*Investissements!$G44</f>
        <v>0</v>
      </c>
      <c r="AD118" s="341">
        <f>Investissements!AE11*Investissements!$G44</f>
        <v>0</v>
      </c>
      <c r="AE118" s="341">
        <f t="shared" si="39"/>
        <v>0</v>
      </c>
      <c r="AF118" s="341">
        <f>Investissements!AG11*Investissements!$G44</f>
        <v>0</v>
      </c>
      <c r="AG118" s="341">
        <f>Investissements!AH11*Investissements!$G44</f>
        <v>0</v>
      </c>
      <c r="AH118" s="341">
        <f t="shared" si="40"/>
        <v>0</v>
      </c>
      <c r="AI118" s="341">
        <f>Investissements!AJ11*Investissements!$G44</f>
        <v>0</v>
      </c>
      <c r="AJ118" s="341">
        <f>Investissements!AK11*Investissements!$G44</f>
        <v>0</v>
      </c>
      <c r="AK118" s="341">
        <f t="shared" si="41"/>
        <v>0</v>
      </c>
      <c r="AM118" s="353">
        <f>Investissements!AO11*Investissements!$G44</f>
        <v>0</v>
      </c>
      <c r="AN118" s="353">
        <f>Investissements!AP11*Investissements!$G44</f>
        <v>0</v>
      </c>
      <c r="AO118" s="353">
        <f>Investissements!AQ11*Investissements!$G44</f>
        <v>0</v>
      </c>
      <c r="AP118" s="353">
        <f>Investissements!AR11*Investissements!$G44</f>
        <v>0</v>
      </c>
      <c r="AQ118" s="353">
        <f>Investissements!AS11*Investissements!$G44</f>
        <v>0</v>
      </c>
    </row>
    <row r="119" spans="2:43" ht="15" customHeight="1">
      <c r="B119" s="377">
        <f>Investissements!C12</f>
        <v>0</v>
      </c>
      <c r="C119" s="341">
        <f>Investissements!D12*Investissements!$G45</f>
        <v>0</v>
      </c>
      <c r="D119" s="341">
        <f>Investissements!E12*Investissements!$G45</f>
        <v>0</v>
      </c>
      <c r="E119" s="341">
        <f>Investissements!F12*Investissements!$G45</f>
        <v>0</v>
      </c>
      <c r="F119" s="341">
        <f>Investissements!G12*Investissements!$G45</f>
        <v>0</v>
      </c>
      <c r="G119" s="341">
        <f>Investissements!H12*Investissements!$G45</f>
        <v>0</v>
      </c>
      <c r="H119" s="341">
        <f>Investissements!I12*Investissements!$G45</f>
        <v>0</v>
      </c>
      <c r="I119" s="341">
        <f>Investissements!J12*Investissements!$G45</f>
        <v>0</v>
      </c>
      <c r="J119" s="341">
        <f>Investissements!K12*Investissements!$G45</f>
        <v>0</v>
      </c>
      <c r="K119" s="341">
        <f>Investissements!L12*Investissements!$G45</f>
        <v>0</v>
      </c>
      <c r="L119" s="341">
        <f>Investissements!M12*Investissements!$G45</f>
        <v>0</v>
      </c>
      <c r="M119" s="341">
        <f>Investissements!N12*Investissements!$G45</f>
        <v>0</v>
      </c>
      <c r="N119" s="341">
        <f>Investissements!O12*Investissements!$G45</f>
        <v>0</v>
      </c>
      <c r="O119" s="341">
        <f t="shared" si="37"/>
        <v>0</v>
      </c>
      <c r="P119" s="341">
        <f>Investissements!Q12*Investissements!$G45</f>
        <v>0</v>
      </c>
      <c r="Q119" s="341">
        <f>Investissements!R12*Investissements!$G45</f>
        <v>0</v>
      </c>
      <c r="R119" s="341">
        <f>Investissements!S12*Investissements!$G45</f>
        <v>0</v>
      </c>
      <c r="S119" s="341">
        <f>Investissements!T12*Investissements!$G45</f>
        <v>0</v>
      </c>
      <c r="T119" s="341">
        <f>Investissements!U12*Investissements!$G45</f>
        <v>0</v>
      </c>
      <c r="U119" s="341">
        <f>Investissements!V12*Investissements!$G45</f>
        <v>0</v>
      </c>
      <c r="V119" s="341">
        <f>Investissements!W12*Investissements!$G45</f>
        <v>0</v>
      </c>
      <c r="W119" s="341">
        <f>Investissements!X12*Investissements!$G45</f>
        <v>0</v>
      </c>
      <c r="X119" s="341">
        <f>Investissements!Y12*Investissements!$G45</f>
        <v>0</v>
      </c>
      <c r="Y119" s="341">
        <f>Investissements!Z12*Investissements!$G45</f>
        <v>0</v>
      </c>
      <c r="Z119" s="341">
        <f>Investissements!AA12*Investissements!$G45</f>
        <v>0</v>
      </c>
      <c r="AA119" s="341">
        <f>Investissements!AB12*Investissements!$G45</f>
        <v>0</v>
      </c>
      <c r="AB119" s="341">
        <f t="shared" si="38"/>
        <v>0</v>
      </c>
      <c r="AC119" s="341">
        <f>Investissements!AD12*Investissements!$G45</f>
        <v>0</v>
      </c>
      <c r="AD119" s="341">
        <f>Investissements!AE12*Investissements!$G45</f>
        <v>0</v>
      </c>
      <c r="AE119" s="341">
        <f t="shared" si="39"/>
        <v>0</v>
      </c>
      <c r="AF119" s="341">
        <f>Investissements!AG12*Investissements!$G45</f>
        <v>0</v>
      </c>
      <c r="AG119" s="341">
        <f>Investissements!AH12*Investissements!$G45</f>
        <v>0</v>
      </c>
      <c r="AH119" s="341">
        <f t="shared" si="40"/>
        <v>0</v>
      </c>
      <c r="AI119" s="341">
        <f>Investissements!AJ12*Investissements!$G45</f>
        <v>0</v>
      </c>
      <c r="AJ119" s="341">
        <f>Investissements!AK12*Investissements!$G45</f>
        <v>0</v>
      </c>
      <c r="AK119" s="341">
        <f t="shared" si="41"/>
        <v>0</v>
      </c>
      <c r="AM119" s="353">
        <f>Investissements!AO12*Investissements!$G45</f>
        <v>0</v>
      </c>
      <c r="AN119" s="353">
        <f>Investissements!AP12*Investissements!$G45</f>
        <v>0</v>
      </c>
      <c r="AO119" s="353">
        <f>Investissements!AQ12*Investissements!$G45</f>
        <v>0</v>
      </c>
      <c r="AP119" s="353">
        <f>Investissements!AR12*Investissements!$G45</f>
        <v>0</v>
      </c>
      <c r="AQ119" s="353">
        <f>Investissements!AS12*Investissements!$G45</f>
        <v>0</v>
      </c>
    </row>
    <row r="120" spans="2:43" ht="15" customHeight="1">
      <c r="B120" s="377">
        <f>Investissements!C13</f>
        <v>0</v>
      </c>
      <c r="C120" s="341">
        <f>Investissements!D13*Investissements!$G46</f>
        <v>0</v>
      </c>
      <c r="D120" s="341">
        <f>Investissements!E13*Investissements!$G46</f>
        <v>0</v>
      </c>
      <c r="E120" s="341">
        <f>Investissements!F13*Investissements!$G46</f>
        <v>0</v>
      </c>
      <c r="F120" s="341">
        <f>Investissements!G13*Investissements!$G46</f>
        <v>0</v>
      </c>
      <c r="G120" s="341">
        <f>Investissements!H13*Investissements!$G46</f>
        <v>0</v>
      </c>
      <c r="H120" s="341">
        <f>Investissements!I13*Investissements!$G46</f>
        <v>0</v>
      </c>
      <c r="I120" s="341">
        <f>Investissements!J13*Investissements!$G46</f>
        <v>0</v>
      </c>
      <c r="J120" s="341">
        <f>Investissements!K13*Investissements!$G46</f>
        <v>0</v>
      </c>
      <c r="K120" s="341">
        <f>Investissements!L13*Investissements!$G46</f>
        <v>0</v>
      </c>
      <c r="L120" s="341">
        <f>Investissements!M13*Investissements!$G46</f>
        <v>0</v>
      </c>
      <c r="M120" s="341">
        <f>Investissements!N13*Investissements!$G46</f>
        <v>0</v>
      </c>
      <c r="N120" s="341">
        <f>Investissements!O13*Investissements!$G46</f>
        <v>0</v>
      </c>
      <c r="O120" s="341">
        <f t="shared" si="37"/>
        <v>0</v>
      </c>
      <c r="P120" s="341">
        <f>Investissements!Q13*Investissements!$G46</f>
        <v>0</v>
      </c>
      <c r="Q120" s="341">
        <f>Investissements!R13*Investissements!$G46</f>
        <v>0</v>
      </c>
      <c r="R120" s="341">
        <f>Investissements!S13*Investissements!$G46</f>
        <v>0</v>
      </c>
      <c r="S120" s="341">
        <f>Investissements!T13*Investissements!$G46</f>
        <v>0</v>
      </c>
      <c r="T120" s="341">
        <f>Investissements!U13*Investissements!$G46</f>
        <v>0</v>
      </c>
      <c r="U120" s="341">
        <f>Investissements!V13*Investissements!$G46</f>
        <v>0</v>
      </c>
      <c r="V120" s="341">
        <f>Investissements!W13*Investissements!$G46</f>
        <v>0</v>
      </c>
      <c r="W120" s="341">
        <f>Investissements!X13*Investissements!$G46</f>
        <v>0</v>
      </c>
      <c r="X120" s="341">
        <f>Investissements!Y13*Investissements!$G46</f>
        <v>0</v>
      </c>
      <c r="Y120" s="341">
        <f>Investissements!Z13*Investissements!$G46</f>
        <v>0</v>
      </c>
      <c r="Z120" s="341">
        <f>Investissements!AA13*Investissements!$G46</f>
        <v>0</v>
      </c>
      <c r="AA120" s="341">
        <f>Investissements!AB13*Investissements!$G46</f>
        <v>0</v>
      </c>
      <c r="AB120" s="341">
        <f t="shared" si="38"/>
        <v>0</v>
      </c>
      <c r="AC120" s="341">
        <f>Investissements!AD13*Investissements!$G46</f>
        <v>0</v>
      </c>
      <c r="AD120" s="341">
        <f>Investissements!AE13*Investissements!$G46</f>
        <v>0</v>
      </c>
      <c r="AE120" s="341">
        <f t="shared" si="39"/>
        <v>0</v>
      </c>
      <c r="AF120" s="341">
        <f>Investissements!AG13*Investissements!$G46</f>
        <v>0</v>
      </c>
      <c r="AG120" s="341">
        <f>Investissements!AH13*Investissements!$G46</f>
        <v>0</v>
      </c>
      <c r="AH120" s="341">
        <f t="shared" si="40"/>
        <v>0</v>
      </c>
      <c r="AI120" s="341">
        <f>Investissements!AJ13*Investissements!$G46</f>
        <v>0</v>
      </c>
      <c r="AJ120" s="341">
        <f>Investissements!AK13*Investissements!$G46</f>
        <v>0</v>
      </c>
      <c r="AK120" s="341">
        <f t="shared" si="41"/>
        <v>0</v>
      </c>
      <c r="AM120" s="353">
        <f>Investissements!AO13*Investissements!$G46</f>
        <v>0</v>
      </c>
      <c r="AN120" s="353">
        <f>Investissements!AP13*Investissements!$G46</f>
        <v>0</v>
      </c>
      <c r="AO120" s="353">
        <f>Investissements!AQ13*Investissements!$G46</f>
        <v>0</v>
      </c>
      <c r="AP120" s="353">
        <f>Investissements!AR13*Investissements!$G46</f>
        <v>0</v>
      </c>
      <c r="AQ120" s="353">
        <f>Investissements!AS13*Investissements!$G46</f>
        <v>0</v>
      </c>
    </row>
    <row r="121" spans="2:43" ht="15" customHeight="1">
      <c r="B121" s="377">
        <f>Investissements!C14</f>
        <v>0</v>
      </c>
      <c r="C121" s="341">
        <f>Investissements!D14*Investissements!$G47</f>
        <v>0</v>
      </c>
      <c r="D121" s="341">
        <f>Investissements!E14*Investissements!$G47</f>
        <v>0</v>
      </c>
      <c r="E121" s="341">
        <f>Investissements!F14*Investissements!$G47</f>
        <v>0</v>
      </c>
      <c r="F121" s="341">
        <f>Investissements!G14*Investissements!$G47</f>
        <v>0</v>
      </c>
      <c r="G121" s="341">
        <f>Investissements!H14*Investissements!$G47</f>
        <v>0</v>
      </c>
      <c r="H121" s="341">
        <f>Investissements!I14*Investissements!$G47</f>
        <v>0</v>
      </c>
      <c r="I121" s="341">
        <f>Investissements!J14*Investissements!$G47</f>
        <v>0</v>
      </c>
      <c r="J121" s="341">
        <f>Investissements!K14*Investissements!$G47</f>
        <v>0</v>
      </c>
      <c r="K121" s="341">
        <f>Investissements!L14*Investissements!$G47</f>
        <v>0</v>
      </c>
      <c r="L121" s="341">
        <f>Investissements!M14*Investissements!$G47</f>
        <v>0</v>
      </c>
      <c r="M121" s="341">
        <f>Investissements!N14*Investissements!$G47</f>
        <v>0</v>
      </c>
      <c r="N121" s="341">
        <f>Investissements!O14*Investissements!$G47</f>
        <v>0</v>
      </c>
      <c r="O121" s="341">
        <f t="shared" si="37"/>
        <v>0</v>
      </c>
      <c r="P121" s="341">
        <f>Investissements!Q14*Investissements!$G47</f>
        <v>0</v>
      </c>
      <c r="Q121" s="341">
        <f>Investissements!R14*Investissements!$G47</f>
        <v>0</v>
      </c>
      <c r="R121" s="341">
        <f>Investissements!S14*Investissements!$G47</f>
        <v>0</v>
      </c>
      <c r="S121" s="341">
        <f>Investissements!T14*Investissements!$G47</f>
        <v>0</v>
      </c>
      <c r="T121" s="341">
        <f>Investissements!U14*Investissements!$G47</f>
        <v>0</v>
      </c>
      <c r="U121" s="341">
        <f>Investissements!V14*Investissements!$G47</f>
        <v>0</v>
      </c>
      <c r="V121" s="341">
        <f>Investissements!W14*Investissements!$G47</f>
        <v>0</v>
      </c>
      <c r="W121" s="341">
        <f>Investissements!X14*Investissements!$G47</f>
        <v>0</v>
      </c>
      <c r="X121" s="341">
        <f>Investissements!Y14*Investissements!$G47</f>
        <v>0</v>
      </c>
      <c r="Y121" s="341">
        <f>Investissements!Z14*Investissements!$G47</f>
        <v>0</v>
      </c>
      <c r="Z121" s="341">
        <f>Investissements!AA14*Investissements!$G47</f>
        <v>0</v>
      </c>
      <c r="AA121" s="341">
        <f>Investissements!AB14*Investissements!$G47</f>
        <v>0</v>
      </c>
      <c r="AB121" s="341">
        <f t="shared" si="38"/>
        <v>0</v>
      </c>
      <c r="AC121" s="341">
        <f>Investissements!AD14*Investissements!$G47</f>
        <v>0</v>
      </c>
      <c r="AD121" s="341">
        <f>Investissements!AE14*Investissements!$G47</f>
        <v>0</v>
      </c>
      <c r="AE121" s="341">
        <f t="shared" si="39"/>
        <v>0</v>
      </c>
      <c r="AF121" s="341">
        <f>Investissements!AG14*Investissements!$G47</f>
        <v>0</v>
      </c>
      <c r="AG121" s="341">
        <f>Investissements!AH14*Investissements!$G47</f>
        <v>0</v>
      </c>
      <c r="AH121" s="341">
        <f t="shared" si="40"/>
        <v>0</v>
      </c>
      <c r="AI121" s="341">
        <f>Investissements!AJ14*Investissements!$G47</f>
        <v>0</v>
      </c>
      <c r="AJ121" s="341">
        <f>Investissements!AK14*Investissements!$G47</f>
        <v>0</v>
      </c>
      <c r="AK121" s="341">
        <f t="shared" si="41"/>
        <v>0</v>
      </c>
      <c r="AM121" s="353">
        <f>Investissements!AO14*Investissements!$G47</f>
        <v>0</v>
      </c>
      <c r="AN121" s="353">
        <f>Investissements!AP14*Investissements!$G47</f>
        <v>0</v>
      </c>
      <c r="AO121" s="353">
        <f>Investissements!AQ14*Investissements!$G47</f>
        <v>0</v>
      </c>
      <c r="AP121" s="353">
        <f>Investissements!AR14*Investissements!$G47</f>
        <v>0</v>
      </c>
      <c r="AQ121" s="353">
        <f>Investissements!AS14*Investissements!$G47</f>
        <v>0</v>
      </c>
    </row>
    <row r="122" spans="2:43" ht="15" customHeight="1">
      <c r="B122" s="377">
        <f>Investissements!C15</f>
        <v>0</v>
      </c>
      <c r="C122" s="341">
        <f>Investissements!D15*Investissements!$G48</f>
        <v>0</v>
      </c>
      <c r="D122" s="341">
        <f>Investissements!E15*Investissements!$G48</f>
        <v>0</v>
      </c>
      <c r="E122" s="341">
        <f>Investissements!F15*Investissements!$G48</f>
        <v>0</v>
      </c>
      <c r="F122" s="341">
        <f>Investissements!G15*Investissements!$G48</f>
        <v>0</v>
      </c>
      <c r="G122" s="341">
        <f>Investissements!H15*Investissements!$G48</f>
        <v>0</v>
      </c>
      <c r="H122" s="341">
        <f>Investissements!I15*Investissements!$G48</f>
        <v>0</v>
      </c>
      <c r="I122" s="341">
        <f>Investissements!J15*Investissements!$G48</f>
        <v>0</v>
      </c>
      <c r="J122" s="341">
        <f>Investissements!K15*Investissements!$G48</f>
        <v>0</v>
      </c>
      <c r="K122" s="341">
        <f>Investissements!L15*Investissements!$G48</f>
        <v>0</v>
      </c>
      <c r="L122" s="341">
        <f>Investissements!M15*Investissements!$G48</f>
        <v>0</v>
      </c>
      <c r="M122" s="341">
        <f>Investissements!N15*Investissements!$G48</f>
        <v>0</v>
      </c>
      <c r="N122" s="341">
        <f>Investissements!O15*Investissements!$G48</f>
        <v>0</v>
      </c>
      <c r="O122" s="341">
        <f t="shared" si="37"/>
        <v>0</v>
      </c>
      <c r="P122" s="341">
        <f>Investissements!Q15*Investissements!$G48</f>
        <v>0</v>
      </c>
      <c r="Q122" s="341">
        <f>Investissements!R15*Investissements!$G48</f>
        <v>0</v>
      </c>
      <c r="R122" s="341">
        <f>Investissements!S15*Investissements!$G48</f>
        <v>0</v>
      </c>
      <c r="S122" s="341">
        <f>Investissements!T15*Investissements!$G48</f>
        <v>0</v>
      </c>
      <c r="T122" s="341">
        <f>Investissements!U15*Investissements!$G48</f>
        <v>0</v>
      </c>
      <c r="U122" s="341">
        <f>Investissements!V15*Investissements!$G48</f>
        <v>0</v>
      </c>
      <c r="V122" s="341">
        <f>Investissements!W15*Investissements!$G48</f>
        <v>0</v>
      </c>
      <c r="W122" s="341">
        <f>Investissements!X15*Investissements!$G48</f>
        <v>0</v>
      </c>
      <c r="X122" s="341">
        <f>Investissements!Y15*Investissements!$G48</f>
        <v>0</v>
      </c>
      <c r="Y122" s="341">
        <f>Investissements!Z15*Investissements!$G48</f>
        <v>0</v>
      </c>
      <c r="Z122" s="341">
        <f>Investissements!AA15*Investissements!$G48</f>
        <v>0</v>
      </c>
      <c r="AA122" s="341">
        <f>Investissements!AB15*Investissements!$G48</f>
        <v>0</v>
      </c>
      <c r="AB122" s="341">
        <f t="shared" si="38"/>
        <v>0</v>
      </c>
      <c r="AC122" s="341">
        <f>Investissements!AD15*Investissements!$G48</f>
        <v>0</v>
      </c>
      <c r="AD122" s="341">
        <f>Investissements!AE15*Investissements!$G48</f>
        <v>0</v>
      </c>
      <c r="AE122" s="341">
        <f t="shared" si="39"/>
        <v>0</v>
      </c>
      <c r="AF122" s="341">
        <f>Investissements!AG15*Investissements!$G48</f>
        <v>0</v>
      </c>
      <c r="AG122" s="341">
        <f>Investissements!AH15*Investissements!$G48</f>
        <v>0</v>
      </c>
      <c r="AH122" s="341">
        <f t="shared" si="40"/>
        <v>0</v>
      </c>
      <c r="AI122" s="341">
        <f>Investissements!AJ15*Investissements!$G48</f>
        <v>0</v>
      </c>
      <c r="AJ122" s="341">
        <f>Investissements!AK15*Investissements!$G48</f>
        <v>0</v>
      </c>
      <c r="AK122" s="341">
        <f t="shared" si="41"/>
        <v>0</v>
      </c>
      <c r="AM122" s="353">
        <f>Investissements!AO15*Investissements!$G48</f>
        <v>0</v>
      </c>
      <c r="AN122" s="353">
        <f>Investissements!AP15*Investissements!$G48</f>
        <v>0</v>
      </c>
      <c r="AO122" s="353">
        <f>Investissements!AQ15*Investissements!$G48</f>
        <v>0</v>
      </c>
      <c r="AP122" s="353">
        <f>Investissements!AR15*Investissements!$G48</f>
        <v>0</v>
      </c>
      <c r="AQ122" s="353">
        <f>Investissements!AS15*Investissements!$G48</f>
        <v>0</v>
      </c>
    </row>
    <row r="123" spans="2:43" ht="15" customHeight="1">
      <c r="B123" s="377">
        <f>Investissements!C16</f>
        <v>0</v>
      </c>
      <c r="C123" s="341">
        <f>Investissements!D16*Investissements!$G49</f>
        <v>0</v>
      </c>
      <c r="D123" s="341">
        <f>Investissements!E16*Investissements!$G49</f>
        <v>0</v>
      </c>
      <c r="E123" s="341">
        <f>Investissements!F16*Investissements!$G49</f>
        <v>0</v>
      </c>
      <c r="F123" s="341">
        <f>Investissements!G16*Investissements!$G49</f>
        <v>0</v>
      </c>
      <c r="G123" s="341">
        <f>Investissements!H16*Investissements!$G49</f>
        <v>0</v>
      </c>
      <c r="H123" s="341">
        <f>Investissements!I16*Investissements!$G49</f>
        <v>0</v>
      </c>
      <c r="I123" s="341">
        <f>Investissements!J16*Investissements!$G49</f>
        <v>0</v>
      </c>
      <c r="J123" s="341">
        <f>Investissements!K16*Investissements!$G49</f>
        <v>0</v>
      </c>
      <c r="K123" s="341">
        <f>Investissements!L16*Investissements!$G49</f>
        <v>0</v>
      </c>
      <c r="L123" s="341">
        <f>Investissements!M16*Investissements!$G49</f>
        <v>0</v>
      </c>
      <c r="M123" s="341">
        <f>Investissements!N16*Investissements!$G49</f>
        <v>0</v>
      </c>
      <c r="N123" s="341">
        <f>Investissements!O16*Investissements!$G49</f>
        <v>0</v>
      </c>
      <c r="O123" s="341">
        <f t="shared" si="37"/>
        <v>0</v>
      </c>
      <c r="P123" s="341">
        <f>Investissements!Q16*Investissements!$G49</f>
        <v>0</v>
      </c>
      <c r="Q123" s="341">
        <f>Investissements!R16*Investissements!$G49</f>
        <v>0</v>
      </c>
      <c r="R123" s="341">
        <f>Investissements!S16*Investissements!$G49</f>
        <v>0</v>
      </c>
      <c r="S123" s="341">
        <f>Investissements!T16*Investissements!$G49</f>
        <v>0</v>
      </c>
      <c r="T123" s="341">
        <f>Investissements!U16*Investissements!$G49</f>
        <v>0</v>
      </c>
      <c r="U123" s="341">
        <f>Investissements!V16*Investissements!$G49</f>
        <v>0</v>
      </c>
      <c r="V123" s="341">
        <f>Investissements!W16*Investissements!$G49</f>
        <v>0</v>
      </c>
      <c r="W123" s="341">
        <f>Investissements!X16*Investissements!$G49</f>
        <v>0</v>
      </c>
      <c r="X123" s="341">
        <f>Investissements!Y16*Investissements!$G49</f>
        <v>0</v>
      </c>
      <c r="Y123" s="341">
        <f>Investissements!Z16*Investissements!$G49</f>
        <v>0</v>
      </c>
      <c r="Z123" s="341">
        <f>Investissements!AA16*Investissements!$G49</f>
        <v>0</v>
      </c>
      <c r="AA123" s="341">
        <f>Investissements!AB16*Investissements!$G49</f>
        <v>0</v>
      </c>
      <c r="AB123" s="341">
        <f t="shared" si="38"/>
        <v>0</v>
      </c>
      <c r="AC123" s="341">
        <f>Investissements!AD16*Investissements!$G49</f>
        <v>0</v>
      </c>
      <c r="AD123" s="341">
        <f>Investissements!AE16*Investissements!$G49</f>
        <v>0</v>
      </c>
      <c r="AE123" s="341">
        <f t="shared" si="39"/>
        <v>0</v>
      </c>
      <c r="AF123" s="341">
        <f>Investissements!AG16*Investissements!$G49</f>
        <v>0</v>
      </c>
      <c r="AG123" s="341">
        <f>Investissements!AH16*Investissements!$G49</f>
        <v>0</v>
      </c>
      <c r="AH123" s="341">
        <f t="shared" si="40"/>
        <v>0</v>
      </c>
      <c r="AI123" s="341">
        <f>Investissements!AJ16*Investissements!$G49</f>
        <v>0</v>
      </c>
      <c r="AJ123" s="341">
        <f>Investissements!AK16*Investissements!$G49</f>
        <v>0</v>
      </c>
      <c r="AK123" s="341">
        <f t="shared" si="41"/>
        <v>0</v>
      </c>
      <c r="AM123" s="353">
        <f>Investissements!AO16*Investissements!$G49</f>
        <v>0</v>
      </c>
      <c r="AN123" s="353">
        <f>Investissements!AP16*Investissements!$G49</f>
        <v>0</v>
      </c>
      <c r="AO123" s="353">
        <f>Investissements!AQ16*Investissements!$G49</f>
        <v>0</v>
      </c>
      <c r="AP123" s="353">
        <f>Investissements!AR16*Investissements!$G49</f>
        <v>0</v>
      </c>
      <c r="AQ123" s="353">
        <f>Investissements!AS16*Investissements!$G49</f>
        <v>0</v>
      </c>
    </row>
    <row r="124" spans="2:43" ht="15" customHeight="1">
      <c r="B124" s="377">
        <f>Investissements!C17</f>
        <v>0</v>
      </c>
      <c r="C124" s="341">
        <f>Investissements!D17*Investissements!$G50</f>
        <v>0</v>
      </c>
      <c r="D124" s="341">
        <f>Investissements!E17*Investissements!$G50</f>
        <v>0</v>
      </c>
      <c r="E124" s="341">
        <f>Investissements!F17*Investissements!$G50</f>
        <v>0</v>
      </c>
      <c r="F124" s="341">
        <f>Investissements!G17*Investissements!$G50</f>
        <v>0</v>
      </c>
      <c r="G124" s="341">
        <f>Investissements!H17*Investissements!$G50</f>
        <v>0</v>
      </c>
      <c r="H124" s="341">
        <f>Investissements!I17*Investissements!$G50</f>
        <v>0</v>
      </c>
      <c r="I124" s="341">
        <f>Investissements!J17*Investissements!$G50</f>
        <v>0</v>
      </c>
      <c r="J124" s="341">
        <f>Investissements!K17*Investissements!$G50</f>
        <v>0</v>
      </c>
      <c r="K124" s="341">
        <f>Investissements!L17*Investissements!$G50</f>
        <v>0</v>
      </c>
      <c r="L124" s="341">
        <f>Investissements!M17*Investissements!$G50</f>
        <v>0</v>
      </c>
      <c r="M124" s="341">
        <f>Investissements!N17*Investissements!$G50</f>
        <v>0</v>
      </c>
      <c r="N124" s="341">
        <f>Investissements!O17*Investissements!$G50</f>
        <v>0</v>
      </c>
      <c r="O124" s="341">
        <f t="shared" si="37"/>
        <v>0</v>
      </c>
      <c r="P124" s="341">
        <f>Investissements!Q17*Investissements!$G50</f>
        <v>0</v>
      </c>
      <c r="Q124" s="341">
        <f>Investissements!R17*Investissements!$G50</f>
        <v>0</v>
      </c>
      <c r="R124" s="341">
        <f>Investissements!S17*Investissements!$G50</f>
        <v>0</v>
      </c>
      <c r="S124" s="341">
        <f>Investissements!T17*Investissements!$G50</f>
        <v>0</v>
      </c>
      <c r="T124" s="341">
        <f>Investissements!U17*Investissements!$G50</f>
        <v>0</v>
      </c>
      <c r="U124" s="341">
        <f>Investissements!V17*Investissements!$G50</f>
        <v>0</v>
      </c>
      <c r="V124" s="341">
        <f>Investissements!W17*Investissements!$G50</f>
        <v>0</v>
      </c>
      <c r="W124" s="341">
        <f>Investissements!X17*Investissements!$G50</f>
        <v>0</v>
      </c>
      <c r="X124" s="341">
        <f>Investissements!Y17*Investissements!$G50</f>
        <v>0</v>
      </c>
      <c r="Y124" s="341">
        <f>Investissements!Z17*Investissements!$G50</f>
        <v>0</v>
      </c>
      <c r="Z124" s="341">
        <f>Investissements!AA17*Investissements!$G50</f>
        <v>0</v>
      </c>
      <c r="AA124" s="341">
        <f>Investissements!AB17*Investissements!$G50</f>
        <v>0</v>
      </c>
      <c r="AB124" s="341">
        <f t="shared" si="38"/>
        <v>0</v>
      </c>
      <c r="AC124" s="341">
        <f>Investissements!AD17*Investissements!$G50</f>
        <v>0</v>
      </c>
      <c r="AD124" s="341">
        <f>Investissements!AE17*Investissements!$G50</f>
        <v>0</v>
      </c>
      <c r="AE124" s="341">
        <f t="shared" si="39"/>
        <v>0</v>
      </c>
      <c r="AF124" s="341">
        <f>Investissements!AG17*Investissements!$G50</f>
        <v>0</v>
      </c>
      <c r="AG124" s="341">
        <f>Investissements!AH17*Investissements!$G50</f>
        <v>0</v>
      </c>
      <c r="AH124" s="341">
        <f t="shared" si="40"/>
        <v>0</v>
      </c>
      <c r="AI124" s="341">
        <f>Investissements!AJ17*Investissements!$G50</f>
        <v>0</v>
      </c>
      <c r="AJ124" s="341">
        <f>Investissements!AK17*Investissements!$G50</f>
        <v>0</v>
      </c>
      <c r="AK124" s="341">
        <f t="shared" si="41"/>
        <v>0</v>
      </c>
      <c r="AM124" s="353">
        <f>Investissements!AO17*Investissements!$G50</f>
        <v>0</v>
      </c>
      <c r="AN124" s="353">
        <f>Investissements!AP17*Investissements!$G50</f>
        <v>0</v>
      </c>
      <c r="AO124" s="353">
        <f>Investissements!AQ17*Investissements!$G50</f>
        <v>0</v>
      </c>
      <c r="AP124" s="353">
        <f>Investissements!AR17*Investissements!$G50</f>
        <v>0</v>
      </c>
      <c r="AQ124" s="353">
        <f>Investissements!AS17*Investissements!$G50</f>
        <v>0</v>
      </c>
    </row>
    <row r="125" spans="2:43" ht="15" customHeight="1">
      <c r="B125" s="377">
        <f>Investissements!C18</f>
        <v>0</v>
      </c>
      <c r="C125" s="341">
        <f>Investissements!D18*Investissements!$G51</f>
        <v>0</v>
      </c>
      <c r="D125" s="341">
        <f>Investissements!E18*Investissements!$G51</f>
        <v>0</v>
      </c>
      <c r="E125" s="341">
        <f>Investissements!F18*Investissements!$G51</f>
        <v>0</v>
      </c>
      <c r="F125" s="341">
        <f>Investissements!G18*Investissements!$G51</f>
        <v>0</v>
      </c>
      <c r="G125" s="341">
        <f>Investissements!H18*Investissements!$G51</f>
        <v>0</v>
      </c>
      <c r="H125" s="341">
        <f>Investissements!I18*Investissements!$G51</f>
        <v>0</v>
      </c>
      <c r="I125" s="341">
        <f>Investissements!J18*Investissements!$G51</f>
        <v>0</v>
      </c>
      <c r="J125" s="341">
        <f>Investissements!K18*Investissements!$G51</f>
        <v>0</v>
      </c>
      <c r="K125" s="341">
        <f>Investissements!L18*Investissements!$G51</f>
        <v>0</v>
      </c>
      <c r="L125" s="341">
        <f>Investissements!M18*Investissements!$G51</f>
        <v>0</v>
      </c>
      <c r="M125" s="341">
        <f>Investissements!N18*Investissements!$G51</f>
        <v>0</v>
      </c>
      <c r="N125" s="341">
        <f>Investissements!O18*Investissements!$G51</f>
        <v>0</v>
      </c>
      <c r="O125" s="341">
        <f t="shared" si="37"/>
        <v>0</v>
      </c>
      <c r="P125" s="341">
        <f>Investissements!Q18*Investissements!$G51</f>
        <v>0</v>
      </c>
      <c r="Q125" s="341">
        <f>Investissements!R18*Investissements!$G51</f>
        <v>0</v>
      </c>
      <c r="R125" s="341">
        <f>Investissements!S18*Investissements!$G51</f>
        <v>0</v>
      </c>
      <c r="S125" s="341">
        <f>Investissements!T18*Investissements!$G51</f>
        <v>0</v>
      </c>
      <c r="T125" s="341">
        <f>Investissements!U18*Investissements!$G51</f>
        <v>0</v>
      </c>
      <c r="U125" s="341">
        <f>Investissements!V18*Investissements!$G51</f>
        <v>0</v>
      </c>
      <c r="V125" s="341">
        <f>Investissements!W18*Investissements!$G51</f>
        <v>0</v>
      </c>
      <c r="W125" s="341">
        <f>Investissements!X18*Investissements!$G51</f>
        <v>0</v>
      </c>
      <c r="X125" s="341">
        <f>Investissements!Y18*Investissements!$G51</f>
        <v>0</v>
      </c>
      <c r="Y125" s="341">
        <f>Investissements!Z18*Investissements!$G51</f>
        <v>0</v>
      </c>
      <c r="Z125" s="341">
        <f>Investissements!AA18*Investissements!$G51</f>
        <v>0</v>
      </c>
      <c r="AA125" s="341">
        <f>Investissements!AB18*Investissements!$G51</f>
        <v>0</v>
      </c>
      <c r="AB125" s="341">
        <f t="shared" si="38"/>
        <v>0</v>
      </c>
      <c r="AC125" s="341">
        <f>Investissements!AD18*Investissements!$G51</f>
        <v>0</v>
      </c>
      <c r="AD125" s="341">
        <f>Investissements!AE18*Investissements!$G51</f>
        <v>0</v>
      </c>
      <c r="AE125" s="341">
        <f t="shared" si="39"/>
        <v>0</v>
      </c>
      <c r="AF125" s="341">
        <f>Investissements!AG18*Investissements!$G51</f>
        <v>0</v>
      </c>
      <c r="AG125" s="341">
        <f>Investissements!AH18*Investissements!$G51</f>
        <v>0</v>
      </c>
      <c r="AH125" s="341">
        <f t="shared" si="40"/>
        <v>0</v>
      </c>
      <c r="AI125" s="341">
        <f>Investissements!AJ18*Investissements!$G51</f>
        <v>0</v>
      </c>
      <c r="AJ125" s="341">
        <f>Investissements!AK18*Investissements!$G51</f>
        <v>0</v>
      </c>
      <c r="AK125" s="341">
        <f t="shared" si="41"/>
        <v>0</v>
      </c>
      <c r="AM125" s="353">
        <f>Investissements!AO18*Investissements!$G51</f>
        <v>0</v>
      </c>
      <c r="AN125" s="353">
        <f>Investissements!AP18*Investissements!$G51</f>
        <v>0</v>
      </c>
      <c r="AO125" s="353">
        <f>Investissements!AQ18*Investissements!$G51</f>
        <v>0</v>
      </c>
      <c r="AP125" s="353">
        <f>Investissements!AR18*Investissements!$G51</f>
        <v>0</v>
      </c>
      <c r="AQ125" s="353">
        <f>Investissements!AS18*Investissements!$G51</f>
        <v>0</v>
      </c>
    </row>
    <row r="126" spans="2:43" ht="15" customHeight="1">
      <c r="B126" s="377">
        <f>Investissements!C19</f>
        <v>0</v>
      </c>
      <c r="C126" s="341">
        <f>Investissements!D19*Investissements!$G52</f>
        <v>0</v>
      </c>
      <c r="D126" s="341">
        <f>Investissements!E19*Investissements!$G52</f>
        <v>0</v>
      </c>
      <c r="E126" s="341">
        <f>Investissements!F19*Investissements!$G52</f>
        <v>0</v>
      </c>
      <c r="F126" s="341">
        <f>Investissements!G19*Investissements!$G52</f>
        <v>0</v>
      </c>
      <c r="G126" s="341">
        <f>Investissements!H19*Investissements!$G52</f>
        <v>0</v>
      </c>
      <c r="H126" s="341">
        <f>Investissements!I19*Investissements!$G52</f>
        <v>0</v>
      </c>
      <c r="I126" s="341">
        <f>Investissements!J19*Investissements!$G52</f>
        <v>0</v>
      </c>
      <c r="J126" s="341">
        <f>Investissements!K19*Investissements!$G52</f>
        <v>0</v>
      </c>
      <c r="K126" s="341">
        <f>Investissements!L19*Investissements!$G52</f>
        <v>0</v>
      </c>
      <c r="L126" s="341">
        <f>Investissements!M19*Investissements!$G52</f>
        <v>0</v>
      </c>
      <c r="M126" s="341">
        <f>Investissements!N19*Investissements!$G52</f>
        <v>0</v>
      </c>
      <c r="N126" s="341">
        <f>Investissements!O19*Investissements!$G52</f>
        <v>0</v>
      </c>
      <c r="O126" s="341">
        <f t="shared" si="37"/>
        <v>0</v>
      </c>
      <c r="P126" s="341">
        <f>Investissements!Q19*Investissements!$G52</f>
        <v>0</v>
      </c>
      <c r="Q126" s="341">
        <f>Investissements!R19*Investissements!$G52</f>
        <v>0</v>
      </c>
      <c r="R126" s="341">
        <f>Investissements!S19*Investissements!$G52</f>
        <v>0</v>
      </c>
      <c r="S126" s="341">
        <f>Investissements!T19*Investissements!$G52</f>
        <v>0</v>
      </c>
      <c r="T126" s="341">
        <f>Investissements!U19*Investissements!$G52</f>
        <v>0</v>
      </c>
      <c r="U126" s="341">
        <f>Investissements!V19*Investissements!$G52</f>
        <v>0</v>
      </c>
      <c r="V126" s="341">
        <f>Investissements!W19*Investissements!$G52</f>
        <v>0</v>
      </c>
      <c r="W126" s="341">
        <f>Investissements!X19*Investissements!$G52</f>
        <v>0</v>
      </c>
      <c r="X126" s="341">
        <f>Investissements!Y19*Investissements!$G52</f>
        <v>0</v>
      </c>
      <c r="Y126" s="341">
        <f>Investissements!Z19*Investissements!$G52</f>
        <v>0</v>
      </c>
      <c r="Z126" s="341">
        <f>Investissements!AA19*Investissements!$G52</f>
        <v>0</v>
      </c>
      <c r="AA126" s="341">
        <f>Investissements!AB19*Investissements!$G52</f>
        <v>0</v>
      </c>
      <c r="AB126" s="341">
        <f t="shared" si="38"/>
        <v>0</v>
      </c>
      <c r="AC126" s="341">
        <f>Investissements!AD19*Investissements!$G52</f>
        <v>0</v>
      </c>
      <c r="AD126" s="341">
        <f>Investissements!AE19*Investissements!$G52</f>
        <v>0</v>
      </c>
      <c r="AE126" s="341">
        <f t="shared" si="39"/>
        <v>0</v>
      </c>
      <c r="AF126" s="341">
        <f>Investissements!AG19*Investissements!$G52</f>
        <v>0</v>
      </c>
      <c r="AG126" s="341">
        <f>Investissements!AH19*Investissements!$G52</f>
        <v>0</v>
      </c>
      <c r="AH126" s="341">
        <f t="shared" si="40"/>
        <v>0</v>
      </c>
      <c r="AI126" s="341">
        <f>Investissements!AJ19*Investissements!$G52</f>
        <v>0</v>
      </c>
      <c r="AJ126" s="341">
        <f>Investissements!AK19*Investissements!$G52</f>
        <v>0</v>
      </c>
      <c r="AK126" s="341">
        <f t="shared" si="41"/>
        <v>0</v>
      </c>
      <c r="AM126" s="353">
        <f>Investissements!AO19*Investissements!$G52</f>
        <v>0</v>
      </c>
      <c r="AN126" s="353">
        <f>Investissements!AP19*Investissements!$G52</f>
        <v>0</v>
      </c>
      <c r="AO126" s="353">
        <f>Investissements!AQ19*Investissements!$G52</f>
        <v>0</v>
      </c>
      <c r="AP126" s="353">
        <f>Investissements!AR19*Investissements!$G52</f>
        <v>0</v>
      </c>
      <c r="AQ126" s="353">
        <f>Investissements!AS19*Investissements!$G52</f>
        <v>0</v>
      </c>
    </row>
    <row r="127" spans="2:43" ht="15" customHeight="1">
      <c r="B127" s="377">
        <f>Investissements!C20</f>
        <v>0</v>
      </c>
      <c r="C127" s="341">
        <f>Investissements!D20*Investissements!$G53</f>
        <v>0</v>
      </c>
      <c r="D127" s="341">
        <f>Investissements!E20*Investissements!$G53</f>
        <v>0</v>
      </c>
      <c r="E127" s="341">
        <f>Investissements!F20*Investissements!$G53</f>
        <v>0</v>
      </c>
      <c r="F127" s="341">
        <f>Investissements!G20*Investissements!$G53</f>
        <v>0</v>
      </c>
      <c r="G127" s="341">
        <f>Investissements!H20*Investissements!$G53</f>
        <v>0</v>
      </c>
      <c r="H127" s="341">
        <f>Investissements!I20*Investissements!$G53</f>
        <v>0</v>
      </c>
      <c r="I127" s="341">
        <f>Investissements!J20*Investissements!$G53</f>
        <v>0</v>
      </c>
      <c r="J127" s="341">
        <f>Investissements!K20*Investissements!$G53</f>
        <v>0</v>
      </c>
      <c r="K127" s="341">
        <f>Investissements!L20*Investissements!$G53</f>
        <v>0</v>
      </c>
      <c r="L127" s="341">
        <f>Investissements!M20*Investissements!$G53</f>
        <v>0</v>
      </c>
      <c r="M127" s="341">
        <f>Investissements!N20*Investissements!$G53</f>
        <v>0</v>
      </c>
      <c r="N127" s="341">
        <f>Investissements!O20*Investissements!$G53</f>
        <v>0</v>
      </c>
      <c r="O127" s="341">
        <f t="shared" si="37"/>
        <v>0</v>
      </c>
      <c r="P127" s="341">
        <f>Investissements!Q20*Investissements!$G53</f>
        <v>0</v>
      </c>
      <c r="Q127" s="341">
        <f>Investissements!R20*Investissements!$G53</f>
        <v>0</v>
      </c>
      <c r="R127" s="341">
        <f>Investissements!S20*Investissements!$G53</f>
        <v>0</v>
      </c>
      <c r="S127" s="341">
        <f>Investissements!T20*Investissements!$G53</f>
        <v>0</v>
      </c>
      <c r="T127" s="341">
        <f>Investissements!U20*Investissements!$G53</f>
        <v>0</v>
      </c>
      <c r="U127" s="341">
        <f>Investissements!V20*Investissements!$G53</f>
        <v>0</v>
      </c>
      <c r="V127" s="341">
        <f>Investissements!W20*Investissements!$G53</f>
        <v>0</v>
      </c>
      <c r="W127" s="341">
        <f>Investissements!X20*Investissements!$G53</f>
        <v>0</v>
      </c>
      <c r="X127" s="341">
        <f>Investissements!Y20*Investissements!$G53</f>
        <v>0</v>
      </c>
      <c r="Y127" s="341">
        <f>Investissements!Z20*Investissements!$G53</f>
        <v>0</v>
      </c>
      <c r="Z127" s="341">
        <f>Investissements!AA20*Investissements!$G53</f>
        <v>0</v>
      </c>
      <c r="AA127" s="341">
        <f>Investissements!AB20*Investissements!$G53</f>
        <v>0</v>
      </c>
      <c r="AB127" s="341">
        <f t="shared" si="38"/>
        <v>0</v>
      </c>
      <c r="AC127" s="341">
        <f>Investissements!AD20*Investissements!$G53</f>
        <v>0</v>
      </c>
      <c r="AD127" s="341">
        <f>Investissements!AE20*Investissements!$G53</f>
        <v>0</v>
      </c>
      <c r="AE127" s="341">
        <f t="shared" si="39"/>
        <v>0</v>
      </c>
      <c r="AF127" s="341">
        <f>Investissements!AG20*Investissements!$G53</f>
        <v>0</v>
      </c>
      <c r="AG127" s="341">
        <f>Investissements!AH20*Investissements!$G53</f>
        <v>0</v>
      </c>
      <c r="AH127" s="341">
        <f t="shared" si="40"/>
        <v>0</v>
      </c>
      <c r="AI127" s="341">
        <f>Investissements!AJ20*Investissements!$G53</f>
        <v>0</v>
      </c>
      <c r="AJ127" s="341">
        <f>Investissements!AK20*Investissements!$G53</f>
        <v>0</v>
      </c>
      <c r="AK127" s="341">
        <f t="shared" si="41"/>
        <v>0</v>
      </c>
      <c r="AM127" s="353">
        <f>Investissements!AO20*Investissements!$G53</f>
        <v>0</v>
      </c>
      <c r="AN127" s="353">
        <f>Investissements!AP20*Investissements!$G53</f>
        <v>0</v>
      </c>
      <c r="AO127" s="353">
        <f>Investissements!AQ20*Investissements!$G53</f>
        <v>0</v>
      </c>
      <c r="AP127" s="353">
        <f>Investissements!AR20*Investissements!$G53</f>
        <v>0</v>
      </c>
      <c r="AQ127" s="353">
        <f>Investissements!AS20*Investissements!$G53</f>
        <v>0</v>
      </c>
    </row>
    <row r="128" spans="2:43" ht="15" customHeight="1">
      <c r="B128" s="377">
        <f>Investissements!C21</f>
        <v>0</v>
      </c>
      <c r="C128" s="341">
        <f>Investissements!D21*Investissements!$G54</f>
        <v>0</v>
      </c>
      <c r="D128" s="341">
        <f>Investissements!E21*Investissements!$G54</f>
        <v>0</v>
      </c>
      <c r="E128" s="341">
        <f>Investissements!F21*Investissements!$G54</f>
        <v>0</v>
      </c>
      <c r="F128" s="341">
        <f>Investissements!G21*Investissements!$G54</f>
        <v>0</v>
      </c>
      <c r="G128" s="341">
        <f>Investissements!H21*Investissements!$G54</f>
        <v>0</v>
      </c>
      <c r="H128" s="341">
        <f>Investissements!I21*Investissements!$G54</f>
        <v>0</v>
      </c>
      <c r="I128" s="341">
        <f>Investissements!J21*Investissements!$G54</f>
        <v>0</v>
      </c>
      <c r="J128" s="341">
        <f>Investissements!K21*Investissements!$G54</f>
        <v>0</v>
      </c>
      <c r="K128" s="341">
        <f>Investissements!L21*Investissements!$G54</f>
        <v>0</v>
      </c>
      <c r="L128" s="341">
        <f>Investissements!M21*Investissements!$G54</f>
        <v>0</v>
      </c>
      <c r="M128" s="341">
        <f>Investissements!N21*Investissements!$G54</f>
        <v>0</v>
      </c>
      <c r="N128" s="341">
        <f>Investissements!O21*Investissements!$G54</f>
        <v>0</v>
      </c>
      <c r="O128" s="341">
        <f t="shared" si="37"/>
        <v>0</v>
      </c>
      <c r="P128" s="341">
        <f>Investissements!Q21*Investissements!$G54</f>
        <v>0</v>
      </c>
      <c r="Q128" s="341">
        <f>Investissements!R21*Investissements!$G54</f>
        <v>0</v>
      </c>
      <c r="R128" s="341">
        <f>Investissements!S21*Investissements!$G54</f>
        <v>0</v>
      </c>
      <c r="S128" s="341">
        <f>Investissements!T21*Investissements!$G54</f>
        <v>0</v>
      </c>
      <c r="T128" s="341">
        <f>Investissements!U21*Investissements!$G54</f>
        <v>0</v>
      </c>
      <c r="U128" s="341">
        <f>Investissements!V21*Investissements!$G54</f>
        <v>0</v>
      </c>
      <c r="V128" s="341">
        <f>Investissements!W21*Investissements!$G54</f>
        <v>0</v>
      </c>
      <c r="W128" s="341">
        <f>Investissements!X21*Investissements!$G54</f>
        <v>0</v>
      </c>
      <c r="X128" s="341">
        <f>Investissements!Y21*Investissements!$G54</f>
        <v>0</v>
      </c>
      <c r="Y128" s="341">
        <f>Investissements!Z21*Investissements!$G54</f>
        <v>0</v>
      </c>
      <c r="Z128" s="341">
        <f>Investissements!AA21*Investissements!$G54</f>
        <v>0</v>
      </c>
      <c r="AA128" s="341">
        <f>Investissements!AB21*Investissements!$G54</f>
        <v>0</v>
      </c>
      <c r="AB128" s="341">
        <f t="shared" si="38"/>
        <v>0</v>
      </c>
      <c r="AC128" s="341">
        <f>Investissements!AD21*Investissements!$G54</f>
        <v>0</v>
      </c>
      <c r="AD128" s="341">
        <f>Investissements!AE21*Investissements!$G54</f>
        <v>0</v>
      </c>
      <c r="AE128" s="341">
        <f t="shared" si="39"/>
        <v>0</v>
      </c>
      <c r="AF128" s="341">
        <f>Investissements!AG21*Investissements!$G54</f>
        <v>0</v>
      </c>
      <c r="AG128" s="341">
        <f>Investissements!AH21*Investissements!$G54</f>
        <v>0</v>
      </c>
      <c r="AH128" s="341">
        <f t="shared" si="40"/>
        <v>0</v>
      </c>
      <c r="AI128" s="341">
        <f>Investissements!AJ21*Investissements!$G54</f>
        <v>0</v>
      </c>
      <c r="AJ128" s="341">
        <f>Investissements!AK21*Investissements!$G54</f>
        <v>0</v>
      </c>
      <c r="AK128" s="341">
        <f t="shared" si="41"/>
        <v>0</v>
      </c>
      <c r="AM128" s="353">
        <f>Investissements!AO21*Investissements!$G54</f>
        <v>0</v>
      </c>
      <c r="AN128" s="353">
        <f>Investissements!AP21*Investissements!$G54</f>
        <v>0</v>
      </c>
      <c r="AO128" s="353">
        <f>Investissements!AQ21*Investissements!$G54</f>
        <v>0</v>
      </c>
      <c r="AP128" s="353">
        <f>Investissements!AR21*Investissements!$G54</f>
        <v>0</v>
      </c>
      <c r="AQ128" s="353">
        <f>Investissements!AS21*Investissements!$G54</f>
        <v>0</v>
      </c>
    </row>
    <row r="129" spans="2:43" ht="15" customHeight="1">
      <c r="B129" s="377">
        <f>Investissements!C22</f>
        <v>0</v>
      </c>
      <c r="C129" s="341">
        <f>Investissements!D22*Investissements!$G55</f>
        <v>0</v>
      </c>
      <c r="D129" s="341">
        <f>Investissements!E22*Investissements!$G55</f>
        <v>0</v>
      </c>
      <c r="E129" s="341">
        <f>Investissements!F22*Investissements!$G55</f>
        <v>0</v>
      </c>
      <c r="F129" s="341">
        <f>Investissements!G22*Investissements!$G55</f>
        <v>0</v>
      </c>
      <c r="G129" s="341">
        <f>Investissements!H22*Investissements!$G55</f>
        <v>0</v>
      </c>
      <c r="H129" s="341">
        <f>Investissements!I22*Investissements!$G55</f>
        <v>0</v>
      </c>
      <c r="I129" s="341">
        <f>Investissements!J22*Investissements!$G55</f>
        <v>0</v>
      </c>
      <c r="J129" s="341">
        <f>Investissements!K22*Investissements!$G55</f>
        <v>0</v>
      </c>
      <c r="K129" s="341">
        <f>Investissements!L22*Investissements!$G55</f>
        <v>0</v>
      </c>
      <c r="L129" s="341">
        <f>Investissements!M22*Investissements!$G55</f>
        <v>0</v>
      </c>
      <c r="M129" s="341">
        <f>Investissements!N22*Investissements!$G55</f>
        <v>0</v>
      </c>
      <c r="N129" s="341">
        <f>Investissements!O22*Investissements!$G55</f>
        <v>0</v>
      </c>
      <c r="O129" s="341">
        <f t="shared" si="37"/>
        <v>0</v>
      </c>
      <c r="P129" s="341">
        <f>Investissements!Q22*Investissements!$G55</f>
        <v>0</v>
      </c>
      <c r="Q129" s="341">
        <f>Investissements!R22*Investissements!$G55</f>
        <v>0</v>
      </c>
      <c r="R129" s="341">
        <f>Investissements!S22*Investissements!$G55</f>
        <v>0</v>
      </c>
      <c r="S129" s="341">
        <f>Investissements!T22*Investissements!$G55</f>
        <v>0</v>
      </c>
      <c r="T129" s="341">
        <f>Investissements!U22*Investissements!$G55</f>
        <v>0</v>
      </c>
      <c r="U129" s="341">
        <f>Investissements!V22*Investissements!$G55</f>
        <v>0</v>
      </c>
      <c r="V129" s="341">
        <f>Investissements!W22*Investissements!$G55</f>
        <v>0</v>
      </c>
      <c r="W129" s="341">
        <f>Investissements!X22*Investissements!$G55</f>
        <v>0</v>
      </c>
      <c r="X129" s="341">
        <f>Investissements!Y22*Investissements!$G55</f>
        <v>0</v>
      </c>
      <c r="Y129" s="341">
        <f>Investissements!Z22*Investissements!$G55</f>
        <v>0</v>
      </c>
      <c r="Z129" s="341">
        <f>Investissements!AA22*Investissements!$G55</f>
        <v>0</v>
      </c>
      <c r="AA129" s="341">
        <f>Investissements!AB22*Investissements!$G55</f>
        <v>0</v>
      </c>
      <c r="AB129" s="341">
        <f t="shared" si="38"/>
        <v>0</v>
      </c>
      <c r="AC129" s="341">
        <f>Investissements!AD22*Investissements!$G55</f>
        <v>0</v>
      </c>
      <c r="AD129" s="341">
        <f>Investissements!AE22*Investissements!$G55</f>
        <v>0</v>
      </c>
      <c r="AE129" s="341">
        <f t="shared" si="39"/>
        <v>0</v>
      </c>
      <c r="AF129" s="341">
        <f>Investissements!AG22*Investissements!$G55</f>
        <v>0</v>
      </c>
      <c r="AG129" s="341">
        <f>Investissements!AH22*Investissements!$G55</f>
        <v>0</v>
      </c>
      <c r="AH129" s="341">
        <f t="shared" si="40"/>
        <v>0</v>
      </c>
      <c r="AI129" s="341">
        <f>Investissements!AJ22*Investissements!$G55</f>
        <v>0</v>
      </c>
      <c r="AJ129" s="341">
        <f>Investissements!AK22*Investissements!$G55</f>
        <v>0</v>
      </c>
      <c r="AK129" s="341">
        <f t="shared" si="41"/>
        <v>0</v>
      </c>
      <c r="AM129" s="353">
        <f>Investissements!AO22*Investissements!$G55</f>
        <v>0</v>
      </c>
      <c r="AN129" s="353">
        <f>Investissements!AP22*Investissements!$G55</f>
        <v>0</v>
      </c>
      <c r="AO129" s="353">
        <f>Investissements!AQ22*Investissements!$G55</f>
        <v>0</v>
      </c>
      <c r="AP129" s="353">
        <f>Investissements!AR22*Investissements!$G55</f>
        <v>0</v>
      </c>
      <c r="AQ129" s="353">
        <f>Investissements!AS22*Investissements!$G55</f>
        <v>0</v>
      </c>
    </row>
    <row r="130" spans="2:43" ht="15" customHeight="1">
      <c r="B130" s="377">
        <f>Investissements!C23</f>
        <v>0</v>
      </c>
      <c r="C130" s="341">
        <f>Investissements!D23*Investissements!$G56</f>
        <v>0</v>
      </c>
      <c r="D130" s="341">
        <f>Investissements!E23*Investissements!$G56</f>
        <v>0</v>
      </c>
      <c r="E130" s="341">
        <f>Investissements!F23*Investissements!$G56</f>
        <v>0</v>
      </c>
      <c r="F130" s="341">
        <f>Investissements!G23*Investissements!$G56</f>
        <v>0</v>
      </c>
      <c r="G130" s="341">
        <f>Investissements!H23*Investissements!$G56</f>
        <v>0</v>
      </c>
      <c r="H130" s="341">
        <f>Investissements!I23*Investissements!$G56</f>
        <v>0</v>
      </c>
      <c r="I130" s="341">
        <f>Investissements!J23*Investissements!$G56</f>
        <v>0</v>
      </c>
      <c r="J130" s="341">
        <f>Investissements!K23*Investissements!$G56</f>
        <v>0</v>
      </c>
      <c r="K130" s="341">
        <f>Investissements!L23*Investissements!$G56</f>
        <v>0</v>
      </c>
      <c r="L130" s="341">
        <f>Investissements!M23*Investissements!$G56</f>
        <v>0</v>
      </c>
      <c r="M130" s="341">
        <f>Investissements!N23*Investissements!$G56</f>
        <v>0</v>
      </c>
      <c r="N130" s="341">
        <f>Investissements!O23*Investissements!$G56</f>
        <v>0</v>
      </c>
      <c r="O130" s="341">
        <f t="shared" si="37"/>
        <v>0</v>
      </c>
      <c r="P130" s="341">
        <f>Investissements!Q23*Investissements!$G56</f>
        <v>0</v>
      </c>
      <c r="Q130" s="341">
        <f>Investissements!R23*Investissements!$G56</f>
        <v>0</v>
      </c>
      <c r="R130" s="341">
        <f>Investissements!S23*Investissements!$G56</f>
        <v>0</v>
      </c>
      <c r="S130" s="341">
        <f>Investissements!T23*Investissements!$G56</f>
        <v>0</v>
      </c>
      <c r="T130" s="341">
        <f>Investissements!U23*Investissements!$G56</f>
        <v>0</v>
      </c>
      <c r="U130" s="341">
        <f>Investissements!V23*Investissements!$G56</f>
        <v>0</v>
      </c>
      <c r="V130" s="341">
        <f>Investissements!W23*Investissements!$G56</f>
        <v>0</v>
      </c>
      <c r="W130" s="341">
        <f>Investissements!X23*Investissements!$G56</f>
        <v>0</v>
      </c>
      <c r="X130" s="341">
        <f>Investissements!Y23*Investissements!$G56</f>
        <v>0</v>
      </c>
      <c r="Y130" s="341">
        <f>Investissements!Z23*Investissements!$G56</f>
        <v>0</v>
      </c>
      <c r="Z130" s="341">
        <f>Investissements!AA23*Investissements!$G56</f>
        <v>0</v>
      </c>
      <c r="AA130" s="341">
        <f>Investissements!AB23*Investissements!$G56</f>
        <v>0</v>
      </c>
      <c r="AB130" s="341">
        <f t="shared" si="38"/>
        <v>0</v>
      </c>
      <c r="AC130" s="341">
        <f>Investissements!AD23*Investissements!$G56</f>
        <v>0</v>
      </c>
      <c r="AD130" s="341">
        <f>Investissements!AE23*Investissements!$G56</f>
        <v>0</v>
      </c>
      <c r="AE130" s="341">
        <f t="shared" si="39"/>
        <v>0</v>
      </c>
      <c r="AF130" s="341">
        <f>Investissements!AG23*Investissements!$G56</f>
        <v>0</v>
      </c>
      <c r="AG130" s="341">
        <f>Investissements!AH23*Investissements!$G56</f>
        <v>0</v>
      </c>
      <c r="AH130" s="341">
        <f t="shared" si="40"/>
        <v>0</v>
      </c>
      <c r="AI130" s="341">
        <f>Investissements!AJ23*Investissements!$G56</f>
        <v>0</v>
      </c>
      <c r="AJ130" s="341">
        <f>Investissements!AK23*Investissements!$G56</f>
        <v>0</v>
      </c>
      <c r="AK130" s="341">
        <f t="shared" si="41"/>
        <v>0</v>
      </c>
      <c r="AM130" s="353">
        <f>Investissements!AO23*Investissements!$G56</f>
        <v>0</v>
      </c>
      <c r="AN130" s="353">
        <f>Investissements!AP23*Investissements!$G56</f>
        <v>0</v>
      </c>
      <c r="AO130" s="353">
        <f>Investissements!AQ23*Investissements!$G56</f>
        <v>0</v>
      </c>
      <c r="AP130" s="353">
        <f>Investissements!AR23*Investissements!$G56</f>
        <v>0</v>
      </c>
      <c r="AQ130" s="353">
        <f>Investissements!AS23*Investissements!$G56</f>
        <v>0</v>
      </c>
    </row>
    <row r="131" spans="2:43" ht="15" customHeight="1">
      <c r="B131" s="377">
        <f>Investissements!C24</f>
        <v>0</v>
      </c>
      <c r="C131" s="341">
        <f>Investissements!D24*Investissements!$G57</f>
        <v>0</v>
      </c>
      <c r="D131" s="341">
        <f>Investissements!E24*Investissements!$G57</f>
        <v>0</v>
      </c>
      <c r="E131" s="341">
        <f>Investissements!F24*Investissements!$G57</f>
        <v>0</v>
      </c>
      <c r="F131" s="341">
        <f>Investissements!G24*Investissements!$G57</f>
        <v>0</v>
      </c>
      <c r="G131" s="341">
        <f>Investissements!H24*Investissements!$G57</f>
        <v>0</v>
      </c>
      <c r="H131" s="341">
        <f>Investissements!I24*Investissements!$G57</f>
        <v>0</v>
      </c>
      <c r="I131" s="341">
        <f>Investissements!J24*Investissements!$G57</f>
        <v>0</v>
      </c>
      <c r="J131" s="341">
        <f>Investissements!K24*Investissements!$G57</f>
        <v>0</v>
      </c>
      <c r="K131" s="341">
        <f>Investissements!L24*Investissements!$G57</f>
        <v>0</v>
      </c>
      <c r="L131" s="341">
        <f>Investissements!M24*Investissements!$G57</f>
        <v>0</v>
      </c>
      <c r="M131" s="341">
        <f>Investissements!N24*Investissements!$G57</f>
        <v>0</v>
      </c>
      <c r="N131" s="341">
        <f>Investissements!O24*Investissements!$G57</f>
        <v>0</v>
      </c>
      <c r="O131" s="341">
        <f t="shared" si="37"/>
        <v>0</v>
      </c>
      <c r="P131" s="341">
        <f>Investissements!Q24*Investissements!$G57</f>
        <v>0</v>
      </c>
      <c r="Q131" s="341">
        <f>Investissements!R24*Investissements!$G57</f>
        <v>0</v>
      </c>
      <c r="R131" s="341">
        <f>Investissements!S24*Investissements!$G57</f>
        <v>0</v>
      </c>
      <c r="S131" s="341">
        <f>Investissements!T24*Investissements!$G57</f>
        <v>0</v>
      </c>
      <c r="T131" s="341">
        <f>Investissements!U24*Investissements!$G57</f>
        <v>0</v>
      </c>
      <c r="U131" s="341">
        <f>Investissements!V24*Investissements!$G57</f>
        <v>0</v>
      </c>
      <c r="V131" s="341">
        <f>Investissements!W24*Investissements!$G57</f>
        <v>0</v>
      </c>
      <c r="W131" s="341">
        <f>Investissements!X24*Investissements!$G57</f>
        <v>0</v>
      </c>
      <c r="X131" s="341">
        <f>Investissements!Y24*Investissements!$G57</f>
        <v>0</v>
      </c>
      <c r="Y131" s="341">
        <f>Investissements!Z24*Investissements!$G57</f>
        <v>0</v>
      </c>
      <c r="Z131" s="341">
        <f>Investissements!AA24*Investissements!$G57</f>
        <v>0</v>
      </c>
      <c r="AA131" s="341">
        <f>Investissements!AB24*Investissements!$G57</f>
        <v>0</v>
      </c>
      <c r="AB131" s="341">
        <f t="shared" si="38"/>
        <v>0</v>
      </c>
      <c r="AC131" s="341">
        <f>Investissements!AD24*Investissements!$G57</f>
        <v>0</v>
      </c>
      <c r="AD131" s="341">
        <f>Investissements!AE24*Investissements!$G57</f>
        <v>0</v>
      </c>
      <c r="AE131" s="341">
        <f t="shared" si="39"/>
        <v>0</v>
      </c>
      <c r="AF131" s="341">
        <f>Investissements!AG24*Investissements!$G57</f>
        <v>0</v>
      </c>
      <c r="AG131" s="341">
        <f>Investissements!AH24*Investissements!$G57</f>
        <v>0</v>
      </c>
      <c r="AH131" s="341">
        <f t="shared" si="40"/>
        <v>0</v>
      </c>
      <c r="AI131" s="341">
        <f>Investissements!AJ24*Investissements!$G57</f>
        <v>0</v>
      </c>
      <c r="AJ131" s="341">
        <f>Investissements!AK24*Investissements!$G57</f>
        <v>0</v>
      </c>
      <c r="AK131" s="341">
        <f t="shared" si="41"/>
        <v>0</v>
      </c>
      <c r="AM131" s="353">
        <f>Investissements!AO24*Investissements!$G57</f>
        <v>0</v>
      </c>
      <c r="AN131" s="353">
        <f>Investissements!AP24*Investissements!$G57</f>
        <v>0</v>
      </c>
      <c r="AO131" s="353">
        <f>Investissements!AQ24*Investissements!$G57</f>
        <v>0</v>
      </c>
      <c r="AP131" s="353">
        <f>Investissements!AR24*Investissements!$G57</f>
        <v>0</v>
      </c>
      <c r="AQ131" s="353">
        <f>Investissements!AS24*Investissements!$G57</f>
        <v>0</v>
      </c>
    </row>
    <row r="132" spans="2:43" ht="15" customHeight="1">
      <c r="B132" s="377">
        <f>Investissements!C25</f>
        <v>0</v>
      </c>
      <c r="C132" s="341">
        <f>Investissements!D25*Investissements!$G58</f>
        <v>0</v>
      </c>
      <c r="D132" s="341">
        <f>Investissements!E25*Investissements!$G58</f>
        <v>0</v>
      </c>
      <c r="E132" s="341">
        <f>Investissements!F25*Investissements!$G58</f>
        <v>0</v>
      </c>
      <c r="F132" s="341">
        <f>Investissements!G25*Investissements!$G58</f>
        <v>0</v>
      </c>
      <c r="G132" s="341">
        <f>Investissements!H25*Investissements!$G58</f>
        <v>0</v>
      </c>
      <c r="H132" s="341">
        <f>Investissements!I25*Investissements!$G58</f>
        <v>0</v>
      </c>
      <c r="I132" s="341">
        <f>Investissements!J25*Investissements!$G58</f>
        <v>0</v>
      </c>
      <c r="J132" s="341">
        <f>Investissements!K25*Investissements!$G58</f>
        <v>0</v>
      </c>
      <c r="K132" s="341">
        <f>Investissements!L25*Investissements!$G58</f>
        <v>0</v>
      </c>
      <c r="L132" s="341">
        <f>Investissements!M25*Investissements!$G58</f>
        <v>0</v>
      </c>
      <c r="M132" s="341">
        <f>Investissements!N25*Investissements!$G58</f>
        <v>0</v>
      </c>
      <c r="N132" s="341">
        <f>Investissements!O25*Investissements!$G58</f>
        <v>0</v>
      </c>
      <c r="O132" s="341">
        <f t="shared" si="37"/>
        <v>0</v>
      </c>
      <c r="P132" s="341">
        <f>Investissements!Q25*Investissements!$G58</f>
        <v>0</v>
      </c>
      <c r="Q132" s="341">
        <f>Investissements!R25*Investissements!$G58</f>
        <v>0</v>
      </c>
      <c r="R132" s="341">
        <f>Investissements!S25*Investissements!$G58</f>
        <v>0</v>
      </c>
      <c r="S132" s="341">
        <f>Investissements!T25*Investissements!$G58</f>
        <v>0</v>
      </c>
      <c r="T132" s="341">
        <f>Investissements!U25*Investissements!$G58</f>
        <v>0</v>
      </c>
      <c r="U132" s="341">
        <f>Investissements!V25*Investissements!$G58</f>
        <v>0</v>
      </c>
      <c r="V132" s="341">
        <f>Investissements!W25*Investissements!$G58</f>
        <v>0</v>
      </c>
      <c r="W132" s="341">
        <f>Investissements!X25*Investissements!$G58</f>
        <v>0</v>
      </c>
      <c r="X132" s="341">
        <f>Investissements!Y25*Investissements!$G58</f>
        <v>0</v>
      </c>
      <c r="Y132" s="341">
        <f>Investissements!Z25*Investissements!$G58</f>
        <v>0</v>
      </c>
      <c r="Z132" s="341">
        <f>Investissements!AA25*Investissements!$G58</f>
        <v>0</v>
      </c>
      <c r="AA132" s="341">
        <f>Investissements!AB25*Investissements!$G58</f>
        <v>0</v>
      </c>
      <c r="AB132" s="341">
        <f t="shared" si="38"/>
        <v>0</v>
      </c>
      <c r="AC132" s="341">
        <f>Investissements!AD25*Investissements!$G58</f>
        <v>0</v>
      </c>
      <c r="AD132" s="341">
        <f>Investissements!AE25*Investissements!$G58</f>
        <v>0</v>
      </c>
      <c r="AE132" s="341">
        <f t="shared" si="39"/>
        <v>0</v>
      </c>
      <c r="AF132" s="341">
        <f>Investissements!AG25*Investissements!$G58</f>
        <v>0</v>
      </c>
      <c r="AG132" s="341">
        <f>Investissements!AH25*Investissements!$G58</f>
        <v>0</v>
      </c>
      <c r="AH132" s="341">
        <f t="shared" si="40"/>
        <v>0</v>
      </c>
      <c r="AI132" s="341">
        <f>Investissements!AJ25*Investissements!$G58</f>
        <v>0</v>
      </c>
      <c r="AJ132" s="341">
        <f>Investissements!AK25*Investissements!$G58</f>
        <v>0</v>
      </c>
      <c r="AK132" s="341">
        <f t="shared" si="41"/>
        <v>0</v>
      </c>
      <c r="AM132" s="353">
        <f>Investissements!AO25*Investissements!$G58</f>
        <v>0</v>
      </c>
      <c r="AN132" s="353">
        <f>Investissements!AP25*Investissements!$G58</f>
        <v>0</v>
      </c>
      <c r="AO132" s="353">
        <f>Investissements!AQ25*Investissements!$G58</f>
        <v>0</v>
      </c>
      <c r="AP132" s="353">
        <f>Investissements!AR25*Investissements!$G58</f>
        <v>0</v>
      </c>
      <c r="AQ132" s="353">
        <f>Investissements!AS25*Investissements!$G58</f>
        <v>0</v>
      </c>
    </row>
    <row r="133" spans="2:43" ht="15" customHeight="1">
      <c r="B133" s="377">
        <f>Investissements!C26</f>
        <v>0</v>
      </c>
      <c r="C133" s="341">
        <f>Investissements!D26*Investissements!$G59</f>
        <v>0</v>
      </c>
      <c r="D133" s="341">
        <f>Investissements!E26*Investissements!$G59</f>
        <v>0</v>
      </c>
      <c r="E133" s="341">
        <f>Investissements!F26*Investissements!$G59</f>
        <v>0</v>
      </c>
      <c r="F133" s="341">
        <f>Investissements!G26*Investissements!$G59</f>
        <v>0</v>
      </c>
      <c r="G133" s="341">
        <f>Investissements!H26*Investissements!$G59</f>
        <v>0</v>
      </c>
      <c r="H133" s="341">
        <f>Investissements!I26*Investissements!$G59</f>
        <v>0</v>
      </c>
      <c r="I133" s="341">
        <f>Investissements!J26*Investissements!$G59</f>
        <v>0</v>
      </c>
      <c r="J133" s="341">
        <f>Investissements!K26*Investissements!$G59</f>
        <v>0</v>
      </c>
      <c r="K133" s="341">
        <f>Investissements!L26*Investissements!$G59</f>
        <v>0</v>
      </c>
      <c r="L133" s="341">
        <f>Investissements!M26*Investissements!$G59</f>
        <v>0</v>
      </c>
      <c r="M133" s="341">
        <f>Investissements!N26*Investissements!$G59</f>
        <v>0</v>
      </c>
      <c r="N133" s="341">
        <f>Investissements!O26*Investissements!$G59</f>
        <v>0</v>
      </c>
      <c r="O133" s="341">
        <f t="shared" si="37"/>
        <v>0</v>
      </c>
      <c r="P133" s="341">
        <f>Investissements!Q26*Investissements!$G59</f>
        <v>0</v>
      </c>
      <c r="Q133" s="341">
        <f>Investissements!R26*Investissements!$G59</f>
        <v>0</v>
      </c>
      <c r="R133" s="341">
        <f>Investissements!S26*Investissements!$G59</f>
        <v>0</v>
      </c>
      <c r="S133" s="341">
        <f>Investissements!T26*Investissements!$G59</f>
        <v>0</v>
      </c>
      <c r="T133" s="341">
        <f>Investissements!U26*Investissements!$G59</f>
        <v>0</v>
      </c>
      <c r="U133" s="341">
        <f>Investissements!V26*Investissements!$G59</f>
        <v>0</v>
      </c>
      <c r="V133" s="341">
        <f>Investissements!W26*Investissements!$G59</f>
        <v>0</v>
      </c>
      <c r="W133" s="341">
        <f>Investissements!X26*Investissements!$G59</f>
        <v>0</v>
      </c>
      <c r="X133" s="341">
        <f>Investissements!Y26*Investissements!$G59</f>
        <v>0</v>
      </c>
      <c r="Y133" s="341">
        <f>Investissements!Z26*Investissements!$G59</f>
        <v>0</v>
      </c>
      <c r="Z133" s="341">
        <f>Investissements!AA26*Investissements!$G59</f>
        <v>0</v>
      </c>
      <c r="AA133" s="341">
        <f>Investissements!AB26*Investissements!$G59</f>
        <v>0</v>
      </c>
      <c r="AB133" s="341">
        <f t="shared" si="38"/>
        <v>0</v>
      </c>
      <c r="AC133" s="341">
        <f>Investissements!AD26*Investissements!$G59</f>
        <v>0</v>
      </c>
      <c r="AD133" s="341">
        <f>Investissements!AE26*Investissements!$G59</f>
        <v>0</v>
      </c>
      <c r="AE133" s="341">
        <f t="shared" si="39"/>
        <v>0</v>
      </c>
      <c r="AF133" s="341">
        <f>Investissements!AG26*Investissements!$G59</f>
        <v>0</v>
      </c>
      <c r="AG133" s="341">
        <f>Investissements!AH26*Investissements!$G59</f>
        <v>0</v>
      </c>
      <c r="AH133" s="341">
        <f t="shared" si="40"/>
        <v>0</v>
      </c>
      <c r="AI133" s="341">
        <f>Investissements!AJ26*Investissements!$G59</f>
        <v>0</v>
      </c>
      <c r="AJ133" s="341">
        <f>Investissements!AK26*Investissements!$G59</f>
        <v>0</v>
      </c>
      <c r="AK133" s="341">
        <f t="shared" si="41"/>
        <v>0</v>
      </c>
      <c r="AM133" s="353">
        <f>Investissements!AO26*Investissements!$G59</f>
        <v>0</v>
      </c>
      <c r="AN133" s="353">
        <f>Investissements!AP26*Investissements!$G59</f>
        <v>0</v>
      </c>
      <c r="AO133" s="353">
        <f>Investissements!AQ26*Investissements!$G59</f>
        <v>0</v>
      </c>
      <c r="AP133" s="353">
        <f>Investissements!AR26*Investissements!$G59</f>
        <v>0</v>
      </c>
      <c r="AQ133" s="353">
        <f>Investissements!AS26*Investissements!$G59</f>
        <v>0</v>
      </c>
    </row>
    <row r="134" spans="2:43" ht="15" customHeight="1">
      <c r="B134" s="377">
        <f>Investissements!C27</f>
        <v>0</v>
      </c>
      <c r="C134" s="341">
        <f>Investissements!D27*Investissements!$G60</f>
        <v>0</v>
      </c>
      <c r="D134" s="341">
        <f>Investissements!E27*Investissements!$G60</f>
        <v>0</v>
      </c>
      <c r="E134" s="341">
        <f>Investissements!F27*Investissements!$G60</f>
        <v>0</v>
      </c>
      <c r="F134" s="341">
        <f>Investissements!G27*Investissements!$G60</f>
        <v>0</v>
      </c>
      <c r="G134" s="341">
        <f>Investissements!H27*Investissements!$G60</f>
        <v>0</v>
      </c>
      <c r="H134" s="341">
        <f>Investissements!I27*Investissements!$G60</f>
        <v>0</v>
      </c>
      <c r="I134" s="341">
        <f>Investissements!J27*Investissements!$G60</f>
        <v>0</v>
      </c>
      <c r="J134" s="341">
        <f>Investissements!K27*Investissements!$G60</f>
        <v>0</v>
      </c>
      <c r="K134" s="341">
        <f>Investissements!L27*Investissements!$G60</f>
        <v>0</v>
      </c>
      <c r="L134" s="341">
        <f>Investissements!M27*Investissements!$G60</f>
        <v>0</v>
      </c>
      <c r="M134" s="341">
        <f>Investissements!N27*Investissements!$G60</f>
        <v>0</v>
      </c>
      <c r="N134" s="341">
        <f>Investissements!O27*Investissements!$G60</f>
        <v>0</v>
      </c>
      <c r="O134" s="341">
        <f t="shared" si="37"/>
        <v>0</v>
      </c>
      <c r="P134" s="341">
        <f>Investissements!Q27*Investissements!$G60</f>
        <v>0</v>
      </c>
      <c r="Q134" s="341">
        <f>Investissements!R27*Investissements!$G60</f>
        <v>0</v>
      </c>
      <c r="R134" s="341">
        <f>Investissements!S27*Investissements!$G60</f>
        <v>0</v>
      </c>
      <c r="S134" s="341">
        <f>Investissements!T27*Investissements!$G60</f>
        <v>0</v>
      </c>
      <c r="T134" s="341">
        <f>Investissements!U27*Investissements!$G60</f>
        <v>0</v>
      </c>
      <c r="U134" s="341">
        <f>Investissements!V27*Investissements!$G60</f>
        <v>0</v>
      </c>
      <c r="V134" s="341">
        <f>Investissements!W27*Investissements!$G60</f>
        <v>0</v>
      </c>
      <c r="W134" s="341">
        <f>Investissements!X27*Investissements!$G60</f>
        <v>0</v>
      </c>
      <c r="X134" s="341">
        <f>Investissements!Y27*Investissements!$G60</f>
        <v>0</v>
      </c>
      <c r="Y134" s="341">
        <f>Investissements!Z27*Investissements!$G60</f>
        <v>0</v>
      </c>
      <c r="Z134" s="341">
        <f>Investissements!AA27*Investissements!$G60</f>
        <v>0</v>
      </c>
      <c r="AA134" s="341">
        <f>Investissements!AB27*Investissements!$G60</f>
        <v>0</v>
      </c>
      <c r="AB134" s="341">
        <f t="shared" si="38"/>
        <v>0</v>
      </c>
      <c r="AC134" s="341">
        <f>Investissements!AD27*Investissements!$G60</f>
        <v>0</v>
      </c>
      <c r="AD134" s="341">
        <f>Investissements!AE27*Investissements!$G60</f>
        <v>0</v>
      </c>
      <c r="AE134" s="341">
        <f t="shared" si="39"/>
        <v>0</v>
      </c>
      <c r="AF134" s="341">
        <f>Investissements!AG27*Investissements!$G60</f>
        <v>0</v>
      </c>
      <c r="AG134" s="341">
        <f>Investissements!AH27*Investissements!$G60</f>
        <v>0</v>
      </c>
      <c r="AH134" s="341">
        <f t="shared" si="40"/>
        <v>0</v>
      </c>
      <c r="AI134" s="341">
        <f>Investissements!AJ27*Investissements!$G60</f>
        <v>0</v>
      </c>
      <c r="AJ134" s="341">
        <f>Investissements!AK27*Investissements!$G60</f>
        <v>0</v>
      </c>
      <c r="AK134" s="341">
        <f t="shared" si="41"/>
        <v>0</v>
      </c>
      <c r="AM134" s="353">
        <f>Investissements!AO27*Investissements!$G60</f>
        <v>0</v>
      </c>
      <c r="AN134" s="353">
        <f>Investissements!AP27*Investissements!$G60</f>
        <v>0</v>
      </c>
      <c r="AO134" s="353">
        <f>Investissements!AQ27*Investissements!$G60</f>
        <v>0</v>
      </c>
      <c r="AP134" s="353">
        <f>Investissements!AR27*Investissements!$G60</f>
        <v>0</v>
      </c>
      <c r="AQ134" s="353">
        <f>Investissements!AS27*Investissements!$G60</f>
        <v>0</v>
      </c>
    </row>
    <row r="135" spans="2:43" ht="15" customHeight="1">
      <c r="B135" s="377">
        <f>Investissements!C28</f>
        <v>0</v>
      </c>
      <c r="C135" s="341">
        <f>Investissements!D28*Investissements!$G61</f>
        <v>0</v>
      </c>
      <c r="D135" s="341">
        <f>Investissements!E28*Investissements!$G61</f>
        <v>0</v>
      </c>
      <c r="E135" s="341">
        <f>Investissements!F28*Investissements!$G61</f>
        <v>0</v>
      </c>
      <c r="F135" s="341">
        <f>Investissements!G28*Investissements!$G61</f>
        <v>0</v>
      </c>
      <c r="G135" s="341">
        <f>Investissements!H28*Investissements!$G61</f>
        <v>0</v>
      </c>
      <c r="H135" s="341">
        <f>Investissements!I28*Investissements!$G61</f>
        <v>0</v>
      </c>
      <c r="I135" s="341">
        <f>Investissements!J28*Investissements!$G61</f>
        <v>0</v>
      </c>
      <c r="J135" s="341">
        <f>Investissements!K28*Investissements!$G61</f>
        <v>0</v>
      </c>
      <c r="K135" s="341">
        <f>Investissements!L28*Investissements!$G61</f>
        <v>0</v>
      </c>
      <c r="L135" s="341">
        <f>Investissements!M28*Investissements!$G61</f>
        <v>0</v>
      </c>
      <c r="M135" s="341">
        <f>Investissements!N28*Investissements!$G61</f>
        <v>0</v>
      </c>
      <c r="N135" s="341">
        <f>Investissements!O28*Investissements!$G61</f>
        <v>0</v>
      </c>
      <c r="O135" s="341">
        <f t="shared" si="37"/>
        <v>0</v>
      </c>
      <c r="P135" s="341">
        <f>Investissements!Q28*Investissements!$G61</f>
        <v>0</v>
      </c>
      <c r="Q135" s="341">
        <f>Investissements!R28*Investissements!$G61</f>
        <v>0</v>
      </c>
      <c r="R135" s="341">
        <f>Investissements!S28*Investissements!$G61</f>
        <v>0</v>
      </c>
      <c r="S135" s="341">
        <f>Investissements!T28*Investissements!$G61</f>
        <v>0</v>
      </c>
      <c r="T135" s="341">
        <f>Investissements!U28*Investissements!$G61</f>
        <v>0</v>
      </c>
      <c r="U135" s="341">
        <f>Investissements!V28*Investissements!$G61</f>
        <v>0</v>
      </c>
      <c r="V135" s="341">
        <f>Investissements!W28*Investissements!$G61</f>
        <v>0</v>
      </c>
      <c r="W135" s="341">
        <f>Investissements!X28*Investissements!$G61</f>
        <v>0</v>
      </c>
      <c r="X135" s="341">
        <f>Investissements!Y28*Investissements!$G61</f>
        <v>0</v>
      </c>
      <c r="Y135" s="341">
        <f>Investissements!Z28*Investissements!$G61</f>
        <v>0</v>
      </c>
      <c r="Z135" s="341">
        <f>Investissements!AA28*Investissements!$G61</f>
        <v>0</v>
      </c>
      <c r="AA135" s="341">
        <f>Investissements!AB28*Investissements!$G61</f>
        <v>0</v>
      </c>
      <c r="AB135" s="341">
        <f t="shared" si="38"/>
        <v>0</v>
      </c>
      <c r="AC135" s="341">
        <f>Investissements!AD28*Investissements!$G61</f>
        <v>0</v>
      </c>
      <c r="AD135" s="341">
        <f>Investissements!AE28*Investissements!$G61</f>
        <v>0</v>
      </c>
      <c r="AE135" s="341">
        <f t="shared" si="39"/>
        <v>0</v>
      </c>
      <c r="AF135" s="341">
        <f>Investissements!AG28*Investissements!$G61</f>
        <v>0</v>
      </c>
      <c r="AG135" s="341">
        <f>Investissements!AH28*Investissements!$G61</f>
        <v>0</v>
      </c>
      <c r="AH135" s="341">
        <f t="shared" si="40"/>
        <v>0</v>
      </c>
      <c r="AI135" s="341">
        <f>Investissements!AJ28*Investissements!$G61</f>
        <v>0</v>
      </c>
      <c r="AJ135" s="341">
        <f>Investissements!AK28*Investissements!$G61</f>
        <v>0</v>
      </c>
      <c r="AK135" s="341">
        <f t="shared" si="41"/>
        <v>0</v>
      </c>
      <c r="AM135" s="353">
        <f>Investissements!AO28*Investissements!$G61</f>
        <v>0</v>
      </c>
      <c r="AN135" s="353">
        <f>Investissements!AP28*Investissements!$G61</f>
        <v>0</v>
      </c>
      <c r="AO135" s="353">
        <f>Investissements!AQ28*Investissements!$G61</f>
        <v>0</v>
      </c>
      <c r="AP135" s="353">
        <f>Investissements!AR28*Investissements!$G61</f>
        <v>0</v>
      </c>
      <c r="AQ135" s="353">
        <f>Investissements!AS28*Investissements!$G61</f>
        <v>0</v>
      </c>
    </row>
    <row r="136" spans="2:43" ht="15" customHeight="1">
      <c r="B136" s="377">
        <f>Investissements!C29</f>
        <v>0</v>
      </c>
      <c r="C136" s="341">
        <f>Investissements!D29*Investissements!$G62</f>
        <v>0</v>
      </c>
      <c r="D136" s="341">
        <f>Investissements!E29*Investissements!$G62</f>
        <v>0</v>
      </c>
      <c r="E136" s="341">
        <f>Investissements!F29*Investissements!$G62</f>
        <v>0</v>
      </c>
      <c r="F136" s="341">
        <f>Investissements!G29*Investissements!$G62</f>
        <v>0</v>
      </c>
      <c r="G136" s="341">
        <f>Investissements!H29*Investissements!$G62</f>
        <v>0</v>
      </c>
      <c r="H136" s="341">
        <f>Investissements!I29*Investissements!$G62</f>
        <v>0</v>
      </c>
      <c r="I136" s="341">
        <f>Investissements!J29*Investissements!$G62</f>
        <v>0</v>
      </c>
      <c r="J136" s="341">
        <f>Investissements!K29*Investissements!$G62</f>
        <v>0</v>
      </c>
      <c r="K136" s="341">
        <f>Investissements!L29*Investissements!$G62</f>
        <v>0</v>
      </c>
      <c r="L136" s="341">
        <f>Investissements!M29*Investissements!$G62</f>
        <v>0</v>
      </c>
      <c r="M136" s="341">
        <f>Investissements!N29*Investissements!$G62</f>
        <v>0</v>
      </c>
      <c r="N136" s="341">
        <f>Investissements!O29*Investissements!$G62</f>
        <v>0</v>
      </c>
      <c r="O136" s="341">
        <f t="shared" si="37"/>
        <v>0</v>
      </c>
      <c r="P136" s="341">
        <f>Investissements!Q29*Investissements!$G62</f>
        <v>0</v>
      </c>
      <c r="Q136" s="341">
        <f>Investissements!R29*Investissements!$G62</f>
        <v>0</v>
      </c>
      <c r="R136" s="341">
        <f>Investissements!S29*Investissements!$G62</f>
        <v>0</v>
      </c>
      <c r="S136" s="341">
        <f>Investissements!T29*Investissements!$G62</f>
        <v>0</v>
      </c>
      <c r="T136" s="341">
        <f>Investissements!U29*Investissements!$G62</f>
        <v>0</v>
      </c>
      <c r="U136" s="341">
        <f>Investissements!V29*Investissements!$G62</f>
        <v>0</v>
      </c>
      <c r="V136" s="341">
        <f>Investissements!W29*Investissements!$G62</f>
        <v>0</v>
      </c>
      <c r="W136" s="341">
        <f>Investissements!X29*Investissements!$G62</f>
        <v>0</v>
      </c>
      <c r="X136" s="341">
        <f>Investissements!Y29*Investissements!$G62</f>
        <v>0</v>
      </c>
      <c r="Y136" s="341">
        <f>Investissements!Z29*Investissements!$G62</f>
        <v>0</v>
      </c>
      <c r="Z136" s="341">
        <f>Investissements!AA29*Investissements!$G62</f>
        <v>0</v>
      </c>
      <c r="AA136" s="341">
        <f>Investissements!AB29*Investissements!$G62</f>
        <v>0</v>
      </c>
      <c r="AB136" s="341">
        <f t="shared" si="38"/>
        <v>0</v>
      </c>
      <c r="AC136" s="341">
        <f>Investissements!AD29*Investissements!$G62</f>
        <v>0</v>
      </c>
      <c r="AD136" s="341">
        <f>Investissements!AE29*Investissements!$G62</f>
        <v>0</v>
      </c>
      <c r="AE136" s="341">
        <f t="shared" si="39"/>
        <v>0</v>
      </c>
      <c r="AF136" s="341">
        <f>Investissements!AG29*Investissements!$G62</f>
        <v>0</v>
      </c>
      <c r="AG136" s="341">
        <f>Investissements!AH29*Investissements!$G62</f>
        <v>0</v>
      </c>
      <c r="AH136" s="341">
        <f t="shared" si="40"/>
        <v>0</v>
      </c>
      <c r="AI136" s="341">
        <f>Investissements!AJ29*Investissements!$G62</f>
        <v>0</v>
      </c>
      <c r="AJ136" s="341">
        <f>Investissements!AK29*Investissements!$G62</f>
        <v>0</v>
      </c>
      <c r="AK136" s="341">
        <f t="shared" si="41"/>
        <v>0</v>
      </c>
      <c r="AM136" s="353">
        <f>Investissements!AO29*Investissements!$G62</f>
        <v>0</v>
      </c>
      <c r="AN136" s="353">
        <f>Investissements!AP29*Investissements!$G62</f>
        <v>0</v>
      </c>
      <c r="AO136" s="353">
        <f>Investissements!AQ29*Investissements!$G62</f>
        <v>0</v>
      </c>
      <c r="AP136" s="353">
        <f>Investissements!AR29*Investissements!$G62</f>
        <v>0</v>
      </c>
      <c r="AQ136" s="353">
        <f>Investissements!AS29*Investissements!$G62</f>
        <v>0</v>
      </c>
    </row>
    <row r="137" spans="2:43" ht="15" customHeight="1">
      <c r="B137" s="377">
        <f>Investissements!C30</f>
        <v>0</v>
      </c>
      <c r="C137" s="341">
        <f>Investissements!D30*Investissements!$G63</f>
        <v>0</v>
      </c>
      <c r="D137" s="341">
        <f>Investissements!E30*Investissements!$G63</f>
        <v>0</v>
      </c>
      <c r="E137" s="341">
        <f>Investissements!F30*Investissements!$G63</f>
        <v>0</v>
      </c>
      <c r="F137" s="341">
        <f>Investissements!G30*Investissements!$G63</f>
        <v>0</v>
      </c>
      <c r="G137" s="341">
        <f>Investissements!H30*Investissements!$G63</f>
        <v>0</v>
      </c>
      <c r="H137" s="341">
        <f>Investissements!I30*Investissements!$G63</f>
        <v>0</v>
      </c>
      <c r="I137" s="341">
        <f>Investissements!J30*Investissements!$G63</f>
        <v>0</v>
      </c>
      <c r="J137" s="341">
        <f>Investissements!K30*Investissements!$G63</f>
        <v>0</v>
      </c>
      <c r="K137" s="341">
        <f>Investissements!L30*Investissements!$G63</f>
        <v>0</v>
      </c>
      <c r="L137" s="341">
        <f>Investissements!M30*Investissements!$G63</f>
        <v>0</v>
      </c>
      <c r="M137" s="341">
        <f>Investissements!N30*Investissements!$G63</f>
        <v>0</v>
      </c>
      <c r="N137" s="341">
        <f>Investissements!O30*Investissements!$G63</f>
        <v>0</v>
      </c>
      <c r="O137" s="341">
        <f t="shared" si="37"/>
        <v>0</v>
      </c>
      <c r="P137" s="341">
        <f>Investissements!Q30*Investissements!$G63</f>
        <v>0</v>
      </c>
      <c r="Q137" s="341">
        <f>Investissements!R30*Investissements!$G63</f>
        <v>0</v>
      </c>
      <c r="R137" s="341">
        <f>Investissements!S30*Investissements!$G63</f>
        <v>0</v>
      </c>
      <c r="S137" s="341">
        <f>Investissements!T30*Investissements!$G63</f>
        <v>0</v>
      </c>
      <c r="T137" s="341">
        <f>Investissements!U30*Investissements!$G63</f>
        <v>0</v>
      </c>
      <c r="U137" s="341">
        <f>Investissements!V30*Investissements!$G63</f>
        <v>0</v>
      </c>
      <c r="V137" s="341">
        <f>Investissements!W30*Investissements!$G63</f>
        <v>0</v>
      </c>
      <c r="W137" s="341">
        <f>Investissements!X30*Investissements!$G63</f>
        <v>0</v>
      </c>
      <c r="X137" s="341">
        <f>Investissements!Y30*Investissements!$G63</f>
        <v>0</v>
      </c>
      <c r="Y137" s="341">
        <f>Investissements!Z30*Investissements!$G63</f>
        <v>0</v>
      </c>
      <c r="Z137" s="341">
        <f>Investissements!AA30*Investissements!$G63</f>
        <v>0</v>
      </c>
      <c r="AA137" s="341">
        <f>Investissements!AB30*Investissements!$G63</f>
        <v>0</v>
      </c>
      <c r="AB137" s="341">
        <f t="shared" si="38"/>
        <v>0</v>
      </c>
      <c r="AC137" s="341">
        <f>Investissements!AD30*Investissements!$G63</f>
        <v>0</v>
      </c>
      <c r="AD137" s="341">
        <f>Investissements!AE30*Investissements!$G63</f>
        <v>0</v>
      </c>
      <c r="AE137" s="341">
        <f t="shared" si="39"/>
        <v>0</v>
      </c>
      <c r="AF137" s="341">
        <f>Investissements!AG30*Investissements!$G63</f>
        <v>0</v>
      </c>
      <c r="AG137" s="341">
        <f>Investissements!AH30*Investissements!$G63</f>
        <v>0</v>
      </c>
      <c r="AH137" s="341">
        <f t="shared" si="40"/>
        <v>0</v>
      </c>
      <c r="AI137" s="341">
        <f>Investissements!AJ30*Investissements!$G63</f>
        <v>0</v>
      </c>
      <c r="AJ137" s="341">
        <f>Investissements!AK30*Investissements!$G63</f>
        <v>0</v>
      </c>
      <c r="AK137" s="341">
        <f t="shared" si="41"/>
        <v>0</v>
      </c>
      <c r="AM137" s="353">
        <f>Investissements!AO30*Investissements!$G63</f>
        <v>0</v>
      </c>
      <c r="AN137" s="353">
        <f>Investissements!AP30*Investissements!$G63</f>
        <v>0</v>
      </c>
      <c r="AO137" s="353">
        <f>Investissements!AQ30*Investissements!$G63</f>
        <v>0</v>
      </c>
      <c r="AP137" s="353">
        <f>Investissements!AR30*Investissements!$G63</f>
        <v>0</v>
      </c>
      <c r="AQ137" s="353">
        <f>Investissements!AS30*Investissements!$G63</f>
        <v>0</v>
      </c>
    </row>
    <row r="138" spans="2:43" ht="15" customHeight="1">
      <c r="B138" s="377">
        <f>Investissements!C31</f>
        <v>0</v>
      </c>
      <c r="C138" s="341">
        <f>Investissements!D31*Investissements!$G64</f>
        <v>0</v>
      </c>
      <c r="D138" s="341">
        <f>Investissements!E31*Investissements!$G64</f>
        <v>0</v>
      </c>
      <c r="E138" s="341">
        <f>Investissements!F31*Investissements!$G64</f>
        <v>0</v>
      </c>
      <c r="F138" s="341">
        <f>Investissements!G31*Investissements!$G64</f>
        <v>0</v>
      </c>
      <c r="G138" s="341">
        <f>Investissements!H31*Investissements!$G64</f>
        <v>0</v>
      </c>
      <c r="H138" s="341">
        <f>Investissements!I31*Investissements!$G64</f>
        <v>0</v>
      </c>
      <c r="I138" s="341">
        <f>Investissements!J31*Investissements!$G64</f>
        <v>0</v>
      </c>
      <c r="J138" s="341">
        <f>Investissements!K31*Investissements!$G64</f>
        <v>0</v>
      </c>
      <c r="K138" s="341">
        <f>Investissements!L31*Investissements!$G64</f>
        <v>0</v>
      </c>
      <c r="L138" s="341">
        <f>Investissements!M31*Investissements!$G64</f>
        <v>0</v>
      </c>
      <c r="M138" s="341">
        <f>Investissements!N31*Investissements!$G64</f>
        <v>0</v>
      </c>
      <c r="N138" s="341">
        <f>Investissements!O31*Investissements!$G64</f>
        <v>0</v>
      </c>
      <c r="O138" s="341">
        <f t="shared" si="37"/>
        <v>0</v>
      </c>
      <c r="P138" s="341">
        <f>Investissements!Q31*Investissements!$G64</f>
        <v>0</v>
      </c>
      <c r="Q138" s="341">
        <f>Investissements!R31*Investissements!$G64</f>
        <v>0</v>
      </c>
      <c r="R138" s="341">
        <f>Investissements!S31*Investissements!$G64</f>
        <v>0</v>
      </c>
      <c r="S138" s="341">
        <f>Investissements!T31*Investissements!$G64</f>
        <v>0</v>
      </c>
      <c r="T138" s="341">
        <f>Investissements!U31*Investissements!$G64</f>
        <v>0</v>
      </c>
      <c r="U138" s="341">
        <f>Investissements!V31*Investissements!$G64</f>
        <v>0</v>
      </c>
      <c r="V138" s="341">
        <f>Investissements!W31*Investissements!$G64</f>
        <v>0</v>
      </c>
      <c r="W138" s="341">
        <f>Investissements!X31*Investissements!$G64</f>
        <v>0</v>
      </c>
      <c r="X138" s="341">
        <f>Investissements!Y31*Investissements!$G64</f>
        <v>0</v>
      </c>
      <c r="Y138" s="341">
        <f>Investissements!Z31*Investissements!$G64</f>
        <v>0</v>
      </c>
      <c r="Z138" s="341">
        <f>Investissements!AA31*Investissements!$G64</f>
        <v>0</v>
      </c>
      <c r="AA138" s="341">
        <f>Investissements!AB31*Investissements!$G64</f>
        <v>0</v>
      </c>
      <c r="AB138" s="341">
        <f t="shared" si="38"/>
        <v>0</v>
      </c>
      <c r="AC138" s="341">
        <f>Investissements!AD31*Investissements!$G64</f>
        <v>0</v>
      </c>
      <c r="AD138" s="341">
        <f>Investissements!AE31*Investissements!$G64</f>
        <v>0</v>
      </c>
      <c r="AE138" s="341">
        <f t="shared" si="39"/>
        <v>0</v>
      </c>
      <c r="AF138" s="341">
        <f>Investissements!AG31*Investissements!$G64</f>
        <v>0</v>
      </c>
      <c r="AG138" s="341">
        <f>Investissements!AH31*Investissements!$G64</f>
        <v>0</v>
      </c>
      <c r="AH138" s="341">
        <f t="shared" si="40"/>
        <v>0</v>
      </c>
      <c r="AI138" s="341">
        <f>Investissements!AJ31*Investissements!$G64</f>
        <v>0</v>
      </c>
      <c r="AJ138" s="341">
        <f>Investissements!AK31*Investissements!$G64</f>
        <v>0</v>
      </c>
      <c r="AK138" s="341">
        <f t="shared" si="41"/>
        <v>0</v>
      </c>
      <c r="AM138" s="353">
        <f>Investissements!AO31*Investissements!$G64</f>
        <v>0</v>
      </c>
      <c r="AN138" s="353">
        <f>Investissements!AP31*Investissements!$G64</f>
        <v>0</v>
      </c>
      <c r="AO138" s="353">
        <f>Investissements!AQ31*Investissements!$G64</f>
        <v>0</v>
      </c>
      <c r="AP138" s="353">
        <f>Investissements!AR31*Investissements!$G64</f>
        <v>0</v>
      </c>
      <c r="AQ138" s="353">
        <f>Investissements!AS31*Investissements!$G64</f>
        <v>0</v>
      </c>
    </row>
    <row r="139" spans="2:43" ht="15" customHeight="1">
      <c r="B139" s="377">
        <f>Investissements!C32</f>
        <v>0</v>
      </c>
      <c r="C139" s="341">
        <f>Investissements!D32*Investissements!$G65</f>
        <v>0</v>
      </c>
      <c r="D139" s="341">
        <f>Investissements!E32*Investissements!$G65</f>
        <v>0</v>
      </c>
      <c r="E139" s="341">
        <f>Investissements!F32*Investissements!$G65</f>
        <v>0</v>
      </c>
      <c r="F139" s="341">
        <f>Investissements!G32*Investissements!$G65</f>
        <v>0</v>
      </c>
      <c r="G139" s="341">
        <f>Investissements!H32*Investissements!$G65</f>
        <v>0</v>
      </c>
      <c r="H139" s="341">
        <f>Investissements!I32*Investissements!$G65</f>
        <v>0</v>
      </c>
      <c r="I139" s="341">
        <f>Investissements!J32*Investissements!$G65</f>
        <v>0</v>
      </c>
      <c r="J139" s="341">
        <f>Investissements!K32*Investissements!$G65</f>
        <v>0</v>
      </c>
      <c r="K139" s="341">
        <f>Investissements!L32*Investissements!$G65</f>
        <v>0</v>
      </c>
      <c r="L139" s="341">
        <f>Investissements!M32*Investissements!$G65</f>
        <v>0</v>
      </c>
      <c r="M139" s="341">
        <f>Investissements!N32*Investissements!$G65</f>
        <v>0</v>
      </c>
      <c r="N139" s="341">
        <f>Investissements!O32*Investissements!$G65</f>
        <v>0</v>
      </c>
      <c r="O139" s="341">
        <f t="shared" si="37"/>
        <v>0</v>
      </c>
      <c r="P139" s="341">
        <f>Investissements!Q32*Investissements!$G65</f>
        <v>0</v>
      </c>
      <c r="Q139" s="341">
        <f>Investissements!R32*Investissements!$G65</f>
        <v>0</v>
      </c>
      <c r="R139" s="341">
        <f>Investissements!S32*Investissements!$G65</f>
        <v>0</v>
      </c>
      <c r="S139" s="341">
        <f>Investissements!T32*Investissements!$G65</f>
        <v>0</v>
      </c>
      <c r="T139" s="341">
        <f>Investissements!U32*Investissements!$G65</f>
        <v>0</v>
      </c>
      <c r="U139" s="341">
        <f>Investissements!V32*Investissements!$G65</f>
        <v>0</v>
      </c>
      <c r="V139" s="341">
        <f>Investissements!W32*Investissements!$G65</f>
        <v>0</v>
      </c>
      <c r="W139" s="341">
        <f>Investissements!X32*Investissements!$G65</f>
        <v>0</v>
      </c>
      <c r="X139" s="341">
        <f>Investissements!Y32*Investissements!$G65</f>
        <v>0</v>
      </c>
      <c r="Y139" s="341">
        <f>Investissements!Z32*Investissements!$G65</f>
        <v>0</v>
      </c>
      <c r="Z139" s="341">
        <f>Investissements!AA32*Investissements!$G65</f>
        <v>0</v>
      </c>
      <c r="AA139" s="341">
        <f>Investissements!AB32*Investissements!$G65</f>
        <v>0</v>
      </c>
      <c r="AB139" s="341">
        <f t="shared" si="38"/>
        <v>0</v>
      </c>
      <c r="AC139" s="341">
        <f>Investissements!AD32*Investissements!$G65</f>
        <v>0</v>
      </c>
      <c r="AD139" s="341">
        <f>Investissements!AE32*Investissements!$G65</f>
        <v>0</v>
      </c>
      <c r="AE139" s="341">
        <f t="shared" si="39"/>
        <v>0</v>
      </c>
      <c r="AF139" s="341">
        <f>Investissements!AG32*Investissements!$G65</f>
        <v>0</v>
      </c>
      <c r="AG139" s="341">
        <f>Investissements!AH32*Investissements!$G65</f>
        <v>0</v>
      </c>
      <c r="AH139" s="341">
        <f t="shared" si="40"/>
        <v>0</v>
      </c>
      <c r="AI139" s="341">
        <f>Investissements!AJ32*Investissements!$G65</f>
        <v>0</v>
      </c>
      <c r="AJ139" s="341">
        <f>Investissements!AK32*Investissements!$G65</f>
        <v>0</v>
      </c>
      <c r="AK139" s="341">
        <f t="shared" si="41"/>
        <v>0</v>
      </c>
      <c r="AM139" s="353">
        <f>Investissements!AO32*Investissements!$G65</f>
        <v>0</v>
      </c>
      <c r="AN139" s="353">
        <f>Investissements!AP32*Investissements!$G65</f>
        <v>0</v>
      </c>
      <c r="AO139" s="353">
        <f>Investissements!AQ32*Investissements!$G65</f>
        <v>0</v>
      </c>
      <c r="AP139" s="353">
        <f>Investissements!AR32*Investissements!$G65</f>
        <v>0</v>
      </c>
      <c r="AQ139" s="353">
        <f>Investissements!AS32*Investissements!$G65</f>
        <v>0</v>
      </c>
    </row>
    <row r="140" spans="2:43" ht="15" customHeight="1">
      <c r="B140" s="377">
        <f>Investissements!C33</f>
        <v>0</v>
      </c>
      <c r="C140" s="341">
        <f>Investissements!D33*Investissements!$G66</f>
        <v>0</v>
      </c>
      <c r="D140" s="341">
        <f>Investissements!E33*Investissements!$G66</f>
        <v>0</v>
      </c>
      <c r="E140" s="341">
        <f>Investissements!F33*Investissements!$G66</f>
        <v>0</v>
      </c>
      <c r="F140" s="341">
        <f>Investissements!G33*Investissements!$G66</f>
        <v>0</v>
      </c>
      <c r="G140" s="341">
        <f>Investissements!H33*Investissements!$G66</f>
        <v>0</v>
      </c>
      <c r="H140" s="341">
        <f>Investissements!I33*Investissements!$G66</f>
        <v>0</v>
      </c>
      <c r="I140" s="341">
        <f>Investissements!J33*Investissements!$G66</f>
        <v>0</v>
      </c>
      <c r="J140" s="341">
        <f>Investissements!K33*Investissements!$G66</f>
        <v>0</v>
      </c>
      <c r="K140" s="341">
        <f>Investissements!L33*Investissements!$G66</f>
        <v>0</v>
      </c>
      <c r="L140" s="341">
        <f>Investissements!M33*Investissements!$G66</f>
        <v>0</v>
      </c>
      <c r="M140" s="341">
        <f>Investissements!N33*Investissements!$G66</f>
        <v>0</v>
      </c>
      <c r="N140" s="341">
        <f>Investissements!O33*Investissements!$G66</f>
        <v>0</v>
      </c>
      <c r="O140" s="341">
        <f t="shared" si="37"/>
        <v>0</v>
      </c>
      <c r="P140" s="341">
        <f>Investissements!Q33*Investissements!$G66</f>
        <v>0</v>
      </c>
      <c r="Q140" s="341">
        <f>Investissements!R33*Investissements!$G66</f>
        <v>0</v>
      </c>
      <c r="R140" s="341">
        <f>Investissements!S33*Investissements!$G66</f>
        <v>0</v>
      </c>
      <c r="S140" s="341">
        <f>Investissements!T33*Investissements!$G66</f>
        <v>0</v>
      </c>
      <c r="T140" s="341">
        <f>Investissements!U33*Investissements!$G66</f>
        <v>0</v>
      </c>
      <c r="U140" s="341">
        <f>Investissements!V33*Investissements!$G66</f>
        <v>0</v>
      </c>
      <c r="V140" s="341">
        <f>Investissements!W33*Investissements!$G66</f>
        <v>0</v>
      </c>
      <c r="W140" s="341">
        <f>Investissements!X33*Investissements!$G66</f>
        <v>0</v>
      </c>
      <c r="X140" s="341">
        <f>Investissements!Y33*Investissements!$G66</f>
        <v>0</v>
      </c>
      <c r="Y140" s="341">
        <f>Investissements!Z33*Investissements!$G66</f>
        <v>0</v>
      </c>
      <c r="Z140" s="341">
        <f>Investissements!AA33*Investissements!$G66</f>
        <v>0</v>
      </c>
      <c r="AA140" s="341">
        <f>Investissements!AB33*Investissements!$G66</f>
        <v>0</v>
      </c>
      <c r="AB140" s="341">
        <f t="shared" si="38"/>
        <v>0</v>
      </c>
      <c r="AC140" s="341">
        <f>Investissements!AD33*Investissements!$G66</f>
        <v>0</v>
      </c>
      <c r="AD140" s="341">
        <f>Investissements!AE33*Investissements!$G66</f>
        <v>0</v>
      </c>
      <c r="AE140" s="341">
        <f t="shared" si="39"/>
        <v>0</v>
      </c>
      <c r="AF140" s="341">
        <f>Investissements!AG33*Investissements!$G66</f>
        <v>0</v>
      </c>
      <c r="AG140" s="341">
        <f>Investissements!AH33*Investissements!$G66</f>
        <v>0</v>
      </c>
      <c r="AH140" s="341">
        <f t="shared" si="40"/>
        <v>0</v>
      </c>
      <c r="AI140" s="341">
        <f>Investissements!AJ33*Investissements!$G66</f>
        <v>0</v>
      </c>
      <c r="AJ140" s="341">
        <f>Investissements!AK33*Investissements!$G66</f>
        <v>0</v>
      </c>
      <c r="AK140" s="341">
        <f t="shared" si="41"/>
        <v>0</v>
      </c>
      <c r="AM140" s="353">
        <f>Investissements!AO33*Investissements!$G66</f>
        <v>0</v>
      </c>
      <c r="AN140" s="353">
        <f>Investissements!AP33*Investissements!$G66</f>
        <v>0</v>
      </c>
      <c r="AO140" s="353">
        <f>Investissements!AQ33*Investissements!$G66</f>
        <v>0</v>
      </c>
      <c r="AP140" s="353">
        <f>Investissements!AR33*Investissements!$G66</f>
        <v>0</v>
      </c>
      <c r="AQ140" s="353">
        <f>Investissements!AS33*Investissements!$G66</f>
        <v>0</v>
      </c>
    </row>
    <row r="141" spans="2:43">
      <c r="B141" s="81"/>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row>
    <row r="142" spans="2:43" ht="15" customHeight="1">
      <c r="B142" s="99" t="s">
        <v>21</v>
      </c>
      <c r="C142" s="20">
        <f t="shared" ref="C142:AK142" si="42">SUM(C116:C140)</f>
        <v>0</v>
      </c>
      <c r="D142" s="20">
        <f t="shared" si="42"/>
        <v>0</v>
      </c>
      <c r="E142" s="20">
        <f t="shared" si="42"/>
        <v>0</v>
      </c>
      <c r="F142" s="20">
        <f t="shared" si="42"/>
        <v>0</v>
      </c>
      <c r="G142" s="20">
        <f t="shared" si="42"/>
        <v>0</v>
      </c>
      <c r="H142" s="20">
        <f t="shared" si="42"/>
        <v>0</v>
      </c>
      <c r="I142" s="20">
        <f t="shared" si="42"/>
        <v>0</v>
      </c>
      <c r="J142" s="20">
        <f t="shared" si="42"/>
        <v>0</v>
      </c>
      <c r="K142" s="20">
        <f t="shared" si="42"/>
        <v>0</v>
      </c>
      <c r="L142" s="20">
        <f t="shared" si="42"/>
        <v>0</v>
      </c>
      <c r="M142" s="20">
        <f t="shared" si="42"/>
        <v>0</v>
      </c>
      <c r="N142" s="20">
        <f t="shared" si="42"/>
        <v>0</v>
      </c>
      <c r="O142" s="21">
        <f t="shared" si="42"/>
        <v>0</v>
      </c>
      <c r="P142" s="20">
        <f t="shared" si="42"/>
        <v>0</v>
      </c>
      <c r="Q142" s="20">
        <f t="shared" si="42"/>
        <v>0</v>
      </c>
      <c r="R142" s="20">
        <f t="shared" si="42"/>
        <v>0</v>
      </c>
      <c r="S142" s="20">
        <f t="shared" si="42"/>
        <v>0</v>
      </c>
      <c r="T142" s="20">
        <f t="shared" si="42"/>
        <v>0</v>
      </c>
      <c r="U142" s="20">
        <f t="shared" si="42"/>
        <v>0</v>
      </c>
      <c r="V142" s="20">
        <f t="shared" si="42"/>
        <v>0</v>
      </c>
      <c r="W142" s="20">
        <f t="shared" si="42"/>
        <v>0</v>
      </c>
      <c r="X142" s="20">
        <f t="shared" si="42"/>
        <v>0</v>
      </c>
      <c r="Y142" s="20">
        <f t="shared" si="42"/>
        <v>0</v>
      </c>
      <c r="Z142" s="20">
        <f t="shared" si="42"/>
        <v>0</v>
      </c>
      <c r="AA142" s="20">
        <f t="shared" si="42"/>
        <v>0</v>
      </c>
      <c r="AB142" s="21">
        <f t="shared" si="42"/>
        <v>0</v>
      </c>
      <c r="AC142" s="20">
        <f t="shared" si="42"/>
        <v>0</v>
      </c>
      <c r="AD142" s="20">
        <f t="shared" si="42"/>
        <v>0</v>
      </c>
      <c r="AE142" s="21">
        <f t="shared" si="42"/>
        <v>0</v>
      </c>
      <c r="AF142" s="20">
        <f t="shared" si="42"/>
        <v>0</v>
      </c>
      <c r="AG142" s="20">
        <f t="shared" si="42"/>
        <v>0</v>
      </c>
      <c r="AH142" s="21">
        <f t="shared" si="42"/>
        <v>0</v>
      </c>
      <c r="AI142" s="20">
        <f t="shared" si="42"/>
        <v>0</v>
      </c>
      <c r="AJ142" s="20">
        <f t="shared" si="42"/>
        <v>0</v>
      </c>
      <c r="AK142" s="21">
        <f t="shared" si="42"/>
        <v>0</v>
      </c>
      <c r="AM142" s="21">
        <f>SUM(AM116:AM140)</f>
        <v>0</v>
      </c>
      <c r="AN142" s="21">
        <f>SUM(AN116:AN140)</f>
        <v>0</v>
      </c>
      <c r="AO142" s="21">
        <f>SUM(AO116:AO140)</f>
        <v>0</v>
      </c>
      <c r="AP142" s="21">
        <f>SUM(AP116:AP140)</f>
        <v>0</v>
      </c>
      <c r="AQ142" s="21">
        <f>SUM(AQ116:AQ140)</f>
        <v>0</v>
      </c>
    </row>
    <row r="143" spans="2:43">
      <c r="B143" s="81"/>
    </row>
    <row r="144" spans="2:43" ht="30">
      <c r="B144" s="103" t="str">
        <f>"Investissements liés à : "&amp;CONFIG!C18&amp;" 
(en € HT)"</f>
        <v>Investissements liés à :  
(en € HT)</v>
      </c>
      <c r="C144" s="35"/>
      <c r="D144" s="35"/>
      <c r="AM144" s="463" t="str">
        <f>"Amortissements de : "&amp;CONFIG!C18</f>
        <v xml:space="preserve">Amortissements de : </v>
      </c>
      <c r="AN144" s="463"/>
    </row>
    <row r="145" spans="2:43">
      <c r="B145" s="81"/>
    </row>
    <row r="146" spans="2:43">
      <c r="B146" s="81"/>
      <c r="C146" s="475" t="s">
        <v>18</v>
      </c>
      <c r="D146" s="476"/>
      <c r="E146" s="476"/>
      <c r="F146" s="476"/>
      <c r="G146" s="476"/>
      <c r="H146" s="476"/>
      <c r="I146" s="476"/>
      <c r="J146" s="476"/>
      <c r="K146" s="476"/>
      <c r="L146" s="476"/>
      <c r="M146" s="476"/>
      <c r="N146" s="476"/>
      <c r="O146" s="477"/>
      <c r="P146" s="475" t="s">
        <v>19</v>
      </c>
      <c r="Q146" s="476"/>
      <c r="R146" s="476"/>
      <c r="S146" s="476"/>
      <c r="T146" s="476"/>
      <c r="U146" s="476"/>
      <c r="V146" s="476"/>
      <c r="W146" s="476"/>
      <c r="X146" s="476"/>
      <c r="Y146" s="476"/>
      <c r="Z146" s="476"/>
      <c r="AA146" s="476"/>
      <c r="AB146" s="477"/>
      <c r="AC146" s="475" t="s">
        <v>20</v>
      </c>
      <c r="AD146" s="476"/>
      <c r="AE146" s="477"/>
      <c r="AF146" s="475" t="s">
        <v>32</v>
      </c>
      <c r="AG146" s="476"/>
      <c r="AH146" s="477"/>
      <c r="AI146" s="473" t="s">
        <v>33</v>
      </c>
      <c r="AJ146" s="473"/>
      <c r="AK146" s="473"/>
      <c r="AM146" s="38" t="s">
        <v>18</v>
      </c>
      <c r="AN146" s="38" t="s">
        <v>19</v>
      </c>
      <c r="AO146" s="38" t="s">
        <v>20</v>
      </c>
      <c r="AP146" s="38" t="s">
        <v>32</v>
      </c>
      <c r="AQ146" s="38" t="s">
        <v>33</v>
      </c>
    </row>
    <row r="147" spans="2:43" ht="15" customHeight="1">
      <c r="B147" s="99" t="s">
        <v>36</v>
      </c>
      <c r="C147" s="18">
        <f>CONFIG!$D$7</f>
        <v>41640</v>
      </c>
      <c r="D147" s="18">
        <f>DATE(YEAR(C147),MONTH(C147)+1,DAY(C147))</f>
        <v>41671</v>
      </c>
      <c r="E147" s="18">
        <f t="shared" ref="E147:N147" si="43">DATE(YEAR(D147),MONTH(D147)+1,DAY(D147))</f>
        <v>41699</v>
      </c>
      <c r="F147" s="18">
        <f t="shared" si="43"/>
        <v>41730</v>
      </c>
      <c r="G147" s="18">
        <f t="shared" si="43"/>
        <v>41760</v>
      </c>
      <c r="H147" s="18">
        <f t="shared" si="43"/>
        <v>41791</v>
      </c>
      <c r="I147" s="18">
        <f t="shared" si="43"/>
        <v>41821</v>
      </c>
      <c r="J147" s="18">
        <f t="shared" si="43"/>
        <v>41852</v>
      </c>
      <c r="K147" s="18">
        <f t="shared" si="43"/>
        <v>41883</v>
      </c>
      <c r="L147" s="18">
        <f t="shared" si="43"/>
        <v>41913</v>
      </c>
      <c r="M147" s="18">
        <f t="shared" si="43"/>
        <v>41944</v>
      </c>
      <c r="N147" s="18">
        <f t="shared" si="43"/>
        <v>41974</v>
      </c>
      <c r="O147" s="19" t="s">
        <v>21</v>
      </c>
      <c r="P147" s="18">
        <f>DATE(YEAR(N147),MONTH(N147)+1,DAY(N147))</f>
        <v>42005</v>
      </c>
      <c r="Q147" s="18">
        <f t="shared" ref="Q147:AA147" si="44">DATE(YEAR(P147),MONTH(P147)+1,DAY(P147))</f>
        <v>42036</v>
      </c>
      <c r="R147" s="18">
        <f t="shared" si="44"/>
        <v>42064</v>
      </c>
      <c r="S147" s="18">
        <f t="shared" si="44"/>
        <v>42095</v>
      </c>
      <c r="T147" s="18">
        <f t="shared" si="44"/>
        <v>42125</v>
      </c>
      <c r="U147" s="18">
        <f t="shared" si="44"/>
        <v>42156</v>
      </c>
      <c r="V147" s="18">
        <f t="shared" si="44"/>
        <v>42186</v>
      </c>
      <c r="W147" s="18">
        <f t="shared" si="44"/>
        <v>42217</v>
      </c>
      <c r="X147" s="18">
        <f t="shared" si="44"/>
        <v>42248</v>
      </c>
      <c r="Y147" s="18">
        <f t="shared" si="44"/>
        <v>42278</v>
      </c>
      <c r="Z147" s="18">
        <f t="shared" si="44"/>
        <v>42309</v>
      </c>
      <c r="AA147" s="18">
        <f t="shared" si="44"/>
        <v>42339</v>
      </c>
      <c r="AB147" s="19" t="s">
        <v>21</v>
      </c>
      <c r="AC147" s="28" t="s">
        <v>24</v>
      </c>
      <c r="AD147" s="28" t="s">
        <v>25</v>
      </c>
      <c r="AE147" s="19" t="s">
        <v>21</v>
      </c>
      <c r="AF147" s="28" t="s">
        <v>24</v>
      </c>
      <c r="AG147" s="28" t="s">
        <v>25</v>
      </c>
      <c r="AH147" s="19" t="s">
        <v>21</v>
      </c>
      <c r="AI147" s="28" t="s">
        <v>24</v>
      </c>
      <c r="AJ147" s="28" t="s">
        <v>25</v>
      </c>
      <c r="AK147" s="19" t="s">
        <v>21</v>
      </c>
    </row>
    <row r="148" spans="2:43" ht="15" customHeight="1">
      <c r="B148" s="377">
        <f>Investissements!C9</f>
        <v>0</v>
      </c>
      <c r="C148" s="341">
        <f>Investissements!D9*Investissements!$H42</f>
        <v>0</v>
      </c>
      <c r="D148" s="341">
        <f>Investissements!E9*Investissements!$H42</f>
        <v>0</v>
      </c>
      <c r="E148" s="341">
        <f>Investissements!F9*Investissements!$H42</f>
        <v>0</v>
      </c>
      <c r="F148" s="341">
        <f>Investissements!G9*Investissements!$H42</f>
        <v>0</v>
      </c>
      <c r="G148" s="341">
        <f>Investissements!H9*Investissements!$H42</f>
        <v>0</v>
      </c>
      <c r="H148" s="341">
        <f>Investissements!I9*Investissements!$H42</f>
        <v>0</v>
      </c>
      <c r="I148" s="341">
        <f>Investissements!J9*Investissements!$H42</f>
        <v>0</v>
      </c>
      <c r="J148" s="341">
        <f>Investissements!K9*Investissements!$H42</f>
        <v>0</v>
      </c>
      <c r="K148" s="341">
        <f>Investissements!L9*Investissements!$H42</f>
        <v>0</v>
      </c>
      <c r="L148" s="341">
        <f>Investissements!M9*Investissements!$H42</f>
        <v>0</v>
      </c>
      <c r="M148" s="341">
        <f>Investissements!N9*Investissements!$H42</f>
        <v>0</v>
      </c>
      <c r="N148" s="341">
        <f>Investissements!O9*Investissements!$H42</f>
        <v>0</v>
      </c>
      <c r="O148" s="341">
        <f t="shared" ref="O148:O172" si="45">SUM(C148:N148)</f>
        <v>0</v>
      </c>
      <c r="P148" s="341">
        <f>Investissements!Q9*Investissements!$H42</f>
        <v>0</v>
      </c>
      <c r="Q148" s="341">
        <f>Investissements!R9*Investissements!$H42</f>
        <v>0</v>
      </c>
      <c r="R148" s="341">
        <f>Investissements!S9*Investissements!$H42</f>
        <v>0</v>
      </c>
      <c r="S148" s="341">
        <f>Investissements!T9*Investissements!$H42</f>
        <v>0</v>
      </c>
      <c r="T148" s="341">
        <f>Investissements!U9*Investissements!$H42</f>
        <v>0</v>
      </c>
      <c r="U148" s="341">
        <f>Investissements!V9*Investissements!$H42</f>
        <v>0</v>
      </c>
      <c r="V148" s="341">
        <f>Investissements!W9*Investissements!$H42</f>
        <v>0</v>
      </c>
      <c r="W148" s="341">
        <f>Investissements!X9*Investissements!$H42</f>
        <v>0</v>
      </c>
      <c r="X148" s="341">
        <f>Investissements!Y9*Investissements!$H42</f>
        <v>0</v>
      </c>
      <c r="Y148" s="341">
        <f>Investissements!Z9*Investissements!$H42</f>
        <v>0</v>
      </c>
      <c r="Z148" s="341">
        <f>Investissements!AA9*Investissements!$H42</f>
        <v>0</v>
      </c>
      <c r="AA148" s="341">
        <f>Investissements!AB9*Investissements!$H42</f>
        <v>0</v>
      </c>
      <c r="AB148" s="341">
        <f t="shared" ref="AB148:AB172" si="46">SUM(P148:AA148)</f>
        <v>0</v>
      </c>
      <c r="AC148" s="341">
        <f>Investissements!AD9*Investissements!$H42</f>
        <v>0</v>
      </c>
      <c r="AD148" s="341">
        <f>Investissements!AE9*Investissements!$H42</f>
        <v>0</v>
      </c>
      <c r="AE148" s="341">
        <f t="shared" ref="AE148:AE172" si="47">SUM(AC148:AD148)</f>
        <v>0</v>
      </c>
      <c r="AF148" s="341">
        <f>Investissements!AG9*Investissements!$H42</f>
        <v>0</v>
      </c>
      <c r="AG148" s="341">
        <f>Investissements!AH9*Investissements!$H42</f>
        <v>0</v>
      </c>
      <c r="AH148" s="341">
        <f t="shared" ref="AH148:AH172" si="48">SUM(AF148:AG148)</f>
        <v>0</v>
      </c>
      <c r="AI148" s="341">
        <f>Investissements!AJ9*Investissements!$H42</f>
        <v>0</v>
      </c>
      <c r="AJ148" s="341">
        <f>Investissements!AK9*Investissements!$H42</f>
        <v>0</v>
      </c>
      <c r="AK148" s="341">
        <f t="shared" ref="AK148:AK172" si="49">SUM(AI148:AJ148)</f>
        <v>0</v>
      </c>
      <c r="AM148" s="353">
        <f>Investissements!AO9*Investissements!$H42</f>
        <v>0</v>
      </c>
      <c r="AN148" s="353">
        <f>Investissements!AP9*Investissements!$H42</f>
        <v>0</v>
      </c>
      <c r="AO148" s="353">
        <f>Investissements!AQ9*Investissements!$H42</f>
        <v>0</v>
      </c>
      <c r="AP148" s="353">
        <f>Investissements!AR9*Investissements!$H42</f>
        <v>0</v>
      </c>
      <c r="AQ148" s="353">
        <f>Investissements!AS9*Investissements!$H42</f>
        <v>0</v>
      </c>
    </row>
    <row r="149" spans="2:43" ht="15" customHeight="1">
      <c r="B149" s="377">
        <f>Investissements!C10</f>
        <v>0</v>
      </c>
      <c r="C149" s="341">
        <f>Investissements!D10*Investissements!$H43</f>
        <v>0</v>
      </c>
      <c r="D149" s="341">
        <f>Investissements!E10*Investissements!$H43</f>
        <v>0</v>
      </c>
      <c r="E149" s="341">
        <f>Investissements!F10*Investissements!$H43</f>
        <v>0</v>
      </c>
      <c r="F149" s="341">
        <f>Investissements!G10*Investissements!$H43</f>
        <v>0</v>
      </c>
      <c r="G149" s="341">
        <f>Investissements!H10*Investissements!$H43</f>
        <v>0</v>
      </c>
      <c r="H149" s="341">
        <f>Investissements!I10*Investissements!$H43</f>
        <v>0</v>
      </c>
      <c r="I149" s="341">
        <f>Investissements!J10*Investissements!$H43</f>
        <v>0</v>
      </c>
      <c r="J149" s="341">
        <f>Investissements!K10*Investissements!$H43</f>
        <v>0</v>
      </c>
      <c r="K149" s="341">
        <f>Investissements!L10*Investissements!$H43</f>
        <v>0</v>
      </c>
      <c r="L149" s="341">
        <f>Investissements!M10*Investissements!$H43</f>
        <v>0</v>
      </c>
      <c r="M149" s="341">
        <f>Investissements!N10*Investissements!$H43</f>
        <v>0</v>
      </c>
      <c r="N149" s="341">
        <f>Investissements!O10*Investissements!$H43</f>
        <v>0</v>
      </c>
      <c r="O149" s="341">
        <f t="shared" si="45"/>
        <v>0</v>
      </c>
      <c r="P149" s="341">
        <f>Investissements!Q10*Investissements!$H43</f>
        <v>0</v>
      </c>
      <c r="Q149" s="341">
        <f>Investissements!R10*Investissements!$H43</f>
        <v>0</v>
      </c>
      <c r="R149" s="341">
        <f>Investissements!S10*Investissements!$H43</f>
        <v>0</v>
      </c>
      <c r="S149" s="341">
        <f>Investissements!T10*Investissements!$H43</f>
        <v>0</v>
      </c>
      <c r="T149" s="341">
        <f>Investissements!U10*Investissements!$H43</f>
        <v>0</v>
      </c>
      <c r="U149" s="341">
        <f>Investissements!V10*Investissements!$H43</f>
        <v>0</v>
      </c>
      <c r="V149" s="341">
        <f>Investissements!W10*Investissements!$H43</f>
        <v>0</v>
      </c>
      <c r="W149" s="341">
        <f>Investissements!X10*Investissements!$H43</f>
        <v>0</v>
      </c>
      <c r="X149" s="341">
        <f>Investissements!Y10*Investissements!$H43</f>
        <v>0</v>
      </c>
      <c r="Y149" s="341">
        <f>Investissements!Z10*Investissements!$H43</f>
        <v>0</v>
      </c>
      <c r="Z149" s="341">
        <f>Investissements!AA10*Investissements!$H43</f>
        <v>0</v>
      </c>
      <c r="AA149" s="341">
        <f>Investissements!AB10*Investissements!$H43</f>
        <v>0</v>
      </c>
      <c r="AB149" s="341">
        <f t="shared" si="46"/>
        <v>0</v>
      </c>
      <c r="AC149" s="341">
        <f>Investissements!AD10*Investissements!$H43</f>
        <v>0</v>
      </c>
      <c r="AD149" s="341">
        <f>Investissements!AE10*Investissements!$H43</f>
        <v>0</v>
      </c>
      <c r="AE149" s="341">
        <f t="shared" si="47"/>
        <v>0</v>
      </c>
      <c r="AF149" s="341">
        <f>Investissements!AG10*Investissements!$H43</f>
        <v>0</v>
      </c>
      <c r="AG149" s="341">
        <f>Investissements!AH10*Investissements!$H43</f>
        <v>0</v>
      </c>
      <c r="AH149" s="341">
        <f t="shared" si="48"/>
        <v>0</v>
      </c>
      <c r="AI149" s="341">
        <f>Investissements!AJ10*Investissements!$H43</f>
        <v>0</v>
      </c>
      <c r="AJ149" s="341">
        <f>Investissements!AK10*Investissements!$H43</f>
        <v>0</v>
      </c>
      <c r="AK149" s="341">
        <f t="shared" si="49"/>
        <v>0</v>
      </c>
      <c r="AM149" s="353">
        <f>Investissements!AO10*Investissements!$H43</f>
        <v>0</v>
      </c>
      <c r="AN149" s="353">
        <f>Investissements!AP10*Investissements!$H43</f>
        <v>0</v>
      </c>
      <c r="AO149" s="353">
        <f>Investissements!AQ10*Investissements!$H43</f>
        <v>0</v>
      </c>
      <c r="AP149" s="353">
        <f>Investissements!AR10*Investissements!$H43</f>
        <v>0</v>
      </c>
      <c r="AQ149" s="353">
        <f>Investissements!AS10*Investissements!$H43</f>
        <v>0</v>
      </c>
    </row>
    <row r="150" spans="2:43" ht="15" customHeight="1">
      <c r="B150" s="377">
        <f>Investissements!C11</f>
        <v>0</v>
      </c>
      <c r="C150" s="341">
        <f>Investissements!D11*Investissements!$H44</f>
        <v>0</v>
      </c>
      <c r="D150" s="341">
        <f>Investissements!E11*Investissements!$H44</f>
        <v>0</v>
      </c>
      <c r="E150" s="341">
        <f>Investissements!F11*Investissements!$H44</f>
        <v>0</v>
      </c>
      <c r="F150" s="341">
        <f>Investissements!G11*Investissements!$H44</f>
        <v>0</v>
      </c>
      <c r="G150" s="341">
        <f>Investissements!H11*Investissements!$H44</f>
        <v>0</v>
      </c>
      <c r="H150" s="341">
        <f>Investissements!I11*Investissements!$H44</f>
        <v>0</v>
      </c>
      <c r="I150" s="341">
        <f>Investissements!J11*Investissements!$H44</f>
        <v>0</v>
      </c>
      <c r="J150" s="341">
        <f>Investissements!K11*Investissements!$H44</f>
        <v>0</v>
      </c>
      <c r="K150" s="341">
        <f>Investissements!L11*Investissements!$H44</f>
        <v>0</v>
      </c>
      <c r="L150" s="341">
        <f>Investissements!M11*Investissements!$H44</f>
        <v>0</v>
      </c>
      <c r="M150" s="341">
        <f>Investissements!N11*Investissements!$H44</f>
        <v>0</v>
      </c>
      <c r="N150" s="341">
        <f>Investissements!O11*Investissements!$H44</f>
        <v>0</v>
      </c>
      <c r="O150" s="341">
        <f t="shared" si="45"/>
        <v>0</v>
      </c>
      <c r="P150" s="341">
        <f>Investissements!Q11*Investissements!$H44</f>
        <v>0</v>
      </c>
      <c r="Q150" s="341">
        <f>Investissements!R11*Investissements!$H44</f>
        <v>0</v>
      </c>
      <c r="R150" s="341">
        <f>Investissements!S11*Investissements!$H44</f>
        <v>0</v>
      </c>
      <c r="S150" s="341">
        <f>Investissements!T11*Investissements!$H44</f>
        <v>0</v>
      </c>
      <c r="T150" s="341">
        <f>Investissements!U11*Investissements!$H44</f>
        <v>0</v>
      </c>
      <c r="U150" s="341">
        <f>Investissements!V11*Investissements!$H44</f>
        <v>0</v>
      </c>
      <c r="V150" s="341">
        <f>Investissements!W11*Investissements!$H44</f>
        <v>0</v>
      </c>
      <c r="W150" s="341">
        <f>Investissements!X11*Investissements!$H44</f>
        <v>0</v>
      </c>
      <c r="X150" s="341">
        <f>Investissements!Y11*Investissements!$H44</f>
        <v>0</v>
      </c>
      <c r="Y150" s="341">
        <f>Investissements!Z11*Investissements!$H44</f>
        <v>0</v>
      </c>
      <c r="Z150" s="341">
        <f>Investissements!AA11*Investissements!$H44</f>
        <v>0</v>
      </c>
      <c r="AA150" s="341">
        <f>Investissements!AB11*Investissements!$H44</f>
        <v>0</v>
      </c>
      <c r="AB150" s="341">
        <f t="shared" si="46"/>
        <v>0</v>
      </c>
      <c r="AC150" s="341">
        <f>Investissements!AD11*Investissements!$H44</f>
        <v>0</v>
      </c>
      <c r="AD150" s="341">
        <f>Investissements!AE11*Investissements!$H44</f>
        <v>0</v>
      </c>
      <c r="AE150" s="341">
        <f t="shared" si="47"/>
        <v>0</v>
      </c>
      <c r="AF150" s="341">
        <f>Investissements!AG11*Investissements!$H44</f>
        <v>0</v>
      </c>
      <c r="AG150" s="341">
        <f>Investissements!AH11*Investissements!$H44</f>
        <v>0</v>
      </c>
      <c r="AH150" s="341">
        <f t="shared" si="48"/>
        <v>0</v>
      </c>
      <c r="AI150" s="341">
        <f>Investissements!AJ11*Investissements!$H44</f>
        <v>0</v>
      </c>
      <c r="AJ150" s="341">
        <f>Investissements!AK11*Investissements!$H44</f>
        <v>0</v>
      </c>
      <c r="AK150" s="341">
        <f t="shared" si="49"/>
        <v>0</v>
      </c>
      <c r="AM150" s="353">
        <f>Investissements!AO11*Investissements!$H44</f>
        <v>0</v>
      </c>
      <c r="AN150" s="353">
        <f>Investissements!AP11*Investissements!$H44</f>
        <v>0</v>
      </c>
      <c r="AO150" s="353">
        <f>Investissements!AQ11*Investissements!$H44</f>
        <v>0</v>
      </c>
      <c r="AP150" s="353">
        <f>Investissements!AR11*Investissements!$H44</f>
        <v>0</v>
      </c>
      <c r="AQ150" s="353">
        <f>Investissements!AS11*Investissements!$H44</f>
        <v>0</v>
      </c>
    </row>
    <row r="151" spans="2:43" ht="15" customHeight="1">
      <c r="B151" s="377">
        <f>Investissements!C12</f>
        <v>0</v>
      </c>
      <c r="C151" s="341">
        <f>Investissements!D12*Investissements!$H45</f>
        <v>0</v>
      </c>
      <c r="D151" s="341">
        <f>Investissements!E12*Investissements!$H45</f>
        <v>0</v>
      </c>
      <c r="E151" s="341">
        <f>Investissements!F12*Investissements!$H45</f>
        <v>0</v>
      </c>
      <c r="F151" s="341">
        <f>Investissements!G12*Investissements!$H45</f>
        <v>0</v>
      </c>
      <c r="G151" s="341">
        <f>Investissements!H12*Investissements!$H45</f>
        <v>0</v>
      </c>
      <c r="H151" s="341">
        <f>Investissements!I12*Investissements!$H45</f>
        <v>0</v>
      </c>
      <c r="I151" s="341">
        <f>Investissements!J12*Investissements!$H45</f>
        <v>0</v>
      </c>
      <c r="J151" s="341">
        <f>Investissements!K12*Investissements!$H45</f>
        <v>0</v>
      </c>
      <c r="K151" s="341">
        <f>Investissements!L12*Investissements!$H45</f>
        <v>0</v>
      </c>
      <c r="L151" s="341">
        <f>Investissements!M12*Investissements!$H45</f>
        <v>0</v>
      </c>
      <c r="M151" s="341">
        <f>Investissements!N12*Investissements!$H45</f>
        <v>0</v>
      </c>
      <c r="N151" s="341">
        <f>Investissements!O12*Investissements!$H45</f>
        <v>0</v>
      </c>
      <c r="O151" s="341">
        <f t="shared" si="45"/>
        <v>0</v>
      </c>
      <c r="P151" s="341">
        <f>Investissements!Q12*Investissements!$H45</f>
        <v>0</v>
      </c>
      <c r="Q151" s="341">
        <f>Investissements!R12*Investissements!$H45</f>
        <v>0</v>
      </c>
      <c r="R151" s="341">
        <f>Investissements!S12*Investissements!$H45</f>
        <v>0</v>
      </c>
      <c r="S151" s="341">
        <f>Investissements!T12*Investissements!$H45</f>
        <v>0</v>
      </c>
      <c r="T151" s="341">
        <f>Investissements!U12*Investissements!$H45</f>
        <v>0</v>
      </c>
      <c r="U151" s="341">
        <f>Investissements!V12*Investissements!$H45</f>
        <v>0</v>
      </c>
      <c r="V151" s="341">
        <f>Investissements!W12*Investissements!$H45</f>
        <v>0</v>
      </c>
      <c r="W151" s="341">
        <f>Investissements!X12*Investissements!$H45</f>
        <v>0</v>
      </c>
      <c r="X151" s="341">
        <f>Investissements!Y12*Investissements!$H45</f>
        <v>0</v>
      </c>
      <c r="Y151" s="341">
        <f>Investissements!Z12*Investissements!$H45</f>
        <v>0</v>
      </c>
      <c r="Z151" s="341">
        <f>Investissements!AA12*Investissements!$H45</f>
        <v>0</v>
      </c>
      <c r="AA151" s="341">
        <f>Investissements!AB12*Investissements!$H45</f>
        <v>0</v>
      </c>
      <c r="AB151" s="341">
        <f t="shared" si="46"/>
        <v>0</v>
      </c>
      <c r="AC151" s="341">
        <f>Investissements!AD12*Investissements!$H45</f>
        <v>0</v>
      </c>
      <c r="AD151" s="341">
        <f>Investissements!AE12*Investissements!$H45</f>
        <v>0</v>
      </c>
      <c r="AE151" s="341">
        <f t="shared" si="47"/>
        <v>0</v>
      </c>
      <c r="AF151" s="341">
        <f>Investissements!AG12*Investissements!$H45</f>
        <v>0</v>
      </c>
      <c r="AG151" s="341">
        <f>Investissements!AH12*Investissements!$H45</f>
        <v>0</v>
      </c>
      <c r="AH151" s="341">
        <f t="shared" si="48"/>
        <v>0</v>
      </c>
      <c r="AI151" s="341">
        <f>Investissements!AJ12*Investissements!$H45</f>
        <v>0</v>
      </c>
      <c r="AJ151" s="341">
        <f>Investissements!AK12*Investissements!$H45</f>
        <v>0</v>
      </c>
      <c r="AK151" s="341">
        <f t="shared" si="49"/>
        <v>0</v>
      </c>
      <c r="AM151" s="353">
        <f>Investissements!AO12*Investissements!$H45</f>
        <v>0</v>
      </c>
      <c r="AN151" s="353">
        <f>Investissements!AP12*Investissements!$H45</f>
        <v>0</v>
      </c>
      <c r="AO151" s="353">
        <f>Investissements!AQ12*Investissements!$H45</f>
        <v>0</v>
      </c>
      <c r="AP151" s="353">
        <f>Investissements!AR12*Investissements!$H45</f>
        <v>0</v>
      </c>
      <c r="AQ151" s="353">
        <f>Investissements!AS12*Investissements!$H45</f>
        <v>0</v>
      </c>
    </row>
    <row r="152" spans="2:43" ht="15" customHeight="1">
      <c r="B152" s="377">
        <f>Investissements!C13</f>
        <v>0</v>
      </c>
      <c r="C152" s="341">
        <f>Investissements!D13*Investissements!$H46</f>
        <v>0</v>
      </c>
      <c r="D152" s="341">
        <f>Investissements!E13*Investissements!$H46</f>
        <v>0</v>
      </c>
      <c r="E152" s="341">
        <f>Investissements!F13*Investissements!$H46</f>
        <v>0</v>
      </c>
      <c r="F152" s="341">
        <f>Investissements!G13*Investissements!$H46</f>
        <v>0</v>
      </c>
      <c r="G152" s="341">
        <f>Investissements!H13*Investissements!$H46</f>
        <v>0</v>
      </c>
      <c r="H152" s="341">
        <f>Investissements!I13*Investissements!$H46</f>
        <v>0</v>
      </c>
      <c r="I152" s="341">
        <f>Investissements!J13*Investissements!$H46</f>
        <v>0</v>
      </c>
      <c r="J152" s="341">
        <f>Investissements!K13*Investissements!$H46</f>
        <v>0</v>
      </c>
      <c r="K152" s="341">
        <f>Investissements!L13*Investissements!$H46</f>
        <v>0</v>
      </c>
      <c r="L152" s="341">
        <f>Investissements!M13*Investissements!$H46</f>
        <v>0</v>
      </c>
      <c r="M152" s="341">
        <f>Investissements!N13*Investissements!$H46</f>
        <v>0</v>
      </c>
      <c r="N152" s="341">
        <f>Investissements!O13*Investissements!$H46</f>
        <v>0</v>
      </c>
      <c r="O152" s="341">
        <f t="shared" si="45"/>
        <v>0</v>
      </c>
      <c r="P152" s="341">
        <f>Investissements!Q13*Investissements!$H46</f>
        <v>0</v>
      </c>
      <c r="Q152" s="341">
        <f>Investissements!R13*Investissements!$H46</f>
        <v>0</v>
      </c>
      <c r="R152" s="341">
        <f>Investissements!S13*Investissements!$H46</f>
        <v>0</v>
      </c>
      <c r="S152" s="341">
        <f>Investissements!T13*Investissements!$H46</f>
        <v>0</v>
      </c>
      <c r="T152" s="341">
        <f>Investissements!U13*Investissements!$H46</f>
        <v>0</v>
      </c>
      <c r="U152" s="341">
        <f>Investissements!V13*Investissements!$H46</f>
        <v>0</v>
      </c>
      <c r="V152" s="341">
        <f>Investissements!W13*Investissements!$H46</f>
        <v>0</v>
      </c>
      <c r="W152" s="341">
        <f>Investissements!X13*Investissements!$H46</f>
        <v>0</v>
      </c>
      <c r="X152" s="341">
        <f>Investissements!Y13*Investissements!$H46</f>
        <v>0</v>
      </c>
      <c r="Y152" s="341">
        <f>Investissements!Z13*Investissements!$H46</f>
        <v>0</v>
      </c>
      <c r="Z152" s="341">
        <f>Investissements!AA13*Investissements!$H46</f>
        <v>0</v>
      </c>
      <c r="AA152" s="341">
        <f>Investissements!AB13*Investissements!$H46</f>
        <v>0</v>
      </c>
      <c r="AB152" s="341">
        <f t="shared" si="46"/>
        <v>0</v>
      </c>
      <c r="AC152" s="341">
        <f>Investissements!AD13*Investissements!$H46</f>
        <v>0</v>
      </c>
      <c r="AD152" s="341">
        <f>Investissements!AE13*Investissements!$H46</f>
        <v>0</v>
      </c>
      <c r="AE152" s="341">
        <f t="shared" si="47"/>
        <v>0</v>
      </c>
      <c r="AF152" s="341">
        <f>Investissements!AG13*Investissements!$H46</f>
        <v>0</v>
      </c>
      <c r="AG152" s="341">
        <f>Investissements!AH13*Investissements!$H46</f>
        <v>0</v>
      </c>
      <c r="AH152" s="341">
        <f t="shared" si="48"/>
        <v>0</v>
      </c>
      <c r="AI152" s="341">
        <f>Investissements!AJ13*Investissements!$H46</f>
        <v>0</v>
      </c>
      <c r="AJ152" s="341">
        <f>Investissements!AK13*Investissements!$H46</f>
        <v>0</v>
      </c>
      <c r="AK152" s="341">
        <f t="shared" si="49"/>
        <v>0</v>
      </c>
      <c r="AM152" s="353">
        <f>Investissements!AO13*Investissements!$H46</f>
        <v>0</v>
      </c>
      <c r="AN152" s="353">
        <f>Investissements!AP13*Investissements!$H46</f>
        <v>0</v>
      </c>
      <c r="AO152" s="353">
        <f>Investissements!AQ13*Investissements!$H46</f>
        <v>0</v>
      </c>
      <c r="AP152" s="353">
        <f>Investissements!AR13*Investissements!$H46</f>
        <v>0</v>
      </c>
      <c r="AQ152" s="353">
        <f>Investissements!AS13*Investissements!$H46</f>
        <v>0</v>
      </c>
    </row>
    <row r="153" spans="2:43" ht="15" customHeight="1">
      <c r="B153" s="377">
        <f>Investissements!C14</f>
        <v>0</v>
      </c>
      <c r="C153" s="341">
        <f>Investissements!D14*Investissements!$H47</f>
        <v>0</v>
      </c>
      <c r="D153" s="341">
        <f>Investissements!E14*Investissements!$H47</f>
        <v>0</v>
      </c>
      <c r="E153" s="341">
        <f>Investissements!F14*Investissements!$H47</f>
        <v>0</v>
      </c>
      <c r="F153" s="341">
        <f>Investissements!G14*Investissements!$H47</f>
        <v>0</v>
      </c>
      <c r="G153" s="341">
        <f>Investissements!H14*Investissements!$H47</f>
        <v>0</v>
      </c>
      <c r="H153" s="341">
        <f>Investissements!I14*Investissements!$H47</f>
        <v>0</v>
      </c>
      <c r="I153" s="341">
        <f>Investissements!J14*Investissements!$H47</f>
        <v>0</v>
      </c>
      <c r="J153" s="341">
        <f>Investissements!K14*Investissements!$H47</f>
        <v>0</v>
      </c>
      <c r="K153" s="341">
        <f>Investissements!L14*Investissements!$H47</f>
        <v>0</v>
      </c>
      <c r="L153" s="341">
        <f>Investissements!M14*Investissements!$H47</f>
        <v>0</v>
      </c>
      <c r="M153" s="341">
        <f>Investissements!N14*Investissements!$H47</f>
        <v>0</v>
      </c>
      <c r="N153" s="341">
        <f>Investissements!O14*Investissements!$H47</f>
        <v>0</v>
      </c>
      <c r="O153" s="341">
        <f t="shared" si="45"/>
        <v>0</v>
      </c>
      <c r="P153" s="341">
        <f>Investissements!Q14*Investissements!$H47</f>
        <v>0</v>
      </c>
      <c r="Q153" s="341">
        <f>Investissements!R14*Investissements!$H47</f>
        <v>0</v>
      </c>
      <c r="R153" s="341">
        <f>Investissements!S14*Investissements!$H47</f>
        <v>0</v>
      </c>
      <c r="S153" s="341">
        <f>Investissements!T14*Investissements!$H47</f>
        <v>0</v>
      </c>
      <c r="T153" s="341">
        <f>Investissements!U14*Investissements!$H47</f>
        <v>0</v>
      </c>
      <c r="U153" s="341">
        <f>Investissements!V14*Investissements!$H47</f>
        <v>0</v>
      </c>
      <c r="V153" s="341">
        <f>Investissements!W14*Investissements!$H47</f>
        <v>0</v>
      </c>
      <c r="W153" s="341">
        <f>Investissements!X14*Investissements!$H47</f>
        <v>0</v>
      </c>
      <c r="X153" s="341">
        <f>Investissements!Y14*Investissements!$H47</f>
        <v>0</v>
      </c>
      <c r="Y153" s="341">
        <f>Investissements!Z14*Investissements!$H47</f>
        <v>0</v>
      </c>
      <c r="Z153" s="341">
        <f>Investissements!AA14*Investissements!$H47</f>
        <v>0</v>
      </c>
      <c r="AA153" s="341">
        <f>Investissements!AB14*Investissements!$H47</f>
        <v>0</v>
      </c>
      <c r="AB153" s="341">
        <f t="shared" si="46"/>
        <v>0</v>
      </c>
      <c r="AC153" s="341">
        <f>Investissements!AD14*Investissements!$H47</f>
        <v>0</v>
      </c>
      <c r="AD153" s="341">
        <f>Investissements!AE14*Investissements!$H47</f>
        <v>0</v>
      </c>
      <c r="AE153" s="341">
        <f t="shared" si="47"/>
        <v>0</v>
      </c>
      <c r="AF153" s="341">
        <f>Investissements!AG14*Investissements!$H47</f>
        <v>0</v>
      </c>
      <c r="AG153" s="341">
        <f>Investissements!AH14*Investissements!$H47</f>
        <v>0</v>
      </c>
      <c r="AH153" s="341">
        <f t="shared" si="48"/>
        <v>0</v>
      </c>
      <c r="AI153" s="341">
        <f>Investissements!AJ14*Investissements!$H47</f>
        <v>0</v>
      </c>
      <c r="AJ153" s="341">
        <f>Investissements!AK14*Investissements!$H47</f>
        <v>0</v>
      </c>
      <c r="AK153" s="341">
        <f t="shared" si="49"/>
        <v>0</v>
      </c>
      <c r="AM153" s="353">
        <f>Investissements!AO14*Investissements!$H47</f>
        <v>0</v>
      </c>
      <c r="AN153" s="353">
        <f>Investissements!AP14*Investissements!$H47</f>
        <v>0</v>
      </c>
      <c r="AO153" s="353">
        <f>Investissements!AQ14*Investissements!$H47</f>
        <v>0</v>
      </c>
      <c r="AP153" s="353">
        <f>Investissements!AR14*Investissements!$H47</f>
        <v>0</v>
      </c>
      <c r="AQ153" s="353">
        <f>Investissements!AS14*Investissements!$H47</f>
        <v>0</v>
      </c>
    </row>
    <row r="154" spans="2:43" ht="15" customHeight="1">
      <c r="B154" s="377">
        <f>Investissements!C15</f>
        <v>0</v>
      </c>
      <c r="C154" s="341">
        <f>Investissements!D15*Investissements!$H48</f>
        <v>0</v>
      </c>
      <c r="D154" s="341">
        <f>Investissements!E15*Investissements!$H48</f>
        <v>0</v>
      </c>
      <c r="E154" s="341">
        <f>Investissements!F15*Investissements!$H48</f>
        <v>0</v>
      </c>
      <c r="F154" s="341">
        <f>Investissements!G15*Investissements!$H48</f>
        <v>0</v>
      </c>
      <c r="G154" s="341">
        <f>Investissements!H15*Investissements!$H48</f>
        <v>0</v>
      </c>
      <c r="H154" s="341">
        <f>Investissements!I15*Investissements!$H48</f>
        <v>0</v>
      </c>
      <c r="I154" s="341">
        <f>Investissements!J15*Investissements!$H48</f>
        <v>0</v>
      </c>
      <c r="J154" s="341">
        <f>Investissements!K15*Investissements!$H48</f>
        <v>0</v>
      </c>
      <c r="K154" s="341">
        <f>Investissements!L15*Investissements!$H48</f>
        <v>0</v>
      </c>
      <c r="L154" s="341">
        <f>Investissements!M15*Investissements!$H48</f>
        <v>0</v>
      </c>
      <c r="M154" s="341">
        <f>Investissements!N15*Investissements!$H48</f>
        <v>0</v>
      </c>
      <c r="N154" s="341">
        <f>Investissements!O15*Investissements!$H48</f>
        <v>0</v>
      </c>
      <c r="O154" s="341">
        <f t="shared" si="45"/>
        <v>0</v>
      </c>
      <c r="P154" s="341">
        <f>Investissements!Q15*Investissements!$H48</f>
        <v>0</v>
      </c>
      <c r="Q154" s="341">
        <f>Investissements!R15*Investissements!$H48</f>
        <v>0</v>
      </c>
      <c r="R154" s="341">
        <f>Investissements!S15*Investissements!$H48</f>
        <v>0</v>
      </c>
      <c r="S154" s="341">
        <f>Investissements!T15*Investissements!$H48</f>
        <v>0</v>
      </c>
      <c r="T154" s="341">
        <f>Investissements!U15*Investissements!$H48</f>
        <v>0</v>
      </c>
      <c r="U154" s="341">
        <f>Investissements!V15*Investissements!$H48</f>
        <v>0</v>
      </c>
      <c r="V154" s="341">
        <f>Investissements!W15*Investissements!$H48</f>
        <v>0</v>
      </c>
      <c r="W154" s="341">
        <f>Investissements!X15*Investissements!$H48</f>
        <v>0</v>
      </c>
      <c r="X154" s="341">
        <f>Investissements!Y15*Investissements!$H48</f>
        <v>0</v>
      </c>
      <c r="Y154" s="341">
        <f>Investissements!Z15*Investissements!$H48</f>
        <v>0</v>
      </c>
      <c r="Z154" s="341">
        <f>Investissements!AA15*Investissements!$H48</f>
        <v>0</v>
      </c>
      <c r="AA154" s="341">
        <f>Investissements!AB15*Investissements!$H48</f>
        <v>0</v>
      </c>
      <c r="AB154" s="341">
        <f t="shared" si="46"/>
        <v>0</v>
      </c>
      <c r="AC154" s="341">
        <f>Investissements!AD15*Investissements!$H48</f>
        <v>0</v>
      </c>
      <c r="AD154" s="341">
        <f>Investissements!AE15*Investissements!$H48</f>
        <v>0</v>
      </c>
      <c r="AE154" s="341">
        <f t="shared" si="47"/>
        <v>0</v>
      </c>
      <c r="AF154" s="341">
        <f>Investissements!AG15*Investissements!$H48</f>
        <v>0</v>
      </c>
      <c r="AG154" s="341">
        <f>Investissements!AH15*Investissements!$H48</f>
        <v>0</v>
      </c>
      <c r="AH154" s="341">
        <f t="shared" si="48"/>
        <v>0</v>
      </c>
      <c r="AI154" s="341">
        <f>Investissements!AJ15*Investissements!$H48</f>
        <v>0</v>
      </c>
      <c r="AJ154" s="341">
        <f>Investissements!AK15*Investissements!$H48</f>
        <v>0</v>
      </c>
      <c r="AK154" s="341">
        <f t="shared" si="49"/>
        <v>0</v>
      </c>
      <c r="AM154" s="353">
        <f>Investissements!AO15*Investissements!$H48</f>
        <v>0</v>
      </c>
      <c r="AN154" s="353">
        <f>Investissements!AP15*Investissements!$H48</f>
        <v>0</v>
      </c>
      <c r="AO154" s="353">
        <f>Investissements!AQ15*Investissements!$H48</f>
        <v>0</v>
      </c>
      <c r="AP154" s="353">
        <f>Investissements!AR15*Investissements!$H48</f>
        <v>0</v>
      </c>
      <c r="AQ154" s="353">
        <f>Investissements!AS15*Investissements!$H48</f>
        <v>0</v>
      </c>
    </row>
    <row r="155" spans="2:43" ht="15" customHeight="1">
      <c r="B155" s="377">
        <f>Investissements!C16</f>
        <v>0</v>
      </c>
      <c r="C155" s="341">
        <f>Investissements!D16*Investissements!$H49</f>
        <v>0</v>
      </c>
      <c r="D155" s="341">
        <f>Investissements!E16*Investissements!$H49</f>
        <v>0</v>
      </c>
      <c r="E155" s="341">
        <f>Investissements!F16*Investissements!$H49</f>
        <v>0</v>
      </c>
      <c r="F155" s="341">
        <f>Investissements!G16*Investissements!$H49</f>
        <v>0</v>
      </c>
      <c r="G155" s="341">
        <f>Investissements!H16*Investissements!$H49</f>
        <v>0</v>
      </c>
      <c r="H155" s="341">
        <f>Investissements!I16*Investissements!$H49</f>
        <v>0</v>
      </c>
      <c r="I155" s="341">
        <f>Investissements!J16*Investissements!$H49</f>
        <v>0</v>
      </c>
      <c r="J155" s="341">
        <f>Investissements!K16*Investissements!$H49</f>
        <v>0</v>
      </c>
      <c r="K155" s="341">
        <f>Investissements!L16*Investissements!$H49</f>
        <v>0</v>
      </c>
      <c r="L155" s="341">
        <f>Investissements!M16*Investissements!$H49</f>
        <v>0</v>
      </c>
      <c r="M155" s="341">
        <f>Investissements!N16*Investissements!$H49</f>
        <v>0</v>
      </c>
      <c r="N155" s="341">
        <f>Investissements!O16*Investissements!$H49</f>
        <v>0</v>
      </c>
      <c r="O155" s="341">
        <f t="shared" si="45"/>
        <v>0</v>
      </c>
      <c r="P155" s="341">
        <f>Investissements!Q16*Investissements!$H49</f>
        <v>0</v>
      </c>
      <c r="Q155" s="341">
        <f>Investissements!R16*Investissements!$H49</f>
        <v>0</v>
      </c>
      <c r="R155" s="341">
        <f>Investissements!S16*Investissements!$H49</f>
        <v>0</v>
      </c>
      <c r="S155" s="341">
        <f>Investissements!T16*Investissements!$H49</f>
        <v>0</v>
      </c>
      <c r="T155" s="341">
        <f>Investissements!U16*Investissements!$H49</f>
        <v>0</v>
      </c>
      <c r="U155" s="341">
        <f>Investissements!V16*Investissements!$H49</f>
        <v>0</v>
      </c>
      <c r="V155" s="341">
        <f>Investissements!W16*Investissements!$H49</f>
        <v>0</v>
      </c>
      <c r="W155" s="341">
        <f>Investissements!X16*Investissements!$H49</f>
        <v>0</v>
      </c>
      <c r="X155" s="341">
        <f>Investissements!Y16*Investissements!$H49</f>
        <v>0</v>
      </c>
      <c r="Y155" s="341">
        <f>Investissements!Z16*Investissements!$H49</f>
        <v>0</v>
      </c>
      <c r="Z155" s="341">
        <f>Investissements!AA16*Investissements!$H49</f>
        <v>0</v>
      </c>
      <c r="AA155" s="341">
        <f>Investissements!AB16*Investissements!$H49</f>
        <v>0</v>
      </c>
      <c r="AB155" s="341">
        <f t="shared" si="46"/>
        <v>0</v>
      </c>
      <c r="AC155" s="341">
        <f>Investissements!AD16*Investissements!$H49</f>
        <v>0</v>
      </c>
      <c r="AD155" s="341">
        <f>Investissements!AE16*Investissements!$H49</f>
        <v>0</v>
      </c>
      <c r="AE155" s="341">
        <f t="shared" si="47"/>
        <v>0</v>
      </c>
      <c r="AF155" s="341">
        <f>Investissements!AG16*Investissements!$H49</f>
        <v>0</v>
      </c>
      <c r="AG155" s="341">
        <f>Investissements!AH16*Investissements!$H49</f>
        <v>0</v>
      </c>
      <c r="AH155" s="341">
        <f t="shared" si="48"/>
        <v>0</v>
      </c>
      <c r="AI155" s="341">
        <f>Investissements!AJ16*Investissements!$H49</f>
        <v>0</v>
      </c>
      <c r="AJ155" s="341">
        <f>Investissements!AK16*Investissements!$H49</f>
        <v>0</v>
      </c>
      <c r="AK155" s="341">
        <f t="shared" si="49"/>
        <v>0</v>
      </c>
      <c r="AM155" s="353">
        <f>Investissements!AO16*Investissements!$H49</f>
        <v>0</v>
      </c>
      <c r="AN155" s="353">
        <f>Investissements!AP16*Investissements!$H49</f>
        <v>0</v>
      </c>
      <c r="AO155" s="353">
        <f>Investissements!AQ16*Investissements!$H49</f>
        <v>0</v>
      </c>
      <c r="AP155" s="353">
        <f>Investissements!AR16*Investissements!$H49</f>
        <v>0</v>
      </c>
      <c r="AQ155" s="353">
        <f>Investissements!AS16*Investissements!$H49</f>
        <v>0</v>
      </c>
    </row>
    <row r="156" spans="2:43" ht="15" customHeight="1">
      <c r="B156" s="377">
        <f>Investissements!C17</f>
        <v>0</v>
      </c>
      <c r="C156" s="341">
        <f>Investissements!D17*Investissements!$H50</f>
        <v>0</v>
      </c>
      <c r="D156" s="341">
        <f>Investissements!E17*Investissements!$H50</f>
        <v>0</v>
      </c>
      <c r="E156" s="341">
        <f>Investissements!F17*Investissements!$H50</f>
        <v>0</v>
      </c>
      <c r="F156" s="341">
        <f>Investissements!G17*Investissements!$H50</f>
        <v>0</v>
      </c>
      <c r="G156" s="341">
        <f>Investissements!H17*Investissements!$H50</f>
        <v>0</v>
      </c>
      <c r="H156" s="341">
        <f>Investissements!I17*Investissements!$H50</f>
        <v>0</v>
      </c>
      <c r="I156" s="341">
        <f>Investissements!J17*Investissements!$H50</f>
        <v>0</v>
      </c>
      <c r="J156" s="341">
        <f>Investissements!K17*Investissements!$H50</f>
        <v>0</v>
      </c>
      <c r="K156" s="341">
        <f>Investissements!L17*Investissements!$H50</f>
        <v>0</v>
      </c>
      <c r="L156" s="341">
        <f>Investissements!M17*Investissements!$H50</f>
        <v>0</v>
      </c>
      <c r="M156" s="341">
        <f>Investissements!N17*Investissements!$H50</f>
        <v>0</v>
      </c>
      <c r="N156" s="341">
        <f>Investissements!O17*Investissements!$H50</f>
        <v>0</v>
      </c>
      <c r="O156" s="341">
        <f t="shared" si="45"/>
        <v>0</v>
      </c>
      <c r="P156" s="341">
        <f>Investissements!Q17*Investissements!$H50</f>
        <v>0</v>
      </c>
      <c r="Q156" s="341">
        <f>Investissements!R17*Investissements!$H50</f>
        <v>0</v>
      </c>
      <c r="R156" s="341">
        <f>Investissements!S17*Investissements!$H50</f>
        <v>0</v>
      </c>
      <c r="S156" s="341">
        <f>Investissements!T17*Investissements!$H50</f>
        <v>0</v>
      </c>
      <c r="T156" s="341">
        <f>Investissements!U17*Investissements!$H50</f>
        <v>0</v>
      </c>
      <c r="U156" s="341">
        <f>Investissements!V17*Investissements!$H50</f>
        <v>0</v>
      </c>
      <c r="V156" s="341">
        <f>Investissements!W17*Investissements!$H50</f>
        <v>0</v>
      </c>
      <c r="W156" s="341">
        <f>Investissements!X17*Investissements!$H50</f>
        <v>0</v>
      </c>
      <c r="X156" s="341">
        <f>Investissements!Y17*Investissements!$H50</f>
        <v>0</v>
      </c>
      <c r="Y156" s="341">
        <f>Investissements!Z17*Investissements!$H50</f>
        <v>0</v>
      </c>
      <c r="Z156" s="341">
        <f>Investissements!AA17*Investissements!$H50</f>
        <v>0</v>
      </c>
      <c r="AA156" s="341">
        <f>Investissements!AB17*Investissements!$H50</f>
        <v>0</v>
      </c>
      <c r="AB156" s="341">
        <f t="shared" si="46"/>
        <v>0</v>
      </c>
      <c r="AC156" s="341">
        <f>Investissements!AD17*Investissements!$H50</f>
        <v>0</v>
      </c>
      <c r="AD156" s="341">
        <f>Investissements!AE17*Investissements!$H50</f>
        <v>0</v>
      </c>
      <c r="AE156" s="341">
        <f t="shared" si="47"/>
        <v>0</v>
      </c>
      <c r="AF156" s="341">
        <f>Investissements!AG17*Investissements!$H50</f>
        <v>0</v>
      </c>
      <c r="AG156" s="341">
        <f>Investissements!AH17*Investissements!$H50</f>
        <v>0</v>
      </c>
      <c r="AH156" s="341">
        <f t="shared" si="48"/>
        <v>0</v>
      </c>
      <c r="AI156" s="341">
        <f>Investissements!AJ17*Investissements!$H50</f>
        <v>0</v>
      </c>
      <c r="AJ156" s="341">
        <f>Investissements!AK17*Investissements!$H50</f>
        <v>0</v>
      </c>
      <c r="AK156" s="341">
        <f t="shared" si="49"/>
        <v>0</v>
      </c>
      <c r="AM156" s="353">
        <f>Investissements!AO17*Investissements!$H50</f>
        <v>0</v>
      </c>
      <c r="AN156" s="353">
        <f>Investissements!AP17*Investissements!$H50</f>
        <v>0</v>
      </c>
      <c r="AO156" s="353">
        <f>Investissements!AQ17*Investissements!$H50</f>
        <v>0</v>
      </c>
      <c r="AP156" s="353">
        <f>Investissements!AR17*Investissements!$H50</f>
        <v>0</v>
      </c>
      <c r="AQ156" s="353">
        <f>Investissements!AS17*Investissements!$H50</f>
        <v>0</v>
      </c>
    </row>
    <row r="157" spans="2:43" ht="15" customHeight="1">
      <c r="B157" s="377">
        <f>Investissements!C18</f>
        <v>0</v>
      </c>
      <c r="C157" s="341">
        <f>Investissements!D18*Investissements!$H51</f>
        <v>0</v>
      </c>
      <c r="D157" s="341">
        <f>Investissements!E18*Investissements!$H51</f>
        <v>0</v>
      </c>
      <c r="E157" s="341">
        <f>Investissements!F18*Investissements!$H51</f>
        <v>0</v>
      </c>
      <c r="F157" s="341">
        <f>Investissements!G18*Investissements!$H51</f>
        <v>0</v>
      </c>
      <c r="G157" s="341">
        <f>Investissements!H18*Investissements!$H51</f>
        <v>0</v>
      </c>
      <c r="H157" s="341">
        <f>Investissements!I18*Investissements!$H51</f>
        <v>0</v>
      </c>
      <c r="I157" s="341">
        <f>Investissements!J18*Investissements!$H51</f>
        <v>0</v>
      </c>
      <c r="J157" s="341">
        <f>Investissements!K18*Investissements!$H51</f>
        <v>0</v>
      </c>
      <c r="K157" s="341">
        <f>Investissements!L18*Investissements!$H51</f>
        <v>0</v>
      </c>
      <c r="L157" s="341">
        <f>Investissements!M18*Investissements!$H51</f>
        <v>0</v>
      </c>
      <c r="M157" s="341">
        <f>Investissements!N18*Investissements!$H51</f>
        <v>0</v>
      </c>
      <c r="N157" s="341">
        <f>Investissements!O18*Investissements!$H51</f>
        <v>0</v>
      </c>
      <c r="O157" s="341">
        <f t="shared" si="45"/>
        <v>0</v>
      </c>
      <c r="P157" s="341">
        <f>Investissements!Q18*Investissements!$H51</f>
        <v>0</v>
      </c>
      <c r="Q157" s="341">
        <f>Investissements!R18*Investissements!$H51</f>
        <v>0</v>
      </c>
      <c r="R157" s="341">
        <f>Investissements!S18*Investissements!$H51</f>
        <v>0</v>
      </c>
      <c r="S157" s="341">
        <f>Investissements!T18*Investissements!$H51</f>
        <v>0</v>
      </c>
      <c r="T157" s="341">
        <f>Investissements!U18*Investissements!$H51</f>
        <v>0</v>
      </c>
      <c r="U157" s="341">
        <f>Investissements!V18*Investissements!$H51</f>
        <v>0</v>
      </c>
      <c r="V157" s="341">
        <f>Investissements!W18*Investissements!$H51</f>
        <v>0</v>
      </c>
      <c r="W157" s="341">
        <f>Investissements!X18*Investissements!$H51</f>
        <v>0</v>
      </c>
      <c r="X157" s="341">
        <f>Investissements!Y18*Investissements!$H51</f>
        <v>0</v>
      </c>
      <c r="Y157" s="341">
        <f>Investissements!Z18*Investissements!$H51</f>
        <v>0</v>
      </c>
      <c r="Z157" s="341">
        <f>Investissements!AA18*Investissements!$H51</f>
        <v>0</v>
      </c>
      <c r="AA157" s="341">
        <f>Investissements!AB18*Investissements!$H51</f>
        <v>0</v>
      </c>
      <c r="AB157" s="341">
        <f t="shared" si="46"/>
        <v>0</v>
      </c>
      <c r="AC157" s="341">
        <f>Investissements!AD18*Investissements!$H51</f>
        <v>0</v>
      </c>
      <c r="AD157" s="341">
        <f>Investissements!AE18*Investissements!$H51</f>
        <v>0</v>
      </c>
      <c r="AE157" s="341">
        <f t="shared" si="47"/>
        <v>0</v>
      </c>
      <c r="AF157" s="341">
        <f>Investissements!AG18*Investissements!$H51</f>
        <v>0</v>
      </c>
      <c r="AG157" s="341">
        <f>Investissements!AH18*Investissements!$H51</f>
        <v>0</v>
      </c>
      <c r="AH157" s="341">
        <f t="shared" si="48"/>
        <v>0</v>
      </c>
      <c r="AI157" s="341">
        <f>Investissements!AJ18*Investissements!$H51</f>
        <v>0</v>
      </c>
      <c r="AJ157" s="341">
        <f>Investissements!AK18*Investissements!$H51</f>
        <v>0</v>
      </c>
      <c r="AK157" s="341">
        <f t="shared" si="49"/>
        <v>0</v>
      </c>
      <c r="AM157" s="353">
        <f>Investissements!AO18*Investissements!$H51</f>
        <v>0</v>
      </c>
      <c r="AN157" s="353">
        <f>Investissements!AP18*Investissements!$H51</f>
        <v>0</v>
      </c>
      <c r="AO157" s="353">
        <f>Investissements!AQ18*Investissements!$H51</f>
        <v>0</v>
      </c>
      <c r="AP157" s="353">
        <f>Investissements!AR18*Investissements!$H51</f>
        <v>0</v>
      </c>
      <c r="AQ157" s="353">
        <f>Investissements!AS18*Investissements!$H51</f>
        <v>0</v>
      </c>
    </row>
    <row r="158" spans="2:43" ht="15" customHeight="1">
      <c r="B158" s="377">
        <f>Investissements!C19</f>
        <v>0</v>
      </c>
      <c r="C158" s="341">
        <f>Investissements!D19*Investissements!$H52</f>
        <v>0</v>
      </c>
      <c r="D158" s="341">
        <f>Investissements!E19*Investissements!$H52</f>
        <v>0</v>
      </c>
      <c r="E158" s="341">
        <f>Investissements!F19*Investissements!$H52</f>
        <v>0</v>
      </c>
      <c r="F158" s="341">
        <f>Investissements!G19*Investissements!$H52</f>
        <v>0</v>
      </c>
      <c r="G158" s="341">
        <f>Investissements!H19*Investissements!$H52</f>
        <v>0</v>
      </c>
      <c r="H158" s="341">
        <f>Investissements!I19*Investissements!$H52</f>
        <v>0</v>
      </c>
      <c r="I158" s="341">
        <f>Investissements!J19*Investissements!$H52</f>
        <v>0</v>
      </c>
      <c r="J158" s="341">
        <f>Investissements!K19*Investissements!$H52</f>
        <v>0</v>
      </c>
      <c r="K158" s="341">
        <f>Investissements!L19*Investissements!$H52</f>
        <v>0</v>
      </c>
      <c r="L158" s="341">
        <f>Investissements!M19*Investissements!$H52</f>
        <v>0</v>
      </c>
      <c r="M158" s="341">
        <f>Investissements!N19*Investissements!$H52</f>
        <v>0</v>
      </c>
      <c r="N158" s="341">
        <f>Investissements!O19*Investissements!$H52</f>
        <v>0</v>
      </c>
      <c r="O158" s="341">
        <f t="shared" si="45"/>
        <v>0</v>
      </c>
      <c r="P158" s="341">
        <f>Investissements!Q19*Investissements!$H52</f>
        <v>0</v>
      </c>
      <c r="Q158" s="341">
        <f>Investissements!R19*Investissements!$H52</f>
        <v>0</v>
      </c>
      <c r="R158" s="341">
        <f>Investissements!S19*Investissements!$H52</f>
        <v>0</v>
      </c>
      <c r="S158" s="341">
        <f>Investissements!T19*Investissements!$H52</f>
        <v>0</v>
      </c>
      <c r="T158" s="341">
        <f>Investissements!U19*Investissements!$H52</f>
        <v>0</v>
      </c>
      <c r="U158" s="341">
        <f>Investissements!V19*Investissements!$H52</f>
        <v>0</v>
      </c>
      <c r="V158" s="341">
        <f>Investissements!W19*Investissements!$H52</f>
        <v>0</v>
      </c>
      <c r="W158" s="341">
        <f>Investissements!X19*Investissements!$H52</f>
        <v>0</v>
      </c>
      <c r="X158" s="341">
        <f>Investissements!Y19*Investissements!$H52</f>
        <v>0</v>
      </c>
      <c r="Y158" s="341">
        <f>Investissements!Z19*Investissements!$H52</f>
        <v>0</v>
      </c>
      <c r="Z158" s="341">
        <f>Investissements!AA19*Investissements!$H52</f>
        <v>0</v>
      </c>
      <c r="AA158" s="341">
        <f>Investissements!AB19*Investissements!$H52</f>
        <v>0</v>
      </c>
      <c r="AB158" s="341">
        <f t="shared" si="46"/>
        <v>0</v>
      </c>
      <c r="AC158" s="341">
        <f>Investissements!AD19*Investissements!$H52</f>
        <v>0</v>
      </c>
      <c r="AD158" s="341">
        <f>Investissements!AE19*Investissements!$H52</f>
        <v>0</v>
      </c>
      <c r="AE158" s="341">
        <f t="shared" si="47"/>
        <v>0</v>
      </c>
      <c r="AF158" s="341">
        <f>Investissements!AG19*Investissements!$H52</f>
        <v>0</v>
      </c>
      <c r="AG158" s="341">
        <f>Investissements!AH19*Investissements!$H52</f>
        <v>0</v>
      </c>
      <c r="AH158" s="341">
        <f t="shared" si="48"/>
        <v>0</v>
      </c>
      <c r="AI158" s="341">
        <f>Investissements!AJ19*Investissements!$H52</f>
        <v>0</v>
      </c>
      <c r="AJ158" s="341">
        <f>Investissements!AK19*Investissements!$H52</f>
        <v>0</v>
      </c>
      <c r="AK158" s="341">
        <f t="shared" si="49"/>
        <v>0</v>
      </c>
      <c r="AM158" s="353">
        <f>Investissements!AO19*Investissements!$H52</f>
        <v>0</v>
      </c>
      <c r="AN158" s="353">
        <f>Investissements!AP19*Investissements!$H52</f>
        <v>0</v>
      </c>
      <c r="AO158" s="353">
        <f>Investissements!AQ19*Investissements!$H52</f>
        <v>0</v>
      </c>
      <c r="AP158" s="353">
        <f>Investissements!AR19*Investissements!$H52</f>
        <v>0</v>
      </c>
      <c r="AQ158" s="353">
        <f>Investissements!AS19*Investissements!$H52</f>
        <v>0</v>
      </c>
    </row>
    <row r="159" spans="2:43" ht="15" customHeight="1">
      <c r="B159" s="377">
        <f>Investissements!C20</f>
        <v>0</v>
      </c>
      <c r="C159" s="341">
        <f>Investissements!D20*Investissements!$H53</f>
        <v>0</v>
      </c>
      <c r="D159" s="341">
        <f>Investissements!E20*Investissements!$H53</f>
        <v>0</v>
      </c>
      <c r="E159" s="341">
        <f>Investissements!F20*Investissements!$H53</f>
        <v>0</v>
      </c>
      <c r="F159" s="341">
        <f>Investissements!G20*Investissements!$H53</f>
        <v>0</v>
      </c>
      <c r="G159" s="341">
        <f>Investissements!H20*Investissements!$H53</f>
        <v>0</v>
      </c>
      <c r="H159" s="341">
        <f>Investissements!I20*Investissements!$H53</f>
        <v>0</v>
      </c>
      <c r="I159" s="341">
        <f>Investissements!J20*Investissements!$H53</f>
        <v>0</v>
      </c>
      <c r="J159" s="341">
        <f>Investissements!K20*Investissements!$H53</f>
        <v>0</v>
      </c>
      <c r="K159" s="341">
        <f>Investissements!L20*Investissements!$H53</f>
        <v>0</v>
      </c>
      <c r="L159" s="341">
        <f>Investissements!M20*Investissements!$H53</f>
        <v>0</v>
      </c>
      <c r="M159" s="341">
        <f>Investissements!N20*Investissements!$H53</f>
        <v>0</v>
      </c>
      <c r="N159" s="341">
        <f>Investissements!O20*Investissements!$H53</f>
        <v>0</v>
      </c>
      <c r="O159" s="341">
        <f t="shared" si="45"/>
        <v>0</v>
      </c>
      <c r="P159" s="341">
        <f>Investissements!Q20*Investissements!$H53</f>
        <v>0</v>
      </c>
      <c r="Q159" s="341">
        <f>Investissements!R20*Investissements!$H53</f>
        <v>0</v>
      </c>
      <c r="R159" s="341">
        <f>Investissements!S20*Investissements!$H53</f>
        <v>0</v>
      </c>
      <c r="S159" s="341">
        <f>Investissements!T20*Investissements!$H53</f>
        <v>0</v>
      </c>
      <c r="T159" s="341">
        <f>Investissements!U20*Investissements!$H53</f>
        <v>0</v>
      </c>
      <c r="U159" s="341">
        <f>Investissements!V20*Investissements!$H53</f>
        <v>0</v>
      </c>
      <c r="V159" s="341">
        <f>Investissements!W20*Investissements!$H53</f>
        <v>0</v>
      </c>
      <c r="W159" s="341">
        <f>Investissements!X20*Investissements!$H53</f>
        <v>0</v>
      </c>
      <c r="X159" s="341">
        <f>Investissements!Y20*Investissements!$H53</f>
        <v>0</v>
      </c>
      <c r="Y159" s="341">
        <f>Investissements!Z20*Investissements!$H53</f>
        <v>0</v>
      </c>
      <c r="Z159" s="341">
        <f>Investissements!AA20*Investissements!$H53</f>
        <v>0</v>
      </c>
      <c r="AA159" s="341">
        <f>Investissements!AB20*Investissements!$H53</f>
        <v>0</v>
      </c>
      <c r="AB159" s="341">
        <f t="shared" si="46"/>
        <v>0</v>
      </c>
      <c r="AC159" s="341">
        <f>Investissements!AD20*Investissements!$H53</f>
        <v>0</v>
      </c>
      <c r="AD159" s="341">
        <f>Investissements!AE20*Investissements!$H53</f>
        <v>0</v>
      </c>
      <c r="AE159" s="341">
        <f t="shared" si="47"/>
        <v>0</v>
      </c>
      <c r="AF159" s="341">
        <f>Investissements!AG20*Investissements!$H53</f>
        <v>0</v>
      </c>
      <c r="AG159" s="341">
        <f>Investissements!AH20*Investissements!$H53</f>
        <v>0</v>
      </c>
      <c r="AH159" s="341">
        <f t="shared" si="48"/>
        <v>0</v>
      </c>
      <c r="AI159" s="341">
        <f>Investissements!AJ20*Investissements!$H53</f>
        <v>0</v>
      </c>
      <c r="AJ159" s="341">
        <f>Investissements!AK20*Investissements!$H53</f>
        <v>0</v>
      </c>
      <c r="AK159" s="341">
        <f t="shared" si="49"/>
        <v>0</v>
      </c>
      <c r="AM159" s="353">
        <f>Investissements!AO20*Investissements!$H53</f>
        <v>0</v>
      </c>
      <c r="AN159" s="353">
        <f>Investissements!AP20*Investissements!$H53</f>
        <v>0</v>
      </c>
      <c r="AO159" s="353">
        <f>Investissements!AQ20*Investissements!$H53</f>
        <v>0</v>
      </c>
      <c r="AP159" s="353">
        <f>Investissements!AR20*Investissements!$H53</f>
        <v>0</v>
      </c>
      <c r="AQ159" s="353">
        <f>Investissements!AS20*Investissements!$H53</f>
        <v>0</v>
      </c>
    </row>
    <row r="160" spans="2:43" ht="15" customHeight="1">
      <c r="B160" s="377">
        <f>Investissements!C21</f>
        <v>0</v>
      </c>
      <c r="C160" s="341">
        <f>Investissements!D21*Investissements!$H54</f>
        <v>0</v>
      </c>
      <c r="D160" s="341">
        <f>Investissements!E21*Investissements!$H54</f>
        <v>0</v>
      </c>
      <c r="E160" s="341">
        <f>Investissements!F21*Investissements!$H54</f>
        <v>0</v>
      </c>
      <c r="F160" s="341">
        <f>Investissements!G21*Investissements!$H54</f>
        <v>0</v>
      </c>
      <c r="G160" s="341">
        <f>Investissements!H21*Investissements!$H54</f>
        <v>0</v>
      </c>
      <c r="H160" s="341">
        <f>Investissements!I21*Investissements!$H54</f>
        <v>0</v>
      </c>
      <c r="I160" s="341">
        <f>Investissements!J21*Investissements!$H54</f>
        <v>0</v>
      </c>
      <c r="J160" s="341">
        <f>Investissements!K21*Investissements!$H54</f>
        <v>0</v>
      </c>
      <c r="K160" s="341">
        <f>Investissements!L21*Investissements!$H54</f>
        <v>0</v>
      </c>
      <c r="L160" s="341">
        <f>Investissements!M21*Investissements!$H54</f>
        <v>0</v>
      </c>
      <c r="M160" s="341">
        <f>Investissements!N21*Investissements!$H54</f>
        <v>0</v>
      </c>
      <c r="N160" s="341">
        <f>Investissements!O21*Investissements!$H54</f>
        <v>0</v>
      </c>
      <c r="O160" s="341">
        <f t="shared" si="45"/>
        <v>0</v>
      </c>
      <c r="P160" s="341">
        <f>Investissements!Q21*Investissements!$H54</f>
        <v>0</v>
      </c>
      <c r="Q160" s="341">
        <f>Investissements!R21*Investissements!$H54</f>
        <v>0</v>
      </c>
      <c r="R160" s="341">
        <f>Investissements!S21*Investissements!$H54</f>
        <v>0</v>
      </c>
      <c r="S160" s="341">
        <f>Investissements!T21*Investissements!$H54</f>
        <v>0</v>
      </c>
      <c r="T160" s="341">
        <f>Investissements!U21*Investissements!$H54</f>
        <v>0</v>
      </c>
      <c r="U160" s="341">
        <f>Investissements!V21*Investissements!$H54</f>
        <v>0</v>
      </c>
      <c r="V160" s="341">
        <f>Investissements!W21*Investissements!$H54</f>
        <v>0</v>
      </c>
      <c r="W160" s="341">
        <f>Investissements!X21*Investissements!$H54</f>
        <v>0</v>
      </c>
      <c r="X160" s="341">
        <f>Investissements!Y21*Investissements!$H54</f>
        <v>0</v>
      </c>
      <c r="Y160" s="341">
        <f>Investissements!Z21*Investissements!$H54</f>
        <v>0</v>
      </c>
      <c r="Z160" s="341">
        <f>Investissements!AA21*Investissements!$H54</f>
        <v>0</v>
      </c>
      <c r="AA160" s="341">
        <f>Investissements!AB21*Investissements!$H54</f>
        <v>0</v>
      </c>
      <c r="AB160" s="341">
        <f t="shared" si="46"/>
        <v>0</v>
      </c>
      <c r="AC160" s="341">
        <f>Investissements!AD21*Investissements!$H54</f>
        <v>0</v>
      </c>
      <c r="AD160" s="341">
        <f>Investissements!AE21*Investissements!$H54</f>
        <v>0</v>
      </c>
      <c r="AE160" s="341">
        <f t="shared" si="47"/>
        <v>0</v>
      </c>
      <c r="AF160" s="341">
        <f>Investissements!AG21*Investissements!$H54</f>
        <v>0</v>
      </c>
      <c r="AG160" s="341">
        <f>Investissements!AH21*Investissements!$H54</f>
        <v>0</v>
      </c>
      <c r="AH160" s="341">
        <f t="shared" si="48"/>
        <v>0</v>
      </c>
      <c r="AI160" s="341">
        <f>Investissements!AJ21*Investissements!$H54</f>
        <v>0</v>
      </c>
      <c r="AJ160" s="341">
        <f>Investissements!AK21*Investissements!$H54</f>
        <v>0</v>
      </c>
      <c r="AK160" s="341">
        <f t="shared" si="49"/>
        <v>0</v>
      </c>
      <c r="AM160" s="353">
        <f>Investissements!AO21*Investissements!$H54</f>
        <v>0</v>
      </c>
      <c r="AN160" s="353">
        <f>Investissements!AP21*Investissements!$H54</f>
        <v>0</v>
      </c>
      <c r="AO160" s="353">
        <f>Investissements!AQ21*Investissements!$H54</f>
        <v>0</v>
      </c>
      <c r="AP160" s="353">
        <f>Investissements!AR21*Investissements!$H54</f>
        <v>0</v>
      </c>
      <c r="AQ160" s="353">
        <f>Investissements!AS21*Investissements!$H54</f>
        <v>0</v>
      </c>
    </row>
    <row r="161" spans="2:43" ht="15" customHeight="1">
      <c r="B161" s="377">
        <f>Investissements!C22</f>
        <v>0</v>
      </c>
      <c r="C161" s="341">
        <f>Investissements!D22*Investissements!$H55</f>
        <v>0</v>
      </c>
      <c r="D161" s="341">
        <f>Investissements!E22*Investissements!$H55</f>
        <v>0</v>
      </c>
      <c r="E161" s="341">
        <f>Investissements!F22*Investissements!$H55</f>
        <v>0</v>
      </c>
      <c r="F161" s="341">
        <f>Investissements!G22*Investissements!$H55</f>
        <v>0</v>
      </c>
      <c r="G161" s="341">
        <f>Investissements!H22*Investissements!$H55</f>
        <v>0</v>
      </c>
      <c r="H161" s="341">
        <f>Investissements!I22*Investissements!$H55</f>
        <v>0</v>
      </c>
      <c r="I161" s="341">
        <f>Investissements!J22*Investissements!$H55</f>
        <v>0</v>
      </c>
      <c r="J161" s="341">
        <f>Investissements!K22*Investissements!$H55</f>
        <v>0</v>
      </c>
      <c r="K161" s="341">
        <f>Investissements!L22*Investissements!$H55</f>
        <v>0</v>
      </c>
      <c r="L161" s="341">
        <f>Investissements!M22*Investissements!$H55</f>
        <v>0</v>
      </c>
      <c r="M161" s="341">
        <f>Investissements!N22*Investissements!$H55</f>
        <v>0</v>
      </c>
      <c r="N161" s="341">
        <f>Investissements!O22*Investissements!$H55</f>
        <v>0</v>
      </c>
      <c r="O161" s="341">
        <f t="shared" si="45"/>
        <v>0</v>
      </c>
      <c r="P161" s="341">
        <f>Investissements!Q22*Investissements!$H55</f>
        <v>0</v>
      </c>
      <c r="Q161" s="341">
        <f>Investissements!R22*Investissements!$H55</f>
        <v>0</v>
      </c>
      <c r="R161" s="341">
        <f>Investissements!S22*Investissements!$H55</f>
        <v>0</v>
      </c>
      <c r="S161" s="341">
        <f>Investissements!T22*Investissements!$H55</f>
        <v>0</v>
      </c>
      <c r="T161" s="341">
        <f>Investissements!U22*Investissements!$H55</f>
        <v>0</v>
      </c>
      <c r="U161" s="341">
        <f>Investissements!V22*Investissements!$H55</f>
        <v>0</v>
      </c>
      <c r="V161" s="341">
        <f>Investissements!W22*Investissements!$H55</f>
        <v>0</v>
      </c>
      <c r="W161" s="341">
        <f>Investissements!X22*Investissements!$H55</f>
        <v>0</v>
      </c>
      <c r="X161" s="341">
        <f>Investissements!Y22*Investissements!$H55</f>
        <v>0</v>
      </c>
      <c r="Y161" s="341">
        <f>Investissements!Z22*Investissements!$H55</f>
        <v>0</v>
      </c>
      <c r="Z161" s="341">
        <f>Investissements!AA22*Investissements!$H55</f>
        <v>0</v>
      </c>
      <c r="AA161" s="341">
        <f>Investissements!AB22*Investissements!$H55</f>
        <v>0</v>
      </c>
      <c r="AB161" s="341">
        <f t="shared" si="46"/>
        <v>0</v>
      </c>
      <c r="AC161" s="341">
        <f>Investissements!AD22*Investissements!$H55</f>
        <v>0</v>
      </c>
      <c r="AD161" s="341">
        <f>Investissements!AE22*Investissements!$H55</f>
        <v>0</v>
      </c>
      <c r="AE161" s="341">
        <f t="shared" si="47"/>
        <v>0</v>
      </c>
      <c r="AF161" s="341">
        <f>Investissements!AG22*Investissements!$H55</f>
        <v>0</v>
      </c>
      <c r="AG161" s="341">
        <f>Investissements!AH22*Investissements!$H55</f>
        <v>0</v>
      </c>
      <c r="AH161" s="341">
        <f t="shared" si="48"/>
        <v>0</v>
      </c>
      <c r="AI161" s="341">
        <f>Investissements!AJ22*Investissements!$H55</f>
        <v>0</v>
      </c>
      <c r="AJ161" s="341">
        <f>Investissements!AK22*Investissements!$H55</f>
        <v>0</v>
      </c>
      <c r="AK161" s="341">
        <f t="shared" si="49"/>
        <v>0</v>
      </c>
      <c r="AM161" s="353">
        <f>Investissements!AO22*Investissements!$H55</f>
        <v>0</v>
      </c>
      <c r="AN161" s="353">
        <f>Investissements!AP22*Investissements!$H55</f>
        <v>0</v>
      </c>
      <c r="AO161" s="353">
        <f>Investissements!AQ22*Investissements!$H55</f>
        <v>0</v>
      </c>
      <c r="AP161" s="353">
        <f>Investissements!AR22*Investissements!$H55</f>
        <v>0</v>
      </c>
      <c r="AQ161" s="353">
        <f>Investissements!AS22*Investissements!$H55</f>
        <v>0</v>
      </c>
    </row>
    <row r="162" spans="2:43" ht="15" customHeight="1">
      <c r="B162" s="377">
        <f>Investissements!C23</f>
        <v>0</v>
      </c>
      <c r="C162" s="341">
        <f>Investissements!D23*Investissements!$H56</f>
        <v>0</v>
      </c>
      <c r="D162" s="341">
        <f>Investissements!E23*Investissements!$H56</f>
        <v>0</v>
      </c>
      <c r="E162" s="341">
        <f>Investissements!F23*Investissements!$H56</f>
        <v>0</v>
      </c>
      <c r="F162" s="341">
        <f>Investissements!G23*Investissements!$H56</f>
        <v>0</v>
      </c>
      <c r="G162" s="341">
        <f>Investissements!H23*Investissements!$H56</f>
        <v>0</v>
      </c>
      <c r="H162" s="341">
        <f>Investissements!I23*Investissements!$H56</f>
        <v>0</v>
      </c>
      <c r="I162" s="341">
        <f>Investissements!J23*Investissements!$H56</f>
        <v>0</v>
      </c>
      <c r="J162" s="341">
        <f>Investissements!K23*Investissements!$H56</f>
        <v>0</v>
      </c>
      <c r="K162" s="341">
        <f>Investissements!L23*Investissements!$H56</f>
        <v>0</v>
      </c>
      <c r="L162" s="341">
        <f>Investissements!M23*Investissements!$H56</f>
        <v>0</v>
      </c>
      <c r="M162" s="341">
        <f>Investissements!N23*Investissements!$H56</f>
        <v>0</v>
      </c>
      <c r="N162" s="341">
        <f>Investissements!O23*Investissements!$H56</f>
        <v>0</v>
      </c>
      <c r="O162" s="341">
        <f t="shared" si="45"/>
        <v>0</v>
      </c>
      <c r="P162" s="341">
        <f>Investissements!Q23*Investissements!$H56</f>
        <v>0</v>
      </c>
      <c r="Q162" s="341">
        <f>Investissements!R23*Investissements!$H56</f>
        <v>0</v>
      </c>
      <c r="R162" s="341">
        <f>Investissements!S23*Investissements!$H56</f>
        <v>0</v>
      </c>
      <c r="S162" s="341">
        <f>Investissements!T23*Investissements!$H56</f>
        <v>0</v>
      </c>
      <c r="T162" s="341">
        <f>Investissements!U23*Investissements!$H56</f>
        <v>0</v>
      </c>
      <c r="U162" s="341">
        <f>Investissements!V23*Investissements!$H56</f>
        <v>0</v>
      </c>
      <c r="V162" s="341">
        <f>Investissements!W23*Investissements!$H56</f>
        <v>0</v>
      </c>
      <c r="W162" s="341">
        <f>Investissements!X23*Investissements!$H56</f>
        <v>0</v>
      </c>
      <c r="X162" s="341">
        <f>Investissements!Y23*Investissements!$H56</f>
        <v>0</v>
      </c>
      <c r="Y162" s="341">
        <f>Investissements!Z23*Investissements!$H56</f>
        <v>0</v>
      </c>
      <c r="Z162" s="341">
        <f>Investissements!AA23*Investissements!$H56</f>
        <v>0</v>
      </c>
      <c r="AA162" s="341">
        <f>Investissements!AB23*Investissements!$H56</f>
        <v>0</v>
      </c>
      <c r="AB162" s="341">
        <f t="shared" si="46"/>
        <v>0</v>
      </c>
      <c r="AC162" s="341">
        <f>Investissements!AD23*Investissements!$H56</f>
        <v>0</v>
      </c>
      <c r="AD162" s="341">
        <f>Investissements!AE23*Investissements!$H56</f>
        <v>0</v>
      </c>
      <c r="AE162" s="341">
        <f t="shared" si="47"/>
        <v>0</v>
      </c>
      <c r="AF162" s="341">
        <f>Investissements!AG23*Investissements!$H56</f>
        <v>0</v>
      </c>
      <c r="AG162" s="341">
        <f>Investissements!AH23*Investissements!$H56</f>
        <v>0</v>
      </c>
      <c r="AH162" s="341">
        <f t="shared" si="48"/>
        <v>0</v>
      </c>
      <c r="AI162" s="341">
        <f>Investissements!AJ23*Investissements!$H56</f>
        <v>0</v>
      </c>
      <c r="AJ162" s="341">
        <f>Investissements!AK23*Investissements!$H56</f>
        <v>0</v>
      </c>
      <c r="AK162" s="341">
        <f t="shared" si="49"/>
        <v>0</v>
      </c>
      <c r="AM162" s="353">
        <f>Investissements!AO23*Investissements!$H56</f>
        <v>0</v>
      </c>
      <c r="AN162" s="353">
        <f>Investissements!AP23*Investissements!$H56</f>
        <v>0</v>
      </c>
      <c r="AO162" s="353">
        <f>Investissements!AQ23*Investissements!$H56</f>
        <v>0</v>
      </c>
      <c r="AP162" s="353">
        <f>Investissements!AR23*Investissements!$H56</f>
        <v>0</v>
      </c>
      <c r="AQ162" s="353">
        <f>Investissements!AS23*Investissements!$H56</f>
        <v>0</v>
      </c>
    </row>
    <row r="163" spans="2:43" ht="15" customHeight="1">
      <c r="B163" s="377">
        <f>Investissements!C24</f>
        <v>0</v>
      </c>
      <c r="C163" s="341">
        <f>Investissements!D24*Investissements!$H57</f>
        <v>0</v>
      </c>
      <c r="D163" s="341">
        <f>Investissements!E24*Investissements!$H57</f>
        <v>0</v>
      </c>
      <c r="E163" s="341">
        <f>Investissements!F24*Investissements!$H57</f>
        <v>0</v>
      </c>
      <c r="F163" s="341">
        <f>Investissements!G24*Investissements!$H57</f>
        <v>0</v>
      </c>
      <c r="G163" s="341">
        <f>Investissements!H24*Investissements!$H57</f>
        <v>0</v>
      </c>
      <c r="H163" s="341">
        <f>Investissements!I24*Investissements!$H57</f>
        <v>0</v>
      </c>
      <c r="I163" s="341">
        <f>Investissements!J24*Investissements!$H57</f>
        <v>0</v>
      </c>
      <c r="J163" s="341">
        <f>Investissements!K24*Investissements!$H57</f>
        <v>0</v>
      </c>
      <c r="K163" s="341">
        <f>Investissements!L24*Investissements!$H57</f>
        <v>0</v>
      </c>
      <c r="L163" s="341">
        <f>Investissements!M24*Investissements!$H57</f>
        <v>0</v>
      </c>
      <c r="M163" s="341">
        <f>Investissements!N24*Investissements!$H57</f>
        <v>0</v>
      </c>
      <c r="N163" s="341">
        <f>Investissements!O24*Investissements!$H57</f>
        <v>0</v>
      </c>
      <c r="O163" s="341">
        <f t="shared" si="45"/>
        <v>0</v>
      </c>
      <c r="P163" s="341">
        <f>Investissements!Q24*Investissements!$H57</f>
        <v>0</v>
      </c>
      <c r="Q163" s="341">
        <f>Investissements!R24*Investissements!$H57</f>
        <v>0</v>
      </c>
      <c r="R163" s="341">
        <f>Investissements!S24*Investissements!$H57</f>
        <v>0</v>
      </c>
      <c r="S163" s="341">
        <f>Investissements!T24*Investissements!$H57</f>
        <v>0</v>
      </c>
      <c r="T163" s="341">
        <f>Investissements!U24*Investissements!$H57</f>
        <v>0</v>
      </c>
      <c r="U163" s="341">
        <f>Investissements!V24*Investissements!$H57</f>
        <v>0</v>
      </c>
      <c r="V163" s="341">
        <f>Investissements!W24*Investissements!$H57</f>
        <v>0</v>
      </c>
      <c r="W163" s="341">
        <f>Investissements!X24*Investissements!$H57</f>
        <v>0</v>
      </c>
      <c r="X163" s="341">
        <f>Investissements!Y24*Investissements!$H57</f>
        <v>0</v>
      </c>
      <c r="Y163" s="341">
        <f>Investissements!Z24*Investissements!$H57</f>
        <v>0</v>
      </c>
      <c r="Z163" s="341">
        <f>Investissements!AA24*Investissements!$H57</f>
        <v>0</v>
      </c>
      <c r="AA163" s="341">
        <f>Investissements!AB24*Investissements!$H57</f>
        <v>0</v>
      </c>
      <c r="AB163" s="341">
        <f t="shared" si="46"/>
        <v>0</v>
      </c>
      <c r="AC163" s="341">
        <f>Investissements!AD24*Investissements!$H57</f>
        <v>0</v>
      </c>
      <c r="AD163" s="341">
        <f>Investissements!AE24*Investissements!$H57</f>
        <v>0</v>
      </c>
      <c r="AE163" s="341">
        <f t="shared" si="47"/>
        <v>0</v>
      </c>
      <c r="AF163" s="341">
        <f>Investissements!AG24*Investissements!$H57</f>
        <v>0</v>
      </c>
      <c r="AG163" s="341">
        <f>Investissements!AH24*Investissements!$H57</f>
        <v>0</v>
      </c>
      <c r="AH163" s="341">
        <f t="shared" si="48"/>
        <v>0</v>
      </c>
      <c r="AI163" s="341">
        <f>Investissements!AJ24*Investissements!$H57</f>
        <v>0</v>
      </c>
      <c r="AJ163" s="341">
        <f>Investissements!AK24*Investissements!$H57</f>
        <v>0</v>
      </c>
      <c r="AK163" s="341">
        <f t="shared" si="49"/>
        <v>0</v>
      </c>
      <c r="AM163" s="353">
        <f>Investissements!AO24*Investissements!$H57</f>
        <v>0</v>
      </c>
      <c r="AN163" s="353">
        <f>Investissements!AP24*Investissements!$H57</f>
        <v>0</v>
      </c>
      <c r="AO163" s="353">
        <f>Investissements!AQ24*Investissements!$H57</f>
        <v>0</v>
      </c>
      <c r="AP163" s="353">
        <f>Investissements!AR24*Investissements!$H57</f>
        <v>0</v>
      </c>
      <c r="AQ163" s="353">
        <f>Investissements!AS24*Investissements!$H57</f>
        <v>0</v>
      </c>
    </row>
    <row r="164" spans="2:43" ht="15" customHeight="1">
      <c r="B164" s="377">
        <f>Investissements!C25</f>
        <v>0</v>
      </c>
      <c r="C164" s="341">
        <f>Investissements!D25*Investissements!$H58</f>
        <v>0</v>
      </c>
      <c r="D164" s="341">
        <f>Investissements!E25*Investissements!$H58</f>
        <v>0</v>
      </c>
      <c r="E164" s="341">
        <f>Investissements!F25*Investissements!$H58</f>
        <v>0</v>
      </c>
      <c r="F164" s="341">
        <f>Investissements!G25*Investissements!$H58</f>
        <v>0</v>
      </c>
      <c r="G164" s="341">
        <f>Investissements!H25*Investissements!$H58</f>
        <v>0</v>
      </c>
      <c r="H164" s="341">
        <f>Investissements!I25*Investissements!$H58</f>
        <v>0</v>
      </c>
      <c r="I164" s="341">
        <f>Investissements!J25*Investissements!$H58</f>
        <v>0</v>
      </c>
      <c r="J164" s="341">
        <f>Investissements!K25*Investissements!$H58</f>
        <v>0</v>
      </c>
      <c r="K164" s="341">
        <f>Investissements!L25*Investissements!$H58</f>
        <v>0</v>
      </c>
      <c r="L164" s="341">
        <f>Investissements!M25*Investissements!$H58</f>
        <v>0</v>
      </c>
      <c r="M164" s="341">
        <f>Investissements!N25*Investissements!$H58</f>
        <v>0</v>
      </c>
      <c r="N164" s="341">
        <f>Investissements!O25*Investissements!$H58</f>
        <v>0</v>
      </c>
      <c r="O164" s="341">
        <f t="shared" si="45"/>
        <v>0</v>
      </c>
      <c r="P164" s="341">
        <f>Investissements!Q25*Investissements!$H58</f>
        <v>0</v>
      </c>
      <c r="Q164" s="341">
        <f>Investissements!R25*Investissements!$H58</f>
        <v>0</v>
      </c>
      <c r="R164" s="341">
        <f>Investissements!S25*Investissements!$H58</f>
        <v>0</v>
      </c>
      <c r="S164" s="341">
        <f>Investissements!T25*Investissements!$H58</f>
        <v>0</v>
      </c>
      <c r="T164" s="341">
        <f>Investissements!U25*Investissements!$H58</f>
        <v>0</v>
      </c>
      <c r="U164" s="341">
        <f>Investissements!V25*Investissements!$H58</f>
        <v>0</v>
      </c>
      <c r="V164" s="341">
        <f>Investissements!W25*Investissements!$H58</f>
        <v>0</v>
      </c>
      <c r="W164" s="341">
        <f>Investissements!X25*Investissements!$H58</f>
        <v>0</v>
      </c>
      <c r="X164" s="341">
        <f>Investissements!Y25*Investissements!$H58</f>
        <v>0</v>
      </c>
      <c r="Y164" s="341">
        <f>Investissements!Z25*Investissements!$H58</f>
        <v>0</v>
      </c>
      <c r="Z164" s="341">
        <f>Investissements!AA25*Investissements!$H58</f>
        <v>0</v>
      </c>
      <c r="AA164" s="341">
        <f>Investissements!AB25*Investissements!$H58</f>
        <v>0</v>
      </c>
      <c r="AB164" s="341">
        <f t="shared" si="46"/>
        <v>0</v>
      </c>
      <c r="AC164" s="341">
        <f>Investissements!AD25*Investissements!$H58</f>
        <v>0</v>
      </c>
      <c r="AD164" s="341">
        <f>Investissements!AE25*Investissements!$H58</f>
        <v>0</v>
      </c>
      <c r="AE164" s="341">
        <f t="shared" si="47"/>
        <v>0</v>
      </c>
      <c r="AF164" s="341">
        <f>Investissements!AG25*Investissements!$H58</f>
        <v>0</v>
      </c>
      <c r="AG164" s="341">
        <f>Investissements!AH25*Investissements!$H58</f>
        <v>0</v>
      </c>
      <c r="AH164" s="341">
        <f t="shared" si="48"/>
        <v>0</v>
      </c>
      <c r="AI164" s="341">
        <f>Investissements!AJ25*Investissements!$H58</f>
        <v>0</v>
      </c>
      <c r="AJ164" s="341">
        <f>Investissements!AK25*Investissements!$H58</f>
        <v>0</v>
      </c>
      <c r="AK164" s="341">
        <f t="shared" si="49"/>
        <v>0</v>
      </c>
      <c r="AM164" s="353">
        <f>Investissements!AO25*Investissements!$H58</f>
        <v>0</v>
      </c>
      <c r="AN164" s="353">
        <f>Investissements!AP25*Investissements!$H58</f>
        <v>0</v>
      </c>
      <c r="AO164" s="353">
        <f>Investissements!AQ25*Investissements!$H58</f>
        <v>0</v>
      </c>
      <c r="AP164" s="353">
        <f>Investissements!AR25*Investissements!$H58</f>
        <v>0</v>
      </c>
      <c r="AQ164" s="353">
        <f>Investissements!AS25*Investissements!$H58</f>
        <v>0</v>
      </c>
    </row>
    <row r="165" spans="2:43" ht="15" customHeight="1">
      <c r="B165" s="377">
        <f>Investissements!C26</f>
        <v>0</v>
      </c>
      <c r="C165" s="341">
        <f>Investissements!D26*Investissements!$H59</f>
        <v>0</v>
      </c>
      <c r="D165" s="341">
        <f>Investissements!E26*Investissements!$H59</f>
        <v>0</v>
      </c>
      <c r="E165" s="341">
        <f>Investissements!F26*Investissements!$H59</f>
        <v>0</v>
      </c>
      <c r="F165" s="341">
        <f>Investissements!G26*Investissements!$H59</f>
        <v>0</v>
      </c>
      <c r="G165" s="341">
        <f>Investissements!H26*Investissements!$H59</f>
        <v>0</v>
      </c>
      <c r="H165" s="341">
        <f>Investissements!I26*Investissements!$H59</f>
        <v>0</v>
      </c>
      <c r="I165" s="341">
        <f>Investissements!J26*Investissements!$H59</f>
        <v>0</v>
      </c>
      <c r="J165" s="341">
        <f>Investissements!K26*Investissements!$H59</f>
        <v>0</v>
      </c>
      <c r="K165" s="341">
        <f>Investissements!L26*Investissements!$H59</f>
        <v>0</v>
      </c>
      <c r="L165" s="341">
        <f>Investissements!M26*Investissements!$H59</f>
        <v>0</v>
      </c>
      <c r="M165" s="341">
        <f>Investissements!N26*Investissements!$H59</f>
        <v>0</v>
      </c>
      <c r="N165" s="341">
        <f>Investissements!O26*Investissements!$H59</f>
        <v>0</v>
      </c>
      <c r="O165" s="341">
        <f t="shared" si="45"/>
        <v>0</v>
      </c>
      <c r="P165" s="341">
        <f>Investissements!Q26*Investissements!$H59</f>
        <v>0</v>
      </c>
      <c r="Q165" s="341">
        <f>Investissements!R26*Investissements!$H59</f>
        <v>0</v>
      </c>
      <c r="R165" s="341">
        <f>Investissements!S26*Investissements!$H59</f>
        <v>0</v>
      </c>
      <c r="S165" s="341">
        <f>Investissements!T26*Investissements!$H59</f>
        <v>0</v>
      </c>
      <c r="T165" s="341">
        <f>Investissements!U26*Investissements!$H59</f>
        <v>0</v>
      </c>
      <c r="U165" s="341">
        <f>Investissements!V26*Investissements!$H59</f>
        <v>0</v>
      </c>
      <c r="V165" s="341">
        <f>Investissements!W26*Investissements!$H59</f>
        <v>0</v>
      </c>
      <c r="W165" s="341">
        <f>Investissements!X26*Investissements!$H59</f>
        <v>0</v>
      </c>
      <c r="X165" s="341">
        <f>Investissements!Y26*Investissements!$H59</f>
        <v>0</v>
      </c>
      <c r="Y165" s="341">
        <f>Investissements!Z26*Investissements!$H59</f>
        <v>0</v>
      </c>
      <c r="Z165" s="341">
        <f>Investissements!AA26*Investissements!$H59</f>
        <v>0</v>
      </c>
      <c r="AA165" s="341">
        <f>Investissements!AB26*Investissements!$H59</f>
        <v>0</v>
      </c>
      <c r="AB165" s="341">
        <f t="shared" si="46"/>
        <v>0</v>
      </c>
      <c r="AC165" s="341">
        <f>Investissements!AD26*Investissements!$H59</f>
        <v>0</v>
      </c>
      <c r="AD165" s="341">
        <f>Investissements!AE26*Investissements!$H59</f>
        <v>0</v>
      </c>
      <c r="AE165" s="341">
        <f t="shared" si="47"/>
        <v>0</v>
      </c>
      <c r="AF165" s="341">
        <f>Investissements!AG26*Investissements!$H59</f>
        <v>0</v>
      </c>
      <c r="AG165" s="341">
        <f>Investissements!AH26*Investissements!$H59</f>
        <v>0</v>
      </c>
      <c r="AH165" s="341">
        <f t="shared" si="48"/>
        <v>0</v>
      </c>
      <c r="AI165" s="341">
        <f>Investissements!AJ26*Investissements!$H59</f>
        <v>0</v>
      </c>
      <c r="AJ165" s="341">
        <f>Investissements!AK26*Investissements!$H59</f>
        <v>0</v>
      </c>
      <c r="AK165" s="341">
        <f t="shared" si="49"/>
        <v>0</v>
      </c>
      <c r="AM165" s="353">
        <f>Investissements!AO26*Investissements!$H59</f>
        <v>0</v>
      </c>
      <c r="AN165" s="353">
        <f>Investissements!AP26*Investissements!$H59</f>
        <v>0</v>
      </c>
      <c r="AO165" s="353">
        <f>Investissements!AQ26*Investissements!$H59</f>
        <v>0</v>
      </c>
      <c r="AP165" s="353">
        <f>Investissements!AR26*Investissements!$H59</f>
        <v>0</v>
      </c>
      <c r="AQ165" s="353">
        <f>Investissements!AS26*Investissements!$H59</f>
        <v>0</v>
      </c>
    </row>
    <row r="166" spans="2:43" ht="15" customHeight="1">
      <c r="B166" s="377">
        <f>Investissements!C27</f>
        <v>0</v>
      </c>
      <c r="C166" s="341">
        <f>Investissements!D27*Investissements!$H60</f>
        <v>0</v>
      </c>
      <c r="D166" s="341">
        <f>Investissements!E27*Investissements!$H60</f>
        <v>0</v>
      </c>
      <c r="E166" s="341">
        <f>Investissements!F27*Investissements!$H60</f>
        <v>0</v>
      </c>
      <c r="F166" s="341">
        <f>Investissements!G27*Investissements!$H60</f>
        <v>0</v>
      </c>
      <c r="G166" s="341">
        <f>Investissements!H27*Investissements!$H60</f>
        <v>0</v>
      </c>
      <c r="H166" s="341">
        <f>Investissements!I27*Investissements!$H60</f>
        <v>0</v>
      </c>
      <c r="I166" s="341">
        <f>Investissements!J27*Investissements!$H60</f>
        <v>0</v>
      </c>
      <c r="J166" s="341">
        <f>Investissements!K27*Investissements!$H60</f>
        <v>0</v>
      </c>
      <c r="K166" s="341">
        <f>Investissements!L27*Investissements!$H60</f>
        <v>0</v>
      </c>
      <c r="L166" s="341">
        <f>Investissements!M27*Investissements!$H60</f>
        <v>0</v>
      </c>
      <c r="M166" s="341">
        <f>Investissements!N27*Investissements!$H60</f>
        <v>0</v>
      </c>
      <c r="N166" s="341">
        <f>Investissements!O27*Investissements!$H60</f>
        <v>0</v>
      </c>
      <c r="O166" s="341">
        <f t="shared" si="45"/>
        <v>0</v>
      </c>
      <c r="P166" s="341">
        <f>Investissements!Q27*Investissements!$H60</f>
        <v>0</v>
      </c>
      <c r="Q166" s="341">
        <f>Investissements!R27*Investissements!$H60</f>
        <v>0</v>
      </c>
      <c r="R166" s="341">
        <f>Investissements!S27*Investissements!$H60</f>
        <v>0</v>
      </c>
      <c r="S166" s="341">
        <f>Investissements!T27*Investissements!$H60</f>
        <v>0</v>
      </c>
      <c r="T166" s="341">
        <f>Investissements!U27*Investissements!$H60</f>
        <v>0</v>
      </c>
      <c r="U166" s="341">
        <f>Investissements!V27*Investissements!$H60</f>
        <v>0</v>
      </c>
      <c r="V166" s="341">
        <f>Investissements!W27*Investissements!$H60</f>
        <v>0</v>
      </c>
      <c r="W166" s="341">
        <f>Investissements!X27*Investissements!$H60</f>
        <v>0</v>
      </c>
      <c r="X166" s="341">
        <f>Investissements!Y27*Investissements!$H60</f>
        <v>0</v>
      </c>
      <c r="Y166" s="341">
        <f>Investissements!Z27*Investissements!$H60</f>
        <v>0</v>
      </c>
      <c r="Z166" s="341">
        <f>Investissements!AA27*Investissements!$H60</f>
        <v>0</v>
      </c>
      <c r="AA166" s="341">
        <f>Investissements!AB27*Investissements!$H60</f>
        <v>0</v>
      </c>
      <c r="AB166" s="341">
        <f t="shared" si="46"/>
        <v>0</v>
      </c>
      <c r="AC166" s="341">
        <f>Investissements!AD27*Investissements!$H60</f>
        <v>0</v>
      </c>
      <c r="AD166" s="341">
        <f>Investissements!AE27*Investissements!$H60</f>
        <v>0</v>
      </c>
      <c r="AE166" s="341">
        <f t="shared" si="47"/>
        <v>0</v>
      </c>
      <c r="AF166" s="341">
        <f>Investissements!AG27*Investissements!$H60</f>
        <v>0</v>
      </c>
      <c r="AG166" s="341">
        <f>Investissements!AH27*Investissements!$H60</f>
        <v>0</v>
      </c>
      <c r="AH166" s="341">
        <f t="shared" si="48"/>
        <v>0</v>
      </c>
      <c r="AI166" s="341">
        <f>Investissements!AJ27*Investissements!$H60</f>
        <v>0</v>
      </c>
      <c r="AJ166" s="341">
        <f>Investissements!AK27*Investissements!$H60</f>
        <v>0</v>
      </c>
      <c r="AK166" s="341">
        <f t="shared" si="49"/>
        <v>0</v>
      </c>
      <c r="AM166" s="353">
        <f>Investissements!AO27*Investissements!$H60</f>
        <v>0</v>
      </c>
      <c r="AN166" s="353">
        <f>Investissements!AP27*Investissements!$H60</f>
        <v>0</v>
      </c>
      <c r="AO166" s="353">
        <f>Investissements!AQ27*Investissements!$H60</f>
        <v>0</v>
      </c>
      <c r="AP166" s="353">
        <f>Investissements!AR27*Investissements!$H60</f>
        <v>0</v>
      </c>
      <c r="AQ166" s="353">
        <f>Investissements!AS27*Investissements!$H60</f>
        <v>0</v>
      </c>
    </row>
    <row r="167" spans="2:43" ht="15" customHeight="1">
      <c r="B167" s="377">
        <f>Investissements!C28</f>
        <v>0</v>
      </c>
      <c r="C167" s="341">
        <f>Investissements!D28*Investissements!$H61</f>
        <v>0</v>
      </c>
      <c r="D167" s="341">
        <f>Investissements!E28*Investissements!$H61</f>
        <v>0</v>
      </c>
      <c r="E167" s="341">
        <f>Investissements!F28*Investissements!$H61</f>
        <v>0</v>
      </c>
      <c r="F167" s="341">
        <f>Investissements!G28*Investissements!$H61</f>
        <v>0</v>
      </c>
      <c r="G167" s="341">
        <f>Investissements!H28*Investissements!$H61</f>
        <v>0</v>
      </c>
      <c r="H167" s="341">
        <f>Investissements!I28*Investissements!$H61</f>
        <v>0</v>
      </c>
      <c r="I167" s="341">
        <f>Investissements!J28*Investissements!$H61</f>
        <v>0</v>
      </c>
      <c r="J167" s="341">
        <f>Investissements!K28*Investissements!$H61</f>
        <v>0</v>
      </c>
      <c r="K167" s="341">
        <f>Investissements!L28*Investissements!$H61</f>
        <v>0</v>
      </c>
      <c r="L167" s="341">
        <f>Investissements!M28*Investissements!$H61</f>
        <v>0</v>
      </c>
      <c r="M167" s="341">
        <f>Investissements!N28*Investissements!$H61</f>
        <v>0</v>
      </c>
      <c r="N167" s="341">
        <f>Investissements!O28*Investissements!$H61</f>
        <v>0</v>
      </c>
      <c r="O167" s="341">
        <f t="shared" si="45"/>
        <v>0</v>
      </c>
      <c r="P167" s="341">
        <f>Investissements!Q28*Investissements!$H61</f>
        <v>0</v>
      </c>
      <c r="Q167" s="341">
        <f>Investissements!R28*Investissements!$H61</f>
        <v>0</v>
      </c>
      <c r="R167" s="341">
        <f>Investissements!S28*Investissements!$H61</f>
        <v>0</v>
      </c>
      <c r="S167" s="341">
        <f>Investissements!T28*Investissements!$H61</f>
        <v>0</v>
      </c>
      <c r="T167" s="341">
        <f>Investissements!U28*Investissements!$H61</f>
        <v>0</v>
      </c>
      <c r="U167" s="341">
        <f>Investissements!V28*Investissements!$H61</f>
        <v>0</v>
      </c>
      <c r="V167" s="341">
        <f>Investissements!W28*Investissements!$H61</f>
        <v>0</v>
      </c>
      <c r="W167" s="341">
        <f>Investissements!X28*Investissements!$H61</f>
        <v>0</v>
      </c>
      <c r="X167" s="341">
        <f>Investissements!Y28*Investissements!$H61</f>
        <v>0</v>
      </c>
      <c r="Y167" s="341">
        <f>Investissements!Z28*Investissements!$H61</f>
        <v>0</v>
      </c>
      <c r="Z167" s="341">
        <f>Investissements!AA28*Investissements!$H61</f>
        <v>0</v>
      </c>
      <c r="AA167" s="341">
        <f>Investissements!AB28*Investissements!$H61</f>
        <v>0</v>
      </c>
      <c r="AB167" s="341">
        <f t="shared" si="46"/>
        <v>0</v>
      </c>
      <c r="AC167" s="341">
        <f>Investissements!AD28*Investissements!$H61</f>
        <v>0</v>
      </c>
      <c r="AD167" s="341">
        <f>Investissements!AE28*Investissements!$H61</f>
        <v>0</v>
      </c>
      <c r="AE167" s="341">
        <f t="shared" si="47"/>
        <v>0</v>
      </c>
      <c r="AF167" s="341">
        <f>Investissements!AG28*Investissements!$H61</f>
        <v>0</v>
      </c>
      <c r="AG167" s="341">
        <f>Investissements!AH28*Investissements!$H61</f>
        <v>0</v>
      </c>
      <c r="AH167" s="341">
        <f t="shared" si="48"/>
        <v>0</v>
      </c>
      <c r="AI167" s="341">
        <f>Investissements!AJ28*Investissements!$H61</f>
        <v>0</v>
      </c>
      <c r="AJ167" s="341">
        <f>Investissements!AK28*Investissements!$H61</f>
        <v>0</v>
      </c>
      <c r="AK167" s="341">
        <f t="shared" si="49"/>
        <v>0</v>
      </c>
      <c r="AM167" s="353">
        <f>Investissements!AO28*Investissements!$H61</f>
        <v>0</v>
      </c>
      <c r="AN167" s="353">
        <f>Investissements!AP28*Investissements!$H61</f>
        <v>0</v>
      </c>
      <c r="AO167" s="353">
        <f>Investissements!AQ28*Investissements!$H61</f>
        <v>0</v>
      </c>
      <c r="AP167" s="353">
        <f>Investissements!AR28*Investissements!$H61</f>
        <v>0</v>
      </c>
      <c r="AQ167" s="353">
        <f>Investissements!AS28*Investissements!$H61</f>
        <v>0</v>
      </c>
    </row>
    <row r="168" spans="2:43" ht="15" customHeight="1">
      <c r="B168" s="377">
        <f>Investissements!C29</f>
        <v>0</v>
      </c>
      <c r="C168" s="341">
        <f>Investissements!D29*Investissements!$H62</f>
        <v>0</v>
      </c>
      <c r="D168" s="341">
        <f>Investissements!E29*Investissements!$H62</f>
        <v>0</v>
      </c>
      <c r="E168" s="341">
        <f>Investissements!F29*Investissements!$H62</f>
        <v>0</v>
      </c>
      <c r="F168" s="341">
        <f>Investissements!G29*Investissements!$H62</f>
        <v>0</v>
      </c>
      <c r="G168" s="341">
        <f>Investissements!H29*Investissements!$H62</f>
        <v>0</v>
      </c>
      <c r="H168" s="341">
        <f>Investissements!I29*Investissements!$H62</f>
        <v>0</v>
      </c>
      <c r="I168" s="341">
        <f>Investissements!J29*Investissements!$H62</f>
        <v>0</v>
      </c>
      <c r="J168" s="341">
        <f>Investissements!K29*Investissements!$H62</f>
        <v>0</v>
      </c>
      <c r="K168" s="341">
        <f>Investissements!L29*Investissements!$H62</f>
        <v>0</v>
      </c>
      <c r="L168" s="341">
        <f>Investissements!M29*Investissements!$H62</f>
        <v>0</v>
      </c>
      <c r="M168" s="341">
        <f>Investissements!N29*Investissements!$H62</f>
        <v>0</v>
      </c>
      <c r="N168" s="341">
        <f>Investissements!O29*Investissements!$H62</f>
        <v>0</v>
      </c>
      <c r="O168" s="341">
        <f t="shared" si="45"/>
        <v>0</v>
      </c>
      <c r="P168" s="341">
        <f>Investissements!Q29*Investissements!$H62</f>
        <v>0</v>
      </c>
      <c r="Q168" s="341">
        <f>Investissements!R29*Investissements!$H62</f>
        <v>0</v>
      </c>
      <c r="R168" s="341">
        <f>Investissements!S29*Investissements!$H62</f>
        <v>0</v>
      </c>
      <c r="S168" s="341">
        <f>Investissements!T29*Investissements!$H62</f>
        <v>0</v>
      </c>
      <c r="T168" s="341">
        <f>Investissements!U29*Investissements!$H62</f>
        <v>0</v>
      </c>
      <c r="U168" s="341">
        <f>Investissements!V29*Investissements!$H62</f>
        <v>0</v>
      </c>
      <c r="V168" s="341">
        <f>Investissements!W29*Investissements!$H62</f>
        <v>0</v>
      </c>
      <c r="W168" s="341">
        <f>Investissements!X29*Investissements!$H62</f>
        <v>0</v>
      </c>
      <c r="X168" s="341">
        <f>Investissements!Y29*Investissements!$H62</f>
        <v>0</v>
      </c>
      <c r="Y168" s="341">
        <f>Investissements!Z29*Investissements!$H62</f>
        <v>0</v>
      </c>
      <c r="Z168" s="341">
        <f>Investissements!AA29*Investissements!$H62</f>
        <v>0</v>
      </c>
      <c r="AA168" s="341">
        <f>Investissements!AB29*Investissements!$H62</f>
        <v>0</v>
      </c>
      <c r="AB168" s="341">
        <f t="shared" si="46"/>
        <v>0</v>
      </c>
      <c r="AC168" s="341">
        <f>Investissements!AD29*Investissements!$H62</f>
        <v>0</v>
      </c>
      <c r="AD168" s="341">
        <f>Investissements!AE29*Investissements!$H62</f>
        <v>0</v>
      </c>
      <c r="AE168" s="341">
        <f t="shared" si="47"/>
        <v>0</v>
      </c>
      <c r="AF168" s="341">
        <f>Investissements!AG29*Investissements!$H62</f>
        <v>0</v>
      </c>
      <c r="AG168" s="341">
        <f>Investissements!AH29*Investissements!$H62</f>
        <v>0</v>
      </c>
      <c r="AH168" s="341">
        <f t="shared" si="48"/>
        <v>0</v>
      </c>
      <c r="AI168" s="341">
        <f>Investissements!AJ29*Investissements!$H62</f>
        <v>0</v>
      </c>
      <c r="AJ168" s="341">
        <f>Investissements!AK29*Investissements!$H62</f>
        <v>0</v>
      </c>
      <c r="AK168" s="341">
        <f t="shared" si="49"/>
        <v>0</v>
      </c>
      <c r="AM168" s="353">
        <f>Investissements!AO29*Investissements!$H62</f>
        <v>0</v>
      </c>
      <c r="AN168" s="353">
        <f>Investissements!AP29*Investissements!$H62</f>
        <v>0</v>
      </c>
      <c r="AO168" s="353">
        <f>Investissements!AQ29*Investissements!$H62</f>
        <v>0</v>
      </c>
      <c r="AP168" s="353">
        <f>Investissements!AR29*Investissements!$H62</f>
        <v>0</v>
      </c>
      <c r="AQ168" s="353">
        <f>Investissements!AS29*Investissements!$H62</f>
        <v>0</v>
      </c>
    </row>
    <row r="169" spans="2:43" ht="15" customHeight="1">
      <c r="B169" s="377">
        <f>Investissements!C30</f>
        <v>0</v>
      </c>
      <c r="C169" s="341">
        <f>Investissements!D30*Investissements!$H63</f>
        <v>0</v>
      </c>
      <c r="D169" s="341">
        <f>Investissements!E30*Investissements!$H63</f>
        <v>0</v>
      </c>
      <c r="E169" s="341">
        <f>Investissements!F30*Investissements!$H63</f>
        <v>0</v>
      </c>
      <c r="F169" s="341">
        <f>Investissements!G30*Investissements!$H63</f>
        <v>0</v>
      </c>
      <c r="G169" s="341">
        <f>Investissements!H30*Investissements!$H63</f>
        <v>0</v>
      </c>
      <c r="H169" s="341">
        <f>Investissements!I30*Investissements!$H63</f>
        <v>0</v>
      </c>
      <c r="I169" s="341">
        <f>Investissements!J30*Investissements!$H63</f>
        <v>0</v>
      </c>
      <c r="J169" s="341">
        <f>Investissements!K30*Investissements!$H63</f>
        <v>0</v>
      </c>
      <c r="K169" s="341">
        <f>Investissements!L30*Investissements!$H63</f>
        <v>0</v>
      </c>
      <c r="L169" s="341">
        <f>Investissements!M30*Investissements!$H63</f>
        <v>0</v>
      </c>
      <c r="M169" s="341">
        <f>Investissements!N30*Investissements!$H63</f>
        <v>0</v>
      </c>
      <c r="N169" s="341">
        <f>Investissements!O30*Investissements!$H63</f>
        <v>0</v>
      </c>
      <c r="O169" s="341">
        <f t="shared" si="45"/>
        <v>0</v>
      </c>
      <c r="P169" s="341">
        <f>Investissements!Q30*Investissements!$H63</f>
        <v>0</v>
      </c>
      <c r="Q169" s="341">
        <f>Investissements!R30*Investissements!$H63</f>
        <v>0</v>
      </c>
      <c r="R169" s="341">
        <f>Investissements!S30*Investissements!$H63</f>
        <v>0</v>
      </c>
      <c r="S169" s="341">
        <f>Investissements!T30*Investissements!$H63</f>
        <v>0</v>
      </c>
      <c r="T169" s="341">
        <f>Investissements!U30*Investissements!$H63</f>
        <v>0</v>
      </c>
      <c r="U169" s="341">
        <f>Investissements!V30*Investissements!$H63</f>
        <v>0</v>
      </c>
      <c r="V169" s="341">
        <f>Investissements!W30*Investissements!$H63</f>
        <v>0</v>
      </c>
      <c r="W169" s="341">
        <f>Investissements!X30*Investissements!$H63</f>
        <v>0</v>
      </c>
      <c r="X169" s="341">
        <f>Investissements!Y30*Investissements!$H63</f>
        <v>0</v>
      </c>
      <c r="Y169" s="341">
        <f>Investissements!Z30*Investissements!$H63</f>
        <v>0</v>
      </c>
      <c r="Z169" s="341">
        <f>Investissements!AA30*Investissements!$H63</f>
        <v>0</v>
      </c>
      <c r="AA169" s="341">
        <f>Investissements!AB30*Investissements!$H63</f>
        <v>0</v>
      </c>
      <c r="AB169" s="341">
        <f t="shared" si="46"/>
        <v>0</v>
      </c>
      <c r="AC169" s="341">
        <f>Investissements!AD30*Investissements!$H63</f>
        <v>0</v>
      </c>
      <c r="AD169" s="341">
        <f>Investissements!AE30*Investissements!$H63</f>
        <v>0</v>
      </c>
      <c r="AE169" s="341">
        <f t="shared" si="47"/>
        <v>0</v>
      </c>
      <c r="AF169" s="341">
        <f>Investissements!AG30*Investissements!$H63</f>
        <v>0</v>
      </c>
      <c r="AG169" s="341">
        <f>Investissements!AH30*Investissements!$H63</f>
        <v>0</v>
      </c>
      <c r="AH169" s="341">
        <f t="shared" si="48"/>
        <v>0</v>
      </c>
      <c r="AI169" s="341">
        <f>Investissements!AJ30*Investissements!$H63</f>
        <v>0</v>
      </c>
      <c r="AJ169" s="341">
        <f>Investissements!AK30*Investissements!$H63</f>
        <v>0</v>
      </c>
      <c r="AK169" s="341">
        <f t="shared" si="49"/>
        <v>0</v>
      </c>
      <c r="AM169" s="353">
        <f>Investissements!AO30*Investissements!$H63</f>
        <v>0</v>
      </c>
      <c r="AN169" s="353">
        <f>Investissements!AP30*Investissements!$H63</f>
        <v>0</v>
      </c>
      <c r="AO169" s="353">
        <f>Investissements!AQ30*Investissements!$H63</f>
        <v>0</v>
      </c>
      <c r="AP169" s="353">
        <f>Investissements!AR30*Investissements!$H63</f>
        <v>0</v>
      </c>
      <c r="AQ169" s="353">
        <f>Investissements!AS30*Investissements!$H63</f>
        <v>0</v>
      </c>
    </row>
    <row r="170" spans="2:43" ht="15" customHeight="1">
      <c r="B170" s="377">
        <f>Investissements!C31</f>
        <v>0</v>
      </c>
      <c r="C170" s="341">
        <f>Investissements!D31*Investissements!$H64</f>
        <v>0</v>
      </c>
      <c r="D170" s="341">
        <f>Investissements!E31*Investissements!$H64</f>
        <v>0</v>
      </c>
      <c r="E170" s="341">
        <f>Investissements!F31*Investissements!$H64</f>
        <v>0</v>
      </c>
      <c r="F170" s="341">
        <f>Investissements!G31*Investissements!$H64</f>
        <v>0</v>
      </c>
      <c r="G170" s="341">
        <f>Investissements!H31*Investissements!$H64</f>
        <v>0</v>
      </c>
      <c r="H170" s="341">
        <f>Investissements!I31*Investissements!$H64</f>
        <v>0</v>
      </c>
      <c r="I170" s="341">
        <f>Investissements!J31*Investissements!$H64</f>
        <v>0</v>
      </c>
      <c r="J170" s="341">
        <f>Investissements!K31*Investissements!$H64</f>
        <v>0</v>
      </c>
      <c r="K170" s="341">
        <f>Investissements!L31*Investissements!$H64</f>
        <v>0</v>
      </c>
      <c r="L170" s="341">
        <f>Investissements!M31*Investissements!$H64</f>
        <v>0</v>
      </c>
      <c r="M170" s="341">
        <f>Investissements!N31*Investissements!$H64</f>
        <v>0</v>
      </c>
      <c r="N170" s="341">
        <f>Investissements!O31*Investissements!$H64</f>
        <v>0</v>
      </c>
      <c r="O170" s="341">
        <f t="shared" si="45"/>
        <v>0</v>
      </c>
      <c r="P170" s="341">
        <f>Investissements!Q31*Investissements!$H64</f>
        <v>0</v>
      </c>
      <c r="Q170" s="341">
        <f>Investissements!R31*Investissements!$H64</f>
        <v>0</v>
      </c>
      <c r="R170" s="341">
        <f>Investissements!S31*Investissements!$H64</f>
        <v>0</v>
      </c>
      <c r="S170" s="341">
        <f>Investissements!T31*Investissements!$H64</f>
        <v>0</v>
      </c>
      <c r="T170" s="341">
        <f>Investissements!U31*Investissements!$H64</f>
        <v>0</v>
      </c>
      <c r="U170" s="341">
        <f>Investissements!V31*Investissements!$H64</f>
        <v>0</v>
      </c>
      <c r="V170" s="341">
        <f>Investissements!W31*Investissements!$H64</f>
        <v>0</v>
      </c>
      <c r="W170" s="341">
        <f>Investissements!X31*Investissements!$H64</f>
        <v>0</v>
      </c>
      <c r="X170" s="341">
        <f>Investissements!Y31*Investissements!$H64</f>
        <v>0</v>
      </c>
      <c r="Y170" s="341">
        <f>Investissements!Z31*Investissements!$H64</f>
        <v>0</v>
      </c>
      <c r="Z170" s="341">
        <f>Investissements!AA31*Investissements!$H64</f>
        <v>0</v>
      </c>
      <c r="AA170" s="341">
        <f>Investissements!AB31*Investissements!$H64</f>
        <v>0</v>
      </c>
      <c r="AB170" s="341">
        <f t="shared" si="46"/>
        <v>0</v>
      </c>
      <c r="AC170" s="341">
        <f>Investissements!AD31*Investissements!$H64</f>
        <v>0</v>
      </c>
      <c r="AD170" s="341">
        <f>Investissements!AE31*Investissements!$H64</f>
        <v>0</v>
      </c>
      <c r="AE170" s="341">
        <f t="shared" si="47"/>
        <v>0</v>
      </c>
      <c r="AF170" s="341">
        <f>Investissements!AG31*Investissements!$H64</f>
        <v>0</v>
      </c>
      <c r="AG170" s="341">
        <f>Investissements!AH31*Investissements!$H64</f>
        <v>0</v>
      </c>
      <c r="AH170" s="341">
        <f t="shared" si="48"/>
        <v>0</v>
      </c>
      <c r="AI170" s="341">
        <f>Investissements!AJ31*Investissements!$H64</f>
        <v>0</v>
      </c>
      <c r="AJ170" s="341">
        <f>Investissements!AK31*Investissements!$H64</f>
        <v>0</v>
      </c>
      <c r="AK170" s="341">
        <f t="shared" si="49"/>
        <v>0</v>
      </c>
      <c r="AM170" s="353">
        <f>Investissements!AO31*Investissements!$H64</f>
        <v>0</v>
      </c>
      <c r="AN170" s="353">
        <f>Investissements!AP31*Investissements!$H64</f>
        <v>0</v>
      </c>
      <c r="AO170" s="353">
        <f>Investissements!AQ31*Investissements!$H64</f>
        <v>0</v>
      </c>
      <c r="AP170" s="353">
        <f>Investissements!AR31*Investissements!$H64</f>
        <v>0</v>
      </c>
      <c r="AQ170" s="353">
        <f>Investissements!AS31*Investissements!$H64</f>
        <v>0</v>
      </c>
    </row>
    <row r="171" spans="2:43" ht="15" customHeight="1">
      <c r="B171" s="377">
        <f>Investissements!C32</f>
        <v>0</v>
      </c>
      <c r="C171" s="341">
        <f>Investissements!D32*Investissements!$H65</f>
        <v>0</v>
      </c>
      <c r="D171" s="341">
        <f>Investissements!E32*Investissements!$H65</f>
        <v>0</v>
      </c>
      <c r="E171" s="341">
        <f>Investissements!F32*Investissements!$H65</f>
        <v>0</v>
      </c>
      <c r="F171" s="341">
        <f>Investissements!G32*Investissements!$H65</f>
        <v>0</v>
      </c>
      <c r="G171" s="341">
        <f>Investissements!H32*Investissements!$H65</f>
        <v>0</v>
      </c>
      <c r="H171" s="341">
        <f>Investissements!I32*Investissements!$H65</f>
        <v>0</v>
      </c>
      <c r="I171" s="341">
        <f>Investissements!J32*Investissements!$H65</f>
        <v>0</v>
      </c>
      <c r="J171" s="341">
        <f>Investissements!K32*Investissements!$H65</f>
        <v>0</v>
      </c>
      <c r="K171" s="341">
        <f>Investissements!L32*Investissements!$H65</f>
        <v>0</v>
      </c>
      <c r="L171" s="341">
        <f>Investissements!M32*Investissements!$H65</f>
        <v>0</v>
      </c>
      <c r="M171" s="341">
        <f>Investissements!N32*Investissements!$H65</f>
        <v>0</v>
      </c>
      <c r="N171" s="341">
        <f>Investissements!O32*Investissements!$H65</f>
        <v>0</v>
      </c>
      <c r="O171" s="341">
        <f t="shared" si="45"/>
        <v>0</v>
      </c>
      <c r="P171" s="341">
        <f>Investissements!Q32*Investissements!$H65</f>
        <v>0</v>
      </c>
      <c r="Q171" s="341">
        <f>Investissements!R32*Investissements!$H65</f>
        <v>0</v>
      </c>
      <c r="R171" s="341">
        <f>Investissements!S32*Investissements!$H65</f>
        <v>0</v>
      </c>
      <c r="S171" s="341">
        <f>Investissements!T32*Investissements!$H65</f>
        <v>0</v>
      </c>
      <c r="T171" s="341">
        <f>Investissements!U32*Investissements!$H65</f>
        <v>0</v>
      </c>
      <c r="U171" s="341">
        <f>Investissements!V32*Investissements!$H65</f>
        <v>0</v>
      </c>
      <c r="V171" s="341">
        <f>Investissements!W32*Investissements!$H65</f>
        <v>0</v>
      </c>
      <c r="W171" s="341">
        <f>Investissements!X32*Investissements!$H65</f>
        <v>0</v>
      </c>
      <c r="X171" s="341">
        <f>Investissements!Y32*Investissements!$H65</f>
        <v>0</v>
      </c>
      <c r="Y171" s="341">
        <f>Investissements!Z32*Investissements!$H65</f>
        <v>0</v>
      </c>
      <c r="Z171" s="341">
        <f>Investissements!AA32*Investissements!$H65</f>
        <v>0</v>
      </c>
      <c r="AA171" s="341">
        <f>Investissements!AB32*Investissements!$H65</f>
        <v>0</v>
      </c>
      <c r="AB171" s="341">
        <f t="shared" si="46"/>
        <v>0</v>
      </c>
      <c r="AC171" s="341">
        <f>Investissements!AD32*Investissements!$H65</f>
        <v>0</v>
      </c>
      <c r="AD171" s="341">
        <f>Investissements!AE32*Investissements!$H65</f>
        <v>0</v>
      </c>
      <c r="AE171" s="341">
        <f t="shared" si="47"/>
        <v>0</v>
      </c>
      <c r="AF171" s="341">
        <f>Investissements!AG32*Investissements!$H65</f>
        <v>0</v>
      </c>
      <c r="AG171" s="341">
        <f>Investissements!AH32*Investissements!$H65</f>
        <v>0</v>
      </c>
      <c r="AH171" s="341">
        <f t="shared" si="48"/>
        <v>0</v>
      </c>
      <c r="AI171" s="341">
        <f>Investissements!AJ32*Investissements!$H65</f>
        <v>0</v>
      </c>
      <c r="AJ171" s="341">
        <f>Investissements!AK32*Investissements!$H65</f>
        <v>0</v>
      </c>
      <c r="AK171" s="341">
        <f t="shared" si="49"/>
        <v>0</v>
      </c>
      <c r="AM171" s="353">
        <f>Investissements!AO32*Investissements!$H65</f>
        <v>0</v>
      </c>
      <c r="AN171" s="353">
        <f>Investissements!AP32*Investissements!$H65</f>
        <v>0</v>
      </c>
      <c r="AO171" s="353">
        <f>Investissements!AQ32*Investissements!$H65</f>
        <v>0</v>
      </c>
      <c r="AP171" s="353">
        <f>Investissements!AR32*Investissements!$H65</f>
        <v>0</v>
      </c>
      <c r="AQ171" s="353">
        <f>Investissements!AS32*Investissements!$H65</f>
        <v>0</v>
      </c>
    </row>
    <row r="172" spans="2:43" ht="15" customHeight="1">
      <c r="B172" s="377">
        <f>Investissements!C33</f>
        <v>0</v>
      </c>
      <c r="C172" s="341">
        <f>Investissements!D33*Investissements!$H66</f>
        <v>0</v>
      </c>
      <c r="D172" s="341">
        <f>Investissements!E33*Investissements!$H66</f>
        <v>0</v>
      </c>
      <c r="E172" s="341">
        <f>Investissements!F33*Investissements!$H66</f>
        <v>0</v>
      </c>
      <c r="F172" s="341">
        <f>Investissements!G33*Investissements!$H66</f>
        <v>0</v>
      </c>
      <c r="G172" s="341">
        <f>Investissements!H33*Investissements!$H66</f>
        <v>0</v>
      </c>
      <c r="H172" s="341">
        <f>Investissements!I33*Investissements!$H66</f>
        <v>0</v>
      </c>
      <c r="I172" s="341">
        <f>Investissements!J33*Investissements!$H66</f>
        <v>0</v>
      </c>
      <c r="J172" s="341">
        <f>Investissements!K33*Investissements!$H66</f>
        <v>0</v>
      </c>
      <c r="K172" s="341">
        <f>Investissements!L33*Investissements!$H66</f>
        <v>0</v>
      </c>
      <c r="L172" s="341">
        <f>Investissements!M33*Investissements!$H66</f>
        <v>0</v>
      </c>
      <c r="M172" s="341">
        <f>Investissements!N33*Investissements!$H66</f>
        <v>0</v>
      </c>
      <c r="N172" s="341">
        <f>Investissements!O33*Investissements!$H66</f>
        <v>0</v>
      </c>
      <c r="O172" s="341">
        <f t="shared" si="45"/>
        <v>0</v>
      </c>
      <c r="P172" s="341">
        <f>Investissements!Q33*Investissements!$H66</f>
        <v>0</v>
      </c>
      <c r="Q172" s="341">
        <f>Investissements!R33*Investissements!$H66</f>
        <v>0</v>
      </c>
      <c r="R172" s="341">
        <f>Investissements!S33*Investissements!$H66</f>
        <v>0</v>
      </c>
      <c r="S172" s="341">
        <f>Investissements!T33*Investissements!$H66</f>
        <v>0</v>
      </c>
      <c r="T172" s="341">
        <f>Investissements!U33*Investissements!$H66</f>
        <v>0</v>
      </c>
      <c r="U172" s="341">
        <f>Investissements!V33*Investissements!$H66</f>
        <v>0</v>
      </c>
      <c r="V172" s="341">
        <f>Investissements!W33*Investissements!$H66</f>
        <v>0</v>
      </c>
      <c r="W172" s="341">
        <f>Investissements!X33*Investissements!$H66</f>
        <v>0</v>
      </c>
      <c r="X172" s="341">
        <f>Investissements!Y33*Investissements!$H66</f>
        <v>0</v>
      </c>
      <c r="Y172" s="341">
        <f>Investissements!Z33*Investissements!$H66</f>
        <v>0</v>
      </c>
      <c r="Z172" s="341">
        <f>Investissements!AA33*Investissements!$H66</f>
        <v>0</v>
      </c>
      <c r="AA172" s="341">
        <f>Investissements!AB33*Investissements!$H66</f>
        <v>0</v>
      </c>
      <c r="AB172" s="341">
        <f t="shared" si="46"/>
        <v>0</v>
      </c>
      <c r="AC172" s="341">
        <f>Investissements!AD33*Investissements!$H66</f>
        <v>0</v>
      </c>
      <c r="AD172" s="341">
        <f>Investissements!AE33*Investissements!$H66</f>
        <v>0</v>
      </c>
      <c r="AE172" s="341">
        <f t="shared" si="47"/>
        <v>0</v>
      </c>
      <c r="AF172" s="341">
        <f>Investissements!AG33*Investissements!$H66</f>
        <v>0</v>
      </c>
      <c r="AG172" s="341">
        <f>Investissements!AH33*Investissements!$H66</f>
        <v>0</v>
      </c>
      <c r="AH172" s="341">
        <f t="shared" si="48"/>
        <v>0</v>
      </c>
      <c r="AI172" s="341">
        <f>Investissements!AJ33*Investissements!$H66</f>
        <v>0</v>
      </c>
      <c r="AJ172" s="341">
        <f>Investissements!AK33*Investissements!$H66</f>
        <v>0</v>
      </c>
      <c r="AK172" s="341">
        <f t="shared" si="49"/>
        <v>0</v>
      </c>
      <c r="AM172" s="353">
        <f>Investissements!AO33*Investissements!$H66</f>
        <v>0</v>
      </c>
      <c r="AN172" s="353">
        <f>Investissements!AP33*Investissements!$H66</f>
        <v>0</v>
      </c>
      <c r="AO172" s="353">
        <f>Investissements!AQ33*Investissements!$H66</f>
        <v>0</v>
      </c>
      <c r="AP172" s="353">
        <f>Investissements!AR33*Investissements!$H66</f>
        <v>0</v>
      </c>
      <c r="AQ172" s="353">
        <f>Investissements!AS33*Investissements!$H66</f>
        <v>0</v>
      </c>
    </row>
    <row r="173" spans="2:43">
      <c r="B173" s="81"/>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row>
    <row r="174" spans="2:43" ht="15" customHeight="1">
      <c r="B174" s="99" t="s">
        <v>21</v>
      </c>
      <c r="C174" s="20">
        <f t="shared" ref="C174:AK174" si="50">SUM(C148:C172)</f>
        <v>0</v>
      </c>
      <c r="D174" s="20">
        <f t="shared" si="50"/>
        <v>0</v>
      </c>
      <c r="E174" s="20">
        <f t="shared" si="50"/>
        <v>0</v>
      </c>
      <c r="F174" s="20">
        <f t="shared" si="50"/>
        <v>0</v>
      </c>
      <c r="G174" s="20">
        <f t="shared" si="50"/>
        <v>0</v>
      </c>
      <c r="H174" s="20">
        <f t="shared" si="50"/>
        <v>0</v>
      </c>
      <c r="I174" s="20">
        <f t="shared" si="50"/>
        <v>0</v>
      </c>
      <c r="J174" s="20">
        <f t="shared" si="50"/>
        <v>0</v>
      </c>
      <c r="K174" s="20">
        <f t="shared" si="50"/>
        <v>0</v>
      </c>
      <c r="L174" s="20">
        <f t="shared" si="50"/>
        <v>0</v>
      </c>
      <c r="M174" s="20">
        <f t="shared" si="50"/>
        <v>0</v>
      </c>
      <c r="N174" s="20">
        <f t="shared" si="50"/>
        <v>0</v>
      </c>
      <c r="O174" s="21">
        <f t="shared" si="50"/>
        <v>0</v>
      </c>
      <c r="P174" s="20">
        <f t="shared" si="50"/>
        <v>0</v>
      </c>
      <c r="Q174" s="20">
        <f t="shared" si="50"/>
        <v>0</v>
      </c>
      <c r="R174" s="20">
        <f t="shared" si="50"/>
        <v>0</v>
      </c>
      <c r="S174" s="20">
        <f t="shared" si="50"/>
        <v>0</v>
      </c>
      <c r="T174" s="20">
        <f t="shared" si="50"/>
        <v>0</v>
      </c>
      <c r="U174" s="20">
        <f t="shared" si="50"/>
        <v>0</v>
      </c>
      <c r="V174" s="20">
        <f t="shared" si="50"/>
        <v>0</v>
      </c>
      <c r="W174" s="20">
        <f t="shared" si="50"/>
        <v>0</v>
      </c>
      <c r="X174" s="20">
        <f t="shared" si="50"/>
        <v>0</v>
      </c>
      <c r="Y174" s="20">
        <f t="shared" si="50"/>
        <v>0</v>
      </c>
      <c r="Z174" s="20">
        <f t="shared" si="50"/>
        <v>0</v>
      </c>
      <c r="AA174" s="20">
        <f t="shared" si="50"/>
        <v>0</v>
      </c>
      <c r="AB174" s="21">
        <f t="shared" si="50"/>
        <v>0</v>
      </c>
      <c r="AC174" s="20">
        <f t="shared" si="50"/>
        <v>0</v>
      </c>
      <c r="AD174" s="20">
        <f t="shared" si="50"/>
        <v>0</v>
      </c>
      <c r="AE174" s="21">
        <f t="shared" si="50"/>
        <v>0</v>
      </c>
      <c r="AF174" s="20">
        <f t="shared" si="50"/>
        <v>0</v>
      </c>
      <c r="AG174" s="20">
        <f t="shared" si="50"/>
        <v>0</v>
      </c>
      <c r="AH174" s="21">
        <f t="shared" si="50"/>
        <v>0</v>
      </c>
      <c r="AI174" s="20">
        <f t="shared" si="50"/>
        <v>0</v>
      </c>
      <c r="AJ174" s="20">
        <f t="shared" si="50"/>
        <v>0</v>
      </c>
      <c r="AK174" s="21">
        <f t="shared" si="50"/>
        <v>0</v>
      </c>
      <c r="AM174" s="21">
        <f>SUM(AM148:AM172)</f>
        <v>0</v>
      </c>
      <c r="AN174" s="21">
        <f>SUM(AN148:AN172)</f>
        <v>0</v>
      </c>
      <c r="AO174" s="21">
        <f>SUM(AO148:AO172)</f>
        <v>0</v>
      </c>
      <c r="AP174" s="21">
        <f>SUM(AP148:AP172)</f>
        <v>0</v>
      </c>
      <c r="AQ174" s="21">
        <f>SUM(AQ148:AQ172)</f>
        <v>0</v>
      </c>
    </row>
    <row r="175" spans="2:43">
      <c r="B175" s="81"/>
    </row>
    <row r="176" spans="2:43" ht="30">
      <c r="B176" s="103" t="str">
        <f>"Investissements liés à : "&amp;CONFIG!C19&amp;" 
(en € HT)"</f>
        <v>Investissements liés à :  
(en € HT)</v>
      </c>
      <c r="C176" s="35"/>
      <c r="D176" s="35"/>
      <c r="AM176" s="463" t="str">
        <f>"Amortissements de : "&amp;CONFIG!C19</f>
        <v xml:space="preserve">Amortissements de : </v>
      </c>
      <c r="AN176" s="463"/>
    </row>
    <row r="177" spans="2:43">
      <c r="B177" s="81"/>
    </row>
    <row r="178" spans="2:43">
      <c r="B178" s="81"/>
      <c r="C178" s="475" t="s">
        <v>18</v>
      </c>
      <c r="D178" s="476"/>
      <c r="E178" s="476"/>
      <c r="F178" s="476"/>
      <c r="G178" s="476"/>
      <c r="H178" s="476"/>
      <c r="I178" s="476"/>
      <c r="J178" s="476"/>
      <c r="K178" s="476"/>
      <c r="L178" s="476"/>
      <c r="M178" s="476"/>
      <c r="N178" s="476"/>
      <c r="O178" s="477"/>
      <c r="P178" s="475" t="s">
        <v>19</v>
      </c>
      <c r="Q178" s="476"/>
      <c r="R178" s="476"/>
      <c r="S178" s="476"/>
      <c r="T178" s="476"/>
      <c r="U178" s="476"/>
      <c r="V178" s="476"/>
      <c r="W178" s="476"/>
      <c r="X178" s="476"/>
      <c r="Y178" s="476"/>
      <c r="Z178" s="476"/>
      <c r="AA178" s="476"/>
      <c r="AB178" s="477"/>
      <c r="AC178" s="475" t="s">
        <v>20</v>
      </c>
      <c r="AD178" s="476"/>
      <c r="AE178" s="477"/>
      <c r="AF178" s="475" t="s">
        <v>32</v>
      </c>
      <c r="AG178" s="476"/>
      <c r="AH178" s="477"/>
      <c r="AI178" s="473" t="s">
        <v>33</v>
      </c>
      <c r="AJ178" s="473"/>
      <c r="AK178" s="473"/>
      <c r="AM178" s="38" t="s">
        <v>18</v>
      </c>
      <c r="AN178" s="38" t="s">
        <v>19</v>
      </c>
      <c r="AO178" s="38" t="s">
        <v>20</v>
      </c>
      <c r="AP178" s="38" t="s">
        <v>32</v>
      </c>
      <c r="AQ178" s="38" t="s">
        <v>33</v>
      </c>
    </row>
    <row r="179" spans="2:43" ht="15" customHeight="1">
      <c r="B179" s="99" t="s">
        <v>36</v>
      </c>
      <c r="C179" s="18">
        <f>CONFIG!$D$7</f>
        <v>41640</v>
      </c>
      <c r="D179" s="18">
        <f>DATE(YEAR(C179),MONTH(C179)+1,DAY(C179))</f>
        <v>41671</v>
      </c>
      <c r="E179" s="18">
        <f t="shared" ref="E179:N179" si="51">DATE(YEAR(D179),MONTH(D179)+1,DAY(D179))</f>
        <v>41699</v>
      </c>
      <c r="F179" s="18">
        <f t="shared" si="51"/>
        <v>41730</v>
      </c>
      <c r="G179" s="18">
        <f t="shared" si="51"/>
        <v>41760</v>
      </c>
      <c r="H179" s="18">
        <f t="shared" si="51"/>
        <v>41791</v>
      </c>
      <c r="I179" s="18">
        <f t="shared" si="51"/>
        <v>41821</v>
      </c>
      <c r="J179" s="18">
        <f t="shared" si="51"/>
        <v>41852</v>
      </c>
      <c r="K179" s="18">
        <f t="shared" si="51"/>
        <v>41883</v>
      </c>
      <c r="L179" s="18">
        <f t="shared" si="51"/>
        <v>41913</v>
      </c>
      <c r="M179" s="18">
        <f t="shared" si="51"/>
        <v>41944</v>
      </c>
      <c r="N179" s="18">
        <f t="shared" si="51"/>
        <v>41974</v>
      </c>
      <c r="O179" s="19" t="s">
        <v>21</v>
      </c>
      <c r="P179" s="18">
        <f>DATE(YEAR(N179),MONTH(N179)+1,DAY(N179))</f>
        <v>42005</v>
      </c>
      <c r="Q179" s="18">
        <f t="shared" ref="Q179:AA179" si="52">DATE(YEAR(P179),MONTH(P179)+1,DAY(P179))</f>
        <v>42036</v>
      </c>
      <c r="R179" s="18">
        <f t="shared" si="52"/>
        <v>42064</v>
      </c>
      <c r="S179" s="18">
        <f t="shared" si="52"/>
        <v>42095</v>
      </c>
      <c r="T179" s="18">
        <f t="shared" si="52"/>
        <v>42125</v>
      </c>
      <c r="U179" s="18">
        <f t="shared" si="52"/>
        <v>42156</v>
      </c>
      <c r="V179" s="18">
        <f t="shared" si="52"/>
        <v>42186</v>
      </c>
      <c r="W179" s="18">
        <f t="shared" si="52"/>
        <v>42217</v>
      </c>
      <c r="X179" s="18">
        <f t="shared" si="52"/>
        <v>42248</v>
      </c>
      <c r="Y179" s="18">
        <f t="shared" si="52"/>
        <v>42278</v>
      </c>
      <c r="Z179" s="18">
        <f t="shared" si="52"/>
        <v>42309</v>
      </c>
      <c r="AA179" s="18">
        <f t="shared" si="52"/>
        <v>42339</v>
      </c>
      <c r="AB179" s="19" t="s">
        <v>21</v>
      </c>
      <c r="AC179" s="28" t="s">
        <v>24</v>
      </c>
      <c r="AD179" s="28" t="s">
        <v>25</v>
      </c>
      <c r="AE179" s="19" t="s">
        <v>21</v>
      </c>
      <c r="AF179" s="28" t="s">
        <v>24</v>
      </c>
      <c r="AG179" s="28" t="s">
        <v>25</v>
      </c>
      <c r="AH179" s="19" t="s">
        <v>21</v>
      </c>
      <c r="AI179" s="28" t="s">
        <v>24</v>
      </c>
      <c r="AJ179" s="28" t="s">
        <v>25</v>
      </c>
      <c r="AK179" s="19" t="s">
        <v>21</v>
      </c>
    </row>
    <row r="180" spans="2:43" ht="15" customHeight="1">
      <c r="B180" s="377">
        <f>Investissements!C9</f>
        <v>0</v>
      </c>
      <c r="C180" s="341">
        <f>Investissements!D9*Investissements!$I42</f>
        <v>0</v>
      </c>
      <c r="D180" s="341">
        <f>Investissements!E9*Investissements!$I42</f>
        <v>0</v>
      </c>
      <c r="E180" s="341">
        <f>Investissements!F9*Investissements!$I42</f>
        <v>0</v>
      </c>
      <c r="F180" s="341">
        <f>Investissements!G9*Investissements!$I42</f>
        <v>0</v>
      </c>
      <c r="G180" s="341">
        <f>Investissements!H9*Investissements!$I42</f>
        <v>0</v>
      </c>
      <c r="H180" s="341">
        <f>Investissements!I9*Investissements!$I42</f>
        <v>0</v>
      </c>
      <c r="I180" s="341">
        <f>Investissements!J9*Investissements!$I42</f>
        <v>0</v>
      </c>
      <c r="J180" s="341">
        <f>Investissements!K9*Investissements!$I42</f>
        <v>0</v>
      </c>
      <c r="K180" s="341">
        <f>Investissements!L9*Investissements!$I42</f>
        <v>0</v>
      </c>
      <c r="L180" s="341">
        <f>Investissements!M9*Investissements!$I42</f>
        <v>0</v>
      </c>
      <c r="M180" s="341">
        <f>Investissements!N9*Investissements!$I42</f>
        <v>0</v>
      </c>
      <c r="N180" s="341">
        <f>Investissements!O9*Investissements!$I42</f>
        <v>0</v>
      </c>
      <c r="O180" s="341">
        <f t="shared" ref="O180:O204" si="53">SUM(C180:N180)</f>
        <v>0</v>
      </c>
      <c r="P180" s="341">
        <f>Investissements!Q9*Investissements!$I42</f>
        <v>0</v>
      </c>
      <c r="Q180" s="341">
        <f>Investissements!R9*Investissements!$I42</f>
        <v>0</v>
      </c>
      <c r="R180" s="341">
        <f>Investissements!S9*Investissements!$I42</f>
        <v>0</v>
      </c>
      <c r="S180" s="341">
        <f>Investissements!T9*Investissements!$I42</f>
        <v>0</v>
      </c>
      <c r="T180" s="341">
        <f>Investissements!U9*Investissements!$I42</f>
        <v>0</v>
      </c>
      <c r="U180" s="341">
        <f>Investissements!V9*Investissements!$I42</f>
        <v>0</v>
      </c>
      <c r="V180" s="341">
        <f>Investissements!W9*Investissements!$I42</f>
        <v>0</v>
      </c>
      <c r="W180" s="341">
        <f>Investissements!X9*Investissements!$I42</f>
        <v>0</v>
      </c>
      <c r="X180" s="341">
        <f>Investissements!Y9*Investissements!$I42</f>
        <v>0</v>
      </c>
      <c r="Y180" s="341">
        <f>Investissements!Z9*Investissements!$I42</f>
        <v>0</v>
      </c>
      <c r="Z180" s="341">
        <f>Investissements!AA9*Investissements!$I42</f>
        <v>0</v>
      </c>
      <c r="AA180" s="341">
        <f>Investissements!AB9*Investissements!$I42</f>
        <v>0</v>
      </c>
      <c r="AB180" s="341">
        <f t="shared" ref="AB180:AB204" si="54">SUM(P180:AA180)</f>
        <v>0</v>
      </c>
      <c r="AC180" s="341">
        <f>Investissements!AD9*Investissements!$I42</f>
        <v>0</v>
      </c>
      <c r="AD180" s="341">
        <f>Investissements!AE9*Investissements!$I42</f>
        <v>0</v>
      </c>
      <c r="AE180" s="341">
        <f t="shared" ref="AE180:AE204" si="55">SUM(AC180:AD180)</f>
        <v>0</v>
      </c>
      <c r="AF180" s="341">
        <f>Investissements!AG9*Investissements!$I42</f>
        <v>0</v>
      </c>
      <c r="AG180" s="341">
        <f>Investissements!AH9*Investissements!$I42</f>
        <v>0</v>
      </c>
      <c r="AH180" s="341">
        <f t="shared" ref="AH180:AH204" si="56">SUM(AF180:AG180)</f>
        <v>0</v>
      </c>
      <c r="AI180" s="341">
        <f>Investissements!AJ9*Investissements!$I42</f>
        <v>0</v>
      </c>
      <c r="AJ180" s="341">
        <f>Investissements!AK9*Investissements!$I42</f>
        <v>0</v>
      </c>
      <c r="AK180" s="341">
        <f t="shared" ref="AK180:AK204" si="57">SUM(AI180:AJ180)</f>
        <v>0</v>
      </c>
      <c r="AM180" s="353">
        <f>Investissements!AO9*Investissements!$I42</f>
        <v>0</v>
      </c>
      <c r="AN180" s="353">
        <f>Investissements!AP9*Investissements!$I42</f>
        <v>0</v>
      </c>
      <c r="AO180" s="353">
        <f>Investissements!AQ9*Investissements!$I42</f>
        <v>0</v>
      </c>
      <c r="AP180" s="353">
        <f>Investissements!AR9*Investissements!$I42</f>
        <v>0</v>
      </c>
      <c r="AQ180" s="353">
        <f>Investissements!AS9*Investissements!$I42</f>
        <v>0</v>
      </c>
    </row>
    <row r="181" spans="2:43" ht="15" customHeight="1">
      <c r="B181" s="377">
        <f>Investissements!C10</f>
        <v>0</v>
      </c>
      <c r="C181" s="341">
        <f>Investissements!D10*Investissements!$I43</f>
        <v>0</v>
      </c>
      <c r="D181" s="341">
        <f>Investissements!E10*Investissements!$I43</f>
        <v>0</v>
      </c>
      <c r="E181" s="341">
        <f>Investissements!F10*Investissements!$I43</f>
        <v>0</v>
      </c>
      <c r="F181" s="341">
        <f>Investissements!G10*Investissements!$I43</f>
        <v>0</v>
      </c>
      <c r="G181" s="341">
        <f>Investissements!H10*Investissements!$I43</f>
        <v>0</v>
      </c>
      <c r="H181" s="341">
        <f>Investissements!I10*Investissements!$I43</f>
        <v>0</v>
      </c>
      <c r="I181" s="341">
        <f>Investissements!J10*Investissements!$I43</f>
        <v>0</v>
      </c>
      <c r="J181" s="341">
        <f>Investissements!K10*Investissements!$I43</f>
        <v>0</v>
      </c>
      <c r="K181" s="341">
        <f>Investissements!L10*Investissements!$I43</f>
        <v>0</v>
      </c>
      <c r="L181" s="341">
        <f>Investissements!M10*Investissements!$I43</f>
        <v>0</v>
      </c>
      <c r="M181" s="341">
        <f>Investissements!N10*Investissements!$I43</f>
        <v>0</v>
      </c>
      <c r="N181" s="341">
        <f>Investissements!O10*Investissements!$I43</f>
        <v>0</v>
      </c>
      <c r="O181" s="341">
        <f t="shared" si="53"/>
        <v>0</v>
      </c>
      <c r="P181" s="341">
        <f>Investissements!Q10*Investissements!$I43</f>
        <v>0</v>
      </c>
      <c r="Q181" s="341">
        <f>Investissements!R10*Investissements!$I43</f>
        <v>0</v>
      </c>
      <c r="R181" s="341">
        <f>Investissements!S10*Investissements!$I43</f>
        <v>0</v>
      </c>
      <c r="S181" s="341">
        <f>Investissements!T10*Investissements!$I43</f>
        <v>0</v>
      </c>
      <c r="T181" s="341">
        <f>Investissements!U10*Investissements!$I43</f>
        <v>0</v>
      </c>
      <c r="U181" s="341">
        <f>Investissements!V10*Investissements!$I43</f>
        <v>0</v>
      </c>
      <c r="V181" s="341">
        <f>Investissements!W10*Investissements!$I43</f>
        <v>0</v>
      </c>
      <c r="W181" s="341">
        <f>Investissements!X10*Investissements!$I43</f>
        <v>0</v>
      </c>
      <c r="X181" s="341">
        <f>Investissements!Y10*Investissements!$I43</f>
        <v>0</v>
      </c>
      <c r="Y181" s="341">
        <f>Investissements!Z10*Investissements!$I43</f>
        <v>0</v>
      </c>
      <c r="Z181" s="341">
        <f>Investissements!AA10*Investissements!$I43</f>
        <v>0</v>
      </c>
      <c r="AA181" s="341">
        <f>Investissements!AB10*Investissements!$I43</f>
        <v>0</v>
      </c>
      <c r="AB181" s="341">
        <f t="shared" si="54"/>
        <v>0</v>
      </c>
      <c r="AC181" s="341">
        <f>Investissements!AD10*Investissements!$I43</f>
        <v>0</v>
      </c>
      <c r="AD181" s="341">
        <f>Investissements!AE10*Investissements!$I43</f>
        <v>0</v>
      </c>
      <c r="AE181" s="341">
        <f t="shared" si="55"/>
        <v>0</v>
      </c>
      <c r="AF181" s="341">
        <f>Investissements!AG10*Investissements!$I43</f>
        <v>0</v>
      </c>
      <c r="AG181" s="341">
        <f>Investissements!AH10*Investissements!$I43</f>
        <v>0</v>
      </c>
      <c r="AH181" s="341">
        <f t="shared" si="56"/>
        <v>0</v>
      </c>
      <c r="AI181" s="341">
        <f>Investissements!AJ10*Investissements!$I43</f>
        <v>0</v>
      </c>
      <c r="AJ181" s="341">
        <f>Investissements!AK10*Investissements!$I43</f>
        <v>0</v>
      </c>
      <c r="AK181" s="341">
        <f t="shared" si="57"/>
        <v>0</v>
      </c>
      <c r="AM181" s="353">
        <f>Investissements!AO10*Investissements!$I43</f>
        <v>0</v>
      </c>
      <c r="AN181" s="353">
        <f>Investissements!AP10*Investissements!$I43</f>
        <v>0</v>
      </c>
      <c r="AO181" s="353">
        <f>Investissements!AQ10*Investissements!$I43</f>
        <v>0</v>
      </c>
      <c r="AP181" s="353">
        <f>Investissements!AR10*Investissements!$I43</f>
        <v>0</v>
      </c>
      <c r="AQ181" s="353">
        <f>Investissements!AS10*Investissements!$I43</f>
        <v>0</v>
      </c>
    </row>
    <row r="182" spans="2:43" ht="15" customHeight="1">
      <c r="B182" s="377">
        <f>Investissements!C11</f>
        <v>0</v>
      </c>
      <c r="C182" s="341">
        <f>Investissements!D11*Investissements!$I44</f>
        <v>0</v>
      </c>
      <c r="D182" s="341">
        <f>Investissements!E11*Investissements!$I44</f>
        <v>0</v>
      </c>
      <c r="E182" s="341">
        <f>Investissements!F11*Investissements!$I44</f>
        <v>0</v>
      </c>
      <c r="F182" s="341">
        <f>Investissements!G11*Investissements!$I44</f>
        <v>0</v>
      </c>
      <c r="G182" s="341">
        <f>Investissements!H11*Investissements!$I44</f>
        <v>0</v>
      </c>
      <c r="H182" s="341">
        <f>Investissements!I11*Investissements!$I44</f>
        <v>0</v>
      </c>
      <c r="I182" s="341">
        <f>Investissements!J11*Investissements!$I44</f>
        <v>0</v>
      </c>
      <c r="J182" s="341">
        <f>Investissements!K11*Investissements!$I44</f>
        <v>0</v>
      </c>
      <c r="K182" s="341">
        <f>Investissements!L11*Investissements!$I44</f>
        <v>0</v>
      </c>
      <c r="L182" s="341">
        <f>Investissements!M11*Investissements!$I44</f>
        <v>0</v>
      </c>
      <c r="M182" s="341">
        <f>Investissements!N11*Investissements!$I44</f>
        <v>0</v>
      </c>
      <c r="N182" s="341">
        <f>Investissements!O11*Investissements!$I44</f>
        <v>0</v>
      </c>
      <c r="O182" s="341">
        <f t="shared" si="53"/>
        <v>0</v>
      </c>
      <c r="P182" s="341">
        <f>Investissements!Q11*Investissements!$I44</f>
        <v>0</v>
      </c>
      <c r="Q182" s="341">
        <f>Investissements!R11*Investissements!$I44</f>
        <v>0</v>
      </c>
      <c r="R182" s="341">
        <f>Investissements!S11*Investissements!$I44</f>
        <v>0</v>
      </c>
      <c r="S182" s="341">
        <f>Investissements!T11*Investissements!$I44</f>
        <v>0</v>
      </c>
      <c r="T182" s="341">
        <f>Investissements!U11*Investissements!$I44</f>
        <v>0</v>
      </c>
      <c r="U182" s="341">
        <f>Investissements!V11*Investissements!$I44</f>
        <v>0</v>
      </c>
      <c r="V182" s="341">
        <f>Investissements!W11*Investissements!$I44</f>
        <v>0</v>
      </c>
      <c r="W182" s="341">
        <f>Investissements!X11*Investissements!$I44</f>
        <v>0</v>
      </c>
      <c r="X182" s="341">
        <f>Investissements!Y11*Investissements!$I44</f>
        <v>0</v>
      </c>
      <c r="Y182" s="341">
        <f>Investissements!Z11*Investissements!$I44</f>
        <v>0</v>
      </c>
      <c r="Z182" s="341">
        <f>Investissements!AA11*Investissements!$I44</f>
        <v>0</v>
      </c>
      <c r="AA182" s="341">
        <f>Investissements!AB11*Investissements!$I44</f>
        <v>0</v>
      </c>
      <c r="AB182" s="341">
        <f t="shared" si="54"/>
        <v>0</v>
      </c>
      <c r="AC182" s="341">
        <f>Investissements!AD11*Investissements!$I44</f>
        <v>0</v>
      </c>
      <c r="AD182" s="341">
        <f>Investissements!AE11*Investissements!$I44</f>
        <v>0</v>
      </c>
      <c r="AE182" s="341">
        <f t="shared" si="55"/>
        <v>0</v>
      </c>
      <c r="AF182" s="341">
        <f>Investissements!AG11*Investissements!$I44</f>
        <v>0</v>
      </c>
      <c r="AG182" s="341">
        <f>Investissements!AH11*Investissements!$I44</f>
        <v>0</v>
      </c>
      <c r="AH182" s="341">
        <f t="shared" si="56"/>
        <v>0</v>
      </c>
      <c r="AI182" s="341">
        <f>Investissements!AJ11*Investissements!$I44</f>
        <v>0</v>
      </c>
      <c r="AJ182" s="341">
        <f>Investissements!AK11*Investissements!$I44</f>
        <v>0</v>
      </c>
      <c r="AK182" s="341">
        <f t="shared" si="57"/>
        <v>0</v>
      </c>
      <c r="AM182" s="353">
        <f>Investissements!AO11*Investissements!$I44</f>
        <v>0</v>
      </c>
      <c r="AN182" s="353">
        <f>Investissements!AP11*Investissements!$I44</f>
        <v>0</v>
      </c>
      <c r="AO182" s="353">
        <f>Investissements!AQ11*Investissements!$I44</f>
        <v>0</v>
      </c>
      <c r="AP182" s="353">
        <f>Investissements!AR11*Investissements!$I44</f>
        <v>0</v>
      </c>
      <c r="AQ182" s="353">
        <f>Investissements!AS11*Investissements!$I44</f>
        <v>0</v>
      </c>
    </row>
    <row r="183" spans="2:43" ht="15" customHeight="1">
      <c r="B183" s="377">
        <f>Investissements!C12</f>
        <v>0</v>
      </c>
      <c r="C183" s="341">
        <f>Investissements!D12*Investissements!$I45</f>
        <v>0</v>
      </c>
      <c r="D183" s="341">
        <f>Investissements!E12*Investissements!$I45</f>
        <v>0</v>
      </c>
      <c r="E183" s="341">
        <f>Investissements!F12*Investissements!$I45</f>
        <v>0</v>
      </c>
      <c r="F183" s="341">
        <f>Investissements!G12*Investissements!$I45</f>
        <v>0</v>
      </c>
      <c r="G183" s="341">
        <f>Investissements!H12*Investissements!$I45</f>
        <v>0</v>
      </c>
      <c r="H183" s="341">
        <f>Investissements!I12*Investissements!$I45</f>
        <v>0</v>
      </c>
      <c r="I183" s="341">
        <f>Investissements!J12*Investissements!$I45</f>
        <v>0</v>
      </c>
      <c r="J183" s="341">
        <f>Investissements!K12*Investissements!$I45</f>
        <v>0</v>
      </c>
      <c r="K183" s="341">
        <f>Investissements!L12*Investissements!$I45</f>
        <v>0</v>
      </c>
      <c r="L183" s="341">
        <f>Investissements!M12*Investissements!$I45</f>
        <v>0</v>
      </c>
      <c r="M183" s="341">
        <f>Investissements!N12*Investissements!$I45</f>
        <v>0</v>
      </c>
      <c r="N183" s="341">
        <f>Investissements!O12*Investissements!$I45</f>
        <v>0</v>
      </c>
      <c r="O183" s="341">
        <f t="shared" si="53"/>
        <v>0</v>
      </c>
      <c r="P183" s="341">
        <f>Investissements!Q12*Investissements!$I45</f>
        <v>0</v>
      </c>
      <c r="Q183" s="341">
        <f>Investissements!R12*Investissements!$I45</f>
        <v>0</v>
      </c>
      <c r="R183" s="341">
        <f>Investissements!S12*Investissements!$I45</f>
        <v>0</v>
      </c>
      <c r="S183" s="341">
        <f>Investissements!T12*Investissements!$I45</f>
        <v>0</v>
      </c>
      <c r="T183" s="341">
        <f>Investissements!U12*Investissements!$I45</f>
        <v>0</v>
      </c>
      <c r="U183" s="341">
        <f>Investissements!V12*Investissements!$I45</f>
        <v>0</v>
      </c>
      <c r="V183" s="341">
        <f>Investissements!W12*Investissements!$I45</f>
        <v>0</v>
      </c>
      <c r="W183" s="341">
        <f>Investissements!X12*Investissements!$I45</f>
        <v>0</v>
      </c>
      <c r="X183" s="341">
        <f>Investissements!Y12*Investissements!$I45</f>
        <v>0</v>
      </c>
      <c r="Y183" s="341">
        <f>Investissements!Z12*Investissements!$I45</f>
        <v>0</v>
      </c>
      <c r="Z183" s="341">
        <f>Investissements!AA12*Investissements!$I45</f>
        <v>0</v>
      </c>
      <c r="AA183" s="341">
        <f>Investissements!AB12*Investissements!$I45</f>
        <v>0</v>
      </c>
      <c r="AB183" s="341">
        <f t="shared" si="54"/>
        <v>0</v>
      </c>
      <c r="AC183" s="341">
        <f>Investissements!AD12*Investissements!$I45</f>
        <v>0</v>
      </c>
      <c r="AD183" s="341">
        <f>Investissements!AE12*Investissements!$I45</f>
        <v>0</v>
      </c>
      <c r="AE183" s="341">
        <f t="shared" si="55"/>
        <v>0</v>
      </c>
      <c r="AF183" s="341">
        <f>Investissements!AG12*Investissements!$I45</f>
        <v>0</v>
      </c>
      <c r="AG183" s="341">
        <f>Investissements!AH12*Investissements!$I45</f>
        <v>0</v>
      </c>
      <c r="AH183" s="341">
        <f t="shared" si="56"/>
        <v>0</v>
      </c>
      <c r="AI183" s="341">
        <f>Investissements!AJ12*Investissements!$I45</f>
        <v>0</v>
      </c>
      <c r="AJ183" s="341">
        <f>Investissements!AK12*Investissements!$I45</f>
        <v>0</v>
      </c>
      <c r="AK183" s="341">
        <f t="shared" si="57"/>
        <v>0</v>
      </c>
      <c r="AM183" s="353">
        <f>Investissements!AO12*Investissements!$I45</f>
        <v>0</v>
      </c>
      <c r="AN183" s="353">
        <f>Investissements!AP12*Investissements!$I45</f>
        <v>0</v>
      </c>
      <c r="AO183" s="353">
        <f>Investissements!AQ12*Investissements!$I45</f>
        <v>0</v>
      </c>
      <c r="AP183" s="353">
        <f>Investissements!AR12*Investissements!$I45</f>
        <v>0</v>
      </c>
      <c r="AQ183" s="353">
        <f>Investissements!AS12*Investissements!$I45</f>
        <v>0</v>
      </c>
    </row>
    <row r="184" spans="2:43" ht="15" customHeight="1">
      <c r="B184" s="377">
        <f>Investissements!C13</f>
        <v>0</v>
      </c>
      <c r="C184" s="341">
        <f>Investissements!D13*Investissements!$I46</f>
        <v>0</v>
      </c>
      <c r="D184" s="341">
        <f>Investissements!E13*Investissements!$I46</f>
        <v>0</v>
      </c>
      <c r="E184" s="341">
        <f>Investissements!F13*Investissements!$I46</f>
        <v>0</v>
      </c>
      <c r="F184" s="341">
        <f>Investissements!G13*Investissements!$I46</f>
        <v>0</v>
      </c>
      <c r="G184" s="341">
        <f>Investissements!H13*Investissements!$I46</f>
        <v>0</v>
      </c>
      <c r="H184" s="341">
        <f>Investissements!I13*Investissements!$I46</f>
        <v>0</v>
      </c>
      <c r="I184" s="341">
        <f>Investissements!J13*Investissements!$I46</f>
        <v>0</v>
      </c>
      <c r="J184" s="341">
        <f>Investissements!K13*Investissements!$I46</f>
        <v>0</v>
      </c>
      <c r="K184" s="341">
        <f>Investissements!L13*Investissements!$I46</f>
        <v>0</v>
      </c>
      <c r="L184" s="341">
        <f>Investissements!M13*Investissements!$I46</f>
        <v>0</v>
      </c>
      <c r="M184" s="341">
        <f>Investissements!N13*Investissements!$I46</f>
        <v>0</v>
      </c>
      <c r="N184" s="341">
        <f>Investissements!O13*Investissements!$I46</f>
        <v>0</v>
      </c>
      <c r="O184" s="341">
        <f t="shared" si="53"/>
        <v>0</v>
      </c>
      <c r="P184" s="341">
        <f>Investissements!Q13*Investissements!$I46</f>
        <v>0</v>
      </c>
      <c r="Q184" s="341">
        <f>Investissements!R13*Investissements!$I46</f>
        <v>0</v>
      </c>
      <c r="R184" s="341">
        <f>Investissements!S13*Investissements!$I46</f>
        <v>0</v>
      </c>
      <c r="S184" s="341">
        <f>Investissements!T13*Investissements!$I46</f>
        <v>0</v>
      </c>
      <c r="T184" s="341">
        <f>Investissements!U13*Investissements!$I46</f>
        <v>0</v>
      </c>
      <c r="U184" s="341">
        <f>Investissements!V13*Investissements!$I46</f>
        <v>0</v>
      </c>
      <c r="V184" s="341">
        <f>Investissements!W13*Investissements!$I46</f>
        <v>0</v>
      </c>
      <c r="W184" s="341">
        <f>Investissements!X13*Investissements!$I46</f>
        <v>0</v>
      </c>
      <c r="X184" s="341">
        <f>Investissements!Y13*Investissements!$I46</f>
        <v>0</v>
      </c>
      <c r="Y184" s="341">
        <f>Investissements!Z13*Investissements!$I46</f>
        <v>0</v>
      </c>
      <c r="Z184" s="341">
        <f>Investissements!AA13*Investissements!$I46</f>
        <v>0</v>
      </c>
      <c r="AA184" s="341">
        <f>Investissements!AB13*Investissements!$I46</f>
        <v>0</v>
      </c>
      <c r="AB184" s="341">
        <f t="shared" si="54"/>
        <v>0</v>
      </c>
      <c r="AC184" s="341">
        <f>Investissements!AD13*Investissements!$I46</f>
        <v>0</v>
      </c>
      <c r="AD184" s="341">
        <f>Investissements!AE13*Investissements!$I46</f>
        <v>0</v>
      </c>
      <c r="AE184" s="341">
        <f t="shared" si="55"/>
        <v>0</v>
      </c>
      <c r="AF184" s="341">
        <f>Investissements!AG13*Investissements!$I46</f>
        <v>0</v>
      </c>
      <c r="AG184" s="341">
        <f>Investissements!AH13*Investissements!$I46</f>
        <v>0</v>
      </c>
      <c r="AH184" s="341">
        <f t="shared" si="56"/>
        <v>0</v>
      </c>
      <c r="AI184" s="341">
        <f>Investissements!AJ13*Investissements!$I46</f>
        <v>0</v>
      </c>
      <c r="AJ184" s="341">
        <f>Investissements!AK13*Investissements!$I46</f>
        <v>0</v>
      </c>
      <c r="AK184" s="341">
        <f t="shared" si="57"/>
        <v>0</v>
      </c>
      <c r="AM184" s="353">
        <f>Investissements!AO13*Investissements!$I46</f>
        <v>0</v>
      </c>
      <c r="AN184" s="353">
        <f>Investissements!AP13*Investissements!$I46</f>
        <v>0</v>
      </c>
      <c r="AO184" s="353">
        <f>Investissements!AQ13*Investissements!$I46</f>
        <v>0</v>
      </c>
      <c r="AP184" s="353">
        <f>Investissements!AR13*Investissements!$I46</f>
        <v>0</v>
      </c>
      <c r="AQ184" s="353">
        <f>Investissements!AS13*Investissements!$I46</f>
        <v>0</v>
      </c>
    </row>
    <row r="185" spans="2:43" ht="15" customHeight="1">
      <c r="B185" s="377">
        <f>Investissements!C14</f>
        <v>0</v>
      </c>
      <c r="C185" s="341">
        <f>Investissements!D14*Investissements!$I47</f>
        <v>0</v>
      </c>
      <c r="D185" s="341">
        <f>Investissements!E14*Investissements!$I47</f>
        <v>0</v>
      </c>
      <c r="E185" s="341">
        <f>Investissements!F14*Investissements!$I47</f>
        <v>0</v>
      </c>
      <c r="F185" s="341">
        <f>Investissements!G14*Investissements!$I47</f>
        <v>0</v>
      </c>
      <c r="G185" s="341">
        <f>Investissements!H14*Investissements!$I47</f>
        <v>0</v>
      </c>
      <c r="H185" s="341">
        <f>Investissements!I14*Investissements!$I47</f>
        <v>0</v>
      </c>
      <c r="I185" s="341">
        <f>Investissements!J14*Investissements!$I47</f>
        <v>0</v>
      </c>
      <c r="J185" s="341">
        <f>Investissements!K14*Investissements!$I47</f>
        <v>0</v>
      </c>
      <c r="K185" s="341">
        <f>Investissements!L14*Investissements!$I47</f>
        <v>0</v>
      </c>
      <c r="L185" s="341">
        <f>Investissements!M14*Investissements!$I47</f>
        <v>0</v>
      </c>
      <c r="M185" s="341">
        <f>Investissements!N14*Investissements!$I47</f>
        <v>0</v>
      </c>
      <c r="N185" s="341">
        <f>Investissements!O14*Investissements!$I47</f>
        <v>0</v>
      </c>
      <c r="O185" s="341">
        <f t="shared" si="53"/>
        <v>0</v>
      </c>
      <c r="P185" s="341">
        <f>Investissements!Q14*Investissements!$I47</f>
        <v>0</v>
      </c>
      <c r="Q185" s="341">
        <f>Investissements!R14*Investissements!$I47</f>
        <v>0</v>
      </c>
      <c r="R185" s="341">
        <f>Investissements!S14*Investissements!$I47</f>
        <v>0</v>
      </c>
      <c r="S185" s="341">
        <f>Investissements!T14*Investissements!$I47</f>
        <v>0</v>
      </c>
      <c r="T185" s="341">
        <f>Investissements!U14*Investissements!$I47</f>
        <v>0</v>
      </c>
      <c r="U185" s="341">
        <f>Investissements!V14*Investissements!$I47</f>
        <v>0</v>
      </c>
      <c r="V185" s="341">
        <f>Investissements!W14*Investissements!$I47</f>
        <v>0</v>
      </c>
      <c r="W185" s="341">
        <f>Investissements!X14*Investissements!$I47</f>
        <v>0</v>
      </c>
      <c r="X185" s="341">
        <f>Investissements!Y14*Investissements!$I47</f>
        <v>0</v>
      </c>
      <c r="Y185" s="341">
        <f>Investissements!Z14*Investissements!$I47</f>
        <v>0</v>
      </c>
      <c r="Z185" s="341">
        <f>Investissements!AA14*Investissements!$I47</f>
        <v>0</v>
      </c>
      <c r="AA185" s="341">
        <f>Investissements!AB14*Investissements!$I47</f>
        <v>0</v>
      </c>
      <c r="AB185" s="341">
        <f t="shared" si="54"/>
        <v>0</v>
      </c>
      <c r="AC185" s="341">
        <f>Investissements!AD14*Investissements!$I47</f>
        <v>0</v>
      </c>
      <c r="AD185" s="341">
        <f>Investissements!AE14*Investissements!$I47</f>
        <v>0</v>
      </c>
      <c r="AE185" s="341">
        <f t="shared" si="55"/>
        <v>0</v>
      </c>
      <c r="AF185" s="341">
        <f>Investissements!AG14*Investissements!$I47</f>
        <v>0</v>
      </c>
      <c r="AG185" s="341">
        <f>Investissements!AH14*Investissements!$I47</f>
        <v>0</v>
      </c>
      <c r="AH185" s="341">
        <f t="shared" si="56"/>
        <v>0</v>
      </c>
      <c r="AI185" s="341">
        <f>Investissements!AJ14*Investissements!$I47</f>
        <v>0</v>
      </c>
      <c r="AJ185" s="341">
        <f>Investissements!AK14*Investissements!$I47</f>
        <v>0</v>
      </c>
      <c r="AK185" s="341">
        <f t="shared" si="57"/>
        <v>0</v>
      </c>
      <c r="AM185" s="353">
        <f>Investissements!AO14*Investissements!$I47</f>
        <v>0</v>
      </c>
      <c r="AN185" s="353">
        <f>Investissements!AP14*Investissements!$I47</f>
        <v>0</v>
      </c>
      <c r="AO185" s="353">
        <f>Investissements!AQ14*Investissements!$I47</f>
        <v>0</v>
      </c>
      <c r="AP185" s="353">
        <f>Investissements!AR14*Investissements!$I47</f>
        <v>0</v>
      </c>
      <c r="AQ185" s="353">
        <f>Investissements!AS14*Investissements!$I47</f>
        <v>0</v>
      </c>
    </row>
    <row r="186" spans="2:43" ht="15" customHeight="1">
      <c r="B186" s="377">
        <f>Investissements!C15</f>
        <v>0</v>
      </c>
      <c r="C186" s="341">
        <f>Investissements!D15*Investissements!$I48</f>
        <v>0</v>
      </c>
      <c r="D186" s="341">
        <f>Investissements!E15*Investissements!$I48</f>
        <v>0</v>
      </c>
      <c r="E186" s="341">
        <f>Investissements!F15*Investissements!$I48</f>
        <v>0</v>
      </c>
      <c r="F186" s="341">
        <f>Investissements!G15*Investissements!$I48</f>
        <v>0</v>
      </c>
      <c r="G186" s="341">
        <f>Investissements!H15*Investissements!$I48</f>
        <v>0</v>
      </c>
      <c r="H186" s="341">
        <f>Investissements!I15*Investissements!$I48</f>
        <v>0</v>
      </c>
      <c r="I186" s="341">
        <f>Investissements!J15*Investissements!$I48</f>
        <v>0</v>
      </c>
      <c r="J186" s="341">
        <f>Investissements!K15*Investissements!$I48</f>
        <v>0</v>
      </c>
      <c r="K186" s="341">
        <f>Investissements!L15*Investissements!$I48</f>
        <v>0</v>
      </c>
      <c r="L186" s="341">
        <f>Investissements!M15*Investissements!$I48</f>
        <v>0</v>
      </c>
      <c r="M186" s="341">
        <f>Investissements!N15*Investissements!$I48</f>
        <v>0</v>
      </c>
      <c r="N186" s="341">
        <f>Investissements!O15*Investissements!$I48</f>
        <v>0</v>
      </c>
      <c r="O186" s="341">
        <f t="shared" si="53"/>
        <v>0</v>
      </c>
      <c r="P186" s="341">
        <f>Investissements!Q15*Investissements!$I48</f>
        <v>0</v>
      </c>
      <c r="Q186" s="341">
        <f>Investissements!R15*Investissements!$I48</f>
        <v>0</v>
      </c>
      <c r="R186" s="341">
        <f>Investissements!S15*Investissements!$I48</f>
        <v>0</v>
      </c>
      <c r="S186" s="341">
        <f>Investissements!T15*Investissements!$I48</f>
        <v>0</v>
      </c>
      <c r="T186" s="341">
        <f>Investissements!U15*Investissements!$I48</f>
        <v>0</v>
      </c>
      <c r="U186" s="341">
        <f>Investissements!V15*Investissements!$I48</f>
        <v>0</v>
      </c>
      <c r="V186" s="341">
        <f>Investissements!W15*Investissements!$I48</f>
        <v>0</v>
      </c>
      <c r="W186" s="341">
        <f>Investissements!X15*Investissements!$I48</f>
        <v>0</v>
      </c>
      <c r="X186" s="341">
        <f>Investissements!Y15*Investissements!$I48</f>
        <v>0</v>
      </c>
      <c r="Y186" s="341">
        <f>Investissements!Z15*Investissements!$I48</f>
        <v>0</v>
      </c>
      <c r="Z186" s="341">
        <f>Investissements!AA15*Investissements!$I48</f>
        <v>0</v>
      </c>
      <c r="AA186" s="341">
        <f>Investissements!AB15*Investissements!$I48</f>
        <v>0</v>
      </c>
      <c r="AB186" s="341">
        <f t="shared" si="54"/>
        <v>0</v>
      </c>
      <c r="AC186" s="341">
        <f>Investissements!AD15*Investissements!$I48</f>
        <v>0</v>
      </c>
      <c r="AD186" s="341">
        <f>Investissements!AE15*Investissements!$I48</f>
        <v>0</v>
      </c>
      <c r="AE186" s="341">
        <f t="shared" si="55"/>
        <v>0</v>
      </c>
      <c r="AF186" s="341">
        <f>Investissements!AG15*Investissements!$I48</f>
        <v>0</v>
      </c>
      <c r="AG186" s="341">
        <f>Investissements!AH15*Investissements!$I48</f>
        <v>0</v>
      </c>
      <c r="AH186" s="341">
        <f t="shared" si="56"/>
        <v>0</v>
      </c>
      <c r="AI186" s="341">
        <f>Investissements!AJ15*Investissements!$I48</f>
        <v>0</v>
      </c>
      <c r="AJ186" s="341">
        <f>Investissements!AK15*Investissements!$I48</f>
        <v>0</v>
      </c>
      <c r="AK186" s="341">
        <f t="shared" si="57"/>
        <v>0</v>
      </c>
      <c r="AM186" s="353">
        <f>Investissements!AO15*Investissements!$I48</f>
        <v>0</v>
      </c>
      <c r="AN186" s="353">
        <f>Investissements!AP15*Investissements!$I48</f>
        <v>0</v>
      </c>
      <c r="AO186" s="353">
        <f>Investissements!AQ15*Investissements!$I48</f>
        <v>0</v>
      </c>
      <c r="AP186" s="353">
        <f>Investissements!AR15*Investissements!$I48</f>
        <v>0</v>
      </c>
      <c r="AQ186" s="353">
        <f>Investissements!AS15*Investissements!$I48</f>
        <v>0</v>
      </c>
    </row>
    <row r="187" spans="2:43" ht="15" customHeight="1">
      <c r="B187" s="377">
        <f>Investissements!C16</f>
        <v>0</v>
      </c>
      <c r="C187" s="341">
        <f>Investissements!D16*Investissements!$I49</f>
        <v>0</v>
      </c>
      <c r="D187" s="341">
        <f>Investissements!E16*Investissements!$I49</f>
        <v>0</v>
      </c>
      <c r="E187" s="341">
        <f>Investissements!F16*Investissements!$I49</f>
        <v>0</v>
      </c>
      <c r="F187" s="341">
        <f>Investissements!G16*Investissements!$I49</f>
        <v>0</v>
      </c>
      <c r="G187" s="341">
        <f>Investissements!H16*Investissements!$I49</f>
        <v>0</v>
      </c>
      <c r="H187" s="341">
        <f>Investissements!I16*Investissements!$I49</f>
        <v>0</v>
      </c>
      <c r="I187" s="341">
        <f>Investissements!J16*Investissements!$I49</f>
        <v>0</v>
      </c>
      <c r="J187" s="341">
        <f>Investissements!K16*Investissements!$I49</f>
        <v>0</v>
      </c>
      <c r="K187" s="341">
        <f>Investissements!L16*Investissements!$I49</f>
        <v>0</v>
      </c>
      <c r="L187" s="341">
        <f>Investissements!M16*Investissements!$I49</f>
        <v>0</v>
      </c>
      <c r="M187" s="341">
        <f>Investissements!N16*Investissements!$I49</f>
        <v>0</v>
      </c>
      <c r="N187" s="341">
        <f>Investissements!O16*Investissements!$I49</f>
        <v>0</v>
      </c>
      <c r="O187" s="341">
        <f t="shared" si="53"/>
        <v>0</v>
      </c>
      <c r="P187" s="341">
        <f>Investissements!Q16*Investissements!$I49</f>
        <v>0</v>
      </c>
      <c r="Q187" s="341">
        <f>Investissements!R16*Investissements!$I49</f>
        <v>0</v>
      </c>
      <c r="R187" s="341">
        <f>Investissements!S16*Investissements!$I49</f>
        <v>0</v>
      </c>
      <c r="S187" s="341">
        <f>Investissements!T16*Investissements!$I49</f>
        <v>0</v>
      </c>
      <c r="T187" s="341">
        <f>Investissements!U16*Investissements!$I49</f>
        <v>0</v>
      </c>
      <c r="U187" s="341">
        <f>Investissements!V16*Investissements!$I49</f>
        <v>0</v>
      </c>
      <c r="V187" s="341">
        <f>Investissements!W16*Investissements!$I49</f>
        <v>0</v>
      </c>
      <c r="W187" s="341">
        <f>Investissements!X16*Investissements!$I49</f>
        <v>0</v>
      </c>
      <c r="X187" s="341">
        <f>Investissements!Y16*Investissements!$I49</f>
        <v>0</v>
      </c>
      <c r="Y187" s="341">
        <f>Investissements!Z16*Investissements!$I49</f>
        <v>0</v>
      </c>
      <c r="Z187" s="341">
        <f>Investissements!AA16*Investissements!$I49</f>
        <v>0</v>
      </c>
      <c r="AA187" s="341">
        <f>Investissements!AB16*Investissements!$I49</f>
        <v>0</v>
      </c>
      <c r="AB187" s="341">
        <f t="shared" si="54"/>
        <v>0</v>
      </c>
      <c r="AC187" s="341">
        <f>Investissements!AD16*Investissements!$I49</f>
        <v>0</v>
      </c>
      <c r="AD187" s="341">
        <f>Investissements!AE16*Investissements!$I49</f>
        <v>0</v>
      </c>
      <c r="AE187" s="341">
        <f t="shared" si="55"/>
        <v>0</v>
      </c>
      <c r="AF187" s="341">
        <f>Investissements!AG16*Investissements!$I49</f>
        <v>0</v>
      </c>
      <c r="AG187" s="341">
        <f>Investissements!AH16*Investissements!$I49</f>
        <v>0</v>
      </c>
      <c r="AH187" s="341">
        <f t="shared" si="56"/>
        <v>0</v>
      </c>
      <c r="AI187" s="341">
        <f>Investissements!AJ16*Investissements!$I49</f>
        <v>0</v>
      </c>
      <c r="AJ187" s="341">
        <f>Investissements!AK16*Investissements!$I49</f>
        <v>0</v>
      </c>
      <c r="AK187" s="341">
        <f t="shared" si="57"/>
        <v>0</v>
      </c>
      <c r="AM187" s="353">
        <f>Investissements!AO16*Investissements!$I49</f>
        <v>0</v>
      </c>
      <c r="AN187" s="353">
        <f>Investissements!AP16*Investissements!$I49</f>
        <v>0</v>
      </c>
      <c r="AO187" s="353">
        <f>Investissements!AQ16*Investissements!$I49</f>
        <v>0</v>
      </c>
      <c r="AP187" s="353">
        <f>Investissements!AR16*Investissements!$I49</f>
        <v>0</v>
      </c>
      <c r="AQ187" s="353">
        <f>Investissements!AS16*Investissements!$I49</f>
        <v>0</v>
      </c>
    </row>
    <row r="188" spans="2:43" ht="15" customHeight="1">
      <c r="B188" s="377">
        <f>Investissements!C17</f>
        <v>0</v>
      </c>
      <c r="C188" s="341">
        <f>Investissements!D17*Investissements!$I50</f>
        <v>0</v>
      </c>
      <c r="D188" s="341">
        <f>Investissements!E17*Investissements!$I50</f>
        <v>0</v>
      </c>
      <c r="E188" s="341">
        <f>Investissements!F17*Investissements!$I50</f>
        <v>0</v>
      </c>
      <c r="F188" s="341">
        <f>Investissements!G17*Investissements!$I50</f>
        <v>0</v>
      </c>
      <c r="G188" s="341">
        <f>Investissements!H17*Investissements!$I50</f>
        <v>0</v>
      </c>
      <c r="H188" s="341">
        <f>Investissements!I17*Investissements!$I50</f>
        <v>0</v>
      </c>
      <c r="I188" s="341">
        <f>Investissements!J17*Investissements!$I50</f>
        <v>0</v>
      </c>
      <c r="J188" s="341">
        <f>Investissements!K17*Investissements!$I50</f>
        <v>0</v>
      </c>
      <c r="K188" s="341">
        <f>Investissements!L17*Investissements!$I50</f>
        <v>0</v>
      </c>
      <c r="L188" s="341">
        <f>Investissements!M17*Investissements!$I50</f>
        <v>0</v>
      </c>
      <c r="M188" s="341">
        <f>Investissements!N17*Investissements!$I50</f>
        <v>0</v>
      </c>
      <c r="N188" s="341">
        <f>Investissements!O17*Investissements!$I50</f>
        <v>0</v>
      </c>
      <c r="O188" s="341">
        <f t="shared" si="53"/>
        <v>0</v>
      </c>
      <c r="P188" s="341">
        <f>Investissements!Q17*Investissements!$I50</f>
        <v>0</v>
      </c>
      <c r="Q188" s="341">
        <f>Investissements!R17*Investissements!$I50</f>
        <v>0</v>
      </c>
      <c r="R188" s="341">
        <f>Investissements!S17*Investissements!$I50</f>
        <v>0</v>
      </c>
      <c r="S188" s="341">
        <f>Investissements!T17*Investissements!$I50</f>
        <v>0</v>
      </c>
      <c r="T188" s="341">
        <f>Investissements!U17*Investissements!$I50</f>
        <v>0</v>
      </c>
      <c r="U188" s="341">
        <f>Investissements!V17*Investissements!$I50</f>
        <v>0</v>
      </c>
      <c r="V188" s="341">
        <f>Investissements!W17*Investissements!$I50</f>
        <v>0</v>
      </c>
      <c r="W188" s="341">
        <f>Investissements!X17*Investissements!$I50</f>
        <v>0</v>
      </c>
      <c r="X188" s="341">
        <f>Investissements!Y17*Investissements!$I50</f>
        <v>0</v>
      </c>
      <c r="Y188" s="341">
        <f>Investissements!Z17*Investissements!$I50</f>
        <v>0</v>
      </c>
      <c r="Z188" s="341">
        <f>Investissements!AA17*Investissements!$I50</f>
        <v>0</v>
      </c>
      <c r="AA188" s="341">
        <f>Investissements!AB17*Investissements!$I50</f>
        <v>0</v>
      </c>
      <c r="AB188" s="341">
        <f t="shared" si="54"/>
        <v>0</v>
      </c>
      <c r="AC188" s="341">
        <f>Investissements!AD17*Investissements!$I50</f>
        <v>0</v>
      </c>
      <c r="AD188" s="341">
        <f>Investissements!AE17*Investissements!$I50</f>
        <v>0</v>
      </c>
      <c r="AE188" s="341">
        <f t="shared" si="55"/>
        <v>0</v>
      </c>
      <c r="AF188" s="341">
        <f>Investissements!AG17*Investissements!$I50</f>
        <v>0</v>
      </c>
      <c r="AG188" s="341">
        <f>Investissements!AH17*Investissements!$I50</f>
        <v>0</v>
      </c>
      <c r="AH188" s="341">
        <f t="shared" si="56"/>
        <v>0</v>
      </c>
      <c r="AI188" s="341">
        <f>Investissements!AJ17*Investissements!$I50</f>
        <v>0</v>
      </c>
      <c r="AJ188" s="341">
        <f>Investissements!AK17*Investissements!$I50</f>
        <v>0</v>
      </c>
      <c r="AK188" s="341">
        <f t="shared" si="57"/>
        <v>0</v>
      </c>
      <c r="AM188" s="353">
        <f>Investissements!AO17*Investissements!$I50</f>
        <v>0</v>
      </c>
      <c r="AN188" s="353">
        <f>Investissements!AP17*Investissements!$I50</f>
        <v>0</v>
      </c>
      <c r="AO188" s="353">
        <f>Investissements!AQ17*Investissements!$I50</f>
        <v>0</v>
      </c>
      <c r="AP188" s="353">
        <f>Investissements!AR17*Investissements!$I50</f>
        <v>0</v>
      </c>
      <c r="AQ188" s="353">
        <f>Investissements!AS17*Investissements!$I50</f>
        <v>0</v>
      </c>
    </row>
    <row r="189" spans="2:43" ht="15" customHeight="1">
      <c r="B189" s="377">
        <f>Investissements!C18</f>
        <v>0</v>
      </c>
      <c r="C189" s="341">
        <f>Investissements!D18*Investissements!$I51</f>
        <v>0</v>
      </c>
      <c r="D189" s="341">
        <f>Investissements!E18*Investissements!$I51</f>
        <v>0</v>
      </c>
      <c r="E189" s="341">
        <f>Investissements!F18*Investissements!$I51</f>
        <v>0</v>
      </c>
      <c r="F189" s="341">
        <f>Investissements!G18*Investissements!$I51</f>
        <v>0</v>
      </c>
      <c r="G189" s="341">
        <f>Investissements!H18*Investissements!$I51</f>
        <v>0</v>
      </c>
      <c r="H189" s="341">
        <f>Investissements!I18*Investissements!$I51</f>
        <v>0</v>
      </c>
      <c r="I189" s="341">
        <f>Investissements!J18*Investissements!$I51</f>
        <v>0</v>
      </c>
      <c r="J189" s="341">
        <f>Investissements!K18*Investissements!$I51</f>
        <v>0</v>
      </c>
      <c r="K189" s="341">
        <f>Investissements!L18*Investissements!$I51</f>
        <v>0</v>
      </c>
      <c r="L189" s="341">
        <f>Investissements!M18*Investissements!$I51</f>
        <v>0</v>
      </c>
      <c r="M189" s="341">
        <f>Investissements!N18*Investissements!$I51</f>
        <v>0</v>
      </c>
      <c r="N189" s="341">
        <f>Investissements!O18*Investissements!$I51</f>
        <v>0</v>
      </c>
      <c r="O189" s="341">
        <f t="shared" si="53"/>
        <v>0</v>
      </c>
      <c r="P189" s="341">
        <f>Investissements!Q18*Investissements!$I51</f>
        <v>0</v>
      </c>
      <c r="Q189" s="341">
        <f>Investissements!R18*Investissements!$I51</f>
        <v>0</v>
      </c>
      <c r="R189" s="341">
        <f>Investissements!S18*Investissements!$I51</f>
        <v>0</v>
      </c>
      <c r="S189" s="341">
        <f>Investissements!T18*Investissements!$I51</f>
        <v>0</v>
      </c>
      <c r="T189" s="341">
        <f>Investissements!U18*Investissements!$I51</f>
        <v>0</v>
      </c>
      <c r="U189" s="341">
        <f>Investissements!V18*Investissements!$I51</f>
        <v>0</v>
      </c>
      <c r="V189" s="341">
        <f>Investissements!W18*Investissements!$I51</f>
        <v>0</v>
      </c>
      <c r="W189" s="341">
        <f>Investissements!X18*Investissements!$I51</f>
        <v>0</v>
      </c>
      <c r="X189" s="341">
        <f>Investissements!Y18*Investissements!$I51</f>
        <v>0</v>
      </c>
      <c r="Y189" s="341">
        <f>Investissements!Z18*Investissements!$I51</f>
        <v>0</v>
      </c>
      <c r="Z189" s="341">
        <f>Investissements!AA18*Investissements!$I51</f>
        <v>0</v>
      </c>
      <c r="AA189" s="341">
        <f>Investissements!AB18*Investissements!$I51</f>
        <v>0</v>
      </c>
      <c r="AB189" s="341">
        <f t="shared" si="54"/>
        <v>0</v>
      </c>
      <c r="AC189" s="341">
        <f>Investissements!AD18*Investissements!$I51</f>
        <v>0</v>
      </c>
      <c r="AD189" s="341">
        <f>Investissements!AE18*Investissements!$I51</f>
        <v>0</v>
      </c>
      <c r="AE189" s="341">
        <f t="shared" si="55"/>
        <v>0</v>
      </c>
      <c r="AF189" s="341">
        <f>Investissements!AG18*Investissements!$I51</f>
        <v>0</v>
      </c>
      <c r="AG189" s="341">
        <f>Investissements!AH18*Investissements!$I51</f>
        <v>0</v>
      </c>
      <c r="AH189" s="341">
        <f t="shared" si="56"/>
        <v>0</v>
      </c>
      <c r="AI189" s="341">
        <f>Investissements!AJ18*Investissements!$I51</f>
        <v>0</v>
      </c>
      <c r="AJ189" s="341">
        <f>Investissements!AK18*Investissements!$I51</f>
        <v>0</v>
      </c>
      <c r="AK189" s="341">
        <f t="shared" si="57"/>
        <v>0</v>
      </c>
      <c r="AM189" s="353">
        <f>Investissements!AO18*Investissements!$I51</f>
        <v>0</v>
      </c>
      <c r="AN189" s="353">
        <f>Investissements!AP18*Investissements!$I51</f>
        <v>0</v>
      </c>
      <c r="AO189" s="353">
        <f>Investissements!AQ18*Investissements!$I51</f>
        <v>0</v>
      </c>
      <c r="AP189" s="353">
        <f>Investissements!AR18*Investissements!$I51</f>
        <v>0</v>
      </c>
      <c r="AQ189" s="353">
        <f>Investissements!AS18*Investissements!$I51</f>
        <v>0</v>
      </c>
    </row>
    <row r="190" spans="2:43" ht="15" customHeight="1">
      <c r="B190" s="377">
        <f>Investissements!C19</f>
        <v>0</v>
      </c>
      <c r="C190" s="341">
        <f>Investissements!D19*Investissements!$I52</f>
        <v>0</v>
      </c>
      <c r="D190" s="341">
        <f>Investissements!E19*Investissements!$I52</f>
        <v>0</v>
      </c>
      <c r="E190" s="341">
        <f>Investissements!F19*Investissements!$I52</f>
        <v>0</v>
      </c>
      <c r="F190" s="341">
        <f>Investissements!G19*Investissements!$I52</f>
        <v>0</v>
      </c>
      <c r="G190" s="341">
        <f>Investissements!H19*Investissements!$I52</f>
        <v>0</v>
      </c>
      <c r="H190" s="341">
        <f>Investissements!I19*Investissements!$I52</f>
        <v>0</v>
      </c>
      <c r="I190" s="341">
        <f>Investissements!J19*Investissements!$I52</f>
        <v>0</v>
      </c>
      <c r="J190" s="341">
        <f>Investissements!K19*Investissements!$I52</f>
        <v>0</v>
      </c>
      <c r="K190" s="341">
        <f>Investissements!L19*Investissements!$I52</f>
        <v>0</v>
      </c>
      <c r="L190" s="341">
        <f>Investissements!M19*Investissements!$I52</f>
        <v>0</v>
      </c>
      <c r="M190" s="341">
        <f>Investissements!N19*Investissements!$I52</f>
        <v>0</v>
      </c>
      <c r="N190" s="341">
        <f>Investissements!O19*Investissements!$I52</f>
        <v>0</v>
      </c>
      <c r="O190" s="341">
        <f t="shared" si="53"/>
        <v>0</v>
      </c>
      <c r="P190" s="341">
        <f>Investissements!Q19*Investissements!$I52</f>
        <v>0</v>
      </c>
      <c r="Q190" s="341">
        <f>Investissements!R19*Investissements!$I52</f>
        <v>0</v>
      </c>
      <c r="R190" s="341">
        <f>Investissements!S19*Investissements!$I52</f>
        <v>0</v>
      </c>
      <c r="S190" s="341">
        <f>Investissements!T19*Investissements!$I52</f>
        <v>0</v>
      </c>
      <c r="T190" s="341">
        <f>Investissements!U19*Investissements!$I52</f>
        <v>0</v>
      </c>
      <c r="U190" s="341">
        <f>Investissements!V19*Investissements!$I52</f>
        <v>0</v>
      </c>
      <c r="V190" s="341">
        <f>Investissements!W19*Investissements!$I52</f>
        <v>0</v>
      </c>
      <c r="W190" s="341">
        <f>Investissements!X19*Investissements!$I52</f>
        <v>0</v>
      </c>
      <c r="X190" s="341">
        <f>Investissements!Y19*Investissements!$I52</f>
        <v>0</v>
      </c>
      <c r="Y190" s="341">
        <f>Investissements!Z19*Investissements!$I52</f>
        <v>0</v>
      </c>
      <c r="Z190" s="341">
        <f>Investissements!AA19*Investissements!$I52</f>
        <v>0</v>
      </c>
      <c r="AA190" s="341">
        <f>Investissements!AB19*Investissements!$I52</f>
        <v>0</v>
      </c>
      <c r="AB190" s="341">
        <f t="shared" si="54"/>
        <v>0</v>
      </c>
      <c r="AC190" s="341">
        <f>Investissements!AD19*Investissements!$I52</f>
        <v>0</v>
      </c>
      <c r="AD190" s="341">
        <f>Investissements!AE19*Investissements!$I52</f>
        <v>0</v>
      </c>
      <c r="AE190" s="341">
        <f t="shared" si="55"/>
        <v>0</v>
      </c>
      <c r="AF190" s="341">
        <f>Investissements!AG19*Investissements!$I52</f>
        <v>0</v>
      </c>
      <c r="AG190" s="341">
        <f>Investissements!AH19*Investissements!$I52</f>
        <v>0</v>
      </c>
      <c r="AH190" s="341">
        <f t="shared" si="56"/>
        <v>0</v>
      </c>
      <c r="AI190" s="341">
        <f>Investissements!AJ19*Investissements!$I52</f>
        <v>0</v>
      </c>
      <c r="AJ190" s="341">
        <f>Investissements!AK19*Investissements!$I52</f>
        <v>0</v>
      </c>
      <c r="AK190" s="341">
        <f t="shared" si="57"/>
        <v>0</v>
      </c>
      <c r="AM190" s="353">
        <f>Investissements!AO19*Investissements!$I52</f>
        <v>0</v>
      </c>
      <c r="AN190" s="353">
        <f>Investissements!AP19*Investissements!$I52</f>
        <v>0</v>
      </c>
      <c r="AO190" s="353">
        <f>Investissements!AQ19*Investissements!$I52</f>
        <v>0</v>
      </c>
      <c r="AP190" s="353">
        <f>Investissements!AR19*Investissements!$I52</f>
        <v>0</v>
      </c>
      <c r="AQ190" s="353">
        <f>Investissements!AS19*Investissements!$I52</f>
        <v>0</v>
      </c>
    </row>
    <row r="191" spans="2:43" ht="15" customHeight="1">
      <c r="B191" s="377">
        <f>Investissements!C20</f>
        <v>0</v>
      </c>
      <c r="C191" s="341">
        <f>Investissements!D20*Investissements!$I53</f>
        <v>0</v>
      </c>
      <c r="D191" s="341">
        <f>Investissements!E20*Investissements!$I53</f>
        <v>0</v>
      </c>
      <c r="E191" s="341">
        <f>Investissements!F20*Investissements!$I53</f>
        <v>0</v>
      </c>
      <c r="F191" s="341">
        <f>Investissements!G20*Investissements!$I53</f>
        <v>0</v>
      </c>
      <c r="G191" s="341">
        <f>Investissements!H20*Investissements!$I53</f>
        <v>0</v>
      </c>
      <c r="H191" s="341">
        <f>Investissements!I20*Investissements!$I53</f>
        <v>0</v>
      </c>
      <c r="I191" s="341">
        <f>Investissements!J20*Investissements!$I53</f>
        <v>0</v>
      </c>
      <c r="J191" s="341">
        <f>Investissements!K20*Investissements!$I53</f>
        <v>0</v>
      </c>
      <c r="K191" s="341">
        <f>Investissements!L20*Investissements!$I53</f>
        <v>0</v>
      </c>
      <c r="L191" s="341">
        <f>Investissements!M20*Investissements!$I53</f>
        <v>0</v>
      </c>
      <c r="M191" s="341">
        <f>Investissements!N20*Investissements!$I53</f>
        <v>0</v>
      </c>
      <c r="N191" s="341">
        <f>Investissements!O20*Investissements!$I53</f>
        <v>0</v>
      </c>
      <c r="O191" s="341">
        <f t="shared" si="53"/>
        <v>0</v>
      </c>
      <c r="P191" s="341">
        <f>Investissements!Q20*Investissements!$I53</f>
        <v>0</v>
      </c>
      <c r="Q191" s="341">
        <f>Investissements!R20*Investissements!$I53</f>
        <v>0</v>
      </c>
      <c r="R191" s="341">
        <f>Investissements!S20*Investissements!$I53</f>
        <v>0</v>
      </c>
      <c r="S191" s="341">
        <f>Investissements!T20*Investissements!$I53</f>
        <v>0</v>
      </c>
      <c r="T191" s="341">
        <f>Investissements!U20*Investissements!$I53</f>
        <v>0</v>
      </c>
      <c r="U191" s="341">
        <f>Investissements!V20*Investissements!$I53</f>
        <v>0</v>
      </c>
      <c r="V191" s="341">
        <f>Investissements!W20*Investissements!$I53</f>
        <v>0</v>
      </c>
      <c r="W191" s="341">
        <f>Investissements!X20*Investissements!$I53</f>
        <v>0</v>
      </c>
      <c r="X191" s="341">
        <f>Investissements!Y20*Investissements!$I53</f>
        <v>0</v>
      </c>
      <c r="Y191" s="341">
        <f>Investissements!Z20*Investissements!$I53</f>
        <v>0</v>
      </c>
      <c r="Z191" s="341">
        <f>Investissements!AA20*Investissements!$I53</f>
        <v>0</v>
      </c>
      <c r="AA191" s="341">
        <f>Investissements!AB20*Investissements!$I53</f>
        <v>0</v>
      </c>
      <c r="AB191" s="341">
        <f t="shared" si="54"/>
        <v>0</v>
      </c>
      <c r="AC191" s="341">
        <f>Investissements!AD20*Investissements!$I53</f>
        <v>0</v>
      </c>
      <c r="AD191" s="341">
        <f>Investissements!AE20*Investissements!$I53</f>
        <v>0</v>
      </c>
      <c r="AE191" s="341">
        <f t="shared" si="55"/>
        <v>0</v>
      </c>
      <c r="AF191" s="341">
        <f>Investissements!AG20*Investissements!$I53</f>
        <v>0</v>
      </c>
      <c r="AG191" s="341">
        <f>Investissements!AH20*Investissements!$I53</f>
        <v>0</v>
      </c>
      <c r="AH191" s="341">
        <f t="shared" si="56"/>
        <v>0</v>
      </c>
      <c r="AI191" s="341">
        <f>Investissements!AJ20*Investissements!$I53</f>
        <v>0</v>
      </c>
      <c r="AJ191" s="341">
        <f>Investissements!AK20*Investissements!$I53</f>
        <v>0</v>
      </c>
      <c r="AK191" s="341">
        <f t="shared" si="57"/>
        <v>0</v>
      </c>
      <c r="AM191" s="353">
        <f>Investissements!AO20*Investissements!$I53</f>
        <v>0</v>
      </c>
      <c r="AN191" s="353">
        <f>Investissements!AP20*Investissements!$I53</f>
        <v>0</v>
      </c>
      <c r="AO191" s="353">
        <f>Investissements!AQ20*Investissements!$I53</f>
        <v>0</v>
      </c>
      <c r="AP191" s="353">
        <f>Investissements!AR20*Investissements!$I53</f>
        <v>0</v>
      </c>
      <c r="AQ191" s="353">
        <f>Investissements!AS20*Investissements!$I53</f>
        <v>0</v>
      </c>
    </row>
    <row r="192" spans="2:43" ht="15" customHeight="1">
      <c r="B192" s="377">
        <f>Investissements!C21</f>
        <v>0</v>
      </c>
      <c r="C192" s="341">
        <f>Investissements!D21*Investissements!$I54</f>
        <v>0</v>
      </c>
      <c r="D192" s="341">
        <f>Investissements!E21*Investissements!$I54</f>
        <v>0</v>
      </c>
      <c r="E192" s="341">
        <f>Investissements!F21*Investissements!$I54</f>
        <v>0</v>
      </c>
      <c r="F192" s="341">
        <f>Investissements!G21*Investissements!$I54</f>
        <v>0</v>
      </c>
      <c r="G192" s="341">
        <f>Investissements!H21*Investissements!$I54</f>
        <v>0</v>
      </c>
      <c r="H192" s="341">
        <f>Investissements!I21*Investissements!$I54</f>
        <v>0</v>
      </c>
      <c r="I192" s="341">
        <f>Investissements!J21*Investissements!$I54</f>
        <v>0</v>
      </c>
      <c r="J192" s="341">
        <f>Investissements!K21*Investissements!$I54</f>
        <v>0</v>
      </c>
      <c r="K192" s="341">
        <f>Investissements!L21*Investissements!$I54</f>
        <v>0</v>
      </c>
      <c r="L192" s="341">
        <f>Investissements!M21*Investissements!$I54</f>
        <v>0</v>
      </c>
      <c r="M192" s="341">
        <f>Investissements!N21*Investissements!$I54</f>
        <v>0</v>
      </c>
      <c r="N192" s="341">
        <f>Investissements!O21*Investissements!$I54</f>
        <v>0</v>
      </c>
      <c r="O192" s="341">
        <f t="shared" si="53"/>
        <v>0</v>
      </c>
      <c r="P192" s="341">
        <f>Investissements!Q21*Investissements!$I54</f>
        <v>0</v>
      </c>
      <c r="Q192" s="341">
        <f>Investissements!R21*Investissements!$I54</f>
        <v>0</v>
      </c>
      <c r="R192" s="341">
        <f>Investissements!S21*Investissements!$I54</f>
        <v>0</v>
      </c>
      <c r="S192" s="341">
        <f>Investissements!T21*Investissements!$I54</f>
        <v>0</v>
      </c>
      <c r="T192" s="341">
        <f>Investissements!U21*Investissements!$I54</f>
        <v>0</v>
      </c>
      <c r="U192" s="341">
        <f>Investissements!V21*Investissements!$I54</f>
        <v>0</v>
      </c>
      <c r="V192" s="341">
        <f>Investissements!W21*Investissements!$I54</f>
        <v>0</v>
      </c>
      <c r="W192" s="341">
        <f>Investissements!X21*Investissements!$I54</f>
        <v>0</v>
      </c>
      <c r="X192" s="341">
        <f>Investissements!Y21*Investissements!$I54</f>
        <v>0</v>
      </c>
      <c r="Y192" s="341">
        <f>Investissements!Z21*Investissements!$I54</f>
        <v>0</v>
      </c>
      <c r="Z192" s="341">
        <f>Investissements!AA21*Investissements!$I54</f>
        <v>0</v>
      </c>
      <c r="AA192" s="341">
        <f>Investissements!AB21*Investissements!$I54</f>
        <v>0</v>
      </c>
      <c r="AB192" s="341">
        <f t="shared" si="54"/>
        <v>0</v>
      </c>
      <c r="AC192" s="341">
        <f>Investissements!AD21*Investissements!$I54</f>
        <v>0</v>
      </c>
      <c r="AD192" s="341">
        <f>Investissements!AE21*Investissements!$I54</f>
        <v>0</v>
      </c>
      <c r="AE192" s="341">
        <f t="shared" si="55"/>
        <v>0</v>
      </c>
      <c r="AF192" s="341">
        <f>Investissements!AG21*Investissements!$I54</f>
        <v>0</v>
      </c>
      <c r="AG192" s="341">
        <f>Investissements!AH21*Investissements!$I54</f>
        <v>0</v>
      </c>
      <c r="AH192" s="341">
        <f t="shared" si="56"/>
        <v>0</v>
      </c>
      <c r="AI192" s="341">
        <f>Investissements!AJ21*Investissements!$I54</f>
        <v>0</v>
      </c>
      <c r="AJ192" s="341">
        <f>Investissements!AK21*Investissements!$I54</f>
        <v>0</v>
      </c>
      <c r="AK192" s="341">
        <f t="shared" si="57"/>
        <v>0</v>
      </c>
      <c r="AM192" s="353">
        <f>Investissements!AO21*Investissements!$I54</f>
        <v>0</v>
      </c>
      <c r="AN192" s="353">
        <f>Investissements!AP21*Investissements!$I54</f>
        <v>0</v>
      </c>
      <c r="AO192" s="353">
        <f>Investissements!AQ21*Investissements!$I54</f>
        <v>0</v>
      </c>
      <c r="AP192" s="353">
        <f>Investissements!AR21*Investissements!$I54</f>
        <v>0</v>
      </c>
      <c r="AQ192" s="353">
        <f>Investissements!AS21*Investissements!$I54</f>
        <v>0</v>
      </c>
    </row>
    <row r="193" spans="2:43" ht="15" customHeight="1">
      <c r="B193" s="377">
        <f>Investissements!C22</f>
        <v>0</v>
      </c>
      <c r="C193" s="341">
        <f>Investissements!D22*Investissements!$I55</f>
        <v>0</v>
      </c>
      <c r="D193" s="341">
        <f>Investissements!E22*Investissements!$I55</f>
        <v>0</v>
      </c>
      <c r="E193" s="341">
        <f>Investissements!F22*Investissements!$I55</f>
        <v>0</v>
      </c>
      <c r="F193" s="341">
        <f>Investissements!G22*Investissements!$I55</f>
        <v>0</v>
      </c>
      <c r="G193" s="341">
        <f>Investissements!H22*Investissements!$I55</f>
        <v>0</v>
      </c>
      <c r="H193" s="341">
        <f>Investissements!I22*Investissements!$I55</f>
        <v>0</v>
      </c>
      <c r="I193" s="341">
        <f>Investissements!J22*Investissements!$I55</f>
        <v>0</v>
      </c>
      <c r="J193" s="341">
        <f>Investissements!K22*Investissements!$I55</f>
        <v>0</v>
      </c>
      <c r="K193" s="341">
        <f>Investissements!L22*Investissements!$I55</f>
        <v>0</v>
      </c>
      <c r="L193" s="341">
        <f>Investissements!M22*Investissements!$I55</f>
        <v>0</v>
      </c>
      <c r="M193" s="341">
        <f>Investissements!N22*Investissements!$I55</f>
        <v>0</v>
      </c>
      <c r="N193" s="341">
        <f>Investissements!O22*Investissements!$I55</f>
        <v>0</v>
      </c>
      <c r="O193" s="341">
        <f t="shared" si="53"/>
        <v>0</v>
      </c>
      <c r="P193" s="341">
        <f>Investissements!Q22*Investissements!$I55</f>
        <v>0</v>
      </c>
      <c r="Q193" s="341">
        <f>Investissements!R22*Investissements!$I55</f>
        <v>0</v>
      </c>
      <c r="R193" s="341">
        <f>Investissements!S22*Investissements!$I55</f>
        <v>0</v>
      </c>
      <c r="S193" s="341">
        <f>Investissements!T22*Investissements!$I55</f>
        <v>0</v>
      </c>
      <c r="T193" s="341">
        <f>Investissements!U22*Investissements!$I55</f>
        <v>0</v>
      </c>
      <c r="U193" s="341">
        <f>Investissements!V22*Investissements!$I55</f>
        <v>0</v>
      </c>
      <c r="V193" s="341">
        <f>Investissements!W22*Investissements!$I55</f>
        <v>0</v>
      </c>
      <c r="W193" s="341">
        <f>Investissements!X22*Investissements!$I55</f>
        <v>0</v>
      </c>
      <c r="X193" s="341">
        <f>Investissements!Y22*Investissements!$I55</f>
        <v>0</v>
      </c>
      <c r="Y193" s="341">
        <f>Investissements!Z22*Investissements!$I55</f>
        <v>0</v>
      </c>
      <c r="Z193" s="341">
        <f>Investissements!AA22*Investissements!$I55</f>
        <v>0</v>
      </c>
      <c r="AA193" s="341">
        <f>Investissements!AB22*Investissements!$I55</f>
        <v>0</v>
      </c>
      <c r="AB193" s="341">
        <f t="shared" si="54"/>
        <v>0</v>
      </c>
      <c r="AC193" s="341">
        <f>Investissements!AD22*Investissements!$I55</f>
        <v>0</v>
      </c>
      <c r="AD193" s="341">
        <f>Investissements!AE22*Investissements!$I55</f>
        <v>0</v>
      </c>
      <c r="AE193" s="341">
        <f t="shared" si="55"/>
        <v>0</v>
      </c>
      <c r="AF193" s="341">
        <f>Investissements!AG22*Investissements!$I55</f>
        <v>0</v>
      </c>
      <c r="AG193" s="341">
        <f>Investissements!AH22*Investissements!$I55</f>
        <v>0</v>
      </c>
      <c r="AH193" s="341">
        <f t="shared" si="56"/>
        <v>0</v>
      </c>
      <c r="AI193" s="341">
        <f>Investissements!AJ22*Investissements!$I55</f>
        <v>0</v>
      </c>
      <c r="AJ193" s="341">
        <f>Investissements!AK22*Investissements!$I55</f>
        <v>0</v>
      </c>
      <c r="AK193" s="341">
        <f t="shared" si="57"/>
        <v>0</v>
      </c>
      <c r="AM193" s="353">
        <f>Investissements!AO22*Investissements!$I55</f>
        <v>0</v>
      </c>
      <c r="AN193" s="353">
        <f>Investissements!AP22*Investissements!$I55</f>
        <v>0</v>
      </c>
      <c r="AO193" s="353">
        <f>Investissements!AQ22*Investissements!$I55</f>
        <v>0</v>
      </c>
      <c r="AP193" s="353">
        <f>Investissements!AR22*Investissements!$I55</f>
        <v>0</v>
      </c>
      <c r="AQ193" s="353">
        <f>Investissements!AS22*Investissements!$I55</f>
        <v>0</v>
      </c>
    </row>
    <row r="194" spans="2:43" ht="15" customHeight="1">
      <c r="B194" s="377">
        <f>Investissements!C23</f>
        <v>0</v>
      </c>
      <c r="C194" s="341">
        <f>Investissements!D23*Investissements!$I56</f>
        <v>0</v>
      </c>
      <c r="D194" s="341">
        <f>Investissements!E23*Investissements!$I56</f>
        <v>0</v>
      </c>
      <c r="E194" s="341">
        <f>Investissements!F23*Investissements!$I56</f>
        <v>0</v>
      </c>
      <c r="F194" s="341">
        <f>Investissements!G23*Investissements!$I56</f>
        <v>0</v>
      </c>
      <c r="G194" s="341">
        <f>Investissements!H23*Investissements!$I56</f>
        <v>0</v>
      </c>
      <c r="H194" s="341">
        <f>Investissements!I23*Investissements!$I56</f>
        <v>0</v>
      </c>
      <c r="I194" s="341">
        <f>Investissements!J23*Investissements!$I56</f>
        <v>0</v>
      </c>
      <c r="J194" s="341">
        <f>Investissements!K23*Investissements!$I56</f>
        <v>0</v>
      </c>
      <c r="K194" s="341">
        <f>Investissements!L23*Investissements!$I56</f>
        <v>0</v>
      </c>
      <c r="L194" s="341">
        <f>Investissements!M23*Investissements!$I56</f>
        <v>0</v>
      </c>
      <c r="M194" s="341">
        <f>Investissements!N23*Investissements!$I56</f>
        <v>0</v>
      </c>
      <c r="N194" s="341">
        <f>Investissements!O23*Investissements!$I56</f>
        <v>0</v>
      </c>
      <c r="O194" s="341">
        <f t="shared" si="53"/>
        <v>0</v>
      </c>
      <c r="P194" s="341">
        <f>Investissements!Q23*Investissements!$I56</f>
        <v>0</v>
      </c>
      <c r="Q194" s="341">
        <f>Investissements!R23*Investissements!$I56</f>
        <v>0</v>
      </c>
      <c r="R194" s="341">
        <f>Investissements!S23*Investissements!$I56</f>
        <v>0</v>
      </c>
      <c r="S194" s="341">
        <f>Investissements!T23*Investissements!$I56</f>
        <v>0</v>
      </c>
      <c r="T194" s="341">
        <f>Investissements!U23*Investissements!$I56</f>
        <v>0</v>
      </c>
      <c r="U194" s="341">
        <f>Investissements!V23*Investissements!$I56</f>
        <v>0</v>
      </c>
      <c r="V194" s="341">
        <f>Investissements!W23*Investissements!$I56</f>
        <v>0</v>
      </c>
      <c r="W194" s="341">
        <f>Investissements!X23*Investissements!$I56</f>
        <v>0</v>
      </c>
      <c r="X194" s="341">
        <f>Investissements!Y23*Investissements!$I56</f>
        <v>0</v>
      </c>
      <c r="Y194" s="341">
        <f>Investissements!Z23*Investissements!$I56</f>
        <v>0</v>
      </c>
      <c r="Z194" s="341">
        <f>Investissements!AA23*Investissements!$I56</f>
        <v>0</v>
      </c>
      <c r="AA194" s="341">
        <f>Investissements!AB23*Investissements!$I56</f>
        <v>0</v>
      </c>
      <c r="AB194" s="341">
        <f t="shared" si="54"/>
        <v>0</v>
      </c>
      <c r="AC194" s="341">
        <f>Investissements!AD23*Investissements!$I56</f>
        <v>0</v>
      </c>
      <c r="AD194" s="341">
        <f>Investissements!AE23*Investissements!$I56</f>
        <v>0</v>
      </c>
      <c r="AE194" s="341">
        <f t="shared" si="55"/>
        <v>0</v>
      </c>
      <c r="AF194" s="341">
        <f>Investissements!AG23*Investissements!$I56</f>
        <v>0</v>
      </c>
      <c r="AG194" s="341">
        <f>Investissements!AH23*Investissements!$I56</f>
        <v>0</v>
      </c>
      <c r="AH194" s="341">
        <f t="shared" si="56"/>
        <v>0</v>
      </c>
      <c r="AI194" s="341">
        <f>Investissements!AJ23*Investissements!$I56</f>
        <v>0</v>
      </c>
      <c r="AJ194" s="341">
        <f>Investissements!AK23*Investissements!$I56</f>
        <v>0</v>
      </c>
      <c r="AK194" s="341">
        <f t="shared" si="57"/>
        <v>0</v>
      </c>
      <c r="AM194" s="353">
        <f>Investissements!AO23*Investissements!$I56</f>
        <v>0</v>
      </c>
      <c r="AN194" s="353">
        <f>Investissements!AP23*Investissements!$I56</f>
        <v>0</v>
      </c>
      <c r="AO194" s="353">
        <f>Investissements!AQ23*Investissements!$I56</f>
        <v>0</v>
      </c>
      <c r="AP194" s="353">
        <f>Investissements!AR23*Investissements!$I56</f>
        <v>0</v>
      </c>
      <c r="AQ194" s="353">
        <f>Investissements!AS23*Investissements!$I56</f>
        <v>0</v>
      </c>
    </row>
    <row r="195" spans="2:43" ht="15" customHeight="1">
      <c r="B195" s="377">
        <f>Investissements!C24</f>
        <v>0</v>
      </c>
      <c r="C195" s="341">
        <f>Investissements!D24*Investissements!$I57</f>
        <v>0</v>
      </c>
      <c r="D195" s="341">
        <f>Investissements!E24*Investissements!$I57</f>
        <v>0</v>
      </c>
      <c r="E195" s="341">
        <f>Investissements!F24*Investissements!$I57</f>
        <v>0</v>
      </c>
      <c r="F195" s="341">
        <f>Investissements!G24*Investissements!$I57</f>
        <v>0</v>
      </c>
      <c r="G195" s="341">
        <f>Investissements!H24*Investissements!$I57</f>
        <v>0</v>
      </c>
      <c r="H195" s="341">
        <f>Investissements!I24*Investissements!$I57</f>
        <v>0</v>
      </c>
      <c r="I195" s="341">
        <f>Investissements!J24*Investissements!$I57</f>
        <v>0</v>
      </c>
      <c r="J195" s="341">
        <f>Investissements!K24*Investissements!$I57</f>
        <v>0</v>
      </c>
      <c r="K195" s="341">
        <f>Investissements!L24*Investissements!$I57</f>
        <v>0</v>
      </c>
      <c r="L195" s="341">
        <f>Investissements!M24*Investissements!$I57</f>
        <v>0</v>
      </c>
      <c r="M195" s="341">
        <f>Investissements!N24*Investissements!$I57</f>
        <v>0</v>
      </c>
      <c r="N195" s="341">
        <f>Investissements!O24*Investissements!$I57</f>
        <v>0</v>
      </c>
      <c r="O195" s="341">
        <f t="shared" si="53"/>
        <v>0</v>
      </c>
      <c r="P195" s="341">
        <f>Investissements!Q24*Investissements!$I57</f>
        <v>0</v>
      </c>
      <c r="Q195" s="341">
        <f>Investissements!R24*Investissements!$I57</f>
        <v>0</v>
      </c>
      <c r="R195" s="341">
        <f>Investissements!S24*Investissements!$I57</f>
        <v>0</v>
      </c>
      <c r="S195" s="341">
        <f>Investissements!T24*Investissements!$I57</f>
        <v>0</v>
      </c>
      <c r="T195" s="341">
        <f>Investissements!U24*Investissements!$I57</f>
        <v>0</v>
      </c>
      <c r="U195" s="341">
        <f>Investissements!V24*Investissements!$I57</f>
        <v>0</v>
      </c>
      <c r="V195" s="341">
        <f>Investissements!W24*Investissements!$I57</f>
        <v>0</v>
      </c>
      <c r="W195" s="341">
        <f>Investissements!X24*Investissements!$I57</f>
        <v>0</v>
      </c>
      <c r="X195" s="341">
        <f>Investissements!Y24*Investissements!$I57</f>
        <v>0</v>
      </c>
      <c r="Y195" s="341">
        <f>Investissements!Z24*Investissements!$I57</f>
        <v>0</v>
      </c>
      <c r="Z195" s="341">
        <f>Investissements!AA24*Investissements!$I57</f>
        <v>0</v>
      </c>
      <c r="AA195" s="341">
        <f>Investissements!AB24*Investissements!$I57</f>
        <v>0</v>
      </c>
      <c r="AB195" s="341">
        <f t="shared" si="54"/>
        <v>0</v>
      </c>
      <c r="AC195" s="341">
        <f>Investissements!AD24*Investissements!$I57</f>
        <v>0</v>
      </c>
      <c r="AD195" s="341">
        <f>Investissements!AE24*Investissements!$I57</f>
        <v>0</v>
      </c>
      <c r="AE195" s="341">
        <f t="shared" si="55"/>
        <v>0</v>
      </c>
      <c r="AF195" s="341">
        <f>Investissements!AG24*Investissements!$I57</f>
        <v>0</v>
      </c>
      <c r="AG195" s="341">
        <f>Investissements!AH24*Investissements!$I57</f>
        <v>0</v>
      </c>
      <c r="AH195" s="341">
        <f t="shared" si="56"/>
        <v>0</v>
      </c>
      <c r="AI195" s="341">
        <f>Investissements!AJ24*Investissements!$I57</f>
        <v>0</v>
      </c>
      <c r="AJ195" s="341">
        <f>Investissements!AK24*Investissements!$I57</f>
        <v>0</v>
      </c>
      <c r="AK195" s="341">
        <f t="shared" si="57"/>
        <v>0</v>
      </c>
      <c r="AM195" s="353">
        <f>Investissements!AO24*Investissements!$I57</f>
        <v>0</v>
      </c>
      <c r="AN195" s="353">
        <f>Investissements!AP24*Investissements!$I57</f>
        <v>0</v>
      </c>
      <c r="AO195" s="353">
        <f>Investissements!AQ24*Investissements!$I57</f>
        <v>0</v>
      </c>
      <c r="AP195" s="353">
        <f>Investissements!AR24*Investissements!$I57</f>
        <v>0</v>
      </c>
      <c r="AQ195" s="353">
        <f>Investissements!AS24*Investissements!$I57</f>
        <v>0</v>
      </c>
    </row>
    <row r="196" spans="2:43" ht="15" customHeight="1">
      <c r="B196" s="377">
        <f>Investissements!C25</f>
        <v>0</v>
      </c>
      <c r="C196" s="341">
        <f>Investissements!D25*Investissements!$I58</f>
        <v>0</v>
      </c>
      <c r="D196" s="341">
        <f>Investissements!E25*Investissements!$I58</f>
        <v>0</v>
      </c>
      <c r="E196" s="341">
        <f>Investissements!F25*Investissements!$I58</f>
        <v>0</v>
      </c>
      <c r="F196" s="341">
        <f>Investissements!G25*Investissements!$I58</f>
        <v>0</v>
      </c>
      <c r="G196" s="341">
        <f>Investissements!H25*Investissements!$I58</f>
        <v>0</v>
      </c>
      <c r="H196" s="341">
        <f>Investissements!I25*Investissements!$I58</f>
        <v>0</v>
      </c>
      <c r="I196" s="341">
        <f>Investissements!J25*Investissements!$I58</f>
        <v>0</v>
      </c>
      <c r="J196" s="341">
        <f>Investissements!K25*Investissements!$I58</f>
        <v>0</v>
      </c>
      <c r="K196" s="341">
        <f>Investissements!L25*Investissements!$I58</f>
        <v>0</v>
      </c>
      <c r="L196" s="341">
        <f>Investissements!M25*Investissements!$I58</f>
        <v>0</v>
      </c>
      <c r="M196" s="341">
        <f>Investissements!N25*Investissements!$I58</f>
        <v>0</v>
      </c>
      <c r="N196" s="341">
        <f>Investissements!O25*Investissements!$I58</f>
        <v>0</v>
      </c>
      <c r="O196" s="341">
        <f t="shared" si="53"/>
        <v>0</v>
      </c>
      <c r="P196" s="341">
        <f>Investissements!Q25*Investissements!$I58</f>
        <v>0</v>
      </c>
      <c r="Q196" s="341">
        <f>Investissements!R25*Investissements!$I58</f>
        <v>0</v>
      </c>
      <c r="R196" s="341">
        <f>Investissements!S25*Investissements!$I58</f>
        <v>0</v>
      </c>
      <c r="S196" s="341">
        <f>Investissements!T25*Investissements!$I58</f>
        <v>0</v>
      </c>
      <c r="T196" s="341">
        <f>Investissements!U25*Investissements!$I58</f>
        <v>0</v>
      </c>
      <c r="U196" s="341">
        <f>Investissements!V25*Investissements!$I58</f>
        <v>0</v>
      </c>
      <c r="V196" s="341">
        <f>Investissements!W25*Investissements!$I58</f>
        <v>0</v>
      </c>
      <c r="W196" s="341">
        <f>Investissements!X25*Investissements!$I58</f>
        <v>0</v>
      </c>
      <c r="X196" s="341">
        <f>Investissements!Y25*Investissements!$I58</f>
        <v>0</v>
      </c>
      <c r="Y196" s="341">
        <f>Investissements!Z25*Investissements!$I58</f>
        <v>0</v>
      </c>
      <c r="Z196" s="341">
        <f>Investissements!AA25*Investissements!$I58</f>
        <v>0</v>
      </c>
      <c r="AA196" s="341">
        <f>Investissements!AB25*Investissements!$I58</f>
        <v>0</v>
      </c>
      <c r="AB196" s="341">
        <f t="shared" si="54"/>
        <v>0</v>
      </c>
      <c r="AC196" s="341">
        <f>Investissements!AD25*Investissements!$I58</f>
        <v>0</v>
      </c>
      <c r="AD196" s="341">
        <f>Investissements!AE25*Investissements!$I58</f>
        <v>0</v>
      </c>
      <c r="AE196" s="341">
        <f t="shared" si="55"/>
        <v>0</v>
      </c>
      <c r="AF196" s="341">
        <f>Investissements!AG25*Investissements!$I58</f>
        <v>0</v>
      </c>
      <c r="AG196" s="341">
        <f>Investissements!AH25*Investissements!$I58</f>
        <v>0</v>
      </c>
      <c r="AH196" s="341">
        <f t="shared" si="56"/>
        <v>0</v>
      </c>
      <c r="AI196" s="341">
        <f>Investissements!AJ25*Investissements!$I58</f>
        <v>0</v>
      </c>
      <c r="AJ196" s="341">
        <f>Investissements!AK25*Investissements!$I58</f>
        <v>0</v>
      </c>
      <c r="AK196" s="341">
        <f t="shared" si="57"/>
        <v>0</v>
      </c>
      <c r="AM196" s="353">
        <f>Investissements!AO25*Investissements!$I58</f>
        <v>0</v>
      </c>
      <c r="AN196" s="353">
        <f>Investissements!AP25*Investissements!$I58</f>
        <v>0</v>
      </c>
      <c r="AO196" s="353">
        <f>Investissements!AQ25*Investissements!$I58</f>
        <v>0</v>
      </c>
      <c r="AP196" s="353">
        <f>Investissements!AR25*Investissements!$I58</f>
        <v>0</v>
      </c>
      <c r="AQ196" s="353">
        <f>Investissements!AS25*Investissements!$I58</f>
        <v>0</v>
      </c>
    </row>
    <row r="197" spans="2:43" ht="15" customHeight="1">
      <c r="B197" s="377">
        <f>Investissements!C26</f>
        <v>0</v>
      </c>
      <c r="C197" s="341">
        <f>Investissements!D26*Investissements!$I59</f>
        <v>0</v>
      </c>
      <c r="D197" s="341">
        <f>Investissements!E26*Investissements!$I59</f>
        <v>0</v>
      </c>
      <c r="E197" s="341">
        <f>Investissements!F26*Investissements!$I59</f>
        <v>0</v>
      </c>
      <c r="F197" s="341">
        <f>Investissements!G26*Investissements!$I59</f>
        <v>0</v>
      </c>
      <c r="G197" s="341">
        <f>Investissements!H26*Investissements!$I59</f>
        <v>0</v>
      </c>
      <c r="H197" s="341">
        <f>Investissements!I26*Investissements!$I59</f>
        <v>0</v>
      </c>
      <c r="I197" s="341">
        <f>Investissements!J26*Investissements!$I59</f>
        <v>0</v>
      </c>
      <c r="J197" s="341">
        <f>Investissements!K26*Investissements!$I59</f>
        <v>0</v>
      </c>
      <c r="K197" s="341">
        <f>Investissements!L26*Investissements!$I59</f>
        <v>0</v>
      </c>
      <c r="L197" s="341">
        <f>Investissements!M26*Investissements!$I59</f>
        <v>0</v>
      </c>
      <c r="M197" s="341">
        <f>Investissements!N26*Investissements!$I59</f>
        <v>0</v>
      </c>
      <c r="N197" s="341">
        <f>Investissements!O26*Investissements!$I59</f>
        <v>0</v>
      </c>
      <c r="O197" s="341">
        <f t="shared" si="53"/>
        <v>0</v>
      </c>
      <c r="P197" s="341">
        <f>Investissements!Q26*Investissements!$I59</f>
        <v>0</v>
      </c>
      <c r="Q197" s="341">
        <f>Investissements!R26*Investissements!$I59</f>
        <v>0</v>
      </c>
      <c r="R197" s="341">
        <f>Investissements!S26*Investissements!$I59</f>
        <v>0</v>
      </c>
      <c r="S197" s="341">
        <f>Investissements!T26*Investissements!$I59</f>
        <v>0</v>
      </c>
      <c r="T197" s="341">
        <f>Investissements!U26*Investissements!$I59</f>
        <v>0</v>
      </c>
      <c r="U197" s="341">
        <f>Investissements!V26*Investissements!$I59</f>
        <v>0</v>
      </c>
      <c r="V197" s="341">
        <f>Investissements!W26*Investissements!$I59</f>
        <v>0</v>
      </c>
      <c r="W197" s="341">
        <f>Investissements!X26*Investissements!$I59</f>
        <v>0</v>
      </c>
      <c r="X197" s="341">
        <f>Investissements!Y26*Investissements!$I59</f>
        <v>0</v>
      </c>
      <c r="Y197" s="341">
        <f>Investissements!Z26*Investissements!$I59</f>
        <v>0</v>
      </c>
      <c r="Z197" s="341">
        <f>Investissements!AA26*Investissements!$I59</f>
        <v>0</v>
      </c>
      <c r="AA197" s="341">
        <f>Investissements!AB26*Investissements!$I59</f>
        <v>0</v>
      </c>
      <c r="AB197" s="341">
        <f t="shared" si="54"/>
        <v>0</v>
      </c>
      <c r="AC197" s="341">
        <f>Investissements!AD26*Investissements!$I59</f>
        <v>0</v>
      </c>
      <c r="AD197" s="341">
        <f>Investissements!AE26*Investissements!$I59</f>
        <v>0</v>
      </c>
      <c r="AE197" s="341">
        <f t="shared" si="55"/>
        <v>0</v>
      </c>
      <c r="AF197" s="341">
        <f>Investissements!AG26*Investissements!$I59</f>
        <v>0</v>
      </c>
      <c r="AG197" s="341">
        <f>Investissements!AH26*Investissements!$I59</f>
        <v>0</v>
      </c>
      <c r="AH197" s="341">
        <f t="shared" si="56"/>
        <v>0</v>
      </c>
      <c r="AI197" s="341">
        <f>Investissements!AJ26*Investissements!$I59</f>
        <v>0</v>
      </c>
      <c r="AJ197" s="341">
        <f>Investissements!AK26*Investissements!$I59</f>
        <v>0</v>
      </c>
      <c r="AK197" s="341">
        <f t="shared" si="57"/>
        <v>0</v>
      </c>
      <c r="AM197" s="353">
        <f>Investissements!AO26*Investissements!$I59</f>
        <v>0</v>
      </c>
      <c r="AN197" s="353">
        <f>Investissements!AP26*Investissements!$I59</f>
        <v>0</v>
      </c>
      <c r="AO197" s="353">
        <f>Investissements!AQ26*Investissements!$I59</f>
        <v>0</v>
      </c>
      <c r="AP197" s="353">
        <f>Investissements!AR26*Investissements!$I59</f>
        <v>0</v>
      </c>
      <c r="AQ197" s="353">
        <f>Investissements!AS26*Investissements!$I59</f>
        <v>0</v>
      </c>
    </row>
    <row r="198" spans="2:43" ht="15" customHeight="1">
      <c r="B198" s="377">
        <f>Investissements!C27</f>
        <v>0</v>
      </c>
      <c r="C198" s="341">
        <f>Investissements!D27*Investissements!$I60</f>
        <v>0</v>
      </c>
      <c r="D198" s="341">
        <f>Investissements!E27*Investissements!$I60</f>
        <v>0</v>
      </c>
      <c r="E198" s="341">
        <f>Investissements!F27*Investissements!$I60</f>
        <v>0</v>
      </c>
      <c r="F198" s="341">
        <f>Investissements!G27*Investissements!$I60</f>
        <v>0</v>
      </c>
      <c r="G198" s="341">
        <f>Investissements!H27*Investissements!$I60</f>
        <v>0</v>
      </c>
      <c r="H198" s="341">
        <f>Investissements!I27*Investissements!$I60</f>
        <v>0</v>
      </c>
      <c r="I198" s="341">
        <f>Investissements!J27*Investissements!$I60</f>
        <v>0</v>
      </c>
      <c r="J198" s="341">
        <f>Investissements!K27*Investissements!$I60</f>
        <v>0</v>
      </c>
      <c r="K198" s="341">
        <f>Investissements!L27*Investissements!$I60</f>
        <v>0</v>
      </c>
      <c r="L198" s="341">
        <f>Investissements!M27*Investissements!$I60</f>
        <v>0</v>
      </c>
      <c r="M198" s="341">
        <f>Investissements!N27*Investissements!$I60</f>
        <v>0</v>
      </c>
      <c r="N198" s="341">
        <f>Investissements!O27*Investissements!$I60</f>
        <v>0</v>
      </c>
      <c r="O198" s="341">
        <f t="shared" si="53"/>
        <v>0</v>
      </c>
      <c r="P198" s="341">
        <f>Investissements!Q27*Investissements!$I60</f>
        <v>0</v>
      </c>
      <c r="Q198" s="341">
        <f>Investissements!R27*Investissements!$I60</f>
        <v>0</v>
      </c>
      <c r="R198" s="341">
        <f>Investissements!S27*Investissements!$I60</f>
        <v>0</v>
      </c>
      <c r="S198" s="341">
        <f>Investissements!T27*Investissements!$I60</f>
        <v>0</v>
      </c>
      <c r="T198" s="341">
        <f>Investissements!U27*Investissements!$I60</f>
        <v>0</v>
      </c>
      <c r="U198" s="341">
        <f>Investissements!V27*Investissements!$I60</f>
        <v>0</v>
      </c>
      <c r="V198" s="341">
        <f>Investissements!W27*Investissements!$I60</f>
        <v>0</v>
      </c>
      <c r="W198" s="341">
        <f>Investissements!X27*Investissements!$I60</f>
        <v>0</v>
      </c>
      <c r="X198" s="341">
        <f>Investissements!Y27*Investissements!$I60</f>
        <v>0</v>
      </c>
      <c r="Y198" s="341">
        <f>Investissements!Z27*Investissements!$I60</f>
        <v>0</v>
      </c>
      <c r="Z198" s="341">
        <f>Investissements!AA27*Investissements!$I60</f>
        <v>0</v>
      </c>
      <c r="AA198" s="341">
        <f>Investissements!AB27*Investissements!$I60</f>
        <v>0</v>
      </c>
      <c r="AB198" s="341">
        <f t="shared" si="54"/>
        <v>0</v>
      </c>
      <c r="AC198" s="341">
        <f>Investissements!AD27*Investissements!$I60</f>
        <v>0</v>
      </c>
      <c r="AD198" s="341">
        <f>Investissements!AE27*Investissements!$I60</f>
        <v>0</v>
      </c>
      <c r="AE198" s="341">
        <f t="shared" si="55"/>
        <v>0</v>
      </c>
      <c r="AF198" s="341">
        <f>Investissements!AG27*Investissements!$I60</f>
        <v>0</v>
      </c>
      <c r="AG198" s="341">
        <f>Investissements!AH27*Investissements!$I60</f>
        <v>0</v>
      </c>
      <c r="AH198" s="341">
        <f t="shared" si="56"/>
        <v>0</v>
      </c>
      <c r="AI198" s="341">
        <f>Investissements!AJ27*Investissements!$I60</f>
        <v>0</v>
      </c>
      <c r="AJ198" s="341">
        <f>Investissements!AK27*Investissements!$I60</f>
        <v>0</v>
      </c>
      <c r="AK198" s="341">
        <f t="shared" si="57"/>
        <v>0</v>
      </c>
      <c r="AM198" s="353">
        <f>Investissements!AO27*Investissements!$I60</f>
        <v>0</v>
      </c>
      <c r="AN198" s="353">
        <f>Investissements!AP27*Investissements!$I60</f>
        <v>0</v>
      </c>
      <c r="AO198" s="353">
        <f>Investissements!AQ27*Investissements!$I60</f>
        <v>0</v>
      </c>
      <c r="AP198" s="353">
        <f>Investissements!AR27*Investissements!$I60</f>
        <v>0</v>
      </c>
      <c r="AQ198" s="353">
        <f>Investissements!AS27*Investissements!$I60</f>
        <v>0</v>
      </c>
    </row>
    <row r="199" spans="2:43" ht="15" customHeight="1">
      <c r="B199" s="377">
        <f>Investissements!C28</f>
        <v>0</v>
      </c>
      <c r="C199" s="341">
        <f>Investissements!D28*Investissements!$I61</f>
        <v>0</v>
      </c>
      <c r="D199" s="341">
        <f>Investissements!E28*Investissements!$I61</f>
        <v>0</v>
      </c>
      <c r="E199" s="341">
        <f>Investissements!F28*Investissements!$I61</f>
        <v>0</v>
      </c>
      <c r="F199" s="341">
        <f>Investissements!G28*Investissements!$I61</f>
        <v>0</v>
      </c>
      <c r="G199" s="341">
        <f>Investissements!H28*Investissements!$I61</f>
        <v>0</v>
      </c>
      <c r="H199" s="341">
        <f>Investissements!I28*Investissements!$I61</f>
        <v>0</v>
      </c>
      <c r="I199" s="341">
        <f>Investissements!J28*Investissements!$I61</f>
        <v>0</v>
      </c>
      <c r="J199" s="341">
        <f>Investissements!K28*Investissements!$I61</f>
        <v>0</v>
      </c>
      <c r="K199" s="341">
        <f>Investissements!L28*Investissements!$I61</f>
        <v>0</v>
      </c>
      <c r="L199" s="341">
        <f>Investissements!M28*Investissements!$I61</f>
        <v>0</v>
      </c>
      <c r="M199" s="341">
        <f>Investissements!N28*Investissements!$I61</f>
        <v>0</v>
      </c>
      <c r="N199" s="341">
        <f>Investissements!O28*Investissements!$I61</f>
        <v>0</v>
      </c>
      <c r="O199" s="341">
        <f t="shared" si="53"/>
        <v>0</v>
      </c>
      <c r="P199" s="341">
        <f>Investissements!Q28*Investissements!$I61</f>
        <v>0</v>
      </c>
      <c r="Q199" s="341">
        <f>Investissements!R28*Investissements!$I61</f>
        <v>0</v>
      </c>
      <c r="R199" s="341">
        <f>Investissements!S28*Investissements!$I61</f>
        <v>0</v>
      </c>
      <c r="S199" s="341">
        <f>Investissements!T28*Investissements!$I61</f>
        <v>0</v>
      </c>
      <c r="T199" s="341">
        <f>Investissements!U28*Investissements!$I61</f>
        <v>0</v>
      </c>
      <c r="U199" s="341">
        <f>Investissements!V28*Investissements!$I61</f>
        <v>0</v>
      </c>
      <c r="V199" s="341">
        <f>Investissements!W28*Investissements!$I61</f>
        <v>0</v>
      </c>
      <c r="W199" s="341">
        <f>Investissements!X28*Investissements!$I61</f>
        <v>0</v>
      </c>
      <c r="X199" s="341">
        <f>Investissements!Y28*Investissements!$I61</f>
        <v>0</v>
      </c>
      <c r="Y199" s="341">
        <f>Investissements!Z28*Investissements!$I61</f>
        <v>0</v>
      </c>
      <c r="Z199" s="341">
        <f>Investissements!AA28*Investissements!$I61</f>
        <v>0</v>
      </c>
      <c r="AA199" s="341">
        <f>Investissements!AB28*Investissements!$I61</f>
        <v>0</v>
      </c>
      <c r="AB199" s="341">
        <f t="shared" si="54"/>
        <v>0</v>
      </c>
      <c r="AC199" s="341">
        <f>Investissements!AD28*Investissements!$I61</f>
        <v>0</v>
      </c>
      <c r="AD199" s="341">
        <f>Investissements!AE28*Investissements!$I61</f>
        <v>0</v>
      </c>
      <c r="AE199" s="341">
        <f t="shared" si="55"/>
        <v>0</v>
      </c>
      <c r="AF199" s="341">
        <f>Investissements!AG28*Investissements!$I61</f>
        <v>0</v>
      </c>
      <c r="AG199" s="341">
        <f>Investissements!AH28*Investissements!$I61</f>
        <v>0</v>
      </c>
      <c r="AH199" s="341">
        <f t="shared" si="56"/>
        <v>0</v>
      </c>
      <c r="AI199" s="341">
        <f>Investissements!AJ28*Investissements!$I61</f>
        <v>0</v>
      </c>
      <c r="AJ199" s="341">
        <f>Investissements!AK28*Investissements!$I61</f>
        <v>0</v>
      </c>
      <c r="AK199" s="341">
        <f t="shared" si="57"/>
        <v>0</v>
      </c>
      <c r="AM199" s="353">
        <f>Investissements!AO28*Investissements!$I61</f>
        <v>0</v>
      </c>
      <c r="AN199" s="353">
        <f>Investissements!AP28*Investissements!$I61</f>
        <v>0</v>
      </c>
      <c r="AO199" s="353">
        <f>Investissements!AQ28*Investissements!$I61</f>
        <v>0</v>
      </c>
      <c r="AP199" s="353">
        <f>Investissements!AR28*Investissements!$I61</f>
        <v>0</v>
      </c>
      <c r="AQ199" s="353">
        <f>Investissements!AS28*Investissements!$I61</f>
        <v>0</v>
      </c>
    </row>
    <row r="200" spans="2:43" ht="15" customHeight="1">
      <c r="B200" s="377">
        <f>Investissements!C29</f>
        <v>0</v>
      </c>
      <c r="C200" s="341">
        <f>Investissements!D29*Investissements!$I62</f>
        <v>0</v>
      </c>
      <c r="D200" s="341">
        <f>Investissements!E29*Investissements!$I62</f>
        <v>0</v>
      </c>
      <c r="E200" s="341">
        <f>Investissements!F29*Investissements!$I62</f>
        <v>0</v>
      </c>
      <c r="F200" s="341">
        <f>Investissements!G29*Investissements!$I62</f>
        <v>0</v>
      </c>
      <c r="G200" s="341">
        <f>Investissements!H29*Investissements!$I62</f>
        <v>0</v>
      </c>
      <c r="H200" s="341">
        <f>Investissements!I29*Investissements!$I62</f>
        <v>0</v>
      </c>
      <c r="I200" s="341">
        <f>Investissements!J29*Investissements!$I62</f>
        <v>0</v>
      </c>
      <c r="J200" s="341">
        <f>Investissements!K29*Investissements!$I62</f>
        <v>0</v>
      </c>
      <c r="K200" s="341">
        <f>Investissements!L29*Investissements!$I62</f>
        <v>0</v>
      </c>
      <c r="L200" s="341">
        <f>Investissements!M29*Investissements!$I62</f>
        <v>0</v>
      </c>
      <c r="M200" s="341">
        <f>Investissements!N29*Investissements!$I62</f>
        <v>0</v>
      </c>
      <c r="N200" s="341">
        <f>Investissements!O29*Investissements!$I62</f>
        <v>0</v>
      </c>
      <c r="O200" s="341">
        <f t="shared" si="53"/>
        <v>0</v>
      </c>
      <c r="P200" s="341">
        <f>Investissements!Q29*Investissements!$I62</f>
        <v>0</v>
      </c>
      <c r="Q200" s="341">
        <f>Investissements!R29*Investissements!$I62</f>
        <v>0</v>
      </c>
      <c r="R200" s="341">
        <f>Investissements!S29*Investissements!$I62</f>
        <v>0</v>
      </c>
      <c r="S200" s="341">
        <f>Investissements!T29*Investissements!$I62</f>
        <v>0</v>
      </c>
      <c r="T200" s="341">
        <f>Investissements!U29*Investissements!$I62</f>
        <v>0</v>
      </c>
      <c r="U200" s="341">
        <f>Investissements!V29*Investissements!$I62</f>
        <v>0</v>
      </c>
      <c r="V200" s="341">
        <f>Investissements!W29*Investissements!$I62</f>
        <v>0</v>
      </c>
      <c r="W200" s="341">
        <f>Investissements!X29*Investissements!$I62</f>
        <v>0</v>
      </c>
      <c r="X200" s="341">
        <f>Investissements!Y29*Investissements!$I62</f>
        <v>0</v>
      </c>
      <c r="Y200" s="341">
        <f>Investissements!Z29*Investissements!$I62</f>
        <v>0</v>
      </c>
      <c r="Z200" s="341">
        <f>Investissements!AA29*Investissements!$I62</f>
        <v>0</v>
      </c>
      <c r="AA200" s="341">
        <f>Investissements!AB29*Investissements!$I62</f>
        <v>0</v>
      </c>
      <c r="AB200" s="341">
        <f t="shared" si="54"/>
        <v>0</v>
      </c>
      <c r="AC200" s="341">
        <f>Investissements!AD29*Investissements!$I62</f>
        <v>0</v>
      </c>
      <c r="AD200" s="341">
        <f>Investissements!AE29*Investissements!$I62</f>
        <v>0</v>
      </c>
      <c r="AE200" s="341">
        <f t="shared" si="55"/>
        <v>0</v>
      </c>
      <c r="AF200" s="341">
        <f>Investissements!AG29*Investissements!$I62</f>
        <v>0</v>
      </c>
      <c r="AG200" s="341">
        <f>Investissements!AH29*Investissements!$I62</f>
        <v>0</v>
      </c>
      <c r="AH200" s="341">
        <f t="shared" si="56"/>
        <v>0</v>
      </c>
      <c r="AI200" s="341">
        <f>Investissements!AJ29*Investissements!$I62</f>
        <v>0</v>
      </c>
      <c r="AJ200" s="341">
        <f>Investissements!AK29*Investissements!$I62</f>
        <v>0</v>
      </c>
      <c r="AK200" s="341">
        <f t="shared" si="57"/>
        <v>0</v>
      </c>
      <c r="AM200" s="353">
        <f>Investissements!AO29*Investissements!$I62</f>
        <v>0</v>
      </c>
      <c r="AN200" s="353">
        <f>Investissements!AP29*Investissements!$I62</f>
        <v>0</v>
      </c>
      <c r="AO200" s="353">
        <f>Investissements!AQ29*Investissements!$I62</f>
        <v>0</v>
      </c>
      <c r="AP200" s="353">
        <f>Investissements!AR29*Investissements!$I62</f>
        <v>0</v>
      </c>
      <c r="AQ200" s="353">
        <f>Investissements!AS29*Investissements!$I62</f>
        <v>0</v>
      </c>
    </row>
    <row r="201" spans="2:43" ht="15" customHeight="1">
      <c r="B201" s="377">
        <f>Investissements!C30</f>
        <v>0</v>
      </c>
      <c r="C201" s="341">
        <f>Investissements!D30*Investissements!$I63</f>
        <v>0</v>
      </c>
      <c r="D201" s="341">
        <f>Investissements!E30*Investissements!$I63</f>
        <v>0</v>
      </c>
      <c r="E201" s="341">
        <f>Investissements!F30*Investissements!$I63</f>
        <v>0</v>
      </c>
      <c r="F201" s="341">
        <f>Investissements!G30*Investissements!$I63</f>
        <v>0</v>
      </c>
      <c r="G201" s="341">
        <f>Investissements!H30*Investissements!$I63</f>
        <v>0</v>
      </c>
      <c r="H201" s="341">
        <f>Investissements!I30*Investissements!$I63</f>
        <v>0</v>
      </c>
      <c r="I201" s="341">
        <f>Investissements!J30*Investissements!$I63</f>
        <v>0</v>
      </c>
      <c r="J201" s="341">
        <f>Investissements!K30*Investissements!$I63</f>
        <v>0</v>
      </c>
      <c r="K201" s="341">
        <f>Investissements!L30*Investissements!$I63</f>
        <v>0</v>
      </c>
      <c r="L201" s="341">
        <f>Investissements!M30*Investissements!$I63</f>
        <v>0</v>
      </c>
      <c r="M201" s="341">
        <f>Investissements!N30*Investissements!$I63</f>
        <v>0</v>
      </c>
      <c r="N201" s="341">
        <f>Investissements!O30*Investissements!$I63</f>
        <v>0</v>
      </c>
      <c r="O201" s="341">
        <f t="shared" si="53"/>
        <v>0</v>
      </c>
      <c r="P201" s="341">
        <f>Investissements!Q30*Investissements!$I63</f>
        <v>0</v>
      </c>
      <c r="Q201" s="341">
        <f>Investissements!R30*Investissements!$I63</f>
        <v>0</v>
      </c>
      <c r="R201" s="341">
        <f>Investissements!S30*Investissements!$I63</f>
        <v>0</v>
      </c>
      <c r="S201" s="341">
        <f>Investissements!T30*Investissements!$I63</f>
        <v>0</v>
      </c>
      <c r="T201" s="341">
        <f>Investissements!U30*Investissements!$I63</f>
        <v>0</v>
      </c>
      <c r="U201" s="341">
        <f>Investissements!V30*Investissements!$I63</f>
        <v>0</v>
      </c>
      <c r="V201" s="341">
        <f>Investissements!W30*Investissements!$I63</f>
        <v>0</v>
      </c>
      <c r="W201" s="341">
        <f>Investissements!X30*Investissements!$I63</f>
        <v>0</v>
      </c>
      <c r="X201" s="341">
        <f>Investissements!Y30*Investissements!$I63</f>
        <v>0</v>
      </c>
      <c r="Y201" s="341">
        <f>Investissements!Z30*Investissements!$I63</f>
        <v>0</v>
      </c>
      <c r="Z201" s="341">
        <f>Investissements!AA30*Investissements!$I63</f>
        <v>0</v>
      </c>
      <c r="AA201" s="341">
        <f>Investissements!AB30*Investissements!$I63</f>
        <v>0</v>
      </c>
      <c r="AB201" s="341">
        <f t="shared" si="54"/>
        <v>0</v>
      </c>
      <c r="AC201" s="341">
        <f>Investissements!AD30*Investissements!$I63</f>
        <v>0</v>
      </c>
      <c r="AD201" s="341">
        <f>Investissements!AE30*Investissements!$I63</f>
        <v>0</v>
      </c>
      <c r="AE201" s="341">
        <f t="shared" si="55"/>
        <v>0</v>
      </c>
      <c r="AF201" s="341">
        <f>Investissements!AG30*Investissements!$I63</f>
        <v>0</v>
      </c>
      <c r="AG201" s="341">
        <f>Investissements!AH30*Investissements!$I63</f>
        <v>0</v>
      </c>
      <c r="AH201" s="341">
        <f t="shared" si="56"/>
        <v>0</v>
      </c>
      <c r="AI201" s="341">
        <f>Investissements!AJ30*Investissements!$I63</f>
        <v>0</v>
      </c>
      <c r="AJ201" s="341">
        <f>Investissements!AK30*Investissements!$I63</f>
        <v>0</v>
      </c>
      <c r="AK201" s="341">
        <f t="shared" si="57"/>
        <v>0</v>
      </c>
      <c r="AM201" s="353">
        <f>Investissements!AO30*Investissements!$I63</f>
        <v>0</v>
      </c>
      <c r="AN201" s="353">
        <f>Investissements!AP30*Investissements!$I63</f>
        <v>0</v>
      </c>
      <c r="AO201" s="353">
        <f>Investissements!AQ30*Investissements!$I63</f>
        <v>0</v>
      </c>
      <c r="AP201" s="353">
        <f>Investissements!AR30*Investissements!$I63</f>
        <v>0</v>
      </c>
      <c r="AQ201" s="353">
        <f>Investissements!AS30*Investissements!$I63</f>
        <v>0</v>
      </c>
    </row>
    <row r="202" spans="2:43" ht="15" customHeight="1">
      <c r="B202" s="377">
        <f>Investissements!C31</f>
        <v>0</v>
      </c>
      <c r="C202" s="341">
        <f>Investissements!D31*Investissements!$I64</f>
        <v>0</v>
      </c>
      <c r="D202" s="341">
        <f>Investissements!E31*Investissements!$I64</f>
        <v>0</v>
      </c>
      <c r="E202" s="341">
        <f>Investissements!F31*Investissements!$I64</f>
        <v>0</v>
      </c>
      <c r="F202" s="341">
        <f>Investissements!G31*Investissements!$I64</f>
        <v>0</v>
      </c>
      <c r="G202" s="341">
        <f>Investissements!H31*Investissements!$I64</f>
        <v>0</v>
      </c>
      <c r="H202" s="341">
        <f>Investissements!I31*Investissements!$I64</f>
        <v>0</v>
      </c>
      <c r="I202" s="341">
        <f>Investissements!J31*Investissements!$I64</f>
        <v>0</v>
      </c>
      <c r="J202" s="341">
        <f>Investissements!K31*Investissements!$I64</f>
        <v>0</v>
      </c>
      <c r="K202" s="341">
        <f>Investissements!L31*Investissements!$I64</f>
        <v>0</v>
      </c>
      <c r="L202" s="341">
        <f>Investissements!M31*Investissements!$I64</f>
        <v>0</v>
      </c>
      <c r="M202" s="341">
        <f>Investissements!N31*Investissements!$I64</f>
        <v>0</v>
      </c>
      <c r="N202" s="341">
        <f>Investissements!O31*Investissements!$I64</f>
        <v>0</v>
      </c>
      <c r="O202" s="341">
        <f t="shared" si="53"/>
        <v>0</v>
      </c>
      <c r="P202" s="341">
        <f>Investissements!Q31*Investissements!$I64</f>
        <v>0</v>
      </c>
      <c r="Q202" s="341">
        <f>Investissements!R31*Investissements!$I64</f>
        <v>0</v>
      </c>
      <c r="R202" s="341">
        <f>Investissements!S31*Investissements!$I64</f>
        <v>0</v>
      </c>
      <c r="S202" s="341">
        <f>Investissements!T31*Investissements!$I64</f>
        <v>0</v>
      </c>
      <c r="T202" s="341">
        <f>Investissements!U31*Investissements!$I64</f>
        <v>0</v>
      </c>
      <c r="U202" s="341">
        <f>Investissements!V31*Investissements!$I64</f>
        <v>0</v>
      </c>
      <c r="V202" s="341">
        <f>Investissements!W31*Investissements!$I64</f>
        <v>0</v>
      </c>
      <c r="W202" s="341">
        <f>Investissements!X31*Investissements!$I64</f>
        <v>0</v>
      </c>
      <c r="X202" s="341">
        <f>Investissements!Y31*Investissements!$I64</f>
        <v>0</v>
      </c>
      <c r="Y202" s="341">
        <f>Investissements!Z31*Investissements!$I64</f>
        <v>0</v>
      </c>
      <c r="Z202" s="341">
        <f>Investissements!AA31*Investissements!$I64</f>
        <v>0</v>
      </c>
      <c r="AA202" s="341">
        <f>Investissements!AB31*Investissements!$I64</f>
        <v>0</v>
      </c>
      <c r="AB202" s="341">
        <f t="shared" si="54"/>
        <v>0</v>
      </c>
      <c r="AC202" s="341">
        <f>Investissements!AD31*Investissements!$I64</f>
        <v>0</v>
      </c>
      <c r="AD202" s="341">
        <f>Investissements!AE31*Investissements!$I64</f>
        <v>0</v>
      </c>
      <c r="AE202" s="341">
        <f t="shared" si="55"/>
        <v>0</v>
      </c>
      <c r="AF202" s="341">
        <f>Investissements!AG31*Investissements!$I64</f>
        <v>0</v>
      </c>
      <c r="AG202" s="341">
        <f>Investissements!AH31*Investissements!$I64</f>
        <v>0</v>
      </c>
      <c r="AH202" s="341">
        <f t="shared" si="56"/>
        <v>0</v>
      </c>
      <c r="AI202" s="341">
        <f>Investissements!AJ31*Investissements!$I64</f>
        <v>0</v>
      </c>
      <c r="AJ202" s="341">
        <f>Investissements!AK31*Investissements!$I64</f>
        <v>0</v>
      </c>
      <c r="AK202" s="341">
        <f t="shared" si="57"/>
        <v>0</v>
      </c>
      <c r="AM202" s="353">
        <f>Investissements!AO31*Investissements!$I64</f>
        <v>0</v>
      </c>
      <c r="AN202" s="353">
        <f>Investissements!AP31*Investissements!$I64</f>
        <v>0</v>
      </c>
      <c r="AO202" s="353">
        <f>Investissements!AQ31*Investissements!$I64</f>
        <v>0</v>
      </c>
      <c r="AP202" s="353">
        <f>Investissements!AR31*Investissements!$I64</f>
        <v>0</v>
      </c>
      <c r="AQ202" s="353">
        <f>Investissements!AS31*Investissements!$I64</f>
        <v>0</v>
      </c>
    </row>
    <row r="203" spans="2:43" ht="15" customHeight="1">
      <c r="B203" s="377">
        <f>Investissements!C32</f>
        <v>0</v>
      </c>
      <c r="C203" s="341">
        <f>Investissements!D32*Investissements!$I65</f>
        <v>0</v>
      </c>
      <c r="D203" s="341">
        <f>Investissements!E32*Investissements!$I65</f>
        <v>0</v>
      </c>
      <c r="E203" s="341">
        <f>Investissements!F32*Investissements!$I65</f>
        <v>0</v>
      </c>
      <c r="F203" s="341">
        <f>Investissements!G32*Investissements!$I65</f>
        <v>0</v>
      </c>
      <c r="G203" s="341">
        <f>Investissements!H32*Investissements!$I65</f>
        <v>0</v>
      </c>
      <c r="H203" s="341">
        <f>Investissements!I32*Investissements!$I65</f>
        <v>0</v>
      </c>
      <c r="I203" s="341">
        <f>Investissements!J32*Investissements!$I65</f>
        <v>0</v>
      </c>
      <c r="J203" s="341">
        <f>Investissements!K32*Investissements!$I65</f>
        <v>0</v>
      </c>
      <c r="K203" s="341">
        <f>Investissements!L32*Investissements!$I65</f>
        <v>0</v>
      </c>
      <c r="L203" s="341">
        <f>Investissements!M32*Investissements!$I65</f>
        <v>0</v>
      </c>
      <c r="M203" s="341">
        <f>Investissements!N32*Investissements!$I65</f>
        <v>0</v>
      </c>
      <c r="N203" s="341">
        <f>Investissements!O32*Investissements!$I65</f>
        <v>0</v>
      </c>
      <c r="O203" s="341">
        <f t="shared" si="53"/>
        <v>0</v>
      </c>
      <c r="P203" s="341">
        <f>Investissements!Q32*Investissements!$I65</f>
        <v>0</v>
      </c>
      <c r="Q203" s="341">
        <f>Investissements!R32*Investissements!$I65</f>
        <v>0</v>
      </c>
      <c r="R203" s="341">
        <f>Investissements!S32*Investissements!$I65</f>
        <v>0</v>
      </c>
      <c r="S203" s="341">
        <f>Investissements!T32*Investissements!$I65</f>
        <v>0</v>
      </c>
      <c r="T203" s="341">
        <f>Investissements!U32*Investissements!$I65</f>
        <v>0</v>
      </c>
      <c r="U203" s="341">
        <f>Investissements!V32*Investissements!$I65</f>
        <v>0</v>
      </c>
      <c r="V203" s="341">
        <f>Investissements!W32*Investissements!$I65</f>
        <v>0</v>
      </c>
      <c r="W203" s="341">
        <f>Investissements!X32*Investissements!$I65</f>
        <v>0</v>
      </c>
      <c r="X203" s="341">
        <f>Investissements!Y32*Investissements!$I65</f>
        <v>0</v>
      </c>
      <c r="Y203" s="341">
        <f>Investissements!Z32*Investissements!$I65</f>
        <v>0</v>
      </c>
      <c r="Z203" s="341">
        <f>Investissements!AA32*Investissements!$I65</f>
        <v>0</v>
      </c>
      <c r="AA203" s="341">
        <f>Investissements!AB32*Investissements!$I65</f>
        <v>0</v>
      </c>
      <c r="AB203" s="341">
        <f t="shared" si="54"/>
        <v>0</v>
      </c>
      <c r="AC203" s="341">
        <f>Investissements!AD32*Investissements!$I65</f>
        <v>0</v>
      </c>
      <c r="AD203" s="341">
        <f>Investissements!AE32*Investissements!$I65</f>
        <v>0</v>
      </c>
      <c r="AE203" s="341">
        <f t="shared" si="55"/>
        <v>0</v>
      </c>
      <c r="AF203" s="341">
        <f>Investissements!AG32*Investissements!$I65</f>
        <v>0</v>
      </c>
      <c r="AG203" s="341">
        <f>Investissements!AH32*Investissements!$I65</f>
        <v>0</v>
      </c>
      <c r="AH203" s="341">
        <f t="shared" si="56"/>
        <v>0</v>
      </c>
      <c r="AI203" s="341">
        <f>Investissements!AJ32*Investissements!$I65</f>
        <v>0</v>
      </c>
      <c r="AJ203" s="341">
        <f>Investissements!AK32*Investissements!$I65</f>
        <v>0</v>
      </c>
      <c r="AK203" s="341">
        <f t="shared" si="57"/>
        <v>0</v>
      </c>
      <c r="AM203" s="353">
        <f>Investissements!AO32*Investissements!$I65</f>
        <v>0</v>
      </c>
      <c r="AN203" s="353">
        <f>Investissements!AP32*Investissements!$I65</f>
        <v>0</v>
      </c>
      <c r="AO203" s="353">
        <f>Investissements!AQ32*Investissements!$I65</f>
        <v>0</v>
      </c>
      <c r="AP203" s="353">
        <f>Investissements!AR32*Investissements!$I65</f>
        <v>0</v>
      </c>
      <c r="AQ203" s="353">
        <f>Investissements!AS32*Investissements!$I65</f>
        <v>0</v>
      </c>
    </row>
    <row r="204" spans="2:43" ht="15" customHeight="1">
      <c r="B204" s="377">
        <f>Investissements!C33</f>
        <v>0</v>
      </c>
      <c r="C204" s="341">
        <f>Investissements!D33*Investissements!$I66</f>
        <v>0</v>
      </c>
      <c r="D204" s="341">
        <f>Investissements!E33*Investissements!$I66</f>
        <v>0</v>
      </c>
      <c r="E204" s="341">
        <f>Investissements!F33*Investissements!$I66</f>
        <v>0</v>
      </c>
      <c r="F204" s="341">
        <f>Investissements!G33*Investissements!$I66</f>
        <v>0</v>
      </c>
      <c r="G204" s="341">
        <f>Investissements!H33*Investissements!$I66</f>
        <v>0</v>
      </c>
      <c r="H204" s="341">
        <f>Investissements!I33*Investissements!$I66</f>
        <v>0</v>
      </c>
      <c r="I204" s="341">
        <f>Investissements!J33*Investissements!$I66</f>
        <v>0</v>
      </c>
      <c r="J204" s="341">
        <f>Investissements!K33*Investissements!$I66</f>
        <v>0</v>
      </c>
      <c r="K204" s="341">
        <f>Investissements!L33*Investissements!$I66</f>
        <v>0</v>
      </c>
      <c r="L204" s="341">
        <f>Investissements!M33*Investissements!$I66</f>
        <v>0</v>
      </c>
      <c r="M204" s="341">
        <f>Investissements!N33*Investissements!$I66</f>
        <v>0</v>
      </c>
      <c r="N204" s="341">
        <f>Investissements!O33*Investissements!$I66</f>
        <v>0</v>
      </c>
      <c r="O204" s="341">
        <f t="shared" si="53"/>
        <v>0</v>
      </c>
      <c r="P204" s="341">
        <f>Investissements!Q33*Investissements!$I66</f>
        <v>0</v>
      </c>
      <c r="Q204" s="341">
        <f>Investissements!R33*Investissements!$I66</f>
        <v>0</v>
      </c>
      <c r="R204" s="341">
        <f>Investissements!S33*Investissements!$I66</f>
        <v>0</v>
      </c>
      <c r="S204" s="341">
        <f>Investissements!T33*Investissements!$I66</f>
        <v>0</v>
      </c>
      <c r="T204" s="341">
        <f>Investissements!U33*Investissements!$I66</f>
        <v>0</v>
      </c>
      <c r="U204" s="341">
        <f>Investissements!V33*Investissements!$I66</f>
        <v>0</v>
      </c>
      <c r="V204" s="341">
        <f>Investissements!W33*Investissements!$I66</f>
        <v>0</v>
      </c>
      <c r="W204" s="341">
        <f>Investissements!X33*Investissements!$I66</f>
        <v>0</v>
      </c>
      <c r="X204" s="341">
        <f>Investissements!Y33*Investissements!$I66</f>
        <v>0</v>
      </c>
      <c r="Y204" s="341">
        <f>Investissements!Z33*Investissements!$I66</f>
        <v>0</v>
      </c>
      <c r="Z204" s="341">
        <f>Investissements!AA33*Investissements!$I66</f>
        <v>0</v>
      </c>
      <c r="AA204" s="341">
        <f>Investissements!AB33*Investissements!$I66</f>
        <v>0</v>
      </c>
      <c r="AB204" s="341">
        <f t="shared" si="54"/>
        <v>0</v>
      </c>
      <c r="AC204" s="341">
        <f>Investissements!AD33*Investissements!$I66</f>
        <v>0</v>
      </c>
      <c r="AD204" s="341">
        <f>Investissements!AE33*Investissements!$I66</f>
        <v>0</v>
      </c>
      <c r="AE204" s="341">
        <f t="shared" si="55"/>
        <v>0</v>
      </c>
      <c r="AF204" s="341">
        <f>Investissements!AG33*Investissements!$I66</f>
        <v>0</v>
      </c>
      <c r="AG204" s="341">
        <f>Investissements!AH33*Investissements!$I66</f>
        <v>0</v>
      </c>
      <c r="AH204" s="341">
        <f t="shared" si="56"/>
        <v>0</v>
      </c>
      <c r="AI204" s="341">
        <f>Investissements!AJ33*Investissements!$I66</f>
        <v>0</v>
      </c>
      <c r="AJ204" s="341">
        <f>Investissements!AK33*Investissements!$I66</f>
        <v>0</v>
      </c>
      <c r="AK204" s="341">
        <f t="shared" si="57"/>
        <v>0</v>
      </c>
      <c r="AM204" s="353">
        <f>Investissements!AO33*Investissements!$I66</f>
        <v>0</v>
      </c>
      <c r="AN204" s="353">
        <f>Investissements!AP33*Investissements!$I66</f>
        <v>0</v>
      </c>
      <c r="AO204" s="353">
        <f>Investissements!AQ33*Investissements!$I66</f>
        <v>0</v>
      </c>
      <c r="AP204" s="353">
        <f>Investissements!AR33*Investissements!$I66</f>
        <v>0</v>
      </c>
      <c r="AQ204" s="353">
        <f>Investissements!AS33*Investissements!$I66</f>
        <v>0</v>
      </c>
    </row>
    <row r="205" spans="2:43">
      <c r="B205" s="81"/>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row>
    <row r="206" spans="2:43" ht="15" customHeight="1">
      <c r="B206" s="99" t="s">
        <v>21</v>
      </c>
      <c r="C206" s="20">
        <f t="shared" ref="C206:AK206" si="58">SUM(C180:C204)</f>
        <v>0</v>
      </c>
      <c r="D206" s="20">
        <f t="shared" si="58"/>
        <v>0</v>
      </c>
      <c r="E206" s="20">
        <f t="shared" si="58"/>
        <v>0</v>
      </c>
      <c r="F206" s="20">
        <f t="shared" si="58"/>
        <v>0</v>
      </c>
      <c r="G206" s="20">
        <f t="shared" si="58"/>
        <v>0</v>
      </c>
      <c r="H206" s="20">
        <f t="shared" si="58"/>
        <v>0</v>
      </c>
      <c r="I206" s="20">
        <f t="shared" si="58"/>
        <v>0</v>
      </c>
      <c r="J206" s="20">
        <f t="shared" si="58"/>
        <v>0</v>
      </c>
      <c r="K206" s="20">
        <f t="shared" si="58"/>
        <v>0</v>
      </c>
      <c r="L206" s="20">
        <f t="shared" si="58"/>
        <v>0</v>
      </c>
      <c r="M206" s="20">
        <f t="shared" si="58"/>
        <v>0</v>
      </c>
      <c r="N206" s="20">
        <f t="shared" si="58"/>
        <v>0</v>
      </c>
      <c r="O206" s="21">
        <f t="shared" si="58"/>
        <v>0</v>
      </c>
      <c r="P206" s="20">
        <f t="shared" si="58"/>
        <v>0</v>
      </c>
      <c r="Q206" s="20">
        <f t="shared" si="58"/>
        <v>0</v>
      </c>
      <c r="R206" s="20">
        <f t="shared" si="58"/>
        <v>0</v>
      </c>
      <c r="S206" s="20">
        <f t="shared" si="58"/>
        <v>0</v>
      </c>
      <c r="T206" s="20">
        <f t="shared" si="58"/>
        <v>0</v>
      </c>
      <c r="U206" s="20">
        <f t="shared" si="58"/>
        <v>0</v>
      </c>
      <c r="V206" s="20">
        <f t="shared" si="58"/>
        <v>0</v>
      </c>
      <c r="W206" s="20">
        <f t="shared" si="58"/>
        <v>0</v>
      </c>
      <c r="X206" s="20">
        <f t="shared" si="58"/>
        <v>0</v>
      </c>
      <c r="Y206" s="20">
        <f t="shared" si="58"/>
        <v>0</v>
      </c>
      <c r="Z206" s="20">
        <f t="shared" si="58"/>
        <v>0</v>
      </c>
      <c r="AA206" s="20">
        <f t="shared" si="58"/>
        <v>0</v>
      </c>
      <c r="AB206" s="21">
        <f t="shared" si="58"/>
        <v>0</v>
      </c>
      <c r="AC206" s="20">
        <f t="shared" si="58"/>
        <v>0</v>
      </c>
      <c r="AD206" s="20">
        <f t="shared" si="58"/>
        <v>0</v>
      </c>
      <c r="AE206" s="21">
        <f t="shared" si="58"/>
        <v>0</v>
      </c>
      <c r="AF206" s="20">
        <f t="shared" si="58"/>
        <v>0</v>
      </c>
      <c r="AG206" s="20">
        <f t="shared" si="58"/>
        <v>0</v>
      </c>
      <c r="AH206" s="21">
        <f t="shared" si="58"/>
        <v>0</v>
      </c>
      <c r="AI206" s="20">
        <f t="shared" si="58"/>
        <v>0</v>
      </c>
      <c r="AJ206" s="20">
        <f t="shared" si="58"/>
        <v>0</v>
      </c>
      <c r="AK206" s="21">
        <f t="shared" si="58"/>
        <v>0</v>
      </c>
      <c r="AM206" s="21">
        <f>SUM(AM180:AM204)</f>
        <v>0</v>
      </c>
      <c r="AN206" s="21">
        <f>SUM(AN180:AN204)</f>
        <v>0</v>
      </c>
      <c r="AO206" s="21">
        <f>SUM(AO180:AO204)</f>
        <v>0</v>
      </c>
      <c r="AP206" s="21">
        <f>SUM(AP180:AP204)</f>
        <v>0</v>
      </c>
      <c r="AQ206" s="21">
        <f>SUM(AQ180:AQ204)</f>
        <v>0</v>
      </c>
    </row>
    <row r="207" spans="2:43">
      <c r="B207" s="81"/>
    </row>
    <row r="208" spans="2:43" ht="30">
      <c r="B208" s="103" t="str">
        <f>"Investissements liés à : "&amp;CONFIG!C20&amp;" 
(en € HT)"</f>
        <v>Investissements liés à :  
(en € HT)</v>
      </c>
      <c r="C208" s="35"/>
      <c r="D208" s="35"/>
      <c r="AM208" s="463" t="str">
        <f>"Amortissements de : "&amp;CONFIG!C20</f>
        <v xml:space="preserve">Amortissements de : </v>
      </c>
      <c r="AN208" s="463"/>
    </row>
    <row r="209" spans="2:43">
      <c r="B209" s="81"/>
    </row>
    <row r="210" spans="2:43">
      <c r="B210" s="81"/>
      <c r="C210" s="475" t="s">
        <v>18</v>
      </c>
      <c r="D210" s="476"/>
      <c r="E210" s="476"/>
      <c r="F210" s="476"/>
      <c r="G210" s="476"/>
      <c r="H210" s="476"/>
      <c r="I210" s="476"/>
      <c r="J210" s="476"/>
      <c r="K210" s="476"/>
      <c r="L210" s="476"/>
      <c r="M210" s="476"/>
      <c r="N210" s="476"/>
      <c r="O210" s="477"/>
      <c r="P210" s="475" t="s">
        <v>19</v>
      </c>
      <c r="Q210" s="476"/>
      <c r="R210" s="476"/>
      <c r="S210" s="476"/>
      <c r="T210" s="476"/>
      <c r="U210" s="476"/>
      <c r="V210" s="476"/>
      <c r="W210" s="476"/>
      <c r="X210" s="476"/>
      <c r="Y210" s="476"/>
      <c r="Z210" s="476"/>
      <c r="AA210" s="476"/>
      <c r="AB210" s="477"/>
      <c r="AC210" s="475" t="s">
        <v>20</v>
      </c>
      <c r="AD210" s="476"/>
      <c r="AE210" s="477"/>
      <c r="AF210" s="475" t="s">
        <v>32</v>
      </c>
      <c r="AG210" s="476"/>
      <c r="AH210" s="477"/>
      <c r="AI210" s="473" t="s">
        <v>33</v>
      </c>
      <c r="AJ210" s="473"/>
      <c r="AK210" s="473"/>
      <c r="AM210" s="38" t="s">
        <v>18</v>
      </c>
      <c r="AN210" s="38" t="s">
        <v>19</v>
      </c>
      <c r="AO210" s="38" t="s">
        <v>20</v>
      </c>
      <c r="AP210" s="38" t="s">
        <v>32</v>
      </c>
      <c r="AQ210" s="38" t="s">
        <v>33</v>
      </c>
    </row>
    <row r="211" spans="2:43" ht="15" customHeight="1">
      <c r="B211" s="99" t="s">
        <v>36</v>
      </c>
      <c r="C211" s="18">
        <f>CONFIG!$D$7</f>
        <v>41640</v>
      </c>
      <c r="D211" s="18">
        <f>DATE(YEAR(C211),MONTH(C211)+1,DAY(C211))</f>
        <v>41671</v>
      </c>
      <c r="E211" s="18">
        <f t="shared" ref="E211:N211" si="59">DATE(YEAR(D211),MONTH(D211)+1,DAY(D211))</f>
        <v>41699</v>
      </c>
      <c r="F211" s="18">
        <f t="shared" si="59"/>
        <v>41730</v>
      </c>
      <c r="G211" s="18">
        <f t="shared" si="59"/>
        <v>41760</v>
      </c>
      <c r="H211" s="18">
        <f t="shared" si="59"/>
        <v>41791</v>
      </c>
      <c r="I211" s="18">
        <f t="shared" si="59"/>
        <v>41821</v>
      </c>
      <c r="J211" s="18">
        <f t="shared" si="59"/>
        <v>41852</v>
      </c>
      <c r="K211" s="18">
        <f t="shared" si="59"/>
        <v>41883</v>
      </c>
      <c r="L211" s="18">
        <f t="shared" si="59"/>
        <v>41913</v>
      </c>
      <c r="M211" s="18">
        <f t="shared" si="59"/>
        <v>41944</v>
      </c>
      <c r="N211" s="18">
        <f t="shared" si="59"/>
        <v>41974</v>
      </c>
      <c r="O211" s="19" t="s">
        <v>21</v>
      </c>
      <c r="P211" s="18">
        <f>DATE(YEAR(N211),MONTH(N211)+1,DAY(N211))</f>
        <v>42005</v>
      </c>
      <c r="Q211" s="18">
        <f t="shared" ref="Q211:AA211" si="60">DATE(YEAR(P211),MONTH(P211)+1,DAY(P211))</f>
        <v>42036</v>
      </c>
      <c r="R211" s="18">
        <f t="shared" si="60"/>
        <v>42064</v>
      </c>
      <c r="S211" s="18">
        <f t="shared" si="60"/>
        <v>42095</v>
      </c>
      <c r="T211" s="18">
        <f t="shared" si="60"/>
        <v>42125</v>
      </c>
      <c r="U211" s="18">
        <f t="shared" si="60"/>
        <v>42156</v>
      </c>
      <c r="V211" s="18">
        <f t="shared" si="60"/>
        <v>42186</v>
      </c>
      <c r="W211" s="18">
        <f t="shared" si="60"/>
        <v>42217</v>
      </c>
      <c r="X211" s="18">
        <f t="shared" si="60"/>
        <v>42248</v>
      </c>
      <c r="Y211" s="18">
        <f t="shared" si="60"/>
        <v>42278</v>
      </c>
      <c r="Z211" s="18">
        <f t="shared" si="60"/>
        <v>42309</v>
      </c>
      <c r="AA211" s="18">
        <f t="shared" si="60"/>
        <v>42339</v>
      </c>
      <c r="AB211" s="19" t="s">
        <v>21</v>
      </c>
      <c r="AC211" s="28" t="s">
        <v>24</v>
      </c>
      <c r="AD211" s="28" t="s">
        <v>25</v>
      </c>
      <c r="AE211" s="19" t="s">
        <v>21</v>
      </c>
      <c r="AF211" s="28" t="s">
        <v>24</v>
      </c>
      <c r="AG211" s="28" t="s">
        <v>25</v>
      </c>
      <c r="AH211" s="19" t="s">
        <v>21</v>
      </c>
      <c r="AI211" s="28" t="s">
        <v>24</v>
      </c>
      <c r="AJ211" s="28" t="s">
        <v>25</v>
      </c>
      <c r="AK211" s="19" t="s">
        <v>21</v>
      </c>
    </row>
    <row r="212" spans="2:43" ht="15" customHeight="1">
      <c r="B212" s="377">
        <f>Investissements!C9</f>
        <v>0</v>
      </c>
      <c r="C212" s="341">
        <f>Investissements!D9*Investissements!$J42</f>
        <v>0</v>
      </c>
      <c r="D212" s="341">
        <f>Investissements!E9*Investissements!$J42</f>
        <v>0</v>
      </c>
      <c r="E212" s="341">
        <f>Investissements!F9*Investissements!$J42</f>
        <v>0</v>
      </c>
      <c r="F212" s="341">
        <f>Investissements!G9*Investissements!$J42</f>
        <v>0</v>
      </c>
      <c r="G212" s="341">
        <f>Investissements!H9*Investissements!$J42</f>
        <v>0</v>
      </c>
      <c r="H212" s="341">
        <f>Investissements!I9*Investissements!$J42</f>
        <v>0</v>
      </c>
      <c r="I212" s="341">
        <f>Investissements!J9*Investissements!$J42</f>
        <v>0</v>
      </c>
      <c r="J212" s="341">
        <f>Investissements!K9*Investissements!$J42</f>
        <v>0</v>
      </c>
      <c r="K212" s="341">
        <f>Investissements!L9*Investissements!$J42</f>
        <v>0</v>
      </c>
      <c r="L212" s="341">
        <f>Investissements!M9*Investissements!$J42</f>
        <v>0</v>
      </c>
      <c r="M212" s="341">
        <f>Investissements!N9*Investissements!$J42</f>
        <v>0</v>
      </c>
      <c r="N212" s="341">
        <f>Investissements!O9*Investissements!$J42</f>
        <v>0</v>
      </c>
      <c r="O212" s="341">
        <f t="shared" ref="O212:O236" si="61">SUM(C212:N212)</f>
        <v>0</v>
      </c>
      <c r="P212" s="341">
        <f>Investissements!Q9*Investissements!$J42</f>
        <v>0</v>
      </c>
      <c r="Q212" s="341">
        <f>Investissements!R9*Investissements!$J42</f>
        <v>0</v>
      </c>
      <c r="R212" s="341">
        <f>Investissements!S9*Investissements!$J42</f>
        <v>0</v>
      </c>
      <c r="S212" s="341">
        <f>Investissements!T9*Investissements!$J42</f>
        <v>0</v>
      </c>
      <c r="T212" s="341">
        <f>Investissements!U9*Investissements!$J42</f>
        <v>0</v>
      </c>
      <c r="U212" s="341">
        <f>Investissements!V9*Investissements!$J42</f>
        <v>0</v>
      </c>
      <c r="V212" s="341">
        <f>Investissements!W9*Investissements!$J42</f>
        <v>0</v>
      </c>
      <c r="W212" s="341">
        <f>Investissements!X9*Investissements!$J42</f>
        <v>0</v>
      </c>
      <c r="X212" s="341">
        <f>Investissements!Y9*Investissements!$J42</f>
        <v>0</v>
      </c>
      <c r="Y212" s="341">
        <f>Investissements!Z9*Investissements!$J42</f>
        <v>0</v>
      </c>
      <c r="Z212" s="341">
        <f>Investissements!AA9*Investissements!$J42</f>
        <v>0</v>
      </c>
      <c r="AA212" s="341">
        <f>Investissements!AB9*Investissements!$J42</f>
        <v>0</v>
      </c>
      <c r="AB212" s="341">
        <f t="shared" ref="AB212:AB236" si="62">SUM(P212:AA212)</f>
        <v>0</v>
      </c>
      <c r="AC212" s="341">
        <f>Investissements!AD9*Investissements!$J42</f>
        <v>0</v>
      </c>
      <c r="AD212" s="341">
        <f>Investissements!AE9*Investissements!$J42</f>
        <v>0</v>
      </c>
      <c r="AE212" s="341">
        <f t="shared" ref="AE212:AE236" si="63">SUM(AC212:AD212)</f>
        <v>0</v>
      </c>
      <c r="AF212" s="341">
        <f>Investissements!AG9*Investissements!$J42</f>
        <v>0</v>
      </c>
      <c r="AG212" s="341">
        <f>Investissements!AH9*Investissements!$J42</f>
        <v>0</v>
      </c>
      <c r="AH212" s="341">
        <f t="shared" ref="AH212:AH236" si="64">SUM(AF212:AG212)</f>
        <v>0</v>
      </c>
      <c r="AI212" s="341">
        <f>Investissements!AJ9*Investissements!$J42</f>
        <v>0</v>
      </c>
      <c r="AJ212" s="341">
        <f>Investissements!AK9*Investissements!$J42</f>
        <v>0</v>
      </c>
      <c r="AK212" s="341">
        <f t="shared" ref="AK212:AK236" si="65">SUM(AI212:AJ212)</f>
        <v>0</v>
      </c>
      <c r="AM212" s="353">
        <f>Investissements!AO9*Investissements!$J42</f>
        <v>0</v>
      </c>
      <c r="AN212" s="353">
        <f>Investissements!AP9*Investissements!$J42</f>
        <v>0</v>
      </c>
      <c r="AO212" s="353">
        <f>Investissements!AQ9*Investissements!$J42</f>
        <v>0</v>
      </c>
      <c r="AP212" s="353">
        <f>Investissements!AR9*Investissements!$J42</f>
        <v>0</v>
      </c>
      <c r="AQ212" s="353">
        <f>Investissements!AS9*Investissements!$J42</f>
        <v>0</v>
      </c>
    </row>
    <row r="213" spans="2:43" ht="15" customHeight="1">
      <c r="B213" s="377">
        <f>Investissements!C10</f>
        <v>0</v>
      </c>
      <c r="C213" s="341">
        <f>Investissements!D10*Investissements!$J43</f>
        <v>0</v>
      </c>
      <c r="D213" s="341">
        <f>Investissements!E10*Investissements!$J43</f>
        <v>0</v>
      </c>
      <c r="E213" s="341">
        <f>Investissements!F10*Investissements!$J43</f>
        <v>0</v>
      </c>
      <c r="F213" s="341">
        <f>Investissements!G10*Investissements!$J43</f>
        <v>0</v>
      </c>
      <c r="G213" s="341">
        <f>Investissements!H10*Investissements!$J43</f>
        <v>0</v>
      </c>
      <c r="H213" s="341">
        <f>Investissements!I10*Investissements!$J43</f>
        <v>0</v>
      </c>
      <c r="I213" s="341">
        <f>Investissements!J10*Investissements!$J43</f>
        <v>0</v>
      </c>
      <c r="J213" s="341">
        <f>Investissements!K10*Investissements!$J43</f>
        <v>0</v>
      </c>
      <c r="K213" s="341">
        <f>Investissements!L10*Investissements!$J43</f>
        <v>0</v>
      </c>
      <c r="L213" s="341">
        <f>Investissements!M10*Investissements!$J43</f>
        <v>0</v>
      </c>
      <c r="M213" s="341">
        <f>Investissements!N10*Investissements!$J43</f>
        <v>0</v>
      </c>
      <c r="N213" s="341">
        <f>Investissements!O10*Investissements!$J43</f>
        <v>0</v>
      </c>
      <c r="O213" s="341">
        <f t="shared" si="61"/>
        <v>0</v>
      </c>
      <c r="P213" s="341">
        <f>Investissements!Q10*Investissements!$J43</f>
        <v>0</v>
      </c>
      <c r="Q213" s="341">
        <f>Investissements!R10*Investissements!$J43</f>
        <v>0</v>
      </c>
      <c r="R213" s="341">
        <f>Investissements!S10*Investissements!$J43</f>
        <v>0</v>
      </c>
      <c r="S213" s="341">
        <f>Investissements!T10*Investissements!$J43</f>
        <v>0</v>
      </c>
      <c r="T213" s="341">
        <f>Investissements!U10*Investissements!$J43</f>
        <v>0</v>
      </c>
      <c r="U213" s="341">
        <f>Investissements!V10*Investissements!$J43</f>
        <v>0</v>
      </c>
      <c r="V213" s="341">
        <f>Investissements!W10*Investissements!$J43</f>
        <v>0</v>
      </c>
      <c r="W213" s="341">
        <f>Investissements!X10*Investissements!$J43</f>
        <v>0</v>
      </c>
      <c r="X213" s="341">
        <f>Investissements!Y10*Investissements!$J43</f>
        <v>0</v>
      </c>
      <c r="Y213" s="341">
        <f>Investissements!Z10*Investissements!$J43</f>
        <v>0</v>
      </c>
      <c r="Z213" s="341">
        <f>Investissements!AA10*Investissements!$J43</f>
        <v>0</v>
      </c>
      <c r="AA213" s="341">
        <f>Investissements!AB10*Investissements!$J43</f>
        <v>0</v>
      </c>
      <c r="AB213" s="341">
        <f t="shared" si="62"/>
        <v>0</v>
      </c>
      <c r="AC213" s="341">
        <f>Investissements!AD10*Investissements!$J43</f>
        <v>0</v>
      </c>
      <c r="AD213" s="341">
        <f>Investissements!AE10*Investissements!$J43</f>
        <v>0</v>
      </c>
      <c r="AE213" s="341">
        <f t="shared" si="63"/>
        <v>0</v>
      </c>
      <c r="AF213" s="341">
        <f>Investissements!AG10*Investissements!$J43</f>
        <v>0</v>
      </c>
      <c r="AG213" s="341">
        <f>Investissements!AH10*Investissements!$J43</f>
        <v>0</v>
      </c>
      <c r="AH213" s="341">
        <f t="shared" si="64"/>
        <v>0</v>
      </c>
      <c r="AI213" s="341">
        <f>Investissements!AJ10*Investissements!$J43</f>
        <v>0</v>
      </c>
      <c r="AJ213" s="341">
        <f>Investissements!AK10*Investissements!$J43</f>
        <v>0</v>
      </c>
      <c r="AK213" s="341">
        <f t="shared" si="65"/>
        <v>0</v>
      </c>
      <c r="AM213" s="353">
        <f>Investissements!AO10*Investissements!$J43</f>
        <v>0</v>
      </c>
      <c r="AN213" s="353">
        <f>Investissements!AP10*Investissements!$J43</f>
        <v>0</v>
      </c>
      <c r="AO213" s="353">
        <f>Investissements!AQ10*Investissements!$J43</f>
        <v>0</v>
      </c>
      <c r="AP213" s="353">
        <f>Investissements!AR10*Investissements!$J43</f>
        <v>0</v>
      </c>
      <c r="AQ213" s="353">
        <f>Investissements!AS10*Investissements!$J43</f>
        <v>0</v>
      </c>
    </row>
    <row r="214" spans="2:43" ht="15" customHeight="1">
      <c r="B214" s="377">
        <f>Investissements!C11</f>
        <v>0</v>
      </c>
      <c r="C214" s="341">
        <f>Investissements!D11*Investissements!$J44</f>
        <v>0</v>
      </c>
      <c r="D214" s="341">
        <f>Investissements!E11*Investissements!$J44</f>
        <v>0</v>
      </c>
      <c r="E214" s="341">
        <f>Investissements!F11*Investissements!$J44</f>
        <v>0</v>
      </c>
      <c r="F214" s="341">
        <f>Investissements!G11*Investissements!$J44</f>
        <v>0</v>
      </c>
      <c r="G214" s="341">
        <f>Investissements!H11*Investissements!$J44</f>
        <v>0</v>
      </c>
      <c r="H214" s="341">
        <f>Investissements!I11*Investissements!$J44</f>
        <v>0</v>
      </c>
      <c r="I214" s="341">
        <f>Investissements!J11*Investissements!$J44</f>
        <v>0</v>
      </c>
      <c r="J214" s="341">
        <f>Investissements!K11*Investissements!$J44</f>
        <v>0</v>
      </c>
      <c r="K214" s="341">
        <f>Investissements!L11*Investissements!$J44</f>
        <v>0</v>
      </c>
      <c r="L214" s="341">
        <f>Investissements!M11*Investissements!$J44</f>
        <v>0</v>
      </c>
      <c r="M214" s="341">
        <f>Investissements!N11*Investissements!$J44</f>
        <v>0</v>
      </c>
      <c r="N214" s="341">
        <f>Investissements!O11*Investissements!$J44</f>
        <v>0</v>
      </c>
      <c r="O214" s="341">
        <f t="shared" si="61"/>
        <v>0</v>
      </c>
      <c r="P214" s="341">
        <f>Investissements!Q11*Investissements!$J44</f>
        <v>0</v>
      </c>
      <c r="Q214" s="341">
        <f>Investissements!R11*Investissements!$J44</f>
        <v>0</v>
      </c>
      <c r="R214" s="341">
        <f>Investissements!S11*Investissements!$J44</f>
        <v>0</v>
      </c>
      <c r="S214" s="341">
        <f>Investissements!T11*Investissements!$J44</f>
        <v>0</v>
      </c>
      <c r="T214" s="341">
        <f>Investissements!U11*Investissements!$J44</f>
        <v>0</v>
      </c>
      <c r="U214" s="341">
        <f>Investissements!V11*Investissements!$J44</f>
        <v>0</v>
      </c>
      <c r="V214" s="341">
        <f>Investissements!W11*Investissements!$J44</f>
        <v>0</v>
      </c>
      <c r="W214" s="341">
        <f>Investissements!X11*Investissements!$J44</f>
        <v>0</v>
      </c>
      <c r="X214" s="341">
        <f>Investissements!Y11*Investissements!$J44</f>
        <v>0</v>
      </c>
      <c r="Y214" s="341">
        <f>Investissements!Z11*Investissements!$J44</f>
        <v>0</v>
      </c>
      <c r="Z214" s="341">
        <f>Investissements!AA11*Investissements!$J44</f>
        <v>0</v>
      </c>
      <c r="AA214" s="341">
        <f>Investissements!AB11*Investissements!$J44</f>
        <v>0</v>
      </c>
      <c r="AB214" s="341">
        <f t="shared" si="62"/>
        <v>0</v>
      </c>
      <c r="AC214" s="341">
        <f>Investissements!AD11*Investissements!$J44</f>
        <v>0</v>
      </c>
      <c r="AD214" s="341">
        <f>Investissements!AE11*Investissements!$J44</f>
        <v>0</v>
      </c>
      <c r="AE214" s="341">
        <f t="shared" si="63"/>
        <v>0</v>
      </c>
      <c r="AF214" s="341">
        <f>Investissements!AG11*Investissements!$J44</f>
        <v>0</v>
      </c>
      <c r="AG214" s="341">
        <f>Investissements!AH11*Investissements!$J44</f>
        <v>0</v>
      </c>
      <c r="AH214" s="341">
        <f t="shared" si="64"/>
        <v>0</v>
      </c>
      <c r="AI214" s="341">
        <f>Investissements!AJ11*Investissements!$J44</f>
        <v>0</v>
      </c>
      <c r="AJ214" s="341">
        <f>Investissements!AK11*Investissements!$J44</f>
        <v>0</v>
      </c>
      <c r="AK214" s="341">
        <f t="shared" si="65"/>
        <v>0</v>
      </c>
      <c r="AM214" s="353">
        <f>Investissements!AO11*Investissements!$J44</f>
        <v>0</v>
      </c>
      <c r="AN214" s="353">
        <f>Investissements!AP11*Investissements!$J44</f>
        <v>0</v>
      </c>
      <c r="AO214" s="353">
        <f>Investissements!AQ11*Investissements!$J44</f>
        <v>0</v>
      </c>
      <c r="AP214" s="353">
        <f>Investissements!AR11*Investissements!$J44</f>
        <v>0</v>
      </c>
      <c r="AQ214" s="353">
        <f>Investissements!AS11*Investissements!$J44</f>
        <v>0</v>
      </c>
    </row>
    <row r="215" spans="2:43" ht="15" customHeight="1">
      <c r="B215" s="377">
        <f>Investissements!C12</f>
        <v>0</v>
      </c>
      <c r="C215" s="341">
        <f>Investissements!D12*Investissements!$J45</f>
        <v>0</v>
      </c>
      <c r="D215" s="341">
        <f>Investissements!E12*Investissements!$J45</f>
        <v>0</v>
      </c>
      <c r="E215" s="341">
        <f>Investissements!F12*Investissements!$J45</f>
        <v>0</v>
      </c>
      <c r="F215" s="341">
        <f>Investissements!G12*Investissements!$J45</f>
        <v>0</v>
      </c>
      <c r="G215" s="341">
        <f>Investissements!H12*Investissements!$J45</f>
        <v>0</v>
      </c>
      <c r="H215" s="341">
        <f>Investissements!I12*Investissements!$J45</f>
        <v>0</v>
      </c>
      <c r="I215" s="341">
        <f>Investissements!J12*Investissements!$J45</f>
        <v>0</v>
      </c>
      <c r="J215" s="341">
        <f>Investissements!K12*Investissements!$J45</f>
        <v>0</v>
      </c>
      <c r="K215" s="341">
        <f>Investissements!L12*Investissements!$J45</f>
        <v>0</v>
      </c>
      <c r="L215" s="341">
        <f>Investissements!M12*Investissements!$J45</f>
        <v>0</v>
      </c>
      <c r="M215" s="341">
        <f>Investissements!N12*Investissements!$J45</f>
        <v>0</v>
      </c>
      <c r="N215" s="341">
        <f>Investissements!O12*Investissements!$J45</f>
        <v>0</v>
      </c>
      <c r="O215" s="341">
        <f t="shared" si="61"/>
        <v>0</v>
      </c>
      <c r="P215" s="341">
        <f>Investissements!Q12*Investissements!$J45</f>
        <v>0</v>
      </c>
      <c r="Q215" s="341">
        <f>Investissements!R12*Investissements!$J45</f>
        <v>0</v>
      </c>
      <c r="R215" s="341">
        <f>Investissements!S12*Investissements!$J45</f>
        <v>0</v>
      </c>
      <c r="S215" s="341">
        <f>Investissements!T12*Investissements!$J45</f>
        <v>0</v>
      </c>
      <c r="T215" s="341">
        <f>Investissements!U12*Investissements!$J45</f>
        <v>0</v>
      </c>
      <c r="U215" s="341">
        <f>Investissements!V12*Investissements!$J45</f>
        <v>0</v>
      </c>
      <c r="V215" s="341">
        <f>Investissements!W12*Investissements!$J45</f>
        <v>0</v>
      </c>
      <c r="W215" s="341">
        <f>Investissements!X12*Investissements!$J45</f>
        <v>0</v>
      </c>
      <c r="X215" s="341">
        <f>Investissements!Y12*Investissements!$J45</f>
        <v>0</v>
      </c>
      <c r="Y215" s="341">
        <f>Investissements!Z12*Investissements!$J45</f>
        <v>0</v>
      </c>
      <c r="Z215" s="341">
        <f>Investissements!AA12*Investissements!$J45</f>
        <v>0</v>
      </c>
      <c r="AA215" s="341">
        <f>Investissements!AB12*Investissements!$J45</f>
        <v>0</v>
      </c>
      <c r="AB215" s="341">
        <f t="shared" si="62"/>
        <v>0</v>
      </c>
      <c r="AC215" s="341">
        <f>Investissements!AD12*Investissements!$J45</f>
        <v>0</v>
      </c>
      <c r="AD215" s="341">
        <f>Investissements!AE12*Investissements!$J45</f>
        <v>0</v>
      </c>
      <c r="AE215" s="341">
        <f t="shared" si="63"/>
        <v>0</v>
      </c>
      <c r="AF215" s="341">
        <f>Investissements!AG12*Investissements!$J45</f>
        <v>0</v>
      </c>
      <c r="AG215" s="341">
        <f>Investissements!AH12*Investissements!$J45</f>
        <v>0</v>
      </c>
      <c r="AH215" s="341">
        <f t="shared" si="64"/>
        <v>0</v>
      </c>
      <c r="AI215" s="341">
        <f>Investissements!AJ12*Investissements!$J45</f>
        <v>0</v>
      </c>
      <c r="AJ215" s="341">
        <f>Investissements!AK12*Investissements!$J45</f>
        <v>0</v>
      </c>
      <c r="AK215" s="341">
        <f t="shared" si="65"/>
        <v>0</v>
      </c>
      <c r="AM215" s="353">
        <f>Investissements!AO12*Investissements!$J45</f>
        <v>0</v>
      </c>
      <c r="AN215" s="353">
        <f>Investissements!AP12*Investissements!$J45</f>
        <v>0</v>
      </c>
      <c r="AO215" s="353">
        <f>Investissements!AQ12*Investissements!$J45</f>
        <v>0</v>
      </c>
      <c r="AP215" s="353">
        <f>Investissements!AR12*Investissements!$J45</f>
        <v>0</v>
      </c>
      <c r="AQ215" s="353">
        <f>Investissements!AS12*Investissements!$J45</f>
        <v>0</v>
      </c>
    </row>
    <row r="216" spans="2:43" ht="15" customHeight="1">
      <c r="B216" s="377">
        <f>Investissements!C13</f>
        <v>0</v>
      </c>
      <c r="C216" s="341">
        <f>Investissements!D13*Investissements!$J46</f>
        <v>0</v>
      </c>
      <c r="D216" s="341">
        <f>Investissements!E13*Investissements!$J46</f>
        <v>0</v>
      </c>
      <c r="E216" s="341">
        <f>Investissements!F13*Investissements!$J46</f>
        <v>0</v>
      </c>
      <c r="F216" s="341">
        <f>Investissements!G13*Investissements!$J46</f>
        <v>0</v>
      </c>
      <c r="G216" s="341">
        <f>Investissements!H13*Investissements!$J46</f>
        <v>0</v>
      </c>
      <c r="H216" s="341">
        <f>Investissements!I13*Investissements!$J46</f>
        <v>0</v>
      </c>
      <c r="I216" s="341">
        <f>Investissements!J13*Investissements!$J46</f>
        <v>0</v>
      </c>
      <c r="J216" s="341">
        <f>Investissements!K13*Investissements!$J46</f>
        <v>0</v>
      </c>
      <c r="K216" s="341">
        <f>Investissements!L13*Investissements!$J46</f>
        <v>0</v>
      </c>
      <c r="L216" s="341">
        <f>Investissements!M13*Investissements!$J46</f>
        <v>0</v>
      </c>
      <c r="M216" s="341">
        <f>Investissements!N13*Investissements!$J46</f>
        <v>0</v>
      </c>
      <c r="N216" s="341">
        <f>Investissements!O13*Investissements!$J46</f>
        <v>0</v>
      </c>
      <c r="O216" s="341">
        <f t="shared" si="61"/>
        <v>0</v>
      </c>
      <c r="P216" s="341">
        <f>Investissements!Q13*Investissements!$J46</f>
        <v>0</v>
      </c>
      <c r="Q216" s="341">
        <f>Investissements!R13*Investissements!$J46</f>
        <v>0</v>
      </c>
      <c r="R216" s="341">
        <f>Investissements!S13*Investissements!$J46</f>
        <v>0</v>
      </c>
      <c r="S216" s="341">
        <f>Investissements!T13*Investissements!$J46</f>
        <v>0</v>
      </c>
      <c r="T216" s="341">
        <f>Investissements!U13*Investissements!$J46</f>
        <v>0</v>
      </c>
      <c r="U216" s="341">
        <f>Investissements!V13*Investissements!$J46</f>
        <v>0</v>
      </c>
      <c r="V216" s="341">
        <f>Investissements!W13*Investissements!$J46</f>
        <v>0</v>
      </c>
      <c r="W216" s="341">
        <f>Investissements!X13*Investissements!$J46</f>
        <v>0</v>
      </c>
      <c r="X216" s="341">
        <f>Investissements!Y13*Investissements!$J46</f>
        <v>0</v>
      </c>
      <c r="Y216" s="341">
        <f>Investissements!Z13*Investissements!$J46</f>
        <v>0</v>
      </c>
      <c r="Z216" s="341">
        <f>Investissements!AA13*Investissements!$J46</f>
        <v>0</v>
      </c>
      <c r="AA216" s="341">
        <f>Investissements!AB13*Investissements!$J46</f>
        <v>0</v>
      </c>
      <c r="AB216" s="341">
        <f t="shared" si="62"/>
        <v>0</v>
      </c>
      <c r="AC216" s="341">
        <f>Investissements!AD13*Investissements!$J46</f>
        <v>0</v>
      </c>
      <c r="AD216" s="341">
        <f>Investissements!AE13*Investissements!$J46</f>
        <v>0</v>
      </c>
      <c r="AE216" s="341">
        <f t="shared" si="63"/>
        <v>0</v>
      </c>
      <c r="AF216" s="341">
        <f>Investissements!AG13*Investissements!$J46</f>
        <v>0</v>
      </c>
      <c r="AG216" s="341">
        <f>Investissements!AH13*Investissements!$J46</f>
        <v>0</v>
      </c>
      <c r="AH216" s="341">
        <f t="shared" si="64"/>
        <v>0</v>
      </c>
      <c r="AI216" s="341">
        <f>Investissements!AJ13*Investissements!$J46</f>
        <v>0</v>
      </c>
      <c r="AJ216" s="341">
        <f>Investissements!AK13*Investissements!$J46</f>
        <v>0</v>
      </c>
      <c r="AK216" s="341">
        <f t="shared" si="65"/>
        <v>0</v>
      </c>
      <c r="AM216" s="353">
        <f>Investissements!AO13*Investissements!$J46</f>
        <v>0</v>
      </c>
      <c r="AN216" s="353">
        <f>Investissements!AP13*Investissements!$J46</f>
        <v>0</v>
      </c>
      <c r="AO216" s="353">
        <f>Investissements!AQ13*Investissements!$J46</f>
        <v>0</v>
      </c>
      <c r="AP216" s="353">
        <f>Investissements!AR13*Investissements!$J46</f>
        <v>0</v>
      </c>
      <c r="AQ216" s="353">
        <f>Investissements!AS13*Investissements!$J46</f>
        <v>0</v>
      </c>
    </row>
    <row r="217" spans="2:43" ht="15" customHeight="1">
      <c r="B217" s="377">
        <f>Investissements!C14</f>
        <v>0</v>
      </c>
      <c r="C217" s="341">
        <f>Investissements!D14*Investissements!$J47</f>
        <v>0</v>
      </c>
      <c r="D217" s="341">
        <f>Investissements!E14*Investissements!$J47</f>
        <v>0</v>
      </c>
      <c r="E217" s="341">
        <f>Investissements!F14*Investissements!$J47</f>
        <v>0</v>
      </c>
      <c r="F217" s="341">
        <f>Investissements!G14*Investissements!$J47</f>
        <v>0</v>
      </c>
      <c r="G217" s="341">
        <f>Investissements!H14*Investissements!$J47</f>
        <v>0</v>
      </c>
      <c r="H217" s="341">
        <f>Investissements!I14*Investissements!$J47</f>
        <v>0</v>
      </c>
      <c r="I217" s="341">
        <f>Investissements!J14*Investissements!$J47</f>
        <v>0</v>
      </c>
      <c r="J217" s="341">
        <f>Investissements!K14*Investissements!$J47</f>
        <v>0</v>
      </c>
      <c r="K217" s="341">
        <f>Investissements!L14*Investissements!$J47</f>
        <v>0</v>
      </c>
      <c r="L217" s="341">
        <f>Investissements!M14*Investissements!$J47</f>
        <v>0</v>
      </c>
      <c r="M217" s="341">
        <f>Investissements!N14*Investissements!$J47</f>
        <v>0</v>
      </c>
      <c r="N217" s="341">
        <f>Investissements!O14*Investissements!$J47</f>
        <v>0</v>
      </c>
      <c r="O217" s="341">
        <f t="shared" si="61"/>
        <v>0</v>
      </c>
      <c r="P217" s="341">
        <f>Investissements!Q14*Investissements!$J47</f>
        <v>0</v>
      </c>
      <c r="Q217" s="341">
        <f>Investissements!R14*Investissements!$J47</f>
        <v>0</v>
      </c>
      <c r="R217" s="341">
        <f>Investissements!S14*Investissements!$J47</f>
        <v>0</v>
      </c>
      <c r="S217" s="341">
        <f>Investissements!T14*Investissements!$J47</f>
        <v>0</v>
      </c>
      <c r="T217" s="341">
        <f>Investissements!U14*Investissements!$J47</f>
        <v>0</v>
      </c>
      <c r="U217" s="341">
        <f>Investissements!V14*Investissements!$J47</f>
        <v>0</v>
      </c>
      <c r="V217" s="341">
        <f>Investissements!W14*Investissements!$J47</f>
        <v>0</v>
      </c>
      <c r="W217" s="341">
        <f>Investissements!X14*Investissements!$J47</f>
        <v>0</v>
      </c>
      <c r="X217" s="341">
        <f>Investissements!Y14*Investissements!$J47</f>
        <v>0</v>
      </c>
      <c r="Y217" s="341">
        <f>Investissements!Z14*Investissements!$J47</f>
        <v>0</v>
      </c>
      <c r="Z217" s="341">
        <f>Investissements!AA14*Investissements!$J47</f>
        <v>0</v>
      </c>
      <c r="AA217" s="341">
        <f>Investissements!AB14*Investissements!$J47</f>
        <v>0</v>
      </c>
      <c r="AB217" s="341">
        <f t="shared" si="62"/>
        <v>0</v>
      </c>
      <c r="AC217" s="341">
        <f>Investissements!AD14*Investissements!$J47</f>
        <v>0</v>
      </c>
      <c r="AD217" s="341">
        <f>Investissements!AE14*Investissements!$J47</f>
        <v>0</v>
      </c>
      <c r="AE217" s="341">
        <f t="shared" si="63"/>
        <v>0</v>
      </c>
      <c r="AF217" s="341">
        <f>Investissements!AG14*Investissements!$J47</f>
        <v>0</v>
      </c>
      <c r="AG217" s="341">
        <f>Investissements!AH14*Investissements!$J47</f>
        <v>0</v>
      </c>
      <c r="AH217" s="341">
        <f t="shared" si="64"/>
        <v>0</v>
      </c>
      <c r="AI217" s="341">
        <f>Investissements!AJ14*Investissements!$J47</f>
        <v>0</v>
      </c>
      <c r="AJ217" s="341">
        <f>Investissements!AK14*Investissements!$J47</f>
        <v>0</v>
      </c>
      <c r="AK217" s="341">
        <f t="shared" si="65"/>
        <v>0</v>
      </c>
      <c r="AM217" s="353">
        <f>Investissements!AO14*Investissements!$J47</f>
        <v>0</v>
      </c>
      <c r="AN217" s="353">
        <f>Investissements!AP14*Investissements!$J47</f>
        <v>0</v>
      </c>
      <c r="AO217" s="353">
        <f>Investissements!AQ14*Investissements!$J47</f>
        <v>0</v>
      </c>
      <c r="AP217" s="353">
        <f>Investissements!AR14*Investissements!$J47</f>
        <v>0</v>
      </c>
      <c r="AQ217" s="353">
        <f>Investissements!AS14*Investissements!$J47</f>
        <v>0</v>
      </c>
    </row>
    <row r="218" spans="2:43" ht="15" customHeight="1">
      <c r="B218" s="377">
        <f>Investissements!C15</f>
        <v>0</v>
      </c>
      <c r="C218" s="341">
        <f>Investissements!D15*Investissements!$J48</f>
        <v>0</v>
      </c>
      <c r="D218" s="341">
        <f>Investissements!E15*Investissements!$J48</f>
        <v>0</v>
      </c>
      <c r="E218" s="341">
        <f>Investissements!F15*Investissements!$J48</f>
        <v>0</v>
      </c>
      <c r="F218" s="341">
        <f>Investissements!G15*Investissements!$J48</f>
        <v>0</v>
      </c>
      <c r="G218" s="341">
        <f>Investissements!H15*Investissements!$J48</f>
        <v>0</v>
      </c>
      <c r="H218" s="341">
        <f>Investissements!I15*Investissements!$J48</f>
        <v>0</v>
      </c>
      <c r="I218" s="341">
        <f>Investissements!J15*Investissements!$J48</f>
        <v>0</v>
      </c>
      <c r="J218" s="341">
        <f>Investissements!K15*Investissements!$J48</f>
        <v>0</v>
      </c>
      <c r="K218" s="341">
        <f>Investissements!L15*Investissements!$J48</f>
        <v>0</v>
      </c>
      <c r="L218" s="341">
        <f>Investissements!M15*Investissements!$J48</f>
        <v>0</v>
      </c>
      <c r="M218" s="341">
        <f>Investissements!N15*Investissements!$J48</f>
        <v>0</v>
      </c>
      <c r="N218" s="341">
        <f>Investissements!O15*Investissements!$J48</f>
        <v>0</v>
      </c>
      <c r="O218" s="341">
        <f t="shared" si="61"/>
        <v>0</v>
      </c>
      <c r="P218" s="341">
        <f>Investissements!Q15*Investissements!$J48</f>
        <v>0</v>
      </c>
      <c r="Q218" s="341">
        <f>Investissements!R15*Investissements!$J48</f>
        <v>0</v>
      </c>
      <c r="R218" s="341">
        <f>Investissements!S15*Investissements!$J48</f>
        <v>0</v>
      </c>
      <c r="S218" s="341">
        <f>Investissements!T15*Investissements!$J48</f>
        <v>0</v>
      </c>
      <c r="T218" s="341">
        <f>Investissements!U15*Investissements!$J48</f>
        <v>0</v>
      </c>
      <c r="U218" s="341">
        <f>Investissements!V15*Investissements!$J48</f>
        <v>0</v>
      </c>
      <c r="V218" s="341">
        <f>Investissements!W15*Investissements!$J48</f>
        <v>0</v>
      </c>
      <c r="W218" s="341">
        <f>Investissements!X15*Investissements!$J48</f>
        <v>0</v>
      </c>
      <c r="X218" s="341">
        <f>Investissements!Y15*Investissements!$J48</f>
        <v>0</v>
      </c>
      <c r="Y218" s="341">
        <f>Investissements!Z15*Investissements!$J48</f>
        <v>0</v>
      </c>
      <c r="Z218" s="341">
        <f>Investissements!AA15*Investissements!$J48</f>
        <v>0</v>
      </c>
      <c r="AA218" s="341">
        <f>Investissements!AB15*Investissements!$J48</f>
        <v>0</v>
      </c>
      <c r="AB218" s="341">
        <f t="shared" si="62"/>
        <v>0</v>
      </c>
      <c r="AC218" s="341">
        <f>Investissements!AD15*Investissements!$J48</f>
        <v>0</v>
      </c>
      <c r="AD218" s="341">
        <f>Investissements!AE15*Investissements!$J48</f>
        <v>0</v>
      </c>
      <c r="AE218" s="341">
        <f t="shared" si="63"/>
        <v>0</v>
      </c>
      <c r="AF218" s="341">
        <f>Investissements!AG15*Investissements!$J48</f>
        <v>0</v>
      </c>
      <c r="AG218" s="341">
        <f>Investissements!AH15*Investissements!$J48</f>
        <v>0</v>
      </c>
      <c r="AH218" s="341">
        <f t="shared" si="64"/>
        <v>0</v>
      </c>
      <c r="AI218" s="341">
        <f>Investissements!AJ15*Investissements!$J48</f>
        <v>0</v>
      </c>
      <c r="AJ218" s="341">
        <f>Investissements!AK15*Investissements!$J48</f>
        <v>0</v>
      </c>
      <c r="AK218" s="341">
        <f t="shared" si="65"/>
        <v>0</v>
      </c>
      <c r="AM218" s="353">
        <f>Investissements!AO15*Investissements!$J48</f>
        <v>0</v>
      </c>
      <c r="AN218" s="353">
        <f>Investissements!AP15*Investissements!$J48</f>
        <v>0</v>
      </c>
      <c r="AO218" s="353">
        <f>Investissements!AQ15*Investissements!$J48</f>
        <v>0</v>
      </c>
      <c r="AP218" s="353">
        <f>Investissements!AR15*Investissements!$J48</f>
        <v>0</v>
      </c>
      <c r="AQ218" s="353">
        <f>Investissements!AS15*Investissements!$J48</f>
        <v>0</v>
      </c>
    </row>
    <row r="219" spans="2:43" ht="15" customHeight="1">
      <c r="B219" s="377">
        <f>Investissements!C16</f>
        <v>0</v>
      </c>
      <c r="C219" s="341">
        <f>Investissements!D16*Investissements!$J49</f>
        <v>0</v>
      </c>
      <c r="D219" s="341">
        <f>Investissements!E16*Investissements!$J49</f>
        <v>0</v>
      </c>
      <c r="E219" s="341">
        <f>Investissements!F16*Investissements!$J49</f>
        <v>0</v>
      </c>
      <c r="F219" s="341">
        <f>Investissements!G16*Investissements!$J49</f>
        <v>0</v>
      </c>
      <c r="G219" s="341">
        <f>Investissements!H16*Investissements!$J49</f>
        <v>0</v>
      </c>
      <c r="H219" s="341">
        <f>Investissements!I16*Investissements!$J49</f>
        <v>0</v>
      </c>
      <c r="I219" s="341">
        <f>Investissements!J16*Investissements!$J49</f>
        <v>0</v>
      </c>
      <c r="J219" s="341">
        <f>Investissements!K16*Investissements!$J49</f>
        <v>0</v>
      </c>
      <c r="K219" s="341">
        <f>Investissements!L16*Investissements!$J49</f>
        <v>0</v>
      </c>
      <c r="L219" s="341">
        <f>Investissements!M16*Investissements!$J49</f>
        <v>0</v>
      </c>
      <c r="M219" s="341">
        <f>Investissements!N16*Investissements!$J49</f>
        <v>0</v>
      </c>
      <c r="N219" s="341">
        <f>Investissements!O16*Investissements!$J49</f>
        <v>0</v>
      </c>
      <c r="O219" s="341">
        <f t="shared" si="61"/>
        <v>0</v>
      </c>
      <c r="P219" s="341">
        <f>Investissements!Q16*Investissements!$J49</f>
        <v>0</v>
      </c>
      <c r="Q219" s="341">
        <f>Investissements!R16*Investissements!$J49</f>
        <v>0</v>
      </c>
      <c r="R219" s="341">
        <f>Investissements!S16*Investissements!$J49</f>
        <v>0</v>
      </c>
      <c r="S219" s="341">
        <f>Investissements!T16*Investissements!$J49</f>
        <v>0</v>
      </c>
      <c r="T219" s="341">
        <f>Investissements!U16*Investissements!$J49</f>
        <v>0</v>
      </c>
      <c r="U219" s="341">
        <f>Investissements!V16*Investissements!$J49</f>
        <v>0</v>
      </c>
      <c r="V219" s="341">
        <f>Investissements!W16*Investissements!$J49</f>
        <v>0</v>
      </c>
      <c r="W219" s="341">
        <f>Investissements!X16*Investissements!$J49</f>
        <v>0</v>
      </c>
      <c r="X219" s="341">
        <f>Investissements!Y16*Investissements!$J49</f>
        <v>0</v>
      </c>
      <c r="Y219" s="341">
        <f>Investissements!Z16*Investissements!$J49</f>
        <v>0</v>
      </c>
      <c r="Z219" s="341">
        <f>Investissements!AA16*Investissements!$J49</f>
        <v>0</v>
      </c>
      <c r="AA219" s="341">
        <f>Investissements!AB16*Investissements!$J49</f>
        <v>0</v>
      </c>
      <c r="AB219" s="341">
        <f t="shared" si="62"/>
        <v>0</v>
      </c>
      <c r="AC219" s="341">
        <f>Investissements!AD16*Investissements!$J49</f>
        <v>0</v>
      </c>
      <c r="AD219" s="341">
        <f>Investissements!AE16*Investissements!$J49</f>
        <v>0</v>
      </c>
      <c r="AE219" s="341">
        <f t="shared" si="63"/>
        <v>0</v>
      </c>
      <c r="AF219" s="341">
        <f>Investissements!AG16*Investissements!$J49</f>
        <v>0</v>
      </c>
      <c r="AG219" s="341">
        <f>Investissements!AH16*Investissements!$J49</f>
        <v>0</v>
      </c>
      <c r="AH219" s="341">
        <f t="shared" si="64"/>
        <v>0</v>
      </c>
      <c r="AI219" s="341">
        <f>Investissements!AJ16*Investissements!$J49</f>
        <v>0</v>
      </c>
      <c r="AJ219" s="341">
        <f>Investissements!AK16*Investissements!$J49</f>
        <v>0</v>
      </c>
      <c r="AK219" s="341">
        <f t="shared" si="65"/>
        <v>0</v>
      </c>
      <c r="AM219" s="353">
        <f>Investissements!AO16*Investissements!$J49</f>
        <v>0</v>
      </c>
      <c r="AN219" s="353">
        <f>Investissements!AP16*Investissements!$J49</f>
        <v>0</v>
      </c>
      <c r="AO219" s="353">
        <f>Investissements!AQ16*Investissements!$J49</f>
        <v>0</v>
      </c>
      <c r="AP219" s="353">
        <f>Investissements!AR16*Investissements!$J49</f>
        <v>0</v>
      </c>
      <c r="AQ219" s="353">
        <f>Investissements!AS16*Investissements!$J49</f>
        <v>0</v>
      </c>
    </row>
    <row r="220" spans="2:43" ht="15" customHeight="1">
      <c r="B220" s="377">
        <f>Investissements!C17</f>
        <v>0</v>
      </c>
      <c r="C220" s="341">
        <f>Investissements!D17*Investissements!$J50</f>
        <v>0</v>
      </c>
      <c r="D220" s="341">
        <f>Investissements!E17*Investissements!$J50</f>
        <v>0</v>
      </c>
      <c r="E220" s="341">
        <f>Investissements!F17*Investissements!$J50</f>
        <v>0</v>
      </c>
      <c r="F220" s="341">
        <f>Investissements!G17*Investissements!$J50</f>
        <v>0</v>
      </c>
      <c r="G220" s="341">
        <f>Investissements!H17*Investissements!$J50</f>
        <v>0</v>
      </c>
      <c r="H220" s="341">
        <f>Investissements!I17*Investissements!$J50</f>
        <v>0</v>
      </c>
      <c r="I220" s="341">
        <f>Investissements!J17*Investissements!$J50</f>
        <v>0</v>
      </c>
      <c r="J220" s="341">
        <f>Investissements!K17*Investissements!$J50</f>
        <v>0</v>
      </c>
      <c r="K220" s="341">
        <f>Investissements!L17*Investissements!$J50</f>
        <v>0</v>
      </c>
      <c r="L220" s="341">
        <f>Investissements!M17*Investissements!$J50</f>
        <v>0</v>
      </c>
      <c r="M220" s="341">
        <f>Investissements!N17*Investissements!$J50</f>
        <v>0</v>
      </c>
      <c r="N220" s="341">
        <f>Investissements!O17*Investissements!$J50</f>
        <v>0</v>
      </c>
      <c r="O220" s="341">
        <f t="shared" si="61"/>
        <v>0</v>
      </c>
      <c r="P220" s="341">
        <f>Investissements!Q17*Investissements!$J50</f>
        <v>0</v>
      </c>
      <c r="Q220" s="341">
        <f>Investissements!R17*Investissements!$J50</f>
        <v>0</v>
      </c>
      <c r="R220" s="341">
        <f>Investissements!S17*Investissements!$J50</f>
        <v>0</v>
      </c>
      <c r="S220" s="341">
        <f>Investissements!T17*Investissements!$J50</f>
        <v>0</v>
      </c>
      <c r="T220" s="341">
        <f>Investissements!U17*Investissements!$J50</f>
        <v>0</v>
      </c>
      <c r="U220" s="341">
        <f>Investissements!V17*Investissements!$J50</f>
        <v>0</v>
      </c>
      <c r="V220" s="341">
        <f>Investissements!W17*Investissements!$J50</f>
        <v>0</v>
      </c>
      <c r="W220" s="341">
        <f>Investissements!X17*Investissements!$J50</f>
        <v>0</v>
      </c>
      <c r="X220" s="341">
        <f>Investissements!Y17*Investissements!$J50</f>
        <v>0</v>
      </c>
      <c r="Y220" s="341">
        <f>Investissements!Z17*Investissements!$J50</f>
        <v>0</v>
      </c>
      <c r="Z220" s="341">
        <f>Investissements!AA17*Investissements!$J50</f>
        <v>0</v>
      </c>
      <c r="AA220" s="341">
        <f>Investissements!AB17*Investissements!$J50</f>
        <v>0</v>
      </c>
      <c r="AB220" s="341">
        <f t="shared" si="62"/>
        <v>0</v>
      </c>
      <c r="AC220" s="341">
        <f>Investissements!AD17*Investissements!$J50</f>
        <v>0</v>
      </c>
      <c r="AD220" s="341">
        <f>Investissements!AE17*Investissements!$J50</f>
        <v>0</v>
      </c>
      <c r="AE220" s="341">
        <f t="shared" si="63"/>
        <v>0</v>
      </c>
      <c r="AF220" s="341">
        <f>Investissements!AG17*Investissements!$J50</f>
        <v>0</v>
      </c>
      <c r="AG220" s="341">
        <f>Investissements!AH17*Investissements!$J50</f>
        <v>0</v>
      </c>
      <c r="AH220" s="341">
        <f t="shared" si="64"/>
        <v>0</v>
      </c>
      <c r="AI220" s="341">
        <f>Investissements!AJ17*Investissements!$J50</f>
        <v>0</v>
      </c>
      <c r="AJ220" s="341">
        <f>Investissements!AK17*Investissements!$J50</f>
        <v>0</v>
      </c>
      <c r="AK220" s="341">
        <f t="shared" si="65"/>
        <v>0</v>
      </c>
      <c r="AM220" s="353">
        <f>Investissements!AO17*Investissements!$J50</f>
        <v>0</v>
      </c>
      <c r="AN220" s="353">
        <f>Investissements!AP17*Investissements!$J50</f>
        <v>0</v>
      </c>
      <c r="AO220" s="353">
        <f>Investissements!AQ17*Investissements!$J50</f>
        <v>0</v>
      </c>
      <c r="AP220" s="353">
        <f>Investissements!AR17*Investissements!$J50</f>
        <v>0</v>
      </c>
      <c r="AQ220" s="353">
        <f>Investissements!AS17*Investissements!$J50</f>
        <v>0</v>
      </c>
    </row>
    <row r="221" spans="2:43" ht="15" customHeight="1">
      <c r="B221" s="377">
        <f>Investissements!C18</f>
        <v>0</v>
      </c>
      <c r="C221" s="341">
        <f>Investissements!D18*Investissements!$J51</f>
        <v>0</v>
      </c>
      <c r="D221" s="341">
        <f>Investissements!E18*Investissements!$J51</f>
        <v>0</v>
      </c>
      <c r="E221" s="341">
        <f>Investissements!F18*Investissements!$J51</f>
        <v>0</v>
      </c>
      <c r="F221" s="341">
        <f>Investissements!G18*Investissements!$J51</f>
        <v>0</v>
      </c>
      <c r="G221" s="341">
        <f>Investissements!H18*Investissements!$J51</f>
        <v>0</v>
      </c>
      <c r="H221" s="341">
        <f>Investissements!I18*Investissements!$J51</f>
        <v>0</v>
      </c>
      <c r="I221" s="341">
        <f>Investissements!J18*Investissements!$J51</f>
        <v>0</v>
      </c>
      <c r="J221" s="341">
        <f>Investissements!K18*Investissements!$J51</f>
        <v>0</v>
      </c>
      <c r="K221" s="341">
        <f>Investissements!L18*Investissements!$J51</f>
        <v>0</v>
      </c>
      <c r="L221" s="341">
        <f>Investissements!M18*Investissements!$J51</f>
        <v>0</v>
      </c>
      <c r="M221" s="341">
        <f>Investissements!N18*Investissements!$J51</f>
        <v>0</v>
      </c>
      <c r="N221" s="341">
        <f>Investissements!O18*Investissements!$J51</f>
        <v>0</v>
      </c>
      <c r="O221" s="341">
        <f t="shared" si="61"/>
        <v>0</v>
      </c>
      <c r="P221" s="341">
        <f>Investissements!Q18*Investissements!$J51</f>
        <v>0</v>
      </c>
      <c r="Q221" s="341">
        <f>Investissements!R18*Investissements!$J51</f>
        <v>0</v>
      </c>
      <c r="R221" s="341">
        <f>Investissements!S18*Investissements!$J51</f>
        <v>0</v>
      </c>
      <c r="S221" s="341">
        <f>Investissements!T18*Investissements!$J51</f>
        <v>0</v>
      </c>
      <c r="T221" s="341">
        <f>Investissements!U18*Investissements!$J51</f>
        <v>0</v>
      </c>
      <c r="U221" s="341">
        <f>Investissements!V18*Investissements!$J51</f>
        <v>0</v>
      </c>
      <c r="V221" s="341">
        <f>Investissements!W18*Investissements!$J51</f>
        <v>0</v>
      </c>
      <c r="W221" s="341">
        <f>Investissements!X18*Investissements!$J51</f>
        <v>0</v>
      </c>
      <c r="X221" s="341">
        <f>Investissements!Y18*Investissements!$J51</f>
        <v>0</v>
      </c>
      <c r="Y221" s="341">
        <f>Investissements!Z18*Investissements!$J51</f>
        <v>0</v>
      </c>
      <c r="Z221" s="341">
        <f>Investissements!AA18*Investissements!$J51</f>
        <v>0</v>
      </c>
      <c r="AA221" s="341">
        <f>Investissements!AB18*Investissements!$J51</f>
        <v>0</v>
      </c>
      <c r="AB221" s="341">
        <f t="shared" si="62"/>
        <v>0</v>
      </c>
      <c r="AC221" s="341">
        <f>Investissements!AD18*Investissements!$J51</f>
        <v>0</v>
      </c>
      <c r="AD221" s="341">
        <f>Investissements!AE18*Investissements!$J51</f>
        <v>0</v>
      </c>
      <c r="AE221" s="341">
        <f t="shared" si="63"/>
        <v>0</v>
      </c>
      <c r="AF221" s="341">
        <f>Investissements!AG18*Investissements!$J51</f>
        <v>0</v>
      </c>
      <c r="AG221" s="341">
        <f>Investissements!AH18*Investissements!$J51</f>
        <v>0</v>
      </c>
      <c r="AH221" s="341">
        <f t="shared" si="64"/>
        <v>0</v>
      </c>
      <c r="AI221" s="341">
        <f>Investissements!AJ18*Investissements!$J51</f>
        <v>0</v>
      </c>
      <c r="AJ221" s="341">
        <f>Investissements!AK18*Investissements!$J51</f>
        <v>0</v>
      </c>
      <c r="AK221" s="341">
        <f t="shared" si="65"/>
        <v>0</v>
      </c>
      <c r="AM221" s="353">
        <f>Investissements!AO18*Investissements!$J51</f>
        <v>0</v>
      </c>
      <c r="AN221" s="353">
        <f>Investissements!AP18*Investissements!$J51</f>
        <v>0</v>
      </c>
      <c r="AO221" s="353">
        <f>Investissements!AQ18*Investissements!$J51</f>
        <v>0</v>
      </c>
      <c r="AP221" s="353">
        <f>Investissements!AR18*Investissements!$J51</f>
        <v>0</v>
      </c>
      <c r="AQ221" s="353">
        <f>Investissements!AS18*Investissements!$J51</f>
        <v>0</v>
      </c>
    </row>
    <row r="222" spans="2:43" ht="15" customHeight="1">
      <c r="B222" s="377">
        <f>Investissements!C19</f>
        <v>0</v>
      </c>
      <c r="C222" s="341">
        <f>Investissements!D19*Investissements!$J52</f>
        <v>0</v>
      </c>
      <c r="D222" s="341">
        <f>Investissements!E19*Investissements!$J52</f>
        <v>0</v>
      </c>
      <c r="E222" s="341">
        <f>Investissements!F19*Investissements!$J52</f>
        <v>0</v>
      </c>
      <c r="F222" s="341">
        <f>Investissements!G19*Investissements!$J52</f>
        <v>0</v>
      </c>
      <c r="G222" s="341">
        <f>Investissements!H19*Investissements!$J52</f>
        <v>0</v>
      </c>
      <c r="H222" s="341">
        <f>Investissements!I19*Investissements!$J52</f>
        <v>0</v>
      </c>
      <c r="I222" s="341">
        <f>Investissements!J19*Investissements!$J52</f>
        <v>0</v>
      </c>
      <c r="J222" s="341">
        <f>Investissements!K19*Investissements!$J52</f>
        <v>0</v>
      </c>
      <c r="K222" s="341">
        <f>Investissements!L19*Investissements!$J52</f>
        <v>0</v>
      </c>
      <c r="L222" s="341">
        <f>Investissements!M19*Investissements!$J52</f>
        <v>0</v>
      </c>
      <c r="M222" s="341">
        <f>Investissements!N19*Investissements!$J52</f>
        <v>0</v>
      </c>
      <c r="N222" s="341">
        <f>Investissements!O19*Investissements!$J52</f>
        <v>0</v>
      </c>
      <c r="O222" s="341">
        <f t="shared" si="61"/>
        <v>0</v>
      </c>
      <c r="P222" s="341">
        <f>Investissements!Q19*Investissements!$J52</f>
        <v>0</v>
      </c>
      <c r="Q222" s="341">
        <f>Investissements!R19*Investissements!$J52</f>
        <v>0</v>
      </c>
      <c r="R222" s="341">
        <f>Investissements!S19*Investissements!$J52</f>
        <v>0</v>
      </c>
      <c r="S222" s="341">
        <f>Investissements!T19*Investissements!$J52</f>
        <v>0</v>
      </c>
      <c r="T222" s="341">
        <f>Investissements!U19*Investissements!$J52</f>
        <v>0</v>
      </c>
      <c r="U222" s="341">
        <f>Investissements!V19*Investissements!$J52</f>
        <v>0</v>
      </c>
      <c r="V222" s="341">
        <f>Investissements!W19*Investissements!$J52</f>
        <v>0</v>
      </c>
      <c r="W222" s="341">
        <f>Investissements!X19*Investissements!$J52</f>
        <v>0</v>
      </c>
      <c r="X222" s="341">
        <f>Investissements!Y19*Investissements!$J52</f>
        <v>0</v>
      </c>
      <c r="Y222" s="341">
        <f>Investissements!Z19*Investissements!$J52</f>
        <v>0</v>
      </c>
      <c r="Z222" s="341">
        <f>Investissements!AA19*Investissements!$J52</f>
        <v>0</v>
      </c>
      <c r="AA222" s="341">
        <f>Investissements!AB19*Investissements!$J52</f>
        <v>0</v>
      </c>
      <c r="AB222" s="341">
        <f t="shared" si="62"/>
        <v>0</v>
      </c>
      <c r="AC222" s="341">
        <f>Investissements!AD19*Investissements!$J52</f>
        <v>0</v>
      </c>
      <c r="AD222" s="341">
        <f>Investissements!AE19*Investissements!$J52</f>
        <v>0</v>
      </c>
      <c r="AE222" s="341">
        <f t="shared" si="63"/>
        <v>0</v>
      </c>
      <c r="AF222" s="341">
        <f>Investissements!AG19*Investissements!$J52</f>
        <v>0</v>
      </c>
      <c r="AG222" s="341">
        <f>Investissements!AH19*Investissements!$J52</f>
        <v>0</v>
      </c>
      <c r="AH222" s="341">
        <f t="shared" si="64"/>
        <v>0</v>
      </c>
      <c r="AI222" s="341">
        <f>Investissements!AJ19*Investissements!$J52</f>
        <v>0</v>
      </c>
      <c r="AJ222" s="341">
        <f>Investissements!AK19*Investissements!$J52</f>
        <v>0</v>
      </c>
      <c r="AK222" s="341">
        <f t="shared" si="65"/>
        <v>0</v>
      </c>
      <c r="AM222" s="353">
        <f>Investissements!AO19*Investissements!$J52</f>
        <v>0</v>
      </c>
      <c r="AN222" s="353">
        <f>Investissements!AP19*Investissements!$J52</f>
        <v>0</v>
      </c>
      <c r="AO222" s="353">
        <f>Investissements!AQ19*Investissements!$J52</f>
        <v>0</v>
      </c>
      <c r="AP222" s="353">
        <f>Investissements!AR19*Investissements!$J52</f>
        <v>0</v>
      </c>
      <c r="AQ222" s="353">
        <f>Investissements!AS19*Investissements!$J52</f>
        <v>0</v>
      </c>
    </row>
    <row r="223" spans="2:43" ht="15" customHeight="1">
      <c r="B223" s="377">
        <f>Investissements!C20</f>
        <v>0</v>
      </c>
      <c r="C223" s="341">
        <f>Investissements!D20*Investissements!$J53</f>
        <v>0</v>
      </c>
      <c r="D223" s="341">
        <f>Investissements!E20*Investissements!$J53</f>
        <v>0</v>
      </c>
      <c r="E223" s="341">
        <f>Investissements!F20*Investissements!$J53</f>
        <v>0</v>
      </c>
      <c r="F223" s="341">
        <f>Investissements!G20*Investissements!$J53</f>
        <v>0</v>
      </c>
      <c r="G223" s="341">
        <f>Investissements!H20*Investissements!$J53</f>
        <v>0</v>
      </c>
      <c r="H223" s="341">
        <f>Investissements!I20*Investissements!$J53</f>
        <v>0</v>
      </c>
      <c r="I223" s="341">
        <f>Investissements!J20*Investissements!$J53</f>
        <v>0</v>
      </c>
      <c r="J223" s="341">
        <f>Investissements!K20*Investissements!$J53</f>
        <v>0</v>
      </c>
      <c r="K223" s="341">
        <f>Investissements!L20*Investissements!$J53</f>
        <v>0</v>
      </c>
      <c r="L223" s="341">
        <f>Investissements!M20*Investissements!$J53</f>
        <v>0</v>
      </c>
      <c r="M223" s="341">
        <f>Investissements!N20*Investissements!$J53</f>
        <v>0</v>
      </c>
      <c r="N223" s="341">
        <f>Investissements!O20*Investissements!$J53</f>
        <v>0</v>
      </c>
      <c r="O223" s="341">
        <f t="shared" si="61"/>
        <v>0</v>
      </c>
      <c r="P223" s="341">
        <f>Investissements!Q20*Investissements!$J53</f>
        <v>0</v>
      </c>
      <c r="Q223" s="341">
        <f>Investissements!R20*Investissements!$J53</f>
        <v>0</v>
      </c>
      <c r="R223" s="341">
        <f>Investissements!S20*Investissements!$J53</f>
        <v>0</v>
      </c>
      <c r="S223" s="341">
        <f>Investissements!T20*Investissements!$J53</f>
        <v>0</v>
      </c>
      <c r="T223" s="341">
        <f>Investissements!U20*Investissements!$J53</f>
        <v>0</v>
      </c>
      <c r="U223" s="341">
        <f>Investissements!V20*Investissements!$J53</f>
        <v>0</v>
      </c>
      <c r="V223" s="341">
        <f>Investissements!W20*Investissements!$J53</f>
        <v>0</v>
      </c>
      <c r="W223" s="341">
        <f>Investissements!X20*Investissements!$J53</f>
        <v>0</v>
      </c>
      <c r="X223" s="341">
        <f>Investissements!Y20*Investissements!$J53</f>
        <v>0</v>
      </c>
      <c r="Y223" s="341">
        <f>Investissements!Z20*Investissements!$J53</f>
        <v>0</v>
      </c>
      <c r="Z223" s="341">
        <f>Investissements!AA20*Investissements!$J53</f>
        <v>0</v>
      </c>
      <c r="AA223" s="341">
        <f>Investissements!AB20*Investissements!$J53</f>
        <v>0</v>
      </c>
      <c r="AB223" s="341">
        <f t="shared" si="62"/>
        <v>0</v>
      </c>
      <c r="AC223" s="341">
        <f>Investissements!AD20*Investissements!$J53</f>
        <v>0</v>
      </c>
      <c r="AD223" s="341">
        <f>Investissements!AE20*Investissements!$J53</f>
        <v>0</v>
      </c>
      <c r="AE223" s="341">
        <f t="shared" si="63"/>
        <v>0</v>
      </c>
      <c r="AF223" s="341">
        <f>Investissements!AG20*Investissements!$J53</f>
        <v>0</v>
      </c>
      <c r="AG223" s="341">
        <f>Investissements!AH20*Investissements!$J53</f>
        <v>0</v>
      </c>
      <c r="AH223" s="341">
        <f t="shared" si="64"/>
        <v>0</v>
      </c>
      <c r="AI223" s="341">
        <f>Investissements!AJ20*Investissements!$J53</f>
        <v>0</v>
      </c>
      <c r="AJ223" s="341">
        <f>Investissements!AK20*Investissements!$J53</f>
        <v>0</v>
      </c>
      <c r="AK223" s="341">
        <f t="shared" si="65"/>
        <v>0</v>
      </c>
      <c r="AM223" s="353">
        <f>Investissements!AO20*Investissements!$J53</f>
        <v>0</v>
      </c>
      <c r="AN223" s="353">
        <f>Investissements!AP20*Investissements!$J53</f>
        <v>0</v>
      </c>
      <c r="AO223" s="353">
        <f>Investissements!AQ20*Investissements!$J53</f>
        <v>0</v>
      </c>
      <c r="AP223" s="353">
        <f>Investissements!AR20*Investissements!$J53</f>
        <v>0</v>
      </c>
      <c r="AQ223" s="353">
        <f>Investissements!AS20*Investissements!$J53</f>
        <v>0</v>
      </c>
    </row>
    <row r="224" spans="2:43" ht="15" customHeight="1">
      <c r="B224" s="377">
        <f>Investissements!C21</f>
        <v>0</v>
      </c>
      <c r="C224" s="341">
        <f>Investissements!D21*Investissements!$J54</f>
        <v>0</v>
      </c>
      <c r="D224" s="341">
        <f>Investissements!E21*Investissements!$J54</f>
        <v>0</v>
      </c>
      <c r="E224" s="341">
        <f>Investissements!F21*Investissements!$J54</f>
        <v>0</v>
      </c>
      <c r="F224" s="341">
        <f>Investissements!G21*Investissements!$J54</f>
        <v>0</v>
      </c>
      <c r="G224" s="341">
        <f>Investissements!H21*Investissements!$J54</f>
        <v>0</v>
      </c>
      <c r="H224" s="341">
        <f>Investissements!I21*Investissements!$J54</f>
        <v>0</v>
      </c>
      <c r="I224" s="341">
        <f>Investissements!J21*Investissements!$J54</f>
        <v>0</v>
      </c>
      <c r="J224" s="341">
        <f>Investissements!K21*Investissements!$J54</f>
        <v>0</v>
      </c>
      <c r="K224" s="341">
        <f>Investissements!L21*Investissements!$J54</f>
        <v>0</v>
      </c>
      <c r="L224" s="341">
        <f>Investissements!M21*Investissements!$J54</f>
        <v>0</v>
      </c>
      <c r="M224" s="341">
        <f>Investissements!N21*Investissements!$J54</f>
        <v>0</v>
      </c>
      <c r="N224" s="341">
        <f>Investissements!O21*Investissements!$J54</f>
        <v>0</v>
      </c>
      <c r="O224" s="341">
        <f t="shared" si="61"/>
        <v>0</v>
      </c>
      <c r="P224" s="341">
        <f>Investissements!Q21*Investissements!$J54</f>
        <v>0</v>
      </c>
      <c r="Q224" s="341">
        <f>Investissements!R21*Investissements!$J54</f>
        <v>0</v>
      </c>
      <c r="R224" s="341">
        <f>Investissements!S21*Investissements!$J54</f>
        <v>0</v>
      </c>
      <c r="S224" s="341">
        <f>Investissements!T21*Investissements!$J54</f>
        <v>0</v>
      </c>
      <c r="T224" s="341">
        <f>Investissements!U21*Investissements!$J54</f>
        <v>0</v>
      </c>
      <c r="U224" s="341">
        <f>Investissements!V21*Investissements!$J54</f>
        <v>0</v>
      </c>
      <c r="V224" s="341">
        <f>Investissements!W21*Investissements!$J54</f>
        <v>0</v>
      </c>
      <c r="W224" s="341">
        <f>Investissements!X21*Investissements!$J54</f>
        <v>0</v>
      </c>
      <c r="X224" s="341">
        <f>Investissements!Y21*Investissements!$J54</f>
        <v>0</v>
      </c>
      <c r="Y224" s="341">
        <f>Investissements!Z21*Investissements!$J54</f>
        <v>0</v>
      </c>
      <c r="Z224" s="341">
        <f>Investissements!AA21*Investissements!$J54</f>
        <v>0</v>
      </c>
      <c r="AA224" s="341">
        <f>Investissements!AB21*Investissements!$J54</f>
        <v>0</v>
      </c>
      <c r="AB224" s="341">
        <f t="shared" si="62"/>
        <v>0</v>
      </c>
      <c r="AC224" s="341">
        <f>Investissements!AD21*Investissements!$J54</f>
        <v>0</v>
      </c>
      <c r="AD224" s="341">
        <f>Investissements!AE21*Investissements!$J54</f>
        <v>0</v>
      </c>
      <c r="AE224" s="341">
        <f t="shared" si="63"/>
        <v>0</v>
      </c>
      <c r="AF224" s="341">
        <f>Investissements!AG21*Investissements!$J54</f>
        <v>0</v>
      </c>
      <c r="AG224" s="341">
        <f>Investissements!AH21*Investissements!$J54</f>
        <v>0</v>
      </c>
      <c r="AH224" s="341">
        <f t="shared" si="64"/>
        <v>0</v>
      </c>
      <c r="AI224" s="341">
        <f>Investissements!AJ21*Investissements!$J54</f>
        <v>0</v>
      </c>
      <c r="AJ224" s="341">
        <f>Investissements!AK21*Investissements!$J54</f>
        <v>0</v>
      </c>
      <c r="AK224" s="341">
        <f t="shared" si="65"/>
        <v>0</v>
      </c>
      <c r="AM224" s="353">
        <f>Investissements!AO21*Investissements!$J54</f>
        <v>0</v>
      </c>
      <c r="AN224" s="353">
        <f>Investissements!AP21*Investissements!$J54</f>
        <v>0</v>
      </c>
      <c r="AO224" s="353">
        <f>Investissements!AQ21*Investissements!$J54</f>
        <v>0</v>
      </c>
      <c r="AP224" s="353">
        <f>Investissements!AR21*Investissements!$J54</f>
        <v>0</v>
      </c>
      <c r="AQ224" s="353">
        <f>Investissements!AS21*Investissements!$J54</f>
        <v>0</v>
      </c>
    </row>
    <row r="225" spans="2:43" ht="15" customHeight="1">
      <c r="B225" s="377">
        <f>Investissements!C22</f>
        <v>0</v>
      </c>
      <c r="C225" s="341">
        <f>Investissements!D22*Investissements!$J55</f>
        <v>0</v>
      </c>
      <c r="D225" s="341">
        <f>Investissements!E22*Investissements!$J55</f>
        <v>0</v>
      </c>
      <c r="E225" s="341">
        <f>Investissements!F22*Investissements!$J55</f>
        <v>0</v>
      </c>
      <c r="F225" s="341">
        <f>Investissements!G22*Investissements!$J55</f>
        <v>0</v>
      </c>
      <c r="G225" s="341">
        <f>Investissements!H22*Investissements!$J55</f>
        <v>0</v>
      </c>
      <c r="H225" s="341">
        <f>Investissements!I22*Investissements!$J55</f>
        <v>0</v>
      </c>
      <c r="I225" s="341">
        <f>Investissements!J22*Investissements!$J55</f>
        <v>0</v>
      </c>
      <c r="J225" s="341">
        <f>Investissements!K22*Investissements!$J55</f>
        <v>0</v>
      </c>
      <c r="K225" s="341">
        <f>Investissements!L22*Investissements!$J55</f>
        <v>0</v>
      </c>
      <c r="L225" s="341">
        <f>Investissements!M22*Investissements!$J55</f>
        <v>0</v>
      </c>
      <c r="M225" s="341">
        <f>Investissements!N22*Investissements!$J55</f>
        <v>0</v>
      </c>
      <c r="N225" s="341">
        <f>Investissements!O22*Investissements!$J55</f>
        <v>0</v>
      </c>
      <c r="O225" s="341">
        <f t="shared" si="61"/>
        <v>0</v>
      </c>
      <c r="P225" s="341">
        <f>Investissements!Q22*Investissements!$J55</f>
        <v>0</v>
      </c>
      <c r="Q225" s="341">
        <f>Investissements!R22*Investissements!$J55</f>
        <v>0</v>
      </c>
      <c r="R225" s="341">
        <f>Investissements!S22*Investissements!$J55</f>
        <v>0</v>
      </c>
      <c r="S225" s="341">
        <f>Investissements!T22*Investissements!$J55</f>
        <v>0</v>
      </c>
      <c r="T225" s="341">
        <f>Investissements!U22*Investissements!$J55</f>
        <v>0</v>
      </c>
      <c r="U225" s="341">
        <f>Investissements!V22*Investissements!$J55</f>
        <v>0</v>
      </c>
      <c r="V225" s="341">
        <f>Investissements!W22*Investissements!$J55</f>
        <v>0</v>
      </c>
      <c r="W225" s="341">
        <f>Investissements!X22*Investissements!$J55</f>
        <v>0</v>
      </c>
      <c r="X225" s="341">
        <f>Investissements!Y22*Investissements!$J55</f>
        <v>0</v>
      </c>
      <c r="Y225" s="341">
        <f>Investissements!Z22*Investissements!$J55</f>
        <v>0</v>
      </c>
      <c r="Z225" s="341">
        <f>Investissements!AA22*Investissements!$J55</f>
        <v>0</v>
      </c>
      <c r="AA225" s="341">
        <f>Investissements!AB22*Investissements!$J55</f>
        <v>0</v>
      </c>
      <c r="AB225" s="341">
        <f t="shared" si="62"/>
        <v>0</v>
      </c>
      <c r="AC225" s="341">
        <f>Investissements!AD22*Investissements!$J55</f>
        <v>0</v>
      </c>
      <c r="AD225" s="341">
        <f>Investissements!AE22*Investissements!$J55</f>
        <v>0</v>
      </c>
      <c r="AE225" s="341">
        <f t="shared" si="63"/>
        <v>0</v>
      </c>
      <c r="AF225" s="341">
        <f>Investissements!AG22*Investissements!$J55</f>
        <v>0</v>
      </c>
      <c r="AG225" s="341">
        <f>Investissements!AH22*Investissements!$J55</f>
        <v>0</v>
      </c>
      <c r="AH225" s="341">
        <f t="shared" si="64"/>
        <v>0</v>
      </c>
      <c r="AI225" s="341">
        <f>Investissements!AJ22*Investissements!$J55</f>
        <v>0</v>
      </c>
      <c r="AJ225" s="341">
        <f>Investissements!AK22*Investissements!$J55</f>
        <v>0</v>
      </c>
      <c r="AK225" s="341">
        <f t="shared" si="65"/>
        <v>0</v>
      </c>
      <c r="AM225" s="353">
        <f>Investissements!AO22*Investissements!$J55</f>
        <v>0</v>
      </c>
      <c r="AN225" s="353">
        <f>Investissements!AP22*Investissements!$J55</f>
        <v>0</v>
      </c>
      <c r="AO225" s="353">
        <f>Investissements!AQ22*Investissements!$J55</f>
        <v>0</v>
      </c>
      <c r="AP225" s="353">
        <f>Investissements!AR22*Investissements!$J55</f>
        <v>0</v>
      </c>
      <c r="AQ225" s="353">
        <f>Investissements!AS22*Investissements!$J55</f>
        <v>0</v>
      </c>
    </row>
    <row r="226" spans="2:43" ht="15" customHeight="1">
      <c r="B226" s="377">
        <f>Investissements!C23</f>
        <v>0</v>
      </c>
      <c r="C226" s="341">
        <f>Investissements!D23*Investissements!$J56</f>
        <v>0</v>
      </c>
      <c r="D226" s="341">
        <f>Investissements!E23*Investissements!$J56</f>
        <v>0</v>
      </c>
      <c r="E226" s="341">
        <f>Investissements!F23*Investissements!$J56</f>
        <v>0</v>
      </c>
      <c r="F226" s="341">
        <f>Investissements!G23*Investissements!$J56</f>
        <v>0</v>
      </c>
      <c r="G226" s="341">
        <f>Investissements!H23*Investissements!$J56</f>
        <v>0</v>
      </c>
      <c r="H226" s="341">
        <f>Investissements!I23*Investissements!$J56</f>
        <v>0</v>
      </c>
      <c r="I226" s="341">
        <f>Investissements!J23*Investissements!$J56</f>
        <v>0</v>
      </c>
      <c r="J226" s="341">
        <f>Investissements!K23*Investissements!$J56</f>
        <v>0</v>
      </c>
      <c r="K226" s="341">
        <f>Investissements!L23*Investissements!$J56</f>
        <v>0</v>
      </c>
      <c r="L226" s="341">
        <f>Investissements!M23*Investissements!$J56</f>
        <v>0</v>
      </c>
      <c r="M226" s="341">
        <f>Investissements!N23*Investissements!$J56</f>
        <v>0</v>
      </c>
      <c r="N226" s="341">
        <f>Investissements!O23*Investissements!$J56</f>
        <v>0</v>
      </c>
      <c r="O226" s="341">
        <f t="shared" si="61"/>
        <v>0</v>
      </c>
      <c r="P226" s="341">
        <f>Investissements!Q23*Investissements!$J56</f>
        <v>0</v>
      </c>
      <c r="Q226" s="341">
        <f>Investissements!R23*Investissements!$J56</f>
        <v>0</v>
      </c>
      <c r="R226" s="341">
        <f>Investissements!S23*Investissements!$J56</f>
        <v>0</v>
      </c>
      <c r="S226" s="341">
        <f>Investissements!T23*Investissements!$J56</f>
        <v>0</v>
      </c>
      <c r="T226" s="341">
        <f>Investissements!U23*Investissements!$J56</f>
        <v>0</v>
      </c>
      <c r="U226" s="341">
        <f>Investissements!V23*Investissements!$J56</f>
        <v>0</v>
      </c>
      <c r="V226" s="341">
        <f>Investissements!W23*Investissements!$J56</f>
        <v>0</v>
      </c>
      <c r="W226" s="341">
        <f>Investissements!X23*Investissements!$J56</f>
        <v>0</v>
      </c>
      <c r="X226" s="341">
        <f>Investissements!Y23*Investissements!$J56</f>
        <v>0</v>
      </c>
      <c r="Y226" s="341">
        <f>Investissements!Z23*Investissements!$J56</f>
        <v>0</v>
      </c>
      <c r="Z226" s="341">
        <f>Investissements!AA23*Investissements!$J56</f>
        <v>0</v>
      </c>
      <c r="AA226" s="341">
        <f>Investissements!AB23*Investissements!$J56</f>
        <v>0</v>
      </c>
      <c r="AB226" s="341">
        <f t="shared" si="62"/>
        <v>0</v>
      </c>
      <c r="AC226" s="341">
        <f>Investissements!AD23*Investissements!$J56</f>
        <v>0</v>
      </c>
      <c r="AD226" s="341">
        <f>Investissements!AE23*Investissements!$J56</f>
        <v>0</v>
      </c>
      <c r="AE226" s="341">
        <f t="shared" si="63"/>
        <v>0</v>
      </c>
      <c r="AF226" s="341">
        <f>Investissements!AG23*Investissements!$J56</f>
        <v>0</v>
      </c>
      <c r="AG226" s="341">
        <f>Investissements!AH23*Investissements!$J56</f>
        <v>0</v>
      </c>
      <c r="AH226" s="341">
        <f t="shared" si="64"/>
        <v>0</v>
      </c>
      <c r="AI226" s="341">
        <f>Investissements!AJ23*Investissements!$J56</f>
        <v>0</v>
      </c>
      <c r="AJ226" s="341">
        <f>Investissements!AK23*Investissements!$J56</f>
        <v>0</v>
      </c>
      <c r="AK226" s="341">
        <f t="shared" si="65"/>
        <v>0</v>
      </c>
      <c r="AM226" s="353">
        <f>Investissements!AO23*Investissements!$J56</f>
        <v>0</v>
      </c>
      <c r="AN226" s="353">
        <f>Investissements!AP23*Investissements!$J56</f>
        <v>0</v>
      </c>
      <c r="AO226" s="353">
        <f>Investissements!AQ23*Investissements!$J56</f>
        <v>0</v>
      </c>
      <c r="AP226" s="353">
        <f>Investissements!AR23*Investissements!$J56</f>
        <v>0</v>
      </c>
      <c r="AQ226" s="353">
        <f>Investissements!AS23*Investissements!$J56</f>
        <v>0</v>
      </c>
    </row>
    <row r="227" spans="2:43" ht="15" customHeight="1">
      <c r="B227" s="377">
        <f>Investissements!C24</f>
        <v>0</v>
      </c>
      <c r="C227" s="341">
        <f>Investissements!D24*Investissements!$J57</f>
        <v>0</v>
      </c>
      <c r="D227" s="341">
        <f>Investissements!E24*Investissements!$J57</f>
        <v>0</v>
      </c>
      <c r="E227" s="341">
        <f>Investissements!F24*Investissements!$J57</f>
        <v>0</v>
      </c>
      <c r="F227" s="341">
        <f>Investissements!G24*Investissements!$J57</f>
        <v>0</v>
      </c>
      <c r="G227" s="341">
        <f>Investissements!H24*Investissements!$J57</f>
        <v>0</v>
      </c>
      <c r="H227" s="341">
        <f>Investissements!I24*Investissements!$J57</f>
        <v>0</v>
      </c>
      <c r="I227" s="341">
        <f>Investissements!J24*Investissements!$J57</f>
        <v>0</v>
      </c>
      <c r="J227" s="341">
        <f>Investissements!K24*Investissements!$J57</f>
        <v>0</v>
      </c>
      <c r="K227" s="341">
        <f>Investissements!L24*Investissements!$J57</f>
        <v>0</v>
      </c>
      <c r="L227" s="341">
        <f>Investissements!M24*Investissements!$J57</f>
        <v>0</v>
      </c>
      <c r="M227" s="341">
        <f>Investissements!N24*Investissements!$J57</f>
        <v>0</v>
      </c>
      <c r="N227" s="341">
        <f>Investissements!O24*Investissements!$J57</f>
        <v>0</v>
      </c>
      <c r="O227" s="341">
        <f t="shared" si="61"/>
        <v>0</v>
      </c>
      <c r="P227" s="341">
        <f>Investissements!Q24*Investissements!$J57</f>
        <v>0</v>
      </c>
      <c r="Q227" s="341">
        <f>Investissements!R24*Investissements!$J57</f>
        <v>0</v>
      </c>
      <c r="R227" s="341">
        <f>Investissements!S24*Investissements!$J57</f>
        <v>0</v>
      </c>
      <c r="S227" s="341">
        <f>Investissements!T24*Investissements!$J57</f>
        <v>0</v>
      </c>
      <c r="T227" s="341">
        <f>Investissements!U24*Investissements!$J57</f>
        <v>0</v>
      </c>
      <c r="U227" s="341">
        <f>Investissements!V24*Investissements!$J57</f>
        <v>0</v>
      </c>
      <c r="V227" s="341">
        <f>Investissements!W24*Investissements!$J57</f>
        <v>0</v>
      </c>
      <c r="W227" s="341">
        <f>Investissements!X24*Investissements!$J57</f>
        <v>0</v>
      </c>
      <c r="X227" s="341">
        <f>Investissements!Y24*Investissements!$J57</f>
        <v>0</v>
      </c>
      <c r="Y227" s="341">
        <f>Investissements!Z24*Investissements!$J57</f>
        <v>0</v>
      </c>
      <c r="Z227" s="341">
        <f>Investissements!AA24*Investissements!$J57</f>
        <v>0</v>
      </c>
      <c r="AA227" s="341">
        <f>Investissements!AB24*Investissements!$J57</f>
        <v>0</v>
      </c>
      <c r="AB227" s="341">
        <f t="shared" si="62"/>
        <v>0</v>
      </c>
      <c r="AC227" s="341">
        <f>Investissements!AD24*Investissements!$J57</f>
        <v>0</v>
      </c>
      <c r="AD227" s="341">
        <f>Investissements!AE24*Investissements!$J57</f>
        <v>0</v>
      </c>
      <c r="AE227" s="341">
        <f t="shared" si="63"/>
        <v>0</v>
      </c>
      <c r="AF227" s="341">
        <f>Investissements!AG24*Investissements!$J57</f>
        <v>0</v>
      </c>
      <c r="AG227" s="341">
        <f>Investissements!AH24*Investissements!$J57</f>
        <v>0</v>
      </c>
      <c r="AH227" s="341">
        <f t="shared" si="64"/>
        <v>0</v>
      </c>
      <c r="AI227" s="341">
        <f>Investissements!AJ24*Investissements!$J57</f>
        <v>0</v>
      </c>
      <c r="AJ227" s="341">
        <f>Investissements!AK24*Investissements!$J57</f>
        <v>0</v>
      </c>
      <c r="AK227" s="341">
        <f t="shared" si="65"/>
        <v>0</v>
      </c>
      <c r="AM227" s="353">
        <f>Investissements!AO24*Investissements!$J57</f>
        <v>0</v>
      </c>
      <c r="AN227" s="353">
        <f>Investissements!AP24*Investissements!$J57</f>
        <v>0</v>
      </c>
      <c r="AO227" s="353">
        <f>Investissements!AQ24*Investissements!$J57</f>
        <v>0</v>
      </c>
      <c r="AP227" s="353">
        <f>Investissements!AR24*Investissements!$J57</f>
        <v>0</v>
      </c>
      <c r="AQ227" s="353">
        <f>Investissements!AS24*Investissements!$J57</f>
        <v>0</v>
      </c>
    </row>
    <row r="228" spans="2:43" ht="15" customHeight="1">
      <c r="B228" s="377">
        <f>Investissements!C25</f>
        <v>0</v>
      </c>
      <c r="C228" s="341">
        <f>Investissements!D25*Investissements!$J58</f>
        <v>0</v>
      </c>
      <c r="D228" s="341">
        <f>Investissements!E25*Investissements!$J58</f>
        <v>0</v>
      </c>
      <c r="E228" s="341">
        <f>Investissements!F25*Investissements!$J58</f>
        <v>0</v>
      </c>
      <c r="F228" s="341">
        <f>Investissements!G25*Investissements!$J58</f>
        <v>0</v>
      </c>
      <c r="G228" s="341">
        <f>Investissements!H25*Investissements!$J58</f>
        <v>0</v>
      </c>
      <c r="H228" s="341">
        <f>Investissements!I25*Investissements!$J58</f>
        <v>0</v>
      </c>
      <c r="I228" s="341">
        <f>Investissements!J25*Investissements!$J58</f>
        <v>0</v>
      </c>
      <c r="J228" s="341">
        <f>Investissements!K25*Investissements!$J58</f>
        <v>0</v>
      </c>
      <c r="K228" s="341">
        <f>Investissements!L25*Investissements!$J58</f>
        <v>0</v>
      </c>
      <c r="L228" s="341">
        <f>Investissements!M25*Investissements!$J58</f>
        <v>0</v>
      </c>
      <c r="M228" s="341">
        <f>Investissements!N25*Investissements!$J58</f>
        <v>0</v>
      </c>
      <c r="N228" s="341">
        <f>Investissements!O25*Investissements!$J58</f>
        <v>0</v>
      </c>
      <c r="O228" s="341">
        <f t="shared" si="61"/>
        <v>0</v>
      </c>
      <c r="P228" s="341">
        <f>Investissements!Q25*Investissements!$J58</f>
        <v>0</v>
      </c>
      <c r="Q228" s="341">
        <f>Investissements!R25*Investissements!$J58</f>
        <v>0</v>
      </c>
      <c r="R228" s="341">
        <f>Investissements!S25*Investissements!$J58</f>
        <v>0</v>
      </c>
      <c r="S228" s="341">
        <f>Investissements!T25*Investissements!$J58</f>
        <v>0</v>
      </c>
      <c r="T228" s="341">
        <f>Investissements!U25*Investissements!$J58</f>
        <v>0</v>
      </c>
      <c r="U228" s="341">
        <f>Investissements!V25*Investissements!$J58</f>
        <v>0</v>
      </c>
      <c r="V228" s="341">
        <f>Investissements!W25*Investissements!$J58</f>
        <v>0</v>
      </c>
      <c r="W228" s="341">
        <f>Investissements!X25*Investissements!$J58</f>
        <v>0</v>
      </c>
      <c r="X228" s="341">
        <f>Investissements!Y25*Investissements!$J58</f>
        <v>0</v>
      </c>
      <c r="Y228" s="341">
        <f>Investissements!Z25*Investissements!$J58</f>
        <v>0</v>
      </c>
      <c r="Z228" s="341">
        <f>Investissements!AA25*Investissements!$J58</f>
        <v>0</v>
      </c>
      <c r="AA228" s="341">
        <f>Investissements!AB25*Investissements!$J58</f>
        <v>0</v>
      </c>
      <c r="AB228" s="341">
        <f t="shared" si="62"/>
        <v>0</v>
      </c>
      <c r="AC228" s="341">
        <f>Investissements!AD25*Investissements!$J58</f>
        <v>0</v>
      </c>
      <c r="AD228" s="341">
        <f>Investissements!AE25*Investissements!$J58</f>
        <v>0</v>
      </c>
      <c r="AE228" s="341">
        <f t="shared" si="63"/>
        <v>0</v>
      </c>
      <c r="AF228" s="341">
        <f>Investissements!AG25*Investissements!$J58</f>
        <v>0</v>
      </c>
      <c r="AG228" s="341">
        <f>Investissements!AH25*Investissements!$J58</f>
        <v>0</v>
      </c>
      <c r="AH228" s="341">
        <f t="shared" si="64"/>
        <v>0</v>
      </c>
      <c r="AI228" s="341">
        <f>Investissements!AJ25*Investissements!$J58</f>
        <v>0</v>
      </c>
      <c r="AJ228" s="341">
        <f>Investissements!AK25*Investissements!$J58</f>
        <v>0</v>
      </c>
      <c r="AK228" s="341">
        <f t="shared" si="65"/>
        <v>0</v>
      </c>
      <c r="AM228" s="353">
        <f>Investissements!AO25*Investissements!$J58</f>
        <v>0</v>
      </c>
      <c r="AN228" s="353">
        <f>Investissements!AP25*Investissements!$J58</f>
        <v>0</v>
      </c>
      <c r="AO228" s="353">
        <f>Investissements!AQ25*Investissements!$J58</f>
        <v>0</v>
      </c>
      <c r="AP228" s="353">
        <f>Investissements!AR25*Investissements!$J58</f>
        <v>0</v>
      </c>
      <c r="AQ228" s="353">
        <f>Investissements!AS25*Investissements!$J58</f>
        <v>0</v>
      </c>
    </row>
    <row r="229" spans="2:43" ht="15" customHeight="1">
      <c r="B229" s="377">
        <f>Investissements!C26</f>
        <v>0</v>
      </c>
      <c r="C229" s="341">
        <f>Investissements!D26*Investissements!$J59</f>
        <v>0</v>
      </c>
      <c r="D229" s="341">
        <f>Investissements!E26*Investissements!$J59</f>
        <v>0</v>
      </c>
      <c r="E229" s="341">
        <f>Investissements!F26*Investissements!$J59</f>
        <v>0</v>
      </c>
      <c r="F229" s="341">
        <f>Investissements!G26*Investissements!$J59</f>
        <v>0</v>
      </c>
      <c r="G229" s="341">
        <f>Investissements!H26*Investissements!$J59</f>
        <v>0</v>
      </c>
      <c r="H229" s="341">
        <f>Investissements!I26*Investissements!$J59</f>
        <v>0</v>
      </c>
      <c r="I229" s="341">
        <f>Investissements!J26*Investissements!$J59</f>
        <v>0</v>
      </c>
      <c r="J229" s="341">
        <f>Investissements!K26*Investissements!$J59</f>
        <v>0</v>
      </c>
      <c r="K229" s="341">
        <f>Investissements!L26*Investissements!$J59</f>
        <v>0</v>
      </c>
      <c r="L229" s="341">
        <f>Investissements!M26*Investissements!$J59</f>
        <v>0</v>
      </c>
      <c r="M229" s="341">
        <f>Investissements!N26*Investissements!$J59</f>
        <v>0</v>
      </c>
      <c r="N229" s="341">
        <f>Investissements!O26*Investissements!$J59</f>
        <v>0</v>
      </c>
      <c r="O229" s="341">
        <f t="shared" si="61"/>
        <v>0</v>
      </c>
      <c r="P229" s="341">
        <f>Investissements!Q26*Investissements!$J59</f>
        <v>0</v>
      </c>
      <c r="Q229" s="341">
        <f>Investissements!R26*Investissements!$J59</f>
        <v>0</v>
      </c>
      <c r="R229" s="341">
        <f>Investissements!S26*Investissements!$J59</f>
        <v>0</v>
      </c>
      <c r="S229" s="341">
        <f>Investissements!T26*Investissements!$J59</f>
        <v>0</v>
      </c>
      <c r="T229" s="341">
        <f>Investissements!U26*Investissements!$J59</f>
        <v>0</v>
      </c>
      <c r="U229" s="341">
        <f>Investissements!V26*Investissements!$J59</f>
        <v>0</v>
      </c>
      <c r="V229" s="341">
        <f>Investissements!W26*Investissements!$J59</f>
        <v>0</v>
      </c>
      <c r="W229" s="341">
        <f>Investissements!X26*Investissements!$J59</f>
        <v>0</v>
      </c>
      <c r="X229" s="341">
        <f>Investissements!Y26*Investissements!$J59</f>
        <v>0</v>
      </c>
      <c r="Y229" s="341">
        <f>Investissements!Z26*Investissements!$J59</f>
        <v>0</v>
      </c>
      <c r="Z229" s="341">
        <f>Investissements!AA26*Investissements!$J59</f>
        <v>0</v>
      </c>
      <c r="AA229" s="341">
        <f>Investissements!AB26*Investissements!$J59</f>
        <v>0</v>
      </c>
      <c r="AB229" s="341">
        <f t="shared" si="62"/>
        <v>0</v>
      </c>
      <c r="AC229" s="341">
        <f>Investissements!AD26*Investissements!$J59</f>
        <v>0</v>
      </c>
      <c r="AD229" s="341">
        <f>Investissements!AE26*Investissements!$J59</f>
        <v>0</v>
      </c>
      <c r="AE229" s="341">
        <f t="shared" si="63"/>
        <v>0</v>
      </c>
      <c r="AF229" s="341">
        <f>Investissements!AG26*Investissements!$J59</f>
        <v>0</v>
      </c>
      <c r="AG229" s="341">
        <f>Investissements!AH26*Investissements!$J59</f>
        <v>0</v>
      </c>
      <c r="AH229" s="341">
        <f t="shared" si="64"/>
        <v>0</v>
      </c>
      <c r="AI229" s="341">
        <f>Investissements!AJ26*Investissements!$J59</f>
        <v>0</v>
      </c>
      <c r="AJ229" s="341">
        <f>Investissements!AK26*Investissements!$J59</f>
        <v>0</v>
      </c>
      <c r="AK229" s="341">
        <f t="shared" si="65"/>
        <v>0</v>
      </c>
      <c r="AM229" s="353">
        <f>Investissements!AO26*Investissements!$J59</f>
        <v>0</v>
      </c>
      <c r="AN229" s="353">
        <f>Investissements!AP26*Investissements!$J59</f>
        <v>0</v>
      </c>
      <c r="AO229" s="353">
        <f>Investissements!AQ26*Investissements!$J59</f>
        <v>0</v>
      </c>
      <c r="AP229" s="353">
        <f>Investissements!AR26*Investissements!$J59</f>
        <v>0</v>
      </c>
      <c r="AQ229" s="353">
        <f>Investissements!AS26*Investissements!$J59</f>
        <v>0</v>
      </c>
    </row>
    <row r="230" spans="2:43" ht="15" customHeight="1">
      <c r="B230" s="377">
        <f>Investissements!C27</f>
        <v>0</v>
      </c>
      <c r="C230" s="341">
        <f>Investissements!D27*Investissements!$J60</f>
        <v>0</v>
      </c>
      <c r="D230" s="341">
        <f>Investissements!E27*Investissements!$J60</f>
        <v>0</v>
      </c>
      <c r="E230" s="341">
        <f>Investissements!F27*Investissements!$J60</f>
        <v>0</v>
      </c>
      <c r="F230" s="341">
        <f>Investissements!G27*Investissements!$J60</f>
        <v>0</v>
      </c>
      <c r="G230" s="341">
        <f>Investissements!H27*Investissements!$J60</f>
        <v>0</v>
      </c>
      <c r="H230" s="341">
        <f>Investissements!I27*Investissements!$J60</f>
        <v>0</v>
      </c>
      <c r="I230" s="341">
        <f>Investissements!J27*Investissements!$J60</f>
        <v>0</v>
      </c>
      <c r="J230" s="341">
        <f>Investissements!K27*Investissements!$J60</f>
        <v>0</v>
      </c>
      <c r="K230" s="341">
        <f>Investissements!L27*Investissements!$J60</f>
        <v>0</v>
      </c>
      <c r="L230" s="341">
        <f>Investissements!M27*Investissements!$J60</f>
        <v>0</v>
      </c>
      <c r="M230" s="341">
        <f>Investissements!N27*Investissements!$J60</f>
        <v>0</v>
      </c>
      <c r="N230" s="341">
        <f>Investissements!O27*Investissements!$J60</f>
        <v>0</v>
      </c>
      <c r="O230" s="341">
        <f t="shared" si="61"/>
        <v>0</v>
      </c>
      <c r="P230" s="341">
        <f>Investissements!Q27*Investissements!$J60</f>
        <v>0</v>
      </c>
      <c r="Q230" s="341">
        <f>Investissements!R27*Investissements!$J60</f>
        <v>0</v>
      </c>
      <c r="R230" s="341">
        <f>Investissements!S27*Investissements!$J60</f>
        <v>0</v>
      </c>
      <c r="S230" s="341">
        <f>Investissements!T27*Investissements!$J60</f>
        <v>0</v>
      </c>
      <c r="T230" s="341">
        <f>Investissements!U27*Investissements!$J60</f>
        <v>0</v>
      </c>
      <c r="U230" s="341">
        <f>Investissements!V27*Investissements!$J60</f>
        <v>0</v>
      </c>
      <c r="V230" s="341">
        <f>Investissements!W27*Investissements!$J60</f>
        <v>0</v>
      </c>
      <c r="W230" s="341">
        <f>Investissements!X27*Investissements!$J60</f>
        <v>0</v>
      </c>
      <c r="X230" s="341">
        <f>Investissements!Y27*Investissements!$J60</f>
        <v>0</v>
      </c>
      <c r="Y230" s="341">
        <f>Investissements!Z27*Investissements!$J60</f>
        <v>0</v>
      </c>
      <c r="Z230" s="341">
        <f>Investissements!AA27*Investissements!$J60</f>
        <v>0</v>
      </c>
      <c r="AA230" s="341">
        <f>Investissements!AB27*Investissements!$J60</f>
        <v>0</v>
      </c>
      <c r="AB230" s="341">
        <f t="shared" si="62"/>
        <v>0</v>
      </c>
      <c r="AC230" s="341">
        <f>Investissements!AD27*Investissements!$J60</f>
        <v>0</v>
      </c>
      <c r="AD230" s="341">
        <f>Investissements!AE27*Investissements!$J60</f>
        <v>0</v>
      </c>
      <c r="AE230" s="341">
        <f t="shared" si="63"/>
        <v>0</v>
      </c>
      <c r="AF230" s="341">
        <f>Investissements!AG27*Investissements!$J60</f>
        <v>0</v>
      </c>
      <c r="AG230" s="341">
        <f>Investissements!AH27*Investissements!$J60</f>
        <v>0</v>
      </c>
      <c r="AH230" s="341">
        <f t="shared" si="64"/>
        <v>0</v>
      </c>
      <c r="AI230" s="341">
        <f>Investissements!AJ27*Investissements!$J60</f>
        <v>0</v>
      </c>
      <c r="AJ230" s="341">
        <f>Investissements!AK27*Investissements!$J60</f>
        <v>0</v>
      </c>
      <c r="AK230" s="341">
        <f t="shared" si="65"/>
        <v>0</v>
      </c>
      <c r="AM230" s="353">
        <f>Investissements!AO27*Investissements!$J60</f>
        <v>0</v>
      </c>
      <c r="AN230" s="353">
        <f>Investissements!AP27*Investissements!$J60</f>
        <v>0</v>
      </c>
      <c r="AO230" s="353">
        <f>Investissements!AQ27*Investissements!$J60</f>
        <v>0</v>
      </c>
      <c r="AP230" s="353">
        <f>Investissements!AR27*Investissements!$J60</f>
        <v>0</v>
      </c>
      <c r="AQ230" s="353">
        <f>Investissements!AS27*Investissements!$J60</f>
        <v>0</v>
      </c>
    </row>
    <row r="231" spans="2:43" ht="15" customHeight="1">
      <c r="B231" s="377">
        <f>Investissements!C28</f>
        <v>0</v>
      </c>
      <c r="C231" s="341">
        <f>Investissements!D28*Investissements!$J61</f>
        <v>0</v>
      </c>
      <c r="D231" s="341">
        <f>Investissements!E28*Investissements!$J61</f>
        <v>0</v>
      </c>
      <c r="E231" s="341">
        <f>Investissements!F28*Investissements!$J61</f>
        <v>0</v>
      </c>
      <c r="F231" s="341">
        <f>Investissements!G28*Investissements!$J61</f>
        <v>0</v>
      </c>
      <c r="G231" s="341">
        <f>Investissements!H28*Investissements!$J61</f>
        <v>0</v>
      </c>
      <c r="H231" s="341">
        <f>Investissements!I28*Investissements!$J61</f>
        <v>0</v>
      </c>
      <c r="I231" s="341">
        <f>Investissements!J28*Investissements!$J61</f>
        <v>0</v>
      </c>
      <c r="J231" s="341">
        <f>Investissements!K28*Investissements!$J61</f>
        <v>0</v>
      </c>
      <c r="K231" s="341">
        <f>Investissements!L28*Investissements!$J61</f>
        <v>0</v>
      </c>
      <c r="L231" s="341">
        <f>Investissements!M28*Investissements!$J61</f>
        <v>0</v>
      </c>
      <c r="M231" s="341">
        <f>Investissements!N28*Investissements!$J61</f>
        <v>0</v>
      </c>
      <c r="N231" s="341">
        <f>Investissements!O28*Investissements!$J61</f>
        <v>0</v>
      </c>
      <c r="O231" s="341">
        <f t="shared" si="61"/>
        <v>0</v>
      </c>
      <c r="P231" s="341">
        <f>Investissements!Q28*Investissements!$J61</f>
        <v>0</v>
      </c>
      <c r="Q231" s="341">
        <f>Investissements!R28*Investissements!$J61</f>
        <v>0</v>
      </c>
      <c r="R231" s="341">
        <f>Investissements!S28*Investissements!$J61</f>
        <v>0</v>
      </c>
      <c r="S231" s="341">
        <f>Investissements!T28*Investissements!$J61</f>
        <v>0</v>
      </c>
      <c r="T231" s="341">
        <f>Investissements!U28*Investissements!$J61</f>
        <v>0</v>
      </c>
      <c r="U231" s="341">
        <f>Investissements!V28*Investissements!$J61</f>
        <v>0</v>
      </c>
      <c r="V231" s="341">
        <f>Investissements!W28*Investissements!$J61</f>
        <v>0</v>
      </c>
      <c r="W231" s="341">
        <f>Investissements!X28*Investissements!$J61</f>
        <v>0</v>
      </c>
      <c r="X231" s="341">
        <f>Investissements!Y28*Investissements!$J61</f>
        <v>0</v>
      </c>
      <c r="Y231" s="341">
        <f>Investissements!Z28*Investissements!$J61</f>
        <v>0</v>
      </c>
      <c r="Z231" s="341">
        <f>Investissements!AA28*Investissements!$J61</f>
        <v>0</v>
      </c>
      <c r="AA231" s="341">
        <f>Investissements!AB28*Investissements!$J61</f>
        <v>0</v>
      </c>
      <c r="AB231" s="341">
        <f t="shared" si="62"/>
        <v>0</v>
      </c>
      <c r="AC231" s="341">
        <f>Investissements!AD28*Investissements!$J61</f>
        <v>0</v>
      </c>
      <c r="AD231" s="341">
        <f>Investissements!AE28*Investissements!$J61</f>
        <v>0</v>
      </c>
      <c r="AE231" s="341">
        <f t="shared" si="63"/>
        <v>0</v>
      </c>
      <c r="AF231" s="341">
        <f>Investissements!AG28*Investissements!$J61</f>
        <v>0</v>
      </c>
      <c r="AG231" s="341">
        <f>Investissements!AH28*Investissements!$J61</f>
        <v>0</v>
      </c>
      <c r="AH231" s="341">
        <f t="shared" si="64"/>
        <v>0</v>
      </c>
      <c r="AI231" s="341">
        <f>Investissements!AJ28*Investissements!$J61</f>
        <v>0</v>
      </c>
      <c r="AJ231" s="341">
        <f>Investissements!AK28*Investissements!$J61</f>
        <v>0</v>
      </c>
      <c r="AK231" s="341">
        <f t="shared" si="65"/>
        <v>0</v>
      </c>
      <c r="AM231" s="353">
        <f>Investissements!AO28*Investissements!$J61</f>
        <v>0</v>
      </c>
      <c r="AN231" s="353">
        <f>Investissements!AP28*Investissements!$J61</f>
        <v>0</v>
      </c>
      <c r="AO231" s="353">
        <f>Investissements!AQ28*Investissements!$J61</f>
        <v>0</v>
      </c>
      <c r="AP231" s="353">
        <f>Investissements!AR28*Investissements!$J61</f>
        <v>0</v>
      </c>
      <c r="AQ231" s="353">
        <f>Investissements!AS28*Investissements!$J61</f>
        <v>0</v>
      </c>
    </row>
    <row r="232" spans="2:43" ht="15" customHeight="1">
      <c r="B232" s="377">
        <f>Investissements!C29</f>
        <v>0</v>
      </c>
      <c r="C232" s="341">
        <f>Investissements!D29*Investissements!$J62</f>
        <v>0</v>
      </c>
      <c r="D232" s="341">
        <f>Investissements!E29*Investissements!$J62</f>
        <v>0</v>
      </c>
      <c r="E232" s="341">
        <f>Investissements!F29*Investissements!$J62</f>
        <v>0</v>
      </c>
      <c r="F232" s="341">
        <f>Investissements!G29*Investissements!$J62</f>
        <v>0</v>
      </c>
      <c r="G232" s="341">
        <f>Investissements!H29*Investissements!$J62</f>
        <v>0</v>
      </c>
      <c r="H232" s="341">
        <f>Investissements!I29*Investissements!$J62</f>
        <v>0</v>
      </c>
      <c r="I232" s="341">
        <f>Investissements!J29*Investissements!$J62</f>
        <v>0</v>
      </c>
      <c r="J232" s="341">
        <f>Investissements!K29*Investissements!$J62</f>
        <v>0</v>
      </c>
      <c r="K232" s="341">
        <f>Investissements!L29*Investissements!$J62</f>
        <v>0</v>
      </c>
      <c r="L232" s="341">
        <f>Investissements!M29*Investissements!$J62</f>
        <v>0</v>
      </c>
      <c r="M232" s="341">
        <f>Investissements!N29*Investissements!$J62</f>
        <v>0</v>
      </c>
      <c r="N232" s="341">
        <f>Investissements!O29*Investissements!$J62</f>
        <v>0</v>
      </c>
      <c r="O232" s="341">
        <f t="shared" si="61"/>
        <v>0</v>
      </c>
      <c r="P232" s="341">
        <f>Investissements!Q29*Investissements!$J62</f>
        <v>0</v>
      </c>
      <c r="Q232" s="341">
        <f>Investissements!R29*Investissements!$J62</f>
        <v>0</v>
      </c>
      <c r="R232" s="341">
        <f>Investissements!S29*Investissements!$J62</f>
        <v>0</v>
      </c>
      <c r="S232" s="341">
        <f>Investissements!T29*Investissements!$J62</f>
        <v>0</v>
      </c>
      <c r="T232" s="341">
        <f>Investissements!U29*Investissements!$J62</f>
        <v>0</v>
      </c>
      <c r="U232" s="341">
        <f>Investissements!V29*Investissements!$J62</f>
        <v>0</v>
      </c>
      <c r="V232" s="341">
        <f>Investissements!W29*Investissements!$J62</f>
        <v>0</v>
      </c>
      <c r="W232" s="341">
        <f>Investissements!X29*Investissements!$J62</f>
        <v>0</v>
      </c>
      <c r="X232" s="341">
        <f>Investissements!Y29*Investissements!$J62</f>
        <v>0</v>
      </c>
      <c r="Y232" s="341">
        <f>Investissements!Z29*Investissements!$J62</f>
        <v>0</v>
      </c>
      <c r="Z232" s="341">
        <f>Investissements!AA29*Investissements!$J62</f>
        <v>0</v>
      </c>
      <c r="AA232" s="341">
        <f>Investissements!AB29*Investissements!$J62</f>
        <v>0</v>
      </c>
      <c r="AB232" s="341">
        <f t="shared" si="62"/>
        <v>0</v>
      </c>
      <c r="AC232" s="341">
        <f>Investissements!AD29*Investissements!$J62</f>
        <v>0</v>
      </c>
      <c r="AD232" s="341">
        <f>Investissements!AE29*Investissements!$J62</f>
        <v>0</v>
      </c>
      <c r="AE232" s="341">
        <f t="shared" si="63"/>
        <v>0</v>
      </c>
      <c r="AF232" s="341">
        <f>Investissements!AG29*Investissements!$J62</f>
        <v>0</v>
      </c>
      <c r="AG232" s="341">
        <f>Investissements!AH29*Investissements!$J62</f>
        <v>0</v>
      </c>
      <c r="AH232" s="341">
        <f t="shared" si="64"/>
        <v>0</v>
      </c>
      <c r="AI232" s="341">
        <f>Investissements!AJ29*Investissements!$J62</f>
        <v>0</v>
      </c>
      <c r="AJ232" s="341">
        <f>Investissements!AK29*Investissements!$J62</f>
        <v>0</v>
      </c>
      <c r="AK232" s="341">
        <f t="shared" si="65"/>
        <v>0</v>
      </c>
      <c r="AM232" s="353">
        <f>Investissements!AO29*Investissements!$J62</f>
        <v>0</v>
      </c>
      <c r="AN232" s="353">
        <f>Investissements!AP29*Investissements!$J62</f>
        <v>0</v>
      </c>
      <c r="AO232" s="353">
        <f>Investissements!AQ29*Investissements!$J62</f>
        <v>0</v>
      </c>
      <c r="AP232" s="353">
        <f>Investissements!AR29*Investissements!$J62</f>
        <v>0</v>
      </c>
      <c r="AQ232" s="353">
        <f>Investissements!AS29*Investissements!$J62</f>
        <v>0</v>
      </c>
    </row>
    <row r="233" spans="2:43" ht="15" customHeight="1">
      <c r="B233" s="377">
        <f>Investissements!C30</f>
        <v>0</v>
      </c>
      <c r="C233" s="341">
        <f>Investissements!D30*Investissements!$J63</f>
        <v>0</v>
      </c>
      <c r="D233" s="341">
        <f>Investissements!E30*Investissements!$J63</f>
        <v>0</v>
      </c>
      <c r="E233" s="341">
        <f>Investissements!F30*Investissements!$J63</f>
        <v>0</v>
      </c>
      <c r="F233" s="341">
        <f>Investissements!G30*Investissements!$J63</f>
        <v>0</v>
      </c>
      <c r="G233" s="341">
        <f>Investissements!H30*Investissements!$J63</f>
        <v>0</v>
      </c>
      <c r="H233" s="341">
        <f>Investissements!I30*Investissements!$J63</f>
        <v>0</v>
      </c>
      <c r="I233" s="341">
        <f>Investissements!J30*Investissements!$J63</f>
        <v>0</v>
      </c>
      <c r="J233" s="341">
        <f>Investissements!K30*Investissements!$J63</f>
        <v>0</v>
      </c>
      <c r="K233" s="341">
        <f>Investissements!L30*Investissements!$J63</f>
        <v>0</v>
      </c>
      <c r="L233" s="341">
        <f>Investissements!M30*Investissements!$J63</f>
        <v>0</v>
      </c>
      <c r="M233" s="341">
        <f>Investissements!N30*Investissements!$J63</f>
        <v>0</v>
      </c>
      <c r="N233" s="341">
        <f>Investissements!O30*Investissements!$J63</f>
        <v>0</v>
      </c>
      <c r="O233" s="341">
        <f t="shared" si="61"/>
        <v>0</v>
      </c>
      <c r="P233" s="341">
        <f>Investissements!Q30*Investissements!$J63</f>
        <v>0</v>
      </c>
      <c r="Q233" s="341">
        <f>Investissements!R30*Investissements!$J63</f>
        <v>0</v>
      </c>
      <c r="R233" s="341">
        <f>Investissements!S30*Investissements!$J63</f>
        <v>0</v>
      </c>
      <c r="S233" s="341">
        <f>Investissements!T30*Investissements!$J63</f>
        <v>0</v>
      </c>
      <c r="T233" s="341">
        <f>Investissements!U30*Investissements!$J63</f>
        <v>0</v>
      </c>
      <c r="U233" s="341">
        <f>Investissements!V30*Investissements!$J63</f>
        <v>0</v>
      </c>
      <c r="V233" s="341">
        <f>Investissements!W30*Investissements!$J63</f>
        <v>0</v>
      </c>
      <c r="W233" s="341">
        <f>Investissements!X30*Investissements!$J63</f>
        <v>0</v>
      </c>
      <c r="X233" s="341">
        <f>Investissements!Y30*Investissements!$J63</f>
        <v>0</v>
      </c>
      <c r="Y233" s="341">
        <f>Investissements!Z30*Investissements!$J63</f>
        <v>0</v>
      </c>
      <c r="Z233" s="341">
        <f>Investissements!AA30*Investissements!$J63</f>
        <v>0</v>
      </c>
      <c r="AA233" s="341">
        <f>Investissements!AB30*Investissements!$J63</f>
        <v>0</v>
      </c>
      <c r="AB233" s="341">
        <f t="shared" si="62"/>
        <v>0</v>
      </c>
      <c r="AC233" s="341">
        <f>Investissements!AD30*Investissements!$J63</f>
        <v>0</v>
      </c>
      <c r="AD233" s="341">
        <f>Investissements!AE30*Investissements!$J63</f>
        <v>0</v>
      </c>
      <c r="AE233" s="341">
        <f t="shared" si="63"/>
        <v>0</v>
      </c>
      <c r="AF233" s="341">
        <f>Investissements!AG30*Investissements!$J63</f>
        <v>0</v>
      </c>
      <c r="AG233" s="341">
        <f>Investissements!AH30*Investissements!$J63</f>
        <v>0</v>
      </c>
      <c r="AH233" s="341">
        <f t="shared" si="64"/>
        <v>0</v>
      </c>
      <c r="AI233" s="341">
        <f>Investissements!AJ30*Investissements!$J63</f>
        <v>0</v>
      </c>
      <c r="AJ233" s="341">
        <f>Investissements!AK30*Investissements!$J63</f>
        <v>0</v>
      </c>
      <c r="AK233" s="341">
        <f t="shared" si="65"/>
        <v>0</v>
      </c>
      <c r="AM233" s="353">
        <f>Investissements!AO30*Investissements!$J63</f>
        <v>0</v>
      </c>
      <c r="AN233" s="353">
        <f>Investissements!AP30*Investissements!$J63</f>
        <v>0</v>
      </c>
      <c r="AO233" s="353">
        <f>Investissements!AQ30*Investissements!$J63</f>
        <v>0</v>
      </c>
      <c r="AP233" s="353">
        <f>Investissements!AR30*Investissements!$J63</f>
        <v>0</v>
      </c>
      <c r="AQ233" s="353">
        <f>Investissements!AS30*Investissements!$J63</f>
        <v>0</v>
      </c>
    </row>
    <row r="234" spans="2:43" ht="15" customHeight="1">
      <c r="B234" s="377">
        <f>Investissements!C31</f>
        <v>0</v>
      </c>
      <c r="C234" s="341">
        <f>Investissements!D31*Investissements!$J64</f>
        <v>0</v>
      </c>
      <c r="D234" s="341">
        <f>Investissements!E31*Investissements!$J64</f>
        <v>0</v>
      </c>
      <c r="E234" s="341">
        <f>Investissements!F31*Investissements!$J64</f>
        <v>0</v>
      </c>
      <c r="F234" s="341">
        <f>Investissements!G31*Investissements!$J64</f>
        <v>0</v>
      </c>
      <c r="G234" s="341">
        <f>Investissements!H31*Investissements!$J64</f>
        <v>0</v>
      </c>
      <c r="H234" s="341">
        <f>Investissements!I31*Investissements!$J64</f>
        <v>0</v>
      </c>
      <c r="I234" s="341">
        <f>Investissements!J31*Investissements!$J64</f>
        <v>0</v>
      </c>
      <c r="J234" s="341">
        <f>Investissements!K31*Investissements!$J64</f>
        <v>0</v>
      </c>
      <c r="K234" s="341">
        <f>Investissements!L31*Investissements!$J64</f>
        <v>0</v>
      </c>
      <c r="L234" s="341">
        <f>Investissements!M31*Investissements!$J64</f>
        <v>0</v>
      </c>
      <c r="M234" s="341">
        <f>Investissements!N31*Investissements!$J64</f>
        <v>0</v>
      </c>
      <c r="N234" s="341">
        <f>Investissements!O31*Investissements!$J64</f>
        <v>0</v>
      </c>
      <c r="O234" s="341">
        <f t="shared" si="61"/>
        <v>0</v>
      </c>
      <c r="P234" s="341">
        <f>Investissements!Q31*Investissements!$J64</f>
        <v>0</v>
      </c>
      <c r="Q234" s="341">
        <f>Investissements!R31*Investissements!$J64</f>
        <v>0</v>
      </c>
      <c r="R234" s="341">
        <f>Investissements!S31*Investissements!$J64</f>
        <v>0</v>
      </c>
      <c r="S234" s="341">
        <f>Investissements!T31*Investissements!$J64</f>
        <v>0</v>
      </c>
      <c r="T234" s="341">
        <f>Investissements!U31*Investissements!$J64</f>
        <v>0</v>
      </c>
      <c r="U234" s="341">
        <f>Investissements!V31*Investissements!$J64</f>
        <v>0</v>
      </c>
      <c r="V234" s="341">
        <f>Investissements!W31*Investissements!$J64</f>
        <v>0</v>
      </c>
      <c r="W234" s="341">
        <f>Investissements!X31*Investissements!$J64</f>
        <v>0</v>
      </c>
      <c r="X234" s="341">
        <f>Investissements!Y31*Investissements!$J64</f>
        <v>0</v>
      </c>
      <c r="Y234" s="341">
        <f>Investissements!Z31*Investissements!$J64</f>
        <v>0</v>
      </c>
      <c r="Z234" s="341">
        <f>Investissements!AA31*Investissements!$J64</f>
        <v>0</v>
      </c>
      <c r="AA234" s="341">
        <f>Investissements!AB31*Investissements!$J64</f>
        <v>0</v>
      </c>
      <c r="AB234" s="341">
        <f t="shared" si="62"/>
        <v>0</v>
      </c>
      <c r="AC234" s="341">
        <f>Investissements!AD31*Investissements!$J64</f>
        <v>0</v>
      </c>
      <c r="AD234" s="341">
        <f>Investissements!AE31*Investissements!$J64</f>
        <v>0</v>
      </c>
      <c r="AE234" s="341">
        <f t="shared" si="63"/>
        <v>0</v>
      </c>
      <c r="AF234" s="341">
        <f>Investissements!AG31*Investissements!$J64</f>
        <v>0</v>
      </c>
      <c r="AG234" s="341">
        <f>Investissements!AH31*Investissements!$J64</f>
        <v>0</v>
      </c>
      <c r="AH234" s="341">
        <f t="shared" si="64"/>
        <v>0</v>
      </c>
      <c r="AI234" s="341">
        <f>Investissements!AJ31*Investissements!$J64</f>
        <v>0</v>
      </c>
      <c r="AJ234" s="341">
        <f>Investissements!AK31*Investissements!$J64</f>
        <v>0</v>
      </c>
      <c r="AK234" s="341">
        <f t="shared" si="65"/>
        <v>0</v>
      </c>
      <c r="AM234" s="353">
        <f>Investissements!AO31*Investissements!$J64</f>
        <v>0</v>
      </c>
      <c r="AN234" s="353">
        <f>Investissements!AP31*Investissements!$J64</f>
        <v>0</v>
      </c>
      <c r="AO234" s="353">
        <f>Investissements!AQ31*Investissements!$J64</f>
        <v>0</v>
      </c>
      <c r="AP234" s="353">
        <f>Investissements!AR31*Investissements!$J64</f>
        <v>0</v>
      </c>
      <c r="AQ234" s="353">
        <f>Investissements!AS31*Investissements!$J64</f>
        <v>0</v>
      </c>
    </row>
    <row r="235" spans="2:43" ht="15" customHeight="1">
      <c r="B235" s="377">
        <f>Investissements!C32</f>
        <v>0</v>
      </c>
      <c r="C235" s="341">
        <f>Investissements!D32*Investissements!$J65</f>
        <v>0</v>
      </c>
      <c r="D235" s="341">
        <f>Investissements!E32*Investissements!$J65</f>
        <v>0</v>
      </c>
      <c r="E235" s="341">
        <f>Investissements!F32*Investissements!$J65</f>
        <v>0</v>
      </c>
      <c r="F235" s="341">
        <f>Investissements!G32*Investissements!$J65</f>
        <v>0</v>
      </c>
      <c r="G235" s="341">
        <f>Investissements!H32*Investissements!$J65</f>
        <v>0</v>
      </c>
      <c r="H235" s="341">
        <f>Investissements!I32*Investissements!$J65</f>
        <v>0</v>
      </c>
      <c r="I235" s="341">
        <f>Investissements!J32*Investissements!$J65</f>
        <v>0</v>
      </c>
      <c r="J235" s="341">
        <f>Investissements!K32*Investissements!$J65</f>
        <v>0</v>
      </c>
      <c r="K235" s="341">
        <f>Investissements!L32*Investissements!$J65</f>
        <v>0</v>
      </c>
      <c r="L235" s="341">
        <f>Investissements!M32*Investissements!$J65</f>
        <v>0</v>
      </c>
      <c r="M235" s="341">
        <f>Investissements!N32*Investissements!$J65</f>
        <v>0</v>
      </c>
      <c r="N235" s="341">
        <f>Investissements!O32*Investissements!$J65</f>
        <v>0</v>
      </c>
      <c r="O235" s="341">
        <f t="shared" si="61"/>
        <v>0</v>
      </c>
      <c r="P235" s="341">
        <f>Investissements!Q32*Investissements!$J65</f>
        <v>0</v>
      </c>
      <c r="Q235" s="341">
        <f>Investissements!R32*Investissements!$J65</f>
        <v>0</v>
      </c>
      <c r="R235" s="341">
        <f>Investissements!S32*Investissements!$J65</f>
        <v>0</v>
      </c>
      <c r="S235" s="341">
        <f>Investissements!T32*Investissements!$J65</f>
        <v>0</v>
      </c>
      <c r="T235" s="341">
        <f>Investissements!U32*Investissements!$J65</f>
        <v>0</v>
      </c>
      <c r="U235" s="341">
        <f>Investissements!V32*Investissements!$J65</f>
        <v>0</v>
      </c>
      <c r="V235" s="341">
        <f>Investissements!W32*Investissements!$J65</f>
        <v>0</v>
      </c>
      <c r="W235" s="341">
        <f>Investissements!X32*Investissements!$J65</f>
        <v>0</v>
      </c>
      <c r="X235" s="341">
        <f>Investissements!Y32*Investissements!$J65</f>
        <v>0</v>
      </c>
      <c r="Y235" s="341">
        <f>Investissements!Z32*Investissements!$J65</f>
        <v>0</v>
      </c>
      <c r="Z235" s="341">
        <f>Investissements!AA32*Investissements!$J65</f>
        <v>0</v>
      </c>
      <c r="AA235" s="341">
        <f>Investissements!AB32*Investissements!$J65</f>
        <v>0</v>
      </c>
      <c r="AB235" s="341">
        <f t="shared" si="62"/>
        <v>0</v>
      </c>
      <c r="AC235" s="341">
        <f>Investissements!AD32*Investissements!$J65</f>
        <v>0</v>
      </c>
      <c r="AD235" s="341">
        <f>Investissements!AE32*Investissements!$J65</f>
        <v>0</v>
      </c>
      <c r="AE235" s="341">
        <f t="shared" si="63"/>
        <v>0</v>
      </c>
      <c r="AF235" s="341">
        <f>Investissements!AG32*Investissements!$J65</f>
        <v>0</v>
      </c>
      <c r="AG235" s="341">
        <f>Investissements!AH32*Investissements!$J65</f>
        <v>0</v>
      </c>
      <c r="AH235" s="341">
        <f t="shared" si="64"/>
        <v>0</v>
      </c>
      <c r="AI235" s="341">
        <f>Investissements!AJ32*Investissements!$J65</f>
        <v>0</v>
      </c>
      <c r="AJ235" s="341">
        <f>Investissements!AK32*Investissements!$J65</f>
        <v>0</v>
      </c>
      <c r="AK235" s="341">
        <f t="shared" si="65"/>
        <v>0</v>
      </c>
      <c r="AM235" s="353">
        <f>Investissements!AO32*Investissements!$J65</f>
        <v>0</v>
      </c>
      <c r="AN235" s="353">
        <f>Investissements!AP32*Investissements!$J65</f>
        <v>0</v>
      </c>
      <c r="AO235" s="353">
        <f>Investissements!AQ32*Investissements!$J65</f>
        <v>0</v>
      </c>
      <c r="AP235" s="353">
        <f>Investissements!AR32*Investissements!$J65</f>
        <v>0</v>
      </c>
      <c r="AQ235" s="353">
        <f>Investissements!AS32*Investissements!$J65</f>
        <v>0</v>
      </c>
    </row>
    <row r="236" spans="2:43" ht="15" customHeight="1">
      <c r="B236" s="377">
        <f>Investissements!C33</f>
        <v>0</v>
      </c>
      <c r="C236" s="341">
        <f>Investissements!D33*Investissements!$J66</f>
        <v>0</v>
      </c>
      <c r="D236" s="341">
        <f>Investissements!E33*Investissements!$J66</f>
        <v>0</v>
      </c>
      <c r="E236" s="341">
        <f>Investissements!F33*Investissements!$J66</f>
        <v>0</v>
      </c>
      <c r="F236" s="341">
        <f>Investissements!G33*Investissements!$J66</f>
        <v>0</v>
      </c>
      <c r="G236" s="341">
        <f>Investissements!H33*Investissements!$J66</f>
        <v>0</v>
      </c>
      <c r="H236" s="341">
        <f>Investissements!I33*Investissements!$J66</f>
        <v>0</v>
      </c>
      <c r="I236" s="341">
        <f>Investissements!J33*Investissements!$J66</f>
        <v>0</v>
      </c>
      <c r="J236" s="341">
        <f>Investissements!K33*Investissements!$J66</f>
        <v>0</v>
      </c>
      <c r="K236" s="341">
        <f>Investissements!L33*Investissements!$J66</f>
        <v>0</v>
      </c>
      <c r="L236" s="341">
        <f>Investissements!M33*Investissements!$J66</f>
        <v>0</v>
      </c>
      <c r="M236" s="341">
        <f>Investissements!N33*Investissements!$J66</f>
        <v>0</v>
      </c>
      <c r="N236" s="341">
        <f>Investissements!O33*Investissements!$J66</f>
        <v>0</v>
      </c>
      <c r="O236" s="341">
        <f t="shared" si="61"/>
        <v>0</v>
      </c>
      <c r="P236" s="341">
        <f>Investissements!Q33*Investissements!$J66</f>
        <v>0</v>
      </c>
      <c r="Q236" s="341">
        <f>Investissements!R33*Investissements!$J66</f>
        <v>0</v>
      </c>
      <c r="R236" s="341">
        <f>Investissements!S33*Investissements!$J66</f>
        <v>0</v>
      </c>
      <c r="S236" s="341">
        <f>Investissements!T33*Investissements!$J66</f>
        <v>0</v>
      </c>
      <c r="T236" s="341">
        <f>Investissements!U33*Investissements!$J66</f>
        <v>0</v>
      </c>
      <c r="U236" s="341">
        <f>Investissements!V33*Investissements!$J66</f>
        <v>0</v>
      </c>
      <c r="V236" s="341">
        <f>Investissements!W33*Investissements!$J66</f>
        <v>0</v>
      </c>
      <c r="W236" s="341">
        <f>Investissements!X33*Investissements!$J66</f>
        <v>0</v>
      </c>
      <c r="X236" s="341">
        <f>Investissements!Y33*Investissements!$J66</f>
        <v>0</v>
      </c>
      <c r="Y236" s="341">
        <f>Investissements!Z33*Investissements!$J66</f>
        <v>0</v>
      </c>
      <c r="Z236" s="341">
        <f>Investissements!AA33*Investissements!$J66</f>
        <v>0</v>
      </c>
      <c r="AA236" s="341">
        <f>Investissements!AB33*Investissements!$J66</f>
        <v>0</v>
      </c>
      <c r="AB236" s="341">
        <f t="shared" si="62"/>
        <v>0</v>
      </c>
      <c r="AC236" s="341">
        <f>Investissements!AD33*Investissements!$J66</f>
        <v>0</v>
      </c>
      <c r="AD236" s="341">
        <f>Investissements!AE33*Investissements!$J66</f>
        <v>0</v>
      </c>
      <c r="AE236" s="341">
        <f t="shared" si="63"/>
        <v>0</v>
      </c>
      <c r="AF236" s="341">
        <f>Investissements!AG33*Investissements!$J66</f>
        <v>0</v>
      </c>
      <c r="AG236" s="341">
        <f>Investissements!AH33*Investissements!$J66</f>
        <v>0</v>
      </c>
      <c r="AH236" s="341">
        <f t="shared" si="64"/>
        <v>0</v>
      </c>
      <c r="AI236" s="341">
        <f>Investissements!AJ33*Investissements!$J66</f>
        <v>0</v>
      </c>
      <c r="AJ236" s="341">
        <f>Investissements!AK33*Investissements!$J66</f>
        <v>0</v>
      </c>
      <c r="AK236" s="341">
        <f t="shared" si="65"/>
        <v>0</v>
      </c>
      <c r="AM236" s="353">
        <f>Investissements!AO33*Investissements!$J66</f>
        <v>0</v>
      </c>
      <c r="AN236" s="353">
        <f>Investissements!AP33*Investissements!$J66</f>
        <v>0</v>
      </c>
      <c r="AO236" s="353">
        <f>Investissements!AQ33*Investissements!$J66</f>
        <v>0</v>
      </c>
      <c r="AP236" s="353">
        <f>Investissements!AR33*Investissements!$J66</f>
        <v>0</v>
      </c>
      <c r="AQ236" s="353">
        <f>Investissements!AS33*Investissements!$J66</f>
        <v>0</v>
      </c>
    </row>
    <row r="237" spans="2:43">
      <c r="B237" s="81"/>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row>
    <row r="238" spans="2:43" ht="15" customHeight="1">
      <c r="B238" s="99" t="s">
        <v>21</v>
      </c>
      <c r="C238" s="20">
        <f t="shared" ref="C238:AK238" si="66">SUM(C212:C236)</f>
        <v>0</v>
      </c>
      <c r="D238" s="20">
        <f t="shared" si="66"/>
        <v>0</v>
      </c>
      <c r="E238" s="20">
        <f t="shared" si="66"/>
        <v>0</v>
      </c>
      <c r="F238" s="20">
        <f t="shared" si="66"/>
        <v>0</v>
      </c>
      <c r="G238" s="20">
        <f t="shared" si="66"/>
        <v>0</v>
      </c>
      <c r="H238" s="20">
        <f t="shared" si="66"/>
        <v>0</v>
      </c>
      <c r="I238" s="20">
        <f t="shared" si="66"/>
        <v>0</v>
      </c>
      <c r="J238" s="20">
        <f t="shared" si="66"/>
        <v>0</v>
      </c>
      <c r="K238" s="20">
        <f t="shared" si="66"/>
        <v>0</v>
      </c>
      <c r="L238" s="20">
        <f t="shared" si="66"/>
        <v>0</v>
      </c>
      <c r="M238" s="20">
        <f t="shared" si="66"/>
        <v>0</v>
      </c>
      <c r="N238" s="20">
        <f t="shared" si="66"/>
        <v>0</v>
      </c>
      <c r="O238" s="21">
        <f t="shared" si="66"/>
        <v>0</v>
      </c>
      <c r="P238" s="20">
        <f t="shared" si="66"/>
        <v>0</v>
      </c>
      <c r="Q238" s="20">
        <f t="shared" si="66"/>
        <v>0</v>
      </c>
      <c r="R238" s="20">
        <f t="shared" si="66"/>
        <v>0</v>
      </c>
      <c r="S238" s="20">
        <f t="shared" si="66"/>
        <v>0</v>
      </c>
      <c r="T238" s="20">
        <f t="shared" si="66"/>
        <v>0</v>
      </c>
      <c r="U238" s="20">
        <f t="shared" si="66"/>
        <v>0</v>
      </c>
      <c r="V238" s="20">
        <f t="shared" si="66"/>
        <v>0</v>
      </c>
      <c r="W238" s="20">
        <f t="shared" si="66"/>
        <v>0</v>
      </c>
      <c r="X238" s="20">
        <f t="shared" si="66"/>
        <v>0</v>
      </c>
      <c r="Y238" s="20">
        <f t="shared" si="66"/>
        <v>0</v>
      </c>
      <c r="Z238" s="20">
        <f t="shared" si="66"/>
        <v>0</v>
      </c>
      <c r="AA238" s="20">
        <f t="shared" si="66"/>
        <v>0</v>
      </c>
      <c r="AB238" s="21">
        <f t="shared" si="66"/>
        <v>0</v>
      </c>
      <c r="AC238" s="20">
        <f t="shared" si="66"/>
        <v>0</v>
      </c>
      <c r="AD238" s="20">
        <f t="shared" si="66"/>
        <v>0</v>
      </c>
      <c r="AE238" s="21">
        <f t="shared" si="66"/>
        <v>0</v>
      </c>
      <c r="AF238" s="20">
        <f t="shared" si="66"/>
        <v>0</v>
      </c>
      <c r="AG238" s="20">
        <f t="shared" si="66"/>
        <v>0</v>
      </c>
      <c r="AH238" s="21">
        <f t="shared" si="66"/>
        <v>0</v>
      </c>
      <c r="AI238" s="20">
        <f t="shared" si="66"/>
        <v>0</v>
      </c>
      <c r="AJ238" s="20">
        <f t="shared" si="66"/>
        <v>0</v>
      </c>
      <c r="AK238" s="21">
        <f t="shared" si="66"/>
        <v>0</v>
      </c>
      <c r="AM238" s="21">
        <f>SUM(AM212:AM236)</f>
        <v>0</v>
      </c>
      <c r="AN238" s="21">
        <f>SUM(AN212:AN236)</f>
        <v>0</v>
      </c>
      <c r="AO238" s="21">
        <f>SUM(AO212:AO236)</f>
        <v>0</v>
      </c>
      <c r="AP238" s="21">
        <f>SUM(AP212:AP236)</f>
        <v>0</v>
      </c>
      <c r="AQ238" s="21">
        <f>SUM(AQ212:AQ236)</f>
        <v>0</v>
      </c>
    </row>
    <row r="239" spans="2:43">
      <c r="B239" s="81"/>
    </row>
    <row r="240" spans="2:43" ht="30">
      <c r="B240" s="103" t="str">
        <f>"Investissements liés à : "&amp;CONFIG!C21&amp;" 
(en € HT)"</f>
        <v>Investissements liés à :  
(en € HT)</v>
      </c>
      <c r="C240" s="35"/>
      <c r="D240" s="35"/>
      <c r="AM240" s="463" t="str">
        <f>"Amortissements de : "&amp;CONFIG!C21</f>
        <v xml:space="preserve">Amortissements de : </v>
      </c>
      <c r="AN240" s="463"/>
    </row>
    <row r="241" spans="2:43">
      <c r="B241" s="81"/>
    </row>
    <row r="242" spans="2:43">
      <c r="B242" s="81"/>
      <c r="C242" s="475" t="s">
        <v>18</v>
      </c>
      <c r="D242" s="476"/>
      <c r="E242" s="476"/>
      <c r="F242" s="476"/>
      <c r="G242" s="476"/>
      <c r="H242" s="476"/>
      <c r="I242" s="476"/>
      <c r="J242" s="476"/>
      <c r="K242" s="476"/>
      <c r="L242" s="476"/>
      <c r="M242" s="476"/>
      <c r="N242" s="476"/>
      <c r="O242" s="477"/>
      <c r="P242" s="475" t="s">
        <v>19</v>
      </c>
      <c r="Q242" s="476"/>
      <c r="R242" s="476"/>
      <c r="S242" s="476"/>
      <c r="T242" s="476"/>
      <c r="U242" s="476"/>
      <c r="V242" s="476"/>
      <c r="W242" s="476"/>
      <c r="X242" s="476"/>
      <c r="Y242" s="476"/>
      <c r="Z242" s="476"/>
      <c r="AA242" s="476"/>
      <c r="AB242" s="477"/>
      <c r="AC242" s="475" t="s">
        <v>20</v>
      </c>
      <c r="AD242" s="476"/>
      <c r="AE242" s="477"/>
      <c r="AF242" s="475" t="s">
        <v>32</v>
      </c>
      <c r="AG242" s="476"/>
      <c r="AH242" s="477"/>
      <c r="AI242" s="473" t="s">
        <v>33</v>
      </c>
      <c r="AJ242" s="473"/>
      <c r="AK242" s="473"/>
      <c r="AM242" s="38" t="s">
        <v>18</v>
      </c>
      <c r="AN242" s="38" t="s">
        <v>19</v>
      </c>
      <c r="AO242" s="38" t="s">
        <v>20</v>
      </c>
      <c r="AP242" s="38" t="s">
        <v>32</v>
      </c>
      <c r="AQ242" s="38" t="s">
        <v>33</v>
      </c>
    </row>
    <row r="243" spans="2:43" ht="15" customHeight="1">
      <c r="B243" s="99" t="s">
        <v>36</v>
      </c>
      <c r="C243" s="18">
        <f>CONFIG!$D$7</f>
        <v>41640</v>
      </c>
      <c r="D243" s="18">
        <f>DATE(YEAR(C243),MONTH(C243)+1,DAY(C243))</f>
        <v>41671</v>
      </c>
      <c r="E243" s="18">
        <f t="shared" ref="E243:N243" si="67">DATE(YEAR(D243),MONTH(D243)+1,DAY(D243))</f>
        <v>41699</v>
      </c>
      <c r="F243" s="18">
        <f t="shared" si="67"/>
        <v>41730</v>
      </c>
      <c r="G243" s="18">
        <f t="shared" si="67"/>
        <v>41760</v>
      </c>
      <c r="H243" s="18">
        <f t="shared" si="67"/>
        <v>41791</v>
      </c>
      <c r="I243" s="18">
        <f t="shared" si="67"/>
        <v>41821</v>
      </c>
      <c r="J243" s="18">
        <f t="shared" si="67"/>
        <v>41852</v>
      </c>
      <c r="K243" s="18">
        <f t="shared" si="67"/>
        <v>41883</v>
      </c>
      <c r="L243" s="18">
        <f t="shared" si="67"/>
        <v>41913</v>
      </c>
      <c r="M243" s="18">
        <f t="shared" si="67"/>
        <v>41944</v>
      </c>
      <c r="N243" s="18">
        <f t="shared" si="67"/>
        <v>41974</v>
      </c>
      <c r="O243" s="19" t="s">
        <v>21</v>
      </c>
      <c r="P243" s="18">
        <f>DATE(YEAR(N243),MONTH(N243)+1,DAY(N243))</f>
        <v>42005</v>
      </c>
      <c r="Q243" s="18">
        <f t="shared" ref="Q243:AA243" si="68">DATE(YEAR(P243),MONTH(P243)+1,DAY(P243))</f>
        <v>42036</v>
      </c>
      <c r="R243" s="18">
        <f t="shared" si="68"/>
        <v>42064</v>
      </c>
      <c r="S243" s="18">
        <f t="shared" si="68"/>
        <v>42095</v>
      </c>
      <c r="T243" s="18">
        <f t="shared" si="68"/>
        <v>42125</v>
      </c>
      <c r="U243" s="18">
        <f t="shared" si="68"/>
        <v>42156</v>
      </c>
      <c r="V243" s="18">
        <f t="shared" si="68"/>
        <v>42186</v>
      </c>
      <c r="W243" s="18">
        <f t="shared" si="68"/>
        <v>42217</v>
      </c>
      <c r="X243" s="18">
        <f t="shared" si="68"/>
        <v>42248</v>
      </c>
      <c r="Y243" s="18">
        <f t="shared" si="68"/>
        <v>42278</v>
      </c>
      <c r="Z243" s="18">
        <f t="shared" si="68"/>
        <v>42309</v>
      </c>
      <c r="AA243" s="18">
        <f t="shared" si="68"/>
        <v>42339</v>
      </c>
      <c r="AB243" s="19" t="s">
        <v>21</v>
      </c>
      <c r="AC243" s="28" t="s">
        <v>24</v>
      </c>
      <c r="AD243" s="28" t="s">
        <v>25</v>
      </c>
      <c r="AE243" s="19" t="s">
        <v>21</v>
      </c>
      <c r="AF243" s="28" t="s">
        <v>24</v>
      </c>
      <c r="AG243" s="28" t="s">
        <v>25</v>
      </c>
      <c r="AH243" s="19" t="s">
        <v>21</v>
      </c>
      <c r="AI243" s="28" t="s">
        <v>24</v>
      </c>
      <c r="AJ243" s="28" t="s">
        <v>25</v>
      </c>
      <c r="AK243" s="19" t="s">
        <v>21</v>
      </c>
    </row>
    <row r="244" spans="2:43" ht="15" customHeight="1">
      <c r="B244" s="377">
        <f>Investissements!C9</f>
        <v>0</v>
      </c>
      <c r="C244" s="341">
        <f>Investissements!D9*Investissements!$K42</f>
        <v>0</v>
      </c>
      <c r="D244" s="341">
        <f>Investissements!E9*Investissements!$K42</f>
        <v>0</v>
      </c>
      <c r="E244" s="341">
        <f>Investissements!F9*Investissements!$K42</f>
        <v>0</v>
      </c>
      <c r="F244" s="341">
        <f>Investissements!G9*Investissements!$K42</f>
        <v>0</v>
      </c>
      <c r="G244" s="341">
        <f>Investissements!H9*Investissements!$K42</f>
        <v>0</v>
      </c>
      <c r="H244" s="341">
        <f>Investissements!I9*Investissements!$K42</f>
        <v>0</v>
      </c>
      <c r="I244" s="341">
        <f>Investissements!J9*Investissements!$K42</f>
        <v>0</v>
      </c>
      <c r="J244" s="341">
        <f>Investissements!K9*Investissements!$K42</f>
        <v>0</v>
      </c>
      <c r="K244" s="341">
        <f>Investissements!L9*Investissements!$K42</f>
        <v>0</v>
      </c>
      <c r="L244" s="341">
        <f>Investissements!M9*Investissements!$K42</f>
        <v>0</v>
      </c>
      <c r="M244" s="341">
        <f>Investissements!N9*Investissements!$K42</f>
        <v>0</v>
      </c>
      <c r="N244" s="341">
        <f>Investissements!O9*Investissements!$K42</f>
        <v>0</v>
      </c>
      <c r="O244" s="341">
        <f t="shared" ref="O244:O268" si="69">SUM(C244:N244)</f>
        <v>0</v>
      </c>
      <c r="P244" s="341">
        <f>Investissements!Q9*Investissements!$K42</f>
        <v>0</v>
      </c>
      <c r="Q244" s="341">
        <f>Investissements!R9*Investissements!$K42</f>
        <v>0</v>
      </c>
      <c r="R244" s="341">
        <f>Investissements!S9*Investissements!$K42</f>
        <v>0</v>
      </c>
      <c r="S244" s="341">
        <f>Investissements!T9*Investissements!$K42</f>
        <v>0</v>
      </c>
      <c r="T244" s="341">
        <f>Investissements!U9*Investissements!$K42</f>
        <v>0</v>
      </c>
      <c r="U244" s="341">
        <f>Investissements!V9*Investissements!$K42</f>
        <v>0</v>
      </c>
      <c r="V244" s="341">
        <f>Investissements!W9*Investissements!$K42</f>
        <v>0</v>
      </c>
      <c r="W244" s="341">
        <f>Investissements!X9*Investissements!$K42</f>
        <v>0</v>
      </c>
      <c r="X244" s="341">
        <f>Investissements!Y9*Investissements!$K42</f>
        <v>0</v>
      </c>
      <c r="Y244" s="341">
        <f>Investissements!Z9*Investissements!$K42</f>
        <v>0</v>
      </c>
      <c r="Z244" s="341">
        <f>Investissements!AA9*Investissements!$K42</f>
        <v>0</v>
      </c>
      <c r="AA244" s="341">
        <f>Investissements!AB9*Investissements!$K42</f>
        <v>0</v>
      </c>
      <c r="AB244" s="341">
        <f t="shared" ref="AB244:AB268" si="70">SUM(P244:AA244)</f>
        <v>0</v>
      </c>
      <c r="AC244" s="341">
        <f>Investissements!AD9*Investissements!$K42</f>
        <v>0</v>
      </c>
      <c r="AD244" s="341">
        <f>Investissements!AE9*Investissements!$K42</f>
        <v>0</v>
      </c>
      <c r="AE244" s="341">
        <f t="shared" ref="AE244:AE268" si="71">SUM(AC244:AD244)</f>
        <v>0</v>
      </c>
      <c r="AF244" s="341">
        <f>Investissements!AG9*Investissements!$K42</f>
        <v>0</v>
      </c>
      <c r="AG244" s="341">
        <f>Investissements!AH9*Investissements!$K42</f>
        <v>0</v>
      </c>
      <c r="AH244" s="341">
        <f t="shared" ref="AH244:AH268" si="72">SUM(AF244:AG244)</f>
        <v>0</v>
      </c>
      <c r="AI244" s="341">
        <f>Investissements!AJ9*Investissements!$K42</f>
        <v>0</v>
      </c>
      <c r="AJ244" s="341">
        <f>Investissements!AK9*Investissements!$K42</f>
        <v>0</v>
      </c>
      <c r="AK244" s="341">
        <f t="shared" ref="AK244:AK268" si="73">SUM(AI244:AJ244)</f>
        <v>0</v>
      </c>
      <c r="AM244" s="353">
        <f>Investissements!AO9*Investissements!$K42</f>
        <v>0</v>
      </c>
      <c r="AN244" s="353">
        <f>Investissements!AP9*Investissements!$K42</f>
        <v>0</v>
      </c>
      <c r="AO244" s="353">
        <f>Investissements!AQ9*Investissements!$K42</f>
        <v>0</v>
      </c>
      <c r="AP244" s="353">
        <f>Investissements!AR9*Investissements!$K42</f>
        <v>0</v>
      </c>
      <c r="AQ244" s="353">
        <f>Investissements!AS9*Investissements!$K42</f>
        <v>0</v>
      </c>
    </row>
    <row r="245" spans="2:43" ht="15" customHeight="1">
      <c r="B245" s="377">
        <f>Investissements!C10</f>
        <v>0</v>
      </c>
      <c r="C245" s="341">
        <f>Investissements!D10*Investissements!$K43</f>
        <v>0</v>
      </c>
      <c r="D245" s="341">
        <f>Investissements!E10*Investissements!$K43</f>
        <v>0</v>
      </c>
      <c r="E245" s="341">
        <f>Investissements!F10*Investissements!$K43</f>
        <v>0</v>
      </c>
      <c r="F245" s="341">
        <f>Investissements!G10*Investissements!$K43</f>
        <v>0</v>
      </c>
      <c r="G245" s="341">
        <f>Investissements!H10*Investissements!$K43</f>
        <v>0</v>
      </c>
      <c r="H245" s="341">
        <f>Investissements!I10*Investissements!$K43</f>
        <v>0</v>
      </c>
      <c r="I245" s="341">
        <f>Investissements!J10*Investissements!$K43</f>
        <v>0</v>
      </c>
      <c r="J245" s="341">
        <f>Investissements!K10*Investissements!$K43</f>
        <v>0</v>
      </c>
      <c r="K245" s="341">
        <f>Investissements!L10*Investissements!$K43</f>
        <v>0</v>
      </c>
      <c r="L245" s="341">
        <f>Investissements!M10*Investissements!$K43</f>
        <v>0</v>
      </c>
      <c r="M245" s="341">
        <f>Investissements!N10*Investissements!$K43</f>
        <v>0</v>
      </c>
      <c r="N245" s="341">
        <f>Investissements!O10*Investissements!$K43</f>
        <v>0</v>
      </c>
      <c r="O245" s="341">
        <f t="shared" si="69"/>
        <v>0</v>
      </c>
      <c r="P245" s="341">
        <f>Investissements!Q10*Investissements!$K43</f>
        <v>0</v>
      </c>
      <c r="Q245" s="341">
        <f>Investissements!R10*Investissements!$K43</f>
        <v>0</v>
      </c>
      <c r="R245" s="341">
        <f>Investissements!S10*Investissements!$K43</f>
        <v>0</v>
      </c>
      <c r="S245" s="341">
        <f>Investissements!T10*Investissements!$K43</f>
        <v>0</v>
      </c>
      <c r="T245" s="341">
        <f>Investissements!U10*Investissements!$K43</f>
        <v>0</v>
      </c>
      <c r="U245" s="341">
        <f>Investissements!V10*Investissements!$K43</f>
        <v>0</v>
      </c>
      <c r="V245" s="341">
        <f>Investissements!W10*Investissements!$K43</f>
        <v>0</v>
      </c>
      <c r="W245" s="341">
        <f>Investissements!X10*Investissements!$K43</f>
        <v>0</v>
      </c>
      <c r="X245" s="341">
        <f>Investissements!Y10*Investissements!$K43</f>
        <v>0</v>
      </c>
      <c r="Y245" s="341">
        <f>Investissements!Z10*Investissements!$K43</f>
        <v>0</v>
      </c>
      <c r="Z245" s="341">
        <f>Investissements!AA10*Investissements!$K43</f>
        <v>0</v>
      </c>
      <c r="AA245" s="341">
        <f>Investissements!AB10*Investissements!$K43</f>
        <v>0</v>
      </c>
      <c r="AB245" s="341">
        <f t="shared" si="70"/>
        <v>0</v>
      </c>
      <c r="AC245" s="341">
        <f>Investissements!AD10*Investissements!$K43</f>
        <v>0</v>
      </c>
      <c r="AD245" s="341">
        <f>Investissements!AE10*Investissements!$K43</f>
        <v>0</v>
      </c>
      <c r="AE245" s="341">
        <f t="shared" si="71"/>
        <v>0</v>
      </c>
      <c r="AF245" s="341">
        <f>Investissements!AG10*Investissements!$K43</f>
        <v>0</v>
      </c>
      <c r="AG245" s="341">
        <f>Investissements!AH10*Investissements!$K43</f>
        <v>0</v>
      </c>
      <c r="AH245" s="341">
        <f t="shared" si="72"/>
        <v>0</v>
      </c>
      <c r="AI245" s="341">
        <f>Investissements!AJ10*Investissements!$K43</f>
        <v>0</v>
      </c>
      <c r="AJ245" s="341">
        <f>Investissements!AK10*Investissements!$K43</f>
        <v>0</v>
      </c>
      <c r="AK245" s="341">
        <f t="shared" si="73"/>
        <v>0</v>
      </c>
      <c r="AM245" s="353">
        <f>Investissements!AO10*Investissements!$K43</f>
        <v>0</v>
      </c>
      <c r="AN245" s="353">
        <f>Investissements!AP10*Investissements!$K43</f>
        <v>0</v>
      </c>
      <c r="AO245" s="353">
        <f>Investissements!AQ10*Investissements!$K43</f>
        <v>0</v>
      </c>
      <c r="AP245" s="353">
        <f>Investissements!AR10*Investissements!$K43</f>
        <v>0</v>
      </c>
      <c r="AQ245" s="353">
        <f>Investissements!AS10*Investissements!$K43</f>
        <v>0</v>
      </c>
    </row>
    <row r="246" spans="2:43" ht="15" customHeight="1">
      <c r="B246" s="377">
        <f>Investissements!C11</f>
        <v>0</v>
      </c>
      <c r="C246" s="341">
        <f>Investissements!D11*Investissements!$K44</f>
        <v>0</v>
      </c>
      <c r="D246" s="341">
        <f>Investissements!E11*Investissements!$K44</f>
        <v>0</v>
      </c>
      <c r="E246" s="341">
        <f>Investissements!F11*Investissements!$K44</f>
        <v>0</v>
      </c>
      <c r="F246" s="341">
        <f>Investissements!G11*Investissements!$K44</f>
        <v>0</v>
      </c>
      <c r="G246" s="341">
        <f>Investissements!H11*Investissements!$K44</f>
        <v>0</v>
      </c>
      <c r="H246" s="341">
        <f>Investissements!I11*Investissements!$K44</f>
        <v>0</v>
      </c>
      <c r="I246" s="341">
        <f>Investissements!J11*Investissements!$K44</f>
        <v>0</v>
      </c>
      <c r="J246" s="341">
        <f>Investissements!K11*Investissements!$K44</f>
        <v>0</v>
      </c>
      <c r="K246" s="341">
        <f>Investissements!L11*Investissements!$K44</f>
        <v>0</v>
      </c>
      <c r="L246" s="341">
        <f>Investissements!M11*Investissements!$K44</f>
        <v>0</v>
      </c>
      <c r="M246" s="341">
        <f>Investissements!N11*Investissements!$K44</f>
        <v>0</v>
      </c>
      <c r="N246" s="341">
        <f>Investissements!O11*Investissements!$K44</f>
        <v>0</v>
      </c>
      <c r="O246" s="341">
        <f t="shared" si="69"/>
        <v>0</v>
      </c>
      <c r="P246" s="341">
        <f>Investissements!Q11*Investissements!$K44</f>
        <v>0</v>
      </c>
      <c r="Q246" s="341">
        <f>Investissements!R11*Investissements!$K44</f>
        <v>0</v>
      </c>
      <c r="R246" s="341">
        <f>Investissements!S11*Investissements!$K44</f>
        <v>0</v>
      </c>
      <c r="S246" s="341">
        <f>Investissements!T11*Investissements!$K44</f>
        <v>0</v>
      </c>
      <c r="T246" s="341">
        <f>Investissements!U11*Investissements!$K44</f>
        <v>0</v>
      </c>
      <c r="U246" s="341">
        <f>Investissements!V11*Investissements!$K44</f>
        <v>0</v>
      </c>
      <c r="V246" s="341">
        <f>Investissements!W11*Investissements!$K44</f>
        <v>0</v>
      </c>
      <c r="W246" s="341">
        <f>Investissements!X11*Investissements!$K44</f>
        <v>0</v>
      </c>
      <c r="X246" s="341">
        <f>Investissements!Y11*Investissements!$K44</f>
        <v>0</v>
      </c>
      <c r="Y246" s="341">
        <f>Investissements!Z11*Investissements!$K44</f>
        <v>0</v>
      </c>
      <c r="Z246" s="341">
        <f>Investissements!AA11*Investissements!$K44</f>
        <v>0</v>
      </c>
      <c r="AA246" s="341">
        <f>Investissements!AB11*Investissements!$K44</f>
        <v>0</v>
      </c>
      <c r="AB246" s="341">
        <f t="shared" si="70"/>
        <v>0</v>
      </c>
      <c r="AC246" s="341">
        <f>Investissements!AD11*Investissements!$K44</f>
        <v>0</v>
      </c>
      <c r="AD246" s="341">
        <f>Investissements!AE11*Investissements!$K44</f>
        <v>0</v>
      </c>
      <c r="AE246" s="341">
        <f t="shared" si="71"/>
        <v>0</v>
      </c>
      <c r="AF246" s="341">
        <f>Investissements!AG11*Investissements!$K44</f>
        <v>0</v>
      </c>
      <c r="AG246" s="341">
        <f>Investissements!AH11*Investissements!$K44</f>
        <v>0</v>
      </c>
      <c r="AH246" s="341">
        <f t="shared" si="72"/>
        <v>0</v>
      </c>
      <c r="AI246" s="341">
        <f>Investissements!AJ11*Investissements!$K44</f>
        <v>0</v>
      </c>
      <c r="AJ246" s="341">
        <f>Investissements!AK11*Investissements!$K44</f>
        <v>0</v>
      </c>
      <c r="AK246" s="341">
        <f t="shared" si="73"/>
        <v>0</v>
      </c>
      <c r="AM246" s="353">
        <f>Investissements!AO11*Investissements!$K44</f>
        <v>0</v>
      </c>
      <c r="AN246" s="353">
        <f>Investissements!AP11*Investissements!$K44</f>
        <v>0</v>
      </c>
      <c r="AO246" s="353">
        <f>Investissements!AQ11*Investissements!$K44</f>
        <v>0</v>
      </c>
      <c r="AP246" s="353">
        <f>Investissements!AR11*Investissements!$K44</f>
        <v>0</v>
      </c>
      <c r="AQ246" s="353">
        <f>Investissements!AS11*Investissements!$K44</f>
        <v>0</v>
      </c>
    </row>
    <row r="247" spans="2:43" ht="15" customHeight="1">
      <c r="B247" s="377">
        <f>Investissements!C12</f>
        <v>0</v>
      </c>
      <c r="C247" s="341">
        <f>Investissements!D12*Investissements!$K45</f>
        <v>0</v>
      </c>
      <c r="D247" s="341">
        <f>Investissements!E12*Investissements!$K45</f>
        <v>0</v>
      </c>
      <c r="E247" s="341">
        <f>Investissements!F12*Investissements!$K45</f>
        <v>0</v>
      </c>
      <c r="F247" s="341">
        <f>Investissements!G12*Investissements!$K45</f>
        <v>0</v>
      </c>
      <c r="G247" s="341">
        <f>Investissements!H12*Investissements!$K45</f>
        <v>0</v>
      </c>
      <c r="H247" s="341">
        <f>Investissements!I12*Investissements!$K45</f>
        <v>0</v>
      </c>
      <c r="I247" s="341">
        <f>Investissements!J12*Investissements!$K45</f>
        <v>0</v>
      </c>
      <c r="J247" s="341">
        <f>Investissements!K12*Investissements!$K45</f>
        <v>0</v>
      </c>
      <c r="K247" s="341">
        <f>Investissements!L12*Investissements!$K45</f>
        <v>0</v>
      </c>
      <c r="L247" s="341">
        <f>Investissements!M12*Investissements!$K45</f>
        <v>0</v>
      </c>
      <c r="M247" s="341">
        <f>Investissements!N12*Investissements!$K45</f>
        <v>0</v>
      </c>
      <c r="N247" s="341">
        <f>Investissements!O12*Investissements!$K45</f>
        <v>0</v>
      </c>
      <c r="O247" s="341">
        <f t="shared" si="69"/>
        <v>0</v>
      </c>
      <c r="P247" s="341">
        <f>Investissements!Q12*Investissements!$K45</f>
        <v>0</v>
      </c>
      <c r="Q247" s="341">
        <f>Investissements!R12*Investissements!$K45</f>
        <v>0</v>
      </c>
      <c r="R247" s="341">
        <f>Investissements!S12*Investissements!$K45</f>
        <v>0</v>
      </c>
      <c r="S247" s="341">
        <f>Investissements!T12*Investissements!$K45</f>
        <v>0</v>
      </c>
      <c r="T247" s="341">
        <f>Investissements!U12*Investissements!$K45</f>
        <v>0</v>
      </c>
      <c r="U247" s="341">
        <f>Investissements!V12*Investissements!$K45</f>
        <v>0</v>
      </c>
      <c r="V247" s="341">
        <f>Investissements!W12*Investissements!$K45</f>
        <v>0</v>
      </c>
      <c r="W247" s="341">
        <f>Investissements!X12*Investissements!$K45</f>
        <v>0</v>
      </c>
      <c r="X247" s="341">
        <f>Investissements!Y12*Investissements!$K45</f>
        <v>0</v>
      </c>
      <c r="Y247" s="341">
        <f>Investissements!Z12*Investissements!$K45</f>
        <v>0</v>
      </c>
      <c r="Z247" s="341">
        <f>Investissements!AA12*Investissements!$K45</f>
        <v>0</v>
      </c>
      <c r="AA247" s="341">
        <f>Investissements!AB12*Investissements!$K45</f>
        <v>0</v>
      </c>
      <c r="AB247" s="341">
        <f t="shared" si="70"/>
        <v>0</v>
      </c>
      <c r="AC247" s="341">
        <f>Investissements!AD12*Investissements!$K45</f>
        <v>0</v>
      </c>
      <c r="AD247" s="341">
        <f>Investissements!AE12*Investissements!$K45</f>
        <v>0</v>
      </c>
      <c r="AE247" s="341">
        <f t="shared" si="71"/>
        <v>0</v>
      </c>
      <c r="AF247" s="341">
        <f>Investissements!AG12*Investissements!$K45</f>
        <v>0</v>
      </c>
      <c r="AG247" s="341">
        <f>Investissements!AH12*Investissements!$K45</f>
        <v>0</v>
      </c>
      <c r="AH247" s="341">
        <f t="shared" si="72"/>
        <v>0</v>
      </c>
      <c r="AI247" s="341">
        <f>Investissements!AJ12*Investissements!$K45</f>
        <v>0</v>
      </c>
      <c r="AJ247" s="341">
        <f>Investissements!AK12*Investissements!$K45</f>
        <v>0</v>
      </c>
      <c r="AK247" s="341">
        <f t="shared" si="73"/>
        <v>0</v>
      </c>
      <c r="AM247" s="353">
        <f>Investissements!AO12*Investissements!$K45</f>
        <v>0</v>
      </c>
      <c r="AN247" s="353">
        <f>Investissements!AP12*Investissements!$K45</f>
        <v>0</v>
      </c>
      <c r="AO247" s="353">
        <f>Investissements!AQ12*Investissements!$K45</f>
        <v>0</v>
      </c>
      <c r="AP247" s="353">
        <f>Investissements!AR12*Investissements!$K45</f>
        <v>0</v>
      </c>
      <c r="AQ247" s="353">
        <f>Investissements!AS12*Investissements!$K45</f>
        <v>0</v>
      </c>
    </row>
    <row r="248" spans="2:43" ht="15" customHeight="1">
      <c r="B248" s="377">
        <f>Investissements!C13</f>
        <v>0</v>
      </c>
      <c r="C248" s="341">
        <f>Investissements!D13*Investissements!$K46</f>
        <v>0</v>
      </c>
      <c r="D248" s="341">
        <f>Investissements!E13*Investissements!$K46</f>
        <v>0</v>
      </c>
      <c r="E248" s="341">
        <f>Investissements!F13*Investissements!$K46</f>
        <v>0</v>
      </c>
      <c r="F248" s="341">
        <f>Investissements!G13*Investissements!$K46</f>
        <v>0</v>
      </c>
      <c r="G248" s="341">
        <f>Investissements!H13*Investissements!$K46</f>
        <v>0</v>
      </c>
      <c r="H248" s="341">
        <f>Investissements!I13*Investissements!$K46</f>
        <v>0</v>
      </c>
      <c r="I248" s="341">
        <f>Investissements!J13*Investissements!$K46</f>
        <v>0</v>
      </c>
      <c r="J248" s="341">
        <f>Investissements!K13*Investissements!$K46</f>
        <v>0</v>
      </c>
      <c r="K248" s="341">
        <f>Investissements!L13*Investissements!$K46</f>
        <v>0</v>
      </c>
      <c r="L248" s="341">
        <f>Investissements!M13*Investissements!$K46</f>
        <v>0</v>
      </c>
      <c r="M248" s="341">
        <f>Investissements!N13*Investissements!$K46</f>
        <v>0</v>
      </c>
      <c r="N248" s="341">
        <f>Investissements!O13*Investissements!$K46</f>
        <v>0</v>
      </c>
      <c r="O248" s="341">
        <f t="shared" si="69"/>
        <v>0</v>
      </c>
      <c r="P248" s="341">
        <f>Investissements!Q13*Investissements!$K46</f>
        <v>0</v>
      </c>
      <c r="Q248" s="341">
        <f>Investissements!R13*Investissements!$K46</f>
        <v>0</v>
      </c>
      <c r="R248" s="341">
        <f>Investissements!S13*Investissements!$K46</f>
        <v>0</v>
      </c>
      <c r="S248" s="341">
        <f>Investissements!T13*Investissements!$K46</f>
        <v>0</v>
      </c>
      <c r="T248" s="341">
        <f>Investissements!U13*Investissements!$K46</f>
        <v>0</v>
      </c>
      <c r="U248" s="341">
        <f>Investissements!V13*Investissements!$K46</f>
        <v>0</v>
      </c>
      <c r="V248" s="341">
        <f>Investissements!W13*Investissements!$K46</f>
        <v>0</v>
      </c>
      <c r="W248" s="341">
        <f>Investissements!X13*Investissements!$K46</f>
        <v>0</v>
      </c>
      <c r="X248" s="341">
        <f>Investissements!Y13*Investissements!$K46</f>
        <v>0</v>
      </c>
      <c r="Y248" s="341">
        <f>Investissements!Z13*Investissements!$K46</f>
        <v>0</v>
      </c>
      <c r="Z248" s="341">
        <f>Investissements!AA13*Investissements!$K46</f>
        <v>0</v>
      </c>
      <c r="AA248" s="341">
        <f>Investissements!AB13*Investissements!$K46</f>
        <v>0</v>
      </c>
      <c r="AB248" s="341">
        <f t="shared" si="70"/>
        <v>0</v>
      </c>
      <c r="AC248" s="341">
        <f>Investissements!AD13*Investissements!$K46</f>
        <v>0</v>
      </c>
      <c r="AD248" s="341">
        <f>Investissements!AE13*Investissements!$K46</f>
        <v>0</v>
      </c>
      <c r="AE248" s="341">
        <f t="shared" si="71"/>
        <v>0</v>
      </c>
      <c r="AF248" s="341">
        <f>Investissements!AG13*Investissements!$K46</f>
        <v>0</v>
      </c>
      <c r="AG248" s="341">
        <f>Investissements!AH13*Investissements!$K46</f>
        <v>0</v>
      </c>
      <c r="AH248" s="341">
        <f t="shared" si="72"/>
        <v>0</v>
      </c>
      <c r="AI248" s="341">
        <f>Investissements!AJ13*Investissements!$K46</f>
        <v>0</v>
      </c>
      <c r="AJ248" s="341">
        <f>Investissements!AK13*Investissements!$K46</f>
        <v>0</v>
      </c>
      <c r="AK248" s="341">
        <f t="shared" si="73"/>
        <v>0</v>
      </c>
      <c r="AM248" s="353">
        <f>Investissements!AO13*Investissements!$K46</f>
        <v>0</v>
      </c>
      <c r="AN248" s="353">
        <f>Investissements!AP13*Investissements!$K46</f>
        <v>0</v>
      </c>
      <c r="AO248" s="353">
        <f>Investissements!AQ13*Investissements!$K46</f>
        <v>0</v>
      </c>
      <c r="AP248" s="353">
        <f>Investissements!AR13*Investissements!$K46</f>
        <v>0</v>
      </c>
      <c r="AQ248" s="353">
        <f>Investissements!AS13*Investissements!$K46</f>
        <v>0</v>
      </c>
    </row>
    <row r="249" spans="2:43" ht="15" customHeight="1">
      <c r="B249" s="377">
        <f>Investissements!C14</f>
        <v>0</v>
      </c>
      <c r="C249" s="341">
        <f>Investissements!D14*Investissements!$K47</f>
        <v>0</v>
      </c>
      <c r="D249" s="341">
        <f>Investissements!E14*Investissements!$K47</f>
        <v>0</v>
      </c>
      <c r="E249" s="341">
        <f>Investissements!F14*Investissements!$K47</f>
        <v>0</v>
      </c>
      <c r="F249" s="341">
        <f>Investissements!G14*Investissements!$K47</f>
        <v>0</v>
      </c>
      <c r="G249" s="341">
        <f>Investissements!H14*Investissements!$K47</f>
        <v>0</v>
      </c>
      <c r="H249" s="341">
        <f>Investissements!I14*Investissements!$K47</f>
        <v>0</v>
      </c>
      <c r="I249" s="341">
        <f>Investissements!J14*Investissements!$K47</f>
        <v>0</v>
      </c>
      <c r="J249" s="341">
        <f>Investissements!K14*Investissements!$K47</f>
        <v>0</v>
      </c>
      <c r="K249" s="341">
        <f>Investissements!L14*Investissements!$K47</f>
        <v>0</v>
      </c>
      <c r="L249" s="341">
        <f>Investissements!M14*Investissements!$K47</f>
        <v>0</v>
      </c>
      <c r="M249" s="341">
        <f>Investissements!N14*Investissements!$K47</f>
        <v>0</v>
      </c>
      <c r="N249" s="341">
        <f>Investissements!O14*Investissements!$K47</f>
        <v>0</v>
      </c>
      <c r="O249" s="341">
        <f t="shared" si="69"/>
        <v>0</v>
      </c>
      <c r="P249" s="341">
        <f>Investissements!Q14*Investissements!$K47</f>
        <v>0</v>
      </c>
      <c r="Q249" s="341">
        <f>Investissements!R14*Investissements!$K47</f>
        <v>0</v>
      </c>
      <c r="R249" s="341">
        <f>Investissements!S14*Investissements!$K47</f>
        <v>0</v>
      </c>
      <c r="S249" s="341">
        <f>Investissements!T14*Investissements!$K47</f>
        <v>0</v>
      </c>
      <c r="T249" s="341">
        <f>Investissements!U14*Investissements!$K47</f>
        <v>0</v>
      </c>
      <c r="U249" s="341">
        <f>Investissements!V14*Investissements!$K47</f>
        <v>0</v>
      </c>
      <c r="V249" s="341">
        <f>Investissements!W14*Investissements!$K47</f>
        <v>0</v>
      </c>
      <c r="W249" s="341">
        <f>Investissements!X14*Investissements!$K47</f>
        <v>0</v>
      </c>
      <c r="X249" s="341">
        <f>Investissements!Y14*Investissements!$K47</f>
        <v>0</v>
      </c>
      <c r="Y249" s="341">
        <f>Investissements!Z14*Investissements!$K47</f>
        <v>0</v>
      </c>
      <c r="Z249" s="341">
        <f>Investissements!AA14*Investissements!$K47</f>
        <v>0</v>
      </c>
      <c r="AA249" s="341">
        <f>Investissements!AB14*Investissements!$K47</f>
        <v>0</v>
      </c>
      <c r="AB249" s="341">
        <f t="shared" si="70"/>
        <v>0</v>
      </c>
      <c r="AC249" s="341">
        <f>Investissements!AD14*Investissements!$K47</f>
        <v>0</v>
      </c>
      <c r="AD249" s="341">
        <f>Investissements!AE14*Investissements!$K47</f>
        <v>0</v>
      </c>
      <c r="AE249" s="341">
        <f t="shared" si="71"/>
        <v>0</v>
      </c>
      <c r="AF249" s="341">
        <f>Investissements!AG14*Investissements!$K47</f>
        <v>0</v>
      </c>
      <c r="AG249" s="341">
        <f>Investissements!AH14*Investissements!$K47</f>
        <v>0</v>
      </c>
      <c r="AH249" s="341">
        <f t="shared" si="72"/>
        <v>0</v>
      </c>
      <c r="AI249" s="341">
        <f>Investissements!AJ14*Investissements!$K47</f>
        <v>0</v>
      </c>
      <c r="AJ249" s="341">
        <f>Investissements!AK14*Investissements!$K47</f>
        <v>0</v>
      </c>
      <c r="AK249" s="341">
        <f t="shared" si="73"/>
        <v>0</v>
      </c>
      <c r="AM249" s="353">
        <f>Investissements!AO14*Investissements!$K47</f>
        <v>0</v>
      </c>
      <c r="AN249" s="353">
        <f>Investissements!AP14*Investissements!$K47</f>
        <v>0</v>
      </c>
      <c r="AO249" s="353">
        <f>Investissements!AQ14*Investissements!$K47</f>
        <v>0</v>
      </c>
      <c r="AP249" s="353">
        <f>Investissements!AR14*Investissements!$K47</f>
        <v>0</v>
      </c>
      <c r="AQ249" s="353">
        <f>Investissements!AS14*Investissements!$K47</f>
        <v>0</v>
      </c>
    </row>
    <row r="250" spans="2:43" ht="15" customHeight="1">
      <c r="B250" s="377">
        <f>Investissements!C15</f>
        <v>0</v>
      </c>
      <c r="C250" s="341">
        <f>Investissements!D15*Investissements!$K48</f>
        <v>0</v>
      </c>
      <c r="D250" s="341">
        <f>Investissements!E15*Investissements!$K48</f>
        <v>0</v>
      </c>
      <c r="E250" s="341">
        <f>Investissements!F15*Investissements!$K48</f>
        <v>0</v>
      </c>
      <c r="F250" s="341">
        <f>Investissements!G15*Investissements!$K48</f>
        <v>0</v>
      </c>
      <c r="G250" s="341">
        <f>Investissements!H15*Investissements!$K48</f>
        <v>0</v>
      </c>
      <c r="H250" s="341">
        <f>Investissements!I15*Investissements!$K48</f>
        <v>0</v>
      </c>
      <c r="I250" s="341">
        <f>Investissements!J15*Investissements!$K48</f>
        <v>0</v>
      </c>
      <c r="J250" s="341">
        <f>Investissements!K15*Investissements!$K48</f>
        <v>0</v>
      </c>
      <c r="K250" s="341">
        <f>Investissements!L15*Investissements!$K48</f>
        <v>0</v>
      </c>
      <c r="L250" s="341">
        <f>Investissements!M15*Investissements!$K48</f>
        <v>0</v>
      </c>
      <c r="M250" s="341">
        <f>Investissements!N15*Investissements!$K48</f>
        <v>0</v>
      </c>
      <c r="N250" s="341">
        <f>Investissements!O15*Investissements!$K48</f>
        <v>0</v>
      </c>
      <c r="O250" s="341">
        <f t="shared" si="69"/>
        <v>0</v>
      </c>
      <c r="P250" s="341">
        <f>Investissements!Q15*Investissements!$K48</f>
        <v>0</v>
      </c>
      <c r="Q250" s="341">
        <f>Investissements!R15*Investissements!$K48</f>
        <v>0</v>
      </c>
      <c r="R250" s="341">
        <f>Investissements!S15*Investissements!$K48</f>
        <v>0</v>
      </c>
      <c r="S250" s="341">
        <f>Investissements!T15*Investissements!$K48</f>
        <v>0</v>
      </c>
      <c r="T250" s="341">
        <f>Investissements!U15*Investissements!$K48</f>
        <v>0</v>
      </c>
      <c r="U250" s="341">
        <f>Investissements!V15*Investissements!$K48</f>
        <v>0</v>
      </c>
      <c r="V250" s="341">
        <f>Investissements!W15*Investissements!$K48</f>
        <v>0</v>
      </c>
      <c r="W250" s="341">
        <f>Investissements!X15*Investissements!$K48</f>
        <v>0</v>
      </c>
      <c r="X250" s="341">
        <f>Investissements!Y15*Investissements!$K48</f>
        <v>0</v>
      </c>
      <c r="Y250" s="341">
        <f>Investissements!Z15*Investissements!$K48</f>
        <v>0</v>
      </c>
      <c r="Z250" s="341">
        <f>Investissements!AA15*Investissements!$K48</f>
        <v>0</v>
      </c>
      <c r="AA250" s="341">
        <f>Investissements!AB15*Investissements!$K48</f>
        <v>0</v>
      </c>
      <c r="AB250" s="341">
        <f t="shared" si="70"/>
        <v>0</v>
      </c>
      <c r="AC250" s="341">
        <f>Investissements!AD15*Investissements!$K48</f>
        <v>0</v>
      </c>
      <c r="AD250" s="341">
        <f>Investissements!AE15*Investissements!$K48</f>
        <v>0</v>
      </c>
      <c r="AE250" s="341">
        <f t="shared" si="71"/>
        <v>0</v>
      </c>
      <c r="AF250" s="341">
        <f>Investissements!AG15*Investissements!$K48</f>
        <v>0</v>
      </c>
      <c r="AG250" s="341">
        <f>Investissements!AH15*Investissements!$K48</f>
        <v>0</v>
      </c>
      <c r="AH250" s="341">
        <f t="shared" si="72"/>
        <v>0</v>
      </c>
      <c r="AI250" s="341">
        <f>Investissements!AJ15*Investissements!$K48</f>
        <v>0</v>
      </c>
      <c r="AJ250" s="341">
        <f>Investissements!AK15*Investissements!$K48</f>
        <v>0</v>
      </c>
      <c r="AK250" s="341">
        <f t="shared" si="73"/>
        <v>0</v>
      </c>
      <c r="AM250" s="353">
        <f>Investissements!AO15*Investissements!$K48</f>
        <v>0</v>
      </c>
      <c r="AN250" s="353">
        <f>Investissements!AP15*Investissements!$K48</f>
        <v>0</v>
      </c>
      <c r="AO250" s="353">
        <f>Investissements!AQ15*Investissements!$K48</f>
        <v>0</v>
      </c>
      <c r="AP250" s="353">
        <f>Investissements!AR15*Investissements!$K48</f>
        <v>0</v>
      </c>
      <c r="AQ250" s="353">
        <f>Investissements!AS15*Investissements!$K48</f>
        <v>0</v>
      </c>
    </row>
    <row r="251" spans="2:43" ht="15" customHeight="1">
      <c r="B251" s="377">
        <f>Investissements!C16</f>
        <v>0</v>
      </c>
      <c r="C251" s="341">
        <f>Investissements!D16*Investissements!$K49</f>
        <v>0</v>
      </c>
      <c r="D251" s="341">
        <f>Investissements!E16*Investissements!$K49</f>
        <v>0</v>
      </c>
      <c r="E251" s="341">
        <f>Investissements!F16*Investissements!$K49</f>
        <v>0</v>
      </c>
      <c r="F251" s="341">
        <f>Investissements!G16*Investissements!$K49</f>
        <v>0</v>
      </c>
      <c r="G251" s="341">
        <f>Investissements!H16*Investissements!$K49</f>
        <v>0</v>
      </c>
      <c r="H251" s="341">
        <f>Investissements!I16*Investissements!$K49</f>
        <v>0</v>
      </c>
      <c r="I251" s="341">
        <f>Investissements!J16*Investissements!$K49</f>
        <v>0</v>
      </c>
      <c r="J251" s="341">
        <f>Investissements!K16*Investissements!$K49</f>
        <v>0</v>
      </c>
      <c r="K251" s="341">
        <f>Investissements!L16*Investissements!$K49</f>
        <v>0</v>
      </c>
      <c r="L251" s="341">
        <f>Investissements!M16*Investissements!$K49</f>
        <v>0</v>
      </c>
      <c r="M251" s="341">
        <f>Investissements!N16*Investissements!$K49</f>
        <v>0</v>
      </c>
      <c r="N251" s="341">
        <f>Investissements!O16*Investissements!$K49</f>
        <v>0</v>
      </c>
      <c r="O251" s="341">
        <f t="shared" si="69"/>
        <v>0</v>
      </c>
      <c r="P251" s="341">
        <f>Investissements!Q16*Investissements!$K49</f>
        <v>0</v>
      </c>
      <c r="Q251" s="341">
        <f>Investissements!R16*Investissements!$K49</f>
        <v>0</v>
      </c>
      <c r="R251" s="341">
        <f>Investissements!S16*Investissements!$K49</f>
        <v>0</v>
      </c>
      <c r="S251" s="341">
        <f>Investissements!T16*Investissements!$K49</f>
        <v>0</v>
      </c>
      <c r="T251" s="341">
        <f>Investissements!U16*Investissements!$K49</f>
        <v>0</v>
      </c>
      <c r="U251" s="341">
        <f>Investissements!V16*Investissements!$K49</f>
        <v>0</v>
      </c>
      <c r="V251" s="341">
        <f>Investissements!W16*Investissements!$K49</f>
        <v>0</v>
      </c>
      <c r="W251" s="341">
        <f>Investissements!X16*Investissements!$K49</f>
        <v>0</v>
      </c>
      <c r="X251" s="341">
        <f>Investissements!Y16*Investissements!$K49</f>
        <v>0</v>
      </c>
      <c r="Y251" s="341">
        <f>Investissements!Z16*Investissements!$K49</f>
        <v>0</v>
      </c>
      <c r="Z251" s="341">
        <f>Investissements!AA16*Investissements!$K49</f>
        <v>0</v>
      </c>
      <c r="AA251" s="341">
        <f>Investissements!AB16*Investissements!$K49</f>
        <v>0</v>
      </c>
      <c r="AB251" s="341">
        <f t="shared" si="70"/>
        <v>0</v>
      </c>
      <c r="AC251" s="341">
        <f>Investissements!AD16*Investissements!$K49</f>
        <v>0</v>
      </c>
      <c r="AD251" s="341">
        <f>Investissements!AE16*Investissements!$K49</f>
        <v>0</v>
      </c>
      <c r="AE251" s="341">
        <f t="shared" si="71"/>
        <v>0</v>
      </c>
      <c r="AF251" s="341">
        <f>Investissements!AG16*Investissements!$K49</f>
        <v>0</v>
      </c>
      <c r="AG251" s="341">
        <f>Investissements!AH16*Investissements!$K49</f>
        <v>0</v>
      </c>
      <c r="AH251" s="341">
        <f t="shared" si="72"/>
        <v>0</v>
      </c>
      <c r="AI251" s="341">
        <f>Investissements!AJ16*Investissements!$K49</f>
        <v>0</v>
      </c>
      <c r="AJ251" s="341">
        <f>Investissements!AK16*Investissements!$K49</f>
        <v>0</v>
      </c>
      <c r="AK251" s="341">
        <f t="shared" si="73"/>
        <v>0</v>
      </c>
      <c r="AM251" s="353">
        <f>Investissements!AO16*Investissements!$K49</f>
        <v>0</v>
      </c>
      <c r="AN251" s="353">
        <f>Investissements!AP16*Investissements!$K49</f>
        <v>0</v>
      </c>
      <c r="AO251" s="353">
        <f>Investissements!AQ16*Investissements!$K49</f>
        <v>0</v>
      </c>
      <c r="AP251" s="353">
        <f>Investissements!AR16*Investissements!$K49</f>
        <v>0</v>
      </c>
      <c r="AQ251" s="353">
        <f>Investissements!AS16*Investissements!$K49</f>
        <v>0</v>
      </c>
    </row>
    <row r="252" spans="2:43" ht="15" customHeight="1">
      <c r="B252" s="377">
        <f>Investissements!C17</f>
        <v>0</v>
      </c>
      <c r="C252" s="341">
        <f>Investissements!D17*Investissements!$K50</f>
        <v>0</v>
      </c>
      <c r="D252" s="341">
        <f>Investissements!E17*Investissements!$K50</f>
        <v>0</v>
      </c>
      <c r="E252" s="341">
        <f>Investissements!F17*Investissements!$K50</f>
        <v>0</v>
      </c>
      <c r="F252" s="341">
        <f>Investissements!G17*Investissements!$K50</f>
        <v>0</v>
      </c>
      <c r="G252" s="341">
        <f>Investissements!H17*Investissements!$K50</f>
        <v>0</v>
      </c>
      <c r="H252" s="341">
        <f>Investissements!I17*Investissements!$K50</f>
        <v>0</v>
      </c>
      <c r="I252" s="341">
        <f>Investissements!J17*Investissements!$K50</f>
        <v>0</v>
      </c>
      <c r="J252" s="341">
        <f>Investissements!K17*Investissements!$K50</f>
        <v>0</v>
      </c>
      <c r="K252" s="341">
        <f>Investissements!L17*Investissements!$K50</f>
        <v>0</v>
      </c>
      <c r="L252" s="341">
        <f>Investissements!M17*Investissements!$K50</f>
        <v>0</v>
      </c>
      <c r="M252" s="341">
        <f>Investissements!N17*Investissements!$K50</f>
        <v>0</v>
      </c>
      <c r="N252" s="341">
        <f>Investissements!O17*Investissements!$K50</f>
        <v>0</v>
      </c>
      <c r="O252" s="341">
        <f t="shared" si="69"/>
        <v>0</v>
      </c>
      <c r="P252" s="341">
        <f>Investissements!Q17*Investissements!$K50</f>
        <v>0</v>
      </c>
      <c r="Q252" s="341">
        <f>Investissements!R17*Investissements!$K50</f>
        <v>0</v>
      </c>
      <c r="R252" s="341">
        <f>Investissements!S17*Investissements!$K50</f>
        <v>0</v>
      </c>
      <c r="S252" s="341">
        <f>Investissements!T17*Investissements!$K50</f>
        <v>0</v>
      </c>
      <c r="T252" s="341">
        <f>Investissements!U17*Investissements!$K50</f>
        <v>0</v>
      </c>
      <c r="U252" s="341">
        <f>Investissements!V17*Investissements!$K50</f>
        <v>0</v>
      </c>
      <c r="V252" s="341">
        <f>Investissements!W17*Investissements!$K50</f>
        <v>0</v>
      </c>
      <c r="W252" s="341">
        <f>Investissements!X17*Investissements!$K50</f>
        <v>0</v>
      </c>
      <c r="X252" s="341">
        <f>Investissements!Y17*Investissements!$K50</f>
        <v>0</v>
      </c>
      <c r="Y252" s="341">
        <f>Investissements!Z17*Investissements!$K50</f>
        <v>0</v>
      </c>
      <c r="Z252" s="341">
        <f>Investissements!AA17*Investissements!$K50</f>
        <v>0</v>
      </c>
      <c r="AA252" s="341">
        <f>Investissements!AB17*Investissements!$K50</f>
        <v>0</v>
      </c>
      <c r="AB252" s="341">
        <f t="shared" si="70"/>
        <v>0</v>
      </c>
      <c r="AC252" s="341">
        <f>Investissements!AD17*Investissements!$K50</f>
        <v>0</v>
      </c>
      <c r="AD252" s="341">
        <f>Investissements!AE17*Investissements!$K50</f>
        <v>0</v>
      </c>
      <c r="AE252" s="341">
        <f t="shared" si="71"/>
        <v>0</v>
      </c>
      <c r="AF252" s="341">
        <f>Investissements!AG17*Investissements!$K50</f>
        <v>0</v>
      </c>
      <c r="AG252" s="341">
        <f>Investissements!AH17*Investissements!$K50</f>
        <v>0</v>
      </c>
      <c r="AH252" s="341">
        <f t="shared" si="72"/>
        <v>0</v>
      </c>
      <c r="AI252" s="341">
        <f>Investissements!AJ17*Investissements!$K50</f>
        <v>0</v>
      </c>
      <c r="AJ252" s="341">
        <f>Investissements!AK17*Investissements!$K50</f>
        <v>0</v>
      </c>
      <c r="AK252" s="341">
        <f t="shared" si="73"/>
        <v>0</v>
      </c>
      <c r="AM252" s="353">
        <f>Investissements!AO17*Investissements!$K50</f>
        <v>0</v>
      </c>
      <c r="AN252" s="353">
        <f>Investissements!AP17*Investissements!$K50</f>
        <v>0</v>
      </c>
      <c r="AO252" s="353">
        <f>Investissements!AQ17*Investissements!$K50</f>
        <v>0</v>
      </c>
      <c r="AP252" s="353">
        <f>Investissements!AR17*Investissements!$K50</f>
        <v>0</v>
      </c>
      <c r="AQ252" s="353">
        <f>Investissements!AS17*Investissements!$K50</f>
        <v>0</v>
      </c>
    </row>
    <row r="253" spans="2:43" ht="15" customHeight="1">
      <c r="B253" s="377">
        <f>Investissements!C18</f>
        <v>0</v>
      </c>
      <c r="C253" s="341">
        <f>Investissements!D18*Investissements!$K51</f>
        <v>0</v>
      </c>
      <c r="D253" s="341">
        <f>Investissements!E18*Investissements!$K51</f>
        <v>0</v>
      </c>
      <c r="E253" s="341">
        <f>Investissements!F18*Investissements!$K51</f>
        <v>0</v>
      </c>
      <c r="F253" s="341">
        <f>Investissements!G18*Investissements!$K51</f>
        <v>0</v>
      </c>
      <c r="G253" s="341">
        <f>Investissements!H18*Investissements!$K51</f>
        <v>0</v>
      </c>
      <c r="H253" s="341">
        <f>Investissements!I18*Investissements!$K51</f>
        <v>0</v>
      </c>
      <c r="I253" s="341">
        <f>Investissements!J18*Investissements!$K51</f>
        <v>0</v>
      </c>
      <c r="J253" s="341">
        <f>Investissements!K18*Investissements!$K51</f>
        <v>0</v>
      </c>
      <c r="K253" s="341">
        <f>Investissements!L18*Investissements!$K51</f>
        <v>0</v>
      </c>
      <c r="L253" s="341">
        <f>Investissements!M18*Investissements!$K51</f>
        <v>0</v>
      </c>
      <c r="M253" s="341">
        <f>Investissements!N18*Investissements!$K51</f>
        <v>0</v>
      </c>
      <c r="N253" s="341">
        <f>Investissements!O18*Investissements!$K51</f>
        <v>0</v>
      </c>
      <c r="O253" s="341">
        <f t="shared" si="69"/>
        <v>0</v>
      </c>
      <c r="P253" s="341">
        <f>Investissements!Q18*Investissements!$K51</f>
        <v>0</v>
      </c>
      <c r="Q253" s="341">
        <f>Investissements!R18*Investissements!$K51</f>
        <v>0</v>
      </c>
      <c r="R253" s="341">
        <f>Investissements!S18*Investissements!$K51</f>
        <v>0</v>
      </c>
      <c r="S253" s="341">
        <f>Investissements!T18*Investissements!$K51</f>
        <v>0</v>
      </c>
      <c r="T253" s="341">
        <f>Investissements!U18*Investissements!$K51</f>
        <v>0</v>
      </c>
      <c r="U253" s="341">
        <f>Investissements!V18*Investissements!$K51</f>
        <v>0</v>
      </c>
      <c r="V253" s="341">
        <f>Investissements!W18*Investissements!$K51</f>
        <v>0</v>
      </c>
      <c r="W253" s="341">
        <f>Investissements!X18*Investissements!$K51</f>
        <v>0</v>
      </c>
      <c r="X253" s="341">
        <f>Investissements!Y18*Investissements!$K51</f>
        <v>0</v>
      </c>
      <c r="Y253" s="341">
        <f>Investissements!Z18*Investissements!$K51</f>
        <v>0</v>
      </c>
      <c r="Z253" s="341">
        <f>Investissements!AA18*Investissements!$K51</f>
        <v>0</v>
      </c>
      <c r="AA253" s="341">
        <f>Investissements!AB18*Investissements!$K51</f>
        <v>0</v>
      </c>
      <c r="AB253" s="341">
        <f t="shared" si="70"/>
        <v>0</v>
      </c>
      <c r="AC253" s="341">
        <f>Investissements!AD18*Investissements!$K51</f>
        <v>0</v>
      </c>
      <c r="AD253" s="341">
        <f>Investissements!AE18*Investissements!$K51</f>
        <v>0</v>
      </c>
      <c r="AE253" s="341">
        <f t="shared" si="71"/>
        <v>0</v>
      </c>
      <c r="AF253" s="341">
        <f>Investissements!AG18*Investissements!$K51</f>
        <v>0</v>
      </c>
      <c r="AG253" s="341">
        <f>Investissements!AH18*Investissements!$K51</f>
        <v>0</v>
      </c>
      <c r="AH253" s="341">
        <f t="shared" si="72"/>
        <v>0</v>
      </c>
      <c r="AI253" s="341">
        <f>Investissements!AJ18*Investissements!$K51</f>
        <v>0</v>
      </c>
      <c r="AJ253" s="341">
        <f>Investissements!AK18*Investissements!$K51</f>
        <v>0</v>
      </c>
      <c r="AK253" s="341">
        <f t="shared" si="73"/>
        <v>0</v>
      </c>
      <c r="AM253" s="353">
        <f>Investissements!AO18*Investissements!$K51</f>
        <v>0</v>
      </c>
      <c r="AN253" s="353">
        <f>Investissements!AP18*Investissements!$K51</f>
        <v>0</v>
      </c>
      <c r="AO253" s="353">
        <f>Investissements!AQ18*Investissements!$K51</f>
        <v>0</v>
      </c>
      <c r="AP253" s="353">
        <f>Investissements!AR18*Investissements!$K51</f>
        <v>0</v>
      </c>
      <c r="AQ253" s="353">
        <f>Investissements!AS18*Investissements!$K51</f>
        <v>0</v>
      </c>
    </row>
    <row r="254" spans="2:43" ht="15" customHeight="1">
      <c r="B254" s="377">
        <f>Investissements!C19</f>
        <v>0</v>
      </c>
      <c r="C254" s="341">
        <f>Investissements!D19*Investissements!$K52</f>
        <v>0</v>
      </c>
      <c r="D254" s="341">
        <f>Investissements!E19*Investissements!$K52</f>
        <v>0</v>
      </c>
      <c r="E254" s="341">
        <f>Investissements!F19*Investissements!$K52</f>
        <v>0</v>
      </c>
      <c r="F254" s="341">
        <f>Investissements!G19*Investissements!$K52</f>
        <v>0</v>
      </c>
      <c r="G254" s="341">
        <f>Investissements!H19*Investissements!$K52</f>
        <v>0</v>
      </c>
      <c r="H254" s="341">
        <f>Investissements!I19*Investissements!$K52</f>
        <v>0</v>
      </c>
      <c r="I254" s="341">
        <f>Investissements!J19*Investissements!$K52</f>
        <v>0</v>
      </c>
      <c r="J254" s="341">
        <f>Investissements!K19*Investissements!$K52</f>
        <v>0</v>
      </c>
      <c r="K254" s="341">
        <f>Investissements!L19*Investissements!$K52</f>
        <v>0</v>
      </c>
      <c r="L254" s="341">
        <f>Investissements!M19*Investissements!$K52</f>
        <v>0</v>
      </c>
      <c r="M254" s="341">
        <f>Investissements!N19*Investissements!$K52</f>
        <v>0</v>
      </c>
      <c r="N254" s="341">
        <f>Investissements!O19*Investissements!$K52</f>
        <v>0</v>
      </c>
      <c r="O254" s="341">
        <f t="shared" si="69"/>
        <v>0</v>
      </c>
      <c r="P254" s="341">
        <f>Investissements!Q19*Investissements!$K52</f>
        <v>0</v>
      </c>
      <c r="Q254" s="341">
        <f>Investissements!R19*Investissements!$K52</f>
        <v>0</v>
      </c>
      <c r="R254" s="341">
        <f>Investissements!S19*Investissements!$K52</f>
        <v>0</v>
      </c>
      <c r="S254" s="341">
        <f>Investissements!T19*Investissements!$K52</f>
        <v>0</v>
      </c>
      <c r="T254" s="341">
        <f>Investissements!U19*Investissements!$K52</f>
        <v>0</v>
      </c>
      <c r="U254" s="341">
        <f>Investissements!V19*Investissements!$K52</f>
        <v>0</v>
      </c>
      <c r="V254" s="341">
        <f>Investissements!W19*Investissements!$K52</f>
        <v>0</v>
      </c>
      <c r="W254" s="341">
        <f>Investissements!X19*Investissements!$K52</f>
        <v>0</v>
      </c>
      <c r="X254" s="341">
        <f>Investissements!Y19*Investissements!$K52</f>
        <v>0</v>
      </c>
      <c r="Y254" s="341">
        <f>Investissements!Z19*Investissements!$K52</f>
        <v>0</v>
      </c>
      <c r="Z254" s="341">
        <f>Investissements!AA19*Investissements!$K52</f>
        <v>0</v>
      </c>
      <c r="AA254" s="341">
        <f>Investissements!AB19*Investissements!$K52</f>
        <v>0</v>
      </c>
      <c r="AB254" s="341">
        <f t="shared" si="70"/>
        <v>0</v>
      </c>
      <c r="AC254" s="341">
        <f>Investissements!AD19*Investissements!$K52</f>
        <v>0</v>
      </c>
      <c r="AD254" s="341">
        <f>Investissements!AE19*Investissements!$K52</f>
        <v>0</v>
      </c>
      <c r="AE254" s="341">
        <f t="shared" si="71"/>
        <v>0</v>
      </c>
      <c r="AF254" s="341">
        <f>Investissements!AG19*Investissements!$K52</f>
        <v>0</v>
      </c>
      <c r="AG254" s="341">
        <f>Investissements!AH19*Investissements!$K52</f>
        <v>0</v>
      </c>
      <c r="AH254" s="341">
        <f t="shared" si="72"/>
        <v>0</v>
      </c>
      <c r="AI254" s="341">
        <f>Investissements!AJ19*Investissements!$K52</f>
        <v>0</v>
      </c>
      <c r="AJ254" s="341">
        <f>Investissements!AK19*Investissements!$K52</f>
        <v>0</v>
      </c>
      <c r="AK254" s="341">
        <f t="shared" si="73"/>
        <v>0</v>
      </c>
      <c r="AM254" s="353">
        <f>Investissements!AO19*Investissements!$K52</f>
        <v>0</v>
      </c>
      <c r="AN254" s="353">
        <f>Investissements!AP19*Investissements!$K52</f>
        <v>0</v>
      </c>
      <c r="AO254" s="353">
        <f>Investissements!AQ19*Investissements!$K52</f>
        <v>0</v>
      </c>
      <c r="AP254" s="353">
        <f>Investissements!AR19*Investissements!$K52</f>
        <v>0</v>
      </c>
      <c r="AQ254" s="353">
        <f>Investissements!AS19*Investissements!$K52</f>
        <v>0</v>
      </c>
    </row>
    <row r="255" spans="2:43" ht="15" customHeight="1">
      <c r="B255" s="377">
        <f>Investissements!C20</f>
        <v>0</v>
      </c>
      <c r="C255" s="341">
        <f>Investissements!D20*Investissements!$K53</f>
        <v>0</v>
      </c>
      <c r="D255" s="341">
        <f>Investissements!E20*Investissements!$K53</f>
        <v>0</v>
      </c>
      <c r="E255" s="341">
        <f>Investissements!F20*Investissements!$K53</f>
        <v>0</v>
      </c>
      <c r="F255" s="341">
        <f>Investissements!G20*Investissements!$K53</f>
        <v>0</v>
      </c>
      <c r="G255" s="341">
        <f>Investissements!H20*Investissements!$K53</f>
        <v>0</v>
      </c>
      <c r="H255" s="341">
        <f>Investissements!I20*Investissements!$K53</f>
        <v>0</v>
      </c>
      <c r="I255" s="341">
        <f>Investissements!J20*Investissements!$K53</f>
        <v>0</v>
      </c>
      <c r="J255" s="341">
        <f>Investissements!K20*Investissements!$K53</f>
        <v>0</v>
      </c>
      <c r="K255" s="341">
        <f>Investissements!L20*Investissements!$K53</f>
        <v>0</v>
      </c>
      <c r="L255" s="341">
        <f>Investissements!M20*Investissements!$K53</f>
        <v>0</v>
      </c>
      <c r="M255" s="341">
        <f>Investissements!N20*Investissements!$K53</f>
        <v>0</v>
      </c>
      <c r="N255" s="341">
        <f>Investissements!O20*Investissements!$K53</f>
        <v>0</v>
      </c>
      <c r="O255" s="341">
        <f t="shared" si="69"/>
        <v>0</v>
      </c>
      <c r="P255" s="341">
        <f>Investissements!Q20*Investissements!$K53</f>
        <v>0</v>
      </c>
      <c r="Q255" s="341">
        <f>Investissements!R20*Investissements!$K53</f>
        <v>0</v>
      </c>
      <c r="R255" s="341">
        <f>Investissements!S20*Investissements!$K53</f>
        <v>0</v>
      </c>
      <c r="S255" s="341">
        <f>Investissements!T20*Investissements!$K53</f>
        <v>0</v>
      </c>
      <c r="T255" s="341">
        <f>Investissements!U20*Investissements!$K53</f>
        <v>0</v>
      </c>
      <c r="U255" s="341">
        <f>Investissements!V20*Investissements!$K53</f>
        <v>0</v>
      </c>
      <c r="V255" s="341">
        <f>Investissements!W20*Investissements!$K53</f>
        <v>0</v>
      </c>
      <c r="W255" s="341">
        <f>Investissements!X20*Investissements!$K53</f>
        <v>0</v>
      </c>
      <c r="X255" s="341">
        <f>Investissements!Y20*Investissements!$K53</f>
        <v>0</v>
      </c>
      <c r="Y255" s="341">
        <f>Investissements!Z20*Investissements!$K53</f>
        <v>0</v>
      </c>
      <c r="Z255" s="341">
        <f>Investissements!AA20*Investissements!$K53</f>
        <v>0</v>
      </c>
      <c r="AA255" s="341">
        <f>Investissements!AB20*Investissements!$K53</f>
        <v>0</v>
      </c>
      <c r="AB255" s="341">
        <f t="shared" si="70"/>
        <v>0</v>
      </c>
      <c r="AC255" s="341">
        <f>Investissements!AD20*Investissements!$K53</f>
        <v>0</v>
      </c>
      <c r="AD255" s="341">
        <f>Investissements!AE20*Investissements!$K53</f>
        <v>0</v>
      </c>
      <c r="AE255" s="341">
        <f t="shared" si="71"/>
        <v>0</v>
      </c>
      <c r="AF255" s="341">
        <f>Investissements!AG20*Investissements!$K53</f>
        <v>0</v>
      </c>
      <c r="AG255" s="341">
        <f>Investissements!AH20*Investissements!$K53</f>
        <v>0</v>
      </c>
      <c r="AH255" s="341">
        <f t="shared" si="72"/>
        <v>0</v>
      </c>
      <c r="AI255" s="341">
        <f>Investissements!AJ20*Investissements!$K53</f>
        <v>0</v>
      </c>
      <c r="AJ255" s="341">
        <f>Investissements!AK20*Investissements!$K53</f>
        <v>0</v>
      </c>
      <c r="AK255" s="341">
        <f t="shared" si="73"/>
        <v>0</v>
      </c>
      <c r="AM255" s="353">
        <f>Investissements!AO20*Investissements!$K53</f>
        <v>0</v>
      </c>
      <c r="AN255" s="353">
        <f>Investissements!AP20*Investissements!$K53</f>
        <v>0</v>
      </c>
      <c r="AO255" s="353">
        <f>Investissements!AQ20*Investissements!$K53</f>
        <v>0</v>
      </c>
      <c r="AP255" s="353">
        <f>Investissements!AR20*Investissements!$K53</f>
        <v>0</v>
      </c>
      <c r="AQ255" s="353">
        <f>Investissements!AS20*Investissements!$K53</f>
        <v>0</v>
      </c>
    </row>
    <row r="256" spans="2:43" ht="15" customHeight="1">
      <c r="B256" s="377">
        <f>Investissements!C21</f>
        <v>0</v>
      </c>
      <c r="C256" s="341">
        <f>Investissements!D21*Investissements!$K54</f>
        <v>0</v>
      </c>
      <c r="D256" s="341">
        <f>Investissements!E21*Investissements!$K54</f>
        <v>0</v>
      </c>
      <c r="E256" s="341">
        <f>Investissements!F21*Investissements!$K54</f>
        <v>0</v>
      </c>
      <c r="F256" s="341">
        <f>Investissements!G21*Investissements!$K54</f>
        <v>0</v>
      </c>
      <c r="G256" s="341">
        <f>Investissements!H21*Investissements!$K54</f>
        <v>0</v>
      </c>
      <c r="H256" s="341">
        <f>Investissements!I21*Investissements!$K54</f>
        <v>0</v>
      </c>
      <c r="I256" s="341">
        <f>Investissements!J21*Investissements!$K54</f>
        <v>0</v>
      </c>
      <c r="J256" s="341">
        <f>Investissements!K21*Investissements!$K54</f>
        <v>0</v>
      </c>
      <c r="K256" s="341">
        <f>Investissements!L21*Investissements!$K54</f>
        <v>0</v>
      </c>
      <c r="L256" s="341">
        <f>Investissements!M21*Investissements!$K54</f>
        <v>0</v>
      </c>
      <c r="M256" s="341">
        <f>Investissements!N21*Investissements!$K54</f>
        <v>0</v>
      </c>
      <c r="N256" s="341">
        <f>Investissements!O21*Investissements!$K54</f>
        <v>0</v>
      </c>
      <c r="O256" s="341">
        <f t="shared" si="69"/>
        <v>0</v>
      </c>
      <c r="P256" s="341">
        <f>Investissements!Q21*Investissements!$K54</f>
        <v>0</v>
      </c>
      <c r="Q256" s="341">
        <f>Investissements!R21*Investissements!$K54</f>
        <v>0</v>
      </c>
      <c r="R256" s="341">
        <f>Investissements!S21*Investissements!$K54</f>
        <v>0</v>
      </c>
      <c r="S256" s="341">
        <f>Investissements!T21*Investissements!$K54</f>
        <v>0</v>
      </c>
      <c r="T256" s="341">
        <f>Investissements!U21*Investissements!$K54</f>
        <v>0</v>
      </c>
      <c r="U256" s="341">
        <f>Investissements!V21*Investissements!$K54</f>
        <v>0</v>
      </c>
      <c r="V256" s="341">
        <f>Investissements!W21*Investissements!$K54</f>
        <v>0</v>
      </c>
      <c r="W256" s="341">
        <f>Investissements!X21*Investissements!$K54</f>
        <v>0</v>
      </c>
      <c r="X256" s="341">
        <f>Investissements!Y21*Investissements!$K54</f>
        <v>0</v>
      </c>
      <c r="Y256" s="341">
        <f>Investissements!Z21*Investissements!$K54</f>
        <v>0</v>
      </c>
      <c r="Z256" s="341">
        <f>Investissements!AA21*Investissements!$K54</f>
        <v>0</v>
      </c>
      <c r="AA256" s="341">
        <f>Investissements!AB21*Investissements!$K54</f>
        <v>0</v>
      </c>
      <c r="AB256" s="341">
        <f t="shared" si="70"/>
        <v>0</v>
      </c>
      <c r="AC256" s="341">
        <f>Investissements!AD21*Investissements!$K54</f>
        <v>0</v>
      </c>
      <c r="AD256" s="341">
        <f>Investissements!AE21*Investissements!$K54</f>
        <v>0</v>
      </c>
      <c r="AE256" s="341">
        <f t="shared" si="71"/>
        <v>0</v>
      </c>
      <c r="AF256" s="341">
        <f>Investissements!AG21*Investissements!$K54</f>
        <v>0</v>
      </c>
      <c r="AG256" s="341">
        <f>Investissements!AH21*Investissements!$K54</f>
        <v>0</v>
      </c>
      <c r="AH256" s="341">
        <f t="shared" si="72"/>
        <v>0</v>
      </c>
      <c r="AI256" s="341">
        <f>Investissements!AJ21*Investissements!$K54</f>
        <v>0</v>
      </c>
      <c r="AJ256" s="341">
        <f>Investissements!AK21*Investissements!$K54</f>
        <v>0</v>
      </c>
      <c r="AK256" s="341">
        <f t="shared" si="73"/>
        <v>0</v>
      </c>
      <c r="AM256" s="353">
        <f>Investissements!AO21*Investissements!$K54</f>
        <v>0</v>
      </c>
      <c r="AN256" s="353">
        <f>Investissements!AP21*Investissements!$K54</f>
        <v>0</v>
      </c>
      <c r="AO256" s="353">
        <f>Investissements!AQ21*Investissements!$K54</f>
        <v>0</v>
      </c>
      <c r="AP256" s="353">
        <f>Investissements!AR21*Investissements!$K54</f>
        <v>0</v>
      </c>
      <c r="AQ256" s="353">
        <f>Investissements!AS21*Investissements!$K54</f>
        <v>0</v>
      </c>
    </row>
    <row r="257" spans="2:43" ht="15" customHeight="1">
      <c r="B257" s="377">
        <f>Investissements!C22</f>
        <v>0</v>
      </c>
      <c r="C257" s="341">
        <f>Investissements!D22*Investissements!$K55</f>
        <v>0</v>
      </c>
      <c r="D257" s="341">
        <f>Investissements!E22*Investissements!$K55</f>
        <v>0</v>
      </c>
      <c r="E257" s="341">
        <f>Investissements!F22*Investissements!$K55</f>
        <v>0</v>
      </c>
      <c r="F257" s="341">
        <f>Investissements!G22*Investissements!$K55</f>
        <v>0</v>
      </c>
      <c r="G257" s="341">
        <f>Investissements!H22*Investissements!$K55</f>
        <v>0</v>
      </c>
      <c r="H257" s="341">
        <f>Investissements!I22*Investissements!$K55</f>
        <v>0</v>
      </c>
      <c r="I257" s="341">
        <f>Investissements!J22*Investissements!$K55</f>
        <v>0</v>
      </c>
      <c r="J257" s="341">
        <f>Investissements!K22*Investissements!$K55</f>
        <v>0</v>
      </c>
      <c r="K257" s="341">
        <f>Investissements!L22*Investissements!$K55</f>
        <v>0</v>
      </c>
      <c r="L257" s="341">
        <f>Investissements!M22*Investissements!$K55</f>
        <v>0</v>
      </c>
      <c r="M257" s="341">
        <f>Investissements!N22*Investissements!$K55</f>
        <v>0</v>
      </c>
      <c r="N257" s="341">
        <f>Investissements!O22*Investissements!$K55</f>
        <v>0</v>
      </c>
      <c r="O257" s="341">
        <f t="shared" si="69"/>
        <v>0</v>
      </c>
      <c r="P257" s="341">
        <f>Investissements!Q22*Investissements!$K55</f>
        <v>0</v>
      </c>
      <c r="Q257" s="341">
        <f>Investissements!R22*Investissements!$K55</f>
        <v>0</v>
      </c>
      <c r="R257" s="341">
        <f>Investissements!S22*Investissements!$K55</f>
        <v>0</v>
      </c>
      <c r="S257" s="341">
        <f>Investissements!T22*Investissements!$K55</f>
        <v>0</v>
      </c>
      <c r="T257" s="341">
        <f>Investissements!U22*Investissements!$K55</f>
        <v>0</v>
      </c>
      <c r="U257" s="341">
        <f>Investissements!V22*Investissements!$K55</f>
        <v>0</v>
      </c>
      <c r="V257" s="341">
        <f>Investissements!W22*Investissements!$K55</f>
        <v>0</v>
      </c>
      <c r="W257" s="341">
        <f>Investissements!X22*Investissements!$K55</f>
        <v>0</v>
      </c>
      <c r="X257" s="341">
        <f>Investissements!Y22*Investissements!$K55</f>
        <v>0</v>
      </c>
      <c r="Y257" s="341">
        <f>Investissements!Z22*Investissements!$K55</f>
        <v>0</v>
      </c>
      <c r="Z257" s="341">
        <f>Investissements!AA22*Investissements!$K55</f>
        <v>0</v>
      </c>
      <c r="AA257" s="341">
        <f>Investissements!AB22*Investissements!$K55</f>
        <v>0</v>
      </c>
      <c r="AB257" s="341">
        <f t="shared" si="70"/>
        <v>0</v>
      </c>
      <c r="AC257" s="341">
        <f>Investissements!AD22*Investissements!$K55</f>
        <v>0</v>
      </c>
      <c r="AD257" s="341">
        <f>Investissements!AE22*Investissements!$K55</f>
        <v>0</v>
      </c>
      <c r="AE257" s="341">
        <f t="shared" si="71"/>
        <v>0</v>
      </c>
      <c r="AF257" s="341">
        <f>Investissements!AG22*Investissements!$K55</f>
        <v>0</v>
      </c>
      <c r="AG257" s="341">
        <f>Investissements!AH22*Investissements!$K55</f>
        <v>0</v>
      </c>
      <c r="AH257" s="341">
        <f t="shared" si="72"/>
        <v>0</v>
      </c>
      <c r="AI257" s="341">
        <f>Investissements!AJ22*Investissements!$K55</f>
        <v>0</v>
      </c>
      <c r="AJ257" s="341">
        <f>Investissements!AK22*Investissements!$K55</f>
        <v>0</v>
      </c>
      <c r="AK257" s="341">
        <f t="shared" si="73"/>
        <v>0</v>
      </c>
      <c r="AM257" s="353">
        <f>Investissements!AO22*Investissements!$K55</f>
        <v>0</v>
      </c>
      <c r="AN257" s="353">
        <f>Investissements!AP22*Investissements!$K55</f>
        <v>0</v>
      </c>
      <c r="AO257" s="353">
        <f>Investissements!AQ22*Investissements!$K55</f>
        <v>0</v>
      </c>
      <c r="AP257" s="353">
        <f>Investissements!AR22*Investissements!$K55</f>
        <v>0</v>
      </c>
      <c r="AQ257" s="353">
        <f>Investissements!AS22*Investissements!$K55</f>
        <v>0</v>
      </c>
    </row>
    <row r="258" spans="2:43" ht="15" customHeight="1">
      <c r="B258" s="377">
        <f>Investissements!C23</f>
        <v>0</v>
      </c>
      <c r="C258" s="341">
        <f>Investissements!D23*Investissements!$K56</f>
        <v>0</v>
      </c>
      <c r="D258" s="341">
        <f>Investissements!E23*Investissements!$K56</f>
        <v>0</v>
      </c>
      <c r="E258" s="341">
        <f>Investissements!F23*Investissements!$K56</f>
        <v>0</v>
      </c>
      <c r="F258" s="341">
        <f>Investissements!G23*Investissements!$K56</f>
        <v>0</v>
      </c>
      <c r="G258" s="341">
        <f>Investissements!H23*Investissements!$K56</f>
        <v>0</v>
      </c>
      <c r="H258" s="341">
        <f>Investissements!I23*Investissements!$K56</f>
        <v>0</v>
      </c>
      <c r="I258" s="341">
        <f>Investissements!J23*Investissements!$K56</f>
        <v>0</v>
      </c>
      <c r="J258" s="341">
        <f>Investissements!K23*Investissements!$K56</f>
        <v>0</v>
      </c>
      <c r="K258" s="341">
        <f>Investissements!L23*Investissements!$K56</f>
        <v>0</v>
      </c>
      <c r="L258" s="341">
        <f>Investissements!M23*Investissements!$K56</f>
        <v>0</v>
      </c>
      <c r="M258" s="341">
        <f>Investissements!N23*Investissements!$K56</f>
        <v>0</v>
      </c>
      <c r="N258" s="341">
        <f>Investissements!O23*Investissements!$K56</f>
        <v>0</v>
      </c>
      <c r="O258" s="341">
        <f t="shared" si="69"/>
        <v>0</v>
      </c>
      <c r="P258" s="341">
        <f>Investissements!Q23*Investissements!$K56</f>
        <v>0</v>
      </c>
      <c r="Q258" s="341">
        <f>Investissements!R23*Investissements!$K56</f>
        <v>0</v>
      </c>
      <c r="R258" s="341">
        <f>Investissements!S23*Investissements!$K56</f>
        <v>0</v>
      </c>
      <c r="S258" s="341">
        <f>Investissements!T23*Investissements!$K56</f>
        <v>0</v>
      </c>
      <c r="T258" s="341">
        <f>Investissements!U23*Investissements!$K56</f>
        <v>0</v>
      </c>
      <c r="U258" s="341">
        <f>Investissements!V23*Investissements!$K56</f>
        <v>0</v>
      </c>
      <c r="V258" s="341">
        <f>Investissements!W23*Investissements!$K56</f>
        <v>0</v>
      </c>
      <c r="W258" s="341">
        <f>Investissements!X23*Investissements!$K56</f>
        <v>0</v>
      </c>
      <c r="X258" s="341">
        <f>Investissements!Y23*Investissements!$K56</f>
        <v>0</v>
      </c>
      <c r="Y258" s="341">
        <f>Investissements!Z23*Investissements!$K56</f>
        <v>0</v>
      </c>
      <c r="Z258" s="341">
        <f>Investissements!AA23*Investissements!$K56</f>
        <v>0</v>
      </c>
      <c r="AA258" s="341">
        <f>Investissements!AB23*Investissements!$K56</f>
        <v>0</v>
      </c>
      <c r="AB258" s="341">
        <f t="shared" si="70"/>
        <v>0</v>
      </c>
      <c r="AC258" s="341">
        <f>Investissements!AD23*Investissements!$K56</f>
        <v>0</v>
      </c>
      <c r="AD258" s="341">
        <f>Investissements!AE23*Investissements!$K56</f>
        <v>0</v>
      </c>
      <c r="AE258" s="341">
        <f t="shared" si="71"/>
        <v>0</v>
      </c>
      <c r="AF258" s="341">
        <f>Investissements!AG23*Investissements!$K56</f>
        <v>0</v>
      </c>
      <c r="AG258" s="341">
        <f>Investissements!AH23*Investissements!$K56</f>
        <v>0</v>
      </c>
      <c r="AH258" s="341">
        <f t="shared" si="72"/>
        <v>0</v>
      </c>
      <c r="AI258" s="341">
        <f>Investissements!AJ23*Investissements!$K56</f>
        <v>0</v>
      </c>
      <c r="AJ258" s="341">
        <f>Investissements!AK23*Investissements!$K56</f>
        <v>0</v>
      </c>
      <c r="AK258" s="341">
        <f t="shared" si="73"/>
        <v>0</v>
      </c>
      <c r="AM258" s="353">
        <f>Investissements!AO23*Investissements!$K56</f>
        <v>0</v>
      </c>
      <c r="AN258" s="353">
        <f>Investissements!AP23*Investissements!$K56</f>
        <v>0</v>
      </c>
      <c r="AO258" s="353">
        <f>Investissements!AQ23*Investissements!$K56</f>
        <v>0</v>
      </c>
      <c r="AP258" s="353">
        <f>Investissements!AR23*Investissements!$K56</f>
        <v>0</v>
      </c>
      <c r="AQ258" s="353">
        <f>Investissements!AS23*Investissements!$K56</f>
        <v>0</v>
      </c>
    </row>
    <row r="259" spans="2:43" ht="15" customHeight="1">
      <c r="B259" s="377">
        <f>Investissements!C24</f>
        <v>0</v>
      </c>
      <c r="C259" s="341">
        <f>Investissements!D24*Investissements!$K57</f>
        <v>0</v>
      </c>
      <c r="D259" s="341">
        <f>Investissements!E24*Investissements!$K57</f>
        <v>0</v>
      </c>
      <c r="E259" s="341">
        <f>Investissements!F24*Investissements!$K57</f>
        <v>0</v>
      </c>
      <c r="F259" s="341">
        <f>Investissements!G24*Investissements!$K57</f>
        <v>0</v>
      </c>
      <c r="G259" s="341">
        <f>Investissements!H24*Investissements!$K57</f>
        <v>0</v>
      </c>
      <c r="H259" s="341">
        <f>Investissements!I24*Investissements!$K57</f>
        <v>0</v>
      </c>
      <c r="I259" s="341">
        <f>Investissements!J24*Investissements!$K57</f>
        <v>0</v>
      </c>
      <c r="J259" s="341">
        <f>Investissements!K24*Investissements!$K57</f>
        <v>0</v>
      </c>
      <c r="K259" s="341">
        <f>Investissements!L24*Investissements!$K57</f>
        <v>0</v>
      </c>
      <c r="L259" s="341">
        <f>Investissements!M24*Investissements!$K57</f>
        <v>0</v>
      </c>
      <c r="M259" s="341">
        <f>Investissements!N24*Investissements!$K57</f>
        <v>0</v>
      </c>
      <c r="N259" s="341">
        <f>Investissements!O24*Investissements!$K57</f>
        <v>0</v>
      </c>
      <c r="O259" s="341">
        <f t="shared" si="69"/>
        <v>0</v>
      </c>
      <c r="P259" s="341">
        <f>Investissements!Q24*Investissements!$K57</f>
        <v>0</v>
      </c>
      <c r="Q259" s="341">
        <f>Investissements!R24*Investissements!$K57</f>
        <v>0</v>
      </c>
      <c r="R259" s="341">
        <f>Investissements!S24*Investissements!$K57</f>
        <v>0</v>
      </c>
      <c r="S259" s="341">
        <f>Investissements!T24*Investissements!$K57</f>
        <v>0</v>
      </c>
      <c r="T259" s="341">
        <f>Investissements!U24*Investissements!$K57</f>
        <v>0</v>
      </c>
      <c r="U259" s="341">
        <f>Investissements!V24*Investissements!$K57</f>
        <v>0</v>
      </c>
      <c r="V259" s="341">
        <f>Investissements!W24*Investissements!$K57</f>
        <v>0</v>
      </c>
      <c r="W259" s="341">
        <f>Investissements!X24*Investissements!$K57</f>
        <v>0</v>
      </c>
      <c r="X259" s="341">
        <f>Investissements!Y24*Investissements!$K57</f>
        <v>0</v>
      </c>
      <c r="Y259" s="341">
        <f>Investissements!Z24*Investissements!$K57</f>
        <v>0</v>
      </c>
      <c r="Z259" s="341">
        <f>Investissements!AA24*Investissements!$K57</f>
        <v>0</v>
      </c>
      <c r="AA259" s="341">
        <f>Investissements!AB24*Investissements!$K57</f>
        <v>0</v>
      </c>
      <c r="AB259" s="341">
        <f t="shared" si="70"/>
        <v>0</v>
      </c>
      <c r="AC259" s="341">
        <f>Investissements!AD24*Investissements!$K57</f>
        <v>0</v>
      </c>
      <c r="AD259" s="341">
        <f>Investissements!AE24*Investissements!$K57</f>
        <v>0</v>
      </c>
      <c r="AE259" s="341">
        <f t="shared" si="71"/>
        <v>0</v>
      </c>
      <c r="AF259" s="341">
        <f>Investissements!AG24*Investissements!$K57</f>
        <v>0</v>
      </c>
      <c r="AG259" s="341">
        <f>Investissements!AH24*Investissements!$K57</f>
        <v>0</v>
      </c>
      <c r="AH259" s="341">
        <f t="shared" si="72"/>
        <v>0</v>
      </c>
      <c r="AI259" s="341">
        <f>Investissements!AJ24*Investissements!$K57</f>
        <v>0</v>
      </c>
      <c r="AJ259" s="341">
        <f>Investissements!AK24*Investissements!$K57</f>
        <v>0</v>
      </c>
      <c r="AK259" s="341">
        <f t="shared" si="73"/>
        <v>0</v>
      </c>
      <c r="AM259" s="353">
        <f>Investissements!AO24*Investissements!$K57</f>
        <v>0</v>
      </c>
      <c r="AN259" s="353">
        <f>Investissements!AP24*Investissements!$K57</f>
        <v>0</v>
      </c>
      <c r="AO259" s="353">
        <f>Investissements!AQ24*Investissements!$K57</f>
        <v>0</v>
      </c>
      <c r="AP259" s="353">
        <f>Investissements!AR24*Investissements!$K57</f>
        <v>0</v>
      </c>
      <c r="AQ259" s="353">
        <f>Investissements!AS24*Investissements!$K57</f>
        <v>0</v>
      </c>
    </row>
    <row r="260" spans="2:43" ht="15" customHeight="1">
      <c r="B260" s="377">
        <f>Investissements!C25</f>
        <v>0</v>
      </c>
      <c r="C260" s="341">
        <f>Investissements!D25*Investissements!$K58</f>
        <v>0</v>
      </c>
      <c r="D260" s="341">
        <f>Investissements!E25*Investissements!$K58</f>
        <v>0</v>
      </c>
      <c r="E260" s="341">
        <f>Investissements!F25*Investissements!$K58</f>
        <v>0</v>
      </c>
      <c r="F260" s="341">
        <f>Investissements!G25*Investissements!$K58</f>
        <v>0</v>
      </c>
      <c r="G260" s="341">
        <f>Investissements!H25*Investissements!$K58</f>
        <v>0</v>
      </c>
      <c r="H260" s="341">
        <f>Investissements!I25*Investissements!$K58</f>
        <v>0</v>
      </c>
      <c r="I260" s="341">
        <f>Investissements!J25*Investissements!$K58</f>
        <v>0</v>
      </c>
      <c r="J260" s="341">
        <f>Investissements!K25*Investissements!$K58</f>
        <v>0</v>
      </c>
      <c r="K260" s="341">
        <f>Investissements!L25*Investissements!$K58</f>
        <v>0</v>
      </c>
      <c r="L260" s="341">
        <f>Investissements!M25*Investissements!$K58</f>
        <v>0</v>
      </c>
      <c r="M260" s="341">
        <f>Investissements!N25*Investissements!$K58</f>
        <v>0</v>
      </c>
      <c r="N260" s="341">
        <f>Investissements!O25*Investissements!$K58</f>
        <v>0</v>
      </c>
      <c r="O260" s="341">
        <f t="shared" si="69"/>
        <v>0</v>
      </c>
      <c r="P260" s="341">
        <f>Investissements!Q25*Investissements!$K58</f>
        <v>0</v>
      </c>
      <c r="Q260" s="341">
        <f>Investissements!R25*Investissements!$K58</f>
        <v>0</v>
      </c>
      <c r="R260" s="341">
        <f>Investissements!S25*Investissements!$K58</f>
        <v>0</v>
      </c>
      <c r="S260" s="341">
        <f>Investissements!T25*Investissements!$K58</f>
        <v>0</v>
      </c>
      <c r="T260" s="341">
        <f>Investissements!U25*Investissements!$K58</f>
        <v>0</v>
      </c>
      <c r="U260" s="341">
        <f>Investissements!V25*Investissements!$K58</f>
        <v>0</v>
      </c>
      <c r="V260" s="341">
        <f>Investissements!W25*Investissements!$K58</f>
        <v>0</v>
      </c>
      <c r="W260" s="341">
        <f>Investissements!X25*Investissements!$K58</f>
        <v>0</v>
      </c>
      <c r="X260" s="341">
        <f>Investissements!Y25*Investissements!$K58</f>
        <v>0</v>
      </c>
      <c r="Y260" s="341">
        <f>Investissements!Z25*Investissements!$K58</f>
        <v>0</v>
      </c>
      <c r="Z260" s="341">
        <f>Investissements!AA25*Investissements!$K58</f>
        <v>0</v>
      </c>
      <c r="AA260" s="341">
        <f>Investissements!AB25*Investissements!$K58</f>
        <v>0</v>
      </c>
      <c r="AB260" s="341">
        <f t="shared" si="70"/>
        <v>0</v>
      </c>
      <c r="AC260" s="341">
        <f>Investissements!AD25*Investissements!$K58</f>
        <v>0</v>
      </c>
      <c r="AD260" s="341">
        <f>Investissements!AE25*Investissements!$K58</f>
        <v>0</v>
      </c>
      <c r="AE260" s="341">
        <f t="shared" si="71"/>
        <v>0</v>
      </c>
      <c r="AF260" s="341">
        <f>Investissements!AG25*Investissements!$K58</f>
        <v>0</v>
      </c>
      <c r="AG260" s="341">
        <f>Investissements!AH25*Investissements!$K58</f>
        <v>0</v>
      </c>
      <c r="AH260" s="341">
        <f t="shared" si="72"/>
        <v>0</v>
      </c>
      <c r="AI260" s="341">
        <f>Investissements!AJ25*Investissements!$K58</f>
        <v>0</v>
      </c>
      <c r="AJ260" s="341">
        <f>Investissements!AK25*Investissements!$K58</f>
        <v>0</v>
      </c>
      <c r="AK260" s="341">
        <f t="shared" si="73"/>
        <v>0</v>
      </c>
      <c r="AM260" s="353">
        <f>Investissements!AO25*Investissements!$K58</f>
        <v>0</v>
      </c>
      <c r="AN260" s="353">
        <f>Investissements!AP25*Investissements!$K58</f>
        <v>0</v>
      </c>
      <c r="AO260" s="353">
        <f>Investissements!AQ25*Investissements!$K58</f>
        <v>0</v>
      </c>
      <c r="AP260" s="353">
        <f>Investissements!AR25*Investissements!$K58</f>
        <v>0</v>
      </c>
      <c r="AQ260" s="353">
        <f>Investissements!AS25*Investissements!$K58</f>
        <v>0</v>
      </c>
    </row>
    <row r="261" spans="2:43" ht="15" customHeight="1">
      <c r="B261" s="377">
        <f>Investissements!C26</f>
        <v>0</v>
      </c>
      <c r="C261" s="341">
        <f>Investissements!D26*Investissements!$K59</f>
        <v>0</v>
      </c>
      <c r="D261" s="341">
        <f>Investissements!E26*Investissements!$K59</f>
        <v>0</v>
      </c>
      <c r="E261" s="341">
        <f>Investissements!F26*Investissements!$K59</f>
        <v>0</v>
      </c>
      <c r="F261" s="341">
        <f>Investissements!G26*Investissements!$K59</f>
        <v>0</v>
      </c>
      <c r="G261" s="341">
        <f>Investissements!H26*Investissements!$K59</f>
        <v>0</v>
      </c>
      <c r="H261" s="341">
        <f>Investissements!I26*Investissements!$K59</f>
        <v>0</v>
      </c>
      <c r="I261" s="341">
        <f>Investissements!J26*Investissements!$K59</f>
        <v>0</v>
      </c>
      <c r="J261" s="341">
        <f>Investissements!K26*Investissements!$K59</f>
        <v>0</v>
      </c>
      <c r="K261" s="341">
        <f>Investissements!L26*Investissements!$K59</f>
        <v>0</v>
      </c>
      <c r="L261" s="341">
        <f>Investissements!M26*Investissements!$K59</f>
        <v>0</v>
      </c>
      <c r="M261" s="341">
        <f>Investissements!N26*Investissements!$K59</f>
        <v>0</v>
      </c>
      <c r="N261" s="341">
        <f>Investissements!O26*Investissements!$K59</f>
        <v>0</v>
      </c>
      <c r="O261" s="341">
        <f t="shared" si="69"/>
        <v>0</v>
      </c>
      <c r="P261" s="341">
        <f>Investissements!Q26*Investissements!$K59</f>
        <v>0</v>
      </c>
      <c r="Q261" s="341">
        <f>Investissements!R26*Investissements!$K59</f>
        <v>0</v>
      </c>
      <c r="R261" s="341">
        <f>Investissements!S26*Investissements!$K59</f>
        <v>0</v>
      </c>
      <c r="S261" s="341">
        <f>Investissements!T26*Investissements!$K59</f>
        <v>0</v>
      </c>
      <c r="T261" s="341">
        <f>Investissements!U26*Investissements!$K59</f>
        <v>0</v>
      </c>
      <c r="U261" s="341">
        <f>Investissements!V26*Investissements!$K59</f>
        <v>0</v>
      </c>
      <c r="V261" s="341">
        <f>Investissements!W26*Investissements!$K59</f>
        <v>0</v>
      </c>
      <c r="W261" s="341">
        <f>Investissements!X26*Investissements!$K59</f>
        <v>0</v>
      </c>
      <c r="X261" s="341">
        <f>Investissements!Y26*Investissements!$K59</f>
        <v>0</v>
      </c>
      <c r="Y261" s="341">
        <f>Investissements!Z26*Investissements!$K59</f>
        <v>0</v>
      </c>
      <c r="Z261" s="341">
        <f>Investissements!AA26*Investissements!$K59</f>
        <v>0</v>
      </c>
      <c r="AA261" s="341">
        <f>Investissements!AB26*Investissements!$K59</f>
        <v>0</v>
      </c>
      <c r="AB261" s="341">
        <f t="shared" si="70"/>
        <v>0</v>
      </c>
      <c r="AC261" s="341">
        <f>Investissements!AD26*Investissements!$K59</f>
        <v>0</v>
      </c>
      <c r="AD261" s="341">
        <f>Investissements!AE26*Investissements!$K59</f>
        <v>0</v>
      </c>
      <c r="AE261" s="341">
        <f t="shared" si="71"/>
        <v>0</v>
      </c>
      <c r="AF261" s="341">
        <f>Investissements!AG26*Investissements!$K59</f>
        <v>0</v>
      </c>
      <c r="AG261" s="341">
        <f>Investissements!AH26*Investissements!$K59</f>
        <v>0</v>
      </c>
      <c r="AH261" s="341">
        <f t="shared" si="72"/>
        <v>0</v>
      </c>
      <c r="AI261" s="341">
        <f>Investissements!AJ26*Investissements!$K59</f>
        <v>0</v>
      </c>
      <c r="AJ261" s="341">
        <f>Investissements!AK26*Investissements!$K59</f>
        <v>0</v>
      </c>
      <c r="AK261" s="341">
        <f t="shared" si="73"/>
        <v>0</v>
      </c>
      <c r="AM261" s="353">
        <f>Investissements!AO26*Investissements!$K59</f>
        <v>0</v>
      </c>
      <c r="AN261" s="353">
        <f>Investissements!AP26*Investissements!$K59</f>
        <v>0</v>
      </c>
      <c r="AO261" s="353">
        <f>Investissements!AQ26*Investissements!$K59</f>
        <v>0</v>
      </c>
      <c r="AP261" s="353">
        <f>Investissements!AR26*Investissements!$K59</f>
        <v>0</v>
      </c>
      <c r="AQ261" s="353">
        <f>Investissements!AS26*Investissements!$K59</f>
        <v>0</v>
      </c>
    </row>
    <row r="262" spans="2:43" ht="15" customHeight="1">
      <c r="B262" s="377">
        <f>Investissements!C27</f>
        <v>0</v>
      </c>
      <c r="C262" s="341">
        <f>Investissements!D27*Investissements!$K60</f>
        <v>0</v>
      </c>
      <c r="D262" s="341">
        <f>Investissements!E27*Investissements!$K60</f>
        <v>0</v>
      </c>
      <c r="E262" s="341">
        <f>Investissements!F27*Investissements!$K60</f>
        <v>0</v>
      </c>
      <c r="F262" s="341">
        <f>Investissements!G27*Investissements!$K60</f>
        <v>0</v>
      </c>
      <c r="G262" s="341">
        <f>Investissements!H27*Investissements!$K60</f>
        <v>0</v>
      </c>
      <c r="H262" s="341">
        <f>Investissements!I27*Investissements!$K60</f>
        <v>0</v>
      </c>
      <c r="I262" s="341">
        <f>Investissements!J27*Investissements!$K60</f>
        <v>0</v>
      </c>
      <c r="J262" s="341">
        <f>Investissements!K27*Investissements!$K60</f>
        <v>0</v>
      </c>
      <c r="K262" s="341">
        <f>Investissements!L27*Investissements!$K60</f>
        <v>0</v>
      </c>
      <c r="L262" s="341">
        <f>Investissements!M27*Investissements!$K60</f>
        <v>0</v>
      </c>
      <c r="M262" s="341">
        <f>Investissements!N27*Investissements!$K60</f>
        <v>0</v>
      </c>
      <c r="N262" s="341">
        <f>Investissements!O27*Investissements!$K60</f>
        <v>0</v>
      </c>
      <c r="O262" s="341">
        <f t="shared" si="69"/>
        <v>0</v>
      </c>
      <c r="P262" s="341">
        <f>Investissements!Q27*Investissements!$K60</f>
        <v>0</v>
      </c>
      <c r="Q262" s="341">
        <f>Investissements!R27*Investissements!$K60</f>
        <v>0</v>
      </c>
      <c r="R262" s="341">
        <f>Investissements!S27*Investissements!$K60</f>
        <v>0</v>
      </c>
      <c r="S262" s="341">
        <f>Investissements!T27*Investissements!$K60</f>
        <v>0</v>
      </c>
      <c r="T262" s="341">
        <f>Investissements!U27*Investissements!$K60</f>
        <v>0</v>
      </c>
      <c r="U262" s="341">
        <f>Investissements!V27*Investissements!$K60</f>
        <v>0</v>
      </c>
      <c r="V262" s="341">
        <f>Investissements!W27*Investissements!$K60</f>
        <v>0</v>
      </c>
      <c r="W262" s="341">
        <f>Investissements!X27*Investissements!$K60</f>
        <v>0</v>
      </c>
      <c r="X262" s="341">
        <f>Investissements!Y27*Investissements!$K60</f>
        <v>0</v>
      </c>
      <c r="Y262" s="341">
        <f>Investissements!Z27*Investissements!$K60</f>
        <v>0</v>
      </c>
      <c r="Z262" s="341">
        <f>Investissements!AA27*Investissements!$K60</f>
        <v>0</v>
      </c>
      <c r="AA262" s="341">
        <f>Investissements!AB27*Investissements!$K60</f>
        <v>0</v>
      </c>
      <c r="AB262" s="341">
        <f t="shared" si="70"/>
        <v>0</v>
      </c>
      <c r="AC262" s="341">
        <f>Investissements!AD27*Investissements!$K60</f>
        <v>0</v>
      </c>
      <c r="AD262" s="341">
        <f>Investissements!AE27*Investissements!$K60</f>
        <v>0</v>
      </c>
      <c r="AE262" s="341">
        <f t="shared" si="71"/>
        <v>0</v>
      </c>
      <c r="AF262" s="341">
        <f>Investissements!AG27*Investissements!$K60</f>
        <v>0</v>
      </c>
      <c r="AG262" s="341">
        <f>Investissements!AH27*Investissements!$K60</f>
        <v>0</v>
      </c>
      <c r="AH262" s="341">
        <f t="shared" si="72"/>
        <v>0</v>
      </c>
      <c r="AI262" s="341">
        <f>Investissements!AJ27*Investissements!$K60</f>
        <v>0</v>
      </c>
      <c r="AJ262" s="341">
        <f>Investissements!AK27*Investissements!$K60</f>
        <v>0</v>
      </c>
      <c r="AK262" s="341">
        <f t="shared" si="73"/>
        <v>0</v>
      </c>
      <c r="AM262" s="353">
        <f>Investissements!AO27*Investissements!$K60</f>
        <v>0</v>
      </c>
      <c r="AN262" s="353">
        <f>Investissements!AP27*Investissements!$K60</f>
        <v>0</v>
      </c>
      <c r="AO262" s="353">
        <f>Investissements!AQ27*Investissements!$K60</f>
        <v>0</v>
      </c>
      <c r="AP262" s="353">
        <f>Investissements!AR27*Investissements!$K60</f>
        <v>0</v>
      </c>
      <c r="AQ262" s="353">
        <f>Investissements!AS27*Investissements!$K60</f>
        <v>0</v>
      </c>
    </row>
    <row r="263" spans="2:43" ht="15" customHeight="1">
      <c r="B263" s="377">
        <f>Investissements!C28</f>
        <v>0</v>
      </c>
      <c r="C263" s="341">
        <f>Investissements!D28*Investissements!$K61</f>
        <v>0</v>
      </c>
      <c r="D263" s="341">
        <f>Investissements!E28*Investissements!$K61</f>
        <v>0</v>
      </c>
      <c r="E263" s="341">
        <f>Investissements!F28*Investissements!$K61</f>
        <v>0</v>
      </c>
      <c r="F263" s="341">
        <f>Investissements!G28*Investissements!$K61</f>
        <v>0</v>
      </c>
      <c r="G263" s="341">
        <f>Investissements!H28*Investissements!$K61</f>
        <v>0</v>
      </c>
      <c r="H263" s="341">
        <f>Investissements!I28*Investissements!$K61</f>
        <v>0</v>
      </c>
      <c r="I263" s="341">
        <f>Investissements!J28*Investissements!$K61</f>
        <v>0</v>
      </c>
      <c r="J263" s="341">
        <f>Investissements!K28*Investissements!$K61</f>
        <v>0</v>
      </c>
      <c r="K263" s="341">
        <f>Investissements!L28*Investissements!$K61</f>
        <v>0</v>
      </c>
      <c r="L263" s="341">
        <f>Investissements!M28*Investissements!$K61</f>
        <v>0</v>
      </c>
      <c r="M263" s="341">
        <f>Investissements!N28*Investissements!$K61</f>
        <v>0</v>
      </c>
      <c r="N263" s="341">
        <f>Investissements!O28*Investissements!$K61</f>
        <v>0</v>
      </c>
      <c r="O263" s="341">
        <f t="shared" si="69"/>
        <v>0</v>
      </c>
      <c r="P263" s="341">
        <f>Investissements!Q28*Investissements!$K61</f>
        <v>0</v>
      </c>
      <c r="Q263" s="341">
        <f>Investissements!R28*Investissements!$K61</f>
        <v>0</v>
      </c>
      <c r="R263" s="341">
        <f>Investissements!S28*Investissements!$K61</f>
        <v>0</v>
      </c>
      <c r="S263" s="341">
        <f>Investissements!T28*Investissements!$K61</f>
        <v>0</v>
      </c>
      <c r="T263" s="341">
        <f>Investissements!U28*Investissements!$K61</f>
        <v>0</v>
      </c>
      <c r="U263" s="341">
        <f>Investissements!V28*Investissements!$K61</f>
        <v>0</v>
      </c>
      <c r="V263" s="341">
        <f>Investissements!W28*Investissements!$K61</f>
        <v>0</v>
      </c>
      <c r="W263" s="341">
        <f>Investissements!X28*Investissements!$K61</f>
        <v>0</v>
      </c>
      <c r="X263" s="341">
        <f>Investissements!Y28*Investissements!$K61</f>
        <v>0</v>
      </c>
      <c r="Y263" s="341">
        <f>Investissements!Z28*Investissements!$K61</f>
        <v>0</v>
      </c>
      <c r="Z263" s="341">
        <f>Investissements!AA28*Investissements!$K61</f>
        <v>0</v>
      </c>
      <c r="AA263" s="341">
        <f>Investissements!AB28*Investissements!$K61</f>
        <v>0</v>
      </c>
      <c r="AB263" s="341">
        <f t="shared" si="70"/>
        <v>0</v>
      </c>
      <c r="AC263" s="341">
        <f>Investissements!AD28*Investissements!$K61</f>
        <v>0</v>
      </c>
      <c r="AD263" s="341">
        <f>Investissements!AE28*Investissements!$K61</f>
        <v>0</v>
      </c>
      <c r="AE263" s="341">
        <f t="shared" si="71"/>
        <v>0</v>
      </c>
      <c r="AF263" s="341">
        <f>Investissements!AG28*Investissements!$K61</f>
        <v>0</v>
      </c>
      <c r="AG263" s="341">
        <f>Investissements!AH28*Investissements!$K61</f>
        <v>0</v>
      </c>
      <c r="AH263" s="341">
        <f t="shared" si="72"/>
        <v>0</v>
      </c>
      <c r="AI263" s="341">
        <f>Investissements!AJ28*Investissements!$K61</f>
        <v>0</v>
      </c>
      <c r="AJ263" s="341">
        <f>Investissements!AK28*Investissements!$K61</f>
        <v>0</v>
      </c>
      <c r="AK263" s="341">
        <f t="shared" si="73"/>
        <v>0</v>
      </c>
      <c r="AM263" s="353">
        <f>Investissements!AO28*Investissements!$K61</f>
        <v>0</v>
      </c>
      <c r="AN263" s="353">
        <f>Investissements!AP28*Investissements!$K61</f>
        <v>0</v>
      </c>
      <c r="AO263" s="353">
        <f>Investissements!AQ28*Investissements!$K61</f>
        <v>0</v>
      </c>
      <c r="AP263" s="353">
        <f>Investissements!AR28*Investissements!$K61</f>
        <v>0</v>
      </c>
      <c r="AQ263" s="353">
        <f>Investissements!AS28*Investissements!$K61</f>
        <v>0</v>
      </c>
    </row>
    <row r="264" spans="2:43" ht="15" customHeight="1">
      <c r="B264" s="377">
        <f>Investissements!C29</f>
        <v>0</v>
      </c>
      <c r="C264" s="341">
        <f>Investissements!D29*Investissements!$K62</f>
        <v>0</v>
      </c>
      <c r="D264" s="341">
        <f>Investissements!E29*Investissements!$K62</f>
        <v>0</v>
      </c>
      <c r="E264" s="341">
        <f>Investissements!F29*Investissements!$K62</f>
        <v>0</v>
      </c>
      <c r="F264" s="341">
        <f>Investissements!G29*Investissements!$K62</f>
        <v>0</v>
      </c>
      <c r="G264" s="341">
        <f>Investissements!H29*Investissements!$K62</f>
        <v>0</v>
      </c>
      <c r="H264" s="341">
        <f>Investissements!I29*Investissements!$K62</f>
        <v>0</v>
      </c>
      <c r="I264" s="341">
        <f>Investissements!J29*Investissements!$K62</f>
        <v>0</v>
      </c>
      <c r="J264" s="341">
        <f>Investissements!K29*Investissements!$K62</f>
        <v>0</v>
      </c>
      <c r="K264" s="341">
        <f>Investissements!L29*Investissements!$K62</f>
        <v>0</v>
      </c>
      <c r="L264" s="341">
        <f>Investissements!M29*Investissements!$K62</f>
        <v>0</v>
      </c>
      <c r="M264" s="341">
        <f>Investissements!N29*Investissements!$K62</f>
        <v>0</v>
      </c>
      <c r="N264" s="341">
        <f>Investissements!O29*Investissements!$K62</f>
        <v>0</v>
      </c>
      <c r="O264" s="341">
        <f t="shared" si="69"/>
        <v>0</v>
      </c>
      <c r="P264" s="341">
        <f>Investissements!Q29*Investissements!$K62</f>
        <v>0</v>
      </c>
      <c r="Q264" s="341">
        <f>Investissements!R29*Investissements!$K62</f>
        <v>0</v>
      </c>
      <c r="R264" s="341">
        <f>Investissements!S29*Investissements!$K62</f>
        <v>0</v>
      </c>
      <c r="S264" s="341">
        <f>Investissements!T29*Investissements!$K62</f>
        <v>0</v>
      </c>
      <c r="T264" s="341">
        <f>Investissements!U29*Investissements!$K62</f>
        <v>0</v>
      </c>
      <c r="U264" s="341">
        <f>Investissements!V29*Investissements!$K62</f>
        <v>0</v>
      </c>
      <c r="V264" s="341">
        <f>Investissements!W29*Investissements!$K62</f>
        <v>0</v>
      </c>
      <c r="W264" s="341">
        <f>Investissements!X29*Investissements!$K62</f>
        <v>0</v>
      </c>
      <c r="X264" s="341">
        <f>Investissements!Y29*Investissements!$K62</f>
        <v>0</v>
      </c>
      <c r="Y264" s="341">
        <f>Investissements!Z29*Investissements!$K62</f>
        <v>0</v>
      </c>
      <c r="Z264" s="341">
        <f>Investissements!AA29*Investissements!$K62</f>
        <v>0</v>
      </c>
      <c r="AA264" s="341">
        <f>Investissements!AB29*Investissements!$K62</f>
        <v>0</v>
      </c>
      <c r="AB264" s="341">
        <f t="shared" si="70"/>
        <v>0</v>
      </c>
      <c r="AC264" s="341">
        <f>Investissements!AD29*Investissements!$K62</f>
        <v>0</v>
      </c>
      <c r="AD264" s="341">
        <f>Investissements!AE29*Investissements!$K62</f>
        <v>0</v>
      </c>
      <c r="AE264" s="341">
        <f t="shared" si="71"/>
        <v>0</v>
      </c>
      <c r="AF264" s="341">
        <f>Investissements!AG29*Investissements!$K62</f>
        <v>0</v>
      </c>
      <c r="AG264" s="341">
        <f>Investissements!AH29*Investissements!$K62</f>
        <v>0</v>
      </c>
      <c r="AH264" s="341">
        <f t="shared" si="72"/>
        <v>0</v>
      </c>
      <c r="AI264" s="341">
        <f>Investissements!AJ29*Investissements!$K62</f>
        <v>0</v>
      </c>
      <c r="AJ264" s="341">
        <f>Investissements!AK29*Investissements!$K62</f>
        <v>0</v>
      </c>
      <c r="AK264" s="341">
        <f t="shared" si="73"/>
        <v>0</v>
      </c>
      <c r="AM264" s="353">
        <f>Investissements!AO29*Investissements!$K62</f>
        <v>0</v>
      </c>
      <c r="AN264" s="353">
        <f>Investissements!AP29*Investissements!$K62</f>
        <v>0</v>
      </c>
      <c r="AO264" s="353">
        <f>Investissements!AQ29*Investissements!$K62</f>
        <v>0</v>
      </c>
      <c r="AP264" s="353">
        <f>Investissements!AR29*Investissements!$K62</f>
        <v>0</v>
      </c>
      <c r="AQ264" s="353">
        <f>Investissements!AS29*Investissements!$K62</f>
        <v>0</v>
      </c>
    </row>
    <row r="265" spans="2:43" ht="15" customHeight="1">
      <c r="B265" s="377">
        <f>Investissements!C30</f>
        <v>0</v>
      </c>
      <c r="C265" s="341">
        <f>Investissements!D30*Investissements!$K63</f>
        <v>0</v>
      </c>
      <c r="D265" s="341">
        <f>Investissements!E30*Investissements!$K63</f>
        <v>0</v>
      </c>
      <c r="E265" s="341">
        <f>Investissements!F30*Investissements!$K63</f>
        <v>0</v>
      </c>
      <c r="F265" s="341">
        <f>Investissements!G30*Investissements!$K63</f>
        <v>0</v>
      </c>
      <c r="G265" s="341">
        <f>Investissements!H30*Investissements!$K63</f>
        <v>0</v>
      </c>
      <c r="H265" s="341">
        <f>Investissements!I30*Investissements!$K63</f>
        <v>0</v>
      </c>
      <c r="I265" s="341">
        <f>Investissements!J30*Investissements!$K63</f>
        <v>0</v>
      </c>
      <c r="J265" s="341">
        <f>Investissements!K30*Investissements!$K63</f>
        <v>0</v>
      </c>
      <c r="K265" s="341">
        <f>Investissements!L30*Investissements!$K63</f>
        <v>0</v>
      </c>
      <c r="L265" s="341">
        <f>Investissements!M30*Investissements!$K63</f>
        <v>0</v>
      </c>
      <c r="M265" s="341">
        <f>Investissements!N30*Investissements!$K63</f>
        <v>0</v>
      </c>
      <c r="N265" s="341">
        <f>Investissements!O30*Investissements!$K63</f>
        <v>0</v>
      </c>
      <c r="O265" s="341">
        <f t="shared" si="69"/>
        <v>0</v>
      </c>
      <c r="P265" s="341">
        <f>Investissements!Q30*Investissements!$K63</f>
        <v>0</v>
      </c>
      <c r="Q265" s="341">
        <f>Investissements!R30*Investissements!$K63</f>
        <v>0</v>
      </c>
      <c r="R265" s="341">
        <f>Investissements!S30*Investissements!$K63</f>
        <v>0</v>
      </c>
      <c r="S265" s="341">
        <f>Investissements!T30*Investissements!$K63</f>
        <v>0</v>
      </c>
      <c r="T265" s="341">
        <f>Investissements!U30*Investissements!$K63</f>
        <v>0</v>
      </c>
      <c r="U265" s="341">
        <f>Investissements!V30*Investissements!$K63</f>
        <v>0</v>
      </c>
      <c r="V265" s="341">
        <f>Investissements!W30*Investissements!$K63</f>
        <v>0</v>
      </c>
      <c r="W265" s="341">
        <f>Investissements!X30*Investissements!$K63</f>
        <v>0</v>
      </c>
      <c r="X265" s="341">
        <f>Investissements!Y30*Investissements!$K63</f>
        <v>0</v>
      </c>
      <c r="Y265" s="341">
        <f>Investissements!Z30*Investissements!$K63</f>
        <v>0</v>
      </c>
      <c r="Z265" s="341">
        <f>Investissements!AA30*Investissements!$K63</f>
        <v>0</v>
      </c>
      <c r="AA265" s="341">
        <f>Investissements!AB30*Investissements!$K63</f>
        <v>0</v>
      </c>
      <c r="AB265" s="341">
        <f t="shared" si="70"/>
        <v>0</v>
      </c>
      <c r="AC265" s="341">
        <f>Investissements!AD30*Investissements!$K63</f>
        <v>0</v>
      </c>
      <c r="AD265" s="341">
        <f>Investissements!AE30*Investissements!$K63</f>
        <v>0</v>
      </c>
      <c r="AE265" s="341">
        <f t="shared" si="71"/>
        <v>0</v>
      </c>
      <c r="AF265" s="341">
        <f>Investissements!AG30*Investissements!$K63</f>
        <v>0</v>
      </c>
      <c r="AG265" s="341">
        <f>Investissements!AH30*Investissements!$K63</f>
        <v>0</v>
      </c>
      <c r="AH265" s="341">
        <f t="shared" si="72"/>
        <v>0</v>
      </c>
      <c r="AI265" s="341">
        <f>Investissements!AJ30*Investissements!$K63</f>
        <v>0</v>
      </c>
      <c r="AJ265" s="341">
        <f>Investissements!AK30*Investissements!$K63</f>
        <v>0</v>
      </c>
      <c r="AK265" s="341">
        <f t="shared" si="73"/>
        <v>0</v>
      </c>
      <c r="AM265" s="353">
        <f>Investissements!AO30*Investissements!$K63</f>
        <v>0</v>
      </c>
      <c r="AN265" s="353">
        <f>Investissements!AP30*Investissements!$K63</f>
        <v>0</v>
      </c>
      <c r="AO265" s="353">
        <f>Investissements!AQ30*Investissements!$K63</f>
        <v>0</v>
      </c>
      <c r="AP265" s="353">
        <f>Investissements!AR30*Investissements!$K63</f>
        <v>0</v>
      </c>
      <c r="AQ265" s="353">
        <f>Investissements!AS30*Investissements!$K63</f>
        <v>0</v>
      </c>
    </row>
    <row r="266" spans="2:43" ht="15" customHeight="1">
      <c r="B266" s="377">
        <f>Investissements!C31</f>
        <v>0</v>
      </c>
      <c r="C266" s="341">
        <f>Investissements!D31*Investissements!$K64</f>
        <v>0</v>
      </c>
      <c r="D266" s="341">
        <f>Investissements!E31*Investissements!$K64</f>
        <v>0</v>
      </c>
      <c r="E266" s="341">
        <f>Investissements!F31*Investissements!$K64</f>
        <v>0</v>
      </c>
      <c r="F266" s="341">
        <f>Investissements!G31*Investissements!$K64</f>
        <v>0</v>
      </c>
      <c r="G266" s="341">
        <f>Investissements!H31*Investissements!$K64</f>
        <v>0</v>
      </c>
      <c r="H266" s="341">
        <f>Investissements!I31*Investissements!$K64</f>
        <v>0</v>
      </c>
      <c r="I266" s="341">
        <f>Investissements!J31*Investissements!$K64</f>
        <v>0</v>
      </c>
      <c r="J266" s="341">
        <f>Investissements!K31*Investissements!$K64</f>
        <v>0</v>
      </c>
      <c r="K266" s="341">
        <f>Investissements!L31*Investissements!$K64</f>
        <v>0</v>
      </c>
      <c r="L266" s="341">
        <f>Investissements!M31*Investissements!$K64</f>
        <v>0</v>
      </c>
      <c r="M266" s="341">
        <f>Investissements!N31*Investissements!$K64</f>
        <v>0</v>
      </c>
      <c r="N266" s="341">
        <f>Investissements!O31*Investissements!$K64</f>
        <v>0</v>
      </c>
      <c r="O266" s="341">
        <f t="shared" si="69"/>
        <v>0</v>
      </c>
      <c r="P266" s="341">
        <f>Investissements!Q31*Investissements!$K64</f>
        <v>0</v>
      </c>
      <c r="Q266" s="341">
        <f>Investissements!R31*Investissements!$K64</f>
        <v>0</v>
      </c>
      <c r="R266" s="341">
        <f>Investissements!S31*Investissements!$K64</f>
        <v>0</v>
      </c>
      <c r="S266" s="341">
        <f>Investissements!T31*Investissements!$K64</f>
        <v>0</v>
      </c>
      <c r="T266" s="341">
        <f>Investissements!U31*Investissements!$K64</f>
        <v>0</v>
      </c>
      <c r="U266" s="341">
        <f>Investissements!V31*Investissements!$K64</f>
        <v>0</v>
      </c>
      <c r="V266" s="341">
        <f>Investissements!W31*Investissements!$K64</f>
        <v>0</v>
      </c>
      <c r="W266" s="341">
        <f>Investissements!X31*Investissements!$K64</f>
        <v>0</v>
      </c>
      <c r="X266" s="341">
        <f>Investissements!Y31*Investissements!$K64</f>
        <v>0</v>
      </c>
      <c r="Y266" s="341">
        <f>Investissements!Z31*Investissements!$K64</f>
        <v>0</v>
      </c>
      <c r="Z266" s="341">
        <f>Investissements!AA31*Investissements!$K64</f>
        <v>0</v>
      </c>
      <c r="AA266" s="341">
        <f>Investissements!AB31*Investissements!$K64</f>
        <v>0</v>
      </c>
      <c r="AB266" s="341">
        <f t="shared" si="70"/>
        <v>0</v>
      </c>
      <c r="AC266" s="341">
        <f>Investissements!AD31*Investissements!$K64</f>
        <v>0</v>
      </c>
      <c r="AD266" s="341">
        <f>Investissements!AE31*Investissements!$K64</f>
        <v>0</v>
      </c>
      <c r="AE266" s="341">
        <f t="shared" si="71"/>
        <v>0</v>
      </c>
      <c r="AF266" s="341">
        <f>Investissements!AG31*Investissements!$K64</f>
        <v>0</v>
      </c>
      <c r="AG266" s="341">
        <f>Investissements!AH31*Investissements!$K64</f>
        <v>0</v>
      </c>
      <c r="AH266" s="341">
        <f t="shared" si="72"/>
        <v>0</v>
      </c>
      <c r="AI266" s="341">
        <f>Investissements!AJ31*Investissements!$K64</f>
        <v>0</v>
      </c>
      <c r="AJ266" s="341">
        <f>Investissements!AK31*Investissements!$K64</f>
        <v>0</v>
      </c>
      <c r="AK266" s="341">
        <f t="shared" si="73"/>
        <v>0</v>
      </c>
      <c r="AM266" s="353">
        <f>Investissements!AO31*Investissements!$K64</f>
        <v>0</v>
      </c>
      <c r="AN266" s="353">
        <f>Investissements!AP31*Investissements!$K64</f>
        <v>0</v>
      </c>
      <c r="AO266" s="353">
        <f>Investissements!AQ31*Investissements!$K64</f>
        <v>0</v>
      </c>
      <c r="AP266" s="353">
        <f>Investissements!AR31*Investissements!$K64</f>
        <v>0</v>
      </c>
      <c r="AQ266" s="353">
        <f>Investissements!AS31*Investissements!$K64</f>
        <v>0</v>
      </c>
    </row>
    <row r="267" spans="2:43" ht="15" customHeight="1">
      <c r="B267" s="377">
        <f>Investissements!C32</f>
        <v>0</v>
      </c>
      <c r="C267" s="341">
        <f>Investissements!D32*Investissements!$K65</f>
        <v>0</v>
      </c>
      <c r="D267" s="341">
        <f>Investissements!E32*Investissements!$K65</f>
        <v>0</v>
      </c>
      <c r="E267" s="341">
        <f>Investissements!F32*Investissements!$K65</f>
        <v>0</v>
      </c>
      <c r="F267" s="341">
        <f>Investissements!G32*Investissements!$K65</f>
        <v>0</v>
      </c>
      <c r="G267" s="341">
        <f>Investissements!H32*Investissements!$K65</f>
        <v>0</v>
      </c>
      <c r="H267" s="341">
        <f>Investissements!I32*Investissements!$K65</f>
        <v>0</v>
      </c>
      <c r="I267" s="341">
        <f>Investissements!J32*Investissements!$K65</f>
        <v>0</v>
      </c>
      <c r="J267" s="341">
        <f>Investissements!K32*Investissements!$K65</f>
        <v>0</v>
      </c>
      <c r="K267" s="341">
        <f>Investissements!L32*Investissements!$K65</f>
        <v>0</v>
      </c>
      <c r="L267" s="341">
        <f>Investissements!M32*Investissements!$K65</f>
        <v>0</v>
      </c>
      <c r="M267" s="341">
        <f>Investissements!N32*Investissements!$K65</f>
        <v>0</v>
      </c>
      <c r="N267" s="341">
        <f>Investissements!O32*Investissements!$K65</f>
        <v>0</v>
      </c>
      <c r="O267" s="341">
        <f t="shared" si="69"/>
        <v>0</v>
      </c>
      <c r="P267" s="341">
        <f>Investissements!Q32*Investissements!$K65</f>
        <v>0</v>
      </c>
      <c r="Q267" s="341">
        <f>Investissements!R32*Investissements!$K65</f>
        <v>0</v>
      </c>
      <c r="R267" s="341">
        <f>Investissements!S32*Investissements!$K65</f>
        <v>0</v>
      </c>
      <c r="S267" s="341">
        <f>Investissements!T32*Investissements!$K65</f>
        <v>0</v>
      </c>
      <c r="T267" s="341">
        <f>Investissements!U32*Investissements!$K65</f>
        <v>0</v>
      </c>
      <c r="U267" s="341">
        <f>Investissements!V32*Investissements!$K65</f>
        <v>0</v>
      </c>
      <c r="V267" s="341">
        <f>Investissements!W32*Investissements!$K65</f>
        <v>0</v>
      </c>
      <c r="W267" s="341">
        <f>Investissements!X32*Investissements!$K65</f>
        <v>0</v>
      </c>
      <c r="X267" s="341">
        <f>Investissements!Y32*Investissements!$K65</f>
        <v>0</v>
      </c>
      <c r="Y267" s="341">
        <f>Investissements!Z32*Investissements!$K65</f>
        <v>0</v>
      </c>
      <c r="Z267" s="341">
        <f>Investissements!AA32*Investissements!$K65</f>
        <v>0</v>
      </c>
      <c r="AA267" s="341">
        <f>Investissements!AB32*Investissements!$K65</f>
        <v>0</v>
      </c>
      <c r="AB267" s="341">
        <f t="shared" si="70"/>
        <v>0</v>
      </c>
      <c r="AC267" s="341">
        <f>Investissements!AD32*Investissements!$K65</f>
        <v>0</v>
      </c>
      <c r="AD267" s="341">
        <f>Investissements!AE32*Investissements!$K65</f>
        <v>0</v>
      </c>
      <c r="AE267" s="341">
        <f t="shared" si="71"/>
        <v>0</v>
      </c>
      <c r="AF267" s="341">
        <f>Investissements!AG32*Investissements!$K65</f>
        <v>0</v>
      </c>
      <c r="AG267" s="341">
        <f>Investissements!AH32*Investissements!$K65</f>
        <v>0</v>
      </c>
      <c r="AH267" s="341">
        <f t="shared" si="72"/>
        <v>0</v>
      </c>
      <c r="AI267" s="341">
        <f>Investissements!AJ32*Investissements!$K65</f>
        <v>0</v>
      </c>
      <c r="AJ267" s="341">
        <f>Investissements!AK32*Investissements!$K65</f>
        <v>0</v>
      </c>
      <c r="AK267" s="341">
        <f t="shared" si="73"/>
        <v>0</v>
      </c>
      <c r="AM267" s="353">
        <f>Investissements!AO32*Investissements!$K65</f>
        <v>0</v>
      </c>
      <c r="AN267" s="353">
        <f>Investissements!AP32*Investissements!$K65</f>
        <v>0</v>
      </c>
      <c r="AO267" s="353">
        <f>Investissements!AQ32*Investissements!$K65</f>
        <v>0</v>
      </c>
      <c r="AP267" s="353">
        <f>Investissements!AR32*Investissements!$K65</f>
        <v>0</v>
      </c>
      <c r="AQ267" s="353">
        <f>Investissements!AS32*Investissements!$K65</f>
        <v>0</v>
      </c>
    </row>
    <row r="268" spans="2:43" ht="15" customHeight="1">
      <c r="B268" s="377">
        <f>Investissements!C33</f>
        <v>0</v>
      </c>
      <c r="C268" s="341">
        <f>Investissements!D33*Investissements!$K66</f>
        <v>0</v>
      </c>
      <c r="D268" s="341">
        <f>Investissements!E33*Investissements!$K66</f>
        <v>0</v>
      </c>
      <c r="E268" s="341">
        <f>Investissements!F33*Investissements!$K66</f>
        <v>0</v>
      </c>
      <c r="F268" s="341">
        <f>Investissements!G33*Investissements!$K66</f>
        <v>0</v>
      </c>
      <c r="G268" s="341">
        <f>Investissements!H33*Investissements!$K66</f>
        <v>0</v>
      </c>
      <c r="H268" s="341">
        <f>Investissements!I33*Investissements!$K66</f>
        <v>0</v>
      </c>
      <c r="I268" s="341">
        <f>Investissements!J33*Investissements!$K66</f>
        <v>0</v>
      </c>
      <c r="J268" s="341">
        <f>Investissements!K33*Investissements!$K66</f>
        <v>0</v>
      </c>
      <c r="K268" s="341">
        <f>Investissements!L33*Investissements!$K66</f>
        <v>0</v>
      </c>
      <c r="L268" s="341">
        <f>Investissements!M33*Investissements!$K66</f>
        <v>0</v>
      </c>
      <c r="M268" s="341">
        <f>Investissements!N33*Investissements!$K66</f>
        <v>0</v>
      </c>
      <c r="N268" s="341">
        <f>Investissements!O33*Investissements!$K66</f>
        <v>0</v>
      </c>
      <c r="O268" s="341">
        <f t="shared" si="69"/>
        <v>0</v>
      </c>
      <c r="P268" s="341">
        <f>Investissements!Q33*Investissements!$K66</f>
        <v>0</v>
      </c>
      <c r="Q268" s="341">
        <f>Investissements!R33*Investissements!$K66</f>
        <v>0</v>
      </c>
      <c r="R268" s="341">
        <f>Investissements!S33*Investissements!$K66</f>
        <v>0</v>
      </c>
      <c r="S268" s="341">
        <f>Investissements!T33*Investissements!$K66</f>
        <v>0</v>
      </c>
      <c r="T268" s="341">
        <f>Investissements!U33*Investissements!$K66</f>
        <v>0</v>
      </c>
      <c r="U268" s="341">
        <f>Investissements!V33*Investissements!$K66</f>
        <v>0</v>
      </c>
      <c r="V268" s="341">
        <f>Investissements!W33*Investissements!$K66</f>
        <v>0</v>
      </c>
      <c r="W268" s="341">
        <f>Investissements!X33*Investissements!$K66</f>
        <v>0</v>
      </c>
      <c r="X268" s="341">
        <f>Investissements!Y33*Investissements!$K66</f>
        <v>0</v>
      </c>
      <c r="Y268" s="341">
        <f>Investissements!Z33*Investissements!$K66</f>
        <v>0</v>
      </c>
      <c r="Z268" s="341">
        <f>Investissements!AA33*Investissements!$K66</f>
        <v>0</v>
      </c>
      <c r="AA268" s="341">
        <f>Investissements!AB33*Investissements!$K66</f>
        <v>0</v>
      </c>
      <c r="AB268" s="341">
        <f t="shared" si="70"/>
        <v>0</v>
      </c>
      <c r="AC268" s="341">
        <f>Investissements!AD33*Investissements!$K66</f>
        <v>0</v>
      </c>
      <c r="AD268" s="341">
        <f>Investissements!AE33*Investissements!$K66</f>
        <v>0</v>
      </c>
      <c r="AE268" s="341">
        <f t="shared" si="71"/>
        <v>0</v>
      </c>
      <c r="AF268" s="341">
        <f>Investissements!AG33*Investissements!$K66</f>
        <v>0</v>
      </c>
      <c r="AG268" s="341">
        <f>Investissements!AH33*Investissements!$K66</f>
        <v>0</v>
      </c>
      <c r="AH268" s="341">
        <f t="shared" si="72"/>
        <v>0</v>
      </c>
      <c r="AI268" s="341">
        <f>Investissements!AJ33*Investissements!$K66</f>
        <v>0</v>
      </c>
      <c r="AJ268" s="341">
        <f>Investissements!AK33*Investissements!$K66</f>
        <v>0</v>
      </c>
      <c r="AK268" s="341">
        <f t="shared" si="73"/>
        <v>0</v>
      </c>
      <c r="AM268" s="353">
        <f>Investissements!AO33*Investissements!$K66</f>
        <v>0</v>
      </c>
      <c r="AN268" s="353">
        <f>Investissements!AP33*Investissements!$K66</f>
        <v>0</v>
      </c>
      <c r="AO268" s="353">
        <f>Investissements!AQ33*Investissements!$K66</f>
        <v>0</v>
      </c>
      <c r="AP268" s="353">
        <f>Investissements!AR33*Investissements!$K66</f>
        <v>0</v>
      </c>
      <c r="AQ268" s="353">
        <f>Investissements!AS33*Investissements!$K66</f>
        <v>0</v>
      </c>
    </row>
    <row r="269" spans="2:43">
      <c r="B269" s="81"/>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row>
    <row r="270" spans="2:43" ht="15" customHeight="1">
      <c r="B270" s="99" t="s">
        <v>21</v>
      </c>
      <c r="C270" s="20">
        <f t="shared" ref="C270:AK270" si="74">SUM(C244:C268)</f>
        <v>0</v>
      </c>
      <c r="D270" s="20">
        <f t="shared" si="74"/>
        <v>0</v>
      </c>
      <c r="E270" s="20">
        <f t="shared" si="74"/>
        <v>0</v>
      </c>
      <c r="F270" s="20">
        <f t="shared" si="74"/>
        <v>0</v>
      </c>
      <c r="G270" s="20">
        <f t="shared" si="74"/>
        <v>0</v>
      </c>
      <c r="H270" s="20">
        <f t="shared" si="74"/>
        <v>0</v>
      </c>
      <c r="I270" s="20">
        <f t="shared" si="74"/>
        <v>0</v>
      </c>
      <c r="J270" s="20">
        <f t="shared" si="74"/>
        <v>0</v>
      </c>
      <c r="K270" s="20">
        <f t="shared" si="74"/>
        <v>0</v>
      </c>
      <c r="L270" s="20">
        <f t="shared" si="74"/>
        <v>0</v>
      </c>
      <c r="M270" s="20">
        <f t="shared" si="74"/>
        <v>0</v>
      </c>
      <c r="N270" s="20">
        <f t="shared" si="74"/>
        <v>0</v>
      </c>
      <c r="O270" s="21">
        <f t="shared" si="74"/>
        <v>0</v>
      </c>
      <c r="P270" s="20">
        <f t="shared" si="74"/>
        <v>0</v>
      </c>
      <c r="Q270" s="20">
        <f t="shared" si="74"/>
        <v>0</v>
      </c>
      <c r="R270" s="20">
        <f t="shared" si="74"/>
        <v>0</v>
      </c>
      <c r="S270" s="20">
        <f t="shared" si="74"/>
        <v>0</v>
      </c>
      <c r="T270" s="20">
        <f t="shared" si="74"/>
        <v>0</v>
      </c>
      <c r="U270" s="20">
        <f t="shared" si="74"/>
        <v>0</v>
      </c>
      <c r="V270" s="20">
        <f t="shared" si="74"/>
        <v>0</v>
      </c>
      <c r="W270" s="20">
        <f t="shared" si="74"/>
        <v>0</v>
      </c>
      <c r="X270" s="20">
        <f t="shared" si="74"/>
        <v>0</v>
      </c>
      <c r="Y270" s="20">
        <f t="shared" si="74"/>
        <v>0</v>
      </c>
      <c r="Z270" s="20">
        <f t="shared" si="74"/>
        <v>0</v>
      </c>
      <c r="AA270" s="20">
        <f t="shared" si="74"/>
        <v>0</v>
      </c>
      <c r="AB270" s="21">
        <f t="shared" si="74"/>
        <v>0</v>
      </c>
      <c r="AC270" s="20">
        <f t="shared" si="74"/>
        <v>0</v>
      </c>
      <c r="AD270" s="20">
        <f t="shared" si="74"/>
        <v>0</v>
      </c>
      <c r="AE270" s="21">
        <f t="shared" si="74"/>
        <v>0</v>
      </c>
      <c r="AF270" s="20">
        <f t="shared" si="74"/>
        <v>0</v>
      </c>
      <c r="AG270" s="20">
        <f t="shared" si="74"/>
        <v>0</v>
      </c>
      <c r="AH270" s="21">
        <f t="shared" si="74"/>
        <v>0</v>
      </c>
      <c r="AI270" s="20">
        <f t="shared" si="74"/>
        <v>0</v>
      </c>
      <c r="AJ270" s="20">
        <f t="shared" si="74"/>
        <v>0</v>
      </c>
      <c r="AK270" s="21">
        <f t="shared" si="74"/>
        <v>0</v>
      </c>
      <c r="AM270" s="21">
        <f>SUM(AM244:AM268)</f>
        <v>0</v>
      </c>
      <c r="AN270" s="21">
        <f>SUM(AN244:AN268)</f>
        <v>0</v>
      </c>
      <c r="AO270" s="21">
        <f>SUM(AO244:AO268)</f>
        <v>0</v>
      </c>
      <c r="AP270" s="21">
        <f>SUM(AP244:AP268)</f>
        <v>0</v>
      </c>
      <c r="AQ270" s="21">
        <f>SUM(AQ244:AQ268)</f>
        <v>0</v>
      </c>
    </row>
    <row r="271" spans="2:43">
      <c r="B271" s="81"/>
    </row>
    <row r="272" spans="2:43">
      <c r="B272" s="81"/>
    </row>
    <row r="273" spans="2:2">
      <c r="B273" s="81"/>
    </row>
  </sheetData>
  <sheetProtection sheet="1" objects="1" scenarios="1"/>
  <mergeCells count="53">
    <mergeCell ref="AC210:AE210"/>
    <mergeCell ref="AF210:AH210"/>
    <mergeCell ref="AF146:AH146"/>
    <mergeCell ref="C242:O242"/>
    <mergeCell ref="AI242:AK242"/>
    <mergeCell ref="P242:AB242"/>
    <mergeCell ref="AF242:AH242"/>
    <mergeCell ref="AC242:AE242"/>
    <mergeCell ref="P210:AB210"/>
    <mergeCell ref="AI210:AK210"/>
    <mergeCell ref="P146:AB146"/>
    <mergeCell ref="AC146:AE146"/>
    <mergeCell ref="C146:O146"/>
    <mergeCell ref="AI178:AK178"/>
    <mergeCell ref="AC114:AE114"/>
    <mergeCell ref="AF114:AH114"/>
    <mergeCell ref="C114:O114"/>
    <mergeCell ref="P114:AB114"/>
    <mergeCell ref="C178:O178"/>
    <mergeCell ref="P178:AB178"/>
    <mergeCell ref="AC178:AE178"/>
    <mergeCell ref="AF178:AH178"/>
    <mergeCell ref="AM112:AN112"/>
    <mergeCell ref="AM144:AN144"/>
    <mergeCell ref="AM176:AN176"/>
    <mergeCell ref="AI146:AK146"/>
    <mergeCell ref="AI114:AK114"/>
    <mergeCell ref="AI50:AK50"/>
    <mergeCell ref="C50:O50"/>
    <mergeCell ref="AM16:AN16"/>
    <mergeCell ref="AM48:AN48"/>
    <mergeCell ref="AM80:AN80"/>
    <mergeCell ref="C82:O82"/>
    <mergeCell ref="P82:AB82"/>
    <mergeCell ref="P50:AB50"/>
    <mergeCell ref="AC50:AE50"/>
    <mergeCell ref="AF50:AH50"/>
    <mergeCell ref="AI4:AK4"/>
    <mergeCell ref="AM240:AN240"/>
    <mergeCell ref="AF4:AH4"/>
    <mergeCell ref="P4:AB4"/>
    <mergeCell ref="C210:O210"/>
    <mergeCell ref="AC4:AE4"/>
    <mergeCell ref="C4:O4"/>
    <mergeCell ref="AF18:AH18"/>
    <mergeCell ref="C18:O18"/>
    <mergeCell ref="P18:AB18"/>
    <mergeCell ref="AC18:AE18"/>
    <mergeCell ref="AI18:AK18"/>
    <mergeCell ref="AC82:AE82"/>
    <mergeCell ref="AF82:AH82"/>
    <mergeCell ref="AI82:AK82"/>
    <mergeCell ref="AM208:AN208"/>
  </mergeCells>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Feuil4">
    <tabColor rgb="FF92D050"/>
  </sheetPr>
  <dimension ref="B1:AT67"/>
  <sheetViews>
    <sheetView showGridLines="0" showRowColHeaders="0" zoomScale="85" zoomScaleNormal="85" workbookViewId="0">
      <pane xSplit="3" topLeftCell="D1" activePane="topRight" state="frozen"/>
      <selection activeCell="C22" sqref="C22:H28"/>
      <selection pane="topRight" activeCell="C3" sqref="C3"/>
    </sheetView>
  </sheetViews>
  <sheetFormatPr baseColWidth="10" defaultColWidth="11.5703125" defaultRowHeight="15"/>
  <cols>
    <col min="1" max="1" width="3.7109375" customWidth="1"/>
    <col min="2" max="2" width="3.7109375" style="76" customWidth="1"/>
    <col min="3" max="3" width="35.7109375" style="81" customWidth="1"/>
    <col min="4" max="38" width="10" customWidth="1"/>
    <col min="39" max="39" width="3.7109375" customWidth="1"/>
    <col min="40" max="40" width="30.85546875" customWidth="1"/>
    <col min="41" max="44" width="6.5703125" hidden="1" customWidth="1"/>
    <col min="45" max="45" width="6.5703125" style="76" hidden="1" customWidth="1"/>
    <col min="46" max="46" width="6.5703125" customWidth="1"/>
  </cols>
  <sheetData>
    <row r="1" spans="2:46" ht="15.75" thickBot="1">
      <c r="AN1" s="16"/>
      <c r="AO1" s="16"/>
    </row>
    <row r="2" spans="2:46" s="76" customFormat="1">
      <c r="B2" s="122"/>
      <c r="C2" s="187"/>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4"/>
    </row>
    <row r="3" spans="2:46" s="57" customFormat="1">
      <c r="B3" s="197"/>
      <c r="C3" s="106" t="s">
        <v>260</v>
      </c>
      <c r="D3" s="191"/>
      <c r="E3" s="191"/>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503"/>
      <c r="AO3" s="503"/>
      <c r="AP3" s="192"/>
      <c r="AQ3" s="192"/>
      <c r="AR3" s="192"/>
      <c r="AS3" s="192"/>
      <c r="AT3" s="193"/>
    </row>
    <row r="4" spans="2:46" s="57" customFormat="1">
      <c r="B4" s="197"/>
      <c r="C4" s="188"/>
      <c r="D4" s="191"/>
      <c r="E4" s="191"/>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202"/>
      <c r="AO4" s="202"/>
      <c r="AP4" s="192"/>
      <c r="AQ4" s="192"/>
      <c r="AR4" s="192"/>
      <c r="AS4" s="192"/>
      <c r="AT4" s="193"/>
    </row>
    <row r="5" spans="2:46" s="57" customFormat="1" ht="35.25" customHeight="1">
      <c r="B5" s="197"/>
      <c r="C5" s="427" t="s">
        <v>394</v>
      </c>
      <c r="D5" s="428"/>
      <c r="E5" s="428"/>
      <c r="F5" s="428"/>
      <c r="G5" s="428"/>
      <c r="H5" s="428"/>
      <c r="I5" s="428"/>
      <c r="J5" s="428"/>
      <c r="K5" s="428"/>
      <c r="L5" s="428"/>
      <c r="M5" s="428"/>
      <c r="N5" s="428"/>
      <c r="O5" s="428"/>
      <c r="P5" s="429"/>
      <c r="Q5" s="192"/>
      <c r="R5" s="192"/>
      <c r="S5" s="192"/>
      <c r="T5" s="192"/>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2"/>
      <c r="AT5" s="193"/>
    </row>
    <row r="6" spans="2:46">
      <c r="B6" s="125"/>
      <c r="C6" s="189"/>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6"/>
    </row>
    <row r="7" spans="2:46" ht="15" customHeight="1">
      <c r="B7" s="125"/>
      <c r="C7" s="190"/>
      <c r="D7" s="473" t="s">
        <v>18</v>
      </c>
      <c r="E7" s="473"/>
      <c r="F7" s="473"/>
      <c r="G7" s="473"/>
      <c r="H7" s="473"/>
      <c r="I7" s="473"/>
      <c r="J7" s="473"/>
      <c r="K7" s="473"/>
      <c r="L7" s="473"/>
      <c r="M7" s="473"/>
      <c r="N7" s="473"/>
      <c r="O7" s="473"/>
      <c r="P7" s="473"/>
      <c r="Q7" s="473" t="s">
        <v>19</v>
      </c>
      <c r="R7" s="473"/>
      <c r="S7" s="473"/>
      <c r="T7" s="473"/>
      <c r="U7" s="473"/>
      <c r="V7" s="473"/>
      <c r="W7" s="473"/>
      <c r="X7" s="473"/>
      <c r="Y7" s="473"/>
      <c r="Z7" s="473"/>
      <c r="AA7" s="473"/>
      <c r="AB7" s="473"/>
      <c r="AC7" s="473"/>
      <c r="AD7" s="475" t="s">
        <v>20</v>
      </c>
      <c r="AE7" s="476"/>
      <c r="AF7" s="477"/>
      <c r="AG7" s="473" t="s">
        <v>32</v>
      </c>
      <c r="AH7" s="473"/>
      <c r="AI7" s="473"/>
      <c r="AJ7" s="473" t="s">
        <v>33</v>
      </c>
      <c r="AK7" s="473"/>
      <c r="AL7" s="473"/>
      <c r="AM7" s="127"/>
      <c r="AN7" s="460" t="s">
        <v>366</v>
      </c>
      <c r="AO7" s="139" t="s">
        <v>18</v>
      </c>
      <c r="AP7" s="139" t="s">
        <v>19</v>
      </c>
      <c r="AQ7" s="139" t="s">
        <v>20</v>
      </c>
      <c r="AR7" s="139" t="s">
        <v>32</v>
      </c>
      <c r="AS7" s="239" t="s">
        <v>33</v>
      </c>
      <c r="AT7" s="126"/>
    </row>
    <row r="8" spans="2:46" ht="15" customHeight="1">
      <c r="B8" s="125"/>
      <c r="C8" s="100" t="s">
        <v>36</v>
      </c>
      <c r="D8" s="18">
        <f>CONFIG!$D$7</f>
        <v>41640</v>
      </c>
      <c r="E8" s="18">
        <f>DATE(YEAR(D8),MONTH(D8)+1,DAY(D8))</f>
        <v>41671</v>
      </c>
      <c r="F8" s="18">
        <f t="shared" ref="F8:O8" si="0">DATE(YEAR(E8),MONTH(E8)+1,DAY(E8))</f>
        <v>41699</v>
      </c>
      <c r="G8" s="18">
        <f t="shared" si="0"/>
        <v>41730</v>
      </c>
      <c r="H8" s="18">
        <f t="shared" si="0"/>
        <v>41760</v>
      </c>
      <c r="I8" s="18">
        <f t="shared" si="0"/>
        <v>41791</v>
      </c>
      <c r="J8" s="18">
        <f t="shared" si="0"/>
        <v>41821</v>
      </c>
      <c r="K8" s="18">
        <f t="shared" si="0"/>
        <v>41852</v>
      </c>
      <c r="L8" s="18">
        <f t="shared" si="0"/>
        <v>41883</v>
      </c>
      <c r="M8" s="18">
        <f t="shared" si="0"/>
        <v>41913</v>
      </c>
      <c r="N8" s="18">
        <f t="shared" si="0"/>
        <v>41944</v>
      </c>
      <c r="O8" s="18">
        <f t="shared" si="0"/>
        <v>41974</v>
      </c>
      <c r="P8" s="19" t="s">
        <v>21</v>
      </c>
      <c r="Q8" s="18">
        <f>DATE(YEAR(O8),MONTH(O8)+1,DAY(O8))</f>
        <v>42005</v>
      </c>
      <c r="R8" s="18">
        <f t="shared" ref="R8:AB8" si="1">DATE(YEAR(Q8),MONTH(Q8)+1,DAY(Q8))</f>
        <v>42036</v>
      </c>
      <c r="S8" s="18">
        <f t="shared" si="1"/>
        <v>42064</v>
      </c>
      <c r="T8" s="18">
        <f t="shared" si="1"/>
        <v>42095</v>
      </c>
      <c r="U8" s="18">
        <f t="shared" si="1"/>
        <v>42125</v>
      </c>
      <c r="V8" s="18">
        <f t="shared" si="1"/>
        <v>42156</v>
      </c>
      <c r="W8" s="18">
        <f t="shared" si="1"/>
        <v>42186</v>
      </c>
      <c r="X8" s="18">
        <f t="shared" si="1"/>
        <v>42217</v>
      </c>
      <c r="Y8" s="18">
        <f t="shared" si="1"/>
        <v>42248</v>
      </c>
      <c r="Z8" s="18">
        <f t="shared" si="1"/>
        <v>42278</v>
      </c>
      <c r="AA8" s="18">
        <f t="shared" si="1"/>
        <v>42309</v>
      </c>
      <c r="AB8" s="18">
        <f t="shared" si="1"/>
        <v>42339</v>
      </c>
      <c r="AC8" s="19" t="s">
        <v>21</v>
      </c>
      <c r="AD8" s="28" t="s">
        <v>24</v>
      </c>
      <c r="AE8" s="28" t="s">
        <v>25</v>
      </c>
      <c r="AF8" s="19" t="s">
        <v>21</v>
      </c>
      <c r="AG8" s="28" t="s">
        <v>24</v>
      </c>
      <c r="AH8" s="28" t="s">
        <v>25</v>
      </c>
      <c r="AI8" s="19" t="s">
        <v>21</v>
      </c>
      <c r="AJ8" s="28" t="s">
        <v>24</v>
      </c>
      <c r="AK8" s="28" t="s">
        <v>25</v>
      </c>
      <c r="AL8" s="19" t="s">
        <v>21</v>
      </c>
      <c r="AM8" s="127"/>
      <c r="AN8" s="504"/>
      <c r="AO8" s="127"/>
      <c r="AP8" s="127"/>
      <c r="AQ8" s="127"/>
      <c r="AR8" s="127"/>
      <c r="AS8" s="127"/>
      <c r="AT8" s="126"/>
    </row>
    <row r="9" spans="2:46" ht="15" customHeight="1">
      <c r="B9" s="125"/>
      <c r="C9" s="250"/>
      <c r="D9" s="251"/>
      <c r="E9" s="251"/>
      <c r="F9" s="251"/>
      <c r="G9" s="251"/>
      <c r="H9" s="251"/>
      <c r="I9" s="251"/>
      <c r="J9" s="251"/>
      <c r="K9" s="251"/>
      <c r="L9" s="251"/>
      <c r="M9" s="251"/>
      <c r="N9" s="251"/>
      <c r="O9" s="251"/>
      <c r="P9" s="341">
        <f t="shared" ref="P9:P33" si="2">SUM(D9:O9)</f>
        <v>0</v>
      </c>
      <c r="Q9" s="251"/>
      <c r="R9" s="251"/>
      <c r="S9" s="251"/>
      <c r="T9" s="251"/>
      <c r="U9" s="251"/>
      <c r="V9" s="251"/>
      <c r="W9" s="251"/>
      <c r="X9" s="251"/>
      <c r="Y9" s="251"/>
      <c r="Z9" s="251"/>
      <c r="AA9" s="251"/>
      <c r="AB9" s="251"/>
      <c r="AC9" s="341">
        <f t="shared" ref="AC9:AC33" si="3">SUM(Q9:AB9)</f>
        <v>0</v>
      </c>
      <c r="AD9" s="251"/>
      <c r="AE9" s="251"/>
      <c r="AF9" s="341">
        <f t="shared" ref="AF9:AF33" si="4">SUM(AD9:AE9)</f>
        <v>0</v>
      </c>
      <c r="AG9" s="251"/>
      <c r="AH9" s="251"/>
      <c r="AI9" s="341">
        <f t="shared" ref="AI9:AI33" si="5">SUM(AG9:AH9)</f>
        <v>0</v>
      </c>
      <c r="AJ9" s="251"/>
      <c r="AK9" s="251"/>
      <c r="AL9" s="341">
        <f t="shared" ref="AL9:AL33" si="6">SUM(AJ9:AK9)</f>
        <v>0</v>
      </c>
      <c r="AM9" s="127"/>
      <c r="AN9" s="347">
        <v>3</v>
      </c>
      <c r="AO9" s="26">
        <f>IF($AN9=0,0,P9/$AN9)</f>
        <v>0</v>
      </c>
      <c r="AP9" s="26">
        <f>IF($AN9=0,0,AC9/$AN9+IF($AN9&gt;=2,P9/$AN9,0))</f>
        <v>0</v>
      </c>
      <c r="AQ9" s="26">
        <f>IF($AN9=0,0,AF9/$AN9+IF($AN9&gt;=2,AC9/$AN9,0)+IF($AN9&gt;=3,P9/$AN9,0))</f>
        <v>0</v>
      </c>
      <c r="AR9" s="26">
        <f>IF($AN9=0,0,AI9/$AN9+IF($AN9&gt;=2,AF9/$AN9,0)+IF($AN9&gt;=3,AC9/$AN9,0)+IF($AN9&gt;=4,P9/$AN9,0))</f>
        <v>0</v>
      </c>
      <c r="AS9" s="26">
        <f>IF($AN9=0,0,AL9/$AN9+IF($AN9&gt;=2,AI9/$AN9,0)+IF($AN9&gt;=3,AF9/$AN9,0)+IF($AN9&gt;=4,AC9/$AN9,0)+IF($AN9&gt;=5,P9/$AN9,0))</f>
        <v>0</v>
      </c>
      <c r="AT9" s="126"/>
    </row>
    <row r="10" spans="2:46" ht="15" customHeight="1">
      <c r="B10" s="125"/>
      <c r="C10" s="250"/>
      <c r="D10" s="251"/>
      <c r="E10" s="251"/>
      <c r="F10" s="251"/>
      <c r="G10" s="251"/>
      <c r="H10" s="251"/>
      <c r="I10" s="251"/>
      <c r="J10" s="251"/>
      <c r="K10" s="251"/>
      <c r="L10" s="251"/>
      <c r="M10" s="251"/>
      <c r="N10" s="251"/>
      <c r="O10" s="251"/>
      <c r="P10" s="341">
        <f t="shared" si="2"/>
        <v>0</v>
      </c>
      <c r="Q10" s="251"/>
      <c r="R10" s="251"/>
      <c r="S10" s="251"/>
      <c r="T10" s="251"/>
      <c r="U10" s="251"/>
      <c r="V10" s="251"/>
      <c r="W10" s="251"/>
      <c r="X10" s="251"/>
      <c r="Y10" s="251"/>
      <c r="Z10" s="251"/>
      <c r="AA10" s="251"/>
      <c r="AB10" s="251"/>
      <c r="AC10" s="341">
        <f t="shared" si="3"/>
        <v>0</v>
      </c>
      <c r="AD10" s="251"/>
      <c r="AE10" s="251"/>
      <c r="AF10" s="341">
        <f t="shared" si="4"/>
        <v>0</v>
      </c>
      <c r="AG10" s="251"/>
      <c r="AH10" s="251"/>
      <c r="AI10" s="341">
        <f t="shared" si="5"/>
        <v>0</v>
      </c>
      <c r="AJ10" s="251"/>
      <c r="AK10" s="251"/>
      <c r="AL10" s="341">
        <f t="shared" si="6"/>
        <v>0</v>
      </c>
      <c r="AM10" s="127"/>
      <c r="AN10" s="347">
        <v>3</v>
      </c>
      <c r="AO10" s="26">
        <f t="shared" ref="AO10:AO33" si="7">IF($AN10=0,0,P10/$AN10)</f>
        <v>0</v>
      </c>
      <c r="AP10" s="26">
        <f t="shared" ref="AP10:AP33" si="8">IF($AN10=0,0,AC10/$AN10+IF($AN10&gt;=2,P10/$AN10,0))</f>
        <v>0</v>
      </c>
      <c r="AQ10" s="26">
        <f t="shared" ref="AQ10:AQ33" si="9">IF($AN10=0,0,AF10/$AN10+IF($AN10&gt;=2,AC10/$AN10,0)+IF($AN10&gt;=3,P10/$AN10,0))</f>
        <v>0</v>
      </c>
      <c r="AR10" s="26">
        <f t="shared" ref="AR10:AR33" si="10">IF($AN10=0,0,AI10/$AN10+IF($AN10&gt;=2,AF10/$AN10,0)+IF($AN10&gt;=3,AC10/$AN10,0)+IF($AN10&gt;=4,P10/$AN10,0))</f>
        <v>0</v>
      </c>
      <c r="AS10" s="26">
        <f t="shared" ref="AS10:AS33" si="11">IF($AN10=0,0,AL10/$AN10+IF($AN10&gt;=2,AI10/$AN10,0)+IF($AN10&gt;=3,AF10/$AN10,0)+IF($AN10&gt;=4,AC10/$AN10,0)+IF($AN10&gt;=5,P10/$AN10,0))</f>
        <v>0</v>
      </c>
      <c r="AT10" s="126"/>
    </row>
    <row r="11" spans="2:46" ht="15" customHeight="1">
      <c r="B11" s="125"/>
      <c r="C11" s="250"/>
      <c r="D11" s="251"/>
      <c r="E11" s="251"/>
      <c r="F11" s="251"/>
      <c r="G11" s="251"/>
      <c r="H11" s="251"/>
      <c r="I11" s="251"/>
      <c r="J11" s="251"/>
      <c r="K11" s="251"/>
      <c r="L11" s="251"/>
      <c r="M11" s="251"/>
      <c r="N11" s="251"/>
      <c r="O11" s="251"/>
      <c r="P11" s="341">
        <f t="shared" si="2"/>
        <v>0</v>
      </c>
      <c r="Q11" s="251"/>
      <c r="R11" s="251"/>
      <c r="S11" s="251"/>
      <c r="T11" s="251"/>
      <c r="U11" s="251"/>
      <c r="V11" s="251"/>
      <c r="W11" s="251"/>
      <c r="X11" s="251"/>
      <c r="Y11" s="251"/>
      <c r="Z11" s="251"/>
      <c r="AA11" s="251"/>
      <c r="AB11" s="251"/>
      <c r="AC11" s="341">
        <f t="shared" si="3"/>
        <v>0</v>
      </c>
      <c r="AD11" s="251"/>
      <c r="AE11" s="251"/>
      <c r="AF11" s="341">
        <f t="shared" si="4"/>
        <v>0</v>
      </c>
      <c r="AG11" s="251"/>
      <c r="AH11" s="251"/>
      <c r="AI11" s="341">
        <f t="shared" si="5"/>
        <v>0</v>
      </c>
      <c r="AJ11" s="251"/>
      <c r="AK11" s="251"/>
      <c r="AL11" s="341">
        <f t="shared" si="6"/>
        <v>0</v>
      </c>
      <c r="AM11" s="127"/>
      <c r="AN11" s="347">
        <v>3</v>
      </c>
      <c r="AO11" s="26">
        <f t="shared" si="7"/>
        <v>0</v>
      </c>
      <c r="AP11" s="26">
        <f t="shared" si="8"/>
        <v>0</v>
      </c>
      <c r="AQ11" s="26">
        <f t="shared" si="9"/>
        <v>0</v>
      </c>
      <c r="AR11" s="26">
        <f t="shared" si="10"/>
        <v>0</v>
      </c>
      <c r="AS11" s="26">
        <f t="shared" si="11"/>
        <v>0</v>
      </c>
      <c r="AT11" s="126"/>
    </row>
    <row r="12" spans="2:46" ht="15" customHeight="1">
      <c r="B12" s="125"/>
      <c r="C12" s="250"/>
      <c r="D12" s="251"/>
      <c r="E12" s="251"/>
      <c r="F12" s="251"/>
      <c r="G12" s="251"/>
      <c r="H12" s="251"/>
      <c r="I12" s="251"/>
      <c r="J12" s="251"/>
      <c r="K12" s="251"/>
      <c r="L12" s="251"/>
      <c r="M12" s="251"/>
      <c r="N12" s="251"/>
      <c r="O12" s="251"/>
      <c r="P12" s="341">
        <f t="shared" si="2"/>
        <v>0</v>
      </c>
      <c r="Q12" s="251"/>
      <c r="R12" s="251"/>
      <c r="S12" s="251"/>
      <c r="T12" s="251"/>
      <c r="U12" s="251"/>
      <c r="V12" s="251"/>
      <c r="W12" s="251"/>
      <c r="X12" s="251"/>
      <c r="Y12" s="251"/>
      <c r="Z12" s="251"/>
      <c r="AA12" s="251"/>
      <c r="AB12" s="251"/>
      <c r="AC12" s="341">
        <f t="shared" si="3"/>
        <v>0</v>
      </c>
      <c r="AD12" s="251"/>
      <c r="AE12" s="251"/>
      <c r="AF12" s="341">
        <f t="shared" si="4"/>
        <v>0</v>
      </c>
      <c r="AG12" s="251"/>
      <c r="AH12" s="251"/>
      <c r="AI12" s="341">
        <f t="shared" si="5"/>
        <v>0</v>
      </c>
      <c r="AJ12" s="251"/>
      <c r="AK12" s="251"/>
      <c r="AL12" s="341">
        <f t="shared" si="6"/>
        <v>0</v>
      </c>
      <c r="AM12" s="127"/>
      <c r="AN12" s="347">
        <v>3</v>
      </c>
      <c r="AO12" s="26">
        <f t="shared" si="7"/>
        <v>0</v>
      </c>
      <c r="AP12" s="26">
        <f t="shared" si="8"/>
        <v>0</v>
      </c>
      <c r="AQ12" s="26">
        <f t="shared" si="9"/>
        <v>0</v>
      </c>
      <c r="AR12" s="26">
        <f t="shared" si="10"/>
        <v>0</v>
      </c>
      <c r="AS12" s="26">
        <f t="shared" si="11"/>
        <v>0</v>
      </c>
      <c r="AT12" s="126"/>
    </row>
    <row r="13" spans="2:46" ht="15" customHeight="1">
      <c r="B13" s="125"/>
      <c r="C13" s="250"/>
      <c r="D13" s="251"/>
      <c r="E13" s="251"/>
      <c r="F13" s="251"/>
      <c r="G13" s="251"/>
      <c r="H13" s="251"/>
      <c r="I13" s="251"/>
      <c r="J13" s="251"/>
      <c r="K13" s="251"/>
      <c r="L13" s="251"/>
      <c r="M13" s="251"/>
      <c r="N13" s="251"/>
      <c r="O13" s="251"/>
      <c r="P13" s="341">
        <f t="shared" si="2"/>
        <v>0</v>
      </c>
      <c r="Q13" s="251"/>
      <c r="R13" s="251"/>
      <c r="S13" s="251"/>
      <c r="T13" s="251"/>
      <c r="U13" s="251"/>
      <c r="V13" s="251"/>
      <c r="W13" s="251"/>
      <c r="X13" s="251"/>
      <c r="Y13" s="251"/>
      <c r="Z13" s="251"/>
      <c r="AA13" s="251"/>
      <c r="AB13" s="251"/>
      <c r="AC13" s="341">
        <f t="shared" si="3"/>
        <v>0</v>
      </c>
      <c r="AD13" s="251"/>
      <c r="AE13" s="251"/>
      <c r="AF13" s="341">
        <f t="shared" si="4"/>
        <v>0</v>
      </c>
      <c r="AG13" s="251"/>
      <c r="AH13" s="251"/>
      <c r="AI13" s="341">
        <f t="shared" si="5"/>
        <v>0</v>
      </c>
      <c r="AJ13" s="251"/>
      <c r="AK13" s="251"/>
      <c r="AL13" s="341">
        <f t="shared" si="6"/>
        <v>0</v>
      </c>
      <c r="AM13" s="127"/>
      <c r="AN13" s="347">
        <v>3</v>
      </c>
      <c r="AO13" s="26">
        <f t="shared" si="7"/>
        <v>0</v>
      </c>
      <c r="AP13" s="26">
        <f t="shared" si="8"/>
        <v>0</v>
      </c>
      <c r="AQ13" s="26">
        <f t="shared" si="9"/>
        <v>0</v>
      </c>
      <c r="AR13" s="26">
        <f t="shared" si="10"/>
        <v>0</v>
      </c>
      <c r="AS13" s="26">
        <f t="shared" si="11"/>
        <v>0</v>
      </c>
      <c r="AT13" s="126"/>
    </row>
    <row r="14" spans="2:46" ht="15" customHeight="1">
      <c r="B14" s="125"/>
      <c r="C14" s="250"/>
      <c r="D14" s="251"/>
      <c r="E14" s="251"/>
      <c r="F14" s="251"/>
      <c r="G14" s="251"/>
      <c r="H14" s="251"/>
      <c r="I14" s="251"/>
      <c r="J14" s="251"/>
      <c r="K14" s="251"/>
      <c r="L14" s="251"/>
      <c r="M14" s="251"/>
      <c r="N14" s="251"/>
      <c r="O14" s="251"/>
      <c r="P14" s="341">
        <f t="shared" si="2"/>
        <v>0</v>
      </c>
      <c r="Q14" s="251"/>
      <c r="R14" s="251"/>
      <c r="S14" s="251"/>
      <c r="T14" s="251"/>
      <c r="U14" s="251"/>
      <c r="V14" s="251"/>
      <c r="W14" s="251"/>
      <c r="X14" s="251"/>
      <c r="Y14" s="251"/>
      <c r="Z14" s="251"/>
      <c r="AA14" s="251"/>
      <c r="AB14" s="251"/>
      <c r="AC14" s="341">
        <f t="shared" si="3"/>
        <v>0</v>
      </c>
      <c r="AD14" s="251"/>
      <c r="AE14" s="251"/>
      <c r="AF14" s="341">
        <f t="shared" si="4"/>
        <v>0</v>
      </c>
      <c r="AG14" s="251"/>
      <c r="AH14" s="251"/>
      <c r="AI14" s="341">
        <f t="shared" si="5"/>
        <v>0</v>
      </c>
      <c r="AJ14" s="251"/>
      <c r="AK14" s="251"/>
      <c r="AL14" s="341">
        <f t="shared" si="6"/>
        <v>0</v>
      </c>
      <c r="AM14" s="127"/>
      <c r="AN14" s="347">
        <v>3</v>
      </c>
      <c r="AO14" s="26">
        <f t="shared" si="7"/>
        <v>0</v>
      </c>
      <c r="AP14" s="26">
        <f t="shared" si="8"/>
        <v>0</v>
      </c>
      <c r="AQ14" s="26">
        <f t="shared" si="9"/>
        <v>0</v>
      </c>
      <c r="AR14" s="26">
        <f t="shared" si="10"/>
        <v>0</v>
      </c>
      <c r="AS14" s="26">
        <f t="shared" si="11"/>
        <v>0</v>
      </c>
      <c r="AT14" s="126"/>
    </row>
    <row r="15" spans="2:46" ht="15" customHeight="1">
      <c r="B15" s="125"/>
      <c r="C15" s="250"/>
      <c r="D15" s="251"/>
      <c r="E15" s="251"/>
      <c r="F15" s="251"/>
      <c r="G15" s="251"/>
      <c r="H15" s="251"/>
      <c r="I15" s="251"/>
      <c r="J15" s="251"/>
      <c r="K15" s="251"/>
      <c r="L15" s="251"/>
      <c r="M15" s="251"/>
      <c r="N15" s="251"/>
      <c r="O15" s="251"/>
      <c r="P15" s="341">
        <f t="shared" si="2"/>
        <v>0</v>
      </c>
      <c r="Q15" s="251"/>
      <c r="R15" s="251"/>
      <c r="S15" s="251"/>
      <c r="T15" s="251"/>
      <c r="U15" s="251"/>
      <c r="V15" s="251"/>
      <c r="W15" s="251"/>
      <c r="X15" s="251"/>
      <c r="Y15" s="251"/>
      <c r="Z15" s="251"/>
      <c r="AA15" s="251"/>
      <c r="AB15" s="251"/>
      <c r="AC15" s="341">
        <f t="shared" si="3"/>
        <v>0</v>
      </c>
      <c r="AD15" s="251"/>
      <c r="AE15" s="251"/>
      <c r="AF15" s="341">
        <f t="shared" si="4"/>
        <v>0</v>
      </c>
      <c r="AG15" s="251"/>
      <c r="AH15" s="251"/>
      <c r="AI15" s="341">
        <f t="shared" si="5"/>
        <v>0</v>
      </c>
      <c r="AJ15" s="251"/>
      <c r="AK15" s="251"/>
      <c r="AL15" s="341">
        <f t="shared" si="6"/>
        <v>0</v>
      </c>
      <c r="AM15" s="127"/>
      <c r="AN15" s="347">
        <v>3</v>
      </c>
      <c r="AO15" s="26">
        <f t="shared" si="7"/>
        <v>0</v>
      </c>
      <c r="AP15" s="26">
        <f t="shared" si="8"/>
        <v>0</v>
      </c>
      <c r="AQ15" s="26">
        <f t="shared" si="9"/>
        <v>0</v>
      </c>
      <c r="AR15" s="26">
        <f t="shared" si="10"/>
        <v>0</v>
      </c>
      <c r="AS15" s="26">
        <f t="shared" si="11"/>
        <v>0</v>
      </c>
      <c r="AT15" s="126"/>
    </row>
    <row r="16" spans="2:46" ht="15" customHeight="1">
      <c r="B16" s="125"/>
      <c r="C16" s="250"/>
      <c r="D16" s="251"/>
      <c r="E16" s="251"/>
      <c r="F16" s="251"/>
      <c r="G16" s="251"/>
      <c r="H16" s="251"/>
      <c r="I16" s="251"/>
      <c r="J16" s="251"/>
      <c r="K16" s="251"/>
      <c r="L16" s="251"/>
      <c r="M16" s="251"/>
      <c r="N16" s="251"/>
      <c r="O16" s="251"/>
      <c r="P16" s="341">
        <f t="shared" si="2"/>
        <v>0</v>
      </c>
      <c r="Q16" s="251"/>
      <c r="R16" s="251"/>
      <c r="S16" s="251"/>
      <c r="T16" s="251"/>
      <c r="U16" s="251"/>
      <c r="V16" s="251"/>
      <c r="W16" s="251"/>
      <c r="X16" s="251"/>
      <c r="Y16" s="251"/>
      <c r="Z16" s="251"/>
      <c r="AA16" s="251"/>
      <c r="AB16" s="251"/>
      <c r="AC16" s="341">
        <f t="shared" si="3"/>
        <v>0</v>
      </c>
      <c r="AD16" s="251"/>
      <c r="AE16" s="251"/>
      <c r="AF16" s="341">
        <f t="shared" si="4"/>
        <v>0</v>
      </c>
      <c r="AG16" s="251"/>
      <c r="AH16" s="251"/>
      <c r="AI16" s="341">
        <f t="shared" si="5"/>
        <v>0</v>
      </c>
      <c r="AJ16" s="251"/>
      <c r="AK16" s="251"/>
      <c r="AL16" s="341">
        <f t="shared" si="6"/>
        <v>0</v>
      </c>
      <c r="AM16" s="127"/>
      <c r="AN16" s="347">
        <v>3</v>
      </c>
      <c r="AO16" s="26">
        <f t="shared" si="7"/>
        <v>0</v>
      </c>
      <c r="AP16" s="26">
        <f t="shared" si="8"/>
        <v>0</v>
      </c>
      <c r="AQ16" s="26">
        <f t="shared" si="9"/>
        <v>0</v>
      </c>
      <c r="AR16" s="26">
        <f t="shared" si="10"/>
        <v>0</v>
      </c>
      <c r="AS16" s="26">
        <f t="shared" si="11"/>
        <v>0</v>
      </c>
      <c r="AT16" s="126"/>
    </row>
    <row r="17" spans="2:46" ht="15" customHeight="1">
      <c r="B17" s="125"/>
      <c r="C17" s="250"/>
      <c r="D17" s="251"/>
      <c r="E17" s="251"/>
      <c r="F17" s="251"/>
      <c r="G17" s="251"/>
      <c r="H17" s="251"/>
      <c r="I17" s="251"/>
      <c r="J17" s="251"/>
      <c r="K17" s="251"/>
      <c r="L17" s="251"/>
      <c r="M17" s="251"/>
      <c r="N17" s="251"/>
      <c r="O17" s="251"/>
      <c r="P17" s="341">
        <f t="shared" si="2"/>
        <v>0</v>
      </c>
      <c r="Q17" s="251"/>
      <c r="R17" s="251"/>
      <c r="S17" s="251"/>
      <c r="T17" s="251"/>
      <c r="U17" s="251"/>
      <c r="V17" s="251"/>
      <c r="W17" s="251"/>
      <c r="X17" s="251"/>
      <c r="Y17" s="251"/>
      <c r="Z17" s="251"/>
      <c r="AA17" s="251"/>
      <c r="AB17" s="251"/>
      <c r="AC17" s="341">
        <f t="shared" si="3"/>
        <v>0</v>
      </c>
      <c r="AD17" s="251"/>
      <c r="AE17" s="251"/>
      <c r="AF17" s="341">
        <f t="shared" si="4"/>
        <v>0</v>
      </c>
      <c r="AG17" s="251"/>
      <c r="AH17" s="251"/>
      <c r="AI17" s="341">
        <f t="shared" si="5"/>
        <v>0</v>
      </c>
      <c r="AJ17" s="251"/>
      <c r="AK17" s="251"/>
      <c r="AL17" s="341">
        <f t="shared" si="6"/>
        <v>0</v>
      </c>
      <c r="AM17" s="127"/>
      <c r="AN17" s="347">
        <v>3</v>
      </c>
      <c r="AO17" s="26">
        <f t="shared" si="7"/>
        <v>0</v>
      </c>
      <c r="AP17" s="26">
        <f t="shared" si="8"/>
        <v>0</v>
      </c>
      <c r="AQ17" s="26">
        <f t="shared" si="9"/>
        <v>0</v>
      </c>
      <c r="AR17" s="26">
        <f t="shared" si="10"/>
        <v>0</v>
      </c>
      <c r="AS17" s="26">
        <f t="shared" si="11"/>
        <v>0</v>
      </c>
      <c r="AT17" s="126"/>
    </row>
    <row r="18" spans="2:46" ht="15" customHeight="1">
      <c r="B18" s="125"/>
      <c r="C18" s="250"/>
      <c r="D18" s="251"/>
      <c r="E18" s="251"/>
      <c r="F18" s="251"/>
      <c r="G18" s="251"/>
      <c r="H18" s="251"/>
      <c r="I18" s="251"/>
      <c r="J18" s="251"/>
      <c r="K18" s="251"/>
      <c r="L18" s="251"/>
      <c r="M18" s="251"/>
      <c r="N18" s="251"/>
      <c r="O18" s="251"/>
      <c r="P18" s="341">
        <f t="shared" si="2"/>
        <v>0</v>
      </c>
      <c r="Q18" s="251"/>
      <c r="R18" s="251"/>
      <c r="S18" s="251"/>
      <c r="T18" s="251"/>
      <c r="U18" s="251"/>
      <c r="V18" s="251"/>
      <c r="W18" s="251"/>
      <c r="X18" s="251"/>
      <c r="Y18" s="251"/>
      <c r="Z18" s="251"/>
      <c r="AA18" s="251"/>
      <c r="AB18" s="251"/>
      <c r="AC18" s="341">
        <f t="shared" si="3"/>
        <v>0</v>
      </c>
      <c r="AD18" s="251"/>
      <c r="AE18" s="251"/>
      <c r="AF18" s="341">
        <f t="shared" si="4"/>
        <v>0</v>
      </c>
      <c r="AG18" s="251"/>
      <c r="AH18" s="251"/>
      <c r="AI18" s="341">
        <f t="shared" si="5"/>
        <v>0</v>
      </c>
      <c r="AJ18" s="251"/>
      <c r="AK18" s="251"/>
      <c r="AL18" s="341">
        <f t="shared" si="6"/>
        <v>0</v>
      </c>
      <c r="AM18" s="127"/>
      <c r="AN18" s="347">
        <v>3</v>
      </c>
      <c r="AO18" s="26">
        <f t="shared" si="7"/>
        <v>0</v>
      </c>
      <c r="AP18" s="26">
        <f t="shared" si="8"/>
        <v>0</v>
      </c>
      <c r="AQ18" s="26">
        <f t="shared" si="9"/>
        <v>0</v>
      </c>
      <c r="AR18" s="26">
        <f t="shared" si="10"/>
        <v>0</v>
      </c>
      <c r="AS18" s="26">
        <f t="shared" si="11"/>
        <v>0</v>
      </c>
      <c r="AT18" s="126"/>
    </row>
    <row r="19" spans="2:46" ht="15" customHeight="1">
      <c r="B19" s="125"/>
      <c r="C19" s="250"/>
      <c r="D19" s="251"/>
      <c r="E19" s="251"/>
      <c r="F19" s="251"/>
      <c r="G19" s="251"/>
      <c r="H19" s="251"/>
      <c r="I19" s="251"/>
      <c r="J19" s="251"/>
      <c r="K19" s="251"/>
      <c r="L19" s="251"/>
      <c r="M19" s="251"/>
      <c r="N19" s="251"/>
      <c r="O19" s="251"/>
      <c r="P19" s="341">
        <f t="shared" si="2"/>
        <v>0</v>
      </c>
      <c r="Q19" s="251"/>
      <c r="R19" s="251"/>
      <c r="S19" s="251"/>
      <c r="T19" s="251"/>
      <c r="U19" s="251"/>
      <c r="V19" s="251"/>
      <c r="W19" s="251"/>
      <c r="X19" s="251"/>
      <c r="Y19" s="251"/>
      <c r="Z19" s="251"/>
      <c r="AA19" s="251"/>
      <c r="AB19" s="251"/>
      <c r="AC19" s="341">
        <f t="shared" si="3"/>
        <v>0</v>
      </c>
      <c r="AD19" s="251"/>
      <c r="AE19" s="251"/>
      <c r="AF19" s="341">
        <f t="shared" si="4"/>
        <v>0</v>
      </c>
      <c r="AG19" s="251"/>
      <c r="AH19" s="251"/>
      <c r="AI19" s="341">
        <f t="shared" si="5"/>
        <v>0</v>
      </c>
      <c r="AJ19" s="251"/>
      <c r="AK19" s="251"/>
      <c r="AL19" s="341">
        <f t="shared" si="6"/>
        <v>0</v>
      </c>
      <c r="AM19" s="127"/>
      <c r="AN19" s="347">
        <v>3</v>
      </c>
      <c r="AO19" s="26">
        <f t="shared" si="7"/>
        <v>0</v>
      </c>
      <c r="AP19" s="26">
        <f t="shared" si="8"/>
        <v>0</v>
      </c>
      <c r="AQ19" s="26">
        <f t="shared" si="9"/>
        <v>0</v>
      </c>
      <c r="AR19" s="26">
        <f t="shared" si="10"/>
        <v>0</v>
      </c>
      <c r="AS19" s="26">
        <f t="shared" si="11"/>
        <v>0</v>
      </c>
      <c r="AT19" s="126"/>
    </row>
    <row r="20" spans="2:46" ht="15" customHeight="1">
      <c r="B20" s="125"/>
      <c r="C20" s="250"/>
      <c r="D20" s="251"/>
      <c r="E20" s="251"/>
      <c r="F20" s="251"/>
      <c r="G20" s="251"/>
      <c r="H20" s="251"/>
      <c r="I20" s="251"/>
      <c r="J20" s="251"/>
      <c r="K20" s="251"/>
      <c r="L20" s="251"/>
      <c r="M20" s="251"/>
      <c r="N20" s="251"/>
      <c r="O20" s="251"/>
      <c r="P20" s="341">
        <f t="shared" si="2"/>
        <v>0</v>
      </c>
      <c r="Q20" s="251"/>
      <c r="R20" s="251"/>
      <c r="S20" s="251"/>
      <c r="T20" s="251"/>
      <c r="U20" s="251"/>
      <c r="V20" s="251"/>
      <c r="W20" s="251"/>
      <c r="X20" s="251"/>
      <c r="Y20" s="251"/>
      <c r="Z20" s="251"/>
      <c r="AA20" s="251"/>
      <c r="AB20" s="251"/>
      <c r="AC20" s="341">
        <f t="shared" si="3"/>
        <v>0</v>
      </c>
      <c r="AD20" s="251"/>
      <c r="AE20" s="251"/>
      <c r="AF20" s="341">
        <f t="shared" si="4"/>
        <v>0</v>
      </c>
      <c r="AG20" s="251"/>
      <c r="AH20" s="251"/>
      <c r="AI20" s="341">
        <f t="shared" si="5"/>
        <v>0</v>
      </c>
      <c r="AJ20" s="251"/>
      <c r="AK20" s="251"/>
      <c r="AL20" s="341">
        <f t="shared" si="6"/>
        <v>0</v>
      </c>
      <c r="AM20" s="127"/>
      <c r="AN20" s="347">
        <v>3</v>
      </c>
      <c r="AO20" s="26">
        <f t="shared" si="7"/>
        <v>0</v>
      </c>
      <c r="AP20" s="26">
        <f t="shared" si="8"/>
        <v>0</v>
      </c>
      <c r="AQ20" s="26">
        <f t="shared" si="9"/>
        <v>0</v>
      </c>
      <c r="AR20" s="26">
        <f t="shared" si="10"/>
        <v>0</v>
      </c>
      <c r="AS20" s="26">
        <f t="shared" si="11"/>
        <v>0</v>
      </c>
      <c r="AT20" s="126"/>
    </row>
    <row r="21" spans="2:46" ht="15" customHeight="1">
      <c r="B21" s="125"/>
      <c r="C21" s="250"/>
      <c r="D21" s="251"/>
      <c r="E21" s="251"/>
      <c r="F21" s="251"/>
      <c r="G21" s="251"/>
      <c r="H21" s="251"/>
      <c r="I21" s="251"/>
      <c r="J21" s="251"/>
      <c r="K21" s="251"/>
      <c r="L21" s="251"/>
      <c r="M21" s="251"/>
      <c r="N21" s="251"/>
      <c r="O21" s="251"/>
      <c r="P21" s="341">
        <f t="shared" si="2"/>
        <v>0</v>
      </c>
      <c r="Q21" s="251"/>
      <c r="R21" s="251"/>
      <c r="S21" s="251"/>
      <c r="T21" s="251"/>
      <c r="U21" s="251"/>
      <c r="V21" s="251"/>
      <c r="W21" s="251"/>
      <c r="X21" s="251"/>
      <c r="Y21" s="251"/>
      <c r="Z21" s="251"/>
      <c r="AA21" s="251"/>
      <c r="AB21" s="251"/>
      <c r="AC21" s="341">
        <f t="shared" si="3"/>
        <v>0</v>
      </c>
      <c r="AD21" s="251"/>
      <c r="AE21" s="251"/>
      <c r="AF21" s="341">
        <f t="shared" si="4"/>
        <v>0</v>
      </c>
      <c r="AG21" s="251"/>
      <c r="AH21" s="251"/>
      <c r="AI21" s="341">
        <f t="shared" si="5"/>
        <v>0</v>
      </c>
      <c r="AJ21" s="251"/>
      <c r="AK21" s="251"/>
      <c r="AL21" s="341">
        <f t="shared" si="6"/>
        <v>0</v>
      </c>
      <c r="AM21" s="127"/>
      <c r="AN21" s="347">
        <v>3</v>
      </c>
      <c r="AO21" s="26">
        <f t="shared" si="7"/>
        <v>0</v>
      </c>
      <c r="AP21" s="26">
        <f t="shared" si="8"/>
        <v>0</v>
      </c>
      <c r="AQ21" s="26">
        <f t="shared" si="9"/>
        <v>0</v>
      </c>
      <c r="AR21" s="26">
        <f t="shared" si="10"/>
        <v>0</v>
      </c>
      <c r="AS21" s="26">
        <f t="shared" si="11"/>
        <v>0</v>
      </c>
      <c r="AT21" s="126"/>
    </row>
    <row r="22" spans="2:46" ht="15" customHeight="1">
      <c r="B22" s="125"/>
      <c r="C22" s="250"/>
      <c r="D22" s="251"/>
      <c r="E22" s="251"/>
      <c r="F22" s="251"/>
      <c r="G22" s="251"/>
      <c r="H22" s="251"/>
      <c r="I22" s="251"/>
      <c r="J22" s="251"/>
      <c r="K22" s="251"/>
      <c r="L22" s="251"/>
      <c r="M22" s="251"/>
      <c r="N22" s="251"/>
      <c r="O22" s="251"/>
      <c r="P22" s="341">
        <f t="shared" si="2"/>
        <v>0</v>
      </c>
      <c r="Q22" s="251"/>
      <c r="R22" s="251"/>
      <c r="S22" s="251"/>
      <c r="T22" s="251"/>
      <c r="U22" s="251"/>
      <c r="V22" s="251"/>
      <c r="W22" s="251"/>
      <c r="X22" s="251"/>
      <c r="Y22" s="251"/>
      <c r="Z22" s="251"/>
      <c r="AA22" s="251"/>
      <c r="AB22" s="251"/>
      <c r="AC22" s="341">
        <f t="shared" si="3"/>
        <v>0</v>
      </c>
      <c r="AD22" s="251"/>
      <c r="AE22" s="251"/>
      <c r="AF22" s="341">
        <f t="shared" si="4"/>
        <v>0</v>
      </c>
      <c r="AG22" s="251"/>
      <c r="AH22" s="251"/>
      <c r="AI22" s="341">
        <f t="shared" si="5"/>
        <v>0</v>
      </c>
      <c r="AJ22" s="251"/>
      <c r="AK22" s="251"/>
      <c r="AL22" s="341">
        <f t="shared" si="6"/>
        <v>0</v>
      </c>
      <c r="AM22" s="127"/>
      <c r="AN22" s="347">
        <v>3</v>
      </c>
      <c r="AO22" s="26">
        <f t="shared" si="7"/>
        <v>0</v>
      </c>
      <c r="AP22" s="26">
        <f t="shared" si="8"/>
        <v>0</v>
      </c>
      <c r="AQ22" s="26">
        <f t="shared" si="9"/>
        <v>0</v>
      </c>
      <c r="AR22" s="26">
        <f t="shared" si="10"/>
        <v>0</v>
      </c>
      <c r="AS22" s="26">
        <f t="shared" si="11"/>
        <v>0</v>
      </c>
      <c r="AT22" s="126"/>
    </row>
    <row r="23" spans="2:46" ht="15" customHeight="1">
      <c r="B23" s="125"/>
      <c r="C23" s="250"/>
      <c r="D23" s="251"/>
      <c r="E23" s="251"/>
      <c r="F23" s="251"/>
      <c r="G23" s="251"/>
      <c r="H23" s="251"/>
      <c r="I23" s="251"/>
      <c r="J23" s="251"/>
      <c r="K23" s="251"/>
      <c r="L23" s="251"/>
      <c r="M23" s="251"/>
      <c r="N23" s="251"/>
      <c r="O23" s="251"/>
      <c r="P23" s="341">
        <f t="shared" si="2"/>
        <v>0</v>
      </c>
      <c r="Q23" s="251"/>
      <c r="R23" s="251"/>
      <c r="S23" s="251"/>
      <c r="T23" s="251"/>
      <c r="U23" s="251"/>
      <c r="V23" s="251"/>
      <c r="W23" s="251"/>
      <c r="X23" s="251"/>
      <c r="Y23" s="251"/>
      <c r="Z23" s="251"/>
      <c r="AA23" s="251"/>
      <c r="AB23" s="251"/>
      <c r="AC23" s="341">
        <f t="shared" si="3"/>
        <v>0</v>
      </c>
      <c r="AD23" s="251"/>
      <c r="AE23" s="251"/>
      <c r="AF23" s="341">
        <f t="shared" si="4"/>
        <v>0</v>
      </c>
      <c r="AG23" s="251"/>
      <c r="AH23" s="251"/>
      <c r="AI23" s="341">
        <f t="shared" si="5"/>
        <v>0</v>
      </c>
      <c r="AJ23" s="251"/>
      <c r="AK23" s="251"/>
      <c r="AL23" s="341">
        <f t="shared" si="6"/>
        <v>0</v>
      </c>
      <c r="AM23" s="127"/>
      <c r="AN23" s="347">
        <v>3</v>
      </c>
      <c r="AO23" s="26">
        <f t="shared" si="7"/>
        <v>0</v>
      </c>
      <c r="AP23" s="26">
        <f t="shared" si="8"/>
        <v>0</v>
      </c>
      <c r="AQ23" s="26">
        <f t="shared" si="9"/>
        <v>0</v>
      </c>
      <c r="AR23" s="26">
        <f t="shared" si="10"/>
        <v>0</v>
      </c>
      <c r="AS23" s="26">
        <f t="shared" si="11"/>
        <v>0</v>
      </c>
      <c r="AT23" s="126"/>
    </row>
    <row r="24" spans="2:46" ht="15" customHeight="1">
      <c r="B24" s="125"/>
      <c r="C24" s="250"/>
      <c r="D24" s="251"/>
      <c r="E24" s="251"/>
      <c r="F24" s="251"/>
      <c r="G24" s="251"/>
      <c r="H24" s="251"/>
      <c r="I24" s="251"/>
      <c r="J24" s="251"/>
      <c r="K24" s="251"/>
      <c r="L24" s="251"/>
      <c r="M24" s="251"/>
      <c r="N24" s="251"/>
      <c r="O24" s="251"/>
      <c r="P24" s="341">
        <f t="shared" si="2"/>
        <v>0</v>
      </c>
      <c r="Q24" s="251"/>
      <c r="R24" s="251"/>
      <c r="S24" s="251"/>
      <c r="T24" s="251"/>
      <c r="U24" s="251"/>
      <c r="V24" s="251"/>
      <c r="W24" s="251"/>
      <c r="X24" s="251"/>
      <c r="Y24" s="251"/>
      <c r="Z24" s="251"/>
      <c r="AA24" s="251"/>
      <c r="AB24" s="251"/>
      <c r="AC24" s="341">
        <f t="shared" si="3"/>
        <v>0</v>
      </c>
      <c r="AD24" s="251"/>
      <c r="AE24" s="251"/>
      <c r="AF24" s="341">
        <f t="shared" si="4"/>
        <v>0</v>
      </c>
      <c r="AG24" s="251"/>
      <c r="AH24" s="251"/>
      <c r="AI24" s="341">
        <f t="shared" si="5"/>
        <v>0</v>
      </c>
      <c r="AJ24" s="251"/>
      <c r="AK24" s="251"/>
      <c r="AL24" s="341">
        <f t="shared" si="6"/>
        <v>0</v>
      </c>
      <c r="AM24" s="127"/>
      <c r="AN24" s="347">
        <v>3</v>
      </c>
      <c r="AO24" s="26">
        <f t="shared" si="7"/>
        <v>0</v>
      </c>
      <c r="AP24" s="26">
        <f t="shared" si="8"/>
        <v>0</v>
      </c>
      <c r="AQ24" s="26">
        <f t="shared" si="9"/>
        <v>0</v>
      </c>
      <c r="AR24" s="26">
        <f t="shared" si="10"/>
        <v>0</v>
      </c>
      <c r="AS24" s="26">
        <f t="shared" si="11"/>
        <v>0</v>
      </c>
      <c r="AT24" s="126"/>
    </row>
    <row r="25" spans="2:46" ht="15" customHeight="1">
      <c r="B25" s="125"/>
      <c r="C25" s="250"/>
      <c r="D25" s="251"/>
      <c r="E25" s="251"/>
      <c r="F25" s="251"/>
      <c r="G25" s="251"/>
      <c r="H25" s="251"/>
      <c r="I25" s="251"/>
      <c r="J25" s="251"/>
      <c r="K25" s="251"/>
      <c r="L25" s="251"/>
      <c r="M25" s="251"/>
      <c r="N25" s="251"/>
      <c r="O25" s="251"/>
      <c r="P25" s="341">
        <f t="shared" si="2"/>
        <v>0</v>
      </c>
      <c r="Q25" s="251"/>
      <c r="R25" s="251"/>
      <c r="S25" s="251"/>
      <c r="T25" s="251"/>
      <c r="U25" s="251"/>
      <c r="V25" s="251"/>
      <c r="W25" s="251"/>
      <c r="X25" s="251"/>
      <c r="Y25" s="251"/>
      <c r="Z25" s="251"/>
      <c r="AA25" s="251"/>
      <c r="AB25" s="251"/>
      <c r="AC25" s="341">
        <f t="shared" si="3"/>
        <v>0</v>
      </c>
      <c r="AD25" s="251"/>
      <c r="AE25" s="251"/>
      <c r="AF25" s="341">
        <f t="shared" si="4"/>
        <v>0</v>
      </c>
      <c r="AG25" s="251"/>
      <c r="AH25" s="251"/>
      <c r="AI25" s="341">
        <f t="shared" si="5"/>
        <v>0</v>
      </c>
      <c r="AJ25" s="251"/>
      <c r="AK25" s="251"/>
      <c r="AL25" s="341">
        <f t="shared" si="6"/>
        <v>0</v>
      </c>
      <c r="AM25" s="127"/>
      <c r="AN25" s="347">
        <v>3</v>
      </c>
      <c r="AO25" s="26">
        <f t="shared" si="7"/>
        <v>0</v>
      </c>
      <c r="AP25" s="26">
        <f t="shared" si="8"/>
        <v>0</v>
      </c>
      <c r="AQ25" s="26">
        <f t="shared" si="9"/>
        <v>0</v>
      </c>
      <c r="AR25" s="26">
        <f t="shared" si="10"/>
        <v>0</v>
      </c>
      <c r="AS25" s="26">
        <f t="shared" si="11"/>
        <v>0</v>
      </c>
      <c r="AT25" s="126"/>
    </row>
    <row r="26" spans="2:46" ht="15" customHeight="1">
      <c r="B26" s="125"/>
      <c r="C26" s="250"/>
      <c r="D26" s="251"/>
      <c r="E26" s="251"/>
      <c r="F26" s="251"/>
      <c r="G26" s="251"/>
      <c r="H26" s="251"/>
      <c r="I26" s="251"/>
      <c r="J26" s="251"/>
      <c r="K26" s="251"/>
      <c r="L26" s="251"/>
      <c r="M26" s="251"/>
      <c r="N26" s="251"/>
      <c r="O26" s="251"/>
      <c r="P26" s="341">
        <f t="shared" si="2"/>
        <v>0</v>
      </c>
      <c r="Q26" s="251"/>
      <c r="R26" s="251"/>
      <c r="S26" s="251"/>
      <c r="T26" s="251"/>
      <c r="U26" s="251"/>
      <c r="V26" s="251"/>
      <c r="W26" s="251"/>
      <c r="X26" s="251"/>
      <c r="Y26" s="251"/>
      <c r="Z26" s="251"/>
      <c r="AA26" s="251"/>
      <c r="AB26" s="251"/>
      <c r="AC26" s="341">
        <f t="shared" si="3"/>
        <v>0</v>
      </c>
      <c r="AD26" s="251"/>
      <c r="AE26" s="251"/>
      <c r="AF26" s="341">
        <f t="shared" si="4"/>
        <v>0</v>
      </c>
      <c r="AG26" s="251"/>
      <c r="AH26" s="251"/>
      <c r="AI26" s="341">
        <f t="shared" si="5"/>
        <v>0</v>
      </c>
      <c r="AJ26" s="251"/>
      <c r="AK26" s="251"/>
      <c r="AL26" s="341">
        <f t="shared" si="6"/>
        <v>0</v>
      </c>
      <c r="AM26" s="127"/>
      <c r="AN26" s="347">
        <v>3</v>
      </c>
      <c r="AO26" s="26">
        <f t="shared" si="7"/>
        <v>0</v>
      </c>
      <c r="AP26" s="26">
        <f t="shared" si="8"/>
        <v>0</v>
      </c>
      <c r="AQ26" s="26">
        <f t="shared" si="9"/>
        <v>0</v>
      </c>
      <c r="AR26" s="26">
        <f t="shared" si="10"/>
        <v>0</v>
      </c>
      <c r="AS26" s="26">
        <f t="shared" si="11"/>
        <v>0</v>
      </c>
      <c r="AT26" s="126"/>
    </row>
    <row r="27" spans="2:46" ht="15" customHeight="1">
      <c r="B27" s="125"/>
      <c r="C27" s="250"/>
      <c r="D27" s="251"/>
      <c r="E27" s="251"/>
      <c r="F27" s="251"/>
      <c r="G27" s="251"/>
      <c r="H27" s="251"/>
      <c r="I27" s="251"/>
      <c r="J27" s="251"/>
      <c r="K27" s="251"/>
      <c r="L27" s="251"/>
      <c r="M27" s="251"/>
      <c r="N27" s="251"/>
      <c r="O27" s="251"/>
      <c r="P27" s="341">
        <f t="shared" si="2"/>
        <v>0</v>
      </c>
      <c r="Q27" s="251"/>
      <c r="R27" s="251"/>
      <c r="S27" s="251"/>
      <c r="T27" s="251"/>
      <c r="U27" s="251"/>
      <c r="V27" s="251"/>
      <c r="W27" s="251"/>
      <c r="X27" s="251"/>
      <c r="Y27" s="251"/>
      <c r="Z27" s="251"/>
      <c r="AA27" s="251"/>
      <c r="AB27" s="251"/>
      <c r="AC27" s="341">
        <f t="shared" si="3"/>
        <v>0</v>
      </c>
      <c r="AD27" s="251"/>
      <c r="AE27" s="251"/>
      <c r="AF27" s="341">
        <f t="shared" si="4"/>
        <v>0</v>
      </c>
      <c r="AG27" s="251"/>
      <c r="AH27" s="251"/>
      <c r="AI27" s="341">
        <f t="shared" si="5"/>
        <v>0</v>
      </c>
      <c r="AJ27" s="251"/>
      <c r="AK27" s="251"/>
      <c r="AL27" s="341">
        <f t="shared" si="6"/>
        <v>0</v>
      </c>
      <c r="AM27" s="127"/>
      <c r="AN27" s="347">
        <v>3</v>
      </c>
      <c r="AO27" s="26">
        <f t="shared" si="7"/>
        <v>0</v>
      </c>
      <c r="AP27" s="26">
        <f t="shared" si="8"/>
        <v>0</v>
      </c>
      <c r="AQ27" s="26">
        <f t="shared" si="9"/>
        <v>0</v>
      </c>
      <c r="AR27" s="26">
        <f t="shared" si="10"/>
        <v>0</v>
      </c>
      <c r="AS27" s="26">
        <f t="shared" si="11"/>
        <v>0</v>
      </c>
      <c r="AT27" s="126"/>
    </row>
    <row r="28" spans="2:46" ht="15" customHeight="1">
      <c r="B28" s="125"/>
      <c r="C28" s="250"/>
      <c r="D28" s="251"/>
      <c r="E28" s="251"/>
      <c r="F28" s="251"/>
      <c r="G28" s="251"/>
      <c r="H28" s="251"/>
      <c r="I28" s="251"/>
      <c r="J28" s="251"/>
      <c r="K28" s="251"/>
      <c r="L28" s="251"/>
      <c r="M28" s="251"/>
      <c r="N28" s="251"/>
      <c r="O28" s="251"/>
      <c r="P28" s="341">
        <f t="shared" si="2"/>
        <v>0</v>
      </c>
      <c r="Q28" s="251"/>
      <c r="R28" s="251"/>
      <c r="S28" s="251"/>
      <c r="T28" s="251"/>
      <c r="U28" s="251"/>
      <c r="V28" s="251"/>
      <c r="W28" s="251"/>
      <c r="X28" s="251"/>
      <c r="Y28" s="251"/>
      <c r="Z28" s="251"/>
      <c r="AA28" s="251"/>
      <c r="AB28" s="251"/>
      <c r="AC28" s="341">
        <f t="shared" si="3"/>
        <v>0</v>
      </c>
      <c r="AD28" s="251"/>
      <c r="AE28" s="251"/>
      <c r="AF28" s="341">
        <f t="shared" si="4"/>
        <v>0</v>
      </c>
      <c r="AG28" s="251"/>
      <c r="AH28" s="251"/>
      <c r="AI28" s="341">
        <f t="shared" si="5"/>
        <v>0</v>
      </c>
      <c r="AJ28" s="251"/>
      <c r="AK28" s="251"/>
      <c r="AL28" s="341">
        <f t="shared" si="6"/>
        <v>0</v>
      </c>
      <c r="AM28" s="127"/>
      <c r="AN28" s="347">
        <v>3</v>
      </c>
      <c r="AO28" s="26">
        <f t="shared" si="7"/>
        <v>0</v>
      </c>
      <c r="AP28" s="26">
        <f t="shared" si="8"/>
        <v>0</v>
      </c>
      <c r="AQ28" s="26">
        <f t="shared" si="9"/>
        <v>0</v>
      </c>
      <c r="AR28" s="26">
        <f t="shared" si="10"/>
        <v>0</v>
      </c>
      <c r="AS28" s="26">
        <f t="shared" si="11"/>
        <v>0</v>
      </c>
      <c r="AT28" s="126"/>
    </row>
    <row r="29" spans="2:46" ht="15" customHeight="1">
      <c r="B29" s="125"/>
      <c r="C29" s="252"/>
      <c r="D29" s="251"/>
      <c r="E29" s="251"/>
      <c r="F29" s="251"/>
      <c r="G29" s="251"/>
      <c r="H29" s="251"/>
      <c r="I29" s="251"/>
      <c r="J29" s="251"/>
      <c r="K29" s="251"/>
      <c r="L29" s="251"/>
      <c r="M29" s="251"/>
      <c r="N29" s="251"/>
      <c r="O29" s="251"/>
      <c r="P29" s="341">
        <f t="shared" si="2"/>
        <v>0</v>
      </c>
      <c r="Q29" s="251"/>
      <c r="R29" s="251"/>
      <c r="S29" s="251"/>
      <c r="T29" s="251"/>
      <c r="U29" s="251"/>
      <c r="V29" s="251"/>
      <c r="W29" s="251"/>
      <c r="X29" s="251"/>
      <c r="Y29" s="251"/>
      <c r="Z29" s="251"/>
      <c r="AA29" s="251"/>
      <c r="AB29" s="251"/>
      <c r="AC29" s="341">
        <f t="shared" si="3"/>
        <v>0</v>
      </c>
      <c r="AD29" s="251"/>
      <c r="AE29" s="251"/>
      <c r="AF29" s="341">
        <f t="shared" si="4"/>
        <v>0</v>
      </c>
      <c r="AG29" s="251"/>
      <c r="AH29" s="251"/>
      <c r="AI29" s="341">
        <f t="shared" si="5"/>
        <v>0</v>
      </c>
      <c r="AJ29" s="251"/>
      <c r="AK29" s="251"/>
      <c r="AL29" s="341">
        <f t="shared" si="6"/>
        <v>0</v>
      </c>
      <c r="AM29" s="127"/>
      <c r="AN29" s="347">
        <v>3</v>
      </c>
      <c r="AO29" s="26">
        <f t="shared" si="7"/>
        <v>0</v>
      </c>
      <c r="AP29" s="26">
        <f t="shared" si="8"/>
        <v>0</v>
      </c>
      <c r="AQ29" s="26">
        <f t="shared" si="9"/>
        <v>0</v>
      </c>
      <c r="AR29" s="26">
        <f t="shared" si="10"/>
        <v>0</v>
      </c>
      <c r="AS29" s="26">
        <f t="shared" si="11"/>
        <v>0</v>
      </c>
      <c r="AT29" s="126"/>
    </row>
    <row r="30" spans="2:46" ht="15" customHeight="1">
      <c r="B30" s="125"/>
      <c r="C30" s="252"/>
      <c r="D30" s="251"/>
      <c r="E30" s="251"/>
      <c r="F30" s="251"/>
      <c r="G30" s="251"/>
      <c r="H30" s="251"/>
      <c r="I30" s="251"/>
      <c r="J30" s="251"/>
      <c r="K30" s="251"/>
      <c r="L30" s="251"/>
      <c r="M30" s="251"/>
      <c r="N30" s="251"/>
      <c r="O30" s="251"/>
      <c r="P30" s="341">
        <f t="shared" si="2"/>
        <v>0</v>
      </c>
      <c r="Q30" s="251"/>
      <c r="R30" s="251"/>
      <c r="S30" s="251"/>
      <c r="T30" s="251"/>
      <c r="U30" s="251"/>
      <c r="V30" s="251"/>
      <c r="W30" s="251"/>
      <c r="X30" s="251"/>
      <c r="Y30" s="251"/>
      <c r="Z30" s="251"/>
      <c r="AA30" s="251"/>
      <c r="AB30" s="251"/>
      <c r="AC30" s="341">
        <f t="shared" si="3"/>
        <v>0</v>
      </c>
      <c r="AD30" s="251"/>
      <c r="AE30" s="251"/>
      <c r="AF30" s="341">
        <f t="shared" si="4"/>
        <v>0</v>
      </c>
      <c r="AG30" s="251"/>
      <c r="AH30" s="251"/>
      <c r="AI30" s="341">
        <f t="shared" si="5"/>
        <v>0</v>
      </c>
      <c r="AJ30" s="251"/>
      <c r="AK30" s="251"/>
      <c r="AL30" s="341">
        <f t="shared" si="6"/>
        <v>0</v>
      </c>
      <c r="AM30" s="127"/>
      <c r="AN30" s="347">
        <v>3</v>
      </c>
      <c r="AO30" s="26">
        <f t="shared" si="7"/>
        <v>0</v>
      </c>
      <c r="AP30" s="26">
        <f t="shared" si="8"/>
        <v>0</v>
      </c>
      <c r="AQ30" s="26">
        <f t="shared" si="9"/>
        <v>0</v>
      </c>
      <c r="AR30" s="26">
        <f t="shared" si="10"/>
        <v>0</v>
      </c>
      <c r="AS30" s="26">
        <f t="shared" si="11"/>
        <v>0</v>
      </c>
      <c r="AT30" s="126"/>
    </row>
    <row r="31" spans="2:46" ht="15" customHeight="1">
      <c r="B31" s="125"/>
      <c r="C31" s="252"/>
      <c r="D31" s="251"/>
      <c r="E31" s="251"/>
      <c r="F31" s="251"/>
      <c r="G31" s="251"/>
      <c r="H31" s="251"/>
      <c r="I31" s="251"/>
      <c r="J31" s="251"/>
      <c r="K31" s="251"/>
      <c r="L31" s="251"/>
      <c r="M31" s="251"/>
      <c r="N31" s="251"/>
      <c r="O31" s="251"/>
      <c r="P31" s="341">
        <f t="shared" si="2"/>
        <v>0</v>
      </c>
      <c r="Q31" s="251"/>
      <c r="R31" s="251"/>
      <c r="S31" s="251"/>
      <c r="T31" s="251"/>
      <c r="U31" s="251"/>
      <c r="V31" s="251"/>
      <c r="W31" s="251"/>
      <c r="X31" s="251"/>
      <c r="Y31" s="251"/>
      <c r="Z31" s="251"/>
      <c r="AA31" s="251"/>
      <c r="AB31" s="251"/>
      <c r="AC31" s="341">
        <f t="shared" si="3"/>
        <v>0</v>
      </c>
      <c r="AD31" s="251"/>
      <c r="AE31" s="251"/>
      <c r="AF31" s="341">
        <f t="shared" si="4"/>
        <v>0</v>
      </c>
      <c r="AG31" s="251"/>
      <c r="AH31" s="251"/>
      <c r="AI31" s="341">
        <f t="shared" si="5"/>
        <v>0</v>
      </c>
      <c r="AJ31" s="251"/>
      <c r="AK31" s="251"/>
      <c r="AL31" s="341">
        <f t="shared" si="6"/>
        <v>0</v>
      </c>
      <c r="AM31" s="127"/>
      <c r="AN31" s="347">
        <v>3</v>
      </c>
      <c r="AO31" s="26">
        <f t="shared" si="7"/>
        <v>0</v>
      </c>
      <c r="AP31" s="26">
        <f t="shared" si="8"/>
        <v>0</v>
      </c>
      <c r="AQ31" s="26">
        <f t="shared" si="9"/>
        <v>0</v>
      </c>
      <c r="AR31" s="26">
        <f t="shared" si="10"/>
        <v>0</v>
      </c>
      <c r="AS31" s="26">
        <f t="shared" si="11"/>
        <v>0</v>
      </c>
      <c r="AT31" s="126"/>
    </row>
    <row r="32" spans="2:46" ht="15" customHeight="1">
      <c r="B32" s="125"/>
      <c r="C32" s="252"/>
      <c r="D32" s="251"/>
      <c r="E32" s="251"/>
      <c r="F32" s="251"/>
      <c r="G32" s="251"/>
      <c r="H32" s="251"/>
      <c r="I32" s="251"/>
      <c r="J32" s="251"/>
      <c r="K32" s="251"/>
      <c r="L32" s="251"/>
      <c r="M32" s="251"/>
      <c r="N32" s="251"/>
      <c r="O32" s="251"/>
      <c r="P32" s="341">
        <f t="shared" si="2"/>
        <v>0</v>
      </c>
      <c r="Q32" s="251"/>
      <c r="R32" s="251"/>
      <c r="S32" s="251"/>
      <c r="T32" s="251"/>
      <c r="U32" s="251"/>
      <c r="V32" s="251"/>
      <c r="W32" s="251"/>
      <c r="X32" s="251"/>
      <c r="Y32" s="251"/>
      <c r="Z32" s="251"/>
      <c r="AA32" s="251"/>
      <c r="AB32" s="251"/>
      <c r="AC32" s="341">
        <f t="shared" si="3"/>
        <v>0</v>
      </c>
      <c r="AD32" s="251"/>
      <c r="AE32" s="251"/>
      <c r="AF32" s="341">
        <f t="shared" si="4"/>
        <v>0</v>
      </c>
      <c r="AG32" s="251"/>
      <c r="AH32" s="251"/>
      <c r="AI32" s="341">
        <f t="shared" si="5"/>
        <v>0</v>
      </c>
      <c r="AJ32" s="251"/>
      <c r="AK32" s="251"/>
      <c r="AL32" s="341">
        <f t="shared" si="6"/>
        <v>0</v>
      </c>
      <c r="AM32" s="127"/>
      <c r="AN32" s="347">
        <v>3</v>
      </c>
      <c r="AO32" s="26">
        <f t="shared" si="7"/>
        <v>0</v>
      </c>
      <c r="AP32" s="26">
        <f t="shared" si="8"/>
        <v>0</v>
      </c>
      <c r="AQ32" s="26">
        <f t="shared" si="9"/>
        <v>0</v>
      </c>
      <c r="AR32" s="26">
        <f t="shared" si="10"/>
        <v>0</v>
      </c>
      <c r="AS32" s="26">
        <f t="shared" si="11"/>
        <v>0</v>
      </c>
      <c r="AT32" s="126"/>
    </row>
    <row r="33" spans="2:46" ht="15" customHeight="1">
      <c r="B33" s="125"/>
      <c r="C33" s="252"/>
      <c r="D33" s="251"/>
      <c r="E33" s="251"/>
      <c r="F33" s="251"/>
      <c r="G33" s="251"/>
      <c r="H33" s="251"/>
      <c r="I33" s="251"/>
      <c r="J33" s="251"/>
      <c r="K33" s="251"/>
      <c r="L33" s="251"/>
      <c r="M33" s="251"/>
      <c r="N33" s="251"/>
      <c r="O33" s="251"/>
      <c r="P33" s="341">
        <f t="shared" si="2"/>
        <v>0</v>
      </c>
      <c r="Q33" s="251"/>
      <c r="R33" s="251"/>
      <c r="S33" s="251"/>
      <c r="T33" s="251"/>
      <c r="U33" s="251"/>
      <c r="V33" s="251"/>
      <c r="W33" s="251"/>
      <c r="X33" s="251"/>
      <c r="Y33" s="251"/>
      <c r="Z33" s="251"/>
      <c r="AA33" s="251"/>
      <c r="AB33" s="251"/>
      <c r="AC33" s="341">
        <f t="shared" si="3"/>
        <v>0</v>
      </c>
      <c r="AD33" s="251"/>
      <c r="AE33" s="251"/>
      <c r="AF33" s="341">
        <f t="shared" si="4"/>
        <v>0</v>
      </c>
      <c r="AG33" s="251"/>
      <c r="AH33" s="251"/>
      <c r="AI33" s="341">
        <f t="shared" si="5"/>
        <v>0</v>
      </c>
      <c r="AJ33" s="251"/>
      <c r="AK33" s="251"/>
      <c r="AL33" s="341">
        <f t="shared" si="6"/>
        <v>0</v>
      </c>
      <c r="AM33" s="127"/>
      <c r="AN33" s="347">
        <v>3</v>
      </c>
      <c r="AO33" s="26">
        <f t="shared" si="7"/>
        <v>0</v>
      </c>
      <c r="AP33" s="26">
        <f t="shared" si="8"/>
        <v>0</v>
      </c>
      <c r="AQ33" s="26">
        <f t="shared" si="9"/>
        <v>0</v>
      </c>
      <c r="AR33" s="26">
        <f t="shared" si="10"/>
        <v>0</v>
      </c>
      <c r="AS33" s="26">
        <f t="shared" si="11"/>
        <v>0</v>
      </c>
      <c r="AT33" s="126"/>
    </row>
    <row r="34" spans="2:46" ht="15" customHeight="1">
      <c r="B34" s="125"/>
      <c r="C34" s="198"/>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127"/>
      <c r="AN34" s="127"/>
      <c r="AO34" s="127"/>
      <c r="AP34" s="127"/>
      <c r="AQ34" s="127"/>
      <c r="AR34" s="127"/>
      <c r="AS34" s="127"/>
      <c r="AT34" s="126"/>
    </row>
    <row r="35" spans="2:46">
      <c r="B35" s="125"/>
      <c r="C35" s="99" t="s">
        <v>21</v>
      </c>
      <c r="D35" s="20">
        <f t="shared" ref="D35:AL35" si="12">SUM(D9:D33)</f>
        <v>0</v>
      </c>
      <c r="E35" s="20">
        <f t="shared" si="12"/>
        <v>0</v>
      </c>
      <c r="F35" s="20">
        <f t="shared" si="12"/>
        <v>0</v>
      </c>
      <c r="G35" s="20">
        <f t="shared" si="12"/>
        <v>0</v>
      </c>
      <c r="H35" s="20">
        <f t="shared" si="12"/>
        <v>0</v>
      </c>
      <c r="I35" s="20">
        <f t="shared" si="12"/>
        <v>0</v>
      </c>
      <c r="J35" s="20">
        <f t="shared" si="12"/>
        <v>0</v>
      </c>
      <c r="K35" s="20">
        <f t="shared" si="12"/>
        <v>0</v>
      </c>
      <c r="L35" s="20">
        <f t="shared" si="12"/>
        <v>0</v>
      </c>
      <c r="M35" s="20">
        <f t="shared" si="12"/>
        <v>0</v>
      </c>
      <c r="N35" s="20">
        <f t="shared" si="12"/>
        <v>0</v>
      </c>
      <c r="O35" s="20">
        <f t="shared" si="12"/>
        <v>0</v>
      </c>
      <c r="P35" s="21">
        <f t="shared" si="12"/>
        <v>0</v>
      </c>
      <c r="Q35" s="20">
        <f t="shared" si="12"/>
        <v>0</v>
      </c>
      <c r="R35" s="20">
        <f t="shared" si="12"/>
        <v>0</v>
      </c>
      <c r="S35" s="20">
        <f t="shared" si="12"/>
        <v>0</v>
      </c>
      <c r="T35" s="20">
        <f t="shared" si="12"/>
        <v>0</v>
      </c>
      <c r="U35" s="20">
        <f t="shared" si="12"/>
        <v>0</v>
      </c>
      <c r="V35" s="20">
        <f t="shared" si="12"/>
        <v>0</v>
      </c>
      <c r="W35" s="20">
        <f t="shared" si="12"/>
        <v>0</v>
      </c>
      <c r="X35" s="20">
        <f t="shared" si="12"/>
        <v>0</v>
      </c>
      <c r="Y35" s="20">
        <f t="shared" si="12"/>
        <v>0</v>
      </c>
      <c r="Z35" s="20">
        <f t="shared" si="12"/>
        <v>0</v>
      </c>
      <c r="AA35" s="20">
        <f t="shared" si="12"/>
        <v>0</v>
      </c>
      <c r="AB35" s="20">
        <f t="shared" si="12"/>
        <v>0</v>
      </c>
      <c r="AC35" s="21">
        <f t="shared" si="12"/>
        <v>0</v>
      </c>
      <c r="AD35" s="20">
        <f t="shared" si="12"/>
        <v>0</v>
      </c>
      <c r="AE35" s="20">
        <f t="shared" si="12"/>
        <v>0</v>
      </c>
      <c r="AF35" s="21">
        <f t="shared" si="12"/>
        <v>0</v>
      </c>
      <c r="AG35" s="20">
        <f t="shared" si="12"/>
        <v>0</v>
      </c>
      <c r="AH35" s="20">
        <f t="shared" si="12"/>
        <v>0</v>
      </c>
      <c r="AI35" s="21">
        <f t="shared" si="12"/>
        <v>0</v>
      </c>
      <c r="AJ35" s="20">
        <f t="shared" si="12"/>
        <v>0</v>
      </c>
      <c r="AK35" s="20">
        <f t="shared" si="12"/>
        <v>0</v>
      </c>
      <c r="AL35" s="21">
        <f t="shared" si="12"/>
        <v>0</v>
      </c>
      <c r="AM35" s="127"/>
      <c r="AN35" s="21">
        <f>SUM(AO9:AO33)</f>
        <v>0</v>
      </c>
      <c r="AO35" s="21">
        <f>SUM(AP9:AP33)</f>
        <v>0</v>
      </c>
      <c r="AP35" s="21">
        <f>SUM(AQ9:AQ33)</f>
        <v>0</v>
      </c>
      <c r="AQ35" s="21">
        <f>SUM(AR9:AR33)</f>
        <v>0</v>
      </c>
      <c r="AR35" s="21">
        <f>SUM(AS9:AS33)</f>
        <v>0</v>
      </c>
      <c r="AS35" s="217"/>
      <c r="AT35" s="126"/>
    </row>
    <row r="36" spans="2:46">
      <c r="B36" s="125"/>
      <c r="C36" s="190"/>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6"/>
    </row>
    <row r="37" spans="2:46" ht="30" customHeight="1">
      <c r="B37" s="125"/>
      <c r="C37" s="107" t="s">
        <v>352</v>
      </c>
      <c r="D37" s="200"/>
      <c r="E37" s="200"/>
      <c r="F37" s="200"/>
      <c r="G37" s="200"/>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6"/>
    </row>
    <row r="38" spans="2:46" s="76" customFormat="1">
      <c r="B38" s="125"/>
      <c r="C38" s="201"/>
      <c r="D38" s="200"/>
      <c r="E38" s="200"/>
      <c r="F38" s="200"/>
      <c r="G38" s="200"/>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6"/>
    </row>
    <row r="39" spans="2:46" s="76" customFormat="1" ht="60" customHeight="1">
      <c r="B39" s="125"/>
      <c r="C39" s="493" t="s">
        <v>316</v>
      </c>
      <c r="D39" s="494"/>
      <c r="E39" s="494"/>
      <c r="F39" s="494"/>
      <c r="G39" s="494"/>
      <c r="H39" s="494"/>
      <c r="I39" s="494"/>
      <c r="J39" s="494"/>
      <c r="K39" s="494"/>
      <c r="L39" s="494"/>
      <c r="M39" s="494"/>
      <c r="N39" s="494"/>
      <c r="O39" s="494"/>
      <c r="P39" s="495"/>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6"/>
    </row>
    <row r="40" spans="2:46">
      <c r="B40" s="125"/>
      <c r="C40" s="190"/>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6"/>
    </row>
    <row r="41" spans="2:46" ht="60.75" customHeight="1">
      <c r="B41" s="125"/>
      <c r="C41" s="99" t="s">
        <v>36</v>
      </c>
      <c r="D41" s="106" t="str">
        <f>CONFIG!C14</f>
        <v>Activité / Projet 1</v>
      </c>
      <c r="E41" s="106" t="str">
        <f>CONFIG!C15</f>
        <v>Activité / Projet 2</v>
      </c>
      <c r="F41" s="106" t="str">
        <f>CONFIG!C16</f>
        <v>…</v>
      </c>
      <c r="G41" s="106">
        <f>CONFIG!C17</f>
        <v>0</v>
      </c>
      <c r="H41" s="106">
        <f>CONFIG!C18</f>
        <v>0</v>
      </c>
      <c r="I41" s="106">
        <f>CONFIG!C19</f>
        <v>0</v>
      </c>
      <c r="J41" s="106">
        <f>CONFIG!C20</f>
        <v>0</v>
      </c>
      <c r="K41" s="106">
        <f>CONFIG!C21</f>
        <v>0</v>
      </c>
      <c r="L41" s="136" t="s">
        <v>12</v>
      </c>
      <c r="M41" s="435" t="s">
        <v>311</v>
      </c>
      <c r="N41" s="437"/>
      <c r="O41" s="435" t="s">
        <v>312</v>
      </c>
      <c r="P41" s="437"/>
      <c r="Q41" s="194"/>
      <c r="R41" s="194"/>
      <c r="S41" s="194"/>
      <c r="T41" s="194"/>
      <c r="U41" s="194"/>
      <c r="V41" s="195"/>
      <c r="W41" s="195"/>
      <c r="X41" s="195"/>
      <c r="Y41" s="195"/>
      <c r="Z41" s="127"/>
      <c r="AA41" s="127"/>
      <c r="AB41" s="127"/>
      <c r="AC41" s="127"/>
      <c r="AD41" s="127"/>
      <c r="AE41" s="127"/>
      <c r="AF41" s="127"/>
      <c r="AG41" s="127"/>
      <c r="AH41" s="127"/>
      <c r="AI41" s="127"/>
      <c r="AJ41" s="127"/>
      <c r="AK41" s="127"/>
      <c r="AL41" s="127"/>
      <c r="AM41" s="127"/>
      <c r="AN41" s="127"/>
      <c r="AO41" s="127"/>
      <c r="AP41" s="127"/>
      <c r="AQ41" s="127"/>
      <c r="AR41" s="127"/>
      <c r="AS41" s="127"/>
      <c r="AT41" s="126"/>
    </row>
    <row r="42" spans="2:46" ht="15" customHeight="1">
      <c r="B42" s="125"/>
      <c r="C42" s="310">
        <f t="shared" ref="C42:C66" si="13">C9</f>
        <v>0</v>
      </c>
      <c r="D42" s="346">
        <v>1</v>
      </c>
      <c r="E42" s="346"/>
      <c r="F42" s="346"/>
      <c r="G42" s="346"/>
      <c r="H42" s="346"/>
      <c r="I42" s="346"/>
      <c r="J42" s="346"/>
      <c r="K42" s="346"/>
      <c r="L42" s="23">
        <f t="shared" ref="L42:L66" si="14">SUM(D42:K42)</f>
        <v>1</v>
      </c>
      <c r="M42" s="491">
        <v>0</v>
      </c>
      <c r="N42" s="492"/>
      <c r="O42" s="491">
        <v>0</v>
      </c>
      <c r="P42" s="492"/>
      <c r="Q42" s="194"/>
      <c r="R42" s="194"/>
      <c r="S42" s="194"/>
      <c r="T42" s="194"/>
      <c r="U42" s="194"/>
      <c r="V42" s="195"/>
      <c r="W42" s="195"/>
      <c r="X42" s="195"/>
      <c r="Y42" s="195"/>
      <c r="Z42" s="127"/>
      <c r="AA42" s="127"/>
      <c r="AB42" s="127"/>
      <c r="AC42" s="127"/>
      <c r="AD42" s="127"/>
      <c r="AE42" s="127"/>
      <c r="AF42" s="127"/>
      <c r="AG42" s="127"/>
      <c r="AH42" s="127"/>
      <c r="AI42" s="127"/>
      <c r="AJ42" s="127"/>
      <c r="AK42" s="127"/>
      <c r="AL42" s="127"/>
      <c r="AM42" s="127"/>
      <c r="AN42" s="127"/>
      <c r="AO42" s="127"/>
      <c r="AP42" s="127"/>
      <c r="AQ42" s="127"/>
      <c r="AR42" s="127"/>
      <c r="AS42" s="127"/>
      <c r="AT42" s="126"/>
    </row>
    <row r="43" spans="2:46" ht="15" customHeight="1">
      <c r="B43" s="125"/>
      <c r="C43" s="310">
        <f t="shared" si="13"/>
        <v>0</v>
      </c>
      <c r="D43" s="346">
        <v>1</v>
      </c>
      <c r="E43" s="346"/>
      <c r="F43" s="346"/>
      <c r="G43" s="346"/>
      <c r="H43" s="346"/>
      <c r="I43" s="346"/>
      <c r="J43" s="346"/>
      <c r="K43" s="346"/>
      <c r="L43" s="23">
        <f t="shared" si="14"/>
        <v>1</v>
      </c>
      <c r="M43" s="491">
        <v>0</v>
      </c>
      <c r="N43" s="492"/>
      <c r="O43" s="491">
        <v>0</v>
      </c>
      <c r="P43" s="492"/>
      <c r="Q43" s="194"/>
      <c r="R43" s="194"/>
      <c r="S43" s="194"/>
      <c r="T43" s="194"/>
      <c r="U43" s="194"/>
      <c r="V43" s="195"/>
      <c r="W43" s="195"/>
      <c r="X43" s="195"/>
      <c r="Y43" s="195"/>
      <c r="Z43" s="127"/>
      <c r="AA43" s="127"/>
      <c r="AB43" s="127"/>
      <c r="AC43" s="127"/>
      <c r="AD43" s="127"/>
      <c r="AE43" s="127"/>
      <c r="AF43" s="127"/>
      <c r="AG43" s="127"/>
      <c r="AH43" s="127"/>
      <c r="AI43" s="127"/>
      <c r="AJ43" s="127"/>
      <c r="AK43" s="127"/>
      <c r="AL43" s="127"/>
      <c r="AM43" s="127"/>
      <c r="AN43" s="127"/>
      <c r="AO43" s="127"/>
      <c r="AP43" s="127"/>
      <c r="AQ43" s="127"/>
      <c r="AR43" s="127"/>
      <c r="AS43" s="127"/>
      <c r="AT43" s="126"/>
    </row>
    <row r="44" spans="2:46" ht="15" customHeight="1">
      <c r="B44" s="125"/>
      <c r="C44" s="310">
        <f t="shared" si="13"/>
        <v>0</v>
      </c>
      <c r="D44" s="346">
        <v>1</v>
      </c>
      <c r="E44" s="346"/>
      <c r="F44" s="346"/>
      <c r="G44" s="346"/>
      <c r="H44" s="346"/>
      <c r="I44" s="346"/>
      <c r="J44" s="346"/>
      <c r="K44" s="346"/>
      <c r="L44" s="23">
        <f t="shared" si="14"/>
        <v>1</v>
      </c>
      <c r="M44" s="491">
        <v>0</v>
      </c>
      <c r="N44" s="492"/>
      <c r="O44" s="491">
        <v>0</v>
      </c>
      <c r="P44" s="492"/>
      <c r="Q44" s="194"/>
      <c r="R44" s="194"/>
      <c r="S44" s="194"/>
      <c r="T44" s="194"/>
      <c r="U44" s="194"/>
      <c r="V44" s="195"/>
      <c r="W44" s="195"/>
      <c r="X44" s="195"/>
      <c r="Y44" s="195"/>
      <c r="Z44" s="127"/>
      <c r="AA44" s="127"/>
      <c r="AB44" s="127"/>
      <c r="AC44" s="127"/>
      <c r="AD44" s="127"/>
      <c r="AE44" s="127"/>
      <c r="AF44" s="127"/>
      <c r="AG44" s="127"/>
      <c r="AH44" s="127"/>
      <c r="AI44" s="127"/>
      <c r="AJ44" s="127"/>
      <c r="AK44" s="127"/>
      <c r="AL44" s="127"/>
      <c r="AM44" s="127"/>
      <c r="AN44" s="127"/>
      <c r="AO44" s="127"/>
      <c r="AP44" s="127"/>
      <c r="AQ44" s="127"/>
      <c r="AR44" s="127"/>
      <c r="AS44" s="127"/>
      <c r="AT44" s="126"/>
    </row>
    <row r="45" spans="2:46" ht="15" customHeight="1">
      <c r="B45" s="125"/>
      <c r="C45" s="310">
        <f t="shared" si="13"/>
        <v>0</v>
      </c>
      <c r="D45" s="346">
        <v>1</v>
      </c>
      <c r="E45" s="346"/>
      <c r="F45" s="346"/>
      <c r="G45" s="346">
        <v>0</v>
      </c>
      <c r="H45" s="346"/>
      <c r="I45" s="346"/>
      <c r="J45" s="346"/>
      <c r="K45" s="346"/>
      <c r="L45" s="23">
        <f t="shared" si="14"/>
        <v>1</v>
      </c>
      <c r="M45" s="491">
        <v>0</v>
      </c>
      <c r="N45" s="492"/>
      <c r="O45" s="491">
        <v>0</v>
      </c>
      <c r="P45" s="492"/>
      <c r="Q45" s="194"/>
      <c r="R45" s="194"/>
      <c r="S45" s="194"/>
      <c r="T45" s="194"/>
      <c r="U45" s="194"/>
      <c r="V45" s="195"/>
      <c r="W45" s="195"/>
      <c r="X45" s="195"/>
      <c r="Y45" s="195"/>
      <c r="Z45" s="127"/>
      <c r="AA45" s="127"/>
      <c r="AB45" s="127"/>
      <c r="AC45" s="127"/>
      <c r="AD45" s="127"/>
      <c r="AE45" s="127"/>
      <c r="AF45" s="127"/>
      <c r="AG45" s="127"/>
      <c r="AH45" s="127"/>
      <c r="AI45" s="127"/>
      <c r="AJ45" s="127"/>
      <c r="AK45" s="127"/>
      <c r="AL45" s="127"/>
      <c r="AM45" s="127"/>
      <c r="AN45" s="127"/>
      <c r="AO45" s="127"/>
      <c r="AP45" s="127"/>
      <c r="AQ45" s="127"/>
      <c r="AR45" s="127"/>
      <c r="AS45" s="127"/>
      <c r="AT45" s="126"/>
    </row>
    <row r="46" spans="2:46" ht="15" customHeight="1">
      <c r="B46" s="125"/>
      <c r="C46" s="310">
        <f t="shared" si="13"/>
        <v>0</v>
      </c>
      <c r="D46" s="346">
        <v>1</v>
      </c>
      <c r="E46" s="346"/>
      <c r="F46" s="346"/>
      <c r="G46" s="346"/>
      <c r="H46" s="346"/>
      <c r="I46" s="346"/>
      <c r="J46" s="346"/>
      <c r="K46" s="346"/>
      <c r="L46" s="23">
        <f t="shared" si="14"/>
        <v>1</v>
      </c>
      <c r="M46" s="491">
        <v>0</v>
      </c>
      <c r="N46" s="492"/>
      <c r="O46" s="491">
        <v>0</v>
      </c>
      <c r="P46" s="492"/>
      <c r="Q46" s="194"/>
      <c r="R46" s="194"/>
      <c r="S46" s="194"/>
      <c r="T46" s="194"/>
      <c r="U46" s="194"/>
      <c r="V46" s="195"/>
      <c r="W46" s="195"/>
      <c r="X46" s="195"/>
      <c r="Y46" s="195"/>
      <c r="Z46" s="127"/>
      <c r="AA46" s="127"/>
      <c r="AB46" s="127"/>
      <c r="AC46" s="127"/>
      <c r="AD46" s="127"/>
      <c r="AE46" s="127"/>
      <c r="AF46" s="127"/>
      <c r="AG46" s="127"/>
      <c r="AH46" s="127"/>
      <c r="AI46" s="127"/>
      <c r="AJ46" s="127"/>
      <c r="AK46" s="127"/>
      <c r="AL46" s="127"/>
      <c r="AM46" s="127"/>
      <c r="AN46" s="127"/>
      <c r="AO46" s="127"/>
      <c r="AP46" s="127"/>
      <c r="AQ46" s="127"/>
      <c r="AR46" s="127"/>
      <c r="AS46" s="127"/>
      <c r="AT46" s="126"/>
    </row>
    <row r="47" spans="2:46" ht="15" customHeight="1">
      <c r="B47" s="125"/>
      <c r="C47" s="310">
        <f t="shared" si="13"/>
        <v>0</v>
      </c>
      <c r="D47" s="346">
        <v>1</v>
      </c>
      <c r="E47" s="346"/>
      <c r="F47" s="346"/>
      <c r="G47" s="346"/>
      <c r="H47" s="346"/>
      <c r="I47" s="346"/>
      <c r="J47" s="346"/>
      <c r="K47" s="346"/>
      <c r="L47" s="23">
        <f t="shared" si="14"/>
        <v>1</v>
      </c>
      <c r="M47" s="491">
        <v>0</v>
      </c>
      <c r="N47" s="492"/>
      <c r="O47" s="491">
        <v>0</v>
      </c>
      <c r="P47" s="492"/>
      <c r="Q47" s="194"/>
      <c r="R47" s="194"/>
      <c r="S47" s="194"/>
      <c r="T47" s="194"/>
      <c r="U47" s="194"/>
      <c r="V47" s="195"/>
      <c r="W47" s="195"/>
      <c r="X47" s="195"/>
      <c r="Y47" s="195"/>
      <c r="Z47" s="127"/>
      <c r="AA47" s="127"/>
      <c r="AB47" s="127"/>
      <c r="AC47" s="127"/>
      <c r="AD47" s="127"/>
      <c r="AE47" s="127"/>
      <c r="AF47" s="127"/>
      <c r="AG47" s="127"/>
      <c r="AH47" s="127"/>
      <c r="AI47" s="127"/>
      <c r="AJ47" s="127"/>
      <c r="AK47" s="127"/>
      <c r="AL47" s="127"/>
      <c r="AM47" s="127"/>
      <c r="AN47" s="127"/>
      <c r="AO47" s="127"/>
      <c r="AP47" s="127"/>
      <c r="AQ47" s="127"/>
      <c r="AR47" s="127"/>
      <c r="AS47" s="127"/>
      <c r="AT47" s="126"/>
    </row>
    <row r="48" spans="2:46" ht="15" customHeight="1">
      <c r="B48" s="125"/>
      <c r="C48" s="310">
        <f t="shared" si="13"/>
        <v>0</v>
      </c>
      <c r="D48" s="346">
        <v>1</v>
      </c>
      <c r="E48" s="346"/>
      <c r="F48" s="346"/>
      <c r="G48" s="346"/>
      <c r="H48" s="346"/>
      <c r="I48" s="346"/>
      <c r="J48" s="346"/>
      <c r="K48" s="346"/>
      <c r="L48" s="23">
        <f t="shared" si="14"/>
        <v>1</v>
      </c>
      <c r="M48" s="491">
        <v>0</v>
      </c>
      <c r="N48" s="492"/>
      <c r="O48" s="491">
        <v>0</v>
      </c>
      <c r="P48" s="492"/>
      <c r="Q48" s="194"/>
      <c r="R48" s="194"/>
      <c r="S48" s="194"/>
      <c r="T48" s="194"/>
      <c r="U48" s="194"/>
      <c r="V48" s="195"/>
      <c r="W48" s="195"/>
      <c r="X48" s="195"/>
      <c r="Y48" s="195"/>
      <c r="Z48" s="127"/>
      <c r="AA48" s="127"/>
      <c r="AB48" s="127"/>
      <c r="AC48" s="127"/>
      <c r="AD48" s="127"/>
      <c r="AE48" s="127"/>
      <c r="AF48" s="127"/>
      <c r="AG48" s="127"/>
      <c r="AH48" s="127"/>
      <c r="AI48" s="127"/>
      <c r="AJ48" s="127"/>
      <c r="AK48" s="127"/>
      <c r="AL48" s="127"/>
      <c r="AM48" s="127"/>
      <c r="AN48" s="127"/>
      <c r="AO48" s="127"/>
      <c r="AP48" s="127"/>
      <c r="AQ48" s="127"/>
      <c r="AR48" s="127"/>
      <c r="AS48" s="127"/>
      <c r="AT48" s="126"/>
    </row>
    <row r="49" spans="2:46" ht="15" customHeight="1">
      <c r="B49" s="125"/>
      <c r="C49" s="310">
        <f t="shared" si="13"/>
        <v>0</v>
      </c>
      <c r="D49" s="346">
        <v>1</v>
      </c>
      <c r="E49" s="346"/>
      <c r="F49" s="346"/>
      <c r="G49" s="346"/>
      <c r="H49" s="346"/>
      <c r="I49" s="346"/>
      <c r="J49" s="346"/>
      <c r="K49" s="346"/>
      <c r="L49" s="23">
        <f t="shared" si="14"/>
        <v>1</v>
      </c>
      <c r="M49" s="491">
        <v>0</v>
      </c>
      <c r="N49" s="492"/>
      <c r="O49" s="491">
        <v>0</v>
      </c>
      <c r="P49" s="492"/>
      <c r="Q49" s="194"/>
      <c r="R49" s="194"/>
      <c r="S49" s="194"/>
      <c r="T49" s="194"/>
      <c r="U49" s="194"/>
      <c r="V49" s="195"/>
      <c r="W49" s="195"/>
      <c r="X49" s="195"/>
      <c r="Y49" s="195"/>
      <c r="Z49" s="127"/>
      <c r="AA49" s="127"/>
      <c r="AB49" s="127"/>
      <c r="AC49" s="127"/>
      <c r="AD49" s="127"/>
      <c r="AE49" s="127"/>
      <c r="AF49" s="127"/>
      <c r="AG49" s="127"/>
      <c r="AH49" s="127"/>
      <c r="AI49" s="127"/>
      <c r="AJ49" s="127"/>
      <c r="AK49" s="127"/>
      <c r="AL49" s="127"/>
      <c r="AM49" s="127"/>
      <c r="AN49" s="127"/>
      <c r="AO49" s="127"/>
      <c r="AP49" s="127"/>
      <c r="AQ49" s="127"/>
      <c r="AR49" s="127"/>
      <c r="AS49" s="127"/>
      <c r="AT49" s="126"/>
    </row>
    <row r="50" spans="2:46" ht="15" customHeight="1">
      <c r="B50" s="125"/>
      <c r="C50" s="310">
        <f t="shared" si="13"/>
        <v>0</v>
      </c>
      <c r="D50" s="346">
        <v>1</v>
      </c>
      <c r="E50" s="346"/>
      <c r="F50" s="346"/>
      <c r="G50" s="346"/>
      <c r="H50" s="346"/>
      <c r="I50" s="346"/>
      <c r="J50" s="346"/>
      <c r="K50" s="346"/>
      <c r="L50" s="23">
        <f t="shared" si="14"/>
        <v>1</v>
      </c>
      <c r="M50" s="491">
        <v>0</v>
      </c>
      <c r="N50" s="492"/>
      <c r="O50" s="491">
        <v>0</v>
      </c>
      <c r="P50" s="492"/>
      <c r="Q50" s="194"/>
      <c r="R50" s="194"/>
      <c r="S50" s="194"/>
      <c r="T50" s="194"/>
      <c r="U50" s="194"/>
      <c r="V50" s="195"/>
      <c r="W50" s="195"/>
      <c r="X50" s="195"/>
      <c r="Y50" s="195"/>
      <c r="Z50" s="127"/>
      <c r="AA50" s="127"/>
      <c r="AB50" s="127"/>
      <c r="AC50" s="127"/>
      <c r="AD50" s="127"/>
      <c r="AE50" s="127"/>
      <c r="AF50" s="127"/>
      <c r="AG50" s="127"/>
      <c r="AH50" s="127"/>
      <c r="AI50" s="127"/>
      <c r="AJ50" s="127"/>
      <c r="AK50" s="127"/>
      <c r="AL50" s="127"/>
      <c r="AM50" s="127"/>
      <c r="AN50" s="127"/>
      <c r="AO50" s="127"/>
      <c r="AP50" s="127"/>
      <c r="AQ50" s="127"/>
      <c r="AR50" s="127"/>
      <c r="AS50" s="127"/>
      <c r="AT50" s="126"/>
    </row>
    <row r="51" spans="2:46" ht="15" customHeight="1">
      <c r="B51" s="125"/>
      <c r="C51" s="310">
        <f t="shared" si="13"/>
        <v>0</v>
      </c>
      <c r="D51" s="346">
        <v>1</v>
      </c>
      <c r="E51" s="346"/>
      <c r="F51" s="346"/>
      <c r="G51" s="346"/>
      <c r="H51" s="346"/>
      <c r="I51" s="346"/>
      <c r="J51" s="346"/>
      <c r="K51" s="346"/>
      <c r="L51" s="23">
        <f t="shared" si="14"/>
        <v>1</v>
      </c>
      <c r="M51" s="491">
        <v>0</v>
      </c>
      <c r="N51" s="492"/>
      <c r="O51" s="491">
        <v>0</v>
      </c>
      <c r="P51" s="492"/>
      <c r="Q51" s="194"/>
      <c r="R51" s="194"/>
      <c r="S51" s="194"/>
      <c r="T51" s="194"/>
      <c r="U51" s="194"/>
      <c r="V51" s="195"/>
      <c r="W51" s="195"/>
      <c r="X51" s="195"/>
      <c r="Y51" s="195"/>
      <c r="Z51" s="127"/>
      <c r="AA51" s="127"/>
      <c r="AB51" s="127"/>
      <c r="AC51" s="127"/>
      <c r="AD51" s="127"/>
      <c r="AE51" s="127"/>
      <c r="AF51" s="127"/>
      <c r="AG51" s="127"/>
      <c r="AH51" s="127"/>
      <c r="AI51" s="127"/>
      <c r="AJ51" s="127"/>
      <c r="AK51" s="127"/>
      <c r="AL51" s="127"/>
      <c r="AM51" s="127"/>
      <c r="AN51" s="127"/>
      <c r="AO51" s="127"/>
      <c r="AP51" s="127"/>
      <c r="AQ51" s="127"/>
      <c r="AR51" s="127"/>
      <c r="AS51" s="127"/>
      <c r="AT51" s="126"/>
    </row>
    <row r="52" spans="2:46" ht="15" customHeight="1">
      <c r="B52" s="125"/>
      <c r="C52" s="310">
        <f t="shared" si="13"/>
        <v>0</v>
      </c>
      <c r="D52" s="346">
        <v>1</v>
      </c>
      <c r="E52" s="346"/>
      <c r="F52" s="346"/>
      <c r="G52" s="346"/>
      <c r="H52" s="346"/>
      <c r="I52" s="346"/>
      <c r="J52" s="346"/>
      <c r="K52" s="346"/>
      <c r="L52" s="23">
        <f t="shared" si="14"/>
        <v>1</v>
      </c>
      <c r="M52" s="491">
        <v>0</v>
      </c>
      <c r="N52" s="492"/>
      <c r="O52" s="491">
        <v>0</v>
      </c>
      <c r="P52" s="492"/>
      <c r="Q52" s="194"/>
      <c r="R52" s="194"/>
      <c r="S52" s="194"/>
      <c r="T52" s="194"/>
      <c r="U52" s="194"/>
      <c r="V52" s="195"/>
      <c r="W52" s="195"/>
      <c r="X52" s="195"/>
      <c r="Y52" s="195"/>
      <c r="Z52" s="127"/>
      <c r="AA52" s="127"/>
      <c r="AB52" s="127"/>
      <c r="AC52" s="127"/>
      <c r="AD52" s="127"/>
      <c r="AE52" s="127"/>
      <c r="AF52" s="127"/>
      <c r="AG52" s="127"/>
      <c r="AH52" s="127"/>
      <c r="AI52" s="127"/>
      <c r="AJ52" s="127"/>
      <c r="AK52" s="127"/>
      <c r="AL52" s="127"/>
      <c r="AM52" s="127"/>
      <c r="AN52" s="127"/>
      <c r="AO52" s="127"/>
      <c r="AP52" s="127"/>
      <c r="AQ52" s="127"/>
      <c r="AR52" s="127"/>
      <c r="AS52" s="127"/>
      <c r="AT52" s="126"/>
    </row>
    <row r="53" spans="2:46" ht="15" customHeight="1">
      <c r="B53" s="125"/>
      <c r="C53" s="310">
        <f t="shared" si="13"/>
        <v>0</v>
      </c>
      <c r="D53" s="346">
        <v>1</v>
      </c>
      <c r="E53" s="346"/>
      <c r="F53" s="346"/>
      <c r="G53" s="346"/>
      <c r="H53" s="346"/>
      <c r="I53" s="346"/>
      <c r="J53" s="346"/>
      <c r="K53" s="346"/>
      <c r="L53" s="23">
        <f t="shared" si="14"/>
        <v>1</v>
      </c>
      <c r="M53" s="491">
        <v>0</v>
      </c>
      <c r="N53" s="492"/>
      <c r="O53" s="491">
        <v>0</v>
      </c>
      <c r="P53" s="492"/>
      <c r="Q53" s="194"/>
      <c r="R53" s="194"/>
      <c r="S53" s="194"/>
      <c r="T53" s="194"/>
      <c r="U53" s="194"/>
      <c r="V53" s="195"/>
      <c r="W53" s="195"/>
      <c r="X53" s="195"/>
      <c r="Y53" s="195"/>
      <c r="Z53" s="127"/>
      <c r="AA53" s="127"/>
      <c r="AB53" s="127"/>
      <c r="AC53" s="127"/>
      <c r="AD53" s="127"/>
      <c r="AE53" s="127"/>
      <c r="AF53" s="127"/>
      <c r="AG53" s="127"/>
      <c r="AH53" s="127"/>
      <c r="AI53" s="127"/>
      <c r="AJ53" s="127"/>
      <c r="AK53" s="127"/>
      <c r="AL53" s="127"/>
      <c r="AM53" s="127"/>
      <c r="AN53" s="127"/>
      <c r="AO53" s="127"/>
      <c r="AP53" s="127"/>
      <c r="AQ53" s="127"/>
      <c r="AR53" s="127"/>
      <c r="AS53" s="127"/>
      <c r="AT53" s="126"/>
    </row>
    <row r="54" spans="2:46" ht="15" customHeight="1">
      <c r="B54" s="125"/>
      <c r="C54" s="310">
        <f t="shared" si="13"/>
        <v>0</v>
      </c>
      <c r="D54" s="346">
        <v>1</v>
      </c>
      <c r="E54" s="346"/>
      <c r="F54" s="346"/>
      <c r="G54" s="346"/>
      <c r="H54" s="346"/>
      <c r="I54" s="346"/>
      <c r="J54" s="346"/>
      <c r="K54" s="346"/>
      <c r="L54" s="23">
        <f t="shared" si="14"/>
        <v>1</v>
      </c>
      <c r="M54" s="491">
        <v>0</v>
      </c>
      <c r="N54" s="492"/>
      <c r="O54" s="491">
        <v>0</v>
      </c>
      <c r="P54" s="492"/>
      <c r="Q54" s="194"/>
      <c r="R54" s="194"/>
      <c r="S54" s="194"/>
      <c r="T54" s="194"/>
      <c r="U54" s="194"/>
      <c r="V54" s="195"/>
      <c r="W54" s="195"/>
      <c r="X54" s="195"/>
      <c r="Y54" s="195"/>
      <c r="Z54" s="127"/>
      <c r="AA54" s="127"/>
      <c r="AB54" s="127"/>
      <c r="AC54" s="127"/>
      <c r="AD54" s="127"/>
      <c r="AE54" s="127"/>
      <c r="AF54" s="127"/>
      <c r="AG54" s="127"/>
      <c r="AH54" s="127"/>
      <c r="AI54" s="127"/>
      <c r="AJ54" s="127"/>
      <c r="AK54" s="127"/>
      <c r="AL54" s="127"/>
      <c r="AM54" s="127"/>
      <c r="AN54" s="127"/>
      <c r="AO54" s="127"/>
      <c r="AP54" s="127"/>
      <c r="AQ54" s="127"/>
      <c r="AR54" s="127"/>
      <c r="AS54" s="127"/>
      <c r="AT54" s="126"/>
    </row>
    <row r="55" spans="2:46" ht="15" customHeight="1">
      <c r="B55" s="125"/>
      <c r="C55" s="310">
        <f t="shared" si="13"/>
        <v>0</v>
      </c>
      <c r="D55" s="346">
        <v>1</v>
      </c>
      <c r="E55" s="346"/>
      <c r="F55" s="346"/>
      <c r="G55" s="346"/>
      <c r="H55" s="346"/>
      <c r="I55" s="346"/>
      <c r="J55" s="346"/>
      <c r="K55" s="346"/>
      <c r="L55" s="23">
        <f t="shared" si="14"/>
        <v>1</v>
      </c>
      <c r="M55" s="491">
        <v>0</v>
      </c>
      <c r="N55" s="492"/>
      <c r="O55" s="491">
        <v>0</v>
      </c>
      <c r="P55" s="492"/>
      <c r="Q55" s="194"/>
      <c r="R55" s="194"/>
      <c r="S55" s="194"/>
      <c r="T55" s="194"/>
      <c r="U55" s="194"/>
      <c r="V55" s="195"/>
      <c r="W55" s="195"/>
      <c r="X55" s="195"/>
      <c r="Y55" s="195"/>
      <c r="Z55" s="127"/>
      <c r="AA55" s="127"/>
      <c r="AB55" s="127"/>
      <c r="AC55" s="127"/>
      <c r="AD55" s="127"/>
      <c r="AE55" s="127"/>
      <c r="AF55" s="127"/>
      <c r="AG55" s="127"/>
      <c r="AH55" s="127"/>
      <c r="AI55" s="127"/>
      <c r="AJ55" s="127"/>
      <c r="AK55" s="127"/>
      <c r="AL55" s="127"/>
      <c r="AM55" s="127"/>
      <c r="AN55" s="127"/>
      <c r="AO55" s="127"/>
      <c r="AP55" s="127"/>
      <c r="AQ55" s="127"/>
      <c r="AR55" s="127"/>
      <c r="AS55" s="127"/>
      <c r="AT55" s="126"/>
    </row>
    <row r="56" spans="2:46" ht="15" customHeight="1">
      <c r="B56" s="125"/>
      <c r="C56" s="310">
        <f t="shared" si="13"/>
        <v>0</v>
      </c>
      <c r="D56" s="346">
        <v>1</v>
      </c>
      <c r="E56" s="346"/>
      <c r="F56" s="346"/>
      <c r="G56" s="346"/>
      <c r="H56" s="346"/>
      <c r="I56" s="346"/>
      <c r="J56" s="346"/>
      <c r="K56" s="346"/>
      <c r="L56" s="23">
        <f t="shared" si="14"/>
        <v>1</v>
      </c>
      <c r="M56" s="491">
        <v>0</v>
      </c>
      <c r="N56" s="492"/>
      <c r="O56" s="491">
        <v>0</v>
      </c>
      <c r="P56" s="492"/>
      <c r="Q56" s="194"/>
      <c r="R56" s="194"/>
      <c r="S56" s="194"/>
      <c r="T56" s="194"/>
      <c r="U56" s="194"/>
      <c r="V56" s="195"/>
      <c r="W56" s="195"/>
      <c r="X56" s="195"/>
      <c r="Y56" s="195"/>
      <c r="Z56" s="127"/>
      <c r="AA56" s="127"/>
      <c r="AB56" s="127"/>
      <c r="AC56" s="127"/>
      <c r="AD56" s="127"/>
      <c r="AE56" s="127"/>
      <c r="AF56" s="127"/>
      <c r="AG56" s="127"/>
      <c r="AH56" s="127"/>
      <c r="AI56" s="127"/>
      <c r="AJ56" s="127"/>
      <c r="AK56" s="127"/>
      <c r="AL56" s="127"/>
      <c r="AM56" s="127"/>
      <c r="AN56" s="127"/>
      <c r="AO56" s="127"/>
      <c r="AP56" s="127"/>
      <c r="AQ56" s="127"/>
      <c r="AR56" s="127"/>
      <c r="AS56" s="127"/>
      <c r="AT56" s="126"/>
    </row>
    <row r="57" spans="2:46" ht="15" customHeight="1">
      <c r="B57" s="125"/>
      <c r="C57" s="310">
        <f t="shared" si="13"/>
        <v>0</v>
      </c>
      <c r="D57" s="346">
        <v>1</v>
      </c>
      <c r="E57" s="346"/>
      <c r="F57" s="346"/>
      <c r="G57" s="346"/>
      <c r="H57" s="346"/>
      <c r="I57" s="346"/>
      <c r="J57" s="346"/>
      <c r="K57" s="346"/>
      <c r="L57" s="23">
        <f t="shared" si="14"/>
        <v>1</v>
      </c>
      <c r="M57" s="491">
        <v>0</v>
      </c>
      <c r="N57" s="492"/>
      <c r="O57" s="491">
        <v>0</v>
      </c>
      <c r="P57" s="492"/>
      <c r="Q57" s="194"/>
      <c r="R57" s="194"/>
      <c r="S57" s="194"/>
      <c r="T57" s="194"/>
      <c r="U57" s="194"/>
      <c r="V57" s="195"/>
      <c r="W57" s="195"/>
      <c r="X57" s="195"/>
      <c r="Y57" s="195"/>
      <c r="Z57" s="127"/>
      <c r="AA57" s="127"/>
      <c r="AB57" s="127"/>
      <c r="AC57" s="127"/>
      <c r="AD57" s="127"/>
      <c r="AE57" s="127"/>
      <c r="AF57" s="127"/>
      <c r="AG57" s="127"/>
      <c r="AH57" s="127"/>
      <c r="AI57" s="127"/>
      <c r="AJ57" s="127"/>
      <c r="AK57" s="127"/>
      <c r="AL57" s="127"/>
      <c r="AM57" s="127"/>
      <c r="AN57" s="127"/>
      <c r="AO57" s="127"/>
      <c r="AP57" s="127"/>
      <c r="AQ57" s="127"/>
      <c r="AR57" s="127"/>
      <c r="AS57" s="127"/>
      <c r="AT57" s="126"/>
    </row>
    <row r="58" spans="2:46" ht="15" customHeight="1">
      <c r="B58" s="125"/>
      <c r="C58" s="310">
        <f t="shared" si="13"/>
        <v>0</v>
      </c>
      <c r="D58" s="346">
        <v>1</v>
      </c>
      <c r="E58" s="346"/>
      <c r="F58" s="346"/>
      <c r="G58" s="346"/>
      <c r="H58" s="346"/>
      <c r="I58" s="346"/>
      <c r="J58" s="346"/>
      <c r="K58" s="346"/>
      <c r="L58" s="23">
        <f t="shared" si="14"/>
        <v>1</v>
      </c>
      <c r="M58" s="491">
        <v>0</v>
      </c>
      <c r="N58" s="492"/>
      <c r="O58" s="491">
        <v>0</v>
      </c>
      <c r="P58" s="492"/>
      <c r="Q58" s="194"/>
      <c r="R58" s="194"/>
      <c r="S58" s="194"/>
      <c r="T58" s="194"/>
      <c r="U58" s="194"/>
      <c r="V58" s="195"/>
      <c r="W58" s="195"/>
      <c r="X58" s="195"/>
      <c r="Y58" s="195"/>
      <c r="Z58" s="127"/>
      <c r="AA58" s="127"/>
      <c r="AB58" s="127"/>
      <c r="AC58" s="127"/>
      <c r="AD58" s="127"/>
      <c r="AE58" s="127"/>
      <c r="AF58" s="127"/>
      <c r="AG58" s="127"/>
      <c r="AH58" s="127"/>
      <c r="AI58" s="127"/>
      <c r="AJ58" s="127"/>
      <c r="AK58" s="127"/>
      <c r="AL58" s="127"/>
      <c r="AM58" s="127"/>
      <c r="AN58" s="127"/>
      <c r="AO58" s="127"/>
      <c r="AP58" s="127"/>
      <c r="AQ58" s="127"/>
      <c r="AR58" s="127"/>
      <c r="AS58" s="127"/>
      <c r="AT58" s="126"/>
    </row>
    <row r="59" spans="2:46" ht="15" customHeight="1">
      <c r="B59" s="125"/>
      <c r="C59" s="310">
        <f t="shared" si="13"/>
        <v>0</v>
      </c>
      <c r="D59" s="346">
        <v>1</v>
      </c>
      <c r="E59" s="346"/>
      <c r="F59" s="346"/>
      <c r="G59" s="346"/>
      <c r="H59" s="346"/>
      <c r="I59" s="346"/>
      <c r="J59" s="346"/>
      <c r="K59" s="346"/>
      <c r="L59" s="23">
        <f t="shared" si="14"/>
        <v>1</v>
      </c>
      <c r="M59" s="491">
        <v>0</v>
      </c>
      <c r="N59" s="492"/>
      <c r="O59" s="491">
        <v>0</v>
      </c>
      <c r="P59" s="492"/>
      <c r="Q59" s="194"/>
      <c r="R59" s="194"/>
      <c r="S59" s="194"/>
      <c r="T59" s="194"/>
      <c r="U59" s="194"/>
      <c r="V59" s="195"/>
      <c r="W59" s="195"/>
      <c r="X59" s="195"/>
      <c r="Y59" s="195"/>
      <c r="Z59" s="127"/>
      <c r="AA59" s="127"/>
      <c r="AB59" s="127"/>
      <c r="AC59" s="127"/>
      <c r="AD59" s="127"/>
      <c r="AE59" s="127"/>
      <c r="AF59" s="127"/>
      <c r="AG59" s="127"/>
      <c r="AH59" s="127"/>
      <c r="AI59" s="127"/>
      <c r="AJ59" s="127"/>
      <c r="AK59" s="127"/>
      <c r="AL59" s="127"/>
      <c r="AM59" s="127"/>
      <c r="AN59" s="127"/>
      <c r="AO59" s="127"/>
      <c r="AP59" s="127"/>
      <c r="AQ59" s="127"/>
      <c r="AR59" s="127"/>
      <c r="AS59" s="127"/>
      <c r="AT59" s="126"/>
    </row>
    <row r="60" spans="2:46" ht="15" customHeight="1">
      <c r="B60" s="125"/>
      <c r="C60" s="310">
        <f t="shared" si="13"/>
        <v>0</v>
      </c>
      <c r="D60" s="346">
        <v>1</v>
      </c>
      <c r="E60" s="346"/>
      <c r="F60" s="346"/>
      <c r="G60" s="346"/>
      <c r="H60" s="346"/>
      <c r="I60" s="346"/>
      <c r="J60" s="346"/>
      <c r="K60" s="346"/>
      <c r="L60" s="23">
        <f t="shared" si="14"/>
        <v>1</v>
      </c>
      <c r="M60" s="491">
        <v>0</v>
      </c>
      <c r="N60" s="492"/>
      <c r="O60" s="491">
        <v>0</v>
      </c>
      <c r="P60" s="492"/>
      <c r="Q60" s="194"/>
      <c r="R60" s="194"/>
      <c r="S60" s="194"/>
      <c r="T60" s="194"/>
      <c r="U60" s="194"/>
      <c r="V60" s="195"/>
      <c r="W60" s="195"/>
      <c r="X60" s="195"/>
      <c r="Y60" s="195"/>
      <c r="Z60" s="127"/>
      <c r="AA60" s="127"/>
      <c r="AB60" s="127"/>
      <c r="AC60" s="127"/>
      <c r="AD60" s="127"/>
      <c r="AE60" s="127"/>
      <c r="AF60" s="127"/>
      <c r="AG60" s="127"/>
      <c r="AH60" s="127"/>
      <c r="AI60" s="127"/>
      <c r="AJ60" s="127"/>
      <c r="AK60" s="127"/>
      <c r="AL60" s="127"/>
      <c r="AM60" s="127"/>
      <c r="AN60" s="127"/>
      <c r="AO60" s="127"/>
      <c r="AP60" s="127"/>
      <c r="AQ60" s="127"/>
      <c r="AR60" s="127"/>
      <c r="AS60" s="127"/>
      <c r="AT60" s="126"/>
    </row>
    <row r="61" spans="2:46" ht="15" customHeight="1">
      <c r="B61" s="125"/>
      <c r="C61" s="310">
        <f t="shared" si="13"/>
        <v>0</v>
      </c>
      <c r="D61" s="346">
        <v>1</v>
      </c>
      <c r="E61" s="346"/>
      <c r="F61" s="346"/>
      <c r="G61" s="346"/>
      <c r="H61" s="346"/>
      <c r="I61" s="346"/>
      <c r="J61" s="346"/>
      <c r="K61" s="346"/>
      <c r="L61" s="23">
        <f t="shared" si="14"/>
        <v>1</v>
      </c>
      <c r="M61" s="491">
        <v>0</v>
      </c>
      <c r="N61" s="492"/>
      <c r="O61" s="491">
        <v>0</v>
      </c>
      <c r="P61" s="492"/>
      <c r="Q61" s="194"/>
      <c r="R61" s="194"/>
      <c r="S61" s="194"/>
      <c r="T61" s="194"/>
      <c r="U61" s="194"/>
      <c r="V61" s="195"/>
      <c r="W61" s="195"/>
      <c r="X61" s="195"/>
      <c r="Y61" s="195"/>
      <c r="Z61" s="127"/>
      <c r="AA61" s="127"/>
      <c r="AB61" s="127"/>
      <c r="AC61" s="127"/>
      <c r="AD61" s="127"/>
      <c r="AE61" s="127"/>
      <c r="AF61" s="127"/>
      <c r="AG61" s="127"/>
      <c r="AH61" s="127"/>
      <c r="AI61" s="127"/>
      <c r="AJ61" s="127"/>
      <c r="AK61" s="127"/>
      <c r="AL61" s="127"/>
      <c r="AM61" s="127"/>
      <c r="AN61" s="127"/>
      <c r="AO61" s="127"/>
      <c r="AP61" s="127"/>
      <c r="AQ61" s="127"/>
      <c r="AR61" s="127"/>
      <c r="AS61" s="127"/>
      <c r="AT61" s="126"/>
    </row>
    <row r="62" spans="2:46" ht="15" customHeight="1">
      <c r="B62" s="125"/>
      <c r="C62" s="310">
        <f t="shared" si="13"/>
        <v>0</v>
      </c>
      <c r="D62" s="346">
        <v>1</v>
      </c>
      <c r="E62" s="346"/>
      <c r="F62" s="346"/>
      <c r="G62" s="346"/>
      <c r="H62" s="346"/>
      <c r="I62" s="346"/>
      <c r="J62" s="346"/>
      <c r="K62" s="346"/>
      <c r="L62" s="23">
        <f t="shared" si="14"/>
        <v>1</v>
      </c>
      <c r="M62" s="491">
        <v>0</v>
      </c>
      <c r="N62" s="492"/>
      <c r="O62" s="491">
        <v>0</v>
      </c>
      <c r="P62" s="492"/>
      <c r="Q62" s="194"/>
      <c r="R62" s="194"/>
      <c r="S62" s="194"/>
      <c r="T62" s="194"/>
      <c r="U62" s="194"/>
      <c r="V62" s="195"/>
      <c r="W62" s="195"/>
      <c r="X62" s="195"/>
      <c r="Y62" s="195"/>
      <c r="Z62" s="127"/>
      <c r="AA62" s="127"/>
      <c r="AB62" s="127"/>
      <c r="AC62" s="127"/>
      <c r="AD62" s="127"/>
      <c r="AE62" s="127"/>
      <c r="AF62" s="127"/>
      <c r="AG62" s="127"/>
      <c r="AH62" s="127"/>
      <c r="AI62" s="127"/>
      <c r="AJ62" s="127"/>
      <c r="AK62" s="127"/>
      <c r="AL62" s="127"/>
      <c r="AM62" s="127"/>
      <c r="AN62" s="127"/>
      <c r="AO62" s="127"/>
      <c r="AP62" s="127"/>
      <c r="AQ62" s="127"/>
      <c r="AR62" s="127"/>
      <c r="AS62" s="127"/>
      <c r="AT62" s="126"/>
    </row>
    <row r="63" spans="2:46" ht="15" customHeight="1">
      <c r="B63" s="125"/>
      <c r="C63" s="310">
        <f t="shared" si="13"/>
        <v>0</v>
      </c>
      <c r="D63" s="346">
        <v>1</v>
      </c>
      <c r="E63" s="346"/>
      <c r="F63" s="346"/>
      <c r="G63" s="346"/>
      <c r="H63" s="346"/>
      <c r="I63" s="346"/>
      <c r="J63" s="346"/>
      <c r="K63" s="346"/>
      <c r="L63" s="23">
        <f t="shared" si="14"/>
        <v>1</v>
      </c>
      <c r="M63" s="491">
        <v>0</v>
      </c>
      <c r="N63" s="492"/>
      <c r="O63" s="491">
        <v>0</v>
      </c>
      <c r="P63" s="492"/>
      <c r="Q63" s="194"/>
      <c r="R63" s="194"/>
      <c r="S63" s="194"/>
      <c r="T63" s="194"/>
      <c r="U63" s="194"/>
      <c r="V63" s="195"/>
      <c r="W63" s="195"/>
      <c r="X63" s="195"/>
      <c r="Y63" s="195"/>
      <c r="Z63" s="127"/>
      <c r="AA63" s="127"/>
      <c r="AB63" s="127"/>
      <c r="AC63" s="127"/>
      <c r="AD63" s="127"/>
      <c r="AE63" s="127"/>
      <c r="AF63" s="127"/>
      <c r="AG63" s="127"/>
      <c r="AH63" s="127"/>
      <c r="AI63" s="127"/>
      <c r="AJ63" s="127"/>
      <c r="AK63" s="127"/>
      <c r="AL63" s="127"/>
      <c r="AM63" s="127"/>
      <c r="AN63" s="127"/>
      <c r="AO63" s="127"/>
      <c r="AP63" s="127"/>
      <c r="AQ63" s="127"/>
      <c r="AR63" s="127"/>
      <c r="AS63" s="127"/>
      <c r="AT63" s="126"/>
    </row>
    <row r="64" spans="2:46" ht="15" customHeight="1">
      <c r="B64" s="125"/>
      <c r="C64" s="310">
        <f t="shared" si="13"/>
        <v>0</v>
      </c>
      <c r="D64" s="346">
        <v>1</v>
      </c>
      <c r="E64" s="346"/>
      <c r="F64" s="346"/>
      <c r="G64" s="346"/>
      <c r="H64" s="346"/>
      <c r="I64" s="346"/>
      <c r="J64" s="346"/>
      <c r="K64" s="346"/>
      <c r="L64" s="23">
        <f t="shared" si="14"/>
        <v>1</v>
      </c>
      <c r="M64" s="491">
        <v>0</v>
      </c>
      <c r="N64" s="492"/>
      <c r="O64" s="491">
        <v>0</v>
      </c>
      <c r="P64" s="492"/>
      <c r="Q64" s="194"/>
      <c r="R64" s="194"/>
      <c r="S64" s="194"/>
      <c r="T64" s="194"/>
      <c r="U64" s="194"/>
      <c r="V64" s="195"/>
      <c r="W64" s="195"/>
      <c r="X64" s="195"/>
      <c r="Y64" s="195"/>
      <c r="Z64" s="127"/>
      <c r="AA64" s="127"/>
      <c r="AB64" s="127"/>
      <c r="AC64" s="127"/>
      <c r="AD64" s="127"/>
      <c r="AE64" s="127"/>
      <c r="AF64" s="127"/>
      <c r="AG64" s="127"/>
      <c r="AH64" s="127"/>
      <c r="AI64" s="127"/>
      <c r="AJ64" s="127"/>
      <c r="AK64" s="127"/>
      <c r="AL64" s="127"/>
      <c r="AM64" s="127"/>
      <c r="AN64" s="127"/>
      <c r="AO64" s="127"/>
      <c r="AP64" s="127"/>
      <c r="AQ64" s="127"/>
      <c r="AR64" s="127"/>
      <c r="AS64" s="127"/>
      <c r="AT64" s="126"/>
    </row>
    <row r="65" spans="2:46" ht="15" customHeight="1">
      <c r="B65" s="125"/>
      <c r="C65" s="310">
        <f t="shared" si="13"/>
        <v>0</v>
      </c>
      <c r="D65" s="346">
        <v>1</v>
      </c>
      <c r="E65" s="346"/>
      <c r="F65" s="346"/>
      <c r="G65" s="346"/>
      <c r="H65" s="346"/>
      <c r="I65" s="346"/>
      <c r="J65" s="346"/>
      <c r="K65" s="346"/>
      <c r="L65" s="23">
        <f t="shared" si="14"/>
        <v>1</v>
      </c>
      <c r="M65" s="491">
        <v>0</v>
      </c>
      <c r="N65" s="492"/>
      <c r="O65" s="491">
        <v>0</v>
      </c>
      <c r="P65" s="492"/>
      <c r="Q65" s="194"/>
      <c r="R65" s="194"/>
      <c r="S65" s="194"/>
      <c r="T65" s="194"/>
      <c r="U65" s="194"/>
      <c r="V65" s="195"/>
      <c r="W65" s="195"/>
      <c r="X65" s="195"/>
      <c r="Y65" s="195"/>
      <c r="Z65" s="127"/>
      <c r="AA65" s="127"/>
      <c r="AB65" s="127"/>
      <c r="AC65" s="127"/>
      <c r="AD65" s="127"/>
      <c r="AE65" s="127"/>
      <c r="AF65" s="127"/>
      <c r="AG65" s="127"/>
      <c r="AH65" s="127"/>
      <c r="AI65" s="127"/>
      <c r="AJ65" s="127"/>
      <c r="AK65" s="127"/>
      <c r="AL65" s="127"/>
      <c r="AM65" s="127"/>
      <c r="AN65" s="127"/>
      <c r="AO65" s="127"/>
      <c r="AP65" s="127"/>
      <c r="AQ65" s="127"/>
      <c r="AR65" s="127"/>
      <c r="AS65" s="127"/>
      <c r="AT65" s="126"/>
    </row>
    <row r="66" spans="2:46" ht="15" customHeight="1">
      <c r="B66" s="125"/>
      <c r="C66" s="310">
        <f t="shared" si="13"/>
        <v>0</v>
      </c>
      <c r="D66" s="346">
        <v>1</v>
      </c>
      <c r="E66" s="346"/>
      <c r="F66" s="346"/>
      <c r="G66" s="346"/>
      <c r="H66" s="346"/>
      <c r="I66" s="346"/>
      <c r="J66" s="346"/>
      <c r="K66" s="346"/>
      <c r="L66" s="23">
        <f t="shared" si="14"/>
        <v>1</v>
      </c>
      <c r="M66" s="491">
        <v>0</v>
      </c>
      <c r="N66" s="492"/>
      <c r="O66" s="491">
        <v>0</v>
      </c>
      <c r="P66" s="492"/>
      <c r="Q66" s="194"/>
      <c r="R66" s="194"/>
      <c r="S66" s="194"/>
      <c r="T66" s="194"/>
      <c r="U66" s="194"/>
      <c r="V66" s="195"/>
      <c r="W66" s="195"/>
      <c r="X66" s="195"/>
      <c r="Y66" s="195"/>
      <c r="Z66" s="127"/>
      <c r="AA66" s="127"/>
      <c r="AB66" s="127"/>
      <c r="AC66" s="127"/>
      <c r="AD66" s="127"/>
      <c r="AE66" s="127"/>
      <c r="AF66" s="127"/>
      <c r="AG66" s="127"/>
      <c r="AH66" s="127"/>
      <c r="AI66" s="127"/>
      <c r="AJ66" s="127"/>
      <c r="AK66" s="127"/>
      <c r="AL66" s="127"/>
      <c r="AM66" s="127"/>
      <c r="AN66" s="127"/>
      <c r="AO66" s="127"/>
      <c r="AP66" s="127"/>
      <c r="AQ66" s="127"/>
      <c r="AR66" s="127"/>
      <c r="AS66" s="127"/>
      <c r="AT66" s="126"/>
    </row>
    <row r="67" spans="2:46" ht="15.75" thickBot="1">
      <c r="B67" s="129"/>
      <c r="C67" s="196"/>
      <c r="D67" s="130"/>
      <c r="E67" s="130"/>
      <c r="F67" s="130"/>
      <c r="G67" s="130"/>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1"/>
    </row>
  </sheetData>
  <sheetProtection sheet="1" objects="1" scenarios="1"/>
  <mergeCells count="61">
    <mergeCell ref="M57:N57"/>
    <mergeCell ref="M46:N46"/>
    <mergeCell ref="M49:N49"/>
    <mergeCell ref="M55:N55"/>
    <mergeCell ref="M56:N56"/>
    <mergeCell ref="M53:N53"/>
    <mergeCell ref="M54:N54"/>
    <mergeCell ref="M66:N66"/>
    <mergeCell ref="M58:N58"/>
    <mergeCell ref="M59:N59"/>
    <mergeCell ref="M60:N60"/>
    <mergeCell ref="M62:N62"/>
    <mergeCell ref="M63:N63"/>
    <mergeCell ref="M64:N64"/>
    <mergeCell ref="M65:N65"/>
    <mergeCell ref="M61:N61"/>
    <mergeCell ref="AN3:AO3"/>
    <mergeCell ref="AJ7:AL7"/>
    <mergeCell ref="AG7:AI7"/>
    <mergeCell ref="AD7:AF7"/>
    <mergeCell ref="M44:N44"/>
    <mergeCell ref="AN7:AN8"/>
    <mergeCell ref="C5:P5"/>
    <mergeCell ref="D7:P7"/>
    <mergeCell ref="M41:N41"/>
    <mergeCell ref="Q7:AC7"/>
    <mergeCell ref="M42:N42"/>
    <mergeCell ref="M43:N43"/>
    <mergeCell ref="O41:P41"/>
    <mergeCell ref="O42:P42"/>
    <mergeCell ref="O43:P43"/>
    <mergeCell ref="C39:P39"/>
    <mergeCell ref="M45:N45"/>
    <mergeCell ref="M47:N47"/>
    <mergeCell ref="M51:N51"/>
    <mergeCell ref="M50:N50"/>
    <mergeCell ref="M52:N52"/>
    <mergeCell ref="M48:N48"/>
    <mergeCell ref="O51:P51"/>
    <mergeCell ref="O52:P52"/>
    <mergeCell ref="O53:P53"/>
    <mergeCell ref="O44:P44"/>
    <mergeCell ref="O45:P45"/>
    <mergeCell ref="O46:P46"/>
    <mergeCell ref="O47:P47"/>
    <mergeCell ref="O48:P48"/>
    <mergeCell ref="O49:P49"/>
    <mergeCell ref="O50:P50"/>
    <mergeCell ref="O64:P64"/>
    <mergeCell ref="O65:P65"/>
    <mergeCell ref="O66:P66"/>
    <mergeCell ref="O59:P59"/>
    <mergeCell ref="O60:P60"/>
    <mergeCell ref="O61:P61"/>
    <mergeCell ref="O62:P62"/>
    <mergeCell ref="O63:P63"/>
    <mergeCell ref="O54:P54"/>
    <mergeCell ref="O55:P55"/>
    <mergeCell ref="O56:P56"/>
    <mergeCell ref="O57:P57"/>
    <mergeCell ref="O58:P58"/>
  </mergeCells>
  <dataValidations count="3">
    <dataValidation type="whole" operator="greaterThanOrEqual" allowBlank="1" showInputMessage="1" showErrorMessage="1" errorTitle="Amortissement incorrect" error="L'amortissement doit être compris entre 1 et 20 ans." sqref="AN9:AN33">
      <formula1>0</formula1>
    </dataValidation>
    <dataValidation type="decimal" allowBlank="1" showInputMessage="1" showErrorMessage="1" errorTitle="Eligibilité incorrecte !" error="L'égibilité de l'investissement au CIR se calcule au prorata de l'utilisation de l'investissement pour de la recherche. La valeur doit être comprise entre 0 et 100%." sqref="M42:M66 O42:O66">
      <formula1>0</formula1>
      <formula2>1</formula2>
    </dataValidation>
    <dataValidation type="decimal" allowBlank="1" showInputMessage="1" showErrorMessage="1" errorTitle="Valeur incorrecte !" error="La valeur doit être comprise entre 0 et 100%." sqref="D42:K66">
      <formula1>0</formula1>
      <formula2>100</formula2>
    </dataValidation>
  </dataValidation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sheetPr codeName="Feuil23">
    <tabColor rgb="FF00B050"/>
  </sheetPr>
  <dimension ref="B1:BJ121"/>
  <sheetViews>
    <sheetView showGridLines="0" showRowColHeaders="0" zoomScale="70" zoomScaleNormal="70" workbookViewId="0">
      <selection activeCell="B2" sqref="B2"/>
    </sheetView>
  </sheetViews>
  <sheetFormatPr baseColWidth="10" defaultColWidth="11.5703125" defaultRowHeight="15"/>
  <cols>
    <col min="1" max="1" width="3.5703125" customWidth="1"/>
    <col min="2" max="2" width="41.7109375" customWidth="1"/>
  </cols>
  <sheetData>
    <row r="1" spans="2:62" s="76" customFormat="1"/>
    <row r="2" spans="2:62" s="76" customFormat="1">
      <c r="B2" s="106" t="s">
        <v>285</v>
      </c>
    </row>
    <row r="3" spans="2:62" s="76" customFormat="1"/>
    <row r="4" spans="2:62" s="76" customFormat="1">
      <c r="B4" s="148"/>
      <c r="C4" s="408" t="s">
        <v>188</v>
      </c>
      <c r="D4" s="409"/>
      <c r="E4" s="409"/>
      <c r="F4" s="409"/>
      <c r="G4" s="409"/>
      <c r="H4" s="409"/>
      <c r="I4" s="409"/>
      <c r="J4" s="410"/>
    </row>
    <row r="5" spans="2:62" s="76" customFormat="1">
      <c r="B5" s="148"/>
      <c r="C5" s="505" t="s">
        <v>19</v>
      </c>
      <c r="D5" s="506"/>
      <c r="E5" s="505" t="s">
        <v>20</v>
      </c>
      <c r="F5" s="506"/>
      <c r="G5" s="505" t="s">
        <v>32</v>
      </c>
      <c r="H5" s="506"/>
      <c r="I5" s="505" t="s">
        <v>33</v>
      </c>
      <c r="J5" s="506"/>
    </row>
    <row r="6" spans="2:62" s="76" customFormat="1" ht="60">
      <c r="B6" s="140" t="s">
        <v>34</v>
      </c>
      <c r="C6" s="140" t="s">
        <v>245</v>
      </c>
      <c r="D6" s="140" t="s">
        <v>258</v>
      </c>
      <c r="E6" s="140" t="s">
        <v>245</v>
      </c>
      <c r="F6" s="140" t="s">
        <v>258</v>
      </c>
      <c r="G6" s="140" t="s">
        <v>245</v>
      </c>
      <c r="H6" s="140" t="s">
        <v>258</v>
      </c>
      <c r="I6" s="140" t="s">
        <v>245</v>
      </c>
      <c r="J6" s="140" t="s">
        <v>258</v>
      </c>
    </row>
    <row r="7" spans="2:62" s="76" customFormat="1">
      <c r="B7" s="90" t="str">
        <f>CONFIG!C14</f>
        <v>Activité / Projet 1</v>
      </c>
      <c r="C7" s="89">
        <f>IF(ISBLANK(CONFIG!D27),CONFIG!D14,CONFIG!D27)</f>
        <v>0</v>
      </c>
      <c r="D7" s="89">
        <f>IF(ISBLANK(CONFIG!E27),CONFIG!E14,CONFIG!E27)</f>
        <v>0</v>
      </c>
      <c r="E7" s="89">
        <f>IF(ISBLANK(CONFIG!F27),C7,CONFIG!F27)</f>
        <v>0</v>
      </c>
      <c r="F7" s="89">
        <f>IF(ISBLANK(CONFIG!G27),D7,CONFIG!G27)</f>
        <v>0</v>
      </c>
      <c r="G7" s="89">
        <f>IF(ISBLANK(CONFIG!H27),E7,CONFIG!H27)</f>
        <v>0</v>
      </c>
      <c r="H7" s="89">
        <f>IF(ISBLANK(CONFIG!I27),F7,CONFIG!I27)</f>
        <v>0</v>
      </c>
      <c r="I7" s="89">
        <f>IF(ISBLANK(CONFIG!J27),G7,CONFIG!J27)</f>
        <v>0</v>
      </c>
      <c r="J7" s="89">
        <f>IF(ISBLANK(CONFIG!K27),H7,CONFIG!K27)</f>
        <v>0</v>
      </c>
    </row>
    <row r="8" spans="2:62" s="76" customFormat="1">
      <c r="B8" s="90" t="str">
        <f>CONFIG!C15</f>
        <v>Activité / Projet 2</v>
      </c>
      <c r="C8" s="89">
        <f>IF(ISBLANK(CONFIG!D28),CONFIG!D15,CONFIG!D28)</f>
        <v>0</v>
      </c>
      <c r="D8" s="89">
        <f>IF(ISBLANK(CONFIG!E28),CONFIG!E15,CONFIG!E28)</f>
        <v>0</v>
      </c>
      <c r="E8" s="89">
        <f>IF(ISBLANK(CONFIG!F28),C8,CONFIG!F28)</f>
        <v>0</v>
      </c>
      <c r="F8" s="89">
        <f>IF(ISBLANK(CONFIG!G28),D8,CONFIG!G28)</f>
        <v>0</v>
      </c>
      <c r="G8" s="89">
        <f>IF(ISBLANK(CONFIG!H28),E8,CONFIG!H28)</f>
        <v>0</v>
      </c>
      <c r="H8" s="89">
        <f>IF(ISBLANK(CONFIG!I28),F8,CONFIG!I28)</f>
        <v>0</v>
      </c>
      <c r="I8" s="89">
        <f>IF(ISBLANK(CONFIG!J28),G8,CONFIG!J28)</f>
        <v>0</v>
      </c>
      <c r="J8" s="89">
        <f>IF(ISBLANK(CONFIG!K28),H8,CONFIG!K28)</f>
        <v>0</v>
      </c>
    </row>
    <row r="9" spans="2:62" s="76" customFormat="1">
      <c r="B9" s="90" t="str">
        <f>CONFIG!C16</f>
        <v>…</v>
      </c>
      <c r="C9" s="89">
        <f>IF(ISBLANK(CONFIG!D29),CONFIG!D16,CONFIG!D29)</f>
        <v>0</v>
      </c>
      <c r="D9" s="89">
        <f>IF(ISBLANK(CONFIG!E29),CONFIG!E16,CONFIG!E29)</f>
        <v>0</v>
      </c>
      <c r="E9" s="89">
        <f>IF(ISBLANK(CONFIG!F29),C9,CONFIG!F29)</f>
        <v>0</v>
      </c>
      <c r="F9" s="89">
        <f>IF(ISBLANK(CONFIG!G29),D9,CONFIG!G29)</f>
        <v>0</v>
      </c>
      <c r="G9" s="89">
        <f>IF(ISBLANK(CONFIG!H29),E9,CONFIG!H29)</f>
        <v>0</v>
      </c>
      <c r="H9" s="89">
        <f>IF(ISBLANK(CONFIG!I29),F9,CONFIG!I29)</f>
        <v>0</v>
      </c>
      <c r="I9" s="89">
        <f>IF(ISBLANK(CONFIG!J29),G9,CONFIG!J29)</f>
        <v>0</v>
      </c>
      <c r="J9" s="89">
        <f>IF(ISBLANK(CONFIG!K29),H9,CONFIG!K29)</f>
        <v>0</v>
      </c>
    </row>
    <row r="10" spans="2:62" s="76" customFormat="1">
      <c r="B10" s="90">
        <f>CONFIG!C17</f>
        <v>0</v>
      </c>
      <c r="C10" s="89">
        <f>IF(ISBLANK(CONFIG!D30),CONFIG!D17,CONFIG!D30)</f>
        <v>0</v>
      </c>
      <c r="D10" s="89">
        <f>IF(ISBLANK(CONFIG!E30),CONFIG!E17,CONFIG!E30)</f>
        <v>0</v>
      </c>
      <c r="E10" s="89">
        <f>IF(ISBLANK(CONFIG!F30),C10,CONFIG!F30)</f>
        <v>0</v>
      </c>
      <c r="F10" s="89">
        <f>IF(ISBLANK(CONFIG!G30),D10,CONFIG!G30)</f>
        <v>0</v>
      </c>
      <c r="G10" s="89">
        <f>IF(ISBLANK(CONFIG!H30),E10,CONFIG!H30)</f>
        <v>0</v>
      </c>
      <c r="H10" s="89">
        <f>IF(ISBLANK(CONFIG!I30),F10,CONFIG!I30)</f>
        <v>0</v>
      </c>
      <c r="I10" s="89">
        <f>IF(ISBLANK(CONFIG!J30),G10,CONFIG!J30)</f>
        <v>0</v>
      </c>
      <c r="J10" s="89">
        <f>IF(ISBLANK(CONFIG!K30),H10,CONFIG!K30)</f>
        <v>0</v>
      </c>
    </row>
    <row r="11" spans="2:62" s="76" customFormat="1">
      <c r="B11" s="90">
        <f>CONFIG!C18</f>
        <v>0</v>
      </c>
      <c r="C11" s="89">
        <f>IF(ISBLANK(CONFIG!D31),CONFIG!D18,CONFIG!D31)</f>
        <v>0</v>
      </c>
      <c r="D11" s="89">
        <f>IF(ISBLANK(CONFIG!E31),CONFIG!E18,CONFIG!E31)</f>
        <v>0</v>
      </c>
      <c r="E11" s="89">
        <f>IF(ISBLANK(CONFIG!F31),C11,CONFIG!F31)</f>
        <v>0</v>
      </c>
      <c r="F11" s="89">
        <f>IF(ISBLANK(CONFIG!G31),D11,CONFIG!G31)</f>
        <v>0</v>
      </c>
      <c r="G11" s="89">
        <f>IF(ISBLANK(CONFIG!H31),E11,CONFIG!H31)</f>
        <v>0</v>
      </c>
      <c r="H11" s="89">
        <f>IF(ISBLANK(CONFIG!I31),F11,CONFIG!I31)</f>
        <v>0</v>
      </c>
      <c r="I11" s="89">
        <f>IF(ISBLANK(CONFIG!J31),G11,CONFIG!J31)</f>
        <v>0</v>
      </c>
      <c r="J11" s="89">
        <f>IF(ISBLANK(CONFIG!K31),H11,CONFIG!K31)</f>
        <v>0</v>
      </c>
    </row>
    <row r="12" spans="2:62" s="76" customFormat="1">
      <c r="B12" s="90">
        <f>CONFIG!C19</f>
        <v>0</v>
      </c>
      <c r="C12" s="89">
        <f>IF(ISBLANK(CONFIG!D32),CONFIG!D19,CONFIG!D32)</f>
        <v>0</v>
      </c>
      <c r="D12" s="89">
        <f>IF(ISBLANK(CONFIG!E32),CONFIG!E19,CONFIG!E32)</f>
        <v>0</v>
      </c>
      <c r="E12" s="89">
        <f>IF(ISBLANK(CONFIG!F32),C12,CONFIG!F32)</f>
        <v>0</v>
      </c>
      <c r="F12" s="89">
        <f>IF(ISBLANK(CONFIG!G32),D12,CONFIG!G32)</f>
        <v>0</v>
      </c>
      <c r="G12" s="89">
        <f>IF(ISBLANK(CONFIG!H32),E12,CONFIG!H32)</f>
        <v>0</v>
      </c>
      <c r="H12" s="89">
        <f>IF(ISBLANK(CONFIG!I32),F12,CONFIG!I32)</f>
        <v>0</v>
      </c>
      <c r="I12" s="89">
        <f>IF(ISBLANK(CONFIG!J32),G12,CONFIG!J32)</f>
        <v>0</v>
      </c>
      <c r="J12" s="89">
        <f>IF(ISBLANK(CONFIG!K32),H12,CONFIG!K32)</f>
        <v>0</v>
      </c>
    </row>
    <row r="13" spans="2:62" s="76" customFormat="1">
      <c r="B13" s="90">
        <f>CONFIG!C20</f>
        <v>0</v>
      </c>
      <c r="C13" s="89">
        <f>IF(ISBLANK(CONFIG!D33),CONFIG!D20,CONFIG!D33)</f>
        <v>0</v>
      </c>
      <c r="D13" s="89">
        <f>IF(ISBLANK(CONFIG!E33),CONFIG!E20,CONFIG!E33)</f>
        <v>0</v>
      </c>
      <c r="E13" s="89">
        <f>IF(ISBLANK(CONFIG!F33),C13,CONFIG!F33)</f>
        <v>0</v>
      </c>
      <c r="F13" s="89">
        <f>IF(ISBLANK(CONFIG!G33),D13,CONFIG!G33)</f>
        <v>0</v>
      </c>
      <c r="G13" s="89">
        <f>IF(ISBLANK(CONFIG!H33),E13,CONFIG!H33)</f>
        <v>0</v>
      </c>
      <c r="H13" s="89">
        <f>IF(ISBLANK(CONFIG!I33),F13,CONFIG!I33)</f>
        <v>0</v>
      </c>
      <c r="I13" s="89">
        <f>IF(ISBLANK(CONFIG!J33),G13,CONFIG!J33)</f>
        <v>0</v>
      </c>
      <c r="J13" s="89">
        <f>IF(ISBLANK(CONFIG!K33),H13,CONFIG!K33)</f>
        <v>0</v>
      </c>
    </row>
    <row r="14" spans="2:62" s="76" customFormat="1">
      <c r="B14" s="90">
        <f>CONFIG!C21</f>
        <v>0</v>
      </c>
      <c r="C14" s="89">
        <f>IF(ISBLANK(CONFIG!D34),CONFIG!D21,CONFIG!D34)</f>
        <v>0</v>
      </c>
      <c r="D14" s="89">
        <f>IF(ISBLANK(CONFIG!E34),CONFIG!E21,CONFIG!E34)</f>
        <v>0</v>
      </c>
      <c r="E14" s="89">
        <f>IF(ISBLANK(CONFIG!F34),C14,CONFIG!F34)</f>
        <v>0</v>
      </c>
      <c r="F14" s="89">
        <f>IF(ISBLANK(CONFIG!G34),D14,CONFIG!G34)</f>
        <v>0</v>
      </c>
      <c r="G14" s="89">
        <f>IF(ISBLANK(CONFIG!H34),E14,CONFIG!H34)</f>
        <v>0</v>
      </c>
      <c r="H14" s="89">
        <f>IF(ISBLANK(CONFIG!I34),F14,CONFIG!I34)</f>
        <v>0</v>
      </c>
      <c r="I14" s="89">
        <f>IF(ISBLANK(CONFIG!J34),G14,CONFIG!J34)</f>
        <v>0</v>
      </c>
      <c r="J14" s="89">
        <f>IF(ISBLANK(CONFIG!K34),H14,CONFIG!K34)</f>
        <v>0</v>
      </c>
    </row>
    <row r="15" spans="2:62" s="76" customFormat="1"/>
    <row r="16" spans="2:62">
      <c r="B16" s="25"/>
      <c r="C16" s="475" t="s">
        <v>18</v>
      </c>
      <c r="D16" s="476"/>
      <c r="E16" s="476"/>
      <c r="F16" s="476"/>
      <c r="G16" s="476"/>
      <c r="H16" s="476"/>
      <c r="I16" s="476"/>
      <c r="J16" s="476"/>
      <c r="K16" s="476"/>
      <c r="L16" s="476"/>
      <c r="M16" s="476"/>
      <c r="N16" s="476"/>
      <c r="O16" s="473" t="s">
        <v>19</v>
      </c>
      <c r="P16" s="473"/>
      <c r="Q16" s="473"/>
      <c r="R16" s="473"/>
      <c r="S16" s="473"/>
      <c r="T16" s="473"/>
      <c r="U16" s="473"/>
      <c r="V16" s="473"/>
      <c r="W16" s="473"/>
      <c r="X16" s="473"/>
      <c r="Y16" s="473"/>
      <c r="Z16" s="473"/>
      <c r="AA16" s="475" t="s">
        <v>20</v>
      </c>
      <c r="AB16" s="476"/>
      <c r="AC16" s="476"/>
      <c r="AD16" s="476"/>
      <c r="AE16" s="476"/>
      <c r="AF16" s="476"/>
      <c r="AG16" s="476"/>
      <c r="AH16" s="476"/>
      <c r="AI16" s="476"/>
      <c r="AJ16" s="476"/>
      <c r="AK16" s="476"/>
      <c r="AL16" s="476"/>
      <c r="AM16" s="473" t="s">
        <v>32</v>
      </c>
      <c r="AN16" s="473"/>
      <c r="AO16" s="473"/>
      <c r="AP16" s="473"/>
      <c r="AQ16" s="473"/>
      <c r="AR16" s="473"/>
      <c r="AS16" s="473"/>
      <c r="AT16" s="473"/>
      <c r="AU16" s="473"/>
      <c r="AV16" s="473"/>
      <c r="AW16" s="473"/>
      <c r="AX16" s="473"/>
      <c r="AY16" s="473" t="s">
        <v>33</v>
      </c>
      <c r="AZ16" s="473"/>
      <c r="BA16" s="473"/>
      <c r="BB16" s="473"/>
      <c r="BC16" s="473"/>
      <c r="BD16" s="473"/>
      <c r="BE16" s="473"/>
      <c r="BF16" s="473"/>
      <c r="BG16" s="473"/>
      <c r="BH16" s="473"/>
      <c r="BI16" s="473"/>
      <c r="BJ16" s="473"/>
    </row>
    <row r="17" spans="2:62" ht="29.25" customHeight="1">
      <c r="B17" s="79" t="s">
        <v>166</v>
      </c>
      <c r="C17" s="18">
        <f>CONFIG!$D$7</f>
        <v>41640</v>
      </c>
      <c r="D17" s="18">
        <f>DATE(YEAR(C17),MONTH(C17)+1,DAY(C17))</f>
        <v>41671</v>
      </c>
      <c r="E17" s="18">
        <f t="shared" ref="E17:BJ17" si="0">DATE(YEAR(D17),MONTH(D17)+1,DAY(D17))</f>
        <v>41699</v>
      </c>
      <c r="F17" s="18">
        <f t="shared" si="0"/>
        <v>41730</v>
      </c>
      <c r="G17" s="18">
        <f t="shared" si="0"/>
        <v>41760</v>
      </c>
      <c r="H17" s="18">
        <f t="shared" si="0"/>
        <v>41791</v>
      </c>
      <c r="I17" s="18">
        <f t="shared" si="0"/>
        <v>41821</v>
      </c>
      <c r="J17" s="18">
        <f t="shared" si="0"/>
        <v>41852</v>
      </c>
      <c r="K17" s="18">
        <f t="shared" si="0"/>
        <v>41883</v>
      </c>
      <c r="L17" s="18">
        <f t="shared" si="0"/>
        <v>41913</v>
      </c>
      <c r="M17" s="18">
        <f t="shared" si="0"/>
        <v>41944</v>
      </c>
      <c r="N17" s="18">
        <f t="shared" si="0"/>
        <v>41974</v>
      </c>
      <c r="O17" s="18">
        <f t="shared" si="0"/>
        <v>42005</v>
      </c>
      <c r="P17" s="18">
        <f t="shared" si="0"/>
        <v>42036</v>
      </c>
      <c r="Q17" s="18">
        <f t="shared" si="0"/>
        <v>42064</v>
      </c>
      <c r="R17" s="18">
        <f t="shared" si="0"/>
        <v>42095</v>
      </c>
      <c r="S17" s="18">
        <f t="shared" si="0"/>
        <v>42125</v>
      </c>
      <c r="T17" s="18">
        <f t="shared" si="0"/>
        <v>42156</v>
      </c>
      <c r="U17" s="18">
        <f t="shared" si="0"/>
        <v>42186</v>
      </c>
      <c r="V17" s="18">
        <f t="shared" si="0"/>
        <v>42217</v>
      </c>
      <c r="W17" s="18">
        <f t="shared" si="0"/>
        <v>42248</v>
      </c>
      <c r="X17" s="18">
        <f t="shared" si="0"/>
        <v>42278</v>
      </c>
      <c r="Y17" s="18">
        <f t="shared" si="0"/>
        <v>42309</v>
      </c>
      <c r="Z17" s="18">
        <f t="shared" si="0"/>
        <v>42339</v>
      </c>
      <c r="AA17" s="18">
        <f t="shared" si="0"/>
        <v>42370</v>
      </c>
      <c r="AB17" s="18">
        <f t="shared" si="0"/>
        <v>42401</v>
      </c>
      <c r="AC17" s="18">
        <f t="shared" si="0"/>
        <v>42430</v>
      </c>
      <c r="AD17" s="18">
        <f t="shared" si="0"/>
        <v>42461</v>
      </c>
      <c r="AE17" s="18">
        <f t="shared" si="0"/>
        <v>42491</v>
      </c>
      <c r="AF17" s="18">
        <f t="shared" si="0"/>
        <v>42522</v>
      </c>
      <c r="AG17" s="18">
        <f t="shared" si="0"/>
        <v>42552</v>
      </c>
      <c r="AH17" s="18">
        <f t="shared" si="0"/>
        <v>42583</v>
      </c>
      <c r="AI17" s="18">
        <f t="shared" si="0"/>
        <v>42614</v>
      </c>
      <c r="AJ17" s="18">
        <f t="shared" si="0"/>
        <v>42644</v>
      </c>
      <c r="AK17" s="18">
        <f t="shared" si="0"/>
        <v>42675</v>
      </c>
      <c r="AL17" s="18">
        <f t="shared" si="0"/>
        <v>42705</v>
      </c>
      <c r="AM17" s="18">
        <f t="shared" si="0"/>
        <v>42736</v>
      </c>
      <c r="AN17" s="18">
        <f t="shared" si="0"/>
        <v>42767</v>
      </c>
      <c r="AO17" s="18">
        <f t="shared" si="0"/>
        <v>42795</v>
      </c>
      <c r="AP17" s="18">
        <f t="shared" si="0"/>
        <v>42826</v>
      </c>
      <c r="AQ17" s="18">
        <f t="shared" si="0"/>
        <v>42856</v>
      </c>
      <c r="AR17" s="18">
        <f t="shared" si="0"/>
        <v>42887</v>
      </c>
      <c r="AS17" s="18">
        <f t="shared" si="0"/>
        <v>42917</v>
      </c>
      <c r="AT17" s="18">
        <f t="shared" si="0"/>
        <v>42948</v>
      </c>
      <c r="AU17" s="18">
        <f t="shared" si="0"/>
        <v>42979</v>
      </c>
      <c r="AV17" s="18">
        <f t="shared" si="0"/>
        <v>43009</v>
      </c>
      <c r="AW17" s="18">
        <f t="shared" si="0"/>
        <v>43040</v>
      </c>
      <c r="AX17" s="18">
        <f t="shared" si="0"/>
        <v>43070</v>
      </c>
      <c r="AY17" s="18">
        <f t="shared" si="0"/>
        <v>43101</v>
      </c>
      <c r="AZ17" s="18">
        <f t="shared" si="0"/>
        <v>43132</v>
      </c>
      <c r="BA17" s="18">
        <f t="shared" si="0"/>
        <v>43160</v>
      </c>
      <c r="BB17" s="18">
        <f t="shared" si="0"/>
        <v>43191</v>
      </c>
      <c r="BC17" s="18">
        <f t="shared" si="0"/>
        <v>43221</v>
      </c>
      <c r="BD17" s="18">
        <f t="shared" si="0"/>
        <v>43252</v>
      </c>
      <c r="BE17" s="18">
        <f t="shared" si="0"/>
        <v>43282</v>
      </c>
      <c r="BF17" s="18">
        <f t="shared" si="0"/>
        <v>43313</v>
      </c>
      <c r="BG17" s="18">
        <f t="shared" si="0"/>
        <v>43344</v>
      </c>
      <c r="BH17" s="18">
        <f t="shared" si="0"/>
        <v>43374</v>
      </c>
      <c r="BI17" s="18">
        <f t="shared" si="0"/>
        <v>43405</v>
      </c>
      <c r="BJ17" s="18">
        <f t="shared" si="0"/>
        <v>43435</v>
      </c>
    </row>
    <row r="18" spans="2:62">
      <c r="B18" s="310" t="str">
        <f>CONFIG!$C$14</f>
        <v>Activité / Projet 1</v>
      </c>
      <c r="C18" s="378">
        <f>IF(AND(ROUND((C$17-CONFIG!$D$7)/31,0)&gt;=ROUND(CONFIG!$G14,0),CONFIG!$E14&lt;&gt;0),SUM(INDEX(Commandes!$D9:$BK9,,IF((COLUMN(C18)-COLUMN($C18)+1)&gt;(CONFIG!$F14+CONFIG!$G14),(COLUMN(C18)-COLUMN($C18)+1)-(CONFIG!$F14+CONFIG!$G14),0)+1):INDEX(Commandes!$D9:$BK9,,(COLUMN(C18)-COLUMN($C18)+1)-CONFIG!$G14)),0)</f>
        <v>0</v>
      </c>
      <c r="D18" s="378">
        <f>IF(AND(ROUND((D$17-CONFIG!$D$7)/31,0)&gt;=ROUND(CONFIG!$G14,0),CONFIG!$E14&lt;&gt;0),SUM(INDEX(Commandes!$D9:$BK9,,IF((COLUMN(D18)-COLUMN($C18)+1)&gt;(CONFIG!$F14+CONFIG!$G14),(COLUMN(D18)-COLUMN($C18)+1)-(CONFIG!$F14+CONFIG!$G14),0)+1):INDEX(Commandes!$D9:$BK9,,(COLUMN(D18)-COLUMN($C18)+1)-CONFIG!$G14)),0)</f>
        <v>0</v>
      </c>
      <c r="E18" s="378">
        <f>IF(AND(ROUND((E$17-CONFIG!$D$7)/31,0)&gt;=ROUND(CONFIG!$G14,0),CONFIG!$E14&lt;&gt;0),SUM(INDEX(Commandes!$D9:$BK9,,IF((COLUMN(E18)-COLUMN($C18)+1)&gt;(CONFIG!$F14+CONFIG!$G14),(COLUMN(E18)-COLUMN($C18)+1)-(CONFIG!$F14+CONFIG!$G14),0)+1):INDEX(Commandes!$D9:$BK9,,(COLUMN(E18)-COLUMN($C18)+1)-CONFIG!$G14)),0)</f>
        <v>0</v>
      </c>
      <c r="F18" s="378">
        <f>IF(AND(ROUND((F$17-CONFIG!$D$7)/31,0)&gt;=ROUND(CONFIG!$G14,0),CONFIG!$E14&lt;&gt;0),SUM(INDEX(Commandes!$D9:$BK9,,IF((COLUMN(F18)-COLUMN($C18)+1)&gt;(CONFIG!$F14+CONFIG!$G14),(COLUMN(F18)-COLUMN($C18)+1)-(CONFIG!$F14+CONFIG!$G14),0)+1):INDEX(Commandes!$D9:$BK9,,(COLUMN(F18)-COLUMN($C18)+1)-CONFIG!$G14)),0)</f>
        <v>0</v>
      </c>
      <c r="G18" s="378">
        <f>IF(AND(ROUND((G$17-CONFIG!$D$7)/31,0)&gt;=ROUND(CONFIG!$G14,0),CONFIG!$E14&lt;&gt;0),SUM(INDEX(Commandes!$D9:$BK9,,IF((COLUMN(G18)-COLUMN($C18)+1)&gt;(CONFIG!$F14+CONFIG!$G14),(COLUMN(G18)-COLUMN($C18)+1)-(CONFIG!$F14+CONFIG!$G14),0)+1):INDEX(Commandes!$D9:$BK9,,(COLUMN(G18)-COLUMN($C18)+1)-CONFIG!$G14)),0)</f>
        <v>0</v>
      </c>
      <c r="H18" s="378">
        <f>IF(AND(ROUND((H$17-CONFIG!$D$7)/31,0)&gt;=ROUND(CONFIG!$G14,0),CONFIG!$E14&lt;&gt;0),SUM(INDEX(Commandes!$D9:$BK9,,IF((COLUMN(H18)-COLUMN($C18)+1)&gt;(CONFIG!$F14+CONFIG!$G14),(COLUMN(H18)-COLUMN($C18)+1)-(CONFIG!$F14+CONFIG!$G14),0)+1):INDEX(Commandes!$D9:$BK9,,(COLUMN(H18)-COLUMN($C18)+1)-CONFIG!$G14)),0)</f>
        <v>0</v>
      </c>
      <c r="I18" s="378">
        <f>IF(AND(ROUND((I$17-CONFIG!$D$7)/31,0)&gt;=ROUND(CONFIG!$G14,0),CONFIG!$E14&lt;&gt;0),SUM(INDEX(Commandes!$D9:$BK9,,IF((COLUMN(I18)-COLUMN($C18)+1)&gt;(CONFIG!$F14+CONFIG!$G14),(COLUMN(I18)-COLUMN($C18)+1)-(CONFIG!$F14+CONFIG!$G14),0)+1):INDEX(Commandes!$D9:$BK9,,(COLUMN(I18)-COLUMN($C18)+1)-CONFIG!$G14)),0)</f>
        <v>0</v>
      </c>
      <c r="J18" s="378">
        <f>IF(AND(ROUND((J$17-CONFIG!$D$7)/31,0)&gt;=ROUND(CONFIG!$G14,0),CONFIG!$E14&lt;&gt;0),SUM(INDEX(Commandes!$D9:$BK9,,IF((COLUMN(J18)-COLUMN($C18)+1)&gt;(CONFIG!$F14+CONFIG!$G14),(COLUMN(J18)-COLUMN($C18)+1)-(CONFIG!$F14+CONFIG!$G14),0)+1):INDEX(Commandes!$D9:$BK9,,(COLUMN(J18)-COLUMN($C18)+1)-CONFIG!$G14)),0)</f>
        <v>0</v>
      </c>
      <c r="K18" s="378">
        <f>IF(AND(ROUND((K$17-CONFIG!$D$7)/31,0)&gt;=ROUND(CONFIG!$G14,0),CONFIG!$E14&lt;&gt;0),SUM(INDEX(Commandes!$D9:$BK9,,IF((COLUMN(K18)-COLUMN($C18)+1)&gt;(CONFIG!$F14+CONFIG!$G14),(COLUMN(K18)-COLUMN($C18)+1)-(CONFIG!$F14+CONFIG!$G14),0)+1):INDEX(Commandes!$D9:$BK9,,(COLUMN(K18)-COLUMN($C18)+1)-CONFIG!$G14)),0)</f>
        <v>0</v>
      </c>
      <c r="L18" s="378">
        <f>IF(AND(ROUND((L$17-CONFIG!$D$7)/31,0)&gt;=ROUND(CONFIG!$G14,0),CONFIG!$E14&lt;&gt;0),SUM(INDEX(Commandes!$D9:$BK9,,IF((COLUMN(L18)-COLUMN($C18)+1)&gt;(CONFIG!$F14+CONFIG!$G14),(COLUMN(L18)-COLUMN($C18)+1)-(CONFIG!$F14+CONFIG!$G14),0)+1):INDEX(Commandes!$D9:$BK9,,(COLUMN(L18)-COLUMN($C18)+1)-CONFIG!$G14)),0)</f>
        <v>0</v>
      </c>
      <c r="M18" s="378">
        <f>IF(AND(ROUND((M$17-CONFIG!$D$7)/31,0)&gt;=ROUND(CONFIG!$G14,0),CONFIG!$E14&lt;&gt;0),SUM(INDEX(Commandes!$D9:$BK9,,IF((COLUMN(M18)-COLUMN($C18)+1)&gt;(CONFIG!$F14+CONFIG!$G14),(COLUMN(M18)-COLUMN($C18)+1)-(CONFIG!$F14+CONFIG!$G14),0)+1):INDEX(Commandes!$D9:$BK9,,(COLUMN(M18)-COLUMN($C18)+1)-CONFIG!$G14)),0)</f>
        <v>0</v>
      </c>
      <c r="N18" s="378">
        <f>IF(AND(ROUND((N$17-CONFIG!$D$7)/31,0)&gt;=ROUND(CONFIG!$G14,0),CONFIG!$E14&lt;&gt;0),SUM(INDEX(Commandes!$D9:$BK9,,IF((COLUMN(N18)-COLUMN($C18)+1)&gt;(CONFIG!$F14+CONFIG!$G14),(COLUMN(N18)-COLUMN($C18)+1)-(CONFIG!$F14+CONFIG!$G14),0)+1):INDEX(Commandes!$D9:$BK9,,(COLUMN(N18)-COLUMN($C18)+1)-CONFIG!$G14)),0)</f>
        <v>0</v>
      </c>
      <c r="O18" s="378">
        <f>IF(AND(ROUND((O$17-CONFIG!$D$7)/31,0)&gt;=ROUND(CONFIG!$G14,0),CONFIG!$E14&lt;&gt;0),SUM(INDEX(Commandes!$D9:$BK9,,IF((COLUMN(O18)-COLUMN($C18)+1)&gt;(CONFIG!$F14+CONFIG!$G14),(COLUMN(O18)-COLUMN($C18)+1)-(CONFIG!$F14+CONFIG!$G14),0)+1):INDEX(Commandes!$D9:$BK9,,(COLUMN(O18)-COLUMN($C18)+1)-CONFIG!$G14)),0)</f>
        <v>0</v>
      </c>
      <c r="P18" s="378">
        <f>IF(AND(ROUND((P$17-CONFIG!$D$7)/31,0)&gt;=ROUND(CONFIG!$G14,0),CONFIG!$E14&lt;&gt;0),SUM(INDEX(Commandes!$D9:$BK9,,IF((COLUMN(P18)-COLUMN($C18)+1)&gt;(CONFIG!$F14+CONFIG!$G14),(COLUMN(P18)-COLUMN($C18)+1)-(CONFIG!$F14+CONFIG!$G14),0)+1):INDEX(Commandes!$D9:$BK9,,(COLUMN(P18)-COLUMN($C18)+1)-CONFIG!$G14)),0)</f>
        <v>0</v>
      </c>
      <c r="Q18" s="378">
        <f>IF(AND(ROUND((Q$17-CONFIG!$D$7)/31,0)&gt;=ROUND(CONFIG!$G14,0),CONFIG!$E14&lt;&gt;0),SUM(INDEX(Commandes!$D9:$BK9,,IF((COLUMN(Q18)-COLUMN($C18)+1)&gt;(CONFIG!$F14+CONFIG!$G14),(COLUMN(Q18)-COLUMN($C18)+1)-(CONFIG!$F14+CONFIG!$G14),0)+1):INDEX(Commandes!$D9:$BK9,,(COLUMN(Q18)-COLUMN($C18)+1)-CONFIG!$G14)),0)</f>
        <v>0</v>
      </c>
      <c r="R18" s="378">
        <f>IF(AND(ROUND((R$17-CONFIG!$D$7)/31,0)&gt;=ROUND(CONFIG!$G14,0),CONFIG!$E14&lt;&gt;0),SUM(INDEX(Commandes!$D9:$BK9,,IF((COLUMN(R18)-COLUMN($C18)+1)&gt;(CONFIG!$F14+CONFIG!$G14),(COLUMN(R18)-COLUMN($C18)+1)-(CONFIG!$F14+CONFIG!$G14),0)+1):INDEX(Commandes!$D9:$BK9,,(COLUMN(R18)-COLUMN($C18)+1)-CONFIG!$G14)),0)</f>
        <v>0</v>
      </c>
      <c r="S18" s="378">
        <f>IF(AND(ROUND((S$17-CONFIG!$D$7)/31,0)&gt;=ROUND(CONFIG!$G14,0),CONFIG!$E14&lt;&gt;0),SUM(INDEX(Commandes!$D9:$BK9,,IF((COLUMN(S18)-COLUMN($C18)+1)&gt;(CONFIG!$F14+CONFIG!$G14),(COLUMN(S18)-COLUMN($C18)+1)-(CONFIG!$F14+CONFIG!$G14),0)+1):INDEX(Commandes!$D9:$BK9,,(COLUMN(S18)-COLUMN($C18)+1)-CONFIG!$G14)),0)</f>
        <v>0</v>
      </c>
      <c r="T18" s="378">
        <f>IF(AND(ROUND((T$17-CONFIG!$D$7)/31,0)&gt;=ROUND(CONFIG!$G14,0),CONFIG!$E14&lt;&gt;0),SUM(INDEX(Commandes!$D9:$BK9,,IF((COLUMN(T18)-COLUMN($C18)+1)&gt;(CONFIG!$F14+CONFIG!$G14),(COLUMN(T18)-COLUMN($C18)+1)-(CONFIG!$F14+CONFIG!$G14),0)+1):INDEX(Commandes!$D9:$BK9,,(COLUMN(T18)-COLUMN($C18)+1)-CONFIG!$G14)),0)</f>
        <v>0</v>
      </c>
      <c r="U18" s="378">
        <f>IF(AND(ROUND((U$17-CONFIG!$D$7)/31,0)&gt;=ROUND(CONFIG!$G14,0),CONFIG!$E14&lt;&gt;0),SUM(INDEX(Commandes!$D9:$BK9,,IF((COLUMN(U18)-COLUMN($C18)+1)&gt;(CONFIG!$F14+CONFIG!$G14),(COLUMN(U18)-COLUMN($C18)+1)-(CONFIG!$F14+CONFIG!$G14),0)+1):INDEX(Commandes!$D9:$BK9,,(COLUMN(U18)-COLUMN($C18)+1)-CONFIG!$G14)),0)</f>
        <v>0</v>
      </c>
      <c r="V18" s="378">
        <f>IF(AND(ROUND((V$17-CONFIG!$D$7)/31,0)&gt;=ROUND(CONFIG!$G14,0),CONFIG!$E14&lt;&gt;0),SUM(INDEX(Commandes!$D9:$BK9,,IF((COLUMN(V18)-COLUMN($C18)+1)&gt;(CONFIG!$F14+CONFIG!$G14),(COLUMN(V18)-COLUMN($C18)+1)-(CONFIG!$F14+CONFIG!$G14),0)+1):INDEX(Commandes!$D9:$BK9,,(COLUMN(V18)-COLUMN($C18)+1)-CONFIG!$G14)),0)</f>
        <v>0</v>
      </c>
      <c r="W18" s="378">
        <f>IF(AND(ROUND((W$17-CONFIG!$D$7)/31,0)&gt;=ROUND(CONFIG!$G14,0),CONFIG!$E14&lt;&gt;0),SUM(INDEX(Commandes!$D9:$BK9,,IF((COLUMN(W18)-COLUMN($C18)+1)&gt;(CONFIG!$F14+CONFIG!$G14),(COLUMN(W18)-COLUMN($C18)+1)-(CONFIG!$F14+CONFIG!$G14),0)+1):INDEX(Commandes!$D9:$BK9,,(COLUMN(W18)-COLUMN($C18)+1)-CONFIG!$G14)),0)</f>
        <v>0</v>
      </c>
      <c r="X18" s="378">
        <f>IF(AND(ROUND((X$17-CONFIG!$D$7)/31,0)&gt;=ROUND(CONFIG!$G14,0),CONFIG!$E14&lt;&gt;0),SUM(INDEX(Commandes!$D9:$BK9,,IF((COLUMN(X18)-COLUMN($C18)+1)&gt;(CONFIG!$F14+CONFIG!$G14),(COLUMN(X18)-COLUMN($C18)+1)-(CONFIG!$F14+CONFIG!$G14),0)+1):INDEX(Commandes!$D9:$BK9,,(COLUMN(X18)-COLUMN($C18)+1)-CONFIG!$G14)),0)</f>
        <v>0</v>
      </c>
      <c r="Y18" s="378">
        <f>IF(AND(ROUND((Y$17-CONFIG!$D$7)/31,0)&gt;=ROUND(CONFIG!$G14,0),CONFIG!$E14&lt;&gt;0),SUM(INDEX(Commandes!$D9:$BK9,,IF((COLUMN(Y18)-COLUMN($C18)+1)&gt;(CONFIG!$F14+CONFIG!$G14),(COLUMN(Y18)-COLUMN($C18)+1)-(CONFIG!$F14+CONFIG!$G14),0)+1):INDEX(Commandes!$D9:$BK9,,(COLUMN(Y18)-COLUMN($C18)+1)-CONFIG!$G14)),0)</f>
        <v>0</v>
      </c>
      <c r="Z18" s="378">
        <f>IF(AND(ROUND((Z$17-CONFIG!$D$7)/31,0)&gt;=ROUND(CONFIG!$G14,0),CONFIG!$E14&lt;&gt;0),SUM(INDEX(Commandes!$D9:$BK9,,IF((COLUMN(Z18)-COLUMN($C18)+1)&gt;(CONFIG!$F14+CONFIG!$G14),(COLUMN(Z18)-COLUMN($C18)+1)-(CONFIG!$F14+CONFIG!$G14),0)+1):INDEX(Commandes!$D9:$BK9,,(COLUMN(Z18)-COLUMN($C18)+1)-CONFIG!$G14)),0)</f>
        <v>0</v>
      </c>
      <c r="AA18" s="378">
        <f>IF(AND(ROUND((AA$17-CONFIG!$D$7)/31,0)&gt;=ROUND(CONFIG!$G14,0),CONFIG!$E14&lt;&gt;0),SUM(INDEX(Commandes!$D9:$BK9,,IF((COLUMN(AA18)-COLUMN($C18)+1)&gt;(CONFIG!$F14+CONFIG!$G14),(COLUMN(AA18)-COLUMN($C18)+1)-(CONFIG!$F14+CONFIG!$G14),0)+1):INDEX(Commandes!$D9:$BK9,,(COLUMN(AA18)-COLUMN($C18)+1)-CONFIG!$G14)),0)</f>
        <v>0</v>
      </c>
      <c r="AB18" s="378">
        <f>IF(AND(ROUND((AB$17-CONFIG!$D$7)/31,0)&gt;=ROUND(CONFIG!$G14,0),CONFIG!$E14&lt;&gt;0),SUM(INDEX(Commandes!$D9:$BK9,,IF((COLUMN(AB18)-COLUMN($C18)+1)&gt;(CONFIG!$F14+CONFIG!$G14),(COLUMN(AB18)-COLUMN($C18)+1)-(CONFIG!$F14+CONFIG!$G14),0)+1):INDEX(Commandes!$D9:$BK9,,(COLUMN(AB18)-COLUMN($C18)+1)-CONFIG!$G14)),0)</f>
        <v>0</v>
      </c>
      <c r="AC18" s="378">
        <f>IF(AND(ROUND((AC$17-CONFIG!$D$7)/31,0)&gt;=ROUND(CONFIG!$G14,0),CONFIG!$E14&lt;&gt;0),SUM(INDEX(Commandes!$D9:$BK9,,IF((COLUMN(AC18)-COLUMN($C18)+1)&gt;(CONFIG!$F14+CONFIG!$G14),(COLUMN(AC18)-COLUMN($C18)+1)-(CONFIG!$F14+CONFIG!$G14),0)+1):INDEX(Commandes!$D9:$BK9,,(COLUMN(AC18)-COLUMN($C18)+1)-CONFIG!$G14)),0)</f>
        <v>0</v>
      </c>
      <c r="AD18" s="378">
        <f>IF(AND(ROUND((AD$17-CONFIG!$D$7)/31,0)&gt;=ROUND(CONFIG!$G14,0),CONFIG!$E14&lt;&gt;0),SUM(INDEX(Commandes!$D9:$BK9,,IF((COLUMN(AD18)-COLUMN($C18)+1)&gt;(CONFIG!$F14+CONFIG!$G14),(COLUMN(AD18)-COLUMN($C18)+1)-(CONFIG!$F14+CONFIG!$G14),0)+1):INDEX(Commandes!$D9:$BK9,,(COLUMN(AD18)-COLUMN($C18)+1)-CONFIG!$G14)),0)</f>
        <v>0</v>
      </c>
      <c r="AE18" s="378">
        <f>IF(AND(ROUND((AE$17-CONFIG!$D$7)/31,0)&gt;=ROUND(CONFIG!$G14,0),CONFIG!$E14&lt;&gt;0),SUM(INDEX(Commandes!$D9:$BK9,,IF((COLUMN(AE18)-COLUMN($C18)+1)&gt;(CONFIG!$F14+CONFIG!$G14),(COLUMN(AE18)-COLUMN($C18)+1)-(CONFIG!$F14+CONFIG!$G14),0)+1):INDEX(Commandes!$D9:$BK9,,(COLUMN(AE18)-COLUMN($C18)+1)-CONFIG!$G14)),0)</f>
        <v>0</v>
      </c>
      <c r="AF18" s="378">
        <f>IF(AND(ROUND((AF$17-CONFIG!$D$7)/31,0)&gt;=ROUND(CONFIG!$G14,0),CONFIG!$E14&lt;&gt;0),SUM(INDEX(Commandes!$D9:$BK9,,IF((COLUMN(AF18)-COLUMN($C18)+1)&gt;(CONFIG!$F14+CONFIG!$G14),(COLUMN(AF18)-COLUMN($C18)+1)-(CONFIG!$F14+CONFIG!$G14),0)+1):INDEX(Commandes!$D9:$BK9,,(COLUMN(AF18)-COLUMN($C18)+1)-CONFIG!$G14)),0)</f>
        <v>0</v>
      </c>
      <c r="AG18" s="378">
        <f>IF(AND(ROUND((AG$17-CONFIG!$D$7)/31,0)&gt;=ROUND(CONFIG!$G14,0),CONFIG!$E14&lt;&gt;0),SUM(INDEX(Commandes!$D9:$BK9,,IF((COLUMN(AG18)-COLUMN($C18)+1)&gt;(CONFIG!$F14+CONFIG!$G14),(COLUMN(AG18)-COLUMN($C18)+1)-(CONFIG!$F14+CONFIG!$G14),0)+1):INDEX(Commandes!$D9:$BK9,,(COLUMN(AG18)-COLUMN($C18)+1)-CONFIG!$G14)),0)</f>
        <v>0</v>
      </c>
      <c r="AH18" s="378">
        <f>IF(AND(ROUND((AH$17-CONFIG!$D$7)/31,0)&gt;=ROUND(CONFIG!$G14,0),CONFIG!$E14&lt;&gt;0),SUM(INDEX(Commandes!$D9:$BK9,,IF((COLUMN(AH18)-COLUMN($C18)+1)&gt;(CONFIG!$F14+CONFIG!$G14),(COLUMN(AH18)-COLUMN($C18)+1)-(CONFIG!$F14+CONFIG!$G14),0)+1):INDEX(Commandes!$D9:$BK9,,(COLUMN(AH18)-COLUMN($C18)+1)-CONFIG!$G14)),0)</f>
        <v>0</v>
      </c>
      <c r="AI18" s="378">
        <f>IF(AND(ROUND((AI$17-CONFIG!$D$7)/31,0)&gt;=ROUND(CONFIG!$G14,0),CONFIG!$E14&lt;&gt;0),SUM(INDEX(Commandes!$D9:$BK9,,IF((COLUMN(AI18)-COLUMN($C18)+1)&gt;(CONFIG!$F14+CONFIG!$G14),(COLUMN(AI18)-COLUMN($C18)+1)-(CONFIG!$F14+CONFIG!$G14),0)+1):INDEX(Commandes!$D9:$BK9,,(COLUMN(AI18)-COLUMN($C18)+1)-CONFIG!$G14)),0)</f>
        <v>0</v>
      </c>
      <c r="AJ18" s="378">
        <f>IF(AND(ROUND((AJ$17-CONFIG!$D$7)/31,0)&gt;=ROUND(CONFIG!$G14,0),CONFIG!$E14&lt;&gt;0),SUM(INDEX(Commandes!$D9:$BK9,,IF((COLUMN(AJ18)-COLUMN($C18)+1)&gt;(CONFIG!$F14+CONFIG!$G14),(COLUMN(AJ18)-COLUMN($C18)+1)-(CONFIG!$F14+CONFIG!$G14),0)+1):INDEX(Commandes!$D9:$BK9,,(COLUMN(AJ18)-COLUMN($C18)+1)-CONFIG!$G14)),0)</f>
        <v>0</v>
      </c>
      <c r="AK18" s="378">
        <f>IF(AND(ROUND((AK$17-CONFIG!$D$7)/31,0)&gt;=ROUND(CONFIG!$G14,0),CONFIG!$E14&lt;&gt;0),SUM(INDEX(Commandes!$D9:$BK9,,IF((COLUMN(AK18)-COLUMN($C18)+1)&gt;(CONFIG!$F14+CONFIG!$G14),(COLUMN(AK18)-COLUMN($C18)+1)-(CONFIG!$F14+CONFIG!$G14),0)+1):INDEX(Commandes!$D9:$BK9,,(COLUMN(AK18)-COLUMN($C18)+1)-CONFIG!$G14)),0)</f>
        <v>0</v>
      </c>
      <c r="AL18" s="378">
        <f>IF(AND(ROUND((AL$17-CONFIG!$D$7)/31,0)&gt;=ROUND(CONFIG!$G14,0),CONFIG!$E14&lt;&gt;0),SUM(INDEX(Commandes!$D9:$BK9,,IF((COLUMN(AL18)-COLUMN($C18)+1)&gt;(CONFIG!$F14+CONFIG!$G14),(COLUMN(AL18)-COLUMN($C18)+1)-(CONFIG!$F14+CONFIG!$G14),0)+1):INDEX(Commandes!$D9:$BK9,,(COLUMN(AL18)-COLUMN($C18)+1)-CONFIG!$G14)),0)</f>
        <v>0</v>
      </c>
      <c r="AM18" s="378">
        <f>IF(AND(ROUND((AM$17-CONFIG!$D$7)/31,0)&gt;=ROUND(CONFIG!$G14,0),CONFIG!$E14&lt;&gt;0),SUM(INDEX(Commandes!$D9:$BK9,,IF((COLUMN(AM18)-COLUMN($C18)+1)&gt;(CONFIG!$F14+CONFIG!$G14),(COLUMN(AM18)-COLUMN($C18)+1)-(CONFIG!$F14+CONFIG!$G14),0)+1):INDEX(Commandes!$D9:$BK9,,(COLUMN(AM18)-COLUMN($C18)+1)-CONFIG!$G14)),0)</f>
        <v>0</v>
      </c>
      <c r="AN18" s="378">
        <f>IF(AND(ROUND((AN$17-CONFIG!$D$7)/31,0)&gt;=ROUND(CONFIG!$G14,0),CONFIG!$E14&lt;&gt;0),SUM(INDEX(Commandes!$D9:$BK9,,IF((COLUMN(AN18)-COLUMN($C18)+1)&gt;(CONFIG!$F14+CONFIG!$G14),(COLUMN(AN18)-COLUMN($C18)+1)-(CONFIG!$F14+CONFIG!$G14),0)+1):INDEX(Commandes!$D9:$BK9,,(COLUMN(AN18)-COLUMN($C18)+1)-CONFIG!$G14)),0)</f>
        <v>0</v>
      </c>
      <c r="AO18" s="378">
        <f>IF(AND(ROUND((AO$17-CONFIG!$D$7)/31,0)&gt;=ROUND(CONFIG!$G14,0),CONFIG!$E14&lt;&gt;0),SUM(INDEX(Commandes!$D9:$BK9,,IF((COLUMN(AO18)-COLUMN($C18)+1)&gt;(CONFIG!$F14+CONFIG!$G14),(COLUMN(AO18)-COLUMN($C18)+1)-(CONFIG!$F14+CONFIG!$G14),0)+1):INDEX(Commandes!$D9:$BK9,,(COLUMN(AO18)-COLUMN($C18)+1)-CONFIG!$G14)),0)</f>
        <v>0</v>
      </c>
      <c r="AP18" s="378">
        <f>IF(AND(ROUND((AP$17-CONFIG!$D$7)/31,0)&gt;=ROUND(CONFIG!$G14,0),CONFIG!$E14&lt;&gt;0),SUM(INDEX(Commandes!$D9:$BK9,,IF((COLUMN(AP18)-COLUMN($C18)+1)&gt;(CONFIG!$F14+CONFIG!$G14),(COLUMN(AP18)-COLUMN($C18)+1)-(CONFIG!$F14+CONFIG!$G14),0)+1):INDEX(Commandes!$D9:$BK9,,(COLUMN(AP18)-COLUMN($C18)+1)-CONFIG!$G14)),0)</f>
        <v>0</v>
      </c>
      <c r="AQ18" s="378">
        <f>IF(AND(ROUND((AQ$17-CONFIG!$D$7)/31,0)&gt;=ROUND(CONFIG!$G14,0),CONFIG!$E14&lt;&gt;0),SUM(INDEX(Commandes!$D9:$BK9,,IF((COLUMN(AQ18)-COLUMN($C18)+1)&gt;(CONFIG!$F14+CONFIG!$G14),(COLUMN(AQ18)-COLUMN($C18)+1)-(CONFIG!$F14+CONFIG!$G14),0)+1):INDEX(Commandes!$D9:$BK9,,(COLUMN(AQ18)-COLUMN($C18)+1)-CONFIG!$G14)),0)</f>
        <v>0</v>
      </c>
      <c r="AR18" s="378">
        <f>IF(AND(ROUND((AR$17-CONFIG!$D$7)/31,0)&gt;=ROUND(CONFIG!$G14,0),CONFIG!$E14&lt;&gt;0),SUM(INDEX(Commandes!$D9:$BK9,,IF((COLUMN(AR18)-COLUMN($C18)+1)&gt;(CONFIG!$F14+CONFIG!$G14),(COLUMN(AR18)-COLUMN($C18)+1)-(CONFIG!$F14+CONFIG!$G14),0)+1):INDEX(Commandes!$D9:$BK9,,(COLUMN(AR18)-COLUMN($C18)+1)-CONFIG!$G14)),0)</f>
        <v>0</v>
      </c>
      <c r="AS18" s="378">
        <f>IF(AND(ROUND((AS$17-CONFIG!$D$7)/31,0)&gt;=ROUND(CONFIG!$G14,0),CONFIG!$E14&lt;&gt;0),SUM(INDEX(Commandes!$D9:$BK9,,IF((COLUMN(AS18)-COLUMN($C18)+1)&gt;(CONFIG!$F14+CONFIG!$G14),(COLUMN(AS18)-COLUMN($C18)+1)-(CONFIG!$F14+CONFIG!$G14),0)+1):INDEX(Commandes!$D9:$BK9,,(COLUMN(AS18)-COLUMN($C18)+1)-CONFIG!$G14)),0)</f>
        <v>0</v>
      </c>
      <c r="AT18" s="378">
        <f>IF(AND(ROUND((AT$17-CONFIG!$D$7)/31,0)&gt;=ROUND(CONFIG!$G14,0),CONFIG!$E14&lt;&gt;0),SUM(INDEX(Commandes!$D9:$BK9,,IF((COLUMN(AT18)-COLUMN($C18)+1)&gt;(CONFIG!$F14+CONFIG!$G14),(COLUMN(AT18)-COLUMN($C18)+1)-(CONFIG!$F14+CONFIG!$G14),0)+1):INDEX(Commandes!$D9:$BK9,,(COLUMN(AT18)-COLUMN($C18)+1)-CONFIG!$G14)),0)</f>
        <v>0</v>
      </c>
      <c r="AU18" s="378">
        <f>IF(AND(ROUND((AU$17-CONFIG!$D$7)/31,0)&gt;=ROUND(CONFIG!$G14,0),CONFIG!$E14&lt;&gt;0),SUM(INDEX(Commandes!$D9:$BK9,,IF((COLUMN(AU18)-COLUMN($C18)+1)&gt;(CONFIG!$F14+CONFIG!$G14),(COLUMN(AU18)-COLUMN($C18)+1)-(CONFIG!$F14+CONFIG!$G14),0)+1):INDEX(Commandes!$D9:$BK9,,(COLUMN(AU18)-COLUMN($C18)+1)-CONFIG!$G14)),0)</f>
        <v>0</v>
      </c>
      <c r="AV18" s="378">
        <f>IF(AND(ROUND((AV$17-CONFIG!$D$7)/31,0)&gt;=ROUND(CONFIG!$G14,0),CONFIG!$E14&lt;&gt;0),SUM(INDEX(Commandes!$D9:$BK9,,IF((COLUMN(AV18)-COLUMN($C18)+1)&gt;(CONFIG!$F14+CONFIG!$G14),(COLUMN(AV18)-COLUMN($C18)+1)-(CONFIG!$F14+CONFIG!$G14),0)+1):INDEX(Commandes!$D9:$BK9,,(COLUMN(AV18)-COLUMN($C18)+1)-CONFIG!$G14)),0)</f>
        <v>0</v>
      </c>
      <c r="AW18" s="378">
        <f>IF(AND(ROUND((AW$17-CONFIG!$D$7)/31,0)&gt;=ROUND(CONFIG!$G14,0),CONFIG!$E14&lt;&gt;0),SUM(INDEX(Commandes!$D9:$BK9,,IF((COLUMN(AW18)-COLUMN($C18)+1)&gt;(CONFIG!$F14+CONFIG!$G14),(COLUMN(AW18)-COLUMN($C18)+1)-(CONFIG!$F14+CONFIG!$G14),0)+1):INDEX(Commandes!$D9:$BK9,,(COLUMN(AW18)-COLUMN($C18)+1)-CONFIG!$G14)),0)</f>
        <v>0</v>
      </c>
      <c r="AX18" s="378">
        <f>IF(AND(ROUND((AX$17-CONFIG!$D$7)/31,0)&gt;=ROUND(CONFIG!$G14,0),CONFIG!$E14&lt;&gt;0),SUM(INDEX(Commandes!$D9:$BK9,,IF((COLUMN(AX18)-COLUMN($C18)+1)&gt;(CONFIG!$F14+CONFIG!$G14),(COLUMN(AX18)-COLUMN($C18)+1)-(CONFIG!$F14+CONFIG!$G14),0)+1):INDEX(Commandes!$D9:$BK9,,(COLUMN(AX18)-COLUMN($C18)+1)-CONFIG!$G14)),0)</f>
        <v>0</v>
      </c>
      <c r="AY18" s="378">
        <f>IF(AND(ROUND((AY$17-CONFIG!$D$7)/31,0)&gt;=ROUND(CONFIG!$G14,0),CONFIG!$E14&lt;&gt;0),SUM(INDEX(Commandes!$D9:$BK9,,IF((COLUMN(AY18)-COLUMN($C18)+1)&gt;(CONFIG!$F14+CONFIG!$G14),(COLUMN(AY18)-COLUMN($C18)+1)-(CONFIG!$F14+CONFIG!$G14),0)+1):INDEX(Commandes!$D9:$BK9,,(COLUMN(AY18)-COLUMN($C18)+1)-CONFIG!$G14)),0)</f>
        <v>0</v>
      </c>
      <c r="AZ18" s="378">
        <f>IF(AND(ROUND((AZ$17-CONFIG!$D$7)/31,0)&gt;=ROUND(CONFIG!$G14,0),CONFIG!$E14&lt;&gt;0),SUM(INDEX(Commandes!$D9:$BK9,,IF((COLUMN(AZ18)-COLUMN($C18)+1)&gt;(CONFIG!$F14+CONFIG!$G14),(COLUMN(AZ18)-COLUMN($C18)+1)-(CONFIG!$F14+CONFIG!$G14),0)+1):INDEX(Commandes!$D9:$BK9,,(COLUMN(AZ18)-COLUMN($C18)+1)-CONFIG!$G14)),0)</f>
        <v>0</v>
      </c>
      <c r="BA18" s="378">
        <f>IF(AND(ROUND((BA$17-CONFIG!$D$7)/31,0)&gt;=ROUND(CONFIG!$G14,0),CONFIG!$E14&lt;&gt;0),SUM(INDEX(Commandes!$D9:$BK9,,IF((COLUMN(BA18)-COLUMN($C18)+1)&gt;(CONFIG!$F14+CONFIG!$G14),(COLUMN(BA18)-COLUMN($C18)+1)-(CONFIG!$F14+CONFIG!$G14),0)+1):INDEX(Commandes!$D9:$BK9,,(COLUMN(BA18)-COLUMN($C18)+1)-CONFIG!$G14)),0)</f>
        <v>0</v>
      </c>
      <c r="BB18" s="378">
        <f>IF(AND(ROUND((BB$17-CONFIG!$D$7)/31,0)&gt;=ROUND(CONFIG!$G14,0),CONFIG!$E14&lt;&gt;0),SUM(INDEX(Commandes!$D9:$BK9,,IF((COLUMN(BB18)-COLUMN($C18)+1)&gt;(CONFIG!$F14+CONFIG!$G14),(COLUMN(BB18)-COLUMN($C18)+1)-(CONFIG!$F14+CONFIG!$G14),0)+1):INDEX(Commandes!$D9:$BK9,,(COLUMN(BB18)-COLUMN($C18)+1)-CONFIG!$G14)),0)</f>
        <v>0</v>
      </c>
      <c r="BC18" s="378">
        <f>IF(AND(ROUND((BC$17-CONFIG!$D$7)/31,0)&gt;=ROUND(CONFIG!$G14,0),CONFIG!$E14&lt;&gt;0),SUM(INDEX(Commandes!$D9:$BK9,,IF((COLUMN(BC18)-COLUMN($C18)+1)&gt;(CONFIG!$F14+CONFIG!$G14),(COLUMN(BC18)-COLUMN($C18)+1)-(CONFIG!$F14+CONFIG!$G14),0)+1):INDEX(Commandes!$D9:$BK9,,(COLUMN(BC18)-COLUMN($C18)+1)-CONFIG!$G14)),0)</f>
        <v>0</v>
      </c>
      <c r="BD18" s="378">
        <f>IF(AND(ROUND((BD$17-CONFIG!$D$7)/31,0)&gt;=ROUND(CONFIG!$G14,0),CONFIG!$E14&lt;&gt;0),SUM(INDEX(Commandes!$D9:$BK9,,IF((COLUMN(BD18)-COLUMN($C18)+1)&gt;(CONFIG!$F14+CONFIG!$G14),(COLUMN(BD18)-COLUMN($C18)+1)-(CONFIG!$F14+CONFIG!$G14),0)+1):INDEX(Commandes!$D9:$BK9,,(COLUMN(BD18)-COLUMN($C18)+1)-CONFIG!$G14)),0)</f>
        <v>0</v>
      </c>
      <c r="BE18" s="378">
        <f>IF(AND(ROUND((BE$17-CONFIG!$D$7)/31,0)&gt;=ROUND(CONFIG!$G14,0),CONFIG!$E14&lt;&gt;0),SUM(INDEX(Commandes!$D9:$BK9,,IF((COLUMN(BE18)-COLUMN($C18)+1)&gt;(CONFIG!$F14+CONFIG!$G14),(COLUMN(BE18)-COLUMN($C18)+1)-(CONFIG!$F14+CONFIG!$G14),0)+1):INDEX(Commandes!$D9:$BK9,,(COLUMN(BE18)-COLUMN($C18)+1)-CONFIG!$G14)),0)</f>
        <v>0</v>
      </c>
      <c r="BF18" s="378">
        <f>IF(AND(ROUND((BF$17-CONFIG!$D$7)/31,0)&gt;=ROUND(CONFIG!$G14,0),CONFIG!$E14&lt;&gt;0),SUM(INDEX(Commandes!$D9:$BK9,,IF((COLUMN(BF18)-COLUMN($C18)+1)&gt;(CONFIG!$F14+CONFIG!$G14),(COLUMN(BF18)-COLUMN($C18)+1)-(CONFIG!$F14+CONFIG!$G14),0)+1):INDEX(Commandes!$D9:$BK9,,(COLUMN(BF18)-COLUMN($C18)+1)-CONFIG!$G14)),0)</f>
        <v>0</v>
      </c>
      <c r="BG18" s="378">
        <f>IF(AND(ROUND((BG$17-CONFIG!$D$7)/31,0)&gt;=ROUND(CONFIG!$G14,0),CONFIG!$E14&lt;&gt;0),SUM(INDEX(Commandes!$D9:$BK9,,IF((COLUMN(BG18)-COLUMN($C18)+1)&gt;(CONFIG!$F14+CONFIG!$G14),(COLUMN(BG18)-COLUMN($C18)+1)-(CONFIG!$F14+CONFIG!$G14),0)+1):INDEX(Commandes!$D9:$BK9,,(COLUMN(BG18)-COLUMN($C18)+1)-CONFIG!$G14)),0)</f>
        <v>0</v>
      </c>
      <c r="BH18" s="378">
        <f>IF(AND(ROUND((BH$17-CONFIG!$D$7)/31,0)&gt;=ROUND(CONFIG!$G14,0),CONFIG!$E14&lt;&gt;0),SUM(INDEX(Commandes!$D9:$BK9,,IF((COLUMN(BH18)-COLUMN($C18)+1)&gt;(CONFIG!$F14+CONFIG!$G14),(COLUMN(BH18)-COLUMN($C18)+1)-(CONFIG!$F14+CONFIG!$G14),0)+1):INDEX(Commandes!$D9:$BK9,,(COLUMN(BH18)-COLUMN($C18)+1)-CONFIG!$G14)),0)</f>
        <v>0</v>
      </c>
      <c r="BI18" s="378">
        <f>IF(AND(ROUND((BI$17-CONFIG!$D$7)/31,0)&gt;=ROUND(CONFIG!$G14,0),CONFIG!$E14&lt;&gt;0),SUM(INDEX(Commandes!$D9:$BK9,,IF((COLUMN(BI18)-COLUMN($C18)+1)&gt;(CONFIG!$F14+CONFIG!$G14),(COLUMN(BI18)-COLUMN($C18)+1)-(CONFIG!$F14+CONFIG!$G14),0)+1):INDEX(Commandes!$D9:$BK9,,(COLUMN(BI18)-COLUMN($C18)+1)-CONFIG!$G14)),0)</f>
        <v>0</v>
      </c>
      <c r="BJ18" s="378">
        <f>IF(AND(ROUND((BJ$17-CONFIG!$D$7)/31,0)&gt;=ROUND(CONFIG!$G14,0),CONFIG!$E14&lt;&gt;0),SUM(INDEX(Commandes!$D9:$BK9,,IF((COLUMN(BJ18)-COLUMN($C18)+1)&gt;(CONFIG!$F14+CONFIG!$G14),(COLUMN(BJ18)-COLUMN($C18)+1)-(CONFIG!$F14+CONFIG!$G14),0)+1):INDEX(Commandes!$D9:$BK9,,(COLUMN(BJ18)-COLUMN($C18)+1)-CONFIG!$G14)),0)</f>
        <v>0</v>
      </c>
    </row>
    <row r="19" spans="2:62">
      <c r="B19" s="310" t="str">
        <f>CONFIG!$C$15</f>
        <v>Activité / Projet 2</v>
      </c>
      <c r="C19" s="378">
        <f>IF(AND(ROUND((C$17-CONFIG!$D$7)/31,0)&gt;=ROUND(CONFIG!$G15,0),CONFIG!$E15&lt;&gt;0),SUM(INDEX(Commandes!$D10:$BK10,,IF((COLUMN(C19)-COLUMN($C19)+1)&gt;(CONFIG!$F15+CONFIG!$G15),(COLUMN(C19)-COLUMN($C19)+1)-(CONFIG!$F15+CONFIG!$G15),0)+1):INDEX(Commandes!$D10:$BK10,,(COLUMN(C19)-COLUMN($C19)+1)-CONFIG!$G15)),0)</f>
        <v>0</v>
      </c>
      <c r="D19" s="378">
        <f>IF(AND(ROUND((D$17-CONFIG!$D$7)/31,0)&gt;=ROUND(CONFIG!$G15,0),CONFIG!$E15&lt;&gt;0),SUM(INDEX(Commandes!$D10:$BK10,,IF((COLUMN(D19)-COLUMN($C19)+1)&gt;(CONFIG!$F15+CONFIG!$G15),(COLUMN(D19)-COLUMN($C19)+1)-(CONFIG!$F15+CONFIG!$G15),0)+1):INDEX(Commandes!$D10:$BK10,,(COLUMN(D19)-COLUMN($C19)+1)-CONFIG!$G15)),0)</f>
        <v>0</v>
      </c>
      <c r="E19" s="378">
        <f>IF(AND(ROUND((E$17-CONFIG!$D$7)/31,0)&gt;=ROUND(CONFIG!$G15,0),CONFIG!$E15&lt;&gt;0),SUM(INDEX(Commandes!$D10:$BK10,,IF((COLUMN(E19)-COLUMN($C19)+1)&gt;(CONFIG!$F15+CONFIG!$G15),(COLUMN(E19)-COLUMN($C19)+1)-(CONFIG!$F15+CONFIG!$G15),0)+1):INDEX(Commandes!$D10:$BK10,,(COLUMN(E19)-COLUMN($C19)+1)-CONFIG!$G15)),0)</f>
        <v>0</v>
      </c>
      <c r="F19" s="378">
        <f>IF(AND(ROUND((F$17-CONFIG!$D$7)/31,0)&gt;=ROUND(CONFIG!$G15,0),CONFIG!$E15&lt;&gt;0),SUM(INDEX(Commandes!$D10:$BK10,,IF((COLUMN(F19)-COLUMN($C19)+1)&gt;(CONFIG!$F15+CONFIG!$G15),(COLUMN(F19)-COLUMN($C19)+1)-(CONFIG!$F15+CONFIG!$G15),0)+1):INDEX(Commandes!$D10:$BK10,,(COLUMN(F19)-COLUMN($C19)+1)-CONFIG!$G15)),0)</f>
        <v>0</v>
      </c>
      <c r="G19" s="378">
        <f>IF(AND(ROUND((G$17-CONFIG!$D$7)/31,0)&gt;=ROUND(CONFIG!$G15,0),CONFIG!$E15&lt;&gt;0),SUM(INDEX(Commandes!$D10:$BK10,,IF((COLUMN(G19)-COLUMN($C19)+1)&gt;(CONFIG!$F15+CONFIG!$G15),(COLUMN(G19)-COLUMN($C19)+1)-(CONFIG!$F15+CONFIG!$G15),0)+1):INDEX(Commandes!$D10:$BK10,,(COLUMN(G19)-COLUMN($C19)+1)-CONFIG!$G15)),0)</f>
        <v>0</v>
      </c>
      <c r="H19" s="378">
        <f>IF(AND(ROUND((H$17-CONFIG!$D$7)/31,0)&gt;=ROUND(CONFIG!$G15,0),CONFIG!$E15&lt;&gt;0),SUM(INDEX(Commandes!$D10:$BK10,,IF((COLUMN(H19)-COLUMN($C19)+1)&gt;(CONFIG!$F15+CONFIG!$G15),(COLUMN(H19)-COLUMN($C19)+1)-(CONFIG!$F15+CONFIG!$G15),0)+1):INDEX(Commandes!$D10:$BK10,,(COLUMN(H19)-COLUMN($C19)+1)-CONFIG!$G15)),0)</f>
        <v>0</v>
      </c>
      <c r="I19" s="378">
        <f>IF(AND(ROUND((I$17-CONFIG!$D$7)/31,0)&gt;=ROUND(CONFIG!$G15,0),CONFIG!$E15&lt;&gt;0),SUM(INDEX(Commandes!$D10:$BK10,,IF((COLUMN(I19)-COLUMN($C19)+1)&gt;(CONFIG!$F15+CONFIG!$G15),(COLUMN(I19)-COLUMN($C19)+1)-(CONFIG!$F15+CONFIG!$G15),0)+1):INDEX(Commandes!$D10:$BK10,,(COLUMN(I19)-COLUMN($C19)+1)-CONFIG!$G15)),0)</f>
        <v>0</v>
      </c>
      <c r="J19" s="378">
        <f>IF(AND(ROUND((J$17-CONFIG!$D$7)/31,0)&gt;=ROUND(CONFIG!$G15,0),CONFIG!$E15&lt;&gt;0),SUM(INDEX(Commandes!$D10:$BK10,,IF((COLUMN(J19)-COLUMN($C19)+1)&gt;(CONFIG!$F15+CONFIG!$G15),(COLUMN(J19)-COLUMN($C19)+1)-(CONFIG!$F15+CONFIG!$G15),0)+1):INDEX(Commandes!$D10:$BK10,,(COLUMN(J19)-COLUMN($C19)+1)-CONFIG!$G15)),0)</f>
        <v>0</v>
      </c>
      <c r="K19" s="378">
        <f>IF(AND(ROUND((K$17-CONFIG!$D$7)/31,0)&gt;=ROUND(CONFIG!$G15,0),CONFIG!$E15&lt;&gt;0),SUM(INDEX(Commandes!$D10:$BK10,,IF((COLUMN(K19)-COLUMN($C19)+1)&gt;(CONFIG!$F15+CONFIG!$G15),(COLUMN(K19)-COLUMN($C19)+1)-(CONFIG!$F15+CONFIG!$G15),0)+1):INDEX(Commandes!$D10:$BK10,,(COLUMN(K19)-COLUMN($C19)+1)-CONFIG!$G15)),0)</f>
        <v>0</v>
      </c>
      <c r="L19" s="378">
        <f>IF(AND(ROUND((L$17-CONFIG!$D$7)/31,0)&gt;=ROUND(CONFIG!$G15,0),CONFIG!$E15&lt;&gt;0),SUM(INDEX(Commandes!$D10:$BK10,,IF((COLUMN(L19)-COLUMN($C19)+1)&gt;(CONFIG!$F15+CONFIG!$G15),(COLUMN(L19)-COLUMN($C19)+1)-(CONFIG!$F15+CONFIG!$G15),0)+1):INDEX(Commandes!$D10:$BK10,,(COLUMN(L19)-COLUMN($C19)+1)-CONFIG!$G15)),0)</f>
        <v>0</v>
      </c>
      <c r="M19" s="378">
        <f>IF(AND(ROUND((M$17-CONFIG!$D$7)/31,0)&gt;=ROUND(CONFIG!$G15,0),CONFIG!$E15&lt;&gt;0),SUM(INDEX(Commandes!$D10:$BK10,,IF((COLUMN(M19)-COLUMN($C19)+1)&gt;(CONFIG!$F15+CONFIG!$G15),(COLUMN(M19)-COLUMN($C19)+1)-(CONFIG!$F15+CONFIG!$G15),0)+1):INDEX(Commandes!$D10:$BK10,,(COLUMN(M19)-COLUMN($C19)+1)-CONFIG!$G15)),0)</f>
        <v>0</v>
      </c>
      <c r="N19" s="378">
        <f>IF(AND(ROUND((N$17-CONFIG!$D$7)/31,0)&gt;=ROUND(CONFIG!$G15,0),CONFIG!$E15&lt;&gt;0),SUM(INDEX(Commandes!$D10:$BK10,,IF((COLUMN(N19)-COLUMN($C19)+1)&gt;(CONFIG!$F15+CONFIG!$G15),(COLUMN(N19)-COLUMN($C19)+1)-(CONFIG!$F15+CONFIG!$G15),0)+1):INDEX(Commandes!$D10:$BK10,,(COLUMN(N19)-COLUMN($C19)+1)-CONFIG!$G15)),0)</f>
        <v>0</v>
      </c>
      <c r="O19" s="378">
        <f>IF(AND(ROUND((O$17-CONFIG!$D$7)/31,0)&gt;=ROUND(CONFIG!$G15,0),CONFIG!$E15&lt;&gt;0),SUM(INDEX(Commandes!$D10:$BK10,,IF((COLUMN(O19)-COLUMN($C19)+1)&gt;(CONFIG!$F15+CONFIG!$G15),(COLUMN(O19)-COLUMN($C19)+1)-(CONFIG!$F15+CONFIG!$G15),0)+1):INDEX(Commandes!$D10:$BK10,,(COLUMN(O19)-COLUMN($C19)+1)-CONFIG!$G15)),0)</f>
        <v>0</v>
      </c>
      <c r="P19" s="378">
        <f>IF(AND(ROUND((P$17-CONFIG!$D$7)/31,0)&gt;=ROUND(CONFIG!$G15,0),CONFIG!$E15&lt;&gt;0),SUM(INDEX(Commandes!$D10:$BK10,,IF((COLUMN(P19)-COLUMN($C19)+1)&gt;(CONFIG!$F15+CONFIG!$G15),(COLUMN(P19)-COLUMN($C19)+1)-(CONFIG!$F15+CONFIG!$G15),0)+1):INDEX(Commandes!$D10:$BK10,,(COLUMN(P19)-COLUMN($C19)+1)-CONFIG!$G15)),0)</f>
        <v>0</v>
      </c>
      <c r="Q19" s="378">
        <f>IF(AND(ROUND((Q$17-CONFIG!$D$7)/31,0)&gt;=ROUND(CONFIG!$G15,0),CONFIG!$E15&lt;&gt;0),SUM(INDEX(Commandes!$D10:$BK10,,IF((COLUMN(Q19)-COLUMN($C19)+1)&gt;(CONFIG!$F15+CONFIG!$G15),(COLUMN(Q19)-COLUMN($C19)+1)-(CONFIG!$F15+CONFIG!$G15),0)+1):INDEX(Commandes!$D10:$BK10,,(COLUMN(Q19)-COLUMN($C19)+1)-CONFIG!$G15)),0)</f>
        <v>0</v>
      </c>
      <c r="R19" s="378">
        <f>IF(AND(ROUND((R$17-CONFIG!$D$7)/31,0)&gt;=ROUND(CONFIG!$G15,0),CONFIG!$E15&lt;&gt;0),SUM(INDEX(Commandes!$D10:$BK10,,IF((COLUMN(R19)-COLUMN($C19)+1)&gt;(CONFIG!$F15+CONFIG!$G15),(COLUMN(R19)-COLUMN($C19)+1)-(CONFIG!$F15+CONFIG!$G15),0)+1):INDEX(Commandes!$D10:$BK10,,(COLUMN(R19)-COLUMN($C19)+1)-CONFIG!$G15)),0)</f>
        <v>0</v>
      </c>
      <c r="S19" s="378">
        <f>IF(AND(ROUND((S$17-CONFIG!$D$7)/31,0)&gt;=ROUND(CONFIG!$G15,0),CONFIG!$E15&lt;&gt;0),SUM(INDEX(Commandes!$D10:$BK10,,IF((COLUMN(S19)-COLUMN($C19)+1)&gt;(CONFIG!$F15+CONFIG!$G15),(COLUMN(S19)-COLUMN($C19)+1)-(CONFIG!$F15+CONFIG!$G15),0)+1):INDEX(Commandes!$D10:$BK10,,(COLUMN(S19)-COLUMN($C19)+1)-CONFIG!$G15)),0)</f>
        <v>0</v>
      </c>
      <c r="T19" s="378">
        <f>IF(AND(ROUND((T$17-CONFIG!$D$7)/31,0)&gt;=ROUND(CONFIG!$G15,0),CONFIG!$E15&lt;&gt;0),SUM(INDEX(Commandes!$D10:$BK10,,IF((COLUMN(T19)-COLUMN($C19)+1)&gt;(CONFIG!$F15+CONFIG!$G15),(COLUMN(T19)-COLUMN($C19)+1)-(CONFIG!$F15+CONFIG!$G15),0)+1):INDEX(Commandes!$D10:$BK10,,(COLUMN(T19)-COLUMN($C19)+1)-CONFIG!$G15)),0)</f>
        <v>0</v>
      </c>
      <c r="U19" s="378">
        <f>IF(AND(ROUND((U$17-CONFIG!$D$7)/31,0)&gt;=ROUND(CONFIG!$G15,0),CONFIG!$E15&lt;&gt;0),SUM(INDEX(Commandes!$D10:$BK10,,IF((COLUMN(U19)-COLUMN($C19)+1)&gt;(CONFIG!$F15+CONFIG!$G15),(COLUMN(U19)-COLUMN($C19)+1)-(CONFIG!$F15+CONFIG!$G15),0)+1):INDEX(Commandes!$D10:$BK10,,(COLUMN(U19)-COLUMN($C19)+1)-CONFIG!$G15)),0)</f>
        <v>0</v>
      </c>
      <c r="V19" s="378">
        <f>IF(AND(ROUND((V$17-CONFIG!$D$7)/31,0)&gt;=ROUND(CONFIG!$G15,0),CONFIG!$E15&lt;&gt;0),SUM(INDEX(Commandes!$D10:$BK10,,IF((COLUMN(V19)-COLUMN($C19)+1)&gt;(CONFIG!$F15+CONFIG!$G15),(COLUMN(V19)-COLUMN($C19)+1)-(CONFIG!$F15+CONFIG!$G15),0)+1):INDEX(Commandes!$D10:$BK10,,(COLUMN(V19)-COLUMN($C19)+1)-CONFIG!$G15)),0)</f>
        <v>0</v>
      </c>
      <c r="W19" s="378">
        <f>IF(AND(ROUND((W$17-CONFIG!$D$7)/31,0)&gt;=ROUND(CONFIG!$G15,0),CONFIG!$E15&lt;&gt;0),SUM(INDEX(Commandes!$D10:$BK10,,IF((COLUMN(W19)-COLUMN($C19)+1)&gt;(CONFIG!$F15+CONFIG!$G15),(COLUMN(W19)-COLUMN($C19)+1)-(CONFIG!$F15+CONFIG!$G15),0)+1):INDEX(Commandes!$D10:$BK10,,(COLUMN(W19)-COLUMN($C19)+1)-CONFIG!$G15)),0)</f>
        <v>0</v>
      </c>
      <c r="X19" s="378">
        <f>IF(AND(ROUND((X$17-CONFIG!$D$7)/31,0)&gt;=ROUND(CONFIG!$G15,0),CONFIG!$E15&lt;&gt;0),SUM(INDEX(Commandes!$D10:$BK10,,IF((COLUMN(X19)-COLUMN($C19)+1)&gt;(CONFIG!$F15+CONFIG!$G15),(COLUMN(X19)-COLUMN($C19)+1)-(CONFIG!$F15+CONFIG!$G15),0)+1):INDEX(Commandes!$D10:$BK10,,(COLUMN(X19)-COLUMN($C19)+1)-CONFIG!$G15)),0)</f>
        <v>0</v>
      </c>
      <c r="Y19" s="378">
        <f>IF(AND(ROUND((Y$17-CONFIG!$D$7)/31,0)&gt;=ROUND(CONFIG!$G15,0),CONFIG!$E15&lt;&gt;0),SUM(INDEX(Commandes!$D10:$BK10,,IF((COLUMN(Y19)-COLUMN($C19)+1)&gt;(CONFIG!$F15+CONFIG!$G15),(COLUMN(Y19)-COLUMN($C19)+1)-(CONFIG!$F15+CONFIG!$G15),0)+1):INDEX(Commandes!$D10:$BK10,,(COLUMN(Y19)-COLUMN($C19)+1)-CONFIG!$G15)),0)</f>
        <v>0</v>
      </c>
      <c r="Z19" s="378">
        <f>IF(AND(ROUND((Z$17-CONFIG!$D$7)/31,0)&gt;=ROUND(CONFIG!$G15,0),CONFIG!$E15&lt;&gt;0),SUM(INDEX(Commandes!$D10:$BK10,,IF((COLUMN(Z19)-COLUMN($C19)+1)&gt;(CONFIG!$F15+CONFIG!$G15),(COLUMN(Z19)-COLUMN($C19)+1)-(CONFIG!$F15+CONFIG!$G15),0)+1):INDEX(Commandes!$D10:$BK10,,(COLUMN(Z19)-COLUMN($C19)+1)-CONFIG!$G15)),0)</f>
        <v>0</v>
      </c>
      <c r="AA19" s="378">
        <f>IF(AND(ROUND((AA$17-CONFIG!$D$7)/31,0)&gt;=ROUND(CONFIG!$G15,0),CONFIG!$E15&lt;&gt;0),SUM(INDEX(Commandes!$D10:$BK10,,IF((COLUMN(AA19)-COLUMN($C19)+1)&gt;(CONFIG!$F15+CONFIG!$G15),(COLUMN(AA19)-COLUMN($C19)+1)-(CONFIG!$F15+CONFIG!$G15),0)+1):INDEX(Commandes!$D10:$BK10,,(COLUMN(AA19)-COLUMN($C19)+1)-CONFIG!$G15)),0)</f>
        <v>0</v>
      </c>
      <c r="AB19" s="378">
        <f>IF(AND(ROUND((AB$17-CONFIG!$D$7)/31,0)&gt;=ROUND(CONFIG!$G15,0),CONFIG!$E15&lt;&gt;0),SUM(INDEX(Commandes!$D10:$BK10,,IF((COLUMN(AB19)-COLUMN($C19)+1)&gt;(CONFIG!$F15+CONFIG!$G15),(COLUMN(AB19)-COLUMN($C19)+1)-(CONFIG!$F15+CONFIG!$G15),0)+1):INDEX(Commandes!$D10:$BK10,,(COLUMN(AB19)-COLUMN($C19)+1)-CONFIG!$G15)),0)</f>
        <v>0</v>
      </c>
      <c r="AC19" s="378">
        <f>IF(AND(ROUND((AC$17-CONFIG!$D$7)/31,0)&gt;=ROUND(CONFIG!$G15,0),CONFIG!$E15&lt;&gt;0),SUM(INDEX(Commandes!$D10:$BK10,,IF((COLUMN(AC19)-COLUMN($C19)+1)&gt;(CONFIG!$F15+CONFIG!$G15),(COLUMN(AC19)-COLUMN($C19)+1)-(CONFIG!$F15+CONFIG!$G15),0)+1):INDEX(Commandes!$D10:$BK10,,(COLUMN(AC19)-COLUMN($C19)+1)-CONFIG!$G15)),0)</f>
        <v>0</v>
      </c>
      <c r="AD19" s="378">
        <f>IF(AND(ROUND((AD$17-CONFIG!$D$7)/31,0)&gt;=ROUND(CONFIG!$G15,0),CONFIG!$E15&lt;&gt;0),SUM(INDEX(Commandes!$D10:$BK10,,IF((COLUMN(AD19)-COLUMN($C19)+1)&gt;(CONFIG!$F15+CONFIG!$G15),(COLUMN(AD19)-COLUMN($C19)+1)-(CONFIG!$F15+CONFIG!$G15),0)+1):INDEX(Commandes!$D10:$BK10,,(COLUMN(AD19)-COLUMN($C19)+1)-CONFIG!$G15)),0)</f>
        <v>0</v>
      </c>
      <c r="AE19" s="378">
        <f>IF(AND(ROUND((AE$17-CONFIG!$D$7)/31,0)&gt;=ROUND(CONFIG!$G15,0),CONFIG!$E15&lt;&gt;0),SUM(INDEX(Commandes!$D10:$BK10,,IF((COLUMN(AE19)-COLUMN($C19)+1)&gt;(CONFIG!$F15+CONFIG!$G15),(COLUMN(AE19)-COLUMN($C19)+1)-(CONFIG!$F15+CONFIG!$G15),0)+1):INDEX(Commandes!$D10:$BK10,,(COLUMN(AE19)-COLUMN($C19)+1)-CONFIG!$G15)),0)</f>
        <v>0</v>
      </c>
      <c r="AF19" s="378">
        <f>IF(AND(ROUND((AF$17-CONFIG!$D$7)/31,0)&gt;=ROUND(CONFIG!$G15,0),CONFIG!$E15&lt;&gt;0),SUM(INDEX(Commandes!$D10:$BK10,,IF((COLUMN(AF19)-COLUMN($C19)+1)&gt;(CONFIG!$F15+CONFIG!$G15),(COLUMN(AF19)-COLUMN($C19)+1)-(CONFIG!$F15+CONFIG!$G15),0)+1):INDEX(Commandes!$D10:$BK10,,(COLUMN(AF19)-COLUMN($C19)+1)-CONFIG!$G15)),0)</f>
        <v>0</v>
      </c>
      <c r="AG19" s="378">
        <f>IF(AND(ROUND((AG$17-CONFIG!$D$7)/31,0)&gt;=ROUND(CONFIG!$G15,0),CONFIG!$E15&lt;&gt;0),SUM(INDEX(Commandes!$D10:$BK10,,IF((COLUMN(AG19)-COLUMN($C19)+1)&gt;(CONFIG!$F15+CONFIG!$G15),(COLUMN(AG19)-COLUMN($C19)+1)-(CONFIG!$F15+CONFIG!$G15),0)+1):INDEX(Commandes!$D10:$BK10,,(COLUMN(AG19)-COLUMN($C19)+1)-CONFIG!$G15)),0)</f>
        <v>0</v>
      </c>
      <c r="AH19" s="378">
        <f>IF(AND(ROUND((AH$17-CONFIG!$D$7)/31,0)&gt;=ROUND(CONFIG!$G15,0),CONFIG!$E15&lt;&gt;0),SUM(INDEX(Commandes!$D10:$BK10,,IF((COLUMN(AH19)-COLUMN($C19)+1)&gt;(CONFIG!$F15+CONFIG!$G15),(COLUMN(AH19)-COLUMN($C19)+1)-(CONFIG!$F15+CONFIG!$G15),0)+1):INDEX(Commandes!$D10:$BK10,,(COLUMN(AH19)-COLUMN($C19)+1)-CONFIG!$G15)),0)</f>
        <v>0</v>
      </c>
      <c r="AI19" s="378">
        <f>IF(AND(ROUND((AI$17-CONFIG!$D$7)/31,0)&gt;=ROUND(CONFIG!$G15,0),CONFIG!$E15&lt;&gt;0),SUM(INDEX(Commandes!$D10:$BK10,,IF((COLUMN(AI19)-COLUMN($C19)+1)&gt;(CONFIG!$F15+CONFIG!$G15),(COLUMN(AI19)-COLUMN($C19)+1)-(CONFIG!$F15+CONFIG!$G15),0)+1):INDEX(Commandes!$D10:$BK10,,(COLUMN(AI19)-COLUMN($C19)+1)-CONFIG!$G15)),0)</f>
        <v>0</v>
      </c>
      <c r="AJ19" s="378">
        <f>IF(AND(ROUND((AJ$17-CONFIG!$D$7)/31,0)&gt;=ROUND(CONFIG!$G15,0),CONFIG!$E15&lt;&gt;0),SUM(INDEX(Commandes!$D10:$BK10,,IF((COLUMN(AJ19)-COLUMN($C19)+1)&gt;(CONFIG!$F15+CONFIG!$G15),(COLUMN(AJ19)-COLUMN($C19)+1)-(CONFIG!$F15+CONFIG!$G15),0)+1):INDEX(Commandes!$D10:$BK10,,(COLUMN(AJ19)-COLUMN($C19)+1)-CONFIG!$G15)),0)</f>
        <v>0</v>
      </c>
      <c r="AK19" s="378">
        <f>IF(AND(ROUND((AK$17-CONFIG!$D$7)/31,0)&gt;=ROUND(CONFIG!$G15,0),CONFIG!$E15&lt;&gt;0),SUM(INDEX(Commandes!$D10:$BK10,,IF((COLUMN(AK19)-COLUMN($C19)+1)&gt;(CONFIG!$F15+CONFIG!$G15),(COLUMN(AK19)-COLUMN($C19)+1)-(CONFIG!$F15+CONFIG!$G15),0)+1):INDEX(Commandes!$D10:$BK10,,(COLUMN(AK19)-COLUMN($C19)+1)-CONFIG!$G15)),0)</f>
        <v>0</v>
      </c>
      <c r="AL19" s="378">
        <f>IF(AND(ROUND((AL$17-CONFIG!$D$7)/31,0)&gt;=ROUND(CONFIG!$G15,0),CONFIG!$E15&lt;&gt;0),SUM(INDEX(Commandes!$D10:$BK10,,IF((COLUMN(AL19)-COLUMN($C19)+1)&gt;(CONFIG!$F15+CONFIG!$G15),(COLUMN(AL19)-COLUMN($C19)+1)-(CONFIG!$F15+CONFIG!$G15),0)+1):INDEX(Commandes!$D10:$BK10,,(COLUMN(AL19)-COLUMN($C19)+1)-CONFIG!$G15)),0)</f>
        <v>0</v>
      </c>
      <c r="AM19" s="378">
        <f>IF(AND(ROUND((AM$17-CONFIG!$D$7)/31,0)&gt;=ROUND(CONFIG!$G15,0),CONFIG!$E15&lt;&gt;0),SUM(INDEX(Commandes!$D10:$BK10,,IF((COLUMN(AM19)-COLUMN($C19)+1)&gt;(CONFIG!$F15+CONFIG!$G15),(COLUMN(AM19)-COLUMN($C19)+1)-(CONFIG!$F15+CONFIG!$G15),0)+1):INDEX(Commandes!$D10:$BK10,,(COLUMN(AM19)-COLUMN($C19)+1)-CONFIG!$G15)),0)</f>
        <v>0</v>
      </c>
      <c r="AN19" s="378">
        <f>IF(AND(ROUND((AN$17-CONFIG!$D$7)/31,0)&gt;=ROUND(CONFIG!$G15,0),CONFIG!$E15&lt;&gt;0),SUM(INDEX(Commandes!$D10:$BK10,,IF((COLUMN(AN19)-COLUMN($C19)+1)&gt;(CONFIG!$F15+CONFIG!$G15),(COLUMN(AN19)-COLUMN($C19)+1)-(CONFIG!$F15+CONFIG!$G15),0)+1):INDEX(Commandes!$D10:$BK10,,(COLUMN(AN19)-COLUMN($C19)+1)-CONFIG!$G15)),0)</f>
        <v>0</v>
      </c>
      <c r="AO19" s="378">
        <f>IF(AND(ROUND((AO$17-CONFIG!$D$7)/31,0)&gt;=ROUND(CONFIG!$G15,0),CONFIG!$E15&lt;&gt;0),SUM(INDEX(Commandes!$D10:$BK10,,IF((COLUMN(AO19)-COLUMN($C19)+1)&gt;(CONFIG!$F15+CONFIG!$G15),(COLUMN(AO19)-COLUMN($C19)+1)-(CONFIG!$F15+CONFIG!$G15),0)+1):INDEX(Commandes!$D10:$BK10,,(COLUMN(AO19)-COLUMN($C19)+1)-CONFIG!$G15)),0)</f>
        <v>0</v>
      </c>
      <c r="AP19" s="378">
        <f>IF(AND(ROUND((AP$17-CONFIG!$D$7)/31,0)&gt;=ROUND(CONFIG!$G15,0),CONFIG!$E15&lt;&gt;0),SUM(INDEX(Commandes!$D10:$BK10,,IF((COLUMN(AP19)-COLUMN($C19)+1)&gt;(CONFIG!$F15+CONFIG!$G15),(COLUMN(AP19)-COLUMN($C19)+1)-(CONFIG!$F15+CONFIG!$G15),0)+1):INDEX(Commandes!$D10:$BK10,,(COLUMN(AP19)-COLUMN($C19)+1)-CONFIG!$G15)),0)</f>
        <v>0</v>
      </c>
      <c r="AQ19" s="378">
        <f>IF(AND(ROUND((AQ$17-CONFIG!$D$7)/31,0)&gt;=ROUND(CONFIG!$G15,0),CONFIG!$E15&lt;&gt;0),SUM(INDEX(Commandes!$D10:$BK10,,IF((COLUMN(AQ19)-COLUMN($C19)+1)&gt;(CONFIG!$F15+CONFIG!$G15),(COLUMN(AQ19)-COLUMN($C19)+1)-(CONFIG!$F15+CONFIG!$G15),0)+1):INDEX(Commandes!$D10:$BK10,,(COLUMN(AQ19)-COLUMN($C19)+1)-CONFIG!$G15)),0)</f>
        <v>0</v>
      </c>
      <c r="AR19" s="378">
        <f>IF(AND(ROUND((AR$17-CONFIG!$D$7)/31,0)&gt;=ROUND(CONFIG!$G15,0),CONFIG!$E15&lt;&gt;0),SUM(INDEX(Commandes!$D10:$BK10,,IF((COLUMN(AR19)-COLUMN($C19)+1)&gt;(CONFIG!$F15+CONFIG!$G15),(COLUMN(AR19)-COLUMN($C19)+1)-(CONFIG!$F15+CONFIG!$G15),0)+1):INDEX(Commandes!$D10:$BK10,,(COLUMN(AR19)-COLUMN($C19)+1)-CONFIG!$G15)),0)</f>
        <v>0</v>
      </c>
      <c r="AS19" s="378">
        <f>IF(AND(ROUND((AS$17-CONFIG!$D$7)/31,0)&gt;=ROUND(CONFIG!$G15,0),CONFIG!$E15&lt;&gt;0),SUM(INDEX(Commandes!$D10:$BK10,,IF((COLUMN(AS19)-COLUMN($C19)+1)&gt;(CONFIG!$F15+CONFIG!$G15),(COLUMN(AS19)-COLUMN($C19)+1)-(CONFIG!$F15+CONFIG!$G15),0)+1):INDEX(Commandes!$D10:$BK10,,(COLUMN(AS19)-COLUMN($C19)+1)-CONFIG!$G15)),0)</f>
        <v>0</v>
      </c>
      <c r="AT19" s="378">
        <f>IF(AND(ROUND((AT$17-CONFIG!$D$7)/31,0)&gt;=ROUND(CONFIG!$G15,0),CONFIG!$E15&lt;&gt;0),SUM(INDEX(Commandes!$D10:$BK10,,IF((COLUMN(AT19)-COLUMN($C19)+1)&gt;(CONFIG!$F15+CONFIG!$G15),(COLUMN(AT19)-COLUMN($C19)+1)-(CONFIG!$F15+CONFIG!$G15),0)+1):INDEX(Commandes!$D10:$BK10,,(COLUMN(AT19)-COLUMN($C19)+1)-CONFIG!$G15)),0)</f>
        <v>0</v>
      </c>
      <c r="AU19" s="378">
        <f>IF(AND(ROUND((AU$17-CONFIG!$D$7)/31,0)&gt;=ROUND(CONFIG!$G15,0),CONFIG!$E15&lt;&gt;0),SUM(INDEX(Commandes!$D10:$BK10,,IF((COLUMN(AU19)-COLUMN($C19)+1)&gt;(CONFIG!$F15+CONFIG!$G15),(COLUMN(AU19)-COLUMN($C19)+1)-(CONFIG!$F15+CONFIG!$G15),0)+1):INDEX(Commandes!$D10:$BK10,,(COLUMN(AU19)-COLUMN($C19)+1)-CONFIG!$G15)),0)</f>
        <v>0</v>
      </c>
      <c r="AV19" s="378">
        <f>IF(AND(ROUND((AV$17-CONFIG!$D$7)/31,0)&gt;=ROUND(CONFIG!$G15,0),CONFIG!$E15&lt;&gt;0),SUM(INDEX(Commandes!$D10:$BK10,,IF((COLUMN(AV19)-COLUMN($C19)+1)&gt;(CONFIG!$F15+CONFIG!$G15),(COLUMN(AV19)-COLUMN($C19)+1)-(CONFIG!$F15+CONFIG!$G15),0)+1):INDEX(Commandes!$D10:$BK10,,(COLUMN(AV19)-COLUMN($C19)+1)-CONFIG!$G15)),0)</f>
        <v>0</v>
      </c>
      <c r="AW19" s="378">
        <f>IF(AND(ROUND((AW$17-CONFIG!$D$7)/31,0)&gt;=ROUND(CONFIG!$G15,0),CONFIG!$E15&lt;&gt;0),SUM(INDEX(Commandes!$D10:$BK10,,IF((COLUMN(AW19)-COLUMN($C19)+1)&gt;(CONFIG!$F15+CONFIG!$G15),(COLUMN(AW19)-COLUMN($C19)+1)-(CONFIG!$F15+CONFIG!$G15),0)+1):INDEX(Commandes!$D10:$BK10,,(COLUMN(AW19)-COLUMN($C19)+1)-CONFIG!$G15)),0)</f>
        <v>0</v>
      </c>
      <c r="AX19" s="378">
        <f>IF(AND(ROUND((AX$17-CONFIG!$D$7)/31,0)&gt;=ROUND(CONFIG!$G15,0),CONFIG!$E15&lt;&gt;0),SUM(INDEX(Commandes!$D10:$BK10,,IF((COLUMN(AX19)-COLUMN($C19)+1)&gt;(CONFIG!$F15+CONFIG!$G15),(COLUMN(AX19)-COLUMN($C19)+1)-(CONFIG!$F15+CONFIG!$G15),0)+1):INDEX(Commandes!$D10:$BK10,,(COLUMN(AX19)-COLUMN($C19)+1)-CONFIG!$G15)),0)</f>
        <v>0</v>
      </c>
      <c r="AY19" s="378">
        <f>IF(AND(ROUND((AY$17-CONFIG!$D$7)/31,0)&gt;=ROUND(CONFIG!$G15,0),CONFIG!$E15&lt;&gt;0),SUM(INDEX(Commandes!$D10:$BK10,,IF((COLUMN(AY19)-COLUMN($C19)+1)&gt;(CONFIG!$F15+CONFIG!$G15),(COLUMN(AY19)-COLUMN($C19)+1)-(CONFIG!$F15+CONFIG!$G15),0)+1):INDEX(Commandes!$D10:$BK10,,(COLUMN(AY19)-COLUMN($C19)+1)-CONFIG!$G15)),0)</f>
        <v>0</v>
      </c>
      <c r="AZ19" s="378">
        <f>IF(AND(ROUND((AZ$17-CONFIG!$D$7)/31,0)&gt;=ROUND(CONFIG!$G15,0),CONFIG!$E15&lt;&gt;0),SUM(INDEX(Commandes!$D10:$BK10,,IF((COLUMN(AZ19)-COLUMN($C19)+1)&gt;(CONFIG!$F15+CONFIG!$G15),(COLUMN(AZ19)-COLUMN($C19)+1)-(CONFIG!$F15+CONFIG!$G15),0)+1):INDEX(Commandes!$D10:$BK10,,(COLUMN(AZ19)-COLUMN($C19)+1)-CONFIG!$G15)),0)</f>
        <v>0</v>
      </c>
      <c r="BA19" s="378">
        <f>IF(AND(ROUND((BA$17-CONFIG!$D$7)/31,0)&gt;=ROUND(CONFIG!$G15,0),CONFIG!$E15&lt;&gt;0),SUM(INDEX(Commandes!$D10:$BK10,,IF((COLUMN(BA19)-COLUMN($C19)+1)&gt;(CONFIG!$F15+CONFIG!$G15),(COLUMN(BA19)-COLUMN($C19)+1)-(CONFIG!$F15+CONFIG!$G15),0)+1):INDEX(Commandes!$D10:$BK10,,(COLUMN(BA19)-COLUMN($C19)+1)-CONFIG!$G15)),0)</f>
        <v>0</v>
      </c>
      <c r="BB19" s="378">
        <f>IF(AND(ROUND((BB$17-CONFIG!$D$7)/31,0)&gt;=ROUND(CONFIG!$G15,0),CONFIG!$E15&lt;&gt;0),SUM(INDEX(Commandes!$D10:$BK10,,IF((COLUMN(BB19)-COLUMN($C19)+1)&gt;(CONFIG!$F15+CONFIG!$G15),(COLUMN(BB19)-COLUMN($C19)+1)-(CONFIG!$F15+CONFIG!$G15),0)+1):INDEX(Commandes!$D10:$BK10,,(COLUMN(BB19)-COLUMN($C19)+1)-CONFIG!$G15)),0)</f>
        <v>0</v>
      </c>
      <c r="BC19" s="378">
        <f>IF(AND(ROUND((BC$17-CONFIG!$D$7)/31,0)&gt;=ROUND(CONFIG!$G15,0),CONFIG!$E15&lt;&gt;0),SUM(INDEX(Commandes!$D10:$BK10,,IF((COLUMN(BC19)-COLUMN($C19)+1)&gt;(CONFIG!$F15+CONFIG!$G15),(COLUMN(BC19)-COLUMN($C19)+1)-(CONFIG!$F15+CONFIG!$G15),0)+1):INDEX(Commandes!$D10:$BK10,,(COLUMN(BC19)-COLUMN($C19)+1)-CONFIG!$G15)),0)</f>
        <v>0</v>
      </c>
      <c r="BD19" s="378">
        <f>IF(AND(ROUND((BD$17-CONFIG!$D$7)/31,0)&gt;=ROUND(CONFIG!$G15,0),CONFIG!$E15&lt;&gt;0),SUM(INDEX(Commandes!$D10:$BK10,,IF((COLUMN(BD19)-COLUMN($C19)+1)&gt;(CONFIG!$F15+CONFIG!$G15),(COLUMN(BD19)-COLUMN($C19)+1)-(CONFIG!$F15+CONFIG!$G15),0)+1):INDEX(Commandes!$D10:$BK10,,(COLUMN(BD19)-COLUMN($C19)+1)-CONFIG!$G15)),0)</f>
        <v>0</v>
      </c>
      <c r="BE19" s="378">
        <f>IF(AND(ROUND((BE$17-CONFIG!$D$7)/31,0)&gt;=ROUND(CONFIG!$G15,0),CONFIG!$E15&lt;&gt;0),SUM(INDEX(Commandes!$D10:$BK10,,IF((COLUMN(BE19)-COLUMN($C19)+1)&gt;(CONFIG!$F15+CONFIG!$G15),(COLUMN(BE19)-COLUMN($C19)+1)-(CONFIG!$F15+CONFIG!$G15),0)+1):INDEX(Commandes!$D10:$BK10,,(COLUMN(BE19)-COLUMN($C19)+1)-CONFIG!$G15)),0)</f>
        <v>0</v>
      </c>
      <c r="BF19" s="378">
        <f>IF(AND(ROUND((BF$17-CONFIG!$D$7)/31,0)&gt;=ROUND(CONFIG!$G15,0),CONFIG!$E15&lt;&gt;0),SUM(INDEX(Commandes!$D10:$BK10,,IF((COLUMN(BF19)-COLUMN($C19)+1)&gt;(CONFIG!$F15+CONFIG!$G15),(COLUMN(BF19)-COLUMN($C19)+1)-(CONFIG!$F15+CONFIG!$G15),0)+1):INDEX(Commandes!$D10:$BK10,,(COLUMN(BF19)-COLUMN($C19)+1)-CONFIG!$G15)),0)</f>
        <v>0</v>
      </c>
      <c r="BG19" s="378">
        <f>IF(AND(ROUND((BG$17-CONFIG!$D$7)/31,0)&gt;=ROUND(CONFIG!$G15,0),CONFIG!$E15&lt;&gt;0),SUM(INDEX(Commandes!$D10:$BK10,,IF((COLUMN(BG19)-COLUMN($C19)+1)&gt;(CONFIG!$F15+CONFIG!$G15),(COLUMN(BG19)-COLUMN($C19)+1)-(CONFIG!$F15+CONFIG!$G15),0)+1):INDEX(Commandes!$D10:$BK10,,(COLUMN(BG19)-COLUMN($C19)+1)-CONFIG!$G15)),0)</f>
        <v>0</v>
      </c>
      <c r="BH19" s="378">
        <f>IF(AND(ROUND((BH$17-CONFIG!$D$7)/31,0)&gt;=ROUND(CONFIG!$G15,0),CONFIG!$E15&lt;&gt;0),SUM(INDEX(Commandes!$D10:$BK10,,IF((COLUMN(BH19)-COLUMN($C19)+1)&gt;(CONFIG!$F15+CONFIG!$G15),(COLUMN(BH19)-COLUMN($C19)+1)-(CONFIG!$F15+CONFIG!$G15),0)+1):INDEX(Commandes!$D10:$BK10,,(COLUMN(BH19)-COLUMN($C19)+1)-CONFIG!$G15)),0)</f>
        <v>0</v>
      </c>
      <c r="BI19" s="378">
        <f>IF(AND(ROUND((BI$17-CONFIG!$D$7)/31,0)&gt;=ROUND(CONFIG!$G15,0),CONFIG!$E15&lt;&gt;0),SUM(INDEX(Commandes!$D10:$BK10,,IF((COLUMN(BI19)-COLUMN($C19)+1)&gt;(CONFIG!$F15+CONFIG!$G15),(COLUMN(BI19)-COLUMN($C19)+1)-(CONFIG!$F15+CONFIG!$G15),0)+1):INDEX(Commandes!$D10:$BK10,,(COLUMN(BI19)-COLUMN($C19)+1)-CONFIG!$G15)),0)</f>
        <v>0</v>
      </c>
      <c r="BJ19" s="378">
        <f>IF(AND(ROUND((BJ$17-CONFIG!$D$7)/31,0)&gt;=ROUND(CONFIG!$G15,0),CONFIG!$E15&lt;&gt;0),SUM(INDEX(Commandes!$D10:$BK10,,IF((COLUMN(BJ19)-COLUMN($C19)+1)&gt;(CONFIG!$F15+CONFIG!$G15),(COLUMN(BJ19)-COLUMN($C19)+1)-(CONFIG!$F15+CONFIG!$G15),0)+1):INDEX(Commandes!$D10:$BK10,,(COLUMN(BJ19)-COLUMN($C19)+1)-CONFIG!$G15)),0)</f>
        <v>0</v>
      </c>
    </row>
    <row r="20" spans="2:62">
      <c r="B20" s="310" t="str">
        <f>CONFIG!$C$16</f>
        <v>…</v>
      </c>
      <c r="C20" s="378">
        <f>IF(AND(ROUND((C$17-CONFIG!$D$7)/31,0)&gt;=ROUND(CONFIG!$G16,0),CONFIG!$E16&lt;&gt;0),SUM(INDEX(Commandes!$D11:$BK11,,IF((COLUMN(C20)-COLUMN($C20)+1)&gt;(CONFIG!$F16+CONFIG!$G16),(COLUMN(C20)-COLUMN($C20)+1)-(CONFIG!$F16+CONFIG!$G16),0)+1):INDEX(Commandes!$D11:$BK11,,(COLUMN(C20)-COLUMN($C20)+1)-CONFIG!$G16)),0)</f>
        <v>0</v>
      </c>
      <c r="D20" s="378">
        <f>IF(AND(ROUND((D$17-CONFIG!$D$7)/31,0)&gt;=ROUND(CONFIG!$G16,0),CONFIG!$E16&lt;&gt;0),SUM(INDEX(Commandes!$D11:$BK11,,IF((COLUMN(D20)-COLUMN($C20)+1)&gt;(CONFIG!$F16+CONFIG!$G16),(COLUMN(D20)-COLUMN($C20)+1)-(CONFIG!$F16+CONFIG!$G16),0)+1):INDEX(Commandes!$D11:$BK11,,(COLUMN(D20)-COLUMN($C20)+1)-CONFIG!$G16)),0)</f>
        <v>0</v>
      </c>
      <c r="E20" s="378">
        <f>IF(AND(ROUND((E$17-CONFIG!$D$7)/31,0)&gt;=ROUND(CONFIG!$G16,0),CONFIG!$E16&lt;&gt;0),SUM(INDEX(Commandes!$D11:$BK11,,IF((COLUMN(E20)-COLUMN($C20)+1)&gt;(CONFIG!$F16+CONFIG!$G16),(COLUMN(E20)-COLUMN($C20)+1)-(CONFIG!$F16+CONFIG!$G16),0)+1):INDEX(Commandes!$D11:$BK11,,(COLUMN(E20)-COLUMN($C20)+1)-CONFIG!$G16)),0)</f>
        <v>0</v>
      </c>
      <c r="F20" s="378">
        <f>IF(AND(ROUND((F$17-CONFIG!$D$7)/31,0)&gt;=ROUND(CONFIG!$G16,0),CONFIG!$E16&lt;&gt;0),SUM(INDEX(Commandes!$D11:$BK11,,IF((COLUMN(F20)-COLUMN($C20)+1)&gt;(CONFIG!$F16+CONFIG!$G16),(COLUMN(F20)-COLUMN($C20)+1)-(CONFIG!$F16+CONFIG!$G16),0)+1):INDEX(Commandes!$D11:$BK11,,(COLUMN(F20)-COLUMN($C20)+1)-CONFIG!$G16)),0)</f>
        <v>0</v>
      </c>
      <c r="G20" s="378">
        <f>IF(AND(ROUND((G$17-CONFIG!$D$7)/31,0)&gt;=ROUND(CONFIG!$G16,0),CONFIG!$E16&lt;&gt;0),SUM(INDEX(Commandes!$D11:$BK11,,IF((COLUMN(G20)-COLUMN($C20)+1)&gt;(CONFIG!$F16+CONFIG!$G16),(COLUMN(G20)-COLUMN($C20)+1)-(CONFIG!$F16+CONFIG!$G16),0)+1):INDEX(Commandes!$D11:$BK11,,(COLUMN(G20)-COLUMN($C20)+1)-CONFIG!$G16)),0)</f>
        <v>0</v>
      </c>
      <c r="H20" s="378">
        <f>IF(AND(ROUND((H$17-CONFIG!$D$7)/31,0)&gt;=ROUND(CONFIG!$G16,0),CONFIG!$E16&lt;&gt;0),SUM(INDEX(Commandes!$D11:$BK11,,IF((COLUMN(H20)-COLUMN($C20)+1)&gt;(CONFIG!$F16+CONFIG!$G16),(COLUMN(H20)-COLUMN($C20)+1)-(CONFIG!$F16+CONFIG!$G16),0)+1):INDEX(Commandes!$D11:$BK11,,(COLUMN(H20)-COLUMN($C20)+1)-CONFIG!$G16)),0)</f>
        <v>0</v>
      </c>
      <c r="I20" s="378">
        <f>IF(AND(ROUND((I$17-CONFIG!$D$7)/31,0)&gt;=ROUND(CONFIG!$G16,0),CONFIG!$E16&lt;&gt;0),SUM(INDEX(Commandes!$D11:$BK11,,IF((COLUMN(I20)-COLUMN($C20)+1)&gt;(CONFIG!$F16+CONFIG!$G16),(COLUMN(I20)-COLUMN($C20)+1)-(CONFIG!$F16+CONFIG!$G16),0)+1):INDEX(Commandes!$D11:$BK11,,(COLUMN(I20)-COLUMN($C20)+1)-CONFIG!$G16)),0)</f>
        <v>0</v>
      </c>
      <c r="J20" s="378">
        <f>IF(AND(ROUND((J$17-CONFIG!$D$7)/31,0)&gt;=ROUND(CONFIG!$G16,0),CONFIG!$E16&lt;&gt;0),SUM(INDEX(Commandes!$D11:$BK11,,IF((COLUMN(J20)-COLUMN($C20)+1)&gt;(CONFIG!$F16+CONFIG!$G16),(COLUMN(J20)-COLUMN($C20)+1)-(CONFIG!$F16+CONFIG!$G16),0)+1):INDEX(Commandes!$D11:$BK11,,(COLUMN(J20)-COLUMN($C20)+1)-CONFIG!$G16)),0)</f>
        <v>0</v>
      </c>
      <c r="K20" s="378">
        <f>IF(AND(ROUND((K$17-CONFIG!$D$7)/31,0)&gt;=ROUND(CONFIG!$G16,0),CONFIG!$E16&lt;&gt;0),SUM(INDEX(Commandes!$D11:$BK11,,IF((COLUMN(K20)-COLUMN($C20)+1)&gt;(CONFIG!$F16+CONFIG!$G16),(COLUMN(K20)-COLUMN($C20)+1)-(CONFIG!$F16+CONFIG!$G16),0)+1):INDEX(Commandes!$D11:$BK11,,(COLUMN(K20)-COLUMN($C20)+1)-CONFIG!$G16)),0)</f>
        <v>0</v>
      </c>
      <c r="L20" s="378">
        <f>IF(AND(ROUND((L$17-CONFIG!$D$7)/31,0)&gt;=ROUND(CONFIG!$G16,0),CONFIG!$E16&lt;&gt;0),SUM(INDEX(Commandes!$D11:$BK11,,IF((COLUMN(L20)-COLUMN($C20)+1)&gt;(CONFIG!$F16+CONFIG!$G16),(COLUMN(L20)-COLUMN($C20)+1)-(CONFIG!$F16+CONFIG!$G16),0)+1):INDEX(Commandes!$D11:$BK11,,(COLUMN(L20)-COLUMN($C20)+1)-CONFIG!$G16)),0)</f>
        <v>0</v>
      </c>
      <c r="M20" s="378">
        <f>IF(AND(ROUND((M$17-CONFIG!$D$7)/31,0)&gt;=ROUND(CONFIG!$G16,0),CONFIG!$E16&lt;&gt;0),SUM(INDEX(Commandes!$D11:$BK11,,IF((COLUMN(M20)-COLUMN($C20)+1)&gt;(CONFIG!$F16+CONFIG!$G16),(COLUMN(M20)-COLUMN($C20)+1)-(CONFIG!$F16+CONFIG!$G16),0)+1):INDEX(Commandes!$D11:$BK11,,(COLUMN(M20)-COLUMN($C20)+1)-CONFIG!$G16)),0)</f>
        <v>0</v>
      </c>
      <c r="N20" s="378">
        <f>IF(AND(ROUND((N$17-CONFIG!$D$7)/31,0)&gt;=ROUND(CONFIG!$G16,0),CONFIG!$E16&lt;&gt;0),SUM(INDEX(Commandes!$D11:$BK11,,IF((COLUMN(N20)-COLUMN($C20)+1)&gt;(CONFIG!$F16+CONFIG!$G16),(COLUMN(N20)-COLUMN($C20)+1)-(CONFIG!$F16+CONFIG!$G16),0)+1):INDEX(Commandes!$D11:$BK11,,(COLUMN(N20)-COLUMN($C20)+1)-CONFIG!$G16)),0)</f>
        <v>0</v>
      </c>
      <c r="O20" s="378">
        <f>IF(AND(ROUND((O$17-CONFIG!$D$7)/31,0)&gt;=ROUND(CONFIG!$G16,0),CONFIG!$E16&lt;&gt;0),SUM(INDEX(Commandes!$D11:$BK11,,IF((COLUMN(O20)-COLUMN($C20)+1)&gt;(CONFIG!$F16+CONFIG!$G16),(COLUMN(O20)-COLUMN($C20)+1)-(CONFIG!$F16+CONFIG!$G16),0)+1):INDEX(Commandes!$D11:$BK11,,(COLUMN(O20)-COLUMN($C20)+1)-CONFIG!$G16)),0)</f>
        <v>0</v>
      </c>
      <c r="P20" s="378">
        <f>IF(AND(ROUND((P$17-CONFIG!$D$7)/31,0)&gt;=ROUND(CONFIG!$G16,0),CONFIG!$E16&lt;&gt;0),SUM(INDEX(Commandes!$D11:$BK11,,IF((COLUMN(P20)-COLUMN($C20)+1)&gt;(CONFIG!$F16+CONFIG!$G16),(COLUMN(P20)-COLUMN($C20)+1)-(CONFIG!$F16+CONFIG!$G16),0)+1):INDEX(Commandes!$D11:$BK11,,(COLUMN(P20)-COLUMN($C20)+1)-CONFIG!$G16)),0)</f>
        <v>0</v>
      </c>
      <c r="Q20" s="378">
        <f>IF(AND(ROUND((Q$17-CONFIG!$D$7)/31,0)&gt;=ROUND(CONFIG!$G16,0),CONFIG!$E16&lt;&gt;0),SUM(INDEX(Commandes!$D11:$BK11,,IF((COLUMN(Q20)-COLUMN($C20)+1)&gt;(CONFIG!$F16+CONFIG!$G16),(COLUMN(Q20)-COLUMN($C20)+1)-(CONFIG!$F16+CONFIG!$G16),0)+1):INDEX(Commandes!$D11:$BK11,,(COLUMN(Q20)-COLUMN($C20)+1)-CONFIG!$G16)),0)</f>
        <v>0</v>
      </c>
      <c r="R20" s="378">
        <f>IF(AND(ROUND((R$17-CONFIG!$D$7)/31,0)&gt;=ROUND(CONFIG!$G16,0),CONFIG!$E16&lt;&gt;0),SUM(INDEX(Commandes!$D11:$BK11,,IF((COLUMN(R20)-COLUMN($C20)+1)&gt;(CONFIG!$F16+CONFIG!$G16),(COLUMN(R20)-COLUMN($C20)+1)-(CONFIG!$F16+CONFIG!$G16),0)+1):INDEX(Commandes!$D11:$BK11,,(COLUMN(R20)-COLUMN($C20)+1)-CONFIG!$G16)),0)</f>
        <v>0</v>
      </c>
      <c r="S20" s="378">
        <f>IF(AND(ROUND((S$17-CONFIG!$D$7)/31,0)&gt;=ROUND(CONFIG!$G16,0),CONFIG!$E16&lt;&gt;0),SUM(INDEX(Commandes!$D11:$BK11,,IF((COLUMN(S20)-COLUMN($C20)+1)&gt;(CONFIG!$F16+CONFIG!$G16),(COLUMN(S20)-COLUMN($C20)+1)-(CONFIG!$F16+CONFIG!$G16),0)+1):INDEX(Commandes!$D11:$BK11,,(COLUMN(S20)-COLUMN($C20)+1)-CONFIG!$G16)),0)</f>
        <v>0</v>
      </c>
      <c r="T20" s="378">
        <f>IF(AND(ROUND((T$17-CONFIG!$D$7)/31,0)&gt;=ROUND(CONFIG!$G16,0),CONFIG!$E16&lt;&gt;0),SUM(INDEX(Commandes!$D11:$BK11,,IF((COLUMN(T20)-COLUMN($C20)+1)&gt;(CONFIG!$F16+CONFIG!$G16),(COLUMN(T20)-COLUMN($C20)+1)-(CONFIG!$F16+CONFIG!$G16),0)+1):INDEX(Commandes!$D11:$BK11,,(COLUMN(T20)-COLUMN($C20)+1)-CONFIG!$G16)),0)</f>
        <v>0</v>
      </c>
      <c r="U20" s="378">
        <f>IF(AND(ROUND((U$17-CONFIG!$D$7)/31,0)&gt;=ROUND(CONFIG!$G16,0),CONFIG!$E16&lt;&gt;0),SUM(INDEX(Commandes!$D11:$BK11,,IF((COLUMN(U20)-COLUMN($C20)+1)&gt;(CONFIG!$F16+CONFIG!$G16),(COLUMN(U20)-COLUMN($C20)+1)-(CONFIG!$F16+CONFIG!$G16),0)+1):INDEX(Commandes!$D11:$BK11,,(COLUMN(U20)-COLUMN($C20)+1)-CONFIG!$G16)),0)</f>
        <v>0</v>
      </c>
      <c r="V20" s="378">
        <f>IF(AND(ROUND((V$17-CONFIG!$D$7)/31,0)&gt;=ROUND(CONFIG!$G16,0),CONFIG!$E16&lt;&gt;0),SUM(INDEX(Commandes!$D11:$BK11,,IF((COLUMN(V20)-COLUMN($C20)+1)&gt;(CONFIG!$F16+CONFIG!$G16),(COLUMN(V20)-COLUMN($C20)+1)-(CONFIG!$F16+CONFIG!$G16),0)+1):INDEX(Commandes!$D11:$BK11,,(COLUMN(V20)-COLUMN($C20)+1)-CONFIG!$G16)),0)</f>
        <v>0</v>
      </c>
      <c r="W20" s="378">
        <f>IF(AND(ROUND((W$17-CONFIG!$D$7)/31,0)&gt;=ROUND(CONFIG!$G16,0),CONFIG!$E16&lt;&gt;0),SUM(INDEX(Commandes!$D11:$BK11,,IF((COLUMN(W20)-COLUMN($C20)+1)&gt;(CONFIG!$F16+CONFIG!$G16),(COLUMN(W20)-COLUMN($C20)+1)-(CONFIG!$F16+CONFIG!$G16),0)+1):INDEX(Commandes!$D11:$BK11,,(COLUMN(W20)-COLUMN($C20)+1)-CONFIG!$G16)),0)</f>
        <v>0</v>
      </c>
      <c r="X20" s="378">
        <f>IF(AND(ROUND((X$17-CONFIG!$D$7)/31,0)&gt;=ROUND(CONFIG!$G16,0),CONFIG!$E16&lt;&gt;0),SUM(INDEX(Commandes!$D11:$BK11,,IF((COLUMN(X20)-COLUMN($C20)+1)&gt;(CONFIG!$F16+CONFIG!$G16),(COLUMN(X20)-COLUMN($C20)+1)-(CONFIG!$F16+CONFIG!$G16),0)+1):INDEX(Commandes!$D11:$BK11,,(COLUMN(X20)-COLUMN($C20)+1)-CONFIG!$G16)),0)</f>
        <v>0</v>
      </c>
      <c r="Y20" s="378">
        <f>IF(AND(ROUND((Y$17-CONFIG!$D$7)/31,0)&gt;=ROUND(CONFIG!$G16,0),CONFIG!$E16&lt;&gt;0),SUM(INDEX(Commandes!$D11:$BK11,,IF((COLUMN(Y20)-COLUMN($C20)+1)&gt;(CONFIG!$F16+CONFIG!$G16),(COLUMN(Y20)-COLUMN($C20)+1)-(CONFIG!$F16+CONFIG!$G16),0)+1):INDEX(Commandes!$D11:$BK11,,(COLUMN(Y20)-COLUMN($C20)+1)-CONFIG!$G16)),0)</f>
        <v>0</v>
      </c>
      <c r="Z20" s="378">
        <f>IF(AND(ROUND((Z$17-CONFIG!$D$7)/31,0)&gt;=ROUND(CONFIG!$G16,0),CONFIG!$E16&lt;&gt;0),SUM(INDEX(Commandes!$D11:$BK11,,IF((COLUMN(Z20)-COLUMN($C20)+1)&gt;(CONFIG!$F16+CONFIG!$G16),(COLUMN(Z20)-COLUMN($C20)+1)-(CONFIG!$F16+CONFIG!$G16),0)+1):INDEX(Commandes!$D11:$BK11,,(COLUMN(Z20)-COLUMN($C20)+1)-CONFIG!$G16)),0)</f>
        <v>0</v>
      </c>
      <c r="AA20" s="378">
        <f>IF(AND(ROUND((AA$17-CONFIG!$D$7)/31,0)&gt;=ROUND(CONFIG!$G16,0),CONFIG!$E16&lt;&gt;0),SUM(INDEX(Commandes!$D11:$BK11,,IF((COLUMN(AA20)-COLUMN($C20)+1)&gt;(CONFIG!$F16+CONFIG!$G16),(COLUMN(AA20)-COLUMN($C20)+1)-(CONFIG!$F16+CONFIG!$G16),0)+1):INDEX(Commandes!$D11:$BK11,,(COLUMN(AA20)-COLUMN($C20)+1)-CONFIG!$G16)),0)</f>
        <v>0</v>
      </c>
      <c r="AB20" s="378">
        <f>IF(AND(ROUND((AB$17-CONFIG!$D$7)/31,0)&gt;=ROUND(CONFIG!$G16,0),CONFIG!$E16&lt;&gt;0),SUM(INDEX(Commandes!$D11:$BK11,,IF((COLUMN(AB20)-COLUMN($C20)+1)&gt;(CONFIG!$F16+CONFIG!$G16),(COLUMN(AB20)-COLUMN($C20)+1)-(CONFIG!$F16+CONFIG!$G16),0)+1):INDEX(Commandes!$D11:$BK11,,(COLUMN(AB20)-COLUMN($C20)+1)-CONFIG!$G16)),0)</f>
        <v>0</v>
      </c>
      <c r="AC20" s="378">
        <f>IF(AND(ROUND((AC$17-CONFIG!$D$7)/31,0)&gt;=ROUND(CONFIG!$G16,0),CONFIG!$E16&lt;&gt;0),SUM(INDEX(Commandes!$D11:$BK11,,IF((COLUMN(AC20)-COLUMN($C20)+1)&gt;(CONFIG!$F16+CONFIG!$G16),(COLUMN(AC20)-COLUMN($C20)+1)-(CONFIG!$F16+CONFIG!$G16),0)+1):INDEX(Commandes!$D11:$BK11,,(COLUMN(AC20)-COLUMN($C20)+1)-CONFIG!$G16)),0)</f>
        <v>0</v>
      </c>
      <c r="AD20" s="378">
        <f>IF(AND(ROUND((AD$17-CONFIG!$D$7)/31,0)&gt;=ROUND(CONFIG!$G16,0),CONFIG!$E16&lt;&gt;0),SUM(INDEX(Commandes!$D11:$BK11,,IF((COLUMN(AD20)-COLUMN($C20)+1)&gt;(CONFIG!$F16+CONFIG!$G16),(COLUMN(AD20)-COLUMN($C20)+1)-(CONFIG!$F16+CONFIG!$G16),0)+1):INDEX(Commandes!$D11:$BK11,,(COLUMN(AD20)-COLUMN($C20)+1)-CONFIG!$G16)),0)</f>
        <v>0</v>
      </c>
      <c r="AE20" s="378">
        <f>IF(AND(ROUND((AE$17-CONFIG!$D$7)/31,0)&gt;=ROUND(CONFIG!$G16,0),CONFIG!$E16&lt;&gt;0),SUM(INDEX(Commandes!$D11:$BK11,,IF((COLUMN(AE20)-COLUMN($C20)+1)&gt;(CONFIG!$F16+CONFIG!$G16),(COLUMN(AE20)-COLUMN($C20)+1)-(CONFIG!$F16+CONFIG!$G16),0)+1):INDEX(Commandes!$D11:$BK11,,(COLUMN(AE20)-COLUMN($C20)+1)-CONFIG!$G16)),0)</f>
        <v>0</v>
      </c>
      <c r="AF20" s="378">
        <f>IF(AND(ROUND((AF$17-CONFIG!$D$7)/31,0)&gt;=ROUND(CONFIG!$G16,0),CONFIG!$E16&lt;&gt;0),SUM(INDEX(Commandes!$D11:$BK11,,IF((COLUMN(AF20)-COLUMN($C20)+1)&gt;(CONFIG!$F16+CONFIG!$G16),(COLUMN(AF20)-COLUMN($C20)+1)-(CONFIG!$F16+CONFIG!$G16),0)+1):INDEX(Commandes!$D11:$BK11,,(COLUMN(AF20)-COLUMN($C20)+1)-CONFIG!$G16)),0)</f>
        <v>0</v>
      </c>
      <c r="AG20" s="378">
        <f>IF(AND(ROUND((AG$17-CONFIG!$D$7)/31,0)&gt;=ROUND(CONFIG!$G16,0),CONFIG!$E16&lt;&gt;0),SUM(INDEX(Commandes!$D11:$BK11,,IF((COLUMN(AG20)-COLUMN($C20)+1)&gt;(CONFIG!$F16+CONFIG!$G16),(COLUMN(AG20)-COLUMN($C20)+1)-(CONFIG!$F16+CONFIG!$G16),0)+1):INDEX(Commandes!$D11:$BK11,,(COLUMN(AG20)-COLUMN($C20)+1)-CONFIG!$G16)),0)</f>
        <v>0</v>
      </c>
      <c r="AH20" s="378">
        <f>IF(AND(ROUND((AH$17-CONFIG!$D$7)/31,0)&gt;=ROUND(CONFIG!$G16,0),CONFIG!$E16&lt;&gt;0),SUM(INDEX(Commandes!$D11:$BK11,,IF((COLUMN(AH20)-COLUMN($C20)+1)&gt;(CONFIG!$F16+CONFIG!$G16),(COLUMN(AH20)-COLUMN($C20)+1)-(CONFIG!$F16+CONFIG!$G16),0)+1):INDEX(Commandes!$D11:$BK11,,(COLUMN(AH20)-COLUMN($C20)+1)-CONFIG!$G16)),0)</f>
        <v>0</v>
      </c>
      <c r="AI20" s="378">
        <f>IF(AND(ROUND((AI$17-CONFIG!$D$7)/31,0)&gt;=ROUND(CONFIG!$G16,0),CONFIG!$E16&lt;&gt;0),SUM(INDEX(Commandes!$D11:$BK11,,IF((COLUMN(AI20)-COLUMN($C20)+1)&gt;(CONFIG!$F16+CONFIG!$G16),(COLUMN(AI20)-COLUMN($C20)+1)-(CONFIG!$F16+CONFIG!$G16),0)+1):INDEX(Commandes!$D11:$BK11,,(COLUMN(AI20)-COLUMN($C20)+1)-CONFIG!$G16)),0)</f>
        <v>0</v>
      </c>
      <c r="AJ20" s="378">
        <f>IF(AND(ROUND((AJ$17-CONFIG!$D$7)/31,0)&gt;=ROUND(CONFIG!$G16,0),CONFIG!$E16&lt;&gt;0),SUM(INDEX(Commandes!$D11:$BK11,,IF((COLUMN(AJ20)-COLUMN($C20)+1)&gt;(CONFIG!$F16+CONFIG!$G16),(COLUMN(AJ20)-COLUMN($C20)+1)-(CONFIG!$F16+CONFIG!$G16),0)+1):INDEX(Commandes!$D11:$BK11,,(COLUMN(AJ20)-COLUMN($C20)+1)-CONFIG!$G16)),0)</f>
        <v>0</v>
      </c>
      <c r="AK20" s="378">
        <f>IF(AND(ROUND((AK$17-CONFIG!$D$7)/31,0)&gt;=ROUND(CONFIG!$G16,0),CONFIG!$E16&lt;&gt;0),SUM(INDEX(Commandes!$D11:$BK11,,IF((COLUMN(AK20)-COLUMN($C20)+1)&gt;(CONFIG!$F16+CONFIG!$G16),(COLUMN(AK20)-COLUMN($C20)+1)-(CONFIG!$F16+CONFIG!$G16),0)+1):INDEX(Commandes!$D11:$BK11,,(COLUMN(AK20)-COLUMN($C20)+1)-CONFIG!$G16)),0)</f>
        <v>0</v>
      </c>
      <c r="AL20" s="378">
        <f>IF(AND(ROUND((AL$17-CONFIG!$D$7)/31,0)&gt;=ROUND(CONFIG!$G16,0),CONFIG!$E16&lt;&gt;0),SUM(INDEX(Commandes!$D11:$BK11,,IF((COLUMN(AL20)-COLUMN($C20)+1)&gt;(CONFIG!$F16+CONFIG!$G16),(COLUMN(AL20)-COLUMN($C20)+1)-(CONFIG!$F16+CONFIG!$G16),0)+1):INDEX(Commandes!$D11:$BK11,,(COLUMN(AL20)-COLUMN($C20)+1)-CONFIG!$G16)),0)</f>
        <v>0</v>
      </c>
      <c r="AM20" s="378">
        <f>IF(AND(ROUND((AM$17-CONFIG!$D$7)/31,0)&gt;=ROUND(CONFIG!$G16,0),CONFIG!$E16&lt;&gt;0),SUM(INDEX(Commandes!$D11:$BK11,,IF((COLUMN(AM20)-COLUMN($C20)+1)&gt;(CONFIG!$F16+CONFIG!$G16),(COLUMN(AM20)-COLUMN($C20)+1)-(CONFIG!$F16+CONFIG!$G16),0)+1):INDEX(Commandes!$D11:$BK11,,(COLUMN(AM20)-COLUMN($C20)+1)-CONFIG!$G16)),0)</f>
        <v>0</v>
      </c>
      <c r="AN20" s="378">
        <f>IF(AND(ROUND((AN$17-CONFIG!$D$7)/31,0)&gt;=ROUND(CONFIG!$G16,0),CONFIG!$E16&lt;&gt;0),SUM(INDEX(Commandes!$D11:$BK11,,IF((COLUMN(AN20)-COLUMN($C20)+1)&gt;(CONFIG!$F16+CONFIG!$G16),(COLUMN(AN20)-COLUMN($C20)+1)-(CONFIG!$F16+CONFIG!$G16),0)+1):INDEX(Commandes!$D11:$BK11,,(COLUMN(AN20)-COLUMN($C20)+1)-CONFIG!$G16)),0)</f>
        <v>0</v>
      </c>
      <c r="AO20" s="378">
        <f>IF(AND(ROUND((AO$17-CONFIG!$D$7)/31,0)&gt;=ROUND(CONFIG!$G16,0),CONFIG!$E16&lt;&gt;0),SUM(INDEX(Commandes!$D11:$BK11,,IF((COLUMN(AO20)-COLUMN($C20)+1)&gt;(CONFIG!$F16+CONFIG!$G16),(COLUMN(AO20)-COLUMN($C20)+1)-(CONFIG!$F16+CONFIG!$G16),0)+1):INDEX(Commandes!$D11:$BK11,,(COLUMN(AO20)-COLUMN($C20)+1)-CONFIG!$G16)),0)</f>
        <v>0</v>
      </c>
      <c r="AP20" s="378">
        <f>IF(AND(ROUND((AP$17-CONFIG!$D$7)/31,0)&gt;=ROUND(CONFIG!$G16,0),CONFIG!$E16&lt;&gt;0),SUM(INDEX(Commandes!$D11:$BK11,,IF((COLUMN(AP20)-COLUMN($C20)+1)&gt;(CONFIG!$F16+CONFIG!$G16),(COLUMN(AP20)-COLUMN($C20)+1)-(CONFIG!$F16+CONFIG!$G16),0)+1):INDEX(Commandes!$D11:$BK11,,(COLUMN(AP20)-COLUMN($C20)+1)-CONFIG!$G16)),0)</f>
        <v>0</v>
      </c>
      <c r="AQ20" s="378">
        <f>IF(AND(ROUND((AQ$17-CONFIG!$D$7)/31,0)&gt;=ROUND(CONFIG!$G16,0),CONFIG!$E16&lt;&gt;0),SUM(INDEX(Commandes!$D11:$BK11,,IF((COLUMN(AQ20)-COLUMN($C20)+1)&gt;(CONFIG!$F16+CONFIG!$G16),(COLUMN(AQ20)-COLUMN($C20)+1)-(CONFIG!$F16+CONFIG!$G16),0)+1):INDEX(Commandes!$D11:$BK11,,(COLUMN(AQ20)-COLUMN($C20)+1)-CONFIG!$G16)),0)</f>
        <v>0</v>
      </c>
      <c r="AR20" s="378">
        <f>IF(AND(ROUND((AR$17-CONFIG!$D$7)/31,0)&gt;=ROUND(CONFIG!$G16,0),CONFIG!$E16&lt;&gt;0),SUM(INDEX(Commandes!$D11:$BK11,,IF((COLUMN(AR20)-COLUMN($C20)+1)&gt;(CONFIG!$F16+CONFIG!$G16),(COLUMN(AR20)-COLUMN($C20)+1)-(CONFIG!$F16+CONFIG!$G16),0)+1):INDEX(Commandes!$D11:$BK11,,(COLUMN(AR20)-COLUMN($C20)+1)-CONFIG!$G16)),0)</f>
        <v>0</v>
      </c>
      <c r="AS20" s="378">
        <f>IF(AND(ROUND((AS$17-CONFIG!$D$7)/31,0)&gt;=ROUND(CONFIG!$G16,0),CONFIG!$E16&lt;&gt;0),SUM(INDEX(Commandes!$D11:$BK11,,IF((COLUMN(AS20)-COLUMN($C20)+1)&gt;(CONFIG!$F16+CONFIG!$G16),(COLUMN(AS20)-COLUMN($C20)+1)-(CONFIG!$F16+CONFIG!$G16),0)+1):INDEX(Commandes!$D11:$BK11,,(COLUMN(AS20)-COLUMN($C20)+1)-CONFIG!$G16)),0)</f>
        <v>0</v>
      </c>
      <c r="AT20" s="378">
        <f>IF(AND(ROUND((AT$17-CONFIG!$D$7)/31,0)&gt;=ROUND(CONFIG!$G16,0),CONFIG!$E16&lt;&gt;0),SUM(INDEX(Commandes!$D11:$BK11,,IF((COLUMN(AT20)-COLUMN($C20)+1)&gt;(CONFIG!$F16+CONFIG!$G16),(COLUMN(AT20)-COLUMN($C20)+1)-(CONFIG!$F16+CONFIG!$G16),0)+1):INDEX(Commandes!$D11:$BK11,,(COLUMN(AT20)-COLUMN($C20)+1)-CONFIG!$G16)),0)</f>
        <v>0</v>
      </c>
      <c r="AU20" s="378">
        <f>IF(AND(ROUND((AU$17-CONFIG!$D$7)/31,0)&gt;=ROUND(CONFIG!$G16,0),CONFIG!$E16&lt;&gt;0),SUM(INDEX(Commandes!$D11:$BK11,,IF((COLUMN(AU20)-COLUMN($C20)+1)&gt;(CONFIG!$F16+CONFIG!$G16),(COLUMN(AU20)-COLUMN($C20)+1)-(CONFIG!$F16+CONFIG!$G16),0)+1):INDEX(Commandes!$D11:$BK11,,(COLUMN(AU20)-COLUMN($C20)+1)-CONFIG!$G16)),0)</f>
        <v>0</v>
      </c>
      <c r="AV20" s="378">
        <f>IF(AND(ROUND((AV$17-CONFIG!$D$7)/31,0)&gt;=ROUND(CONFIG!$G16,0),CONFIG!$E16&lt;&gt;0),SUM(INDEX(Commandes!$D11:$BK11,,IF((COLUMN(AV20)-COLUMN($C20)+1)&gt;(CONFIG!$F16+CONFIG!$G16),(COLUMN(AV20)-COLUMN($C20)+1)-(CONFIG!$F16+CONFIG!$G16),0)+1):INDEX(Commandes!$D11:$BK11,,(COLUMN(AV20)-COLUMN($C20)+1)-CONFIG!$G16)),0)</f>
        <v>0</v>
      </c>
      <c r="AW20" s="378">
        <f>IF(AND(ROUND((AW$17-CONFIG!$D$7)/31,0)&gt;=ROUND(CONFIG!$G16,0),CONFIG!$E16&lt;&gt;0),SUM(INDEX(Commandes!$D11:$BK11,,IF((COLUMN(AW20)-COLUMN($C20)+1)&gt;(CONFIG!$F16+CONFIG!$G16),(COLUMN(AW20)-COLUMN($C20)+1)-(CONFIG!$F16+CONFIG!$G16),0)+1):INDEX(Commandes!$D11:$BK11,,(COLUMN(AW20)-COLUMN($C20)+1)-CONFIG!$G16)),0)</f>
        <v>0</v>
      </c>
      <c r="AX20" s="378">
        <f>IF(AND(ROUND((AX$17-CONFIG!$D$7)/31,0)&gt;=ROUND(CONFIG!$G16,0),CONFIG!$E16&lt;&gt;0),SUM(INDEX(Commandes!$D11:$BK11,,IF((COLUMN(AX20)-COLUMN($C20)+1)&gt;(CONFIG!$F16+CONFIG!$G16),(COLUMN(AX20)-COLUMN($C20)+1)-(CONFIG!$F16+CONFIG!$G16),0)+1):INDEX(Commandes!$D11:$BK11,,(COLUMN(AX20)-COLUMN($C20)+1)-CONFIG!$G16)),0)</f>
        <v>0</v>
      </c>
      <c r="AY20" s="378">
        <f>IF(AND(ROUND((AY$17-CONFIG!$D$7)/31,0)&gt;=ROUND(CONFIG!$G16,0),CONFIG!$E16&lt;&gt;0),SUM(INDEX(Commandes!$D11:$BK11,,IF((COLUMN(AY20)-COLUMN($C20)+1)&gt;(CONFIG!$F16+CONFIG!$G16),(COLUMN(AY20)-COLUMN($C20)+1)-(CONFIG!$F16+CONFIG!$G16),0)+1):INDEX(Commandes!$D11:$BK11,,(COLUMN(AY20)-COLUMN($C20)+1)-CONFIG!$G16)),0)</f>
        <v>0</v>
      </c>
      <c r="AZ20" s="378">
        <f>IF(AND(ROUND((AZ$17-CONFIG!$D$7)/31,0)&gt;=ROUND(CONFIG!$G16,0),CONFIG!$E16&lt;&gt;0),SUM(INDEX(Commandes!$D11:$BK11,,IF((COLUMN(AZ20)-COLUMN($C20)+1)&gt;(CONFIG!$F16+CONFIG!$G16),(COLUMN(AZ20)-COLUMN($C20)+1)-(CONFIG!$F16+CONFIG!$G16),0)+1):INDEX(Commandes!$D11:$BK11,,(COLUMN(AZ20)-COLUMN($C20)+1)-CONFIG!$G16)),0)</f>
        <v>0</v>
      </c>
      <c r="BA20" s="378">
        <f>IF(AND(ROUND((BA$17-CONFIG!$D$7)/31,0)&gt;=ROUND(CONFIG!$G16,0),CONFIG!$E16&lt;&gt;0),SUM(INDEX(Commandes!$D11:$BK11,,IF((COLUMN(BA20)-COLUMN($C20)+1)&gt;(CONFIG!$F16+CONFIG!$G16),(COLUMN(BA20)-COLUMN($C20)+1)-(CONFIG!$F16+CONFIG!$G16),0)+1):INDEX(Commandes!$D11:$BK11,,(COLUMN(BA20)-COLUMN($C20)+1)-CONFIG!$G16)),0)</f>
        <v>0</v>
      </c>
      <c r="BB20" s="378">
        <f>IF(AND(ROUND((BB$17-CONFIG!$D$7)/31,0)&gt;=ROUND(CONFIG!$G16,0),CONFIG!$E16&lt;&gt;0),SUM(INDEX(Commandes!$D11:$BK11,,IF((COLUMN(BB20)-COLUMN($C20)+1)&gt;(CONFIG!$F16+CONFIG!$G16),(COLUMN(BB20)-COLUMN($C20)+1)-(CONFIG!$F16+CONFIG!$G16),0)+1):INDEX(Commandes!$D11:$BK11,,(COLUMN(BB20)-COLUMN($C20)+1)-CONFIG!$G16)),0)</f>
        <v>0</v>
      </c>
      <c r="BC20" s="378">
        <f>IF(AND(ROUND((BC$17-CONFIG!$D$7)/31,0)&gt;=ROUND(CONFIG!$G16,0),CONFIG!$E16&lt;&gt;0),SUM(INDEX(Commandes!$D11:$BK11,,IF((COLUMN(BC20)-COLUMN($C20)+1)&gt;(CONFIG!$F16+CONFIG!$G16),(COLUMN(BC20)-COLUMN($C20)+1)-(CONFIG!$F16+CONFIG!$G16),0)+1):INDEX(Commandes!$D11:$BK11,,(COLUMN(BC20)-COLUMN($C20)+1)-CONFIG!$G16)),0)</f>
        <v>0</v>
      </c>
      <c r="BD20" s="378">
        <f>IF(AND(ROUND((BD$17-CONFIG!$D$7)/31,0)&gt;=ROUND(CONFIG!$G16,0),CONFIG!$E16&lt;&gt;0),SUM(INDEX(Commandes!$D11:$BK11,,IF((COLUMN(BD20)-COLUMN($C20)+1)&gt;(CONFIG!$F16+CONFIG!$G16),(COLUMN(BD20)-COLUMN($C20)+1)-(CONFIG!$F16+CONFIG!$G16),0)+1):INDEX(Commandes!$D11:$BK11,,(COLUMN(BD20)-COLUMN($C20)+1)-CONFIG!$G16)),0)</f>
        <v>0</v>
      </c>
      <c r="BE20" s="378">
        <f>IF(AND(ROUND((BE$17-CONFIG!$D$7)/31,0)&gt;=ROUND(CONFIG!$G16,0),CONFIG!$E16&lt;&gt;0),SUM(INDEX(Commandes!$D11:$BK11,,IF((COLUMN(BE20)-COLUMN($C20)+1)&gt;(CONFIG!$F16+CONFIG!$G16),(COLUMN(BE20)-COLUMN($C20)+1)-(CONFIG!$F16+CONFIG!$G16),0)+1):INDEX(Commandes!$D11:$BK11,,(COLUMN(BE20)-COLUMN($C20)+1)-CONFIG!$G16)),0)</f>
        <v>0</v>
      </c>
      <c r="BF20" s="378">
        <f>IF(AND(ROUND((BF$17-CONFIG!$D$7)/31,0)&gt;=ROUND(CONFIG!$G16,0),CONFIG!$E16&lt;&gt;0),SUM(INDEX(Commandes!$D11:$BK11,,IF((COLUMN(BF20)-COLUMN($C20)+1)&gt;(CONFIG!$F16+CONFIG!$G16),(COLUMN(BF20)-COLUMN($C20)+1)-(CONFIG!$F16+CONFIG!$G16),0)+1):INDEX(Commandes!$D11:$BK11,,(COLUMN(BF20)-COLUMN($C20)+1)-CONFIG!$G16)),0)</f>
        <v>0</v>
      </c>
      <c r="BG20" s="378">
        <f>IF(AND(ROUND((BG$17-CONFIG!$D$7)/31,0)&gt;=ROUND(CONFIG!$G16,0),CONFIG!$E16&lt;&gt;0),SUM(INDEX(Commandes!$D11:$BK11,,IF((COLUMN(BG20)-COLUMN($C20)+1)&gt;(CONFIG!$F16+CONFIG!$G16),(COLUMN(BG20)-COLUMN($C20)+1)-(CONFIG!$F16+CONFIG!$G16),0)+1):INDEX(Commandes!$D11:$BK11,,(COLUMN(BG20)-COLUMN($C20)+1)-CONFIG!$G16)),0)</f>
        <v>0</v>
      </c>
      <c r="BH20" s="378">
        <f>IF(AND(ROUND((BH$17-CONFIG!$D$7)/31,0)&gt;=ROUND(CONFIG!$G16,0),CONFIG!$E16&lt;&gt;0),SUM(INDEX(Commandes!$D11:$BK11,,IF((COLUMN(BH20)-COLUMN($C20)+1)&gt;(CONFIG!$F16+CONFIG!$G16),(COLUMN(BH20)-COLUMN($C20)+1)-(CONFIG!$F16+CONFIG!$G16),0)+1):INDEX(Commandes!$D11:$BK11,,(COLUMN(BH20)-COLUMN($C20)+1)-CONFIG!$G16)),0)</f>
        <v>0</v>
      </c>
      <c r="BI20" s="378">
        <f>IF(AND(ROUND((BI$17-CONFIG!$D$7)/31,0)&gt;=ROUND(CONFIG!$G16,0),CONFIG!$E16&lt;&gt;0),SUM(INDEX(Commandes!$D11:$BK11,,IF((COLUMN(BI20)-COLUMN($C20)+1)&gt;(CONFIG!$F16+CONFIG!$G16),(COLUMN(BI20)-COLUMN($C20)+1)-(CONFIG!$F16+CONFIG!$G16),0)+1):INDEX(Commandes!$D11:$BK11,,(COLUMN(BI20)-COLUMN($C20)+1)-CONFIG!$G16)),0)</f>
        <v>0</v>
      </c>
      <c r="BJ20" s="378">
        <f>IF(AND(ROUND((BJ$17-CONFIG!$D$7)/31,0)&gt;=ROUND(CONFIG!$G16,0),CONFIG!$E16&lt;&gt;0),SUM(INDEX(Commandes!$D11:$BK11,,IF((COLUMN(BJ20)-COLUMN($C20)+1)&gt;(CONFIG!$F16+CONFIG!$G16),(COLUMN(BJ20)-COLUMN($C20)+1)-(CONFIG!$F16+CONFIG!$G16),0)+1):INDEX(Commandes!$D11:$BK11,,(COLUMN(BJ20)-COLUMN($C20)+1)-CONFIG!$G16)),0)</f>
        <v>0</v>
      </c>
    </row>
    <row r="21" spans="2:62">
      <c r="B21" s="310">
        <f>CONFIG!$C$17</f>
        <v>0</v>
      </c>
      <c r="C21" s="378">
        <f>IF(AND(ROUND((C$17-CONFIG!$D$7)/31,0)&gt;=ROUND(CONFIG!$G17,0),CONFIG!$E17&lt;&gt;0),SUM(INDEX(Commandes!$D12:$BK12,,IF((COLUMN(C21)-COLUMN($C21)+1)&gt;(CONFIG!$F17+CONFIG!$G17),(COLUMN(C21)-COLUMN($C21)+1)-(CONFIG!$F17+CONFIG!$G17),0)+1):INDEX(Commandes!$D12:$BK12,,(COLUMN(C21)-COLUMN($C21)+1)-CONFIG!$G17)),0)</f>
        <v>0</v>
      </c>
      <c r="D21" s="378">
        <f>IF(AND(ROUND((D$17-CONFIG!$D$7)/31,0)&gt;=ROUND(CONFIG!$G17,0),CONFIG!$E17&lt;&gt;0),SUM(INDEX(Commandes!$D12:$BK12,,IF((COLUMN(D21)-COLUMN($C21)+1)&gt;(CONFIG!$F17+CONFIG!$G17),(COLUMN(D21)-COLUMN($C21)+1)-(CONFIG!$F17+CONFIG!$G17),0)+1):INDEX(Commandes!$D12:$BK12,,(COLUMN(D21)-COLUMN($C21)+1)-CONFIG!$G17)),0)</f>
        <v>0</v>
      </c>
      <c r="E21" s="378">
        <f>IF(AND(ROUND((E$17-CONFIG!$D$7)/31,0)&gt;=ROUND(CONFIG!$G17,0),CONFIG!$E17&lt;&gt;0),SUM(INDEX(Commandes!$D12:$BK12,,IF((COLUMN(E21)-COLUMN($C21)+1)&gt;(CONFIG!$F17+CONFIG!$G17),(COLUMN(E21)-COLUMN($C21)+1)-(CONFIG!$F17+CONFIG!$G17),0)+1):INDEX(Commandes!$D12:$BK12,,(COLUMN(E21)-COLUMN($C21)+1)-CONFIG!$G17)),0)</f>
        <v>0</v>
      </c>
      <c r="F21" s="378">
        <f>IF(AND(ROUND((F$17-CONFIG!$D$7)/31,0)&gt;=ROUND(CONFIG!$G17,0),CONFIG!$E17&lt;&gt;0),SUM(INDEX(Commandes!$D12:$BK12,,IF((COLUMN(F21)-COLUMN($C21)+1)&gt;(CONFIG!$F17+CONFIG!$G17),(COLUMN(F21)-COLUMN($C21)+1)-(CONFIG!$F17+CONFIG!$G17),0)+1):INDEX(Commandes!$D12:$BK12,,(COLUMN(F21)-COLUMN($C21)+1)-CONFIG!$G17)),0)</f>
        <v>0</v>
      </c>
      <c r="G21" s="378">
        <f>IF(AND(ROUND((G$17-CONFIG!$D$7)/31,0)&gt;=ROUND(CONFIG!$G17,0),CONFIG!$E17&lt;&gt;0),SUM(INDEX(Commandes!$D12:$BK12,,IF((COLUMN(G21)-COLUMN($C21)+1)&gt;(CONFIG!$F17+CONFIG!$G17),(COLUMN(G21)-COLUMN($C21)+1)-(CONFIG!$F17+CONFIG!$G17),0)+1):INDEX(Commandes!$D12:$BK12,,(COLUMN(G21)-COLUMN($C21)+1)-CONFIG!$G17)),0)</f>
        <v>0</v>
      </c>
      <c r="H21" s="378">
        <f>IF(AND(ROUND((H$17-CONFIG!$D$7)/31,0)&gt;=ROUND(CONFIG!$G17,0),CONFIG!$E17&lt;&gt;0),SUM(INDEX(Commandes!$D12:$BK12,,IF((COLUMN(H21)-COLUMN($C21)+1)&gt;(CONFIG!$F17+CONFIG!$G17),(COLUMN(H21)-COLUMN($C21)+1)-(CONFIG!$F17+CONFIG!$G17),0)+1):INDEX(Commandes!$D12:$BK12,,(COLUMN(H21)-COLUMN($C21)+1)-CONFIG!$G17)),0)</f>
        <v>0</v>
      </c>
      <c r="I21" s="378">
        <f>IF(AND(ROUND((I$17-CONFIG!$D$7)/31,0)&gt;=ROUND(CONFIG!$G17,0),CONFIG!$E17&lt;&gt;0),SUM(INDEX(Commandes!$D12:$BK12,,IF((COLUMN(I21)-COLUMN($C21)+1)&gt;(CONFIG!$F17+CONFIG!$G17),(COLUMN(I21)-COLUMN($C21)+1)-(CONFIG!$F17+CONFIG!$G17),0)+1):INDEX(Commandes!$D12:$BK12,,(COLUMN(I21)-COLUMN($C21)+1)-CONFIG!$G17)),0)</f>
        <v>0</v>
      </c>
      <c r="J21" s="378">
        <f>IF(AND(ROUND((J$17-CONFIG!$D$7)/31,0)&gt;=ROUND(CONFIG!$G17,0),CONFIG!$E17&lt;&gt;0),SUM(INDEX(Commandes!$D12:$BK12,,IF((COLUMN(J21)-COLUMN($C21)+1)&gt;(CONFIG!$F17+CONFIG!$G17),(COLUMN(J21)-COLUMN($C21)+1)-(CONFIG!$F17+CONFIG!$G17),0)+1):INDEX(Commandes!$D12:$BK12,,(COLUMN(J21)-COLUMN($C21)+1)-CONFIG!$G17)),0)</f>
        <v>0</v>
      </c>
      <c r="K21" s="378">
        <f>IF(AND(ROUND((K$17-CONFIG!$D$7)/31,0)&gt;=ROUND(CONFIG!$G17,0),CONFIG!$E17&lt;&gt;0),SUM(INDEX(Commandes!$D12:$BK12,,IF((COLUMN(K21)-COLUMN($C21)+1)&gt;(CONFIG!$F17+CONFIG!$G17),(COLUMN(K21)-COLUMN($C21)+1)-(CONFIG!$F17+CONFIG!$G17),0)+1):INDEX(Commandes!$D12:$BK12,,(COLUMN(K21)-COLUMN($C21)+1)-CONFIG!$G17)),0)</f>
        <v>0</v>
      </c>
      <c r="L21" s="378">
        <f>IF(AND(ROUND((L$17-CONFIG!$D$7)/31,0)&gt;=ROUND(CONFIG!$G17,0),CONFIG!$E17&lt;&gt;0),SUM(INDEX(Commandes!$D12:$BK12,,IF((COLUMN(L21)-COLUMN($C21)+1)&gt;(CONFIG!$F17+CONFIG!$G17),(COLUMN(L21)-COLUMN($C21)+1)-(CONFIG!$F17+CONFIG!$G17),0)+1):INDEX(Commandes!$D12:$BK12,,(COLUMN(L21)-COLUMN($C21)+1)-CONFIG!$G17)),0)</f>
        <v>0</v>
      </c>
      <c r="M21" s="378">
        <f>IF(AND(ROUND((M$17-CONFIG!$D$7)/31,0)&gt;=ROUND(CONFIG!$G17,0),CONFIG!$E17&lt;&gt;0),SUM(INDEX(Commandes!$D12:$BK12,,IF((COLUMN(M21)-COLUMN($C21)+1)&gt;(CONFIG!$F17+CONFIG!$G17),(COLUMN(M21)-COLUMN($C21)+1)-(CONFIG!$F17+CONFIG!$G17),0)+1):INDEX(Commandes!$D12:$BK12,,(COLUMN(M21)-COLUMN($C21)+1)-CONFIG!$G17)),0)</f>
        <v>0</v>
      </c>
      <c r="N21" s="378">
        <f>IF(AND(ROUND((N$17-CONFIG!$D$7)/31,0)&gt;=ROUND(CONFIG!$G17,0),CONFIG!$E17&lt;&gt;0),SUM(INDEX(Commandes!$D12:$BK12,,IF((COLUMN(N21)-COLUMN($C21)+1)&gt;(CONFIG!$F17+CONFIG!$G17),(COLUMN(N21)-COLUMN($C21)+1)-(CONFIG!$F17+CONFIG!$G17),0)+1):INDEX(Commandes!$D12:$BK12,,(COLUMN(N21)-COLUMN($C21)+1)-CONFIG!$G17)),0)</f>
        <v>0</v>
      </c>
      <c r="O21" s="378">
        <f>IF(AND(ROUND((O$17-CONFIG!$D$7)/31,0)&gt;=ROUND(CONFIG!$G17,0),CONFIG!$E17&lt;&gt;0),SUM(INDEX(Commandes!$D12:$BK12,,IF((COLUMN(O21)-COLUMN($C21)+1)&gt;(CONFIG!$F17+CONFIG!$G17),(COLUMN(O21)-COLUMN($C21)+1)-(CONFIG!$F17+CONFIG!$G17),0)+1):INDEX(Commandes!$D12:$BK12,,(COLUMN(O21)-COLUMN($C21)+1)-CONFIG!$G17)),0)</f>
        <v>0</v>
      </c>
      <c r="P21" s="378">
        <f>IF(AND(ROUND((P$17-CONFIG!$D$7)/31,0)&gt;=ROUND(CONFIG!$G17,0),CONFIG!$E17&lt;&gt;0),SUM(INDEX(Commandes!$D12:$BK12,,IF((COLUMN(P21)-COLUMN($C21)+1)&gt;(CONFIG!$F17+CONFIG!$G17),(COLUMN(P21)-COLUMN($C21)+1)-(CONFIG!$F17+CONFIG!$G17),0)+1):INDEX(Commandes!$D12:$BK12,,(COLUMN(P21)-COLUMN($C21)+1)-CONFIG!$G17)),0)</f>
        <v>0</v>
      </c>
      <c r="Q21" s="378">
        <f>IF(AND(ROUND((Q$17-CONFIG!$D$7)/31,0)&gt;=ROUND(CONFIG!$G17,0),CONFIG!$E17&lt;&gt;0),SUM(INDEX(Commandes!$D12:$BK12,,IF((COLUMN(Q21)-COLUMN($C21)+1)&gt;(CONFIG!$F17+CONFIG!$G17),(COLUMN(Q21)-COLUMN($C21)+1)-(CONFIG!$F17+CONFIG!$G17),0)+1):INDEX(Commandes!$D12:$BK12,,(COLUMN(Q21)-COLUMN($C21)+1)-CONFIG!$G17)),0)</f>
        <v>0</v>
      </c>
      <c r="R21" s="378">
        <f>IF(AND(ROUND((R$17-CONFIG!$D$7)/31,0)&gt;=ROUND(CONFIG!$G17,0),CONFIG!$E17&lt;&gt;0),SUM(INDEX(Commandes!$D12:$BK12,,IF((COLUMN(R21)-COLUMN($C21)+1)&gt;(CONFIG!$F17+CONFIG!$G17),(COLUMN(R21)-COLUMN($C21)+1)-(CONFIG!$F17+CONFIG!$G17),0)+1):INDEX(Commandes!$D12:$BK12,,(COLUMN(R21)-COLUMN($C21)+1)-CONFIG!$G17)),0)</f>
        <v>0</v>
      </c>
      <c r="S21" s="378">
        <f>IF(AND(ROUND((S$17-CONFIG!$D$7)/31,0)&gt;=ROUND(CONFIG!$G17,0),CONFIG!$E17&lt;&gt;0),SUM(INDEX(Commandes!$D12:$BK12,,IF((COLUMN(S21)-COLUMN($C21)+1)&gt;(CONFIG!$F17+CONFIG!$G17),(COLUMN(S21)-COLUMN($C21)+1)-(CONFIG!$F17+CONFIG!$G17),0)+1):INDEX(Commandes!$D12:$BK12,,(COLUMN(S21)-COLUMN($C21)+1)-CONFIG!$G17)),0)</f>
        <v>0</v>
      </c>
      <c r="T21" s="378">
        <f>IF(AND(ROUND((T$17-CONFIG!$D$7)/31,0)&gt;=ROUND(CONFIG!$G17,0),CONFIG!$E17&lt;&gt;0),SUM(INDEX(Commandes!$D12:$BK12,,IF((COLUMN(T21)-COLUMN($C21)+1)&gt;(CONFIG!$F17+CONFIG!$G17),(COLUMN(T21)-COLUMN($C21)+1)-(CONFIG!$F17+CONFIG!$G17),0)+1):INDEX(Commandes!$D12:$BK12,,(COLUMN(T21)-COLUMN($C21)+1)-CONFIG!$G17)),0)</f>
        <v>0</v>
      </c>
      <c r="U21" s="378">
        <f>IF(AND(ROUND((U$17-CONFIG!$D$7)/31,0)&gt;=ROUND(CONFIG!$G17,0),CONFIG!$E17&lt;&gt;0),SUM(INDEX(Commandes!$D12:$BK12,,IF((COLUMN(U21)-COLUMN($C21)+1)&gt;(CONFIG!$F17+CONFIG!$G17),(COLUMN(U21)-COLUMN($C21)+1)-(CONFIG!$F17+CONFIG!$G17),0)+1):INDEX(Commandes!$D12:$BK12,,(COLUMN(U21)-COLUMN($C21)+1)-CONFIG!$G17)),0)</f>
        <v>0</v>
      </c>
      <c r="V21" s="378">
        <f>IF(AND(ROUND((V$17-CONFIG!$D$7)/31,0)&gt;=ROUND(CONFIG!$G17,0),CONFIG!$E17&lt;&gt;0),SUM(INDEX(Commandes!$D12:$BK12,,IF((COLUMN(V21)-COLUMN($C21)+1)&gt;(CONFIG!$F17+CONFIG!$G17),(COLUMN(V21)-COLUMN($C21)+1)-(CONFIG!$F17+CONFIG!$G17),0)+1):INDEX(Commandes!$D12:$BK12,,(COLUMN(V21)-COLUMN($C21)+1)-CONFIG!$G17)),0)</f>
        <v>0</v>
      </c>
      <c r="W21" s="378">
        <f>IF(AND(ROUND((W$17-CONFIG!$D$7)/31,0)&gt;=ROUND(CONFIG!$G17,0),CONFIG!$E17&lt;&gt;0),SUM(INDEX(Commandes!$D12:$BK12,,IF((COLUMN(W21)-COLUMN($C21)+1)&gt;(CONFIG!$F17+CONFIG!$G17),(COLUMN(W21)-COLUMN($C21)+1)-(CONFIG!$F17+CONFIG!$G17),0)+1):INDEX(Commandes!$D12:$BK12,,(COLUMN(W21)-COLUMN($C21)+1)-CONFIG!$G17)),0)</f>
        <v>0</v>
      </c>
      <c r="X21" s="378">
        <f>IF(AND(ROUND((X$17-CONFIG!$D$7)/31,0)&gt;=ROUND(CONFIG!$G17,0),CONFIG!$E17&lt;&gt;0),SUM(INDEX(Commandes!$D12:$BK12,,IF((COLUMN(X21)-COLUMN($C21)+1)&gt;(CONFIG!$F17+CONFIG!$G17),(COLUMN(X21)-COLUMN($C21)+1)-(CONFIG!$F17+CONFIG!$G17),0)+1):INDEX(Commandes!$D12:$BK12,,(COLUMN(X21)-COLUMN($C21)+1)-CONFIG!$G17)),0)</f>
        <v>0</v>
      </c>
      <c r="Y21" s="378">
        <f>IF(AND(ROUND((Y$17-CONFIG!$D$7)/31,0)&gt;=ROUND(CONFIG!$G17,0),CONFIG!$E17&lt;&gt;0),SUM(INDEX(Commandes!$D12:$BK12,,IF((COLUMN(Y21)-COLUMN($C21)+1)&gt;(CONFIG!$F17+CONFIG!$G17),(COLUMN(Y21)-COLUMN($C21)+1)-(CONFIG!$F17+CONFIG!$G17),0)+1):INDEX(Commandes!$D12:$BK12,,(COLUMN(Y21)-COLUMN($C21)+1)-CONFIG!$G17)),0)</f>
        <v>0</v>
      </c>
      <c r="Z21" s="378">
        <f>IF(AND(ROUND((Z$17-CONFIG!$D$7)/31,0)&gt;=ROUND(CONFIG!$G17,0),CONFIG!$E17&lt;&gt;0),SUM(INDEX(Commandes!$D12:$BK12,,IF((COLUMN(Z21)-COLUMN($C21)+1)&gt;(CONFIG!$F17+CONFIG!$G17),(COLUMN(Z21)-COLUMN($C21)+1)-(CONFIG!$F17+CONFIG!$G17),0)+1):INDEX(Commandes!$D12:$BK12,,(COLUMN(Z21)-COLUMN($C21)+1)-CONFIG!$G17)),0)</f>
        <v>0</v>
      </c>
      <c r="AA21" s="378">
        <f>IF(AND(ROUND((AA$17-CONFIG!$D$7)/31,0)&gt;=ROUND(CONFIG!$G17,0),CONFIG!$E17&lt;&gt;0),SUM(INDEX(Commandes!$D12:$BK12,,IF((COLUMN(AA21)-COLUMN($C21)+1)&gt;(CONFIG!$F17+CONFIG!$G17),(COLUMN(AA21)-COLUMN($C21)+1)-(CONFIG!$F17+CONFIG!$G17),0)+1):INDEX(Commandes!$D12:$BK12,,(COLUMN(AA21)-COLUMN($C21)+1)-CONFIG!$G17)),0)</f>
        <v>0</v>
      </c>
      <c r="AB21" s="378">
        <f>IF(AND(ROUND((AB$17-CONFIG!$D$7)/31,0)&gt;=ROUND(CONFIG!$G17,0),CONFIG!$E17&lt;&gt;0),SUM(INDEX(Commandes!$D12:$BK12,,IF((COLUMN(AB21)-COLUMN($C21)+1)&gt;(CONFIG!$F17+CONFIG!$G17),(COLUMN(AB21)-COLUMN($C21)+1)-(CONFIG!$F17+CONFIG!$G17),0)+1):INDEX(Commandes!$D12:$BK12,,(COLUMN(AB21)-COLUMN($C21)+1)-CONFIG!$G17)),0)</f>
        <v>0</v>
      </c>
      <c r="AC21" s="378">
        <f>IF(AND(ROUND((AC$17-CONFIG!$D$7)/31,0)&gt;=ROUND(CONFIG!$G17,0),CONFIG!$E17&lt;&gt;0),SUM(INDEX(Commandes!$D12:$BK12,,IF((COLUMN(AC21)-COLUMN($C21)+1)&gt;(CONFIG!$F17+CONFIG!$G17),(COLUMN(AC21)-COLUMN($C21)+1)-(CONFIG!$F17+CONFIG!$G17),0)+1):INDEX(Commandes!$D12:$BK12,,(COLUMN(AC21)-COLUMN($C21)+1)-CONFIG!$G17)),0)</f>
        <v>0</v>
      </c>
      <c r="AD21" s="378">
        <f>IF(AND(ROUND((AD$17-CONFIG!$D$7)/31,0)&gt;=ROUND(CONFIG!$G17,0),CONFIG!$E17&lt;&gt;0),SUM(INDEX(Commandes!$D12:$BK12,,IF((COLUMN(AD21)-COLUMN($C21)+1)&gt;(CONFIG!$F17+CONFIG!$G17),(COLUMN(AD21)-COLUMN($C21)+1)-(CONFIG!$F17+CONFIG!$G17),0)+1):INDEX(Commandes!$D12:$BK12,,(COLUMN(AD21)-COLUMN($C21)+1)-CONFIG!$G17)),0)</f>
        <v>0</v>
      </c>
      <c r="AE21" s="378">
        <f>IF(AND(ROUND((AE$17-CONFIG!$D$7)/31,0)&gt;=ROUND(CONFIG!$G17,0),CONFIG!$E17&lt;&gt;0),SUM(INDEX(Commandes!$D12:$BK12,,IF((COLUMN(AE21)-COLUMN($C21)+1)&gt;(CONFIG!$F17+CONFIG!$G17),(COLUMN(AE21)-COLUMN($C21)+1)-(CONFIG!$F17+CONFIG!$G17),0)+1):INDEX(Commandes!$D12:$BK12,,(COLUMN(AE21)-COLUMN($C21)+1)-CONFIG!$G17)),0)</f>
        <v>0</v>
      </c>
      <c r="AF21" s="378">
        <f>IF(AND(ROUND((AF$17-CONFIG!$D$7)/31,0)&gt;=ROUND(CONFIG!$G17,0),CONFIG!$E17&lt;&gt;0),SUM(INDEX(Commandes!$D12:$BK12,,IF((COLUMN(AF21)-COLUMN($C21)+1)&gt;(CONFIG!$F17+CONFIG!$G17),(COLUMN(AF21)-COLUMN($C21)+1)-(CONFIG!$F17+CONFIG!$G17),0)+1):INDEX(Commandes!$D12:$BK12,,(COLUMN(AF21)-COLUMN($C21)+1)-CONFIG!$G17)),0)</f>
        <v>0</v>
      </c>
      <c r="AG21" s="378">
        <f>IF(AND(ROUND((AG$17-CONFIG!$D$7)/31,0)&gt;=ROUND(CONFIG!$G17,0),CONFIG!$E17&lt;&gt;0),SUM(INDEX(Commandes!$D12:$BK12,,IF((COLUMN(AG21)-COLUMN($C21)+1)&gt;(CONFIG!$F17+CONFIG!$G17),(COLUMN(AG21)-COLUMN($C21)+1)-(CONFIG!$F17+CONFIG!$G17),0)+1):INDEX(Commandes!$D12:$BK12,,(COLUMN(AG21)-COLUMN($C21)+1)-CONFIG!$G17)),0)</f>
        <v>0</v>
      </c>
      <c r="AH21" s="378">
        <f>IF(AND(ROUND((AH$17-CONFIG!$D$7)/31,0)&gt;=ROUND(CONFIG!$G17,0),CONFIG!$E17&lt;&gt;0),SUM(INDEX(Commandes!$D12:$BK12,,IF((COLUMN(AH21)-COLUMN($C21)+1)&gt;(CONFIG!$F17+CONFIG!$G17),(COLUMN(AH21)-COLUMN($C21)+1)-(CONFIG!$F17+CONFIG!$G17),0)+1):INDEX(Commandes!$D12:$BK12,,(COLUMN(AH21)-COLUMN($C21)+1)-CONFIG!$G17)),0)</f>
        <v>0</v>
      </c>
      <c r="AI21" s="378">
        <f>IF(AND(ROUND((AI$17-CONFIG!$D$7)/31,0)&gt;=ROUND(CONFIG!$G17,0),CONFIG!$E17&lt;&gt;0),SUM(INDEX(Commandes!$D12:$BK12,,IF((COLUMN(AI21)-COLUMN($C21)+1)&gt;(CONFIG!$F17+CONFIG!$G17),(COLUMN(AI21)-COLUMN($C21)+1)-(CONFIG!$F17+CONFIG!$G17),0)+1):INDEX(Commandes!$D12:$BK12,,(COLUMN(AI21)-COLUMN($C21)+1)-CONFIG!$G17)),0)</f>
        <v>0</v>
      </c>
      <c r="AJ21" s="378">
        <f>IF(AND(ROUND((AJ$17-CONFIG!$D$7)/31,0)&gt;=ROUND(CONFIG!$G17,0),CONFIG!$E17&lt;&gt;0),SUM(INDEX(Commandes!$D12:$BK12,,IF((COLUMN(AJ21)-COLUMN($C21)+1)&gt;(CONFIG!$F17+CONFIG!$G17),(COLUMN(AJ21)-COLUMN($C21)+1)-(CONFIG!$F17+CONFIG!$G17),0)+1):INDEX(Commandes!$D12:$BK12,,(COLUMN(AJ21)-COLUMN($C21)+1)-CONFIG!$G17)),0)</f>
        <v>0</v>
      </c>
      <c r="AK21" s="378">
        <f>IF(AND(ROUND((AK$17-CONFIG!$D$7)/31,0)&gt;=ROUND(CONFIG!$G17,0),CONFIG!$E17&lt;&gt;0),SUM(INDEX(Commandes!$D12:$BK12,,IF((COLUMN(AK21)-COLUMN($C21)+1)&gt;(CONFIG!$F17+CONFIG!$G17),(COLUMN(AK21)-COLUMN($C21)+1)-(CONFIG!$F17+CONFIG!$G17),0)+1):INDEX(Commandes!$D12:$BK12,,(COLUMN(AK21)-COLUMN($C21)+1)-CONFIG!$G17)),0)</f>
        <v>0</v>
      </c>
      <c r="AL21" s="378">
        <f>IF(AND(ROUND((AL$17-CONFIG!$D$7)/31,0)&gt;=ROUND(CONFIG!$G17,0),CONFIG!$E17&lt;&gt;0),SUM(INDEX(Commandes!$D12:$BK12,,IF((COLUMN(AL21)-COLUMN($C21)+1)&gt;(CONFIG!$F17+CONFIG!$G17),(COLUMN(AL21)-COLUMN($C21)+1)-(CONFIG!$F17+CONFIG!$G17),0)+1):INDEX(Commandes!$D12:$BK12,,(COLUMN(AL21)-COLUMN($C21)+1)-CONFIG!$G17)),0)</f>
        <v>0</v>
      </c>
      <c r="AM21" s="378">
        <f>IF(AND(ROUND((AM$17-CONFIG!$D$7)/31,0)&gt;=ROUND(CONFIG!$G17,0),CONFIG!$E17&lt;&gt;0),SUM(INDEX(Commandes!$D12:$BK12,,IF((COLUMN(AM21)-COLUMN($C21)+1)&gt;(CONFIG!$F17+CONFIG!$G17),(COLUMN(AM21)-COLUMN($C21)+1)-(CONFIG!$F17+CONFIG!$G17),0)+1):INDEX(Commandes!$D12:$BK12,,(COLUMN(AM21)-COLUMN($C21)+1)-CONFIG!$G17)),0)</f>
        <v>0</v>
      </c>
      <c r="AN21" s="378">
        <f>IF(AND(ROUND((AN$17-CONFIG!$D$7)/31,0)&gt;=ROUND(CONFIG!$G17,0),CONFIG!$E17&lt;&gt;0),SUM(INDEX(Commandes!$D12:$BK12,,IF((COLUMN(AN21)-COLUMN($C21)+1)&gt;(CONFIG!$F17+CONFIG!$G17),(COLUMN(AN21)-COLUMN($C21)+1)-(CONFIG!$F17+CONFIG!$G17),0)+1):INDEX(Commandes!$D12:$BK12,,(COLUMN(AN21)-COLUMN($C21)+1)-CONFIG!$G17)),0)</f>
        <v>0</v>
      </c>
      <c r="AO21" s="378">
        <f>IF(AND(ROUND((AO$17-CONFIG!$D$7)/31,0)&gt;=ROUND(CONFIG!$G17,0),CONFIG!$E17&lt;&gt;0),SUM(INDEX(Commandes!$D12:$BK12,,IF((COLUMN(AO21)-COLUMN($C21)+1)&gt;(CONFIG!$F17+CONFIG!$G17),(COLUMN(AO21)-COLUMN($C21)+1)-(CONFIG!$F17+CONFIG!$G17),0)+1):INDEX(Commandes!$D12:$BK12,,(COLUMN(AO21)-COLUMN($C21)+1)-CONFIG!$G17)),0)</f>
        <v>0</v>
      </c>
      <c r="AP21" s="378">
        <f>IF(AND(ROUND((AP$17-CONFIG!$D$7)/31,0)&gt;=ROUND(CONFIG!$G17,0),CONFIG!$E17&lt;&gt;0),SUM(INDEX(Commandes!$D12:$BK12,,IF((COLUMN(AP21)-COLUMN($C21)+1)&gt;(CONFIG!$F17+CONFIG!$G17),(COLUMN(AP21)-COLUMN($C21)+1)-(CONFIG!$F17+CONFIG!$G17),0)+1):INDEX(Commandes!$D12:$BK12,,(COLUMN(AP21)-COLUMN($C21)+1)-CONFIG!$G17)),0)</f>
        <v>0</v>
      </c>
      <c r="AQ21" s="378">
        <f>IF(AND(ROUND((AQ$17-CONFIG!$D$7)/31,0)&gt;=ROUND(CONFIG!$G17,0),CONFIG!$E17&lt;&gt;0),SUM(INDEX(Commandes!$D12:$BK12,,IF((COLUMN(AQ21)-COLUMN($C21)+1)&gt;(CONFIG!$F17+CONFIG!$G17),(COLUMN(AQ21)-COLUMN($C21)+1)-(CONFIG!$F17+CONFIG!$G17),0)+1):INDEX(Commandes!$D12:$BK12,,(COLUMN(AQ21)-COLUMN($C21)+1)-CONFIG!$G17)),0)</f>
        <v>0</v>
      </c>
      <c r="AR21" s="378">
        <f>IF(AND(ROUND((AR$17-CONFIG!$D$7)/31,0)&gt;=ROUND(CONFIG!$G17,0),CONFIG!$E17&lt;&gt;0),SUM(INDEX(Commandes!$D12:$BK12,,IF((COLUMN(AR21)-COLUMN($C21)+1)&gt;(CONFIG!$F17+CONFIG!$G17),(COLUMN(AR21)-COLUMN($C21)+1)-(CONFIG!$F17+CONFIG!$G17),0)+1):INDEX(Commandes!$D12:$BK12,,(COLUMN(AR21)-COLUMN($C21)+1)-CONFIG!$G17)),0)</f>
        <v>0</v>
      </c>
      <c r="AS21" s="378">
        <f>IF(AND(ROUND((AS$17-CONFIG!$D$7)/31,0)&gt;=ROUND(CONFIG!$G17,0),CONFIG!$E17&lt;&gt;0),SUM(INDEX(Commandes!$D12:$BK12,,IF((COLUMN(AS21)-COLUMN($C21)+1)&gt;(CONFIG!$F17+CONFIG!$G17),(COLUMN(AS21)-COLUMN($C21)+1)-(CONFIG!$F17+CONFIG!$G17),0)+1):INDEX(Commandes!$D12:$BK12,,(COLUMN(AS21)-COLUMN($C21)+1)-CONFIG!$G17)),0)</f>
        <v>0</v>
      </c>
      <c r="AT21" s="378">
        <f>IF(AND(ROUND((AT$17-CONFIG!$D$7)/31,0)&gt;=ROUND(CONFIG!$G17,0),CONFIG!$E17&lt;&gt;0),SUM(INDEX(Commandes!$D12:$BK12,,IF((COLUMN(AT21)-COLUMN($C21)+1)&gt;(CONFIG!$F17+CONFIG!$G17),(COLUMN(AT21)-COLUMN($C21)+1)-(CONFIG!$F17+CONFIG!$G17),0)+1):INDEX(Commandes!$D12:$BK12,,(COLUMN(AT21)-COLUMN($C21)+1)-CONFIG!$G17)),0)</f>
        <v>0</v>
      </c>
      <c r="AU21" s="378">
        <f>IF(AND(ROUND((AU$17-CONFIG!$D$7)/31,0)&gt;=ROUND(CONFIG!$G17,0),CONFIG!$E17&lt;&gt;0),SUM(INDEX(Commandes!$D12:$BK12,,IF((COLUMN(AU21)-COLUMN($C21)+1)&gt;(CONFIG!$F17+CONFIG!$G17),(COLUMN(AU21)-COLUMN($C21)+1)-(CONFIG!$F17+CONFIG!$G17),0)+1):INDEX(Commandes!$D12:$BK12,,(COLUMN(AU21)-COLUMN($C21)+1)-CONFIG!$G17)),0)</f>
        <v>0</v>
      </c>
      <c r="AV21" s="378">
        <f>IF(AND(ROUND((AV$17-CONFIG!$D$7)/31,0)&gt;=ROUND(CONFIG!$G17,0),CONFIG!$E17&lt;&gt;0),SUM(INDEX(Commandes!$D12:$BK12,,IF((COLUMN(AV21)-COLUMN($C21)+1)&gt;(CONFIG!$F17+CONFIG!$G17),(COLUMN(AV21)-COLUMN($C21)+1)-(CONFIG!$F17+CONFIG!$G17),0)+1):INDEX(Commandes!$D12:$BK12,,(COLUMN(AV21)-COLUMN($C21)+1)-CONFIG!$G17)),0)</f>
        <v>0</v>
      </c>
      <c r="AW21" s="378">
        <f>IF(AND(ROUND((AW$17-CONFIG!$D$7)/31,0)&gt;=ROUND(CONFIG!$G17,0),CONFIG!$E17&lt;&gt;0),SUM(INDEX(Commandes!$D12:$BK12,,IF((COLUMN(AW21)-COLUMN($C21)+1)&gt;(CONFIG!$F17+CONFIG!$G17),(COLUMN(AW21)-COLUMN($C21)+1)-(CONFIG!$F17+CONFIG!$G17),0)+1):INDEX(Commandes!$D12:$BK12,,(COLUMN(AW21)-COLUMN($C21)+1)-CONFIG!$G17)),0)</f>
        <v>0</v>
      </c>
      <c r="AX21" s="378">
        <f>IF(AND(ROUND((AX$17-CONFIG!$D$7)/31,0)&gt;=ROUND(CONFIG!$G17,0),CONFIG!$E17&lt;&gt;0),SUM(INDEX(Commandes!$D12:$BK12,,IF((COLUMN(AX21)-COLUMN($C21)+1)&gt;(CONFIG!$F17+CONFIG!$G17),(COLUMN(AX21)-COLUMN($C21)+1)-(CONFIG!$F17+CONFIG!$G17),0)+1):INDEX(Commandes!$D12:$BK12,,(COLUMN(AX21)-COLUMN($C21)+1)-CONFIG!$G17)),0)</f>
        <v>0</v>
      </c>
      <c r="AY21" s="378">
        <f>IF(AND(ROUND((AY$17-CONFIG!$D$7)/31,0)&gt;=ROUND(CONFIG!$G17,0),CONFIG!$E17&lt;&gt;0),SUM(INDEX(Commandes!$D12:$BK12,,IF((COLUMN(AY21)-COLUMN($C21)+1)&gt;(CONFIG!$F17+CONFIG!$G17),(COLUMN(AY21)-COLUMN($C21)+1)-(CONFIG!$F17+CONFIG!$G17),0)+1):INDEX(Commandes!$D12:$BK12,,(COLUMN(AY21)-COLUMN($C21)+1)-CONFIG!$G17)),0)</f>
        <v>0</v>
      </c>
      <c r="AZ21" s="378">
        <f>IF(AND(ROUND((AZ$17-CONFIG!$D$7)/31,0)&gt;=ROUND(CONFIG!$G17,0),CONFIG!$E17&lt;&gt;0),SUM(INDEX(Commandes!$D12:$BK12,,IF((COLUMN(AZ21)-COLUMN($C21)+1)&gt;(CONFIG!$F17+CONFIG!$G17),(COLUMN(AZ21)-COLUMN($C21)+1)-(CONFIG!$F17+CONFIG!$G17),0)+1):INDEX(Commandes!$D12:$BK12,,(COLUMN(AZ21)-COLUMN($C21)+1)-CONFIG!$G17)),0)</f>
        <v>0</v>
      </c>
      <c r="BA21" s="378">
        <f>IF(AND(ROUND((BA$17-CONFIG!$D$7)/31,0)&gt;=ROUND(CONFIG!$G17,0),CONFIG!$E17&lt;&gt;0),SUM(INDEX(Commandes!$D12:$BK12,,IF((COLUMN(BA21)-COLUMN($C21)+1)&gt;(CONFIG!$F17+CONFIG!$G17),(COLUMN(BA21)-COLUMN($C21)+1)-(CONFIG!$F17+CONFIG!$G17),0)+1):INDEX(Commandes!$D12:$BK12,,(COLUMN(BA21)-COLUMN($C21)+1)-CONFIG!$G17)),0)</f>
        <v>0</v>
      </c>
      <c r="BB21" s="378">
        <f>IF(AND(ROUND((BB$17-CONFIG!$D$7)/31,0)&gt;=ROUND(CONFIG!$G17,0),CONFIG!$E17&lt;&gt;0),SUM(INDEX(Commandes!$D12:$BK12,,IF((COLUMN(BB21)-COLUMN($C21)+1)&gt;(CONFIG!$F17+CONFIG!$G17),(COLUMN(BB21)-COLUMN($C21)+1)-(CONFIG!$F17+CONFIG!$G17),0)+1):INDEX(Commandes!$D12:$BK12,,(COLUMN(BB21)-COLUMN($C21)+1)-CONFIG!$G17)),0)</f>
        <v>0</v>
      </c>
      <c r="BC21" s="378">
        <f>IF(AND(ROUND((BC$17-CONFIG!$D$7)/31,0)&gt;=ROUND(CONFIG!$G17,0),CONFIG!$E17&lt;&gt;0),SUM(INDEX(Commandes!$D12:$BK12,,IF((COLUMN(BC21)-COLUMN($C21)+1)&gt;(CONFIG!$F17+CONFIG!$G17),(COLUMN(BC21)-COLUMN($C21)+1)-(CONFIG!$F17+CONFIG!$G17),0)+1):INDEX(Commandes!$D12:$BK12,,(COLUMN(BC21)-COLUMN($C21)+1)-CONFIG!$G17)),0)</f>
        <v>0</v>
      </c>
      <c r="BD21" s="378">
        <f>IF(AND(ROUND((BD$17-CONFIG!$D$7)/31,0)&gt;=ROUND(CONFIG!$G17,0),CONFIG!$E17&lt;&gt;0),SUM(INDEX(Commandes!$D12:$BK12,,IF((COLUMN(BD21)-COLUMN($C21)+1)&gt;(CONFIG!$F17+CONFIG!$G17),(COLUMN(BD21)-COLUMN($C21)+1)-(CONFIG!$F17+CONFIG!$G17),0)+1):INDEX(Commandes!$D12:$BK12,,(COLUMN(BD21)-COLUMN($C21)+1)-CONFIG!$G17)),0)</f>
        <v>0</v>
      </c>
      <c r="BE21" s="378">
        <f>IF(AND(ROUND((BE$17-CONFIG!$D$7)/31,0)&gt;=ROUND(CONFIG!$G17,0),CONFIG!$E17&lt;&gt;0),SUM(INDEX(Commandes!$D12:$BK12,,IF((COLUMN(BE21)-COLUMN($C21)+1)&gt;(CONFIG!$F17+CONFIG!$G17),(COLUMN(BE21)-COLUMN($C21)+1)-(CONFIG!$F17+CONFIG!$G17),0)+1):INDEX(Commandes!$D12:$BK12,,(COLUMN(BE21)-COLUMN($C21)+1)-CONFIG!$G17)),0)</f>
        <v>0</v>
      </c>
      <c r="BF21" s="378">
        <f>IF(AND(ROUND((BF$17-CONFIG!$D$7)/31,0)&gt;=ROUND(CONFIG!$G17,0),CONFIG!$E17&lt;&gt;0),SUM(INDEX(Commandes!$D12:$BK12,,IF((COLUMN(BF21)-COLUMN($C21)+1)&gt;(CONFIG!$F17+CONFIG!$G17),(COLUMN(BF21)-COLUMN($C21)+1)-(CONFIG!$F17+CONFIG!$G17),0)+1):INDEX(Commandes!$D12:$BK12,,(COLUMN(BF21)-COLUMN($C21)+1)-CONFIG!$G17)),0)</f>
        <v>0</v>
      </c>
      <c r="BG21" s="378">
        <f>IF(AND(ROUND((BG$17-CONFIG!$D$7)/31,0)&gt;=ROUND(CONFIG!$G17,0),CONFIG!$E17&lt;&gt;0),SUM(INDEX(Commandes!$D12:$BK12,,IF((COLUMN(BG21)-COLUMN($C21)+1)&gt;(CONFIG!$F17+CONFIG!$G17),(COLUMN(BG21)-COLUMN($C21)+1)-(CONFIG!$F17+CONFIG!$G17),0)+1):INDEX(Commandes!$D12:$BK12,,(COLUMN(BG21)-COLUMN($C21)+1)-CONFIG!$G17)),0)</f>
        <v>0</v>
      </c>
      <c r="BH21" s="378">
        <f>IF(AND(ROUND((BH$17-CONFIG!$D$7)/31,0)&gt;=ROUND(CONFIG!$G17,0),CONFIG!$E17&lt;&gt;0),SUM(INDEX(Commandes!$D12:$BK12,,IF((COLUMN(BH21)-COLUMN($C21)+1)&gt;(CONFIG!$F17+CONFIG!$G17),(COLUMN(BH21)-COLUMN($C21)+1)-(CONFIG!$F17+CONFIG!$G17),0)+1):INDEX(Commandes!$D12:$BK12,,(COLUMN(BH21)-COLUMN($C21)+1)-CONFIG!$G17)),0)</f>
        <v>0</v>
      </c>
      <c r="BI21" s="378">
        <f>IF(AND(ROUND((BI$17-CONFIG!$D$7)/31,0)&gt;=ROUND(CONFIG!$G17,0),CONFIG!$E17&lt;&gt;0),SUM(INDEX(Commandes!$D12:$BK12,,IF((COLUMN(BI21)-COLUMN($C21)+1)&gt;(CONFIG!$F17+CONFIG!$G17),(COLUMN(BI21)-COLUMN($C21)+1)-(CONFIG!$F17+CONFIG!$G17),0)+1):INDEX(Commandes!$D12:$BK12,,(COLUMN(BI21)-COLUMN($C21)+1)-CONFIG!$G17)),0)</f>
        <v>0</v>
      </c>
      <c r="BJ21" s="378">
        <f>IF(AND(ROUND((BJ$17-CONFIG!$D$7)/31,0)&gt;=ROUND(CONFIG!$G17,0),CONFIG!$E17&lt;&gt;0),SUM(INDEX(Commandes!$D12:$BK12,,IF((COLUMN(BJ21)-COLUMN($C21)+1)&gt;(CONFIG!$F17+CONFIG!$G17),(COLUMN(BJ21)-COLUMN($C21)+1)-(CONFIG!$F17+CONFIG!$G17),0)+1):INDEX(Commandes!$D12:$BK12,,(COLUMN(BJ21)-COLUMN($C21)+1)-CONFIG!$G17)),0)</f>
        <v>0</v>
      </c>
    </row>
    <row r="22" spans="2:62">
      <c r="B22" s="310">
        <f>CONFIG!$C$18</f>
        <v>0</v>
      </c>
      <c r="C22" s="378">
        <f>IF(AND(ROUND((C$17-CONFIG!$D$7)/31,0)&gt;=ROUND(CONFIG!$G18,0),CONFIG!$E18&lt;&gt;0),SUM(INDEX(Commandes!$D13:$BK13,,IF((COLUMN(C22)-COLUMN($C22)+1)&gt;(CONFIG!$F18+CONFIG!$G18),(COLUMN(C22)-COLUMN($C22)+1)-(CONFIG!$F18+CONFIG!$G18),0)+1):INDEX(Commandes!$D13:$BK13,,(COLUMN(C22)-COLUMN($C22)+1)-CONFIG!$G18)),0)</f>
        <v>0</v>
      </c>
      <c r="D22" s="378">
        <f>IF(AND(ROUND((D$17-CONFIG!$D$7)/31,0)&gt;=ROUND(CONFIG!$G18,0),CONFIG!$E18&lt;&gt;0),SUM(INDEX(Commandes!$D13:$BK13,,IF((COLUMN(D22)-COLUMN($C22)+1)&gt;(CONFIG!$F18+CONFIG!$G18),(COLUMN(D22)-COLUMN($C22)+1)-(CONFIG!$F18+CONFIG!$G18),0)+1):INDEX(Commandes!$D13:$BK13,,(COLUMN(D22)-COLUMN($C22)+1)-CONFIG!$G18)),0)</f>
        <v>0</v>
      </c>
      <c r="E22" s="378">
        <f>IF(AND(ROUND((E$17-CONFIG!$D$7)/31,0)&gt;=ROUND(CONFIG!$G18,0),CONFIG!$E18&lt;&gt;0),SUM(INDEX(Commandes!$D13:$BK13,,IF((COLUMN(E22)-COLUMN($C22)+1)&gt;(CONFIG!$F18+CONFIG!$G18),(COLUMN(E22)-COLUMN($C22)+1)-(CONFIG!$F18+CONFIG!$G18),0)+1):INDEX(Commandes!$D13:$BK13,,(COLUMN(E22)-COLUMN($C22)+1)-CONFIG!$G18)),0)</f>
        <v>0</v>
      </c>
      <c r="F22" s="378">
        <f>IF(AND(ROUND((F$17-CONFIG!$D$7)/31,0)&gt;=ROUND(CONFIG!$G18,0),CONFIG!$E18&lt;&gt;0),SUM(INDEX(Commandes!$D13:$BK13,,IF((COLUMN(F22)-COLUMN($C22)+1)&gt;(CONFIG!$F18+CONFIG!$G18),(COLUMN(F22)-COLUMN($C22)+1)-(CONFIG!$F18+CONFIG!$G18),0)+1):INDEX(Commandes!$D13:$BK13,,(COLUMN(F22)-COLUMN($C22)+1)-CONFIG!$G18)),0)</f>
        <v>0</v>
      </c>
      <c r="G22" s="378">
        <f>IF(AND(ROUND((G$17-CONFIG!$D$7)/31,0)&gt;=ROUND(CONFIG!$G18,0),CONFIG!$E18&lt;&gt;0),SUM(INDEX(Commandes!$D13:$BK13,,IF((COLUMN(G22)-COLUMN($C22)+1)&gt;(CONFIG!$F18+CONFIG!$G18),(COLUMN(G22)-COLUMN($C22)+1)-(CONFIG!$F18+CONFIG!$G18),0)+1):INDEX(Commandes!$D13:$BK13,,(COLUMN(G22)-COLUMN($C22)+1)-CONFIG!$G18)),0)</f>
        <v>0</v>
      </c>
      <c r="H22" s="378">
        <f>IF(AND(ROUND((H$17-CONFIG!$D$7)/31,0)&gt;=ROUND(CONFIG!$G18,0),CONFIG!$E18&lt;&gt;0),SUM(INDEX(Commandes!$D13:$BK13,,IF((COLUMN(H22)-COLUMN($C22)+1)&gt;(CONFIG!$F18+CONFIG!$G18),(COLUMN(H22)-COLUMN($C22)+1)-(CONFIG!$F18+CONFIG!$G18),0)+1):INDEX(Commandes!$D13:$BK13,,(COLUMN(H22)-COLUMN($C22)+1)-CONFIG!$G18)),0)</f>
        <v>0</v>
      </c>
      <c r="I22" s="378">
        <f>IF(AND(ROUND((I$17-CONFIG!$D$7)/31,0)&gt;=ROUND(CONFIG!$G18,0),CONFIG!$E18&lt;&gt;0),SUM(INDEX(Commandes!$D13:$BK13,,IF((COLUMN(I22)-COLUMN($C22)+1)&gt;(CONFIG!$F18+CONFIG!$G18),(COLUMN(I22)-COLUMN($C22)+1)-(CONFIG!$F18+CONFIG!$G18),0)+1):INDEX(Commandes!$D13:$BK13,,(COLUMN(I22)-COLUMN($C22)+1)-CONFIG!$G18)),0)</f>
        <v>0</v>
      </c>
      <c r="J22" s="378">
        <f>IF(AND(ROUND((J$17-CONFIG!$D$7)/31,0)&gt;=ROUND(CONFIG!$G18,0),CONFIG!$E18&lt;&gt;0),SUM(INDEX(Commandes!$D13:$BK13,,IF((COLUMN(J22)-COLUMN($C22)+1)&gt;(CONFIG!$F18+CONFIG!$G18),(COLUMN(J22)-COLUMN($C22)+1)-(CONFIG!$F18+CONFIG!$G18),0)+1):INDEX(Commandes!$D13:$BK13,,(COLUMN(J22)-COLUMN($C22)+1)-CONFIG!$G18)),0)</f>
        <v>0</v>
      </c>
      <c r="K22" s="378">
        <f>IF(AND(ROUND((K$17-CONFIG!$D$7)/31,0)&gt;=ROUND(CONFIG!$G18,0),CONFIG!$E18&lt;&gt;0),SUM(INDEX(Commandes!$D13:$BK13,,IF((COLUMN(K22)-COLUMN($C22)+1)&gt;(CONFIG!$F18+CONFIG!$G18),(COLUMN(K22)-COLUMN($C22)+1)-(CONFIG!$F18+CONFIG!$G18),0)+1):INDEX(Commandes!$D13:$BK13,,(COLUMN(K22)-COLUMN($C22)+1)-CONFIG!$G18)),0)</f>
        <v>0</v>
      </c>
      <c r="L22" s="378">
        <f>IF(AND(ROUND((L$17-CONFIG!$D$7)/31,0)&gt;=ROUND(CONFIG!$G18,0),CONFIG!$E18&lt;&gt;0),SUM(INDEX(Commandes!$D13:$BK13,,IF((COLUMN(L22)-COLUMN($C22)+1)&gt;(CONFIG!$F18+CONFIG!$G18),(COLUMN(L22)-COLUMN($C22)+1)-(CONFIG!$F18+CONFIG!$G18),0)+1):INDEX(Commandes!$D13:$BK13,,(COLUMN(L22)-COLUMN($C22)+1)-CONFIG!$G18)),0)</f>
        <v>0</v>
      </c>
      <c r="M22" s="378">
        <f>IF(AND(ROUND((M$17-CONFIG!$D$7)/31,0)&gt;=ROUND(CONFIG!$G18,0),CONFIG!$E18&lt;&gt;0),SUM(INDEX(Commandes!$D13:$BK13,,IF((COLUMN(M22)-COLUMN($C22)+1)&gt;(CONFIG!$F18+CONFIG!$G18),(COLUMN(M22)-COLUMN($C22)+1)-(CONFIG!$F18+CONFIG!$G18),0)+1):INDEX(Commandes!$D13:$BK13,,(COLUMN(M22)-COLUMN($C22)+1)-CONFIG!$G18)),0)</f>
        <v>0</v>
      </c>
      <c r="N22" s="378">
        <f>IF(AND(ROUND((N$17-CONFIG!$D$7)/31,0)&gt;=ROUND(CONFIG!$G18,0),CONFIG!$E18&lt;&gt;0),SUM(INDEX(Commandes!$D13:$BK13,,IF((COLUMN(N22)-COLUMN($C22)+1)&gt;(CONFIG!$F18+CONFIG!$G18),(COLUMN(N22)-COLUMN($C22)+1)-(CONFIG!$F18+CONFIG!$G18),0)+1):INDEX(Commandes!$D13:$BK13,,(COLUMN(N22)-COLUMN($C22)+1)-CONFIG!$G18)),0)</f>
        <v>0</v>
      </c>
      <c r="O22" s="378">
        <f>IF(AND(ROUND((O$17-CONFIG!$D$7)/31,0)&gt;=ROUND(CONFIG!$G18,0),CONFIG!$E18&lt;&gt;0),SUM(INDEX(Commandes!$D13:$BK13,,IF((COLUMN(O22)-COLUMN($C22)+1)&gt;(CONFIG!$F18+CONFIG!$G18),(COLUMN(O22)-COLUMN($C22)+1)-(CONFIG!$F18+CONFIG!$G18),0)+1):INDEX(Commandes!$D13:$BK13,,(COLUMN(O22)-COLUMN($C22)+1)-CONFIG!$G18)),0)</f>
        <v>0</v>
      </c>
      <c r="P22" s="378">
        <f>IF(AND(ROUND((P$17-CONFIG!$D$7)/31,0)&gt;=ROUND(CONFIG!$G18,0),CONFIG!$E18&lt;&gt;0),SUM(INDEX(Commandes!$D13:$BK13,,IF((COLUMN(P22)-COLUMN($C22)+1)&gt;(CONFIG!$F18+CONFIG!$G18),(COLUMN(P22)-COLUMN($C22)+1)-(CONFIG!$F18+CONFIG!$G18),0)+1):INDEX(Commandes!$D13:$BK13,,(COLUMN(P22)-COLUMN($C22)+1)-CONFIG!$G18)),0)</f>
        <v>0</v>
      </c>
      <c r="Q22" s="378">
        <f>IF(AND(ROUND((Q$17-CONFIG!$D$7)/31,0)&gt;=ROUND(CONFIG!$G18,0),CONFIG!$E18&lt;&gt;0),SUM(INDEX(Commandes!$D13:$BK13,,IF((COLUMN(Q22)-COLUMN($C22)+1)&gt;(CONFIG!$F18+CONFIG!$G18),(COLUMN(Q22)-COLUMN($C22)+1)-(CONFIG!$F18+CONFIG!$G18),0)+1):INDEX(Commandes!$D13:$BK13,,(COLUMN(Q22)-COLUMN($C22)+1)-CONFIG!$G18)),0)</f>
        <v>0</v>
      </c>
      <c r="R22" s="378">
        <f>IF(AND(ROUND((R$17-CONFIG!$D$7)/31,0)&gt;=ROUND(CONFIG!$G18,0),CONFIG!$E18&lt;&gt;0),SUM(INDEX(Commandes!$D13:$BK13,,IF((COLUMN(R22)-COLUMN($C22)+1)&gt;(CONFIG!$F18+CONFIG!$G18),(COLUMN(R22)-COLUMN($C22)+1)-(CONFIG!$F18+CONFIG!$G18),0)+1):INDEX(Commandes!$D13:$BK13,,(COLUMN(R22)-COLUMN($C22)+1)-CONFIG!$G18)),0)</f>
        <v>0</v>
      </c>
      <c r="S22" s="378">
        <f>IF(AND(ROUND((S$17-CONFIG!$D$7)/31,0)&gt;=ROUND(CONFIG!$G18,0),CONFIG!$E18&lt;&gt;0),SUM(INDEX(Commandes!$D13:$BK13,,IF((COLUMN(S22)-COLUMN($C22)+1)&gt;(CONFIG!$F18+CONFIG!$G18),(COLUMN(S22)-COLUMN($C22)+1)-(CONFIG!$F18+CONFIG!$G18),0)+1):INDEX(Commandes!$D13:$BK13,,(COLUMN(S22)-COLUMN($C22)+1)-CONFIG!$G18)),0)</f>
        <v>0</v>
      </c>
      <c r="T22" s="378">
        <f>IF(AND(ROUND((T$17-CONFIG!$D$7)/31,0)&gt;=ROUND(CONFIG!$G18,0),CONFIG!$E18&lt;&gt;0),SUM(INDEX(Commandes!$D13:$BK13,,IF((COLUMN(T22)-COLUMN($C22)+1)&gt;(CONFIG!$F18+CONFIG!$G18),(COLUMN(T22)-COLUMN($C22)+1)-(CONFIG!$F18+CONFIG!$G18),0)+1):INDEX(Commandes!$D13:$BK13,,(COLUMN(T22)-COLUMN($C22)+1)-CONFIG!$G18)),0)</f>
        <v>0</v>
      </c>
      <c r="U22" s="378">
        <f>IF(AND(ROUND((U$17-CONFIG!$D$7)/31,0)&gt;=ROUND(CONFIG!$G18,0),CONFIG!$E18&lt;&gt;0),SUM(INDEX(Commandes!$D13:$BK13,,IF((COLUMN(U22)-COLUMN($C22)+1)&gt;(CONFIG!$F18+CONFIG!$G18),(COLUMN(U22)-COLUMN($C22)+1)-(CONFIG!$F18+CONFIG!$G18),0)+1):INDEX(Commandes!$D13:$BK13,,(COLUMN(U22)-COLUMN($C22)+1)-CONFIG!$G18)),0)</f>
        <v>0</v>
      </c>
      <c r="V22" s="378">
        <f>IF(AND(ROUND((V$17-CONFIG!$D$7)/31,0)&gt;=ROUND(CONFIG!$G18,0),CONFIG!$E18&lt;&gt;0),SUM(INDEX(Commandes!$D13:$BK13,,IF((COLUMN(V22)-COLUMN($C22)+1)&gt;(CONFIG!$F18+CONFIG!$G18),(COLUMN(V22)-COLUMN($C22)+1)-(CONFIG!$F18+CONFIG!$G18),0)+1):INDEX(Commandes!$D13:$BK13,,(COLUMN(V22)-COLUMN($C22)+1)-CONFIG!$G18)),0)</f>
        <v>0</v>
      </c>
      <c r="W22" s="378">
        <f>IF(AND(ROUND((W$17-CONFIG!$D$7)/31,0)&gt;=ROUND(CONFIG!$G18,0),CONFIG!$E18&lt;&gt;0),SUM(INDEX(Commandes!$D13:$BK13,,IF((COLUMN(W22)-COLUMN($C22)+1)&gt;(CONFIG!$F18+CONFIG!$G18),(COLUMN(W22)-COLUMN($C22)+1)-(CONFIG!$F18+CONFIG!$G18),0)+1):INDEX(Commandes!$D13:$BK13,,(COLUMN(W22)-COLUMN($C22)+1)-CONFIG!$G18)),0)</f>
        <v>0</v>
      </c>
      <c r="X22" s="378">
        <f>IF(AND(ROUND((X$17-CONFIG!$D$7)/31,0)&gt;=ROUND(CONFIG!$G18,0),CONFIG!$E18&lt;&gt;0),SUM(INDEX(Commandes!$D13:$BK13,,IF((COLUMN(X22)-COLUMN($C22)+1)&gt;(CONFIG!$F18+CONFIG!$G18),(COLUMN(X22)-COLUMN($C22)+1)-(CONFIG!$F18+CONFIG!$G18),0)+1):INDEX(Commandes!$D13:$BK13,,(COLUMN(X22)-COLUMN($C22)+1)-CONFIG!$G18)),0)</f>
        <v>0</v>
      </c>
      <c r="Y22" s="378">
        <f>IF(AND(ROUND((Y$17-CONFIG!$D$7)/31,0)&gt;=ROUND(CONFIG!$G18,0),CONFIG!$E18&lt;&gt;0),SUM(INDEX(Commandes!$D13:$BK13,,IF((COLUMN(Y22)-COLUMN($C22)+1)&gt;(CONFIG!$F18+CONFIG!$G18),(COLUMN(Y22)-COLUMN($C22)+1)-(CONFIG!$F18+CONFIG!$G18),0)+1):INDEX(Commandes!$D13:$BK13,,(COLUMN(Y22)-COLUMN($C22)+1)-CONFIG!$G18)),0)</f>
        <v>0</v>
      </c>
      <c r="Z22" s="378">
        <f>IF(AND(ROUND((Z$17-CONFIG!$D$7)/31,0)&gt;=ROUND(CONFIG!$G18,0),CONFIG!$E18&lt;&gt;0),SUM(INDEX(Commandes!$D13:$BK13,,IF((COLUMN(Z22)-COLUMN($C22)+1)&gt;(CONFIG!$F18+CONFIG!$G18),(COLUMN(Z22)-COLUMN($C22)+1)-(CONFIG!$F18+CONFIG!$G18),0)+1):INDEX(Commandes!$D13:$BK13,,(COLUMN(Z22)-COLUMN($C22)+1)-CONFIG!$G18)),0)</f>
        <v>0</v>
      </c>
      <c r="AA22" s="378">
        <f>IF(AND(ROUND((AA$17-CONFIG!$D$7)/31,0)&gt;=ROUND(CONFIG!$G18,0),CONFIG!$E18&lt;&gt;0),SUM(INDEX(Commandes!$D13:$BK13,,IF((COLUMN(AA22)-COLUMN($C22)+1)&gt;(CONFIG!$F18+CONFIG!$G18),(COLUMN(AA22)-COLUMN($C22)+1)-(CONFIG!$F18+CONFIG!$G18),0)+1):INDEX(Commandes!$D13:$BK13,,(COLUMN(AA22)-COLUMN($C22)+1)-CONFIG!$G18)),0)</f>
        <v>0</v>
      </c>
      <c r="AB22" s="378">
        <f>IF(AND(ROUND((AB$17-CONFIG!$D$7)/31,0)&gt;=ROUND(CONFIG!$G18,0),CONFIG!$E18&lt;&gt;0),SUM(INDEX(Commandes!$D13:$BK13,,IF((COLUMN(AB22)-COLUMN($C22)+1)&gt;(CONFIG!$F18+CONFIG!$G18),(COLUMN(AB22)-COLUMN($C22)+1)-(CONFIG!$F18+CONFIG!$G18),0)+1):INDEX(Commandes!$D13:$BK13,,(COLUMN(AB22)-COLUMN($C22)+1)-CONFIG!$G18)),0)</f>
        <v>0</v>
      </c>
      <c r="AC22" s="378">
        <f>IF(AND(ROUND((AC$17-CONFIG!$D$7)/31,0)&gt;=ROUND(CONFIG!$G18,0),CONFIG!$E18&lt;&gt;0),SUM(INDEX(Commandes!$D13:$BK13,,IF((COLUMN(AC22)-COLUMN($C22)+1)&gt;(CONFIG!$F18+CONFIG!$G18),(COLUMN(AC22)-COLUMN($C22)+1)-(CONFIG!$F18+CONFIG!$G18),0)+1):INDEX(Commandes!$D13:$BK13,,(COLUMN(AC22)-COLUMN($C22)+1)-CONFIG!$G18)),0)</f>
        <v>0</v>
      </c>
      <c r="AD22" s="378">
        <f>IF(AND(ROUND((AD$17-CONFIG!$D$7)/31,0)&gt;=ROUND(CONFIG!$G18,0),CONFIG!$E18&lt;&gt;0),SUM(INDEX(Commandes!$D13:$BK13,,IF((COLUMN(AD22)-COLUMN($C22)+1)&gt;(CONFIG!$F18+CONFIG!$G18),(COLUMN(AD22)-COLUMN($C22)+1)-(CONFIG!$F18+CONFIG!$G18),0)+1):INDEX(Commandes!$D13:$BK13,,(COLUMN(AD22)-COLUMN($C22)+1)-CONFIG!$G18)),0)</f>
        <v>0</v>
      </c>
      <c r="AE22" s="378">
        <f>IF(AND(ROUND((AE$17-CONFIG!$D$7)/31,0)&gt;=ROUND(CONFIG!$G18,0),CONFIG!$E18&lt;&gt;0),SUM(INDEX(Commandes!$D13:$BK13,,IF((COLUMN(AE22)-COLUMN($C22)+1)&gt;(CONFIG!$F18+CONFIG!$G18),(COLUMN(AE22)-COLUMN($C22)+1)-(CONFIG!$F18+CONFIG!$G18),0)+1):INDEX(Commandes!$D13:$BK13,,(COLUMN(AE22)-COLUMN($C22)+1)-CONFIG!$G18)),0)</f>
        <v>0</v>
      </c>
      <c r="AF22" s="378">
        <f>IF(AND(ROUND((AF$17-CONFIG!$D$7)/31,0)&gt;=ROUND(CONFIG!$G18,0),CONFIG!$E18&lt;&gt;0),SUM(INDEX(Commandes!$D13:$BK13,,IF((COLUMN(AF22)-COLUMN($C22)+1)&gt;(CONFIG!$F18+CONFIG!$G18),(COLUMN(AF22)-COLUMN($C22)+1)-(CONFIG!$F18+CONFIG!$G18),0)+1):INDEX(Commandes!$D13:$BK13,,(COLUMN(AF22)-COLUMN($C22)+1)-CONFIG!$G18)),0)</f>
        <v>0</v>
      </c>
      <c r="AG22" s="378">
        <f>IF(AND(ROUND((AG$17-CONFIG!$D$7)/31,0)&gt;=ROUND(CONFIG!$G18,0),CONFIG!$E18&lt;&gt;0),SUM(INDEX(Commandes!$D13:$BK13,,IF((COLUMN(AG22)-COLUMN($C22)+1)&gt;(CONFIG!$F18+CONFIG!$G18),(COLUMN(AG22)-COLUMN($C22)+1)-(CONFIG!$F18+CONFIG!$G18),0)+1):INDEX(Commandes!$D13:$BK13,,(COLUMN(AG22)-COLUMN($C22)+1)-CONFIG!$G18)),0)</f>
        <v>0</v>
      </c>
      <c r="AH22" s="378">
        <f>IF(AND(ROUND((AH$17-CONFIG!$D$7)/31,0)&gt;=ROUND(CONFIG!$G18,0),CONFIG!$E18&lt;&gt;0),SUM(INDEX(Commandes!$D13:$BK13,,IF((COLUMN(AH22)-COLUMN($C22)+1)&gt;(CONFIG!$F18+CONFIG!$G18),(COLUMN(AH22)-COLUMN($C22)+1)-(CONFIG!$F18+CONFIG!$G18),0)+1):INDEX(Commandes!$D13:$BK13,,(COLUMN(AH22)-COLUMN($C22)+1)-CONFIG!$G18)),0)</f>
        <v>0</v>
      </c>
      <c r="AI22" s="378">
        <f>IF(AND(ROUND((AI$17-CONFIG!$D$7)/31,0)&gt;=ROUND(CONFIG!$G18,0),CONFIG!$E18&lt;&gt;0),SUM(INDEX(Commandes!$D13:$BK13,,IF((COLUMN(AI22)-COLUMN($C22)+1)&gt;(CONFIG!$F18+CONFIG!$G18),(COLUMN(AI22)-COLUMN($C22)+1)-(CONFIG!$F18+CONFIG!$G18),0)+1):INDEX(Commandes!$D13:$BK13,,(COLUMN(AI22)-COLUMN($C22)+1)-CONFIG!$G18)),0)</f>
        <v>0</v>
      </c>
      <c r="AJ22" s="378">
        <f>IF(AND(ROUND((AJ$17-CONFIG!$D$7)/31,0)&gt;=ROUND(CONFIG!$G18,0),CONFIG!$E18&lt;&gt;0),SUM(INDEX(Commandes!$D13:$BK13,,IF((COLUMN(AJ22)-COLUMN($C22)+1)&gt;(CONFIG!$F18+CONFIG!$G18),(COLUMN(AJ22)-COLUMN($C22)+1)-(CONFIG!$F18+CONFIG!$G18),0)+1):INDEX(Commandes!$D13:$BK13,,(COLUMN(AJ22)-COLUMN($C22)+1)-CONFIG!$G18)),0)</f>
        <v>0</v>
      </c>
      <c r="AK22" s="378">
        <f>IF(AND(ROUND((AK$17-CONFIG!$D$7)/31,0)&gt;=ROUND(CONFIG!$G18,0),CONFIG!$E18&lt;&gt;0),SUM(INDEX(Commandes!$D13:$BK13,,IF((COLUMN(AK22)-COLUMN($C22)+1)&gt;(CONFIG!$F18+CONFIG!$G18),(COLUMN(AK22)-COLUMN($C22)+1)-(CONFIG!$F18+CONFIG!$G18),0)+1):INDEX(Commandes!$D13:$BK13,,(COLUMN(AK22)-COLUMN($C22)+1)-CONFIG!$G18)),0)</f>
        <v>0</v>
      </c>
      <c r="AL22" s="378">
        <f>IF(AND(ROUND((AL$17-CONFIG!$D$7)/31,0)&gt;=ROUND(CONFIG!$G18,0),CONFIG!$E18&lt;&gt;0),SUM(INDEX(Commandes!$D13:$BK13,,IF((COLUMN(AL22)-COLUMN($C22)+1)&gt;(CONFIG!$F18+CONFIG!$G18),(COLUMN(AL22)-COLUMN($C22)+1)-(CONFIG!$F18+CONFIG!$G18),0)+1):INDEX(Commandes!$D13:$BK13,,(COLUMN(AL22)-COLUMN($C22)+1)-CONFIG!$G18)),0)</f>
        <v>0</v>
      </c>
      <c r="AM22" s="378">
        <f>IF(AND(ROUND((AM$17-CONFIG!$D$7)/31,0)&gt;=ROUND(CONFIG!$G18,0),CONFIG!$E18&lt;&gt;0),SUM(INDEX(Commandes!$D13:$BK13,,IF((COLUMN(AM22)-COLUMN($C22)+1)&gt;(CONFIG!$F18+CONFIG!$G18),(COLUMN(AM22)-COLUMN($C22)+1)-(CONFIG!$F18+CONFIG!$G18),0)+1):INDEX(Commandes!$D13:$BK13,,(COLUMN(AM22)-COLUMN($C22)+1)-CONFIG!$G18)),0)</f>
        <v>0</v>
      </c>
      <c r="AN22" s="378">
        <f>IF(AND(ROUND((AN$17-CONFIG!$D$7)/31,0)&gt;=ROUND(CONFIG!$G18,0),CONFIG!$E18&lt;&gt;0),SUM(INDEX(Commandes!$D13:$BK13,,IF((COLUMN(AN22)-COLUMN($C22)+1)&gt;(CONFIG!$F18+CONFIG!$G18),(COLUMN(AN22)-COLUMN($C22)+1)-(CONFIG!$F18+CONFIG!$G18),0)+1):INDEX(Commandes!$D13:$BK13,,(COLUMN(AN22)-COLUMN($C22)+1)-CONFIG!$G18)),0)</f>
        <v>0</v>
      </c>
      <c r="AO22" s="378">
        <f>IF(AND(ROUND((AO$17-CONFIG!$D$7)/31,0)&gt;=ROUND(CONFIG!$G18,0),CONFIG!$E18&lt;&gt;0),SUM(INDEX(Commandes!$D13:$BK13,,IF((COLUMN(AO22)-COLUMN($C22)+1)&gt;(CONFIG!$F18+CONFIG!$G18),(COLUMN(AO22)-COLUMN($C22)+1)-(CONFIG!$F18+CONFIG!$G18),0)+1):INDEX(Commandes!$D13:$BK13,,(COLUMN(AO22)-COLUMN($C22)+1)-CONFIG!$G18)),0)</f>
        <v>0</v>
      </c>
      <c r="AP22" s="378">
        <f>IF(AND(ROUND((AP$17-CONFIG!$D$7)/31,0)&gt;=ROUND(CONFIG!$G18,0),CONFIG!$E18&lt;&gt;0),SUM(INDEX(Commandes!$D13:$BK13,,IF((COLUMN(AP22)-COLUMN($C22)+1)&gt;(CONFIG!$F18+CONFIG!$G18),(COLUMN(AP22)-COLUMN($C22)+1)-(CONFIG!$F18+CONFIG!$G18),0)+1):INDEX(Commandes!$D13:$BK13,,(COLUMN(AP22)-COLUMN($C22)+1)-CONFIG!$G18)),0)</f>
        <v>0</v>
      </c>
      <c r="AQ22" s="378">
        <f>IF(AND(ROUND((AQ$17-CONFIG!$D$7)/31,0)&gt;=ROUND(CONFIG!$G18,0),CONFIG!$E18&lt;&gt;0),SUM(INDEX(Commandes!$D13:$BK13,,IF((COLUMN(AQ22)-COLUMN($C22)+1)&gt;(CONFIG!$F18+CONFIG!$G18),(COLUMN(AQ22)-COLUMN($C22)+1)-(CONFIG!$F18+CONFIG!$G18),0)+1):INDEX(Commandes!$D13:$BK13,,(COLUMN(AQ22)-COLUMN($C22)+1)-CONFIG!$G18)),0)</f>
        <v>0</v>
      </c>
      <c r="AR22" s="378">
        <f>IF(AND(ROUND((AR$17-CONFIG!$D$7)/31,0)&gt;=ROUND(CONFIG!$G18,0),CONFIG!$E18&lt;&gt;0),SUM(INDEX(Commandes!$D13:$BK13,,IF((COLUMN(AR22)-COLUMN($C22)+1)&gt;(CONFIG!$F18+CONFIG!$G18),(COLUMN(AR22)-COLUMN($C22)+1)-(CONFIG!$F18+CONFIG!$G18),0)+1):INDEX(Commandes!$D13:$BK13,,(COLUMN(AR22)-COLUMN($C22)+1)-CONFIG!$G18)),0)</f>
        <v>0</v>
      </c>
      <c r="AS22" s="378">
        <f>IF(AND(ROUND((AS$17-CONFIG!$D$7)/31,0)&gt;=ROUND(CONFIG!$G18,0),CONFIG!$E18&lt;&gt;0),SUM(INDEX(Commandes!$D13:$BK13,,IF((COLUMN(AS22)-COLUMN($C22)+1)&gt;(CONFIG!$F18+CONFIG!$G18),(COLUMN(AS22)-COLUMN($C22)+1)-(CONFIG!$F18+CONFIG!$G18),0)+1):INDEX(Commandes!$D13:$BK13,,(COLUMN(AS22)-COLUMN($C22)+1)-CONFIG!$G18)),0)</f>
        <v>0</v>
      </c>
      <c r="AT22" s="378">
        <f>IF(AND(ROUND((AT$17-CONFIG!$D$7)/31,0)&gt;=ROUND(CONFIG!$G18,0),CONFIG!$E18&lt;&gt;0),SUM(INDEX(Commandes!$D13:$BK13,,IF((COLUMN(AT22)-COLUMN($C22)+1)&gt;(CONFIG!$F18+CONFIG!$G18),(COLUMN(AT22)-COLUMN($C22)+1)-(CONFIG!$F18+CONFIG!$G18),0)+1):INDEX(Commandes!$D13:$BK13,,(COLUMN(AT22)-COLUMN($C22)+1)-CONFIG!$G18)),0)</f>
        <v>0</v>
      </c>
      <c r="AU22" s="378">
        <f>IF(AND(ROUND((AU$17-CONFIG!$D$7)/31,0)&gt;=ROUND(CONFIG!$G18,0),CONFIG!$E18&lt;&gt;0),SUM(INDEX(Commandes!$D13:$BK13,,IF((COLUMN(AU22)-COLUMN($C22)+1)&gt;(CONFIG!$F18+CONFIG!$G18),(COLUMN(AU22)-COLUMN($C22)+1)-(CONFIG!$F18+CONFIG!$G18),0)+1):INDEX(Commandes!$D13:$BK13,,(COLUMN(AU22)-COLUMN($C22)+1)-CONFIG!$G18)),0)</f>
        <v>0</v>
      </c>
      <c r="AV22" s="378">
        <f>IF(AND(ROUND((AV$17-CONFIG!$D$7)/31,0)&gt;=ROUND(CONFIG!$G18,0),CONFIG!$E18&lt;&gt;0),SUM(INDEX(Commandes!$D13:$BK13,,IF((COLUMN(AV22)-COLUMN($C22)+1)&gt;(CONFIG!$F18+CONFIG!$G18),(COLUMN(AV22)-COLUMN($C22)+1)-(CONFIG!$F18+CONFIG!$G18),0)+1):INDEX(Commandes!$D13:$BK13,,(COLUMN(AV22)-COLUMN($C22)+1)-CONFIG!$G18)),0)</f>
        <v>0</v>
      </c>
      <c r="AW22" s="378">
        <f>IF(AND(ROUND((AW$17-CONFIG!$D$7)/31,0)&gt;=ROUND(CONFIG!$G18,0),CONFIG!$E18&lt;&gt;0),SUM(INDEX(Commandes!$D13:$BK13,,IF((COLUMN(AW22)-COLUMN($C22)+1)&gt;(CONFIG!$F18+CONFIG!$G18),(COLUMN(AW22)-COLUMN($C22)+1)-(CONFIG!$F18+CONFIG!$G18),0)+1):INDEX(Commandes!$D13:$BK13,,(COLUMN(AW22)-COLUMN($C22)+1)-CONFIG!$G18)),0)</f>
        <v>0</v>
      </c>
      <c r="AX22" s="378">
        <f>IF(AND(ROUND((AX$17-CONFIG!$D$7)/31,0)&gt;=ROUND(CONFIG!$G18,0),CONFIG!$E18&lt;&gt;0),SUM(INDEX(Commandes!$D13:$BK13,,IF((COLUMN(AX22)-COLUMN($C22)+1)&gt;(CONFIG!$F18+CONFIG!$G18),(COLUMN(AX22)-COLUMN($C22)+1)-(CONFIG!$F18+CONFIG!$G18),0)+1):INDEX(Commandes!$D13:$BK13,,(COLUMN(AX22)-COLUMN($C22)+1)-CONFIG!$G18)),0)</f>
        <v>0</v>
      </c>
      <c r="AY22" s="378">
        <f>IF(AND(ROUND((AY$17-CONFIG!$D$7)/31,0)&gt;=ROUND(CONFIG!$G18,0),CONFIG!$E18&lt;&gt;0),SUM(INDEX(Commandes!$D13:$BK13,,IF((COLUMN(AY22)-COLUMN($C22)+1)&gt;(CONFIG!$F18+CONFIG!$G18),(COLUMN(AY22)-COLUMN($C22)+1)-(CONFIG!$F18+CONFIG!$G18),0)+1):INDEX(Commandes!$D13:$BK13,,(COLUMN(AY22)-COLUMN($C22)+1)-CONFIG!$G18)),0)</f>
        <v>0</v>
      </c>
      <c r="AZ22" s="378">
        <f>IF(AND(ROUND((AZ$17-CONFIG!$D$7)/31,0)&gt;=ROUND(CONFIG!$G18,0),CONFIG!$E18&lt;&gt;0),SUM(INDEX(Commandes!$D13:$BK13,,IF((COLUMN(AZ22)-COLUMN($C22)+1)&gt;(CONFIG!$F18+CONFIG!$G18),(COLUMN(AZ22)-COLUMN($C22)+1)-(CONFIG!$F18+CONFIG!$G18),0)+1):INDEX(Commandes!$D13:$BK13,,(COLUMN(AZ22)-COLUMN($C22)+1)-CONFIG!$G18)),0)</f>
        <v>0</v>
      </c>
      <c r="BA22" s="378">
        <f>IF(AND(ROUND((BA$17-CONFIG!$D$7)/31,0)&gt;=ROUND(CONFIG!$G18,0),CONFIG!$E18&lt;&gt;0),SUM(INDEX(Commandes!$D13:$BK13,,IF((COLUMN(BA22)-COLUMN($C22)+1)&gt;(CONFIG!$F18+CONFIG!$G18),(COLUMN(BA22)-COLUMN($C22)+1)-(CONFIG!$F18+CONFIG!$G18),0)+1):INDEX(Commandes!$D13:$BK13,,(COLUMN(BA22)-COLUMN($C22)+1)-CONFIG!$G18)),0)</f>
        <v>0</v>
      </c>
      <c r="BB22" s="378">
        <f>IF(AND(ROUND((BB$17-CONFIG!$D$7)/31,0)&gt;=ROUND(CONFIG!$G18,0),CONFIG!$E18&lt;&gt;0),SUM(INDEX(Commandes!$D13:$BK13,,IF((COLUMN(BB22)-COLUMN($C22)+1)&gt;(CONFIG!$F18+CONFIG!$G18),(COLUMN(BB22)-COLUMN($C22)+1)-(CONFIG!$F18+CONFIG!$G18),0)+1):INDEX(Commandes!$D13:$BK13,,(COLUMN(BB22)-COLUMN($C22)+1)-CONFIG!$G18)),0)</f>
        <v>0</v>
      </c>
      <c r="BC22" s="378">
        <f>IF(AND(ROUND((BC$17-CONFIG!$D$7)/31,0)&gt;=ROUND(CONFIG!$G18,0),CONFIG!$E18&lt;&gt;0),SUM(INDEX(Commandes!$D13:$BK13,,IF((COLUMN(BC22)-COLUMN($C22)+1)&gt;(CONFIG!$F18+CONFIG!$G18),(COLUMN(BC22)-COLUMN($C22)+1)-(CONFIG!$F18+CONFIG!$G18),0)+1):INDEX(Commandes!$D13:$BK13,,(COLUMN(BC22)-COLUMN($C22)+1)-CONFIG!$G18)),0)</f>
        <v>0</v>
      </c>
      <c r="BD22" s="378">
        <f>IF(AND(ROUND((BD$17-CONFIG!$D$7)/31,0)&gt;=ROUND(CONFIG!$G18,0),CONFIG!$E18&lt;&gt;0),SUM(INDEX(Commandes!$D13:$BK13,,IF((COLUMN(BD22)-COLUMN($C22)+1)&gt;(CONFIG!$F18+CONFIG!$G18),(COLUMN(BD22)-COLUMN($C22)+1)-(CONFIG!$F18+CONFIG!$G18),0)+1):INDEX(Commandes!$D13:$BK13,,(COLUMN(BD22)-COLUMN($C22)+1)-CONFIG!$G18)),0)</f>
        <v>0</v>
      </c>
      <c r="BE22" s="378">
        <f>IF(AND(ROUND((BE$17-CONFIG!$D$7)/31,0)&gt;=ROUND(CONFIG!$G18,0),CONFIG!$E18&lt;&gt;0),SUM(INDEX(Commandes!$D13:$BK13,,IF((COLUMN(BE22)-COLUMN($C22)+1)&gt;(CONFIG!$F18+CONFIG!$G18),(COLUMN(BE22)-COLUMN($C22)+1)-(CONFIG!$F18+CONFIG!$G18),0)+1):INDEX(Commandes!$D13:$BK13,,(COLUMN(BE22)-COLUMN($C22)+1)-CONFIG!$G18)),0)</f>
        <v>0</v>
      </c>
      <c r="BF22" s="378">
        <f>IF(AND(ROUND((BF$17-CONFIG!$D$7)/31,0)&gt;=ROUND(CONFIG!$G18,0),CONFIG!$E18&lt;&gt;0),SUM(INDEX(Commandes!$D13:$BK13,,IF((COLUMN(BF22)-COLUMN($C22)+1)&gt;(CONFIG!$F18+CONFIG!$G18),(COLUMN(BF22)-COLUMN($C22)+1)-(CONFIG!$F18+CONFIG!$G18),0)+1):INDEX(Commandes!$D13:$BK13,,(COLUMN(BF22)-COLUMN($C22)+1)-CONFIG!$G18)),0)</f>
        <v>0</v>
      </c>
      <c r="BG22" s="378">
        <f>IF(AND(ROUND((BG$17-CONFIG!$D$7)/31,0)&gt;=ROUND(CONFIG!$G18,0),CONFIG!$E18&lt;&gt;0),SUM(INDEX(Commandes!$D13:$BK13,,IF((COLUMN(BG22)-COLUMN($C22)+1)&gt;(CONFIG!$F18+CONFIG!$G18),(COLUMN(BG22)-COLUMN($C22)+1)-(CONFIG!$F18+CONFIG!$G18),0)+1):INDEX(Commandes!$D13:$BK13,,(COLUMN(BG22)-COLUMN($C22)+1)-CONFIG!$G18)),0)</f>
        <v>0</v>
      </c>
      <c r="BH22" s="378">
        <f>IF(AND(ROUND((BH$17-CONFIG!$D$7)/31,0)&gt;=ROUND(CONFIG!$G18,0),CONFIG!$E18&lt;&gt;0),SUM(INDEX(Commandes!$D13:$BK13,,IF((COLUMN(BH22)-COLUMN($C22)+1)&gt;(CONFIG!$F18+CONFIG!$G18),(COLUMN(BH22)-COLUMN($C22)+1)-(CONFIG!$F18+CONFIG!$G18),0)+1):INDEX(Commandes!$D13:$BK13,,(COLUMN(BH22)-COLUMN($C22)+1)-CONFIG!$G18)),0)</f>
        <v>0</v>
      </c>
      <c r="BI22" s="378">
        <f>IF(AND(ROUND((BI$17-CONFIG!$D$7)/31,0)&gt;=ROUND(CONFIG!$G18,0),CONFIG!$E18&lt;&gt;0),SUM(INDEX(Commandes!$D13:$BK13,,IF((COLUMN(BI22)-COLUMN($C22)+1)&gt;(CONFIG!$F18+CONFIG!$G18),(COLUMN(BI22)-COLUMN($C22)+1)-(CONFIG!$F18+CONFIG!$G18),0)+1):INDEX(Commandes!$D13:$BK13,,(COLUMN(BI22)-COLUMN($C22)+1)-CONFIG!$G18)),0)</f>
        <v>0</v>
      </c>
      <c r="BJ22" s="378">
        <f>IF(AND(ROUND((BJ$17-CONFIG!$D$7)/31,0)&gt;=ROUND(CONFIG!$G18,0),CONFIG!$E18&lt;&gt;0),SUM(INDEX(Commandes!$D13:$BK13,,IF((COLUMN(BJ22)-COLUMN($C22)+1)&gt;(CONFIG!$F18+CONFIG!$G18),(COLUMN(BJ22)-COLUMN($C22)+1)-(CONFIG!$F18+CONFIG!$G18),0)+1):INDEX(Commandes!$D13:$BK13,,(COLUMN(BJ22)-COLUMN($C22)+1)-CONFIG!$G18)),0)</f>
        <v>0</v>
      </c>
    </row>
    <row r="23" spans="2:62">
      <c r="B23" s="310">
        <f>CONFIG!$C$19</f>
        <v>0</v>
      </c>
      <c r="C23" s="378">
        <f>IF(AND(ROUND((C$17-CONFIG!$D$7)/31,0)&gt;=ROUND(CONFIG!$G19,0),CONFIG!$E19&lt;&gt;0),SUM(INDEX(Commandes!$D14:$BK14,,IF((COLUMN(C23)-COLUMN($C23)+1)&gt;(CONFIG!$F19+CONFIG!$G19),(COLUMN(C23)-COLUMN($C23)+1)-(CONFIG!$F19+CONFIG!$G19),0)+1):INDEX(Commandes!$D14:$BK14,,(COLUMN(C23)-COLUMN($C23)+1)-CONFIG!$G19)),0)</f>
        <v>0</v>
      </c>
      <c r="D23" s="378">
        <f>IF(AND(ROUND((D$17-CONFIG!$D$7)/31,0)&gt;=ROUND(CONFIG!$G19,0),CONFIG!$E19&lt;&gt;0),SUM(INDEX(Commandes!$D14:$BK14,,IF((COLUMN(D23)-COLUMN($C23)+1)&gt;(CONFIG!$F19+CONFIG!$G19),(COLUMN(D23)-COLUMN($C23)+1)-(CONFIG!$F19+CONFIG!$G19),0)+1):INDEX(Commandes!$D14:$BK14,,(COLUMN(D23)-COLUMN($C23)+1)-CONFIG!$G19)),0)</f>
        <v>0</v>
      </c>
      <c r="E23" s="378">
        <f>IF(AND(ROUND((E$17-CONFIG!$D$7)/31,0)&gt;=ROUND(CONFIG!$G19,0),CONFIG!$E19&lt;&gt;0),SUM(INDEX(Commandes!$D14:$BK14,,IF((COLUMN(E23)-COLUMN($C23)+1)&gt;(CONFIG!$F19+CONFIG!$G19),(COLUMN(E23)-COLUMN($C23)+1)-(CONFIG!$F19+CONFIG!$G19),0)+1):INDEX(Commandes!$D14:$BK14,,(COLUMN(E23)-COLUMN($C23)+1)-CONFIG!$G19)),0)</f>
        <v>0</v>
      </c>
      <c r="F23" s="378">
        <f>IF(AND(ROUND((F$17-CONFIG!$D$7)/31,0)&gt;=ROUND(CONFIG!$G19,0),CONFIG!$E19&lt;&gt;0),SUM(INDEX(Commandes!$D14:$BK14,,IF((COLUMN(F23)-COLUMN($C23)+1)&gt;(CONFIG!$F19+CONFIG!$G19),(COLUMN(F23)-COLUMN($C23)+1)-(CONFIG!$F19+CONFIG!$G19),0)+1):INDEX(Commandes!$D14:$BK14,,(COLUMN(F23)-COLUMN($C23)+1)-CONFIG!$G19)),0)</f>
        <v>0</v>
      </c>
      <c r="G23" s="378">
        <f>IF(AND(ROUND((G$17-CONFIG!$D$7)/31,0)&gt;=ROUND(CONFIG!$G19,0),CONFIG!$E19&lt;&gt;0),SUM(INDEX(Commandes!$D14:$BK14,,IF((COLUMN(G23)-COLUMN($C23)+1)&gt;(CONFIG!$F19+CONFIG!$G19),(COLUMN(G23)-COLUMN($C23)+1)-(CONFIG!$F19+CONFIG!$G19),0)+1):INDEX(Commandes!$D14:$BK14,,(COLUMN(G23)-COLUMN($C23)+1)-CONFIG!$G19)),0)</f>
        <v>0</v>
      </c>
      <c r="H23" s="378">
        <f>IF(AND(ROUND((H$17-CONFIG!$D$7)/31,0)&gt;=ROUND(CONFIG!$G19,0),CONFIG!$E19&lt;&gt;0),SUM(INDEX(Commandes!$D14:$BK14,,IF((COLUMN(H23)-COLUMN($C23)+1)&gt;(CONFIG!$F19+CONFIG!$G19),(COLUMN(H23)-COLUMN($C23)+1)-(CONFIG!$F19+CONFIG!$G19),0)+1):INDEX(Commandes!$D14:$BK14,,(COLUMN(H23)-COLUMN($C23)+1)-CONFIG!$G19)),0)</f>
        <v>0</v>
      </c>
      <c r="I23" s="378">
        <f>IF(AND(ROUND((I$17-CONFIG!$D$7)/31,0)&gt;=ROUND(CONFIG!$G19,0),CONFIG!$E19&lt;&gt;0),SUM(INDEX(Commandes!$D14:$BK14,,IF((COLUMN(I23)-COLUMN($C23)+1)&gt;(CONFIG!$F19+CONFIG!$G19),(COLUMN(I23)-COLUMN($C23)+1)-(CONFIG!$F19+CONFIG!$G19),0)+1):INDEX(Commandes!$D14:$BK14,,(COLUMN(I23)-COLUMN($C23)+1)-CONFIG!$G19)),0)</f>
        <v>0</v>
      </c>
      <c r="J23" s="378">
        <f>IF(AND(ROUND((J$17-CONFIG!$D$7)/31,0)&gt;=ROUND(CONFIG!$G19,0),CONFIG!$E19&lt;&gt;0),SUM(INDEX(Commandes!$D14:$BK14,,IF((COLUMN(J23)-COLUMN($C23)+1)&gt;(CONFIG!$F19+CONFIG!$G19),(COLUMN(J23)-COLUMN($C23)+1)-(CONFIG!$F19+CONFIG!$G19),0)+1):INDEX(Commandes!$D14:$BK14,,(COLUMN(J23)-COLUMN($C23)+1)-CONFIG!$G19)),0)</f>
        <v>0</v>
      </c>
      <c r="K23" s="378">
        <f>IF(AND(ROUND((K$17-CONFIG!$D$7)/31,0)&gt;=ROUND(CONFIG!$G19,0),CONFIG!$E19&lt;&gt;0),SUM(INDEX(Commandes!$D14:$BK14,,IF((COLUMN(K23)-COLUMN($C23)+1)&gt;(CONFIG!$F19+CONFIG!$G19),(COLUMN(K23)-COLUMN($C23)+1)-(CONFIG!$F19+CONFIG!$G19),0)+1):INDEX(Commandes!$D14:$BK14,,(COLUMN(K23)-COLUMN($C23)+1)-CONFIG!$G19)),0)</f>
        <v>0</v>
      </c>
      <c r="L23" s="378">
        <f>IF(AND(ROUND((L$17-CONFIG!$D$7)/31,0)&gt;=ROUND(CONFIG!$G19,0),CONFIG!$E19&lt;&gt;0),SUM(INDEX(Commandes!$D14:$BK14,,IF((COLUMN(L23)-COLUMN($C23)+1)&gt;(CONFIG!$F19+CONFIG!$G19),(COLUMN(L23)-COLUMN($C23)+1)-(CONFIG!$F19+CONFIG!$G19),0)+1):INDEX(Commandes!$D14:$BK14,,(COLUMN(L23)-COLUMN($C23)+1)-CONFIG!$G19)),0)</f>
        <v>0</v>
      </c>
      <c r="M23" s="378">
        <f>IF(AND(ROUND((M$17-CONFIG!$D$7)/31,0)&gt;=ROUND(CONFIG!$G19,0),CONFIG!$E19&lt;&gt;0),SUM(INDEX(Commandes!$D14:$BK14,,IF((COLUMN(M23)-COLUMN($C23)+1)&gt;(CONFIG!$F19+CONFIG!$G19),(COLUMN(M23)-COLUMN($C23)+1)-(CONFIG!$F19+CONFIG!$G19),0)+1):INDEX(Commandes!$D14:$BK14,,(COLUMN(M23)-COLUMN($C23)+1)-CONFIG!$G19)),0)</f>
        <v>0</v>
      </c>
      <c r="N23" s="378">
        <f>IF(AND(ROUND((N$17-CONFIG!$D$7)/31,0)&gt;=ROUND(CONFIG!$G19,0),CONFIG!$E19&lt;&gt;0),SUM(INDEX(Commandes!$D14:$BK14,,IF((COLUMN(N23)-COLUMN($C23)+1)&gt;(CONFIG!$F19+CONFIG!$G19),(COLUMN(N23)-COLUMN($C23)+1)-(CONFIG!$F19+CONFIG!$G19),0)+1):INDEX(Commandes!$D14:$BK14,,(COLUMN(N23)-COLUMN($C23)+1)-CONFIG!$G19)),0)</f>
        <v>0</v>
      </c>
      <c r="O23" s="378">
        <f>IF(AND(ROUND((O$17-CONFIG!$D$7)/31,0)&gt;=ROUND(CONFIG!$G19,0),CONFIG!$E19&lt;&gt;0),SUM(INDEX(Commandes!$D14:$BK14,,IF((COLUMN(O23)-COLUMN($C23)+1)&gt;(CONFIG!$F19+CONFIG!$G19),(COLUMN(O23)-COLUMN($C23)+1)-(CONFIG!$F19+CONFIG!$G19),0)+1):INDEX(Commandes!$D14:$BK14,,(COLUMN(O23)-COLUMN($C23)+1)-CONFIG!$G19)),0)</f>
        <v>0</v>
      </c>
      <c r="P23" s="378">
        <f>IF(AND(ROUND((P$17-CONFIG!$D$7)/31,0)&gt;=ROUND(CONFIG!$G19,0),CONFIG!$E19&lt;&gt;0),SUM(INDEX(Commandes!$D14:$BK14,,IF((COLUMN(P23)-COLUMN($C23)+1)&gt;(CONFIG!$F19+CONFIG!$G19),(COLUMN(P23)-COLUMN($C23)+1)-(CONFIG!$F19+CONFIG!$G19),0)+1):INDEX(Commandes!$D14:$BK14,,(COLUMN(P23)-COLUMN($C23)+1)-CONFIG!$G19)),0)</f>
        <v>0</v>
      </c>
      <c r="Q23" s="378">
        <f>IF(AND(ROUND((Q$17-CONFIG!$D$7)/31,0)&gt;=ROUND(CONFIG!$G19,0),CONFIG!$E19&lt;&gt;0),SUM(INDEX(Commandes!$D14:$BK14,,IF((COLUMN(Q23)-COLUMN($C23)+1)&gt;(CONFIG!$F19+CONFIG!$G19),(COLUMN(Q23)-COLUMN($C23)+1)-(CONFIG!$F19+CONFIG!$G19),0)+1):INDEX(Commandes!$D14:$BK14,,(COLUMN(Q23)-COLUMN($C23)+1)-CONFIG!$G19)),0)</f>
        <v>0</v>
      </c>
      <c r="R23" s="378">
        <f>IF(AND(ROUND((R$17-CONFIG!$D$7)/31,0)&gt;=ROUND(CONFIG!$G19,0),CONFIG!$E19&lt;&gt;0),SUM(INDEX(Commandes!$D14:$BK14,,IF((COLUMN(R23)-COLUMN($C23)+1)&gt;(CONFIG!$F19+CONFIG!$G19),(COLUMN(R23)-COLUMN($C23)+1)-(CONFIG!$F19+CONFIG!$G19),0)+1):INDEX(Commandes!$D14:$BK14,,(COLUMN(R23)-COLUMN($C23)+1)-CONFIG!$G19)),0)</f>
        <v>0</v>
      </c>
      <c r="S23" s="378">
        <f>IF(AND(ROUND((S$17-CONFIG!$D$7)/31,0)&gt;=ROUND(CONFIG!$G19,0),CONFIG!$E19&lt;&gt;0),SUM(INDEX(Commandes!$D14:$BK14,,IF((COLUMN(S23)-COLUMN($C23)+1)&gt;(CONFIG!$F19+CONFIG!$G19),(COLUMN(S23)-COLUMN($C23)+1)-(CONFIG!$F19+CONFIG!$G19),0)+1):INDEX(Commandes!$D14:$BK14,,(COLUMN(S23)-COLUMN($C23)+1)-CONFIG!$G19)),0)</f>
        <v>0</v>
      </c>
      <c r="T23" s="378">
        <f>IF(AND(ROUND((T$17-CONFIG!$D$7)/31,0)&gt;=ROUND(CONFIG!$G19,0),CONFIG!$E19&lt;&gt;0),SUM(INDEX(Commandes!$D14:$BK14,,IF((COLUMN(T23)-COLUMN($C23)+1)&gt;(CONFIG!$F19+CONFIG!$G19),(COLUMN(T23)-COLUMN($C23)+1)-(CONFIG!$F19+CONFIG!$G19),0)+1):INDEX(Commandes!$D14:$BK14,,(COLUMN(T23)-COLUMN($C23)+1)-CONFIG!$G19)),0)</f>
        <v>0</v>
      </c>
      <c r="U23" s="378">
        <f>IF(AND(ROUND((U$17-CONFIG!$D$7)/31,0)&gt;=ROUND(CONFIG!$G19,0),CONFIG!$E19&lt;&gt;0),SUM(INDEX(Commandes!$D14:$BK14,,IF((COLUMN(U23)-COLUMN($C23)+1)&gt;(CONFIG!$F19+CONFIG!$G19),(COLUMN(U23)-COLUMN($C23)+1)-(CONFIG!$F19+CONFIG!$G19),0)+1):INDEX(Commandes!$D14:$BK14,,(COLUMN(U23)-COLUMN($C23)+1)-CONFIG!$G19)),0)</f>
        <v>0</v>
      </c>
      <c r="V23" s="378">
        <f>IF(AND(ROUND((V$17-CONFIG!$D$7)/31,0)&gt;=ROUND(CONFIG!$G19,0),CONFIG!$E19&lt;&gt;0),SUM(INDEX(Commandes!$D14:$BK14,,IF((COLUMN(V23)-COLUMN($C23)+1)&gt;(CONFIG!$F19+CONFIG!$G19),(COLUMN(V23)-COLUMN($C23)+1)-(CONFIG!$F19+CONFIG!$G19),0)+1):INDEX(Commandes!$D14:$BK14,,(COLUMN(V23)-COLUMN($C23)+1)-CONFIG!$G19)),0)</f>
        <v>0</v>
      </c>
      <c r="W23" s="378">
        <f>IF(AND(ROUND((W$17-CONFIG!$D$7)/31,0)&gt;=ROUND(CONFIG!$G19,0),CONFIG!$E19&lt;&gt;0),SUM(INDEX(Commandes!$D14:$BK14,,IF((COLUMN(W23)-COLUMN($C23)+1)&gt;(CONFIG!$F19+CONFIG!$G19),(COLUMN(W23)-COLUMN($C23)+1)-(CONFIG!$F19+CONFIG!$G19),0)+1):INDEX(Commandes!$D14:$BK14,,(COLUMN(W23)-COLUMN($C23)+1)-CONFIG!$G19)),0)</f>
        <v>0</v>
      </c>
      <c r="X23" s="378">
        <f>IF(AND(ROUND((X$17-CONFIG!$D$7)/31,0)&gt;=ROUND(CONFIG!$G19,0),CONFIG!$E19&lt;&gt;0),SUM(INDEX(Commandes!$D14:$BK14,,IF((COLUMN(X23)-COLUMN($C23)+1)&gt;(CONFIG!$F19+CONFIG!$G19),(COLUMN(X23)-COLUMN($C23)+1)-(CONFIG!$F19+CONFIG!$G19),0)+1):INDEX(Commandes!$D14:$BK14,,(COLUMN(X23)-COLUMN($C23)+1)-CONFIG!$G19)),0)</f>
        <v>0</v>
      </c>
      <c r="Y23" s="378">
        <f>IF(AND(ROUND((Y$17-CONFIG!$D$7)/31,0)&gt;=ROUND(CONFIG!$G19,0),CONFIG!$E19&lt;&gt;0),SUM(INDEX(Commandes!$D14:$BK14,,IF((COLUMN(Y23)-COLUMN($C23)+1)&gt;(CONFIG!$F19+CONFIG!$G19),(COLUMN(Y23)-COLUMN($C23)+1)-(CONFIG!$F19+CONFIG!$G19),0)+1):INDEX(Commandes!$D14:$BK14,,(COLUMN(Y23)-COLUMN($C23)+1)-CONFIG!$G19)),0)</f>
        <v>0</v>
      </c>
      <c r="Z23" s="378">
        <f>IF(AND(ROUND((Z$17-CONFIG!$D$7)/31,0)&gt;=ROUND(CONFIG!$G19,0),CONFIG!$E19&lt;&gt;0),SUM(INDEX(Commandes!$D14:$BK14,,IF((COLUMN(Z23)-COLUMN($C23)+1)&gt;(CONFIG!$F19+CONFIG!$G19),(COLUMN(Z23)-COLUMN($C23)+1)-(CONFIG!$F19+CONFIG!$G19),0)+1):INDEX(Commandes!$D14:$BK14,,(COLUMN(Z23)-COLUMN($C23)+1)-CONFIG!$G19)),0)</f>
        <v>0</v>
      </c>
      <c r="AA23" s="378">
        <f>IF(AND(ROUND((AA$17-CONFIG!$D$7)/31,0)&gt;=ROUND(CONFIG!$G19,0),CONFIG!$E19&lt;&gt;0),SUM(INDEX(Commandes!$D14:$BK14,,IF((COLUMN(AA23)-COLUMN($C23)+1)&gt;(CONFIG!$F19+CONFIG!$G19),(COLUMN(AA23)-COLUMN($C23)+1)-(CONFIG!$F19+CONFIG!$G19),0)+1):INDEX(Commandes!$D14:$BK14,,(COLUMN(AA23)-COLUMN($C23)+1)-CONFIG!$G19)),0)</f>
        <v>0</v>
      </c>
      <c r="AB23" s="378">
        <f>IF(AND(ROUND((AB$17-CONFIG!$D$7)/31,0)&gt;=ROUND(CONFIG!$G19,0),CONFIG!$E19&lt;&gt;0),SUM(INDEX(Commandes!$D14:$BK14,,IF((COLUMN(AB23)-COLUMN($C23)+1)&gt;(CONFIG!$F19+CONFIG!$G19),(COLUMN(AB23)-COLUMN($C23)+1)-(CONFIG!$F19+CONFIG!$G19),0)+1):INDEX(Commandes!$D14:$BK14,,(COLUMN(AB23)-COLUMN($C23)+1)-CONFIG!$G19)),0)</f>
        <v>0</v>
      </c>
      <c r="AC23" s="378">
        <f>IF(AND(ROUND((AC$17-CONFIG!$D$7)/31,0)&gt;=ROUND(CONFIG!$G19,0),CONFIG!$E19&lt;&gt;0),SUM(INDEX(Commandes!$D14:$BK14,,IF((COLUMN(AC23)-COLUMN($C23)+1)&gt;(CONFIG!$F19+CONFIG!$G19),(COLUMN(AC23)-COLUMN($C23)+1)-(CONFIG!$F19+CONFIG!$G19),0)+1):INDEX(Commandes!$D14:$BK14,,(COLUMN(AC23)-COLUMN($C23)+1)-CONFIG!$G19)),0)</f>
        <v>0</v>
      </c>
      <c r="AD23" s="378">
        <f>IF(AND(ROUND((AD$17-CONFIG!$D$7)/31,0)&gt;=ROUND(CONFIG!$G19,0),CONFIG!$E19&lt;&gt;0),SUM(INDEX(Commandes!$D14:$BK14,,IF((COLUMN(AD23)-COLUMN($C23)+1)&gt;(CONFIG!$F19+CONFIG!$G19),(COLUMN(AD23)-COLUMN($C23)+1)-(CONFIG!$F19+CONFIG!$G19),0)+1):INDEX(Commandes!$D14:$BK14,,(COLUMN(AD23)-COLUMN($C23)+1)-CONFIG!$G19)),0)</f>
        <v>0</v>
      </c>
      <c r="AE23" s="378">
        <f>IF(AND(ROUND((AE$17-CONFIG!$D$7)/31,0)&gt;=ROUND(CONFIG!$G19,0),CONFIG!$E19&lt;&gt;0),SUM(INDEX(Commandes!$D14:$BK14,,IF((COLUMN(AE23)-COLUMN($C23)+1)&gt;(CONFIG!$F19+CONFIG!$G19),(COLUMN(AE23)-COLUMN($C23)+1)-(CONFIG!$F19+CONFIG!$G19),0)+1):INDEX(Commandes!$D14:$BK14,,(COLUMN(AE23)-COLUMN($C23)+1)-CONFIG!$G19)),0)</f>
        <v>0</v>
      </c>
      <c r="AF23" s="378">
        <f>IF(AND(ROUND((AF$17-CONFIG!$D$7)/31,0)&gt;=ROUND(CONFIG!$G19,0),CONFIG!$E19&lt;&gt;0),SUM(INDEX(Commandes!$D14:$BK14,,IF((COLUMN(AF23)-COLUMN($C23)+1)&gt;(CONFIG!$F19+CONFIG!$G19),(COLUMN(AF23)-COLUMN($C23)+1)-(CONFIG!$F19+CONFIG!$G19),0)+1):INDEX(Commandes!$D14:$BK14,,(COLUMN(AF23)-COLUMN($C23)+1)-CONFIG!$G19)),0)</f>
        <v>0</v>
      </c>
      <c r="AG23" s="378">
        <f>IF(AND(ROUND((AG$17-CONFIG!$D$7)/31,0)&gt;=ROUND(CONFIG!$G19,0),CONFIG!$E19&lt;&gt;0),SUM(INDEX(Commandes!$D14:$BK14,,IF((COLUMN(AG23)-COLUMN($C23)+1)&gt;(CONFIG!$F19+CONFIG!$G19),(COLUMN(AG23)-COLUMN($C23)+1)-(CONFIG!$F19+CONFIG!$G19),0)+1):INDEX(Commandes!$D14:$BK14,,(COLUMN(AG23)-COLUMN($C23)+1)-CONFIG!$G19)),0)</f>
        <v>0</v>
      </c>
      <c r="AH23" s="378">
        <f>IF(AND(ROUND((AH$17-CONFIG!$D$7)/31,0)&gt;=ROUND(CONFIG!$G19,0),CONFIG!$E19&lt;&gt;0),SUM(INDEX(Commandes!$D14:$BK14,,IF((COLUMN(AH23)-COLUMN($C23)+1)&gt;(CONFIG!$F19+CONFIG!$G19),(COLUMN(AH23)-COLUMN($C23)+1)-(CONFIG!$F19+CONFIG!$G19),0)+1):INDEX(Commandes!$D14:$BK14,,(COLUMN(AH23)-COLUMN($C23)+1)-CONFIG!$G19)),0)</f>
        <v>0</v>
      </c>
      <c r="AI23" s="378">
        <f>IF(AND(ROUND((AI$17-CONFIG!$D$7)/31,0)&gt;=ROUND(CONFIG!$G19,0),CONFIG!$E19&lt;&gt;0),SUM(INDEX(Commandes!$D14:$BK14,,IF((COLUMN(AI23)-COLUMN($C23)+1)&gt;(CONFIG!$F19+CONFIG!$G19),(COLUMN(AI23)-COLUMN($C23)+1)-(CONFIG!$F19+CONFIG!$G19),0)+1):INDEX(Commandes!$D14:$BK14,,(COLUMN(AI23)-COLUMN($C23)+1)-CONFIG!$G19)),0)</f>
        <v>0</v>
      </c>
      <c r="AJ23" s="378">
        <f>IF(AND(ROUND((AJ$17-CONFIG!$D$7)/31,0)&gt;=ROUND(CONFIG!$G19,0),CONFIG!$E19&lt;&gt;0),SUM(INDEX(Commandes!$D14:$BK14,,IF((COLUMN(AJ23)-COLUMN($C23)+1)&gt;(CONFIG!$F19+CONFIG!$G19),(COLUMN(AJ23)-COLUMN($C23)+1)-(CONFIG!$F19+CONFIG!$G19),0)+1):INDEX(Commandes!$D14:$BK14,,(COLUMN(AJ23)-COLUMN($C23)+1)-CONFIG!$G19)),0)</f>
        <v>0</v>
      </c>
      <c r="AK23" s="378">
        <f>IF(AND(ROUND((AK$17-CONFIG!$D$7)/31,0)&gt;=ROUND(CONFIG!$G19,0),CONFIG!$E19&lt;&gt;0),SUM(INDEX(Commandes!$D14:$BK14,,IF((COLUMN(AK23)-COLUMN($C23)+1)&gt;(CONFIG!$F19+CONFIG!$G19),(COLUMN(AK23)-COLUMN($C23)+1)-(CONFIG!$F19+CONFIG!$G19),0)+1):INDEX(Commandes!$D14:$BK14,,(COLUMN(AK23)-COLUMN($C23)+1)-CONFIG!$G19)),0)</f>
        <v>0</v>
      </c>
      <c r="AL23" s="378">
        <f>IF(AND(ROUND((AL$17-CONFIG!$D$7)/31,0)&gt;=ROUND(CONFIG!$G19,0),CONFIG!$E19&lt;&gt;0),SUM(INDEX(Commandes!$D14:$BK14,,IF((COLUMN(AL23)-COLUMN($C23)+1)&gt;(CONFIG!$F19+CONFIG!$G19),(COLUMN(AL23)-COLUMN($C23)+1)-(CONFIG!$F19+CONFIG!$G19),0)+1):INDEX(Commandes!$D14:$BK14,,(COLUMN(AL23)-COLUMN($C23)+1)-CONFIG!$G19)),0)</f>
        <v>0</v>
      </c>
      <c r="AM23" s="378">
        <f>IF(AND(ROUND((AM$17-CONFIG!$D$7)/31,0)&gt;=ROUND(CONFIG!$G19,0),CONFIG!$E19&lt;&gt;0),SUM(INDEX(Commandes!$D14:$BK14,,IF((COLUMN(AM23)-COLUMN($C23)+1)&gt;(CONFIG!$F19+CONFIG!$G19),(COLUMN(AM23)-COLUMN($C23)+1)-(CONFIG!$F19+CONFIG!$G19),0)+1):INDEX(Commandes!$D14:$BK14,,(COLUMN(AM23)-COLUMN($C23)+1)-CONFIG!$G19)),0)</f>
        <v>0</v>
      </c>
      <c r="AN23" s="378">
        <f>IF(AND(ROUND((AN$17-CONFIG!$D$7)/31,0)&gt;=ROUND(CONFIG!$G19,0),CONFIG!$E19&lt;&gt;0),SUM(INDEX(Commandes!$D14:$BK14,,IF((COLUMN(AN23)-COLUMN($C23)+1)&gt;(CONFIG!$F19+CONFIG!$G19),(COLUMN(AN23)-COLUMN($C23)+1)-(CONFIG!$F19+CONFIG!$G19),0)+1):INDEX(Commandes!$D14:$BK14,,(COLUMN(AN23)-COLUMN($C23)+1)-CONFIG!$G19)),0)</f>
        <v>0</v>
      </c>
      <c r="AO23" s="378">
        <f>IF(AND(ROUND((AO$17-CONFIG!$D$7)/31,0)&gt;=ROUND(CONFIG!$G19,0),CONFIG!$E19&lt;&gt;0),SUM(INDEX(Commandes!$D14:$BK14,,IF((COLUMN(AO23)-COLUMN($C23)+1)&gt;(CONFIG!$F19+CONFIG!$G19),(COLUMN(AO23)-COLUMN($C23)+1)-(CONFIG!$F19+CONFIG!$G19),0)+1):INDEX(Commandes!$D14:$BK14,,(COLUMN(AO23)-COLUMN($C23)+1)-CONFIG!$G19)),0)</f>
        <v>0</v>
      </c>
      <c r="AP23" s="378">
        <f>IF(AND(ROUND((AP$17-CONFIG!$D$7)/31,0)&gt;=ROUND(CONFIG!$G19,0),CONFIG!$E19&lt;&gt;0),SUM(INDEX(Commandes!$D14:$BK14,,IF((COLUMN(AP23)-COLUMN($C23)+1)&gt;(CONFIG!$F19+CONFIG!$G19),(COLUMN(AP23)-COLUMN($C23)+1)-(CONFIG!$F19+CONFIG!$G19),0)+1):INDEX(Commandes!$D14:$BK14,,(COLUMN(AP23)-COLUMN($C23)+1)-CONFIG!$G19)),0)</f>
        <v>0</v>
      </c>
      <c r="AQ23" s="378">
        <f>IF(AND(ROUND((AQ$17-CONFIG!$D$7)/31,0)&gt;=ROUND(CONFIG!$G19,0),CONFIG!$E19&lt;&gt;0),SUM(INDEX(Commandes!$D14:$BK14,,IF((COLUMN(AQ23)-COLUMN($C23)+1)&gt;(CONFIG!$F19+CONFIG!$G19),(COLUMN(AQ23)-COLUMN($C23)+1)-(CONFIG!$F19+CONFIG!$G19),0)+1):INDEX(Commandes!$D14:$BK14,,(COLUMN(AQ23)-COLUMN($C23)+1)-CONFIG!$G19)),0)</f>
        <v>0</v>
      </c>
      <c r="AR23" s="378">
        <f>IF(AND(ROUND((AR$17-CONFIG!$D$7)/31,0)&gt;=ROUND(CONFIG!$G19,0),CONFIG!$E19&lt;&gt;0),SUM(INDEX(Commandes!$D14:$BK14,,IF((COLUMN(AR23)-COLUMN($C23)+1)&gt;(CONFIG!$F19+CONFIG!$G19),(COLUMN(AR23)-COLUMN($C23)+1)-(CONFIG!$F19+CONFIG!$G19),0)+1):INDEX(Commandes!$D14:$BK14,,(COLUMN(AR23)-COLUMN($C23)+1)-CONFIG!$G19)),0)</f>
        <v>0</v>
      </c>
      <c r="AS23" s="378">
        <f>IF(AND(ROUND((AS$17-CONFIG!$D$7)/31,0)&gt;=ROUND(CONFIG!$G19,0),CONFIG!$E19&lt;&gt;0),SUM(INDEX(Commandes!$D14:$BK14,,IF((COLUMN(AS23)-COLUMN($C23)+1)&gt;(CONFIG!$F19+CONFIG!$G19),(COLUMN(AS23)-COLUMN($C23)+1)-(CONFIG!$F19+CONFIG!$G19),0)+1):INDEX(Commandes!$D14:$BK14,,(COLUMN(AS23)-COLUMN($C23)+1)-CONFIG!$G19)),0)</f>
        <v>0</v>
      </c>
      <c r="AT23" s="378">
        <f>IF(AND(ROUND((AT$17-CONFIG!$D$7)/31,0)&gt;=ROUND(CONFIG!$G19,0),CONFIG!$E19&lt;&gt;0),SUM(INDEX(Commandes!$D14:$BK14,,IF((COLUMN(AT23)-COLUMN($C23)+1)&gt;(CONFIG!$F19+CONFIG!$G19),(COLUMN(AT23)-COLUMN($C23)+1)-(CONFIG!$F19+CONFIG!$G19),0)+1):INDEX(Commandes!$D14:$BK14,,(COLUMN(AT23)-COLUMN($C23)+1)-CONFIG!$G19)),0)</f>
        <v>0</v>
      </c>
      <c r="AU23" s="378">
        <f>IF(AND(ROUND((AU$17-CONFIG!$D$7)/31,0)&gt;=ROUND(CONFIG!$G19,0),CONFIG!$E19&lt;&gt;0),SUM(INDEX(Commandes!$D14:$BK14,,IF((COLUMN(AU23)-COLUMN($C23)+1)&gt;(CONFIG!$F19+CONFIG!$G19),(COLUMN(AU23)-COLUMN($C23)+1)-(CONFIG!$F19+CONFIG!$G19),0)+1):INDEX(Commandes!$D14:$BK14,,(COLUMN(AU23)-COLUMN($C23)+1)-CONFIG!$G19)),0)</f>
        <v>0</v>
      </c>
      <c r="AV23" s="378">
        <f>IF(AND(ROUND((AV$17-CONFIG!$D$7)/31,0)&gt;=ROUND(CONFIG!$G19,0),CONFIG!$E19&lt;&gt;0),SUM(INDEX(Commandes!$D14:$BK14,,IF((COLUMN(AV23)-COLUMN($C23)+1)&gt;(CONFIG!$F19+CONFIG!$G19),(COLUMN(AV23)-COLUMN($C23)+1)-(CONFIG!$F19+CONFIG!$G19),0)+1):INDEX(Commandes!$D14:$BK14,,(COLUMN(AV23)-COLUMN($C23)+1)-CONFIG!$G19)),0)</f>
        <v>0</v>
      </c>
      <c r="AW23" s="378">
        <f>IF(AND(ROUND((AW$17-CONFIG!$D$7)/31,0)&gt;=ROUND(CONFIG!$G19,0),CONFIG!$E19&lt;&gt;0),SUM(INDEX(Commandes!$D14:$BK14,,IF((COLUMN(AW23)-COLUMN($C23)+1)&gt;(CONFIG!$F19+CONFIG!$G19),(COLUMN(AW23)-COLUMN($C23)+1)-(CONFIG!$F19+CONFIG!$G19),0)+1):INDEX(Commandes!$D14:$BK14,,(COLUMN(AW23)-COLUMN($C23)+1)-CONFIG!$G19)),0)</f>
        <v>0</v>
      </c>
      <c r="AX23" s="378">
        <f>IF(AND(ROUND((AX$17-CONFIG!$D$7)/31,0)&gt;=ROUND(CONFIG!$G19,0),CONFIG!$E19&lt;&gt;0),SUM(INDEX(Commandes!$D14:$BK14,,IF((COLUMN(AX23)-COLUMN($C23)+1)&gt;(CONFIG!$F19+CONFIG!$G19),(COLUMN(AX23)-COLUMN($C23)+1)-(CONFIG!$F19+CONFIG!$G19),0)+1):INDEX(Commandes!$D14:$BK14,,(COLUMN(AX23)-COLUMN($C23)+1)-CONFIG!$G19)),0)</f>
        <v>0</v>
      </c>
      <c r="AY23" s="378">
        <f>IF(AND(ROUND((AY$17-CONFIG!$D$7)/31,0)&gt;=ROUND(CONFIG!$G19,0),CONFIG!$E19&lt;&gt;0),SUM(INDEX(Commandes!$D14:$BK14,,IF((COLUMN(AY23)-COLUMN($C23)+1)&gt;(CONFIG!$F19+CONFIG!$G19),(COLUMN(AY23)-COLUMN($C23)+1)-(CONFIG!$F19+CONFIG!$G19),0)+1):INDEX(Commandes!$D14:$BK14,,(COLUMN(AY23)-COLUMN($C23)+1)-CONFIG!$G19)),0)</f>
        <v>0</v>
      </c>
      <c r="AZ23" s="378">
        <f>IF(AND(ROUND((AZ$17-CONFIG!$D$7)/31,0)&gt;=ROUND(CONFIG!$G19,0),CONFIG!$E19&lt;&gt;0),SUM(INDEX(Commandes!$D14:$BK14,,IF((COLUMN(AZ23)-COLUMN($C23)+1)&gt;(CONFIG!$F19+CONFIG!$G19),(COLUMN(AZ23)-COLUMN($C23)+1)-(CONFIG!$F19+CONFIG!$G19),0)+1):INDEX(Commandes!$D14:$BK14,,(COLUMN(AZ23)-COLUMN($C23)+1)-CONFIG!$G19)),0)</f>
        <v>0</v>
      </c>
      <c r="BA23" s="378">
        <f>IF(AND(ROUND((BA$17-CONFIG!$D$7)/31,0)&gt;=ROUND(CONFIG!$G19,0),CONFIG!$E19&lt;&gt;0),SUM(INDEX(Commandes!$D14:$BK14,,IF((COLUMN(BA23)-COLUMN($C23)+1)&gt;(CONFIG!$F19+CONFIG!$G19),(COLUMN(BA23)-COLUMN($C23)+1)-(CONFIG!$F19+CONFIG!$G19),0)+1):INDEX(Commandes!$D14:$BK14,,(COLUMN(BA23)-COLUMN($C23)+1)-CONFIG!$G19)),0)</f>
        <v>0</v>
      </c>
      <c r="BB23" s="378">
        <f>IF(AND(ROUND((BB$17-CONFIG!$D$7)/31,0)&gt;=ROUND(CONFIG!$G19,0),CONFIG!$E19&lt;&gt;0),SUM(INDEX(Commandes!$D14:$BK14,,IF((COLUMN(BB23)-COLUMN($C23)+1)&gt;(CONFIG!$F19+CONFIG!$G19),(COLUMN(BB23)-COLUMN($C23)+1)-(CONFIG!$F19+CONFIG!$G19),0)+1):INDEX(Commandes!$D14:$BK14,,(COLUMN(BB23)-COLUMN($C23)+1)-CONFIG!$G19)),0)</f>
        <v>0</v>
      </c>
      <c r="BC23" s="378">
        <f>IF(AND(ROUND((BC$17-CONFIG!$D$7)/31,0)&gt;=ROUND(CONFIG!$G19,0),CONFIG!$E19&lt;&gt;0),SUM(INDEX(Commandes!$D14:$BK14,,IF((COLUMN(BC23)-COLUMN($C23)+1)&gt;(CONFIG!$F19+CONFIG!$G19),(COLUMN(BC23)-COLUMN($C23)+1)-(CONFIG!$F19+CONFIG!$G19),0)+1):INDEX(Commandes!$D14:$BK14,,(COLUMN(BC23)-COLUMN($C23)+1)-CONFIG!$G19)),0)</f>
        <v>0</v>
      </c>
      <c r="BD23" s="378">
        <f>IF(AND(ROUND((BD$17-CONFIG!$D$7)/31,0)&gt;=ROUND(CONFIG!$G19,0),CONFIG!$E19&lt;&gt;0),SUM(INDEX(Commandes!$D14:$BK14,,IF((COLUMN(BD23)-COLUMN($C23)+1)&gt;(CONFIG!$F19+CONFIG!$G19),(COLUMN(BD23)-COLUMN($C23)+1)-(CONFIG!$F19+CONFIG!$G19),0)+1):INDEX(Commandes!$D14:$BK14,,(COLUMN(BD23)-COLUMN($C23)+1)-CONFIG!$G19)),0)</f>
        <v>0</v>
      </c>
      <c r="BE23" s="378">
        <f>IF(AND(ROUND((BE$17-CONFIG!$D$7)/31,0)&gt;=ROUND(CONFIG!$G19,0),CONFIG!$E19&lt;&gt;0),SUM(INDEX(Commandes!$D14:$BK14,,IF((COLUMN(BE23)-COLUMN($C23)+1)&gt;(CONFIG!$F19+CONFIG!$G19),(COLUMN(BE23)-COLUMN($C23)+1)-(CONFIG!$F19+CONFIG!$G19),0)+1):INDEX(Commandes!$D14:$BK14,,(COLUMN(BE23)-COLUMN($C23)+1)-CONFIG!$G19)),0)</f>
        <v>0</v>
      </c>
      <c r="BF23" s="378">
        <f>IF(AND(ROUND((BF$17-CONFIG!$D$7)/31,0)&gt;=ROUND(CONFIG!$G19,0),CONFIG!$E19&lt;&gt;0),SUM(INDEX(Commandes!$D14:$BK14,,IF((COLUMN(BF23)-COLUMN($C23)+1)&gt;(CONFIG!$F19+CONFIG!$G19),(COLUMN(BF23)-COLUMN($C23)+1)-(CONFIG!$F19+CONFIG!$G19),0)+1):INDEX(Commandes!$D14:$BK14,,(COLUMN(BF23)-COLUMN($C23)+1)-CONFIG!$G19)),0)</f>
        <v>0</v>
      </c>
      <c r="BG23" s="378">
        <f>IF(AND(ROUND((BG$17-CONFIG!$D$7)/31,0)&gt;=ROUND(CONFIG!$G19,0),CONFIG!$E19&lt;&gt;0),SUM(INDEX(Commandes!$D14:$BK14,,IF((COLUMN(BG23)-COLUMN($C23)+1)&gt;(CONFIG!$F19+CONFIG!$G19),(COLUMN(BG23)-COLUMN($C23)+1)-(CONFIG!$F19+CONFIG!$G19),0)+1):INDEX(Commandes!$D14:$BK14,,(COLUMN(BG23)-COLUMN($C23)+1)-CONFIG!$G19)),0)</f>
        <v>0</v>
      </c>
      <c r="BH23" s="378">
        <f>IF(AND(ROUND((BH$17-CONFIG!$D$7)/31,0)&gt;=ROUND(CONFIG!$G19,0),CONFIG!$E19&lt;&gt;0),SUM(INDEX(Commandes!$D14:$BK14,,IF((COLUMN(BH23)-COLUMN($C23)+1)&gt;(CONFIG!$F19+CONFIG!$G19),(COLUMN(BH23)-COLUMN($C23)+1)-(CONFIG!$F19+CONFIG!$G19),0)+1):INDEX(Commandes!$D14:$BK14,,(COLUMN(BH23)-COLUMN($C23)+1)-CONFIG!$G19)),0)</f>
        <v>0</v>
      </c>
      <c r="BI23" s="378">
        <f>IF(AND(ROUND((BI$17-CONFIG!$D$7)/31,0)&gt;=ROUND(CONFIG!$G19,0),CONFIG!$E19&lt;&gt;0),SUM(INDEX(Commandes!$D14:$BK14,,IF((COLUMN(BI23)-COLUMN($C23)+1)&gt;(CONFIG!$F19+CONFIG!$G19),(COLUMN(BI23)-COLUMN($C23)+1)-(CONFIG!$F19+CONFIG!$G19),0)+1):INDEX(Commandes!$D14:$BK14,,(COLUMN(BI23)-COLUMN($C23)+1)-CONFIG!$G19)),0)</f>
        <v>0</v>
      </c>
      <c r="BJ23" s="378">
        <f>IF(AND(ROUND((BJ$17-CONFIG!$D$7)/31,0)&gt;=ROUND(CONFIG!$G19,0),CONFIG!$E19&lt;&gt;0),SUM(INDEX(Commandes!$D14:$BK14,,IF((COLUMN(BJ23)-COLUMN($C23)+1)&gt;(CONFIG!$F19+CONFIG!$G19),(COLUMN(BJ23)-COLUMN($C23)+1)-(CONFIG!$F19+CONFIG!$G19),0)+1):INDEX(Commandes!$D14:$BK14,,(COLUMN(BJ23)-COLUMN($C23)+1)-CONFIG!$G19)),0)</f>
        <v>0</v>
      </c>
    </row>
    <row r="24" spans="2:62">
      <c r="B24" s="310">
        <f>CONFIG!$C$20</f>
        <v>0</v>
      </c>
      <c r="C24" s="378">
        <f>IF(AND(ROUND((C$17-CONFIG!$D$7)/31,0)&gt;=ROUND(CONFIG!$G20,0),CONFIG!$E20&lt;&gt;0),SUM(INDEX(Commandes!$D15:$BK15,,IF((COLUMN(C24)-COLUMN($C24)+1)&gt;(CONFIG!$F20+CONFIG!$G20),(COLUMN(C24)-COLUMN($C24)+1)-(CONFIG!$F20+CONFIG!$G20),0)+1):INDEX(Commandes!$D15:$BK15,,(COLUMN(C24)-COLUMN($C24)+1)-CONFIG!$G20)),0)</f>
        <v>0</v>
      </c>
      <c r="D24" s="378">
        <f>IF(AND(ROUND((D$17-CONFIG!$D$7)/31,0)&gt;=ROUND(CONFIG!$G20,0),CONFIG!$E20&lt;&gt;0),SUM(INDEX(Commandes!$D15:$BK15,,IF((COLUMN(D24)-COLUMN($C24)+1)&gt;(CONFIG!$F20+CONFIG!$G20),(COLUMN(D24)-COLUMN($C24)+1)-(CONFIG!$F20+CONFIG!$G20),0)+1):INDEX(Commandes!$D15:$BK15,,(COLUMN(D24)-COLUMN($C24)+1)-CONFIG!$G20)),0)</f>
        <v>0</v>
      </c>
      <c r="E24" s="378">
        <f>IF(AND(ROUND((E$17-CONFIG!$D$7)/31,0)&gt;=ROUND(CONFIG!$G20,0),CONFIG!$E20&lt;&gt;0),SUM(INDEX(Commandes!$D15:$BK15,,IF((COLUMN(E24)-COLUMN($C24)+1)&gt;(CONFIG!$F20+CONFIG!$G20),(COLUMN(E24)-COLUMN($C24)+1)-(CONFIG!$F20+CONFIG!$G20),0)+1):INDEX(Commandes!$D15:$BK15,,(COLUMN(E24)-COLUMN($C24)+1)-CONFIG!$G20)),0)</f>
        <v>0</v>
      </c>
      <c r="F24" s="378">
        <f>IF(AND(ROUND((F$17-CONFIG!$D$7)/31,0)&gt;=ROUND(CONFIG!$G20,0),CONFIG!$E20&lt;&gt;0),SUM(INDEX(Commandes!$D15:$BK15,,IF((COLUMN(F24)-COLUMN($C24)+1)&gt;(CONFIG!$F20+CONFIG!$G20),(COLUMN(F24)-COLUMN($C24)+1)-(CONFIG!$F20+CONFIG!$G20),0)+1):INDEX(Commandes!$D15:$BK15,,(COLUMN(F24)-COLUMN($C24)+1)-CONFIG!$G20)),0)</f>
        <v>0</v>
      </c>
      <c r="G24" s="378">
        <f>IF(AND(ROUND((G$17-CONFIG!$D$7)/31,0)&gt;=ROUND(CONFIG!$G20,0),CONFIG!$E20&lt;&gt;0),SUM(INDEX(Commandes!$D15:$BK15,,IF((COLUMN(G24)-COLUMN($C24)+1)&gt;(CONFIG!$F20+CONFIG!$G20),(COLUMN(G24)-COLUMN($C24)+1)-(CONFIG!$F20+CONFIG!$G20),0)+1):INDEX(Commandes!$D15:$BK15,,(COLUMN(G24)-COLUMN($C24)+1)-CONFIG!$G20)),0)</f>
        <v>0</v>
      </c>
      <c r="H24" s="378">
        <f>IF(AND(ROUND((H$17-CONFIG!$D$7)/31,0)&gt;=ROUND(CONFIG!$G20,0),CONFIG!$E20&lt;&gt;0),SUM(INDEX(Commandes!$D15:$BK15,,IF((COLUMN(H24)-COLUMN($C24)+1)&gt;(CONFIG!$F20+CONFIG!$G20),(COLUMN(H24)-COLUMN($C24)+1)-(CONFIG!$F20+CONFIG!$G20),0)+1):INDEX(Commandes!$D15:$BK15,,(COLUMN(H24)-COLUMN($C24)+1)-CONFIG!$G20)),0)</f>
        <v>0</v>
      </c>
      <c r="I24" s="378">
        <f>IF(AND(ROUND((I$17-CONFIG!$D$7)/31,0)&gt;=ROUND(CONFIG!$G20,0),CONFIG!$E20&lt;&gt;0),SUM(INDEX(Commandes!$D15:$BK15,,IF((COLUMN(I24)-COLUMN($C24)+1)&gt;(CONFIG!$F20+CONFIG!$G20),(COLUMN(I24)-COLUMN($C24)+1)-(CONFIG!$F20+CONFIG!$G20),0)+1):INDEX(Commandes!$D15:$BK15,,(COLUMN(I24)-COLUMN($C24)+1)-CONFIG!$G20)),0)</f>
        <v>0</v>
      </c>
      <c r="J24" s="378">
        <f>IF(AND(ROUND((J$17-CONFIG!$D$7)/31,0)&gt;=ROUND(CONFIG!$G20,0),CONFIG!$E20&lt;&gt;0),SUM(INDEX(Commandes!$D15:$BK15,,IF((COLUMN(J24)-COLUMN($C24)+1)&gt;(CONFIG!$F20+CONFIG!$G20),(COLUMN(J24)-COLUMN($C24)+1)-(CONFIG!$F20+CONFIG!$G20),0)+1):INDEX(Commandes!$D15:$BK15,,(COLUMN(J24)-COLUMN($C24)+1)-CONFIG!$G20)),0)</f>
        <v>0</v>
      </c>
      <c r="K24" s="378">
        <f>IF(AND(ROUND((K$17-CONFIG!$D$7)/31,0)&gt;=ROUND(CONFIG!$G20,0),CONFIG!$E20&lt;&gt;0),SUM(INDEX(Commandes!$D15:$BK15,,IF((COLUMN(K24)-COLUMN($C24)+1)&gt;(CONFIG!$F20+CONFIG!$G20),(COLUMN(K24)-COLUMN($C24)+1)-(CONFIG!$F20+CONFIG!$G20),0)+1):INDEX(Commandes!$D15:$BK15,,(COLUMN(K24)-COLUMN($C24)+1)-CONFIG!$G20)),0)</f>
        <v>0</v>
      </c>
      <c r="L24" s="378">
        <f>IF(AND(ROUND((L$17-CONFIG!$D$7)/31,0)&gt;=ROUND(CONFIG!$G20,0),CONFIG!$E20&lt;&gt;0),SUM(INDEX(Commandes!$D15:$BK15,,IF((COLUMN(L24)-COLUMN($C24)+1)&gt;(CONFIG!$F20+CONFIG!$G20),(COLUMN(L24)-COLUMN($C24)+1)-(CONFIG!$F20+CONFIG!$G20),0)+1):INDEX(Commandes!$D15:$BK15,,(COLUMN(L24)-COLUMN($C24)+1)-CONFIG!$G20)),0)</f>
        <v>0</v>
      </c>
      <c r="M24" s="378">
        <f>IF(AND(ROUND((M$17-CONFIG!$D$7)/31,0)&gt;=ROUND(CONFIG!$G20,0),CONFIG!$E20&lt;&gt;0),SUM(INDEX(Commandes!$D15:$BK15,,IF((COLUMN(M24)-COLUMN($C24)+1)&gt;(CONFIG!$F20+CONFIG!$G20),(COLUMN(M24)-COLUMN($C24)+1)-(CONFIG!$F20+CONFIG!$G20),0)+1):INDEX(Commandes!$D15:$BK15,,(COLUMN(M24)-COLUMN($C24)+1)-CONFIG!$G20)),0)</f>
        <v>0</v>
      </c>
      <c r="N24" s="378">
        <f>IF(AND(ROUND((N$17-CONFIG!$D$7)/31,0)&gt;=ROUND(CONFIG!$G20,0),CONFIG!$E20&lt;&gt;0),SUM(INDEX(Commandes!$D15:$BK15,,IF((COLUMN(N24)-COLUMN($C24)+1)&gt;(CONFIG!$F20+CONFIG!$G20),(COLUMN(N24)-COLUMN($C24)+1)-(CONFIG!$F20+CONFIG!$G20),0)+1):INDEX(Commandes!$D15:$BK15,,(COLUMN(N24)-COLUMN($C24)+1)-CONFIG!$G20)),0)</f>
        <v>0</v>
      </c>
      <c r="O24" s="378">
        <f>IF(AND(ROUND((O$17-CONFIG!$D$7)/31,0)&gt;=ROUND(CONFIG!$G20,0),CONFIG!$E20&lt;&gt;0),SUM(INDEX(Commandes!$D15:$BK15,,IF((COLUMN(O24)-COLUMN($C24)+1)&gt;(CONFIG!$F20+CONFIG!$G20),(COLUMN(O24)-COLUMN($C24)+1)-(CONFIG!$F20+CONFIG!$G20),0)+1):INDEX(Commandes!$D15:$BK15,,(COLUMN(O24)-COLUMN($C24)+1)-CONFIG!$G20)),0)</f>
        <v>0</v>
      </c>
      <c r="P24" s="378">
        <f>IF(AND(ROUND((P$17-CONFIG!$D$7)/31,0)&gt;=ROUND(CONFIG!$G20,0),CONFIG!$E20&lt;&gt;0),SUM(INDEX(Commandes!$D15:$BK15,,IF((COLUMN(P24)-COLUMN($C24)+1)&gt;(CONFIG!$F20+CONFIG!$G20),(COLUMN(P24)-COLUMN($C24)+1)-(CONFIG!$F20+CONFIG!$G20),0)+1):INDEX(Commandes!$D15:$BK15,,(COLUMN(P24)-COLUMN($C24)+1)-CONFIG!$G20)),0)</f>
        <v>0</v>
      </c>
      <c r="Q24" s="378">
        <f>IF(AND(ROUND((Q$17-CONFIG!$D$7)/31,0)&gt;=ROUND(CONFIG!$G20,0),CONFIG!$E20&lt;&gt;0),SUM(INDEX(Commandes!$D15:$BK15,,IF((COLUMN(Q24)-COLUMN($C24)+1)&gt;(CONFIG!$F20+CONFIG!$G20),(COLUMN(Q24)-COLUMN($C24)+1)-(CONFIG!$F20+CONFIG!$G20),0)+1):INDEX(Commandes!$D15:$BK15,,(COLUMN(Q24)-COLUMN($C24)+1)-CONFIG!$G20)),0)</f>
        <v>0</v>
      </c>
      <c r="R24" s="378">
        <f>IF(AND(ROUND((R$17-CONFIG!$D$7)/31,0)&gt;=ROUND(CONFIG!$G20,0),CONFIG!$E20&lt;&gt;0),SUM(INDEX(Commandes!$D15:$BK15,,IF((COLUMN(R24)-COLUMN($C24)+1)&gt;(CONFIG!$F20+CONFIG!$G20),(COLUMN(R24)-COLUMN($C24)+1)-(CONFIG!$F20+CONFIG!$G20),0)+1):INDEX(Commandes!$D15:$BK15,,(COLUMN(R24)-COLUMN($C24)+1)-CONFIG!$G20)),0)</f>
        <v>0</v>
      </c>
      <c r="S24" s="378">
        <f>IF(AND(ROUND((S$17-CONFIG!$D$7)/31,0)&gt;=ROUND(CONFIG!$G20,0),CONFIG!$E20&lt;&gt;0),SUM(INDEX(Commandes!$D15:$BK15,,IF((COLUMN(S24)-COLUMN($C24)+1)&gt;(CONFIG!$F20+CONFIG!$G20),(COLUMN(S24)-COLUMN($C24)+1)-(CONFIG!$F20+CONFIG!$G20),0)+1):INDEX(Commandes!$D15:$BK15,,(COLUMN(S24)-COLUMN($C24)+1)-CONFIG!$G20)),0)</f>
        <v>0</v>
      </c>
      <c r="T24" s="378">
        <f>IF(AND(ROUND((T$17-CONFIG!$D$7)/31,0)&gt;=ROUND(CONFIG!$G20,0),CONFIG!$E20&lt;&gt;0),SUM(INDEX(Commandes!$D15:$BK15,,IF((COLUMN(T24)-COLUMN($C24)+1)&gt;(CONFIG!$F20+CONFIG!$G20),(COLUMN(T24)-COLUMN($C24)+1)-(CONFIG!$F20+CONFIG!$G20),0)+1):INDEX(Commandes!$D15:$BK15,,(COLUMN(T24)-COLUMN($C24)+1)-CONFIG!$G20)),0)</f>
        <v>0</v>
      </c>
      <c r="U24" s="378">
        <f>IF(AND(ROUND((U$17-CONFIG!$D$7)/31,0)&gt;=ROUND(CONFIG!$G20,0),CONFIG!$E20&lt;&gt;0),SUM(INDEX(Commandes!$D15:$BK15,,IF((COLUMN(U24)-COLUMN($C24)+1)&gt;(CONFIG!$F20+CONFIG!$G20),(COLUMN(U24)-COLUMN($C24)+1)-(CONFIG!$F20+CONFIG!$G20),0)+1):INDEX(Commandes!$D15:$BK15,,(COLUMN(U24)-COLUMN($C24)+1)-CONFIG!$G20)),0)</f>
        <v>0</v>
      </c>
      <c r="V24" s="378">
        <f>IF(AND(ROUND((V$17-CONFIG!$D$7)/31,0)&gt;=ROUND(CONFIG!$G20,0),CONFIG!$E20&lt;&gt;0),SUM(INDEX(Commandes!$D15:$BK15,,IF((COLUMN(V24)-COLUMN($C24)+1)&gt;(CONFIG!$F20+CONFIG!$G20),(COLUMN(V24)-COLUMN($C24)+1)-(CONFIG!$F20+CONFIG!$G20),0)+1):INDEX(Commandes!$D15:$BK15,,(COLUMN(V24)-COLUMN($C24)+1)-CONFIG!$G20)),0)</f>
        <v>0</v>
      </c>
      <c r="W24" s="378">
        <f>IF(AND(ROUND((W$17-CONFIG!$D$7)/31,0)&gt;=ROUND(CONFIG!$G20,0),CONFIG!$E20&lt;&gt;0),SUM(INDEX(Commandes!$D15:$BK15,,IF((COLUMN(W24)-COLUMN($C24)+1)&gt;(CONFIG!$F20+CONFIG!$G20),(COLUMN(W24)-COLUMN($C24)+1)-(CONFIG!$F20+CONFIG!$G20),0)+1):INDEX(Commandes!$D15:$BK15,,(COLUMN(W24)-COLUMN($C24)+1)-CONFIG!$G20)),0)</f>
        <v>0</v>
      </c>
      <c r="X24" s="378">
        <f>IF(AND(ROUND((X$17-CONFIG!$D$7)/31,0)&gt;=ROUND(CONFIG!$G20,0),CONFIG!$E20&lt;&gt;0),SUM(INDEX(Commandes!$D15:$BK15,,IF((COLUMN(X24)-COLUMN($C24)+1)&gt;(CONFIG!$F20+CONFIG!$G20),(COLUMN(X24)-COLUMN($C24)+1)-(CONFIG!$F20+CONFIG!$G20),0)+1):INDEX(Commandes!$D15:$BK15,,(COLUMN(X24)-COLUMN($C24)+1)-CONFIG!$G20)),0)</f>
        <v>0</v>
      </c>
      <c r="Y24" s="378">
        <f>IF(AND(ROUND((Y$17-CONFIG!$D$7)/31,0)&gt;=ROUND(CONFIG!$G20,0),CONFIG!$E20&lt;&gt;0),SUM(INDEX(Commandes!$D15:$BK15,,IF((COLUMN(Y24)-COLUMN($C24)+1)&gt;(CONFIG!$F20+CONFIG!$G20),(COLUMN(Y24)-COLUMN($C24)+1)-(CONFIG!$F20+CONFIG!$G20),0)+1):INDEX(Commandes!$D15:$BK15,,(COLUMN(Y24)-COLUMN($C24)+1)-CONFIG!$G20)),0)</f>
        <v>0</v>
      </c>
      <c r="Z24" s="378">
        <f>IF(AND(ROUND((Z$17-CONFIG!$D$7)/31,0)&gt;=ROUND(CONFIG!$G20,0),CONFIG!$E20&lt;&gt;0),SUM(INDEX(Commandes!$D15:$BK15,,IF((COLUMN(Z24)-COLUMN($C24)+1)&gt;(CONFIG!$F20+CONFIG!$G20),(COLUMN(Z24)-COLUMN($C24)+1)-(CONFIG!$F20+CONFIG!$G20),0)+1):INDEX(Commandes!$D15:$BK15,,(COLUMN(Z24)-COLUMN($C24)+1)-CONFIG!$G20)),0)</f>
        <v>0</v>
      </c>
      <c r="AA24" s="378">
        <f>IF(AND(ROUND((AA$17-CONFIG!$D$7)/31,0)&gt;=ROUND(CONFIG!$G20,0),CONFIG!$E20&lt;&gt;0),SUM(INDEX(Commandes!$D15:$BK15,,IF((COLUMN(AA24)-COLUMN($C24)+1)&gt;(CONFIG!$F20+CONFIG!$G20),(COLUMN(AA24)-COLUMN($C24)+1)-(CONFIG!$F20+CONFIG!$G20),0)+1):INDEX(Commandes!$D15:$BK15,,(COLUMN(AA24)-COLUMN($C24)+1)-CONFIG!$G20)),0)</f>
        <v>0</v>
      </c>
      <c r="AB24" s="378">
        <f>IF(AND(ROUND((AB$17-CONFIG!$D$7)/31,0)&gt;=ROUND(CONFIG!$G20,0),CONFIG!$E20&lt;&gt;0),SUM(INDEX(Commandes!$D15:$BK15,,IF((COLUMN(AB24)-COLUMN($C24)+1)&gt;(CONFIG!$F20+CONFIG!$G20),(COLUMN(AB24)-COLUMN($C24)+1)-(CONFIG!$F20+CONFIG!$G20),0)+1):INDEX(Commandes!$D15:$BK15,,(COLUMN(AB24)-COLUMN($C24)+1)-CONFIG!$G20)),0)</f>
        <v>0</v>
      </c>
      <c r="AC24" s="378">
        <f>IF(AND(ROUND((AC$17-CONFIG!$D$7)/31,0)&gt;=ROUND(CONFIG!$G20,0),CONFIG!$E20&lt;&gt;0),SUM(INDEX(Commandes!$D15:$BK15,,IF((COLUMN(AC24)-COLUMN($C24)+1)&gt;(CONFIG!$F20+CONFIG!$G20),(COLUMN(AC24)-COLUMN($C24)+1)-(CONFIG!$F20+CONFIG!$G20),0)+1):INDEX(Commandes!$D15:$BK15,,(COLUMN(AC24)-COLUMN($C24)+1)-CONFIG!$G20)),0)</f>
        <v>0</v>
      </c>
      <c r="AD24" s="378">
        <f>IF(AND(ROUND((AD$17-CONFIG!$D$7)/31,0)&gt;=ROUND(CONFIG!$G20,0),CONFIG!$E20&lt;&gt;0),SUM(INDEX(Commandes!$D15:$BK15,,IF((COLUMN(AD24)-COLUMN($C24)+1)&gt;(CONFIG!$F20+CONFIG!$G20),(COLUMN(AD24)-COLUMN($C24)+1)-(CONFIG!$F20+CONFIG!$G20),0)+1):INDEX(Commandes!$D15:$BK15,,(COLUMN(AD24)-COLUMN($C24)+1)-CONFIG!$G20)),0)</f>
        <v>0</v>
      </c>
      <c r="AE24" s="378">
        <f>IF(AND(ROUND((AE$17-CONFIG!$D$7)/31,0)&gt;=ROUND(CONFIG!$G20,0),CONFIG!$E20&lt;&gt;0),SUM(INDEX(Commandes!$D15:$BK15,,IF((COLUMN(AE24)-COLUMN($C24)+1)&gt;(CONFIG!$F20+CONFIG!$G20),(COLUMN(AE24)-COLUMN($C24)+1)-(CONFIG!$F20+CONFIG!$G20),0)+1):INDEX(Commandes!$D15:$BK15,,(COLUMN(AE24)-COLUMN($C24)+1)-CONFIG!$G20)),0)</f>
        <v>0</v>
      </c>
      <c r="AF24" s="378">
        <f>IF(AND(ROUND((AF$17-CONFIG!$D$7)/31,0)&gt;=ROUND(CONFIG!$G20,0),CONFIG!$E20&lt;&gt;0),SUM(INDEX(Commandes!$D15:$BK15,,IF((COLUMN(AF24)-COLUMN($C24)+1)&gt;(CONFIG!$F20+CONFIG!$G20),(COLUMN(AF24)-COLUMN($C24)+1)-(CONFIG!$F20+CONFIG!$G20),0)+1):INDEX(Commandes!$D15:$BK15,,(COLUMN(AF24)-COLUMN($C24)+1)-CONFIG!$G20)),0)</f>
        <v>0</v>
      </c>
      <c r="AG24" s="378">
        <f>IF(AND(ROUND((AG$17-CONFIG!$D$7)/31,0)&gt;=ROUND(CONFIG!$G20,0),CONFIG!$E20&lt;&gt;0),SUM(INDEX(Commandes!$D15:$BK15,,IF((COLUMN(AG24)-COLUMN($C24)+1)&gt;(CONFIG!$F20+CONFIG!$G20),(COLUMN(AG24)-COLUMN($C24)+1)-(CONFIG!$F20+CONFIG!$G20),0)+1):INDEX(Commandes!$D15:$BK15,,(COLUMN(AG24)-COLUMN($C24)+1)-CONFIG!$G20)),0)</f>
        <v>0</v>
      </c>
      <c r="AH24" s="378">
        <f>IF(AND(ROUND((AH$17-CONFIG!$D$7)/31,0)&gt;=ROUND(CONFIG!$G20,0),CONFIG!$E20&lt;&gt;0),SUM(INDEX(Commandes!$D15:$BK15,,IF((COLUMN(AH24)-COLUMN($C24)+1)&gt;(CONFIG!$F20+CONFIG!$G20),(COLUMN(AH24)-COLUMN($C24)+1)-(CONFIG!$F20+CONFIG!$G20),0)+1):INDEX(Commandes!$D15:$BK15,,(COLUMN(AH24)-COLUMN($C24)+1)-CONFIG!$G20)),0)</f>
        <v>0</v>
      </c>
      <c r="AI24" s="378">
        <f>IF(AND(ROUND((AI$17-CONFIG!$D$7)/31,0)&gt;=ROUND(CONFIG!$G20,0),CONFIG!$E20&lt;&gt;0),SUM(INDEX(Commandes!$D15:$BK15,,IF((COLUMN(AI24)-COLUMN($C24)+1)&gt;(CONFIG!$F20+CONFIG!$G20),(COLUMN(AI24)-COLUMN($C24)+1)-(CONFIG!$F20+CONFIG!$G20),0)+1):INDEX(Commandes!$D15:$BK15,,(COLUMN(AI24)-COLUMN($C24)+1)-CONFIG!$G20)),0)</f>
        <v>0</v>
      </c>
      <c r="AJ24" s="378">
        <f>IF(AND(ROUND((AJ$17-CONFIG!$D$7)/31,0)&gt;=ROUND(CONFIG!$G20,0),CONFIG!$E20&lt;&gt;0),SUM(INDEX(Commandes!$D15:$BK15,,IF((COLUMN(AJ24)-COLUMN($C24)+1)&gt;(CONFIG!$F20+CONFIG!$G20),(COLUMN(AJ24)-COLUMN($C24)+1)-(CONFIG!$F20+CONFIG!$G20),0)+1):INDEX(Commandes!$D15:$BK15,,(COLUMN(AJ24)-COLUMN($C24)+1)-CONFIG!$G20)),0)</f>
        <v>0</v>
      </c>
      <c r="AK24" s="378">
        <f>IF(AND(ROUND((AK$17-CONFIG!$D$7)/31,0)&gt;=ROUND(CONFIG!$G20,0),CONFIG!$E20&lt;&gt;0),SUM(INDEX(Commandes!$D15:$BK15,,IF((COLUMN(AK24)-COLUMN($C24)+1)&gt;(CONFIG!$F20+CONFIG!$G20),(COLUMN(AK24)-COLUMN($C24)+1)-(CONFIG!$F20+CONFIG!$G20),0)+1):INDEX(Commandes!$D15:$BK15,,(COLUMN(AK24)-COLUMN($C24)+1)-CONFIG!$G20)),0)</f>
        <v>0</v>
      </c>
      <c r="AL24" s="378">
        <f>IF(AND(ROUND((AL$17-CONFIG!$D$7)/31,0)&gt;=ROUND(CONFIG!$G20,0),CONFIG!$E20&lt;&gt;0),SUM(INDEX(Commandes!$D15:$BK15,,IF((COLUMN(AL24)-COLUMN($C24)+1)&gt;(CONFIG!$F20+CONFIG!$G20),(COLUMN(AL24)-COLUMN($C24)+1)-(CONFIG!$F20+CONFIG!$G20),0)+1):INDEX(Commandes!$D15:$BK15,,(COLUMN(AL24)-COLUMN($C24)+1)-CONFIG!$G20)),0)</f>
        <v>0</v>
      </c>
      <c r="AM24" s="378">
        <f>IF(AND(ROUND((AM$17-CONFIG!$D$7)/31,0)&gt;=ROUND(CONFIG!$G20,0),CONFIG!$E20&lt;&gt;0),SUM(INDEX(Commandes!$D15:$BK15,,IF((COLUMN(AM24)-COLUMN($C24)+1)&gt;(CONFIG!$F20+CONFIG!$G20),(COLUMN(AM24)-COLUMN($C24)+1)-(CONFIG!$F20+CONFIG!$G20),0)+1):INDEX(Commandes!$D15:$BK15,,(COLUMN(AM24)-COLUMN($C24)+1)-CONFIG!$G20)),0)</f>
        <v>0</v>
      </c>
      <c r="AN24" s="378">
        <f>IF(AND(ROUND((AN$17-CONFIG!$D$7)/31,0)&gt;=ROUND(CONFIG!$G20,0),CONFIG!$E20&lt;&gt;0),SUM(INDEX(Commandes!$D15:$BK15,,IF((COLUMN(AN24)-COLUMN($C24)+1)&gt;(CONFIG!$F20+CONFIG!$G20),(COLUMN(AN24)-COLUMN($C24)+1)-(CONFIG!$F20+CONFIG!$G20),0)+1):INDEX(Commandes!$D15:$BK15,,(COLUMN(AN24)-COLUMN($C24)+1)-CONFIG!$G20)),0)</f>
        <v>0</v>
      </c>
      <c r="AO24" s="378">
        <f>IF(AND(ROUND((AO$17-CONFIG!$D$7)/31,0)&gt;=ROUND(CONFIG!$G20,0),CONFIG!$E20&lt;&gt;0),SUM(INDEX(Commandes!$D15:$BK15,,IF((COLUMN(AO24)-COLUMN($C24)+1)&gt;(CONFIG!$F20+CONFIG!$G20),(COLUMN(AO24)-COLUMN($C24)+1)-(CONFIG!$F20+CONFIG!$G20),0)+1):INDEX(Commandes!$D15:$BK15,,(COLUMN(AO24)-COLUMN($C24)+1)-CONFIG!$G20)),0)</f>
        <v>0</v>
      </c>
      <c r="AP24" s="378">
        <f>IF(AND(ROUND((AP$17-CONFIG!$D$7)/31,0)&gt;=ROUND(CONFIG!$G20,0),CONFIG!$E20&lt;&gt;0),SUM(INDEX(Commandes!$D15:$BK15,,IF((COLUMN(AP24)-COLUMN($C24)+1)&gt;(CONFIG!$F20+CONFIG!$G20),(COLUMN(AP24)-COLUMN($C24)+1)-(CONFIG!$F20+CONFIG!$G20),0)+1):INDEX(Commandes!$D15:$BK15,,(COLUMN(AP24)-COLUMN($C24)+1)-CONFIG!$G20)),0)</f>
        <v>0</v>
      </c>
      <c r="AQ24" s="378">
        <f>IF(AND(ROUND((AQ$17-CONFIG!$D$7)/31,0)&gt;=ROUND(CONFIG!$G20,0),CONFIG!$E20&lt;&gt;0),SUM(INDEX(Commandes!$D15:$BK15,,IF((COLUMN(AQ24)-COLUMN($C24)+1)&gt;(CONFIG!$F20+CONFIG!$G20),(COLUMN(AQ24)-COLUMN($C24)+1)-(CONFIG!$F20+CONFIG!$G20),0)+1):INDEX(Commandes!$D15:$BK15,,(COLUMN(AQ24)-COLUMN($C24)+1)-CONFIG!$G20)),0)</f>
        <v>0</v>
      </c>
      <c r="AR24" s="378">
        <f>IF(AND(ROUND((AR$17-CONFIG!$D$7)/31,0)&gt;=ROUND(CONFIG!$G20,0),CONFIG!$E20&lt;&gt;0),SUM(INDEX(Commandes!$D15:$BK15,,IF((COLUMN(AR24)-COLUMN($C24)+1)&gt;(CONFIG!$F20+CONFIG!$G20),(COLUMN(AR24)-COLUMN($C24)+1)-(CONFIG!$F20+CONFIG!$G20),0)+1):INDEX(Commandes!$D15:$BK15,,(COLUMN(AR24)-COLUMN($C24)+1)-CONFIG!$G20)),0)</f>
        <v>0</v>
      </c>
      <c r="AS24" s="378">
        <f>IF(AND(ROUND((AS$17-CONFIG!$D$7)/31,0)&gt;=ROUND(CONFIG!$G20,0),CONFIG!$E20&lt;&gt;0),SUM(INDEX(Commandes!$D15:$BK15,,IF((COLUMN(AS24)-COLUMN($C24)+1)&gt;(CONFIG!$F20+CONFIG!$G20),(COLUMN(AS24)-COLUMN($C24)+1)-(CONFIG!$F20+CONFIG!$G20),0)+1):INDEX(Commandes!$D15:$BK15,,(COLUMN(AS24)-COLUMN($C24)+1)-CONFIG!$G20)),0)</f>
        <v>0</v>
      </c>
      <c r="AT24" s="378">
        <f>IF(AND(ROUND((AT$17-CONFIG!$D$7)/31,0)&gt;=ROUND(CONFIG!$G20,0),CONFIG!$E20&lt;&gt;0),SUM(INDEX(Commandes!$D15:$BK15,,IF((COLUMN(AT24)-COLUMN($C24)+1)&gt;(CONFIG!$F20+CONFIG!$G20),(COLUMN(AT24)-COLUMN($C24)+1)-(CONFIG!$F20+CONFIG!$G20),0)+1):INDEX(Commandes!$D15:$BK15,,(COLUMN(AT24)-COLUMN($C24)+1)-CONFIG!$G20)),0)</f>
        <v>0</v>
      </c>
      <c r="AU24" s="378">
        <f>IF(AND(ROUND((AU$17-CONFIG!$D$7)/31,0)&gt;=ROUND(CONFIG!$G20,0),CONFIG!$E20&lt;&gt;0),SUM(INDEX(Commandes!$D15:$BK15,,IF((COLUMN(AU24)-COLUMN($C24)+1)&gt;(CONFIG!$F20+CONFIG!$G20),(COLUMN(AU24)-COLUMN($C24)+1)-(CONFIG!$F20+CONFIG!$G20),0)+1):INDEX(Commandes!$D15:$BK15,,(COLUMN(AU24)-COLUMN($C24)+1)-CONFIG!$G20)),0)</f>
        <v>0</v>
      </c>
      <c r="AV24" s="378">
        <f>IF(AND(ROUND((AV$17-CONFIG!$D$7)/31,0)&gt;=ROUND(CONFIG!$G20,0),CONFIG!$E20&lt;&gt;0),SUM(INDEX(Commandes!$D15:$BK15,,IF((COLUMN(AV24)-COLUMN($C24)+1)&gt;(CONFIG!$F20+CONFIG!$G20),(COLUMN(AV24)-COLUMN($C24)+1)-(CONFIG!$F20+CONFIG!$G20),0)+1):INDEX(Commandes!$D15:$BK15,,(COLUMN(AV24)-COLUMN($C24)+1)-CONFIG!$G20)),0)</f>
        <v>0</v>
      </c>
      <c r="AW24" s="378">
        <f>IF(AND(ROUND((AW$17-CONFIG!$D$7)/31,0)&gt;=ROUND(CONFIG!$G20,0),CONFIG!$E20&lt;&gt;0),SUM(INDEX(Commandes!$D15:$BK15,,IF((COLUMN(AW24)-COLUMN($C24)+1)&gt;(CONFIG!$F20+CONFIG!$G20),(COLUMN(AW24)-COLUMN($C24)+1)-(CONFIG!$F20+CONFIG!$G20),0)+1):INDEX(Commandes!$D15:$BK15,,(COLUMN(AW24)-COLUMN($C24)+1)-CONFIG!$G20)),0)</f>
        <v>0</v>
      </c>
      <c r="AX24" s="378">
        <f>IF(AND(ROUND((AX$17-CONFIG!$D$7)/31,0)&gt;=ROUND(CONFIG!$G20,0),CONFIG!$E20&lt;&gt;0),SUM(INDEX(Commandes!$D15:$BK15,,IF((COLUMN(AX24)-COLUMN($C24)+1)&gt;(CONFIG!$F20+CONFIG!$G20),(COLUMN(AX24)-COLUMN($C24)+1)-(CONFIG!$F20+CONFIG!$G20),0)+1):INDEX(Commandes!$D15:$BK15,,(COLUMN(AX24)-COLUMN($C24)+1)-CONFIG!$G20)),0)</f>
        <v>0</v>
      </c>
      <c r="AY24" s="378">
        <f>IF(AND(ROUND((AY$17-CONFIG!$D$7)/31,0)&gt;=ROUND(CONFIG!$G20,0),CONFIG!$E20&lt;&gt;0),SUM(INDEX(Commandes!$D15:$BK15,,IF((COLUMN(AY24)-COLUMN($C24)+1)&gt;(CONFIG!$F20+CONFIG!$G20),(COLUMN(AY24)-COLUMN($C24)+1)-(CONFIG!$F20+CONFIG!$G20),0)+1):INDEX(Commandes!$D15:$BK15,,(COLUMN(AY24)-COLUMN($C24)+1)-CONFIG!$G20)),0)</f>
        <v>0</v>
      </c>
      <c r="AZ24" s="378">
        <f>IF(AND(ROUND((AZ$17-CONFIG!$D$7)/31,0)&gt;=ROUND(CONFIG!$G20,0),CONFIG!$E20&lt;&gt;0),SUM(INDEX(Commandes!$D15:$BK15,,IF((COLUMN(AZ24)-COLUMN($C24)+1)&gt;(CONFIG!$F20+CONFIG!$G20),(COLUMN(AZ24)-COLUMN($C24)+1)-(CONFIG!$F20+CONFIG!$G20),0)+1):INDEX(Commandes!$D15:$BK15,,(COLUMN(AZ24)-COLUMN($C24)+1)-CONFIG!$G20)),0)</f>
        <v>0</v>
      </c>
      <c r="BA24" s="378">
        <f>IF(AND(ROUND((BA$17-CONFIG!$D$7)/31,0)&gt;=ROUND(CONFIG!$G20,0),CONFIG!$E20&lt;&gt;0),SUM(INDEX(Commandes!$D15:$BK15,,IF((COLUMN(BA24)-COLUMN($C24)+1)&gt;(CONFIG!$F20+CONFIG!$G20),(COLUMN(BA24)-COLUMN($C24)+1)-(CONFIG!$F20+CONFIG!$G20),0)+1):INDEX(Commandes!$D15:$BK15,,(COLUMN(BA24)-COLUMN($C24)+1)-CONFIG!$G20)),0)</f>
        <v>0</v>
      </c>
      <c r="BB24" s="378">
        <f>IF(AND(ROUND((BB$17-CONFIG!$D$7)/31,0)&gt;=ROUND(CONFIG!$G20,0),CONFIG!$E20&lt;&gt;0),SUM(INDEX(Commandes!$D15:$BK15,,IF((COLUMN(BB24)-COLUMN($C24)+1)&gt;(CONFIG!$F20+CONFIG!$G20),(COLUMN(BB24)-COLUMN($C24)+1)-(CONFIG!$F20+CONFIG!$G20),0)+1):INDEX(Commandes!$D15:$BK15,,(COLUMN(BB24)-COLUMN($C24)+1)-CONFIG!$G20)),0)</f>
        <v>0</v>
      </c>
      <c r="BC24" s="378">
        <f>IF(AND(ROUND((BC$17-CONFIG!$D$7)/31,0)&gt;=ROUND(CONFIG!$G20,0),CONFIG!$E20&lt;&gt;0),SUM(INDEX(Commandes!$D15:$BK15,,IF((COLUMN(BC24)-COLUMN($C24)+1)&gt;(CONFIG!$F20+CONFIG!$G20),(COLUMN(BC24)-COLUMN($C24)+1)-(CONFIG!$F20+CONFIG!$G20),0)+1):INDEX(Commandes!$D15:$BK15,,(COLUMN(BC24)-COLUMN($C24)+1)-CONFIG!$G20)),0)</f>
        <v>0</v>
      </c>
      <c r="BD24" s="378">
        <f>IF(AND(ROUND((BD$17-CONFIG!$D$7)/31,0)&gt;=ROUND(CONFIG!$G20,0),CONFIG!$E20&lt;&gt;0),SUM(INDEX(Commandes!$D15:$BK15,,IF((COLUMN(BD24)-COLUMN($C24)+1)&gt;(CONFIG!$F20+CONFIG!$G20),(COLUMN(BD24)-COLUMN($C24)+1)-(CONFIG!$F20+CONFIG!$G20),0)+1):INDEX(Commandes!$D15:$BK15,,(COLUMN(BD24)-COLUMN($C24)+1)-CONFIG!$G20)),0)</f>
        <v>0</v>
      </c>
      <c r="BE24" s="378">
        <f>IF(AND(ROUND((BE$17-CONFIG!$D$7)/31,0)&gt;=ROUND(CONFIG!$G20,0),CONFIG!$E20&lt;&gt;0),SUM(INDEX(Commandes!$D15:$BK15,,IF((COLUMN(BE24)-COLUMN($C24)+1)&gt;(CONFIG!$F20+CONFIG!$G20),(COLUMN(BE24)-COLUMN($C24)+1)-(CONFIG!$F20+CONFIG!$G20),0)+1):INDEX(Commandes!$D15:$BK15,,(COLUMN(BE24)-COLUMN($C24)+1)-CONFIG!$G20)),0)</f>
        <v>0</v>
      </c>
      <c r="BF24" s="378">
        <f>IF(AND(ROUND((BF$17-CONFIG!$D$7)/31,0)&gt;=ROUND(CONFIG!$G20,0),CONFIG!$E20&lt;&gt;0),SUM(INDEX(Commandes!$D15:$BK15,,IF((COLUMN(BF24)-COLUMN($C24)+1)&gt;(CONFIG!$F20+CONFIG!$G20),(COLUMN(BF24)-COLUMN($C24)+1)-(CONFIG!$F20+CONFIG!$G20),0)+1):INDEX(Commandes!$D15:$BK15,,(COLUMN(BF24)-COLUMN($C24)+1)-CONFIG!$G20)),0)</f>
        <v>0</v>
      </c>
      <c r="BG24" s="378">
        <f>IF(AND(ROUND((BG$17-CONFIG!$D$7)/31,0)&gt;=ROUND(CONFIG!$G20,0),CONFIG!$E20&lt;&gt;0),SUM(INDEX(Commandes!$D15:$BK15,,IF((COLUMN(BG24)-COLUMN($C24)+1)&gt;(CONFIG!$F20+CONFIG!$G20),(COLUMN(BG24)-COLUMN($C24)+1)-(CONFIG!$F20+CONFIG!$G20),0)+1):INDEX(Commandes!$D15:$BK15,,(COLUMN(BG24)-COLUMN($C24)+1)-CONFIG!$G20)),0)</f>
        <v>0</v>
      </c>
      <c r="BH24" s="378">
        <f>IF(AND(ROUND((BH$17-CONFIG!$D$7)/31,0)&gt;=ROUND(CONFIG!$G20,0),CONFIG!$E20&lt;&gt;0),SUM(INDEX(Commandes!$D15:$BK15,,IF((COLUMN(BH24)-COLUMN($C24)+1)&gt;(CONFIG!$F20+CONFIG!$G20),(COLUMN(BH24)-COLUMN($C24)+1)-(CONFIG!$F20+CONFIG!$G20),0)+1):INDEX(Commandes!$D15:$BK15,,(COLUMN(BH24)-COLUMN($C24)+1)-CONFIG!$G20)),0)</f>
        <v>0</v>
      </c>
      <c r="BI24" s="378">
        <f>IF(AND(ROUND((BI$17-CONFIG!$D$7)/31,0)&gt;=ROUND(CONFIG!$G20,0),CONFIG!$E20&lt;&gt;0),SUM(INDEX(Commandes!$D15:$BK15,,IF((COLUMN(BI24)-COLUMN($C24)+1)&gt;(CONFIG!$F20+CONFIG!$G20),(COLUMN(BI24)-COLUMN($C24)+1)-(CONFIG!$F20+CONFIG!$G20),0)+1):INDEX(Commandes!$D15:$BK15,,(COLUMN(BI24)-COLUMN($C24)+1)-CONFIG!$G20)),0)</f>
        <v>0</v>
      </c>
      <c r="BJ24" s="378">
        <f>IF(AND(ROUND((BJ$17-CONFIG!$D$7)/31,0)&gt;=ROUND(CONFIG!$G20,0),CONFIG!$E20&lt;&gt;0),SUM(INDEX(Commandes!$D15:$BK15,,IF((COLUMN(BJ24)-COLUMN($C24)+1)&gt;(CONFIG!$F20+CONFIG!$G20),(COLUMN(BJ24)-COLUMN($C24)+1)-(CONFIG!$F20+CONFIG!$G20),0)+1):INDEX(Commandes!$D15:$BK15,,(COLUMN(BJ24)-COLUMN($C24)+1)-CONFIG!$G20)),0)</f>
        <v>0</v>
      </c>
    </row>
    <row r="25" spans="2:62">
      <c r="B25" s="310">
        <f>CONFIG!$C$21</f>
        <v>0</v>
      </c>
      <c r="C25" s="378">
        <f>IF(AND(ROUND((C$17-CONFIG!$D$7)/31,0)&gt;=ROUND(CONFIG!$G21,0),CONFIG!$E21&lt;&gt;0),SUM(INDEX(Commandes!$D16:$BK16,,IF((COLUMN(C25)-COLUMN($C25)+1)&gt;(CONFIG!$F21+CONFIG!$G21),(COLUMN(C25)-COLUMN($C25)+1)-(CONFIG!$F21+CONFIG!$G21),0)+1):INDEX(Commandes!$D16:$BK16,,(COLUMN(C25)-COLUMN($C25)+1)-CONFIG!$G21)),0)</f>
        <v>0</v>
      </c>
      <c r="D25" s="378">
        <f>IF(AND(ROUND((D$17-CONFIG!$D$7)/31,0)&gt;=ROUND(CONFIG!$G21,0),CONFIG!$E21&lt;&gt;0),SUM(INDEX(Commandes!$D16:$BK16,,IF((COLUMN(D25)-COLUMN($C25)+1)&gt;(CONFIG!$F21+CONFIG!$G21),(COLUMN(D25)-COLUMN($C25)+1)-(CONFIG!$F21+CONFIG!$G21),0)+1):INDEX(Commandes!$D16:$BK16,,(COLUMN(D25)-COLUMN($C25)+1)-CONFIG!$G21)),0)</f>
        <v>0</v>
      </c>
      <c r="E25" s="378">
        <f>IF(AND(ROUND((E$17-CONFIG!$D$7)/31,0)&gt;=ROUND(CONFIG!$G21,0),CONFIG!$E21&lt;&gt;0),SUM(INDEX(Commandes!$D16:$BK16,,IF((COLUMN(E25)-COLUMN($C25)+1)&gt;(CONFIG!$F21+CONFIG!$G21),(COLUMN(E25)-COLUMN($C25)+1)-(CONFIG!$F21+CONFIG!$G21),0)+1):INDEX(Commandes!$D16:$BK16,,(COLUMN(E25)-COLUMN($C25)+1)-CONFIG!$G21)),0)</f>
        <v>0</v>
      </c>
      <c r="F25" s="378">
        <f>IF(AND(ROUND((F$17-CONFIG!$D$7)/31,0)&gt;=ROUND(CONFIG!$G21,0),CONFIG!$E21&lt;&gt;0),SUM(INDEX(Commandes!$D16:$BK16,,IF((COLUMN(F25)-COLUMN($C25)+1)&gt;(CONFIG!$F21+CONFIG!$G21),(COLUMN(F25)-COLUMN($C25)+1)-(CONFIG!$F21+CONFIG!$G21),0)+1):INDEX(Commandes!$D16:$BK16,,(COLUMN(F25)-COLUMN($C25)+1)-CONFIG!$G21)),0)</f>
        <v>0</v>
      </c>
      <c r="G25" s="378">
        <f>IF(AND(ROUND((G$17-CONFIG!$D$7)/31,0)&gt;=ROUND(CONFIG!$G21,0),CONFIG!$E21&lt;&gt;0),SUM(INDEX(Commandes!$D16:$BK16,,IF((COLUMN(G25)-COLUMN($C25)+1)&gt;(CONFIG!$F21+CONFIG!$G21),(COLUMN(G25)-COLUMN($C25)+1)-(CONFIG!$F21+CONFIG!$G21),0)+1):INDEX(Commandes!$D16:$BK16,,(COLUMN(G25)-COLUMN($C25)+1)-CONFIG!$G21)),0)</f>
        <v>0</v>
      </c>
      <c r="H25" s="378">
        <f>IF(AND(ROUND((H$17-CONFIG!$D$7)/31,0)&gt;=ROUND(CONFIG!$G21,0),CONFIG!$E21&lt;&gt;0),SUM(INDEX(Commandes!$D16:$BK16,,IF((COLUMN(H25)-COLUMN($C25)+1)&gt;(CONFIG!$F21+CONFIG!$G21),(COLUMN(H25)-COLUMN($C25)+1)-(CONFIG!$F21+CONFIG!$G21),0)+1):INDEX(Commandes!$D16:$BK16,,(COLUMN(H25)-COLUMN($C25)+1)-CONFIG!$G21)),0)</f>
        <v>0</v>
      </c>
      <c r="I25" s="378">
        <f>IF(AND(ROUND((I$17-CONFIG!$D$7)/31,0)&gt;=ROUND(CONFIG!$G21,0),CONFIG!$E21&lt;&gt;0),SUM(INDEX(Commandes!$D16:$BK16,,IF((COLUMN(I25)-COLUMN($C25)+1)&gt;(CONFIG!$F21+CONFIG!$G21),(COLUMN(I25)-COLUMN($C25)+1)-(CONFIG!$F21+CONFIG!$G21),0)+1):INDEX(Commandes!$D16:$BK16,,(COLUMN(I25)-COLUMN($C25)+1)-CONFIG!$G21)),0)</f>
        <v>0</v>
      </c>
      <c r="J25" s="378">
        <f>IF(AND(ROUND((J$17-CONFIG!$D$7)/31,0)&gt;=ROUND(CONFIG!$G21,0),CONFIG!$E21&lt;&gt;0),SUM(INDEX(Commandes!$D16:$BK16,,IF((COLUMN(J25)-COLUMN($C25)+1)&gt;(CONFIG!$F21+CONFIG!$G21),(COLUMN(J25)-COLUMN($C25)+1)-(CONFIG!$F21+CONFIG!$G21),0)+1):INDEX(Commandes!$D16:$BK16,,(COLUMN(J25)-COLUMN($C25)+1)-CONFIG!$G21)),0)</f>
        <v>0</v>
      </c>
      <c r="K25" s="378">
        <f>IF(AND(ROUND((K$17-CONFIG!$D$7)/31,0)&gt;=ROUND(CONFIG!$G21,0),CONFIG!$E21&lt;&gt;0),SUM(INDEX(Commandes!$D16:$BK16,,IF((COLUMN(K25)-COLUMN($C25)+1)&gt;(CONFIG!$F21+CONFIG!$G21),(COLUMN(K25)-COLUMN($C25)+1)-(CONFIG!$F21+CONFIG!$G21),0)+1):INDEX(Commandes!$D16:$BK16,,(COLUMN(K25)-COLUMN($C25)+1)-CONFIG!$G21)),0)</f>
        <v>0</v>
      </c>
      <c r="L25" s="378">
        <f>IF(AND(ROUND((L$17-CONFIG!$D$7)/31,0)&gt;=ROUND(CONFIG!$G21,0),CONFIG!$E21&lt;&gt;0),SUM(INDEX(Commandes!$D16:$BK16,,IF((COLUMN(L25)-COLUMN($C25)+1)&gt;(CONFIG!$F21+CONFIG!$G21),(COLUMN(L25)-COLUMN($C25)+1)-(CONFIG!$F21+CONFIG!$G21),0)+1):INDEX(Commandes!$D16:$BK16,,(COLUMN(L25)-COLUMN($C25)+1)-CONFIG!$G21)),0)</f>
        <v>0</v>
      </c>
      <c r="M25" s="378">
        <f>IF(AND(ROUND((M$17-CONFIG!$D$7)/31,0)&gt;=ROUND(CONFIG!$G21,0),CONFIG!$E21&lt;&gt;0),SUM(INDEX(Commandes!$D16:$BK16,,IF((COLUMN(M25)-COLUMN($C25)+1)&gt;(CONFIG!$F21+CONFIG!$G21),(COLUMN(M25)-COLUMN($C25)+1)-(CONFIG!$F21+CONFIG!$G21),0)+1):INDEX(Commandes!$D16:$BK16,,(COLUMN(M25)-COLUMN($C25)+1)-CONFIG!$G21)),0)</f>
        <v>0</v>
      </c>
      <c r="N25" s="378">
        <f>IF(AND(ROUND((N$17-CONFIG!$D$7)/31,0)&gt;=ROUND(CONFIG!$G21,0),CONFIG!$E21&lt;&gt;0),SUM(INDEX(Commandes!$D16:$BK16,,IF((COLUMN(N25)-COLUMN($C25)+1)&gt;(CONFIG!$F21+CONFIG!$G21),(COLUMN(N25)-COLUMN($C25)+1)-(CONFIG!$F21+CONFIG!$G21),0)+1):INDEX(Commandes!$D16:$BK16,,(COLUMN(N25)-COLUMN($C25)+1)-CONFIG!$G21)),0)</f>
        <v>0</v>
      </c>
      <c r="O25" s="378">
        <f>IF(AND(ROUND((O$17-CONFIG!$D$7)/31,0)&gt;=ROUND(CONFIG!$G21,0),CONFIG!$E21&lt;&gt;0),SUM(INDEX(Commandes!$D16:$BK16,,IF((COLUMN(O25)-COLUMN($C25)+1)&gt;(CONFIG!$F21+CONFIG!$G21),(COLUMN(O25)-COLUMN($C25)+1)-(CONFIG!$F21+CONFIG!$G21),0)+1):INDEX(Commandes!$D16:$BK16,,(COLUMN(O25)-COLUMN($C25)+1)-CONFIG!$G21)),0)</f>
        <v>0</v>
      </c>
      <c r="P25" s="378">
        <f>IF(AND(ROUND((P$17-CONFIG!$D$7)/31,0)&gt;=ROUND(CONFIG!$G21,0),CONFIG!$E21&lt;&gt;0),SUM(INDEX(Commandes!$D16:$BK16,,IF((COLUMN(P25)-COLUMN($C25)+1)&gt;(CONFIG!$F21+CONFIG!$G21),(COLUMN(P25)-COLUMN($C25)+1)-(CONFIG!$F21+CONFIG!$G21),0)+1):INDEX(Commandes!$D16:$BK16,,(COLUMN(P25)-COLUMN($C25)+1)-CONFIG!$G21)),0)</f>
        <v>0</v>
      </c>
      <c r="Q25" s="378">
        <f>IF(AND(ROUND((Q$17-CONFIG!$D$7)/31,0)&gt;=ROUND(CONFIG!$G21,0),CONFIG!$E21&lt;&gt;0),SUM(INDEX(Commandes!$D16:$BK16,,IF((COLUMN(Q25)-COLUMN($C25)+1)&gt;(CONFIG!$F21+CONFIG!$G21),(COLUMN(Q25)-COLUMN($C25)+1)-(CONFIG!$F21+CONFIG!$G21),0)+1):INDEX(Commandes!$D16:$BK16,,(COLUMN(Q25)-COLUMN($C25)+1)-CONFIG!$G21)),0)</f>
        <v>0</v>
      </c>
      <c r="R25" s="378">
        <f>IF(AND(ROUND((R$17-CONFIG!$D$7)/31,0)&gt;=ROUND(CONFIG!$G21,0),CONFIG!$E21&lt;&gt;0),SUM(INDEX(Commandes!$D16:$BK16,,IF((COLUMN(R25)-COLUMN($C25)+1)&gt;(CONFIG!$F21+CONFIG!$G21),(COLUMN(R25)-COLUMN($C25)+1)-(CONFIG!$F21+CONFIG!$G21),0)+1):INDEX(Commandes!$D16:$BK16,,(COLUMN(R25)-COLUMN($C25)+1)-CONFIG!$G21)),0)</f>
        <v>0</v>
      </c>
      <c r="S25" s="378">
        <f>IF(AND(ROUND((S$17-CONFIG!$D$7)/31,0)&gt;=ROUND(CONFIG!$G21,0),CONFIG!$E21&lt;&gt;0),SUM(INDEX(Commandes!$D16:$BK16,,IF((COLUMN(S25)-COLUMN($C25)+1)&gt;(CONFIG!$F21+CONFIG!$G21),(COLUMN(S25)-COLUMN($C25)+1)-(CONFIG!$F21+CONFIG!$G21),0)+1):INDEX(Commandes!$D16:$BK16,,(COLUMN(S25)-COLUMN($C25)+1)-CONFIG!$G21)),0)</f>
        <v>0</v>
      </c>
      <c r="T25" s="378">
        <f>IF(AND(ROUND((T$17-CONFIG!$D$7)/31,0)&gt;=ROUND(CONFIG!$G21,0),CONFIG!$E21&lt;&gt;0),SUM(INDEX(Commandes!$D16:$BK16,,IF((COLUMN(T25)-COLUMN($C25)+1)&gt;(CONFIG!$F21+CONFIG!$G21),(COLUMN(T25)-COLUMN($C25)+1)-(CONFIG!$F21+CONFIG!$G21),0)+1):INDEX(Commandes!$D16:$BK16,,(COLUMN(T25)-COLUMN($C25)+1)-CONFIG!$G21)),0)</f>
        <v>0</v>
      </c>
      <c r="U25" s="378">
        <f>IF(AND(ROUND((U$17-CONFIG!$D$7)/31,0)&gt;=ROUND(CONFIG!$G21,0),CONFIG!$E21&lt;&gt;0),SUM(INDEX(Commandes!$D16:$BK16,,IF((COLUMN(U25)-COLUMN($C25)+1)&gt;(CONFIG!$F21+CONFIG!$G21),(COLUMN(U25)-COLUMN($C25)+1)-(CONFIG!$F21+CONFIG!$G21),0)+1):INDEX(Commandes!$D16:$BK16,,(COLUMN(U25)-COLUMN($C25)+1)-CONFIG!$G21)),0)</f>
        <v>0</v>
      </c>
      <c r="V25" s="378">
        <f>IF(AND(ROUND((V$17-CONFIG!$D$7)/31,0)&gt;=ROUND(CONFIG!$G21,0),CONFIG!$E21&lt;&gt;0),SUM(INDEX(Commandes!$D16:$BK16,,IF((COLUMN(V25)-COLUMN($C25)+1)&gt;(CONFIG!$F21+CONFIG!$G21),(COLUMN(V25)-COLUMN($C25)+1)-(CONFIG!$F21+CONFIG!$G21),0)+1):INDEX(Commandes!$D16:$BK16,,(COLUMN(V25)-COLUMN($C25)+1)-CONFIG!$G21)),0)</f>
        <v>0</v>
      </c>
      <c r="W25" s="378">
        <f>IF(AND(ROUND((W$17-CONFIG!$D$7)/31,0)&gt;=ROUND(CONFIG!$G21,0),CONFIG!$E21&lt;&gt;0),SUM(INDEX(Commandes!$D16:$BK16,,IF((COLUMN(W25)-COLUMN($C25)+1)&gt;(CONFIG!$F21+CONFIG!$G21),(COLUMN(W25)-COLUMN($C25)+1)-(CONFIG!$F21+CONFIG!$G21),0)+1):INDEX(Commandes!$D16:$BK16,,(COLUMN(W25)-COLUMN($C25)+1)-CONFIG!$G21)),0)</f>
        <v>0</v>
      </c>
      <c r="X25" s="378">
        <f>IF(AND(ROUND((X$17-CONFIG!$D$7)/31,0)&gt;=ROUND(CONFIG!$G21,0),CONFIG!$E21&lt;&gt;0),SUM(INDEX(Commandes!$D16:$BK16,,IF((COLUMN(X25)-COLUMN($C25)+1)&gt;(CONFIG!$F21+CONFIG!$G21),(COLUMN(X25)-COLUMN($C25)+1)-(CONFIG!$F21+CONFIG!$G21),0)+1):INDEX(Commandes!$D16:$BK16,,(COLUMN(X25)-COLUMN($C25)+1)-CONFIG!$G21)),0)</f>
        <v>0</v>
      </c>
      <c r="Y25" s="378">
        <f>IF(AND(ROUND((Y$17-CONFIG!$D$7)/31,0)&gt;=ROUND(CONFIG!$G21,0),CONFIG!$E21&lt;&gt;0),SUM(INDEX(Commandes!$D16:$BK16,,IF((COLUMN(Y25)-COLUMN($C25)+1)&gt;(CONFIG!$F21+CONFIG!$G21),(COLUMN(Y25)-COLUMN($C25)+1)-(CONFIG!$F21+CONFIG!$G21),0)+1):INDEX(Commandes!$D16:$BK16,,(COLUMN(Y25)-COLUMN($C25)+1)-CONFIG!$G21)),0)</f>
        <v>0</v>
      </c>
      <c r="Z25" s="378">
        <f>IF(AND(ROUND((Z$17-CONFIG!$D$7)/31,0)&gt;=ROUND(CONFIG!$G21,0),CONFIG!$E21&lt;&gt;0),SUM(INDEX(Commandes!$D16:$BK16,,IF((COLUMN(Z25)-COLUMN($C25)+1)&gt;(CONFIG!$F21+CONFIG!$G21),(COLUMN(Z25)-COLUMN($C25)+1)-(CONFIG!$F21+CONFIG!$G21),0)+1):INDEX(Commandes!$D16:$BK16,,(COLUMN(Z25)-COLUMN($C25)+1)-CONFIG!$G21)),0)</f>
        <v>0</v>
      </c>
      <c r="AA25" s="378">
        <f>IF(AND(ROUND((AA$17-CONFIG!$D$7)/31,0)&gt;=ROUND(CONFIG!$G21,0),CONFIG!$E21&lt;&gt;0),SUM(INDEX(Commandes!$D16:$BK16,,IF((COLUMN(AA25)-COLUMN($C25)+1)&gt;(CONFIG!$F21+CONFIG!$G21),(COLUMN(AA25)-COLUMN($C25)+1)-(CONFIG!$F21+CONFIG!$G21),0)+1):INDEX(Commandes!$D16:$BK16,,(COLUMN(AA25)-COLUMN($C25)+1)-CONFIG!$G21)),0)</f>
        <v>0</v>
      </c>
      <c r="AB25" s="378">
        <f>IF(AND(ROUND((AB$17-CONFIG!$D$7)/31,0)&gt;=ROUND(CONFIG!$G21,0),CONFIG!$E21&lt;&gt;0),SUM(INDEX(Commandes!$D16:$BK16,,IF((COLUMN(AB25)-COLUMN($C25)+1)&gt;(CONFIG!$F21+CONFIG!$G21),(COLUMN(AB25)-COLUMN($C25)+1)-(CONFIG!$F21+CONFIG!$G21),0)+1):INDEX(Commandes!$D16:$BK16,,(COLUMN(AB25)-COLUMN($C25)+1)-CONFIG!$G21)),0)</f>
        <v>0</v>
      </c>
      <c r="AC25" s="378">
        <f>IF(AND(ROUND((AC$17-CONFIG!$D$7)/31,0)&gt;=ROUND(CONFIG!$G21,0),CONFIG!$E21&lt;&gt;0),SUM(INDEX(Commandes!$D16:$BK16,,IF((COLUMN(AC25)-COLUMN($C25)+1)&gt;(CONFIG!$F21+CONFIG!$G21),(COLUMN(AC25)-COLUMN($C25)+1)-(CONFIG!$F21+CONFIG!$G21),0)+1):INDEX(Commandes!$D16:$BK16,,(COLUMN(AC25)-COLUMN($C25)+1)-CONFIG!$G21)),0)</f>
        <v>0</v>
      </c>
      <c r="AD25" s="378">
        <f>IF(AND(ROUND((AD$17-CONFIG!$D$7)/31,0)&gt;=ROUND(CONFIG!$G21,0),CONFIG!$E21&lt;&gt;0),SUM(INDEX(Commandes!$D16:$BK16,,IF((COLUMN(AD25)-COLUMN($C25)+1)&gt;(CONFIG!$F21+CONFIG!$G21),(COLUMN(AD25)-COLUMN($C25)+1)-(CONFIG!$F21+CONFIG!$G21),0)+1):INDEX(Commandes!$D16:$BK16,,(COLUMN(AD25)-COLUMN($C25)+1)-CONFIG!$G21)),0)</f>
        <v>0</v>
      </c>
      <c r="AE25" s="378">
        <f>IF(AND(ROUND((AE$17-CONFIG!$D$7)/31,0)&gt;=ROUND(CONFIG!$G21,0),CONFIG!$E21&lt;&gt;0),SUM(INDEX(Commandes!$D16:$BK16,,IF((COLUMN(AE25)-COLUMN($C25)+1)&gt;(CONFIG!$F21+CONFIG!$G21),(COLUMN(AE25)-COLUMN($C25)+1)-(CONFIG!$F21+CONFIG!$G21),0)+1):INDEX(Commandes!$D16:$BK16,,(COLUMN(AE25)-COLUMN($C25)+1)-CONFIG!$G21)),0)</f>
        <v>0</v>
      </c>
      <c r="AF25" s="378">
        <f>IF(AND(ROUND((AF$17-CONFIG!$D$7)/31,0)&gt;=ROUND(CONFIG!$G21,0),CONFIG!$E21&lt;&gt;0),SUM(INDEX(Commandes!$D16:$BK16,,IF((COLUMN(AF25)-COLUMN($C25)+1)&gt;(CONFIG!$F21+CONFIG!$G21),(COLUMN(AF25)-COLUMN($C25)+1)-(CONFIG!$F21+CONFIG!$G21),0)+1):INDEX(Commandes!$D16:$BK16,,(COLUMN(AF25)-COLUMN($C25)+1)-CONFIG!$G21)),0)</f>
        <v>0</v>
      </c>
      <c r="AG25" s="378">
        <f>IF(AND(ROUND((AG$17-CONFIG!$D$7)/31,0)&gt;=ROUND(CONFIG!$G21,0),CONFIG!$E21&lt;&gt;0),SUM(INDEX(Commandes!$D16:$BK16,,IF((COLUMN(AG25)-COLUMN($C25)+1)&gt;(CONFIG!$F21+CONFIG!$G21),(COLUMN(AG25)-COLUMN($C25)+1)-(CONFIG!$F21+CONFIG!$G21),0)+1):INDEX(Commandes!$D16:$BK16,,(COLUMN(AG25)-COLUMN($C25)+1)-CONFIG!$G21)),0)</f>
        <v>0</v>
      </c>
      <c r="AH25" s="378">
        <f>IF(AND(ROUND((AH$17-CONFIG!$D$7)/31,0)&gt;=ROUND(CONFIG!$G21,0),CONFIG!$E21&lt;&gt;0),SUM(INDEX(Commandes!$D16:$BK16,,IF((COLUMN(AH25)-COLUMN($C25)+1)&gt;(CONFIG!$F21+CONFIG!$G21),(COLUMN(AH25)-COLUMN($C25)+1)-(CONFIG!$F21+CONFIG!$G21),0)+1):INDEX(Commandes!$D16:$BK16,,(COLUMN(AH25)-COLUMN($C25)+1)-CONFIG!$G21)),0)</f>
        <v>0</v>
      </c>
      <c r="AI25" s="378">
        <f>IF(AND(ROUND((AI$17-CONFIG!$D$7)/31,0)&gt;=ROUND(CONFIG!$G21,0),CONFIG!$E21&lt;&gt;0),SUM(INDEX(Commandes!$D16:$BK16,,IF((COLUMN(AI25)-COLUMN($C25)+1)&gt;(CONFIG!$F21+CONFIG!$G21),(COLUMN(AI25)-COLUMN($C25)+1)-(CONFIG!$F21+CONFIG!$G21),0)+1):INDEX(Commandes!$D16:$BK16,,(COLUMN(AI25)-COLUMN($C25)+1)-CONFIG!$G21)),0)</f>
        <v>0</v>
      </c>
      <c r="AJ25" s="378">
        <f>IF(AND(ROUND((AJ$17-CONFIG!$D$7)/31,0)&gt;=ROUND(CONFIG!$G21,0),CONFIG!$E21&lt;&gt;0),SUM(INDEX(Commandes!$D16:$BK16,,IF((COLUMN(AJ25)-COLUMN($C25)+1)&gt;(CONFIG!$F21+CONFIG!$G21),(COLUMN(AJ25)-COLUMN($C25)+1)-(CONFIG!$F21+CONFIG!$G21),0)+1):INDEX(Commandes!$D16:$BK16,,(COLUMN(AJ25)-COLUMN($C25)+1)-CONFIG!$G21)),0)</f>
        <v>0</v>
      </c>
      <c r="AK25" s="378">
        <f>IF(AND(ROUND((AK$17-CONFIG!$D$7)/31,0)&gt;=ROUND(CONFIG!$G21,0),CONFIG!$E21&lt;&gt;0),SUM(INDEX(Commandes!$D16:$BK16,,IF((COLUMN(AK25)-COLUMN($C25)+1)&gt;(CONFIG!$F21+CONFIG!$G21),(COLUMN(AK25)-COLUMN($C25)+1)-(CONFIG!$F21+CONFIG!$G21),0)+1):INDEX(Commandes!$D16:$BK16,,(COLUMN(AK25)-COLUMN($C25)+1)-CONFIG!$G21)),0)</f>
        <v>0</v>
      </c>
      <c r="AL25" s="378">
        <f>IF(AND(ROUND((AL$17-CONFIG!$D$7)/31,0)&gt;=ROUND(CONFIG!$G21,0),CONFIG!$E21&lt;&gt;0),SUM(INDEX(Commandes!$D16:$BK16,,IF((COLUMN(AL25)-COLUMN($C25)+1)&gt;(CONFIG!$F21+CONFIG!$G21),(COLUMN(AL25)-COLUMN($C25)+1)-(CONFIG!$F21+CONFIG!$G21),0)+1):INDEX(Commandes!$D16:$BK16,,(COLUMN(AL25)-COLUMN($C25)+1)-CONFIG!$G21)),0)</f>
        <v>0</v>
      </c>
      <c r="AM25" s="378">
        <f>IF(AND(ROUND((AM$17-CONFIG!$D$7)/31,0)&gt;=ROUND(CONFIG!$G21,0),CONFIG!$E21&lt;&gt;0),SUM(INDEX(Commandes!$D16:$BK16,,IF((COLUMN(AM25)-COLUMN($C25)+1)&gt;(CONFIG!$F21+CONFIG!$G21),(COLUMN(AM25)-COLUMN($C25)+1)-(CONFIG!$F21+CONFIG!$G21),0)+1):INDEX(Commandes!$D16:$BK16,,(COLUMN(AM25)-COLUMN($C25)+1)-CONFIG!$G21)),0)</f>
        <v>0</v>
      </c>
      <c r="AN25" s="378">
        <f>IF(AND(ROUND((AN$17-CONFIG!$D$7)/31,0)&gt;=ROUND(CONFIG!$G21,0),CONFIG!$E21&lt;&gt;0),SUM(INDEX(Commandes!$D16:$BK16,,IF((COLUMN(AN25)-COLUMN($C25)+1)&gt;(CONFIG!$F21+CONFIG!$G21),(COLUMN(AN25)-COLUMN($C25)+1)-(CONFIG!$F21+CONFIG!$G21),0)+1):INDEX(Commandes!$D16:$BK16,,(COLUMN(AN25)-COLUMN($C25)+1)-CONFIG!$G21)),0)</f>
        <v>0</v>
      </c>
      <c r="AO25" s="378">
        <f>IF(AND(ROUND((AO$17-CONFIG!$D$7)/31,0)&gt;=ROUND(CONFIG!$G21,0),CONFIG!$E21&lt;&gt;0),SUM(INDEX(Commandes!$D16:$BK16,,IF((COLUMN(AO25)-COLUMN($C25)+1)&gt;(CONFIG!$F21+CONFIG!$G21),(COLUMN(AO25)-COLUMN($C25)+1)-(CONFIG!$F21+CONFIG!$G21),0)+1):INDEX(Commandes!$D16:$BK16,,(COLUMN(AO25)-COLUMN($C25)+1)-CONFIG!$G21)),0)</f>
        <v>0</v>
      </c>
      <c r="AP25" s="378">
        <f>IF(AND(ROUND((AP$17-CONFIG!$D$7)/31,0)&gt;=ROUND(CONFIG!$G21,0),CONFIG!$E21&lt;&gt;0),SUM(INDEX(Commandes!$D16:$BK16,,IF((COLUMN(AP25)-COLUMN($C25)+1)&gt;(CONFIG!$F21+CONFIG!$G21),(COLUMN(AP25)-COLUMN($C25)+1)-(CONFIG!$F21+CONFIG!$G21),0)+1):INDEX(Commandes!$D16:$BK16,,(COLUMN(AP25)-COLUMN($C25)+1)-CONFIG!$G21)),0)</f>
        <v>0</v>
      </c>
      <c r="AQ25" s="378">
        <f>IF(AND(ROUND((AQ$17-CONFIG!$D$7)/31,0)&gt;=ROUND(CONFIG!$G21,0),CONFIG!$E21&lt;&gt;0),SUM(INDEX(Commandes!$D16:$BK16,,IF((COLUMN(AQ25)-COLUMN($C25)+1)&gt;(CONFIG!$F21+CONFIG!$G21),(COLUMN(AQ25)-COLUMN($C25)+1)-(CONFIG!$F21+CONFIG!$G21),0)+1):INDEX(Commandes!$D16:$BK16,,(COLUMN(AQ25)-COLUMN($C25)+1)-CONFIG!$G21)),0)</f>
        <v>0</v>
      </c>
      <c r="AR25" s="378">
        <f>IF(AND(ROUND((AR$17-CONFIG!$D$7)/31,0)&gt;=ROUND(CONFIG!$G21,0),CONFIG!$E21&lt;&gt;0),SUM(INDEX(Commandes!$D16:$BK16,,IF((COLUMN(AR25)-COLUMN($C25)+1)&gt;(CONFIG!$F21+CONFIG!$G21),(COLUMN(AR25)-COLUMN($C25)+1)-(CONFIG!$F21+CONFIG!$G21),0)+1):INDEX(Commandes!$D16:$BK16,,(COLUMN(AR25)-COLUMN($C25)+1)-CONFIG!$G21)),0)</f>
        <v>0</v>
      </c>
      <c r="AS25" s="378">
        <f>IF(AND(ROUND((AS$17-CONFIG!$D$7)/31,0)&gt;=ROUND(CONFIG!$G21,0),CONFIG!$E21&lt;&gt;0),SUM(INDEX(Commandes!$D16:$BK16,,IF((COLUMN(AS25)-COLUMN($C25)+1)&gt;(CONFIG!$F21+CONFIG!$G21),(COLUMN(AS25)-COLUMN($C25)+1)-(CONFIG!$F21+CONFIG!$G21),0)+1):INDEX(Commandes!$D16:$BK16,,(COLUMN(AS25)-COLUMN($C25)+1)-CONFIG!$G21)),0)</f>
        <v>0</v>
      </c>
      <c r="AT25" s="378">
        <f>IF(AND(ROUND((AT$17-CONFIG!$D$7)/31,0)&gt;=ROUND(CONFIG!$G21,0),CONFIG!$E21&lt;&gt;0),SUM(INDEX(Commandes!$D16:$BK16,,IF((COLUMN(AT25)-COLUMN($C25)+1)&gt;(CONFIG!$F21+CONFIG!$G21),(COLUMN(AT25)-COLUMN($C25)+1)-(CONFIG!$F21+CONFIG!$G21),0)+1):INDEX(Commandes!$D16:$BK16,,(COLUMN(AT25)-COLUMN($C25)+1)-CONFIG!$G21)),0)</f>
        <v>0</v>
      </c>
      <c r="AU25" s="378">
        <f>IF(AND(ROUND((AU$17-CONFIG!$D$7)/31,0)&gt;=ROUND(CONFIG!$G21,0),CONFIG!$E21&lt;&gt;0),SUM(INDEX(Commandes!$D16:$BK16,,IF((COLUMN(AU25)-COLUMN($C25)+1)&gt;(CONFIG!$F21+CONFIG!$G21),(COLUMN(AU25)-COLUMN($C25)+1)-(CONFIG!$F21+CONFIG!$G21),0)+1):INDEX(Commandes!$D16:$BK16,,(COLUMN(AU25)-COLUMN($C25)+1)-CONFIG!$G21)),0)</f>
        <v>0</v>
      </c>
      <c r="AV25" s="378">
        <f>IF(AND(ROUND((AV$17-CONFIG!$D$7)/31,0)&gt;=ROUND(CONFIG!$G21,0),CONFIG!$E21&lt;&gt;0),SUM(INDEX(Commandes!$D16:$BK16,,IF((COLUMN(AV25)-COLUMN($C25)+1)&gt;(CONFIG!$F21+CONFIG!$G21),(COLUMN(AV25)-COLUMN($C25)+1)-(CONFIG!$F21+CONFIG!$G21),0)+1):INDEX(Commandes!$D16:$BK16,,(COLUMN(AV25)-COLUMN($C25)+1)-CONFIG!$G21)),0)</f>
        <v>0</v>
      </c>
      <c r="AW25" s="378">
        <f>IF(AND(ROUND((AW$17-CONFIG!$D$7)/31,0)&gt;=ROUND(CONFIG!$G21,0),CONFIG!$E21&lt;&gt;0),SUM(INDEX(Commandes!$D16:$BK16,,IF((COLUMN(AW25)-COLUMN($C25)+1)&gt;(CONFIG!$F21+CONFIG!$G21),(COLUMN(AW25)-COLUMN($C25)+1)-(CONFIG!$F21+CONFIG!$G21),0)+1):INDEX(Commandes!$D16:$BK16,,(COLUMN(AW25)-COLUMN($C25)+1)-CONFIG!$G21)),0)</f>
        <v>0</v>
      </c>
      <c r="AX25" s="378">
        <f>IF(AND(ROUND((AX$17-CONFIG!$D$7)/31,0)&gt;=ROUND(CONFIG!$G21,0),CONFIG!$E21&lt;&gt;0),SUM(INDEX(Commandes!$D16:$BK16,,IF((COLUMN(AX25)-COLUMN($C25)+1)&gt;(CONFIG!$F21+CONFIG!$G21),(COLUMN(AX25)-COLUMN($C25)+1)-(CONFIG!$F21+CONFIG!$G21),0)+1):INDEX(Commandes!$D16:$BK16,,(COLUMN(AX25)-COLUMN($C25)+1)-CONFIG!$G21)),0)</f>
        <v>0</v>
      </c>
      <c r="AY25" s="378">
        <f>IF(AND(ROUND((AY$17-CONFIG!$D$7)/31,0)&gt;=ROUND(CONFIG!$G21,0),CONFIG!$E21&lt;&gt;0),SUM(INDEX(Commandes!$D16:$BK16,,IF((COLUMN(AY25)-COLUMN($C25)+1)&gt;(CONFIG!$F21+CONFIG!$G21),(COLUMN(AY25)-COLUMN($C25)+1)-(CONFIG!$F21+CONFIG!$G21),0)+1):INDEX(Commandes!$D16:$BK16,,(COLUMN(AY25)-COLUMN($C25)+1)-CONFIG!$G21)),0)</f>
        <v>0</v>
      </c>
      <c r="AZ25" s="378">
        <f>IF(AND(ROUND((AZ$17-CONFIG!$D$7)/31,0)&gt;=ROUND(CONFIG!$G21,0),CONFIG!$E21&lt;&gt;0),SUM(INDEX(Commandes!$D16:$BK16,,IF((COLUMN(AZ25)-COLUMN($C25)+1)&gt;(CONFIG!$F21+CONFIG!$G21),(COLUMN(AZ25)-COLUMN($C25)+1)-(CONFIG!$F21+CONFIG!$G21),0)+1):INDEX(Commandes!$D16:$BK16,,(COLUMN(AZ25)-COLUMN($C25)+1)-CONFIG!$G21)),0)</f>
        <v>0</v>
      </c>
      <c r="BA25" s="378">
        <f>IF(AND(ROUND((BA$17-CONFIG!$D$7)/31,0)&gt;=ROUND(CONFIG!$G21,0),CONFIG!$E21&lt;&gt;0),SUM(INDEX(Commandes!$D16:$BK16,,IF((COLUMN(BA25)-COLUMN($C25)+1)&gt;(CONFIG!$F21+CONFIG!$G21),(COLUMN(BA25)-COLUMN($C25)+1)-(CONFIG!$F21+CONFIG!$G21),0)+1):INDEX(Commandes!$D16:$BK16,,(COLUMN(BA25)-COLUMN($C25)+1)-CONFIG!$G21)),0)</f>
        <v>0</v>
      </c>
      <c r="BB25" s="378">
        <f>IF(AND(ROUND((BB$17-CONFIG!$D$7)/31,0)&gt;=ROUND(CONFIG!$G21,0),CONFIG!$E21&lt;&gt;0),SUM(INDEX(Commandes!$D16:$BK16,,IF((COLUMN(BB25)-COLUMN($C25)+1)&gt;(CONFIG!$F21+CONFIG!$G21),(COLUMN(BB25)-COLUMN($C25)+1)-(CONFIG!$F21+CONFIG!$G21),0)+1):INDEX(Commandes!$D16:$BK16,,(COLUMN(BB25)-COLUMN($C25)+1)-CONFIG!$G21)),0)</f>
        <v>0</v>
      </c>
      <c r="BC25" s="378">
        <f>IF(AND(ROUND((BC$17-CONFIG!$D$7)/31,0)&gt;=ROUND(CONFIG!$G21,0),CONFIG!$E21&lt;&gt;0),SUM(INDEX(Commandes!$D16:$BK16,,IF((COLUMN(BC25)-COLUMN($C25)+1)&gt;(CONFIG!$F21+CONFIG!$G21),(COLUMN(BC25)-COLUMN($C25)+1)-(CONFIG!$F21+CONFIG!$G21),0)+1):INDEX(Commandes!$D16:$BK16,,(COLUMN(BC25)-COLUMN($C25)+1)-CONFIG!$G21)),0)</f>
        <v>0</v>
      </c>
      <c r="BD25" s="378">
        <f>IF(AND(ROUND((BD$17-CONFIG!$D$7)/31,0)&gt;=ROUND(CONFIG!$G21,0),CONFIG!$E21&lt;&gt;0),SUM(INDEX(Commandes!$D16:$BK16,,IF((COLUMN(BD25)-COLUMN($C25)+1)&gt;(CONFIG!$F21+CONFIG!$G21),(COLUMN(BD25)-COLUMN($C25)+1)-(CONFIG!$F21+CONFIG!$G21),0)+1):INDEX(Commandes!$D16:$BK16,,(COLUMN(BD25)-COLUMN($C25)+1)-CONFIG!$G21)),0)</f>
        <v>0</v>
      </c>
      <c r="BE25" s="378">
        <f>IF(AND(ROUND((BE$17-CONFIG!$D$7)/31,0)&gt;=ROUND(CONFIG!$G21,0),CONFIG!$E21&lt;&gt;0),SUM(INDEX(Commandes!$D16:$BK16,,IF((COLUMN(BE25)-COLUMN($C25)+1)&gt;(CONFIG!$F21+CONFIG!$G21),(COLUMN(BE25)-COLUMN($C25)+1)-(CONFIG!$F21+CONFIG!$G21),0)+1):INDEX(Commandes!$D16:$BK16,,(COLUMN(BE25)-COLUMN($C25)+1)-CONFIG!$G21)),0)</f>
        <v>0</v>
      </c>
      <c r="BF25" s="378">
        <f>IF(AND(ROUND((BF$17-CONFIG!$D$7)/31,0)&gt;=ROUND(CONFIG!$G21,0),CONFIG!$E21&lt;&gt;0),SUM(INDEX(Commandes!$D16:$BK16,,IF((COLUMN(BF25)-COLUMN($C25)+1)&gt;(CONFIG!$F21+CONFIG!$G21),(COLUMN(BF25)-COLUMN($C25)+1)-(CONFIG!$F21+CONFIG!$G21),0)+1):INDEX(Commandes!$D16:$BK16,,(COLUMN(BF25)-COLUMN($C25)+1)-CONFIG!$G21)),0)</f>
        <v>0</v>
      </c>
      <c r="BG25" s="378">
        <f>IF(AND(ROUND((BG$17-CONFIG!$D$7)/31,0)&gt;=ROUND(CONFIG!$G21,0),CONFIG!$E21&lt;&gt;0),SUM(INDEX(Commandes!$D16:$BK16,,IF((COLUMN(BG25)-COLUMN($C25)+1)&gt;(CONFIG!$F21+CONFIG!$G21),(COLUMN(BG25)-COLUMN($C25)+1)-(CONFIG!$F21+CONFIG!$G21),0)+1):INDEX(Commandes!$D16:$BK16,,(COLUMN(BG25)-COLUMN($C25)+1)-CONFIG!$G21)),0)</f>
        <v>0</v>
      </c>
      <c r="BH25" s="378">
        <f>IF(AND(ROUND((BH$17-CONFIG!$D$7)/31,0)&gt;=ROUND(CONFIG!$G21,0),CONFIG!$E21&lt;&gt;0),SUM(INDEX(Commandes!$D16:$BK16,,IF((COLUMN(BH25)-COLUMN($C25)+1)&gt;(CONFIG!$F21+CONFIG!$G21),(COLUMN(BH25)-COLUMN($C25)+1)-(CONFIG!$F21+CONFIG!$G21),0)+1):INDEX(Commandes!$D16:$BK16,,(COLUMN(BH25)-COLUMN($C25)+1)-CONFIG!$G21)),0)</f>
        <v>0</v>
      </c>
      <c r="BI25" s="378">
        <f>IF(AND(ROUND((BI$17-CONFIG!$D$7)/31,0)&gt;=ROUND(CONFIG!$G21,0),CONFIG!$E21&lt;&gt;0),SUM(INDEX(Commandes!$D16:$BK16,,IF((COLUMN(BI25)-COLUMN($C25)+1)&gt;(CONFIG!$F21+CONFIG!$G21),(COLUMN(BI25)-COLUMN($C25)+1)-(CONFIG!$F21+CONFIG!$G21),0)+1):INDEX(Commandes!$D16:$BK16,,(COLUMN(BI25)-COLUMN($C25)+1)-CONFIG!$G21)),0)</f>
        <v>0</v>
      </c>
      <c r="BJ25" s="378">
        <f>IF(AND(ROUND((BJ$17-CONFIG!$D$7)/31,0)&gt;=ROUND(CONFIG!$G21,0),CONFIG!$E21&lt;&gt;0),SUM(INDEX(Commandes!$D16:$BK16,,IF((COLUMN(BJ25)-COLUMN($C25)+1)&gt;(CONFIG!$F21+CONFIG!$G21),(COLUMN(BJ25)-COLUMN($C25)+1)-(CONFIG!$F21+CONFIG!$G21),0)+1):INDEX(Commandes!$D16:$BK16,,(COLUMN(BJ25)-COLUMN($C25)+1)-CONFIG!$G21)),0)</f>
        <v>0</v>
      </c>
    </row>
    <row r="27" spans="2:62" ht="30">
      <c r="B27" s="104" t="s">
        <v>209</v>
      </c>
      <c r="C27" s="11"/>
      <c r="E27" s="87"/>
    </row>
    <row r="29" spans="2:62">
      <c r="B29" s="25"/>
      <c r="C29" s="473" t="s">
        <v>18</v>
      </c>
      <c r="D29" s="473"/>
      <c r="E29" s="473"/>
      <c r="F29" s="473"/>
      <c r="G29" s="473"/>
      <c r="H29" s="473"/>
      <c r="I29" s="473"/>
      <c r="J29" s="473"/>
      <c r="K29" s="473"/>
      <c r="L29" s="473"/>
      <c r="M29" s="473"/>
      <c r="N29" s="473"/>
      <c r="O29" s="473" t="s">
        <v>19</v>
      </c>
      <c r="P29" s="473"/>
      <c r="Q29" s="473"/>
      <c r="R29" s="473"/>
      <c r="S29" s="473"/>
      <c r="T29" s="473"/>
      <c r="U29" s="473"/>
      <c r="V29" s="473"/>
      <c r="W29" s="473"/>
      <c r="X29" s="473"/>
      <c r="Y29" s="473"/>
      <c r="Z29" s="473"/>
      <c r="AA29" s="473" t="s">
        <v>20</v>
      </c>
      <c r="AB29" s="473"/>
      <c r="AC29" s="473"/>
      <c r="AD29" s="473"/>
      <c r="AE29" s="473"/>
      <c r="AF29" s="473"/>
      <c r="AG29" s="473"/>
      <c r="AH29" s="473"/>
      <c r="AI29" s="473"/>
      <c r="AJ29" s="473"/>
      <c r="AK29" s="473"/>
      <c r="AL29" s="473"/>
      <c r="AM29" s="475" t="s">
        <v>32</v>
      </c>
      <c r="AN29" s="476"/>
      <c r="AO29" s="476"/>
      <c r="AP29" s="476"/>
      <c r="AQ29" s="476"/>
      <c r="AR29" s="476"/>
      <c r="AS29" s="476"/>
      <c r="AT29" s="476"/>
      <c r="AU29" s="476"/>
      <c r="AV29" s="476"/>
      <c r="AW29" s="476"/>
      <c r="AX29" s="477"/>
      <c r="AY29" s="473" t="s">
        <v>33</v>
      </c>
      <c r="AZ29" s="473"/>
      <c r="BA29" s="473"/>
      <c r="BB29" s="473"/>
      <c r="BC29" s="473"/>
      <c r="BD29" s="473"/>
      <c r="BE29" s="473"/>
      <c r="BF29" s="473"/>
      <c r="BG29" s="473"/>
      <c r="BH29" s="473"/>
      <c r="BI29" s="473"/>
      <c r="BJ29" s="473"/>
    </row>
    <row r="30" spans="2:62">
      <c r="B30" s="78" t="s">
        <v>55</v>
      </c>
      <c r="C30" s="18">
        <f>CONFIG!$D$7</f>
        <v>41640</v>
      </c>
      <c r="D30" s="18">
        <f>DATE(YEAR(C30),MONTH(C30)+1,DAY(C30))</f>
        <v>41671</v>
      </c>
      <c r="E30" s="18">
        <f t="shared" ref="E30:BJ30" si="1">DATE(YEAR(D30),MONTH(D30)+1,DAY(D30))</f>
        <v>41699</v>
      </c>
      <c r="F30" s="18">
        <f t="shared" si="1"/>
        <v>41730</v>
      </c>
      <c r="G30" s="18">
        <f t="shared" si="1"/>
        <v>41760</v>
      </c>
      <c r="H30" s="18">
        <f t="shared" si="1"/>
        <v>41791</v>
      </c>
      <c r="I30" s="18">
        <f t="shared" si="1"/>
        <v>41821</v>
      </c>
      <c r="J30" s="18">
        <f t="shared" si="1"/>
        <v>41852</v>
      </c>
      <c r="K30" s="18">
        <f t="shared" si="1"/>
        <v>41883</v>
      </c>
      <c r="L30" s="18">
        <f t="shared" si="1"/>
        <v>41913</v>
      </c>
      <c r="M30" s="18">
        <f t="shared" si="1"/>
        <v>41944</v>
      </c>
      <c r="N30" s="18">
        <f t="shared" si="1"/>
        <v>41974</v>
      </c>
      <c r="O30" s="18">
        <f t="shared" si="1"/>
        <v>42005</v>
      </c>
      <c r="P30" s="18">
        <f t="shared" si="1"/>
        <v>42036</v>
      </c>
      <c r="Q30" s="18">
        <f t="shared" si="1"/>
        <v>42064</v>
      </c>
      <c r="R30" s="18">
        <f t="shared" si="1"/>
        <v>42095</v>
      </c>
      <c r="S30" s="18">
        <f t="shared" si="1"/>
        <v>42125</v>
      </c>
      <c r="T30" s="18">
        <f t="shared" si="1"/>
        <v>42156</v>
      </c>
      <c r="U30" s="18">
        <f t="shared" si="1"/>
        <v>42186</v>
      </c>
      <c r="V30" s="18">
        <f t="shared" si="1"/>
        <v>42217</v>
      </c>
      <c r="W30" s="18">
        <f t="shared" si="1"/>
        <v>42248</v>
      </c>
      <c r="X30" s="18">
        <f t="shared" si="1"/>
        <v>42278</v>
      </c>
      <c r="Y30" s="18">
        <f t="shared" si="1"/>
        <v>42309</v>
      </c>
      <c r="Z30" s="18">
        <f t="shared" si="1"/>
        <v>42339</v>
      </c>
      <c r="AA30" s="18">
        <f t="shared" si="1"/>
        <v>42370</v>
      </c>
      <c r="AB30" s="18">
        <f t="shared" si="1"/>
        <v>42401</v>
      </c>
      <c r="AC30" s="18">
        <f t="shared" si="1"/>
        <v>42430</v>
      </c>
      <c r="AD30" s="18">
        <f t="shared" si="1"/>
        <v>42461</v>
      </c>
      <c r="AE30" s="18">
        <f t="shared" si="1"/>
        <v>42491</v>
      </c>
      <c r="AF30" s="18">
        <f t="shared" si="1"/>
        <v>42522</v>
      </c>
      <c r="AG30" s="18">
        <f t="shared" si="1"/>
        <v>42552</v>
      </c>
      <c r="AH30" s="18">
        <f t="shared" si="1"/>
        <v>42583</v>
      </c>
      <c r="AI30" s="18">
        <f t="shared" si="1"/>
        <v>42614</v>
      </c>
      <c r="AJ30" s="18">
        <f t="shared" si="1"/>
        <v>42644</v>
      </c>
      <c r="AK30" s="18">
        <f t="shared" si="1"/>
        <v>42675</v>
      </c>
      <c r="AL30" s="18">
        <f t="shared" si="1"/>
        <v>42705</v>
      </c>
      <c r="AM30" s="18">
        <f t="shared" si="1"/>
        <v>42736</v>
      </c>
      <c r="AN30" s="18">
        <f t="shared" si="1"/>
        <v>42767</v>
      </c>
      <c r="AO30" s="18">
        <f t="shared" si="1"/>
        <v>42795</v>
      </c>
      <c r="AP30" s="18">
        <f t="shared" si="1"/>
        <v>42826</v>
      </c>
      <c r="AQ30" s="18">
        <f t="shared" si="1"/>
        <v>42856</v>
      </c>
      <c r="AR30" s="18">
        <f t="shared" si="1"/>
        <v>42887</v>
      </c>
      <c r="AS30" s="18">
        <f t="shared" si="1"/>
        <v>42917</v>
      </c>
      <c r="AT30" s="18">
        <f t="shared" si="1"/>
        <v>42948</v>
      </c>
      <c r="AU30" s="18">
        <f t="shared" si="1"/>
        <v>42979</v>
      </c>
      <c r="AV30" s="18">
        <f t="shared" si="1"/>
        <v>43009</v>
      </c>
      <c r="AW30" s="18">
        <f t="shared" si="1"/>
        <v>43040</v>
      </c>
      <c r="AX30" s="18">
        <f t="shared" si="1"/>
        <v>43070</v>
      </c>
      <c r="AY30" s="18">
        <f t="shared" si="1"/>
        <v>43101</v>
      </c>
      <c r="AZ30" s="18">
        <f t="shared" si="1"/>
        <v>43132</v>
      </c>
      <c r="BA30" s="18">
        <f t="shared" si="1"/>
        <v>43160</v>
      </c>
      <c r="BB30" s="18">
        <f t="shared" si="1"/>
        <v>43191</v>
      </c>
      <c r="BC30" s="18">
        <f t="shared" si="1"/>
        <v>43221</v>
      </c>
      <c r="BD30" s="18">
        <f t="shared" si="1"/>
        <v>43252</v>
      </c>
      <c r="BE30" s="18">
        <f t="shared" si="1"/>
        <v>43282</v>
      </c>
      <c r="BF30" s="18">
        <f t="shared" si="1"/>
        <v>43313</v>
      </c>
      <c r="BG30" s="18">
        <f t="shared" si="1"/>
        <v>43344</v>
      </c>
      <c r="BH30" s="18">
        <f t="shared" si="1"/>
        <v>43374</v>
      </c>
      <c r="BI30" s="18">
        <f t="shared" si="1"/>
        <v>43405</v>
      </c>
      <c r="BJ30" s="18">
        <f t="shared" si="1"/>
        <v>43435</v>
      </c>
    </row>
    <row r="31" spans="2:62">
      <c r="B31" s="310" t="str">
        <f>CONFIG!$C$14</f>
        <v>Activité / Projet 1</v>
      </c>
      <c r="C31" s="341">
        <f>((CONFIG!$I14*Commandes!D9)+IF(ROUND((C$30-CONFIG!$D$7)/31,0)&gt;=ROUND(CONFIG!$G14/2+CONFIG!$H14,0),INDEX(Commandes!$D9:$BK9,,COLUMN(C$30)-COLUMN($C$30)+1-ROUND(CONFIG!$G14/2+CONFIG!$H14,0)),0)*CONFIG!$J14+IF(ROUND((C$30-CONFIG!$D$7)/31,0)&gt;=(CONFIG!$G14+CONFIG!$H14),INDEX(Commandes!$D9:$BK9,,COLUMN(C$30)-COLUMN($C$30)+1-(CONFIG!$G14+CONFIG!$H14)),0)*CONFIG!$K14)*CONFIG!$D14</f>
        <v>0</v>
      </c>
      <c r="D31" s="341">
        <f>((CONFIG!$I14*Commandes!E9)+IF(ROUND((D$30-CONFIG!$D$7)/31,0)&gt;=ROUND(CONFIG!$G14/2+CONFIG!$H14,0),INDEX(Commandes!$D9:$BK9,,COLUMN(D$30)-COLUMN($C$30)+1-ROUND(CONFIG!$G14/2+CONFIG!$H14,0)),0)*CONFIG!$J14+IF(ROUND((D$30-CONFIG!$D$7)/31,0)&gt;=(CONFIG!$G14+CONFIG!$H14),INDEX(Commandes!$D9:$BK9,,COLUMN(D$30)-COLUMN($C$30)+1-(CONFIG!$G14+CONFIG!$H14)),0)*CONFIG!$K14)*CONFIG!$D14</f>
        <v>0</v>
      </c>
      <c r="E31" s="341">
        <f>((CONFIG!$I14*Commandes!F9)+IF(ROUND((E$30-CONFIG!$D$7)/31,0)&gt;=ROUND(CONFIG!$G14/2+CONFIG!$H14,0),INDEX(Commandes!$D9:$BK9,,COLUMN(E$30)-COLUMN($C$30)+1-ROUND(CONFIG!$G14/2+CONFIG!$H14,0)),0)*CONFIG!$J14+IF(ROUND((E$30-CONFIG!$D$7)/31,0)&gt;=(CONFIG!$G14+CONFIG!$H14),INDEX(Commandes!$D9:$BK9,,COLUMN(E$30)-COLUMN($C$30)+1-(CONFIG!$G14+CONFIG!$H14)),0)*CONFIG!$K14)*CONFIG!$D14</f>
        <v>0</v>
      </c>
      <c r="F31" s="341">
        <f>((CONFIG!$I14*Commandes!G9)+IF(ROUND((F$30-CONFIG!$D$7)/31,0)&gt;=ROUND(CONFIG!$G14/2+CONFIG!$H14,0),INDEX(Commandes!$D9:$BK9,,COLUMN(F$30)-COLUMN($C$30)+1-ROUND(CONFIG!$G14/2+CONFIG!$H14,0)),0)*CONFIG!$J14+IF(ROUND((F$30-CONFIG!$D$7)/31,0)&gt;=(CONFIG!$G14+CONFIG!$H14),INDEX(Commandes!$D9:$BK9,,COLUMN(F$30)-COLUMN($C$30)+1-(CONFIG!$G14+CONFIG!$H14)),0)*CONFIG!$K14)*CONFIG!$D14</f>
        <v>0</v>
      </c>
      <c r="G31" s="341">
        <f>((CONFIG!$I14*Commandes!H9)+IF(ROUND((G$30-CONFIG!$D$7)/31,0)&gt;=ROUND(CONFIG!$G14/2+CONFIG!$H14,0),INDEX(Commandes!$D9:$BK9,,COLUMN(G$30)-COLUMN($C$30)+1-ROUND(CONFIG!$G14/2+CONFIG!$H14,0)),0)*CONFIG!$J14+IF(ROUND((G$30-CONFIG!$D$7)/31,0)&gt;=(CONFIG!$G14+CONFIG!$H14),INDEX(Commandes!$D9:$BK9,,COLUMN(G$30)-COLUMN($C$30)+1-(CONFIG!$G14+CONFIG!$H14)),0)*CONFIG!$K14)*CONFIG!$D14</f>
        <v>0</v>
      </c>
      <c r="H31" s="341">
        <f>((CONFIG!$I14*Commandes!I9)+IF(ROUND((H$30-CONFIG!$D$7)/31,0)&gt;=ROUND(CONFIG!$G14/2+CONFIG!$H14,0),INDEX(Commandes!$D9:$BK9,,COLUMN(H$30)-COLUMN($C$30)+1-ROUND(CONFIG!$G14/2+CONFIG!$H14,0)),0)*CONFIG!$J14+IF(ROUND((H$30-CONFIG!$D$7)/31,0)&gt;=(CONFIG!$G14+CONFIG!$H14),INDEX(Commandes!$D9:$BK9,,COLUMN(H$30)-COLUMN($C$30)+1-(CONFIG!$G14+CONFIG!$H14)),0)*CONFIG!$K14)*CONFIG!$D14</f>
        <v>0</v>
      </c>
      <c r="I31" s="341">
        <f>((CONFIG!$I14*Commandes!J9)+IF(ROUND((I$30-CONFIG!$D$7)/31,0)&gt;=ROUND(CONFIG!$G14/2+CONFIG!$H14,0),INDEX(Commandes!$D9:$BK9,,COLUMN(I$30)-COLUMN($C$30)+1-ROUND(CONFIG!$G14/2+CONFIG!$H14,0)),0)*CONFIG!$J14+IF(ROUND((I$30-CONFIG!$D$7)/31,0)&gt;=(CONFIG!$G14+CONFIG!$H14),INDEX(Commandes!$D9:$BK9,,COLUMN(I$30)-COLUMN($C$30)+1-(CONFIG!$G14+CONFIG!$H14)),0)*CONFIG!$K14)*CONFIG!$D14</f>
        <v>0</v>
      </c>
      <c r="J31" s="341">
        <f>((CONFIG!$I14*Commandes!K9)+IF(ROUND((J$30-CONFIG!$D$7)/31,0)&gt;=ROUND(CONFIG!$G14/2+CONFIG!$H14,0),INDEX(Commandes!$D9:$BK9,,COLUMN(J$30)-COLUMN($C$30)+1-ROUND(CONFIG!$G14/2+CONFIG!$H14,0)),0)*CONFIG!$J14+IF(ROUND((J$30-CONFIG!$D$7)/31,0)&gt;=(CONFIG!$G14+CONFIG!$H14),INDEX(Commandes!$D9:$BK9,,COLUMN(J$30)-COLUMN($C$30)+1-(CONFIG!$G14+CONFIG!$H14)),0)*CONFIG!$K14)*CONFIG!$D14</f>
        <v>0</v>
      </c>
      <c r="K31" s="341">
        <f>((CONFIG!$I14*Commandes!L9)+IF(ROUND((K$30-CONFIG!$D$7)/31,0)&gt;=ROUND(CONFIG!$G14/2+CONFIG!$H14,0),INDEX(Commandes!$D9:$BK9,,COLUMN(K$30)-COLUMN($C$30)+1-ROUND(CONFIG!$G14/2+CONFIG!$H14,0)),0)*CONFIG!$J14+IF(ROUND((K$30-CONFIG!$D$7)/31,0)&gt;=(CONFIG!$G14+CONFIG!$H14),INDEX(Commandes!$D9:$BK9,,COLUMN(K$30)-COLUMN($C$30)+1-(CONFIG!$G14+CONFIG!$H14)),0)*CONFIG!$K14)*CONFIG!$D14</f>
        <v>0</v>
      </c>
      <c r="L31" s="341">
        <f>((CONFIG!$I14*Commandes!M9)+IF(ROUND((L$30-CONFIG!$D$7)/31,0)&gt;=ROUND(CONFIG!$G14/2+CONFIG!$H14,0),INDEX(Commandes!$D9:$BK9,,COLUMN(L$30)-COLUMN($C$30)+1-ROUND(CONFIG!$G14/2+CONFIG!$H14,0)),0)*CONFIG!$J14+IF(ROUND((L$30-CONFIG!$D$7)/31,0)&gt;=(CONFIG!$G14+CONFIG!$H14),INDEX(Commandes!$D9:$BK9,,COLUMN(L$30)-COLUMN($C$30)+1-(CONFIG!$G14+CONFIG!$H14)),0)*CONFIG!$K14)*CONFIG!$D14</f>
        <v>0</v>
      </c>
      <c r="M31" s="341">
        <f>((CONFIG!$I14*Commandes!N9)+IF(ROUND((M$30-CONFIG!$D$7)/31,0)&gt;=ROUND(CONFIG!$G14/2+CONFIG!$H14,0),INDEX(Commandes!$D9:$BK9,,COLUMN(M$30)-COLUMN($C$30)+1-ROUND(CONFIG!$G14/2+CONFIG!$H14,0)),0)*CONFIG!$J14+IF(ROUND((M$30-CONFIG!$D$7)/31,0)&gt;=(CONFIG!$G14+CONFIG!$H14),INDEX(Commandes!$D9:$BK9,,COLUMN(M$30)-COLUMN($C$30)+1-(CONFIG!$G14+CONFIG!$H14)),0)*CONFIG!$K14)*CONFIG!$D14</f>
        <v>0</v>
      </c>
      <c r="N31" s="341">
        <f>((CONFIG!$I14*Commandes!O9)+IF(ROUND((N$30-CONFIG!$D$7)/31,0)&gt;=ROUND(CONFIG!$G14/2+CONFIG!$H14,0),INDEX(Commandes!$D9:$BK9,,COLUMN(N$30)-COLUMN($C$30)+1-ROUND(CONFIG!$G14/2+CONFIG!$H14,0)),0)*CONFIG!$J14+IF(ROUND((N$30-CONFIG!$D$7)/31,0)&gt;=(CONFIG!$G14+CONFIG!$H14),INDEX(Commandes!$D9:$BK9,,COLUMN(N$30)-COLUMN($C$30)+1-(CONFIG!$G14+CONFIG!$H14)),0)*CONFIG!$K14)*CONFIG!$D14</f>
        <v>0</v>
      </c>
      <c r="O31" s="341">
        <f>((CONFIG!$I14*Commandes!P9)+IF(ROUND((O$30-CONFIG!$D$7)/31,0)&gt;=ROUND(CONFIG!$G14/2+CONFIG!$H14,0),INDEX(Commandes!$D9:$BK9,,COLUMN(O$30)-COLUMN($C$30)+1-ROUND(CONFIG!$G14/2+CONFIG!$H14,0)),0)*CONFIG!$J14+IF(ROUND((O$30-CONFIG!$D$7)/31,0)&gt;=(CONFIG!$G14+CONFIG!$H14),INDEX(Commandes!$D9:$BK9,,COLUMN(O$30)-COLUMN($C$30)+1-(CONFIG!$G14+CONFIG!$H14)),0)*CONFIG!$K14)*'Commandes - Calculs Auto'!$C7</f>
        <v>0</v>
      </c>
      <c r="P31" s="341">
        <f>((CONFIG!$I14*Commandes!Q9)+IF(ROUND((P$30-CONFIG!$D$7)/31,0)&gt;=ROUND(CONFIG!$G14/2+CONFIG!$H14,0),INDEX(Commandes!$D9:$BK9,,COLUMN(P$30)-COLUMN($C$30)+1-ROUND(CONFIG!$G14/2+CONFIG!$H14,0)),0)*CONFIG!$J14+IF(ROUND((P$30-CONFIG!$D$7)/31,0)&gt;=(CONFIG!$G14+CONFIG!$H14),INDEX(Commandes!$D9:$BK9,,COLUMN(P$30)-COLUMN($C$30)+1-(CONFIG!$G14+CONFIG!$H14)),0)*CONFIG!$K14)*'Commandes - Calculs Auto'!$C7</f>
        <v>0</v>
      </c>
      <c r="Q31" s="341">
        <f>((CONFIG!$I14*Commandes!R9)+IF(ROUND((Q$30-CONFIG!$D$7)/31,0)&gt;=ROUND(CONFIG!$G14/2+CONFIG!$H14,0),INDEX(Commandes!$D9:$BK9,,COLUMN(Q$30)-COLUMN($C$30)+1-ROUND(CONFIG!$G14/2+CONFIG!$H14,0)),0)*CONFIG!$J14+IF(ROUND((Q$30-CONFIG!$D$7)/31,0)&gt;=(CONFIG!$G14+CONFIG!$H14),INDEX(Commandes!$D9:$BK9,,COLUMN(Q$30)-COLUMN($C$30)+1-(CONFIG!$G14+CONFIG!$H14)),0)*CONFIG!$K14)*'Commandes - Calculs Auto'!$C7</f>
        <v>0</v>
      </c>
      <c r="R31" s="341">
        <f>((CONFIG!$I14*Commandes!S9)+IF(ROUND((R$30-CONFIG!$D$7)/31,0)&gt;=ROUND(CONFIG!$G14/2+CONFIG!$H14,0),INDEX(Commandes!$D9:$BK9,,COLUMN(R$30)-COLUMN($C$30)+1-ROUND(CONFIG!$G14/2+CONFIG!$H14,0)),0)*CONFIG!$J14+IF(ROUND((R$30-CONFIG!$D$7)/31,0)&gt;=(CONFIG!$G14+CONFIG!$H14),INDEX(Commandes!$D9:$BK9,,COLUMN(R$30)-COLUMN($C$30)+1-(CONFIG!$G14+CONFIG!$H14)),0)*CONFIG!$K14)*'Commandes - Calculs Auto'!$C7</f>
        <v>0</v>
      </c>
      <c r="S31" s="341">
        <f>((CONFIG!$I14*Commandes!T9)+IF(ROUND((S$30-CONFIG!$D$7)/31,0)&gt;=ROUND(CONFIG!$G14/2+CONFIG!$H14,0),INDEX(Commandes!$D9:$BK9,,COLUMN(S$30)-COLUMN($C$30)+1-ROUND(CONFIG!$G14/2+CONFIG!$H14,0)),0)*CONFIG!$J14+IF(ROUND((S$30-CONFIG!$D$7)/31,0)&gt;=(CONFIG!$G14+CONFIG!$H14),INDEX(Commandes!$D9:$BK9,,COLUMN(S$30)-COLUMN($C$30)+1-(CONFIG!$G14+CONFIG!$H14)),0)*CONFIG!$K14)*'Commandes - Calculs Auto'!$C7</f>
        <v>0</v>
      </c>
      <c r="T31" s="341">
        <f>((CONFIG!$I14*Commandes!U9)+IF(ROUND((T$30-CONFIG!$D$7)/31,0)&gt;=ROUND(CONFIG!$G14/2+CONFIG!$H14,0),INDEX(Commandes!$D9:$BK9,,COLUMN(T$30)-COLUMN($C$30)+1-ROUND(CONFIG!$G14/2+CONFIG!$H14,0)),0)*CONFIG!$J14+IF(ROUND((T$30-CONFIG!$D$7)/31,0)&gt;=(CONFIG!$G14+CONFIG!$H14),INDEX(Commandes!$D9:$BK9,,COLUMN(T$30)-COLUMN($C$30)+1-(CONFIG!$G14+CONFIG!$H14)),0)*CONFIG!$K14)*'Commandes - Calculs Auto'!$C7</f>
        <v>0</v>
      </c>
      <c r="U31" s="341">
        <f>((CONFIG!$I14*Commandes!V9)+IF(ROUND((U$30-CONFIG!$D$7)/31,0)&gt;=ROUND(CONFIG!$G14/2+CONFIG!$H14,0),INDEX(Commandes!$D9:$BK9,,COLUMN(U$30)-COLUMN($C$30)+1-ROUND(CONFIG!$G14/2+CONFIG!$H14,0)),0)*CONFIG!$J14+IF(ROUND((U$30-CONFIG!$D$7)/31,0)&gt;=(CONFIG!$G14+CONFIG!$H14),INDEX(Commandes!$D9:$BK9,,COLUMN(U$30)-COLUMN($C$30)+1-(CONFIG!$G14+CONFIG!$H14)),0)*CONFIG!$K14)*'Commandes - Calculs Auto'!$C7</f>
        <v>0</v>
      </c>
      <c r="V31" s="341">
        <f>((CONFIG!$I14*Commandes!W9)+IF(ROUND((V$30-CONFIG!$D$7)/31,0)&gt;=ROUND(CONFIG!$G14/2+CONFIG!$H14,0),INDEX(Commandes!$D9:$BK9,,COLUMN(V$30)-COLUMN($C$30)+1-ROUND(CONFIG!$G14/2+CONFIG!$H14,0)),0)*CONFIG!$J14+IF(ROUND((V$30-CONFIG!$D$7)/31,0)&gt;=(CONFIG!$G14+CONFIG!$H14),INDEX(Commandes!$D9:$BK9,,COLUMN(V$30)-COLUMN($C$30)+1-(CONFIG!$G14+CONFIG!$H14)),0)*CONFIG!$K14)*'Commandes - Calculs Auto'!$C7</f>
        <v>0</v>
      </c>
      <c r="W31" s="341">
        <f>((CONFIG!$I14*Commandes!X9)+IF(ROUND((W$30-CONFIG!$D$7)/31,0)&gt;=ROUND(CONFIG!$G14/2+CONFIG!$H14,0),INDEX(Commandes!$D9:$BK9,,COLUMN(W$30)-COLUMN($C$30)+1-ROUND(CONFIG!$G14/2+CONFIG!$H14,0)),0)*CONFIG!$J14+IF(ROUND((W$30-CONFIG!$D$7)/31,0)&gt;=(CONFIG!$G14+CONFIG!$H14),INDEX(Commandes!$D9:$BK9,,COLUMN(W$30)-COLUMN($C$30)+1-(CONFIG!$G14+CONFIG!$H14)),0)*CONFIG!$K14)*'Commandes - Calculs Auto'!$C7</f>
        <v>0</v>
      </c>
      <c r="X31" s="341">
        <f>((CONFIG!$I14*Commandes!Y9)+IF(ROUND((X$30-CONFIG!$D$7)/31,0)&gt;=ROUND(CONFIG!$G14/2+CONFIG!$H14,0),INDEX(Commandes!$D9:$BK9,,COLUMN(X$30)-COLUMN($C$30)+1-ROUND(CONFIG!$G14/2+CONFIG!$H14,0)),0)*CONFIG!$J14+IF(ROUND((X$30-CONFIG!$D$7)/31,0)&gt;=(CONFIG!$G14+CONFIG!$H14),INDEX(Commandes!$D9:$BK9,,COLUMN(X$30)-COLUMN($C$30)+1-(CONFIG!$G14+CONFIG!$H14)),0)*CONFIG!$K14)*'Commandes - Calculs Auto'!$C7</f>
        <v>0</v>
      </c>
      <c r="Y31" s="341">
        <f>((CONFIG!$I14*Commandes!Z9)+IF(ROUND((Y$30-CONFIG!$D$7)/31,0)&gt;=ROUND(CONFIG!$G14/2+CONFIG!$H14,0),INDEX(Commandes!$D9:$BK9,,COLUMN(Y$30)-COLUMN($C$30)+1-ROUND(CONFIG!$G14/2+CONFIG!$H14,0)),0)*CONFIG!$J14+IF(ROUND((Y$30-CONFIG!$D$7)/31,0)&gt;=(CONFIG!$G14+CONFIG!$H14),INDEX(Commandes!$D9:$BK9,,COLUMN(Y$30)-COLUMN($C$30)+1-(CONFIG!$G14+CONFIG!$H14)),0)*CONFIG!$K14)*'Commandes - Calculs Auto'!$C7</f>
        <v>0</v>
      </c>
      <c r="Z31" s="341">
        <f>((CONFIG!$I14*Commandes!AA9)+IF(ROUND((Z$30-CONFIG!$D$7)/31,0)&gt;=ROUND(CONFIG!$G14/2+CONFIG!$H14,0),INDEX(Commandes!$D9:$BK9,,COLUMN(Z$30)-COLUMN($C$30)+1-ROUND(CONFIG!$G14/2+CONFIG!$H14,0)),0)*CONFIG!$J14+IF(ROUND((Z$30-CONFIG!$D$7)/31,0)&gt;=(CONFIG!$G14+CONFIG!$H14),INDEX(Commandes!$D9:$BK9,,COLUMN(Z$30)-COLUMN($C$30)+1-(CONFIG!$G14+CONFIG!$H14)),0)*CONFIG!$K14)*'Commandes - Calculs Auto'!$C7</f>
        <v>0</v>
      </c>
      <c r="AA31" s="341">
        <f>((CONFIG!$I14*Commandes!AB9)+IF(ROUND((AA$30-CONFIG!$D$7)/31,0)&gt;=ROUND(CONFIG!$G14/2+CONFIG!$H14,0),INDEX(Commandes!$D9:$BK9,,COLUMN(AA$30)-COLUMN($C$30)+1-ROUND(CONFIG!$G14/2+CONFIG!$H14,0)),0)*CONFIG!$J14+IF(ROUND((AA$30-CONFIG!$D$7)/31,0)&gt;=(CONFIG!$G14+CONFIG!$H14),INDEX(Commandes!$D9:$BK9,,COLUMN(AA$30)-COLUMN($C$30)+1-(CONFIG!$G14+CONFIG!$H14)),0)*CONFIG!$K14)*'Commandes - Calculs Auto'!$E7</f>
        <v>0</v>
      </c>
      <c r="AB31" s="341">
        <f>((CONFIG!$I14*Commandes!AC9)+IF(ROUND((AB$30-CONFIG!$D$7)/31,0)&gt;=ROUND(CONFIG!$G14/2+CONFIG!$H14,0),INDEX(Commandes!$D9:$BK9,,COLUMN(AB$30)-COLUMN($C$30)+1-ROUND(CONFIG!$G14/2+CONFIG!$H14,0)),0)*CONFIG!$J14+IF(ROUND((AB$30-CONFIG!$D$7)/31,0)&gt;=(CONFIG!$G14+CONFIG!$H14),INDEX(Commandes!$D9:$BK9,,COLUMN(AB$30)-COLUMN($C$30)+1-(CONFIG!$G14+CONFIG!$H14)),0)*CONFIG!$K14)*'Commandes - Calculs Auto'!$E7</f>
        <v>0</v>
      </c>
      <c r="AC31" s="341">
        <f>((CONFIG!$I14*Commandes!AD9)+IF(ROUND((AC$30-CONFIG!$D$7)/31,0)&gt;=ROUND(CONFIG!$G14/2+CONFIG!$H14,0),INDEX(Commandes!$D9:$BK9,,COLUMN(AC$30)-COLUMN($C$30)+1-ROUND(CONFIG!$G14/2+CONFIG!$H14,0)),0)*CONFIG!$J14+IF(ROUND((AC$30-CONFIG!$D$7)/31,0)&gt;=(CONFIG!$G14+CONFIG!$H14),INDEX(Commandes!$D9:$BK9,,COLUMN(AC$30)-COLUMN($C$30)+1-(CONFIG!$G14+CONFIG!$H14)),0)*CONFIG!$K14)*'Commandes - Calculs Auto'!$E7</f>
        <v>0</v>
      </c>
      <c r="AD31" s="341">
        <f>((CONFIG!$I14*Commandes!AE9)+IF(ROUND((AD$30-CONFIG!$D$7)/31,0)&gt;=ROUND(CONFIG!$G14/2+CONFIG!$H14,0),INDEX(Commandes!$D9:$BK9,,COLUMN(AD$30)-COLUMN($C$30)+1-ROUND(CONFIG!$G14/2+CONFIG!$H14,0)),0)*CONFIG!$J14+IF(ROUND((AD$30-CONFIG!$D$7)/31,0)&gt;=(CONFIG!$G14+CONFIG!$H14),INDEX(Commandes!$D9:$BK9,,COLUMN(AD$30)-COLUMN($C$30)+1-(CONFIG!$G14+CONFIG!$H14)),0)*CONFIG!$K14)*'Commandes - Calculs Auto'!$E7</f>
        <v>0</v>
      </c>
      <c r="AE31" s="341">
        <f>((CONFIG!$I14*Commandes!AF9)+IF(ROUND((AE$30-CONFIG!$D$7)/31,0)&gt;=ROUND(CONFIG!$G14/2+CONFIG!$H14,0),INDEX(Commandes!$D9:$BK9,,COLUMN(AE$30)-COLUMN($C$30)+1-ROUND(CONFIG!$G14/2+CONFIG!$H14,0)),0)*CONFIG!$J14+IF(ROUND((AE$30-CONFIG!$D$7)/31,0)&gt;=(CONFIG!$G14+CONFIG!$H14),INDEX(Commandes!$D9:$BK9,,COLUMN(AE$30)-COLUMN($C$30)+1-(CONFIG!$G14+CONFIG!$H14)),0)*CONFIG!$K14)*'Commandes - Calculs Auto'!$E7</f>
        <v>0</v>
      </c>
      <c r="AF31" s="341">
        <f>((CONFIG!$I14*Commandes!AG9)+IF(ROUND((AF$30-CONFIG!$D$7)/31,0)&gt;=ROUND(CONFIG!$G14/2+CONFIG!$H14,0),INDEX(Commandes!$D9:$BK9,,COLUMN(AF$30)-COLUMN($C$30)+1-ROUND(CONFIG!$G14/2+CONFIG!$H14,0)),0)*CONFIG!$J14+IF(ROUND((AF$30-CONFIG!$D$7)/31,0)&gt;=(CONFIG!$G14+CONFIG!$H14),INDEX(Commandes!$D9:$BK9,,COLUMN(AF$30)-COLUMN($C$30)+1-(CONFIG!$G14+CONFIG!$H14)),0)*CONFIG!$K14)*'Commandes - Calculs Auto'!$E7</f>
        <v>0</v>
      </c>
      <c r="AG31" s="341">
        <f>((CONFIG!$I14*Commandes!AH9)+IF(ROUND((AG$30-CONFIG!$D$7)/31,0)&gt;=ROUND(CONFIG!$G14/2+CONFIG!$H14,0),INDEX(Commandes!$D9:$BK9,,COLUMN(AG$30)-COLUMN($C$30)+1-ROUND(CONFIG!$G14/2+CONFIG!$H14,0)),0)*CONFIG!$J14+IF(ROUND((AG$30-CONFIG!$D$7)/31,0)&gt;=(CONFIG!$G14+CONFIG!$H14),INDEX(Commandes!$D9:$BK9,,COLUMN(AG$30)-COLUMN($C$30)+1-(CONFIG!$G14+CONFIG!$H14)),0)*CONFIG!$K14)*'Commandes - Calculs Auto'!$E7</f>
        <v>0</v>
      </c>
      <c r="AH31" s="341">
        <f>((CONFIG!$I14*Commandes!AI9)+IF(ROUND((AH$30-CONFIG!$D$7)/31,0)&gt;=ROUND(CONFIG!$G14/2+CONFIG!$H14,0),INDEX(Commandes!$D9:$BK9,,COLUMN(AH$30)-COLUMN($C$30)+1-ROUND(CONFIG!$G14/2+CONFIG!$H14,0)),0)*CONFIG!$J14+IF(ROUND((AH$30-CONFIG!$D$7)/31,0)&gt;=(CONFIG!$G14+CONFIG!$H14),INDEX(Commandes!$D9:$BK9,,COLUMN(AH$30)-COLUMN($C$30)+1-(CONFIG!$G14+CONFIG!$H14)),0)*CONFIG!$K14)*'Commandes - Calculs Auto'!$E7</f>
        <v>0</v>
      </c>
      <c r="AI31" s="341">
        <f>((CONFIG!$I14*Commandes!AJ9)+IF(ROUND((AI$30-CONFIG!$D$7)/31,0)&gt;=ROUND(CONFIG!$G14/2+CONFIG!$H14,0),INDEX(Commandes!$D9:$BK9,,COLUMN(AI$30)-COLUMN($C$30)+1-ROUND(CONFIG!$G14/2+CONFIG!$H14,0)),0)*CONFIG!$J14+IF(ROUND((AI$30-CONFIG!$D$7)/31,0)&gt;=(CONFIG!$G14+CONFIG!$H14),INDEX(Commandes!$D9:$BK9,,COLUMN(AI$30)-COLUMN($C$30)+1-(CONFIG!$G14+CONFIG!$H14)),0)*CONFIG!$K14)*'Commandes - Calculs Auto'!$E7</f>
        <v>0</v>
      </c>
      <c r="AJ31" s="341">
        <f>((CONFIG!$I14*Commandes!AK9)+IF(ROUND((AJ$30-CONFIG!$D$7)/31,0)&gt;=ROUND(CONFIG!$G14/2+CONFIG!$H14,0),INDEX(Commandes!$D9:$BK9,,COLUMN(AJ$30)-COLUMN($C$30)+1-ROUND(CONFIG!$G14/2+CONFIG!$H14,0)),0)*CONFIG!$J14+IF(ROUND((AJ$30-CONFIG!$D$7)/31,0)&gt;=(CONFIG!$G14+CONFIG!$H14),INDEX(Commandes!$D9:$BK9,,COLUMN(AJ$30)-COLUMN($C$30)+1-(CONFIG!$G14+CONFIG!$H14)),0)*CONFIG!$K14)*'Commandes - Calculs Auto'!$E7</f>
        <v>0</v>
      </c>
      <c r="AK31" s="341">
        <f>((CONFIG!$I14*Commandes!AL9)+IF(ROUND((AK$30-CONFIG!$D$7)/31,0)&gt;=ROUND(CONFIG!$G14/2+CONFIG!$H14,0),INDEX(Commandes!$D9:$BK9,,COLUMN(AK$30)-COLUMN($C$30)+1-ROUND(CONFIG!$G14/2+CONFIG!$H14,0)),0)*CONFIG!$J14+IF(ROUND((AK$30-CONFIG!$D$7)/31,0)&gt;=(CONFIG!$G14+CONFIG!$H14),INDEX(Commandes!$D9:$BK9,,COLUMN(AK$30)-COLUMN($C$30)+1-(CONFIG!$G14+CONFIG!$H14)),0)*CONFIG!$K14)*'Commandes - Calculs Auto'!$E7</f>
        <v>0</v>
      </c>
      <c r="AL31" s="341">
        <f>((CONFIG!$I14*Commandes!AM9)+IF(ROUND((AL$30-CONFIG!$D$7)/31,0)&gt;=ROUND(CONFIG!$G14/2+CONFIG!$H14,0),INDEX(Commandes!$D9:$BK9,,COLUMN(AL$30)-COLUMN($C$30)+1-ROUND(CONFIG!$G14/2+CONFIG!$H14,0)),0)*CONFIG!$J14+IF(ROUND((AL$30-CONFIG!$D$7)/31,0)&gt;=(CONFIG!$G14+CONFIG!$H14),INDEX(Commandes!$D9:$BK9,,COLUMN(AL$30)-COLUMN($C$30)+1-(CONFIG!$G14+CONFIG!$H14)),0)*CONFIG!$K14)*'Commandes - Calculs Auto'!$E7</f>
        <v>0</v>
      </c>
      <c r="AM31" s="341">
        <f>((CONFIG!$I14*Commandes!AN9)+IF(ROUND((AM$30-CONFIG!$D$7)/31,0)&gt;=ROUND(CONFIG!$G14/2+CONFIG!$H14,0),INDEX(Commandes!$D9:$BK9,,COLUMN(AM$30)-COLUMN($C$30)+1-ROUND(CONFIG!$G14/2+CONFIG!$H14,0)),0)*CONFIG!$J14+IF(ROUND((AM$30-CONFIG!$D$7)/31,0)&gt;=(CONFIG!$G14+CONFIG!$H14),INDEX(Commandes!$D9:$BK9,,COLUMN(AM$30)-COLUMN($C$30)+1-(CONFIG!$G14+CONFIG!$H14)),0)*CONFIG!$K14)*'Commandes - Calculs Auto'!$G7</f>
        <v>0</v>
      </c>
      <c r="AN31" s="341">
        <f>((CONFIG!$I14*Commandes!AO9)+IF(ROUND((AN$30-CONFIG!$D$7)/31,0)&gt;=ROUND(CONFIG!$G14/2+CONFIG!$H14,0),INDEX(Commandes!$D9:$BK9,,COLUMN(AN$30)-COLUMN($C$30)+1-ROUND(CONFIG!$G14/2+CONFIG!$H14,0)),0)*CONFIG!$J14+IF(ROUND((AN$30-CONFIG!$D$7)/31,0)&gt;=(CONFIG!$G14+CONFIG!$H14),INDEX(Commandes!$D9:$BK9,,COLUMN(AN$30)-COLUMN($C$30)+1-(CONFIG!$G14+CONFIG!$H14)),0)*CONFIG!$K14)*'Commandes - Calculs Auto'!$G7</f>
        <v>0</v>
      </c>
      <c r="AO31" s="341">
        <f>((CONFIG!$I14*Commandes!AP9)+IF(ROUND((AO$30-CONFIG!$D$7)/31,0)&gt;=ROUND(CONFIG!$G14/2+CONFIG!$H14,0),INDEX(Commandes!$D9:$BK9,,COLUMN(AO$30)-COLUMN($C$30)+1-ROUND(CONFIG!$G14/2+CONFIG!$H14,0)),0)*CONFIG!$J14+IF(ROUND((AO$30-CONFIG!$D$7)/31,0)&gt;=(CONFIG!$G14+CONFIG!$H14),INDEX(Commandes!$D9:$BK9,,COLUMN(AO$30)-COLUMN($C$30)+1-(CONFIG!$G14+CONFIG!$H14)),0)*CONFIG!$K14)*'Commandes - Calculs Auto'!$G7</f>
        <v>0</v>
      </c>
      <c r="AP31" s="341">
        <f>((CONFIG!$I14*Commandes!AQ9)+IF(ROUND((AP$30-CONFIG!$D$7)/31,0)&gt;=ROUND(CONFIG!$G14/2+CONFIG!$H14,0),INDEX(Commandes!$D9:$BK9,,COLUMN(AP$30)-COLUMN($C$30)+1-ROUND(CONFIG!$G14/2+CONFIG!$H14,0)),0)*CONFIG!$J14+IF(ROUND((AP$30-CONFIG!$D$7)/31,0)&gt;=(CONFIG!$G14+CONFIG!$H14),INDEX(Commandes!$D9:$BK9,,COLUMN(AP$30)-COLUMN($C$30)+1-(CONFIG!$G14+CONFIG!$H14)),0)*CONFIG!$K14)*'Commandes - Calculs Auto'!$G7</f>
        <v>0</v>
      </c>
      <c r="AQ31" s="341">
        <f>((CONFIG!$I14*Commandes!AR9)+IF(ROUND((AQ$30-CONFIG!$D$7)/31,0)&gt;=ROUND(CONFIG!$G14/2+CONFIG!$H14,0),INDEX(Commandes!$D9:$BK9,,COLUMN(AQ$30)-COLUMN($C$30)+1-ROUND(CONFIG!$G14/2+CONFIG!$H14,0)),0)*CONFIG!$J14+IF(ROUND((AQ$30-CONFIG!$D$7)/31,0)&gt;=(CONFIG!$G14+CONFIG!$H14),INDEX(Commandes!$D9:$BK9,,COLUMN(AQ$30)-COLUMN($C$30)+1-(CONFIG!$G14+CONFIG!$H14)),0)*CONFIG!$K14)*'Commandes - Calculs Auto'!$G7</f>
        <v>0</v>
      </c>
      <c r="AR31" s="341">
        <f>((CONFIG!$I14*Commandes!AS9)+IF(ROUND((AR$30-CONFIG!$D$7)/31,0)&gt;=ROUND(CONFIG!$G14/2+CONFIG!$H14,0),INDEX(Commandes!$D9:$BK9,,COLUMN(AR$30)-COLUMN($C$30)+1-ROUND(CONFIG!$G14/2+CONFIG!$H14,0)),0)*CONFIG!$J14+IF(ROUND((AR$30-CONFIG!$D$7)/31,0)&gt;=(CONFIG!$G14+CONFIG!$H14),INDEX(Commandes!$D9:$BK9,,COLUMN(AR$30)-COLUMN($C$30)+1-(CONFIG!$G14+CONFIG!$H14)),0)*CONFIG!$K14)*'Commandes - Calculs Auto'!$G7</f>
        <v>0</v>
      </c>
      <c r="AS31" s="341">
        <f>((CONFIG!$I14*Commandes!AT9)+IF(ROUND((AS$30-CONFIG!$D$7)/31,0)&gt;=ROUND(CONFIG!$G14/2+CONFIG!$H14,0),INDEX(Commandes!$D9:$BK9,,COLUMN(AS$30)-COLUMN($C$30)+1-ROUND(CONFIG!$G14/2+CONFIG!$H14,0)),0)*CONFIG!$J14+IF(ROUND((AS$30-CONFIG!$D$7)/31,0)&gt;=(CONFIG!$G14+CONFIG!$H14),INDEX(Commandes!$D9:$BK9,,COLUMN(AS$30)-COLUMN($C$30)+1-(CONFIG!$G14+CONFIG!$H14)),0)*CONFIG!$K14)*'Commandes - Calculs Auto'!$G7</f>
        <v>0</v>
      </c>
      <c r="AT31" s="341">
        <f>((CONFIG!$I14*Commandes!AU9)+IF(ROUND((AT$30-CONFIG!$D$7)/31,0)&gt;=ROUND(CONFIG!$G14/2+CONFIG!$H14,0),INDEX(Commandes!$D9:$BK9,,COLUMN(AT$30)-COLUMN($C$30)+1-ROUND(CONFIG!$G14/2+CONFIG!$H14,0)),0)*CONFIG!$J14+IF(ROUND((AT$30-CONFIG!$D$7)/31,0)&gt;=(CONFIG!$G14+CONFIG!$H14),INDEX(Commandes!$D9:$BK9,,COLUMN(AT$30)-COLUMN($C$30)+1-(CONFIG!$G14+CONFIG!$H14)),0)*CONFIG!$K14)*'Commandes - Calculs Auto'!$G7</f>
        <v>0</v>
      </c>
      <c r="AU31" s="341">
        <f>((CONFIG!$I14*Commandes!AV9)+IF(ROUND((AU$30-CONFIG!$D$7)/31,0)&gt;=ROUND(CONFIG!$G14/2+CONFIG!$H14,0),INDEX(Commandes!$D9:$BK9,,COLUMN(AU$30)-COLUMN($C$30)+1-ROUND(CONFIG!$G14/2+CONFIG!$H14,0)),0)*CONFIG!$J14+IF(ROUND((AU$30-CONFIG!$D$7)/31,0)&gt;=(CONFIG!$G14+CONFIG!$H14),INDEX(Commandes!$D9:$BK9,,COLUMN(AU$30)-COLUMN($C$30)+1-(CONFIG!$G14+CONFIG!$H14)),0)*CONFIG!$K14)*'Commandes - Calculs Auto'!$G7</f>
        <v>0</v>
      </c>
      <c r="AV31" s="341">
        <f>((CONFIG!$I14*Commandes!AW9)+IF(ROUND((AV$30-CONFIG!$D$7)/31,0)&gt;=ROUND(CONFIG!$G14/2+CONFIG!$H14,0),INDEX(Commandes!$D9:$BK9,,COLUMN(AV$30)-COLUMN($C$30)+1-ROUND(CONFIG!$G14/2+CONFIG!$H14,0)),0)*CONFIG!$J14+IF(ROUND((AV$30-CONFIG!$D$7)/31,0)&gt;=(CONFIG!$G14+CONFIG!$H14),INDEX(Commandes!$D9:$BK9,,COLUMN(AV$30)-COLUMN($C$30)+1-(CONFIG!$G14+CONFIG!$H14)),0)*CONFIG!$K14)*'Commandes - Calculs Auto'!$G7</f>
        <v>0</v>
      </c>
      <c r="AW31" s="341">
        <f>((CONFIG!$I14*Commandes!AX9)+IF(ROUND((AW$30-CONFIG!$D$7)/31,0)&gt;=ROUND(CONFIG!$G14/2+CONFIG!$H14,0),INDEX(Commandes!$D9:$BK9,,COLUMN(AW$30)-COLUMN($C$30)+1-ROUND(CONFIG!$G14/2+CONFIG!$H14,0)),0)*CONFIG!$J14+IF(ROUND((AW$30-CONFIG!$D$7)/31,0)&gt;=(CONFIG!$G14+CONFIG!$H14),INDEX(Commandes!$D9:$BK9,,COLUMN(AW$30)-COLUMN($C$30)+1-(CONFIG!$G14+CONFIG!$H14)),0)*CONFIG!$K14)*'Commandes - Calculs Auto'!$G7</f>
        <v>0</v>
      </c>
      <c r="AX31" s="341">
        <f>((CONFIG!$I14*Commandes!AY9)+IF(ROUND((AX$30-CONFIG!$D$7)/31,0)&gt;=ROUND(CONFIG!$G14/2+CONFIG!$H14,0),INDEX(Commandes!$D9:$BK9,,COLUMN(AX$30)-COLUMN($C$30)+1-ROUND(CONFIG!$G14/2+CONFIG!$H14,0)),0)*CONFIG!$J14+IF(ROUND((AX$30-CONFIG!$D$7)/31,0)&gt;=(CONFIG!$G14+CONFIG!$H14),INDEX(Commandes!$D9:$BK9,,COLUMN(AX$30)-COLUMN($C$30)+1-(CONFIG!$G14+CONFIG!$H14)),0)*CONFIG!$K14)*'Commandes - Calculs Auto'!$G7</f>
        <v>0</v>
      </c>
      <c r="AY31" s="341">
        <f>((CONFIG!$I14*Commandes!AZ9)+IF(ROUND((AY$30-CONFIG!$D$7)/31,0)&gt;=ROUND(CONFIG!$G14/2+CONFIG!$H14,0),INDEX(Commandes!$D9:$BK9,,COLUMN(AY$30)-COLUMN($C$30)+1-ROUND(CONFIG!$G14/2+CONFIG!$H14,0)),0)*CONFIG!$J14+IF(ROUND((AY$30-CONFIG!$D$7)/31,0)&gt;=(CONFIG!$G14+CONFIG!$H14),INDEX(Commandes!$D9:$BK9,,COLUMN(AY$30)-COLUMN($C$30)+1-(CONFIG!$G14+CONFIG!$H14)),0)*CONFIG!$K14)*'Commandes - Calculs Auto'!$I7</f>
        <v>0</v>
      </c>
      <c r="AZ31" s="341">
        <f>((CONFIG!$I14*Commandes!BA9)+IF(ROUND((AZ$30-CONFIG!$D$7)/31,0)&gt;=ROUND(CONFIG!$G14/2+CONFIG!$H14,0),INDEX(Commandes!$D9:$BK9,,COLUMN(AZ$30)-COLUMN($C$30)+1-ROUND(CONFIG!$G14/2+CONFIG!$H14,0)),0)*CONFIG!$J14+IF(ROUND((AZ$30-CONFIG!$D$7)/31,0)&gt;=(CONFIG!$G14+CONFIG!$H14),INDEX(Commandes!$D9:$BK9,,COLUMN(AZ$30)-COLUMN($C$30)+1-(CONFIG!$G14+CONFIG!$H14)),0)*CONFIG!$K14)*'Commandes - Calculs Auto'!$I7</f>
        <v>0</v>
      </c>
      <c r="BA31" s="341">
        <f>((CONFIG!$I14*Commandes!BB9)+IF(ROUND((BA$30-CONFIG!$D$7)/31,0)&gt;=ROUND(CONFIG!$G14/2+CONFIG!$H14,0),INDEX(Commandes!$D9:$BK9,,COLUMN(BA$30)-COLUMN($C$30)+1-ROUND(CONFIG!$G14/2+CONFIG!$H14,0)),0)*CONFIG!$J14+IF(ROUND((BA$30-CONFIG!$D$7)/31,0)&gt;=(CONFIG!$G14+CONFIG!$H14),INDEX(Commandes!$D9:$BK9,,COLUMN(BA$30)-COLUMN($C$30)+1-(CONFIG!$G14+CONFIG!$H14)),0)*CONFIG!$K14)*'Commandes - Calculs Auto'!$I7</f>
        <v>0</v>
      </c>
      <c r="BB31" s="341">
        <f>((CONFIG!$I14*Commandes!BC9)+IF(ROUND((BB$30-CONFIG!$D$7)/31,0)&gt;=ROUND(CONFIG!$G14/2+CONFIG!$H14,0),INDEX(Commandes!$D9:$BK9,,COLUMN(BB$30)-COLUMN($C$30)+1-ROUND(CONFIG!$G14/2+CONFIG!$H14,0)),0)*CONFIG!$J14+IF(ROUND((BB$30-CONFIG!$D$7)/31,0)&gt;=(CONFIG!$G14+CONFIG!$H14),INDEX(Commandes!$D9:$BK9,,COLUMN(BB$30)-COLUMN($C$30)+1-(CONFIG!$G14+CONFIG!$H14)),0)*CONFIG!$K14)*'Commandes - Calculs Auto'!$I7</f>
        <v>0</v>
      </c>
      <c r="BC31" s="341">
        <f>((CONFIG!$I14*Commandes!BD9)+IF(ROUND((BC$30-CONFIG!$D$7)/31,0)&gt;=ROUND(CONFIG!$G14/2+CONFIG!$H14,0),INDEX(Commandes!$D9:$BK9,,COLUMN(BC$30)-COLUMN($C$30)+1-ROUND(CONFIG!$G14/2+CONFIG!$H14,0)),0)*CONFIG!$J14+IF(ROUND((BC$30-CONFIG!$D$7)/31,0)&gt;=(CONFIG!$G14+CONFIG!$H14),INDEX(Commandes!$D9:$BK9,,COLUMN(BC$30)-COLUMN($C$30)+1-(CONFIG!$G14+CONFIG!$H14)),0)*CONFIG!$K14)*'Commandes - Calculs Auto'!$I7</f>
        <v>0</v>
      </c>
      <c r="BD31" s="341">
        <f>((CONFIG!$I14*Commandes!BE9)+IF(ROUND((BD$30-CONFIG!$D$7)/31,0)&gt;=ROUND(CONFIG!$G14/2+CONFIG!$H14,0),INDEX(Commandes!$D9:$BK9,,COLUMN(BD$30)-COLUMN($C$30)+1-ROUND(CONFIG!$G14/2+CONFIG!$H14,0)),0)*CONFIG!$J14+IF(ROUND((BD$30-CONFIG!$D$7)/31,0)&gt;=(CONFIG!$G14+CONFIG!$H14),INDEX(Commandes!$D9:$BK9,,COLUMN(BD$30)-COLUMN($C$30)+1-(CONFIG!$G14+CONFIG!$H14)),0)*CONFIG!$K14)*'Commandes - Calculs Auto'!$I7</f>
        <v>0</v>
      </c>
      <c r="BE31" s="341">
        <f>((CONFIG!$I14*Commandes!BF9)+IF(ROUND((BE$30-CONFIG!$D$7)/31,0)&gt;=ROUND(CONFIG!$G14/2+CONFIG!$H14,0),INDEX(Commandes!$D9:$BK9,,COLUMN(BE$30)-COLUMN($C$30)+1-ROUND(CONFIG!$G14/2+CONFIG!$H14,0)),0)*CONFIG!$J14+IF(ROUND((BE$30-CONFIG!$D$7)/31,0)&gt;=(CONFIG!$G14+CONFIG!$H14),INDEX(Commandes!$D9:$BK9,,COLUMN(BE$30)-COLUMN($C$30)+1-(CONFIG!$G14+CONFIG!$H14)),0)*CONFIG!$K14)*'Commandes - Calculs Auto'!$I7</f>
        <v>0</v>
      </c>
      <c r="BF31" s="341">
        <f>((CONFIG!$I14*Commandes!BG9)+IF(ROUND((BF$30-CONFIG!$D$7)/31,0)&gt;=ROUND(CONFIG!$G14/2+CONFIG!$H14,0),INDEX(Commandes!$D9:$BK9,,COLUMN(BF$30)-COLUMN($C$30)+1-ROUND(CONFIG!$G14/2+CONFIG!$H14,0)),0)*CONFIG!$J14+IF(ROUND((BF$30-CONFIG!$D$7)/31,0)&gt;=(CONFIG!$G14+CONFIG!$H14),INDEX(Commandes!$D9:$BK9,,COLUMN(BF$30)-COLUMN($C$30)+1-(CONFIG!$G14+CONFIG!$H14)),0)*CONFIG!$K14)*'Commandes - Calculs Auto'!$I7</f>
        <v>0</v>
      </c>
      <c r="BG31" s="341">
        <f>((CONFIG!$I14*Commandes!BH9)+IF(ROUND((BG$30-CONFIG!$D$7)/31,0)&gt;=ROUND(CONFIG!$G14/2+CONFIG!$H14,0),INDEX(Commandes!$D9:$BK9,,COLUMN(BG$30)-COLUMN($C$30)+1-ROUND(CONFIG!$G14/2+CONFIG!$H14,0)),0)*CONFIG!$J14+IF(ROUND((BG$30-CONFIG!$D$7)/31,0)&gt;=(CONFIG!$G14+CONFIG!$H14),INDEX(Commandes!$D9:$BK9,,COLUMN(BG$30)-COLUMN($C$30)+1-(CONFIG!$G14+CONFIG!$H14)),0)*CONFIG!$K14)*'Commandes - Calculs Auto'!$I7</f>
        <v>0</v>
      </c>
      <c r="BH31" s="341">
        <f>((CONFIG!$I14*Commandes!BI9)+IF(ROUND((BH$30-CONFIG!$D$7)/31,0)&gt;=ROUND(CONFIG!$G14/2+CONFIG!$H14,0),INDEX(Commandes!$D9:$BK9,,COLUMN(BH$30)-COLUMN($C$30)+1-ROUND(CONFIG!$G14/2+CONFIG!$H14,0)),0)*CONFIG!$J14+IF(ROUND((BH$30-CONFIG!$D$7)/31,0)&gt;=(CONFIG!$G14+CONFIG!$H14),INDEX(Commandes!$D9:$BK9,,COLUMN(BH$30)-COLUMN($C$30)+1-(CONFIG!$G14+CONFIG!$H14)),0)*CONFIG!$K14)*'Commandes - Calculs Auto'!$I7</f>
        <v>0</v>
      </c>
      <c r="BI31" s="341">
        <f>((CONFIG!$I14*Commandes!BJ9)+IF(ROUND((BI$30-CONFIG!$D$7)/31,0)&gt;=ROUND(CONFIG!$G14/2+CONFIG!$H14,0),INDEX(Commandes!$D9:$BK9,,COLUMN(BI$30)-COLUMN($C$30)+1-ROUND(CONFIG!$G14/2+CONFIG!$H14,0)),0)*CONFIG!$J14+IF(ROUND((BI$30-CONFIG!$D$7)/31,0)&gt;=(CONFIG!$G14+CONFIG!$H14),INDEX(Commandes!$D9:$BK9,,COLUMN(BI$30)-COLUMN($C$30)+1-(CONFIG!$G14+CONFIG!$H14)),0)*CONFIG!$K14)*'Commandes - Calculs Auto'!$I7</f>
        <v>0</v>
      </c>
      <c r="BJ31" s="341">
        <f>((CONFIG!$I14*Commandes!BK9)+IF(ROUND((BJ$30-CONFIG!$D$7)/31,0)&gt;=ROUND(CONFIG!$G14/2+CONFIG!$H14,0),INDEX(Commandes!$D9:$BK9,,COLUMN(BJ$30)-COLUMN($C$30)+1-ROUND(CONFIG!$G14/2+CONFIG!$H14,0)),0)*CONFIG!$J14+IF(ROUND((BJ$30-CONFIG!$D$7)/31,0)&gt;=(CONFIG!$G14+CONFIG!$H14),INDEX(Commandes!$D9:$BK9,,COLUMN(BJ$30)-COLUMN($C$30)+1-(CONFIG!$G14+CONFIG!$H14)),0)*CONFIG!$K14)*'Commandes - Calculs Auto'!$I7</f>
        <v>0</v>
      </c>
    </row>
    <row r="32" spans="2:62">
      <c r="B32" s="310" t="str">
        <f>CONFIG!$C$15</f>
        <v>Activité / Projet 2</v>
      </c>
      <c r="C32" s="341">
        <f>((CONFIG!$I15*Commandes!D10)+IF(ROUND((C$30-CONFIG!$D$7)/31,0)&gt;=ROUND(CONFIG!$G15/2+CONFIG!$H15,0),INDEX(Commandes!$D10:$BK10,,COLUMN(C$30)-COLUMN($C$30)+1-ROUND(CONFIG!$G15/2+CONFIG!$H15,0)),0)*CONFIG!$J15+IF(ROUND((C$30-CONFIG!$D$7)/31,0)&gt;=(CONFIG!$G15+CONFIG!$H15),INDEX(Commandes!$D10:$BK10,,COLUMN(C$30)-COLUMN($C$30)+1-(CONFIG!$G15+CONFIG!$H15)),0)*CONFIG!$K15)*CONFIG!$D15</f>
        <v>0</v>
      </c>
      <c r="D32" s="341">
        <f>((CONFIG!$I15*Commandes!E10)+IF(ROUND((D$30-CONFIG!$D$7)/31,0)&gt;=ROUND(CONFIG!$G15/2+CONFIG!$H15,0),INDEX(Commandes!$D10:$BK10,,COLUMN(D$30)-COLUMN($C$30)+1-ROUND(CONFIG!$G15/2+CONFIG!$H15,0)),0)*CONFIG!$J15+IF(ROUND((D$30-CONFIG!$D$7)/31,0)&gt;=(CONFIG!$G15+CONFIG!$H15),INDEX(Commandes!$D10:$BK10,,COLUMN(D$30)-COLUMN($C$30)+1-(CONFIG!$G15+CONFIG!$H15)),0)*CONFIG!$K15)*CONFIG!$D15</f>
        <v>0</v>
      </c>
      <c r="E32" s="341">
        <f>((CONFIG!$I15*Commandes!F10)+IF(ROUND((E$30-CONFIG!$D$7)/31,0)&gt;=ROUND(CONFIG!$G15/2+CONFIG!$H15,0),INDEX(Commandes!$D10:$BK10,,COLUMN(E$30)-COLUMN($C$30)+1-ROUND(CONFIG!$G15/2+CONFIG!$H15,0)),0)*CONFIG!$J15+IF(ROUND((E$30-CONFIG!$D$7)/31,0)&gt;=(CONFIG!$G15+CONFIG!$H15),INDEX(Commandes!$D10:$BK10,,COLUMN(E$30)-COLUMN($C$30)+1-(CONFIG!$G15+CONFIG!$H15)),0)*CONFIG!$K15)*CONFIG!$D15</f>
        <v>0</v>
      </c>
      <c r="F32" s="341">
        <f>((CONFIG!$I15*Commandes!G10)+IF(ROUND((F$30-CONFIG!$D$7)/31,0)&gt;=ROUND(CONFIG!$G15/2+CONFIG!$H15,0),INDEX(Commandes!$D10:$BK10,,COLUMN(F$30)-COLUMN($C$30)+1-ROUND(CONFIG!$G15/2+CONFIG!$H15,0)),0)*CONFIG!$J15+IF(ROUND((F$30-CONFIG!$D$7)/31,0)&gt;=(CONFIG!$G15+CONFIG!$H15),INDEX(Commandes!$D10:$BK10,,COLUMN(F$30)-COLUMN($C$30)+1-(CONFIG!$G15+CONFIG!$H15)),0)*CONFIG!$K15)*CONFIG!$D15</f>
        <v>0</v>
      </c>
      <c r="G32" s="341">
        <f>((CONFIG!$I15*Commandes!H10)+IF(ROUND((G$30-CONFIG!$D$7)/31,0)&gt;=ROUND(CONFIG!$G15/2+CONFIG!$H15,0),INDEX(Commandes!$D10:$BK10,,COLUMN(G$30)-COLUMN($C$30)+1-ROUND(CONFIG!$G15/2+CONFIG!$H15,0)),0)*CONFIG!$J15+IF(ROUND((G$30-CONFIG!$D$7)/31,0)&gt;=(CONFIG!$G15+CONFIG!$H15),INDEX(Commandes!$D10:$BK10,,COLUMN(G$30)-COLUMN($C$30)+1-(CONFIG!$G15+CONFIG!$H15)),0)*CONFIG!$K15)*CONFIG!$D15</f>
        <v>0</v>
      </c>
      <c r="H32" s="341">
        <f>((CONFIG!$I15*Commandes!I10)+IF(ROUND((H$30-CONFIG!$D$7)/31,0)&gt;=ROUND(CONFIG!$G15/2+CONFIG!$H15,0),INDEX(Commandes!$D10:$BK10,,COLUMN(H$30)-COLUMN($C$30)+1-ROUND(CONFIG!$G15/2+CONFIG!$H15,0)),0)*CONFIG!$J15+IF(ROUND((H$30-CONFIG!$D$7)/31,0)&gt;=(CONFIG!$G15+CONFIG!$H15),INDEX(Commandes!$D10:$BK10,,COLUMN(H$30)-COLUMN($C$30)+1-(CONFIG!$G15+CONFIG!$H15)),0)*CONFIG!$K15)*CONFIG!$D15</f>
        <v>0</v>
      </c>
      <c r="I32" s="341">
        <f>((CONFIG!$I15*Commandes!J10)+IF(ROUND((I$30-CONFIG!$D$7)/31,0)&gt;=ROUND(CONFIG!$G15/2+CONFIG!$H15,0),INDEX(Commandes!$D10:$BK10,,COLUMN(I$30)-COLUMN($C$30)+1-ROUND(CONFIG!$G15/2+CONFIG!$H15,0)),0)*CONFIG!$J15+IF(ROUND((I$30-CONFIG!$D$7)/31,0)&gt;=(CONFIG!$G15+CONFIG!$H15),INDEX(Commandes!$D10:$BK10,,COLUMN(I$30)-COLUMN($C$30)+1-(CONFIG!$G15+CONFIG!$H15)),0)*CONFIG!$K15)*CONFIG!$D15</f>
        <v>0</v>
      </c>
      <c r="J32" s="341">
        <f>((CONFIG!$I15*Commandes!K10)+IF(ROUND((J$30-CONFIG!$D$7)/31,0)&gt;=ROUND(CONFIG!$G15/2+CONFIG!$H15,0),INDEX(Commandes!$D10:$BK10,,COLUMN(J$30)-COLUMN($C$30)+1-ROUND(CONFIG!$G15/2+CONFIG!$H15,0)),0)*CONFIG!$J15+IF(ROUND((J$30-CONFIG!$D$7)/31,0)&gt;=(CONFIG!$G15+CONFIG!$H15),INDEX(Commandes!$D10:$BK10,,COLUMN(J$30)-COLUMN($C$30)+1-(CONFIG!$G15+CONFIG!$H15)),0)*CONFIG!$K15)*CONFIG!$D15</f>
        <v>0</v>
      </c>
      <c r="K32" s="341">
        <f>((CONFIG!$I15*Commandes!L10)+IF(ROUND((K$30-CONFIG!$D$7)/31,0)&gt;=ROUND(CONFIG!$G15/2+CONFIG!$H15,0),INDEX(Commandes!$D10:$BK10,,COLUMN(K$30)-COLUMN($C$30)+1-ROUND(CONFIG!$G15/2+CONFIG!$H15,0)),0)*CONFIG!$J15+IF(ROUND((K$30-CONFIG!$D$7)/31,0)&gt;=(CONFIG!$G15+CONFIG!$H15),INDEX(Commandes!$D10:$BK10,,COLUMN(K$30)-COLUMN($C$30)+1-(CONFIG!$G15+CONFIG!$H15)),0)*CONFIG!$K15)*CONFIG!$D15</f>
        <v>0</v>
      </c>
      <c r="L32" s="341">
        <f>((CONFIG!$I15*Commandes!M10)+IF(ROUND((L$30-CONFIG!$D$7)/31,0)&gt;=ROUND(CONFIG!$G15/2+CONFIG!$H15,0),INDEX(Commandes!$D10:$BK10,,COLUMN(L$30)-COLUMN($C$30)+1-ROUND(CONFIG!$G15/2+CONFIG!$H15,0)),0)*CONFIG!$J15+IF(ROUND((L$30-CONFIG!$D$7)/31,0)&gt;=(CONFIG!$G15+CONFIG!$H15),INDEX(Commandes!$D10:$BK10,,COLUMN(L$30)-COLUMN($C$30)+1-(CONFIG!$G15+CONFIG!$H15)),0)*CONFIG!$K15)*CONFIG!$D15</f>
        <v>0</v>
      </c>
      <c r="M32" s="341">
        <f>((CONFIG!$I15*Commandes!N10)+IF(ROUND((M$30-CONFIG!$D$7)/31,0)&gt;=ROUND(CONFIG!$G15/2+CONFIG!$H15,0),INDEX(Commandes!$D10:$BK10,,COLUMN(M$30)-COLUMN($C$30)+1-ROUND(CONFIG!$G15/2+CONFIG!$H15,0)),0)*CONFIG!$J15+IF(ROUND((M$30-CONFIG!$D$7)/31,0)&gt;=(CONFIG!$G15+CONFIG!$H15),INDEX(Commandes!$D10:$BK10,,COLUMN(M$30)-COLUMN($C$30)+1-(CONFIG!$G15+CONFIG!$H15)),0)*CONFIG!$K15)*CONFIG!$D15</f>
        <v>0</v>
      </c>
      <c r="N32" s="341">
        <f>((CONFIG!$I15*Commandes!O10)+IF(ROUND((N$30-CONFIG!$D$7)/31,0)&gt;=ROUND(CONFIG!$G15/2+CONFIG!$H15,0),INDEX(Commandes!$D10:$BK10,,COLUMN(N$30)-COLUMN($C$30)+1-ROUND(CONFIG!$G15/2+CONFIG!$H15,0)),0)*CONFIG!$J15+IF(ROUND((N$30-CONFIG!$D$7)/31,0)&gt;=(CONFIG!$G15+CONFIG!$H15),INDEX(Commandes!$D10:$BK10,,COLUMN(N$30)-COLUMN($C$30)+1-(CONFIG!$G15+CONFIG!$H15)),0)*CONFIG!$K15)*CONFIG!$D15</f>
        <v>0</v>
      </c>
      <c r="O32" s="341">
        <f>((CONFIG!$I15*Commandes!P10)+IF(ROUND((O$30-CONFIG!$D$7)/31,0)&gt;=ROUND(CONFIG!$G15/2+CONFIG!$H15,0),INDEX(Commandes!$D10:$BK10,,COLUMN(O$30)-COLUMN($C$30)+1-ROUND(CONFIG!$G15/2+CONFIG!$H15,0)),0)*CONFIG!$J15+IF(ROUND((O$30-CONFIG!$D$7)/31,0)&gt;=(CONFIG!$G15+CONFIG!$H15),INDEX(Commandes!$D10:$BK10,,COLUMN(O$30)-COLUMN($C$30)+1-(CONFIG!$G15+CONFIG!$H15)),0)*CONFIG!$K15)*'Commandes - Calculs Auto'!$C8</f>
        <v>0</v>
      </c>
      <c r="P32" s="341">
        <f>((CONFIG!$I15*Commandes!Q10)+IF(ROUND((P$30-CONFIG!$D$7)/31,0)&gt;=ROUND(CONFIG!$G15/2+CONFIG!$H15,0),INDEX(Commandes!$D10:$BK10,,COLUMN(P$30)-COLUMN($C$30)+1-ROUND(CONFIG!$G15/2+CONFIG!$H15,0)),0)*CONFIG!$J15+IF(ROUND((P$30-CONFIG!$D$7)/31,0)&gt;=(CONFIG!$G15+CONFIG!$H15),INDEX(Commandes!$D10:$BK10,,COLUMN(P$30)-COLUMN($C$30)+1-(CONFIG!$G15+CONFIG!$H15)),0)*CONFIG!$K15)*'Commandes - Calculs Auto'!$C8</f>
        <v>0</v>
      </c>
      <c r="Q32" s="341">
        <f>((CONFIG!$I15*Commandes!R10)+IF(ROUND((Q$30-CONFIG!$D$7)/31,0)&gt;=ROUND(CONFIG!$G15/2+CONFIG!$H15,0),INDEX(Commandes!$D10:$BK10,,COLUMN(Q$30)-COLUMN($C$30)+1-ROUND(CONFIG!$G15/2+CONFIG!$H15,0)),0)*CONFIG!$J15+IF(ROUND((Q$30-CONFIG!$D$7)/31,0)&gt;=(CONFIG!$G15+CONFIG!$H15),INDEX(Commandes!$D10:$BK10,,COLUMN(Q$30)-COLUMN($C$30)+1-(CONFIG!$G15+CONFIG!$H15)),0)*CONFIG!$K15)*'Commandes - Calculs Auto'!$C8</f>
        <v>0</v>
      </c>
      <c r="R32" s="341">
        <f>((CONFIG!$I15*Commandes!S10)+IF(ROUND((R$30-CONFIG!$D$7)/31,0)&gt;=ROUND(CONFIG!$G15/2+CONFIG!$H15,0),INDEX(Commandes!$D10:$BK10,,COLUMN(R$30)-COLUMN($C$30)+1-ROUND(CONFIG!$G15/2+CONFIG!$H15,0)),0)*CONFIG!$J15+IF(ROUND((R$30-CONFIG!$D$7)/31,0)&gt;=(CONFIG!$G15+CONFIG!$H15),INDEX(Commandes!$D10:$BK10,,COLUMN(R$30)-COLUMN($C$30)+1-(CONFIG!$G15+CONFIG!$H15)),0)*CONFIG!$K15)*'Commandes - Calculs Auto'!$C8</f>
        <v>0</v>
      </c>
      <c r="S32" s="341">
        <f>((CONFIG!$I15*Commandes!T10)+IF(ROUND((S$30-CONFIG!$D$7)/31,0)&gt;=ROUND(CONFIG!$G15/2+CONFIG!$H15,0),INDEX(Commandes!$D10:$BK10,,COLUMN(S$30)-COLUMN($C$30)+1-ROUND(CONFIG!$G15/2+CONFIG!$H15,0)),0)*CONFIG!$J15+IF(ROUND((S$30-CONFIG!$D$7)/31,0)&gt;=(CONFIG!$G15+CONFIG!$H15),INDEX(Commandes!$D10:$BK10,,COLUMN(S$30)-COLUMN($C$30)+1-(CONFIG!$G15+CONFIG!$H15)),0)*CONFIG!$K15)*'Commandes - Calculs Auto'!$C8</f>
        <v>0</v>
      </c>
      <c r="T32" s="341">
        <f>((CONFIG!$I15*Commandes!U10)+IF(ROUND((T$30-CONFIG!$D$7)/31,0)&gt;=ROUND(CONFIG!$G15/2+CONFIG!$H15,0),INDEX(Commandes!$D10:$BK10,,COLUMN(T$30)-COLUMN($C$30)+1-ROUND(CONFIG!$G15/2+CONFIG!$H15,0)),0)*CONFIG!$J15+IF(ROUND((T$30-CONFIG!$D$7)/31,0)&gt;=(CONFIG!$G15+CONFIG!$H15),INDEX(Commandes!$D10:$BK10,,COLUMN(T$30)-COLUMN($C$30)+1-(CONFIG!$G15+CONFIG!$H15)),0)*CONFIG!$K15)*'Commandes - Calculs Auto'!$C8</f>
        <v>0</v>
      </c>
      <c r="U32" s="341">
        <f>((CONFIG!$I15*Commandes!V10)+IF(ROUND((U$30-CONFIG!$D$7)/31,0)&gt;=ROUND(CONFIG!$G15/2+CONFIG!$H15,0),INDEX(Commandes!$D10:$BK10,,COLUMN(U$30)-COLUMN($C$30)+1-ROUND(CONFIG!$G15/2+CONFIG!$H15,0)),0)*CONFIG!$J15+IF(ROUND((U$30-CONFIG!$D$7)/31,0)&gt;=(CONFIG!$G15+CONFIG!$H15),INDEX(Commandes!$D10:$BK10,,COLUMN(U$30)-COLUMN($C$30)+1-(CONFIG!$G15+CONFIG!$H15)),0)*CONFIG!$K15)*'Commandes - Calculs Auto'!$C8</f>
        <v>0</v>
      </c>
      <c r="V32" s="341">
        <f>((CONFIG!$I15*Commandes!W10)+IF(ROUND((V$30-CONFIG!$D$7)/31,0)&gt;=ROUND(CONFIG!$G15/2+CONFIG!$H15,0),INDEX(Commandes!$D10:$BK10,,COLUMN(V$30)-COLUMN($C$30)+1-ROUND(CONFIG!$G15/2+CONFIG!$H15,0)),0)*CONFIG!$J15+IF(ROUND((V$30-CONFIG!$D$7)/31,0)&gt;=(CONFIG!$G15+CONFIG!$H15),INDEX(Commandes!$D10:$BK10,,COLUMN(V$30)-COLUMN($C$30)+1-(CONFIG!$G15+CONFIG!$H15)),0)*CONFIG!$K15)*'Commandes - Calculs Auto'!$C8</f>
        <v>0</v>
      </c>
      <c r="W32" s="341">
        <f>((CONFIG!$I15*Commandes!X10)+IF(ROUND((W$30-CONFIG!$D$7)/31,0)&gt;=ROUND(CONFIG!$G15/2+CONFIG!$H15,0),INDEX(Commandes!$D10:$BK10,,COLUMN(W$30)-COLUMN($C$30)+1-ROUND(CONFIG!$G15/2+CONFIG!$H15,0)),0)*CONFIG!$J15+IF(ROUND((W$30-CONFIG!$D$7)/31,0)&gt;=(CONFIG!$G15+CONFIG!$H15),INDEX(Commandes!$D10:$BK10,,COLUMN(W$30)-COLUMN($C$30)+1-(CONFIG!$G15+CONFIG!$H15)),0)*CONFIG!$K15)*'Commandes - Calculs Auto'!$C8</f>
        <v>0</v>
      </c>
      <c r="X32" s="341">
        <f>((CONFIG!$I15*Commandes!Y10)+IF(ROUND((X$30-CONFIG!$D$7)/31,0)&gt;=ROUND(CONFIG!$G15/2+CONFIG!$H15,0),INDEX(Commandes!$D10:$BK10,,COLUMN(X$30)-COLUMN($C$30)+1-ROUND(CONFIG!$G15/2+CONFIG!$H15,0)),0)*CONFIG!$J15+IF(ROUND((X$30-CONFIG!$D$7)/31,0)&gt;=(CONFIG!$G15+CONFIG!$H15),INDEX(Commandes!$D10:$BK10,,COLUMN(X$30)-COLUMN($C$30)+1-(CONFIG!$G15+CONFIG!$H15)),0)*CONFIG!$K15)*'Commandes - Calculs Auto'!$C8</f>
        <v>0</v>
      </c>
      <c r="Y32" s="341">
        <f>((CONFIG!$I15*Commandes!Z10)+IF(ROUND((Y$30-CONFIG!$D$7)/31,0)&gt;=ROUND(CONFIG!$G15/2+CONFIG!$H15,0),INDEX(Commandes!$D10:$BK10,,COLUMN(Y$30)-COLUMN($C$30)+1-ROUND(CONFIG!$G15/2+CONFIG!$H15,0)),0)*CONFIG!$J15+IF(ROUND((Y$30-CONFIG!$D$7)/31,0)&gt;=(CONFIG!$G15+CONFIG!$H15),INDEX(Commandes!$D10:$BK10,,COLUMN(Y$30)-COLUMN($C$30)+1-(CONFIG!$G15+CONFIG!$H15)),0)*CONFIG!$K15)*'Commandes - Calculs Auto'!$C8</f>
        <v>0</v>
      </c>
      <c r="Z32" s="341">
        <f>((CONFIG!$I15*Commandes!AA10)+IF(ROUND((Z$30-CONFIG!$D$7)/31,0)&gt;=ROUND(CONFIG!$G15/2+CONFIG!$H15,0),INDEX(Commandes!$D10:$BK10,,COLUMN(Z$30)-COLUMN($C$30)+1-ROUND(CONFIG!$G15/2+CONFIG!$H15,0)),0)*CONFIG!$J15+IF(ROUND((Z$30-CONFIG!$D$7)/31,0)&gt;=(CONFIG!$G15+CONFIG!$H15),INDEX(Commandes!$D10:$BK10,,COLUMN(Z$30)-COLUMN($C$30)+1-(CONFIG!$G15+CONFIG!$H15)),0)*CONFIG!$K15)*'Commandes - Calculs Auto'!$C8</f>
        <v>0</v>
      </c>
      <c r="AA32" s="341">
        <f>((CONFIG!$I15*Commandes!AB10)+IF(ROUND((AA$30-CONFIG!$D$7)/31,0)&gt;=ROUND(CONFIG!$G15/2+CONFIG!$H15,0),INDEX(Commandes!$D10:$BK10,,COLUMN(AA$30)-COLUMN($C$30)+1-ROUND(CONFIG!$G15/2+CONFIG!$H15,0)),0)*CONFIG!$J15+IF(ROUND((AA$30-CONFIG!$D$7)/31,0)&gt;=(CONFIG!$G15+CONFIG!$H15),INDEX(Commandes!$D10:$BK10,,COLUMN(AA$30)-COLUMN($C$30)+1-(CONFIG!$G15+CONFIG!$H15)),0)*CONFIG!$K15)*'Commandes - Calculs Auto'!$E8</f>
        <v>0</v>
      </c>
      <c r="AB32" s="341">
        <f>((CONFIG!$I15*Commandes!AC10)+IF(ROUND((AB$30-CONFIG!$D$7)/31,0)&gt;=ROUND(CONFIG!$G15/2+CONFIG!$H15,0),INDEX(Commandes!$D10:$BK10,,COLUMN(AB$30)-COLUMN($C$30)+1-ROUND(CONFIG!$G15/2+CONFIG!$H15,0)),0)*CONFIG!$J15+IF(ROUND((AB$30-CONFIG!$D$7)/31,0)&gt;=(CONFIG!$G15+CONFIG!$H15),INDEX(Commandes!$D10:$BK10,,COLUMN(AB$30)-COLUMN($C$30)+1-(CONFIG!$G15+CONFIG!$H15)),0)*CONFIG!$K15)*'Commandes - Calculs Auto'!$E8</f>
        <v>0</v>
      </c>
      <c r="AC32" s="341">
        <f>((CONFIG!$I15*Commandes!AD10)+IF(ROUND((AC$30-CONFIG!$D$7)/31,0)&gt;=ROUND(CONFIG!$G15/2+CONFIG!$H15,0),INDEX(Commandes!$D10:$BK10,,COLUMN(AC$30)-COLUMN($C$30)+1-ROUND(CONFIG!$G15/2+CONFIG!$H15,0)),0)*CONFIG!$J15+IF(ROUND((AC$30-CONFIG!$D$7)/31,0)&gt;=(CONFIG!$G15+CONFIG!$H15),INDEX(Commandes!$D10:$BK10,,COLUMN(AC$30)-COLUMN($C$30)+1-(CONFIG!$G15+CONFIG!$H15)),0)*CONFIG!$K15)*'Commandes - Calculs Auto'!$E8</f>
        <v>0</v>
      </c>
      <c r="AD32" s="341">
        <f>((CONFIG!$I15*Commandes!AE10)+IF(ROUND((AD$30-CONFIG!$D$7)/31,0)&gt;=ROUND(CONFIG!$G15/2+CONFIG!$H15,0),INDEX(Commandes!$D10:$BK10,,COLUMN(AD$30)-COLUMN($C$30)+1-ROUND(CONFIG!$G15/2+CONFIG!$H15,0)),0)*CONFIG!$J15+IF(ROUND((AD$30-CONFIG!$D$7)/31,0)&gt;=(CONFIG!$G15+CONFIG!$H15),INDEX(Commandes!$D10:$BK10,,COLUMN(AD$30)-COLUMN($C$30)+1-(CONFIG!$G15+CONFIG!$H15)),0)*CONFIG!$K15)*'Commandes - Calculs Auto'!$E8</f>
        <v>0</v>
      </c>
      <c r="AE32" s="341">
        <f>((CONFIG!$I15*Commandes!AF10)+IF(ROUND((AE$30-CONFIG!$D$7)/31,0)&gt;=ROUND(CONFIG!$G15/2+CONFIG!$H15,0),INDEX(Commandes!$D10:$BK10,,COLUMN(AE$30)-COLUMN($C$30)+1-ROUND(CONFIG!$G15/2+CONFIG!$H15,0)),0)*CONFIG!$J15+IF(ROUND((AE$30-CONFIG!$D$7)/31,0)&gt;=(CONFIG!$G15+CONFIG!$H15),INDEX(Commandes!$D10:$BK10,,COLUMN(AE$30)-COLUMN($C$30)+1-(CONFIG!$G15+CONFIG!$H15)),0)*CONFIG!$K15)*'Commandes - Calculs Auto'!$E8</f>
        <v>0</v>
      </c>
      <c r="AF32" s="341">
        <f>((CONFIG!$I15*Commandes!AG10)+IF(ROUND((AF$30-CONFIG!$D$7)/31,0)&gt;=ROUND(CONFIG!$G15/2+CONFIG!$H15,0),INDEX(Commandes!$D10:$BK10,,COLUMN(AF$30)-COLUMN($C$30)+1-ROUND(CONFIG!$G15/2+CONFIG!$H15,0)),0)*CONFIG!$J15+IF(ROUND((AF$30-CONFIG!$D$7)/31,0)&gt;=(CONFIG!$G15+CONFIG!$H15),INDEX(Commandes!$D10:$BK10,,COLUMN(AF$30)-COLUMN($C$30)+1-(CONFIG!$G15+CONFIG!$H15)),0)*CONFIG!$K15)*'Commandes - Calculs Auto'!$E8</f>
        <v>0</v>
      </c>
      <c r="AG32" s="341">
        <f>((CONFIG!$I15*Commandes!AH10)+IF(ROUND((AG$30-CONFIG!$D$7)/31,0)&gt;=ROUND(CONFIG!$G15/2+CONFIG!$H15,0),INDEX(Commandes!$D10:$BK10,,COLUMN(AG$30)-COLUMN($C$30)+1-ROUND(CONFIG!$G15/2+CONFIG!$H15,0)),0)*CONFIG!$J15+IF(ROUND((AG$30-CONFIG!$D$7)/31,0)&gt;=(CONFIG!$G15+CONFIG!$H15),INDEX(Commandes!$D10:$BK10,,COLUMN(AG$30)-COLUMN($C$30)+1-(CONFIG!$G15+CONFIG!$H15)),0)*CONFIG!$K15)*'Commandes - Calculs Auto'!$E8</f>
        <v>0</v>
      </c>
      <c r="AH32" s="341">
        <f>((CONFIG!$I15*Commandes!AI10)+IF(ROUND((AH$30-CONFIG!$D$7)/31,0)&gt;=ROUND(CONFIG!$G15/2+CONFIG!$H15,0),INDEX(Commandes!$D10:$BK10,,COLUMN(AH$30)-COLUMN($C$30)+1-ROUND(CONFIG!$G15/2+CONFIG!$H15,0)),0)*CONFIG!$J15+IF(ROUND((AH$30-CONFIG!$D$7)/31,0)&gt;=(CONFIG!$G15+CONFIG!$H15),INDEX(Commandes!$D10:$BK10,,COLUMN(AH$30)-COLUMN($C$30)+1-(CONFIG!$G15+CONFIG!$H15)),0)*CONFIG!$K15)*'Commandes - Calculs Auto'!$E8</f>
        <v>0</v>
      </c>
      <c r="AI32" s="341">
        <f>((CONFIG!$I15*Commandes!AJ10)+IF(ROUND((AI$30-CONFIG!$D$7)/31,0)&gt;=ROUND(CONFIG!$G15/2+CONFIG!$H15,0),INDEX(Commandes!$D10:$BK10,,COLUMN(AI$30)-COLUMN($C$30)+1-ROUND(CONFIG!$G15/2+CONFIG!$H15,0)),0)*CONFIG!$J15+IF(ROUND((AI$30-CONFIG!$D$7)/31,0)&gt;=(CONFIG!$G15+CONFIG!$H15),INDEX(Commandes!$D10:$BK10,,COLUMN(AI$30)-COLUMN($C$30)+1-(CONFIG!$G15+CONFIG!$H15)),0)*CONFIG!$K15)*'Commandes - Calculs Auto'!$E8</f>
        <v>0</v>
      </c>
      <c r="AJ32" s="341">
        <f>((CONFIG!$I15*Commandes!AK10)+IF(ROUND((AJ$30-CONFIG!$D$7)/31,0)&gt;=ROUND(CONFIG!$G15/2+CONFIG!$H15,0),INDEX(Commandes!$D10:$BK10,,COLUMN(AJ$30)-COLUMN($C$30)+1-ROUND(CONFIG!$G15/2+CONFIG!$H15,0)),0)*CONFIG!$J15+IF(ROUND((AJ$30-CONFIG!$D$7)/31,0)&gt;=(CONFIG!$G15+CONFIG!$H15),INDEX(Commandes!$D10:$BK10,,COLUMN(AJ$30)-COLUMN($C$30)+1-(CONFIG!$G15+CONFIG!$H15)),0)*CONFIG!$K15)*'Commandes - Calculs Auto'!$E8</f>
        <v>0</v>
      </c>
      <c r="AK32" s="341">
        <f>((CONFIG!$I15*Commandes!AL10)+IF(ROUND((AK$30-CONFIG!$D$7)/31,0)&gt;=ROUND(CONFIG!$G15/2+CONFIG!$H15,0),INDEX(Commandes!$D10:$BK10,,COLUMN(AK$30)-COLUMN($C$30)+1-ROUND(CONFIG!$G15/2+CONFIG!$H15,0)),0)*CONFIG!$J15+IF(ROUND((AK$30-CONFIG!$D$7)/31,0)&gt;=(CONFIG!$G15+CONFIG!$H15),INDEX(Commandes!$D10:$BK10,,COLUMN(AK$30)-COLUMN($C$30)+1-(CONFIG!$G15+CONFIG!$H15)),0)*CONFIG!$K15)*'Commandes - Calculs Auto'!$E8</f>
        <v>0</v>
      </c>
      <c r="AL32" s="341">
        <f>((CONFIG!$I15*Commandes!AM10)+IF(ROUND((AL$30-CONFIG!$D$7)/31,0)&gt;=ROUND(CONFIG!$G15/2+CONFIG!$H15,0),INDEX(Commandes!$D10:$BK10,,COLUMN(AL$30)-COLUMN($C$30)+1-ROUND(CONFIG!$G15/2+CONFIG!$H15,0)),0)*CONFIG!$J15+IF(ROUND((AL$30-CONFIG!$D$7)/31,0)&gt;=(CONFIG!$G15+CONFIG!$H15),INDEX(Commandes!$D10:$BK10,,COLUMN(AL$30)-COLUMN($C$30)+1-(CONFIG!$G15+CONFIG!$H15)),0)*CONFIG!$K15)*'Commandes - Calculs Auto'!$E8</f>
        <v>0</v>
      </c>
      <c r="AM32" s="341">
        <f>((CONFIG!$I15*Commandes!AN10)+IF(ROUND((AM$30-CONFIG!$D$7)/31,0)&gt;=ROUND(CONFIG!$G15/2+CONFIG!$H15,0),INDEX(Commandes!$D10:$BK10,,COLUMN(AM$30)-COLUMN($C$30)+1-ROUND(CONFIG!$G15/2+CONFIG!$H15,0)),0)*CONFIG!$J15+IF(ROUND((AM$30-CONFIG!$D$7)/31,0)&gt;=(CONFIG!$G15+CONFIG!$H15),INDEX(Commandes!$D10:$BK10,,COLUMN(AM$30)-COLUMN($C$30)+1-(CONFIG!$G15+CONFIG!$H15)),0)*CONFIG!$K15)*'Commandes - Calculs Auto'!$G8</f>
        <v>0</v>
      </c>
      <c r="AN32" s="341">
        <f>((CONFIG!$I15*Commandes!AO10)+IF(ROUND((AN$30-CONFIG!$D$7)/31,0)&gt;=ROUND(CONFIG!$G15/2+CONFIG!$H15,0),INDEX(Commandes!$D10:$BK10,,COLUMN(AN$30)-COLUMN($C$30)+1-ROUND(CONFIG!$G15/2+CONFIG!$H15,0)),0)*CONFIG!$J15+IF(ROUND((AN$30-CONFIG!$D$7)/31,0)&gt;=(CONFIG!$G15+CONFIG!$H15),INDEX(Commandes!$D10:$BK10,,COLUMN(AN$30)-COLUMN($C$30)+1-(CONFIG!$G15+CONFIG!$H15)),0)*CONFIG!$K15)*'Commandes - Calculs Auto'!$G8</f>
        <v>0</v>
      </c>
      <c r="AO32" s="341">
        <f>((CONFIG!$I15*Commandes!AP10)+IF(ROUND((AO$30-CONFIG!$D$7)/31,0)&gt;=ROUND(CONFIG!$G15/2+CONFIG!$H15,0),INDEX(Commandes!$D10:$BK10,,COLUMN(AO$30)-COLUMN($C$30)+1-ROUND(CONFIG!$G15/2+CONFIG!$H15,0)),0)*CONFIG!$J15+IF(ROUND((AO$30-CONFIG!$D$7)/31,0)&gt;=(CONFIG!$G15+CONFIG!$H15),INDEX(Commandes!$D10:$BK10,,COLUMN(AO$30)-COLUMN($C$30)+1-(CONFIG!$G15+CONFIG!$H15)),0)*CONFIG!$K15)*'Commandes - Calculs Auto'!$G8</f>
        <v>0</v>
      </c>
      <c r="AP32" s="341">
        <f>((CONFIG!$I15*Commandes!AQ10)+IF(ROUND((AP$30-CONFIG!$D$7)/31,0)&gt;=ROUND(CONFIG!$G15/2+CONFIG!$H15,0),INDEX(Commandes!$D10:$BK10,,COLUMN(AP$30)-COLUMN($C$30)+1-ROUND(CONFIG!$G15/2+CONFIG!$H15,0)),0)*CONFIG!$J15+IF(ROUND((AP$30-CONFIG!$D$7)/31,0)&gt;=(CONFIG!$G15+CONFIG!$H15),INDEX(Commandes!$D10:$BK10,,COLUMN(AP$30)-COLUMN($C$30)+1-(CONFIG!$G15+CONFIG!$H15)),0)*CONFIG!$K15)*'Commandes - Calculs Auto'!$G8</f>
        <v>0</v>
      </c>
      <c r="AQ32" s="341">
        <f>((CONFIG!$I15*Commandes!AR10)+IF(ROUND((AQ$30-CONFIG!$D$7)/31,0)&gt;=ROUND(CONFIG!$G15/2+CONFIG!$H15,0),INDEX(Commandes!$D10:$BK10,,COLUMN(AQ$30)-COLUMN($C$30)+1-ROUND(CONFIG!$G15/2+CONFIG!$H15,0)),0)*CONFIG!$J15+IF(ROUND((AQ$30-CONFIG!$D$7)/31,0)&gt;=(CONFIG!$G15+CONFIG!$H15),INDEX(Commandes!$D10:$BK10,,COLUMN(AQ$30)-COLUMN($C$30)+1-(CONFIG!$G15+CONFIG!$H15)),0)*CONFIG!$K15)*'Commandes - Calculs Auto'!$G8</f>
        <v>0</v>
      </c>
      <c r="AR32" s="341">
        <f>((CONFIG!$I15*Commandes!AS10)+IF(ROUND((AR$30-CONFIG!$D$7)/31,0)&gt;=ROUND(CONFIG!$G15/2+CONFIG!$H15,0),INDEX(Commandes!$D10:$BK10,,COLUMN(AR$30)-COLUMN($C$30)+1-ROUND(CONFIG!$G15/2+CONFIG!$H15,0)),0)*CONFIG!$J15+IF(ROUND((AR$30-CONFIG!$D$7)/31,0)&gt;=(CONFIG!$G15+CONFIG!$H15),INDEX(Commandes!$D10:$BK10,,COLUMN(AR$30)-COLUMN($C$30)+1-(CONFIG!$G15+CONFIG!$H15)),0)*CONFIG!$K15)*'Commandes - Calculs Auto'!$G8</f>
        <v>0</v>
      </c>
      <c r="AS32" s="341">
        <f>((CONFIG!$I15*Commandes!AT10)+IF(ROUND((AS$30-CONFIG!$D$7)/31,0)&gt;=ROUND(CONFIG!$G15/2+CONFIG!$H15,0),INDEX(Commandes!$D10:$BK10,,COLUMN(AS$30)-COLUMN($C$30)+1-ROUND(CONFIG!$G15/2+CONFIG!$H15,0)),0)*CONFIG!$J15+IF(ROUND((AS$30-CONFIG!$D$7)/31,0)&gt;=(CONFIG!$G15+CONFIG!$H15),INDEX(Commandes!$D10:$BK10,,COLUMN(AS$30)-COLUMN($C$30)+1-(CONFIG!$G15+CONFIG!$H15)),0)*CONFIG!$K15)*'Commandes - Calculs Auto'!$G8</f>
        <v>0</v>
      </c>
      <c r="AT32" s="341">
        <f>((CONFIG!$I15*Commandes!AU10)+IF(ROUND((AT$30-CONFIG!$D$7)/31,0)&gt;=ROUND(CONFIG!$G15/2+CONFIG!$H15,0),INDEX(Commandes!$D10:$BK10,,COLUMN(AT$30)-COLUMN($C$30)+1-ROUND(CONFIG!$G15/2+CONFIG!$H15,0)),0)*CONFIG!$J15+IF(ROUND((AT$30-CONFIG!$D$7)/31,0)&gt;=(CONFIG!$G15+CONFIG!$H15),INDEX(Commandes!$D10:$BK10,,COLUMN(AT$30)-COLUMN($C$30)+1-(CONFIG!$G15+CONFIG!$H15)),0)*CONFIG!$K15)*'Commandes - Calculs Auto'!$G8</f>
        <v>0</v>
      </c>
      <c r="AU32" s="341">
        <f>((CONFIG!$I15*Commandes!AV10)+IF(ROUND((AU$30-CONFIG!$D$7)/31,0)&gt;=ROUND(CONFIG!$G15/2+CONFIG!$H15,0),INDEX(Commandes!$D10:$BK10,,COLUMN(AU$30)-COLUMN($C$30)+1-ROUND(CONFIG!$G15/2+CONFIG!$H15,0)),0)*CONFIG!$J15+IF(ROUND((AU$30-CONFIG!$D$7)/31,0)&gt;=(CONFIG!$G15+CONFIG!$H15),INDEX(Commandes!$D10:$BK10,,COLUMN(AU$30)-COLUMN($C$30)+1-(CONFIG!$G15+CONFIG!$H15)),0)*CONFIG!$K15)*'Commandes - Calculs Auto'!$G8</f>
        <v>0</v>
      </c>
      <c r="AV32" s="341">
        <f>((CONFIG!$I15*Commandes!AW10)+IF(ROUND((AV$30-CONFIG!$D$7)/31,0)&gt;=ROUND(CONFIG!$G15/2+CONFIG!$H15,0),INDEX(Commandes!$D10:$BK10,,COLUMN(AV$30)-COLUMN($C$30)+1-ROUND(CONFIG!$G15/2+CONFIG!$H15,0)),0)*CONFIG!$J15+IF(ROUND((AV$30-CONFIG!$D$7)/31,0)&gt;=(CONFIG!$G15+CONFIG!$H15),INDEX(Commandes!$D10:$BK10,,COLUMN(AV$30)-COLUMN($C$30)+1-(CONFIG!$G15+CONFIG!$H15)),0)*CONFIG!$K15)*'Commandes - Calculs Auto'!$G8</f>
        <v>0</v>
      </c>
      <c r="AW32" s="341">
        <f>((CONFIG!$I15*Commandes!AX10)+IF(ROUND((AW$30-CONFIG!$D$7)/31,0)&gt;=ROUND(CONFIG!$G15/2+CONFIG!$H15,0),INDEX(Commandes!$D10:$BK10,,COLUMN(AW$30)-COLUMN($C$30)+1-ROUND(CONFIG!$G15/2+CONFIG!$H15,0)),0)*CONFIG!$J15+IF(ROUND((AW$30-CONFIG!$D$7)/31,0)&gt;=(CONFIG!$G15+CONFIG!$H15),INDEX(Commandes!$D10:$BK10,,COLUMN(AW$30)-COLUMN($C$30)+1-(CONFIG!$G15+CONFIG!$H15)),0)*CONFIG!$K15)*'Commandes - Calculs Auto'!$G8</f>
        <v>0</v>
      </c>
      <c r="AX32" s="341">
        <f>((CONFIG!$I15*Commandes!AY10)+IF(ROUND((AX$30-CONFIG!$D$7)/31,0)&gt;=ROUND(CONFIG!$G15/2+CONFIG!$H15,0),INDEX(Commandes!$D10:$BK10,,COLUMN(AX$30)-COLUMN($C$30)+1-ROUND(CONFIG!$G15/2+CONFIG!$H15,0)),0)*CONFIG!$J15+IF(ROUND((AX$30-CONFIG!$D$7)/31,0)&gt;=(CONFIG!$G15+CONFIG!$H15),INDEX(Commandes!$D10:$BK10,,COLUMN(AX$30)-COLUMN($C$30)+1-(CONFIG!$G15+CONFIG!$H15)),0)*CONFIG!$K15)*'Commandes - Calculs Auto'!$G8</f>
        <v>0</v>
      </c>
      <c r="AY32" s="341">
        <f>((CONFIG!$I15*Commandes!AZ10)+IF(ROUND((AY$30-CONFIG!$D$7)/31,0)&gt;=ROUND(CONFIG!$G15/2+CONFIG!$H15,0),INDEX(Commandes!$D10:$BK10,,COLUMN(AY$30)-COLUMN($C$30)+1-ROUND(CONFIG!$G15/2+CONFIG!$H15,0)),0)*CONFIG!$J15+IF(ROUND((AY$30-CONFIG!$D$7)/31,0)&gt;=(CONFIG!$G15+CONFIG!$H15),INDEX(Commandes!$D10:$BK10,,COLUMN(AY$30)-COLUMN($C$30)+1-(CONFIG!$G15+CONFIG!$H15)),0)*CONFIG!$K15)*'Commandes - Calculs Auto'!$I8</f>
        <v>0</v>
      </c>
      <c r="AZ32" s="341">
        <f>((CONFIG!$I15*Commandes!BA10)+IF(ROUND((AZ$30-CONFIG!$D$7)/31,0)&gt;=ROUND(CONFIG!$G15/2+CONFIG!$H15,0),INDEX(Commandes!$D10:$BK10,,COLUMN(AZ$30)-COLUMN($C$30)+1-ROUND(CONFIG!$G15/2+CONFIG!$H15,0)),0)*CONFIG!$J15+IF(ROUND((AZ$30-CONFIG!$D$7)/31,0)&gt;=(CONFIG!$G15+CONFIG!$H15),INDEX(Commandes!$D10:$BK10,,COLUMN(AZ$30)-COLUMN($C$30)+1-(CONFIG!$G15+CONFIG!$H15)),0)*CONFIG!$K15)*'Commandes - Calculs Auto'!$I8</f>
        <v>0</v>
      </c>
      <c r="BA32" s="341">
        <f>((CONFIG!$I15*Commandes!BB10)+IF(ROUND((BA$30-CONFIG!$D$7)/31,0)&gt;=ROUND(CONFIG!$G15/2+CONFIG!$H15,0),INDEX(Commandes!$D10:$BK10,,COLUMN(BA$30)-COLUMN($C$30)+1-ROUND(CONFIG!$G15/2+CONFIG!$H15,0)),0)*CONFIG!$J15+IF(ROUND((BA$30-CONFIG!$D$7)/31,0)&gt;=(CONFIG!$G15+CONFIG!$H15),INDEX(Commandes!$D10:$BK10,,COLUMN(BA$30)-COLUMN($C$30)+1-(CONFIG!$G15+CONFIG!$H15)),0)*CONFIG!$K15)*'Commandes - Calculs Auto'!$I8</f>
        <v>0</v>
      </c>
      <c r="BB32" s="341">
        <f>((CONFIG!$I15*Commandes!BC10)+IF(ROUND((BB$30-CONFIG!$D$7)/31,0)&gt;=ROUND(CONFIG!$G15/2+CONFIG!$H15,0),INDEX(Commandes!$D10:$BK10,,COLUMN(BB$30)-COLUMN($C$30)+1-ROUND(CONFIG!$G15/2+CONFIG!$H15,0)),0)*CONFIG!$J15+IF(ROUND((BB$30-CONFIG!$D$7)/31,0)&gt;=(CONFIG!$G15+CONFIG!$H15),INDEX(Commandes!$D10:$BK10,,COLUMN(BB$30)-COLUMN($C$30)+1-(CONFIG!$G15+CONFIG!$H15)),0)*CONFIG!$K15)*'Commandes - Calculs Auto'!$I8</f>
        <v>0</v>
      </c>
      <c r="BC32" s="341">
        <f>((CONFIG!$I15*Commandes!BD10)+IF(ROUND((BC$30-CONFIG!$D$7)/31,0)&gt;=ROUND(CONFIG!$G15/2+CONFIG!$H15,0),INDEX(Commandes!$D10:$BK10,,COLUMN(BC$30)-COLUMN($C$30)+1-ROUND(CONFIG!$G15/2+CONFIG!$H15,0)),0)*CONFIG!$J15+IF(ROUND((BC$30-CONFIG!$D$7)/31,0)&gt;=(CONFIG!$G15+CONFIG!$H15),INDEX(Commandes!$D10:$BK10,,COLUMN(BC$30)-COLUMN($C$30)+1-(CONFIG!$G15+CONFIG!$H15)),0)*CONFIG!$K15)*'Commandes - Calculs Auto'!$I8</f>
        <v>0</v>
      </c>
      <c r="BD32" s="341">
        <f>((CONFIG!$I15*Commandes!BE10)+IF(ROUND((BD$30-CONFIG!$D$7)/31,0)&gt;=ROUND(CONFIG!$G15/2+CONFIG!$H15,0),INDEX(Commandes!$D10:$BK10,,COLUMN(BD$30)-COLUMN($C$30)+1-ROUND(CONFIG!$G15/2+CONFIG!$H15,0)),0)*CONFIG!$J15+IF(ROUND((BD$30-CONFIG!$D$7)/31,0)&gt;=(CONFIG!$G15+CONFIG!$H15),INDEX(Commandes!$D10:$BK10,,COLUMN(BD$30)-COLUMN($C$30)+1-(CONFIG!$G15+CONFIG!$H15)),0)*CONFIG!$K15)*'Commandes - Calculs Auto'!$I8</f>
        <v>0</v>
      </c>
      <c r="BE32" s="341">
        <f>((CONFIG!$I15*Commandes!BF10)+IF(ROUND((BE$30-CONFIG!$D$7)/31,0)&gt;=ROUND(CONFIG!$G15/2+CONFIG!$H15,0),INDEX(Commandes!$D10:$BK10,,COLUMN(BE$30)-COLUMN($C$30)+1-ROUND(CONFIG!$G15/2+CONFIG!$H15,0)),0)*CONFIG!$J15+IF(ROUND((BE$30-CONFIG!$D$7)/31,0)&gt;=(CONFIG!$G15+CONFIG!$H15),INDEX(Commandes!$D10:$BK10,,COLUMN(BE$30)-COLUMN($C$30)+1-(CONFIG!$G15+CONFIG!$H15)),0)*CONFIG!$K15)*'Commandes - Calculs Auto'!$I8</f>
        <v>0</v>
      </c>
      <c r="BF32" s="341">
        <f>((CONFIG!$I15*Commandes!BG10)+IF(ROUND((BF$30-CONFIG!$D$7)/31,0)&gt;=ROUND(CONFIG!$G15/2+CONFIG!$H15,0),INDEX(Commandes!$D10:$BK10,,COLUMN(BF$30)-COLUMN($C$30)+1-ROUND(CONFIG!$G15/2+CONFIG!$H15,0)),0)*CONFIG!$J15+IF(ROUND((BF$30-CONFIG!$D$7)/31,0)&gt;=(CONFIG!$G15+CONFIG!$H15),INDEX(Commandes!$D10:$BK10,,COLUMN(BF$30)-COLUMN($C$30)+1-(CONFIG!$G15+CONFIG!$H15)),0)*CONFIG!$K15)*'Commandes - Calculs Auto'!$I8</f>
        <v>0</v>
      </c>
      <c r="BG32" s="341">
        <f>((CONFIG!$I15*Commandes!BH10)+IF(ROUND((BG$30-CONFIG!$D$7)/31,0)&gt;=ROUND(CONFIG!$G15/2+CONFIG!$H15,0),INDEX(Commandes!$D10:$BK10,,COLUMN(BG$30)-COLUMN($C$30)+1-ROUND(CONFIG!$G15/2+CONFIG!$H15,0)),0)*CONFIG!$J15+IF(ROUND((BG$30-CONFIG!$D$7)/31,0)&gt;=(CONFIG!$G15+CONFIG!$H15),INDEX(Commandes!$D10:$BK10,,COLUMN(BG$30)-COLUMN($C$30)+1-(CONFIG!$G15+CONFIG!$H15)),0)*CONFIG!$K15)*'Commandes - Calculs Auto'!$I8</f>
        <v>0</v>
      </c>
      <c r="BH32" s="341">
        <f>((CONFIG!$I15*Commandes!BI10)+IF(ROUND((BH$30-CONFIG!$D$7)/31,0)&gt;=ROUND(CONFIG!$G15/2+CONFIG!$H15,0),INDEX(Commandes!$D10:$BK10,,COLUMN(BH$30)-COLUMN($C$30)+1-ROUND(CONFIG!$G15/2+CONFIG!$H15,0)),0)*CONFIG!$J15+IF(ROUND((BH$30-CONFIG!$D$7)/31,0)&gt;=(CONFIG!$G15+CONFIG!$H15),INDEX(Commandes!$D10:$BK10,,COLUMN(BH$30)-COLUMN($C$30)+1-(CONFIG!$G15+CONFIG!$H15)),0)*CONFIG!$K15)*'Commandes - Calculs Auto'!$I8</f>
        <v>0</v>
      </c>
      <c r="BI32" s="341">
        <f>((CONFIG!$I15*Commandes!BJ10)+IF(ROUND((BI$30-CONFIG!$D$7)/31,0)&gt;=ROUND(CONFIG!$G15/2+CONFIG!$H15,0),INDEX(Commandes!$D10:$BK10,,COLUMN(BI$30)-COLUMN($C$30)+1-ROUND(CONFIG!$G15/2+CONFIG!$H15,0)),0)*CONFIG!$J15+IF(ROUND((BI$30-CONFIG!$D$7)/31,0)&gt;=(CONFIG!$G15+CONFIG!$H15),INDEX(Commandes!$D10:$BK10,,COLUMN(BI$30)-COLUMN($C$30)+1-(CONFIG!$G15+CONFIG!$H15)),0)*CONFIG!$K15)*'Commandes - Calculs Auto'!$I8</f>
        <v>0</v>
      </c>
      <c r="BJ32" s="341">
        <f>((CONFIG!$I15*Commandes!BK10)+IF(ROUND((BJ$30-CONFIG!$D$7)/31,0)&gt;=ROUND(CONFIG!$G15/2+CONFIG!$H15,0),INDEX(Commandes!$D10:$BK10,,COLUMN(BJ$30)-COLUMN($C$30)+1-ROUND(CONFIG!$G15/2+CONFIG!$H15,0)),0)*CONFIG!$J15+IF(ROUND((BJ$30-CONFIG!$D$7)/31,0)&gt;=(CONFIG!$G15+CONFIG!$H15),INDEX(Commandes!$D10:$BK10,,COLUMN(BJ$30)-COLUMN($C$30)+1-(CONFIG!$G15+CONFIG!$H15)),0)*CONFIG!$K15)*'Commandes - Calculs Auto'!$I8</f>
        <v>0</v>
      </c>
    </row>
    <row r="33" spans="2:62">
      <c r="B33" s="310" t="str">
        <f>CONFIG!$C$16</f>
        <v>…</v>
      </c>
      <c r="C33" s="341">
        <f>((CONFIG!$I16*Commandes!D11)+IF(ROUND((C$30-CONFIG!$D$7)/31,0)&gt;=ROUND(CONFIG!$G16/2+CONFIG!$H16,0),INDEX(Commandes!$D11:$BK11,,COLUMN(C$30)-COLUMN($C$30)+1-ROUND(CONFIG!$G16/2+CONFIG!$H16,0)),0)*CONFIG!$J16+IF(ROUND((C$30-CONFIG!$D$7)/31,0)&gt;=(CONFIG!$G16+CONFIG!$H16),INDEX(Commandes!$D11:$BK11,,COLUMN(C$30)-COLUMN($C$30)+1-(CONFIG!$G16+CONFIG!$H16)),0)*CONFIG!$K16)*CONFIG!$D16</f>
        <v>0</v>
      </c>
      <c r="D33" s="341">
        <f>((CONFIG!$I16*Commandes!E11)+IF(ROUND((D$30-CONFIG!$D$7)/31,0)&gt;=ROUND(CONFIG!$G16/2+CONFIG!$H16,0),INDEX(Commandes!$D11:$BK11,,COLUMN(D$30)-COLUMN($C$30)+1-ROUND(CONFIG!$G16/2+CONFIG!$H16,0)),0)*CONFIG!$J16+IF(ROUND((D$30-CONFIG!$D$7)/31,0)&gt;=(CONFIG!$G16+CONFIG!$H16),INDEX(Commandes!$D11:$BK11,,COLUMN(D$30)-COLUMN($C$30)+1-(CONFIG!$G16+CONFIG!$H16)),0)*CONFIG!$K16)*CONFIG!$D16</f>
        <v>0</v>
      </c>
      <c r="E33" s="341">
        <f>((CONFIG!$I16*Commandes!F11)+IF(ROUND((E$30-CONFIG!$D$7)/31,0)&gt;=ROUND(CONFIG!$G16/2+CONFIG!$H16,0),INDEX(Commandes!$D11:$BK11,,COLUMN(E$30)-COLUMN($C$30)+1-ROUND(CONFIG!$G16/2+CONFIG!$H16,0)),0)*CONFIG!$J16+IF(ROUND((E$30-CONFIG!$D$7)/31,0)&gt;=(CONFIG!$G16+CONFIG!$H16),INDEX(Commandes!$D11:$BK11,,COLUMN(E$30)-COLUMN($C$30)+1-(CONFIG!$G16+CONFIG!$H16)),0)*CONFIG!$K16)*CONFIG!$D16</f>
        <v>0</v>
      </c>
      <c r="F33" s="341">
        <f>((CONFIG!$I16*Commandes!G11)+IF(ROUND((F$30-CONFIG!$D$7)/31,0)&gt;=ROUND(CONFIG!$G16/2+CONFIG!$H16,0),INDEX(Commandes!$D11:$BK11,,COLUMN(F$30)-COLUMN($C$30)+1-ROUND(CONFIG!$G16/2+CONFIG!$H16,0)),0)*CONFIG!$J16+IF(ROUND((F$30-CONFIG!$D$7)/31,0)&gt;=(CONFIG!$G16+CONFIG!$H16),INDEX(Commandes!$D11:$BK11,,COLUMN(F$30)-COLUMN($C$30)+1-(CONFIG!$G16+CONFIG!$H16)),0)*CONFIG!$K16)*CONFIG!$D16</f>
        <v>0</v>
      </c>
      <c r="G33" s="341">
        <f>((CONFIG!$I16*Commandes!H11)+IF(ROUND((G$30-CONFIG!$D$7)/31,0)&gt;=ROUND(CONFIG!$G16/2+CONFIG!$H16,0),INDEX(Commandes!$D11:$BK11,,COLUMN(G$30)-COLUMN($C$30)+1-ROUND(CONFIG!$G16/2+CONFIG!$H16,0)),0)*CONFIG!$J16+IF(ROUND((G$30-CONFIG!$D$7)/31,0)&gt;=(CONFIG!$G16+CONFIG!$H16),INDEX(Commandes!$D11:$BK11,,COLUMN(G$30)-COLUMN($C$30)+1-(CONFIG!$G16+CONFIG!$H16)),0)*CONFIG!$K16)*CONFIG!$D16</f>
        <v>0</v>
      </c>
      <c r="H33" s="341">
        <f>((CONFIG!$I16*Commandes!I11)+IF(ROUND((H$30-CONFIG!$D$7)/31,0)&gt;=ROUND(CONFIG!$G16/2+CONFIG!$H16,0),INDEX(Commandes!$D11:$BK11,,COLUMN(H$30)-COLUMN($C$30)+1-ROUND(CONFIG!$G16/2+CONFIG!$H16,0)),0)*CONFIG!$J16+IF(ROUND((H$30-CONFIG!$D$7)/31,0)&gt;=(CONFIG!$G16+CONFIG!$H16),INDEX(Commandes!$D11:$BK11,,COLUMN(H$30)-COLUMN($C$30)+1-(CONFIG!$G16+CONFIG!$H16)),0)*CONFIG!$K16)*CONFIG!$D16</f>
        <v>0</v>
      </c>
      <c r="I33" s="341">
        <f>((CONFIG!$I16*Commandes!J11)+IF(ROUND((I$30-CONFIG!$D$7)/31,0)&gt;=ROUND(CONFIG!$G16/2+CONFIG!$H16,0),INDEX(Commandes!$D11:$BK11,,COLUMN(I$30)-COLUMN($C$30)+1-ROUND(CONFIG!$G16/2+CONFIG!$H16,0)),0)*CONFIG!$J16+IF(ROUND((I$30-CONFIG!$D$7)/31,0)&gt;=(CONFIG!$G16+CONFIG!$H16),INDEX(Commandes!$D11:$BK11,,COLUMN(I$30)-COLUMN($C$30)+1-(CONFIG!$G16+CONFIG!$H16)),0)*CONFIG!$K16)*CONFIG!$D16</f>
        <v>0</v>
      </c>
      <c r="J33" s="341">
        <f>((CONFIG!$I16*Commandes!K11)+IF(ROUND((J$30-CONFIG!$D$7)/31,0)&gt;=ROUND(CONFIG!$G16/2+CONFIG!$H16,0),INDEX(Commandes!$D11:$BK11,,COLUMN(J$30)-COLUMN($C$30)+1-ROUND(CONFIG!$G16/2+CONFIG!$H16,0)),0)*CONFIG!$J16+IF(ROUND((J$30-CONFIG!$D$7)/31,0)&gt;=(CONFIG!$G16+CONFIG!$H16),INDEX(Commandes!$D11:$BK11,,COLUMN(J$30)-COLUMN($C$30)+1-(CONFIG!$G16+CONFIG!$H16)),0)*CONFIG!$K16)*CONFIG!$D16</f>
        <v>0</v>
      </c>
      <c r="K33" s="341">
        <f>((CONFIG!$I16*Commandes!L11)+IF(ROUND((K$30-CONFIG!$D$7)/31,0)&gt;=ROUND(CONFIG!$G16/2+CONFIG!$H16,0),INDEX(Commandes!$D11:$BK11,,COLUMN(K$30)-COLUMN($C$30)+1-ROUND(CONFIG!$G16/2+CONFIG!$H16,0)),0)*CONFIG!$J16+IF(ROUND((K$30-CONFIG!$D$7)/31,0)&gt;=(CONFIG!$G16+CONFIG!$H16),INDEX(Commandes!$D11:$BK11,,COLUMN(K$30)-COLUMN($C$30)+1-(CONFIG!$G16+CONFIG!$H16)),0)*CONFIG!$K16)*CONFIG!$D16</f>
        <v>0</v>
      </c>
      <c r="L33" s="341">
        <f>((CONFIG!$I16*Commandes!M11)+IF(ROUND((L$30-CONFIG!$D$7)/31,0)&gt;=ROUND(CONFIG!$G16/2+CONFIG!$H16,0),INDEX(Commandes!$D11:$BK11,,COLUMN(L$30)-COLUMN($C$30)+1-ROUND(CONFIG!$G16/2+CONFIG!$H16,0)),0)*CONFIG!$J16+IF(ROUND((L$30-CONFIG!$D$7)/31,0)&gt;=(CONFIG!$G16+CONFIG!$H16),INDEX(Commandes!$D11:$BK11,,COLUMN(L$30)-COLUMN($C$30)+1-(CONFIG!$G16+CONFIG!$H16)),0)*CONFIG!$K16)*CONFIG!$D16</f>
        <v>0</v>
      </c>
      <c r="M33" s="341">
        <f>((CONFIG!$I16*Commandes!N11)+IF(ROUND((M$30-CONFIG!$D$7)/31,0)&gt;=ROUND(CONFIG!$G16/2+CONFIG!$H16,0),INDEX(Commandes!$D11:$BK11,,COLUMN(M$30)-COLUMN($C$30)+1-ROUND(CONFIG!$G16/2+CONFIG!$H16,0)),0)*CONFIG!$J16+IF(ROUND((M$30-CONFIG!$D$7)/31,0)&gt;=(CONFIG!$G16+CONFIG!$H16),INDEX(Commandes!$D11:$BK11,,COLUMN(M$30)-COLUMN($C$30)+1-(CONFIG!$G16+CONFIG!$H16)),0)*CONFIG!$K16)*CONFIG!$D16</f>
        <v>0</v>
      </c>
      <c r="N33" s="341">
        <f>((CONFIG!$I16*Commandes!O11)+IF(ROUND((N$30-CONFIG!$D$7)/31,0)&gt;=ROUND(CONFIG!$G16/2+CONFIG!$H16,0),INDEX(Commandes!$D11:$BK11,,COLUMN(N$30)-COLUMN($C$30)+1-ROUND(CONFIG!$G16/2+CONFIG!$H16,0)),0)*CONFIG!$J16+IF(ROUND((N$30-CONFIG!$D$7)/31,0)&gt;=(CONFIG!$G16+CONFIG!$H16),INDEX(Commandes!$D11:$BK11,,COLUMN(N$30)-COLUMN($C$30)+1-(CONFIG!$G16+CONFIG!$H16)),0)*CONFIG!$K16)*CONFIG!$D16</f>
        <v>0</v>
      </c>
      <c r="O33" s="341">
        <f>((CONFIG!$I16*Commandes!P11)+IF(ROUND((O$30-CONFIG!$D$7)/31,0)&gt;=ROUND(CONFIG!$G16/2+CONFIG!$H16,0),INDEX(Commandes!$D11:$BK11,,COLUMN(O$30)-COLUMN($C$30)+1-ROUND(CONFIG!$G16/2+CONFIG!$H16,0)),0)*CONFIG!$J16+IF(ROUND((O$30-CONFIG!$D$7)/31,0)&gt;=(CONFIG!$G16+CONFIG!$H16),INDEX(Commandes!$D11:$BK11,,COLUMN(O$30)-COLUMN($C$30)+1-(CONFIG!$G16+CONFIG!$H16)),0)*CONFIG!$K16)*'Commandes - Calculs Auto'!$C9</f>
        <v>0</v>
      </c>
      <c r="P33" s="341">
        <f>((CONFIG!$I16*Commandes!Q11)+IF(ROUND((P$30-CONFIG!$D$7)/31,0)&gt;=ROUND(CONFIG!$G16/2+CONFIG!$H16,0),INDEX(Commandes!$D11:$BK11,,COLUMN(P$30)-COLUMN($C$30)+1-ROUND(CONFIG!$G16/2+CONFIG!$H16,0)),0)*CONFIG!$J16+IF(ROUND((P$30-CONFIG!$D$7)/31,0)&gt;=(CONFIG!$G16+CONFIG!$H16),INDEX(Commandes!$D11:$BK11,,COLUMN(P$30)-COLUMN($C$30)+1-(CONFIG!$G16+CONFIG!$H16)),0)*CONFIG!$K16)*'Commandes - Calculs Auto'!$C9</f>
        <v>0</v>
      </c>
      <c r="Q33" s="341">
        <f>((CONFIG!$I16*Commandes!R11)+IF(ROUND((Q$30-CONFIG!$D$7)/31,0)&gt;=ROUND(CONFIG!$G16/2+CONFIG!$H16,0),INDEX(Commandes!$D11:$BK11,,COLUMN(Q$30)-COLUMN($C$30)+1-ROUND(CONFIG!$G16/2+CONFIG!$H16,0)),0)*CONFIG!$J16+IF(ROUND((Q$30-CONFIG!$D$7)/31,0)&gt;=(CONFIG!$G16+CONFIG!$H16),INDEX(Commandes!$D11:$BK11,,COLUMN(Q$30)-COLUMN($C$30)+1-(CONFIG!$G16+CONFIG!$H16)),0)*CONFIG!$K16)*'Commandes - Calculs Auto'!$C9</f>
        <v>0</v>
      </c>
      <c r="R33" s="341">
        <f>((CONFIG!$I16*Commandes!S11)+IF(ROUND((R$30-CONFIG!$D$7)/31,0)&gt;=ROUND(CONFIG!$G16/2+CONFIG!$H16,0),INDEX(Commandes!$D11:$BK11,,COLUMN(R$30)-COLUMN($C$30)+1-ROUND(CONFIG!$G16/2+CONFIG!$H16,0)),0)*CONFIG!$J16+IF(ROUND((R$30-CONFIG!$D$7)/31,0)&gt;=(CONFIG!$G16+CONFIG!$H16),INDEX(Commandes!$D11:$BK11,,COLUMN(R$30)-COLUMN($C$30)+1-(CONFIG!$G16+CONFIG!$H16)),0)*CONFIG!$K16)*'Commandes - Calculs Auto'!$C9</f>
        <v>0</v>
      </c>
      <c r="S33" s="341">
        <f>((CONFIG!$I16*Commandes!T11)+IF(ROUND((S$30-CONFIG!$D$7)/31,0)&gt;=ROUND(CONFIG!$G16/2+CONFIG!$H16,0),INDEX(Commandes!$D11:$BK11,,COLUMN(S$30)-COLUMN($C$30)+1-ROUND(CONFIG!$G16/2+CONFIG!$H16,0)),0)*CONFIG!$J16+IF(ROUND((S$30-CONFIG!$D$7)/31,0)&gt;=(CONFIG!$G16+CONFIG!$H16),INDEX(Commandes!$D11:$BK11,,COLUMN(S$30)-COLUMN($C$30)+1-(CONFIG!$G16+CONFIG!$H16)),0)*CONFIG!$K16)*'Commandes - Calculs Auto'!$C9</f>
        <v>0</v>
      </c>
      <c r="T33" s="341">
        <f>((CONFIG!$I16*Commandes!U11)+IF(ROUND((T$30-CONFIG!$D$7)/31,0)&gt;=ROUND(CONFIG!$G16/2+CONFIG!$H16,0),INDEX(Commandes!$D11:$BK11,,COLUMN(T$30)-COLUMN($C$30)+1-ROUND(CONFIG!$G16/2+CONFIG!$H16,0)),0)*CONFIG!$J16+IF(ROUND((T$30-CONFIG!$D$7)/31,0)&gt;=(CONFIG!$G16+CONFIG!$H16),INDEX(Commandes!$D11:$BK11,,COLUMN(T$30)-COLUMN($C$30)+1-(CONFIG!$G16+CONFIG!$H16)),0)*CONFIG!$K16)*'Commandes - Calculs Auto'!$C9</f>
        <v>0</v>
      </c>
      <c r="U33" s="341">
        <f>((CONFIG!$I16*Commandes!V11)+IF(ROUND((U$30-CONFIG!$D$7)/31,0)&gt;=ROUND(CONFIG!$G16/2+CONFIG!$H16,0),INDEX(Commandes!$D11:$BK11,,COLUMN(U$30)-COLUMN($C$30)+1-ROUND(CONFIG!$G16/2+CONFIG!$H16,0)),0)*CONFIG!$J16+IF(ROUND((U$30-CONFIG!$D$7)/31,0)&gt;=(CONFIG!$G16+CONFIG!$H16),INDEX(Commandes!$D11:$BK11,,COLUMN(U$30)-COLUMN($C$30)+1-(CONFIG!$G16+CONFIG!$H16)),0)*CONFIG!$K16)*'Commandes - Calculs Auto'!$C9</f>
        <v>0</v>
      </c>
      <c r="V33" s="341">
        <f>((CONFIG!$I16*Commandes!W11)+IF(ROUND((V$30-CONFIG!$D$7)/31,0)&gt;=ROUND(CONFIG!$G16/2+CONFIG!$H16,0),INDEX(Commandes!$D11:$BK11,,COLUMN(V$30)-COLUMN($C$30)+1-ROUND(CONFIG!$G16/2+CONFIG!$H16,0)),0)*CONFIG!$J16+IF(ROUND((V$30-CONFIG!$D$7)/31,0)&gt;=(CONFIG!$G16+CONFIG!$H16),INDEX(Commandes!$D11:$BK11,,COLUMN(V$30)-COLUMN($C$30)+1-(CONFIG!$G16+CONFIG!$H16)),0)*CONFIG!$K16)*'Commandes - Calculs Auto'!$C9</f>
        <v>0</v>
      </c>
      <c r="W33" s="341">
        <f>((CONFIG!$I16*Commandes!X11)+IF(ROUND((W$30-CONFIG!$D$7)/31,0)&gt;=ROUND(CONFIG!$G16/2+CONFIG!$H16,0),INDEX(Commandes!$D11:$BK11,,COLUMN(W$30)-COLUMN($C$30)+1-ROUND(CONFIG!$G16/2+CONFIG!$H16,0)),0)*CONFIG!$J16+IF(ROUND((W$30-CONFIG!$D$7)/31,0)&gt;=(CONFIG!$G16+CONFIG!$H16),INDEX(Commandes!$D11:$BK11,,COLUMN(W$30)-COLUMN($C$30)+1-(CONFIG!$G16+CONFIG!$H16)),0)*CONFIG!$K16)*'Commandes - Calculs Auto'!$C9</f>
        <v>0</v>
      </c>
      <c r="X33" s="341">
        <f>((CONFIG!$I16*Commandes!Y11)+IF(ROUND((X$30-CONFIG!$D$7)/31,0)&gt;=ROUND(CONFIG!$G16/2+CONFIG!$H16,0),INDEX(Commandes!$D11:$BK11,,COLUMN(X$30)-COLUMN($C$30)+1-ROUND(CONFIG!$G16/2+CONFIG!$H16,0)),0)*CONFIG!$J16+IF(ROUND((X$30-CONFIG!$D$7)/31,0)&gt;=(CONFIG!$G16+CONFIG!$H16),INDEX(Commandes!$D11:$BK11,,COLUMN(X$30)-COLUMN($C$30)+1-(CONFIG!$G16+CONFIG!$H16)),0)*CONFIG!$K16)*'Commandes - Calculs Auto'!$C9</f>
        <v>0</v>
      </c>
      <c r="Y33" s="341">
        <f>((CONFIG!$I16*Commandes!Z11)+IF(ROUND((Y$30-CONFIG!$D$7)/31,0)&gt;=ROUND(CONFIG!$G16/2+CONFIG!$H16,0),INDEX(Commandes!$D11:$BK11,,COLUMN(Y$30)-COLUMN($C$30)+1-ROUND(CONFIG!$G16/2+CONFIG!$H16,0)),0)*CONFIG!$J16+IF(ROUND((Y$30-CONFIG!$D$7)/31,0)&gt;=(CONFIG!$G16+CONFIG!$H16),INDEX(Commandes!$D11:$BK11,,COLUMN(Y$30)-COLUMN($C$30)+1-(CONFIG!$G16+CONFIG!$H16)),0)*CONFIG!$K16)*'Commandes - Calculs Auto'!$C9</f>
        <v>0</v>
      </c>
      <c r="Z33" s="341">
        <f>((CONFIG!$I16*Commandes!AA11)+IF(ROUND((Z$30-CONFIG!$D$7)/31,0)&gt;=ROUND(CONFIG!$G16/2+CONFIG!$H16,0),INDEX(Commandes!$D11:$BK11,,COLUMN(Z$30)-COLUMN($C$30)+1-ROUND(CONFIG!$G16/2+CONFIG!$H16,0)),0)*CONFIG!$J16+IF(ROUND((Z$30-CONFIG!$D$7)/31,0)&gt;=(CONFIG!$G16+CONFIG!$H16),INDEX(Commandes!$D11:$BK11,,COLUMN(Z$30)-COLUMN($C$30)+1-(CONFIG!$G16+CONFIG!$H16)),0)*CONFIG!$K16)*'Commandes - Calculs Auto'!$C9</f>
        <v>0</v>
      </c>
      <c r="AA33" s="341">
        <f>((CONFIG!$I16*Commandes!AB11)+IF(ROUND((AA$30-CONFIG!$D$7)/31,0)&gt;=ROUND(CONFIG!$G16/2+CONFIG!$H16,0),INDEX(Commandes!$D11:$BK11,,COLUMN(AA$30)-COLUMN($C$30)+1-ROUND(CONFIG!$G16/2+CONFIG!$H16,0)),0)*CONFIG!$J16+IF(ROUND((AA$30-CONFIG!$D$7)/31,0)&gt;=(CONFIG!$G16+CONFIG!$H16),INDEX(Commandes!$D11:$BK11,,COLUMN(AA$30)-COLUMN($C$30)+1-(CONFIG!$G16+CONFIG!$H16)),0)*CONFIG!$K16)*'Commandes - Calculs Auto'!$E9</f>
        <v>0</v>
      </c>
      <c r="AB33" s="341">
        <f>((CONFIG!$I16*Commandes!AC11)+IF(ROUND((AB$30-CONFIG!$D$7)/31,0)&gt;=ROUND(CONFIG!$G16/2+CONFIG!$H16,0),INDEX(Commandes!$D11:$BK11,,COLUMN(AB$30)-COLUMN($C$30)+1-ROUND(CONFIG!$G16/2+CONFIG!$H16,0)),0)*CONFIG!$J16+IF(ROUND((AB$30-CONFIG!$D$7)/31,0)&gt;=(CONFIG!$G16+CONFIG!$H16),INDEX(Commandes!$D11:$BK11,,COLUMN(AB$30)-COLUMN($C$30)+1-(CONFIG!$G16+CONFIG!$H16)),0)*CONFIG!$K16)*'Commandes - Calculs Auto'!$E9</f>
        <v>0</v>
      </c>
      <c r="AC33" s="341">
        <f>((CONFIG!$I16*Commandes!AD11)+IF(ROUND((AC$30-CONFIG!$D$7)/31,0)&gt;=ROUND(CONFIG!$G16/2+CONFIG!$H16,0),INDEX(Commandes!$D11:$BK11,,COLUMN(AC$30)-COLUMN($C$30)+1-ROUND(CONFIG!$G16/2+CONFIG!$H16,0)),0)*CONFIG!$J16+IF(ROUND((AC$30-CONFIG!$D$7)/31,0)&gt;=(CONFIG!$G16+CONFIG!$H16),INDEX(Commandes!$D11:$BK11,,COLUMN(AC$30)-COLUMN($C$30)+1-(CONFIG!$G16+CONFIG!$H16)),0)*CONFIG!$K16)*'Commandes - Calculs Auto'!$E9</f>
        <v>0</v>
      </c>
      <c r="AD33" s="341">
        <f>((CONFIG!$I16*Commandes!AE11)+IF(ROUND((AD$30-CONFIG!$D$7)/31,0)&gt;=ROUND(CONFIG!$G16/2+CONFIG!$H16,0),INDEX(Commandes!$D11:$BK11,,COLUMN(AD$30)-COLUMN($C$30)+1-ROUND(CONFIG!$G16/2+CONFIG!$H16,0)),0)*CONFIG!$J16+IF(ROUND((AD$30-CONFIG!$D$7)/31,0)&gt;=(CONFIG!$G16+CONFIG!$H16),INDEX(Commandes!$D11:$BK11,,COLUMN(AD$30)-COLUMN($C$30)+1-(CONFIG!$G16+CONFIG!$H16)),0)*CONFIG!$K16)*'Commandes - Calculs Auto'!$E9</f>
        <v>0</v>
      </c>
      <c r="AE33" s="341">
        <f>((CONFIG!$I16*Commandes!AF11)+IF(ROUND((AE$30-CONFIG!$D$7)/31,0)&gt;=ROUND(CONFIG!$G16/2+CONFIG!$H16,0),INDEX(Commandes!$D11:$BK11,,COLUMN(AE$30)-COLUMN($C$30)+1-ROUND(CONFIG!$G16/2+CONFIG!$H16,0)),0)*CONFIG!$J16+IF(ROUND((AE$30-CONFIG!$D$7)/31,0)&gt;=(CONFIG!$G16+CONFIG!$H16),INDEX(Commandes!$D11:$BK11,,COLUMN(AE$30)-COLUMN($C$30)+1-(CONFIG!$G16+CONFIG!$H16)),0)*CONFIG!$K16)*'Commandes - Calculs Auto'!$E9</f>
        <v>0</v>
      </c>
      <c r="AF33" s="341">
        <f>((CONFIG!$I16*Commandes!AG11)+IF(ROUND((AF$30-CONFIG!$D$7)/31,0)&gt;=ROUND(CONFIG!$G16/2+CONFIG!$H16,0),INDEX(Commandes!$D11:$BK11,,COLUMN(AF$30)-COLUMN($C$30)+1-ROUND(CONFIG!$G16/2+CONFIG!$H16,0)),0)*CONFIG!$J16+IF(ROUND((AF$30-CONFIG!$D$7)/31,0)&gt;=(CONFIG!$G16+CONFIG!$H16),INDEX(Commandes!$D11:$BK11,,COLUMN(AF$30)-COLUMN($C$30)+1-(CONFIG!$G16+CONFIG!$H16)),0)*CONFIG!$K16)*'Commandes - Calculs Auto'!$E9</f>
        <v>0</v>
      </c>
      <c r="AG33" s="341">
        <f>((CONFIG!$I16*Commandes!AH11)+IF(ROUND((AG$30-CONFIG!$D$7)/31,0)&gt;=ROUND(CONFIG!$G16/2+CONFIG!$H16,0),INDEX(Commandes!$D11:$BK11,,COLUMN(AG$30)-COLUMN($C$30)+1-ROUND(CONFIG!$G16/2+CONFIG!$H16,0)),0)*CONFIG!$J16+IF(ROUND((AG$30-CONFIG!$D$7)/31,0)&gt;=(CONFIG!$G16+CONFIG!$H16),INDEX(Commandes!$D11:$BK11,,COLUMN(AG$30)-COLUMN($C$30)+1-(CONFIG!$G16+CONFIG!$H16)),0)*CONFIG!$K16)*'Commandes - Calculs Auto'!$E9</f>
        <v>0</v>
      </c>
      <c r="AH33" s="341">
        <f>((CONFIG!$I16*Commandes!AI11)+IF(ROUND((AH$30-CONFIG!$D$7)/31,0)&gt;=ROUND(CONFIG!$G16/2+CONFIG!$H16,0),INDEX(Commandes!$D11:$BK11,,COLUMN(AH$30)-COLUMN($C$30)+1-ROUND(CONFIG!$G16/2+CONFIG!$H16,0)),0)*CONFIG!$J16+IF(ROUND((AH$30-CONFIG!$D$7)/31,0)&gt;=(CONFIG!$G16+CONFIG!$H16),INDEX(Commandes!$D11:$BK11,,COLUMN(AH$30)-COLUMN($C$30)+1-(CONFIG!$G16+CONFIG!$H16)),0)*CONFIG!$K16)*'Commandes - Calculs Auto'!$E9</f>
        <v>0</v>
      </c>
      <c r="AI33" s="341">
        <f>((CONFIG!$I16*Commandes!AJ11)+IF(ROUND((AI$30-CONFIG!$D$7)/31,0)&gt;=ROUND(CONFIG!$G16/2+CONFIG!$H16,0),INDEX(Commandes!$D11:$BK11,,COLUMN(AI$30)-COLUMN($C$30)+1-ROUND(CONFIG!$G16/2+CONFIG!$H16,0)),0)*CONFIG!$J16+IF(ROUND((AI$30-CONFIG!$D$7)/31,0)&gt;=(CONFIG!$G16+CONFIG!$H16),INDEX(Commandes!$D11:$BK11,,COLUMN(AI$30)-COLUMN($C$30)+1-(CONFIG!$G16+CONFIG!$H16)),0)*CONFIG!$K16)*'Commandes - Calculs Auto'!$E9</f>
        <v>0</v>
      </c>
      <c r="AJ33" s="341">
        <f>((CONFIG!$I16*Commandes!AK11)+IF(ROUND((AJ$30-CONFIG!$D$7)/31,0)&gt;=ROUND(CONFIG!$G16/2+CONFIG!$H16,0),INDEX(Commandes!$D11:$BK11,,COLUMN(AJ$30)-COLUMN($C$30)+1-ROUND(CONFIG!$G16/2+CONFIG!$H16,0)),0)*CONFIG!$J16+IF(ROUND((AJ$30-CONFIG!$D$7)/31,0)&gt;=(CONFIG!$G16+CONFIG!$H16),INDEX(Commandes!$D11:$BK11,,COLUMN(AJ$30)-COLUMN($C$30)+1-(CONFIG!$G16+CONFIG!$H16)),0)*CONFIG!$K16)*'Commandes - Calculs Auto'!$E9</f>
        <v>0</v>
      </c>
      <c r="AK33" s="341">
        <f>((CONFIG!$I16*Commandes!AL11)+IF(ROUND((AK$30-CONFIG!$D$7)/31,0)&gt;=ROUND(CONFIG!$G16/2+CONFIG!$H16,0),INDEX(Commandes!$D11:$BK11,,COLUMN(AK$30)-COLUMN($C$30)+1-ROUND(CONFIG!$G16/2+CONFIG!$H16,0)),0)*CONFIG!$J16+IF(ROUND((AK$30-CONFIG!$D$7)/31,0)&gt;=(CONFIG!$G16+CONFIG!$H16),INDEX(Commandes!$D11:$BK11,,COLUMN(AK$30)-COLUMN($C$30)+1-(CONFIG!$G16+CONFIG!$H16)),0)*CONFIG!$K16)*'Commandes - Calculs Auto'!$E9</f>
        <v>0</v>
      </c>
      <c r="AL33" s="341">
        <f>((CONFIG!$I16*Commandes!AM11)+IF(ROUND((AL$30-CONFIG!$D$7)/31,0)&gt;=ROUND(CONFIG!$G16/2+CONFIG!$H16,0),INDEX(Commandes!$D11:$BK11,,COLUMN(AL$30)-COLUMN($C$30)+1-ROUND(CONFIG!$G16/2+CONFIG!$H16,0)),0)*CONFIG!$J16+IF(ROUND((AL$30-CONFIG!$D$7)/31,0)&gt;=(CONFIG!$G16+CONFIG!$H16),INDEX(Commandes!$D11:$BK11,,COLUMN(AL$30)-COLUMN($C$30)+1-(CONFIG!$G16+CONFIG!$H16)),0)*CONFIG!$K16)*'Commandes - Calculs Auto'!$E9</f>
        <v>0</v>
      </c>
      <c r="AM33" s="341">
        <f>((CONFIG!$I16*Commandes!AN11)+IF(ROUND((AM$30-CONFIG!$D$7)/31,0)&gt;=ROUND(CONFIG!$G16/2+CONFIG!$H16,0),INDEX(Commandes!$D11:$BK11,,COLUMN(AM$30)-COLUMN($C$30)+1-ROUND(CONFIG!$G16/2+CONFIG!$H16,0)),0)*CONFIG!$J16+IF(ROUND((AM$30-CONFIG!$D$7)/31,0)&gt;=(CONFIG!$G16+CONFIG!$H16),INDEX(Commandes!$D11:$BK11,,COLUMN(AM$30)-COLUMN($C$30)+1-(CONFIG!$G16+CONFIG!$H16)),0)*CONFIG!$K16)*'Commandes - Calculs Auto'!$G9</f>
        <v>0</v>
      </c>
      <c r="AN33" s="341">
        <f>((CONFIG!$I16*Commandes!AO11)+IF(ROUND((AN$30-CONFIG!$D$7)/31,0)&gt;=ROUND(CONFIG!$G16/2+CONFIG!$H16,0),INDEX(Commandes!$D11:$BK11,,COLUMN(AN$30)-COLUMN($C$30)+1-ROUND(CONFIG!$G16/2+CONFIG!$H16,0)),0)*CONFIG!$J16+IF(ROUND((AN$30-CONFIG!$D$7)/31,0)&gt;=(CONFIG!$G16+CONFIG!$H16),INDEX(Commandes!$D11:$BK11,,COLUMN(AN$30)-COLUMN($C$30)+1-(CONFIG!$G16+CONFIG!$H16)),0)*CONFIG!$K16)*'Commandes - Calculs Auto'!$G9</f>
        <v>0</v>
      </c>
      <c r="AO33" s="341">
        <f>((CONFIG!$I16*Commandes!AP11)+IF(ROUND((AO$30-CONFIG!$D$7)/31,0)&gt;=ROUND(CONFIG!$G16/2+CONFIG!$H16,0),INDEX(Commandes!$D11:$BK11,,COLUMN(AO$30)-COLUMN($C$30)+1-ROUND(CONFIG!$G16/2+CONFIG!$H16,0)),0)*CONFIG!$J16+IF(ROUND((AO$30-CONFIG!$D$7)/31,0)&gt;=(CONFIG!$G16+CONFIG!$H16),INDEX(Commandes!$D11:$BK11,,COLUMN(AO$30)-COLUMN($C$30)+1-(CONFIG!$G16+CONFIG!$H16)),0)*CONFIG!$K16)*'Commandes - Calculs Auto'!$G9</f>
        <v>0</v>
      </c>
      <c r="AP33" s="341">
        <f>((CONFIG!$I16*Commandes!AQ11)+IF(ROUND((AP$30-CONFIG!$D$7)/31,0)&gt;=ROUND(CONFIG!$G16/2+CONFIG!$H16,0),INDEX(Commandes!$D11:$BK11,,COLUMN(AP$30)-COLUMN($C$30)+1-ROUND(CONFIG!$G16/2+CONFIG!$H16,0)),0)*CONFIG!$J16+IF(ROUND((AP$30-CONFIG!$D$7)/31,0)&gt;=(CONFIG!$G16+CONFIG!$H16),INDEX(Commandes!$D11:$BK11,,COLUMN(AP$30)-COLUMN($C$30)+1-(CONFIG!$G16+CONFIG!$H16)),0)*CONFIG!$K16)*'Commandes - Calculs Auto'!$G9</f>
        <v>0</v>
      </c>
      <c r="AQ33" s="341">
        <f>((CONFIG!$I16*Commandes!AR11)+IF(ROUND((AQ$30-CONFIG!$D$7)/31,0)&gt;=ROUND(CONFIG!$G16/2+CONFIG!$H16,0),INDEX(Commandes!$D11:$BK11,,COLUMN(AQ$30)-COLUMN($C$30)+1-ROUND(CONFIG!$G16/2+CONFIG!$H16,0)),0)*CONFIG!$J16+IF(ROUND((AQ$30-CONFIG!$D$7)/31,0)&gt;=(CONFIG!$G16+CONFIG!$H16),INDEX(Commandes!$D11:$BK11,,COLUMN(AQ$30)-COLUMN($C$30)+1-(CONFIG!$G16+CONFIG!$H16)),0)*CONFIG!$K16)*'Commandes - Calculs Auto'!$G9</f>
        <v>0</v>
      </c>
      <c r="AR33" s="341">
        <f>((CONFIG!$I16*Commandes!AS11)+IF(ROUND((AR$30-CONFIG!$D$7)/31,0)&gt;=ROUND(CONFIG!$G16/2+CONFIG!$H16,0),INDEX(Commandes!$D11:$BK11,,COLUMN(AR$30)-COLUMN($C$30)+1-ROUND(CONFIG!$G16/2+CONFIG!$H16,0)),0)*CONFIG!$J16+IF(ROUND((AR$30-CONFIG!$D$7)/31,0)&gt;=(CONFIG!$G16+CONFIG!$H16),INDEX(Commandes!$D11:$BK11,,COLUMN(AR$30)-COLUMN($C$30)+1-(CONFIG!$G16+CONFIG!$H16)),0)*CONFIG!$K16)*'Commandes - Calculs Auto'!$G9</f>
        <v>0</v>
      </c>
      <c r="AS33" s="341">
        <f>((CONFIG!$I16*Commandes!AT11)+IF(ROUND((AS$30-CONFIG!$D$7)/31,0)&gt;=ROUND(CONFIG!$G16/2+CONFIG!$H16,0),INDEX(Commandes!$D11:$BK11,,COLUMN(AS$30)-COLUMN($C$30)+1-ROUND(CONFIG!$G16/2+CONFIG!$H16,0)),0)*CONFIG!$J16+IF(ROUND((AS$30-CONFIG!$D$7)/31,0)&gt;=(CONFIG!$G16+CONFIG!$H16),INDEX(Commandes!$D11:$BK11,,COLUMN(AS$30)-COLUMN($C$30)+1-(CONFIG!$G16+CONFIG!$H16)),0)*CONFIG!$K16)*'Commandes - Calculs Auto'!$G9</f>
        <v>0</v>
      </c>
      <c r="AT33" s="341">
        <f>((CONFIG!$I16*Commandes!AU11)+IF(ROUND((AT$30-CONFIG!$D$7)/31,0)&gt;=ROUND(CONFIG!$G16/2+CONFIG!$H16,0),INDEX(Commandes!$D11:$BK11,,COLUMN(AT$30)-COLUMN($C$30)+1-ROUND(CONFIG!$G16/2+CONFIG!$H16,0)),0)*CONFIG!$J16+IF(ROUND((AT$30-CONFIG!$D$7)/31,0)&gt;=(CONFIG!$G16+CONFIG!$H16),INDEX(Commandes!$D11:$BK11,,COLUMN(AT$30)-COLUMN($C$30)+1-(CONFIG!$G16+CONFIG!$H16)),0)*CONFIG!$K16)*'Commandes - Calculs Auto'!$G9</f>
        <v>0</v>
      </c>
      <c r="AU33" s="341">
        <f>((CONFIG!$I16*Commandes!AV11)+IF(ROUND((AU$30-CONFIG!$D$7)/31,0)&gt;=ROUND(CONFIG!$G16/2+CONFIG!$H16,0),INDEX(Commandes!$D11:$BK11,,COLUMN(AU$30)-COLUMN($C$30)+1-ROUND(CONFIG!$G16/2+CONFIG!$H16,0)),0)*CONFIG!$J16+IF(ROUND((AU$30-CONFIG!$D$7)/31,0)&gt;=(CONFIG!$G16+CONFIG!$H16),INDEX(Commandes!$D11:$BK11,,COLUMN(AU$30)-COLUMN($C$30)+1-(CONFIG!$G16+CONFIG!$H16)),0)*CONFIG!$K16)*'Commandes - Calculs Auto'!$G9</f>
        <v>0</v>
      </c>
      <c r="AV33" s="341">
        <f>((CONFIG!$I16*Commandes!AW11)+IF(ROUND((AV$30-CONFIG!$D$7)/31,0)&gt;=ROUND(CONFIG!$G16/2+CONFIG!$H16,0),INDEX(Commandes!$D11:$BK11,,COLUMN(AV$30)-COLUMN($C$30)+1-ROUND(CONFIG!$G16/2+CONFIG!$H16,0)),0)*CONFIG!$J16+IF(ROUND((AV$30-CONFIG!$D$7)/31,0)&gt;=(CONFIG!$G16+CONFIG!$H16),INDEX(Commandes!$D11:$BK11,,COLUMN(AV$30)-COLUMN($C$30)+1-(CONFIG!$G16+CONFIG!$H16)),0)*CONFIG!$K16)*'Commandes - Calculs Auto'!$G9</f>
        <v>0</v>
      </c>
      <c r="AW33" s="341">
        <f>((CONFIG!$I16*Commandes!AX11)+IF(ROUND((AW$30-CONFIG!$D$7)/31,0)&gt;=ROUND(CONFIG!$G16/2+CONFIG!$H16,0),INDEX(Commandes!$D11:$BK11,,COLUMN(AW$30)-COLUMN($C$30)+1-ROUND(CONFIG!$G16/2+CONFIG!$H16,0)),0)*CONFIG!$J16+IF(ROUND((AW$30-CONFIG!$D$7)/31,0)&gt;=(CONFIG!$G16+CONFIG!$H16),INDEX(Commandes!$D11:$BK11,,COLUMN(AW$30)-COLUMN($C$30)+1-(CONFIG!$G16+CONFIG!$H16)),0)*CONFIG!$K16)*'Commandes - Calculs Auto'!$G9</f>
        <v>0</v>
      </c>
      <c r="AX33" s="341">
        <f>((CONFIG!$I16*Commandes!AY11)+IF(ROUND((AX$30-CONFIG!$D$7)/31,0)&gt;=ROUND(CONFIG!$G16/2+CONFIG!$H16,0),INDEX(Commandes!$D11:$BK11,,COLUMN(AX$30)-COLUMN($C$30)+1-ROUND(CONFIG!$G16/2+CONFIG!$H16,0)),0)*CONFIG!$J16+IF(ROUND((AX$30-CONFIG!$D$7)/31,0)&gt;=(CONFIG!$G16+CONFIG!$H16),INDEX(Commandes!$D11:$BK11,,COLUMN(AX$30)-COLUMN($C$30)+1-(CONFIG!$G16+CONFIG!$H16)),0)*CONFIG!$K16)*'Commandes - Calculs Auto'!$G9</f>
        <v>0</v>
      </c>
      <c r="AY33" s="341">
        <f>((CONFIG!$I16*Commandes!AZ11)+IF(ROUND((AY$30-CONFIG!$D$7)/31,0)&gt;=ROUND(CONFIG!$G16/2+CONFIG!$H16,0),INDEX(Commandes!$D11:$BK11,,COLUMN(AY$30)-COLUMN($C$30)+1-ROUND(CONFIG!$G16/2+CONFIG!$H16,0)),0)*CONFIG!$J16+IF(ROUND((AY$30-CONFIG!$D$7)/31,0)&gt;=(CONFIG!$G16+CONFIG!$H16),INDEX(Commandes!$D11:$BK11,,COLUMN(AY$30)-COLUMN($C$30)+1-(CONFIG!$G16+CONFIG!$H16)),0)*CONFIG!$K16)*'Commandes - Calculs Auto'!$I9</f>
        <v>0</v>
      </c>
      <c r="AZ33" s="341">
        <f>((CONFIG!$I16*Commandes!BA11)+IF(ROUND((AZ$30-CONFIG!$D$7)/31,0)&gt;=ROUND(CONFIG!$G16/2+CONFIG!$H16,0),INDEX(Commandes!$D11:$BK11,,COLUMN(AZ$30)-COLUMN($C$30)+1-ROUND(CONFIG!$G16/2+CONFIG!$H16,0)),0)*CONFIG!$J16+IF(ROUND((AZ$30-CONFIG!$D$7)/31,0)&gt;=(CONFIG!$G16+CONFIG!$H16),INDEX(Commandes!$D11:$BK11,,COLUMN(AZ$30)-COLUMN($C$30)+1-(CONFIG!$G16+CONFIG!$H16)),0)*CONFIG!$K16)*'Commandes - Calculs Auto'!$I9</f>
        <v>0</v>
      </c>
      <c r="BA33" s="341">
        <f>((CONFIG!$I16*Commandes!BB11)+IF(ROUND((BA$30-CONFIG!$D$7)/31,0)&gt;=ROUND(CONFIG!$G16/2+CONFIG!$H16,0),INDEX(Commandes!$D11:$BK11,,COLUMN(BA$30)-COLUMN($C$30)+1-ROUND(CONFIG!$G16/2+CONFIG!$H16,0)),0)*CONFIG!$J16+IF(ROUND((BA$30-CONFIG!$D$7)/31,0)&gt;=(CONFIG!$G16+CONFIG!$H16),INDEX(Commandes!$D11:$BK11,,COLUMN(BA$30)-COLUMN($C$30)+1-(CONFIG!$G16+CONFIG!$H16)),0)*CONFIG!$K16)*'Commandes - Calculs Auto'!$I9</f>
        <v>0</v>
      </c>
      <c r="BB33" s="341">
        <f>((CONFIG!$I16*Commandes!BC11)+IF(ROUND((BB$30-CONFIG!$D$7)/31,0)&gt;=ROUND(CONFIG!$G16/2+CONFIG!$H16,0),INDEX(Commandes!$D11:$BK11,,COLUMN(BB$30)-COLUMN($C$30)+1-ROUND(CONFIG!$G16/2+CONFIG!$H16,0)),0)*CONFIG!$J16+IF(ROUND((BB$30-CONFIG!$D$7)/31,0)&gt;=(CONFIG!$G16+CONFIG!$H16),INDEX(Commandes!$D11:$BK11,,COLUMN(BB$30)-COLUMN($C$30)+1-(CONFIG!$G16+CONFIG!$H16)),0)*CONFIG!$K16)*'Commandes - Calculs Auto'!$I9</f>
        <v>0</v>
      </c>
      <c r="BC33" s="341">
        <f>((CONFIG!$I16*Commandes!BD11)+IF(ROUND((BC$30-CONFIG!$D$7)/31,0)&gt;=ROUND(CONFIG!$G16/2+CONFIG!$H16,0),INDEX(Commandes!$D11:$BK11,,COLUMN(BC$30)-COLUMN($C$30)+1-ROUND(CONFIG!$G16/2+CONFIG!$H16,0)),0)*CONFIG!$J16+IF(ROUND((BC$30-CONFIG!$D$7)/31,0)&gt;=(CONFIG!$G16+CONFIG!$H16),INDEX(Commandes!$D11:$BK11,,COLUMN(BC$30)-COLUMN($C$30)+1-(CONFIG!$G16+CONFIG!$H16)),0)*CONFIG!$K16)*'Commandes - Calculs Auto'!$I9</f>
        <v>0</v>
      </c>
      <c r="BD33" s="341">
        <f>((CONFIG!$I16*Commandes!BE11)+IF(ROUND((BD$30-CONFIG!$D$7)/31,0)&gt;=ROUND(CONFIG!$G16/2+CONFIG!$H16,0),INDEX(Commandes!$D11:$BK11,,COLUMN(BD$30)-COLUMN($C$30)+1-ROUND(CONFIG!$G16/2+CONFIG!$H16,0)),0)*CONFIG!$J16+IF(ROUND((BD$30-CONFIG!$D$7)/31,0)&gt;=(CONFIG!$G16+CONFIG!$H16),INDEX(Commandes!$D11:$BK11,,COLUMN(BD$30)-COLUMN($C$30)+1-(CONFIG!$G16+CONFIG!$H16)),0)*CONFIG!$K16)*'Commandes - Calculs Auto'!$I9</f>
        <v>0</v>
      </c>
      <c r="BE33" s="341">
        <f>((CONFIG!$I16*Commandes!BF11)+IF(ROUND((BE$30-CONFIG!$D$7)/31,0)&gt;=ROUND(CONFIG!$G16/2+CONFIG!$H16,0),INDEX(Commandes!$D11:$BK11,,COLUMN(BE$30)-COLUMN($C$30)+1-ROUND(CONFIG!$G16/2+CONFIG!$H16,0)),0)*CONFIG!$J16+IF(ROUND((BE$30-CONFIG!$D$7)/31,0)&gt;=(CONFIG!$G16+CONFIG!$H16),INDEX(Commandes!$D11:$BK11,,COLUMN(BE$30)-COLUMN($C$30)+1-(CONFIG!$G16+CONFIG!$H16)),0)*CONFIG!$K16)*'Commandes - Calculs Auto'!$I9</f>
        <v>0</v>
      </c>
      <c r="BF33" s="341">
        <f>((CONFIG!$I16*Commandes!BG11)+IF(ROUND((BF$30-CONFIG!$D$7)/31,0)&gt;=ROUND(CONFIG!$G16/2+CONFIG!$H16,0),INDEX(Commandes!$D11:$BK11,,COLUMN(BF$30)-COLUMN($C$30)+1-ROUND(CONFIG!$G16/2+CONFIG!$H16,0)),0)*CONFIG!$J16+IF(ROUND((BF$30-CONFIG!$D$7)/31,0)&gt;=(CONFIG!$G16+CONFIG!$H16),INDEX(Commandes!$D11:$BK11,,COLUMN(BF$30)-COLUMN($C$30)+1-(CONFIG!$G16+CONFIG!$H16)),0)*CONFIG!$K16)*'Commandes - Calculs Auto'!$I9</f>
        <v>0</v>
      </c>
      <c r="BG33" s="341">
        <f>((CONFIG!$I16*Commandes!BH11)+IF(ROUND((BG$30-CONFIG!$D$7)/31,0)&gt;=ROUND(CONFIG!$G16/2+CONFIG!$H16,0),INDEX(Commandes!$D11:$BK11,,COLUMN(BG$30)-COLUMN($C$30)+1-ROUND(CONFIG!$G16/2+CONFIG!$H16,0)),0)*CONFIG!$J16+IF(ROUND((BG$30-CONFIG!$D$7)/31,0)&gt;=(CONFIG!$G16+CONFIG!$H16),INDEX(Commandes!$D11:$BK11,,COLUMN(BG$30)-COLUMN($C$30)+1-(CONFIG!$G16+CONFIG!$H16)),0)*CONFIG!$K16)*'Commandes - Calculs Auto'!$I9</f>
        <v>0</v>
      </c>
      <c r="BH33" s="341">
        <f>((CONFIG!$I16*Commandes!BI11)+IF(ROUND((BH$30-CONFIG!$D$7)/31,0)&gt;=ROUND(CONFIG!$G16/2+CONFIG!$H16,0),INDEX(Commandes!$D11:$BK11,,COLUMN(BH$30)-COLUMN($C$30)+1-ROUND(CONFIG!$G16/2+CONFIG!$H16,0)),0)*CONFIG!$J16+IF(ROUND((BH$30-CONFIG!$D$7)/31,0)&gt;=(CONFIG!$G16+CONFIG!$H16),INDEX(Commandes!$D11:$BK11,,COLUMN(BH$30)-COLUMN($C$30)+1-(CONFIG!$G16+CONFIG!$H16)),0)*CONFIG!$K16)*'Commandes - Calculs Auto'!$I9</f>
        <v>0</v>
      </c>
      <c r="BI33" s="341">
        <f>((CONFIG!$I16*Commandes!BJ11)+IF(ROUND((BI$30-CONFIG!$D$7)/31,0)&gt;=ROUND(CONFIG!$G16/2+CONFIG!$H16,0),INDEX(Commandes!$D11:$BK11,,COLUMN(BI$30)-COLUMN($C$30)+1-ROUND(CONFIG!$G16/2+CONFIG!$H16,0)),0)*CONFIG!$J16+IF(ROUND((BI$30-CONFIG!$D$7)/31,0)&gt;=(CONFIG!$G16+CONFIG!$H16),INDEX(Commandes!$D11:$BK11,,COLUMN(BI$30)-COLUMN($C$30)+1-(CONFIG!$G16+CONFIG!$H16)),0)*CONFIG!$K16)*'Commandes - Calculs Auto'!$I9</f>
        <v>0</v>
      </c>
      <c r="BJ33" s="341">
        <f>((CONFIG!$I16*Commandes!BK11)+IF(ROUND((BJ$30-CONFIG!$D$7)/31,0)&gt;=ROUND(CONFIG!$G16/2+CONFIG!$H16,0),INDEX(Commandes!$D11:$BK11,,COLUMN(BJ$30)-COLUMN($C$30)+1-ROUND(CONFIG!$G16/2+CONFIG!$H16,0)),0)*CONFIG!$J16+IF(ROUND((BJ$30-CONFIG!$D$7)/31,0)&gt;=(CONFIG!$G16+CONFIG!$H16),INDEX(Commandes!$D11:$BK11,,COLUMN(BJ$30)-COLUMN($C$30)+1-(CONFIG!$G16+CONFIG!$H16)),0)*CONFIG!$K16)*'Commandes - Calculs Auto'!$I9</f>
        <v>0</v>
      </c>
    </row>
    <row r="34" spans="2:62">
      <c r="B34" s="310">
        <f>CONFIG!$C$17</f>
        <v>0</v>
      </c>
      <c r="C34" s="341">
        <f>((CONFIG!$I17*Commandes!D12)+IF(ROUND((C$30-CONFIG!$D$7)/31,0)&gt;=ROUND(CONFIG!$G17/2+CONFIG!$H17,0),INDEX(Commandes!$D12:$BK12,,COLUMN(C$30)-COLUMN($C$30)+1-ROUND(CONFIG!$G17/2+CONFIG!$H17,0)),0)*CONFIG!$J17+IF(ROUND((C$30-CONFIG!$D$7)/31,0)&gt;=(CONFIG!$G17+CONFIG!$H17),INDEX(Commandes!$D12:$BK12,,COLUMN(C$30)-COLUMN($C$30)+1-(CONFIG!$G17+CONFIG!$H17)),0)*CONFIG!$K17)*CONFIG!$D17</f>
        <v>0</v>
      </c>
      <c r="D34" s="341">
        <f>((CONFIG!$I17*Commandes!E12)+IF(ROUND((D$30-CONFIG!$D$7)/31,0)&gt;=ROUND(CONFIG!$G17/2+CONFIG!$H17,0),INDEX(Commandes!$D12:$BK12,,COLUMN(D$30)-COLUMN($C$30)+1-ROUND(CONFIG!$G17/2+CONFIG!$H17,0)),0)*CONFIG!$J17+IF(ROUND((D$30-CONFIG!$D$7)/31,0)&gt;=(CONFIG!$G17+CONFIG!$H17),INDEX(Commandes!$D12:$BK12,,COLUMN(D$30)-COLUMN($C$30)+1-(CONFIG!$G17+CONFIG!$H17)),0)*CONFIG!$K17)*CONFIG!$D17</f>
        <v>0</v>
      </c>
      <c r="E34" s="341">
        <f>((CONFIG!$I17*Commandes!F12)+IF(ROUND((E$30-CONFIG!$D$7)/31,0)&gt;=ROUND(CONFIG!$G17/2+CONFIG!$H17,0),INDEX(Commandes!$D12:$BK12,,COLUMN(E$30)-COLUMN($C$30)+1-ROUND(CONFIG!$G17/2+CONFIG!$H17,0)),0)*CONFIG!$J17+IF(ROUND((E$30-CONFIG!$D$7)/31,0)&gt;=(CONFIG!$G17+CONFIG!$H17),INDEX(Commandes!$D12:$BK12,,COLUMN(E$30)-COLUMN($C$30)+1-(CONFIG!$G17+CONFIG!$H17)),0)*CONFIG!$K17)*CONFIG!$D17</f>
        <v>0</v>
      </c>
      <c r="F34" s="341">
        <f>((CONFIG!$I17*Commandes!G12)+IF(ROUND((F$30-CONFIG!$D$7)/31,0)&gt;=ROUND(CONFIG!$G17/2+CONFIG!$H17,0),INDEX(Commandes!$D12:$BK12,,COLUMN(F$30)-COLUMN($C$30)+1-ROUND(CONFIG!$G17/2+CONFIG!$H17,0)),0)*CONFIG!$J17+IF(ROUND((F$30-CONFIG!$D$7)/31,0)&gt;=(CONFIG!$G17+CONFIG!$H17),INDEX(Commandes!$D12:$BK12,,COLUMN(F$30)-COLUMN($C$30)+1-(CONFIG!$G17+CONFIG!$H17)),0)*CONFIG!$K17)*CONFIG!$D17</f>
        <v>0</v>
      </c>
      <c r="G34" s="341">
        <f>((CONFIG!$I17*Commandes!H12)+IF(ROUND((G$30-CONFIG!$D$7)/31,0)&gt;=ROUND(CONFIG!$G17/2+CONFIG!$H17,0),INDEX(Commandes!$D12:$BK12,,COLUMN(G$30)-COLUMN($C$30)+1-ROUND(CONFIG!$G17/2+CONFIG!$H17,0)),0)*CONFIG!$J17+IF(ROUND((G$30-CONFIG!$D$7)/31,0)&gt;=(CONFIG!$G17+CONFIG!$H17),INDEX(Commandes!$D12:$BK12,,COLUMN(G$30)-COLUMN($C$30)+1-(CONFIG!$G17+CONFIG!$H17)),0)*CONFIG!$K17)*CONFIG!$D17</f>
        <v>0</v>
      </c>
      <c r="H34" s="341">
        <f>((CONFIG!$I17*Commandes!I12)+IF(ROUND((H$30-CONFIG!$D$7)/31,0)&gt;=ROUND(CONFIG!$G17/2+CONFIG!$H17,0),INDEX(Commandes!$D12:$BK12,,COLUMN(H$30)-COLUMN($C$30)+1-ROUND(CONFIG!$G17/2+CONFIG!$H17,0)),0)*CONFIG!$J17+IF(ROUND((H$30-CONFIG!$D$7)/31,0)&gt;=(CONFIG!$G17+CONFIG!$H17),INDEX(Commandes!$D12:$BK12,,COLUMN(H$30)-COLUMN($C$30)+1-(CONFIG!$G17+CONFIG!$H17)),0)*CONFIG!$K17)*CONFIG!$D17</f>
        <v>0</v>
      </c>
      <c r="I34" s="341">
        <f>((CONFIG!$I17*Commandes!J12)+IF(ROUND((I$30-CONFIG!$D$7)/31,0)&gt;=ROUND(CONFIG!$G17/2+CONFIG!$H17,0),INDEX(Commandes!$D12:$BK12,,COLUMN(I$30)-COLUMN($C$30)+1-ROUND(CONFIG!$G17/2+CONFIG!$H17,0)),0)*CONFIG!$J17+IF(ROUND((I$30-CONFIG!$D$7)/31,0)&gt;=(CONFIG!$G17+CONFIG!$H17),INDEX(Commandes!$D12:$BK12,,COLUMN(I$30)-COLUMN($C$30)+1-(CONFIG!$G17+CONFIG!$H17)),0)*CONFIG!$K17)*CONFIG!$D17</f>
        <v>0</v>
      </c>
      <c r="J34" s="341">
        <f>((CONFIG!$I17*Commandes!K12)+IF(ROUND((J$30-CONFIG!$D$7)/31,0)&gt;=ROUND(CONFIG!$G17/2+CONFIG!$H17,0),INDEX(Commandes!$D12:$BK12,,COLUMN(J$30)-COLUMN($C$30)+1-ROUND(CONFIG!$G17/2+CONFIG!$H17,0)),0)*CONFIG!$J17+IF(ROUND((J$30-CONFIG!$D$7)/31,0)&gt;=(CONFIG!$G17+CONFIG!$H17),INDEX(Commandes!$D12:$BK12,,COLUMN(J$30)-COLUMN($C$30)+1-(CONFIG!$G17+CONFIG!$H17)),0)*CONFIG!$K17)*CONFIG!$D17</f>
        <v>0</v>
      </c>
      <c r="K34" s="341">
        <f>((CONFIG!$I17*Commandes!L12)+IF(ROUND((K$30-CONFIG!$D$7)/31,0)&gt;=ROUND(CONFIG!$G17/2+CONFIG!$H17,0),INDEX(Commandes!$D12:$BK12,,COLUMN(K$30)-COLUMN($C$30)+1-ROUND(CONFIG!$G17/2+CONFIG!$H17,0)),0)*CONFIG!$J17+IF(ROUND((K$30-CONFIG!$D$7)/31,0)&gt;=(CONFIG!$G17+CONFIG!$H17),INDEX(Commandes!$D12:$BK12,,COLUMN(K$30)-COLUMN($C$30)+1-(CONFIG!$G17+CONFIG!$H17)),0)*CONFIG!$K17)*CONFIG!$D17</f>
        <v>0</v>
      </c>
      <c r="L34" s="341">
        <f>((CONFIG!$I17*Commandes!M12)+IF(ROUND((L$30-CONFIG!$D$7)/31,0)&gt;=ROUND(CONFIG!$G17/2+CONFIG!$H17,0),INDEX(Commandes!$D12:$BK12,,COLUMN(L$30)-COLUMN($C$30)+1-ROUND(CONFIG!$G17/2+CONFIG!$H17,0)),0)*CONFIG!$J17+IF(ROUND((L$30-CONFIG!$D$7)/31,0)&gt;=(CONFIG!$G17+CONFIG!$H17),INDEX(Commandes!$D12:$BK12,,COLUMN(L$30)-COLUMN($C$30)+1-(CONFIG!$G17+CONFIG!$H17)),0)*CONFIG!$K17)*CONFIG!$D17</f>
        <v>0</v>
      </c>
      <c r="M34" s="341">
        <f>((CONFIG!$I17*Commandes!N12)+IF(ROUND((M$30-CONFIG!$D$7)/31,0)&gt;=ROUND(CONFIG!$G17/2+CONFIG!$H17,0),INDEX(Commandes!$D12:$BK12,,COLUMN(M$30)-COLUMN($C$30)+1-ROUND(CONFIG!$G17/2+CONFIG!$H17,0)),0)*CONFIG!$J17+IF(ROUND((M$30-CONFIG!$D$7)/31,0)&gt;=(CONFIG!$G17+CONFIG!$H17),INDEX(Commandes!$D12:$BK12,,COLUMN(M$30)-COLUMN($C$30)+1-(CONFIG!$G17+CONFIG!$H17)),0)*CONFIG!$K17)*CONFIG!$D17</f>
        <v>0</v>
      </c>
      <c r="N34" s="341">
        <f>((CONFIG!$I17*Commandes!O12)+IF(ROUND((N$30-CONFIG!$D$7)/31,0)&gt;=ROUND(CONFIG!$G17/2+CONFIG!$H17,0),INDEX(Commandes!$D12:$BK12,,COLUMN(N$30)-COLUMN($C$30)+1-ROUND(CONFIG!$G17/2+CONFIG!$H17,0)),0)*CONFIG!$J17+IF(ROUND((N$30-CONFIG!$D$7)/31,0)&gt;=(CONFIG!$G17+CONFIG!$H17),INDEX(Commandes!$D12:$BK12,,COLUMN(N$30)-COLUMN($C$30)+1-(CONFIG!$G17+CONFIG!$H17)),0)*CONFIG!$K17)*CONFIG!$D17</f>
        <v>0</v>
      </c>
      <c r="O34" s="341">
        <f>((CONFIG!$I17*Commandes!P12)+IF(ROUND((O$30-CONFIG!$D$7)/31,0)&gt;=ROUND(CONFIG!$G17/2+CONFIG!$H17,0),INDEX(Commandes!$D12:$BK12,,COLUMN(O$30)-COLUMN($C$30)+1-ROUND(CONFIG!$G17/2+CONFIG!$H17,0)),0)*CONFIG!$J17+IF(ROUND((O$30-CONFIG!$D$7)/31,0)&gt;=(CONFIG!$G17+CONFIG!$H17),INDEX(Commandes!$D12:$BK12,,COLUMN(O$30)-COLUMN($C$30)+1-(CONFIG!$G17+CONFIG!$H17)),0)*CONFIG!$K17)*'Commandes - Calculs Auto'!$C10</f>
        <v>0</v>
      </c>
      <c r="P34" s="341">
        <f>((CONFIG!$I17*Commandes!Q12)+IF(ROUND((P$30-CONFIG!$D$7)/31,0)&gt;=ROUND(CONFIG!$G17/2+CONFIG!$H17,0),INDEX(Commandes!$D12:$BK12,,COLUMN(P$30)-COLUMN($C$30)+1-ROUND(CONFIG!$G17/2+CONFIG!$H17,0)),0)*CONFIG!$J17+IF(ROUND((P$30-CONFIG!$D$7)/31,0)&gt;=(CONFIG!$G17+CONFIG!$H17),INDEX(Commandes!$D12:$BK12,,COLUMN(P$30)-COLUMN($C$30)+1-(CONFIG!$G17+CONFIG!$H17)),0)*CONFIG!$K17)*'Commandes - Calculs Auto'!$C10</f>
        <v>0</v>
      </c>
      <c r="Q34" s="341">
        <f>((CONFIG!$I17*Commandes!R12)+IF(ROUND((Q$30-CONFIG!$D$7)/31,0)&gt;=ROUND(CONFIG!$G17/2+CONFIG!$H17,0),INDEX(Commandes!$D12:$BK12,,COLUMN(Q$30)-COLUMN($C$30)+1-ROUND(CONFIG!$G17/2+CONFIG!$H17,0)),0)*CONFIG!$J17+IF(ROUND((Q$30-CONFIG!$D$7)/31,0)&gt;=(CONFIG!$G17+CONFIG!$H17),INDEX(Commandes!$D12:$BK12,,COLUMN(Q$30)-COLUMN($C$30)+1-(CONFIG!$G17+CONFIG!$H17)),0)*CONFIG!$K17)*'Commandes - Calculs Auto'!$C10</f>
        <v>0</v>
      </c>
      <c r="R34" s="341">
        <f>((CONFIG!$I17*Commandes!S12)+IF(ROUND((R$30-CONFIG!$D$7)/31,0)&gt;=ROUND(CONFIG!$G17/2+CONFIG!$H17,0),INDEX(Commandes!$D12:$BK12,,COLUMN(R$30)-COLUMN($C$30)+1-ROUND(CONFIG!$G17/2+CONFIG!$H17,0)),0)*CONFIG!$J17+IF(ROUND((R$30-CONFIG!$D$7)/31,0)&gt;=(CONFIG!$G17+CONFIG!$H17),INDEX(Commandes!$D12:$BK12,,COLUMN(R$30)-COLUMN($C$30)+1-(CONFIG!$G17+CONFIG!$H17)),0)*CONFIG!$K17)*'Commandes - Calculs Auto'!$C10</f>
        <v>0</v>
      </c>
      <c r="S34" s="341">
        <f>((CONFIG!$I17*Commandes!T12)+IF(ROUND((S$30-CONFIG!$D$7)/31,0)&gt;=ROUND(CONFIG!$G17/2+CONFIG!$H17,0),INDEX(Commandes!$D12:$BK12,,COLUMN(S$30)-COLUMN($C$30)+1-ROUND(CONFIG!$G17/2+CONFIG!$H17,0)),0)*CONFIG!$J17+IF(ROUND((S$30-CONFIG!$D$7)/31,0)&gt;=(CONFIG!$G17+CONFIG!$H17),INDEX(Commandes!$D12:$BK12,,COLUMN(S$30)-COLUMN($C$30)+1-(CONFIG!$G17+CONFIG!$H17)),0)*CONFIG!$K17)*'Commandes - Calculs Auto'!$C10</f>
        <v>0</v>
      </c>
      <c r="T34" s="341">
        <f>((CONFIG!$I17*Commandes!U12)+IF(ROUND((T$30-CONFIG!$D$7)/31,0)&gt;=ROUND(CONFIG!$G17/2+CONFIG!$H17,0),INDEX(Commandes!$D12:$BK12,,COLUMN(T$30)-COLUMN($C$30)+1-ROUND(CONFIG!$G17/2+CONFIG!$H17,0)),0)*CONFIG!$J17+IF(ROUND((T$30-CONFIG!$D$7)/31,0)&gt;=(CONFIG!$G17+CONFIG!$H17),INDEX(Commandes!$D12:$BK12,,COLUMN(T$30)-COLUMN($C$30)+1-(CONFIG!$G17+CONFIG!$H17)),0)*CONFIG!$K17)*'Commandes - Calculs Auto'!$C10</f>
        <v>0</v>
      </c>
      <c r="U34" s="341">
        <f>((CONFIG!$I17*Commandes!V12)+IF(ROUND((U$30-CONFIG!$D$7)/31,0)&gt;=ROUND(CONFIG!$G17/2+CONFIG!$H17,0),INDEX(Commandes!$D12:$BK12,,COLUMN(U$30)-COLUMN($C$30)+1-ROUND(CONFIG!$G17/2+CONFIG!$H17,0)),0)*CONFIG!$J17+IF(ROUND((U$30-CONFIG!$D$7)/31,0)&gt;=(CONFIG!$G17+CONFIG!$H17),INDEX(Commandes!$D12:$BK12,,COLUMN(U$30)-COLUMN($C$30)+1-(CONFIG!$G17+CONFIG!$H17)),0)*CONFIG!$K17)*'Commandes - Calculs Auto'!$C10</f>
        <v>0</v>
      </c>
      <c r="V34" s="341">
        <f>((CONFIG!$I17*Commandes!W12)+IF(ROUND((V$30-CONFIG!$D$7)/31,0)&gt;=ROUND(CONFIG!$G17/2+CONFIG!$H17,0),INDEX(Commandes!$D12:$BK12,,COLUMN(V$30)-COLUMN($C$30)+1-ROUND(CONFIG!$G17/2+CONFIG!$H17,0)),0)*CONFIG!$J17+IF(ROUND((V$30-CONFIG!$D$7)/31,0)&gt;=(CONFIG!$G17+CONFIG!$H17),INDEX(Commandes!$D12:$BK12,,COLUMN(V$30)-COLUMN($C$30)+1-(CONFIG!$G17+CONFIG!$H17)),0)*CONFIG!$K17)*'Commandes - Calculs Auto'!$C10</f>
        <v>0</v>
      </c>
      <c r="W34" s="341">
        <f>((CONFIG!$I17*Commandes!X12)+IF(ROUND((W$30-CONFIG!$D$7)/31,0)&gt;=ROUND(CONFIG!$G17/2+CONFIG!$H17,0),INDEX(Commandes!$D12:$BK12,,COLUMN(W$30)-COLUMN($C$30)+1-ROUND(CONFIG!$G17/2+CONFIG!$H17,0)),0)*CONFIG!$J17+IF(ROUND((W$30-CONFIG!$D$7)/31,0)&gt;=(CONFIG!$G17+CONFIG!$H17),INDEX(Commandes!$D12:$BK12,,COLUMN(W$30)-COLUMN($C$30)+1-(CONFIG!$G17+CONFIG!$H17)),0)*CONFIG!$K17)*'Commandes - Calculs Auto'!$C10</f>
        <v>0</v>
      </c>
      <c r="X34" s="341">
        <f>((CONFIG!$I17*Commandes!Y12)+IF(ROUND((X$30-CONFIG!$D$7)/31,0)&gt;=ROUND(CONFIG!$G17/2+CONFIG!$H17,0),INDEX(Commandes!$D12:$BK12,,COLUMN(X$30)-COLUMN($C$30)+1-ROUND(CONFIG!$G17/2+CONFIG!$H17,0)),0)*CONFIG!$J17+IF(ROUND((X$30-CONFIG!$D$7)/31,0)&gt;=(CONFIG!$G17+CONFIG!$H17),INDEX(Commandes!$D12:$BK12,,COLUMN(X$30)-COLUMN($C$30)+1-(CONFIG!$G17+CONFIG!$H17)),0)*CONFIG!$K17)*'Commandes - Calculs Auto'!$C10</f>
        <v>0</v>
      </c>
      <c r="Y34" s="341">
        <f>((CONFIG!$I17*Commandes!Z12)+IF(ROUND((Y$30-CONFIG!$D$7)/31,0)&gt;=ROUND(CONFIG!$G17/2+CONFIG!$H17,0),INDEX(Commandes!$D12:$BK12,,COLUMN(Y$30)-COLUMN($C$30)+1-ROUND(CONFIG!$G17/2+CONFIG!$H17,0)),0)*CONFIG!$J17+IF(ROUND((Y$30-CONFIG!$D$7)/31,0)&gt;=(CONFIG!$G17+CONFIG!$H17),INDEX(Commandes!$D12:$BK12,,COLUMN(Y$30)-COLUMN($C$30)+1-(CONFIG!$G17+CONFIG!$H17)),0)*CONFIG!$K17)*'Commandes - Calculs Auto'!$C10</f>
        <v>0</v>
      </c>
      <c r="Z34" s="341">
        <f>((CONFIG!$I17*Commandes!AA12)+IF(ROUND((Z$30-CONFIG!$D$7)/31,0)&gt;=ROUND(CONFIG!$G17/2+CONFIG!$H17,0),INDEX(Commandes!$D12:$BK12,,COLUMN(Z$30)-COLUMN($C$30)+1-ROUND(CONFIG!$G17/2+CONFIG!$H17,0)),0)*CONFIG!$J17+IF(ROUND((Z$30-CONFIG!$D$7)/31,0)&gt;=(CONFIG!$G17+CONFIG!$H17),INDEX(Commandes!$D12:$BK12,,COLUMN(Z$30)-COLUMN($C$30)+1-(CONFIG!$G17+CONFIG!$H17)),0)*CONFIG!$K17)*'Commandes - Calculs Auto'!$C10</f>
        <v>0</v>
      </c>
      <c r="AA34" s="341">
        <f>((CONFIG!$I17*Commandes!AB12)+IF(ROUND((AA$30-CONFIG!$D$7)/31,0)&gt;=ROUND(CONFIG!$G17/2+CONFIG!$H17,0),INDEX(Commandes!$D12:$BK12,,COLUMN(AA$30)-COLUMN($C$30)+1-ROUND(CONFIG!$G17/2+CONFIG!$H17,0)),0)*CONFIG!$J17+IF(ROUND((AA$30-CONFIG!$D$7)/31,0)&gt;=(CONFIG!$G17+CONFIG!$H17),INDEX(Commandes!$D12:$BK12,,COLUMN(AA$30)-COLUMN($C$30)+1-(CONFIG!$G17+CONFIG!$H17)),0)*CONFIG!$K17)*'Commandes - Calculs Auto'!$E10</f>
        <v>0</v>
      </c>
      <c r="AB34" s="341">
        <f>((CONFIG!$I17*Commandes!AC12)+IF(ROUND((AB$30-CONFIG!$D$7)/31,0)&gt;=ROUND(CONFIG!$G17/2+CONFIG!$H17,0),INDEX(Commandes!$D12:$BK12,,COLUMN(AB$30)-COLUMN($C$30)+1-ROUND(CONFIG!$G17/2+CONFIG!$H17,0)),0)*CONFIG!$J17+IF(ROUND((AB$30-CONFIG!$D$7)/31,0)&gt;=(CONFIG!$G17+CONFIG!$H17),INDEX(Commandes!$D12:$BK12,,COLUMN(AB$30)-COLUMN($C$30)+1-(CONFIG!$G17+CONFIG!$H17)),0)*CONFIG!$K17)*'Commandes - Calculs Auto'!$E10</f>
        <v>0</v>
      </c>
      <c r="AC34" s="341">
        <f>((CONFIG!$I17*Commandes!AD12)+IF(ROUND((AC$30-CONFIG!$D$7)/31,0)&gt;=ROUND(CONFIG!$G17/2+CONFIG!$H17,0),INDEX(Commandes!$D12:$BK12,,COLUMN(AC$30)-COLUMN($C$30)+1-ROUND(CONFIG!$G17/2+CONFIG!$H17,0)),0)*CONFIG!$J17+IF(ROUND((AC$30-CONFIG!$D$7)/31,0)&gt;=(CONFIG!$G17+CONFIG!$H17),INDEX(Commandes!$D12:$BK12,,COLUMN(AC$30)-COLUMN($C$30)+1-(CONFIG!$G17+CONFIG!$H17)),0)*CONFIG!$K17)*'Commandes - Calculs Auto'!$E10</f>
        <v>0</v>
      </c>
      <c r="AD34" s="341">
        <f>((CONFIG!$I17*Commandes!AE12)+IF(ROUND((AD$30-CONFIG!$D$7)/31,0)&gt;=ROUND(CONFIG!$G17/2+CONFIG!$H17,0),INDEX(Commandes!$D12:$BK12,,COLUMN(AD$30)-COLUMN($C$30)+1-ROUND(CONFIG!$G17/2+CONFIG!$H17,0)),0)*CONFIG!$J17+IF(ROUND((AD$30-CONFIG!$D$7)/31,0)&gt;=(CONFIG!$G17+CONFIG!$H17),INDEX(Commandes!$D12:$BK12,,COLUMN(AD$30)-COLUMN($C$30)+1-(CONFIG!$G17+CONFIG!$H17)),0)*CONFIG!$K17)*'Commandes - Calculs Auto'!$E10</f>
        <v>0</v>
      </c>
      <c r="AE34" s="341">
        <f>((CONFIG!$I17*Commandes!AF12)+IF(ROUND((AE$30-CONFIG!$D$7)/31,0)&gt;=ROUND(CONFIG!$G17/2+CONFIG!$H17,0),INDEX(Commandes!$D12:$BK12,,COLUMN(AE$30)-COLUMN($C$30)+1-ROUND(CONFIG!$G17/2+CONFIG!$H17,0)),0)*CONFIG!$J17+IF(ROUND((AE$30-CONFIG!$D$7)/31,0)&gt;=(CONFIG!$G17+CONFIG!$H17),INDEX(Commandes!$D12:$BK12,,COLUMN(AE$30)-COLUMN($C$30)+1-(CONFIG!$G17+CONFIG!$H17)),0)*CONFIG!$K17)*'Commandes - Calculs Auto'!$E10</f>
        <v>0</v>
      </c>
      <c r="AF34" s="341">
        <f>((CONFIG!$I17*Commandes!AG12)+IF(ROUND((AF$30-CONFIG!$D$7)/31,0)&gt;=ROUND(CONFIG!$G17/2+CONFIG!$H17,0),INDEX(Commandes!$D12:$BK12,,COLUMN(AF$30)-COLUMN($C$30)+1-ROUND(CONFIG!$G17/2+CONFIG!$H17,0)),0)*CONFIG!$J17+IF(ROUND((AF$30-CONFIG!$D$7)/31,0)&gt;=(CONFIG!$G17+CONFIG!$H17),INDEX(Commandes!$D12:$BK12,,COLUMN(AF$30)-COLUMN($C$30)+1-(CONFIG!$G17+CONFIG!$H17)),0)*CONFIG!$K17)*'Commandes - Calculs Auto'!$E10</f>
        <v>0</v>
      </c>
      <c r="AG34" s="341">
        <f>((CONFIG!$I17*Commandes!AH12)+IF(ROUND((AG$30-CONFIG!$D$7)/31,0)&gt;=ROUND(CONFIG!$G17/2+CONFIG!$H17,0),INDEX(Commandes!$D12:$BK12,,COLUMN(AG$30)-COLUMN($C$30)+1-ROUND(CONFIG!$G17/2+CONFIG!$H17,0)),0)*CONFIG!$J17+IF(ROUND((AG$30-CONFIG!$D$7)/31,0)&gt;=(CONFIG!$G17+CONFIG!$H17),INDEX(Commandes!$D12:$BK12,,COLUMN(AG$30)-COLUMN($C$30)+1-(CONFIG!$G17+CONFIG!$H17)),0)*CONFIG!$K17)*'Commandes - Calculs Auto'!$E10</f>
        <v>0</v>
      </c>
      <c r="AH34" s="341">
        <f>((CONFIG!$I17*Commandes!AI12)+IF(ROUND((AH$30-CONFIG!$D$7)/31,0)&gt;=ROUND(CONFIG!$G17/2+CONFIG!$H17,0),INDEX(Commandes!$D12:$BK12,,COLUMN(AH$30)-COLUMN($C$30)+1-ROUND(CONFIG!$G17/2+CONFIG!$H17,0)),0)*CONFIG!$J17+IF(ROUND((AH$30-CONFIG!$D$7)/31,0)&gt;=(CONFIG!$G17+CONFIG!$H17),INDEX(Commandes!$D12:$BK12,,COLUMN(AH$30)-COLUMN($C$30)+1-(CONFIG!$G17+CONFIG!$H17)),0)*CONFIG!$K17)*'Commandes - Calculs Auto'!$E10</f>
        <v>0</v>
      </c>
      <c r="AI34" s="341">
        <f>((CONFIG!$I17*Commandes!AJ12)+IF(ROUND((AI$30-CONFIG!$D$7)/31,0)&gt;=ROUND(CONFIG!$G17/2+CONFIG!$H17,0),INDEX(Commandes!$D12:$BK12,,COLUMN(AI$30)-COLUMN($C$30)+1-ROUND(CONFIG!$G17/2+CONFIG!$H17,0)),0)*CONFIG!$J17+IF(ROUND((AI$30-CONFIG!$D$7)/31,0)&gt;=(CONFIG!$G17+CONFIG!$H17),INDEX(Commandes!$D12:$BK12,,COLUMN(AI$30)-COLUMN($C$30)+1-(CONFIG!$G17+CONFIG!$H17)),0)*CONFIG!$K17)*'Commandes - Calculs Auto'!$E10</f>
        <v>0</v>
      </c>
      <c r="AJ34" s="341">
        <f>((CONFIG!$I17*Commandes!AK12)+IF(ROUND((AJ$30-CONFIG!$D$7)/31,0)&gt;=ROUND(CONFIG!$G17/2+CONFIG!$H17,0),INDEX(Commandes!$D12:$BK12,,COLUMN(AJ$30)-COLUMN($C$30)+1-ROUND(CONFIG!$G17/2+CONFIG!$H17,0)),0)*CONFIG!$J17+IF(ROUND((AJ$30-CONFIG!$D$7)/31,0)&gt;=(CONFIG!$G17+CONFIG!$H17),INDEX(Commandes!$D12:$BK12,,COLUMN(AJ$30)-COLUMN($C$30)+1-(CONFIG!$G17+CONFIG!$H17)),0)*CONFIG!$K17)*'Commandes - Calculs Auto'!$E10</f>
        <v>0</v>
      </c>
      <c r="AK34" s="341">
        <f>((CONFIG!$I17*Commandes!AL12)+IF(ROUND((AK$30-CONFIG!$D$7)/31,0)&gt;=ROUND(CONFIG!$G17/2+CONFIG!$H17,0),INDEX(Commandes!$D12:$BK12,,COLUMN(AK$30)-COLUMN($C$30)+1-ROUND(CONFIG!$G17/2+CONFIG!$H17,0)),0)*CONFIG!$J17+IF(ROUND((AK$30-CONFIG!$D$7)/31,0)&gt;=(CONFIG!$G17+CONFIG!$H17),INDEX(Commandes!$D12:$BK12,,COLUMN(AK$30)-COLUMN($C$30)+1-(CONFIG!$G17+CONFIG!$H17)),0)*CONFIG!$K17)*'Commandes - Calculs Auto'!$E10</f>
        <v>0</v>
      </c>
      <c r="AL34" s="341">
        <f>((CONFIG!$I17*Commandes!AM12)+IF(ROUND((AL$30-CONFIG!$D$7)/31,0)&gt;=ROUND(CONFIG!$G17/2+CONFIG!$H17,0),INDEX(Commandes!$D12:$BK12,,COLUMN(AL$30)-COLUMN($C$30)+1-ROUND(CONFIG!$G17/2+CONFIG!$H17,0)),0)*CONFIG!$J17+IF(ROUND((AL$30-CONFIG!$D$7)/31,0)&gt;=(CONFIG!$G17+CONFIG!$H17),INDEX(Commandes!$D12:$BK12,,COLUMN(AL$30)-COLUMN($C$30)+1-(CONFIG!$G17+CONFIG!$H17)),0)*CONFIG!$K17)*'Commandes - Calculs Auto'!$E10</f>
        <v>0</v>
      </c>
      <c r="AM34" s="341">
        <f>((CONFIG!$I17*Commandes!AN12)+IF(ROUND((AM$30-CONFIG!$D$7)/31,0)&gt;=ROUND(CONFIG!$G17/2+CONFIG!$H17,0),INDEX(Commandes!$D12:$BK12,,COLUMN(AM$30)-COLUMN($C$30)+1-ROUND(CONFIG!$G17/2+CONFIG!$H17,0)),0)*CONFIG!$J17+IF(ROUND((AM$30-CONFIG!$D$7)/31,0)&gt;=(CONFIG!$G17+CONFIG!$H17),INDEX(Commandes!$D12:$BK12,,COLUMN(AM$30)-COLUMN($C$30)+1-(CONFIG!$G17+CONFIG!$H17)),0)*CONFIG!$K17)*'Commandes - Calculs Auto'!$G10</f>
        <v>0</v>
      </c>
      <c r="AN34" s="341">
        <f>((CONFIG!$I17*Commandes!AO12)+IF(ROUND((AN$30-CONFIG!$D$7)/31,0)&gt;=ROUND(CONFIG!$G17/2+CONFIG!$H17,0),INDEX(Commandes!$D12:$BK12,,COLUMN(AN$30)-COLUMN($C$30)+1-ROUND(CONFIG!$G17/2+CONFIG!$H17,0)),0)*CONFIG!$J17+IF(ROUND((AN$30-CONFIG!$D$7)/31,0)&gt;=(CONFIG!$G17+CONFIG!$H17),INDEX(Commandes!$D12:$BK12,,COLUMN(AN$30)-COLUMN($C$30)+1-(CONFIG!$G17+CONFIG!$H17)),0)*CONFIG!$K17)*'Commandes - Calculs Auto'!$G10</f>
        <v>0</v>
      </c>
      <c r="AO34" s="341">
        <f>((CONFIG!$I17*Commandes!AP12)+IF(ROUND((AO$30-CONFIG!$D$7)/31,0)&gt;=ROUND(CONFIG!$G17/2+CONFIG!$H17,0),INDEX(Commandes!$D12:$BK12,,COLUMN(AO$30)-COLUMN($C$30)+1-ROUND(CONFIG!$G17/2+CONFIG!$H17,0)),0)*CONFIG!$J17+IF(ROUND((AO$30-CONFIG!$D$7)/31,0)&gt;=(CONFIG!$G17+CONFIG!$H17),INDEX(Commandes!$D12:$BK12,,COLUMN(AO$30)-COLUMN($C$30)+1-(CONFIG!$G17+CONFIG!$H17)),0)*CONFIG!$K17)*'Commandes - Calculs Auto'!$G10</f>
        <v>0</v>
      </c>
      <c r="AP34" s="341">
        <f>((CONFIG!$I17*Commandes!AQ12)+IF(ROUND((AP$30-CONFIG!$D$7)/31,0)&gt;=ROUND(CONFIG!$G17/2+CONFIG!$H17,0),INDEX(Commandes!$D12:$BK12,,COLUMN(AP$30)-COLUMN($C$30)+1-ROUND(CONFIG!$G17/2+CONFIG!$H17,0)),0)*CONFIG!$J17+IF(ROUND((AP$30-CONFIG!$D$7)/31,0)&gt;=(CONFIG!$G17+CONFIG!$H17),INDEX(Commandes!$D12:$BK12,,COLUMN(AP$30)-COLUMN($C$30)+1-(CONFIG!$G17+CONFIG!$H17)),0)*CONFIG!$K17)*'Commandes - Calculs Auto'!$G10</f>
        <v>0</v>
      </c>
      <c r="AQ34" s="341">
        <f>((CONFIG!$I17*Commandes!AR12)+IF(ROUND((AQ$30-CONFIG!$D$7)/31,0)&gt;=ROUND(CONFIG!$G17/2+CONFIG!$H17,0),INDEX(Commandes!$D12:$BK12,,COLUMN(AQ$30)-COLUMN($C$30)+1-ROUND(CONFIG!$G17/2+CONFIG!$H17,0)),0)*CONFIG!$J17+IF(ROUND((AQ$30-CONFIG!$D$7)/31,0)&gt;=(CONFIG!$G17+CONFIG!$H17),INDEX(Commandes!$D12:$BK12,,COLUMN(AQ$30)-COLUMN($C$30)+1-(CONFIG!$G17+CONFIG!$H17)),0)*CONFIG!$K17)*'Commandes - Calculs Auto'!$G10</f>
        <v>0</v>
      </c>
      <c r="AR34" s="341">
        <f>((CONFIG!$I17*Commandes!AS12)+IF(ROUND((AR$30-CONFIG!$D$7)/31,0)&gt;=ROUND(CONFIG!$G17/2+CONFIG!$H17,0),INDEX(Commandes!$D12:$BK12,,COLUMN(AR$30)-COLUMN($C$30)+1-ROUND(CONFIG!$G17/2+CONFIG!$H17,0)),0)*CONFIG!$J17+IF(ROUND((AR$30-CONFIG!$D$7)/31,0)&gt;=(CONFIG!$G17+CONFIG!$H17),INDEX(Commandes!$D12:$BK12,,COLUMN(AR$30)-COLUMN($C$30)+1-(CONFIG!$G17+CONFIG!$H17)),0)*CONFIG!$K17)*'Commandes - Calculs Auto'!$G10</f>
        <v>0</v>
      </c>
      <c r="AS34" s="341">
        <f>((CONFIG!$I17*Commandes!AT12)+IF(ROUND((AS$30-CONFIG!$D$7)/31,0)&gt;=ROUND(CONFIG!$G17/2+CONFIG!$H17,0),INDEX(Commandes!$D12:$BK12,,COLUMN(AS$30)-COLUMN($C$30)+1-ROUND(CONFIG!$G17/2+CONFIG!$H17,0)),0)*CONFIG!$J17+IF(ROUND((AS$30-CONFIG!$D$7)/31,0)&gt;=(CONFIG!$G17+CONFIG!$H17),INDEX(Commandes!$D12:$BK12,,COLUMN(AS$30)-COLUMN($C$30)+1-(CONFIG!$G17+CONFIG!$H17)),0)*CONFIG!$K17)*'Commandes - Calculs Auto'!$G10</f>
        <v>0</v>
      </c>
      <c r="AT34" s="341">
        <f>((CONFIG!$I17*Commandes!AU12)+IF(ROUND((AT$30-CONFIG!$D$7)/31,0)&gt;=ROUND(CONFIG!$G17/2+CONFIG!$H17,0),INDEX(Commandes!$D12:$BK12,,COLUMN(AT$30)-COLUMN($C$30)+1-ROUND(CONFIG!$G17/2+CONFIG!$H17,0)),0)*CONFIG!$J17+IF(ROUND((AT$30-CONFIG!$D$7)/31,0)&gt;=(CONFIG!$G17+CONFIG!$H17),INDEX(Commandes!$D12:$BK12,,COLUMN(AT$30)-COLUMN($C$30)+1-(CONFIG!$G17+CONFIG!$H17)),0)*CONFIG!$K17)*'Commandes - Calculs Auto'!$G10</f>
        <v>0</v>
      </c>
      <c r="AU34" s="341">
        <f>((CONFIG!$I17*Commandes!AV12)+IF(ROUND((AU$30-CONFIG!$D$7)/31,0)&gt;=ROUND(CONFIG!$G17/2+CONFIG!$H17,0),INDEX(Commandes!$D12:$BK12,,COLUMN(AU$30)-COLUMN($C$30)+1-ROUND(CONFIG!$G17/2+CONFIG!$H17,0)),0)*CONFIG!$J17+IF(ROUND((AU$30-CONFIG!$D$7)/31,0)&gt;=(CONFIG!$G17+CONFIG!$H17),INDEX(Commandes!$D12:$BK12,,COLUMN(AU$30)-COLUMN($C$30)+1-(CONFIG!$G17+CONFIG!$H17)),0)*CONFIG!$K17)*'Commandes - Calculs Auto'!$G10</f>
        <v>0</v>
      </c>
      <c r="AV34" s="341">
        <f>((CONFIG!$I17*Commandes!AW12)+IF(ROUND((AV$30-CONFIG!$D$7)/31,0)&gt;=ROUND(CONFIG!$G17/2+CONFIG!$H17,0),INDEX(Commandes!$D12:$BK12,,COLUMN(AV$30)-COLUMN($C$30)+1-ROUND(CONFIG!$G17/2+CONFIG!$H17,0)),0)*CONFIG!$J17+IF(ROUND((AV$30-CONFIG!$D$7)/31,0)&gt;=(CONFIG!$G17+CONFIG!$H17),INDEX(Commandes!$D12:$BK12,,COLUMN(AV$30)-COLUMN($C$30)+1-(CONFIG!$G17+CONFIG!$H17)),0)*CONFIG!$K17)*'Commandes - Calculs Auto'!$G10</f>
        <v>0</v>
      </c>
      <c r="AW34" s="341">
        <f>((CONFIG!$I17*Commandes!AX12)+IF(ROUND((AW$30-CONFIG!$D$7)/31,0)&gt;=ROUND(CONFIG!$G17/2+CONFIG!$H17,0),INDEX(Commandes!$D12:$BK12,,COLUMN(AW$30)-COLUMN($C$30)+1-ROUND(CONFIG!$G17/2+CONFIG!$H17,0)),0)*CONFIG!$J17+IF(ROUND((AW$30-CONFIG!$D$7)/31,0)&gt;=(CONFIG!$G17+CONFIG!$H17),INDEX(Commandes!$D12:$BK12,,COLUMN(AW$30)-COLUMN($C$30)+1-(CONFIG!$G17+CONFIG!$H17)),0)*CONFIG!$K17)*'Commandes - Calculs Auto'!$G10</f>
        <v>0</v>
      </c>
      <c r="AX34" s="341">
        <f>((CONFIG!$I17*Commandes!AY12)+IF(ROUND((AX$30-CONFIG!$D$7)/31,0)&gt;=ROUND(CONFIG!$G17/2+CONFIG!$H17,0),INDEX(Commandes!$D12:$BK12,,COLUMN(AX$30)-COLUMN($C$30)+1-ROUND(CONFIG!$G17/2+CONFIG!$H17,0)),0)*CONFIG!$J17+IF(ROUND((AX$30-CONFIG!$D$7)/31,0)&gt;=(CONFIG!$G17+CONFIG!$H17),INDEX(Commandes!$D12:$BK12,,COLUMN(AX$30)-COLUMN($C$30)+1-(CONFIG!$G17+CONFIG!$H17)),0)*CONFIG!$K17)*'Commandes - Calculs Auto'!$G10</f>
        <v>0</v>
      </c>
      <c r="AY34" s="341">
        <f>((CONFIG!$I17*Commandes!AZ12)+IF(ROUND((AY$30-CONFIG!$D$7)/31,0)&gt;=ROUND(CONFIG!$G17/2+CONFIG!$H17,0),INDEX(Commandes!$D12:$BK12,,COLUMN(AY$30)-COLUMN($C$30)+1-ROUND(CONFIG!$G17/2+CONFIG!$H17,0)),0)*CONFIG!$J17+IF(ROUND((AY$30-CONFIG!$D$7)/31,0)&gt;=(CONFIG!$G17+CONFIG!$H17),INDEX(Commandes!$D12:$BK12,,COLUMN(AY$30)-COLUMN($C$30)+1-(CONFIG!$G17+CONFIG!$H17)),0)*CONFIG!$K17)*'Commandes - Calculs Auto'!$I10</f>
        <v>0</v>
      </c>
      <c r="AZ34" s="341">
        <f>((CONFIG!$I17*Commandes!BA12)+IF(ROUND((AZ$30-CONFIG!$D$7)/31,0)&gt;=ROUND(CONFIG!$G17/2+CONFIG!$H17,0),INDEX(Commandes!$D12:$BK12,,COLUMN(AZ$30)-COLUMN($C$30)+1-ROUND(CONFIG!$G17/2+CONFIG!$H17,0)),0)*CONFIG!$J17+IF(ROUND((AZ$30-CONFIG!$D$7)/31,0)&gt;=(CONFIG!$G17+CONFIG!$H17),INDEX(Commandes!$D12:$BK12,,COLUMN(AZ$30)-COLUMN($C$30)+1-(CONFIG!$G17+CONFIG!$H17)),0)*CONFIG!$K17)*'Commandes - Calculs Auto'!$I10</f>
        <v>0</v>
      </c>
      <c r="BA34" s="341">
        <f>((CONFIG!$I17*Commandes!BB12)+IF(ROUND((BA$30-CONFIG!$D$7)/31,0)&gt;=ROUND(CONFIG!$G17/2+CONFIG!$H17,0),INDEX(Commandes!$D12:$BK12,,COLUMN(BA$30)-COLUMN($C$30)+1-ROUND(CONFIG!$G17/2+CONFIG!$H17,0)),0)*CONFIG!$J17+IF(ROUND((BA$30-CONFIG!$D$7)/31,0)&gt;=(CONFIG!$G17+CONFIG!$H17),INDEX(Commandes!$D12:$BK12,,COLUMN(BA$30)-COLUMN($C$30)+1-(CONFIG!$G17+CONFIG!$H17)),0)*CONFIG!$K17)*'Commandes - Calculs Auto'!$I10</f>
        <v>0</v>
      </c>
      <c r="BB34" s="341">
        <f>((CONFIG!$I17*Commandes!BC12)+IF(ROUND((BB$30-CONFIG!$D$7)/31,0)&gt;=ROUND(CONFIG!$G17/2+CONFIG!$H17,0),INDEX(Commandes!$D12:$BK12,,COLUMN(BB$30)-COLUMN($C$30)+1-ROUND(CONFIG!$G17/2+CONFIG!$H17,0)),0)*CONFIG!$J17+IF(ROUND((BB$30-CONFIG!$D$7)/31,0)&gt;=(CONFIG!$G17+CONFIG!$H17),INDEX(Commandes!$D12:$BK12,,COLUMN(BB$30)-COLUMN($C$30)+1-(CONFIG!$G17+CONFIG!$H17)),0)*CONFIG!$K17)*'Commandes - Calculs Auto'!$I10</f>
        <v>0</v>
      </c>
      <c r="BC34" s="341">
        <f>((CONFIG!$I17*Commandes!BD12)+IF(ROUND((BC$30-CONFIG!$D$7)/31,0)&gt;=ROUND(CONFIG!$G17/2+CONFIG!$H17,0),INDEX(Commandes!$D12:$BK12,,COLUMN(BC$30)-COLUMN($C$30)+1-ROUND(CONFIG!$G17/2+CONFIG!$H17,0)),0)*CONFIG!$J17+IF(ROUND((BC$30-CONFIG!$D$7)/31,0)&gt;=(CONFIG!$G17+CONFIG!$H17),INDEX(Commandes!$D12:$BK12,,COLUMN(BC$30)-COLUMN($C$30)+1-(CONFIG!$G17+CONFIG!$H17)),0)*CONFIG!$K17)*'Commandes - Calculs Auto'!$I10</f>
        <v>0</v>
      </c>
      <c r="BD34" s="341">
        <f>((CONFIG!$I17*Commandes!BE12)+IF(ROUND((BD$30-CONFIG!$D$7)/31,0)&gt;=ROUND(CONFIG!$G17/2+CONFIG!$H17,0),INDEX(Commandes!$D12:$BK12,,COLUMN(BD$30)-COLUMN($C$30)+1-ROUND(CONFIG!$G17/2+CONFIG!$H17,0)),0)*CONFIG!$J17+IF(ROUND((BD$30-CONFIG!$D$7)/31,0)&gt;=(CONFIG!$G17+CONFIG!$H17),INDEX(Commandes!$D12:$BK12,,COLUMN(BD$30)-COLUMN($C$30)+1-(CONFIG!$G17+CONFIG!$H17)),0)*CONFIG!$K17)*'Commandes - Calculs Auto'!$I10</f>
        <v>0</v>
      </c>
      <c r="BE34" s="341">
        <f>((CONFIG!$I17*Commandes!BF12)+IF(ROUND((BE$30-CONFIG!$D$7)/31,0)&gt;=ROUND(CONFIG!$G17/2+CONFIG!$H17,0),INDEX(Commandes!$D12:$BK12,,COLUMN(BE$30)-COLUMN($C$30)+1-ROUND(CONFIG!$G17/2+CONFIG!$H17,0)),0)*CONFIG!$J17+IF(ROUND((BE$30-CONFIG!$D$7)/31,0)&gt;=(CONFIG!$G17+CONFIG!$H17),INDEX(Commandes!$D12:$BK12,,COLUMN(BE$30)-COLUMN($C$30)+1-(CONFIG!$G17+CONFIG!$H17)),0)*CONFIG!$K17)*'Commandes - Calculs Auto'!$I10</f>
        <v>0</v>
      </c>
      <c r="BF34" s="341">
        <f>((CONFIG!$I17*Commandes!BG12)+IF(ROUND((BF$30-CONFIG!$D$7)/31,0)&gt;=ROUND(CONFIG!$G17/2+CONFIG!$H17,0),INDEX(Commandes!$D12:$BK12,,COLUMN(BF$30)-COLUMN($C$30)+1-ROUND(CONFIG!$G17/2+CONFIG!$H17,0)),0)*CONFIG!$J17+IF(ROUND((BF$30-CONFIG!$D$7)/31,0)&gt;=(CONFIG!$G17+CONFIG!$H17),INDEX(Commandes!$D12:$BK12,,COLUMN(BF$30)-COLUMN($C$30)+1-(CONFIG!$G17+CONFIG!$H17)),0)*CONFIG!$K17)*'Commandes - Calculs Auto'!$I10</f>
        <v>0</v>
      </c>
      <c r="BG34" s="341">
        <f>((CONFIG!$I17*Commandes!BH12)+IF(ROUND((BG$30-CONFIG!$D$7)/31,0)&gt;=ROUND(CONFIG!$G17/2+CONFIG!$H17,0),INDEX(Commandes!$D12:$BK12,,COLUMN(BG$30)-COLUMN($C$30)+1-ROUND(CONFIG!$G17/2+CONFIG!$H17,0)),0)*CONFIG!$J17+IF(ROUND((BG$30-CONFIG!$D$7)/31,0)&gt;=(CONFIG!$G17+CONFIG!$H17),INDEX(Commandes!$D12:$BK12,,COLUMN(BG$30)-COLUMN($C$30)+1-(CONFIG!$G17+CONFIG!$H17)),0)*CONFIG!$K17)*'Commandes - Calculs Auto'!$I10</f>
        <v>0</v>
      </c>
      <c r="BH34" s="341">
        <f>((CONFIG!$I17*Commandes!BI12)+IF(ROUND((BH$30-CONFIG!$D$7)/31,0)&gt;=ROUND(CONFIG!$G17/2+CONFIG!$H17,0),INDEX(Commandes!$D12:$BK12,,COLUMN(BH$30)-COLUMN($C$30)+1-ROUND(CONFIG!$G17/2+CONFIG!$H17,0)),0)*CONFIG!$J17+IF(ROUND((BH$30-CONFIG!$D$7)/31,0)&gt;=(CONFIG!$G17+CONFIG!$H17),INDEX(Commandes!$D12:$BK12,,COLUMN(BH$30)-COLUMN($C$30)+1-(CONFIG!$G17+CONFIG!$H17)),0)*CONFIG!$K17)*'Commandes - Calculs Auto'!$I10</f>
        <v>0</v>
      </c>
      <c r="BI34" s="341">
        <f>((CONFIG!$I17*Commandes!BJ12)+IF(ROUND((BI$30-CONFIG!$D$7)/31,0)&gt;=ROUND(CONFIG!$G17/2+CONFIG!$H17,0),INDEX(Commandes!$D12:$BK12,,COLUMN(BI$30)-COLUMN($C$30)+1-ROUND(CONFIG!$G17/2+CONFIG!$H17,0)),0)*CONFIG!$J17+IF(ROUND((BI$30-CONFIG!$D$7)/31,0)&gt;=(CONFIG!$G17+CONFIG!$H17),INDEX(Commandes!$D12:$BK12,,COLUMN(BI$30)-COLUMN($C$30)+1-(CONFIG!$G17+CONFIG!$H17)),0)*CONFIG!$K17)*'Commandes - Calculs Auto'!$I10</f>
        <v>0</v>
      </c>
      <c r="BJ34" s="341">
        <f>((CONFIG!$I17*Commandes!BK12)+IF(ROUND((BJ$30-CONFIG!$D$7)/31,0)&gt;=ROUND(CONFIG!$G17/2+CONFIG!$H17,0),INDEX(Commandes!$D12:$BK12,,COLUMN(BJ$30)-COLUMN($C$30)+1-ROUND(CONFIG!$G17/2+CONFIG!$H17,0)),0)*CONFIG!$J17+IF(ROUND((BJ$30-CONFIG!$D$7)/31,0)&gt;=(CONFIG!$G17+CONFIG!$H17),INDEX(Commandes!$D12:$BK12,,COLUMN(BJ$30)-COLUMN($C$30)+1-(CONFIG!$G17+CONFIG!$H17)),0)*CONFIG!$K17)*'Commandes - Calculs Auto'!$I10</f>
        <v>0</v>
      </c>
    </row>
    <row r="35" spans="2:62">
      <c r="B35" s="310">
        <f>CONFIG!$C$18</f>
        <v>0</v>
      </c>
      <c r="C35" s="341">
        <f>((CONFIG!$I18*Commandes!D13)+IF(ROUND((C$30-CONFIG!$D$7)/31,0)&gt;=ROUND(CONFIG!$G18/2+CONFIG!$H18,0),INDEX(Commandes!$D13:$BK13,,COLUMN(C$30)-COLUMN($C$30)+1-ROUND(CONFIG!$G18/2+CONFIG!$H18,0)),0)*CONFIG!$J18+IF(ROUND((C$30-CONFIG!$D$7)/31,0)&gt;=(CONFIG!$G18+CONFIG!$H18),INDEX(Commandes!$D13:$BK13,,COLUMN(C$30)-COLUMN($C$30)+1-(CONFIG!$G18+CONFIG!$H18)),0)*CONFIG!$K18)*CONFIG!$D18</f>
        <v>0</v>
      </c>
      <c r="D35" s="341">
        <f>((CONFIG!$I18*Commandes!E13)+IF(ROUND((D$30-CONFIG!$D$7)/31,0)&gt;=ROUND(CONFIG!$G18/2+CONFIG!$H18,0),INDEX(Commandes!$D13:$BK13,,COLUMN(D$30)-COLUMN($C$30)+1-ROUND(CONFIG!$G18/2+CONFIG!$H18,0)),0)*CONFIG!$J18+IF(ROUND((D$30-CONFIG!$D$7)/31,0)&gt;=(CONFIG!$G18+CONFIG!$H18),INDEX(Commandes!$D13:$BK13,,COLUMN(D$30)-COLUMN($C$30)+1-(CONFIG!$G18+CONFIG!$H18)),0)*CONFIG!$K18)*CONFIG!$D18</f>
        <v>0</v>
      </c>
      <c r="E35" s="341">
        <f>((CONFIG!$I18*Commandes!F13)+IF(ROUND((E$30-CONFIG!$D$7)/31,0)&gt;=ROUND(CONFIG!$G18/2+CONFIG!$H18,0),INDEX(Commandes!$D13:$BK13,,COLUMN(E$30)-COLUMN($C$30)+1-ROUND(CONFIG!$G18/2+CONFIG!$H18,0)),0)*CONFIG!$J18+IF(ROUND((E$30-CONFIG!$D$7)/31,0)&gt;=(CONFIG!$G18+CONFIG!$H18),INDEX(Commandes!$D13:$BK13,,COLUMN(E$30)-COLUMN($C$30)+1-(CONFIG!$G18+CONFIG!$H18)),0)*CONFIG!$K18)*CONFIG!$D18</f>
        <v>0</v>
      </c>
      <c r="F35" s="341">
        <f>((CONFIG!$I18*Commandes!G13)+IF(ROUND((F$30-CONFIG!$D$7)/31,0)&gt;=ROUND(CONFIG!$G18/2+CONFIG!$H18,0),INDEX(Commandes!$D13:$BK13,,COLUMN(F$30)-COLUMN($C$30)+1-ROUND(CONFIG!$G18/2+CONFIG!$H18,0)),0)*CONFIG!$J18+IF(ROUND((F$30-CONFIG!$D$7)/31,0)&gt;=(CONFIG!$G18+CONFIG!$H18),INDEX(Commandes!$D13:$BK13,,COLUMN(F$30)-COLUMN($C$30)+1-(CONFIG!$G18+CONFIG!$H18)),0)*CONFIG!$K18)*CONFIG!$D18</f>
        <v>0</v>
      </c>
      <c r="G35" s="341">
        <f>((CONFIG!$I18*Commandes!H13)+IF(ROUND((G$30-CONFIG!$D$7)/31,0)&gt;=ROUND(CONFIG!$G18/2+CONFIG!$H18,0),INDEX(Commandes!$D13:$BK13,,COLUMN(G$30)-COLUMN($C$30)+1-ROUND(CONFIG!$G18/2+CONFIG!$H18,0)),0)*CONFIG!$J18+IF(ROUND((G$30-CONFIG!$D$7)/31,0)&gt;=(CONFIG!$G18+CONFIG!$H18),INDEX(Commandes!$D13:$BK13,,COLUMN(G$30)-COLUMN($C$30)+1-(CONFIG!$G18+CONFIG!$H18)),0)*CONFIG!$K18)*CONFIG!$D18</f>
        <v>0</v>
      </c>
      <c r="H35" s="341">
        <f>((CONFIG!$I18*Commandes!I13)+IF(ROUND((H$30-CONFIG!$D$7)/31,0)&gt;=ROUND(CONFIG!$G18/2+CONFIG!$H18,0),INDEX(Commandes!$D13:$BK13,,COLUMN(H$30)-COLUMN($C$30)+1-ROUND(CONFIG!$G18/2+CONFIG!$H18,0)),0)*CONFIG!$J18+IF(ROUND((H$30-CONFIG!$D$7)/31,0)&gt;=(CONFIG!$G18+CONFIG!$H18),INDEX(Commandes!$D13:$BK13,,COLUMN(H$30)-COLUMN($C$30)+1-(CONFIG!$G18+CONFIG!$H18)),0)*CONFIG!$K18)*CONFIG!$D18</f>
        <v>0</v>
      </c>
      <c r="I35" s="341">
        <f>((CONFIG!$I18*Commandes!J13)+IF(ROUND((I$30-CONFIG!$D$7)/31,0)&gt;=ROUND(CONFIG!$G18/2+CONFIG!$H18,0),INDEX(Commandes!$D13:$BK13,,COLUMN(I$30)-COLUMN($C$30)+1-ROUND(CONFIG!$G18/2+CONFIG!$H18,0)),0)*CONFIG!$J18+IF(ROUND((I$30-CONFIG!$D$7)/31,0)&gt;=(CONFIG!$G18+CONFIG!$H18),INDEX(Commandes!$D13:$BK13,,COLUMN(I$30)-COLUMN($C$30)+1-(CONFIG!$G18+CONFIG!$H18)),0)*CONFIG!$K18)*CONFIG!$D18</f>
        <v>0</v>
      </c>
      <c r="J35" s="341">
        <f>((CONFIG!$I18*Commandes!K13)+IF(ROUND((J$30-CONFIG!$D$7)/31,0)&gt;=ROUND(CONFIG!$G18/2+CONFIG!$H18,0),INDEX(Commandes!$D13:$BK13,,COLUMN(J$30)-COLUMN($C$30)+1-ROUND(CONFIG!$G18/2+CONFIG!$H18,0)),0)*CONFIG!$J18+IF(ROUND((J$30-CONFIG!$D$7)/31,0)&gt;=(CONFIG!$G18+CONFIG!$H18),INDEX(Commandes!$D13:$BK13,,COLUMN(J$30)-COLUMN($C$30)+1-(CONFIG!$G18+CONFIG!$H18)),0)*CONFIG!$K18)*CONFIG!$D18</f>
        <v>0</v>
      </c>
      <c r="K35" s="341">
        <f>((CONFIG!$I18*Commandes!L13)+IF(ROUND((K$30-CONFIG!$D$7)/31,0)&gt;=ROUND(CONFIG!$G18/2+CONFIG!$H18,0),INDEX(Commandes!$D13:$BK13,,COLUMN(K$30)-COLUMN($C$30)+1-ROUND(CONFIG!$G18/2+CONFIG!$H18,0)),0)*CONFIG!$J18+IF(ROUND((K$30-CONFIG!$D$7)/31,0)&gt;=(CONFIG!$G18+CONFIG!$H18),INDEX(Commandes!$D13:$BK13,,COLUMN(K$30)-COLUMN($C$30)+1-(CONFIG!$G18+CONFIG!$H18)),0)*CONFIG!$K18)*CONFIG!$D18</f>
        <v>0</v>
      </c>
      <c r="L35" s="341">
        <f>((CONFIG!$I18*Commandes!M13)+IF(ROUND((L$30-CONFIG!$D$7)/31,0)&gt;=ROUND(CONFIG!$G18/2+CONFIG!$H18,0),INDEX(Commandes!$D13:$BK13,,COLUMN(L$30)-COLUMN($C$30)+1-ROUND(CONFIG!$G18/2+CONFIG!$H18,0)),0)*CONFIG!$J18+IF(ROUND((L$30-CONFIG!$D$7)/31,0)&gt;=(CONFIG!$G18+CONFIG!$H18),INDEX(Commandes!$D13:$BK13,,COLUMN(L$30)-COLUMN($C$30)+1-(CONFIG!$G18+CONFIG!$H18)),0)*CONFIG!$K18)*CONFIG!$D18</f>
        <v>0</v>
      </c>
      <c r="M35" s="341">
        <f>((CONFIG!$I18*Commandes!N13)+IF(ROUND((M$30-CONFIG!$D$7)/31,0)&gt;=ROUND(CONFIG!$G18/2+CONFIG!$H18,0),INDEX(Commandes!$D13:$BK13,,COLUMN(M$30)-COLUMN($C$30)+1-ROUND(CONFIG!$G18/2+CONFIG!$H18,0)),0)*CONFIG!$J18+IF(ROUND((M$30-CONFIG!$D$7)/31,0)&gt;=(CONFIG!$G18+CONFIG!$H18),INDEX(Commandes!$D13:$BK13,,COLUMN(M$30)-COLUMN($C$30)+1-(CONFIG!$G18+CONFIG!$H18)),0)*CONFIG!$K18)*CONFIG!$D18</f>
        <v>0</v>
      </c>
      <c r="N35" s="341">
        <f>((CONFIG!$I18*Commandes!O13)+IF(ROUND((N$30-CONFIG!$D$7)/31,0)&gt;=ROUND(CONFIG!$G18/2+CONFIG!$H18,0),INDEX(Commandes!$D13:$BK13,,COLUMN(N$30)-COLUMN($C$30)+1-ROUND(CONFIG!$G18/2+CONFIG!$H18,0)),0)*CONFIG!$J18+IF(ROUND((N$30-CONFIG!$D$7)/31,0)&gt;=(CONFIG!$G18+CONFIG!$H18),INDEX(Commandes!$D13:$BK13,,COLUMN(N$30)-COLUMN($C$30)+1-(CONFIG!$G18+CONFIG!$H18)),0)*CONFIG!$K18)*CONFIG!$D18</f>
        <v>0</v>
      </c>
      <c r="O35" s="341">
        <f>((CONFIG!$I18*Commandes!P13)+IF(ROUND((O$30-CONFIG!$D$7)/31,0)&gt;=ROUND(CONFIG!$G18/2+CONFIG!$H18,0),INDEX(Commandes!$D13:$BK13,,COLUMN(O$30)-COLUMN($C$30)+1-ROUND(CONFIG!$G18/2+CONFIG!$H18,0)),0)*CONFIG!$J18+IF(ROUND((O$30-CONFIG!$D$7)/31,0)&gt;=(CONFIG!$G18+CONFIG!$H18),INDEX(Commandes!$D13:$BK13,,COLUMN(O$30)-COLUMN($C$30)+1-(CONFIG!$G18+CONFIG!$H18)),0)*CONFIG!$K18)*'Commandes - Calculs Auto'!$C11</f>
        <v>0</v>
      </c>
      <c r="P35" s="341">
        <f>((CONFIG!$I18*Commandes!Q13)+IF(ROUND((P$30-CONFIG!$D$7)/31,0)&gt;=ROUND(CONFIG!$G18/2+CONFIG!$H18,0),INDEX(Commandes!$D13:$BK13,,COLUMN(P$30)-COLUMN($C$30)+1-ROUND(CONFIG!$G18/2+CONFIG!$H18,0)),0)*CONFIG!$J18+IF(ROUND((P$30-CONFIG!$D$7)/31,0)&gt;=(CONFIG!$G18+CONFIG!$H18),INDEX(Commandes!$D13:$BK13,,COLUMN(P$30)-COLUMN($C$30)+1-(CONFIG!$G18+CONFIG!$H18)),0)*CONFIG!$K18)*'Commandes - Calculs Auto'!$C11</f>
        <v>0</v>
      </c>
      <c r="Q35" s="341">
        <f>((CONFIG!$I18*Commandes!R13)+IF(ROUND((Q$30-CONFIG!$D$7)/31,0)&gt;=ROUND(CONFIG!$G18/2+CONFIG!$H18,0),INDEX(Commandes!$D13:$BK13,,COLUMN(Q$30)-COLUMN($C$30)+1-ROUND(CONFIG!$G18/2+CONFIG!$H18,0)),0)*CONFIG!$J18+IF(ROUND((Q$30-CONFIG!$D$7)/31,0)&gt;=(CONFIG!$G18+CONFIG!$H18),INDEX(Commandes!$D13:$BK13,,COLUMN(Q$30)-COLUMN($C$30)+1-(CONFIG!$G18+CONFIG!$H18)),0)*CONFIG!$K18)*'Commandes - Calculs Auto'!$C11</f>
        <v>0</v>
      </c>
      <c r="R35" s="341">
        <f>((CONFIG!$I18*Commandes!S13)+IF(ROUND((R$30-CONFIG!$D$7)/31,0)&gt;=ROUND(CONFIG!$G18/2+CONFIG!$H18,0),INDEX(Commandes!$D13:$BK13,,COLUMN(R$30)-COLUMN($C$30)+1-ROUND(CONFIG!$G18/2+CONFIG!$H18,0)),0)*CONFIG!$J18+IF(ROUND((R$30-CONFIG!$D$7)/31,0)&gt;=(CONFIG!$G18+CONFIG!$H18),INDEX(Commandes!$D13:$BK13,,COLUMN(R$30)-COLUMN($C$30)+1-(CONFIG!$G18+CONFIG!$H18)),0)*CONFIG!$K18)*'Commandes - Calculs Auto'!$C11</f>
        <v>0</v>
      </c>
      <c r="S35" s="341">
        <f>((CONFIG!$I18*Commandes!T13)+IF(ROUND((S$30-CONFIG!$D$7)/31,0)&gt;=ROUND(CONFIG!$G18/2+CONFIG!$H18,0),INDEX(Commandes!$D13:$BK13,,COLUMN(S$30)-COLUMN($C$30)+1-ROUND(CONFIG!$G18/2+CONFIG!$H18,0)),0)*CONFIG!$J18+IF(ROUND((S$30-CONFIG!$D$7)/31,0)&gt;=(CONFIG!$G18+CONFIG!$H18),INDEX(Commandes!$D13:$BK13,,COLUMN(S$30)-COLUMN($C$30)+1-(CONFIG!$G18+CONFIG!$H18)),0)*CONFIG!$K18)*'Commandes - Calculs Auto'!$C11</f>
        <v>0</v>
      </c>
      <c r="T35" s="341">
        <f>((CONFIG!$I18*Commandes!U13)+IF(ROUND((T$30-CONFIG!$D$7)/31,0)&gt;=ROUND(CONFIG!$G18/2+CONFIG!$H18,0),INDEX(Commandes!$D13:$BK13,,COLUMN(T$30)-COLUMN($C$30)+1-ROUND(CONFIG!$G18/2+CONFIG!$H18,0)),0)*CONFIG!$J18+IF(ROUND((T$30-CONFIG!$D$7)/31,0)&gt;=(CONFIG!$G18+CONFIG!$H18),INDEX(Commandes!$D13:$BK13,,COLUMN(T$30)-COLUMN($C$30)+1-(CONFIG!$G18+CONFIG!$H18)),0)*CONFIG!$K18)*'Commandes - Calculs Auto'!$C11</f>
        <v>0</v>
      </c>
      <c r="U35" s="341">
        <f>((CONFIG!$I18*Commandes!V13)+IF(ROUND((U$30-CONFIG!$D$7)/31,0)&gt;=ROUND(CONFIG!$G18/2+CONFIG!$H18,0),INDEX(Commandes!$D13:$BK13,,COLUMN(U$30)-COLUMN($C$30)+1-ROUND(CONFIG!$G18/2+CONFIG!$H18,0)),0)*CONFIG!$J18+IF(ROUND((U$30-CONFIG!$D$7)/31,0)&gt;=(CONFIG!$G18+CONFIG!$H18),INDEX(Commandes!$D13:$BK13,,COLUMN(U$30)-COLUMN($C$30)+1-(CONFIG!$G18+CONFIG!$H18)),0)*CONFIG!$K18)*'Commandes - Calculs Auto'!$C11</f>
        <v>0</v>
      </c>
      <c r="V35" s="341">
        <f>((CONFIG!$I18*Commandes!W13)+IF(ROUND((V$30-CONFIG!$D$7)/31,0)&gt;=ROUND(CONFIG!$G18/2+CONFIG!$H18,0),INDEX(Commandes!$D13:$BK13,,COLUMN(V$30)-COLUMN($C$30)+1-ROUND(CONFIG!$G18/2+CONFIG!$H18,0)),0)*CONFIG!$J18+IF(ROUND((V$30-CONFIG!$D$7)/31,0)&gt;=(CONFIG!$G18+CONFIG!$H18),INDEX(Commandes!$D13:$BK13,,COLUMN(V$30)-COLUMN($C$30)+1-(CONFIG!$G18+CONFIG!$H18)),0)*CONFIG!$K18)*'Commandes - Calculs Auto'!$C11</f>
        <v>0</v>
      </c>
      <c r="W35" s="341">
        <f>((CONFIG!$I18*Commandes!X13)+IF(ROUND((W$30-CONFIG!$D$7)/31,0)&gt;=ROUND(CONFIG!$G18/2+CONFIG!$H18,0),INDEX(Commandes!$D13:$BK13,,COLUMN(W$30)-COLUMN($C$30)+1-ROUND(CONFIG!$G18/2+CONFIG!$H18,0)),0)*CONFIG!$J18+IF(ROUND((W$30-CONFIG!$D$7)/31,0)&gt;=(CONFIG!$G18+CONFIG!$H18),INDEX(Commandes!$D13:$BK13,,COLUMN(W$30)-COLUMN($C$30)+1-(CONFIG!$G18+CONFIG!$H18)),0)*CONFIG!$K18)*'Commandes - Calculs Auto'!$C11</f>
        <v>0</v>
      </c>
      <c r="X35" s="341">
        <f>((CONFIG!$I18*Commandes!Y13)+IF(ROUND((X$30-CONFIG!$D$7)/31,0)&gt;=ROUND(CONFIG!$G18/2+CONFIG!$H18,0),INDEX(Commandes!$D13:$BK13,,COLUMN(X$30)-COLUMN($C$30)+1-ROUND(CONFIG!$G18/2+CONFIG!$H18,0)),0)*CONFIG!$J18+IF(ROUND((X$30-CONFIG!$D$7)/31,0)&gt;=(CONFIG!$G18+CONFIG!$H18),INDEX(Commandes!$D13:$BK13,,COLUMN(X$30)-COLUMN($C$30)+1-(CONFIG!$G18+CONFIG!$H18)),0)*CONFIG!$K18)*'Commandes - Calculs Auto'!$C11</f>
        <v>0</v>
      </c>
      <c r="Y35" s="341">
        <f>((CONFIG!$I18*Commandes!Z13)+IF(ROUND((Y$30-CONFIG!$D$7)/31,0)&gt;=ROUND(CONFIG!$G18/2+CONFIG!$H18,0),INDEX(Commandes!$D13:$BK13,,COLUMN(Y$30)-COLUMN($C$30)+1-ROUND(CONFIG!$G18/2+CONFIG!$H18,0)),0)*CONFIG!$J18+IF(ROUND((Y$30-CONFIG!$D$7)/31,0)&gt;=(CONFIG!$G18+CONFIG!$H18),INDEX(Commandes!$D13:$BK13,,COLUMN(Y$30)-COLUMN($C$30)+1-(CONFIG!$G18+CONFIG!$H18)),0)*CONFIG!$K18)*'Commandes - Calculs Auto'!$C11</f>
        <v>0</v>
      </c>
      <c r="Z35" s="341">
        <f>((CONFIG!$I18*Commandes!AA13)+IF(ROUND((Z$30-CONFIG!$D$7)/31,0)&gt;=ROUND(CONFIG!$G18/2+CONFIG!$H18,0),INDEX(Commandes!$D13:$BK13,,COLUMN(Z$30)-COLUMN($C$30)+1-ROUND(CONFIG!$G18/2+CONFIG!$H18,0)),0)*CONFIG!$J18+IF(ROUND((Z$30-CONFIG!$D$7)/31,0)&gt;=(CONFIG!$G18+CONFIG!$H18),INDEX(Commandes!$D13:$BK13,,COLUMN(Z$30)-COLUMN($C$30)+1-(CONFIG!$G18+CONFIG!$H18)),0)*CONFIG!$K18)*'Commandes - Calculs Auto'!$C11</f>
        <v>0</v>
      </c>
      <c r="AA35" s="341">
        <f>((CONFIG!$I18*Commandes!AB13)+IF(ROUND((AA$30-CONFIG!$D$7)/31,0)&gt;=ROUND(CONFIG!$G18/2+CONFIG!$H18,0),INDEX(Commandes!$D13:$BK13,,COLUMN(AA$30)-COLUMN($C$30)+1-ROUND(CONFIG!$G18/2+CONFIG!$H18,0)),0)*CONFIG!$J18+IF(ROUND((AA$30-CONFIG!$D$7)/31,0)&gt;=(CONFIG!$G18+CONFIG!$H18),INDEX(Commandes!$D13:$BK13,,COLUMN(AA$30)-COLUMN($C$30)+1-(CONFIG!$G18+CONFIG!$H18)),0)*CONFIG!$K18)*'Commandes - Calculs Auto'!$E11</f>
        <v>0</v>
      </c>
      <c r="AB35" s="341">
        <f>((CONFIG!$I18*Commandes!AC13)+IF(ROUND((AB$30-CONFIG!$D$7)/31,0)&gt;=ROUND(CONFIG!$G18/2+CONFIG!$H18,0),INDEX(Commandes!$D13:$BK13,,COLUMN(AB$30)-COLUMN($C$30)+1-ROUND(CONFIG!$G18/2+CONFIG!$H18,0)),0)*CONFIG!$J18+IF(ROUND((AB$30-CONFIG!$D$7)/31,0)&gt;=(CONFIG!$G18+CONFIG!$H18),INDEX(Commandes!$D13:$BK13,,COLUMN(AB$30)-COLUMN($C$30)+1-(CONFIG!$G18+CONFIG!$H18)),0)*CONFIG!$K18)*'Commandes - Calculs Auto'!$E11</f>
        <v>0</v>
      </c>
      <c r="AC35" s="341">
        <f>((CONFIG!$I18*Commandes!AD13)+IF(ROUND((AC$30-CONFIG!$D$7)/31,0)&gt;=ROUND(CONFIG!$G18/2+CONFIG!$H18,0),INDEX(Commandes!$D13:$BK13,,COLUMN(AC$30)-COLUMN($C$30)+1-ROUND(CONFIG!$G18/2+CONFIG!$H18,0)),0)*CONFIG!$J18+IF(ROUND((AC$30-CONFIG!$D$7)/31,0)&gt;=(CONFIG!$G18+CONFIG!$H18),INDEX(Commandes!$D13:$BK13,,COLUMN(AC$30)-COLUMN($C$30)+1-(CONFIG!$G18+CONFIG!$H18)),0)*CONFIG!$K18)*'Commandes - Calculs Auto'!$E11</f>
        <v>0</v>
      </c>
      <c r="AD35" s="341">
        <f>((CONFIG!$I18*Commandes!AE13)+IF(ROUND((AD$30-CONFIG!$D$7)/31,0)&gt;=ROUND(CONFIG!$G18/2+CONFIG!$H18,0),INDEX(Commandes!$D13:$BK13,,COLUMN(AD$30)-COLUMN($C$30)+1-ROUND(CONFIG!$G18/2+CONFIG!$H18,0)),0)*CONFIG!$J18+IF(ROUND((AD$30-CONFIG!$D$7)/31,0)&gt;=(CONFIG!$G18+CONFIG!$H18),INDEX(Commandes!$D13:$BK13,,COLUMN(AD$30)-COLUMN($C$30)+1-(CONFIG!$G18+CONFIG!$H18)),0)*CONFIG!$K18)*'Commandes - Calculs Auto'!$E11</f>
        <v>0</v>
      </c>
      <c r="AE35" s="341">
        <f>((CONFIG!$I18*Commandes!AF13)+IF(ROUND((AE$30-CONFIG!$D$7)/31,0)&gt;=ROUND(CONFIG!$G18/2+CONFIG!$H18,0),INDEX(Commandes!$D13:$BK13,,COLUMN(AE$30)-COLUMN($C$30)+1-ROUND(CONFIG!$G18/2+CONFIG!$H18,0)),0)*CONFIG!$J18+IF(ROUND((AE$30-CONFIG!$D$7)/31,0)&gt;=(CONFIG!$G18+CONFIG!$H18),INDEX(Commandes!$D13:$BK13,,COLUMN(AE$30)-COLUMN($C$30)+1-(CONFIG!$G18+CONFIG!$H18)),0)*CONFIG!$K18)*'Commandes - Calculs Auto'!$E11</f>
        <v>0</v>
      </c>
      <c r="AF35" s="341">
        <f>((CONFIG!$I18*Commandes!AG13)+IF(ROUND((AF$30-CONFIG!$D$7)/31,0)&gt;=ROUND(CONFIG!$G18/2+CONFIG!$H18,0),INDEX(Commandes!$D13:$BK13,,COLUMN(AF$30)-COLUMN($C$30)+1-ROUND(CONFIG!$G18/2+CONFIG!$H18,0)),0)*CONFIG!$J18+IF(ROUND((AF$30-CONFIG!$D$7)/31,0)&gt;=(CONFIG!$G18+CONFIG!$H18),INDEX(Commandes!$D13:$BK13,,COLUMN(AF$30)-COLUMN($C$30)+1-(CONFIG!$G18+CONFIG!$H18)),0)*CONFIG!$K18)*'Commandes - Calculs Auto'!$E11</f>
        <v>0</v>
      </c>
      <c r="AG35" s="341">
        <f>((CONFIG!$I18*Commandes!AH13)+IF(ROUND((AG$30-CONFIG!$D$7)/31,0)&gt;=ROUND(CONFIG!$G18/2+CONFIG!$H18,0),INDEX(Commandes!$D13:$BK13,,COLUMN(AG$30)-COLUMN($C$30)+1-ROUND(CONFIG!$G18/2+CONFIG!$H18,0)),0)*CONFIG!$J18+IF(ROUND((AG$30-CONFIG!$D$7)/31,0)&gt;=(CONFIG!$G18+CONFIG!$H18),INDEX(Commandes!$D13:$BK13,,COLUMN(AG$30)-COLUMN($C$30)+1-(CONFIG!$G18+CONFIG!$H18)),0)*CONFIG!$K18)*'Commandes - Calculs Auto'!$E11</f>
        <v>0</v>
      </c>
      <c r="AH35" s="341">
        <f>((CONFIG!$I18*Commandes!AI13)+IF(ROUND((AH$30-CONFIG!$D$7)/31,0)&gt;=ROUND(CONFIG!$G18/2+CONFIG!$H18,0),INDEX(Commandes!$D13:$BK13,,COLUMN(AH$30)-COLUMN($C$30)+1-ROUND(CONFIG!$G18/2+CONFIG!$H18,0)),0)*CONFIG!$J18+IF(ROUND((AH$30-CONFIG!$D$7)/31,0)&gt;=(CONFIG!$G18+CONFIG!$H18),INDEX(Commandes!$D13:$BK13,,COLUMN(AH$30)-COLUMN($C$30)+1-(CONFIG!$G18+CONFIG!$H18)),0)*CONFIG!$K18)*'Commandes - Calculs Auto'!$E11</f>
        <v>0</v>
      </c>
      <c r="AI35" s="341">
        <f>((CONFIG!$I18*Commandes!AJ13)+IF(ROUND((AI$30-CONFIG!$D$7)/31,0)&gt;=ROUND(CONFIG!$G18/2+CONFIG!$H18,0),INDEX(Commandes!$D13:$BK13,,COLUMN(AI$30)-COLUMN($C$30)+1-ROUND(CONFIG!$G18/2+CONFIG!$H18,0)),0)*CONFIG!$J18+IF(ROUND((AI$30-CONFIG!$D$7)/31,0)&gt;=(CONFIG!$G18+CONFIG!$H18),INDEX(Commandes!$D13:$BK13,,COLUMN(AI$30)-COLUMN($C$30)+1-(CONFIG!$G18+CONFIG!$H18)),0)*CONFIG!$K18)*'Commandes - Calculs Auto'!$E11</f>
        <v>0</v>
      </c>
      <c r="AJ35" s="341">
        <f>((CONFIG!$I18*Commandes!AK13)+IF(ROUND((AJ$30-CONFIG!$D$7)/31,0)&gt;=ROUND(CONFIG!$G18/2+CONFIG!$H18,0),INDEX(Commandes!$D13:$BK13,,COLUMN(AJ$30)-COLUMN($C$30)+1-ROUND(CONFIG!$G18/2+CONFIG!$H18,0)),0)*CONFIG!$J18+IF(ROUND((AJ$30-CONFIG!$D$7)/31,0)&gt;=(CONFIG!$G18+CONFIG!$H18),INDEX(Commandes!$D13:$BK13,,COLUMN(AJ$30)-COLUMN($C$30)+1-(CONFIG!$G18+CONFIG!$H18)),0)*CONFIG!$K18)*'Commandes - Calculs Auto'!$E11</f>
        <v>0</v>
      </c>
      <c r="AK35" s="341">
        <f>((CONFIG!$I18*Commandes!AL13)+IF(ROUND((AK$30-CONFIG!$D$7)/31,0)&gt;=ROUND(CONFIG!$G18/2+CONFIG!$H18,0),INDEX(Commandes!$D13:$BK13,,COLUMN(AK$30)-COLUMN($C$30)+1-ROUND(CONFIG!$G18/2+CONFIG!$H18,0)),0)*CONFIG!$J18+IF(ROUND((AK$30-CONFIG!$D$7)/31,0)&gt;=(CONFIG!$G18+CONFIG!$H18),INDEX(Commandes!$D13:$BK13,,COLUMN(AK$30)-COLUMN($C$30)+1-(CONFIG!$G18+CONFIG!$H18)),0)*CONFIG!$K18)*'Commandes - Calculs Auto'!$E11</f>
        <v>0</v>
      </c>
      <c r="AL35" s="341">
        <f>((CONFIG!$I18*Commandes!AM13)+IF(ROUND((AL$30-CONFIG!$D$7)/31,0)&gt;=ROUND(CONFIG!$G18/2+CONFIG!$H18,0),INDEX(Commandes!$D13:$BK13,,COLUMN(AL$30)-COLUMN($C$30)+1-ROUND(CONFIG!$G18/2+CONFIG!$H18,0)),0)*CONFIG!$J18+IF(ROUND((AL$30-CONFIG!$D$7)/31,0)&gt;=(CONFIG!$G18+CONFIG!$H18),INDEX(Commandes!$D13:$BK13,,COLUMN(AL$30)-COLUMN($C$30)+1-(CONFIG!$G18+CONFIG!$H18)),0)*CONFIG!$K18)*'Commandes - Calculs Auto'!$E11</f>
        <v>0</v>
      </c>
      <c r="AM35" s="341">
        <f>((CONFIG!$I18*Commandes!AN13)+IF(ROUND((AM$30-CONFIG!$D$7)/31,0)&gt;=ROUND(CONFIG!$G18/2+CONFIG!$H18,0),INDEX(Commandes!$D13:$BK13,,COLUMN(AM$30)-COLUMN($C$30)+1-ROUND(CONFIG!$G18/2+CONFIG!$H18,0)),0)*CONFIG!$J18+IF(ROUND((AM$30-CONFIG!$D$7)/31,0)&gt;=(CONFIG!$G18+CONFIG!$H18),INDEX(Commandes!$D13:$BK13,,COLUMN(AM$30)-COLUMN($C$30)+1-(CONFIG!$G18+CONFIG!$H18)),0)*CONFIG!$K18)*'Commandes - Calculs Auto'!$G11</f>
        <v>0</v>
      </c>
      <c r="AN35" s="341">
        <f>((CONFIG!$I18*Commandes!AO13)+IF(ROUND((AN$30-CONFIG!$D$7)/31,0)&gt;=ROUND(CONFIG!$G18/2+CONFIG!$H18,0),INDEX(Commandes!$D13:$BK13,,COLUMN(AN$30)-COLUMN($C$30)+1-ROUND(CONFIG!$G18/2+CONFIG!$H18,0)),0)*CONFIG!$J18+IF(ROUND((AN$30-CONFIG!$D$7)/31,0)&gt;=(CONFIG!$G18+CONFIG!$H18),INDEX(Commandes!$D13:$BK13,,COLUMN(AN$30)-COLUMN($C$30)+1-(CONFIG!$G18+CONFIG!$H18)),0)*CONFIG!$K18)*'Commandes - Calculs Auto'!$G11</f>
        <v>0</v>
      </c>
      <c r="AO35" s="341">
        <f>((CONFIG!$I18*Commandes!AP13)+IF(ROUND((AO$30-CONFIG!$D$7)/31,0)&gt;=ROUND(CONFIG!$G18/2+CONFIG!$H18,0),INDEX(Commandes!$D13:$BK13,,COLUMN(AO$30)-COLUMN($C$30)+1-ROUND(CONFIG!$G18/2+CONFIG!$H18,0)),0)*CONFIG!$J18+IF(ROUND((AO$30-CONFIG!$D$7)/31,0)&gt;=(CONFIG!$G18+CONFIG!$H18),INDEX(Commandes!$D13:$BK13,,COLUMN(AO$30)-COLUMN($C$30)+1-(CONFIG!$G18+CONFIG!$H18)),0)*CONFIG!$K18)*'Commandes - Calculs Auto'!$G11</f>
        <v>0</v>
      </c>
      <c r="AP35" s="341">
        <f>((CONFIG!$I18*Commandes!AQ13)+IF(ROUND((AP$30-CONFIG!$D$7)/31,0)&gt;=ROUND(CONFIG!$G18/2+CONFIG!$H18,0),INDEX(Commandes!$D13:$BK13,,COLUMN(AP$30)-COLUMN($C$30)+1-ROUND(CONFIG!$G18/2+CONFIG!$H18,0)),0)*CONFIG!$J18+IF(ROUND((AP$30-CONFIG!$D$7)/31,0)&gt;=(CONFIG!$G18+CONFIG!$H18),INDEX(Commandes!$D13:$BK13,,COLUMN(AP$30)-COLUMN($C$30)+1-(CONFIG!$G18+CONFIG!$H18)),0)*CONFIG!$K18)*'Commandes - Calculs Auto'!$G11</f>
        <v>0</v>
      </c>
      <c r="AQ35" s="341">
        <f>((CONFIG!$I18*Commandes!AR13)+IF(ROUND((AQ$30-CONFIG!$D$7)/31,0)&gt;=ROUND(CONFIG!$G18/2+CONFIG!$H18,0),INDEX(Commandes!$D13:$BK13,,COLUMN(AQ$30)-COLUMN($C$30)+1-ROUND(CONFIG!$G18/2+CONFIG!$H18,0)),0)*CONFIG!$J18+IF(ROUND((AQ$30-CONFIG!$D$7)/31,0)&gt;=(CONFIG!$G18+CONFIG!$H18),INDEX(Commandes!$D13:$BK13,,COLUMN(AQ$30)-COLUMN($C$30)+1-(CONFIG!$G18+CONFIG!$H18)),0)*CONFIG!$K18)*'Commandes - Calculs Auto'!$G11</f>
        <v>0</v>
      </c>
      <c r="AR35" s="341">
        <f>((CONFIG!$I18*Commandes!AS13)+IF(ROUND((AR$30-CONFIG!$D$7)/31,0)&gt;=ROUND(CONFIG!$G18/2+CONFIG!$H18,0),INDEX(Commandes!$D13:$BK13,,COLUMN(AR$30)-COLUMN($C$30)+1-ROUND(CONFIG!$G18/2+CONFIG!$H18,0)),0)*CONFIG!$J18+IF(ROUND((AR$30-CONFIG!$D$7)/31,0)&gt;=(CONFIG!$G18+CONFIG!$H18),INDEX(Commandes!$D13:$BK13,,COLUMN(AR$30)-COLUMN($C$30)+1-(CONFIG!$G18+CONFIG!$H18)),0)*CONFIG!$K18)*'Commandes - Calculs Auto'!$G11</f>
        <v>0</v>
      </c>
      <c r="AS35" s="341">
        <f>((CONFIG!$I18*Commandes!AT13)+IF(ROUND((AS$30-CONFIG!$D$7)/31,0)&gt;=ROUND(CONFIG!$G18/2+CONFIG!$H18,0),INDEX(Commandes!$D13:$BK13,,COLUMN(AS$30)-COLUMN($C$30)+1-ROUND(CONFIG!$G18/2+CONFIG!$H18,0)),0)*CONFIG!$J18+IF(ROUND((AS$30-CONFIG!$D$7)/31,0)&gt;=(CONFIG!$G18+CONFIG!$H18),INDEX(Commandes!$D13:$BK13,,COLUMN(AS$30)-COLUMN($C$30)+1-(CONFIG!$G18+CONFIG!$H18)),0)*CONFIG!$K18)*'Commandes - Calculs Auto'!$G11</f>
        <v>0</v>
      </c>
      <c r="AT35" s="341">
        <f>((CONFIG!$I18*Commandes!AU13)+IF(ROUND((AT$30-CONFIG!$D$7)/31,0)&gt;=ROUND(CONFIG!$G18/2+CONFIG!$H18,0),INDEX(Commandes!$D13:$BK13,,COLUMN(AT$30)-COLUMN($C$30)+1-ROUND(CONFIG!$G18/2+CONFIG!$H18,0)),0)*CONFIG!$J18+IF(ROUND((AT$30-CONFIG!$D$7)/31,0)&gt;=(CONFIG!$G18+CONFIG!$H18),INDEX(Commandes!$D13:$BK13,,COLUMN(AT$30)-COLUMN($C$30)+1-(CONFIG!$G18+CONFIG!$H18)),0)*CONFIG!$K18)*'Commandes - Calculs Auto'!$G11</f>
        <v>0</v>
      </c>
      <c r="AU35" s="341">
        <f>((CONFIG!$I18*Commandes!AV13)+IF(ROUND((AU$30-CONFIG!$D$7)/31,0)&gt;=ROUND(CONFIG!$G18/2+CONFIG!$H18,0),INDEX(Commandes!$D13:$BK13,,COLUMN(AU$30)-COLUMN($C$30)+1-ROUND(CONFIG!$G18/2+CONFIG!$H18,0)),0)*CONFIG!$J18+IF(ROUND((AU$30-CONFIG!$D$7)/31,0)&gt;=(CONFIG!$G18+CONFIG!$H18),INDEX(Commandes!$D13:$BK13,,COLUMN(AU$30)-COLUMN($C$30)+1-(CONFIG!$G18+CONFIG!$H18)),0)*CONFIG!$K18)*'Commandes - Calculs Auto'!$G11</f>
        <v>0</v>
      </c>
      <c r="AV35" s="341">
        <f>((CONFIG!$I18*Commandes!AW13)+IF(ROUND((AV$30-CONFIG!$D$7)/31,0)&gt;=ROUND(CONFIG!$G18/2+CONFIG!$H18,0),INDEX(Commandes!$D13:$BK13,,COLUMN(AV$30)-COLUMN($C$30)+1-ROUND(CONFIG!$G18/2+CONFIG!$H18,0)),0)*CONFIG!$J18+IF(ROUND((AV$30-CONFIG!$D$7)/31,0)&gt;=(CONFIG!$G18+CONFIG!$H18),INDEX(Commandes!$D13:$BK13,,COLUMN(AV$30)-COLUMN($C$30)+1-(CONFIG!$G18+CONFIG!$H18)),0)*CONFIG!$K18)*'Commandes - Calculs Auto'!$G11</f>
        <v>0</v>
      </c>
      <c r="AW35" s="341">
        <f>((CONFIG!$I18*Commandes!AX13)+IF(ROUND((AW$30-CONFIG!$D$7)/31,0)&gt;=ROUND(CONFIG!$G18/2+CONFIG!$H18,0),INDEX(Commandes!$D13:$BK13,,COLUMN(AW$30)-COLUMN($C$30)+1-ROUND(CONFIG!$G18/2+CONFIG!$H18,0)),0)*CONFIG!$J18+IF(ROUND((AW$30-CONFIG!$D$7)/31,0)&gt;=(CONFIG!$G18+CONFIG!$H18),INDEX(Commandes!$D13:$BK13,,COLUMN(AW$30)-COLUMN($C$30)+1-(CONFIG!$G18+CONFIG!$H18)),0)*CONFIG!$K18)*'Commandes - Calculs Auto'!$G11</f>
        <v>0</v>
      </c>
      <c r="AX35" s="341">
        <f>((CONFIG!$I18*Commandes!AY13)+IF(ROUND((AX$30-CONFIG!$D$7)/31,0)&gt;=ROUND(CONFIG!$G18/2+CONFIG!$H18,0),INDEX(Commandes!$D13:$BK13,,COLUMN(AX$30)-COLUMN($C$30)+1-ROUND(CONFIG!$G18/2+CONFIG!$H18,0)),0)*CONFIG!$J18+IF(ROUND((AX$30-CONFIG!$D$7)/31,0)&gt;=(CONFIG!$G18+CONFIG!$H18),INDEX(Commandes!$D13:$BK13,,COLUMN(AX$30)-COLUMN($C$30)+1-(CONFIG!$G18+CONFIG!$H18)),0)*CONFIG!$K18)*'Commandes - Calculs Auto'!$G11</f>
        <v>0</v>
      </c>
      <c r="AY35" s="341">
        <f>((CONFIG!$I18*Commandes!AZ13)+IF(ROUND((AY$30-CONFIG!$D$7)/31,0)&gt;=ROUND(CONFIG!$G18/2+CONFIG!$H18,0),INDEX(Commandes!$D13:$BK13,,COLUMN(AY$30)-COLUMN($C$30)+1-ROUND(CONFIG!$G18/2+CONFIG!$H18,0)),0)*CONFIG!$J18+IF(ROUND((AY$30-CONFIG!$D$7)/31,0)&gt;=(CONFIG!$G18+CONFIG!$H18),INDEX(Commandes!$D13:$BK13,,COLUMN(AY$30)-COLUMN($C$30)+1-(CONFIG!$G18+CONFIG!$H18)),0)*CONFIG!$K18)*'Commandes - Calculs Auto'!$I11</f>
        <v>0</v>
      </c>
      <c r="AZ35" s="341">
        <f>((CONFIG!$I18*Commandes!BA13)+IF(ROUND((AZ$30-CONFIG!$D$7)/31,0)&gt;=ROUND(CONFIG!$G18/2+CONFIG!$H18,0),INDEX(Commandes!$D13:$BK13,,COLUMN(AZ$30)-COLUMN($C$30)+1-ROUND(CONFIG!$G18/2+CONFIG!$H18,0)),0)*CONFIG!$J18+IF(ROUND((AZ$30-CONFIG!$D$7)/31,0)&gt;=(CONFIG!$G18+CONFIG!$H18),INDEX(Commandes!$D13:$BK13,,COLUMN(AZ$30)-COLUMN($C$30)+1-(CONFIG!$G18+CONFIG!$H18)),0)*CONFIG!$K18)*'Commandes - Calculs Auto'!$I11</f>
        <v>0</v>
      </c>
      <c r="BA35" s="341">
        <f>((CONFIG!$I18*Commandes!BB13)+IF(ROUND((BA$30-CONFIG!$D$7)/31,0)&gt;=ROUND(CONFIG!$G18/2+CONFIG!$H18,0),INDEX(Commandes!$D13:$BK13,,COLUMN(BA$30)-COLUMN($C$30)+1-ROUND(CONFIG!$G18/2+CONFIG!$H18,0)),0)*CONFIG!$J18+IF(ROUND((BA$30-CONFIG!$D$7)/31,0)&gt;=(CONFIG!$G18+CONFIG!$H18),INDEX(Commandes!$D13:$BK13,,COLUMN(BA$30)-COLUMN($C$30)+1-(CONFIG!$G18+CONFIG!$H18)),0)*CONFIG!$K18)*'Commandes - Calculs Auto'!$I11</f>
        <v>0</v>
      </c>
      <c r="BB35" s="341">
        <f>((CONFIG!$I18*Commandes!BC13)+IF(ROUND((BB$30-CONFIG!$D$7)/31,0)&gt;=ROUND(CONFIG!$G18/2+CONFIG!$H18,0),INDEX(Commandes!$D13:$BK13,,COLUMN(BB$30)-COLUMN($C$30)+1-ROUND(CONFIG!$G18/2+CONFIG!$H18,0)),0)*CONFIG!$J18+IF(ROUND((BB$30-CONFIG!$D$7)/31,0)&gt;=(CONFIG!$G18+CONFIG!$H18),INDEX(Commandes!$D13:$BK13,,COLUMN(BB$30)-COLUMN($C$30)+1-(CONFIG!$G18+CONFIG!$H18)),0)*CONFIG!$K18)*'Commandes - Calculs Auto'!$I11</f>
        <v>0</v>
      </c>
      <c r="BC35" s="341">
        <f>((CONFIG!$I18*Commandes!BD13)+IF(ROUND((BC$30-CONFIG!$D$7)/31,0)&gt;=ROUND(CONFIG!$G18/2+CONFIG!$H18,0),INDEX(Commandes!$D13:$BK13,,COLUMN(BC$30)-COLUMN($C$30)+1-ROUND(CONFIG!$G18/2+CONFIG!$H18,0)),0)*CONFIG!$J18+IF(ROUND((BC$30-CONFIG!$D$7)/31,0)&gt;=(CONFIG!$G18+CONFIG!$H18),INDEX(Commandes!$D13:$BK13,,COLUMN(BC$30)-COLUMN($C$30)+1-(CONFIG!$G18+CONFIG!$H18)),0)*CONFIG!$K18)*'Commandes - Calculs Auto'!$I11</f>
        <v>0</v>
      </c>
      <c r="BD35" s="341">
        <f>((CONFIG!$I18*Commandes!BE13)+IF(ROUND((BD$30-CONFIG!$D$7)/31,0)&gt;=ROUND(CONFIG!$G18/2+CONFIG!$H18,0),INDEX(Commandes!$D13:$BK13,,COLUMN(BD$30)-COLUMN($C$30)+1-ROUND(CONFIG!$G18/2+CONFIG!$H18,0)),0)*CONFIG!$J18+IF(ROUND((BD$30-CONFIG!$D$7)/31,0)&gt;=(CONFIG!$G18+CONFIG!$H18),INDEX(Commandes!$D13:$BK13,,COLUMN(BD$30)-COLUMN($C$30)+1-(CONFIG!$G18+CONFIG!$H18)),0)*CONFIG!$K18)*'Commandes - Calculs Auto'!$I11</f>
        <v>0</v>
      </c>
      <c r="BE35" s="341">
        <f>((CONFIG!$I18*Commandes!BF13)+IF(ROUND((BE$30-CONFIG!$D$7)/31,0)&gt;=ROUND(CONFIG!$G18/2+CONFIG!$H18,0),INDEX(Commandes!$D13:$BK13,,COLUMN(BE$30)-COLUMN($C$30)+1-ROUND(CONFIG!$G18/2+CONFIG!$H18,0)),0)*CONFIG!$J18+IF(ROUND((BE$30-CONFIG!$D$7)/31,0)&gt;=(CONFIG!$G18+CONFIG!$H18),INDEX(Commandes!$D13:$BK13,,COLUMN(BE$30)-COLUMN($C$30)+1-(CONFIG!$G18+CONFIG!$H18)),0)*CONFIG!$K18)*'Commandes - Calculs Auto'!$I11</f>
        <v>0</v>
      </c>
      <c r="BF35" s="341">
        <f>((CONFIG!$I18*Commandes!BG13)+IF(ROUND((BF$30-CONFIG!$D$7)/31,0)&gt;=ROUND(CONFIG!$G18/2+CONFIG!$H18,0),INDEX(Commandes!$D13:$BK13,,COLUMN(BF$30)-COLUMN($C$30)+1-ROUND(CONFIG!$G18/2+CONFIG!$H18,0)),0)*CONFIG!$J18+IF(ROUND((BF$30-CONFIG!$D$7)/31,0)&gt;=(CONFIG!$G18+CONFIG!$H18),INDEX(Commandes!$D13:$BK13,,COLUMN(BF$30)-COLUMN($C$30)+1-(CONFIG!$G18+CONFIG!$H18)),0)*CONFIG!$K18)*'Commandes - Calculs Auto'!$I11</f>
        <v>0</v>
      </c>
      <c r="BG35" s="341">
        <f>((CONFIG!$I18*Commandes!BH13)+IF(ROUND((BG$30-CONFIG!$D$7)/31,0)&gt;=ROUND(CONFIG!$G18/2+CONFIG!$H18,0),INDEX(Commandes!$D13:$BK13,,COLUMN(BG$30)-COLUMN($C$30)+1-ROUND(CONFIG!$G18/2+CONFIG!$H18,0)),0)*CONFIG!$J18+IF(ROUND((BG$30-CONFIG!$D$7)/31,0)&gt;=(CONFIG!$G18+CONFIG!$H18),INDEX(Commandes!$D13:$BK13,,COLUMN(BG$30)-COLUMN($C$30)+1-(CONFIG!$G18+CONFIG!$H18)),0)*CONFIG!$K18)*'Commandes - Calculs Auto'!$I11</f>
        <v>0</v>
      </c>
      <c r="BH35" s="341">
        <f>((CONFIG!$I18*Commandes!BI13)+IF(ROUND((BH$30-CONFIG!$D$7)/31,0)&gt;=ROUND(CONFIG!$G18/2+CONFIG!$H18,0),INDEX(Commandes!$D13:$BK13,,COLUMN(BH$30)-COLUMN($C$30)+1-ROUND(CONFIG!$G18/2+CONFIG!$H18,0)),0)*CONFIG!$J18+IF(ROUND((BH$30-CONFIG!$D$7)/31,0)&gt;=(CONFIG!$G18+CONFIG!$H18),INDEX(Commandes!$D13:$BK13,,COLUMN(BH$30)-COLUMN($C$30)+1-(CONFIG!$G18+CONFIG!$H18)),0)*CONFIG!$K18)*'Commandes - Calculs Auto'!$I11</f>
        <v>0</v>
      </c>
      <c r="BI35" s="341">
        <f>((CONFIG!$I18*Commandes!BJ13)+IF(ROUND((BI$30-CONFIG!$D$7)/31,0)&gt;=ROUND(CONFIG!$G18/2+CONFIG!$H18,0),INDEX(Commandes!$D13:$BK13,,COLUMN(BI$30)-COLUMN($C$30)+1-ROUND(CONFIG!$G18/2+CONFIG!$H18,0)),0)*CONFIG!$J18+IF(ROUND((BI$30-CONFIG!$D$7)/31,0)&gt;=(CONFIG!$G18+CONFIG!$H18),INDEX(Commandes!$D13:$BK13,,COLUMN(BI$30)-COLUMN($C$30)+1-(CONFIG!$G18+CONFIG!$H18)),0)*CONFIG!$K18)*'Commandes - Calculs Auto'!$I11</f>
        <v>0</v>
      </c>
      <c r="BJ35" s="341">
        <f>((CONFIG!$I18*Commandes!BK13)+IF(ROUND((BJ$30-CONFIG!$D$7)/31,0)&gt;=ROUND(CONFIG!$G18/2+CONFIG!$H18,0),INDEX(Commandes!$D13:$BK13,,COLUMN(BJ$30)-COLUMN($C$30)+1-ROUND(CONFIG!$G18/2+CONFIG!$H18,0)),0)*CONFIG!$J18+IF(ROUND((BJ$30-CONFIG!$D$7)/31,0)&gt;=(CONFIG!$G18+CONFIG!$H18),INDEX(Commandes!$D13:$BK13,,COLUMN(BJ$30)-COLUMN($C$30)+1-(CONFIG!$G18+CONFIG!$H18)),0)*CONFIG!$K18)*'Commandes - Calculs Auto'!$I11</f>
        <v>0</v>
      </c>
    </row>
    <row r="36" spans="2:62">
      <c r="B36" s="310">
        <f>CONFIG!$C$19</f>
        <v>0</v>
      </c>
      <c r="C36" s="341">
        <f>((CONFIG!$I19*Commandes!D14)+IF(ROUND((C$30-CONFIG!$D$7)/31,0)&gt;=ROUND(CONFIG!$G19/2+CONFIG!$H19,0),INDEX(Commandes!$D14:$BK14,,COLUMN(C$30)-COLUMN($C$30)+1-ROUND(CONFIG!$G19/2+CONFIG!$H19,0)),0)*CONFIG!$J19+IF(ROUND((C$30-CONFIG!$D$7)/31,0)&gt;=(CONFIG!$G19+CONFIG!$H19),INDEX(Commandes!$D14:$BK14,,COLUMN(C$30)-COLUMN($C$30)+1-(CONFIG!$G19+CONFIG!$H19)),0)*CONFIG!$K19)*CONFIG!$D19</f>
        <v>0</v>
      </c>
      <c r="D36" s="341">
        <f>((CONFIG!$I19*Commandes!E14)+IF(ROUND((D$30-CONFIG!$D$7)/31,0)&gt;=ROUND(CONFIG!$G19/2+CONFIG!$H19,0),INDEX(Commandes!$D14:$BK14,,COLUMN(D$30)-COLUMN($C$30)+1-ROUND(CONFIG!$G19/2+CONFIG!$H19,0)),0)*CONFIG!$J19+IF(ROUND((D$30-CONFIG!$D$7)/31,0)&gt;=(CONFIG!$G19+CONFIG!$H19),INDEX(Commandes!$D14:$BK14,,COLUMN(D$30)-COLUMN($C$30)+1-(CONFIG!$G19+CONFIG!$H19)),0)*CONFIG!$K19)*CONFIG!$D19</f>
        <v>0</v>
      </c>
      <c r="E36" s="341">
        <f>((CONFIG!$I19*Commandes!F14)+IF(ROUND((E$30-CONFIG!$D$7)/31,0)&gt;=ROUND(CONFIG!$G19/2+CONFIG!$H19,0),INDEX(Commandes!$D14:$BK14,,COLUMN(E$30)-COLUMN($C$30)+1-ROUND(CONFIG!$G19/2+CONFIG!$H19,0)),0)*CONFIG!$J19+IF(ROUND((E$30-CONFIG!$D$7)/31,0)&gt;=(CONFIG!$G19+CONFIG!$H19),INDEX(Commandes!$D14:$BK14,,COLUMN(E$30)-COLUMN($C$30)+1-(CONFIG!$G19+CONFIG!$H19)),0)*CONFIG!$K19)*CONFIG!$D19</f>
        <v>0</v>
      </c>
      <c r="F36" s="341">
        <f>((CONFIG!$I19*Commandes!G14)+IF(ROUND((F$30-CONFIG!$D$7)/31,0)&gt;=ROUND(CONFIG!$G19/2+CONFIG!$H19,0),INDEX(Commandes!$D14:$BK14,,COLUMN(F$30)-COLUMN($C$30)+1-ROUND(CONFIG!$G19/2+CONFIG!$H19,0)),0)*CONFIG!$J19+IF(ROUND((F$30-CONFIG!$D$7)/31,0)&gt;=(CONFIG!$G19+CONFIG!$H19),INDEX(Commandes!$D14:$BK14,,COLUMN(F$30)-COLUMN($C$30)+1-(CONFIG!$G19+CONFIG!$H19)),0)*CONFIG!$K19)*CONFIG!$D19</f>
        <v>0</v>
      </c>
      <c r="G36" s="341">
        <f>((CONFIG!$I19*Commandes!H14)+IF(ROUND((G$30-CONFIG!$D$7)/31,0)&gt;=ROUND(CONFIG!$G19/2+CONFIG!$H19,0),INDEX(Commandes!$D14:$BK14,,COLUMN(G$30)-COLUMN($C$30)+1-ROUND(CONFIG!$G19/2+CONFIG!$H19,0)),0)*CONFIG!$J19+IF(ROUND((G$30-CONFIG!$D$7)/31,0)&gt;=(CONFIG!$G19+CONFIG!$H19),INDEX(Commandes!$D14:$BK14,,COLUMN(G$30)-COLUMN($C$30)+1-(CONFIG!$G19+CONFIG!$H19)),0)*CONFIG!$K19)*CONFIG!$D19</f>
        <v>0</v>
      </c>
      <c r="H36" s="341">
        <f>((CONFIG!$I19*Commandes!I14)+IF(ROUND((H$30-CONFIG!$D$7)/31,0)&gt;=ROUND(CONFIG!$G19/2+CONFIG!$H19,0),INDEX(Commandes!$D14:$BK14,,COLUMN(H$30)-COLUMN($C$30)+1-ROUND(CONFIG!$G19/2+CONFIG!$H19,0)),0)*CONFIG!$J19+IF(ROUND((H$30-CONFIG!$D$7)/31,0)&gt;=(CONFIG!$G19+CONFIG!$H19),INDEX(Commandes!$D14:$BK14,,COLUMN(H$30)-COLUMN($C$30)+1-(CONFIG!$G19+CONFIG!$H19)),0)*CONFIG!$K19)*CONFIG!$D19</f>
        <v>0</v>
      </c>
      <c r="I36" s="341">
        <f>((CONFIG!$I19*Commandes!J14)+IF(ROUND((I$30-CONFIG!$D$7)/31,0)&gt;=ROUND(CONFIG!$G19/2+CONFIG!$H19,0),INDEX(Commandes!$D14:$BK14,,COLUMN(I$30)-COLUMN($C$30)+1-ROUND(CONFIG!$G19/2+CONFIG!$H19,0)),0)*CONFIG!$J19+IF(ROUND((I$30-CONFIG!$D$7)/31,0)&gt;=(CONFIG!$G19+CONFIG!$H19),INDEX(Commandes!$D14:$BK14,,COLUMN(I$30)-COLUMN($C$30)+1-(CONFIG!$G19+CONFIG!$H19)),0)*CONFIG!$K19)*CONFIG!$D19</f>
        <v>0</v>
      </c>
      <c r="J36" s="341">
        <f>((CONFIG!$I19*Commandes!K14)+IF(ROUND((J$30-CONFIG!$D$7)/31,0)&gt;=ROUND(CONFIG!$G19/2+CONFIG!$H19,0),INDEX(Commandes!$D14:$BK14,,COLUMN(J$30)-COLUMN($C$30)+1-ROUND(CONFIG!$G19/2+CONFIG!$H19,0)),0)*CONFIG!$J19+IF(ROUND((J$30-CONFIG!$D$7)/31,0)&gt;=(CONFIG!$G19+CONFIG!$H19),INDEX(Commandes!$D14:$BK14,,COLUMN(J$30)-COLUMN($C$30)+1-(CONFIG!$G19+CONFIG!$H19)),0)*CONFIG!$K19)*CONFIG!$D19</f>
        <v>0</v>
      </c>
      <c r="K36" s="341">
        <f>((CONFIG!$I19*Commandes!L14)+IF(ROUND((K$30-CONFIG!$D$7)/31,0)&gt;=ROUND(CONFIG!$G19/2+CONFIG!$H19,0),INDEX(Commandes!$D14:$BK14,,COLUMN(K$30)-COLUMN($C$30)+1-ROUND(CONFIG!$G19/2+CONFIG!$H19,0)),0)*CONFIG!$J19+IF(ROUND((K$30-CONFIG!$D$7)/31,0)&gt;=(CONFIG!$G19+CONFIG!$H19),INDEX(Commandes!$D14:$BK14,,COLUMN(K$30)-COLUMN($C$30)+1-(CONFIG!$G19+CONFIG!$H19)),0)*CONFIG!$K19)*CONFIG!$D19</f>
        <v>0</v>
      </c>
      <c r="L36" s="341">
        <f>((CONFIG!$I19*Commandes!M14)+IF(ROUND((L$30-CONFIG!$D$7)/31,0)&gt;=ROUND(CONFIG!$G19/2+CONFIG!$H19,0),INDEX(Commandes!$D14:$BK14,,COLUMN(L$30)-COLUMN($C$30)+1-ROUND(CONFIG!$G19/2+CONFIG!$H19,0)),0)*CONFIG!$J19+IF(ROUND((L$30-CONFIG!$D$7)/31,0)&gt;=(CONFIG!$G19+CONFIG!$H19),INDEX(Commandes!$D14:$BK14,,COLUMN(L$30)-COLUMN($C$30)+1-(CONFIG!$G19+CONFIG!$H19)),0)*CONFIG!$K19)*CONFIG!$D19</f>
        <v>0</v>
      </c>
      <c r="M36" s="341">
        <f>((CONFIG!$I19*Commandes!N14)+IF(ROUND((M$30-CONFIG!$D$7)/31,0)&gt;=ROUND(CONFIG!$G19/2+CONFIG!$H19,0),INDEX(Commandes!$D14:$BK14,,COLUMN(M$30)-COLUMN($C$30)+1-ROUND(CONFIG!$G19/2+CONFIG!$H19,0)),0)*CONFIG!$J19+IF(ROUND((M$30-CONFIG!$D$7)/31,0)&gt;=(CONFIG!$G19+CONFIG!$H19),INDEX(Commandes!$D14:$BK14,,COLUMN(M$30)-COLUMN($C$30)+1-(CONFIG!$G19+CONFIG!$H19)),0)*CONFIG!$K19)*CONFIG!$D19</f>
        <v>0</v>
      </c>
      <c r="N36" s="341">
        <f>((CONFIG!$I19*Commandes!O14)+IF(ROUND((N$30-CONFIG!$D$7)/31,0)&gt;=ROUND(CONFIG!$G19/2+CONFIG!$H19,0),INDEX(Commandes!$D14:$BK14,,COLUMN(N$30)-COLUMN($C$30)+1-ROUND(CONFIG!$G19/2+CONFIG!$H19,0)),0)*CONFIG!$J19+IF(ROUND((N$30-CONFIG!$D$7)/31,0)&gt;=(CONFIG!$G19+CONFIG!$H19),INDEX(Commandes!$D14:$BK14,,COLUMN(N$30)-COLUMN($C$30)+1-(CONFIG!$G19+CONFIG!$H19)),0)*CONFIG!$K19)*CONFIG!$D19</f>
        <v>0</v>
      </c>
      <c r="O36" s="341">
        <f>((CONFIG!$I19*Commandes!P14)+IF(ROUND((O$30-CONFIG!$D$7)/31,0)&gt;=ROUND(CONFIG!$G19/2+CONFIG!$H19,0),INDEX(Commandes!$D14:$BK14,,COLUMN(O$30)-COLUMN($C$30)+1-ROUND(CONFIG!$G19/2+CONFIG!$H19,0)),0)*CONFIG!$J19+IF(ROUND((O$30-CONFIG!$D$7)/31,0)&gt;=(CONFIG!$G19+CONFIG!$H19),INDEX(Commandes!$D14:$BK14,,COLUMN(O$30)-COLUMN($C$30)+1-(CONFIG!$G19+CONFIG!$H19)),0)*CONFIG!$K19)*'Commandes - Calculs Auto'!$C12</f>
        <v>0</v>
      </c>
      <c r="P36" s="341">
        <f>((CONFIG!$I19*Commandes!Q14)+IF(ROUND((P$30-CONFIG!$D$7)/31,0)&gt;=ROUND(CONFIG!$G19/2+CONFIG!$H19,0),INDEX(Commandes!$D14:$BK14,,COLUMN(P$30)-COLUMN($C$30)+1-ROUND(CONFIG!$G19/2+CONFIG!$H19,0)),0)*CONFIG!$J19+IF(ROUND((P$30-CONFIG!$D$7)/31,0)&gt;=(CONFIG!$G19+CONFIG!$H19),INDEX(Commandes!$D14:$BK14,,COLUMN(P$30)-COLUMN($C$30)+1-(CONFIG!$G19+CONFIG!$H19)),0)*CONFIG!$K19)*'Commandes - Calculs Auto'!$C12</f>
        <v>0</v>
      </c>
      <c r="Q36" s="341">
        <f>((CONFIG!$I19*Commandes!R14)+IF(ROUND((Q$30-CONFIG!$D$7)/31,0)&gt;=ROUND(CONFIG!$G19/2+CONFIG!$H19,0),INDEX(Commandes!$D14:$BK14,,COLUMN(Q$30)-COLUMN($C$30)+1-ROUND(CONFIG!$G19/2+CONFIG!$H19,0)),0)*CONFIG!$J19+IF(ROUND((Q$30-CONFIG!$D$7)/31,0)&gt;=(CONFIG!$G19+CONFIG!$H19),INDEX(Commandes!$D14:$BK14,,COLUMN(Q$30)-COLUMN($C$30)+1-(CONFIG!$G19+CONFIG!$H19)),0)*CONFIG!$K19)*'Commandes - Calculs Auto'!$C12</f>
        <v>0</v>
      </c>
      <c r="R36" s="341">
        <f>((CONFIG!$I19*Commandes!S14)+IF(ROUND((R$30-CONFIG!$D$7)/31,0)&gt;=ROUND(CONFIG!$G19/2+CONFIG!$H19,0),INDEX(Commandes!$D14:$BK14,,COLUMN(R$30)-COLUMN($C$30)+1-ROUND(CONFIG!$G19/2+CONFIG!$H19,0)),0)*CONFIG!$J19+IF(ROUND((R$30-CONFIG!$D$7)/31,0)&gt;=(CONFIG!$G19+CONFIG!$H19),INDEX(Commandes!$D14:$BK14,,COLUMN(R$30)-COLUMN($C$30)+1-(CONFIG!$G19+CONFIG!$H19)),0)*CONFIG!$K19)*'Commandes - Calculs Auto'!$C12</f>
        <v>0</v>
      </c>
      <c r="S36" s="341">
        <f>((CONFIG!$I19*Commandes!T14)+IF(ROUND((S$30-CONFIG!$D$7)/31,0)&gt;=ROUND(CONFIG!$G19/2+CONFIG!$H19,0),INDEX(Commandes!$D14:$BK14,,COLUMN(S$30)-COLUMN($C$30)+1-ROUND(CONFIG!$G19/2+CONFIG!$H19,0)),0)*CONFIG!$J19+IF(ROUND((S$30-CONFIG!$D$7)/31,0)&gt;=(CONFIG!$G19+CONFIG!$H19),INDEX(Commandes!$D14:$BK14,,COLUMN(S$30)-COLUMN($C$30)+1-(CONFIG!$G19+CONFIG!$H19)),0)*CONFIG!$K19)*'Commandes - Calculs Auto'!$C12</f>
        <v>0</v>
      </c>
      <c r="T36" s="341">
        <f>((CONFIG!$I19*Commandes!U14)+IF(ROUND((T$30-CONFIG!$D$7)/31,0)&gt;=ROUND(CONFIG!$G19/2+CONFIG!$H19,0),INDEX(Commandes!$D14:$BK14,,COLUMN(T$30)-COLUMN($C$30)+1-ROUND(CONFIG!$G19/2+CONFIG!$H19,0)),0)*CONFIG!$J19+IF(ROUND((T$30-CONFIG!$D$7)/31,0)&gt;=(CONFIG!$G19+CONFIG!$H19),INDEX(Commandes!$D14:$BK14,,COLUMN(T$30)-COLUMN($C$30)+1-(CONFIG!$G19+CONFIG!$H19)),0)*CONFIG!$K19)*'Commandes - Calculs Auto'!$C12</f>
        <v>0</v>
      </c>
      <c r="U36" s="341">
        <f>((CONFIG!$I19*Commandes!V14)+IF(ROUND((U$30-CONFIG!$D$7)/31,0)&gt;=ROUND(CONFIG!$G19/2+CONFIG!$H19,0),INDEX(Commandes!$D14:$BK14,,COLUMN(U$30)-COLUMN($C$30)+1-ROUND(CONFIG!$G19/2+CONFIG!$H19,0)),0)*CONFIG!$J19+IF(ROUND((U$30-CONFIG!$D$7)/31,0)&gt;=(CONFIG!$G19+CONFIG!$H19),INDEX(Commandes!$D14:$BK14,,COLUMN(U$30)-COLUMN($C$30)+1-(CONFIG!$G19+CONFIG!$H19)),0)*CONFIG!$K19)*'Commandes - Calculs Auto'!$C12</f>
        <v>0</v>
      </c>
      <c r="V36" s="341">
        <f>((CONFIG!$I19*Commandes!W14)+IF(ROUND((V$30-CONFIG!$D$7)/31,0)&gt;=ROUND(CONFIG!$G19/2+CONFIG!$H19,0),INDEX(Commandes!$D14:$BK14,,COLUMN(V$30)-COLUMN($C$30)+1-ROUND(CONFIG!$G19/2+CONFIG!$H19,0)),0)*CONFIG!$J19+IF(ROUND((V$30-CONFIG!$D$7)/31,0)&gt;=(CONFIG!$G19+CONFIG!$H19),INDEX(Commandes!$D14:$BK14,,COLUMN(V$30)-COLUMN($C$30)+1-(CONFIG!$G19+CONFIG!$H19)),0)*CONFIG!$K19)*'Commandes - Calculs Auto'!$C12</f>
        <v>0</v>
      </c>
      <c r="W36" s="341">
        <f>((CONFIG!$I19*Commandes!X14)+IF(ROUND((W$30-CONFIG!$D$7)/31,0)&gt;=ROUND(CONFIG!$G19/2+CONFIG!$H19,0),INDEX(Commandes!$D14:$BK14,,COLUMN(W$30)-COLUMN($C$30)+1-ROUND(CONFIG!$G19/2+CONFIG!$H19,0)),0)*CONFIG!$J19+IF(ROUND((W$30-CONFIG!$D$7)/31,0)&gt;=(CONFIG!$G19+CONFIG!$H19),INDEX(Commandes!$D14:$BK14,,COLUMN(W$30)-COLUMN($C$30)+1-(CONFIG!$G19+CONFIG!$H19)),0)*CONFIG!$K19)*'Commandes - Calculs Auto'!$C12</f>
        <v>0</v>
      </c>
      <c r="X36" s="341">
        <f>((CONFIG!$I19*Commandes!Y14)+IF(ROUND((X$30-CONFIG!$D$7)/31,0)&gt;=ROUND(CONFIG!$G19/2+CONFIG!$H19,0),INDEX(Commandes!$D14:$BK14,,COLUMN(X$30)-COLUMN($C$30)+1-ROUND(CONFIG!$G19/2+CONFIG!$H19,0)),0)*CONFIG!$J19+IF(ROUND((X$30-CONFIG!$D$7)/31,0)&gt;=(CONFIG!$G19+CONFIG!$H19),INDEX(Commandes!$D14:$BK14,,COLUMN(X$30)-COLUMN($C$30)+1-(CONFIG!$G19+CONFIG!$H19)),0)*CONFIG!$K19)*'Commandes - Calculs Auto'!$C12</f>
        <v>0</v>
      </c>
      <c r="Y36" s="341">
        <f>((CONFIG!$I19*Commandes!Z14)+IF(ROUND((Y$30-CONFIG!$D$7)/31,0)&gt;=ROUND(CONFIG!$G19/2+CONFIG!$H19,0),INDEX(Commandes!$D14:$BK14,,COLUMN(Y$30)-COLUMN($C$30)+1-ROUND(CONFIG!$G19/2+CONFIG!$H19,0)),0)*CONFIG!$J19+IF(ROUND((Y$30-CONFIG!$D$7)/31,0)&gt;=(CONFIG!$G19+CONFIG!$H19),INDEX(Commandes!$D14:$BK14,,COLUMN(Y$30)-COLUMN($C$30)+1-(CONFIG!$G19+CONFIG!$H19)),0)*CONFIG!$K19)*'Commandes - Calculs Auto'!$C12</f>
        <v>0</v>
      </c>
      <c r="Z36" s="341">
        <f>((CONFIG!$I19*Commandes!AA14)+IF(ROUND((Z$30-CONFIG!$D$7)/31,0)&gt;=ROUND(CONFIG!$G19/2+CONFIG!$H19,0),INDEX(Commandes!$D14:$BK14,,COLUMN(Z$30)-COLUMN($C$30)+1-ROUND(CONFIG!$G19/2+CONFIG!$H19,0)),0)*CONFIG!$J19+IF(ROUND((Z$30-CONFIG!$D$7)/31,0)&gt;=(CONFIG!$G19+CONFIG!$H19),INDEX(Commandes!$D14:$BK14,,COLUMN(Z$30)-COLUMN($C$30)+1-(CONFIG!$G19+CONFIG!$H19)),0)*CONFIG!$K19)*'Commandes - Calculs Auto'!$C12</f>
        <v>0</v>
      </c>
      <c r="AA36" s="341">
        <f>((CONFIG!$I19*Commandes!AB14)+IF(ROUND((AA$30-CONFIG!$D$7)/31,0)&gt;=ROUND(CONFIG!$G19/2+CONFIG!$H19,0),INDEX(Commandes!$D14:$BK14,,COLUMN(AA$30)-COLUMN($C$30)+1-ROUND(CONFIG!$G19/2+CONFIG!$H19,0)),0)*CONFIG!$J19+IF(ROUND((AA$30-CONFIG!$D$7)/31,0)&gt;=(CONFIG!$G19+CONFIG!$H19),INDEX(Commandes!$D14:$BK14,,COLUMN(AA$30)-COLUMN($C$30)+1-(CONFIG!$G19+CONFIG!$H19)),0)*CONFIG!$K19)*'Commandes - Calculs Auto'!$E12</f>
        <v>0</v>
      </c>
      <c r="AB36" s="341">
        <f>((CONFIG!$I19*Commandes!AC14)+IF(ROUND((AB$30-CONFIG!$D$7)/31,0)&gt;=ROUND(CONFIG!$G19/2+CONFIG!$H19,0),INDEX(Commandes!$D14:$BK14,,COLUMN(AB$30)-COLUMN($C$30)+1-ROUND(CONFIG!$G19/2+CONFIG!$H19,0)),0)*CONFIG!$J19+IF(ROUND((AB$30-CONFIG!$D$7)/31,0)&gt;=(CONFIG!$G19+CONFIG!$H19),INDEX(Commandes!$D14:$BK14,,COLUMN(AB$30)-COLUMN($C$30)+1-(CONFIG!$G19+CONFIG!$H19)),0)*CONFIG!$K19)*'Commandes - Calculs Auto'!$E12</f>
        <v>0</v>
      </c>
      <c r="AC36" s="341">
        <f>((CONFIG!$I19*Commandes!AD14)+IF(ROUND((AC$30-CONFIG!$D$7)/31,0)&gt;=ROUND(CONFIG!$G19/2+CONFIG!$H19,0),INDEX(Commandes!$D14:$BK14,,COLUMN(AC$30)-COLUMN($C$30)+1-ROUND(CONFIG!$G19/2+CONFIG!$H19,0)),0)*CONFIG!$J19+IF(ROUND((AC$30-CONFIG!$D$7)/31,0)&gt;=(CONFIG!$G19+CONFIG!$H19),INDEX(Commandes!$D14:$BK14,,COLUMN(AC$30)-COLUMN($C$30)+1-(CONFIG!$G19+CONFIG!$H19)),0)*CONFIG!$K19)*'Commandes - Calculs Auto'!$E12</f>
        <v>0</v>
      </c>
      <c r="AD36" s="341">
        <f>((CONFIG!$I19*Commandes!AE14)+IF(ROUND((AD$30-CONFIG!$D$7)/31,0)&gt;=ROUND(CONFIG!$G19/2+CONFIG!$H19,0),INDEX(Commandes!$D14:$BK14,,COLUMN(AD$30)-COLUMN($C$30)+1-ROUND(CONFIG!$G19/2+CONFIG!$H19,0)),0)*CONFIG!$J19+IF(ROUND((AD$30-CONFIG!$D$7)/31,0)&gt;=(CONFIG!$G19+CONFIG!$H19),INDEX(Commandes!$D14:$BK14,,COLUMN(AD$30)-COLUMN($C$30)+1-(CONFIG!$G19+CONFIG!$H19)),0)*CONFIG!$K19)*'Commandes - Calculs Auto'!$E12</f>
        <v>0</v>
      </c>
      <c r="AE36" s="341">
        <f>((CONFIG!$I19*Commandes!AF14)+IF(ROUND((AE$30-CONFIG!$D$7)/31,0)&gt;=ROUND(CONFIG!$G19/2+CONFIG!$H19,0),INDEX(Commandes!$D14:$BK14,,COLUMN(AE$30)-COLUMN($C$30)+1-ROUND(CONFIG!$G19/2+CONFIG!$H19,0)),0)*CONFIG!$J19+IF(ROUND((AE$30-CONFIG!$D$7)/31,0)&gt;=(CONFIG!$G19+CONFIG!$H19),INDEX(Commandes!$D14:$BK14,,COLUMN(AE$30)-COLUMN($C$30)+1-(CONFIG!$G19+CONFIG!$H19)),0)*CONFIG!$K19)*'Commandes - Calculs Auto'!$E12</f>
        <v>0</v>
      </c>
      <c r="AF36" s="341">
        <f>((CONFIG!$I19*Commandes!AG14)+IF(ROUND((AF$30-CONFIG!$D$7)/31,0)&gt;=ROUND(CONFIG!$G19/2+CONFIG!$H19,0),INDEX(Commandes!$D14:$BK14,,COLUMN(AF$30)-COLUMN($C$30)+1-ROUND(CONFIG!$G19/2+CONFIG!$H19,0)),0)*CONFIG!$J19+IF(ROUND((AF$30-CONFIG!$D$7)/31,0)&gt;=(CONFIG!$G19+CONFIG!$H19),INDEX(Commandes!$D14:$BK14,,COLUMN(AF$30)-COLUMN($C$30)+1-(CONFIG!$G19+CONFIG!$H19)),0)*CONFIG!$K19)*'Commandes - Calculs Auto'!$E12</f>
        <v>0</v>
      </c>
      <c r="AG36" s="341">
        <f>((CONFIG!$I19*Commandes!AH14)+IF(ROUND((AG$30-CONFIG!$D$7)/31,0)&gt;=ROUND(CONFIG!$G19/2+CONFIG!$H19,0),INDEX(Commandes!$D14:$BK14,,COLUMN(AG$30)-COLUMN($C$30)+1-ROUND(CONFIG!$G19/2+CONFIG!$H19,0)),0)*CONFIG!$J19+IF(ROUND((AG$30-CONFIG!$D$7)/31,0)&gt;=(CONFIG!$G19+CONFIG!$H19),INDEX(Commandes!$D14:$BK14,,COLUMN(AG$30)-COLUMN($C$30)+1-(CONFIG!$G19+CONFIG!$H19)),0)*CONFIG!$K19)*'Commandes - Calculs Auto'!$E12</f>
        <v>0</v>
      </c>
      <c r="AH36" s="341">
        <f>((CONFIG!$I19*Commandes!AI14)+IF(ROUND((AH$30-CONFIG!$D$7)/31,0)&gt;=ROUND(CONFIG!$G19/2+CONFIG!$H19,0),INDEX(Commandes!$D14:$BK14,,COLUMN(AH$30)-COLUMN($C$30)+1-ROUND(CONFIG!$G19/2+CONFIG!$H19,0)),0)*CONFIG!$J19+IF(ROUND((AH$30-CONFIG!$D$7)/31,0)&gt;=(CONFIG!$G19+CONFIG!$H19),INDEX(Commandes!$D14:$BK14,,COLUMN(AH$30)-COLUMN($C$30)+1-(CONFIG!$G19+CONFIG!$H19)),0)*CONFIG!$K19)*'Commandes - Calculs Auto'!$E12</f>
        <v>0</v>
      </c>
      <c r="AI36" s="341">
        <f>((CONFIG!$I19*Commandes!AJ14)+IF(ROUND((AI$30-CONFIG!$D$7)/31,0)&gt;=ROUND(CONFIG!$G19/2+CONFIG!$H19,0),INDEX(Commandes!$D14:$BK14,,COLUMN(AI$30)-COLUMN($C$30)+1-ROUND(CONFIG!$G19/2+CONFIG!$H19,0)),0)*CONFIG!$J19+IF(ROUND((AI$30-CONFIG!$D$7)/31,0)&gt;=(CONFIG!$G19+CONFIG!$H19),INDEX(Commandes!$D14:$BK14,,COLUMN(AI$30)-COLUMN($C$30)+1-(CONFIG!$G19+CONFIG!$H19)),0)*CONFIG!$K19)*'Commandes - Calculs Auto'!$E12</f>
        <v>0</v>
      </c>
      <c r="AJ36" s="341">
        <f>((CONFIG!$I19*Commandes!AK14)+IF(ROUND((AJ$30-CONFIG!$D$7)/31,0)&gt;=ROUND(CONFIG!$G19/2+CONFIG!$H19,0),INDEX(Commandes!$D14:$BK14,,COLUMN(AJ$30)-COLUMN($C$30)+1-ROUND(CONFIG!$G19/2+CONFIG!$H19,0)),0)*CONFIG!$J19+IF(ROUND((AJ$30-CONFIG!$D$7)/31,0)&gt;=(CONFIG!$G19+CONFIG!$H19),INDEX(Commandes!$D14:$BK14,,COLUMN(AJ$30)-COLUMN($C$30)+1-(CONFIG!$G19+CONFIG!$H19)),0)*CONFIG!$K19)*'Commandes - Calculs Auto'!$E12</f>
        <v>0</v>
      </c>
      <c r="AK36" s="341">
        <f>((CONFIG!$I19*Commandes!AL14)+IF(ROUND((AK$30-CONFIG!$D$7)/31,0)&gt;=ROUND(CONFIG!$G19/2+CONFIG!$H19,0),INDEX(Commandes!$D14:$BK14,,COLUMN(AK$30)-COLUMN($C$30)+1-ROUND(CONFIG!$G19/2+CONFIG!$H19,0)),0)*CONFIG!$J19+IF(ROUND((AK$30-CONFIG!$D$7)/31,0)&gt;=(CONFIG!$G19+CONFIG!$H19),INDEX(Commandes!$D14:$BK14,,COLUMN(AK$30)-COLUMN($C$30)+1-(CONFIG!$G19+CONFIG!$H19)),0)*CONFIG!$K19)*'Commandes - Calculs Auto'!$E12</f>
        <v>0</v>
      </c>
      <c r="AL36" s="341">
        <f>((CONFIG!$I19*Commandes!AM14)+IF(ROUND((AL$30-CONFIG!$D$7)/31,0)&gt;=ROUND(CONFIG!$G19/2+CONFIG!$H19,0),INDEX(Commandes!$D14:$BK14,,COLUMN(AL$30)-COLUMN($C$30)+1-ROUND(CONFIG!$G19/2+CONFIG!$H19,0)),0)*CONFIG!$J19+IF(ROUND((AL$30-CONFIG!$D$7)/31,0)&gt;=(CONFIG!$G19+CONFIG!$H19),INDEX(Commandes!$D14:$BK14,,COLUMN(AL$30)-COLUMN($C$30)+1-(CONFIG!$G19+CONFIG!$H19)),0)*CONFIG!$K19)*'Commandes - Calculs Auto'!$E12</f>
        <v>0</v>
      </c>
      <c r="AM36" s="341">
        <f>((CONFIG!$I19*Commandes!AN14)+IF(ROUND((AM$30-CONFIG!$D$7)/31,0)&gt;=ROUND(CONFIG!$G19/2+CONFIG!$H19,0),INDEX(Commandes!$D14:$BK14,,COLUMN(AM$30)-COLUMN($C$30)+1-ROUND(CONFIG!$G19/2+CONFIG!$H19,0)),0)*CONFIG!$J19+IF(ROUND((AM$30-CONFIG!$D$7)/31,0)&gt;=(CONFIG!$G19+CONFIG!$H19),INDEX(Commandes!$D14:$BK14,,COLUMN(AM$30)-COLUMN($C$30)+1-(CONFIG!$G19+CONFIG!$H19)),0)*CONFIG!$K19)*'Commandes - Calculs Auto'!$G12</f>
        <v>0</v>
      </c>
      <c r="AN36" s="341">
        <f>((CONFIG!$I19*Commandes!AO14)+IF(ROUND((AN$30-CONFIG!$D$7)/31,0)&gt;=ROUND(CONFIG!$G19/2+CONFIG!$H19,0),INDEX(Commandes!$D14:$BK14,,COLUMN(AN$30)-COLUMN($C$30)+1-ROUND(CONFIG!$G19/2+CONFIG!$H19,0)),0)*CONFIG!$J19+IF(ROUND((AN$30-CONFIG!$D$7)/31,0)&gt;=(CONFIG!$G19+CONFIG!$H19),INDEX(Commandes!$D14:$BK14,,COLUMN(AN$30)-COLUMN($C$30)+1-(CONFIG!$G19+CONFIG!$H19)),0)*CONFIG!$K19)*'Commandes - Calculs Auto'!$G12</f>
        <v>0</v>
      </c>
      <c r="AO36" s="341">
        <f>((CONFIG!$I19*Commandes!AP14)+IF(ROUND((AO$30-CONFIG!$D$7)/31,0)&gt;=ROUND(CONFIG!$G19/2+CONFIG!$H19,0),INDEX(Commandes!$D14:$BK14,,COLUMN(AO$30)-COLUMN($C$30)+1-ROUND(CONFIG!$G19/2+CONFIG!$H19,0)),0)*CONFIG!$J19+IF(ROUND((AO$30-CONFIG!$D$7)/31,0)&gt;=(CONFIG!$G19+CONFIG!$H19),INDEX(Commandes!$D14:$BK14,,COLUMN(AO$30)-COLUMN($C$30)+1-(CONFIG!$G19+CONFIG!$H19)),0)*CONFIG!$K19)*'Commandes - Calculs Auto'!$G12</f>
        <v>0</v>
      </c>
      <c r="AP36" s="341">
        <f>((CONFIG!$I19*Commandes!AQ14)+IF(ROUND((AP$30-CONFIG!$D$7)/31,0)&gt;=ROUND(CONFIG!$G19/2+CONFIG!$H19,0),INDEX(Commandes!$D14:$BK14,,COLUMN(AP$30)-COLUMN($C$30)+1-ROUND(CONFIG!$G19/2+CONFIG!$H19,0)),0)*CONFIG!$J19+IF(ROUND((AP$30-CONFIG!$D$7)/31,0)&gt;=(CONFIG!$G19+CONFIG!$H19),INDEX(Commandes!$D14:$BK14,,COLUMN(AP$30)-COLUMN($C$30)+1-(CONFIG!$G19+CONFIG!$H19)),0)*CONFIG!$K19)*'Commandes - Calculs Auto'!$G12</f>
        <v>0</v>
      </c>
      <c r="AQ36" s="341">
        <f>((CONFIG!$I19*Commandes!AR14)+IF(ROUND((AQ$30-CONFIG!$D$7)/31,0)&gt;=ROUND(CONFIG!$G19/2+CONFIG!$H19,0),INDEX(Commandes!$D14:$BK14,,COLUMN(AQ$30)-COLUMN($C$30)+1-ROUND(CONFIG!$G19/2+CONFIG!$H19,0)),0)*CONFIG!$J19+IF(ROUND((AQ$30-CONFIG!$D$7)/31,0)&gt;=(CONFIG!$G19+CONFIG!$H19),INDEX(Commandes!$D14:$BK14,,COLUMN(AQ$30)-COLUMN($C$30)+1-(CONFIG!$G19+CONFIG!$H19)),0)*CONFIG!$K19)*'Commandes - Calculs Auto'!$G12</f>
        <v>0</v>
      </c>
      <c r="AR36" s="341">
        <f>((CONFIG!$I19*Commandes!AS14)+IF(ROUND((AR$30-CONFIG!$D$7)/31,0)&gt;=ROUND(CONFIG!$G19/2+CONFIG!$H19,0),INDEX(Commandes!$D14:$BK14,,COLUMN(AR$30)-COLUMN($C$30)+1-ROUND(CONFIG!$G19/2+CONFIG!$H19,0)),0)*CONFIG!$J19+IF(ROUND((AR$30-CONFIG!$D$7)/31,0)&gt;=(CONFIG!$G19+CONFIG!$H19),INDEX(Commandes!$D14:$BK14,,COLUMN(AR$30)-COLUMN($C$30)+1-(CONFIG!$G19+CONFIG!$H19)),0)*CONFIG!$K19)*'Commandes - Calculs Auto'!$G12</f>
        <v>0</v>
      </c>
      <c r="AS36" s="341">
        <f>((CONFIG!$I19*Commandes!AT14)+IF(ROUND((AS$30-CONFIG!$D$7)/31,0)&gt;=ROUND(CONFIG!$G19/2+CONFIG!$H19,0),INDEX(Commandes!$D14:$BK14,,COLUMN(AS$30)-COLUMN($C$30)+1-ROUND(CONFIG!$G19/2+CONFIG!$H19,0)),0)*CONFIG!$J19+IF(ROUND((AS$30-CONFIG!$D$7)/31,0)&gt;=(CONFIG!$G19+CONFIG!$H19),INDEX(Commandes!$D14:$BK14,,COLUMN(AS$30)-COLUMN($C$30)+1-(CONFIG!$G19+CONFIG!$H19)),0)*CONFIG!$K19)*'Commandes - Calculs Auto'!$G12</f>
        <v>0</v>
      </c>
      <c r="AT36" s="341">
        <f>((CONFIG!$I19*Commandes!AU14)+IF(ROUND((AT$30-CONFIG!$D$7)/31,0)&gt;=ROUND(CONFIG!$G19/2+CONFIG!$H19,0),INDEX(Commandes!$D14:$BK14,,COLUMN(AT$30)-COLUMN($C$30)+1-ROUND(CONFIG!$G19/2+CONFIG!$H19,0)),0)*CONFIG!$J19+IF(ROUND((AT$30-CONFIG!$D$7)/31,0)&gt;=(CONFIG!$G19+CONFIG!$H19),INDEX(Commandes!$D14:$BK14,,COLUMN(AT$30)-COLUMN($C$30)+1-(CONFIG!$G19+CONFIG!$H19)),0)*CONFIG!$K19)*'Commandes - Calculs Auto'!$G12</f>
        <v>0</v>
      </c>
      <c r="AU36" s="341">
        <f>((CONFIG!$I19*Commandes!AV14)+IF(ROUND((AU$30-CONFIG!$D$7)/31,0)&gt;=ROUND(CONFIG!$G19/2+CONFIG!$H19,0),INDEX(Commandes!$D14:$BK14,,COLUMN(AU$30)-COLUMN($C$30)+1-ROUND(CONFIG!$G19/2+CONFIG!$H19,0)),0)*CONFIG!$J19+IF(ROUND((AU$30-CONFIG!$D$7)/31,0)&gt;=(CONFIG!$G19+CONFIG!$H19),INDEX(Commandes!$D14:$BK14,,COLUMN(AU$30)-COLUMN($C$30)+1-(CONFIG!$G19+CONFIG!$H19)),0)*CONFIG!$K19)*'Commandes - Calculs Auto'!$G12</f>
        <v>0</v>
      </c>
      <c r="AV36" s="341">
        <f>((CONFIG!$I19*Commandes!AW14)+IF(ROUND((AV$30-CONFIG!$D$7)/31,0)&gt;=ROUND(CONFIG!$G19/2+CONFIG!$H19,0),INDEX(Commandes!$D14:$BK14,,COLUMN(AV$30)-COLUMN($C$30)+1-ROUND(CONFIG!$G19/2+CONFIG!$H19,0)),0)*CONFIG!$J19+IF(ROUND((AV$30-CONFIG!$D$7)/31,0)&gt;=(CONFIG!$G19+CONFIG!$H19),INDEX(Commandes!$D14:$BK14,,COLUMN(AV$30)-COLUMN($C$30)+1-(CONFIG!$G19+CONFIG!$H19)),0)*CONFIG!$K19)*'Commandes - Calculs Auto'!$G12</f>
        <v>0</v>
      </c>
      <c r="AW36" s="341">
        <f>((CONFIG!$I19*Commandes!AX14)+IF(ROUND((AW$30-CONFIG!$D$7)/31,0)&gt;=ROUND(CONFIG!$G19/2+CONFIG!$H19,0),INDEX(Commandes!$D14:$BK14,,COLUMN(AW$30)-COLUMN($C$30)+1-ROUND(CONFIG!$G19/2+CONFIG!$H19,0)),0)*CONFIG!$J19+IF(ROUND((AW$30-CONFIG!$D$7)/31,0)&gt;=(CONFIG!$G19+CONFIG!$H19),INDEX(Commandes!$D14:$BK14,,COLUMN(AW$30)-COLUMN($C$30)+1-(CONFIG!$G19+CONFIG!$H19)),0)*CONFIG!$K19)*'Commandes - Calculs Auto'!$G12</f>
        <v>0</v>
      </c>
      <c r="AX36" s="341">
        <f>((CONFIG!$I19*Commandes!AY14)+IF(ROUND((AX$30-CONFIG!$D$7)/31,0)&gt;=ROUND(CONFIG!$G19/2+CONFIG!$H19,0),INDEX(Commandes!$D14:$BK14,,COLUMN(AX$30)-COLUMN($C$30)+1-ROUND(CONFIG!$G19/2+CONFIG!$H19,0)),0)*CONFIG!$J19+IF(ROUND((AX$30-CONFIG!$D$7)/31,0)&gt;=(CONFIG!$G19+CONFIG!$H19),INDEX(Commandes!$D14:$BK14,,COLUMN(AX$30)-COLUMN($C$30)+1-(CONFIG!$G19+CONFIG!$H19)),0)*CONFIG!$K19)*'Commandes - Calculs Auto'!$G12</f>
        <v>0</v>
      </c>
      <c r="AY36" s="341">
        <f>((CONFIG!$I19*Commandes!AZ14)+IF(ROUND((AY$30-CONFIG!$D$7)/31,0)&gt;=ROUND(CONFIG!$G19/2+CONFIG!$H19,0),INDEX(Commandes!$D14:$BK14,,COLUMN(AY$30)-COLUMN($C$30)+1-ROUND(CONFIG!$G19/2+CONFIG!$H19,0)),0)*CONFIG!$J19+IF(ROUND((AY$30-CONFIG!$D$7)/31,0)&gt;=(CONFIG!$G19+CONFIG!$H19),INDEX(Commandes!$D14:$BK14,,COLUMN(AY$30)-COLUMN($C$30)+1-(CONFIG!$G19+CONFIG!$H19)),0)*CONFIG!$K19)*'Commandes - Calculs Auto'!$I12</f>
        <v>0</v>
      </c>
      <c r="AZ36" s="341">
        <f>((CONFIG!$I19*Commandes!BA14)+IF(ROUND((AZ$30-CONFIG!$D$7)/31,0)&gt;=ROUND(CONFIG!$G19/2+CONFIG!$H19,0),INDEX(Commandes!$D14:$BK14,,COLUMN(AZ$30)-COLUMN($C$30)+1-ROUND(CONFIG!$G19/2+CONFIG!$H19,0)),0)*CONFIG!$J19+IF(ROUND((AZ$30-CONFIG!$D$7)/31,0)&gt;=(CONFIG!$G19+CONFIG!$H19),INDEX(Commandes!$D14:$BK14,,COLUMN(AZ$30)-COLUMN($C$30)+1-(CONFIG!$G19+CONFIG!$H19)),0)*CONFIG!$K19)*'Commandes - Calculs Auto'!$I12</f>
        <v>0</v>
      </c>
      <c r="BA36" s="341">
        <f>((CONFIG!$I19*Commandes!BB14)+IF(ROUND((BA$30-CONFIG!$D$7)/31,0)&gt;=ROUND(CONFIG!$G19/2+CONFIG!$H19,0),INDEX(Commandes!$D14:$BK14,,COLUMN(BA$30)-COLUMN($C$30)+1-ROUND(CONFIG!$G19/2+CONFIG!$H19,0)),0)*CONFIG!$J19+IF(ROUND((BA$30-CONFIG!$D$7)/31,0)&gt;=(CONFIG!$G19+CONFIG!$H19),INDEX(Commandes!$D14:$BK14,,COLUMN(BA$30)-COLUMN($C$30)+1-(CONFIG!$G19+CONFIG!$H19)),0)*CONFIG!$K19)*'Commandes - Calculs Auto'!$I12</f>
        <v>0</v>
      </c>
      <c r="BB36" s="341">
        <f>((CONFIG!$I19*Commandes!BC14)+IF(ROUND((BB$30-CONFIG!$D$7)/31,0)&gt;=ROUND(CONFIG!$G19/2+CONFIG!$H19,0),INDEX(Commandes!$D14:$BK14,,COLUMN(BB$30)-COLUMN($C$30)+1-ROUND(CONFIG!$G19/2+CONFIG!$H19,0)),0)*CONFIG!$J19+IF(ROUND((BB$30-CONFIG!$D$7)/31,0)&gt;=(CONFIG!$G19+CONFIG!$H19),INDEX(Commandes!$D14:$BK14,,COLUMN(BB$30)-COLUMN($C$30)+1-(CONFIG!$G19+CONFIG!$H19)),0)*CONFIG!$K19)*'Commandes - Calculs Auto'!$I12</f>
        <v>0</v>
      </c>
      <c r="BC36" s="341">
        <f>((CONFIG!$I19*Commandes!BD14)+IF(ROUND((BC$30-CONFIG!$D$7)/31,0)&gt;=ROUND(CONFIG!$G19/2+CONFIG!$H19,0),INDEX(Commandes!$D14:$BK14,,COLUMN(BC$30)-COLUMN($C$30)+1-ROUND(CONFIG!$G19/2+CONFIG!$H19,0)),0)*CONFIG!$J19+IF(ROUND((BC$30-CONFIG!$D$7)/31,0)&gt;=(CONFIG!$G19+CONFIG!$H19),INDEX(Commandes!$D14:$BK14,,COLUMN(BC$30)-COLUMN($C$30)+1-(CONFIG!$G19+CONFIG!$H19)),0)*CONFIG!$K19)*'Commandes - Calculs Auto'!$I12</f>
        <v>0</v>
      </c>
      <c r="BD36" s="341">
        <f>((CONFIG!$I19*Commandes!BE14)+IF(ROUND((BD$30-CONFIG!$D$7)/31,0)&gt;=ROUND(CONFIG!$G19/2+CONFIG!$H19,0),INDEX(Commandes!$D14:$BK14,,COLUMN(BD$30)-COLUMN($C$30)+1-ROUND(CONFIG!$G19/2+CONFIG!$H19,0)),0)*CONFIG!$J19+IF(ROUND((BD$30-CONFIG!$D$7)/31,0)&gt;=(CONFIG!$G19+CONFIG!$H19),INDEX(Commandes!$D14:$BK14,,COLUMN(BD$30)-COLUMN($C$30)+1-(CONFIG!$G19+CONFIG!$H19)),0)*CONFIG!$K19)*'Commandes - Calculs Auto'!$I12</f>
        <v>0</v>
      </c>
      <c r="BE36" s="341">
        <f>((CONFIG!$I19*Commandes!BF14)+IF(ROUND((BE$30-CONFIG!$D$7)/31,0)&gt;=ROUND(CONFIG!$G19/2+CONFIG!$H19,0),INDEX(Commandes!$D14:$BK14,,COLUMN(BE$30)-COLUMN($C$30)+1-ROUND(CONFIG!$G19/2+CONFIG!$H19,0)),0)*CONFIG!$J19+IF(ROUND((BE$30-CONFIG!$D$7)/31,0)&gt;=(CONFIG!$G19+CONFIG!$H19),INDEX(Commandes!$D14:$BK14,,COLUMN(BE$30)-COLUMN($C$30)+1-(CONFIG!$G19+CONFIG!$H19)),0)*CONFIG!$K19)*'Commandes - Calculs Auto'!$I12</f>
        <v>0</v>
      </c>
      <c r="BF36" s="341">
        <f>((CONFIG!$I19*Commandes!BG14)+IF(ROUND((BF$30-CONFIG!$D$7)/31,0)&gt;=ROUND(CONFIG!$G19/2+CONFIG!$H19,0),INDEX(Commandes!$D14:$BK14,,COLUMN(BF$30)-COLUMN($C$30)+1-ROUND(CONFIG!$G19/2+CONFIG!$H19,0)),0)*CONFIG!$J19+IF(ROUND((BF$30-CONFIG!$D$7)/31,0)&gt;=(CONFIG!$G19+CONFIG!$H19),INDEX(Commandes!$D14:$BK14,,COLUMN(BF$30)-COLUMN($C$30)+1-(CONFIG!$G19+CONFIG!$H19)),0)*CONFIG!$K19)*'Commandes - Calculs Auto'!$I12</f>
        <v>0</v>
      </c>
      <c r="BG36" s="341">
        <f>((CONFIG!$I19*Commandes!BH14)+IF(ROUND((BG$30-CONFIG!$D$7)/31,0)&gt;=ROUND(CONFIG!$G19/2+CONFIG!$H19,0),INDEX(Commandes!$D14:$BK14,,COLUMN(BG$30)-COLUMN($C$30)+1-ROUND(CONFIG!$G19/2+CONFIG!$H19,0)),0)*CONFIG!$J19+IF(ROUND((BG$30-CONFIG!$D$7)/31,0)&gt;=(CONFIG!$G19+CONFIG!$H19),INDEX(Commandes!$D14:$BK14,,COLUMN(BG$30)-COLUMN($C$30)+1-(CONFIG!$G19+CONFIG!$H19)),0)*CONFIG!$K19)*'Commandes - Calculs Auto'!$I12</f>
        <v>0</v>
      </c>
      <c r="BH36" s="341">
        <f>((CONFIG!$I19*Commandes!BI14)+IF(ROUND((BH$30-CONFIG!$D$7)/31,0)&gt;=ROUND(CONFIG!$G19/2+CONFIG!$H19,0),INDEX(Commandes!$D14:$BK14,,COLUMN(BH$30)-COLUMN($C$30)+1-ROUND(CONFIG!$G19/2+CONFIG!$H19,0)),0)*CONFIG!$J19+IF(ROUND((BH$30-CONFIG!$D$7)/31,0)&gt;=(CONFIG!$G19+CONFIG!$H19),INDEX(Commandes!$D14:$BK14,,COLUMN(BH$30)-COLUMN($C$30)+1-(CONFIG!$G19+CONFIG!$H19)),0)*CONFIG!$K19)*'Commandes - Calculs Auto'!$I12</f>
        <v>0</v>
      </c>
      <c r="BI36" s="341">
        <f>((CONFIG!$I19*Commandes!BJ14)+IF(ROUND((BI$30-CONFIG!$D$7)/31,0)&gt;=ROUND(CONFIG!$G19/2+CONFIG!$H19,0),INDEX(Commandes!$D14:$BK14,,COLUMN(BI$30)-COLUMN($C$30)+1-ROUND(CONFIG!$G19/2+CONFIG!$H19,0)),0)*CONFIG!$J19+IF(ROUND((BI$30-CONFIG!$D$7)/31,0)&gt;=(CONFIG!$G19+CONFIG!$H19),INDEX(Commandes!$D14:$BK14,,COLUMN(BI$30)-COLUMN($C$30)+1-(CONFIG!$G19+CONFIG!$H19)),0)*CONFIG!$K19)*'Commandes - Calculs Auto'!$I12</f>
        <v>0</v>
      </c>
      <c r="BJ36" s="341">
        <f>((CONFIG!$I19*Commandes!BK14)+IF(ROUND((BJ$30-CONFIG!$D$7)/31,0)&gt;=ROUND(CONFIG!$G19/2+CONFIG!$H19,0),INDEX(Commandes!$D14:$BK14,,COLUMN(BJ$30)-COLUMN($C$30)+1-ROUND(CONFIG!$G19/2+CONFIG!$H19,0)),0)*CONFIG!$J19+IF(ROUND((BJ$30-CONFIG!$D$7)/31,0)&gt;=(CONFIG!$G19+CONFIG!$H19),INDEX(Commandes!$D14:$BK14,,COLUMN(BJ$30)-COLUMN($C$30)+1-(CONFIG!$G19+CONFIG!$H19)),0)*CONFIG!$K19)*'Commandes - Calculs Auto'!$I12</f>
        <v>0</v>
      </c>
    </row>
    <row r="37" spans="2:62">
      <c r="B37" s="310">
        <f>CONFIG!$C$20</f>
        <v>0</v>
      </c>
      <c r="C37" s="341">
        <f>((CONFIG!$I20*Commandes!D15)+IF(ROUND((C$30-CONFIG!$D$7)/31,0)&gt;=ROUND(CONFIG!$G20/2+CONFIG!$H20,0),INDEX(Commandes!$D15:$BK15,,COLUMN(C$30)-COLUMN($C$30)+1-ROUND(CONFIG!$G20/2+CONFIG!$H20,0)),0)*CONFIG!$J20+IF(ROUND((C$30-CONFIG!$D$7)/31,0)&gt;=(CONFIG!$G20+CONFIG!$H20),INDEX(Commandes!$D15:$BK15,,COLUMN(C$30)-COLUMN($C$30)+1-(CONFIG!$G20+CONFIG!$H20)),0)*CONFIG!$K20)*CONFIG!$D20</f>
        <v>0</v>
      </c>
      <c r="D37" s="341">
        <f>((CONFIG!$I20*Commandes!E15)+IF(ROUND((D$30-CONFIG!$D$7)/31,0)&gt;=ROUND(CONFIG!$G20/2+CONFIG!$H20,0),INDEX(Commandes!$D15:$BK15,,COLUMN(D$30)-COLUMN($C$30)+1-ROUND(CONFIG!$G20/2+CONFIG!$H20,0)),0)*CONFIG!$J20+IF(ROUND((D$30-CONFIG!$D$7)/31,0)&gt;=(CONFIG!$G20+CONFIG!$H20),INDEX(Commandes!$D15:$BK15,,COLUMN(D$30)-COLUMN($C$30)+1-(CONFIG!$G20+CONFIG!$H20)),0)*CONFIG!$K20)*CONFIG!$D20</f>
        <v>0</v>
      </c>
      <c r="E37" s="341">
        <f>((CONFIG!$I20*Commandes!F15)+IF(ROUND((E$30-CONFIG!$D$7)/31,0)&gt;=ROUND(CONFIG!$G20/2+CONFIG!$H20,0),INDEX(Commandes!$D15:$BK15,,COLUMN(E$30)-COLUMN($C$30)+1-ROUND(CONFIG!$G20/2+CONFIG!$H20,0)),0)*CONFIG!$J20+IF(ROUND((E$30-CONFIG!$D$7)/31,0)&gt;=(CONFIG!$G20+CONFIG!$H20),INDEX(Commandes!$D15:$BK15,,COLUMN(E$30)-COLUMN($C$30)+1-(CONFIG!$G20+CONFIG!$H20)),0)*CONFIG!$K20)*CONFIG!$D20</f>
        <v>0</v>
      </c>
      <c r="F37" s="341">
        <f>((CONFIG!$I20*Commandes!G15)+IF(ROUND((F$30-CONFIG!$D$7)/31,0)&gt;=ROUND(CONFIG!$G20/2+CONFIG!$H20,0),INDEX(Commandes!$D15:$BK15,,COLUMN(F$30)-COLUMN($C$30)+1-ROUND(CONFIG!$G20/2+CONFIG!$H20,0)),0)*CONFIG!$J20+IF(ROUND((F$30-CONFIG!$D$7)/31,0)&gt;=(CONFIG!$G20+CONFIG!$H20),INDEX(Commandes!$D15:$BK15,,COLUMN(F$30)-COLUMN($C$30)+1-(CONFIG!$G20+CONFIG!$H20)),0)*CONFIG!$K20)*CONFIG!$D20</f>
        <v>0</v>
      </c>
      <c r="G37" s="341">
        <f>((CONFIG!$I20*Commandes!H15)+IF(ROUND((G$30-CONFIG!$D$7)/31,0)&gt;=ROUND(CONFIG!$G20/2+CONFIG!$H20,0),INDEX(Commandes!$D15:$BK15,,COLUMN(G$30)-COLUMN($C$30)+1-ROUND(CONFIG!$G20/2+CONFIG!$H20,0)),0)*CONFIG!$J20+IF(ROUND((G$30-CONFIG!$D$7)/31,0)&gt;=(CONFIG!$G20+CONFIG!$H20),INDEX(Commandes!$D15:$BK15,,COLUMN(G$30)-COLUMN($C$30)+1-(CONFIG!$G20+CONFIG!$H20)),0)*CONFIG!$K20)*CONFIG!$D20</f>
        <v>0</v>
      </c>
      <c r="H37" s="341">
        <f>((CONFIG!$I20*Commandes!I15)+IF(ROUND((H$30-CONFIG!$D$7)/31,0)&gt;=ROUND(CONFIG!$G20/2+CONFIG!$H20,0),INDEX(Commandes!$D15:$BK15,,COLUMN(H$30)-COLUMN($C$30)+1-ROUND(CONFIG!$G20/2+CONFIG!$H20,0)),0)*CONFIG!$J20+IF(ROUND((H$30-CONFIG!$D$7)/31,0)&gt;=(CONFIG!$G20+CONFIG!$H20),INDEX(Commandes!$D15:$BK15,,COLUMN(H$30)-COLUMN($C$30)+1-(CONFIG!$G20+CONFIG!$H20)),0)*CONFIG!$K20)*CONFIG!$D20</f>
        <v>0</v>
      </c>
      <c r="I37" s="341">
        <f>((CONFIG!$I20*Commandes!J15)+IF(ROUND((I$30-CONFIG!$D$7)/31,0)&gt;=ROUND(CONFIG!$G20/2+CONFIG!$H20,0),INDEX(Commandes!$D15:$BK15,,COLUMN(I$30)-COLUMN($C$30)+1-ROUND(CONFIG!$G20/2+CONFIG!$H20,0)),0)*CONFIG!$J20+IF(ROUND((I$30-CONFIG!$D$7)/31,0)&gt;=(CONFIG!$G20+CONFIG!$H20),INDEX(Commandes!$D15:$BK15,,COLUMN(I$30)-COLUMN($C$30)+1-(CONFIG!$G20+CONFIG!$H20)),0)*CONFIG!$K20)*CONFIG!$D20</f>
        <v>0</v>
      </c>
      <c r="J37" s="341">
        <f>((CONFIG!$I20*Commandes!K15)+IF(ROUND((J$30-CONFIG!$D$7)/31,0)&gt;=ROUND(CONFIG!$G20/2+CONFIG!$H20,0),INDEX(Commandes!$D15:$BK15,,COLUMN(J$30)-COLUMN($C$30)+1-ROUND(CONFIG!$G20/2+CONFIG!$H20,0)),0)*CONFIG!$J20+IF(ROUND((J$30-CONFIG!$D$7)/31,0)&gt;=(CONFIG!$G20+CONFIG!$H20),INDEX(Commandes!$D15:$BK15,,COLUMN(J$30)-COLUMN($C$30)+1-(CONFIG!$G20+CONFIG!$H20)),0)*CONFIG!$K20)*CONFIG!$D20</f>
        <v>0</v>
      </c>
      <c r="K37" s="341">
        <f>((CONFIG!$I20*Commandes!L15)+IF(ROUND((K$30-CONFIG!$D$7)/31,0)&gt;=ROUND(CONFIG!$G20/2+CONFIG!$H20,0),INDEX(Commandes!$D15:$BK15,,COLUMN(K$30)-COLUMN($C$30)+1-ROUND(CONFIG!$G20/2+CONFIG!$H20,0)),0)*CONFIG!$J20+IF(ROUND((K$30-CONFIG!$D$7)/31,0)&gt;=(CONFIG!$G20+CONFIG!$H20),INDEX(Commandes!$D15:$BK15,,COLUMN(K$30)-COLUMN($C$30)+1-(CONFIG!$G20+CONFIG!$H20)),0)*CONFIG!$K20)*CONFIG!$D20</f>
        <v>0</v>
      </c>
      <c r="L37" s="341">
        <f>((CONFIG!$I20*Commandes!M15)+IF(ROUND((L$30-CONFIG!$D$7)/31,0)&gt;=ROUND(CONFIG!$G20/2+CONFIG!$H20,0),INDEX(Commandes!$D15:$BK15,,COLUMN(L$30)-COLUMN($C$30)+1-ROUND(CONFIG!$G20/2+CONFIG!$H20,0)),0)*CONFIG!$J20+IF(ROUND((L$30-CONFIG!$D$7)/31,0)&gt;=(CONFIG!$G20+CONFIG!$H20),INDEX(Commandes!$D15:$BK15,,COLUMN(L$30)-COLUMN($C$30)+1-(CONFIG!$G20+CONFIG!$H20)),0)*CONFIG!$K20)*CONFIG!$D20</f>
        <v>0</v>
      </c>
      <c r="M37" s="341">
        <f>((CONFIG!$I20*Commandes!N15)+IF(ROUND((M$30-CONFIG!$D$7)/31,0)&gt;=ROUND(CONFIG!$G20/2+CONFIG!$H20,0),INDEX(Commandes!$D15:$BK15,,COLUMN(M$30)-COLUMN($C$30)+1-ROUND(CONFIG!$G20/2+CONFIG!$H20,0)),0)*CONFIG!$J20+IF(ROUND((M$30-CONFIG!$D$7)/31,0)&gt;=(CONFIG!$G20+CONFIG!$H20),INDEX(Commandes!$D15:$BK15,,COLUMN(M$30)-COLUMN($C$30)+1-(CONFIG!$G20+CONFIG!$H20)),0)*CONFIG!$K20)*CONFIG!$D20</f>
        <v>0</v>
      </c>
      <c r="N37" s="341">
        <f>((CONFIG!$I20*Commandes!O15)+IF(ROUND((N$30-CONFIG!$D$7)/31,0)&gt;=ROUND(CONFIG!$G20/2+CONFIG!$H20,0),INDEX(Commandes!$D15:$BK15,,COLUMN(N$30)-COLUMN($C$30)+1-ROUND(CONFIG!$G20/2+CONFIG!$H20,0)),0)*CONFIG!$J20+IF(ROUND((N$30-CONFIG!$D$7)/31,0)&gt;=(CONFIG!$G20+CONFIG!$H20),INDEX(Commandes!$D15:$BK15,,COLUMN(N$30)-COLUMN($C$30)+1-(CONFIG!$G20+CONFIG!$H20)),0)*CONFIG!$K20)*CONFIG!$D20</f>
        <v>0</v>
      </c>
      <c r="O37" s="341">
        <f>((CONFIG!$I20*Commandes!P15)+IF(ROUND((O$30-CONFIG!$D$7)/31,0)&gt;=ROUND(CONFIG!$G20/2+CONFIG!$H20,0),INDEX(Commandes!$D15:$BK15,,COLUMN(O$30)-COLUMN($C$30)+1-ROUND(CONFIG!$G20/2+CONFIG!$H20,0)),0)*CONFIG!$J20+IF(ROUND((O$30-CONFIG!$D$7)/31,0)&gt;=(CONFIG!$G20+CONFIG!$H20),INDEX(Commandes!$D15:$BK15,,COLUMN(O$30)-COLUMN($C$30)+1-(CONFIG!$G20+CONFIG!$H20)),0)*CONFIG!$K20)*'Commandes - Calculs Auto'!$C13</f>
        <v>0</v>
      </c>
      <c r="P37" s="341">
        <f>((CONFIG!$I20*Commandes!Q15)+IF(ROUND((P$30-CONFIG!$D$7)/31,0)&gt;=ROUND(CONFIG!$G20/2+CONFIG!$H20,0),INDEX(Commandes!$D15:$BK15,,COLUMN(P$30)-COLUMN($C$30)+1-ROUND(CONFIG!$G20/2+CONFIG!$H20,0)),0)*CONFIG!$J20+IF(ROUND((P$30-CONFIG!$D$7)/31,0)&gt;=(CONFIG!$G20+CONFIG!$H20),INDEX(Commandes!$D15:$BK15,,COLUMN(P$30)-COLUMN($C$30)+1-(CONFIG!$G20+CONFIG!$H20)),0)*CONFIG!$K20)*'Commandes - Calculs Auto'!$C13</f>
        <v>0</v>
      </c>
      <c r="Q37" s="341">
        <f>((CONFIG!$I20*Commandes!R15)+IF(ROUND((Q$30-CONFIG!$D$7)/31,0)&gt;=ROUND(CONFIG!$G20/2+CONFIG!$H20,0),INDEX(Commandes!$D15:$BK15,,COLUMN(Q$30)-COLUMN($C$30)+1-ROUND(CONFIG!$G20/2+CONFIG!$H20,0)),0)*CONFIG!$J20+IF(ROUND((Q$30-CONFIG!$D$7)/31,0)&gt;=(CONFIG!$G20+CONFIG!$H20),INDEX(Commandes!$D15:$BK15,,COLUMN(Q$30)-COLUMN($C$30)+1-(CONFIG!$G20+CONFIG!$H20)),0)*CONFIG!$K20)*'Commandes - Calculs Auto'!$C13</f>
        <v>0</v>
      </c>
      <c r="R37" s="341">
        <f>((CONFIG!$I20*Commandes!S15)+IF(ROUND((R$30-CONFIG!$D$7)/31,0)&gt;=ROUND(CONFIG!$G20/2+CONFIG!$H20,0),INDEX(Commandes!$D15:$BK15,,COLUMN(R$30)-COLUMN($C$30)+1-ROUND(CONFIG!$G20/2+CONFIG!$H20,0)),0)*CONFIG!$J20+IF(ROUND((R$30-CONFIG!$D$7)/31,0)&gt;=(CONFIG!$G20+CONFIG!$H20),INDEX(Commandes!$D15:$BK15,,COLUMN(R$30)-COLUMN($C$30)+1-(CONFIG!$G20+CONFIG!$H20)),0)*CONFIG!$K20)*'Commandes - Calculs Auto'!$C13</f>
        <v>0</v>
      </c>
      <c r="S37" s="341">
        <f>((CONFIG!$I20*Commandes!T15)+IF(ROUND((S$30-CONFIG!$D$7)/31,0)&gt;=ROUND(CONFIG!$G20/2+CONFIG!$H20,0),INDEX(Commandes!$D15:$BK15,,COLUMN(S$30)-COLUMN($C$30)+1-ROUND(CONFIG!$G20/2+CONFIG!$H20,0)),0)*CONFIG!$J20+IF(ROUND((S$30-CONFIG!$D$7)/31,0)&gt;=(CONFIG!$G20+CONFIG!$H20),INDEX(Commandes!$D15:$BK15,,COLUMN(S$30)-COLUMN($C$30)+1-(CONFIG!$G20+CONFIG!$H20)),0)*CONFIG!$K20)*'Commandes - Calculs Auto'!$C13</f>
        <v>0</v>
      </c>
      <c r="T37" s="341">
        <f>((CONFIG!$I20*Commandes!U15)+IF(ROUND((T$30-CONFIG!$D$7)/31,0)&gt;=ROUND(CONFIG!$G20/2+CONFIG!$H20,0),INDEX(Commandes!$D15:$BK15,,COLUMN(T$30)-COLUMN($C$30)+1-ROUND(CONFIG!$G20/2+CONFIG!$H20,0)),0)*CONFIG!$J20+IF(ROUND((T$30-CONFIG!$D$7)/31,0)&gt;=(CONFIG!$G20+CONFIG!$H20),INDEX(Commandes!$D15:$BK15,,COLUMN(T$30)-COLUMN($C$30)+1-(CONFIG!$G20+CONFIG!$H20)),0)*CONFIG!$K20)*'Commandes - Calculs Auto'!$C13</f>
        <v>0</v>
      </c>
      <c r="U37" s="341">
        <f>((CONFIG!$I20*Commandes!V15)+IF(ROUND((U$30-CONFIG!$D$7)/31,0)&gt;=ROUND(CONFIG!$G20/2+CONFIG!$H20,0),INDEX(Commandes!$D15:$BK15,,COLUMN(U$30)-COLUMN($C$30)+1-ROUND(CONFIG!$G20/2+CONFIG!$H20,0)),0)*CONFIG!$J20+IF(ROUND((U$30-CONFIG!$D$7)/31,0)&gt;=(CONFIG!$G20+CONFIG!$H20),INDEX(Commandes!$D15:$BK15,,COLUMN(U$30)-COLUMN($C$30)+1-(CONFIG!$G20+CONFIG!$H20)),0)*CONFIG!$K20)*'Commandes - Calculs Auto'!$C13</f>
        <v>0</v>
      </c>
      <c r="V37" s="341">
        <f>((CONFIG!$I20*Commandes!W15)+IF(ROUND((V$30-CONFIG!$D$7)/31,0)&gt;=ROUND(CONFIG!$G20/2+CONFIG!$H20,0),INDEX(Commandes!$D15:$BK15,,COLUMN(V$30)-COLUMN($C$30)+1-ROUND(CONFIG!$G20/2+CONFIG!$H20,0)),0)*CONFIG!$J20+IF(ROUND((V$30-CONFIG!$D$7)/31,0)&gt;=(CONFIG!$G20+CONFIG!$H20),INDEX(Commandes!$D15:$BK15,,COLUMN(V$30)-COLUMN($C$30)+1-(CONFIG!$G20+CONFIG!$H20)),0)*CONFIG!$K20)*'Commandes - Calculs Auto'!$C13</f>
        <v>0</v>
      </c>
      <c r="W37" s="341">
        <f>((CONFIG!$I20*Commandes!X15)+IF(ROUND((W$30-CONFIG!$D$7)/31,0)&gt;=ROUND(CONFIG!$G20/2+CONFIG!$H20,0),INDEX(Commandes!$D15:$BK15,,COLUMN(W$30)-COLUMN($C$30)+1-ROUND(CONFIG!$G20/2+CONFIG!$H20,0)),0)*CONFIG!$J20+IF(ROUND((W$30-CONFIG!$D$7)/31,0)&gt;=(CONFIG!$G20+CONFIG!$H20),INDEX(Commandes!$D15:$BK15,,COLUMN(W$30)-COLUMN($C$30)+1-(CONFIG!$G20+CONFIG!$H20)),0)*CONFIG!$K20)*'Commandes - Calculs Auto'!$C13</f>
        <v>0</v>
      </c>
      <c r="X37" s="341">
        <f>((CONFIG!$I20*Commandes!Y15)+IF(ROUND((X$30-CONFIG!$D$7)/31,0)&gt;=ROUND(CONFIG!$G20/2+CONFIG!$H20,0),INDEX(Commandes!$D15:$BK15,,COLUMN(X$30)-COLUMN($C$30)+1-ROUND(CONFIG!$G20/2+CONFIG!$H20,0)),0)*CONFIG!$J20+IF(ROUND((X$30-CONFIG!$D$7)/31,0)&gt;=(CONFIG!$G20+CONFIG!$H20),INDEX(Commandes!$D15:$BK15,,COLUMN(X$30)-COLUMN($C$30)+1-(CONFIG!$G20+CONFIG!$H20)),0)*CONFIG!$K20)*'Commandes - Calculs Auto'!$C13</f>
        <v>0</v>
      </c>
      <c r="Y37" s="341">
        <f>((CONFIG!$I20*Commandes!Z15)+IF(ROUND((Y$30-CONFIG!$D$7)/31,0)&gt;=ROUND(CONFIG!$G20/2+CONFIG!$H20,0),INDEX(Commandes!$D15:$BK15,,COLUMN(Y$30)-COLUMN($C$30)+1-ROUND(CONFIG!$G20/2+CONFIG!$H20,0)),0)*CONFIG!$J20+IF(ROUND((Y$30-CONFIG!$D$7)/31,0)&gt;=(CONFIG!$G20+CONFIG!$H20),INDEX(Commandes!$D15:$BK15,,COLUMN(Y$30)-COLUMN($C$30)+1-(CONFIG!$G20+CONFIG!$H20)),0)*CONFIG!$K20)*'Commandes - Calculs Auto'!$C13</f>
        <v>0</v>
      </c>
      <c r="Z37" s="341">
        <f>((CONFIG!$I20*Commandes!AA15)+IF(ROUND((Z$30-CONFIG!$D$7)/31,0)&gt;=ROUND(CONFIG!$G20/2+CONFIG!$H20,0),INDEX(Commandes!$D15:$BK15,,COLUMN(Z$30)-COLUMN($C$30)+1-ROUND(CONFIG!$G20/2+CONFIG!$H20,0)),0)*CONFIG!$J20+IF(ROUND((Z$30-CONFIG!$D$7)/31,0)&gt;=(CONFIG!$G20+CONFIG!$H20),INDEX(Commandes!$D15:$BK15,,COLUMN(Z$30)-COLUMN($C$30)+1-(CONFIG!$G20+CONFIG!$H20)),0)*CONFIG!$K20)*'Commandes - Calculs Auto'!$C13</f>
        <v>0</v>
      </c>
      <c r="AA37" s="341">
        <f>((CONFIG!$I20*Commandes!AB15)+IF(ROUND((AA$30-CONFIG!$D$7)/31,0)&gt;=ROUND(CONFIG!$G20/2+CONFIG!$H20,0),INDEX(Commandes!$D15:$BK15,,COLUMN(AA$30)-COLUMN($C$30)+1-ROUND(CONFIG!$G20/2+CONFIG!$H20,0)),0)*CONFIG!$J20+IF(ROUND((AA$30-CONFIG!$D$7)/31,0)&gt;=(CONFIG!$G20+CONFIG!$H20),INDEX(Commandes!$D15:$BK15,,COLUMN(AA$30)-COLUMN($C$30)+1-(CONFIG!$G20+CONFIG!$H20)),0)*CONFIG!$K20)*'Commandes - Calculs Auto'!$E13</f>
        <v>0</v>
      </c>
      <c r="AB37" s="341">
        <f>((CONFIG!$I20*Commandes!AC15)+IF(ROUND((AB$30-CONFIG!$D$7)/31,0)&gt;=ROUND(CONFIG!$G20/2+CONFIG!$H20,0),INDEX(Commandes!$D15:$BK15,,COLUMN(AB$30)-COLUMN($C$30)+1-ROUND(CONFIG!$G20/2+CONFIG!$H20,0)),0)*CONFIG!$J20+IF(ROUND((AB$30-CONFIG!$D$7)/31,0)&gt;=(CONFIG!$G20+CONFIG!$H20),INDEX(Commandes!$D15:$BK15,,COLUMN(AB$30)-COLUMN($C$30)+1-(CONFIG!$G20+CONFIG!$H20)),0)*CONFIG!$K20)*'Commandes - Calculs Auto'!$E13</f>
        <v>0</v>
      </c>
      <c r="AC37" s="341">
        <f>((CONFIG!$I20*Commandes!AD15)+IF(ROUND((AC$30-CONFIG!$D$7)/31,0)&gt;=ROUND(CONFIG!$G20/2+CONFIG!$H20,0),INDEX(Commandes!$D15:$BK15,,COLUMN(AC$30)-COLUMN($C$30)+1-ROUND(CONFIG!$G20/2+CONFIG!$H20,0)),0)*CONFIG!$J20+IF(ROUND((AC$30-CONFIG!$D$7)/31,0)&gt;=(CONFIG!$G20+CONFIG!$H20),INDEX(Commandes!$D15:$BK15,,COLUMN(AC$30)-COLUMN($C$30)+1-(CONFIG!$G20+CONFIG!$H20)),0)*CONFIG!$K20)*'Commandes - Calculs Auto'!$E13</f>
        <v>0</v>
      </c>
      <c r="AD37" s="341">
        <f>((CONFIG!$I20*Commandes!AE15)+IF(ROUND((AD$30-CONFIG!$D$7)/31,0)&gt;=ROUND(CONFIG!$G20/2+CONFIG!$H20,0),INDEX(Commandes!$D15:$BK15,,COLUMN(AD$30)-COLUMN($C$30)+1-ROUND(CONFIG!$G20/2+CONFIG!$H20,0)),0)*CONFIG!$J20+IF(ROUND((AD$30-CONFIG!$D$7)/31,0)&gt;=(CONFIG!$G20+CONFIG!$H20),INDEX(Commandes!$D15:$BK15,,COLUMN(AD$30)-COLUMN($C$30)+1-(CONFIG!$G20+CONFIG!$H20)),0)*CONFIG!$K20)*'Commandes - Calculs Auto'!$E13</f>
        <v>0</v>
      </c>
      <c r="AE37" s="341">
        <f>((CONFIG!$I20*Commandes!AF15)+IF(ROUND((AE$30-CONFIG!$D$7)/31,0)&gt;=ROUND(CONFIG!$G20/2+CONFIG!$H20,0),INDEX(Commandes!$D15:$BK15,,COLUMN(AE$30)-COLUMN($C$30)+1-ROUND(CONFIG!$G20/2+CONFIG!$H20,0)),0)*CONFIG!$J20+IF(ROUND((AE$30-CONFIG!$D$7)/31,0)&gt;=(CONFIG!$G20+CONFIG!$H20),INDEX(Commandes!$D15:$BK15,,COLUMN(AE$30)-COLUMN($C$30)+1-(CONFIG!$G20+CONFIG!$H20)),0)*CONFIG!$K20)*'Commandes - Calculs Auto'!$E13</f>
        <v>0</v>
      </c>
      <c r="AF37" s="341">
        <f>((CONFIG!$I20*Commandes!AG15)+IF(ROUND((AF$30-CONFIG!$D$7)/31,0)&gt;=ROUND(CONFIG!$G20/2+CONFIG!$H20,0),INDEX(Commandes!$D15:$BK15,,COLUMN(AF$30)-COLUMN($C$30)+1-ROUND(CONFIG!$G20/2+CONFIG!$H20,0)),0)*CONFIG!$J20+IF(ROUND((AF$30-CONFIG!$D$7)/31,0)&gt;=(CONFIG!$G20+CONFIG!$H20),INDEX(Commandes!$D15:$BK15,,COLUMN(AF$30)-COLUMN($C$30)+1-(CONFIG!$G20+CONFIG!$H20)),0)*CONFIG!$K20)*'Commandes - Calculs Auto'!$E13</f>
        <v>0</v>
      </c>
      <c r="AG37" s="341">
        <f>((CONFIG!$I20*Commandes!AH15)+IF(ROUND((AG$30-CONFIG!$D$7)/31,0)&gt;=ROUND(CONFIG!$G20/2+CONFIG!$H20,0),INDEX(Commandes!$D15:$BK15,,COLUMN(AG$30)-COLUMN($C$30)+1-ROUND(CONFIG!$G20/2+CONFIG!$H20,0)),0)*CONFIG!$J20+IF(ROUND((AG$30-CONFIG!$D$7)/31,0)&gt;=(CONFIG!$G20+CONFIG!$H20),INDEX(Commandes!$D15:$BK15,,COLUMN(AG$30)-COLUMN($C$30)+1-(CONFIG!$G20+CONFIG!$H20)),0)*CONFIG!$K20)*'Commandes - Calculs Auto'!$E13</f>
        <v>0</v>
      </c>
      <c r="AH37" s="341">
        <f>((CONFIG!$I20*Commandes!AI15)+IF(ROUND((AH$30-CONFIG!$D$7)/31,0)&gt;=ROUND(CONFIG!$G20/2+CONFIG!$H20,0),INDEX(Commandes!$D15:$BK15,,COLUMN(AH$30)-COLUMN($C$30)+1-ROUND(CONFIG!$G20/2+CONFIG!$H20,0)),0)*CONFIG!$J20+IF(ROUND((AH$30-CONFIG!$D$7)/31,0)&gt;=(CONFIG!$G20+CONFIG!$H20),INDEX(Commandes!$D15:$BK15,,COLUMN(AH$30)-COLUMN($C$30)+1-(CONFIG!$G20+CONFIG!$H20)),0)*CONFIG!$K20)*'Commandes - Calculs Auto'!$E13</f>
        <v>0</v>
      </c>
      <c r="AI37" s="341">
        <f>((CONFIG!$I20*Commandes!AJ15)+IF(ROUND((AI$30-CONFIG!$D$7)/31,0)&gt;=ROUND(CONFIG!$G20/2+CONFIG!$H20,0),INDEX(Commandes!$D15:$BK15,,COLUMN(AI$30)-COLUMN($C$30)+1-ROUND(CONFIG!$G20/2+CONFIG!$H20,0)),0)*CONFIG!$J20+IF(ROUND((AI$30-CONFIG!$D$7)/31,0)&gt;=(CONFIG!$G20+CONFIG!$H20),INDEX(Commandes!$D15:$BK15,,COLUMN(AI$30)-COLUMN($C$30)+1-(CONFIG!$G20+CONFIG!$H20)),0)*CONFIG!$K20)*'Commandes - Calculs Auto'!$E13</f>
        <v>0</v>
      </c>
      <c r="AJ37" s="341">
        <f>((CONFIG!$I20*Commandes!AK15)+IF(ROUND((AJ$30-CONFIG!$D$7)/31,0)&gt;=ROUND(CONFIG!$G20/2+CONFIG!$H20,0),INDEX(Commandes!$D15:$BK15,,COLUMN(AJ$30)-COLUMN($C$30)+1-ROUND(CONFIG!$G20/2+CONFIG!$H20,0)),0)*CONFIG!$J20+IF(ROUND((AJ$30-CONFIG!$D$7)/31,0)&gt;=(CONFIG!$G20+CONFIG!$H20),INDEX(Commandes!$D15:$BK15,,COLUMN(AJ$30)-COLUMN($C$30)+1-(CONFIG!$G20+CONFIG!$H20)),0)*CONFIG!$K20)*'Commandes - Calculs Auto'!$E13</f>
        <v>0</v>
      </c>
      <c r="AK37" s="341">
        <f>((CONFIG!$I20*Commandes!AL15)+IF(ROUND((AK$30-CONFIG!$D$7)/31,0)&gt;=ROUND(CONFIG!$G20/2+CONFIG!$H20,0),INDEX(Commandes!$D15:$BK15,,COLUMN(AK$30)-COLUMN($C$30)+1-ROUND(CONFIG!$G20/2+CONFIG!$H20,0)),0)*CONFIG!$J20+IF(ROUND((AK$30-CONFIG!$D$7)/31,0)&gt;=(CONFIG!$G20+CONFIG!$H20),INDEX(Commandes!$D15:$BK15,,COLUMN(AK$30)-COLUMN($C$30)+1-(CONFIG!$G20+CONFIG!$H20)),0)*CONFIG!$K20)*'Commandes - Calculs Auto'!$E13</f>
        <v>0</v>
      </c>
      <c r="AL37" s="341">
        <f>((CONFIG!$I20*Commandes!AM15)+IF(ROUND((AL$30-CONFIG!$D$7)/31,0)&gt;=ROUND(CONFIG!$G20/2+CONFIG!$H20,0),INDEX(Commandes!$D15:$BK15,,COLUMN(AL$30)-COLUMN($C$30)+1-ROUND(CONFIG!$G20/2+CONFIG!$H20,0)),0)*CONFIG!$J20+IF(ROUND((AL$30-CONFIG!$D$7)/31,0)&gt;=(CONFIG!$G20+CONFIG!$H20),INDEX(Commandes!$D15:$BK15,,COLUMN(AL$30)-COLUMN($C$30)+1-(CONFIG!$G20+CONFIG!$H20)),0)*CONFIG!$K20)*'Commandes - Calculs Auto'!$E13</f>
        <v>0</v>
      </c>
      <c r="AM37" s="341">
        <f>((CONFIG!$I20*Commandes!AN15)+IF(ROUND((AM$30-CONFIG!$D$7)/31,0)&gt;=ROUND(CONFIG!$G20/2+CONFIG!$H20,0),INDEX(Commandes!$D15:$BK15,,COLUMN(AM$30)-COLUMN($C$30)+1-ROUND(CONFIG!$G20/2+CONFIG!$H20,0)),0)*CONFIG!$J20+IF(ROUND((AM$30-CONFIG!$D$7)/31,0)&gt;=(CONFIG!$G20+CONFIG!$H20),INDEX(Commandes!$D15:$BK15,,COLUMN(AM$30)-COLUMN($C$30)+1-(CONFIG!$G20+CONFIG!$H20)),0)*CONFIG!$K20)*'Commandes - Calculs Auto'!$G13</f>
        <v>0</v>
      </c>
      <c r="AN37" s="341">
        <f>((CONFIG!$I20*Commandes!AO15)+IF(ROUND((AN$30-CONFIG!$D$7)/31,0)&gt;=ROUND(CONFIG!$G20/2+CONFIG!$H20,0),INDEX(Commandes!$D15:$BK15,,COLUMN(AN$30)-COLUMN($C$30)+1-ROUND(CONFIG!$G20/2+CONFIG!$H20,0)),0)*CONFIG!$J20+IF(ROUND((AN$30-CONFIG!$D$7)/31,0)&gt;=(CONFIG!$G20+CONFIG!$H20),INDEX(Commandes!$D15:$BK15,,COLUMN(AN$30)-COLUMN($C$30)+1-(CONFIG!$G20+CONFIG!$H20)),0)*CONFIG!$K20)*'Commandes - Calculs Auto'!$G13</f>
        <v>0</v>
      </c>
      <c r="AO37" s="341">
        <f>((CONFIG!$I20*Commandes!AP15)+IF(ROUND((AO$30-CONFIG!$D$7)/31,0)&gt;=ROUND(CONFIG!$G20/2+CONFIG!$H20,0),INDEX(Commandes!$D15:$BK15,,COLUMN(AO$30)-COLUMN($C$30)+1-ROUND(CONFIG!$G20/2+CONFIG!$H20,0)),0)*CONFIG!$J20+IF(ROUND((AO$30-CONFIG!$D$7)/31,0)&gt;=(CONFIG!$G20+CONFIG!$H20),INDEX(Commandes!$D15:$BK15,,COLUMN(AO$30)-COLUMN($C$30)+1-(CONFIG!$G20+CONFIG!$H20)),0)*CONFIG!$K20)*'Commandes - Calculs Auto'!$G13</f>
        <v>0</v>
      </c>
      <c r="AP37" s="341">
        <f>((CONFIG!$I20*Commandes!AQ15)+IF(ROUND((AP$30-CONFIG!$D$7)/31,0)&gt;=ROUND(CONFIG!$G20/2+CONFIG!$H20,0),INDEX(Commandes!$D15:$BK15,,COLUMN(AP$30)-COLUMN($C$30)+1-ROUND(CONFIG!$G20/2+CONFIG!$H20,0)),0)*CONFIG!$J20+IF(ROUND((AP$30-CONFIG!$D$7)/31,0)&gt;=(CONFIG!$G20+CONFIG!$H20),INDEX(Commandes!$D15:$BK15,,COLUMN(AP$30)-COLUMN($C$30)+1-(CONFIG!$G20+CONFIG!$H20)),0)*CONFIG!$K20)*'Commandes - Calculs Auto'!$G13</f>
        <v>0</v>
      </c>
      <c r="AQ37" s="341">
        <f>((CONFIG!$I20*Commandes!AR15)+IF(ROUND((AQ$30-CONFIG!$D$7)/31,0)&gt;=ROUND(CONFIG!$G20/2+CONFIG!$H20,0),INDEX(Commandes!$D15:$BK15,,COLUMN(AQ$30)-COLUMN($C$30)+1-ROUND(CONFIG!$G20/2+CONFIG!$H20,0)),0)*CONFIG!$J20+IF(ROUND((AQ$30-CONFIG!$D$7)/31,0)&gt;=(CONFIG!$G20+CONFIG!$H20),INDEX(Commandes!$D15:$BK15,,COLUMN(AQ$30)-COLUMN($C$30)+1-(CONFIG!$G20+CONFIG!$H20)),0)*CONFIG!$K20)*'Commandes - Calculs Auto'!$G13</f>
        <v>0</v>
      </c>
      <c r="AR37" s="341">
        <f>((CONFIG!$I20*Commandes!AS15)+IF(ROUND((AR$30-CONFIG!$D$7)/31,0)&gt;=ROUND(CONFIG!$G20/2+CONFIG!$H20,0),INDEX(Commandes!$D15:$BK15,,COLUMN(AR$30)-COLUMN($C$30)+1-ROUND(CONFIG!$G20/2+CONFIG!$H20,0)),0)*CONFIG!$J20+IF(ROUND((AR$30-CONFIG!$D$7)/31,0)&gt;=(CONFIG!$G20+CONFIG!$H20),INDEX(Commandes!$D15:$BK15,,COLUMN(AR$30)-COLUMN($C$30)+1-(CONFIG!$G20+CONFIG!$H20)),0)*CONFIG!$K20)*'Commandes - Calculs Auto'!$G13</f>
        <v>0</v>
      </c>
      <c r="AS37" s="341">
        <f>((CONFIG!$I20*Commandes!AT15)+IF(ROUND((AS$30-CONFIG!$D$7)/31,0)&gt;=ROUND(CONFIG!$G20/2+CONFIG!$H20,0),INDEX(Commandes!$D15:$BK15,,COLUMN(AS$30)-COLUMN($C$30)+1-ROUND(CONFIG!$G20/2+CONFIG!$H20,0)),0)*CONFIG!$J20+IF(ROUND((AS$30-CONFIG!$D$7)/31,0)&gt;=(CONFIG!$G20+CONFIG!$H20),INDEX(Commandes!$D15:$BK15,,COLUMN(AS$30)-COLUMN($C$30)+1-(CONFIG!$G20+CONFIG!$H20)),0)*CONFIG!$K20)*'Commandes - Calculs Auto'!$G13</f>
        <v>0</v>
      </c>
      <c r="AT37" s="341">
        <f>((CONFIG!$I20*Commandes!AU15)+IF(ROUND((AT$30-CONFIG!$D$7)/31,0)&gt;=ROUND(CONFIG!$G20/2+CONFIG!$H20,0),INDEX(Commandes!$D15:$BK15,,COLUMN(AT$30)-COLUMN($C$30)+1-ROUND(CONFIG!$G20/2+CONFIG!$H20,0)),0)*CONFIG!$J20+IF(ROUND((AT$30-CONFIG!$D$7)/31,0)&gt;=(CONFIG!$G20+CONFIG!$H20),INDEX(Commandes!$D15:$BK15,,COLUMN(AT$30)-COLUMN($C$30)+1-(CONFIG!$G20+CONFIG!$H20)),0)*CONFIG!$K20)*'Commandes - Calculs Auto'!$G13</f>
        <v>0</v>
      </c>
      <c r="AU37" s="341">
        <f>((CONFIG!$I20*Commandes!AV15)+IF(ROUND((AU$30-CONFIG!$D$7)/31,0)&gt;=ROUND(CONFIG!$G20/2+CONFIG!$H20,0),INDEX(Commandes!$D15:$BK15,,COLUMN(AU$30)-COLUMN($C$30)+1-ROUND(CONFIG!$G20/2+CONFIG!$H20,0)),0)*CONFIG!$J20+IF(ROUND((AU$30-CONFIG!$D$7)/31,0)&gt;=(CONFIG!$G20+CONFIG!$H20),INDEX(Commandes!$D15:$BK15,,COLUMN(AU$30)-COLUMN($C$30)+1-(CONFIG!$G20+CONFIG!$H20)),0)*CONFIG!$K20)*'Commandes - Calculs Auto'!$G13</f>
        <v>0</v>
      </c>
      <c r="AV37" s="341">
        <f>((CONFIG!$I20*Commandes!AW15)+IF(ROUND((AV$30-CONFIG!$D$7)/31,0)&gt;=ROUND(CONFIG!$G20/2+CONFIG!$H20,0),INDEX(Commandes!$D15:$BK15,,COLUMN(AV$30)-COLUMN($C$30)+1-ROUND(CONFIG!$G20/2+CONFIG!$H20,0)),0)*CONFIG!$J20+IF(ROUND((AV$30-CONFIG!$D$7)/31,0)&gt;=(CONFIG!$G20+CONFIG!$H20),INDEX(Commandes!$D15:$BK15,,COLUMN(AV$30)-COLUMN($C$30)+1-(CONFIG!$G20+CONFIG!$H20)),0)*CONFIG!$K20)*'Commandes - Calculs Auto'!$G13</f>
        <v>0</v>
      </c>
      <c r="AW37" s="341">
        <f>((CONFIG!$I20*Commandes!AX15)+IF(ROUND((AW$30-CONFIG!$D$7)/31,0)&gt;=ROUND(CONFIG!$G20/2+CONFIG!$H20,0),INDEX(Commandes!$D15:$BK15,,COLUMN(AW$30)-COLUMN($C$30)+1-ROUND(CONFIG!$G20/2+CONFIG!$H20,0)),0)*CONFIG!$J20+IF(ROUND((AW$30-CONFIG!$D$7)/31,0)&gt;=(CONFIG!$G20+CONFIG!$H20),INDEX(Commandes!$D15:$BK15,,COLUMN(AW$30)-COLUMN($C$30)+1-(CONFIG!$G20+CONFIG!$H20)),0)*CONFIG!$K20)*'Commandes - Calculs Auto'!$G13</f>
        <v>0</v>
      </c>
      <c r="AX37" s="341">
        <f>((CONFIG!$I20*Commandes!AY15)+IF(ROUND((AX$30-CONFIG!$D$7)/31,0)&gt;=ROUND(CONFIG!$G20/2+CONFIG!$H20,0),INDEX(Commandes!$D15:$BK15,,COLUMN(AX$30)-COLUMN($C$30)+1-ROUND(CONFIG!$G20/2+CONFIG!$H20,0)),0)*CONFIG!$J20+IF(ROUND((AX$30-CONFIG!$D$7)/31,0)&gt;=(CONFIG!$G20+CONFIG!$H20),INDEX(Commandes!$D15:$BK15,,COLUMN(AX$30)-COLUMN($C$30)+1-(CONFIG!$G20+CONFIG!$H20)),0)*CONFIG!$K20)*'Commandes - Calculs Auto'!$G13</f>
        <v>0</v>
      </c>
      <c r="AY37" s="341">
        <f>((CONFIG!$I20*Commandes!AZ15)+IF(ROUND((AY$30-CONFIG!$D$7)/31,0)&gt;=ROUND(CONFIG!$G20/2+CONFIG!$H20,0),INDEX(Commandes!$D15:$BK15,,COLUMN(AY$30)-COLUMN($C$30)+1-ROUND(CONFIG!$G20/2+CONFIG!$H20,0)),0)*CONFIG!$J20+IF(ROUND((AY$30-CONFIG!$D$7)/31,0)&gt;=(CONFIG!$G20+CONFIG!$H20),INDEX(Commandes!$D15:$BK15,,COLUMN(AY$30)-COLUMN($C$30)+1-(CONFIG!$G20+CONFIG!$H20)),0)*CONFIG!$K20)*'Commandes - Calculs Auto'!$I13</f>
        <v>0</v>
      </c>
      <c r="AZ37" s="341">
        <f>((CONFIG!$I20*Commandes!BA15)+IF(ROUND((AZ$30-CONFIG!$D$7)/31,0)&gt;=ROUND(CONFIG!$G20/2+CONFIG!$H20,0),INDEX(Commandes!$D15:$BK15,,COLUMN(AZ$30)-COLUMN($C$30)+1-ROUND(CONFIG!$G20/2+CONFIG!$H20,0)),0)*CONFIG!$J20+IF(ROUND((AZ$30-CONFIG!$D$7)/31,0)&gt;=(CONFIG!$G20+CONFIG!$H20),INDEX(Commandes!$D15:$BK15,,COLUMN(AZ$30)-COLUMN($C$30)+1-(CONFIG!$G20+CONFIG!$H20)),0)*CONFIG!$K20)*'Commandes - Calculs Auto'!$I13</f>
        <v>0</v>
      </c>
      <c r="BA37" s="341">
        <f>((CONFIG!$I20*Commandes!BB15)+IF(ROUND((BA$30-CONFIG!$D$7)/31,0)&gt;=ROUND(CONFIG!$G20/2+CONFIG!$H20,0),INDEX(Commandes!$D15:$BK15,,COLUMN(BA$30)-COLUMN($C$30)+1-ROUND(CONFIG!$G20/2+CONFIG!$H20,0)),0)*CONFIG!$J20+IF(ROUND((BA$30-CONFIG!$D$7)/31,0)&gt;=(CONFIG!$G20+CONFIG!$H20),INDEX(Commandes!$D15:$BK15,,COLUMN(BA$30)-COLUMN($C$30)+1-(CONFIG!$G20+CONFIG!$H20)),0)*CONFIG!$K20)*'Commandes - Calculs Auto'!$I13</f>
        <v>0</v>
      </c>
      <c r="BB37" s="341">
        <f>((CONFIG!$I20*Commandes!BC15)+IF(ROUND((BB$30-CONFIG!$D$7)/31,0)&gt;=ROUND(CONFIG!$G20/2+CONFIG!$H20,0),INDEX(Commandes!$D15:$BK15,,COLUMN(BB$30)-COLUMN($C$30)+1-ROUND(CONFIG!$G20/2+CONFIG!$H20,0)),0)*CONFIG!$J20+IF(ROUND((BB$30-CONFIG!$D$7)/31,0)&gt;=(CONFIG!$G20+CONFIG!$H20),INDEX(Commandes!$D15:$BK15,,COLUMN(BB$30)-COLUMN($C$30)+1-(CONFIG!$G20+CONFIG!$H20)),0)*CONFIG!$K20)*'Commandes - Calculs Auto'!$I13</f>
        <v>0</v>
      </c>
      <c r="BC37" s="341">
        <f>((CONFIG!$I20*Commandes!BD15)+IF(ROUND((BC$30-CONFIG!$D$7)/31,0)&gt;=ROUND(CONFIG!$G20/2+CONFIG!$H20,0),INDEX(Commandes!$D15:$BK15,,COLUMN(BC$30)-COLUMN($C$30)+1-ROUND(CONFIG!$G20/2+CONFIG!$H20,0)),0)*CONFIG!$J20+IF(ROUND((BC$30-CONFIG!$D$7)/31,0)&gt;=(CONFIG!$G20+CONFIG!$H20),INDEX(Commandes!$D15:$BK15,,COLUMN(BC$30)-COLUMN($C$30)+1-(CONFIG!$G20+CONFIG!$H20)),0)*CONFIG!$K20)*'Commandes - Calculs Auto'!$I13</f>
        <v>0</v>
      </c>
      <c r="BD37" s="341">
        <f>((CONFIG!$I20*Commandes!BE15)+IF(ROUND((BD$30-CONFIG!$D$7)/31,0)&gt;=ROUND(CONFIG!$G20/2+CONFIG!$H20,0),INDEX(Commandes!$D15:$BK15,,COLUMN(BD$30)-COLUMN($C$30)+1-ROUND(CONFIG!$G20/2+CONFIG!$H20,0)),0)*CONFIG!$J20+IF(ROUND((BD$30-CONFIG!$D$7)/31,0)&gt;=(CONFIG!$G20+CONFIG!$H20),INDEX(Commandes!$D15:$BK15,,COLUMN(BD$30)-COLUMN($C$30)+1-(CONFIG!$G20+CONFIG!$H20)),0)*CONFIG!$K20)*'Commandes - Calculs Auto'!$I13</f>
        <v>0</v>
      </c>
      <c r="BE37" s="341">
        <f>((CONFIG!$I20*Commandes!BF15)+IF(ROUND((BE$30-CONFIG!$D$7)/31,0)&gt;=ROUND(CONFIG!$G20/2+CONFIG!$H20,0),INDEX(Commandes!$D15:$BK15,,COLUMN(BE$30)-COLUMN($C$30)+1-ROUND(CONFIG!$G20/2+CONFIG!$H20,0)),0)*CONFIG!$J20+IF(ROUND((BE$30-CONFIG!$D$7)/31,0)&gt;=(CONFIG!$G20+CONFIG!$H20),INDEX(Commandes!$D15:$BK15,,COLUMN(BE$30)-COLUMN($C$30)+1-(CONFIG!$G20+CONFIG!$H20)),0)*CONFIG!$K20)*'Commandes - Calculs Auto'!$I13</f>
        <v>0</v>
      </c>
      <c r="BF37" s="341">
        <f>((CONFIG!$I20*Commandes!BG15)+IF(ROUND((BF$30-CONFIG!$D$7)/31,0)&gt;=ROUND(CONFIG!$G20/2+CONFIG!$H20,0),INDEX(Commandes!$D15:$BK15,,COLUMN(BF$30)-COLUMN($C$30)+1-ROUND(CONFIG!$G20/2+CONFIG!$H20,0)),0)*CONFIG!$J20+IF(ROUND((BF$30-CONFIG!$D$7)/31,0)&gt;=(CONFIG!$G20+CONFIG!$H20),INDEX(Commandes!$D15:$BK15,,COLUMN(BF$30)-COLUMN($C$30)+1-(CONFIG!$G20+CONFIG!$H20)),0)*CONFIG!$K20)*'Commandes - Calculs Auto'!$I13</f>
        <v>0</v>
      </c>
      <c r="BG37" s="341">
        <f>((CONFIG!$I20*Commandes!BH15)+IF(ROUND((BG$30-CONFIG!$D$7)/31,0)&gt;=ROUND(CONFIG!$G20/2+CONFIG!$H20,0),INDEX(Commandes!$D15:$BK15,,COLUMN(BG$30)-COLUMN($C$30)+1-ROUND(CONFIG!$G20/2+CONFIG!$H20,0)),0)*CONFIG!$J20+IF(ROUND((BG$30-CONFIG!$D$7)/31,0)&gt;=(CONFIG!$G20+CONFIG!$H20),INDEX(Commandes!$D15:$BK15,,COLUMN(BG$30)-COLUMN($C$30)+1-(CONFIG!$G20+CONFIG!$H20)),0)*CONFIG!$K20)*'Commandes - Calculs Auto'!$I13</f>
        <v>0</v>
      </c>
      <c r="BH37" s="341">
        <f>((CONFIG!$I20*Commandes!BI15)+IF(ROUND((BH$30-CONFIG!$D$7)/31,0)&gt;=ROUND(CONFIG!$G20/2+CONFIG!$H20,0),INDEX(Commandes!$D15:$BK15,,COLUMN(BH$30)-COLUMN($C$30)+1-ROUND(CONFIG!$G20/2+CONFIG!$H20,0)),0)*CONFIG!$J20+IF(ROUND((BH$30-CONFIG!$D$7)/31,0)&gt;=(CONFIG!$G20+CONFIG!$H20),INDEX(Commandes!$D15:$BK15,,COLUMN(BH$30)-COLUMN($C$30)+1-(CONFIG!$G20+CONFIG!$H20)),0)*CONFIG!$K20)*'Commandes - Calculs Auto'!$I13</f>
        <v>0</v>
      </c>
      <c r="BI37" s="341">
        <f>((CONFIG!$I20*Commandes!BJ15)+IF(ROUND((BI$30-CONFIG!$D$7)/31,0)&gt;=ROUND(CONFIG!$G20/2+CONFIG!$H20,0),INDEX(Commandes!$D15:$BK15,,COLUMN(BI$30)-COLUMN($C$30)+1-ROUND(CONFIG!$G20/2+CONFIG!$H20,0)),0)*CONFIG!$J20+IF(ROUND((BI$30-CONFIG!$D$7)/31,0)&gt;=(CONFIG!$G20+CONFIG!$H20),INDEX(Commandes!$D15:$BK15,,COLUMN(BI$30)-COLUMN($C$30)+1-(CONFIG!$G20+CONFIG!$H20)),0)*CONFIG!$K20)*'Commandes - Calculs Auto'!$I13</f>
        <v>0</v>
      </c>
      <c r="BJ37" s="341">
        <f>((CONFIG!$I20*Commandes!BK15)+IF(ROUND((BJ$30-CONFIG!$D$7)/31,0)&gt;=ROUND(CONFIG!$G20/2+CONFIG!$H20,0),INDEX(Commandes!$D15:$BK15,,COLUMN(BJ$30)-COLUMN($C$30)+1-ROUND(CONFIG!$G20/2+CONFIG!$H20,0)),0)*CONFIG!$J20+IF(ROUND((BJ$30-CONFIG!$D$7)/31,0)&gt;=(CONFIG!$G20+CONFIG!$H20),INDEX(Commandes!$D15:$BK15,,COLUMN(BJ$30)-COLUMN($C$30)+1-(CONFIG!$G20+CONFIG!$H20)),0)*CONFIG!$K20)*'Commandes - Calculs Auto'!$I13</f>
        <v>0</v>
      </c>
    </row>
    <row r="38" spans="2:62">
      <c r="B38" s="310">
        <f>CONFIG!$C$21</f>
        <v>0</v>
      </c>
      <c r="C38" s="341">
        <f>((CONFIG!$I21*Commandes!D16)+IF(ROUND((C$30-CONFIG!$D$7)/31,0)&gt;=ROUND(CONFIG!$G21/2+CONFIG!$H21,0),INDEX(Commandes!$D16:$BK16,,COLUMN(C$30)-COLUMN($C$30)+1-ROUND(CONFIG!$G21/2+CONFIG!$H21,0)),0)*CONFIG!$J21+IF(ROUND((C$30-CONFIG!$D$7)/31,0)&gt;=(CONFIG!$G21+CONFIG!$H21),INDEX(Commandes!$D16:$BK16,,COLUMN(C$30)-COLUMN($C$30)+1-(CONFIG!$G21+CONFIG!$H21)),0)*CONFIG!$K21)*CONFIG!$D21</f>
        <v>0</v>
      </c>
      <c r="D38" s="341">
        <f>((CONFIG!$I21*Commandes!E16)+IF(ROUND((D$30-CONFIG!$D$7)/31,0)&gt;=ROUND(CONFIG!$G21/2+CONFIG!$H21,0),INDEX(Commandes!$D16:$BK16,,COLUMN(D$30)-COLUMN($C$30)+1-ROUND(CONFIG!$G21/2+CONFIG!$H21,0)),0)*CONFIG!$J21+IF(ROUND((D$30-CONFIG!$D$7)/31,0)&gt;=(CONFIG!$G21+CONFIG!$H21),INDEX(Commandes!$D16:$BK16,,COLUMN(D$30)-COLUMN($C$30)+1-(CONFIG!$G21+CONFIG!$H21)),0)*CONFIG!$K21)*CONFIG!$D21</f>
        <v>0</v>
      </c>
      <c r="E38" s="341">
        <f>((CONFIG!$I21*Commandes!F16)+IF(ROUND((E$30-CONFIG!$D$7)/31,0)&gt;=ROUND(CONFIG!$G21/2+CONFIG!$H21,0),INDEX(Commandes!$D16:$BK16,,COLUMN(E$30)-COLUMN($C$30)+1-ROUND(CONFIG!$G21/2+CONFIG!$H21,0)),0)*CONFIG!$J21+IF(ROUND((E$30-CONFIG!$D$7)/31,0)&gt;=(CONFIG!$G21+CONFIG!$H21),INDEX(Commandes!$D16:$BK16,,COLUMN(E$30)-COLUMN($C$30)+1-(CONFIG!$G21+CONFIG!$H21)),0)*CONFIG!$K21)*CONFIG!$D21</f>
        <v>0</v>
      </c>
      <c r="F38" s="341">
        <f>((CONFIG!$I21*Commandes!G16)+IF(ROUND((F$30-CONFIG!$D$7)/31,0)&gt;=ROUND(CONFIG!$G21/2+CONFIG!$H21,0),INDEX(Commandes!$D16:$BK16,,COLUMN(F$30)-COLUMN($C$30)+1-ROUND(CONFIG!$G21/2+CONFIG!$H21,0)),0)*CONFIG!$J21+IF(ROUND((F$30-CONFIG!$D$7)/31,0)&gt;=(CONFIG!$G21+CONFIG!$H21),INDEX(Commandes!$D16:$BK16,,COLUMN(F$30)-COLUMN($C$30)+1-(CONFIG!$G21+CONFIG!$H21)),0)*CONFIG!$K21)*CONFIG!$D21</f>
        <v>0</v>
      </c>
      <c r="G38" s="341">
        <f>((CONFIG!$I21*Commandes!H16)+IF(ROUND((G$30-CONFIG!$D$7)/31,0)&gt;=ROUND(CONFIG!$G21/2+CONFIG!$H21,0),INDEX(Commandes!$D16:$BK16,,COLUMN(G$30)-COLUMN($C$30)+1-ROUND(CONFIG!$G21/2+CONFIG!$H21,0)),0)*CONFIG!$J21+IF(ROUND((G$30-CONFIG!$D$7)/31,0)&gt;=(CONFIG!$G21+CONFIG!$H21),INDEX(Commandes!$D16:$BK16,,COLUMN(G$30)-COLUMN($C$30)+1-(CONFIG!$G21+CONFIG!$H21)),0)*CONFIG!$K21)*CONFIG!$D21</f>
        <v>0</v>
      </c>
      <c r="H38" s="341">
        <f>((CONFIG!$I21*Commandes!I16)+IF(ROUND((H$30-CONFIG!$D$7)/31,0)&gt;=ROUND(CONFIG!$G21/2+CONFIG!$H21,0),INDEX(Commandes!$D16:$BK16,,COLUMN(H$30)-COLUMN($C$30)+1-ROUND(CONFIG!$G21/2+CONFIG!$H21,0)),0)*CONFIG!$J21+IF(ROUND((H$30-CONFIG!$D$7)/31,0)&gt;=(CONFIG!$G21+CONFIG!$H21),INDEX(Commandes!$D16:$BK16,,COLUMN(H$30)-COLUMN($C$30)+1-(CONFIG!$G21+CONFIG!$H21)),0)*CONFIG!$K21)*CONFIG!$D21</f>
        <v>0</v>
      </c>
      <c r="I38" s="341">
        <f>((CONFIG!$I21*Commandes!J16)+IF(ROUND((I$30-CONFIG!$D$7)/31,0)&gt;=ROUND(CONFIG!$G21/2+CONFIG!$H21,0),INDEX(Commandes!$D16:$BK16,,COLUMN(I$30)-COLUMN($C$30)+1-ROUND(CONFIG!$G21/2+CONFIG!$H21,0)),0)*CONFIG!$J21+IF(ROUND((I$30-CONFIG!$D$7)/31,0)&gt;=(CONFIG!$G21+CONFIG!$H21),INDEX(Commandes!$D16:$BK16,,COLUMN(I$30)-COLUMN($C$30)+1-(CONFIG!$G21+CONFIG!$H21)),0)*CONFIG!$K21)*CONFIG!$D21</f>
        <v>0</v>
      </c>
      <c r="J38" s="341">
        <f>((CONFIG!$I21*Commandes!K16)+IF(ROUND((J$30-CONFIG!$D$7)/31,0)&gt;=ROUND(CONFIG!$G21/2+CONFIG!$H21,0),INDEX(Commandes!$D16:$BK16,,COLUMN(J$30)-COLUMN($C$30)+1-ROUND(CONFIG!$G21/2+CONFIG!$H21,0)),0)*CONFIG!$J21+IF(ROUND((J$30-CONFIG!$D$7)/31,0)&gt;=(CONFIG!$G21+CONFIG!$H21),INDEX(Commandes!$D16:$BK16,,COLUMN(J$30)-COLUMN($C$30)+1-(CONFIG!$G21+CONFIG!$H21)),0)*CONFIG!$K21)*CONFIG!$D21</f>
        <v>0</v>
      </c>
      <c r="K38" s="341">
        <f>((CONFIG!$I21*Commandes!L16)+IF(ROUND((K$30-CONFIG!$D$7)/31,0)&gt;=ROUND(CONFIG!$G21/2+CONFIG!$H21,0),INDEX(Commandes!$D16:$BK16,,COLUMN(K$30)-COLUMN($C$30)+1-ROUND(CONFIG!$G21/2+CONFIG!$H21,0)),0)*CONFIG!$J21+IF(ROUND((K$30-CONFIG!$D$7)/31,0)&gt;=(CONFIG!$G21+CONFIG!$H21),INDEX(Commandes!$D16:$BK16,,COLUMN(K$30)-COLUMN($C$30)+1-(CONFIG!$G21+CONFIG!$H21)),0)*CONFIG!$K21)*CONFIG!$D21</f>
        <v>0</v>
      </c>
      <c r="L38" s="341">
        <f>((CONFIG!$I21*Commandes!M16)+IF(ROUND((L$30-CONFIG!$D$7)/31,0)&gt;=ROUND(CONFIG!$G21/2+CONFIG!$H21,0),INDEX(Commandes!$D16:$BK16,,COLUMN(L$30)-COLUMN($C$30)+1-ROUND(CONFIG!$G21/2+CONFIG!$H21,0)),0)*CONFIG!$J21+IF(ROUND((L$30-CONFIG!$D$7)/31,0)&gt;=(CONFIG!$G21+CONFIG!$H21),INDEX(Commandes!$D16:$BK16,,COLUMN(L$30)-COLUMN($C$30)+1-(CONFIG!$G21+CONFIG!$H21)),0)*CONFIG!$K21)*CONFIG!$D21</f>
        <v>0</v>
      </c>
      <c r="M38" s="341">
        <f>((CONFIG!$I21*Commandes!N16)+IF(ROUND((M$30-CONFIG!$D$7)/31,0)&gt;=ROUND(CONFIG!$G21/2+CONFIG!$H21,0),INDEX(Commandes!$D16:$BK16,,COLUMN(M$30)-COLUMN($C$30)+1-ROUND(CONFIG!$G21/2+CONFIG!$H21,0)),0)*CONFIG!$J21+IF(ROUND((M$30-CONFIG!$D$7)/31,0)&gt;=(CONFIG!$G21+CONFIG!$H21),INDEX(Commandes!$D16:$BK16,,COLUMN(M$30)-COLUMN($C$30)+1-(CONFIG!$G21+CONFIG!$H21)),0)*CONFIG!$K21)*CONFIG!$D21</f>
        <v>0</v>
      </c>
      <c r="N38" s="341">
        <f>((CONFIG!$I21*Commandes!O16)+IF(ROUND((N$30-CONFIG!$D$7)/31,0)&gt;=ROUND(CONFIG!$G21/2+CONFIG!$H21,0),INDEX(Commandes!$D16:$BK16,,COLUMN(N$30)-COLUMN($C$30)+1-ROUND(CONFIG!$G21/2+CONFIG!$H21,0)),0)*CONFIG!$J21+IF(ROUND((N$30-CONFIG!$D$7)/31,0)&gt;=(CONFIG!$G21+CONFIG!$H21),INDEX(Commandes!$D16:$BK16,,COLUMN(N$30)-COLUMN($C$30)+1-(CONFIG!$G21+CONFIG!$H21)),0)*CONFIG!$K21)*CONFIG!$D21</f>
        <v>0</v>
      </c>
      <c r="O38" s="341">
        <f>((CONFIG!$I21*Commandes!P16)+IF(ROUND((O$30-CONFIG!$D$7)/31,0)&gt;=ROUND(CONFIG!$G21/2+CONFIG!$H21,0),INDEX(Commandes!$D16:$BK16,,COLUMN(O$30)-COLUMN($C$30)+1-ROUND(CONFIG!$G21/2+CONFIG!$H21,0)),0)*CONFIG!$J21+IF(ROUND((O$30-CONFIG!$D$7)/31,0)&gt;=(CONFIG!$G21+CONFIG!$H21),INDEX(Commandes!$D16:$BK16,,COLUMN(O$30)-COLUMN($C$30)+1-(CONFIG!$G21+CONFIG!$H21)),0)*CONFIG!$K21)*'Commandes - Calculs Auto'!$C14</f>
        <v>0</v>
      </c>
      <c r="P38" s="341">
        <f>((CONFIG!$I21*Commandes!Q16)+IF(ROUND((P$30-CONFIG!$D$7)/31,0)&gt;=ROUND(CONFIG!$G21/2+CONFIG!$H21,0),INDEX(Commandes!$D16:$BK16,,COLUMN(P$30)-COLUMN($C$30)+1-ROUND(CONFIG!$G21/2+CONFIG!$H21,0)),0)*CONFIG!$J21+IF(ROUND((P$30-CONFIG!$D$7)/31,0)&gt;=(CONFIG!$G21+CONFIG!$H21),INDEX(Commandes!$D16:$BK16,,COLUMN(P$30)-COLUMN($C$30)+1-(CONFIG!$G21+CONFIG!$H21)),0)*CONFIG!$K21)*'Commandes - Calculs Auto'!$C14</f>
        <v>0</v>
      </c>
      <c r="Q38" s="341">
        <f>((CONFIG!$I21*Commandes!R16)+IF(ROUND((Q$30-CONFIG!$D$7)/31,0)&gt;=ROUND(CONFIG!$G21/2+CONFIG!$H21,0),INDEX(Commandes!$D16:$BK16,,COLUMN(Q$30)-COLUMN($C$30)+1-ROUND(CONFIG!$G21/2+CONFIG!$H21,0)),0)*CONFIG!$J21+IF(ROUND((Q$30-CONFIG!$D$7)/31,0)&gt;=(CONFIG!$G21+CONFIG!$H21),INDEX(Commandes!$D16:$BK16,,COLUMN(Q$30)-COLUMN($C$30)+1-(CONFIG!$G21+CONFIG!$H21)),0)*CONFIG!$K21)*'Commandes - Calculs Auto'!$C14</f>
        <v>0</v>
      </c>
      <c r="R38" s="341">
        <f>((CONFIG!$I21*Commandes!S16)+IF(ROUND((R$30-CONFIG!$D$7)/31,0)&gt;=ROUND(CONFIG!$G21/2+CONFIG!$H21,0),INDEX(Commandes!$D16:$BK16,,COLUMN(R$30)-COLUMN($C$30)+1-ROUND(CONFIG!$G21/2+CONFIG!$H21,0)),0)*CONFIG!$J21+IF(ROUND((R$30-CONFIG!$D$7)/31,0)&gt;=(CONFIG!$G21+CONFIG!$H21),INDEX(Commandes!$D16:$BK16,,COLUMN(R$30)-COLUMN($C$30)+1-(CONFIG!$G21+CONFIG!$H21)),0)*CONFIG!$K21)*'Commandes - Calculs Auto'!$C14</f>
        <v>0</v>
      </c>
      <c r="S38" s="341">
        <f>((CONFIG!$I21*Commandes!T16)+IF(ROUND((S$30-CONFIG!$D$7)/31,0)&gt;=ROUND(CONFIG!$G21/2+CONFIG!$H21,0),INDEX(Commandes!$D16:$BK16,,COLUMN(S$30)-COLUMN($C$30)+1-ROUND(CONFIG!$G21/2+CONFIG!$H21,0)),0)*CONFIG!$J21+IF(ROUND((S$30-CONFIG!$D$7)/31,0)&gt;=(CONFIG!$G21+CONFIG!$H21),INDEX(Commandes!$D16:$BK16,,COLUMN(S$30)-COLUMN($C$30)+1-(CONFIG!$G21+CONFIG!$H21)),0)*CONFIG!$K21)*'Commandes - Calculs Auto'!$C14</f>
        <v>0</v>
      </c>
      <c r="T38" s="341">
        <f>((CONFIG!$I21*Commandes!U16)+IF(ROUND((T$30-CONFIG!$D$7)/31,0)&gt;=ROUND(CONFIG!$G21/2+CONFIG!$H21,0),INDEX(Commandes!$D16:$BK16,,COLUMN(T$30)-COLUMN($C$30)+1-ROUND(CONFIG!$G21/2+CONFIG!$H21,0)),0)*CONFIG!$J21+IF(ROUND((T$30-CONFIG!$D$7)/31,0)&gt;=(CONFIG!$G21+CONFIG!$H21),INDEX(Commandes!$D16:$BK16,,COLUMN(T$30)-COLUMN($C$30)+1-(CONFIG!$G21+CONFIG!$H21)),0)*CONFIG!$K21)*'Commandes - Calculs Auto'!$C14</f>
        <v>0</v>
      </c>
      <c r="U38" s="341">
        <f>((CONFIG!$I21*Commandes!V16)+IF(ROUND((U$30-CONFIG!$D$7)/31,0)&gt;=ROUND(CONFIG!$G21/2+CONFIG!$H21,0),INDEX(Commandes!$D16:$BK16,,COLUMN(U$30)-COLUMN($C$30)+1-ROUND(CONFIG!$G21/2+CONFIG!$H21,0)),0)*CONFIG!$J21+IF(ROUND((U$30-CONFIG!$D$7)/31,0)&gt;=(CONFIG!$G21+CONFIG!$H21),INDEX(Commandes!$D16:$BK16,,COLUMN(U$30)-COLUMN($C$30)+1-(CONFIG!$G21+CONFIG!$H21)),0)*CONFIG!$K21)*'Commandes - Calculs Auto'!$C14</f>
        <v>0</v>
      </c>
      <c r="V38" s="341">
        <f>((CONFIG!$I21*Commandes!W16)+IF(ROUND((V$30-CONFIG!$D$7)/31,0)&gt;=ROUND(CONFIG!$G21/2+CONFIG!$H21,0),INDEX(Commandes!$D16:$BK16,,COLUMN(V$30)-COLUMN($C$30)+1-ROUND(CONFIG!$G21/2+CONFIG!$H21,0)),0)*CONFIG!$J21+IF(ROUND((V$30-CONFIG!$D$7)/31,0)&gt;=(CONFIG!$G21+CONFIG!$H21),INDEX(Commandes!$D16:$BK16,,COLUMN(V$30)-COLUMN($C$30)+1-(CONFIG!$G21+CONFIG!$H21)),0)*CONFIG!$K21)*'Commandes - Calculs Auto'!$C14</f>
        <v>0</v>
      </c>
      <c r="W38" s="341">
        <f>((CONFIG!$I21*Commandes!X16)+IF(ROUND((W$30-CONFIG!$D$7)/31,0)&gt;=ROUND(CONFIG!$G21/2+CONFIG!$H21,0),INDEX(Commandes!$D16:$BK16,,COLUMN(W$30)-COLUMN($C$30)+1-ROUND(CONFIG!$G21/2+CONFIG!$H21,0)),0)*CONFIG!$J21+IF(ROUND((W$30-CONFIG!$D$7)/31,0)&gt;=(CONFIG!$G21+CONFIG!$H21),INDEX(Commandes!$D16:$BK16,,COLUMN(W$30)-COLUMN($C$30)+1-(CONFIG!$G21+CONFIG!$H21)),0)*CONFIG!$K21)*'Commandes - Calculs Auto'!$C14</f>
        <v>0</v>
      </c>
      <c r="X38" s="341">
        <f>((CONFIG!$I21*Commandes!Y16)+IF(ROUND((X$30-CONFIG!$D$7)/31,0)&gt;=ROUND(CONFIG!$G21/2+CONFIG!$H21,0),INDEX(Commandes!$D16:$BK16,,COLUMN(X$30)-COLUMN($C$30)+1-ROUND(CONFIG!$G21/2+CONFIG!$H21,0)),0)*CONFIG!$J21+IF(ROUND((X$30-CONFIG!$D$7)/31,0)&gt;=(CONFIG!$G21+CONFIG!$H21),INDEX(Commandes!$D16:$BK16,,COLUMN(X$30)-COLUMN($C$30)+1-(CONFIG!$G21+CONFIG!$H21)),0)*CONFIG!$K21)*'Commandes - Calculs Auto'!$C14</f>
        <v>0</v>
      </c>
      <c r="Y38" s="341">
        <f>((CONFIG!$I21*Commandes!Z16)+IF(ROUND((Y$30-CONFIG!$D$7)/31,0)&gt;=ROUND(CONFIG!$G21/2+CONFIG!$H21,0),INDEX(Commandes!$D16:$BK16,,COLUMN(Y$30)-COLUMN($C$30)+1-ROUND(CONFIG!$G21/2+CONFIG!$H21,0)),0)*CONFIG!$J21+IF(ROUND((Y$30-CONFIG!$D$7)/31,0)&gt;=(CONFIG!$G21+CONFIG!$H21),INDEX(Commandes!$D16:$BK16,,COLUMN(Y$30)-COLUMN($C$30)+1-(CONFIG!$G21+CONFIG!$H21)),0)*CONFIG!$K21)*'Commandes - Calculs Auto'!$C14</f>
        <v>0</v>
      </c>
      <c r="Z38" s="341">
        <f>((CONFIG!$I21*Commandes!AA16)+IF(ROUND((Z$30-CONFIG!$D$7)/31,0)&gt;=ROUND(CONFIG!$G21/2+CONFIG!$H21,0),INDEX(Commandes!$D16:$BK16,,COLUMN(Z$30)-COLUMN($C$30)+1-ROUND(CONFIG!$G21/2+CONFIG!$H21,0)),0)*CONFIG!$J21+IF(ROUND((Z$30-CONFIG!$D$7)/31,0)&gt;=(CONFIG!$G21+CONFIG!$H21),INDEX(Commandes!$D16:$BK16,,COLUMN(Z$30)-COLUMN($C$30)+1-(CONFIG!$G21+CONFIG!$H21)),0)*CONFIG!$K21)*'Commandes - Calculs Auto'!$C14</f>
        <v>0</v>
      </c>
      <c r="AA38" s="341">
        <f>((CONFIG!$I21*Commandes!AB16)+IF(ROUND((AA$30-CONFIG!$D$7)/31,0)&gt;=ROUND(CONFIG!$G21/2+CONFIG!$H21,0),INDEX(Commandes!$D16:$BK16,,COLUMN(AA$30)-COLUMN($C$30)+1-ROUND(CONFIG!$G21/2+CONFIG!$H21,0)),0)*CONFIG!$J21+IF(ROUND((AA$30-CONFIG!$D$7)/31,0)&gt;=(CONFIG!$G21+CONFIG!$H21),INDEX(Commandes!$D16:$BK16,,COLUMN(AA$30)-COLUMN($C$30)+1-(CONFIG!$G21+CONFIG!$H21)),0)*CONFIG!$K21)*'Commandes - Calculs Auto'!$E14</f>
        <v>0</v>
      </c>
      <c r="AB38" s="341">
        <f>((CONFIG!$I21*Commandes!AC16)+IF(ROUND((AB$30-CONFIG!$D$7)/31,0)&gt;=ROUND(CONFIG!$G21/2+CONFIG!$H21,0),INDEX(Commandes!$D16:$BK16,,COLUMN(AB$30)-COLUMN($C$30)+1-ROUND(CONFIG!$G21/2+CONFIG!$H21,0)),0)*CONFIG!$J21+IF(ROUND((AB$30-CONFIG!$D$7)/31,0)&gt;=(CONFIG!$G21+CONFIG!$H21),INDEX(Commandes!$D16:$BK16,,COLUMN(AB$30)-COLUMN($C$30)+1-(CONFIG!$G21+CONFIG!$H21)),0)*CONFIG!$K21)*'Commandes - Calculs Auto'!$E14</f>
        <v>0</v>
      </c>
      <c r="AC38" s="341">
        <f>((CONFIG!$I21*Commandes!AD16)+IF(ROUND((AC$30-CONFIG!$D$7)/31,0)&gt;=ROUND(CONFIG!$G21/2+CONFIG!$H21,0),INDEX(Commandes!$D16:$BK16,,COLUMN(AC$30)-COLUMN($C$30)+1-ROUND(CONFIG!$G21/2+CONFIG!$H21,0)),0)*CONFIG!$J21+IF(ROUND((AC$30-CONFIG!$D$7)/31,0)&gt;=(CONFIG!$G21+CONFIG!$H21),INDEX(Commandes!$D16:$BK16,,COLUMN(AC$30)-COLUMN($C$30)+1-(CONFIG!$G21+CONFIG!$H21)),0)*CONFIG!$K21)*'Commandes - Calculs Auto'!$E14</f>
        <v>0</v>
      </c>
      <c r="AD38" s="341">
        <f>((CONFIG!$I21*Commandes!AE16)+IF(ROUND((AD$30-CONFIG!$D$7)/31,0)&gt;=ROUND(CONFIG!$G21/2+CONFIG!$H21,0),INDEX(Commandes!$D16:$BK16,,COLUMN(AD$30)-COLUMN($C$30)+1-ROUND(CONFIG!$G21/2+CONFIG!$H21,0)),0)*CONFIG!$J21+IF(ROUND((AD$30-CONFIG!$D$7)/31,0)&gt;=(CONFIG!$G21+CONFIG!$H21),INDEX(Commandes!$D16:$BK16,,COLUMN(AD$30)-COLUMN($C$30)+1-(CONFIG!$G21+CONFIG!$H21)),0)*CONFIG!$K21)*'Commandes - Calculs Auto'!$E14</f>
        <v>0</v>
      </c>
      <c r="AE38" s="341">
        <f>((CONFIG!$I21*Commandes!AF16)+IF(ROUND((AE$30-CONFIG!$D$7)/31,0)&gt;=ROUND(CONFIG!$G21/2+CONFIG!$H21,0),INDEX(Commandes!$D16:$BK16,,COLUMN(AE$30)-COLUMN($C$30)+1-ROUND(CONFIG!$G21/2+CONFIG!$H21,0)),0)*CONFIG!$J21+IF(ROUND((AE$30-CONFIG!$D$7)/31,0)&gt;=(CONFIG!$G21+CONFIG!$H21),INDEX(Commandes!$D16:$BK16,,COLUMN(AE$30)-COLUMN($C$30)+1-(CONFIG!$G21+CONFIG!$H21)),0)*CONFIG!$K21)*'Commandes - Calculs Auto'!$E14</f>
        <v>0</v>
      </c>
      <c r="AF38" s="341">
        <f>((CONFIG!$I21*Commandes!AG16)+IF(ROUND((AF$30-CONFIG!$D$7)/31,0)&gt;=ROUND(CONFIG!$G21/2+CONFIG!$H21,0),INDEX(Commandes!$D16:$BK16,,COLUMN(AF$30)-COLUMN($C$30)+1-ROUND(CONFIG!$G21/2+CONFIG!$H21,0)),0)*CONFIG!$J21+IF(ROUND((AF$30-CONFIG!$D$7)/31,0)&gt;=(CONFIG!$G21+CONFIG!$H21),INDEX(Commandes!$D16:$BK16,,COLUMN(AF$30)-COLUMN($C$30)+1-(CONFIG!$G21+CONFIG!$H21)),0)*CONFIG!$K21)*'Commandes - Calculs Auto'!$E14</f>
        <v>0</v>
      </c>
      <c r="AG38" s="341">
        <f>((CONFIG!$I21*Commandes!AH16)+IF(ROUND((AG$30-CONFIG!$D$7)/31,0)&gt;=ROUND(CONFIG!$G21/2+CONFIG!$H21,0),INDEX(Commandes!$D16:$BK16,,COLUMN(AG$30)-COLUMN($C$30)+1-ROUND(CONFIG!$G21/2+CONFIG!$H21,0)),0)*CONFIG!$J21+IF(ROUND((AG$30-CONFIG!$D$7)/31,0)&gt;=(CONFIG!$G21+CONFIG!$H21),INDEX(Commandes!$D16:$BK16,,COLUMN(AG$30)-COLUMN($C$30)+1-(CONFIG!$G21+CONFIG!$H21)),0)*CONFIG!$K21)*'Commandes - Calculs Auto'!$E14</f>
        <v>0</v>
      </c>
      <c r="AH38" s="341">
        <f>((CONFIG!$I21*Commandes!AI16)+IF(ROUND((AH$30-CONFIG!$D$7)/31,0)&gt;=ROUND(CONFIG!$G21/2+CONFIG!$H21,0),INDEX(Commandes!$D16:$BK16,,COLUMN(AH$30)-COLUMN($C$30)+1-ROUND(CONFIG!$G21/2+CONFIG!$H21,0)),0)*CONFIG!$J21+IF(ROUND((AH$30-CONFIG!$D$7)/31,0)&gt;=(CONFIG!$G21+CONFIG!$H21),INDEX(Commandes!$D16:$BK16,,COLUMN(AH$30)-COLUMN($C$30)+1-(CONFIG!$G21+CONFIG!$H21)),0)*CONFIG!$K21)*'Commandes - Calculs Auto'!$E14</f>
        <v>0</v>
      </c>
      <c r="AI38" s="341">
        <f>((CONFIG!$I21*Commandes!AJ16)+IF(ROUND((AI$30-CONFIG!$D$7)/31,0)&gt;=ROUND(CONFIG!$G21/2+CONFIG!$H21,0),INDEX(Commandes!$D16:$BK16,,COLUMN(AI$30)-COLUMN($C$30)+1-ROUND(CONFIG!$G21/2+CONFIG!$H21,0)),0)*CONFIG!$J21+IF(ROUND((AI$30-CONFIG!$D$7)/31,0)&gt;=(CONFIG!$G21+CONFIG!$H21),INDEX(Commandes!$D16:$BK16,,COLUMN(AI$30)-COLUMN($C$30)+1-(CONFIG!$G21+CONFIG!$H21)),0)*CONFIG!$K21)*'Commandes - Calculs Auto'!$E14</f>
        <v>0</v>
      </c>
      <c r="AJ38" s="341">
        <f>((CONFIG!$I21*Commandes!AK16)+IF(ROUND((AJ$30-CONFIG!$D$7)/31,0)&gt;=ROUND(CONFIG!$G21/2+CONFIG!$H21,0),INDEX(Commandes!$D16:$BK16,,COLUMN(AJ$30)-COLUMN($C$30)+1-ROUND(CONFIG!$G21/2+CONFIG!$H21,0)),0)*CONFIG!$J21+IF(ROUND((AJ$30-CONFIG!$D$7)/31,0)&gt;=(CONFIG!$G21+CONFIG!$H21),INDEX(Commandes!$D16:$BK16,,COLUMN(AJ$30)-COLUMN($C$30)+1-(CONFIG!$G21+CONFIG!$H21)),0)*CONFIG!$K21)*'Commandes - Calculs Auto'!$E14</f>
        <v>0</v>
      </c>
      <c r="AK38" s="341">
        <f>((CONFIG!$I21*Commandes!AL16)+IF(ROUND((AK$30-CONFIG!$D$7)/31,0)&gt;=ROUND(CONFIG!$G21/2+CONFIG!$H21,0),INDEX(Commandes!$D16:$BK16,,COLUMN(AK$30)-COLUMN($C$30)+1-ROUND(CONFIG!$G21/2+CONFIG!$H21,0)),0)*CONFIG!$J21+IF(ROUND((AK$30-CONFIG!$D$7)/31,0)&gt;=(CONFIG!$G21+CONFIG!$H21),INDEX(Commandes!$D16:$BK16,,COLUMN(AK$30)-COLUMN($C$30)+1-(CONFIG!$G21+CONFIG!$H21)),0)*CONFIG!$K21)*'Commandes - Calculs Auto'!$E14</f>
        <v>0</v>
      </c>
      <c r="AL38" s="341">
        <f>((CONFIG!$I21*Commandes!AM16)+IF(ROUND((AL$30-CONFIG!$D$7)/31,0)&gt;=ROUND(CONFIG!$G21/2+CONFIG!$H21,0),INDEX(Commandes!$D16:$BK16,,COLUMN(AL$30)-COLUMN($C$30)+1-ROUND(CONFIG!$G21/2+CONFIG!$H21,0)),0)*CONFIG!$J21+IF(ROUND((AL$30-CONFIG!$D$7)/31,0)&gt;=(CONFIG!$G21+CONFIG!$H21),INDEX(Commandes!$D16:$BK16,,COLUMN(AL$30)-COLUMN($C$30)+1-(CONFIG!$G21+CONFIG!$H21)),0)*CONFIG!$K21)*'Commandes - Calculs Auto'!$E14</f>
        <v>0</v>
      </c>
      <c r="AM38" s="341">
        <f>((CONFIG!$I21*Commandes!AN16)+IF(ROUND((AM$30-CONFIG!$D$7)/31,0)&gt;=ROUND(CONFIG!$G21/2+CONFIG!$H21,0),INDEX(Commandes!$D16:$BK16,,COLUMN(AM$30)-COLUMN($C$30)+1-ROUND(CONFIG!$G21/2+CONFIG!$H21,0)),0)*CONFIG!$J21+IF(ROUND((AM$30-CONFIG!$D$7)/31,0)&gt;=(CONFIG!$G21+CONFIG!$H21),INDEX(Commandes!$D16:$BK16,,COLUMN(AM$30)-COLUMN($C$30)+1-(CONFIG!$G21+CONFIG!$H21)),0)*CONFIG!$K21)*'Commandes - Calculs Auto'!$G14</f>
        <v>0</v>
      </c>
      <c r="AN38" s="341">
        <f>((CONFIG!$I21*Commandes!AO16)+IF(ROUND((AN$30-CONFIG!$D$7)/31,0)&gt;=ROUND(CONFIG!$G21/2+CONFIG!$H21,0),INDEX(Commandes!$D16:$BK16,,COLUMN(AN$30)-COLUMN($C$30)+1-ROUND(CONFIG!$G21/2+CONFIG!$H21,0)),0)*CONFIG!$J21+IF(ROUND((AN$30-CONFIG!$D$7)/31,0)&gt;=(CONFIG!$G21+CONFIG!$H21),INDEX(Commandes!$D16:$BK16,,COLUMN(AN$30)-COLUMN($C$30)+1-(CONFIG!$G21+CONFIG!$H21)),0)*CONFIG!$K21)*'Commandes - Calculs Auto'!$G14</f>
        <v>0</v>
      </c>
      <c r="AO38" s="341">
        <f>((CONFIG!$I21*Commandes!AP16)+IF(ROUND((AO$30-CONFIG!$D$7)/31,0)&gt;=ROUND(CONFIG!$G21/2+CONFIG!$H21,0),INDEX(Commandes!$D16:$BK16,,COLUMN(AO$30)-COLUMN($C$30)+1-ROUND(CONFIG!$G21/2+CONFIG!$H21,0)),0)*CONFIG!$J21+IF(ROUND((AO$30-CONFIG!$D$7)/31,0)&gt;=(CONFIG!$G21+CONFIG!$H21),INDEX(Commandes!$D16:$BK16,,COLUMN(AO$30)-COLUMN($C$30)+1-(CONFIG!$G21+CONFIG!$H21)),0)*CONFIG!$K21)*'Commandes - Calculs Auto'!$G14</f>
        <v>0</v>
      </c>
      <c r="AP38" s="341">
        <f>((CONFIG!$I21*Commandes!AQ16)+IF(ROUND((AP$30-CONFIG!$D$7)/31,0)&gt;=ROUND(CONFIG!$G21/2+CONFIG!$H21,0),INDEX(Commandes!$D16:$BK16,,COLUMN(AP$30)-COLUMN($C$30)+1-ROUND(CONFIG!$G21/2+CONFIG!$H21,0)),0)*CONFIG!$J21+IF(ROUND((AP$30-CONFIG!$D$7)/31,0)&gt;=(CONFIG!$G21+CONFIG!$H21),INDEX(Commandes!$D16:$BK16,,COLUMN(AP$30)-COLUMN($C$30)+1-(CONFIG!$G21+CONFIG!$H21)),0)*CONFIG!$K21)*'Commandes - Calculs Auto'!$G14</f>
        <v>0</v>
      </c>
      <c r="AQ38" s="341">
        <f>((CONFIG!$I21*Commandes!AR16)+IF(ROUND((AQ$30-CONFIG!$D$7)/31,0)&gt;=ROUND(CONFIG!$G21/2+CONFIG!$H21,0),INDEX(Commandes!$D16:$BK16,,COLUMN(AQ$30)-COLUMN($C$30)+1-ROUND(CONFIG!$G21/2+CONFIG!$H21,0)),0)*CONFIG!$J21+IF(ROUND((AQ$30-CONFIG!$D$7)/31,0)&gt;=(CONFIG!$G21+CONFIG!$H21),INDEX(Commandes!$D16:$BK16,,COLUMN(AQ$30)-COLUMN($C$30)+1-(CONFIG!$G21+CONFIG!$H21)),0)*CONFIG!$K21)*'Commandes - Calculs Auto'!$G14</f>
        <v>0</v>
      </c>
      <c r="AR38" s="341">
        <f>((CONFIG!$I21*Commandes!AS16)+IF(ROUND((AR$30-CONFIG!$D$7)/31,0)&gt;=ROUND(CONFIG!$G21/2+CONFIG!$H21,0),INDEX(Commandes!$D16:$BK16,,COLUMN(AR$30)-COLUMN($C$30)+1-ROUND(CONFIG!$G21/2+CONFIG!$H21,0)),0)*CONFIG!$J21+IF(ROUND((AR$30-CONFIG!$D$7)/31,0)&gt;=(CONFIG!$G21+CONFIG!$H21),INDEX(Commandes!$D16:$BK16,,COLUMN(AR$30)-COLUMN($C$30)+1-(CONFIG!$G21+CONFIG!$H21)),0)*CONFIG!$K21)*'Commandes - Calculs Auto'!$G14</f>
        <v>0</v>
      </c>
      <c r="AS38" s="341">
        <f>((CONFIG!$I21*Commandes!AT16)+IF(ROUND((AS$30-CONFIG!$D$7)/31,0)&gt;=ROUND(CONFIG!$G21/2+CONFIG!$H21,0),INDEX(Commandes!$D16:$BK16,,COLUMN(AS$30)-COLUMN($C$30)+1-ROUND(CONFIG!$G21/2+CONFIG!$H21,0)),0)*CONFIG!$J21+IF(ROUND((AS$30-CONFIG!$D$7)/31,0)&gt;=(CONFIG!$G21+CONFIG!$H21),INDEX(Commandes!$D16:$BK16,,COLUMN(AS$30)-COLUMN($C$30)+1-(CONFIG!$G21+CONFIG!$H21)),0)*CONFIG!$K21)*'Commandes - Calculs Auto'!$G14</f>
        <v>0</v>
      </c>
      <c r="AT38" s="341">
        <f>((CONFIG!$I21*Commandes!AU16)+IF(ROUND((AT$30-CONFIG!$D$7)/31,0)&gt;=ROUND(CONFIG!$G21/2+CONFIG!$H21,0),INDEX(Commandes!$D16:$BK16,,COLUMN(AT$30)-COLUMN($C$30)+1-ROUND(CONFIG!$G21/2+CONFIG!$H21,0)),0)*CONFIG!$J21+IF(ROUND((AT$30-CONFIG!$D$7)/31,0)&gt;=(CONFIG!$G21+CONFIG!$H21),INDEX(Commandes!$D16:$BK16,,COLUMN(AT$30)-COLUMN($C$30)+1-(CONFIG!$G21+CONFIG!$H21)),0)*CONFIG!$K21)*'Commandes - Calculs Auto'!$G14</f>
        <v>0</v>
      </c>
      <c r="AU38" s="341">
        <f>((CONFIG!$I21*Commandes!AV16)+IF(ROUND((AU$30-CONFIG!$D$7)/31,0)&gt;=ROUND(CONFIG!$G21/2+CONFIG!$H21,0),INDEX(Commandes!$D16:$BK16,,COLUMN(AU$30)-COLUMN($C$30)+1-ROUND(CONFIG!$G21/2+CONFIG!$H21,0)),0)*CONFIG!$J21+IF(ROUND((AU$30-CONFIG!$D$7)/31,0)&gt;=(CONFIG!$G21+CONFIG!$H21),INDEX(Commandes!$D16:$BK16,,COLUMN(AU$30)-COLUMN($C$30)+1-(CONFIG!$G21+CONFIG!$H21)),0)*CONFIG!$K21)*'Commandes - Calculs Auto'!$G14</f>
        <v>0</v>
      </c>
      <c r="AV38" s="341">
        <f>((CONFIG!$I21*Commandes!AW16)+IF(ROUND((AV$30-CONFIG!$D$7)/31,0)&gt;=ROUND(CONFIG!$G21/2+CONFIG!$H21,0),INDEX(Commandes!$D16:$BK16,,COLUMN(AV$30)-COLUMN($C$30)+1-ROUND(CONFIG!$G21/2+CONFIG!$H21,0)),0)*CONFIG!$J21+IF(ROUND((AV$30-CONFIG!$D$7)/31,0)&gt;=(CONFIG!$G21+CONFIG!$H21),INDEX(Commandes!$D16:$BK16,,COLUMN(AV$30)-COLUMN($C$30)+1-(CONFIG!$G21+CONFIG!$H21)),0)*CONFIG!$K21)*'Commandes - Calculs Auto'!$G14</f>
        <v>0</v>
      </c>
      <c r="AW38" s="341">
        <f>((CONFIG!$I21*Commandes!AX16)+IF(ROUND((AW$30-CONFIG!$D$7)/31,0)&gt;=ROUND(CONFIG!$G21/2+CONFIG!$H21,0),INDEX(Commandes!$D16:$BK16,,COLUMN(AW$30)-COLUMN($C$30)+1-ROUND(CONFIG!$G21/2+CONFIG!$H21,0)),0)*CONFIG!$J21+IF(ROUND((AW$30-CONFIG!$D$7)/31,0)&gt;=(CONFIG!$G21+CONFIG!$H21),INDEX(Commandes!$D16:$BK16,,COLUMN(AW$30)-COLUMN($C$30)+1-(CONFIG!$G21+CONFIG!$H21)),0)*CONFIG!$K21)*'Commandes - Calculs Auto'!$G14</f>
        <v>0</v>
      </c>
      <c r="AX38" s="341">
        <f>((CONFIG!$I21*Commandes!AY16)+IF(ROUND((AX$30-CONFIG!$D$7)/31,0)&gt;=ROUND(CONFIG!$G21/2+CONFIG!$H21,0),INDEX(Commandes!$D16:$BK16,,COLUMN(AX$30)-COLUMN($C$30)+1-ROUND(CONFIG!$G21/2+CONFIG!$H21,0)),0)*CONFIG!$J21+IF(ROUND((AX$30-CONFIG!$D$7)/31,0)&gt;=(CONFIG!$G21+CONFIG!$H21),INDEX(Commandes!$D16:$BK16,,COLUMN(AX$30)-COLUMN($C$30)+1-(CONFIG!$G21+CONFIG!$H21)),0)*CONFIG!$K21)*'Commandes - Calculs Auto'!$G14</f>
        <v>0</v>
      </c>
      <c r="AY38" s="341">
        <f>((CONFIG!$I21*Commandes!AZ16)+IF(ROUND((AY$30-CONFIG!$D$7)/31,0)&gt;=ROUND(CONFIG!$G21/2+CONFIG!$H21,0),INDEX(Commandes!$D16:$BK16,,COLUMN(AY$30)-COLUMN($C$30)+1-ROUND(CONFIG!$G21/2+CONFIG!$H21,0)),0)*CONFIG!$J21+IF(ROUND((AY$30-CONFIG!$D$7)/31,0)&gt;=(CONFIG!$G21+CONFIG!$H21),INDEX(Commandes!$D16:$BK16,,COLUMN(AY$30)-COLUMN($C$30)+1-(CONFIG!$G21+CONFIG!$H21)),0)*CONFIG!$K21)*'Commandes - Calculs Auto'!$I14</f>
        <v>0</v>
      </c>
      <c r="AZ38" s="341">
        <f>((CONFIG!$I21*Commandes!BA16)+IF(ROUND((AZ$30-CONFIG!$D$7)/31,0)&gt;=ROUND(CONFIG!$G21/2+CONFIG!$H21,0),INDEX(Commandes!$D16:$BK16,,COLUMN(AZ$30)-COLUMN($C$30)+1-ROUND(CONFIG!$G21/2+CONFIG!$H21,0)),0)*CONFIG!$J21+IF(ROUND((AZ$30-CONFIG!$D$7)/31,0)&gt;=(CONFIG!$G21+CONFIG!$H21),INDEX(Commandes!$D16:$BK16,,COLUMN(AZ$30)-COLUMN($C$30)+1-(CONFIG!$G21+CONFIG!$H21)),0)*CONFIG!$K21)*'Commandes - Calculs Auto'!$I14</f>
        <v>0</v>
      </c>
      <c r="BA38" s="341">
        <f>((CONFIG!$I21*Commandes!BB16)+IF(ROUND((BA$30-CONFIG!$D$7)/31,0)&gt;=ROUND(CONFIG!$G21/2+CONFIG!$H21,0),INDEX(Commandes!$D16:$BK16,,COLUMN(BA$30)-COLUMN($C$30)+1-ROUND(CONFIG!$G21/2+CONFIG!$H21,0)),0)*CONFIG!$J21+IF(ROUND((BA$30-CONFIG!$D$7)/31,0)&gt;=(CONFIG!$G21+CONFIG!$H21),INDEX(Commandes!$D16:$BK16,,COLUMN(BA$30)-COLUMN($C$30)+1-(CONFIG!$G21+CONFIG!$H21)),0)*CONFIG!$K21)*'Commandes - Calculs Auto'!$I14</f>
        <v>0</v>
      </c>
      <c r="BB38" s="341">
        <f>((CONFIG!$I21*Commandes!BC16)+IF(ROUND((BB$30-CONFIG!$D$7)/31,0)&gt;=ROUND(CONFIG!$G21/2+CONFIG!$H21,0),INDEX(Commandes!$D16:$BK16,,COLUMN(BB$30)-COLUMN($C$30)+1-ROUND(CONFIG!$G21/2+CONFIG!$H21,0)),0)*CONFIG!$J21+IF(ROUND((BB$30-CONFIG!$D$7)/31,0)&gt;=(CONFIG!$G21+CONFIG!$H21),INDEX(Commandes!$D16:$BK16,,COLUMN(BB$30)-COLUMN($C$30)+1-(CONFIG!$G21+CONFIG!$H21)),0)*CONFIG!$K21)*'Commandes - Calculs Auto'!$I14</f>
        <v>0</v>
      </c>
      <c r="BC38" s="341">
        <f>((CONFIG!$I21*Commandes!BD16)+IF(ROUND((BC$30-CONFIG!$D$7)/31,0)&gt;=ROUND(CONFIG!$G21/2+CONFIG!$H21,0),INDEX(Commandes!$D16:$BK16,,COLUMN(BC$30)-COLUMN($C$30)+1-ROUND(CONFIG!$G21/2+CONFIG!$H21,0)),0)*CONFIG!$J21+IF(ROUND((BC$30-CONFIG!$D$7)/31,0)&gt;=(CONFIG!$G21+CONFIG!$H21),INDEX(Commandes!$D16:$BK16,,COLUMN(BC$30)-COLUMN($C$30)+1-(CONFIG!$G21+CONFIG!$H21)),0)*CONFIG!$K21)*'Commandes - Calculs Auto'!$I14</f>
        <v>0</v>
      </c>
      <c r="BD38" s="341">
        <f>((CONFIG!$I21*Commandes!BE16)+IF(ROUND((BD$30-CONFIG!$D$7)/31,0)&gt;=ROUND(CONFIG!$G21/2+CONFIG!$H21,0),INDEX(Commandes!$D16:$BK16,,COLUMN(BD$30)-COLUMN($C$30)+1-ROUND(CONFIG!$G21/2+CONFIG!$H21,0)),0)*CONFIG!$J21+IF(ROUND((BD$30-CONFIG!$D$7)/31,0)&gt;=(CONFIG!$G21+CONFIG!$H21),INDEX(Commandes!$D16:$BK16,,COLUMN(BD$30)-COLUMN($C$30)+1-(CONFIG!$G21+CONFIG!$H21)),0)*CONFIG!$K21)*'Commandes - Calculs Auto'!$I14</f>
        <v>0</v>
      </c>
      <c r="BE38" s="341">
        <f>((CONFIG!$I21*Commandes!BF16)+IF(ROUND((BE$30-CONFIG!$D$7)/31,0)&gt;=ROUND(CONFIG!$G21/2+CONFIG!$H21,0),INDEX(Commandes!$D16:$BK16,,COLUMN(BE$30)-COLUMN($C$30)+1-ROUND(CONFIG!$G21/2+CONFIG!$H21,0)),0)*CONFIG!$J21+IF(ROUND((BE$30-CONFIG!$D$7)/31,0)&gt;=(CONFIG!$G21+CONFIG!$H21),INDEX(Commandes!$D16:$BK16,,COLUMN(BE$30)-COLUMN($C$30)+1-(CONFIG!$G21+CONFIG!$H21)),0)*CONFIG!$K21)*'Commandes - Calculs Auto'!$I14</f>
        <v>0</v>
      </c>
      <c r="BF38" s="341">
        <f>((CONFIG!$I21*Commandes!BG16)+IF(ROUND((BF$30-CONFIG!$D$7)/31,0)&gt;=ROUND(CONFIG!$G21/2+CONFIG!$H21,0),INDEX(Commandes!$D16:$BK16,,COLUMN(BF$30)-COLUMN($C$30)+1-ROUND(CONFIG!$G21/2+CONFIG!$H21,0)),0)*CONFIG!$J21+IF(ROUND((BF$30-CONFIG!$D$7)/31,0)&gt;=(CONFIG!$G21+CONFIG!$H21),INDEX(Commandes!$D16:$BK16,,COLUMN(BF$30)-COLUMN($C$30)+1-(CONFIG!$G21+CONFIG!$H21)),0)*CONFIG!$K21)*'Commandes - Calculs Auto'!$I14</f>
        <v>0</v>
      </c>
      <c r="BG38" s="341">
        <f>((CONFIG!$I21*Commandes!BH16)+IF(ROUND((BG$30-CONFIG!$D$7)/31,0)&gt;=ROUND(CONFIG!$G21/2+CONFIG!$H21,0),INDEX(Commandes!$D16:$BK16,,COLUMN(BG$30)-COLUMN($C$30)+1-ROUND(CONFIG!$G21/2+CONFIG!$H21,0)),0)*CONFIG!$J21+IF(ROUND((BG$30-CONFIG!$D$7)/31,0)&gt;=(CONFIG!$G21+CONFIG!$H21),INDEX(Commandes!$D16:$BK16,,COLUMN(BG$30)-COLUMN($C$30)+1-(CONFIG!$G21+CONFIG!$H21)),0)*CONFIG!$K21)*'Commandes - Calculs Auto'!$I14</f>
        <v>0</v>
      </c>
      <c r="BH38" s="341">
        <f>((CONFIG!$I21*Commandes!BI16)+IF(ROUND((BH$30-CONFIG!$D$7)/31,0)&gt;=ROUND(CONFIG!$G21/2+CONFIG!$H21,0),INDEX(Commandes!$D16:$BK16,,COLUMN(BH$30)-COLUMN($C$30)+1-ROUND(CONFIG!$G21/2+CONFIG!$H21,0)),0)*CONFIG!$J21+IF(ROUND((BH$30-CONFIG!$D$7)/31,0)&gt;=(CONFIG!$G21+CONFIG!$H21),INDEX(Commandes!$D16:$BK16,,COLUMN(BH$30)-COLUMN($C$30)+1-(CONFIG!$G21+CONFIG!$H21)),0)*CONFIG!$K21)*'Commandes - Calculs Auto'!$I14</f>
        <v>0</v>
      </c>
      <c r="BI38" s="341">
        <f>((CONFIG!$I21*Commandes!BJ16)+IF(ROUND((BI$30-CONFIG!$D$7)/31,0)&gt;=ROUND(CONFIG!$G21/2+CONFIG!$H21,0),INDEX(Commandes!$D16:$BK16,,COLUMN(BI$30)-COLUMN($C$30)+1-ROUND(CONFIG!$G21/2+CONFIG!$H21,0)),0)*CONFIG!$J21+IF(ROUND((BI$30-CONFIG!$D$7)/31,0)&gt;=(CONFIG!$G21+CONFIG!$H21),INDEX(Commandes!$D16:$BK16,,COLUMN(BI$30)-COLUMN($C$30)+1-(CONFIG!$G21+CONFIG!$H21)),0)*CONFIG!$K21)*'Commandes - Calculs Auto'!$I14</f>
        <v>0</v>
      </c>
      <c r="BJ38" s="341">
        <f>((CONFIG!$I21*Commandes!BK16)+IF(ROUND((BJ$30-CONFIG!$D$7)/31,0)&gt;=ROUND(CONFIG!$G21/2+CONFIG!$H21,0),INDEX(Commandes!$D16:$BK16,,COLUMN(BJ$30)-COLUMN($C$30)+1-ROUND(CONFIG!$G21/2+CONFIG!$H21,0)),0)*CONFIG!$J21+IF(ROUND((BJ$30-CONFIG!$D$7)/31,0)&gt;=(CONFIG!$G21+CONFIG!$H21),INDEX(Commandes!$D16:$BK16,,COLUMN(BJ$30)-COLUMN($C$30)+1-(CONFIG!$G21+CONFIG!$H21)),0)*CONFIG!$K21)*'Commandes - Calculs Auto'!$I14</f>
        <v>0</v>
      </c>
    </row>
    <row r="40" spans="2:62">
      <c r="B40" s="78" t="s">
        <v>21</v>
      </c>
      <c r="C40" s="20">
        <f t="shared" ref="C40:AH40" si="2">SUM(C31:C38)</f>
        <v>0</v>
      </c>
      <c r="D40" s="20">
        <f t="shared" si="2"/>
        <v>0</v>
      </c>
      <c r="E40" s="20">
        <f t="shared" si="2"/>
        <v>0</v>
      </c>
      <c r="F40" s="20">
        <f t="shared" si="2"/>
        <v>0</v>
      </c>
      <c r="G40" s="20">
        <f t="shared" si="2"/>
        <v>0</v>
      </c>
      <c r="H40" s="20">
        <f t="shared" si="2"/>
        <v>0</v>
      </c>
      <c r="I40" s="20">
        <f t="shared" si="2"/>
        <v>0</v>
      </c>
      <c r="J40" s="20">
        <f t="shared" si="2"/>
        <v>0</v>
      </c>
      <c r="K40" s="20">
        <f t="shared" si="2"/>
        <v>0</v>
      </c>
      <c r="L40" s="20">
        <f t="shared" si="2"/>
        <v>0</v>
      </c>
      <c r="M40" s="20">
        <f t="shared" si="2"/>
        <v>0</v>
      </c>
      <c r="N40" s="20">
        <f t="shared" si="2"/>
        <v>0</v>
      </c>
      <c r="O40" s="20">
        <f t="shared" si="2"/>
        <v>0</v>
      </c>
      <c r="P40" s="20">
        <f t="shared" si="2"/>
        <v>0</v>
      </c>
      <c r="Q40" s="20">
        <f t="shared" si="2"/>
        <v>0</v>
      </c>
      <c r="R40" s="20">
        <f t="shared" si="2"/>
        <v>0</v>
      </c>
      <c r="S40" s="20">
        <f t="shared" si="2"/>
        <v>0</v>
      </c>
      <c r="T40" s="20">
        <f t="shared" si="2"/>
        <v>0</v>
      </c>
      <c r="U40" s="20">
        <f t="shared" si="2"/>
        <v>0</v>
      </c>
      <c r="V40" s="20">
        <f t="shared" si="2"/>
        <v>0</v>
      </c>
      <c r="W40" s="20">
        <f t="shared" si="2"/>
        <v>0</v>
      </c>
      <c r="X40" s="20">
        <f t="shared" si="2"/>
        <v>0</v>
      </c>
      <c r="Y40" s="20">
        <f t="shared" si="2"/>
        <v>0</v>
      </c>
      <c r="Z40" s="20">
        <f t="shared" si="2"/>
        <v>0</v>
      </c>
      <c r="AA40" s="20">
        <f t="shared" si="2"/>
        <v>0</v>
      </c>
      <c r="AB40" s="20">
        <f t="shared" si="2"/>
        <v>0</v>
      </c>
      <c r="AC40" s="20">
        <f t="shared" si="2"/>
        <v>0</v>
      </c>
      <c r="AD40" s="20">
        <f t="shared" si="2"/>
        <v>0</v>
      </c>
      <c r="AE40" s="20">
        <f t="shared" si="2"/>
        <v>0</v>
      </c>
      <c r="AF40" s="20">
        <f t="shared" si="2"/>
        <v>0</v>
      </c>
      <c r="AG40" s="20">
        <f t="shared" si="2"/>
        <v>0</v>
      </c>
      <c r="AH40" s="20">
        <f t="shared" si="2"/>
        <v>0</v>
      </c>
      <c r="AI40" s="20">
        <f t="shared" ref="AI40:BJ40" si="3">SUM(AI31:AI38)</f>
        <v>0</v>
      </c>
      <c r="AJ40" s="20">
        <f t="shared" si="3"/>
        <v>0</v>
      </c>
      <c r="AK40" s="20">
        <f t="shared" si="3"/>
        <v>0</v>
      </c>
      <c r="AL40" s="20">
        <f t="shared" si="3"/>
        <v>0</v>
      </c>
      <c r="AM40" s="20">
        <f t="shared" si="3"/>
        <v>0</v>
      </c>
      <c r="AN40" s="20">
        <f t="shared" si="3"/>
        <v>0</v>
      </c>
      <c r="AO40" s="20">
        <f t="shared" si="3"/>
        <v>0</v>
      </c>
      <c r="AP40" s="20">
        <f t="shared" si="3"/>
        <v>0</v>
      </c>
      <c r="AQ40" s="20">
        <f t="shared" si="3"/>
        <v>0</v>
      </c>
      <c r="AR40" s="20">
        <f t="shared" si="3"/>
        <v>0</v>
      </c>
      <c r="AS40" s="20">
        <f t="shared" si="3"/>
        <v>0</v>
      </c>
      <c r="AT40" s="20">
        <f t="shared" si="3"/>
        <v>0</v>
      </c>
      <c r="AU40" s="20">
        <f t="shared" si="3"/>
        <v>0</v>
      </c>
      <c r="AV40" s="20">
        <f t="shared" si="3"/>
        <v>0</v>
      </c>
      <c r="AW40" s="20">
        <f t="shared" si="3"/>
        <v>0</v>
      </c>
      <c r="AX40" s="20">
        <f t="shared" si="3"/>
        <v>0</v>
      </c>
      <c r="AY40" s="20">
        <f t="shared" si="3"/>
        <v>0</v>
      </c>
      <c r="AZ40" s="20">
        <f t="shared" si="3"/>
        <v>0</v>
      </c>
      <c r="BA40" s="20">
        <f t="shared" si="3"/>
        <v>0</v>
      </c>
      <c r="BB40" s="20">
        <f t="shared" si="3"/>
        <v>0</v>
      </c>
      <c r="BC40" s="20">
        <f t="shared" si="3"/>
        <v>0</v>
      </c>
      <c r="BD40" s="20">
        <f t="shared" si="3"/>
        <v>0</v>
      </c>
      <c r="BE40" s="20">
        <f t="shared" si="3"/>
        <v>0</v>
      </c>
      <c r="BF40" s="20">
        <f t="shared" si="3"/>
        <v>0</v>
      </c>
      <c r="BG40" s="20">
        <f t="shared" si="3"/>
        <v>0</v>
      </c>
      <c r="BH40" s="20">
        <f t="shared" si="3"/>
        <v>0</v>
      </c>
      <c r="BI40" s="20">
        <f t="shared" si="3"/>
        <v>0</v>
      </c>
      <c r="BJ40" s="20">
        <f t="shared" si="3"/>
        <v>0</v>
      </c>
    </row>
    <row r="41" spans="2:62">
      <c r="B41" s="77" t="s">
        <v>49</v>
      </c>
      <c r="C41" s="20">
        <f>C40</f>
        <v>0</v>
      </c>
      <c r="D41" s="20">
        <f t="shared" ref="D41:N41" si="4">C41+D40</f>
        <v>0</v>
      </c>
      <c r="E41" s="20">
        <f t="shared" si="4"/>
        <v>0</v>
      </c>
      <c r="F41" s="20">
        <f t="shared" si="4"/>
        <v>0</v>
      </c>
      <c r="G41" s="20">
        <f t="shared" si="4"/>
        <v>0</v>
      </c>
      <c r="H41" s="20">
        <f t="shared" si="4"/>
        <v>0</v>
      </c>
      <c r="I41" s="20">
        <f t="shared" si="4"/>
        <v>0</v>
      </c>
      <c r="J41" s="20">
        <f t="shared" si="4"/>
        <v>0</v>
      </c>
      <c r="K41" s="20">
        <f t="shared" si="4"/>
        <v>0</v>
      </c>
      <c r="L41" s="20">
        <f t="shared" si="4"/>
        <v>0</v>
      </c>
      <c r="M41" s="20">
        <f t="shared" si="4"/>
        <v>0</v>
      </c>
      <c r="N41" s="21">
        <f t="shared" si="4"/>
        <v>0</v>
      </c>
      <c r="O41" s="20">
        <f>O40</f>
        <v>0</v>
      </c>
      <c r="P41" s="20">
        <f t="shared" ref="P41:Z41" si="5">O41+P40</f>
        <v>0</v>
      </c>
      <c r="Q41" s="20">
        <f t="shared" si="5"/>
        <v>0</v>
      </c>
      <c r="R41" s="20">
        <f t="shared" si="5"/>
        <v>0</v>
      </c>
      <c r="S41" s="20">
        <f t="shared" si="5"/>
        <v>0</v>
      </c>
      <c r="T41" s="20">
        <f t="shared" si="5"/>
        <v>0</v>
      </c>
      <c r="U41" s="20">
        <f t="shared" si="5"/>
        <v>0</v>
      </c>
      <c r="V41" s="20">
        <f t="shared" si="5"/>
        <v>0</v>
      </c>
      <c r="W41" s="20">
        <f t="shared" si="5"/>
        <v>0</v>
      </c>
      <c r="X41" s="20">
        <f t="shared" si="5"/>
        <v>0</v>
      </c>
      <c r="Y41" s="20">
        <f t="shared" si="5"/>
        <v>0</v>
      </c>
      <c r="Z41" s="21">
        <f t="shared" si="5"/>
        <v>0</v>
      </c>
      <c r="AA41" s="20">
        <f>AA40</f>
        <v>0</v>
      </c>
      <c r="AB41" s="20">
        <f t="shared" ref="AB41:AL41" si="6">AA41+AB40</f>
        <v>0</v>
      </c>
      <c r="AC41" s="20">
        <f t="shared" si="6"/>
        <v>0</v>
      </c>
      <c r="AD41" s="20">
        <f t="shared" si="6"/>
        <v>0</v>
      </c>
      <c r="AE41" s="20">
        <f t="shared" si="6"/>
        <v>0</v>
      </c>
      <c r="AF41" s="20">
        <f t="shared" si="6"/>
        <v>0</v>
      </c>
      <c r="AG41" s="20">
        <f t="shared" si="6"/>
        <v>0</v>
      </c>
      <c r="AH41" s="20">
        <f t="shared" si="6"/>
        <v>0</v>
      </c>
      <c r="AI41" s="20">
        <f t="shared" si="6"/>
        <v>0</v>
      </c>
      <c r="AJ41" s="20">
        <f t="shared" si="6"/>
        <v>0</v>
      </c>
      <c r="AK41" s="20">
        <f t="shared" si="6"/>
        <v>0</v>
      </c>
      <c r="AL41" s="21">
        <f t="shared" si="6"/>
        <v>0</v>
      </c>
      <c r="AM41" s="20">
        <f>AM40</f>
        <v>0</v>
      </c>
      <c r="AN41" s="20">
        <f t="shared" ref="AN41:AX41" si="7">AM41+AN40</f>
        <v>0</v>
      </c>
      <c r="AO41" s="20">
        <f t="shared" si="7"/>
        <v>0</v>
      </c>
      <c r="AP41" s="20">
        <f t="shared" si="7"/>
        <v>0</v>
      </c>
      <c r="AQ41" s="20">
        <f t="shared" si="7"/>
        <v>0</v>
      </c>
      <c r="AR41" s="20">
        <f t="shared" si="7"/>
        <v>0</v>
      </c>
      <c r="AS41" s="20">
        <f t="shared" si="7"/>
        <v>0</v>
      </c>
      <c r="AT41" s="20">
        <f t="shared" si="7"/>
        <v>0</v>
      </c>
      <c r="AU41" s="20">
        <f t="shared" si="7"/>
        <v>0</v>
      </c>
      <c r="AV41" s="20">
        <f t="shared" si="7"/>
        <v>0</v>
      </c>
      <c r="AW41" s="20">
        <f t="shared" si="7"/>
        <v>0</v>
      </c>
      <c r="AX41" s="21">
        <f t="shared" si="7"/>
        <v>0</v>
      </c>
      <c r="AY41" s="20">
        <f>AY40</f>
        <v>0</v>
      </c>
      <c r="AZ41" s="20">
        <f t="shared" ref="AZ41:BJ41" si="8">AY41+AZ40</f>
        <v>0</v>
      </c>
      <c r="BA41" s="20">
        <f t="shared" si="8"/>
        <v>0</v>
      </c>
      <c r="BB41" s="20">
        <f t="shared" si="8"/>
        <v>0</v>
      </c>
      <c r="BC41" s="20">
        <f t="shared" si="8"/>
        <v>0</v>
      </c>
      <c r="BD41" s="20">
        <f t="shared" si="8"/>
        <v>0</v>
      </c>
      <c r="BE41" s="20">
        <f t="shared" si="8"/>
        <v>0</v>
      </c>
      <c r="BF41" s="20">
        <f t="shared" si="8"/>
        <v>0</v>
      </c>
      <c r="BG41" s="20">
        <f t="shared" si="8"/>
        <v>0</v>
      </c>
      <c r="BH41" s="20">
        <f t="shared" si="8"/>
        <v>0</v>
      </c>
      <c r="BI41" s="20">
        <f t="shared" si="8"/>
        <v>0</v>
      </c>
      <c r="BJ41" s="21">
        <f t="shared" si="8"/>
        <v>0</v>
      </c>
    </row>
    <row r="43" spans="2:62" ht="30">
      <c r="B43" s="104" t="s">
        <v>190</v>
      </c>
      <c r="C43" s="11"/>
    </row>
    <row r="45" spans="2:62">
      <c r="B45" s="25"/>
      <c r="C45" s="473" t="s">
        <v>18</v>
      </c>
      <c r="D45" s="473"/>
      <c r="E45" s="473"/>
      <c r="F45" s="473"/>
      <c r="G45" s="473"/>
      <c r="H45" s="473"/>
      <c r="I45" s="473"/>
      <c r="J45" s="473"/>
      <c r="K45" s="473"/>
      <c r="L45" s="473"/>
      <c r="M45" s="473"/>
      <c r="N45" s="473"/>
      <c r="O45" s="473" t="s">
        <v>19</v>
      </c>
      <c r="P45" s="473"/>
      <c r="Q45" s="473"/>
      <c r="R45" s="473"/>
      <c r="S45" s="473"/>
      <c r="T45" s="473"/>
      <c r="U45" s="473"/>
      <c r="V45" s="473"/>
      <c r="W45" s="473"/>
      <c r="X45" s="473"/>
      <c r="Y45" s="473"/>
      <c r="Z45" s="473"/>
      <c r="AA45" s="473" t="s">
        <v>20</v>
      </c>
      <c r="AB45" s="473"/>
      <c r="AC45" s="473"/>
      <c r="AD45" s="473"/>
      <c r="AE45" s="473"/>
      <c r="AF45" s="473"/>
      <c r="AG45" s="473"/>
      <c r="AH45" s="473"/>
      <c r="AI45" s="473"/>
      <c r="AJ45" s="473"/>
      <c r="AK45" s="473"/>
      <c r="AL45" s="473"/>
      <c r="AM45" s="29"/>
      <c r="AN45" s="476" t="s">
        <v>32</v>
      </c>
      <c r="AO45" s="476"/>
      <c r="AP45" s="476"/>
      <c r="AQ45" s="476"/>
      <c r="AR45" s="476"/>
      <c r="AS45" s="476"/>
      <c r="AT45" s="476"/>
      <c r="AU45" s="476"/>
      <c r="AV45" s="476"/>
      <c r="AW45" s="476"/>
      <c r="AX45" s="477"/>
      <c r="AY45" s="473" t="s">
        <v>33</v>
      </c>
      <c r="AZ45" s="473"/>
      <c r="BA45" s="473"/>
      <c r="BB45" s="473"/>
      <c r="BC45" s="473"/>
      <c r="BD45" s="473"/>
      <c r="BE45" s="473"/>
      <c r="BF45" s="473"/>
      <c r="BG45" s="473"/>
      <c r="BH45" s="473"/>
      <c r="BI45" s="473"/>
      <c r="BJ45" s="473"/>
    </row>
    <row r="46" spans="2:62">
      <c r="B46" s="78" t="s">
        <v>55</v>
      </c>
      <c r="C46" s="18">
        <f>CONFIG!$D$7</f>
        <v>41640</v>
      </c>
      <c r="D46" s="18">
        <f>DATE(YEAR(C46),MONTH(C46)+1,DAY(C46))</f>
        <v>41671</v>
      </c>
      <c r="E46" s="18">
        <f t="shared" ref="E46:BJ46" si="9">DATE(YEAR(D46),MONTH(D46)+1,DAY(D46))</f>
        <v>41699</v>
      </c>
      <c r="F46" s="18">
        <f t="shared" si="9"/>
        <v>41730</v>
      </c>
      <c r="G46" s="18">
        <f t="shared" si="9"/>
        <v>41760</v>
      </c>
      <c r="H46" s="18">
        <f t="shared" si="9"/>
        <v>41791</v>
      </c>
      <c r="I46" s="18">
        <f t="shared" si="9"/>
        <v>41821</v>
      </c>
      <c r="J46" s="18">
        <f t="shared" si="9"/>
        <v>41852</v>
      </c>
      <c r="K46" s="18">
        <f t="shared" si="9"/>
        <v>41883</v>
      </c>
      <c r="L46" s="18">
        <f t="shared" si="9"/>
        <v>41913</v>
      </c>
      <c r="M46" s="18">
        <f t="shared" si="9"/>
        <v>41944</v>
      </c>
      <c r="N46" s="18">
        <f t="shared" si="9"/>
        <v>41974</v>
      </c>
      <c r="O46" s="18">
        <f t="shared" si="9"/>
        <v>42005</v>
      </c>
      <c r="P46" s="18">
        <f t="shared" si="9"/>
        <v>42036</v>
      </c>
      <c r="Q46" s="18">
        <f t="shared" si="9"/>
        <v>42064</v>
      </c>
      <c r="R46" s="18">
        <f t="shared" si="9"/>
        <v>42095</v>
      </c>
      <c r="S46" s="18">
        <f t="shared" si="9"/>
        <v>42125</v>
      </c>
      <c r="T46" s="18">
        <f t="shared" si="9"/>
        <v>42156</v>
      </c>
      <c r="U46" s="18">
        <f t="shared" si="9"/>
        <v>42186</v>
      </c>
      <c r="V46" s="18">
        <f t="shared" si="9"/>
        <v>42217</v>
      </c>
      <c r="W46" s="18">
        <f t="shared" si="9"/>
        <v>42248</v>
      </c>
      <c r="X46" s="18">
        <f t="shared" si="9"/>
        <v>42278</v>
      </c>
      <c r="Y46" s="18">
        <f t="shared" si="9"/>
        <v>42309</v>
      </c>
      <c r="Z46" s="18">
        <f t="shared" si="9"/>
        <v>42339</v>
      </c>
      <c r="AA46" s="18">
        <f t="shared" si="9"/>
        <v>42370</v>
      </c>
      <c r="AB46" s="18">
        <f t="shared" si="9"/>
        <v>42401</v>
      </c>
      <c r="AC46" s="18">
        <f t="shared" si="9"/>
        <v>42430</v>
      </c>
      <c r="AD46" s="18">
        <f t="shared" si="9"/>
        <v>42461</v>
      </c>
      <c r="AE46" s="18">
        <f t="shared" si="9"/>
        <v>42491</v>
      </c>
      <c r="AF46" s="18">
        <f t="shared" si="9"/>
        <v>42522</v>
      </c>
      <c r="AG46" s="18">
        <f t="shared" si="9"/>
        <v>42552</v>
      </c>
      <c r="AH46" s="18">
        <f t="shared" si="9"/>
        <v>42583</v>
      </c>
      <c r="AI46" s="18">
        <f t="shared" si="9"/>
        <v>42614</v>
      </c>
      <c r="AJ46" s="18">
        <f t="shared" si="9"/>
        <v>42644</v>
      </c>
      <c r="AK46" s="18">
        <f t="shared" si="9"/>
        <v>42675</v>
      </c>
      <c r="AL46" s="18">
        <f t="shared" si="9"/>
        <v>42705</v>
      </c>
      <c r="AM46" s="18">
        <f t="shared" si="9"/>
        <v>42736</v>
      </c>
      <c r="AN46" s="18">
        <f t="shared" si="9"/>
        <v>42767</v>
      </c>
      <c r="AO46" s="18">
        <f t="shared" si="9"/>
        <v>42795</v>
      </c>
      <c r="AP46" s="18">
        <f t="shared" si="9"/>
        <v>42826</v>
      </c>
      <c r="AQ46" s="18">
        <f t="shared" si="9"/>
        <v>42856</v>
      </c>
      <c r="AR46" s="18">
        <f t="shared" si="9"/>
        <v>42887</v>
      </c>
      <c r="AS46" s="18">
        <f t="shared" si="9"/>
        <v>42917</v>
      </c>
      <c r="AT46" s="18">
        <f t="shared" si="9"/>
        <v>42948</v>
      </c>
      <c r="AU46" s="18">
        <f t="shared" si="9"/>
        <v>42979</v>
      </c>
      <c r="AV46" s="18">
        <f t="shared" si="9"/>
        <v>43009</v>
      </c>
      <c r="AW46" s="18">
        <f t="shared" si="9"/>
        <v>43040</v>
      </c>
      <c r="AX46" s="18">
        <f t="shared" si="9"/>
        <v>43070</v>
      </c>
      <c r="AY46" s="18">
        <f t="shared" si="9"/>
        <v>43101</v>
      </c>
      <c r="AZ46" s="18">
        <f t="shared" si="9"/>
        <v>43132</v>
      </c>
      <c r="BA46" s="18">
        <f t="shared" si="9"/>
        <v>43160</v>
      </c>
      <c r="BB46" s="18">
        <f t="shared" si="9"/>
        <v>43191</v>
      </c>
      <c r="BC46" s="18">
        <f t="shared" si="9"/>
        <v>43221</v>
      </c>
      <c r="BD46" s="18">
        <f t="shared" si="9"/>
        <v>43252</v>
      </c>
      <c r="BE46" s="18">
        <f t="shared" si="9"/>
        <v>43282</v>
      </c>
      <c r="BF46" s="18">
        <f t="shared" si="9"/>
        <v>43313</v>
      </c>
      <c r="BG46" s="18">
        <f t="shared" si="9"/>
        <v>43344</v>
      </c>
      <c r="BH46" s="18">
        <f t="shared" si="9"/>
        <v>43374</v>
      </c>
      <c r="BI46" s="18">
        <f t="shared" si="9"/>
        <v>43405</v>
      </c>
      <c r="BJ46" s="18">
        <f t="shared" si="9"/>
        <v>43435</v>
      </c>
    </row>
    <row r="47" spans="2:62">
      <c r="B47" s="310" t="str">
        <f>CONFIG!$C$14</f>
        <v>Activité / Projet 1</v>
      </c>
      <c r="C47" s="341">
        <f>IF(ROUND((C$46-CONFIG!$D$7)/31,0)&gt;=ROUND(CONFIG!$H14,0),INDEX($C18:$BJ18,,COLUMN(C$46)-COLUMN($C$46)+1-(CONFIG!$H14)),0)*CONFIG!$E14</f>
        <v>0</v>
      </c>
      <c r="D47" s="341">
        <f>IF(ROUND((D$46-CONFIG!$D$7)/31,0)&gt;=ROUND(CONFIG!$H14,0),INDEX($C18:$BJ18,,COLUMN(D$46)-COLUMN($C$46)+1-(CONFIG!$H14)),0)*CONFIG!$E14</f>
        <v>0</v>
      </c>
      <c r="E47" s="341">
        <f>IF(ROUND((E$46-CONFIG!$D$7)/31,0)&gt;=ROUND(CONFIG!$H14,0),INDEX($C18:$BJ18,,COLUMN(E$46)-COLUMN($C$46)+1-(CONFIG!$H14)),0)*CONFIG!$E14</f>
        <v>0</v>
      </c>
      <c r="F47" s="341">
        <f>IF(ROUND((F$46-CONFIG!$D$7)/31,0)&gt;=ROUND(CONFIG!$H14,0),INDEX($C18:$BJ18,,COLUMN(F$46)-COLUMN($C$46)+1-(CONFIG!$H14)),0)*CONFIG!$E14</f>
        <v>0</v>
      </c>
      <c r="G47" s="341">
        <f>IF(ROUND((G$46-CONFIG!$D$7)/31,0)&gt;=ROUND(CONFIG!$H14,0),INDEX($C18:$BJ18,,COLUMN(G$46)-COLUMN($C$46)+1-(CONFIG!$H14)),0)*CONFIG!$E14</f>
        <v>0</v>
      </c>
      <c r="H47" s="341">
        <f>IF(ROUND((H$46-CONFIG!$D$7)/31,0)&gt;=ROUND(CONFIG!$H14,0),INDEX($C18:$BJ18,,COLUMN(H$46)-COLUMN($C$46)+1-(CONFIG!$H14)),0)*CONFIG!$E14</f>
        <v>0</v>
      </c>
      <c r="I47" s="341">
        <f>IF(ROUND((I$46-CONFIG!$D$7)/31,0)&gt;=ROUND(CONFIG!$H14,0),INDEX($C18:$BJ18,,COLUMN(I$46)-COLUMN($C$46)+1-(CONFIG!$H14)),0)*CONFIG!$E14</f>
        <v>0</v>
      </c>
      <c r="J47" s="341">
        <f>IF(ROUND((J$46-CONFIG!$D$7)/31,0)&gt;=ROUND(CONFIG!$H14,0),INDEX($C18:$BJ18,,COLUMN(J$46)-COLUMN($C$46)+1-(CONFIG!$H14)),0)*CONFIG!$E14</f>
        <v>0</v>
      </c>
      <c r="K47" s="341">
        <f>IF(ROUND((K$46-CONFIG!$D$7)/31,0)&gt;=ROUND(CONFIG!$H14,0),INDEX($C18:$BJ18,,COLUMN(K$46)-COLUMN($C$46)+1-(CONFIG!$H14)),0)*CONFIG!$E14</f>
        <v>0</v>
      </c>
      <c r="L47" s="341">
        <f>IF(ROUND((L$46-CONFIG!$D$7)/31,0)&gt;=ROUND(CONFIG!$H14,0),INDEX($C18:$BJ18,,COLUMN(L$46)-COLUMN($C$46)+1-(CONFIG!$H14)),0)*CONFIG!$E14</f>
        <v>0</v>
      </c>
      <c r="M47" s="341">
        <f>IF(ROUND((M$46-CONFIG!$D$7)/31,0)&gt;=ROUND(CONFIG!$H14,0),INDEX($C18:$BJ18,,COLUMN(M$46)-COLUMN($C$46)+1-(CONFIG!$H14)),0)*CONFIG!$E14</f>
        <v>0</v>
      </c>
      <c r="N47" s="341">
        <f>IF(ROUND((N$46-CONFIG!$D$7)/31,0)&gt;=ROUND(CONFIG!$H14,0),INDEX($C18:$BJ18,,COLUMN(N$46)-COLUMN($C$46)+1-(CONFIG!$H14)),0)*CONFIG!$E14</f>
        <v>0</v>
      </c>
      <c r="O47" s="341">
        <f>IF(ROUND((O$46-CONFIG!$D$7)/31,0)&gt;=ROUND(CONFIG!$H14,0),INDEX($C18:$BJ18,,COLUMN(O$46)-COLUMN($C$46)+1-(CONFIG!$H14)),0)*'Commandes - Calculs Auto'!$D7</f>
        <v>0</v>
      </c>
      <c r="P47" s="341">
        <f>IF(ROUND((P$46-CONFIG!$D$7)/31,0)&gt;=ROUND(CONFIG!$H14,0),INDEX($C18:$BJ18,,COLUMN(P$46)-COLUMN($C$46)+1-(CONFIG!$H14)),0)*'Commandes - Calculs Auto'!$D7</f>
        <v>0</v>
      </c>
      <c r="Q47" s="341">
        <f>IF(ROUND((Q$46-CONFIG!$D$7)/31,0)&gt;=ROUND(CONFIG!$H14,0),INDEX($C18:$BJ18,,COLUMN(Q$46)-COLUMN($C$46)+1-(CONFIG!$H14)),0)*'Commandes - Calculs Auto'!$D7</f>
        <v>0</v>
      </c>
      <c r="R47" s="341">
        <f>IF(ROUND((R$46-CONFIG!$D$7)/31,0)&gt;=ROUND(CONFIG!$H14,0),INDEX($C18:$BJ18,,COLUMN(R$46)-COLUMN($C$46)+1-(CONFIG!$H14)),0)*'Commandes - Calculs Auto'!$D7</f>
        <v>0</v>
      </c>
      <c r="S47" s="341">
        <f>IF(ROUND((S$46-CONFIG!$D$7)/31,0)&gt;=ROUND(CONFIG!$H14,0),INDEX($C18:$BJ18,,COLUMN(S$46)-COLUMN($C$46)+1-(CONFIG!$H14)),0)*'Commandes - Calculs Auto'!$D7</f>
        <v>0</v>
      </c>
      <c r="T47" s="341">
        <f>IF(ROUND((T$46-CONFIG!$D$7)/31,0)&gt;=ROUND(CONFIG!$H14,0),INDEX($C18:$BJ18,,COLUMN(T$46)-COLUMN($C$46)+1-(CONFIG!$H14)),0)*'Commandes - Calculs Auto'!$D7</f>
        <v>0</v>
      </c>
      <c r="U47" s="341">
        <f>IF(ROUND((U$46-CONFIG!$D$7)/31,0)&gt;=ROUND(CONFIG!$H14,0),INDEX($C18:$BJ18,,COLUMN(U$46)-COLUMN($C$46)+1-(CONFIG!$H14)),0)*'Commandes - Calculs Auto'!$D7</f>
        <v>0</v>
      </c>
      <c r="V47" s="341">
        <f>IF(ROUND((V$46-CONFIG!$D$7)/31,0)&gt;=ROUND(CONFIG!$H14,0),INDEX($C18:$BJ18,,COLUMN(V$46)-COLUMN($C$46)+1-(CONFIG!$H14)),0)*'Commandes - Calculs Auto'!$D7</f>
        <v>0</v>
      </c>
      <c r="W47" s="341">
        <f>IF(ROUND((W$46-CONFIG!$D$7)/31,0)&gt;=ROUND(CONFIG!$H14,0),INDEX($C18:$BJ18,,COLUMN(W$46)-COLUMN($C$46)+1-(CONFIG!$H14)),0)*'Commandes - Calculs Auto'!$D7</f>
        <v>0</v>
      </c>
      <c r="X47" s="341">
        <f>IF(ROUND((X$46-CONFIG!$D$7)/31,0)&gt;=ROUND(CONFIG!$H14,0),INDEX($C18:$BJ18,,COLUMN(X$46)-COLUMN($C$46)+1-(CONFIG!$H14)),0)*'Commandes - Calculs Auto'!$D7</f>
        <v>0</v>
      </c>
      <c r="Y47" s="341">
        <f>IF(ROUND((Y$46-CONFIG!$D$7)/31,0)&gt;=ROUND(CONFIG!$H14,0),INDEX($C18:$BJ18,,COLUMN(Y$46)-COLUMN($C$46)+1-(CONFIG!$H14)),0)*'Commandes - Calculs Auto'!$D7</f>
        <v>0</v>
      </c>
      <c r="Z47" s="341">
        <f>IF(ROUND((Z$46-CONFIG!$D$7)/31,0)&gt;=ROUND(CONFIG!$H14,0),INDEX($C18:$BJ18,,COLUMN(Z$46)-COLUMN($C$46)+1-(CONFIG!$H14)),0)*'Commandes - Calculs Auto'!$D7</f>
        <v>0</v>
      </c>
      <c r="AA47" s="341">
        <f>IF(ROUND((AA$46-CONFIG!$D$7)/31,0)&gt;=ROUND(CONFIG!$H14,0),INDEX($C18:$BJ18,,COLUMN(AA$46)-COLUMN($C$46)+1-(CONFIG!$H14)),0)*'Commandes - Calculs Auto'!$F7</f>
        <v>0</v>
      </c>
      <c r="AB47" s="341">
        <f>IF(ROUND((AB$46-CONFIG!$D$7)/31,0)&gt;=ROUND(CONFIG!$H14,0),INDEX($C18:$BJ18,,COLUMN(AB$46)-COLUMN($C$46)+1-(CONFIG!$H14)),0)*'Commandes - Calculs Auto'!$F7</f>
        <v>0</v>
      </c>
      <c r="AC47" s="341">
        <f>IF(ROUND((AC$46-CONFIG!$D$7)/31,0)&gt;=ROUND(CONFIG!$H14,0),INDEX($C18:$BJ18,,COLUMN(AC$46)-COLUMN($C$46)+1-(CONFIG!$H14)),0)*'Commandes - Calculs Auto'!$F7</f>
        <v>0</v>
      </c>
      <c r="AD47" s="341">
        <f>IF(ROUND((AD$46-CONFIG!$D$7)/31,0)&gt;=ROUND(CONFIG!$H14,0),INDEX($C18:$BJ18,,COLUMN(AD$46)-COLUMN($C$46)+1-(CONFIG!$H14)),0)*'Commandes - Calculs Auto'!$F7</f>
        <v>0</v>
      </c>
      <c r="AE47" s="341">
        <f>IF(ROUND((AE$46-CONFIG!$D$7)/31,0)&gt;=ROUND(CONFIG!$H14,0),INDEX($C18:$BJ18,,COLUMN(AE$46)-COLUMN($C$46)+1-(CONFIG!$H14)),0)*'Commandes - Calculs Auto'!$F7</f>
        <v>0</v>
      </c>
      <c r="AF47" s="341">
        <f>IF(ROUND((AF$46-CONFIG!$D$7)/31,0)&gt;=ROUND(CONFIG!$H14,0),INDEX($C18:$BJ18,,COLUMN(AF$46)-COLUMN($C$46)+1-(CONFIG!$H14)),0)*'Commandes - Calculs Auto'!$F7</f>
        <v>0</v>
      </c>
      <c r="AG47" s="341">
        <f>IF(ROUND((AG$46-CONFIG!$D$7)/31,0)&gt;=ROUND(CONFIG!$H14,0),INDEX($C18:$BJ18,,COLUMN(AG$46)-COLUMN($C$46)+1-(CONFIG!$H14)),0)*'Commandes - Calculs Auto'!$F7</f>
        <v>0</v>
      </c>
      <c r="AH47" s="341">
        <f>IF(ROUND((AH$46-CONFIG!$D$7)/31,0)&gt;=ROUND(CONFIG!$H14,0),INDEX($C18:$BJ18,,COLUMN(AH$46)-COLUMN($C$46)+1-(CONFIG!$H14)),0)*'Commandes - Calculs Auto'!$F7</f>
        <v>0</v>
      </c>
      <c r="AI47" s="341">
        <f>IF(ROUND((AI$46-CONFIG!$D$7)/31,0)&gt;=ROUND(CONFIG!$H14,0),INDEX($C18:$BJ18,,COLUMN(AI$46)-COLUMN($C$46)+1-(CONFIG!$H14)),0)*'Commandes - Calculs Auto'!$F7</f>
        <v>0</v>
      </c>
      <c r="AJ47" s="341">
        <f>IF(ROUND((AJ$46-CONFIG!$D$7)/31,0)&gt;=ROUND(CONFIG!$H14,0),INDEX($C18:$BJ18,,COLUMN(AJ$46)-COLUMN($C$46)+1-(CONFIG!$H14)),0)*'Commandes - Calculs Auto'!$F7</f>
        <v>0</v>
      </c>
      <c r="AK47" s="341">
        <f>IF(ROUND((AK$46-CONFIG!$D$7)/31,0)&gt;=ROUND(CONFIG!$H14,0),INDEX($C18:$BJ18,,COLUMN(AK$46)-COLUMN($C$46)+1-(CONFIG!$H14)),0)*'Commandes - Calculs Auto'!$F7</f>
        <v>0</v>
      </c>
      <c r="AL47" s="341">
        <f>IF(ROUND((AL$46-CONFIG!$D$7)/31,0)&gt;=ROUND(CONFIG!$H14,0),INDEX($C18:$BJ18,,COLUMN(AL$46)-COLUMN($C$46)+1-(CONFIG!$H14)),0)*'Commandes - Calculs Auto'!$F7</f>
        <v>0</v>
      </c>
      <c r="AM47" s="341">
        <f>IF(ROUND((AM$46-CONFIG!$D$7)/31,0)&gt;=ROUND(CONFIG!$H14,0),INDEX($C18:$BJ18,,COLUMN(AM$46)-COLUMN($C$46)+1-(CONFIG!$H14)),0)*'Commandes - Calculs Auto'!$H7</f>
        <v>0</v>
      </c>
      <c r="AN47" s="341">
        <f>IF(ROUND((AN$46-CONFIG!$D$7)/31,0)&gt;=ROUND(CONFIG!$H14,0),INDEX($C18:$BJ18,,COLUMN(AN$46)-COLUMN($C$46)+1-(CONFIG!$H14)),0)*'Commandes - Calculs Auto'!$H7</f>
        <v>0</v>
      </c>
      <c r="AO47" s="341">
        <f>IF(ROUND((AO$46-CONFIG!$D$7)/31,0)&gt;=ROUND(CONFIG!$H14,0),INDEX($C18:$BJ18,,COLUMN(AO$46)-COLUMN($C$46)+1-(CONFIG!$H14)),0)*'Commandes - Calculs Auto'!$H7</f>
        <v>0</v>
      </c>
      <c r="AP47" s="341">
        <f>IF(ROUND((AP$46-CONFIG!$D$7)/31,0)&gt;=ROUND(CONFIG!$H14,0),INDEX($C18:$BJ18,,COLUMN(AP$46)-COLUMN($C$46)+1-(CONFIG!$H14)),0)*'Commandes - Calculs Auto'!$H7</f>
        <v>0</v>
      </c>
      <c r="AQ47" s="341">
        <f>IF(ROUND((AQ$46-CONFIG!$D$7)/31,0)&gt;=ROUND(CONFIG!$H14,0),INDEX($C18:$BJ18,,COLUMN(AQ$46)-COLUMN($C$46)+1-(CONFIG!$H14)),0)*'Commandes - Calculs Auto'!$H7</f>
        <v>0</v>
      </c>
      <c r="AR47" s="341">
        <f>IF(ROUND((AR$46-CONFIG!$D$7)/31,0)&gt;=ROUND(CONFIG!$H14,0),INDEX($C18:$BJ18,,COLUMN(AR$46)-COLUMN($C$46)+1-(CONFIG!$H14)),0)*'Commandes - Calculs Auto'!$H7</f>
        <v>0</v>
      </c>
      <c r="AS47" s="341">
        <f>IF(ROUND((AS$46-CONFIG!$D$7)/31,0)&gt;=ROUND(CONFIG!$H14,0),INDEX($C18:$BJ18,,COLUMN(AS$46)-COLUMN($C$46)+1-(CONFIG!$H14)),0)*'Commandes - Calculs Auto'!$H7</f>
        <v>0</v>
      </c>
      <c r="AT47" s="341">
        <f>IF(ROUND((AT$46-CONFIG!$D$7)/31,0)&gt;=ROUND(CONFIG!$H14,0),INDEX($C18:$BJ18,,COLUMN(AT$46)-COLUMN($C$46)+1-(CONFIG!$H14)),0)*'Commandes - Calculs Auto'!$H7</f>
        <v>0</v>
      </c>
      <c r="AU47" s="341">
        <f>IF(ROUND((AU$46-CONFIG!$D$7)/31,0)&gt;=ROUND(CONFIG!$H14,0),INDEX($C18:$BJ18,,COLUMN(AU$46)-COLUMN($C$46)+1-(CONFIG!$H14)),0)*'Commandes - Calculs Auto'!$H7</f>
        <v>0</v>
      </c>
      <c r="AV47" s="341">
        <f>IF(ROUND((AV$46-CONFIG!$D$7)/31,0)&gt;=ROUND(CONFIG!$H14,0),INDEX($C18:$BJ18,,COLUMN(AV$46)-COLUMN($C$46)+1-(CONFIG!$H14)),0)*'Commandes - Calculs Auto'!$H7</f>
        <v>0</v>
      </c>
      <c r="AW47" s="341">
        <f>IF(ROUND((AW$46-CONFIG!$D$7)/31,0)&gt;=ROUND(CONFIG!$H14,0),INDEX($C18:$BJ18,,COLUMN(AW$46)-COLUMN($C$46)+1-(CONFIG!$H14)),0)*'Commandes - Calculs Auto'!$H7</f>
        <v>0</v>
      </c>
      <c r="AX47" s="341">
        <f>IF(ROUND((AX$46-CONFIG!$D$7)/31,0)&gt;=ROUND(CONFIG!$H14,0),INDEX($C18:$BJ18,,COLUMN(AX$46)-COLUMN($C$46)+1-(CONFIG!$H14)),0)*'Commandes - Calculs Auto'!$H7</f>
        <v>0</v>
      </c>
      <c r="AY47" s="341">
        <f>IF(ROUND((AY$46-CONFIG!$D$7)/31,0)&gt;=ROUND(CONFIG!$H14,0),INDEX($C18:$BJ18,,COLUMN(AY$46)-COLUMN($C$46)+1-(CONFIG!$H14)),0)*'Commandes - Calculs Auto'!$J7</f>
        <v>0</v>
      </c>
      <c r="AZ47" s="341">
        <f>IF(ROUND((AZ$46-CONFIG!$D$7)/31,0)&gt;=ROUND(CONFIG!$H14,0),INDEX($C18:$BJ18,,COLUMN(AZ$46)-COLUMN($C$46)+1-(CONFIG!$H14)),0)*'Commandes - Calculs Auto'!$J7</f>
        <v>0</v>
      </c>
      <c r="BA47" s="341">
        <f>IF(ROUND((BA$46-CONFIG!$D$7)/31,0)&gt;=ROUND(CONFIG!$H14,0),INDEX($C18:$BJ18,,COLUMN(BA$46)-COLUMN($C$46)+1-(CONFIG!$H14)),0)*'Commandes - Calculs Auto'!$J7</f>
        <v>0</v>
      </c>
      <c r="BB47" s="341">
        <f>IF(ROUND((BB$46-CONFIG!$D$7)/31,0)&gt;=ROUND(CONFIG!$H14,0),INDEX($C18:$BJ18,,COLUMN(BB$46)-COLUMN($C$46)+1-(CONFIG!$H14)),0)*'Commandes - Calculs Auto'!$J7</f>
        <v>0</v>
      </c>
      <c r="BC47" s="341">
        <f>IF(ROUND((BC$46-CONFIG!$D$7)/31,0)&gt;=ROUND(CONFIG!$H14,0),INDEX($C18:$BJ18,,COLUMN(BC$46)-COLUMN($C$46)+1-(CONFIG!$H14)),0)*'Commandes - Calculs Auto'!$J7</f>
        <v>0</v>
      </c>
      <c r="BD47" s="341">
        <f>IF(ROUND((BD$46-CONFIG!$D$7)/31,0)&gt;=ROUND(CONFIG!$H14,0),INDEX($C18:$BJ18,,COLUMN(BD$46)-COLUMN($C$46)+1-(CONFIG!$H14)),0)*'Commandes - Calculs Auto'!$J7</f>
        <v>0</v>
      </c>
      <c r="BE47" s="341">
        <f>IF(ROUND((BE$46-CONFIG!$D$7)/31,0)&gt;=ROUND(CONFIG!$H14,0),INDEX($C18:$BJ18,,COLUMN(BE$46)-COLUMN($C$46)+1-(CONFIG!$H14)),0)*'Commandes - Calculs Auto'!$J7</f>
        <v>0</v>
      </c>
      <c r="BF47" s="341">
        <f>IF(ROUND((BF$46-CONFIG!$D$7)/31,0)&gt;=ROUND(CONFIG!$H14,0),INDEX($C18:$BJ18,,COLUMN(BF$46)-COLUMN($C$46)+1-(CONFIG!$H14)),0)*'Commandes - Calculs Auto'!$J7</f>
        <v>0</v>
      </c>
      <c r="BG47" s="341">
        <f>IF(ROUND((BG$46-CONFIG!$D$7)/31,0)&gt;=ROUND(CONFIG!$H14,0),INDEX($C18:$BJ18,,COLUMN(BG$46)-COLUMN($C$46)+1-(CONFIG!$H14)),0)*'Commandes - Calculs Auto'!$J7</f>
        <v>0</v>
      </c>
      <c r="BH47" s="341">
        <f>IF(ROUND((BH$46-CONFIG!$D$7)/31,0)&gt;=ROUND(CONFIG!$H14,0),INDEX($C18:$BJ18,,COLUMN(BH$46)-COLUMN($C$46)+1-(CONFIG!$H14)),0)*'Commandes - Calculs Auto'!$J7</f>
        <v>0</v>
      </c>
      <c r="BI47" s="341">
        <f>IF(ROUND((BI$46-CONFIG!$D$7)/31,0)&gt;=ROUND(CONFIG!$H14,0),INDEX($C18:$BJ18,,COLUMN(BI$46)-COLUMN($C$46)+1-(CONFIG!$H14)),0)*'Commandes - Calculs Auto'!$J7</f>
        <v>0</v>
      </c>
      <c r="BJ47" s="341">
        <f>IF(ROUND((BJ$46-CONFIG!$D$7)/31,0)&gt;=ROUND(CONFIG!$H14,0),INDEX($C18:$BJ18,,COLUMN(BJ$46)-COLUMN($C$46)+1-(CONFIG!$H14)),0)*'Commandes - Calculs Auto'!$J7</f>
        <v>0</v>
      </c>
    </row>
    <row r="48" spans="2:62">
      <c r="B48" s="310" t="str">
        <f>CONFIG!$C$15</f>
        <v>Activité / Projet 2</v>
      </c>
      <c r="C48" s="341">
        <f>IF(ROUND((C$46-CONFIG!$D$7)/31,0)&gt;=ROUND(CONFIG!$H15,0),INDEX($C19:$BJ19,,COLUMN(C$46)-COLUMN($C$46)+1-(CONFIG!$H15)),0)*CONFIG!$E15</f>
        <v>0</v>
      </c>
      <c r="D48" s="341">
        <f>IF(ROUND((D$46-CONFIG!$D$7)/31,0)&gt;=ROUND(CONFIG!$H15,0),INDEX($C19:$BJ19,,COLUMN(D$46)-COLUMN($C$46)+1-(CONFIG!$H15)),0)*CONFIG!$E15</f>
        <v>0</v>
      </c>
      <c r="E48" s="341">
        <f>IF(ROUND((E$46-CONFIG!$D$7)/31,0)&gt;=ROUND(CONFIG!$H15,0),INDEX($C19:$BJ19,,COLUMN(E$46)-COLUMN($C$46)+1-(CONFIG!$H15)),0)*CONFIG!$E15</f>
        <v>0</v>
      </c>
      <c r="F48" s="341">
        <f>IF(ROUND((F$46-CONFIG!$D$7)/31,0)&gt;=ROUND(CONFIG!$H15,0),INDEX($C19:$BJ19,,COLUMN(F$46)-COLUMN($C$46)+1-(CONFIG!$H15)),0)*CONFIG!$E15</f>
        <v>0</v>
      </c>
      <c r="G48" s="341">
        <f>IF(ROUND((G$46-CONFIG!$D$7)/31,0)&gt;=ROUND(CONFIG!$H15,0),INDEX($C19:$BJ19,,COLUMN(G$46)-COLUMN($C$46)+1-(CONFIG!$H15)),0)*CONFIG!$E15</f>
        <v>0</v>
      </c>
      <c r="H48" s="341">
        <f>IF(ROUND((H$46-CONFIG!$D$7)/31,0)&gt;=ROUND(CONFIG!$H15,0),INDEX($C19:$BJ19,,COLUMN(H$46)-COLUMN($C$46)+1-(CONFIG!$H15)),0)*CONFIG!$E15</f>
        <v>0</v>
      </c>
      <c r="I48" s="341">
        <f>IF(ROUND((I$46-CONFIG!$D$7)/31,0)&gt;=ROUND(CONFIG!$H15,0),INDEX($C19:$BJ19,,COLUMN(I$46)-COLUMN($C$46)+1-(CONFIG!$H15)),0)*CONFIG!$E15</f>
        <v>0</v>
      </c>
      <c r="J48" s="341">
        <f>IF(ROUND((J$46-CONFIG!$D$7)/31,0)&gt;=ROUND(CONFIG!$H15,0),INDEX($C19:$BJ19,,COLUMN(J$46)-COLUMN($C$46)+1-(CONFIG!$H15)),0)*CONFIG!$E15</f>
        <v>0</v>
      </c>
      <c r="K48" s="341">
        <f>IF(ROUND((K$46-CONFIG!$D$7)/31,0)&gt;=ROUND(CONFIG!$H15,0),INDEX($C19:$BJ19,,COLUMN(K$46)-COLUMN($C$46)+1-(CONFIG!$H15)),0)*CONFIG!$E15</f>
        <v>0</v>
      </c>
      <c r="L48" s="341">
        <f>IF(ROUND((L$46-CONFIG!$D$7)/31,0)&gt;=ROUND(CONFIG!$H15,0),INDEX($C19:$BJ19,,COLUMN(L$46)-COLUMN($C$46)+1-(CONFIG!$H15)),0)*CONFIG!$E15</f>
        <v>0</v>
      </c>
      <c r="M48" s="341">
        <f>IF(ROUND((M$46-CONFIG!$D$7)/31,0)&gt;=ROUND(CONFIG!$H15,0),INDEX($C19:$BJ19,,COLUMN(M$46)-COLUMN($C$46)+1-(CONFIG!$H15)),0)*CONFIG!$E15</f>
        <v>0</v>
      </c>
      <c r="N48" s="341">
        <f>IF(ROUND((N$46-CONFIG!$D$7)/31,0)&gt;=ROUND(CONFIG!$H15,0),INDEX($C19:$BJ19,,COLUMN(N$46)-COLUMN($C$46)+1-(CONFIG!$H15)),0)*CONFIG!$E15</f>
        <v>0</v>
      </c>
      <c r="O48" s="341">
        <f>IF(ROUND((O$46-CONFIG!$D$7)/31,0)&gt;=ROUND(CONFIG!$H15,0),INDEX($C19:$BJ19,,COLUMN(O$46)-COLUMN($C$46)+1-(CONFIG!$H15)),0)*'Commandes - Calculs Auto'!$D8</f>
        <v>0</v>
      </c>
      <c r="P48" s="341">
        <f>IF(ROUND((P$46-CONFIG!$D$7)/31,0)&gt;=ROUND(CONFIG!$H15,0),INDEX($C19:$BJ19,,COLUMN(P$46)-COLUMN($C$46)+1-(CONFIG!$H15)),0)*'Commandes - Calculs Auto'!$D8</f>
        <v>0</v>
      </c>
      <c r="Q48" s="341">
        <f>IF(ROUND((Q$46-CONFIG!$D$7)/31,0)&gt;=ROUND(CONFIG!$H15,0),INDEX($C19:$BJ19,,COLUMN(Q$46)-COLUMN($C$46)+1-(CONFIG!$H15)),0)*'Commandes - Calculs Auto'!$D8</f>
        <v>0</v>
      </c>
      <c r="R48" s="341">
        <f>IF(ROUND((R$46-CONFIG!$D$7)/31,0)&gt;=ROUND(CONFIG!$H15,0),INDEX($C19:$BJ19,,COLUMN(R$46)-COLUMN($C$46)+1-(CONFIG!$H15)),0)*'Commandes - Calculs Auto'!$D8</f>
        <v>0</v>
      </c>
      <c r="S48" s="341">
        <f>IF(ROUND((S$46-CONFIG!$D$7)/31,0)&gt;=ROUND(CONFIG!$H15,0),INDEX($C19:$BJ19,,COLUMN(S$46)-COLUMN($C$46)+1-(CONFIG!$H15)),0)*'Commandes - Calculs Auto'!$D8</f>
        <v>0</v>
      </c>
      <c r="T48" s="341">
        <f>IF(ROUND((T$46-CONFIG!$D$7)/31,0)&gt;=ROUND(CONFIG!$H15,0),INDEX($C19:$BJ19,,COLUMN(T$46)-COLUMN($C$46)+1-(CONFIG!$H15)),0)*'Commandes - Calculs Auto'!$D8</f>
        <v>0</v>
      </c>
      <c r="U48" s="341">
        <f>IF(ROUND((U$46-CONFIG!$D$7)/31,0)&gt;=ROUND(CONFIG!$H15,0),INDEX($C19:$BJ19,,COLUMN(U$46)-COLUMN($C$46)+1-(CONFIG!$H15)),0)*'Commandes - Calculs Auto'!$D8</f>
        <v>0</v>
      </c>
      <c r="V48" s="341">
        <f>IF(ROUND((V$46-CONFIG!$D$7)/31,0)&gt;=ROUND(CONFIG!$H15,0),INDEX($C19:$BJ19,,COLUMN(V$46)-COLUMN($C$46)+1-(CONFIG!$H15)),0)*'Commandes - Calculs Auto'!$D8</f>
        <v>0</v>
      </c>
      <c r="W48" s="341">
        <f>IF(ROUND((W$46-CONFIG!$D$7)/31,0)&gt;=ROUND(CONFIG!$H15,0),INDEX($C19:$BJ19,,COLUMN(W$46)-COLUMN($C$46)+1-(CONFIG!$H15)),0)*'Commandes - Calculs Auto'!$D8</f>
        <v>0</v>
      </c>
      <c r="X48" s="341">
        <f>IF(ROUND((X$46-CONFIG!$D$7)/31,0)&gt;=ROUND(CONFIG!$H15,0),INDEX($C19:$BJ19,,COLUMN(X$46)-COLUMN($C$46)+1-(CONFIG!$H15)),0)*'Commandes - Calculs Auto'!$D8</f>
        <v>0</v>
      </c>
      <c r="Y48" s="341">
        <f>IF(ROUND((Y$46-CONFIG!$D$7)/31,0)&gt;=ROUND(CONFIG!$H15,0),INDEX($C19:$BJ19,,COLUMN(Y$46)-COLUMN($C$46)+1-(CONFIG!$H15)),0)*'Commandes - Calculs Auto'!$D8</f>
        <v>0</v>
      </c>
      <c r="Z48" s="341">
        <f>IF(ROUND((Z$46-CONFIG!$D$7)/31,0)&gt;=ROUND(CONFIG!$H15,0),INDEX($C19:$BJ19,,COLUMN(Z$46)-COLUMN($C$46)+1-(CONFIG!$H15)),0)*'Commandes - Calculs Auto'!$D8</f>
        <v>0</v>
      </c>
      <c r="AA48" s="341">
        <f>IF(ROUND((AA$46-CONFIG!$D$7)/31,0)&gt;=ROUND(CONFIG!$H15,0),INDEX($C19:$BJ19,,COLUMN(AA$46)-COLUMN($C$46)+1-(CONFIG!$H15)),0)*'Commandes - Calculs Auto'!$F8</f>
        <v>0</v>
      </c>
      <c r="AB48" s="341">
        <f>IF(ROUND((AB$46-CONFIG!$D$7)/31,0)&gt;=ROUND(CONFIG!$H15,0),INDEX($C19:$BJ19,,COLUMN(AB$46)-COLUMN($C$46)+1-(CONFIG!$H15)),0)*'Commandes - Calculs Auto'!$F8</f>
        <v>0</v>
      </c>
      <c r="AC48" s="341">
        <f>IF(ROUND((AC$46-CONFIG!$D$7)/31,0)&gt;=ROUND(CONFIG!$H15,0),INDEX($C19:$BJ19,,COLUMN(AC$46)-COLUMN($C$46)+1-(CONFIG!$H15)),0)*'Commandes - Calculs Auto'!$F8</f>
        <v>0</v>
      </c>
      <c r="AD48" s="341">
        <f>IF(ROUND((AD$46-CONFIG!$D$7)/31,0)&gt;=ROUND(CONFIG!$H15,0),INDEX($C19:$BJ19,,COLUMN(AD$46)-COLUMN($C$46)+1-(CONFIG!$H15)),0)*'Commandes - Calculs Auto'!$F8</f>
        <v>0</v>
      </c>
      <c r="AE48" s="341">
        <f>IF(ROUND((AE$46-CONFIG!$D$7)/31,0)&gt;=ROUND(CONFIG!$H15,0),INDEX($C19:$BJ19,,COLUMN(AE$46)-COLUMN($C$46)+1-(CONFIG!$H15)),0)*'Commandes - Calculs Auto'!$F8</f>
        <v>0</v>
      </c>
      <c r="AF48" s="341">
        <f>IF(ROUND((AF$46-CONFIG!$D$7)/31,0)&gt;=ROUND(CONFIG!$H15,0),INDEX($C19:$BJ19,,COLUMN(AF$46)-COLUMN($C$46)+1-(CONFIG!$H15)),0)*'Commandes - Calculs Auto'!$F8</f>
        <v>0</v>
      </c>
      <c r="AG48" s="341">
        <f>IF(ROUND((AG$46-CONFIG!$D$7)/31,0)&gt;=ROUND(CONFIG!$H15,0),INDEX($C19:$BJ19,,COLUMN(AG$46)-COLUMN($C$46)+1-(CONFIG!$H15)),0)*'Commandes - Calculs Auto'!$F8</f>
        <v>0</v>
      </c>
      <c r="AH48" s="341">
        <f>IF(ROUND((AH$46-CONFIG!$D$7)/31,0)&gt;=ROUND(CONFIG!$H15,0),INDEX($C19:$BJ19,,COLUMN(AH$46)-COLUMN($C$46)+1-(CONFIG!$H15)),0)*'Commandes - Calculs Auto'!$F8</f>
        <v>0</v>
      </c>
      <c r="AI48" s="341">
        <f>IF(ROUND((AI$46-CONFIG!$D$7)/31,0)&gt;=ROUND(CONFIG!$H15,0),INDEX($C19:$BJ19,,COLUMN(AI$46)-COLUMN($C$46)+1-(CONFIG!$H15)),0)*'Commandes - Calculs Auto'!$F8</f>
        <v>0</v>
      </c>
      <c r="AJ48" s="341">
        <f>IF(ROUND((AJ$46-CONFIG!$D$7)/31,0)&gt;=ROUND(CONFIG!$H15,0),INDEX($C19:$BJ19,,COLUMN(AJ$46)-COLUMN($C$46)+1-(CONFIG!$H15)),0)*'Commandes - Calculs Auto'!$F8</f>
        <v>0</v>
      </c>
      <c r="AK48" s="341">
        <f>IF(ROUND((AK$46-CONFIG!$D$7)/31,0)&gt;=ROUND(CONFIG!$H15,0),INDEX($C19:$BJ19,,COLUMN(AK$46)-COLUMN($C$46)+1-(CONFIG!$H15)),0)*'Commandes - Calculs Auto'!$F8</f>
        <v>0</v>
      </c>
      <c r="AL48" s="341">
        <f>IF(ROUND((AL$46-CONFIG!$D$7)/31,0)&gt;=ROUND(CONFIG!$H15,0),INDEX($C19:$BJ19,,COLUMN(AL$46)-COLUMN($C$46)+1-(CONFIG!$H15)),0)*'Commandes - Calculs Auto'!$F8</f>
        <v>0</v>
      </c>
      <c r="AM48" s="341">
        <f>IF(ROUND((AM$46-CONFIG!$D$7)/31,0)&gt;=ROUND(CONFIG!$H15,0),INDEX($C19:$BJ19,,COLUMN(AM$46)-COLUMN($C$46)+1-(CONFIG!$H15)),0)*'Commandes - Calculs Auto'!$H8</f>
        <v>0</v>
      </c>
      <c r="AN48" s="341">
        <f>IF(ROUND((AN$46-CONFIG!$D$7)/31,0)&gt;=ROUND(CONFIG!$H15,0),INDEX($C19:$BJ19,,COLUMN(AN$46)-COLUMN($C$46)+1-(CONFIG!$H15)),0)*'Commandes - Calculs Auto'!$H8</f>
        <v>0</v>
      </c>
      <c r="AO48" s="341">
        <f>IF(ROUND((AO$46-CONFIG!$D$7)/31,0)&gt;=ROUND(CONFIG!$H15,0),INDEX($C19:$BJ19,,COLUMN(AO$46)-COLUMN($C$46)+1-(CONFIG!$H15)),0)*'Commandes - Calculs Auto'!$H8</f>
        <v>0</v>
      </c>
      <c r="AP48" s="341">
        <f>IF(ROUND((AP$46-CONFIG!$D$7)/31,0)&gt;=ROUND(CONFIG!$H15,0),INDEX($C19:$BJ19,,COLUMN(AP$46)-COLUMN($C$46)+1-(CONFIG!$H15)),0)*'Commandes - Calculs Auto'!$H8</f>
        <v>0</v>
      </c>
      <c r="AQ48" s="341">
        <f>IF(ROUND((AQ$46-CONFIG!$D$7)/31,0)&gt;=ROUND(CONFIG!$H15,0),INDEX($C19:$BJ19,,COLUMN(AQ$46)-COLUMN($C$46)+1-(CONFIG!$H15)),0)*'Commandes - Calculs Auto'!$H8</f>
        <v>0</v>
      </c>
      <c r="AR48" s="341">
        <f>IF(ROUND((AR$46-CONFIG!$D$7)/31,0)&gt;=ROUND(CONFIG!$H15,0),INDEX($C19:$BJ19,,COLUMN(AR$46)-COLUMN($C$46)+1-(CONFIG!$H15)),0)*'Commandes - Calculs Auto'!$H8</f>
        <v>0</v>
      </c>
      <c r="AS48" s="341">
        <f>IF(ROUND((AS$46-CONFIG!$D$7)/31,0)&gt;=ROUND(CONFIG!$H15,0),INDEX($C19:$BJ19,,COLUMN(AS$46)-COLUMN($C$46)+1-(CONFIG!$H15)),0)*'Commandes - Calculs Auto'!$H8</f>
        <v>0</v>
      </c>
      <c r="AT48" s="341">
        <f>IF(ROUND((AT$46-CONFIG!$D$7)/31,0)&gt;=ROUND(CONFIG!$H15,0),INDEX($C19:$BJ19,,COLUMN(AT$46)-COLUMN($C$46)+1-(CONFIG!$H15)),0)*'Commandes - Calculs Auto'!$H8</f>
        <v>0</v>
      </c>
      <c r="AU48" s="341">
        <f>IF(ROUND((AU$46-CONFIG!$D$7)/31,0)&gt;=ROUND(CONFIG!$H15,0),INDEX($C19:$BJ19,,COLUMN(AU$46)-COLUMN($C$46)+1-(CONFIG!$H15)),0)*'Commandes - Calculs Auto'!$H8</f>
        <v>0</v>
      </c>
      <c r="AV48" s="341">
        <f>IF(ROUND((AV$46-CONFIG!$D$7)/31,0)&gt;=ROUND(CONFIG!$H15,0),INDEX($C19:$BJ19,,COLUMN(AV$46)-COLUMN($C$46)+1-(CONFIG!$H15)),0)*'Commandes - Calculs Auto'!$H8</f>
        <v>0</v>
      </c>
      <c r="AW48" s="341">
        <f>IF(ROUND((AW$46-CONFIG!$D$7)/31,0)&gt;=ROUND(CONFIG!$H15,0),INDEX($C19:$BJ19,,COLUMN(AW$46)-COLUMN($C$46)+1-(CONFIG!$H15)),0)*'Commandes - Calculs Auto'!$H8</f>
        <v>0</v>
      </c>
      <c r="AX48" s="341">
        <f>IF(ROUND((AX$46-CONFIG!$D$7)/31,0)&gt;=ROUND(CONFIG!$H15,0),INDEX($C19:$BJ19,,COLUMN(AX$46)-COLUMN($C$46)+1-(CONFIG!$H15)),0)*'Commandes - Calculs Auto'!$H8</f>
        <v>0</v>
      </c>
      <c r="AY48" s="341">
        <f>IF(ROUND((AY$46-CONFIG!$D$7)/31,0)&gt;=ROUND(CONFIG!$H15,0),INDEX($C19:$BJ19,,COLUMN(AY$46)-COLUMN($C$46)+1-(CONFIG!$H15)),0)*'Commandes - Calculs Auto'!$J8</f>
        <v>0</v>
      </c>
      <c r="AZ48" s="341">
        <f>IF(ROUND((AZ$46-CONFIG!$D$7)/31,0)&gt;=ROUND(CONFIG!$H15,0),INDEX($C19:$BJ19,,COLUMN(AZ$46)-COLUMN($C$46)+1-(CONFIG!$H15)),0)*'Commandes - Calculs Auto'!$J8</f>
        <v>0</v>
      </c>
      <c r="BA48" s="341">
        <f>IF(ROUND((BA$46-CONFIG!$D$7)/31,0)&gt;=ROUND(CONFIG!$H15,0),INDEX($C19:$BJ19,,COLUMN(BA$46)-COLUMN($C$46)+1-(CONFIG!$H15)),0)*'Commandes - Calculs Auto'!$J8</f>
        <v>0</v>
      </c>
      <c r="BB48" s="341">
        <f>IF(ROUND((BB$46-CONFIG!$D$7)/31,0)&gt;=ROUND(CONFIG!$H15,0),INDEX($C19:$BJ19,,COLUMN(BB$46)-COLUMN($C$46)+1-(CONFIG!$H15)),0)*'Commandes - Calculs Auto'!$J8</f>
        <v>0</v>
      </c>
      <c r="BC48" s="341">
        <f>IF(ROUND((BC$46-CONFIG!$D$7)/31,0)&gt;=ROUND(CONFIG!$H15,0),INDEX($C19:$BJ19,,COLUMN(BC$46)-COLUMN($C$46)+1-(CONFIG!$H15)),0)*'Commandes - Calculs Auto'!$J8</f>
        <v>0</v>
      </c>
      <c r="BD48" s="341">
        <f>IF(ROUND((BD$46-CONFIG!$D$7)/31,0)&gt;=ROUND(CONFIG!$H15,0),INDEX($C19:$BJ19,,COLUMN(BD$46)-COLUMN($C$46)+1-(CONFIG!$H15)),0)*'Commandes - Calculs Auto'!$J8</f>
        <v>0</v>
      </c>
      <c r="BE48" s="341">
        <f>IF(ROUND((BE$46-CONFIG!$D$7)/31,0)&gt;=ROUND(CONFIG!$H15,0),INDEX($C19:$BJ19,,COLUMN(BE$46)-COLUMN($C$46)+1-(CONFIG!$H15)),0)*'Commandes - Calculs Auto'!$J8</f>
        <v>0</v>
      </c>
      <c r="BF48" s="341">
        <f>IF(ROUND((BF$46-CONFIG!$D$7)/31,0)&gt;=ROUND(CONFIG!$H15,0),INDEX($C19:$BJ19,,COLUMN(BF$46)-COLUMN($C$46)+1-(CONFIG!$H15)),0)*'Commandes - Calculs Auto'!$J8</f>
        <v>0</v>
      </c>
      <c r="BG48" s="341">
        <f>IF(ROUND((BG$46-CONFIG!$D$7)/31,0)&gt;=ROUND(CONFIG!$H15,0),INDEX($C19:$BJ19,,COLUMN(BG$46)-COLUMN($C$46)+1-(CONFIG!$H15)),0)*'Commandes - Calculs Auto'!$J8</f>
        <v>0</v>
      </c>
      <c r="BH48" s="341">
        <f>IF(ROUND((BH$46-CONFIG!$D$7)/31,0)&gt;=ROUND(CONFIG!$H15,0),INDEX($C19:$BJ19,,COLUMN(BH$46)-COLUMN($C$46)+1-(CONFIG!$H15)),0)*'Commandes - Calculs Auto'!$J8</f>
        <v>0</v>
      </c>
      <c r="BI48" s="341">
        <f>IF(ROUND((BI$46-CONFIG!$D$7)/31,0)&gt;=ROUND(CONFIG!$H15,0),INDEX($C19:$BJ19,,COLUMN(BI$46)-COLUMN($C$46)+1-(CONFIG!$H15)),0)*'Commandes - Calculs Auto'!$J8</f>
        <v>0</v>
      </c>
      <c r="BJ48" s="341">
        <f>IF(ROUND((BJ$46-CONFIG!$D$7)/31,0)&gt;=ROUND(CONFIG!$H15,0),INDEX($C19:$BJ19,,COLUMN(BJ$46)-COLUMN($C$46)+1-(CONFIG!$H15)),0)*'Commandes - Calculs Auto'!$J8</f>
        <v>0</v>
      </c>
    </row>
    <row r="49" spans="2:62">
      <c r="B49" s="310" t="str">
        <f>CONFIG!$C$16</f>
        <v>…</v>
      </c>
      <c r="C49" s="341">
        <f>IF(ROUND((C$46-CONFIG!$D$7)/31,0)&gt;=ROUND(CONFIG!$H16,0),INDEX($C20:$BJ20,,COLUMN(C$46)-COLUMN($C$46)+1-(CONFIG!$H16)),0)*CONFIG!$E16</f>
        <v>0</v>
      </c>
      <c r="D49" s="341">
        <f>IF(ROUND((D$46-CONFIG!$D$7)/31,0)&gt;=ROUND(CONFIG!$H16,0),INDEX($C20:$BJ20,,COLUMN(D$46)-COLUMN($C$46)+1-(CONFIG!$H16)),0)*CONFIG!$E16</f>
        <v>0</v>
      </c>
      <c r="E49" s="341">
        <f>IF(ROUND((E$46-CONFIG!$D$7)/31,0)&gt;=ROUND(CONFIG!$H16,0),INDEX($C20:$BJ20,,COLUMN(E$46)-COLUMN($C$46)+1-(CONFIG!$H16)),0)*CONFIG!$E16</f>
        <v>0</v>
      </c>
      <c r="F49" s="341">
        <f>IF(ROUND((F$46-CONFIG!$D$7)/31,0)&gt;=ROUND(CONFIG!$H16,0),INDEX($C20:$BJ20,,COLUMN(F$46)-COLUMN($C$46)+1-(CONFIG!$H16)),0)*CONFIG!$E16</f>
        <v>0</v>
      </c>
      <c r="G49" s="341">
        <f>IF(ROUND((G$46-CONFIG!$D$7)/31,0)&gt;=ROUND(CONFIG!$H16,0),INDEX($C20:$BJ20,,COLUMN(G$46)-COLUMN($C$46)+1-(CONFIG!$H16)),0)*CONFIG!$E16</f>
        <v>0</v>
      </c>
      <c r="H49" s="341">
        <f>IF(ROUND((H$46-CONFIG!$D$7)/31,0)&gt;=ROUND(CONFIG!$H16,0),INDEX($C20:$BJ20,,COLUMN(H$46)-COLUMN($C$46)+1-(CONFIG!$H16)),0)*CONFIG!$E16</f>
        <v>0</v>
      </c>
      <c r="I49" s="341">
        <f>IF(ROUND((I$46-CONFIG!$D$7)/31,0)&gt;=ROUND(CONFIG!$H16,0),INDEX($C20:$BJ20,,COLUMN(I$46)-COLUMN($C$46)+1-(CONFIG!$H16)),0)*CONFIG!$E16</f>
        <v>0</v>
      </c>
      <c r="J49" s="341">
        <f>IF(ROUND((J$46-CONFIG!$D$7)/31,0)&gt;=ROUND(CONFIG!$H16,0),INDEX($C20:$BJ20,,COLUMN(J$46)-COLUMN($C$46)+1-(CONFIG!$H16)),0)*CONFIG!$E16</f>
        <v>0</v>
      </c>
      <c r="K49" s="341">
        <f>IF(ROUND((K$46-CONFIG!$D$7)/31,0)&gt;=ROUND(CONFIG!$H16,0),INDEX($C20:$BJ20,,COLUMN(K$46)-COLUMN($C$46)+1-(CONFIG!$H16)),0)*CONFIG!$E16</f>
        <v>0</v>
      </c>
      <c r="L49" s="341">
        <f>IF(ROUND((L$46-CONFIG!$D$7)/31,0)&gt;=ROUND(CONFIG!$H16,0),INDEX($C20:$BJ20,,COLUMN(L$46)-COLUMN($C$46)+1-(CONFIG!$H16)),0)*CONFIG!$E16</f>
        <v>0</v>
      </c>
      <c r="M49" s="341">
        <f>IF(ROUND((M$46-CONFIG!$D$7)/31,0)&gt;=ROUND(CONFIG!$H16,0),INDEX($C20:$BJ20,,COLUMN(M$46)-COLUMN($C$46)+1-(CONFIG!$H16)),0)*CONFIG!$E16</f>
        <v>0</v>
      </c>
      <c r="N49" s="341">
        <f>IF(ROUND((N$46-CONFIG!$D$7)/31,0)&gt;=ROUND(CONFIG!$H16,0),INDEX($C20:$BJ20,,COLUMN(N$46)-COLUMN($C$46)+1-(CONFIG!$H16)),0)*CONFIG!$E16</f>
        <v>0</v>
      </c>
      <c r="O49" s="341">
        <f>IF(ROUND((O$46-CONFIG!$D$7)/31,0)&gt;=ROUND(CONFIG!$H16,0),INDEX($C20:$BJ20,,COLUMN(O$46)-COLUMN($C$46)+1-(CONFIG!$H16)),0)*'Commandes - Calculs Auto'!$D9</f>
        <v>0</v>
      </c>
      <c r="P49" s="341">
        <f>IF(ROUND((P$46-CONFIG!$D$7)/31,0)&gt;=ROUND(CONFIG!$H16,0),INDEX($C20:$BJ20,,COLUMN(P$46)-COLUMN($C$46)+1-(CONFIG!$H16)),0)*'Commandes - Calculs Auto'!$D9</f>
        <v>0</v>
      </c>
      <c r="Q49" s="341">
        <f>IF(ROUND((Q$46-CONFIG!$D$7)/31,0)&gt;=ROUND(CONFIG!$H16,0),INDEX($C20:$BJ20,,COLUMN(Q$46)-COLUMN($C$46)+1-(CONFIG!$H16)),0)*'Commandes - Calculs Auto'!$D9</f>
        <v>0</v>
      </c>
      <c r="R49" s="341">
        <f>IF(ROUND((R$46-CONFIG!$D$7)/31,0)&gt;=ROUND(CONFIG!$H16,0),INDEX($C20:$BJ20,,COLUMN(R$46)-COLUMN($C$46)+1-(CONFIG!$H16)),0)*'Commandes - Calculs Auto'!$D9</f>
        <v>0</v>
      </c>
      <c r="S49" s="341">
        <f>IF(ROUND((S$46-CONFIG!$D$7)/31,0)&gt;=ROUND(CONFIG!$H16,0),INDEX($C20:$BJ20,,COLUMN(S$46)-COLUMN($C$46)+1-(CONFIG!$H16)),0)*'Commandes - Calculs Auto'!$D9</f>
        <v>0</v>
      </c>
      <c r="T49" s="341">
        <f>IF(ROUND((T$46-CONFIG!$D$7)/31,0)&gt;=ROUND(CONFIG!$H16,0),INDEX($C20:$BJ20,,COLUMN(T$46)-COLUMN($C$46)+1-(CONFIG!$H16)),0)*'Commandes - Calculs Auto'!$D9</f>
        <v>0</v>
      </c>
      <c r="U49" s="341">
        <f>IF(ROUND((U$46-CONFIG!$D$7)/31,0)&gt;=ROUND(CONFIG!$H16,0),INDEX($C20:$BJ20,,COLUMN(U$46)-COLUMN($C$46)+1-(CONFIG!$H16)),0)*'Commandes - Calculs Auto'!$D9</f>
        <v>0</v>
      </c>
      <c r="V49" s="341">
        <f>IF(ROUND((V$46-CONFIG!$D$7)/31,0)&gt;=ROUND(CONFIG!$H16,0),INDEX($C20:$BJ20,,COLUMN(V$46)-COLUMN($C$46)+1-(CONFIG!$H16)),0)*'Commandes - Calculs Auto'!$D9</f>
        <v>0</v>
      </c>
      <c r="W49" s="341">
        <f>IF(ROUND((W$46-CONFIG!$D$7)/31,0)&gt;=ROUND(CONFIG!$H16,0),INDEX($C20:$BJ20,,COLUMN(W$46)-COLUMN($C$46)+1-(CONFIG!$H16)),0)*'Commandes - Calculs Auto'!$D9</f>
        <v>0</v>
      </c>
      <c r="X49" s="341">
        <f>IF(ROUND((X$46-CONFIG!$D$7)/31,0)&gt;=ROUND(CONFIG!$H16,0),INDEX($C20:$BJ20,,COLUMN(X$46)-COLUMN($C$46)+1-(CONFIG!$H16)),0)*'Commandes - Calculs Auto'!$D9</f>
        <v>0</v>
      </c>
      <c r="Y49" s="341">
        <f>IF(ROUND((Y$46-CONFIG!$D$7)/31,0)&gt;=ROUND(CONFIG!$H16,0),INDEX($C20:$BJ20,,COLUMN(Y$46)-COLUMN($C$46)+1-(CONFIG!$H16)),0)*'Commandes - Calculs Auto'!$D9</f>
        <v>0</v>
      </c>
      <c r="Z49" s="341">
        <f>IF(ROUND((Z$46-CONFIG!$D$7)/31,0)&gt;=ROUND(CONFIG!$H16,0),INDEX($C20:$BJ20,,COLUMN(Z$46)-COLUMN($C$46)+1-(CONFIG!$H16)),0)*'Commandes - Calculs Auto'!$D9</f>
        <v>0</v>
      </c>
      <c r="AA49" s="341">
        <f>IF(ROUND((AA$46-CONFIG!$D$7)/31,0)&gt;=ROUND(CONFIG!$H16,0),INDEX($C20:$BJ20,,COLUMN(AA$46)-COLUMN($C$46)+1-(CONFIG!$H16)),0)*'Commandes - Calculs Auto'!$F9</f>
        <v>0</v>
      </c>
      <c r="AB49" s="341">
        <f>IF(ROUND((AB$46-CONFIG!$D$7)/31,0)&gt;=ROUND(CONFIG!$H16,0),INDEX($C20:$BJ20,,COLUMN(AB$46)-COLUMN($C$46)+1-(CONFIG!$H16)),0)*'Commandes - Calculs Auto'!$F9</f>
        <v>0</v>
      </c>
      <c r="AC49" s="341">
        <f>IF(ROUND((AC$46-CONFIG!$D$7)/31,0)&gt;=ROUND(CONFIG!$H16,0),INDEX($C20:$BJ20,,COLUMN(AC$46)-COLUMN($C$46)+1-(CONFIG!$H16)),0)*'Commandes - Calculs Auto'!$F9</f>
        <v>0</v>
      </c>
      <c r="AD49" s="341">
        <f>IF(ROUND((AD$46-CONFIG!$D$7)/31,0)&gt;=ROUND(CONFIG!$H16,0),INDEX($C20:$BJ20,,COLUMN(AD$46)-COLUMN($C$46)+1-(CONFIG!$H16)),0)*'Commandes - Calculs Auto'!$F9</f>
        <v>0</v>
      </c>
      <c r="AE49" s="341">
        <f>IF(ROUND((AE$46-CONFIG!$D$7)/31,0)&gt;=ROUND(CONFIG!$H16,0),INDEX($C20:$BJ20,,COLUMN(AE$46)-COLUMN($C$46)+1-(CONFIG!$H16)),0)*'Commandes - Calculs Auto'!$F9</f>
        <v>0</v>
      </c>
      <c r="AF49" s="341">
        <f>IF(ROUND((AF$46-CONFIG!$D$7)/31,0)&gt;=ROUND(CONFIG!$H16,0),INDEX($C20:$BJ20,,COLUMN(AF$46)-COLUMN($C$46)+1-(CONFIG!$H16)),0)*'Commandes - Calculs Auto'!$F9</f>
        <v>0</v>
      </c>
      <c r="AG49" s="341">
        <f>IF(ROUND((AG$46-CONFIG!$D$7)/31,0)&gt;=ROUND(CONFIG!$H16,0),INDEX($C20:$BJ20,,COLUMN(AG$46)-COLUMN($C$46)+1-(CONFIG!$H16)),0)*'Commandes - Calculs Auto'!$F9</f>
        <v>0</v>
      </c>
      <c r="AH49" s="341">
        <f>IF(ROUND((AH$46-CONFIG!$D$7)/31,0)&gt;=ROUND(CONFIG!$H16,0),INDEX($C20:$BJ20,,COLUMN(AH$46)-COLUMN($C$46)+1-(CONFIG!$H16)),0)*'Commandes - Calculs Auto'!$F9</f>
        <v>0</v>
      </c>
      <c r="AI49" s="341">
        <f>IF(ROUND((AI$46-CONFIG!$D$7)/31,0)&gt;=ROUND(CONFIG!$H16,0),INDEX($C20:$BJ20,,COLUMN(AI$46)-COLUMN($C$46)+1-(CONFIG!$H16)),0)*'Commandes - Calculs Auto'!$F9</f>
        <v>0</v>
      </c>
      <c r="AJ49" s="341">
        <f>IF(ROUND((AJ$46-CONFIG!$D$7)/31,0)&gt;=ROUND(CONFIG!$H16,0),INDEX($C20:$BJ20,,COLUMN(AJ$46)-COLUMN($C$46)+1-(CONFIG!$H16)),0)*'Commandes - Calculs Auto'!$F9</f>
        <v>0</v>
      </c>
      <c r="AK49" s="341">
        <f>IF(ROUND((AK$46-CONFIG!$D$7)/31,0)&gt;=ROUND(CONFIG!$H16,0),INDEX($C20:$BJ20,,COLUMN(AK$46)-COLUMN($C$46)+1-(CONFIG!$H16)),0)*'Commandes - Calculs Auto'!$F9</f>
        <v>0</v>
      </c>
      <c r="AL49" s="341">
        <f>IF(ROUND((AL$46-CONFIG!$D$7)/31,0)&gt;=ROUND(CONFIG!$H16,0),INDEX($C20:$BJ20,,COLUMN(AL$46)-COLUMN($C$46)+1-(CONFIG!$H16)),0)*'Commandes - Calculs Auto'!$F9</f>
        <v>0</v>
      </c>
      <c r="AM49" s="341">
        <f>IF(ROUND((AM$46-CONFIG!$D$7)/31,0)&gt;=ROUND(CONFIG!$H16,0),INDEX($C20:$BJ20,,COLUMN(AM$46)-COLUMN($C$46)+1-(CONFIG!$H16)),0)*'Commandes - Calculs Auto'!$H9</f>
        <v>0</v>
      </c>
      <c r="AN49" s="341">
        <f>IF(ROUND((AN$46-CONFIG!$D$7)/31,0)&gt;=ROUND(CONFIG!$H16,0),INDEX($C20:$BJ20,,COLUMN(AN$46)-COLUMN($C$46)+1-(CONFIG!$H16)),0)*'Commandes - Calculs Auto'!$H9</f>
        <v>0</v>
      </c>
      <c r="AO49" s="341">
        <f>IF(ROUND((AO$46-CONFIG!$D$7)/31,0)&gt;=ROUND(CONFIG!$H16,0),INDEX($C20:$BJ20,,COLUMN(AO$46)-COLUMN($C$46)+1-(CONFIG!$H16)),0)*'Commandes - Calculs Auto'!$H9</f>
        <v>0</v>
      </c>
      <c r="AP49" s="341">
        <f>IF(ROUND((AP$46-CONFIG!$D$7)/31,0)&gt;=ROUND(CONFIG!$H16,0),INDEX($C20:$BJ20,,COLUMN(AP$46)-COLUMN($C$46)+1-(CONFIG!$H16)),0)*'Commandes - Calculs Auto'!$H9</f>
        <v>0</v>
      </c>
      <c r="AQ49" s="341">
        <f>IF(ROUND((AQ$46-CONFIG!$D$7)/31,0)&gt;=ROUND(CONFIG!$H16,0),INDEX($C20:$BJ20,,COLUMN(AQ$46)-COLUMN($C$46)+1-(CONFIG!$H16)),0)*'Commandes - Calculs Auto'!$H9</f>
        <v>0</v>
      </c>
      <c r="AR49" s="341">
        <f>IF(ROUND((AR$46-CONFIG!$D$7)/31,0)&gt;=ROUND(CONFIG!$H16,0),INDEX($C20:$BJ20,,COLUMN(AR$46)-COLUMN($C$46)+1-(CONFIG!$H16)),0)*'Commandes - Calculs Auto'!$H9</f>
        <v>0</v>
      </c>
      <c r="AS49" s="341">
        <f>IF(ROUND((AS$46-CONFIG!$D$7)/31,0)&gt;=ROUND(CONFIG!$H16,0),INDEX($C20:$BJ20,,COLUMN(AS$46)-COLUMN($C$46)+1-(CONFIG!$H16)),0)*'Commandes - Calculs Auto'!$H9</f>
        <v>0</v>
      </c>
      <c r="AT49" s="341">
        <f>IF(ROUND((AT$46-CONFIG!$D$7)/31,0)&gt;=ROUND(CONFIG!$H16,0),INDEX($C20:$BJ20,,COLUMN(AT$46)-COLUMN($C$46)+1-(CONFIG!$H16)),0)*'Commandes - Calculs Auto'!$H9</f>
        <v>0</v>
      </c>
      <c r="AU49" s="341">
        <f>IF(ROUND((AU$46-CONFIG!$D$7)/31,0)&gt;=ROUND(CONFIG!$H16,0),INDEX($C20:$BJ20,,COLUMN(AU$46)-COLUMN($C$46)+1-(CONFIG!$H16)),0)*'Commandes - Calculs Auto'!$H9</f>
        <v>0</v>
      </c>
      <c r="AV49" s="341">
        <f>IF(ROUND((AV$46-CONFIG!$D$7)/31,0)&gt;=ROUND(CONFIG!$H16,0),INDEX($C20:$BJ20,,COLUMN(AV$46)-COLUMN($C$46)+1-(CONFIG!$H16)),0)*'Commandes - Calculs Auto'!$H9</f>
        <v>0</v>
      </c>
      <c r="AW49" s="341">
        <f>IF(ROUND((AW$46-CONFIG!$D$7)/31,0)&gt;=ROUND(CONFIG!$H16,0),INDEX($C20:$BJ20,,COLUMN(AW$46)-COLUMN($C$46)+1-(CONFIG!$H16)),0)*'Commandes - Calculs Auto'!$H9</f>
        <v>0</v>
      </c>
      <c r="AX49" s="341">
        <f>IF(ROUND((AX$46-CONFIG!$D$7)/31,0)&gt;=ROUND(CONFIG!$H16,0),INDEX($C20:$BJ20,,COLUMN(AX$46)-COLUMN($C$46)+1-(CONFIG!$H16)),0)*'Commandes - Calculs Auto'!$H9</f>
        <v>0</v>
      </c>
      <c r="AY49" s="341">
        <f>IF(ROUND((AY$46-CONFIG!$D$7)/31,0)&gt;=ROUND(CONFIG!$H16,0),INDEX($C20:$BJ20,,COLUMN(AY$46)-COLUMN($C$46)+1-(CONFIG!$H16)),0)*'Commandes - Calculs Auto'!$J9</f>
        <v>0</v>
      </c>
      <c r="AZ49" s="341">
        <f>IF(ROUND((AZ$46-CONFIG!$D$7)/31,0)&gt;=ROUND(CONFIG!$H16,0),INDEX($C20:$BJ20,,COLUMN(AZ$46)-COLUMN($C$46)+1-(CONFIG!$H16)),0)*'Commandes - Calculs Auto'!$J9</f>
        <v>0</v>
      </c>
      <c r="BA49" s="341">
        <f>IF(ROUND((BA$46-CONFIG!$D$7)/31,0)&gt;=ROUND(CONFIG!$H16,0),INDEX($C20:$BJ20,,COLUMN(BA$46)-COLUMN($C$46)+1-(CONFIG!$H16)),0)*'Commandes - Calculs Auto'!$J9</f>
        <v>0</v>
      </c>
      <c r="BB49" s="341">
        <f>IF(ROUND((BB$46-CONFIG!$D$7)/31,0)&gt;=ROUND(CONFIG!$H16,0),INDEX($C20:$BJ20,,COLUMN(BB$46)-COLUMN($C$46)+1-(CONFIG!$H16)),0)*'Commandes - Calculs Auto'!$J9</f>
        <v>0</v>
      </c>
      <c r="BC49" s="341">
        <f>IF(ROUND((BC$46-CONFIG!$D$7)/31,0)&gt;=ROUND(CONFIG!$H16,0),INDEX($C20:$BJ20,,COLUMN(BC$46)-COLUMN($C$46)+1-(CONFIG!$H16)),0)*'Commandes - Calculs Auto'!$J9</f>
        <v>0</v>
      </c>
      <c r="BD49" s="341">
        <f>IF(ROUND((BD$46-CONFIG!$D$7)/31,0)&gt;=ROUND(CONFIG!$H16,0),INDEX($C20:$BJ20,,COLUMN(BD$46)-COLUMN($C$46)+1-(CONFIG!$H16)),0)*'Commandes - Calculs Auto'!$J9</f>
        <v>0</v>
      </c>
      <c r="BE49" s="341">
        <f>IF(ROUND((BE$46-CONFIG!$D$7)/31,0)&gt;=ROUND(CONFIG!$H16,0),INDEX($C20:$BJ20,,COLUMN(BE$46)-COLUMN($C$46)+1-(CONFIG!$H16)),0)*'Commandes - Calculs Auto'!$J9</f>
        <v>0</v>
      </c>
      <c r="BF49" s="341">
        <f>IF(ROUND((BF$46-CONFIG!$D$7)/31,0)&gt;=ROUND(CONFIG!$H16,0),INDEX($C20:$BJ20,,COLUMN(BF$46)-COLUMN($C$46)+1-(CONFIG!$H16)),0)*'Commandes - Calculs Auto'!$J9</f>
        <v>0</v>
      </c>
      <c r="BG49" s="341">
        <f>IF(ROUND((BG$46-CONFIG!$D$7)/31,0)&gt;=ROUND(CONFIG!$H16,0),INDEX($C20:$BJ20,,COLUMN(BG$46)-COLUMN($C$46)+1-(CONFIG!$H16)),0)*'Commandes - Calculs Auto'!$J9</f>
        <v>0</v>
      </c>
      <c r="BH49" s="341">
        <f>IF(ROUND((BH$46-CONFIG!$D$7)/31,0)&gt;=ROUND(CONFIG!$H16,0),INDEX($C20:$BJ20,,COLUMN(BH$46)-COLUMN($C$46)+1-(CONFIG!$H16)),0)*'Commandes - Calculs Auto'!$J9</f>
        <v>0</v>
      </c>
      <c r="BI49" s="341">
        <f>IF(ROUND((BI$46-CONFIG!$D$7)/31,0)&gt;=ROUND(CONFIG!$H16,0),INDEX($C20:$BJ20,,COLUMN(BI$46)-COLUMN($C$46)+1-(CONFIG!$H16)),0)*'Commandes - Calculs Auto'!$J9</f>
        <v>0</v>
      </c>
      <c r="BJ49" s="341">
        <f>IF(ROUND((BJ$46-CONFIG!$D$7)/31,0)&gt;=ROUND(CONFIG!$H16,0),INDEX($C20:$BJ20,,COLUMN(BJ$46)-COLUMN($C$46)+1-(CONFIG!$H16)),0)*'Commandes - Calculs Auto'!$J9</f>
        <v>0</v>
      </c>
    </row>
    <row r="50" spans="2:62">
      <c r="B50" s="310">
        <f>CONFIG!$C$17</f>
        <v>0</v>
      </c>
      <c r="C50" s="341">
        <f>IF(ROUND((C$46-CONFIG!$D$7)/31,0)&gt;=ROUND(CONFIG!$H17,0),INDEX($C21:$BJ21,,COLUMN(C$46)-COLUMN($C$46)+1-(CONFIG!$H17)),0)*CONFIG!$E17</f>
        <v>0</v>
      </c>
      <c r="D50" s="341">
        <f>IF(ROUND((D$46-CONFIG!$D$7)/31,0)&gt;=ROUND(CONFIG!$H17,0),INDEX($C21:$BJ21,,COLUMN(D$46)-COLUMN($C$46)+1-(CONFIG!$H17)),0)*CONFIG!$E17</f>
        <v>0</v>
      </c>
      <c r="E50" s="341">
        <f>IF(ROUND((E$46-CONFIG!$D$7)/31,0)&gt;=ROUND(CONFIG!$H17,0),INDEX($C21:$BJ21,,COLUMN(E$46)-COLUMN($C$46)+1-(CONFIG!$H17)),0)*CONFIG!$E17</f>
        <v>0</v>
      </c>
      <c r="F50" s="341">
        <f>IF(ROUND((F$46-CONFIG!$D$7)/31,0)&gt;=ROUND(CONFIG!$H17,0),INDEX($C21:$BJ21,,COLUMN(F$46)-COLUMN($C$46)+1-(CONFIG!$H17)),0)*CONFIG!$E17</f>
        <v>0</v>
      </c>
      <c r="G50" s="341">
        <f>IF(ROUND((G$46-CONFIG!$D$7)/31,0)&gt;=ROUND(CONFIG!$H17,0),INDEX($C21:$BJ21,,COLUMN(G$46)-COLUMN($C$46)+1-(CONFIG!$H17)),0)*CONFIG!$E17</f>
        <v>0</v>
      </c>
      <c r="H50" s="341">
        <f>IF(ROUND((H$46-CONFIG!$D$7)/31,0)&gt;=ROUND(CONFIG!$H17,0),INDEX($C21:$BJ21,,COLUMN(H$46)-COLUMN($C$46)+1-(CONFIG!$H17)),0)*CONFIG!$E17</f>
        <v>0</v>
      </c>
      <c r="I50" s="341">
        <f>IF(ROUND((I$46-CONFIG!$D$7)/31,0)&gt;=ROUND(CONFIG!$H17,0),INDEX($C21:$BJ21,,COLUMN(I$46)-COLUMN($C$46)+1-(CONFIG!$H17)),0)*CONFIG!$E17</f>
        <v>0</v>
      </c>
      <c r="J50" s="341">
        <f>IF(ROUND((J$46-CONFIG!$D$7)/31,0)&gt;=ROUND(CONFIG!$H17,0),INDEX($C21:$BJ21,,COLUMN(J$46)-COLUMN($C$46)+1-(CONFIG!$H17)),0)*CONFIG!$E17</f>
        <v>0</v>
      </c>
      <c r="K50" s="341">
        <f>IF(ROUND((K$46-CONFIG!$D$7)/31,0)&gt;=ROUND(CONFIG!$H17,0),INDEX($C21:$BJ21,,COLUMN(K$46)-COLUMN($C$46)+1-(CONFIG!$H17)),0)*CONFIG!$E17</f>
        <v>0</v>
      </c>
      <c r="L50" s="341">
        <f>IF(ROUND((L$46-CONFIG!$D$7)/31,0)&gt;=ROUND(CONFIG!$H17,0),INDEX($C21:$BJ21,,COLUMN(L$46)-COLUMN($C$46)+1-(CONFIG!$H17)),0)*CONFIG!$E17</f>
        <v>0</v>
      </c>
      <c r="M50" s="341">
        <f>IF(ROUND((M$46-CONFIG!$D$7)/31,0)&gt;=ROUND(CONFIG!$H17,0),INDEX($C21:$BJ21,,COLUMN(M$46)-COLUMN($C$46)+1-(CONFIG!$H17)),0)*CONFIG!$E17</f>
        <v>0</v>
      </c>
      <c r="N50" s="341">
        <f>IF(ROUND((N$46-CONFIG!$D$7)/31,0)&gt;=ROUND(CONFIG!$H17,0),INDEX($C21:$BJ21,,COLUMN(N$46)-COLUMN($C$46)+1-(CONFIG!$H17)),0)*CONFIG!$E17</f>
        <v>0</v>
      </c>
      <c r="O50" s="341">
        <f>IF(ROUND((O$46-CONFIG!$D$7)/31,0)&gt;=ROUND(CONFIG!$H17,0),INDEX($C21:$BJ21,,COLUMN(O$46)-COLUMN($C$46)+1-(CONFIG!$H17)),0)*'Commandes - Calculs Auto'!$D10</f>
        <v>0</v>
      </c>
      <c r="P50" s="341">
        <f>IF(ROUND((P$46-CONFIG!$D$7)/31,0)&gt;=ROUND(CONFIG!$H17,0),INDEX($C21:$BJ21,,COLUMN(P$46)-COLUMN($C$46)+1-(CONFIG!$H17)),0)*'Commandes - Calculs Auto'!$D10</f>
        <v>0</v>
      </c>
      <c r="Q50" s="341">
        <f>IF(ROUND((Q$46-CONFIG!$D$7)/31,0)&gt;=ROUND(CONFIG!$H17,0),INDEX($C21:$BJ21,,COLUMN(Q$46)-COLUMN($C$46)+1-(CONFIG!$H17)),0)*'Commandes - Calculs Auto'!$D10</f>
        <v>0</v>
      </c>
      <c r="R50" s="341">
        <f>IF(ROUND((R$46-CONFIG!$D$7)/31,0)&gt;=ROUND(CONFIG!$H17,0),INDEX($C21:$BJ21,,COLUMN(R$46)-COLUMN($C$46)+1-(CONFIG!$H17)),0)*'Commandes - Calculs Auto'!$D10</f>
        <v>0</v>
      </c>
      <c r="S50" s="341">
        <f>IF(ROUND((S$46-CONFIG!$D$7)/31,0)&gt;=ROUND(CONFIG!$H17,0),INDEX($C21:$BJ21,,COLUMN(S$46)-COLUMN($C$46)+1-(CONFIG!$H17)),0)*'Commandes - Calculs Auto'!$D10</f>
        <v>0</v>
      </c>
      <c r="T50" s="341">
        <f>IF(ROUND((T$46-CONFIG!$D$7)/31,0)&gt;=ROUND(CONFIG!$H17,0),INDEX($C21:$BJ21,,COLUMN(T$46)-COLUMN($C$46)+1-(CONFIG!$H17)),0)*'Commandes - Calculs Auto'!$D10</f>
        <v>0</v>
      </c>
      <c r="U50" s="341">
        <f>IF(ROUND((U$46-CONFIG!$D$7)/31,0)&gt;=ROUND(CONFIG!$H17,0),INDEX($C21:$BJ21,,COLUMN(U$46)-COLUMN($C$46)+1-(CONFIG!$H17)),0)*'Commandes - Calculs Auto'!$D10</f>
        <v>0</v>
      </c>
      <c r="V50" s="341">
        <f>IF(ROUND((V$46-CONFIG!$D$7)/31,0)&gt;=ROUND(CONFIG!$H17,0),INDEX($C21:$BJ21,,COLUMN(V$46)-COLUMN($C$46)+1-(CONFIG!$H17)),0)*'Commandes - Calculs Auto'!$D10</f>
        <v>0</v>
      </c>
      <c r="W50" s="341">
        <f>IF(ROUND((W$46-CONFIG!$D$7)/31,0)&gt;=ROUND(CONFIG!$H17,0),INDEX($C21:$BJ21,,COLUMN(W$46)-COLUMN($C$46)+1-(CONFIG!$H17)),0)*'Commandes - Calculs Auto'!$D10</f>
        <v>0</v>
      </c>
      <c r="X50" s="341">
        <f>IF(ROUND((X$46-CONFIG!$D$7)/31,0)&gt;=ROUND(CONFIG!$H17,0),INDEX($C21:$BJ21,,COLUMN(X$46)-COLUMN($C$46)+1-(CONFIG!$H17)),0)*'Commandes - Calculs Auto'!$D10</f>
        <v>0</v>
      </c>
      <c r="Y50" s="341">
        <f>IF(ROUND((Y$46-CONFIG!$D$7)/31,0)&gt;=ROUND(CONFIG!$H17,0),INDEX($C21:$BJ21,,COLUMN(Y$46)-COLUMN($C$46)+1-(CONFIG!$H17)),0)*'Commandes - Calculs Auto'!$D10</f>
        <v>0</v>
      </c>
      <c r="Z50" s="341">
        <f>IF(ROUND((Z$46-CONFIG!$D$7)/31,0)&gt;=ROUND(CONFIG!$H17,0),INDEX($C21:$BJ21,,COLUMN(Z$46)-COLUMN($C$46)+1-(CONFIG!$H17)),0)*'Commandes - Calculs Auto'!$D10</f>
        <v>0</v>
      </c>
      <c r="AA50" s="341">
        <f>IF(ROUND((AA$46-CONFIG!$D$7)/31,0)&gt;=ROUND(CONFIG!$H17,0),INDEX($C21:$BJ21,,COLUMN(AA$46)-COLUMN($C$46)+1-(CONFIG!$H17)),0)*'Commandes - Calculs Auto'!$F10</f>
        <v>0</v>
      </c>
      <c r="AB50" s="341">
        <f>IF(ROUND((AB$46-CONFIG!$D$7)/31,0)&gt;=ROUND(CONFIG!$H17,0),INDEX($C21:$BJ21,,COLUMN(AB$46)-COLUMN($C$46)+1-(CONFIG!$H17)),0)*'Commandes - Calculs Auto'!$F10</f>
        <v>0</v>
      </c>
      <c r="AC50" s="341">
        <f>IF(ROUND((AC$46-CONFIG!$D$7)/31,0)&gt;=ROUND(CONFIG!$H17,0),INDEX($C21:$BJ21,,COLUMN(AC$46)-COLUMN($C$46)+1-(CONFIG!$H17)),0)*'Commandes - Calculs Auto'!$F10</f>
        <v>0</v>
      </c>
      <c r="AD50" s="341">
        <f>IF(ROUND((AD$46-CONFIG!$D$7)/31,0)&gt;=ROUND(CONFIG!$H17,0),INDEX($C21:$BJ21,,COLUMN(AD$46)-COLUMN($C$46)+1-(CONFIG!$H17)),0)*'Commandes - Calculs Auto'!$F10</f>
        <v>0</v>
      </c>
      <c r="AE50" s="341">
        <f>IF(ROUND((AE$46-CONFIG!$D$7)/31,0)&gt;=ROUND(CONFIG!$H17,0),INDEX($C21:$BJ21,,COLUMN(AE$46)-COLUMN($C$46)+1-(CONFIG!$H17)),0)*'Commandes - Calculs Auto'!$F10</f>
        <v>0</v>
      </c>
      <c r="AF50" s="341">
        <f>IF(ROUND((AF$46-CONFIG!$D$7)/31,0)&gt;=ROUND(CONFIG!$H17,0),INDEX($C21:$BJ21,,COLUMN(AF$46)-COLUMN($C$46)+1-(CONFIG!$H17)),0)*'Commandes - Calculs Auto'!$F10</f>
        <v>0</v>
      </c>
      <c r="AG50" s="341">
        <f>IF(ROUND((AG$46-CONFIG!$D$7)/31,0)&gt;=ROUND(CONFIG!$H17,0),INDEX($C21:$BJ21,,COLUMN(AG$46)-COLUMN($C$46)+1-(CONFIG!$H17)),0)*'Commandes - Calculs Auto'!$F10</f>
        <v>0</v>
      </c>
      <c r="AH50" s="341">
        <f>IF(ROUND((AH$46-CONFIG!$D$7)/31,0)&gt;=ROUND(CONFIG!$H17,0),INDEX($C21:$BJ21,,COLUMN(AH$46)-COLUMN($C$46)+1-(CONFIG!$H17)),0)*'Commandes - Calculs Auto'!$F10</f>
        <v>0</v>
      </c>
      <c r="AI50" s="341">
        <f>IF(ROUND((AI$46-CONFIG!$D$7)/31,0)&gt;=ROUND(CONFIG!$H17,0),INDEX($C21:$BJ21,,COLUMN(AI$46)-COLUMN($C$46)+1-(CONFIG!$H17)),0)*'Commandes - Calculs Auto'!$F10</f>
        <v>0</v>
      </c>
      <c r="AJ50" s="341">
        <f>IF(ROUND((AJ$46-CONFIG!$D$7)/31,0)&gt;=ROUND(CONFIG!$H17,0),INDEX($C21:$BJ21,,COLUMN(AJ$46)-COLUMN($C$46)+1-(CONFIG!$H17)),0)*'Commandes - Calculs Auto'!$F10</f>
        <v>0</v>
      </c>
      <c r="AK50" s="341">
        <f>IF(ROUND((AK$46-CONFIG!$D$7)/31,0)&gt;=ROUND(CONFIG!$H17,0),INDEX($C21:$BJ21,,COLUMN(AK$46)-COLUMN($C$46)+1-(CONFIG!$H17)),0)*'Commandes - Calculs Auto'!$F10</f>
        <v>0</v>
      </c>
      <c r="AL50" s="341">
        <f>IF(ROUND((AL$46-CONFIG!$D$7)/31,0)&gt;=ROUND(CONFIG!$H17,0),INDEX($C21:$BJ21,,COLUMN(AL$46)-COLUMN($C$46)+1-(CONFIG!$H17)),0)*'Commandes - Calculs Auto'!$F10</f>
        <v>0</v>
      </c>
      <c r="AM50" s="341">
        <f>IF(ROUND((AM$46-CONFIG!$D$7)/31,0)&gt;=ROUND(CONFIG!$H17,0),INDEX($C21:$BJ21,,COLUMN(AM$46)-COLUMN($C$46)+1-(CONFIG!$H17)),0)*'Commandes - Calculs Auto'!$H10</f>
        <v>0</v>
      </c>
      <c r="AN50" s="341">
        <f>IF(ROUND((AN$46-CONFIG!$D$7)/31,0)&gt;=ROUND(CONFIG!$H17,0),INDEX($C21:$BJ21,,COLUMN(AN$46)-COLUMN($C$46)+1-(CONFIG!$H17)),0)*'Commandes - Calculs Auto'!$H10</f>
        <v>0</v>
      </c>
      <c r="AO50" s="341">
        <f>IF(ROUND((AO$46-CONFIG!$D$7)/31,0)&gt;=ROUND(CONFIG!$H17,0),INDEX($C21:$BJ21,,COLUMN(AO$46)-COLUMN($C$46)+1-(CONFIG!$H17)),0)*'Commandes - Calculs Auto'!$H10</f>
        <v>0</v>
      </c>
      <c r="AP50" s="341">
        <f>IF(ROUND((AP$46-CONFIG!$D$7)/31,0)&gt;=ROUND(CONFIG!$H17,0),INDEX($C21:$BJ21,,COLUMN(AP$46)-COLUMN($C$46)+1-(CONFIG!$H17)),0)*'Commandes - Calculs Auto'!$H10</f>
        <v>0</v>
      </c>
      <c r="AQ50" s="341">
        <f>IF(ROUND((AQ$46-CONFIG!$D$7)/31,0)&gt;=ROUND(CONFIG!$H17,0),INDEX($C21:$BJ21,,COLUMN(AQ$46)-COLUMN($C$46)+1-(CONFIG!$H17)),0)*'Commandes - Calculs Auto'!$H10</f>
        <v>0</v>
      </c>
      <c r="AR50" s="341">
        <f>IF(ROUND((AR$46-CONFIG!$D$7)/31,0)&gt;=ROUND(CONFIG!$H17,0),INDEX($C21:$BJ21,,COLUMN(AR$46)-COLUMN($C$46)+1-(CONFIG!$H17)),0)*'Commandes - Calculs Auto'!$H10</f>
        <v>0</v>
      </c>
      <c r="AS50" s="341">
        <f>IF(ROUND((AS$46-CONFIG!$D$7)/31,0)&gt;=ROUND(CONFIG!$H17,0),INDEX($C21:$BJ21,,COLUMN(AS$46)-COLUMN($C$46)+1-(CONFIG!$H17)),0)*'Commandes - Calculs Auto'!$H10</f>
        <v>0</v>
      </c>
      <c r="AT50" s="341">
        <f>IF(ROUND((AT$46-CONFIG!$D$7)/31,0)&gt;=ROUND(CONFIG!$H17,0),INDEX($C21:$BJ21,,COLUMN(AT$46)-COLUMN($C$46)+1-(CONFIG!$H17)),0)*'Commandes - Calculs Auto'!$H10</f>
        <v>0</v>
      </c>
      <c r="AU50" s="341">
        <f>IF(ROUND((AU$46-CONFIG!$D$7)/31,0)&gt;=ROUND(CONFIG!$H17,0),INDEX($C21:$BJ21,,COLUMN(AU$46)-COLUMN($C$46)+1-(CONFIG!$H17)),0)*'Commandes - Calculs Auto'!$H10</f>
        <v>0</v>
      </c>
      <c r="AV50" s="341">
        <f>IF(ROUND((AV$46-CONFIG!$D$7)/31,0)&gt;=ROUND(CONFIG!$H17,0),INDEX($C21:$BJ21,,COLUMN(AV$46)-COLUMN($C$46)+1-(CONFIG!$H17)),0)*'Commandes - Calculs Auto'!$H10</f>
        <v>0</v>
      </c>
      <c r="AW50" s="341">
        <f>IF(ROUND((AW$46-CONFIG!$D$7)/31,0)&gt;=ROUND(CONFIG!$H17,0),INDEX($C21:$BJ21,,COLUMN(AW$46)-COLUMN($C$46)+1-(CONFIG!$H17)),0)*'Commandes - Calculs Auto'!$H10</f>
        <v>0</v>
      </c>
      <c r="AX50" s="341">
        <f>IF(ROUND((AX$46-CONFIG!$D$7)/31,0)&gt;=ROUND(CONFIG!$H17,0),INDEX($C21:$BJ21,,COLUMN(AX$46)-COLUMN($C$46)+1-(CONFIG!$H17)),0)*'Commandes - Calculs Auto'!$H10</f>
        <v>0</v>
      </c>
      <c r="AY50" s="341">
        <f>IF(ROUND((AY$46-CONFIG!$D$7)/31,0)&gt;=ROUND(CONFIG!$H17,0),INDEX($C21:$BJ21,,COLUMN(AY$46)-COLUMN($C$46)+1-(CONFIG!$H17)),0)*'Commandes - Calculs Auto'!$J10</f>
        <v>0</v>
      </c>
      <c r="AZ50" s="341">
        <f>IF(ROUND((AZ$46-CONFIG!$D$7)/31,0)&gt;=ROUND(CONFIG!$H17,0),INDEX($C21:$BJ21,,COLUMN(AZ$46)-COLUMN($C$46)+1-(CONFIG!$H17)),0)*'Commandes - Calculs Auto'!$J10</f>
        <v>0</v>
      </c>
      <c r="BA50" s="341">
        <f>IF(ROUND((BA$46-CONFIG!$D$7)/31,0)&gt;=ROUND(CONFIG!$H17,0),INDEX($C21:$BJ21,,COLUMN(BA$46)-COLUMN($C$46)+1-(CONFIG!$H17)),0)*'Commandes - Calculs Auto'!$J10</f>
        <v>0</v>
      </c>
      <c r="BB50" s="341">
        <f>IF(ROUND((BB$46-CONFIG!$D$7)/31,0)&gt;=ROUND(CONFIG!$H17,0),INDEX($C21:$BJ21,,COLUMN(BB$46)-COLUMN($C$46)+1-(CONFIG!$H17)),0)*'Commandes - Calculs Auto'!$J10</f>
        <v>0</v>
      </c>
      <c r="BC50" s="341">
        <f>IF(ROUND((BC$46-CONFIG!$D$7)/31,0)&gt;=ROUND(CONFIG!$H17,0),INDEX($C21:$BJ21,,COLUMN(BC$46)-COLUMN($C$46)+1-(CONFIG!$H17)),0)*'Commandes - Calculs Auto'!$J10</f>
        <v>0</v>
      </c>
      <c r="BD50" s="341">
        <f>IF(ROUND((BD$46-CONFIG!$D$7)/31,0)&gt;=ROUND(CONFIG!$H17,0),INDEX($C21:$BJ21,,COLUMN(BD$46)-COLUMN($C$46)+1-(CONFIG!$H17)),0)*'Commandes - Calculs Auto'!$J10</f>
        <v>0</v>
      </c>
      <c r="BE50" s="341">
        <f>IF(ROUND((BE$46-CONFIG!$D$7)/31,0)&gt;=ROUND(CONFIG!$H17,0),INDEX($C21:$BJ21,,COLUMN(BE$46)-COLUMN($C$46)+1-(CONFIG!$H17)),0)*'Commandes - Calculs Auto'!$J10</f>
        <v>0</v>
      </c>
      <c r="BF50" s="341">
        <f>IF(ROUND((BF$46-CONFIG!$D$7)/31,0)&gt;=ROUND(CONFIG!$H17,0),INDEX($C21:$BJ21,,COLUMN(BF$46)-COLUMN($C$46)+1-(CONFIG!$H17)),0)*'Commandes - Calculs Auto'!$J10</f>
        <v>0</v>
      </c>
      <c r="BG50" s="341">
        <f>IF(ROUND((BG$46-CONFIG!$D$7)/31,0)&gt;=ROUND(CONFIG!$H17,0),INDEX($C21:$BJ21,,COLUMN(BG$46)-COLUMN($C$46)+1-(CONFIG!$H17)),0)*'Commandes - Calculs Auto'!$J10</f>
        <v>0</v>
      </c>
      <c r="BH50" s="341">
        <f>IF(ROUND((BH$46-CONFIG!$D$7)/31,0)&gt;=ROUND(CONFIG!$H17,0),INDEX($C21:$BJ21,,COLUMN(BH$46)-COLUMN($C$46)+1-(CONFIG!$H17)),0)*'Commandes - Calculs Auto'!$J10</f>
        <v>0</v>
      </c>
      <c r="BI50" s="341">
        <f>IF(ROUND((BI$46-CONFIG!$D$7)/31,0)&gt;=ROUND(CONFIG!$H17,0),INDEX($C21:$BJ21,,COLUMN(BI$46)-COLUMN($C$46)+1-(CONFIG!$H17)),0)*'Commandes - Calculs Auto'!$J10</f>
        <v>0</v>
      </c>
      <c r="BJ50" s="341">
        <f>IF(ROUND((BJ$46-CONFIG!$D$7)/31,0)&gt;=ROUND(CONFIG!$H17,0),INDEX($C21:$BJ21,,COLUMN(BJ$46)-COLUMN($C$46)+1-(CONFIG!$H17)),0)*'Commandes - Calculs Auto'!$J10</f>
        <v>0</v>
      </c>
    </row>
    <row r="51" spans="2:62">
      <c r="B51" s="310">
        <f>CONFIG!$C$18</f>
        <v>0</v>
      </c>
      <c r="C51" s="341">
        <f>IF(ROUND((C$46-CONFIG!$D$7)/31,0)&gt;=ROUND(CONFIG!$H18,0),INDEX($C22:$BJ22,,COLUMN(C$46)-COLUMN($C$46)+1-(CONFIG!$H18)),0)*CONFIG!$E18</f>
        <v>0</v>
      </c>
      <c r="D51" s="341">
        <f>IF(ROUND((D$46-CONFIG!$D$7)/31,0)&gt;=ROUND(CONFIG!$H18,0),INDEX($C22:$BJ22,,COLUMN(D$46)-COLUMN($C$46)+1-(CONFIG!$H18)),0)*CONFIG!$E18</f>
        <v>0</v>
      </c>
      <c r="E51" s="341">
        <f>IF(ROUND((E$46-CONFIG!$D$7)/31,0)&gt;=ROUND(CONFIG!$H18,0),INDEX($C22:$BJ22,,COLUMN(E$46)-COLUMN($C$46)+1-(CONFIG!$H18)),0)*CONFIG!$E18</f>
        <v>0</v>
      </c>
      <c r="F51" s="341">
        <f>IF(ROUND((F$46-CONFIG!$D$7)/31,0)&gt;=ROUND(CONFIG!$H18,0),INDEX($C22:$BJ22,,COLUMN(F$46)-COLUMN($C$46)+1-(CONFIG!$H18)),0)*CONFIG!$E18</f>
        <v>0</v>
      </c>
      <c r="G51" s="341">
        <f>IF(ROUND((G$46-CONFIG!$D$7)/31,0)&gt;=ROUND(CONFIG!$H18,0),INDEX($C22:$BJ22,,COLUMN(G$46)-COLUMN($C$46)+1-(CONFIG!$H18)),0)*CONFIG!$E18</f>
        <v>0</v>
      </c>
      <c r="H51" s="341">
        <f>IF(ROUND((H$46-CONFIG!$D$7)/31,0)&gt;=ROUND(CONFIG!$H18,0),INDEX($C22:$BJ22,,COLUMN(H$46)-COLUMN($C$46)+1-(CONFIG!$H18)),0)*CONFIG!$E18</f>
        <v>0</v>
      </c>
      <c r="I51" s="341">
        <f>IF(ROUND((I$46-CONFIG!$D$7)/31,0)&gt;=ROUND(CONFIG!$H18,0),INDEX($C22:$BJ22,,COLUMN(I$46)-COLUMN($C$46)+1-(CONFIG!$H18)),0)*CONFIG!$E18</f>
        <v>0</v>
      </c>
      <c r="J51" s="341">
        <f>IF(ROUND((J$46-CONFIG!$D$7)/31,0)&gt;=ROUND(CONFIG!$H18,0),INDEX($C22:$BJ22,,COLUMN(J$46)-COLUMN($C$46)+1-(CONFIG!$H18)),0)*CONFIG!$E18</f>
        <v>0</v>
      </c>
      <c r="K51" s="341">
        <f>IF(ROUND((K$46-CONFIG!$D$7)/31,0)&gt;=ROUND(CONFIG!$H18,0),INDEX($C22:$BJ22,,COLUMN(K$46)-COLUMN($C$46)+1-(CONFIG!$H18)),0)*CONFIG!$E18</f>
        <v>0</v>
      </c>
      <c r="L51" s="341">
        <f>IF(ROUND((L$46-CONFIG!$D$7)/31,0)&gt;=ROUND(CONFIG!$H18,0),INDEX($C22:$BJ22,,COLUMN(L$46)-COLUMN($C$46)+1-(CONFIG!$H18)),0)*CONFIG!$E18</f>
        <v>0</v>
      </c>
      <c r="M51" s="341">
        <f>IF(ROUND((M$46-CONFIG!$D$7)/31,0)&gt;=ROUND(CONFIG!$H18,0),INDEX($C22:$BJ22,,COLUMN(M$46)-COLUMN($C$46)+1-(CONFIG!$H18)),0)*CONFIG!$E18</f>
        <v>0</v>
      </c>
      <c r="N51" s="341">
        <f>IF(ROUND((N$46-CONFIG!$D$7)/31,0)&gt;=ROUND(CONFIG!$H18,0),INDEX($C22:$BJ22,,COLUMN(N$46)-COLUMN($C$46)+1-(CONFIG!$H18)),0)*CONFIG!$E18</f>
        <v>0</v>
      </c>
      <c r="O51" s="341">
        <f>IF(ROUND((O$46-CONFIG!$D$7)/31,0)&gt;=ROUND(CONFIG!$H18,0),INDEX($C22:$BJ22,,COLUMN(O$46)-COLUMN($C$46)+1-(CONFIG!$H18)),0)*'Commandes - Calculs Auto'!$D11</f>
        <v>0</v>
      </c>
      <c r="P51" s="341">
        <f>IF(ROUND((P$46-CONFIG!$D$7)/31,0)&gt;=ROUND(CONFIG!$H18,0),INDEX($C22:$BJ22,,COLUMN(P$46)-COLUMN($C$46)+1-(CONFIG!$H18)),0)*'Commandes - Calculs Auto'!$D11</f>
        <v>0</v>
      </c>
      <c r="Q51" s="341">
        <f>IF(ROUND((Q$46-CONFIG!$D$7)/31,0)&gt;=ROUND(CONFIG!$H18,0),INDEX($C22:$BJ22,,COLUMN(Q$46)-COLUMN($C$46)+1-(CONFIG!$H18)),0)*'Commandes - Calculs Auto'!$D11</f>
        <v>0</v>
      </c>
      <c r="R51" s="341">
        <f>IF(ROUND((R$46-CONFIG!$D$7)/31,0)&gt;=ROUND(CONFIG!$H18,0),INDEX($C22:$BJ22,,COLUMN(R$46)-COLUMN($C$46)+1-(CONFIG!$H18)),0)*'Commandes - Calculs Auto'!$D11</f>
        <v>0</v>
      </c>
      <c r="S51" s="341">
        <f>IF(ROUND((S$46-CONFIG!$D$7)/31,0)&gt;=ROUND(CONFIG!$H18,0),INDEX($C22:$BJ22,,COLUMN(S$46)-COLUMN($C$46)+1-(CONFIG!$H18)),0)*'Commandes - Calculs Auto'!$D11</f>
        <v>0</v>
      </c>
      <c r="T51" s="341">
        <f>IF(ROUND((T$46-CONFIG!$D$7)/31,0)&gt;=ROUND(CONFIG!$H18,0),INDEX($C22:$BJ22,,COLUMN(T$46)-COLUMN($C$46)+1-(CONFIG!$H18)),0)*'Commandes - Calculs Auto'!$D11</f>
        <v>0</v>
      </c>
      <c r="U51" s="341">
        <f>IF(ROUND((U$46-CONFIG!$D$7)/31,0)&gt;=ROUND(CONFIG!$H18,0),INDEX($C22:$BJ22,,COLUMN(U$46)-COLUMN($C$46)+1-(CONFIG!$H18)),0)*'Commandes - Calculs Auto'!$D11</f>
        <v>0</v>
      </c>
      <c r="V51" s="341">
        <f>IF(ROUND((V$46-CONFIG!$D$7)/31,0)&gt;=ROUND(CONFIG!$H18,0),INDEX($C22:$BJ22,,COLUMN(V$46)-COLUMN($C$46)+1-(CONFIG!$H18)),0)*'Commandes - Calculs Auto'!$D11</f>
        <v>0</v>
      </c>
      <c r="W51" s="341">
        <f>IF(ROUND((W$46-CONFIG!$D$7)/31,0)&gt;=ROUND(CONFIG!$H18,0),INDEX($C22:$BJ22,,COLUMN(W$46)-COLUMN($C$46)+1-(CONFIG!$H18)),0)*'Commandes - Calculs Auto'!$D11</f>
        <v>0</v>
      </c>
      <c r="X51" s="341">
        <f>IF(ROUND((X$46-CONFIG!$D$7)/31,0)&gt;=ROUND(CONFIG!$H18,0),INDEX($C22:$BJ22,,COLUMN(X$46)-COLUMN($C$46)+1-(CONFIG!$H18)),0)*'Commandes - Calculs Auto'!$D11</f>
        <v>0</v>
      </c>
      <c r="Y51" s="341">
        <f>IF(ROUND((Y$46-CONFIG!$D$7)/31,0)&gt;=ROUND(CONFIG!$H18,0),INDEX($C22:$BJ22,,COLUMN(Y$46)-COLUMN($C$46)+1-(CONFIG!$H18)),0)*'Commandes - Calculs Auto'!$D11</f>
        <v>0</v>
      </c>
      <c r="Z51" s="341">
        <f>IF(ROUND((Z$46-CONFIG!$D$7)/31,0)&gt;=ROUND(CONFIG!$H18,0),INDEX($C22:$BJ22,,COLUMN(Z$46)-COLUMN($C$46)+1-(CONFIG!$H18)),0)*'Commandes - Calculs Auto'!$D11</f>
        <v>0</v>
      </c>
      <c r="AA51" s="341">
        <f>IF(ROUND((AA$46-CONFIG!$D$7)/31,0)&gt;=ROUND(CONFIG!$H18,0),INDEX($C22:$BJ22,,COLUMN(AA$46)-COLUMN($C$46)+1-(CONFIG!$H18)),0)*'Commandes - Calculs Auto'!$F11</f>
        <v>0</v>
      </c>
      <c r="AB51" s="341">
        <f>IF(ROUND((AB$46-CONFIG!$D$7)/31,0)&gt;=ROUND(CONFIG!$H18,0),INDEX($C22:$BJ22,,COLUMN(AB$46)-COLUMN($C$46)+1-(CONFIG!$H18)),0)*'Commandes - Calculs Auto'!$F11</f>
        <v>0</v>
      </c>
      <c r="AC51" s="341">
        <f>IF(ROUND((AC$46-CONFIG!$D$7)/31,0)&gt;=ROUND(CONFIG!$H18,0),INDEX($C22:$BJ22,,COLUMN(AC$46)-COLUMN($C$46)+1-(CONFIG!$H18)),0)*'Commandes - Calculs Auto'!$F11</f>
        <v>0</v>
      </c>
      <c r="AD51" s="341">
        <f>IF(ROUND((AD$46-CONFIG!$D$7)/31,0)&gt;=ROUND(CONFIG!$H18,0),INDEX($C22:$BJ22,,COLUMN(AD$46)-COLUMN($C$46)+1-(CONFIG!$H18)),0)*'Commandes - Calculs Auto'!$F11</f>
        <v>0</v>
      </c>
      <c r="AE51" s="341">
        <f>IF(ROUND((AE$46-CONFIG!$D$7)/31,0)&gt;=ROUND(CONFIG!$H18,0),INDEX($C22:$BJ22,,COLUMN(AE$46)-COLUMN($C$46)+1-(CONFIG!$H18)),0)*'Commandes - Calculs Auto'!$F11</f>
        <v>0</v>
      </c>
      <c r="AF51" s="341">
        <f>IF(ROUND((AF$46-CONFIG!$D$7)/31,0)&gt;=ROUND(CONFIG!$H18,0),INDEX($C22:$BJ22,,COLUMN(AF$46)-COLUMN($C$46)+1-(CONFIG!$H18)),0)*'Commandes - Calculs Auto'!$F11</f>
        <v>0</v>
      </c>
      <c r="AG51" s="341">
        <f>IF(ROUND((AG$46-CONFIG!$D$7)/31,0)&gt;=ROUND(CONFIG!$H18,0),INDEX($C22:$BJ22,,COLUMN(AG$46)-COLUMN($C$46)+1-(CONFIG!$H18)),0)*'Commandes - Calculs Auto'!$F11</f>
        <v>0</v>
      </c>
      <c r="AH51" s="341">
        <f>IF(ROUND((AH$46-CONFIG!$D$7)/31,0)&gt;=ROUND(CONFIG!$H18,0),INDEX($C22:$BJ22,,COLUMN(AH$46)-COLUMN($C$46)+1-(CONFIG!$H18)),0)*'Commandes - Calculs Auto'!$F11</f>
        <v>0</v>
      </c>
      <c r="AI51" s="341">
        <f>IF(ROUND((AI$46-CONFIG!$D$7)/31,0)&gt;=ROUND(CONFIG!$H18,0),INDEX($C22:$BJ22,,COLUMN(AI$46)-COLUMN($C$46)+1-(CONFIG!$H18)),0)*'Commandes - Calculs Auto'!$F11</f>
        <v>0</v>
      </c>
      <c r="AJ51" s="341">
        <f>IF(ROUND((AJ$46-CONFIG!$D$7)/31,0)&gt;=ROUND(CONFIG!$H18,0),INDEX($C22:$BJ22,,COLUMN(AJ$46)-COLUMN($C$46)+1-(CONFIG!$H18)),0)*'Commandes - Calculs Auto'!$F11</f>
        <v>0</v>
      </c>
      <c r="AK51" s="341">
        <f>IF(ROUND((AK$46-CONFIG!$D$7)/31,0)&gt;=ROUND(CONFIG!$H18,0),INDEX($C22:$BJ22,,COLUMN(AK$46)-COLUMN($C$46)+1-(CONFIG!$H18)),0)*'Commandes - Calculs Auto'!$F11</f>
        <v>0</v>
      </c>
      <c r="AL51" s="341">
        <f>IF(ROUND((AL$46-CONFIG!$D$7)/31,0)&gt;=ROUND(CONFIG!$H18,0),INDEX($C22:$BJ22,,COLUMN(AL$46)-COLUMN($C$46)+1-(CONFIG!$H18)),0)*'Commandes - Calculs Auto'!$F11</f>
        <v>0</v>
      </c>
      <c r="AM51" s="341">
        <f>IF(ROUND((AM$46-CONFIG!$D$7)/31,0)&gt;=ROUND(CONFIG!$H18,0),INDEX($C22:$BJ22,,COLUMN(AM$46)-COLUMN($C$46)+1-(CONFIG!$H18)),0)*'Commandes - Calculs Auto'!$H11</f>
        <v>0</v>
      </c>
      <c r="AN51" s="341">
        <f>IF(ROUND((AN$46-CONFIG!$D$7)/31,0)&gt;=ROUND(CONFIG!$H18,0),INDEX($C22:$BJ22,,COLUMN(AN$46)-COLUMN($C$46)+1-(CONFIG!$H18)),0)*'Commandes - Calculs Auto'!$H11</f>
        <v>0</v>
      </c>
      <c r="AO51" s="341">
        <f>IF(ROUND((AO$46-CONFIG!$D$7)/31,0)&gt;=ROUND(CONFIG!$H18,0),INDEX($C22:$BJ22,,COLUMN(AO$46)-COLUMN($C$46)+1-(CONFIG!$H18)),0)*'Commandes - Calculs Auto'!$H11</f>
        <v>0</v>
      </c>
      <c r="AP51" s="341">
        <f>IF(ROUND((AP$46-CONFIG!$D$7)/31,0)&gt;=ROUND(CONFIG!$H18,0),INDEX($C22:$BJ22,,COLUMN(AP$46)-COLUMN($C$46)+1-(CONFIG!$H18)),0)*'Commandes - Calculs Auto'!$H11</f>
        <v>0</v>
      </c>
      <c r="AQ51" s="341">
        <f>IF(ROUND((AQ$46-CONFIG!$D$7)/31,0)&gt;=ROUND(CONFIG!$H18,0),INDEX($C22:$BJ22,,COLUMN(AQ$46)-COLUMN($C$46)+1-(CONFIG!$H18)),0)*'Commandes - Calculs Auto'!$H11</f>
        <v>0</v>
      </c>
      <c r="AR51" s="341">
        <f>IF(ROUND((AR$46-CONFIG!$D$7)/31,0)&gt;=ROUND(CONFIG!$H18,0),INDEX($C22:$BJ22,,COLUMN(AR$46)-COLUMN($C$46)+1-(CONFIG!$H18)),0)*'Commandes - Calculs Auto'!$H11</f>
        <v>0</v>
      </c>
      <c r="AS51" s="341">
        <f>IF(ROUND((AS$46-CONFIG!$D$7)/31,0)&gt;=ROUND(CONFIG!$H18,0),INDEX($C22:$BJ22,,COLUMN(AS$46)-COLUMN($C$46)+1-(CONFIG!$H18)),0)*'Commandes - Calculs Auto'!$H11</f>
        <v>0</v>
      </c>
      <c r="AT51" s="341">
        <f>IF(ROUND((AT$46-CONFIG!$D$7)/31,0)&gt;=ROUND(CONFIG!$H18,0),INDEX($C22:$BJ22,,COLUMN(AT$46)-COLUMN($C$46)+1-(CONFIG!$H18)),0)*'Commandes - Calculs Auto'!$H11</f>
        <v>0</v>
      </c>
      <c r="AU51" s="341">
        <f>IF(ROUND((AU$46-CONFIG!$D$7)/31,0)&gt;=ROUND(CONFIG!$H18,0),INDEX($C22:$BJ22,,COLUMN(AU$46)-COLUMN($C$46)+1-(CONFIG!$H18)),0)*'Commandes - Calculs Auto'!$H11</f>
        <v>0</v>
      </c>
      <c r="AV51" s="341">
        <f>IF(ROUND((AV$46-CONFIG!$D$7)/31,0)&gt;=ROUND(CONFIG!$H18,0),INDEX($C22:$BJ22,,COLUMN(AV$46)-COLUMN($C$46)+1-(CONFIG!$H18)),0)*'Commandes - Calculs Auto'!$H11</f>
        <v>0</v>
      </c>
      <c r="AW51" s="341">
        <f>IF(ROUND((AW$46-CONFIG!$D$7)/31,0)&gt;=ROUND(CONFIG!$H18,0),INDEX($C22:$BJ22,,COLUMN(AW$46)-COLUMN($C$46)+1-(CONFIG!$H18)),0)*'Commandes - Calculs Auto'!$H11</f>
        <v>0</v>
      </c>
      <c r="AX51" s="341">
        <f>IF(ROUND((AX$46-CONFIG!$D$7)/31,0)&gt;=ROUND(CONFIG!$H18,0),INDEX($C22:$BJ22,,COLUMN(AX$46)-COLUMN($C$46)+1-(CONFIG!$H18)),0)*'Commandes - Calculs Auto'!$H11</f>
        <v>0</v>
      </c>
      <c r="AY51" s="341">
        <f>IF(ROUND((AY$46-CONFIG!$D$7)/31,0)&gt;=ROUND(CONFIG!$H18,0),INDEX($C22:$BJ22,,COLUMN(AY$46)-COLUMN($C$46)+1-(CONFIG!$H18)),0)*'Commandes - Calculs Auto'!$J11</f>
        <v>0</v>
      </c>
      <c r="AZ51" s="341">
        <f>IF(ROUND((AZ$46-CONFIG!$D$7)/31,0)&gt;=ROUND(CONFIG!$H18,0),INDEX($C22:$BJ22,,COLUMN(AZ$46)-COLUMN($C$46)+1-(CONFIG!$H18)),0)*'Commandes - Calculs Auto'!$J11</f>
        <v>0</v>
      </c>
      <c r="BA51" s="341">
        <f>IF(ROUND((BA$46-CONFIG!$D$7)/31,0)&gt;=ROUND(CONFIG!$H18,0),INDEX($C22:$BJ22,,COLUMN(BA$46)-COLUMN($C$46)+1-(CONFIG!$H18)),0)*'Commandes - Calculs Auto'!$J11</f>
        <v>0</v>
      </c>
      <c r="BB51" s="341">
        <f>IF(ROUND((BB$46-CONFIG!$D$7)/31,0)&gt;=ROUND(CONFIG!$H18,0),INDEX($C22:$BJ22,,COLUMN(BB$46)-COLUMN($C$46)+1-(CONFIG!$H18)),0)*'Commandes - Calculs Auto'!$J11</f>
        <v>0</v>
      </c>
      <c r="BC51" s="341">
        <f>IF(ROUND((BC$46-CONFIG!$D$7)/31,0)&gt;=ROUND(CONFIG!$H18,0),INDEX($C22:$BJ22,,COLUMN(BC$46)-COLUMN($C$46)+1-(CONFIG!$H18)),0)*'Commandes - Calculs Auto'!$J11</f>
        <v>0</v>
      </c>
      <c r="BD51" s="341">
        <f>IF(ROUND((BD$46-CONFIG!$D$7)/31,0)&gt;=ROUND(CONFIG!$H18,0),INDEX($C22:$BJ22,,COLUMN(BD$46)-COLUMN($C$46)+1-(CONFIG!$H18)),0)*'Commandes - Calculs Auto'!$J11</f>
        <v>0</v>
      </c>
      <c r="BE51" s="341">
        <f>IF(ROUND((BE$46-CONFIG!$D$7)/31,0)&gt;=ROUND(CONFIG!$H18,0),INDEX($C22:$BJ22,,COLUMN(BE$46)-COLUMN($C$46)+1-(CONFIG!$H18)),0)*'Commandes - Calculs Auto'!$J11</f>
        <v>0</v>
      </c>
      <c r="BF51" s="341">
        <f>IF(ROUND((BF$46-CONFIG!$D$7)/31,0)&gt;=ROUND(CONFIG!$H18,0),INDEX($C22:$BJ22,,COLUMN(BF$46)-COLUMN($C$46)+1-(CONFIG!$H18)),0)*'Commandes - Calculs Auto'!$J11</f>
        <v>0</v>
      </c>
      <c r="BG51" s="341">
        <f>IF(ROUND((BG$46-CONFIG!$D$7)/31,0)&gt;=ROUND(CONFIG!$H18,0),INDEX($C22:$BJ22,,COLUMN(BG$46)-COLUMN($C$46)+1-(CONFIG!$H18)),0)*'Commandes - Calculs Auto'!$J11</f>
        <v>0</v>
      </c>
      <c r="BH51" s="341">
        <f>IF(ROUND((BH$46-CONFIG!$D$7)/31,0)&gt;=ROUND(CONFIG!$H18,0),INDEX($C22:$BJ22,,COLUMN(BH$46)-COLUMN($C$46)+1-(CONFIG!$H18)),0)*'Commandes - Calculs Auto'!$J11</f>
        <v>0</v>
      </c>
      <c r="BI51" s="341">
        <f>IF(ROUND((BI$46-CONFIG!$D$7)/31,0)&gt;=ROUND(CONFIG!$H18,0),INDEX($C22:$BJ22,,COLUMN(BI$46)-COLUMN($C$46)+1-(CONFIG!$H18)),0)*'Commandes - Calculs Auto'!$J11</f>
        <v>0</v>
      </c>
      <c r="BJ51" s="341">
        <f>IF(ROUND((BJ$46-CONFIG!$D$7)/31,0)&gt;=ROUND(CONFIG!$H18,0),INDEX($C22:$BJ22,,COLUMN(BJ$46)-COLUMN($C$46)+1-(CONFIG!$H18)),0)*'Commandes - Calculs Auto'!$J11</f>
        <v>0</v>
      </c>
    </row>
    <row r="52" spans="2:62">
      <c r="B52" s="310">
        <f>CONFIG!$C$19</f>
        <v>0</v>
      </c>
      <c r="C52" s="341">
        <f>IF(ROUND((C$46-CONFIG!$D$7)/31,0)&gt;=ROUND(CONFIG!$H19,0),INDEX($C23:$BJ23,,COLUMN(C$46)-COLUMN($C$46)+1-(CONFIG!$H19)),0)*CONFIG!$E19</f>
        <v>0</v>
      </c>
      <c r="D52" s="341">
        <f>IF(ROUND((D$46-CONFIG!$D$7)/31,0)&gt;=ROUND(CONFIG!$H19,0),INDEX($C23:$BJ23,,COLUMN(D$46)-COLUMN($C$46)+1-(CONFIG!$H19)),0)*CONFIG!$E19</f>
        <v>0</v>
      </c>
      <c r="E52" s="341">
        <f>IF(ROUND((E$46-CONFIG!$D$7)/31,0)&gt;=ROUND(CONFIG!$H19,0),INDEX($C23:$BJ23,,COLUMN(E$46)-COLUMN($C$46)+1-(CONFIG!$H19)),0)*CONFIG!$E19</f>
        <v>0</v>
      </c>
      <c r="F52" s="341">
        <f>IF(ROUND((F$46-CONFIG!$D$7)/31,0)&gt;=ROUND(CONFIG!$H19,0),INDEX($C23:$BJ23,,COLUMN(F$46)-COLUMN($C$46)+1-(CONFIG!$H19)),0)*CONFIG!$E19</f>
        <v>0</v>
      </c>
      <c r="G52" s="341">
        <f>IF(ROUND((G$46-CONFIG!$D$7)/31,0)&gt;=ROUND(CONFIG!$H19,0),INDEX($C23:$BJ23,,COLUMN(G$46)-COLUMN($C$46)+1-(CONFIG!$H19)),0)*CONFIG!$E19</f>
        <v>0</v>
      </c>
      <c r="H52" s="341">
        <f>IF(ROUND((H$46-CONFIG!$D$7)/31,0)&gt;=ROUND(CONFIG!$H19,0),INDEX($C23:$BJ23,,COLUMN(H$46)-COLUMN($C$46)+1-(CONFIG!$H19)),0)*CONFIG!$E19</f>
        <v>0</v>
      </c>
      <c r="I52" s="341">
        <f>IF(ROUND((I$46-CONFIG!$D$7)/31,0)&gt;=ROUND(CONFIG!$H19,0),INDEX($C23:$BJ23,,COLUMN(I$46)-COLUMN($C$46)+1-(CONFIG!$H19)),0)*CONFIG!$E19</f>
        <v>0</v>
      </c>
      <c r="J52" s="341">
        <f>IF(ROUND((J$46-CONFIG!$D$7)/31,0)&gt;=ROUND(CONFIG!$H19,0),INDEX($C23:$BJ23,,COLUMN(J$46)-COLUMN($C$46)+1-(CONFIG!$H19)),0)*CONFIG!$E19</f>
        <v>0</v>
      </c>
      <c r="K52" s="341">
        <f>IF(ROUND((K$46-CONFIG!$D$7)/31,0)&gt;=ROUND(CONFIG!$H19,0),INDEX($C23:$BJ23,,COLUMN(K$46)-COLUMN($C$46)+1-(CONFIG!$H19)),0)*CONFIG!$E19</f>
        <v>0</v>
      </c>
      <c r="L52" s="341">
        <f>IF(ROUND((L$46-CONFIG!$D$7)/31,0)&gt;=ROUND(CONFIG!$H19,0),INDEX($C23:$BJ23,,COLUMN(L$46)-COLUMN($C$46)+1-(CONFIG!$H19)),0)*CONFIG!$E19</f>
        <v>0</v>
      </c>
      <c r="M52" s="341">
        <f>IF(ROUND((M$46-CONFIG!$D$7)/31,0)&gt;=ROUND(CONFIG!$H19,0),INDEX($C23:$BJ23,,COLUMN(M$46)-COLUMN($C$46)+1-(CONFIG!$H19)),0)*CONFIG!$E19</f>
        <v>0</v>
      </c>
      <c r="N52" s="341">
        <f>IF(ROUND((N$46-CONFIG!$D$7)/31,0)&gt;=ROUND(CONFIG!$H19,0),INDEX($C23:$BJ23,,COLUMN(N$46)-COLUMN($C$46)+1-(CONFIG!$H19)),0)*CONFIG!$E19</f>
        <v>0</v>
      </c>
      <c r="O52" s="341">
        <f>IF(ROUND((O$46-CONFIG!$D$7)/31,0)&gt;=ROUND(CONFIG!$H19,0),INDEX($C23:$BJ23,,COLUMN(O$46)-COLUMN($C$46)+1-(CONFIG!$H19)),0)*'Commandes - Calculs Auto'!$D12</f>
        <v>0</v>
      </c>
      <c r="P52" s="341">
        <f>IF(ROUND((P$46-CONFIG!$D$7)/31,0)&gt;=ROUND(CONFIG!$H19,0),INDEX($C23:$BJ23,,COLUMN(P$46)-COLUMN($C$46)+1-(CONFIG!$H19)),0)*'Commandes - Calculs Auto'!$D12</f>
        <v>0</v>
      </c>
      <c r="Q52" s="341">
        <f>IF(ROUND((Q$46-CONFIG!$D$7)/31,0)&gt;=ROUND(CONFIG!$H19,0),INDEX($C23:$BJ23,,COLUMN(Q$46)-COLUMN($C$46)+1-(CONFIG!$H19)),0)*'Commandes - Calculs Auto'!$D12</f>
        <v>0</v>
      </c>
      <c r="R52" s="341">
        <f>IF(ROUND((R$46-CONFIG!$D$7)/31,0)&gt;=ROUND(CONFIG!$H19,0),INDEX($C23:$BJ23,,COLUMN(R$46)-COLUMN($C$46)+1-(CONFIG!$H19)),0)*'Commandes - Calculs Auto'!$D12</f>
        <v>0</v>
      </c>
      <c r="S52" s="341">
        <f>IF(ROUND((S$46-CONFIG!$D$7)/31,0)&gt;=ROUND(CONFIG!$H19,0),INDEX($C23:$BJ23,,COLUMN(S$46)-COLUMN($C$46)+1-(CONFIG!$H19)),0)*'Commandes - Calculs Auto'!$D12</f>
        <v>0</v>
      </c>
      <c r="T52" s="341">
        <f>IF(ROUND((T$46-CONFIG!$D$7)/31,0)&gt;=ROUND(CONFIG!$H19,0),INDEX($C23:$BJ23,,COLUMN(T$46)-COLUMN($C$46)+1-(CONFIG!$H19)),0)*'Commandes - Calculs Auto'!$D12</f>
        <v>0</v>
      </c>
      <c r="U52" s="341">
        <f>IF(ROUND((U$46-CONFIG!$D$7)/31,0)&gt;=ROUND(CONFIG!$H19,0),INDEX($C23:$BJ23,,COLUMN(U$46)-COLUMN($C$46)+1-(CONFIG!$H19)),0)*'Commandes - Calculs Auto'!$D12</f>
        <v>0</v>
      </c>
      <c r="V52" s="341">
        <f>IF(ROUND((V$46-CONFIG!$D$7)/31,0)&gt;=ROUND(CONFIG!$H19,0),INDEX($C23:$BJ23,,COLUMN(V$46)-COLUMN($C$46)+1-(CONFIG!$H19)),0)*'Commandes - Calculs Auto'!$D12</f>
        <v>0</v>
      </c>
      <c r="W52" s="341">
        <f>IF(ROUND((W$46-CONFIG!$D$7)/31,0)&gt;=ROUND(CONFIG!$H19,0),INDEX($C23:$BJ23,,COLUMN(W$46)-COLUMN($C$46)+1-(CONFIG!$H19)),0)*'Commandes - Calculs Auto'!$D12</f>
        <v>0</v>
      </c>
      <c r="X52" s="341">
        <f>IF(ROUND((X$46-CONFIG!$D$7)/31,0)&gt;=ROUND(CONFIG!$H19,0),INDEX($C23:$BJ23,,COLUMN(X$46)-COLUMN($C$46)+1-(CONFIG!$H19)),0)*'Commandes - Calculs Auto'!$D12</f>
        <v>0</v>
      </c>
      <c r="Y52" s="341">
        <f>IF(ROUND((Y$46-CONFIG!$D$7)/31,0)&gt;=ROUND(CONFIG!$H19,0),INDEX($C23:$BJ23,,COLUMN(Y$46)-COLUMN($C$46)+1-(CONFIG!$H19)),0)*'Commandes - Calculs Auto'!$D12</f>
        <v>0</v>
      </c>
      <c r="Z52" s="341">
        <f>IF(ROUND((Z$46-CONFIG!$D$7)/31,0)&gt;=ROUND(CONFIG!$H19,0),INDEX($C23:$BJ23,,COLUMN(Z$46)-COLUMN($C$46)+1-(CONFIG!$H19)),0)*'Commandes - Calculs Auto'!$D12</f>
        <v>0</v>
      </c>
      <c r="AA52" s="341">
        <f>IF(ROUND((AA$46-CONFIG!$D$7)/31,0)&gt;=ROUND(CONFIG!$H19,0),INDEX($C23:$BJ23,,COLUMN(AA$46)-COLUMN($C$46)+1-(CONFIG!$H19)),0)*'Commandes - Calculs Auto'!$F12</f>
        <v>0</v>
      </c>
      <c r="AB52" s="341">
        <f>IF(ROUND((AB$46-CONFIG!$D$7)/31,0)&gt;=ROUND(CONFIG!$H19,0),INDEX($C23:$BJ23,,COLUMN(AB$46)-COLUMN($C$46)+1-(CONFIG!$H19)),0)*'Commandes - Calculs Auto'!$F12</f>
        <v>0</v>
      </c>
      <c r="AC52" s="341">
        <f>IF(ROUND((AC$46-CONFIG!$D$7)/31,0)&gt;=ROUND(CONFIG!$H19,0),INDEX($C23:$BJ23,,COLUMN(AC$46)-COLUMN($C$46)+1-(CONFIG!$H19)),0)*'Commandes - Calculs Auto'!$F12</f>
        <v>0</v>
      </c>
      <c r="AD52" s="341">
        <f>IF(ROUND((AD$46-CONFIG!$D$7)/31,0)&gt;=ROUND(CONFIG!$H19,0),INDEX($C23:$BJ23,,COLUMN(AD$46)-COLUMN($C$46)+1-(CONFIG!$H19)),0)*'Commandes - Calculs Auto'!$F12</f>
        <v>0</v>
      </c>
      <c r="AE52" s="341">
        <f>IF(ROUND((AE$46-CONFIG!$D$7)/31,0)&gt;=ROUND(CONFIG!$H19,0),INDEX($C23:$BJ23,,COLUMN(AE$46)-COLUMN($C$46)+1-(CONFIG!$H19)),0)*'Commandes - Calculs Auto'!$F12</f>
        <v>0</v>
      </c>
      <c r="AF52" s="341">
        <f>IF(ROUND((AF$46-CONFIG!$D$7)/31,0)&gt;=ROUND(CONFIG!$H19,0),INDEX($C23:$BJ23,,COLUMN(AF$46)-COLUMN($C$46)+1-(CONFIG!$H19)),0)*'Commandes - Calculs Auto'!$F12</f>
        <v>0</v>
      </c>
      <c r="AG52" s="341">
        <f>IF(ROUND((AG$46-CONFIG!$D$7)/31,0)&gt;=ROUND(CONFIG!$H19,0),INDEX($C23:$BJ23,,COLUMN(AG$46)-COLUMN($C$46)+1-(CONFIG!$H19)),0)*'Commandes - Calculs Auto'!$F12</f>
        <v>0</v>
      </c>
      <c r="AH52" s="341">
        <f>IF(ROUND((AH$46-CONFIG!$D$7)/31,0)&gt;=ROUND(CONFIG!$H19,0),INDEX($C23:$BJ23,,COLUMN(AH$46)-COLUMN($C$46)+1-(CONFIG!$H19)),0)*'Commandes - Calculs Auto'!$F12</f>
        <v>0</v>
      </c>
      <c r="AI52" s="341">
        <f>IF(ROUND((AI$46-CONFIG!$D$7)/31,0)&gt;=ROUND(CONFIG!$H19,0),INDEX($C23:$BJ23,,COLUMN(AI$46)-COLUMN($C$46)+1-(CONFIG!$H19)),0)*'Commandes - Calculs Auto'!$F12</f>
        <v>0</v>
      </c>
      <c r="AJ52" s="341">
        <f>IF(ROUND((AJ$46-CONFIG!$D$7)/31,0)&gt;=ROUND(CONFIG!$H19,0),INDEX($C23:$BJ23,,COLUMN(AJ$46)-COLUMN($C$46)+1-(CONFIG!$H19)),0)*'Commandes - Calculs Auto'!$F12</f>
        <v>0</v>
      </c>
      <c r="AK52" s="341">
        <f>IF(ROUND((AK$46-CONFIG!$D$7)/31,0)&gt;=ROUND(CONFIG!$H19,0),INDEX($C23:$BJ23,,COLUMN(AK$46)-COLUMN($C$46)+1-(CONFIG!$H19)),0)*'Commandes - Calculs Auto'!$F12</f>
        <v>0</v>
      </c>
      <c r="AL52" s="341">
        <f>IF(ROUND((AL$46-CONFIG!$D$7)/31,0)&gt;=ROUND(CONFIG!$H19,0),INDEX($C23:$BJ23,,COLUMN(AL$46)-COLUMN($C$46)+1-(CONFIG!$H19)),0)*'Commandes - Calculs Auto'!$F12</f>
        <v>0</v>
      </c>
      <c r="AM52" s="341">
        <f>IF(ROUND((AM$46-CONFIG!$D$7)/31,0)&gt;=ROUND(CONFIG!$H19,0),INDEX($C23:$BJ23,,COLUMN(AM$46)-COLUMN($C$46)+1-(CONFIG!$H19)),0)*'Commandes - Calculs Auto'!$H12</f>
        <v>0</v>
      </c>
      <c r="AN52" s="341">
        <f>IF(ROUND((AN$46-CONFIG!$D$7)/31,0)&gt;=ROUND(CONFIG!$H19,0),INDEX($C23:$BJ23,,COLUMN(AN$46)-COLUMN($C$46)+1-(CONFIG!$H19)),0)*'Commandes - Calculs Auto'!$H12</f>
        <v>0</v>
      </c>
      <c r="AO52" s="341">
        <f>IF(ROUND((AO$46-CONFIG!$D$7)/31,0)&gt;=ROUND(CONFIG!$H19,0),INDEX($C23:$BJ23,,COLUMN(AO$46)-COLUMN($C$46)+1-(CONFIG!$H19)),0)*'Commandes - Calculs Auto'!$H12</f>
        <v>0</v>
      </c>
      <c r="AP52" s="341">
        <f>IF(ROUND((AP$46-CONFIG!$D$7)/31,0)&gt;=ROUND(CONFIG!$H19,0),INDEX($C23:$BJ23,,COLUMN(AP$46)-COLUMN($C$46)+1-(CONFIG!$H19)),0)*'Commandes - Calculs Auto'!$H12</f>
        <v>0</v>
      </c>
      <c r="AQ52" s="341">
        <f>IF(ROUND((AQ$46-CONFIG!$D$7)/31,0)&gt;=ROUND(CONFIG!$H19,0),INDEX($C23:$BJ23,,COLUMN(AQ$46)-COLUMN($C$46)+1-(CONFIG!$H19)),0)*'Commandes - Calculs Auto'!$H12</f>
        <v>0</v>
      </c>
      <c r="AR52" s="341">
        <f>IF(ROUND((AR$46-CONFIG!$D$7)/31,0)&gt;=ROUND(CONFIG!$H19,0),INDEX($C23:$BJ23,,COLUMN(AR$46)-COLUMN($C$46)+1-(CONFIG!$H19)),0)*'Commandes - Calculs Auto'!$H12</f>
        <v>0</v>
      </c>
      <c r="AS52" s="341">
        <f>IF(ROUND((AS$46-CONFIG!$D$7)/31,0)&gt;=ROUND(CONFIG!$H19,0),INDEX($C23:$BJ23,,COLUMN(AS$46)-COLUMN($C$46)+1-(CONFIG!$H19)),0)*'Commandes - Calculs Auto'!$H12</f>
        <v>0</v>
      </c>
      <c r="AT52" s="341">
        <f>IF(ROUND((AT$46-CONFIG!$D$7)/31,0)&gt;=ROUND(CONFIG!$H19,0),INDEX($C23:$BJ23,,COLUMN(AT$46)-COLUMN($C$46)+1-(CONFIG!$H19)),0)*'Commandes - Calculs Auto'!$H12</f>
        <v>0</v>
      </c>
      <c r="AU52" s="341">
        <f>IF(ROUND((AU$46-CONFIG!$D$7)/31,0)&gt;=ROUND(CONFIG!$H19,0),INDEX($C23:$BJ23,,COLUMN(AU$46)-COLUMN($C$46)+1-(CONFIG!$H19)),0)*'Commandes - Calculs Auto'!$H12</f>
        <v>0</v>
      </c>
      <c r="AV52" s="341">
        <f>IF(ROUND((AV$46-CONFIG!$D$7)/31,0)&gt;=ROUND(CONFIG!$H19,0),INDEX($C23:$BJ23,,COLUMN(AV$46)-COLUMN($C$46)+1-(CONFIG!$H19)),0)*'Commandes - Calculs Auto'!$H12</f>
        <v>0</v>
      </c>
      <c r="AW52" s="341">
        <f>IF(ROUND((AW$46-CONFIG!$D$7)/31,0)&gt;=ROUND(CONFIG!$H19,0),INDEX($C23:$BJ23,,COLUMN(AW$46)-COLUMN($C$46)+1-(CONFIG!$H19)),0)*'Commandes - Calculs Auto'!$H12</f>
        <v>0</v>
      </c>
      <c r="AX52" s="341">
        <f>IF(ROUND((AX$46-CONFIG!$D$7)/31,0)&gt;=ROUND(CONFIG!$H19,0),INDEX($C23:$BJ23,,COLUMN(AX$46)-COLUMN($C$46)+1-(CONFIG!$H19)),0)*'Commandes - Calculs Auto'!$H12</f>
        <v>0</v>
      </c>
      <c r="AY52" s="341">
        <f>IF(ROUND((AY$46-CONFIG!$D$7)/31,0)&gt;=ROUND(CONFIG!$H19,0),INDEX($C23:$BJ23,,COLUMN(AY$46)-COLUMN($C$46)+1-(CONFIG!$H19)),0)*'Commandes - Calculs Auto'!$J12</f>
        <v>0</v>
      </c>
      <c r="AZ52" s="341">
        <f>IF(ROUND((AZ$46-CONFIG!$D$7)/31,0)&gt;=ROUND(CONFIG!$H19,0),INDEX($C23:$BJ23,,COLUMN(AZ$46)-COLUMN($C$46)+1-(CONFIG!$H19)),0)*'Commandes - Calculs Auto'!$J12</f>
        <v>0</v>
      </c>
      <c r="BA52" s="341">
        <f>IF(ROUND((BA$46-CONFIG!$D$7)/31,0)&gt;=ROUND(CONFIG!$H19,0),INDEX($C23:$BJ23,,COLUMN(BA$46)-COLUMN($C$46)+1-(CONFIG!$H19)),0)*'Commandes - Calculs Auto'!$J12</f>
        <v>0</v>
      </c>
      <c r="BB52" s="341">
        <f>IF(ROUND((BB$46-CONFIG!$D$7)/31,0)&gt;=ROUND(CONFIG!$H19,0),INDEX($C23:$BJ23,,COLUMN(BB$46)-COLUMN($C$46)+1-(CONFIG!$H19)),0)*'Commandes - Calculs Auto'!$J12</f>
        <v>0</v>
      </c>
      <c r="BC52" s="341">
        <f>IF(ROUND((BC$46-CONFIG!$D$7)/31,0)&gt;=ROUND(CONFIG!$H19,0),INDEX($C23:$BJ23,,COLUMN(BC$46)-COLUMN($C$46)+1-(CONFIG!$H19)),0)*'Commandes - Calculs Auto'!$J12</f>
        <v>0</v>
      </c>
      <c r="BD52" s="341">
        <f>IF(ROUND((BD$46-CONFIG!$D$7)/31,0)&gt;=ROUND(CONFIG!$H19,0),INDEX($C23:$BJ23,,COLUMN(BD$46)-COLUMN($C$46)+1-(CONFIG!$H19)),0)*'Commandes - Calculs Auto'!$J12</f>
        <v>0</v>
      </c>
      <c r="BE52" s="341">
        <f>IF(ROUND((BE$46-CONFIG!$D$7)/31,0)&gt;=ROUND(CONFIG!$H19,0),INDEX($C23:$BJ23,,COLUMN(BE$46)-COLUMN($C$46)+1-(CONFIG!$H19)),0)*'Commandes - Calculs Auto'!$J12</f>
        <v>0</v>
      </c>
      <c r="BF52" s="341">
        <f>IF(ROUND((BF$46-CONFIG!$D$7)/31,0)&gt;=ROUND(CONFIG!$H19,0),INDEX($C23:$BJ23,,COLUMN(BF$46)-COLUMN($C$46)+1-(CONFIG!$H19)),0)*'Commandes - Calculs Auto'!$J12</f>
        <v>0</v>
      </c>
      <c r="BG52" s="341">
        <f>IF(ROUND((BG$46-CONFIG!$D$7)/31,0)&gt;=ROUND(CONFIG!$H19,0),INDEX($C23:$BJ23,,COLUMN(BG$46)-COLUMN($C$46)+1-(CONFIG!$H19)),0)*'Commandes - Calculs Auto'!$J12</f>
        <v>0</v>
      </c>
      <c r="BH52" s="341">
        <f>IF(ROUND((BH$46-CONFIG!$D$7)/31,0)&gt;=ROUND(CONFIG!$H19,0),INDEX($C23:$BJ23,,COLUMN(BH$46)-COLUMN($C$46)+1-(CONFIG!$H19)),0)*'Commandes - Calculs Auto'!$J12</f>
        <v>0</v>
      </c>
      <c r="BI52" s="341">
        <f>IF(ROUND((BI$46-CONFIG!$D$7)/31,0)&gt;=ROUND(CONFIG!$H19,0),INDEX($C23:$BJ23,,COLUMN(BI$46)-COLUMN($C$46)+1-(CONFIG!$H19)),0)*'Commandes - Calculs Auto'!$J12</f>
        <v>0</v>
      </c>
      <c r="BJ52" s="341">
        <f>IF(ROUND((BJ$46-CONFIG!$D$7)/31,0)&gt;=ROUND(CONFIG!$H19,0),INDEX($C23:$BJ23,,COLUMN(BJ$46)-COLUMN($C$46)+1-(CONFIG!$H19)),0)*'Commandes - Calculs Auto'!$J12</f>
        <v>0</v>
      </c>
    </row>
    <row r="53" spans="2:62">
      <c r="B53" s="310">
        <f>CONFIG!$C$20</f>
        <v>0</v>
      </c>
      <c r="C53" s="341">
        <f>IF(ROUND((C$46-CONFIG!$D$7)/31,0)&gt;=ROUND(CONFIG!$H20,0),INDEX($C24:$BJ24,,COLUMN(C$46)-COLUMN($C$46)+1-(CONFIG!$H20)),0)*CONFIG!$E20</f>
        <v>0</v>
      </c>
      <c r="D53" s="341">
        <f>IF(ROUND((D$46-CONFIG!$D$7)/31,0)&gt;=ROUND(CONFIG!$H20,0),INDEX($C24:$BJ24,,COLUMN(D$46)-COLUMN($C$46)+1-(CONFIG!$H20)),0)*CONFIG!$E20</f>
        <v>0</v>
      </c>
      <c r="E53" s="341">
        <f>IF(ROUND((E$46-CONFIG!$D$7)/31,0)&gt;=ROUND(CONFIG!$H20,0),INDEX($C24:$BJ24,,COLUMN(E$46)-COLUMN($C$46)+1-(CONFIG!$H20)),0)*CONFIG!$E20</f>
        <v>0</v>
      </c>
      <c r="F53" s="341">
        <f>IF(ROUND((F$46-CONFIG!$D$7)/31,0)&gt;=ROUND(CONFIG!$H20,0),INDEX($C24:$BJ24,,COLUMN(F$46)-COLUMN($C$46)+1-(CONFIG!$H20)),0)*CONFIG!$E20</f>
        <v>0</v>
      </c>
      <c r="G53" s="341">
        <f>IF(ROUND((G$46-CONFIG!$D$7)/31,0)&gt;=ROUND(CONFIG!$H20,0),INDEX($C24:$BJ24,,COLUMN(G$46)-COLUMN($C$46)+1-(CONFIG!$H20)),0)*CONFIG!$E20</f>
        <v>0</v>
      </c>
      <c r="H53" s="341">
        <f>IF(ROUND((H$46-CONFIG!$D$7)/31,0)&gt;=ROUND(CONFIG!$H20,0),INDEX($C24:$BJ24,,COLUMN(H$46)-COLUMN($C$46)+1-(CONFIG!$H20)),0)*CONFIG!$E20</f>
        <v>0</v>
      </c>
      <c r="I53" s="341">
        <f>IF(ROUND((I$46-CONFIG!$D$7)/31,0)&gt;=ROUND(CONFIG!$H20,0),INDEX($C24:$BJ24,,COLUMN(I$46)-COLUMN($C$46)+1-(CONFIG!$H20)),0)*CONFIG!$E20</f>
        <v>0</v>
      </c>
      <c r="J53" s="341">
        <f>IF(ROUND((J$46-CONFIG!$D$7)/31,0)&gt;=ROUND(CONFIG!$H20,0),INDEX($C24:$BJ24,,COLUMN(J$46)-COLUMN($C$46)+1-(CONFIG!$H20)),0)*CONFIG!$E20</f>
        <v>0</v>
      </c>
      <c r="K53" s="341">
        <f>IF(ROUND((K$46-CONFIG!$D$7)/31,0)&gt;=ROUND(CONFIG!$H20,0),INDEX($C24:$BJ24,,COLUMN(K$46)-COLUMN($C$46)+1-(CONFIG!$H20)),0)*CONFIG!$E20</f>
        <v>0</v>
      </c>
      <c r="L53" s="341">
        <f>IF(ROUND((L$46-CONFIG!$D$7)/31,0)&gt;=ROUND(CONFIG!$H20,0),INDEX($C24:$BJ24,,COLUMN(L$46)-COLUMN($C$46)+1-(CONFIG!$H20)),0)*CONFIG!$E20</f>
        <v>0</v>
      </c>
      <c r="M53" s="341">
        <f>IF(ROUND((M$46-CONFIG!$D$7)/31,0)&gt;=ROUND(CONFIG!$H20,0),INDEX($C24:$BJ24,,COLUMN(M$46)-COLUMN($C$46)+1-(CONFIG!$H20)),0)*CONFIG!$E20</f>
        <v>0</v>
      </c>
      <c r="N53" s="341">
        <f>IF(ROUND((N$46-CONFIG!$D$7)/31,0)&gt;=ROUND(CONFIG!$H20,0),INDEX($C24:$BJ24,,COLUMN(N$46)-COLUMN($C$46)+1-(CONFIG!$H20)),0)*CONFIG!$E20</f>
        <v>0</v>
      </c>
      <c r="O53" s="341">
        <f>IF(ROUND((O$46-CONFIG!$D$7)/31,0)&gt;=ROUND(CONFIG!$H20,0),INDEX($C24:$BJ24,,COLUMN(O$46)-COLUMN($C$46)+1-(CONFIG!$H20)),0)*'Commandes - Calculs Auto'!$D13</f>
        <v>0</v>
      </c>
      <c r="P53" s="341">
        <f>IF(ROUND((P$46-CONFIG!$D$7)/31,0)&gt;=ROUND(CONFIG!$H20,0),INDEX($C24:$BJ24,,COLUMN(P$46)-COLUMN($C$46)+1-(CONFIG!$H20)),0)*'Commandes - Calculs Auto'!$D13</f>
        <v>0</v>
      </c>
      <c r="Q53" s="341">
        <f>IF(ROUND((Q$46-CONFIG!$D$7)/31,0)&gt;=ROUND(CONFIG!$H20,0),INDEX($C24:$BJ24,,COLUMN(Q$46)-COLUMN($C$46)+1-(CONFIG!$H20)),0)*'Commandes - Calculs Auto'!$D13</f>
        <v>0</v>
      </c>
      <c r="R53" s="341">
        <f>IF(ROUND((R$46-CONFIG!$D$7)/31,0)&gt;=ROUND(CONFIG!$H20,0),INDEX($C24:$BJ24,,COLUMN(R$46)-COLUMN($C$46)+1-(CONFIG!$H20)),0)*'Commandes - Calculs Auto'!$D13</f>
        <v>0</v>
      </c>
      <c r="S53" s="341">
        <f>IF(ROUND((S$46-CONFIG!$D$7)/31,0)&gt;=ROUND(CONFIG!$H20,0),INDEX($C24:$BJ24,,COLUMN(S$46)-COLUMN($C$46)+1-(CONFIG!$H20)),0)*'Commandes - Calculs Auto'!$D13</f>
        <v>0</v>
      </c>
      <c r="T53" s="341">
        <f>IF(ROUND((T$46-CONFIG!$D$7)/31,0)&gt;=ROUND(CONFIG!$H20,0),INDEX($C24:$BJ24,,COLUMN(T$46)-COLUMN($C$46)+1-(CONFIG!$H20)),0)*'Commandes - Calculs Auto'!$D13</f>
        <v>0</v>
      </c>
      <c r="U53" s="341">
        <f>IF(ROUND((U$46-CONFIG!$D$7)/31,0)&gt;=ROUND(CONFIG!$H20,0),INDEX($C24:$BJ24,,COLUMN(U$46)-COLUMN($C$46)+1-(CONFIG!$H20)),0)*'Commandes - Calculs Auto'!$D13</f>
        <v>0</v>
      </c>
      <c r="V53" s="341">
        <f>IF(ROUND((V$46-CONFIG!$D$7)/31,0)&gt;=ROUND(CONFIG!$H20,0),INDEX($C24:$BJ24,,COLUMN(V$46)-COLUMN($C$46)+1-(CONFIG!$H20)),0)*'Commandes - Calculs Auto'!$D13</f>
        <v>0</v>
      </c>
      <c r="W53" s="341">
        <f>IF(ROUND((W$46-CONFIG!$D$7)/31,0)&gt;=ROUND(CONFIG!$H20,0),INDEX($C24:$BJ24,,COLUMN(W$46)-COLUMN($C$46)+1-(CONFIG!$H20)),0)*'Commandes - Calculs Auto'!$D13</f>
        <v>0</v>
      </c>
      <c r="X53" s="341">
        <f>IF(ROUND((X$46-CONFIG!$D$7)/31,0)&gt;=ROUND(CONFIG!$H20,0),INDEX($C24:$BJ24,,COLUMN(X$46)-COLUMN($C$46)+1-(CONFIG!$H20)),0)*'Commandes - Calculs Auto'!$D13</f>
        <v>0</v>
      </c>
      <c r="Y53" s="341">
        <f>IF(ROUND((Y$46-CONFIG!$D$7)/31,0)&gt;=ROUND(CONFIG!$H20,0),INDEX($C24:$BJ24,,COLUMN(Y$46)-COLUMN($C$46)+1-(CONFIG!$H20)),0)*'Commandes - Calculs Auto'!$D13</f>
        <v>0</v>
      </c>
      <c r="Z53" s="341">
        <f>IF(ROUND((Z$46-CONFIG!$D$7)/31,0)&gt;=ROUND(CONFIG!$H20,0),INDEX($C24:$BJ24,,COLUMN(Z$46)-COLUMN($C$46)+1-(CONFIG!$H20)),0)*'Commandes - Calculs Auto'!$D13</f>
        <v>0</v>
      </c>
      <c r="AA53" s="341">
        <f>IF(ROUND((AA$46-CONFIG!$D$7)/31,0)&gt;=ROUND(CONFIG!$H20,0),INDEX($C24:$BJ24,,COLUMN(AA$46)-COLUMN($C$46)+1-(CONFIG!$H20)),0)*'Commandes - Calculs Auto'!$F13</f>
        <v>0</v>
      </c>
      <c r="AB53" s="341">
        <f>IF(ROUND((AB$46-CONFIG!$D$7)/31,0)&gt;=ROUND(CONFIG!$H20,0),INDEX($C24:$BJ24,,COLUMN(AB$46)-COLUMN($C$46)+1-(CONFIG!$H20)),0)*'Commandes - Calculs Auto'!$F13</f>
        <v>0</v>
      </c>
      <c r="AC53" s="341">
        <f>IF(ROUND((AC$46-CONFIG!$D$7)/31,0)&gt;=ROUND(CONFIG!$H20,0),INDEX($C24:$BJ24,,COLUMN(AC$46)-COLUMN($C$46)+1-(CONFIG!$H20)),0)*'Commandes - Calculs Auto'!$F13</f>
        <v>0</v>
      </c>
      <c r="AD53" s="341">
        <f>IF(ROUND((AD$46-CONFIG!$D$7)/31,0)&gt;=ROUND(CONFIG!$H20,0),INDEX($C24:$BJ24,,COLUMN(AD$46)-COLUMN($C$46)+1-(CONFIG!$H20)),0)*'Commandes - Calculs Auto'!$F13</f>
        <v>0</v>
      </c>
      <c r="AE53" s="341">
        <f>IF(ROUND((AE$46-CONFIG!$D$7)/31,0)&gt;=ROUND(CONFIG!$H20,0),INDEX($C24:$BJ24,,COLUMN(AE$46)-COLUMN($C$46)+1-(CONFIG!$H20)),0)*'Commandes - Calculs Auto'!$F13</f>
        <v>0</v>
      </c>
      <c r="AF53" s="341">
        <f>IF(ROUND((AF$46-CONFIG!$D$7)/31,0)&gt;=ROUND(CONFIG!$H20,0),INDEX($C24:$BJ24,,COLUMN(AF$46)-COLUMN($C$46)+1-(CONFIG!$H20)),0)*'Commandes - Calculs Auto'!$F13</f>
        <v>0</v>
      </c>
      <c r="AG53" s="341">
        <f>IF(ROUND((AG$46-CONFIG!$D$7)/31,0)&gt;=ROUND(CONFIG!$H20,0),INDEX($C24:$BJ24,,COLUMN(AG$46)-COLUMN($C$46)+1-(CONFIG!$H20)),0)*'Commandes - Calculs Auto'!$F13</f>
        <v>0</v>
      </c>
      <c r="AH53" s="341">
        <f>IF(ROUND((AH$46-CONFIG!$D$7)/31,0)&gt;=ROUND(CONFIG!$H20,0),INDEX($C24:$BJ24,,COLUMN(AH$46)-COLUMN($C$46)+1-(CONFIG!$H20)),0)*'Commandes - Calculs Auto'!$F13</f>
        <v>0</v>
      </c>
      <c r="AI53" s="341">
        <f>IF(ROUND((AI$46-CONFIG!$D$7)/31,0)&gt;=ROUND(CONFIG!$H20,0),INDEX($C24:$BJ24,,COLUMN(AI$46)-COLUMN($C$46)+1-(CONFIG!$H20)),0)*'Commandes - Calculs Auto'!$F13</f>
        <v>0</v>
      </c>
      <c r="AJ53" s="341">
        <f>IF(ROUND((AJ$46-CONFIG!$D$7)/31,0)&gt;=ROUND(CONFIG!$H20,0),INDEX($C24:$BJ24,,COLUMN(AJ$46)-COLUMN($C$46)+1-(CONFIG!$H20)),0)*'Commandes - Calculs Auto'!$F13</f>
        <v>0</v>
      </c>
      <c r="AK53" s="341">
        <f>IF(ROUND((AK$46-CONFIG!$D$7)/31,0)&gt;=ROUND(CONFIG!$H20,0),INDEX($C24:$BJ24,,COLUMN(AK$46)-COLUMN($C$46)+1-(CONFIG!$H20)),0)*'Commandes - Calculs Auto'!$F13</f>
        <v>0</v>
      </c>
      <c r="AL53" s="341">
        <f>IF(ROUND((AL$46-CONFIG!$D$7)/31,0)&gt;=ROUND(CONFIG!$H20,0),INDEX($C24:$BJ24,,COLUMN(AL$46)-COLUMN($C$46)+1-(CONFIG!$H20)),0)*'Commandes - Calculs Auto'!$F13</f>
        <v>0</v>
      </c>
      <c r="AM53" s="341">
        <f>IF(ROUND((AM$46-CONFIG!$D$7)/31,0)&gt;=ROUND(CONFIG!$H20,0),INDEX($C24:$BJ24,,COLUMN(AM$46)-COLUMN($C$46)+1-(CONFIG!$H20)),0)*'Commandes - Calculs Auto'!$H13</f>
        <v>0</v>
      </c>
      <c r="AN53" s="341">
        <f>IF(ROUND((AN$46-CONFIG!$D$7)/31,0)&gt;=ROUND(CONFIG!$H20,0),INDEX($C24:$BJ24,,COLUMN(AN$46)-COLUMN($C$46)+1-(CONFIG!$H20)),0)*'Commandes - Calculs Auto'!$H13</f>
        <v>0</v>
      </c>
      <c r="AO53" s="341">
        <f>IF(ROUND((AO$46-CONFIG!$D$7)/31,0)&gt;=ROUND(CONFIG!$H20,0),INDEX($C24:$BJ24,,COLUMN(AO$46)-COLUMN($C$46)+1-(CONFIG!$H20)),0)*'Commandes - Calculs Auto'!$H13</f>
        <v>0</v>
      </c>
      <c r="AP53" s="341">
        <f>IF(ROUND((AP$46-CONFIG!$D$7)/31,0)&gt;=ROUND(CONFIG!$H20,0),INDEX($C24:$BJ24,,COLUMN(AP$46)-COLUMN($C$46)+1-(CONFIG!$H20)),0)*'Commandes - Calculs Auto'!$H13</f>
        <v>0</v>
      </c>
      <c r="AQ53" s="341">
        <f>IF(ROUND((AQ$46-CONFIG!$D$7)/31,0)&gt;=ROUND(CONFIG!$H20,0),INDEX($C24:$BJ24,,COLUMN(AQ$46)-COLUMN($C$46)+1-(CONFIG!$H20)),0)*'Commandes - Calculs Auto'!$H13</f>
        <v>0</v>
      </c>
      <c r="AR53" s="341">
        <f>IF(ROUND((AR$46-CONFIG!$D$7)/31,0)&gt;=ROUND(CONFIG!$H20,0),INDEX($C24:$BJ24,,COLUMN(AR$46)-COLUMN($C$46)+1-(CONFIG!$H20)),0)*'Commandes - Calculs Auto'!$H13</f>
        <v>0</v>
      </c>
      <c r="AS53" s="341">
        <f>IF(ROUND((AS$46-CONFIG!$D$7)/31,0)&gt;=ROUND(CONFIG!$H20,0),INDEX($C24:$BJ24,,COLUMN(AS$46)-COLUMN($C$46)+1-(CONFIG!$H20)),0)*'Commandes - Calculs Auto'!$H13</f>
        <v>0</v>
      </c>
      <c r="AT53" s="341">
        <f>IF(ROUND((AT$46-CONFIG!$D$7)/31,0)&gt;=ROUND(CONFIG!$H20,0),INDEX($C24:$BJ24,,COLUMN(AT$46)-COLUMN($C$46)+1-(CONFIG!$H20)),0)*'Commandes - Calculs Auto'!$H13</f>
        <v>0</v>
      </c>
      <c r="AU53" s="341">
        <f>IF(ROUND((AU$46-CONFIG!$D$7)/31,0)&gt;=ROUND(CONFIG!$H20,0),INDEX($C24:$BJ24,,COLUMN(AU$46)-COLUMN($C$46)+1-(CONFIG!$H20)),0)*'Commandes - Calculs Auto'!$H13</f>
        <v>0</v>
      </c>
      <c r="AV53" s="341">
        <f>IF(ROUND((AV$46-CONFIG!$D$7)/31,0)&gt;=ROUND(CONFIG!$H20,0),INDEX($C24:$BJ24,,COLUMN(AV$46)-COLUMN($C$46)+1-(CONFIG!$H20)),0)*'Commandes - Calculs Auto'!$H13</f>
        <v>0</v>
      </c>
      <c r="AW53" s="341">
        <f>IF(ROUND((AW$46-CONFIG!$D$7)/31,0)&gt;=ROUND(CONFIG!$H20,0),INDEX($C24:$BJ24,,COLUMN(AW$46)-COLUMN($C$46)+1-(CONFIG!$H20)),0)*'Commandes - Calculs Auto'!$H13</f>
        <v>0</v>
      </c>
      <c r="AX53" s="341">
        <f>IF(ROUND((AX$46-CONFIG!$D$7)/31,0)&gt;=ROUND(CONFIG!$H20,0),INDEX($C24:$BJ24,,COLUMN(AX$46)-COLUMN($C$46)+1-(CONFIG!$H20)),0)*'Commandes - Calculs Auto'!$H13</f>
        <v>0</v>
      </c>
      <c r="AY53" s="341">
        <f>IF(ROUND((AY$46-CONFIG!$D$7)/31,0)&gt;=ROUND(CONFIG!$H20,0),INDEX($C24:$BJ24,,COLUMN(AY$46)-COLUMN($C$46)+1-(CONFIG!$H20)),0)*'Commandes - Calculs Auto'!$J13</f>
        <v>0</v>
      </c>
      <c r="AZ53" s="341">
        <f>IF(ROUND((AZ$46-CONFIG!$D$7)/31,0)&gt;=ROUND(CONFIG!$H20,0),INDEX($C24:$BJ24,,COLUMN(AZ$46)-COLUMN($C$46)+1-(CONFIG!$H20)),0)*'Commandes - Calculs Auto'!$J13</f>
        <v>0</v>
      </c>
      <c r="BA53" s="341">
        <f>IF(ROUND((BA$46-CONFIG!$D$7)/31,0)&gt;=ROUND(CONFIG!$H20,0),INDEX($C24:$BJ24,,COLUMN(BA$46)-COLUMN($C$46)+1-(CONFIG!$H20)),0)*'Commandes - Calculs Auto'!$J13</f>
        <v>0</v>
      </c>
      <c r="BB53" s="341">
        <f>IF(ROUND((BB$46-CONFIG!$D$7)/31,0)&gt;=ROUND(CONFIG!$H20,0),INDEX($C24:$BJ24,,COLUMN(BB$46)-COLUMN($C$46)+1-(CONFIG!$H20)),0)*'Commandes - Calculs Auto'!$J13</f>
        <v>0</v>
      </c>
      <c r="BC53" s="341">
        <f>IF(ROUND((BC$46-CONFIG!$D$7)/31,0)&gt;=ROUND(CONFIG!$H20,0),INDEX($C24:$BJ24,,COLUMN(BC$46)-COLUMN($C$46)+1-(CONFIG!$H20)),0)*'Commandes - Calculs Auto'!$J13</f>
        <v>0</v>
      </c>
      <c r="BD53" s="341">
        <f>IF(ROUND((BD$46-CONFIG!$D$7)/31,0)&gt;=ROUND(CONFIG!$H20,0),INDEX($C24:$BJ24,,COLUMN(BD$46)-COLUMN($C$46)+1-(CONFIG!$H20)),0)*'Commandes - Calculs Auto'!$J13</f>
        <v>0</v>
      </c>
      <c r="BE53" s="341">
        <f>IF(ROUND((BE$46-CONFIG!$D$7)/31,0)&gt;=ROUND(CONFIG!$H20,0),INDEX($C24:$BJ24,,COLUMN(BE$46)-COLUMN($C$46)+1-(CONFIG!$H20)),0)*'Commandes - Calculs Auto'!$J13</f>
        <v>0</v>
      </c>
      <c r="BF53" s="341">
        <f>IF(ROUND((BF$46-CONFIG!$D$7)/31,0)&gt;=ROUND(CONFIG!$H20,0),INDEX($C24:$BJ24,,COLUMN(BF$46)-COLUMN($C$46)+1-(CONFIG!$H20)),0)*'Commandes - Calculs Auto'!$J13</f>
        <v>0</v>
      </c>
      <c r="BG53" s="341">
        <f>IF(ROUND((BG$46-CONFIG!$D$7)/31,0)&gt;=ROUND(CONFIG!$H20,0),INDEX($C24:$BJ24,,COLUMN(BG$46)-COLUMN($C$46)+1-(CONFIG!$H20)),0)*'Commandes - Calculs Auto'!$J13</f>
        <v>0</v>
      </c>
      <c r="BH53" s="341">
        <f>IF(ROUND((BH$46-CONFIG!$D$7)/31,0)&gt;=ROUND(CONFIG!$H20,0),INDEX($C24:$BJ24,,COLUMN(BH$46)-COLUMN($C$46)+1-(CONFIG!$H20)),0)*'Commandes - Calculs Auto'!$J13</f>
        <v>0</v>
      </c>
      <c r="BI53" s="341">
        <f>IF(ROUND((BI$46-CONFIG!$D$7)/31,0)&gt;=ROUND(CONFIG!$H20,0),INDEX($C24:$BJ24,,COLUMN(BI$46)-COLUMN($C$46)+1-(CONFIG!$H20)),0)*'Commandes - Calculs Auto'!$J13</f>
        <v>0</v>
      </c>
      <c r="BJ53" s="341">
        <f>IF(ROUND((BJ$46-CONFIG!$D$7)/31,0)&gt;=ROUND(CONFIG!$H20,0),INDEX($C24:$BJ24,,COLUMN(BJ$46)-COLUMN($C$46)+1-(CONFIG!$H20)),0)*'Commandes - Calculs Auto'!$J13</f>
        <v>0</v>
      </c>
    </row>
    <row r="54" spans="2:62">
      <c r="B54" s="310">
        <f>CONFIG!$C$21</f>
        <v>0</v>
      </c>
      <c r="C54" s="341">
        <f>IF(ROUND((C$46-CONFIG!$D$7)/31,0)&gt;=ROUND(CONFIG!$H21,0),INDEX($C25:$BJ25,,COLUMN(C$46)-COLUMN($C$46)+1-(CONFIG!$H21)),0)*CONFIG!$E21</f>
        <v>0</v>
      </c>
      <c r="D54" s="341">
        <f>IF(ROUND((D$46-CONFIG!$D$7)/31,0)&gt;=ROUND(CONFIG!$H21,0),INDEX($C25:$BJ25,,COLUMN(D$46)-COLUMN($C$46)+1-(CONFIG!$H21)),0)*CONFIG!$E21</f>
        <v>0</v>
      </c>
      <c r="E54" s="341">
        <f>IF(ROUND((E$46-CONFIG!$D$7)/31,0)&gt;=ROUND(CONFIG!$H21,0),INDEX($C25:$BJ25,,COLUMN(E$46)-COLUMN($C$46)+1-(CONFIG!$H21)),0)*CONFIG!$E21</f>
        <v>0</v>
      </c>
      <c r="F54" s="341">
        <f>IF(ROUND((F$46-CONFIG!$D$7)/31,0)&gt;=ROUND(CONFIG!$H21,0),INDEX($C25:$BJ25,,COLUMN(F$46)-COLUMN($C$46)+1-(CONFIG!$H21)),0)*CONFIG!$E21</f>
        <v>0</v>
      </c>
      <c r="G54" s="341">
        <f>IF(ROUND((G$46-CONFIG!$D$7)/31,0)&gt;=ROUND(CONFIG!$H21,0),INDEX($C25:$BJ25,,COLUMN(G$46)-COLUMN($C$46)+1-(CONFIG!$H21)),0)*CONFIG!$E21</f>
        <v>0</v>
      </c>
      <c r="H54" s="341">
        <f>IF(ROUND((H$46-CONFIG!$D$7)/31,0)&gt;=ROUND(CONFIG!$H21,0),INDEX($C25:$BJ25,,COLUMN(H$46)-COLUMN($C$46)+1-(CONFIG!$H21)),0)*CONFIG!$E21</f>
        <v>0</v>
      </c>
      <c r="I54" s="341">
        <f>IF(ROUND((I$46-CONFIG!$D$7)/31,0)&gt;=ROUND(CONFIG!$H21,0),INDEX($C25:$BJ25,,COLUMN(I$46)-COLUMN($C$46)+1-(CONFIG!$H21)),0)*CONFIG!$E21</f>
        <v>0</v>
      </c>
      <c r="J54" s="341">
        <f>IF(ROUND((J$46-CONFIG!$D$7)/31,0)&gt;=ROUND(CONFIG!$H21,0),INDEX($C25:$BJ25,,COLUMN(J$46)-COLUMN($C$46)+1-(CONFIG!$H21)),0)*CONFIG!$E21</f>
        <v>0</v>
      </c>
      <c r="K54" s="341">
        <f>IF(ROUND((K$46-CONFIG!$D$7)/31,0)&gt;=ROUND(CONFIG!$H21,0),INDEX($C25:$BJ25,,COLUMN(K$46)-COLUMN($C$46)+1-(CONFIG!$H21)),0)*CONFIG!$E21</f>
        <v>0</v>
      </c>
      <c r="L54" s="341">
        <f>IF(ROUND((L$46-CONFIG!$D$7)/31,0)&gt;=ROUND(CONFIG!$H21,0),INDEX($C25:$BJ25,,COLUMN(L$46)-COLUMN($C$46)+1-(CONFIG!$H21)),0)*CONFIG!$E21</f>
        <v>0</v>
      </c>
      <c r="M54" s="341">
        <f>IF(ROUND((M$46-CONFIG!$D$7)/31,0)&gt;=ROUND(CONFIG!$H21,0),INDEX($C25:$BJ25,,COLUMN(M$46)-COLUMN($C$46)+1-(CONFIG!$H21)),0)*CONFIG!$E21</f>
        <v>0</v>
      </c>
      <c r="N54" s="341">
        <f>IF(ROUND((N$46-CONFIG!$D$7)/31,0)&gt;=ROUND(CONFIG!$H21,0),INDEX($C25:$BJ25,,COLUMN(N$46)-COLUMN($C$46)+1-(CONFIG!$H21)),0)*CONFIG!$E21</f>
        <v>0</v>
      </c>
      <c r="O54" s="341">
        <f>IF(ROUND((O$46-CONFIG!$D$7)/31,0)&gt;=ROUND(CONFIG!$H21,0),INDEX($C25:$BJ25,,COLUMN(O$46)-COLUMN($C$46)+1-(CONFIG!$H21)),0)*'Commandes - Calculs Auto'!$D14</f>
        <v>0</v>
      </c>
      <c r="P54" s="341">
        <f>IF(ROUND((P$46-CONFIG!$D$7)/31,0)&gt;=ROUND(CONFIG!$H21,0),INDEX($C25:$BJ25,,COLUMN(P$46)-COLUMN($C$46)+1-(CONFIG!$H21)),0)*'Commandes - Calculs Auto'!$D14</f>
        <v>0</v>
      </c>
      <c r="Q54" s="341">
        <f>IF(ROUND((Q$46-CONFIG!$D$7)/31,0)&gt;=ROUND(CONFIG!$H21,0),INDEX($C25:$BJ25,,COLUMN(Q$46)-COLUMN($C$46)+1-(CONFIG!$H21)),0)*'Commandes - Calculs Auto'!$D14</f>
        <v>0</v>
      </c>
      <c r="R54" s="341">
        <f>IF(ROUND((R$46-CONFIG!$D$7)/31,0)&gt;=ROUND(CONFIG!$H21,0),INDEX($C25:$BJ25,,COLUMN(R$46)-COLUMN($C$46)+1-(CONFIG!$H21)),0)*'Commandes - Calculs Auto'!$D14</f>
        <v>0</v>
      </c>
      <c r="S54" s="341">
        <f>IF(ROUND((S$46-CONFIG!$D$7)/31,0)&gt;=ROUND(CONFIG!$H21,0),INDEX($C25:$BJ25,,COLUMN(S$46)-COLUMN($C$46)+1-(CONFIG!$H21)),0)*'Commandes - Calculs Auto'!$D14</f>
        <v>0</v>
      </c>
      <c r="T54" s="341">
        <f>IF(ROUND((T$46-CONFIG!$D$7)/31,0)&gt;=ROUND(CONFIG!$H21,0),INDEX($C25:$BJ25,,COLUMN(T$46)-COLUMN($C$46)+1-(CONFIG!$H21)),0)*'Commandes - Calculs Auto'!$D14</f>
        <v>0</v>
      </c>
      <c r="U54" s="341">
        <f>IF(ROUND((U$46-CONFIG!$D$7)/31,0)&gt;=ROUND(CONFIG!$H21,0),INDEX($C25:$BJ25,,COLUMN(U$46)-COLUMN($C$46)+1-(CONFIG!$H21)),0)*'Commandes - Calculs Auto'!$D14</f>
        <v>0</v>
      </c>
      <c r="V54" s="341">
        <f>IF(ROUND((V$46-CONFIG!$D$7)/31,0)&gt;=ROUND(CONFIG!$H21,0),INDEX($C25:$BJ25,,COLUMN(V$46)-COLUMN($C$46)+1-(CONFIG!$H21)),0)*'Commandes - Calculs Auto'!$D14</f>
        <v>0</v>
      </c>
      <c r="W54" s="341">
        <f>IF(ROUND((W$46-CONFIG!$D$7)/31,0)&gt;=ROUND(CONFIG!$H21,0),INDEX($C25:$BJ25,,COLUMN(W$46)-COLUMN($C$46)+1-(CONFIG!$H21)),0)*'Commandes - Calculs Auto'!$D14</f>
        <v>0</v>
      </c>
      <c r="X54" s="341">
        <f>IF(ROUND((X$46-CONFIG!$D$7)/31,0)&gt;=ROUND(CONFIG!$H21,0),INDEX($C25:$BJ25,,COLUMN(X$46)-COLUMN($C$46)+1-(CONFIG!$H21)),0)*'Commandes - Calculs Auto'!$D14</f>
        <v>0</v>
      </c>
      <c r="Y54" s="341">
        <f>IF(ROUND((Y$46-CONFIG!$D$7)/31,0)&gt;=ROUND(CONFIG!$H21,0),INDEX($C25:$BJ25,,COLUMN(Y$46)-COLUMN($C$46)+1-(CONFIG!$H21)),0)*'Commandes - Calculs Auto'!$D14</f>
        <v>0</v>
      </c>
      <c r="Z54" s="341">
        <f>IF(ROUND((Z$46-CONFIG!$D$7)/31,0)&gt;=ROUND(CONFIG!$H21,0),INDEX($C25:$BJ25,,COLUMN(Z$46)-COLUMN($C$46)+1-(CONFIG!$H21)),0)*'Commandes - Calculs Auto'!$D14</f>
        <v>0</v>
      </c>
      <c r="AA54" s="341">
        <f>IF(ROUND((AA$46-CONFIG!$D$7)/31,0)&gt;=ROUND(CONFIG!$H21,0),INDEX($C25:$BJ25,,COLUMN(AA$46)-COLUMN($C$46)+1-(CONFIG!$H21)),0)*'Commandes - Calculs Auto'!$F14</f>
        <v>0</v>
      </c>
      <c r="AB54" s="341">
        <f>IF(ROUND((AB$46-CONFIG!$D$7)/31,0)&gt;=ROUND(CONFIG!$H21,0),INDEX($C25:$BJ25,,COLUMN(AB$46)-COLUMN($C$46)+1-(CONFIG!$H21)),0)*'Commandes - Calculs Auto'!$F14</f>
        <v>0</v>
      </c>
      <c r="AC54" s="341">
        <f>IF(ROUND((AC$46-CONFIG!$D$7)/31,0)&gt;=ROUND(CONFIG!$H21,0),INDEX($C25:$BJ25,,COLUMN(AC$46)-COLUMN($C$46)+1-(CONFIG!$H21)),0)*'Commandes - Calculs Auto'!$F14</f>
        <v>0</v>
      </c>
      <c r="AD54" s="341">
        <f>IF(ROUND((AD$46-CONFIG!$D$7)/31,0)&gt;=ROUND(CONFIG!$H21,0),INDEX($C25:$BJ25,,COLUMN(AD$46)-COLUMN($C$46)+1-(CONFIG!$H21)),0)*'Commandes - Calculs Auto'!$F14</f>
        <v>0</v>
      </c>
      <c r="AE54" s="341">
        <f>IF(ROUND((AE$46-CONFIG!$D$7)/31,0)&gt;=ROUND(CONFIG!$H21,0),INDEX($C25:$BJ25,,COLUMN(AE$46)-COLUMN($C$46)+1-(CONFIG!$H21)),0)*'Commandes - Calculs Auto'!$F14</f>
        <v>0</v>
      </c>
      <c r="AF54" s="341">
        <f>IF(ROUND((AF$46-CONFIG!$D$7)/31,0)&gt;=ROUND(CONFIG!$H21,0),INDEX($C25:$BJ25,,COLUMN(AF$46)-COLUMN($C$46)+1-(CONFIG!$H21)),0)*'Commandes - Calculs Auto'!$F14</f>
        <v>0</v>
      </c>
      <c r="AG54" s="341">
        <f>IF(ROUND((AG$46-CONFIG!$D$7)/31,0)&gt;=ROUND(CONFIG!$H21,0),INDEX($C25:$BJ25,,COLUMN(AG$46)-COLUMN($C$46)+1-(CONFIG!$H21)),0)*'Commandes - Calculs Auto'!$F14</f>
        <v>0</v>
      </c>
      <c r="AH54" s="341">
        <f>IF(ROUND((AH$46-CONFIG!$D$7)/31,0)&gt;=ROUND(CONFIG!$H21,0),INDEX($C25:$BJ25,,COLUMN(AH$46)-COLUMN($C$46)+1-(CONFIG!$H21)),0)*'Commandes - Calculs Auto'!$F14</f>
        <v>0</v>
      </c>
      <c r="AI54" s="341">
        <f>IF(ROUND((AI$46-CONFIG!$D$7)/31,0)&gt;=ROUND(CONFIG!$H21,0),INDEX($C25:$BJ25,,COLUMN(AI$46)-COLUMN($C$46)+1-(CONFIG!$H21)),0)*'Commandes - Calculs Auto'!$F14</f>
        <v>0</v>
      </c>
      <c r="AJ54" s="341">
        <f>IF(ROUND((AJ$46-CONFIG!$D$7)/31,0)&gt;=ROUND(CONFIG!$H21,0),INDEX($C25:$BJ25,,COLUMN(AJ$46)-COLUMN($C$46)+1-(CONFIG!$H21)),0)*'Commandes - Calculs Auto'!$F14</f>
        <v>0</v>
      </c>
      <c r="AK54" s="341">
        <f>IF(ROUND((AK$46-CONFIG!$D$7)/31,0)&gt;=ROUND(CONFIG!$H21,0),INDEX($C25:$BJ25,,COLUMN(AK$46)-COLUMN($C$46)+1-(CONFIG!$H21)),0)*'Commandes - Calculs Auto'!$F14</f>
        <v>0</v>
      </c>
      <c r="AL54" s="341">
        <f>IF(ROUND((AL$46-CONFIG!$D$7)/31,0)&gt;=ROUND(CONFIG!$H21,0),INDEX($C25:$BJ25,,COLUMN(AL$46)-COLUMN($C$46)+1-(CONFIG!$H21)),0)*'Commandes - Calculs Auto'!$F14</f>
        <v>0</v>
      </c>
      <c r="AM54" s="341">
        <f>IF(ROUND((AM$46-CONFIG!$D$7)/31,0)&gt;=ROUND(CONFIG!$H21,0),INDEX($C25:$BJ25,,COLUMN(AM$46)-COLUMN($C$46)+1-(CONFIG!$H21)),0)*'Commandes - Calculs Auto'!$H14</f>
        <v>0</v>
      </c>
      <c r="AN54" s="341">
        <f>IF(ROUND((AN$46-CONFIG!$D$7)/31,0)&gt;=ROUND(CONFIG!$H21,0),INDEX($C25:$BJ25,,COLUMN(AN$46)-COLUMN($C$46)+1-(CONFIG!$H21)),0)*'Commandes - Calculs Auto'!$H14</f>
        <v>0</v>
      </c>
      <c r="AO54" s="341">
        <f>IF(ROUND((AO$46-CONFIG!$D$7)/31,0)&gt;=ROUND(CONFIG!$H21,0),INDEX($C25:$BJ25,,COLUMN(AO$46)-COLUMN($C$46)+1-(CONFIG!$H21)),0)*'Commandes - Calculs Auto'!$H14</f>
        <v>0</v>
      </c>
      <c r="AP54" s="341">
        <f>IF(ROUND((AP$46-CONFIG!$D$7)/31,0)&gt;=ROUND(CONFIG!$H21,0),INDEX($C25:$BJ25,,COLUMN(AP$46)-COLUMN($C$46)+1-(CONFIG!$H21)),0)*'Commandes - Calculs Auto'!$H14</f>
        <v>0</v>
      </c>
      <c r="AQ54" s="341">
        <f>IF(ROUND((AQ$46-CONFIG!$D$7)/31,0)&gt;=ROUND(CONFIG!$H21,0),INDEX($C25:$BJ25,,COLUMN(AQ$46)-COLUMN($C$46)+1-(CONFIG!$H21)),0)*'Commandes - Calculs Auto'!$H14</f>
        <v>0</v>
      </c>
      <c r="AR54" s="341">
        <f>IF(ROUND((AR$46-CONFIG!$D$7)/31,0)&gt;=ROUND(CONFIG!$H21,0),INDEX($C25:$BJ25,,COLUMN(AR$46)-COLUMN($C$46)+1-(CONFIG!$H21)),0)*'Commandes - Calculs Auto'!$H14</f>
        <v>0</v>
      </c>
      <c r="AS54" s="341">
        <f>IF(ROUND((AS$46-CONFIG!$D$7)/31,0)&gt;=ROUND(CONFIG!$H21,0),INDEX($C25:$BJ25,,COLUMN(AS$46)-COLUMN($C$46)+1-(CONFIG!$H21)),0)*'Commandes - Calculs Auto'!$H14</f>
        <v>0</v>
      </c>
      <c r="AT54" s="341">
        <f>IF(ROUND((AT$46-CONFIG!$D$7)/31,0)&gt;=ROUND(CONFIG!$H21,0),INDEX($C25:$BJ25,,COLUMN(AT$46)-COLUMN($C$46)+1-(CONFIG!$H21)),0)*'Commandes - Calculs Auto'!$H14</f>
        <v>0</v>
      </c>
      <c r="AU54" s="341">
        <f>IF(ROUND((AU$46-CONFIG!$D$7)/31,0)&gt;=ROUND(CONFIG!$H21,0),INDEX($C25:$BJ25,,COLUMN(AU$46)-COLUMN($C$46)+1-(CONFIG!$H21)),0)*'Commandes - Calculs Auto'!$H14</f>
        <v>0</v>
      </c>
      <c r="AV54" s="341">
        <f>IF(ROUND((AV$46-CONFIG!$D$7)/31,0)&gt;=ROUND(CONFIG!$H21,0),INDEX($C25:$BJ25,,COLUMN(AV$46)-COLUMN($C$46)+1-(CONFIG!$H21)),0)*'Commandes - Calculs Auto'!$H14</f>
        <v>0</v>
      </c>
      <c r="AW54" s="341">
        <f>IF(ROUND((AW$46-CONFIG!$D$7)/31,0)&gt;=ROUND(CONFIG!$H21,0),INDEX($C25:$BJ25,,COLUMN(AW$46)-COLUMN($C$46)+1-(CONFIG!$H21)),0)*'Commandes - Calculs Auto'!$H14</f>
        <v>0</v>
      </c>
      <c r="AX54" s="341">
        <f>IF(ROUND((AX$46-CONFIG!$D$7)/31,0)&gt;=ROUND(CONFIG!$H21,0),INDEX($C25:$BJ25,,COLUMN(AX$46)-COLUMN($C$46)+1-(CONFIG!$H21)),0)*'Commandes - Calculs Auto'!$H14</f>
        <v>0</v>
      </c>
      <c r="AY54" s="341">
        <f>IF(ROUND((AY$46-CONFIG!$D$7)/31,0)&gt;=ROUND(CONFIG!$H21,0),INDEX($C25:$BJ25,,COLUMN(AY$46)-COLUMN($C$46)+1-(CONFIG!$H21)),0)*'Commandes - Calculs Auto'!$J14</f>
        <v>0</v>
      </c>
      <c r="AZ54" s="341">
        <f>IF(ROUND((AZ$46-CONFIG!$D$7)/31,0)&gt;=ROUND(CONFIG!$H21,0),INDEX($C25:$BJ25,,COLUMN(AZ$46)-COLUMN($C$46)+1-(CONFIG!$H21)),0)*'Commandes - Calculs Auto'!$J14</f>
        <v>0</v>
      </c>
      <c r="BA54" s="341">
        <f>IF(ROUND((BA$46-CONFIG!$D$7)/31,0)&gt;=ROUND(CONFIG!$H21,0),INDEX($C25:$BJ25,,COLUMN(BA$46)-COLUMN($C$46)+1-(CONFIG!$H21)),0)*'Commandes - Calculs Auto'!$J14</f>
        <v>0</v>
      </c>
      <c r="BB54" s="341">
        <f>IF(ROUND((BB$46-CONFIG!$D$7)/31,0)&gt;=ROUND(CONFIG!$H21,0),INDEX($C25:$BJ25,,COLUMN(BB$46)-COLUMN($C$46)+1-(CONFIG!$H21)),0)*'Commandes - Calculs Auto'!$J14</f>
        <v>0</v>
      </c>
      <c r="BC54" s="341">
        <f>IF(ROUND((BC$46-CONFIG!$D$7)/31,0)&gt;=ROUND(CONFIG!$H21,0),INDEX($C25:$BJ25,,COLUMN(BC$46)-COLUMN($C$46)+1-(CONFIG!$H21)),0)*'Commandes - Calculs Auto'!$J14</f>
        <v>0</v>
      </c>
      <c r="BD54" s="341">
        <f>IF(ROUND((BD$46-CONFIG!$D$7)/31,0)&gt;=ROUND(CONFIG!$H21,0),INDEX($C25:$BJ25,,COLUMN(BD$46)-COLUMN($C$46)+1-(CONFIG!$H21)),0)*'Commandes - Calculs Auto'!$J14</f>
        <v>0</v>
      </c>
      <c r="BE54" s="341">
        <f>IF(ROUND((BE$46-CONFIG!$D$7)/31,0)&gt;=ROUND(CONFIG!$H21,0),INDEX($C25:$BJ25,,COLUMN(BE$46)-COLUMN($C$46)+1-(CONFIG!$H21)),0)*'Commandes - Calculs Auto'!$J14</f>
        <v>0</v>
      </c>
      <c r="BF54" s="341">
        <f>IF(ROUND((BF$46-CONFIG!$D$7)/31,0)&gt;=ROUND(CONFIG!$H21,0),INDEX($C25:$BJ25,,COLUMN(BF$46)-COLUMN($C$46)+1-(CONFIG!$H21)),0)*'Commandes - Calculs Auto'!$J14</f>
        <v>0</v>
      </c>
      <c r="BG54" s="341">
        <f>IF(ROUND((BG$46-CONFIG!$D$7)/31,0)&gt;=ROUND(CONFIG!$H21,0),INDEX($C25:$BJ25,,COLUMN(BG$46)-COLUMN($C$46)+1-(CONFIG!$H21)),0)*'Commandes - Calculs Auto'!$J14</f>
        <v>0</v>
      </c>
      <c r="BH54" s="341">
        <f>IF(ROUND((BH$46-CONFIG!$D$7)/31,0)&gt;=ROUND(CONFIG!$H21,0),INDEX($C25:$BJ25,,COLUMN(BH$46)-COLUMN($C$46)+1-(CONFIG!$H21)),0)*'Commandes - Calculs Auto'!$J14</f>
        <v>0</v>
      </c>
      <c r="BI54" s="341">
        <f>IF(ROUND((BI$46-CONFIG!$D$7)/31,0)&gt;=ROUND(CONFIG!$H21,0),INDEX($C25:$BJ25,,COLUMN(BI$46)-COLUMN($C$46)+1-(CONFIG!$H21)),0)*'Commandes - Calculs Auto'!$J14</f>
        <v>0</v>
      </c>
      <c r="BJ54" s="341">
        <f>IF(ROUND((BJ$46-CONFIG!$D$7)/31,0)&gt;=ROUND(CONFIG!$H21,0),INDEX($C25:$BJ25,,COLUMN(BJ$46)-COLUMN($C$46)+1-(CONFIG!$H21)),0)*'Commandes - Calculs Auto'!$J14</f>
        <v>0</v>
      </c>
    </row>
    <row r="56" spans="2:62">
      <c r="B56" s="78" t="s">
        <v>21</v>
      </c>
      <c r="C56" s="20">
        <f t="shared" ref="C56:AH56" si="10">SUM(C47:C54)</f>
        <v>0</v>
      </c>
      <c r="D56" s="20">
        <f t="shared" si="10"/>
        <v>0</v>
      </c>
      <c r="E56" s="20">
        <f t="shared" si="10"/>
        <v>0</v>
      </c>
      <c r="F56" s="20">
        <f t="shared" si="10"/>
        <v>0</v>
      </c>
      <c r="G56" s="20">
        <f t="shared" si="10"/>
        <v>0</v>
      </c>
      <c r="H56" s="20">
        <f t="shared" si="10"/>
        <v>0</v>
      </c>
      <c r="I56" s="20">
        <f t="shared" si="10"/>
        <v>0</v>
      </c>
      <c r="J56" s="20">
        <f t="shared" si="10"/>
        <v>0</v>
      </c>
      <c r="K56" s="20">
        <f t="shared" si="10"/>
        <v>0</v>
      </c>
      <c r="L56" s="20">
        <f t="shared" si="10"/>
        <v>0</v>
      </c>
      <c r="M56" s="20">
        <f t="shared" si="10"/>
        <v>0</v>
      </c>
      <c r="N56" s="20">
        <f t="shared" si="10"/>
        <v>0</v>
      </c>
      <c r="O56" s="20">
        <f t="shared" si="10"/>
        <v>0</v>
      </c>
      <c r="P56" s="20">
        <f t="shared" si="10"/>
        <v>0</v>
      </c>
      <c r="Q56" s="20">
        <f t="shared" si="10"/>
        <v>0</v>
      </c>
      <c r="R56" s="20">
        <f t="shared" si="10"/>
        <v>0</v>
      </c>
      <c r="S56" s="20">
        <f t="shared" si="10"/>
        <v>0</v>
      </c>
      <c r="T56" s="20">
        <f t="shared" si="10"/>
        <v>0</v>
      </c>
      <c r="U56" s="20">
        <f t="shared" si="10"/>
        <v>0</v>
      </c>
      <c r="V56" s="20">
        <f t="shared" si="10"/>
        <v>0</v>
      </c>
      <c r="W56" s="20">
        <f t="shared" si="10"/>
        <v>0</v>
      </c>
      <c r="X56" s="20">
        <f t="shared" si="10"/>
        <v>0</v>
      </c>
      <c r="Y56" s="20">
        <f t="shared" si="10"/>
        <v>0</v>
      </c>
      <c r="Z56" s="20">
        <f t="shared" si="10"/>
        <v>0</v>
      </c>
      <c r="AA56" s="20">
        <f t="shared" si="10"/>
        <v>0</v>
      </c>
      <c r="AB56" s="20">
        <f t="shared" si="10"/>
        <v>0</v>
      </c>
      <c r="AC56" s="20">
        <f t="shared" si="10"/>
        <v>0</v>
      </c>
      <c r="AD56" s="20">
        <f t="shared" si="10"/>
        <v>0</v>
      </c>
      <c r="AE56" s="20">
        <f t="shared" si="10"/>
        <v>0</v>
      </c>
      <c r="AF56" s="20">
        <f t="shared" si="10"/>
        <v>0</v>
      </c>
      <c r="AG56" s="20">
        <f t="shared" si="10"/>
        <v>0</v>
      </c>
      <c r="AH56" s="20">
        <f t="shared" si="10"/>
        <v>0</v>
      </c>
      <c r="AI56" s="20">
        <f t="shared" ref="AI56:BJ56" si="11">SUM(AI47:AI54)</f>
        <v>0</v>
      </c>
      <c r="AJ56" s="20">
        <f t="shared" si="11"/>
        <v>0</v>
      </c>
      <c r="AK56" s="20">
        <f t="shared" si="11"/>
        <v>0</v>
      </c>
      <c r="AL56" s="20">
        <f t="shared" si="11"/>
        <v>0</v>
      </c>
      <c r="AM56" s="20">
        <f t="shared" si="11"/>
        <v>0</v>
      </c>
      <c r="AN56" s="20">
        <f t="shared" si="11"/>
        <v>0</v>
      </c>
      <c r="AO56" s="20">
        <f t="shared" si="11"/>
        <v>0</v>
      </c>
      <c r="AP56" s="20">
        <f t="shared" si="11"/>
        <v>0</v>
      </c>
      <c r="AQ56" s="20">
        <f t="shared" si="11"/>
        <v>0</v>
      </c>
      <c r="AR56" s="20">
        <f t="shared" si="11"/>
        <v>0</v>
      </c>
      <c r="AS56" s="20">
        <f t="shared" si="11"/>
        <v>0</v>
      </c>
      <c r="AT56" s="20">
        <f t="shared" si="11"/>
        <v>0</v>
      </c>
      <c r="AU56" s="20">
        <f t="shared" si="11"/>
        <v>0</v>
      </c>
      <c r="AV56" s="20">
        <f t="shared" si="11"/>
        <v>0</v>
      </c>
      <c r="AW56" s="20">
        <f t="shared" si="11"/>
        <v>0</v>
      </c>
      <c r="AX56" s="20">
        <f t="shared" si="11"/>
        <v>0</v>
      </c>
      <c r="AY56" s="20">
        <f t="shared" si="11"/>
        <v>0</v>
      </c>
      <c r="AZ56" s="20">
        <f t="shared" si="11"/>
        <v>0</v>
      </c>
      <c r="BA56" s="20">
        <f t="shared" si="11"/>
        <v>0</v>
      </c>
      <c r="BB56" s="20">
        <f t="shared" si="11"/>
        <v>0</v>
      </c>
      <c r="BC56" s="20">
        <f t="shared" si="11"/>
        <v>0</v>
      </c>
      <c r="BD56" s="20">
        <f t="shared" si="11"/>
        <v>0</v>
      </c>
      <c r="BE56" s="20">
        <f t="shared" si="11"/>
        <v>0</v>
      </c>
      <c r="BF56" s="20">
        <f t="shared" si="11"/>
        <v>0</v>
      </c>
      <c r="BG56" s="20">
        <f t="shared" si="11"/>
        <v>0</v>
      </c>
      <c r="BH56" s="20">
        <f t="shared" si="11"/>
        <v>0</v>
      </c>
      <c r="BI56" s="20">
        <f t="shared" si="11"/>
        <v>0</v>
      </c>
      <c r="BJ56" s="20">
        <f t="shared" si="11"/>
        <v>0</v>
      </c>
    </row>
    <row r="57" spans="2:62">
      <c r="B57" s="77" t="s">
        <v>49</v>
      </c>
      <c r="C57" s="20">
        <f>C56</f>
        <v>0</v>
      </c>
      <c r="D57" s="20">
        <f t="shared" ref="D57:N57" si="12">C57+D56</f>
        <v>0</v>
      </c>
      <c r="E57" s="20">
        <f t="shared" si="12"/>
        <v>0</v>
      </c>
      <c r="F57" s="20">
        <f t="shared" si="12"/>
        <v>0</v>
      </c>
      <c r="G57" s="20">
        <f t="shared" si="12"/>
        <v>0</v>
      </c>
      <c r="H57" s="20">
        <f t="shared" si="12"/>
        <v>0</v>
      </c>
      <c r="I57" s="20">
        <f t="shared" si="12"/>
        <v>0</v>
      </c>
      <c r="J57" s="20">
        <f t="shared" si="12"/>
        <v>0</v>
      </c>
      <c r="K57" s="20">
        <f t="shared" si="12"/>
        <v>0</v>
      </c>
      <c r="L57" s="20">
        <f t="shared" si="12"/>
        <v>0</v>
      </c>
      <c r="M57" s="20">
        <f t="shared" si="12"/>
        <v>0</v>
      </c>
      <c r="N57" s="21">
        <f t="shared" si="12"/>
        <v>0</v>
      </c>
      <c r="O57" s="20">
        <f>O56</f>
        <v>0</v>
      </c>
      <c r="P57" s="20">
        <f t="shared" ref="P57:Z57" si="13">O57+P56</f>
        <v>0</v>
      </c>
      <c r="Q57" s="20">
        <f t="shared" si="13"/>
        <v>0</v>
      </c>
      <c r="R57" s="20">
        <f t="shared" si="13"/>
        <v>0</v>
      </c>
      <c r="S57" s="20">
        <f t="shared" si="13"/>
        <v>0</v>
      </c>
      <c r="T57" s="20">
        <f t="shared" si="13"/>
        <v>0</v>
      </c>
      <c r="U57" s="20">
        <f t="shared" si="13"/>
        <v>0</v>
      </c>
      <c r="V57" s="20">
        <f t="shared" si="13"/>
        <v>0</v>
      </c>
      <c r="W57" s="20">
        <f t="shared" si="13"/>
        <v>0</v>
      </c>
      <c r="X57" s="20">
        <f t="shared" si="13"/>
        <v>0</v>
      </c>
      <c r="Y57" s="20">
        <f t="shared" si="13"/>
        <v>0</v>
      </c>
      <c r="Z57" s="21">
        <f t="shared" si="13"/>
        <v>0</v>
      </c>
      <c r="AA57" s="20">
        <f>AA56</f>
        <v>0</v>
      </c>
      <c r="AB57" s="20">
        <f t="shared" ref="AB57:AL57" si="14">AA57+AB56</f>
        <v>0</v>
      </c>
      <c r="AC57" s="20">
        <f t="shared" si="14"/>
        <v>0</v>
      </c>
      <c r="AD57" s="20">
        <f t="shared" si="14"/>
        <v>0</v>
      </c>
      <c r="AE57" s="20">
        <f t="shared" si="14"/>
        <v>0</v>
      </c>
      <c r="AF57" s="20">
        <f t="shared" si="14"/>
        <v>0</v>
      </c>
      <c r="AG57" s="20">
        <f t="shared" si="14"/>
        <v>0</v>
      </c>
      <c r="AH57" s="20">
        <f t="shared" si="14"/>
        <v>0</v>
      </c>
      <c r="AI57" s="20">
        <f t="shared" si="14"/>
        <v>0</v>
      </c>
      <c r="AJ57" s="20">
        <f t="shared" si="14"/>
        <v>0</v>
      </c>
      <c r="AK57" s="20">
        <f t="shared" si="14"/>
        <v>0</v>
      </c>
      <c r="AL57" s="21">
        <f t="shared" si="14"/>
        <v>0</v>
      </c>
      <c r="AM57" s="20">
        <f>AM56</f>
        <v>0</v>
      </c>
      <c r="AN57" s="20">
        <f t="shared" ref="AN57:AX57" si="15">AM57+AN56</f>
        <v>0</v>
      </c>
      <c r="AO57" s="20">
        <f t="shared" si="15"/>
        <v>0</v>
      </c>
      <c r="AP57" s="20">
        <f t="shared" si="15"/>
        <v>0</v>
      </c>
      <c r="AQ57" s="20">
        <f t="shared" si="15"/>
        <v>0</v>
      </c>
      <c r="AR57" s="20">
        <f t="shared" si="15"/>
        <v>0</v>
      </c>
      <c r="AS57" s="20">
        <f t="shared" si="15"/>
        <v>0</v>
      </c>
      <c r="AT57" s="20">
        <f t="shared" si="15"/>
        <v>0</v>
      </c>
      <c r="AU57" s="20">
        <f t="shared" si="15"/>
        <v>0</v>
      </c>
      <c r="AV57" s="20">
        <f t="shared" si="15"/>
        <v>0</v>
      </c>
      <c r="AW57" s="20">
        <f t="shared" si="15"/>
        <v>0</v>
      </c>
      <c r="AX57" s="21">
        <f t="shared" si="15"/>
        <v>0</v>
      </c>
      <c r="AY57" s="20">
        <f>AY56</f>
        <v>0</v>
      </c>
      <c r="AZ57" s="20">
        <f t="shared" ref="AZ57:BJ57" si="16">AY57+AZ56</f>
        <v>0</v>
      </c>
      <c r="BA57" s="20">
        <f t="shared" si="16"/>
        <v>0</v>
      </c>
      <c r="BB57" s="20">
        <f t="shared" si="16"/>
        <v>0</v>
      </c>
      <c r="BC57" s="20">
        <f t="shared" si="16"/>
        <v>0</v>
      </c>
      <c r="BD57" s="20">
        <f t="shared" si="16"/>
        <v>0</v>
      </c>
      <c r="BE57" s="20">
        <f t="shared" si="16"/>
        <v>0</v>
      </c>
      <c r="BF57" s="20">
        <f t="shared" si="16"/>
        <v>0</v>
      </c>
      <c r="BG57" s="20">
        <f t="shared" si="16"/>
        <v>0</v>
      </c>
      <c r="BH57" s="20">
        <f t="shared" si="16"/>
        <v>0</v>
      </c>
      <c r="BI57" s="20">
        <f t="shared" si="16"/>
        <v>0</v>
      </c>
      <c r="BJ57" s="21">
        <f t="shared" si="16"/>
        <v>0</v>
      </c>
    </row>
    <row r="59" spans="2:62" ht="30">
      <c r="B59" s="104" t="s">
        <v>208</v>
      </c>
      <c r="C59" s="11"/>
    </row>
    <row r="61" spans="2:62">
      <c r="B61" s="25"/>
      <c r="C61" s="473" t="s">
        <v>18</v>
      </c>
      <c r="D61" s="473"/>
      <c r="E61" s="473"/>
      <c r="F61" s="473"/>
      <c r="G61" s="473"/>
      <c r="H61" s="473"/>
      <c r="I61" s="473"/>
      <c r="J61" s="473"/>
      <c r="K61" s="473"/>
      <c r="L61" s="473"/>
      <c r="M61" s="473"/>
      <c r="N61" s="473"/>
      <c r="O61" s="473" t="s">
        <v>19</v>
      </c>
      <c r="P61" s="473"/>
      <c r="Q61" s="473"/>
      <c r="R61" s="473"/>
      <c r="S61" s="473"/>
      <c r="T61" s="473"/>
      <c r="U61" s="473"/>
      <c r="V61" s="473"/>
      <c r="W61" s="473"/>
      <c r="X61" s="473"/>
      <c r="Y61" s="473"/>
      <c r="Z61" s="473"/>
      <c r="AA61" s="473" t="s">
        <v>20</v>
      </c>
      <c r="AB61" s="473"/>
      <c r="AC61" s="473"/>
      <c r="AD61" s="473"/>
      <c r="AE61" s="473"/>
      <c r="AF61" s="473"/>
      <c r="AG61" s="473"/>
      <c r="AH61" s="473"/>
      <c r="AI61" s="473"/>
      <c r="AJ61" s="473"/>
      <c r="AK61" s="473"/>
      <c r="AL61" s="473"/>
      <c r="AM61" s="29"/>
      <c r="AN61" s="476" t="s">
        <v>32</v>
      </c>
      <c r="AO61" s="476"/>
      <c r="AP61" s="476"/>
      <c r="AQ61" s="476"/>
      <c r="AR61" s="476"/>
      <c r="AS61" s="476"/>
      <c r="AT61" s="476"/>
      <c r="AU61" s="476"/>
      <c r="AV61" s="476"/>
      <c r="AW61" s="476"/>
      <c r="AX61" s="477"/>
      <c r="AY61" s="473" t="s">
        <v>33</v>
      </c>
      <c r="AZ61" s="473"/>
      <c r="BA61" s="473"/>
      <c r="BB61" s="473"/>
      <c r="BC61" s="473"/>
      <c r="BD61" s="473"/>
      <c r="BE61" s="473"/>
      <c r="BF61" s="473"/>
      <c r="BG61" s="473"/>
      <c r="BH61" s="473"/>
      <c r="BI61" s="473"/>
      <c r="BJ61" s="473"/>
    </row>
    <row r="62" spans="2:62">
      <c r="B62" s="78" t="s">
        <v>55</v>
      </c>
      <c r="C62" s="18">
        <f>CONFIG!$D$7</f>
        <v>41640</v>
      </c>
      <c r="D62" s="18">
        <f>DATE(YEAR(C62),MONTH(C62)+1,DAY(C62))</f>
        <v>41671</v>
      </c>
      <c r="E62" s="18">
        <f t="shared" ref="E62:BJ62" si="17">DATE(YEAR(D62),MONTH(D62)+1,DAY(D62))</f>
        <v>41699</v>
      </c>
      <c r="F62" s="18">
        <f t="shared" si="17"/>
        <v>41730</v>
      </c>
      <c r="G62" s="18">
        <f t="shared" si="17"/>
        <v>41760</v>
      </c>
      <c r="H62" s="18">
        <f t="shared" si="17"/>
        <v>41791</v>
      </c>
      <c r="I62" s="18">
        <f t="shared" si="17"/>
        <v>41821</v>
      </c>
      <c r="J62" s="18">
        <f t="shared" si="17"/>
        <v>41852</v>
      </c>
      <c r="K62" s="18">
        <f t="shared" si="17"/>
        <v>41883</v>
      </c>
      <c r="L62" s="18">
        <f t="shared" si="17"/>
        <v>41913</v>
      </c>
      <c r="M62" s="18">
        <f t="shared" si="17"/>
        <v>41944</v>
      </c>
      <c r="N62" s="18">
        <f t="shared" si="17"/>
        <v>41974</v>
      </c>
      <c r="O62" s="18">
        <f t="shared" si="17"/>
        <v>42005</v>
      </c>
      <c r="P62" s="18">
        <f t="shared" si="17"/>
        <v>42036</v>
      </c>
      <c r="Q62" s="18">
        <f t="shared" si="17"/>
        <v>42064</v>
      </c>
      <c r="R62" s="18">
        <f t="shared" si="17"/>
        <v>42095</v>
      </c>
      <c r="S62" s="18">
        <f t="shared" si="17"/>
        <v>42125</v>
      </c>
      <c r="T62" s="18">
        <f t="shared" si="17"/>
        <v>42156</v>
      </c>
      <c r="U62" s="18">
        <f t="shared" si="17"/>
        <v>42186</v>
      </c>
      <c r="V62" s="18">
        <f t="shared" si="17"/>
        <v>42217</v>
      </c>
      <c r="W62" s="18">
        <f t="shared" si="17"/>
        <v>42248</v>
      </c>
      <c r="X62" s="18">
        <f t="shared" si="17"/>
        <v>42278</v>
      </c>
      <c r="Y62" s="18">
        <f t="shared" si="17"/>
        <v>42309</v>
      </c>
      <c r="Z62" s="18">
        <f t="shared" si="17"/>
        <v>42339</v>
      </c>
      <c r="AA62" s="18">
        <f t="shared" si="17"/>
        <v>42370</v>
      </c>
      <c r="AB62" s="18">
        <f t="shared" si="17"/>
        <v>42401</v>
      </c>
      <c r="AC62" s="18">
        <f t="shared" si="17"/>
        <v>42430</v>
      </c>
      <c r="AD62" s="18">
        <f t="shared" si="17"/>
        <v>42461</v>
      </c>
      <c r="AE62" s="18">
        <f t="shared" si="17"/>
        <v>42491</v>
      </c>
      <c r="AF62" s="18">
        <f t="shared" si="17"/>
        <v>42522</v>
      </c>
      <c r="AG62" s="18">
        <f t="shared" si="17"/>
        <v>42552</v>
      </c>
      <c r="AH62" s="18">
        <f t="shared" si="17"/>
        <v>42583</v>
      </c>
      <c r="AI62" s="18">
        <f t="shared" si="17"/>
        <v>42614</v>
      </c>
      <c r="AJ62" s="18">
        <f t="shared" si="17"/>
        <v>42644</v>
      </c>
      <c r="AK62" s="18">
        <f t="shared" si="17"/>
        <v>42675</v>
      </c>
      <c r="AL62" s="18">
        <f t="shared" si="17"/>
        <v>42705</v>
      </c>
      <c r="AM62" s="18">
        <f t="shared" si="17"/>
        <v>42736</v>
      </c>
      <c r="AN62" s="18">
        <f t="shared" si="17"/>
        <v>42767</v>
      </c>
      <c r="AO62" s="18">
        <f t="shared" si="17"/>
        <v>42795</v>
      </c>
      <c r="AP62" s="18">
        <f t="shared" si="17"/>
        <v>42826</v>
      </c>
      <c r="AQ62" s="18">
        <f t="shared" si="17"/>
        <v>42856</v>
      </c>
      <c r="AR62" s="18">
        <f t="shared" si="17"/>
        <v>42887</v>
      </c>
      <c r="AS62" s="18">
        <f t="shared" si="17"/>
        <v>42917</v>
      </c>
      <c r="AT62" s="18">
        <f t="shared" si="17"/>
        <v>42948</v>
      </c>
      <c r="AU62" s="18">
        <f t="shared" si="17"/>
        <v>42979</v>
      </c>
      <c r="AV62" s="18">
        <f t="shared" si="17"/>
        <v>43009</v>
      </c>
      <c r="AW62" s="18">
        <f t="shared" si="17"/>
        <v>43040</v>
      </c>
      <c r="AX62" s="18">
        <f t="shared" si="17"/>
        <v>43070</v>
      </c>
      <c r="AY62" s="18">
        <f t="shared" si="17"/>
        <v>43101</v>
      </c>
      <c r="AZ62" s="18">
        <f t="shared" si="17"/>
        <v>43132</v>
      </c>
      <c r="BA62" s="18">
        <f t="shared" si="17"/>
        <v>43160</v>
      </c>
      <c r="BB62" s="18">
        <f t="shared" si="17"/>
        <v>43191</v>
      </c>
      <c r="BC62" s="18">
        <f t="shared" si="17"/>
        <v>43221</v>
      </c>
      <c r="BD62" s="18">
        <f t="shared" si="17"/>
        <v>43252</v>
      </c>
      <c r="BE62" s="18">
        <f t="shared" si="17"/>
        <v>43282</v>
      </c>
      <c r="BF62" s="18">
        <f t="shared" si="17"/>
        <v>43313</v>
      </c>
      <c r="BG62" s="18">
        <f t="shared" si="17"/>
        <v>43344</v>
      </c>
      <c r="BH62" s="18">
        <f t="shared" si="17"/>
        <v>43374</v>
      </c>
      <c r="BI62" s="18">
        <f t="shared" si="17"/>
        <v>43405</v>
      </c>
      <c r="BJ62" s="18">
        <f t="shared" si="17"/>
        <v>43435</v>
      </c>
    </row>
    <row r="63" spans="2:62">
      <c r="B63" s="310" t="str">
        <f>CONFIG!$C$14</f>
        <v>Activité / Projet 1</v>
      </c>
      <c r="C63" s="341">
        <f t="shared" ref="C63:AH63" si="18">C31+C47</f>
        <v>0</v>
      </c>
      <c r="D63" s="341">
        <f t="shared" si="18"/>
        <v>0</v>
      </c>
      <c r="E63" s="341">
        <f t="shared" si="18"/>
        <v>0</v>
      </c>
      <c r="F63" s="341">
        <f t="shared" si="18"/>
        <v>0</v>
      </c>
      <c r="G63" s="341">
        <f t="shared" si="18"/>
        <v>0</v>
      </c>
      <c r="H63" s="341">
        <f t="shared" si="18"/>
        <v>0</v>
      </c>
      <c r="I63" s="341">
        <f t="shared" si="18"/>
        <v>0</v>
      </c>
      <c r="J63" s="341">
        <f t="shared" si="18"/>
        <v>0</v>
      </c>
      <c r="K63" s="341">
        <f t="shared" si="18"/>
        <v>0</v>
      </c>
      <c r="L63" s="341">
        <f t="shared" si="18"/>
        <v>0</v>
      </c>
      <c r="M63" s="341">
        <f t="shared" si="18"/>
        <v>0</v>
      </c>
      <c r="N63" s="341">
        <f t="shared" si="18"/>
        <v>0</v>
      </c>
      <c r="O63" s="341">
        <f t="shared" si="18"/>
        <v>0</v>
      </c>
      <c r="P63" s="341">
        <f t="shared" si="18"/>
        <v>0</v>
      </c>
      <c r="Q63" s="341">
        <f t="shared" si="18"/>
        <v>0</v>
      </c>
      <c r="R63" s="341">
        <f t="shared" si="18"/>
        <v>0</v>
      </c>
      <c r="S63" s="341">
        <f t="shared" si="18"/>
        <v>0</v>
      </c>
      <c r="T63" s="341">
        <f t="shared" si="18"/>
        <v>0</v>
      </c>
      <c r="U63" s="341">
        <f t="shared" si="18"/>
        <v>0</v>
      </c>
      <c r="V63" s="341">
        <f t="shared" si="18"/>
        <v>0</v>
      </c>
      <c r="W63" s="341">
        <f t="shared" si="18"/>
        <v>0</v>
      </c>
      <c r="X63" s="341">
        <f t="shared" si="18"/>
        <v>0</v>
      </c>
      <c r="Y63" s="341">
        <f t="shared" si="18"/>
        <v>0</v>
      </c>
      <c r="Z63" s="341">
        <f t="shared" si="18"/>
        <v>0</v>
      </c>
      <c r="AA63" s="341">
        <f t="shared" si="18"/>
        <v>0</v>
      </c>
      <c r="AB63" s="341">
        <f t="shared" si="18"/>
        <v>0</v>
      </c>
      <c r="AC63" s="341">
        <f t="shared" si="18"/>
        <v>0</v>
      </c>
      <c r="AD63" s="341">
        <f t="shared" si="18"/>
        <v>0</v>
      </c>
      <c r="AE63" s="341">
        <f t="shared" si="18"/>
        <v>0</v>
      </c>
      <c r="AF63" s="341">
        <f t="shared" si="18"/>
        <v>0</v>
      </c>
      <c r="AG63" s="341">
        <f t="shared" si="18"/>
        <v>0</v>
      </c>
      <c r="AH63" s="341">
        <f t="shared" si="18"/>
        <v>0</v>
      </c>
      <c r="AI63" s="341">
        <f t="shared" ref="AI63:BJ63" si="19">AI31+AI47</f>
        <v>0</v>
      </c>
      <c r="AJ63" s="341">
        <f t="shared" si="19"/>
        <v>0</v>
      </c>
      <c r="AK63" s="341">
        <f t="shared" si="19"/>
        <v>0</v>
      </c>
      <c r="AL63" s="341">
        <f t="shared" si="19"/>
        <v>0</v>
      </c>
      <c r="AM63" s="341">
        <f t="shared" si="19"/>
        <v>0</v>
      </c>
      <c r="AN63" s="341">
        <f t="shared" si="19"/>
        <v>0</v>
      </c>
      <c r="AO63" s="341">
        <f t="shared" si="19"/>
        <v>0</v>
      </c>
      <c r="AP63" s="341">
        <f t="shared" si="19"/>
        <v>0</v>
      </c>
      <c r="AQ63" s="341">
        <f t="shared" si="19"/>
        <v>0</v>
      </c>
      <c r="AR63" s="341">
        <f t="shared" si="19"/>
        <v>0</v>
      </c>
      <c r="AS63" s="341">
        <f t="shared" si="19"/>
        <v>0</v>
      </c>
      <c r="AT63" s="341">
        <f t="shared" si="19"/>
        <v>0</v>
      </c>
      <c r="AU63" s="341">
        <f t="shared" si="19"/>
        <v>0</v>
      </c>
      <c r="AV63" s="341">
        <f t="shared" si="19"/>
        <v>0</v>
      </c>
      <c r="AW63" s="341">
        <f t="shared" si="19"/>
        <v>0</v>
      </c>
      <c r="AX63" s="341">
        <f t="shared" si="19"/>
        <v>0</v>
      </c>
      <c r="AY63" s="341">
        <f t="shared" si="19"/>
        <v>0</v>
      </c>
      <c r="AZ63" s="341">
        <f t="shared" si="19"/>
        <v>0</v>
      </c>
      <c r="BA63" s="341">
        <f t="shared" si="19"/>
        <v>0</v>
      </c>
      <c r="BB63" s="341">
        <f t="shared" si="19"/>
        <v>0</v>
      </c>
      <c r="BC63" s="341">
        <f t="shared" si="19"/>
        <v>0</v>
      </c>
      <c r="BD63" s="341">
        <f t="shared" si="19"/>
        <v>0</v>
      </c>
      <c r="BE63" s="341">
        <f t="shared" si="19"/>
        <v>0</v>
      </c>
      <c r="BF63" s="341">
        <f t="shared" si="19"/>
        <v>0</v>
      </c>
      <c r="BG63" s="341">
        <f t="shared" si="19"/>
        <v>0</v>
      </c>
      <c r="BH63" s="341">
        <f t="shared" si="19"/>
        <v>0</v>
      </c>
      <c r="BI63" s="341">
        <f t="shared" si="19"/>
        <v>0</v>
      </c>
      <c r="BJ63" s="341">
        <f t="shared" si="19"/>
        <v>0</v>
      </c>
    </row>
    <row r="64" spans="2:62">
      <c r="B64" s="310" t="str">
        <f>CONFIG!$C$15</f>
        <v>Activité / Projet 2</v>
      </c>
      <c r="C64" s="341">
        <f t="shared" ref="C64:AH64" si="20">C32+C48</f>
        <v>0</v>
      </c>
      <c r="D64" s="341">
        <f t="shared" si="20"/>
        <v>0</v>
      </c>
      <c r="E64" s="341">
        <f t="shared" si="20"/>
        <v>0</v>
      </c>
      <c r="F64" s="341">
        <f t="shared" si="20"/>
        <v>0</v>
      </c>
      <c r="G64" s="341">
        <f t="shared" si="20"/>
        <v>0</v>
      </c>
      <c r="H64" s="341">
        <f t="shared" si="20"/>
        <v>0</v>
      </c>
      <c r="I64" s="341">
        <f t="shared" si="20"/>
        <v>0</v>
      </c>
      <c r="J64" s="341">
        <f t="shared" si="20"/>
        <v>0</v>
      </c>
      <c r="K64" s="341">
        <f t="shared" si="20"/>
        <v>0</v>
      </c>
      <c r="L64" s="341">
        <f t="shared" si="20"/>
        <v>0</v>
      </c>
      <c r="M64" s="341">
        <f t="shared" si="20"/>
        <v>0</v>
      </c>
      <c r="N64" s="341">
        <f t="shared" si="20"/>
        <v>0</v>
      </c>
      <c r="O64" s="341">
        <f t="shared" si="20"/>
        <v>0</v>
      </c>
      <c r="P64" s="341">
        <f t="shared" si="20"/>
        <v>0</v>
      </c>
      <c r="Q64" s="341">
        <f t="shared" si="20"/>
        <v>0</v>
      </c>
      <c r="R64" s="341">
        <f t="shared" si="20"/>
        <v>0</v>
      </c>
      <c r="S64" s="341">
        <f t="shared" si="20"/>
        <v>0</v>
      </c>
      <c r="T64" s="341">
        <f t="shared" si="20"/>
        <v>0</v>
      </c>
      <c r="U64" s="341">
        <f t="shared" si="20"/>
        <v>0</v>
      </c>
      <c r="V64" s="341">
        <f t="shared" si="20"/>
        <v>0</v>
      </c>
      <c r="W64" s="341">
        <f t="shared" si="20"/>
        <v>0</v>
      </c>
      <c r="X64" s="341">
        <f t="shared" si="20"/>
        <v>0</v>
      </c>
      <c r="Y64" s="341">
        <f t="shared" si="20"/>
        <v>0</v>
      </c>
      <c r="Z64" s="341">
        <f t="shared" si="20"/>
        <v>0</v>
      </c>
      <c r="AA64" s="341">
        <f t="shared" si="20"/>
        <v>0</v>
      </c>
      <c r="AB64" s="341">
        <f t="shared" si="20"/>
        <v>0</v>
      </c>
      <c r="AC64" s="341">
        <f t="shared" si="20"/>
        <v>0</v>
      </c>
      <c r="AD64" s="341">
        <f t="shared" si="20"/>
        <v>0</v>
      </c>
      <c r="AE64" s="341">
        <f t="shared" si="20"/>
        <v>0</v>
      </c>
      <c r="AF64" s="341">
        <f t="shared" si="20"/>
        <v>0</v>
      </c>
      <c r="AG64" s="341">
        <f t="shared" si="20"/>
        <v>0</v>
      </c>
      <c r="AH64" s="341">
        <f t="shared" si="20"/>
        <v>0</v>
      </c>
      <c r="AI64" s="341">
        <f t="shared" ref="AI64:BJ64" si="21">AI32+AI48</f>
        <v>0</v>
      </c>
      <c r="AJ64" s="341">
        <f t="shared" si="21"/>
        <v>0</v>
      </c>
      <c r="AK64" s="341">
        <f t="shared" si="21"/>
        <v>0</v>
      </c>
      <c r="AL64" s="341">
        <f t="shared" si="21"/>
        <v>0</v>
      </c>
      <c r="AM64" s="341">
        <f t="shared" si="21"/>
        <v>0</v>
      </c>
      <c r="AN64" s="341">
        <f t="shared" si="21"/>
        <v>0</v>
      </c>
      <c r="AO64" s="341">
        <f t="shared" si="21"/>
        <v>0</v>
      </c>
      <c r="AP64" s="341">
        <f t="shared" si="21"/>
        <v>0</v>
      </c>
      <c r="AQ64" s="341">
        <f t="shared" si="21"/>
        <v>0</v>
      </c>
      <c r="AR64" s="341">
        <f t="shared" si="21"/>
        <v>0</v>
      </c>
      <c r="AS64" s="341">
        <f t="shared" si="21"/>
        <v>0</v>
      </c>
      <c r="AT64" s="341">
        <f t="shared" si="21"/>
        <v>0</v>
      </c>
      <c r="AU64" s="341">
        <f t="shared" si="21"/>
        <v>0</v>
      </c>
      <c r="AV64" s="341">
        <f t="shared" si="21"/>
        <v>0</v>
      </c>
      <c r="AW64" s="341">
        <f t="shared" si="21"/>
        <v>0</v>
      </c>
      <c r="AX64" s="341">
        <f t="shared" si="21"/>
        <v>0</v>
      </c>
      <c r="AY64" s="341">
        <f t="shared" si="21"/>
        <v>0</v>
      </c>
      <c r="AZ64" s="341">
        <f t="shared" si="21"/>
        <v>0</v>
      </c>
      <c r="BA64" s="341">
        <f t="shared" si="21"/>
        <v>0</v>
      </c>
      <c r="BB64" s="341">
        <f t="shared" si="21"/>
        <v>0</v>
      </c>
      <c r="BC64" s="341">
        <f t="shared" si="21"/>
        <v>0</v>
      </c>
      <c r="BD64" s="341">
        <f t="shared" si="21"/>
        <v>0</v>
      </c>
      <c r="BE64" s="341">
        <f t="shared" si="21"/>
        <v>0</v>
      </c>
      <c r="BF64" s="341">
        <f t="shared" si="21"/>
        <v>0</v>
      </c>
      <c r="BG64" s="341">
        <f t="shared" si="21"/>
        <v>0</v>
      </c>
      <c r="BH64" s="341">
        <f t="shared" si="21"/>
        <v>0</v>
      </c>
      <c r="BI64" s="341">
        <f t="shared" si="21"/>
        <v>0</v>
      </c>
      <c r="BJ64" s="341">
        <f t="shared" si="21"/>
        <v>0</v>
      </c>
    </row>
    <row r="65" spans="2:62">
      <c r="B65" s="310" t="str">
        <f>CONFIG!$C$16</f>
        <v>…</v>
      </c>
      <c r="C65" s="341">
        <f t="shared" ref="C65:AH65" si="22">C33+C49</f>
        <v>0</v>
      </c>
      <c r="D65" s="341">
        <f t="shared" si="22"/>
        <v>0</v>
      </c>
      <c r="E65" s="341">
        <f t="shared" si="22"/>
        <v>0</v>
      </c>
      <c r="F65" s="341">
        <f t="shared" si="22"/>
        <v>0</v>
      </c>
      <c r="G65" s="341">
        <f t="shared" si="22"/>
        <v>0</v>
      </c>
      <c r="H65" s="341">
        <f t="shared" si="22"/>
        <v>0</v>
      </c>
      <c r="I65" s="341">
        <f t="shared" si="22"/>
        <v>0</v>
      </c>
      <c r="J65" s="341">
        <f t="shared" si="22"/>
        <v>0</v>
      </c>
      <c r="K65" s="341">
        <f t="shared" si="22"/>
        <v>0</v>
      </c>
      <c r="L65" s="341">
        <f t="shared" si="22"/>
        <v>0</v>
      </c>
      <c r="M65" s="341">
        <f t="shared" si="22"/>
        <v>0</v>
      </c>
      <c r="N65" s="341">
        <f t="shared" si="22"/>
        <v>0</v>
      </c>
      <c r="O65" s="341">
        <f t="shared" si="22"/>
        <v>0</v>
      </c>
      <c r="P65" s="341">
        <f t="shared" si="22"/>
        <v>0</v>
      </c>
      <c r="Q65" s="341">
        <f t="shared" si="22"/>
        <v>0</v>
      </c>
      <c r="R65" s="341">
        <f t="shared" si="22"/>
        <v>0</v>
      </c>
      <c r="S65" s="341">
        <f t="shared" si="22"/>
        <v>0</v>
      </c>
      <c r="T65" s="341">
        <f t="shared" si="22"/>
        <v>0</v>
      </c>
      <c r="U65" s="341">
        <f t="shared" si="22"/>
        <v>0</v>
      </c>
      <c r="V65" s="341">
        <f t="shared" si="22"/>
        <v>0</v>
      </c>
      <c r="W65" s="341">
        <f t="shared" si="22"/>
        <v>0</v>
      </c>
      <c r="X65" s="341">
        <f t="shared" si="22"/>
        <v>0</v>
      </c>
      <c r="Y65" s="341">
        <f t="shared" si="22"/>
        <v>0</v>
      </c>
      <c r="Z65" s="341">
        <f t="shared" si="22"/>
        <v>0</v>
      </c>
      <c r="AA65" s="341">
        <f t="shared" si="22"/>
        <v>0</v>
      </c>
      <c r="AB65" s="341">
        <f t="shared" si="22"/>
        <v>0</v>
      </c>
      <c r="AC65" s="341">
        <f t="shared" si="22"/>
        <v>0</v>
      </c>
      <c r="AD65" s="341">
        <f t="shared" si="22"/>
        <v>0</v>
      </c>
      <c r="AE65" s="341">
        <f t="shared" si="22"/>
        <v>0</v>
      </c>
      <c r="AF65" s="341">
        <f t="shared" si="22"/>
        <v>0</v>
      </c>
      <c r="AG65" s="341">
        <f t="shared" si="22"/>
        <v>0</v>
      </c>
      <c r="AH65" s="341">
        <f t="shared" si="22"/>
        <v>0</v>
      </c>
      <c r="AI65" s="341">
        <f t="shared" ref="AI65:BJ65" si="23">AI33+AI49</f>
        <v>0</v>
      </c>
      <c r="AJ65" s="341">
        <f t="shared" si="23"/>
        <v>0</v>
      </c>
      <c r="AK65" s="341">
        <f t="shared" si="23"/>
        <v>0</v>
      </c>
      <c r="AL65" s="341">
        <f t="shared" si="23"/>
        <v>0</v>
      </c>
      <c r="AM65" s="341">
        <f t="shared" si="23"/>
        <v>0</v>
      </c>
      <c r="AN65" s="341">
        <f t="shared" si="23"/>
        <v>0</v>
      </c>
      <c r="AO65" s="341">
        <f t="shared" si="23"/>
        <v>0</v>
      </c>
      <c r="AP65" s="341">
        <f t="shared" si="23"/>
        <v>0</v>
      </c>
      <c r="AQ65" s="341">
        <f t="shared" si="23"/>
        <v>0</v>
      </c>
      <c r="AR65" s="341">
        <f t="shared" si="23"/>
        <v>0</v>
      </c>
      <c r="AS65" s="341">
        <f t="shared" si="23"/>
        <v>0</v>
      </c>
      <c r="AT65" s="341">
        <f t="shared" si="23"/>
        <v>0</v>
      </c>
      <c r="AU65" s="341">
        <f t="shared" si="23"/>
        <v>0</v>
      </c>
      <c r="AV65" s="341">
        <f t="shared" si="23"/>
        <v>0</v>
      </c>
      <c r="AW65" s="341">
        <f t="shared" si="23"/>
        <v>0</v>
      </c>
      <c r="AX65" s="341">
        <f t="shared" si="23"/>
        <v>0</v>
      </c>
      <c r="AY65" s="341">
        <f t="shared" si="23"/>
        <v>0</v>
      </c>
      <c r="AZ65" s="341">
        <f t="shared" si="23"/>
        <v>0</v>
      </c>
      <c r="BA65" s="341">
        <f t="shared" si="23"/>
        <v>0</v>
      </c>
      <c r="BB65" s="341">
        <f t="shared" si="23"/>
        <v>0</v>
      </c>
      <c r="BC65" s="341">
        <f t="shared" si="23"/>
        <v>0</v>
      </c>
      <c r="BD65" s="341">
        <f t="shared" si="23"/>
        <v>0</v>
      </c>
      <c r="BE65" s="341">
        <f t="shared" si="23"/>
        <v>0</v>
      </c>
      <c r="BF65" s="341">
        <f t="shared" si="23"/>
        <v>0</v>
      </c>
      <c r="BG65" s="341">
        <f t="shared" si="23"/>
        <v>0</v>
      </c>
      <c r="BH65" s="341">
        <f t="shared" si="23"/>
        <v>0</v>
      </c>
      <c r="BI65" s="341">
        <f t="shared" si="23"/>
        <v>0</v>
      </c>
      <c r="BJ65" s="341">
        <f t="shared" si="23"/>
        <v>0</v>
      </c>
    </row>
    <row r="66" spans="2:62">
      <c r="B66" s="310">
        <f>CONFIG!$C$17</f>
        <v>0</v>
      </c>
      <c r="C66" s="341">
        <f t="shared" ref="C66:AH66" si="24">C34+C50</f>
        <v>0</v>
      </c>
      <c r="D66" s="341">
        <f t="shared" si="24"/>
        <v>0</v>
      </c>
      <c r="E66" s="341">
        <f t="shared" si="24"/>
        <v>0</v>
      </c>
      <c r="F66" s="341">
        <f t="shared" si="24"/>
        <v>0</v>
      </c>
      <c r="G66" s="341">
        <f t="shared" si="24"/>
        <v>0</v>
      </c>
      <c r="H66" s="341">
        <f t="shared" si="24"/>
        <v>0</v>
      </c>
      <c r="I66" s="341">
        <f t="shared" si="24"/>
        <v>0</v>
      </c>
      <c r="J66" s="341">
        <f t="shared" si="24"/>
        <v>0</v>
      </c>
      <c r="K66" s="341">
        <f t="shared" si="24"/>
        <v>0</v>
      </c>
      <c r="L66" s="341">
        <f t="shared" si="24"/>
        <v>0</v>
      </c>
      <c r="M66" s="341">
        <f t="shared" si="24"/>
        <v>0</v>
      </c>
      <c r="N66" s="341">
        <f t="shared" si="24"/>
        <v>0</v>
      </c>
      <c r="O66" s="341">
        <f t="shared" si="24"/>
        <v>0</v>
      </c>
      <c r="P66" s="341">
        <f t="shared" si="24"/>
        <v>0</v>
      </c>
      <c r="Q66" s="341">
        <f t="shared" si="24"/>
        <v>0</v>
      </c>
      <c r="R66" s="341">
        <f t="shared" si="24"/>
        <v>0</v>
      </c>
      <c r="S66" s="341">
        <f t="shared" si="24"/>
        <v>0</v>
      </c>
      <c r="T66" s="341">
        <f t="shared" si="24"/>
        <v>0</v>
      </c>
      <c r="U66" s="341">
        <f t="shared" si="24"/>
        <v>0</v>
      </c>
      <c r="V66" s="341">
        <f t="shared" si="24"/>
        <v>0</v>
      </c>
      <c r="W66" s="341">
        <f t="shared" si="24"/>
        <v>0</v>
      </c>
      <c r="X66" s="341">
        <f t="shared" si="24"/>
        <v>0</v>
      </c>
      <c r="Y66" s="341">
        <f t="shared" si="24"/>
        <v>0</v>
      </c>
      <c r="Z66" s="341">
        <f t="shared" si="24"/>
        <v>0</v>
      </c>
      <c r="AA66" s="341">
        <f t="shared" si="24"/>
        <v>0</v>
      </c>
      <c r="AB66" s="341">
        <f t="shared" si="24"/>
        <v>0</v>
      </c>
      <c r="AC66" s="341">
        <f t="shared" si="24"/>
        <v>0</v>
      </c>
      <c r="AD66" s="341">
        <f t="shared" si="24"/>
        <v>0</v>
      </c>
      <c r="AE66" s="341">
        <f t="shared" si="24"/>
        <v>0</v>
      </c>
      <c r="AF66" s="341">
        <f t="shared" si="24"/>
        <v>0</v>
      </c>
      <c r="AG66" s="341">
        <f t="shared" si="24"/>
        <v>0</v>
      </c>
      <c r="AH66" s="341">
        <f t="shared" si="24"/>
        <v>0</v>
      </c>
      <c r="AI66" s="341">
        <f t="shared" ref="AI66:BJ66" si="25">AI34+AI50</f>
        <v>0</v>
      </c>
      <c r="AJ66" s="341">
        <f t="shared" si="25"/>
        <v>0</v>
      </c>
      <c r="AK66" s="341">
        <f t="shared" si="25"/>
        <v>0</v>
      </c>
      <c r="AL66" s="341">
        <f t="shared" si="25"/>
        <v>0</v>
      </c>
      <c r="AM66" s="341">
        <f t="shared" si="25"/>
        <v>0</v>
      </c>
      <c r="AN66" s="341">
        <f t="shared" si="25"/>
        <v>0</v>
      </c>
      <c r="AO66" s="341">
        <f t="shared" si="25"/>
        <v>0</v>
      </c>
      <c r="AP66" s="341">
        <f t="shared" si="25"/>
        <v>0</v>
      </c>
      <c r="AQ66" s="341">
        <f t="shared" si="25"/>
        <v>0</v>
      </c>
      <c r="AR66" s="341">
        <f t="shared" si="25"/>
        <v>0</v>
      </c>
      <c r="AS66" s="341">
        <f t="shared" si="25"/>
        <v>0</v>
      </c>
      <c r="AT66" s="341">
        <f t="shared" si="25"/>
        <v>0</v>
      </c>
      <c r="AU66" s="341">
        <f t="shared" si="25"/>
        <v>0</v>
      </c>
      <c r="AV66" s="341">
        <f t="shared" si="25"/>
        <v>0</v>
      </c>
      <c r="AW66" s="341">
        <f t="shared" si="25"/>
        <v>0</v>
      </c>
      <c r="AX66" s="341">
        <f t="shared" si="25"/>
        <v>0</v>
      </c>
      <c r="AY66" s="341">
        <f t="shared" si="25"/>
        <v>0</v>
      </c>
      <c r="AZ66" s="341">
        <f t="shared" si="25"/>
        <v>0</v>
      </c>
      <c r="BA66" s="341">
        <f t="shared" si="25"/>
        <v>0</v>
      </c>
      <c r="BB66" s="341">
        <f t="shared" si="25"/>
        <v>0</v>
      </c>
      <c r="BC66" s="341">
        <f t="shared" si="25"/>
        <v>0</v>
      </c>
      <c r="BD66" s="341">
        <f t="shared" si="25"/>
        <v>0</v>
      </c>
      <c r="BE66" s="341">
        <f t="shared" si="25"/>
        <v>0</v>
      </c>
      <c r="BF66" s="341">
        <f t="shared" si="25"/>
        <v>0</v>
      </c>
      <c r="BG66" s="341">
        <f t="shared" si="25"/>
        <v>0</v>
      </c>
      <c r="BH66" s="341">
        <f t="shared" si="25"/>
        <v>0</v>
      </c>
      <c r="BI66" s="341">
        <f t="shared" si="25"/>
        <v>0</v>
      </c>
      <c r="BJ66" s="341">
        <f t="shared" si="25"/>
        <v>0</v>
      </c>
    </row>
    <row r="67" spans="2:62">
      <c r="B67" s="310">
        <f>CONFIG!$C$18</f>
        <v>0</v>
      </c>
      <c r="C67" s="341">
        <f t="shared" ref="C67:AH67" si="26">C35+C51</f>
        <v>0</v>
      </c>
      <c r="D67" s="341">
        <f t="shared" si="26"/>
        <v>0</v>
      </c>
      <c r="E67" s="341">
        <f t="shared" si="26"/>
        <v>0</v>
      </c>
      <c r="F67" s="341">
        <f t="shared" si="26"/>
        <v>0</v>
      </c>
      <c r="G67" s="341">
        <f t="shared" si="26"/>
        <v>0</v>
      </c>
      <c r="H67" s="341">
        <f t="shared" si="26"/>
        <v>0</v>
      </c>
      <c r="I67" s="341">
        <f t="shared" si="26"/>
        <v>0</v>
      </c>
      <c r="J67" s="341">
        <f t="shared" si="26"/>
        <v>0</v>
      </c>
      <c r="K67" s="341">
        <f t="shared" si="26"/>
        <v>0</v>
      </c>
      <c r="L67" s="341">
        <f t="shared" si="26"/>
        <v>0</v>
      </c>
      <c r="M67" s="341">
        <f t="shared" si="26"/>
        <v>0</v>
      </c>
      <c r="N67" s="341">
        <f t="shared" si="26"/>
        <v>0</v>
      </c>
      <c r="O67" s="341">
        <f t="shared" si="26"/>
        <v>0</v>
      </c>
      <c r="P67" s="341">
        <f t="shared" si="26"/>
        <v>0</v>
      </c>
      <c r="Q67" s="341">
        <f t="shared" si="26"/>
        <v>0</v>
      </c>
      <c r="R67" s="341">
        <f t="shared" si="26"/>
        <v>0</v>
      </c>
      <c r="S67" s="341">
        <f t="shared" si="26"/>
        <v>0</v>
      </c>
      <c r="T67" s="341">
        <f t="shared" si="26"/>
        <v>0</v>
      </c>
      <c r="U67" s="341">
        <f t="shared" si="26"/>
        <v>0</v>
      </c>
      <c r="V67" s="341">
        <f t="shared" si="26"/>
        <v>0</v>
      </c>
      <c r="W67" s="341">
        <f t="shared" si="26"/>
        <v>0</v>
      </c>
      <c r="X67" s="341">
        <f t="shared" si="26"/>
        <v>0</v>
      </c>
      <c r="Y67" s="341">
        <f t="shared" si="26"/>
        <v>0</v>
      </c>
      <c r="Z67" s="341">
        <f t="shared" si="26"/>
        <v>0</v>
      </c>
      <c r="AA67" s="341">
        <f t="shared" si="26"/>
        <v>0</v>
      </c>
      <c r="AB67" s="341">
        <f t="shared" si="26"/>
        <v>0</v>
      </c>
      <c r="AC67" s="341">
        <f t="shared" si="26"/>
        <v>0</v>
      </c>
      <c r="AD67" s="341">
        <f t="shared" si="26"/>
        <v>0</v>
      </c>
      <c r="AE67" s="341">
        <f t="shared" si="26"/>
        <v>0</v>
      </c>
      <c r="AF67" s="341">
        <f t="shared" si="26"/>
        <v>0</v>
      </c>
      <c r="AG67" s="341">
        <f t="shared" si="26"/>
        <v>0</v>
      </c>
      <c r="AH67" s="341">
        <f t="shared" si="26"/>
        <v>0</v>
      </c>
      <c r="AI67" s="341">
        <f t="shared" ref="AI67:BJ67" si="27">AI35+AI51</f>
        <v>0</v>
      </c>
      <c r="AJ67" s="341">
        <f t="shared" si="27"/>
        <v>0</v>
      </c>
      <c r="AK67" s="341">
        <f t="shared" si="27"/>
        <v>0</v>
      </c>
      <c r="AL67" s="341">
        <f t="shared" si="27"/>
        <v>0</v>
      </c>
      <c r="AM67" s="341">
        <f t="shared" si="27"/>
        <v>0</v>
      </c>
      <c r="AN67" s="341">
        <f t="shared" si="27"/>
        <v>0</v>
      </c>
      <c r="AO67" s="341">
        <f t="shared" si="27"/>
        <v>0</v>
      </c>
      <c r="AP67" s="341">
        <f t="shared" si="27"/>
        <v>0</v>
      </c>
      <c r="AQ67" s="341">
        <f t="shared" si="27"/>
        <v>0</v>
      </c>
      <c r="AR67" s="341">
        <f t="shared" si="27"/>
        <v>0</v>
      </c>
      <c r="AS67" s="341">
        <f t="shared" si="27"/>
        <v>0</v>
      </c>
      <c r="AT67" s="341">
        <f t="shared" si="27"/>
        <v>0</v>
      </c>
      <c r="AU67" s="341">
        <f t="shared" si="27"/>
        <v>0</v>
      </c>
      <c r="AV67" s="341">
        <f t="shared" si="27"/>
        <v>0</v>
      </c>
      <c r="AW67" s="341">
        <f t="shared" si="27"/>
        <v>0</v>
      </c>
      <c r="AX67" s="341">
        <f t="shared" si="27"/>
        <v>0</v>
      </c>
      <c r="AY67" s="341">
        <f t="shared" si="27"/>
        <v>0</v>
      </c>
      <c r="AZ67" s="341">
        <f t="shared" si="27"/>
        <v>0</v>
      </c>
      <c r="BA67" s="341">
        <f t="shared" si="27"/>
        <v>0</v>
      </c>
      <c r="BB67" s="341">
        <f t="shared" si="27"/>
        <v>0</v>
      </c>
      <c r="BC67" s="341">
        <f t="shared" si="27"/>
        <v>0</v>
      </c>
      <c r="BD67" s="341">
        <f t="shared" si="27"/>
        <v>0</v>
      </c>
      <c r="BE67" s="341">
        <f t="shared" si="27"/>
        <v>0</v>
      </c>
      <c r="BF67" s="341">
        <f t="shared" si="27"/>
        <v>0</v>
      </c>
      <c r="BG67" s="341">
        <f t="shared" si="27"/>
        <v>0</v>
      </c>
      <c r="BH67" s="341">
        <f t="shared" si="27"/>
        <v>0</v>
      </c>
      <c r="BI67" s="341">
        <f t="shared" si="27"/>
        <v>0</v>
      </c>
      <c r="BJ67" s="341">
        <f t="shared" si="27"/>
        <v>0</v>
      </c>
    </row>
    <row r="68" spans="2:62">
      <c r="B68" s="310">
        <f>CONFIG!$C$19</f>
        <v>0</v>
      </c>
      <c r="C68" s="341">
        <f t="shared" ref="C68:AH68" si="28">C36+C52</f>
        <v>0</v>
      </c>
      <c r="D68" s="341">
        <f t="shared" si="28"/>
        <v>0</v>
      </c>
      <c r="E68" s="341">
        <f t="shared" si="28"/>
        <v>0</v>
      </c>
      <c r="F68" s="341">
        <f t="shared" si="28"/>
        <v>0</v>
      </c>
      <c r="G68" s="341">
        <f t="shared" si="28"/>
        <v>0</v>
      </c>
      <c r="H68" s="341">
        <f t="shared" si="28"/>
        <v>0</v>
      </c>
      <c r="I68" s="341">
        <f t="shared" si="28"/>
        <v>0</v>
      </c>
      <c r="J68" s="341">
        <f t="shared" si="28"/>
        <v>0</v>
      </c>
      <c r="K68" s="341">
        <f t="shared" si="28"/>
        <v>0</v>
      </c>
      <c r="L68" s="341">
        <f t="shared" si="28"/>
        <v>0</v>
      </c>
      <c r="M68" s="341">
        <f t="shared" si="28"/>
        <v>0</v>
      </c>
      <c r="N68" s="341">
        <f t="shared" si="28"/>
        <v>0</v>
      </c>
      <c r="O68" s="341">
        <f t="shared" si="28"/>
        <v>0</v>
      </c>
      <c r="P68" s="341">
        <f t="shared" si="28"/>
        <v>0</v>
      </c>
      <c r="Q68" s="341">
        <f t="shared" si="28"/>
        <v>0</v>
      </c>
      <c r="R68" s="341">
        <f t="shared" si="28"/>
        <v>0</v>
      </c>
      <c r="S68" s="341">
        <f t="shared" si="28"/>
        <v>0</v>
      </c>
      <c r="T68" s="341">
        <f t="shared" si="28"/>
        <v>0</v>
      </c>
      <c r="U68" s="341">
        <f t="shared" si="28"/>
        <v>0</v>
      </c>
      <c r="V68" s="341">
        <f t="shared" si="28"/>
        <v>0</v>
      </c>
      <c r="W68" s="341">
        <f t="shared" si="28"/>
        <v>0</v>
      </c>
      <c r="X68" s="341">
        <f t="shared" si="28"/>
        <v>0</v>
      </c>
      <c r="Y68" s="341">
        <f t="shared" si="28"/>
        <v>0</v>
      </c>
      <c r="Z68" s="341">
        <f t="shared" si="28"/>
        <v>0</v>
      </c>
      <c r="AA68" s="341">
        <f t="shared" si="28"/>
        <v>0</v>
      </c>
      <c r="AB68" s="341">
        <f t="shared" si="28"/>
        <v>0</v>
      </c>
      <c r="AC68" s="341">
        <f t="shared" si="28"/>
        <v>0</v>
      </c>
      <c r="AD68" s="341">
        <f t="shared" si="28"/>
        <v>0</v>
      </c>
      <c r="AE68" s="341">
        <f t="shared" si="28"/>
        <v>0</v>
      </c>
      <c r="AF68" s="341">
        <f t="shared" si="28"/>
        <v>0</v>
      </c>
      <c r="AG68" s="341">
        <f t="shared" si="28"/>
        <v>0</v>
      </c>
      <c r="AH68" s="341">
        <f t="shared" si="28"/>
        <v>0</v>
      </c>
      <c r="AI68" s="341">
        <f t="shared" ref="AI68:BJ68" si="29">AI36+AI52</f>
        <v>0</v>
      </c>
      <c r="AJ68" s="341">
        <f t="shared" si="29"/>
        <v>0</v>
      </c>
      <c r="AK68" s="341">
        <f t="shared" si="29"/>
        <v>0</v>
      </c>
      <c r="AL68" s="341">
        <f t="shared" si="29"/>
        <v>0</v>
      </c>
      <c r="AM68" s="341">
        <f t="shared" si="29"/>
        <v>0</v>
      </c>
      <c r="AN68" s="341">
        <f t="shared" si="29"/>
        <v>0</v>
      </c>
      <c r="AO68" s="341">
        <f t="shared" si="29"/>
        <v>0</v>
      </c>
      <c r="AP68" s="341">
        <f t="shared" si="29"/>
        <v>0</v>
      </c>
      <c r="AQ68" s="341">
        <f t="shared" si="29"/>
        <v>0</v>
      </c>
      <c r="AR68" s="341">
        <f t="shared" si="29"/>
        <v>0</v>
      </c>
      <c r="AS68" s="341">
        <f t="shared" si="29"/>
        <v>0</v>
      </c>
      <c r="AT68" s="341">
        <f t="shared" si="29"/>
        <v>0</v>
      </c>
      <c r="AU68" s="341">
        <f t="shared" si="29"/>
        <v>0</v>
      </c>
      <c r="AV68" s="341">
        <f t="shared" si="29"/>
        <v>0</v>
      </c>
      <c r="AW68" s="341">
        <f t="shared" si="29"/>
        <v>0</v>
      </c>
      <c r="AX68" s="341">
        <f t="shared" si="29"/>
        <v>0</v>
      </c>
      <c r="AY68" s="341">
        <f t="shared" si="29"/>
        <v>0</v>
      </c>
      <c r="AZ68" s="341">
        <f t="shared" si="29"/>
        <v>0</v>
      </c>
      <c r="BA68" s="341">
        <f t="shared" si="29"/>
        <v>0</v>
      </c>
      <c r="BB68" s="341">
        <f t="shared" si="29"/>
        <v>0</v>
      </c>
      <c r="BC68" s="341">
        <f t="shared" si="29"/>
        <v>0</v>
      </c>
      <c r="BD68" s="341">
        <f t="shared" si="29"/>
        <v>0</v>
      </c>
      <c r="BE68" s="341">
        <f t="shared" si="29"/>
        <v>0</v>
      </c>
      <c r="BF68" s="341">
        <f t="shared" si="29"/>
        <v>0</v>
      </c>
      <c r="BG68" s="341">
        <f t="shared" si="29"/>
        <v>0</v>
      </c>
      <c r="BH68" s="341">
        <f t="shared" si="29"/>
        <v>0</v>
      </c>
      <c r="BI68" s="341">
        <f t="shared" si="29"/>
        <v>0</v>
      </c>
      <c r="BJ68" s="341">
        <f t="shared" si="29"/>
        <v>0</v>
      </c>
    </row>
    <row r="69" spans="2:62">
      <c r="B69" s="310">
        <f>CONFIG!$C$20</f>
        <v>0</v>
      </c>
      <c r="C69" s="341">
        <f t="shared" ref="C69:AH69" si="30">C37+C53</f>
        <v>0</v>
      </c>
      <c r="D69" s="341">
        <f t="shared" si="30"/>
        <v>0</v>
      </c>
      <c r="E69" s="341">
        <f t="shared" si="30"/>
        <v>0</v>
      </c>
      <c r="F69" s="341">
        <f t="shared" si="30"/>
        <v>0</v>
      </c>
      <c r="G69" s="341">
        <f t="shared" si="30"/>
        <v>0</v>
      </c>
      <c r="H69" s="341">
        <f t="shared" si="30"/>
        <v>0</v>
      </c>
      <c r="I69" s="341">
        <f t="shared" si="30"/>
        <v>0</v>
      </c>
      <c r="J69" s="341">
        <f t="shared" si="30"/>
        <v>0</v>
      </c>
      <c r="K69" s="341">
        <f t="shared" si="30"/>
        <v>0</v>
      </c>
      <c r="L69" s="341">
        <f t="shared" si="30"/>
        <v>0</v>
      </c>
      <c r="M69" s="341">
        <f t="shared" si="30"/>
        <v>0</v>
      </c>
      <c r="N69" s="341">
        <f t="shared" si="30"/>
        <v>0</v>
      </c>
      <c r="O69" s="341">
        <f t="shared" si="30"/>
        <v>0</v>
      </c>
      <c r="P69" s="341">
        <f t="shared" si="30"/>
        <v>0</v>
      </c>
      <c r="Q69" s="341">
        <f t="shared" si="30"/>
        <v>0</v>
      </c>
      <c r="R69" s="341">
        <f t="shared" si="30"/>
        <v>0</v>
      </c>
      <c r="S69" s="341">
        <f t="shared" si="30"/>
        <v>0</v>
      </c>
      <c r="T69" s="341">
        <f t="shared" si="30"/>
        <v>0</v>
      </c>
      <c r="U69" s="341">
        <f t="shared" si="30"/>
        <v>0</v>
      </c>
      <c r="V69" s="341">
        <f t="shared" si="30"/>
        <v>0</v>
      </c>
      <c r="W69" s="341">
        <f t="shared" si="30"/>
        <v>0</v>
      </c>
      <c r="X69" s="341">
        <f t="shared" si="30"/>
        <v>0</v>
      </c>
      <c r="Y69" s="341">
        <f t="shared" si="30"/>
        <v>0</v>
      </c>
      <c r="Z69" s="341">
        <f t="shared" si="30"/>
        <v>0</v>
      </c>
      <c r="AA69" s="341">
        <f t="shared" si="30"/>
        <v>0</v>
      </c>
      <c r="AB69" s="341">
        <f t="shared" si="30"/>
        <v>0</v>
      </c>
      <c r="AC69" s="341">
        <f t="shared" si="30"/>
        <v>0</v>
      </c>
      <c r="AD69" s="341">
        <f t="shared" si="30"/>
        <v>0</v>
      </c>
      <c r="AE69" s="341">
        <f t="shared" si="30"/>
        <v>0</v>
      </c>
      <c r="AF69" s="341">
        <f t="shared" si="30"/>
        <v>0</v>
      </c>
      <c r="AG69" s="341">
        <f t="shared" si="30"/>
        <v>0</v>
      </c>
      <c r="AH69" s="341">
        <f t="shared" si="30"/>
        <v>0</v>
      </c>
      <c r="AI69" s="341">
        <f t="shared" ref="AI69:BJ69" si="31">AI37+AI53</f>
        <v>0</v>
      </c>
      <c r="AJ69" s="341">
        <f t="shared" si="31"/>
        <v>0</v>
      </c>
      <c r="AK69" s="341">
        <f t="shared" si="31"/>
        <v>0</v>
      </c>
      <c r="AL69" s="341">
        <f t="shared" si="31"/>
        <v>0</v>
      </c>
      <c r="AM69" s="341">
        <f t="shared" si="31"/>
        <v>0</v>
      </c>
      <c r="AN69" s="341">
        <f t="shared" si="31"/>
        <v>0</v>
      </c>
      <c r="AO69" s="341">
        <f t="shared" si="31"/>
        <v>0</v>
      </c>
      <c r="AP69" s="341">
        <f t="shared" si="31"/>
        <v>0</v>
      </c>
      <c r="AQ69" s="341">
        <f t="shared" si="31"/>
        <v>0</v>
      </c>
      <c r="AR69" s="341">
        <f t="shared" si="31"/>
        <v>0</v>
      </c>
      <c r="AS69" s="341">
        <f t="shared" si="31"/>
        <v>0</v>
      </c>
      <c r="AT69" s="341">
        <f t="shared" si="31"/>
        <v>0</v>
      </c>
      <c r="AU69" s="341">
        <f t="shared" si="31"/>
        <v>0</v>
      </c>
      <c r="AV69" s="341">
        <f t="shared" si="31"/>
        <v>0</v>
      </c>
      <c r="AW69" s="341">
        <f t="shared" si="31"/>
        <v>0</v>
      </c>
      <c r="AX69" s="341">
        <f t="shared" si="31"/>
        <v>0</v>
      </c>
      <c r="AY69" s="341">
        <f t="shared" si="31"/>
        <v>0</v>
      </c>
      <c r="AZ69" s="341">
        <f t="shared" si="31"/>
        <v>0</v>
      </c>
      <c r="BA69" s="341">
        <f t="shared" si="31"/>
        <v>0</v>
      </c>
      <c r="BB69" s="341">
        <f t="shared" si="31"/>
        <v>0</v>
      </c>
      <c r="BC69" s="341">
        <f t="shared" si="31"/>
        <v>0</v>
      </c>
      <c r="BD69" s="341">
        <f t="shared" si="31"/>
        <v>0</v>
      </c>
      <c r="BE69" s="341">
        <f t="shared" si="31"/>
        <v>0</v>
      </c>
      <c r="BF69" s="341">
        <f t="shared" si="31"/>
        <v>0</v>
      </c>
      <c r="BG69" s="341">
        <f t="shared" si="31"/>
        <v>0</v>
      </c>
      <c r="BH69" s="341">
        <f t="shared" si="31"/>
        <v>0</v>
      </c>
      <c r="BI69" s="341">
        <f t="shared" si="31"/>
        <v>0</v>
      </c>
      <c r="BJ69" s="341">
        <f t="shared" si="31"/>
        <v>0</v>
      </c>
    </row>
    <row r="70" spans="2:62">
      <c r="B70" s="310">
        <f>CONFIG!$C$21</f>
        <v>0</v>
      </c>
      <c r="C70" s="341">
        <f t="shared" ref="C70:AH70" si="32">C38+C54</f>
        <v>0</v>
      </c>
      <c r="D70" s="341">
        <f t="shared" si="32"/>
        <v>0</v>
      </c>
      <c r="E70" s="341">
        <f t="shared" si="32"/>
        <v>0</v>
      </c>
      <c r="F70" s="341">
        <f t="shared" si="32"/>
        <v>0</v>
      </c>
      <c r="G70" s="341">
        <f t="shared" si="32"/>
        <v>0</v>
      </c>
      <c r="H70" s="341">
        <f t="shared" si="32"/>
        <v>0</v>
      </c>
      <c r="I70" s="341">
        <f t="shared" si="32"/>
        <v>0</v>
      </c>
      <c r="J70" s="341">
        <f t="shared" si="32"/>
        <v>0</v>
      </c>
      <c r="K70" s="341">
        <f t="shared" si="32"/>
        <v>0</v>
      </c>
      <c r="L70" s="341">
        <f t="shared" si="32"/>
        <v>0</v>
      </c>
      <c r="M70" s="341">
        <f t="shared" si="32"/>
        <v>0</v>
      </c>
      <c r="N70" s="341">
        <f t="shared" si="32"/>
        <v>0</v>
      </c>
      <c r="O70" s="341">
        <f t="shared" si="32"/>
        <v>0</v>
      </c>
      <c r="P70" s="341">
        <f t="shared" si="32"/>
        <v>0</v>
      </c>
      <c r="Q70" s="341">
        <f t="shared" si="32"/>
        <v>0</v>
      </c>
      <c r="R70" s="341">
        <f t="shared" si="32"/>
        <v>0</v>
      </c>
      <c r="S70" s="341">
        <f t="shared" si="32"/>
        <v>0</v>
      </c>
      <c r="T70" s="341">
        <f t="shared" si="32"/>
        <v>0</v>
      </c>
      <c r="U70" s="341">
        <f t="shared" si="32"/>
        <v>0</v>
      </c>
      <c r="V70" s="341">
        <f t="shared" si="32"/>
        <v>0</v>
      </c>
      <c r="W70" s="341">
        <f t="shared" si="32"/>
        <v>0</v>
      </c>
      <c r="X70" s="341">
        <f t="shared" si="32"/>
        <v>0</v>
      </c>
      <c r="Y70" s="341">
        <f t="shared" si="32"/>
        <v>0</v>
      </c>
      <c r="Z70" s="341">
        <f t="shared" si="32"/>
        <v>0</v>
      </c>
      <c r="AA70" s="341">
        <f t="shared" si="32"/>
        <v>0</v>
      </c>
      <c r="AB70" s="341">
        <f t="shared" si="32"/>
        <v>0</v>
      </c>
      <c r="AC70" s="341">
        <f t="shared" si="32"/>
        <v>0</v>
      </c>
      <c r="AD70" s="341">
        <f t="shared" si="32"/>
        <v>0</v>
      </c>
      <c r="AE70" s="341">
        <f t="shared" si="32"/>
        <v>0</v>
      </c>
      <c r="AF70" s="341">
        <f t="shared" si="32"/>
        <v>0</v>
      </c>
      <c r="AG70" s="341">
        <f t="shared" si="32"/>
        <v>0</v>
      </c>
      <c r="AH70" s="341">
        <f t="shared" si="32"/>
        <v>0</v>
      </c>
      <c r="AI70" s="341">
        <f t="shared" ref="AI70:BJ70" si="33">AI38+AI54</f>
        <v>0</v>
      </c>
      <c r="AJ70" s="341">
        <f t="shared" si="33"/>
        <v>0</v>
      </c>
      <c r="AK70" s="341">
        <f t="shared" si="33"/>
        <v>0</v>
      </c>
      <c r="AL70" s="341">
        <f t="shared" si="33"/>
        <v>0</v>
      </c>
      <c r="AM70" s="341">
        <f t="shared" si="33"/>
        <v>0</v>
      </c>
      <c r="AN70" s="341">
        <f t="shared" si="33"/>
        <v>0</v>
      </c>
      <c r="AO70" s="341">
        <f t="shared" si="33"/>
        <v>0</v>
      </c>
      <c r="AP70" s="341">
        <f t="shared" si="33"/>
        <v>0</v>
      </c>
      <c r="AQ70" s="341">
        <f t="shared" si="33"/>
        <v>0</v>
      </c>
      <c r="AR70" s="341">
        <f t="shared" si="33"/>
        <v>0</v>
      </c>
      <c r="AS70" s="341">
        <f t="shared" si="33"/>
        <v>0</v>
      </c>
      <c r="AT70" s="341">
        <f t="shared" si="33"/>
        <v>0</v>
      </c>
      <c r="AU70" s="341">
        <f t="shared" si="33"/>
        <v>0</v>
      </c>
      <c r="AV70" s="341">
        <f t="shared" si="33"/>
        <v>0</v>
      </c>
      <c r="AW70" s="341">
        <f t="shared" si="33"/>
        <v>0</v>
      </c>
      <c r="AX70" s="341">
        <f t="shared" si="33"/>
        <v>0</v>
      </c>
      <c r="AY70" s="341">
        <f t="shared" si="33"/>
        <v>0</v>
      </c>
      <c r="AZ70" s="341">
        <f t="shared" si="33"/>
        <v>0</v>
      </c>
      <c r="BA70" s="341">
        <f t="shared" si="33"/>
        <v>0</v>
      </c>
      <c r="BB70" s="341">
        <f t="shared" si="33"/>
        <v>0</v>
      </c>
      <c r="BC70" s="341">
        <f t="shared" si="33"/>
        <v>0</v>
      </c>
      <c r="BD70" s="341">
        <f t="shared" si="33"/>
        <v>0</v>
      </c>
      <c r="BE70" s="341">
        <f t="shared" si="33"/>
        <v>0</v>
      </c>
      <c r="BF70" s="341">
        <f t="shared" si="33"/>
        <v>0</v>
      </c>
      <c r="BG70" s="341">
        <f t="shared" si="33"/>
        <v>0</v>
      </c>
      <c r="BH70" s="341">
        <f t="shared" si="33"/>
        <v>0</v>
      </c>
      <c r="BI70" s="341">
        <f t="shared" si="33"/>
        <v>0</v>
      </c>
      <c r="BJ70" s="341">
        <f t="shared" si="33"/>
        <v>0</v>
      </c>
    </row>
    <row r="72" spans="2:62">
      <c r="B72" s="78" t="s">
        <v>21</v>
      </c>
      <c r="C72" s="20">
        <f t="shared" ref="C72:AH72" si="34">SUM(C63:C70)</f>
        <v>0</v>
      </c>
      <c r="D72" s="20">
        <f t="shared" si="34"/>
        <v>0</v>
      </c>
      <c r="E72" s="20">
        <f t="shared" si="34"/>
        <v>0</v>
      </c>
      <c r="F72" s="20">
        <f t="shared" si="34"/>
        <v>0</v>
      </c>
      <c r="G72" s="20">
        <f t="shared" si="34"/>
        <v>0</v>
      </c>
      <c r="H72" s="20">
        <f t="shared" si="34"/>
        <v>0</v>
      </c>
      <c r="I72" s="20">
        <f t="shared" si="34"/>
        <v>0</v>
      </c>
      <c r="J72" s="20">
        <f t="shared" si="34"/>
        <v>0</v>
      </c>
      <c r="K72" s="20">
        <f t="shared" si="34"/>
        <v>0</v>
      </c>
      <c r="L72" s="20">
        <f t="shared" si="34"/>
        <v>0</v>
      </c>
      <c r="M72" s="20">
        <f t="shared" si="34"/>
        <v>0</v>
      </c>
      <c r="N72" s="20">
        <f t="shared" si="34"/>
        <v>0</v>
      </c>
      <c r="O72" s="20">
        <f t="shared" si="34"/>
        <v>0</v>
      </c>
      <c r="P72" s="20">
        <f t="shared" si="34"/>
        <v>0</v>
      </c>
      <c r="Q72" s="20">
        <f t="shared" si="34"/>
        <v>0</v>
      </c>
      <c r="R72" s="20">
        <f t="shared" si="34"/>
        <v>0</v>
      </c>
      <c r="S72" s="20">
        <f t="shared" si="34"/>
        <v>0</v>
      </c>
      <c r="T72" s="20">
        <f t="shared" si="34"/>
        <v>0</v>
      </c>
      <c r="U72" s="20">
        <f t="shared" si="34"/>
        <v>0</v>
      </c>
      <c r="V72" s="20">
        <f t="shared" si="34"/>
        <v>0</v>
      </c>
      <c r="W72" s="20">
        <f t="shared" si="34"/>
        <v>0</v>
      </c>
      <c r="X72" s="20">
        <f t="shared" si="34"/>
        <v>0</v>
      </c>
      <c r="Y72" s="20">
        <f t="shared" si="34"/>
        <v>0</v>
      </c>
      <c r="Z72" s="20">
        <f t="shared" si="34"/>
        <v>0</v>
      </c>
      <c r="AA72" s="20">
        <f t="shared" si="34"/>
        <v>0</v>
      </c>
      <c r="AB72" s="20">
        <f t="shared" si="34"/>
        <v>0</v>
      </c>
      <c r="AC72" s="20">
        <f t="shared" si="34"/>
        <v>0</v>
      </c>
      <c r="AD72" s="20">
        <f t="shared" si="34"/>
        <v>0</v>
      </c>
      <c r="AE72" s="20">
        <f t="shared" si="34"/>
        <v>0</v>
      </c>
      <c r="AF72" s="20">
        <f t="shared" si="34"/>
        <v>0</v>
      </c>
      <c r="AG72" s="20">
        <f t="shared" si="34"/>
        <v>0</v>
      </c>
      <c r="AH72" s="20">
        <f t="shared" si="34"/>
        <v>0</v>
      </c>
      <c r="AI72" s="20">
        <f t="shared" ref="AI72:BJ72" si="35">SUM(AI63:AI70)</f>
        <v>0</v>
      </c>
      <c r="AJ72" s="20">
        <f t="shared" si="35"/>
        <v>0</v>
      </c>
      <c r="AK72" s="20">
        <f t="shared" si="35"/>
        <v>0</v>
      </c>
      <c r="AL72" s="20">
        <f t="shared" si="35"/>
        <v>0</v>
      </c>
      <c r="AM72" s="20">
        <f t="shared" si="35"/>
        <v>0</v>
      </c>
      <c r="AN72" s="20">
        <f t="shared" si="35"/>
        <v>0</v>
      </c>
      <c r="AO72" s="20">
        <f t="shared" si="35"/>
        <v>0</v>
      </c>
      <c r="AP72" s="20">
        <f t="shared" si="35"/>
        <v>0</v>
      </c>
      <c r="AQ72" s="20">
        <f t="shared" si="35"/>
        <v>0</v>
      </c>
      <c r="AR72" s="20">
        <f t="shared" si="35"/>
        <v>0</v>
      </c>
      <c r="AS72" s="20">
        <f t="shared" si="35"/>
        <v>0</v>
      </c>
      <c r="AT72" s="20">
        <f t="shared" si="35"/>
        <v>0</v>
      </c>
      <c r="AU72" s="20">
        <f t="shared" si="35"/>
        <v>0</v>
      </c>
      <c r="AV72" s="20">
        <f t="shared" si="35"/>
        <v>0</v>
      </c>
      <c r="AW72" s="20">
        <f t="shared" si="35"/>
        <v>0</v>
      </c>
      <c r="AX72" s="20">
        <f t="shared" si="35"/>
        <v>0</v>
      </c>
      <c r="AY72" s="20">
        <f t="shared" si="35"/>
        <v>0</v>
      </c>
      <c r="AZ72" s="20">
        <f t="shared" si="35"/>
        <v>0</v>
      </c>
      <c r="BA72" s="20">
        <f t="shared" si="35"/>
        <v>0</v>
      </c>
      <c r="BB72" s="20">
        <f t="shared" si="35"/>
        <v>0</v>
      </c>
      <c r="BC72" s="20">
        <f t="shared" si="35"/>
        <v>0</v>
      </c>
      <c r="BD72" s="20">
        <f t="shared" si="35"/>
        <v>0</v>
      </c>
      <c r="BE72" s="20">
        <f t="shared" si="35"/>
        <v>0</v>
      </c>
      <c r="BF72" s="20">
        <f t="shared" si="35"/>
        <v>0</v>
      </c>
      <c r="BG72" s="20">
        <f t="shared" si="35"/>
        <v>0</v>
      </c>
      <c r="BH72" s="20">
        <f t="shared" si="35"/>
        <v>0</v>
      </c>
      <c r="BI72" s="20">
        <f t="shared" si="35"/>
        <v>0</v>
      </c>
      <c r="BJ72" s="20">
        <f t="shared" si="35"/>
        <v>0</v>
      </c>
    </row>
    <row r="73" spans="2:62">
      <c r="B73" s="77" t="s">
        <v>49</v>
      </c>
      <c r="C73" s="20">
        <f>C72</f>
        <v>0</v>
      </c>
      <c r="D73" s="20">
        <f t="shared" ref="D73:N73" si="36">C73+D72</f>
        <v>0</v>
      </c>
      <c r="E73" s="20">
        <f t="shared" si="36"/>
        <v>0</v>
      </c>
      <c r="F73" s="20">
        <f t="shared" si="36"/>
        <v>0</v>
      </c>
      <c r="G73" s="20">
        <f t="shared" si="36"/>
        <v>0</v>
      </c>
      <c r="H73" s="20">
        <f t="shared" si="36"/>
        <v>0</v>
      </c>
      <c r="I73" s="20">
        <f t="shared" si="36"/>
        <v>0</v>
      </c>
      <c r="J73" s="20">
        <f t="shared" si="36"/>
        <v>0</v>
      </c>
      <c r="K73" s="20">
        <f t="shared" si="36"/>
        <v>0</v>
      </c>
      <c r="L73" s="20">
        <f t="shared" si="36"/>
        <v>0</v>
      </c>
      <c r="M73" s="20">
        <f t="shared" si="36"/>
        <v>0</v>
      </c>
      <c r="N73" s="21">
        <f t="shared" si="36"/>
        <v>0</v>
      </c>
      <c r="O73" s="20">
        <f>O72</f>
        <v>0</v>
      </c>
      <c r="P73" s="20">
        <f t="shared" ref="P73:Z73" si="37">O73+P72</f>
        <v>0</v>
      </c>
      <c r="Q73" s="20">
        <f t="shared" si="37"/>
        <v>0</v>
      </c>
      <c r="R73" s="20">
        <f t="shared" si="37"/>
        <v>0</v>
      </c>
      <c r="S73" s="20">
        <f t="shared" si="37"/>
        <v>0</v>
      </c>
      <c r="T73" s="20">
        <f t="shared" si="37"/>
        <v>0</v>
      </c>
      <c r="U73" s="20">
        <f t="shared" si="37"/>
        <v>0</v>
      </c>
      <c r="V73" s="20">
        <f t="shared" si="37"/>
        <v>0</v>
      </c>
      <c r="W73" s="20">
        <f t="shared" si="37"/>
        <v>0</v>
      </c>
      <c r="X73" s="20">
        <f t="shared" si="37"/>
        <v>0</v>
      </c>
      <c r="Y73" s="20">
        <f t="shared" si="37"/>
        <v>0</v>
      </c>
      <c r="Z73" s="21">
        <f t="shared" si="37"/>
        <v>0</v>
      </c>
      <c r="AA73" s="20">
        <f>AA72</f>
        <v>0</v>
      </c>
      <c r="AB73" s="20">
        <f t="shared" ref="AB73:AL73" si="38">AA73+AB72</f>
        <v>0</v>
      </c>
      <c r="AC73" s="20">
        <f t="shared" si="38"/>
        <v>0</v>
      </c>
      <c r="AD73" s="20">
        <f t="shared" si="38"/>
        <v>0</v>
      </c>
      <c r="AE73" s="20">
        <f t="shared" si="38"/>
        <v>0</v>
      </c>
      <c r="AF73" s="20">
        <f t="shared" si="38"/>
        <v>0</v>
      </c>
      <c r="AG73" s="20">
        <f t="shared" si="38"/>
        <v>0</v>
      </c>
      <c r="AH73" s="20">
        <f t="shared" si="38"/>
        <v>0</v>
      </c>
      <c r="AI73" s="20">
        <f t="shared" si="38"/>
        <v>0</v>
      </c>
      <c r="AJ73" s="20">
        <f t="shared" si="38"/>
        <v>0</v>
      </c>
      <c r="AK73" s="20">
        <f t="shared" si="38"/>
        <v>0</v>
      </c>
      <c r="AL73" s="21">
        <f t="shared" si="38"/>
        <v>0</v>
      </c>
      <c r="AM73" s="20">
        <f>AM72</f>
        <v>0</v>
      </c>
      <c r="AN73" s="20">
        <f t="shared" ref="AN73:AX73" si="39">AM73+AN72</f>
        <v>0</v>
      </c>
      <c r="AO73" s="20">
        <f t="shared" si="39"/>
        <v>0</v>
      </c>
      <c r="AP73" s="20">
        <f t="shared" si="39"/>
        <v>0</v>
      </c>
      <c r="AQ73" s="20">
        <f t="shared" si="39"/>
        <v>0</v>
      </c>
      <c r="AR73" s="20">
        <f t="shared" si="39"/>
        <v>0</v>
      </c>
      <c r="AS73" s="20">
        <f t="shared" si="39"/>
        <v>0</v>
      </c>
      <c r="AT73" s="20">
        <f t="shared" si="39"/>
        <v>0</v>
      </c>
      <c r="AU73" s="20">
        <f t="shared" si="39"/>
        <v>0</v>
      </c>
      <c r="AV73" s="20">
        <f t="shared" si="39"/>
        <v>0</v>
      </c>
      <c r="AW73" s="20">
        <f t="shared" si="39"/>
        <v>0</v>
      </c>
      <c r="AX73" s="21">
        <f t="shared" si="39"/>
        <v>0</v>
      </c>
      <c r="AY73" s="20">
        <f>AY72</f>
        <v>0</v>
      </c>
      <c r="AZ73" s="20">
        <f t="shared" ref="AZ73:BJ73" si="40">AY73+AZ72</f>
        <v>0</v>
      </c>
      <c r="BA73" s="20">
        <f t="shared" si="40"/>
        <v>0</v>
      </c>
      <c r="BB73" s="20">
        <f t="shared" si="40"/>
        <v>0</v>
      </c>
      <c r="BC73" s="20">
        <f t="shared" si="40"/>
        <v>0</v>
      </c>
      <c r="BD73" s="20">
        <f t="shared" si="40"/>
        <v>0</v>
      </c>
      <c r="BE73" s="20">
        <f t="shared" si="40"/>
        <v>0</v>
      </c>
      <c r="BF73" s="20">
        <f t="shared" si="40"/>
        <v>0</v>
      </c>
      <c r="BG73" s="20">
        <f t="shared" si="40"/>
        <v>0</v>
      </c>
      <c r="BH73" s="20">
        <f t="shared" si="40"/>
        <v>0</v>
      </c>
      <c r="BI73" s="20">
        <f t="shared" si="40"/>
        <v>0</v>
      </c>
      <c r="BJ73" s="21">
        <f t="shared" si="40"/>
        <v>0</v>
      </c>
    </row>
    <row r="75" spans="2:62">
      <c r="B75" s="104" t="s">
        <v>191</v>
      </c>
      <c r="C75" s="11"/>
    </row>
    <row r="77" spans="2:62">
      <c r="B77" s="25"/>
      <c r="C77" s="473" t="s">
        <v>18</v>
      </c>
      <c r="D77" s="473"/>
      <c r="E77" s="473"/>
      <c r="F77" s="473"/>
      <c r="G77" s="473"/>
      <c r="H77" s="473"/>
      <c r="I77" s="473"/>
      <c r="J77" s="473"/>
      <c r="K77" s="473"/>
      <c r="L77" s="473"/>
      <c r="M77" s="473"/>
      <c r="N77" s="473"/>
      <c r="O77" s="473" t="s">
        <v>19</v>
      </c>
      <c r="P77" s="473"/>
      <c r="Q77" s="473"/>
      <c r="R77" s="473"/>
      <c r="S77" s="473"/>
      <c r="T77" s="473"/>
      <c r="U77" s="473"/>
      <c r="V77" s="473"/>
      <c r="W77" s="473"/>
      <c r="X77" s="473"/>
      <c r="Y77" s="473"/>
      <c r="Z77" s="473"/>
      <c r="AA77" s="473" t="s">
        <v>20</v>
      </c>
      <c r="AB77" s="473"/>
      <c r="AC77" s="473"/>
      <c r="AD77" s="473"/>
      <c r="AE77" s="473"/>
      <c r="AF77" s="473"/>
      <c r="AG77" s="473"/>
      <c r="AH77" s="473"/>
      <c r="AI77" s="473"/>
      <c r="AJ77" s="473"/>
      <c r="AK77" s="473"/>
      <c r="AL77" s="473"/>
      <c r="AM77" s="475" t="s">
        <v>32</v>
      </c>
      <c r="AN77" s="476"/>
      <c r="AO77" s="476"/>
      <c r="AP77" s="476"/>
      <c r="AQ77" s="476"/>
      <c r="AR77" s="476"/>
      <c r="AS77" s="476"/>
      <c r="AT77" s="476"/>
      <c r="AU77" s="476"/>
      <c r="AV77" s="476"/>
      <c r="AW77" s="476"/>
      <c r="AX77" s="477"/>
      <c r="AY77" s="473" t="s">
        <v>33</v>
      </c>
      <c r="AZ77" s="473"/>
      <c r="BA77" s="473"/>
      <c r="BB77" s="473"/>
      <c r="BC77" s="473"/>
      <c r="BD77" s="473"/>
      <c r="BE77" s="473"/>
      <c r="BF77" s="473"/>
      <c r="BG77" s="473"/>
      <c r="BH77" s="473"/>
      <c r="BI77" s="473"/>
      <c r="BJ77" s="473"/>
    </row>
    <row r="78" spans="2:62">
      <c r="B78" s="78" t="s">
        <v>55</v>
      </c>
      <c r="C78" s="18">
        <f>CONFIG!$D$7</f>
        <v>41640</v>
      </c>
      <c r="D78" s="18">
        <f>DATE(YEAR(C78),MONTH(C78)+1,DAY(C78))</f>
        <v>41671</v>
      </c>
      <c r="E78" s="18">
        <f t="shared" ref="E78:BJ78" si="41">DATE(YEAR(D78),MONTH(D78)+1,DAY(D78))</f>
        <v>41699</v>
      </c>
      <c r="F78" s="18">
        <f t="shared" si="41"/>
        <v>41730</v>
      </c>
      <c r="G78" s="18">
        <f t="shared" si="41"/>
        <v>41760</v>
      </c>
      <c r="H78" s="18">
        <f t="shared" si="41"/>
        <v>41791</v>
      </c>
      <c r="I78" s="18">
        <f t="shared" si="41"/>
        <v>41821</v>
      </c>
      <c r="J78" s="18">
        <f t="shared" si="41"/>
        <v>41852</v>
      </c>
      <c r="K78" s="18">
        <f t="shared" si="41"/>
        <v>41883</v>
      </c>
      <c r="L78" s="18">
        <f t="shared" si="41"/>
        <v>41913</v>
      </c>
      <c r="M78" s="18">
        <f t="shared" si="41"/>
        <v>41944</v>
      </c>
      <c r="N78" s="18">
        <f t="shared" si="41"/>
        <v>41974</v>
      </c>
      <c r="O78" s="18">
        <f t="shared" si="41"/>
        <v>42005</v>
      </c>
      <c r="P78" s="18">
        <f t="shared" si="41"/>
        <v>42036</v>
      </c>
      <c r="Q78" s="18">
        <f t="shared" si="41"/>
        <v>42064</v>
      </c>
      <c r="R78" s="18">
        <f t="shared" si="41"/>
        <v>42095</v>
      </c>
      <c r="S78" s="18">
        <f t="shared" si="41"/>
        <v>42125</v>
      </c>
      <c r="T78" s="18">
        <f t="shared" si="41"/>
        <v>42156</v>
      </c>
      <c r="U78" s="18">
        <f t="shared" si="41"/>
        <v>42186</v>
      </c>
      <c r="V78" s="18">
        <f t="shared" si="41"/>
        <v>42217</v>
      </c>
      <c r="W78" s="18">
        <f t="shared" si="41"/>
        <v>42248</v>
      </c>
      <c r="X78" s="18">
        <f t="shared" si="41"/>
        <v>42278</v>
      </c>
      <c r="Y78" s="18">
        <f t="shared" si="41"/>
        <v>42309</v>
      </c>
      <c r="Z78" s="18">
        <f t="shared" si="41"/>
        <v>42339</v>
      </c>
      <c r="AA78" s="18">
        <f t="shared" si="41"/>
        <v>42370</v>
      </c>
      <c r="AB78" s="18">
        <f t="shared" si="41"/>
        <v>42401</v>
      </c>
      <c r="AC78" s="18">
        <f t="shared" si="41"/>
        <v>42430</v>
      </c>
      <c r="AD78" s="18">
        <f t="shared" si="41"/>
        <v>42461</v>
      </c>
      <c r="AE78" s="18">
        <f t="shared" si="41"/>
        <v>42491</v>
      </c>
      <c r="AF78" s="18">
        <f t="shared" si="41"/>
        <v>42522</v>
      </c>
      <c r="AG78" s="18">
        <f t="shared" si="41"/>
        <v>42552</v>
      </c>
      <c r="AH78" s="18">
        <f t="shared" si="41"/>
        <v>42583</v>
      </c>
      <c r="AI78" s="18">
        <f t="shared" si="41"/>
        <v>42614</v>
      </c>
      <c r="AJ78" s="18">
        <f t="shared" si="41"/>
        <v>42644</v>
      </c>
      <c r="AK78" s="18">
        <f t="shared" si="41"/>
        <v>42675</v>
      </c>
      <c r="AL78" s="18">
        <f t="shared" si="41"/>
        <v>42705</v>
      </c>
      <c r="AM78" s="18">
        <f t="shared" si="41"/>
        <v>42736</v>
      </c>
      <c r="AN78" s="18">
        <f t="shared" si="41"/>
        <v>42767</v>
      </c>
      <c r="AO78" s="18">
        <f t="shared" si="41"/>
        <v>42795</v>
      </c>
      <c r="AP78" s="18">
        <f t="shared" si="41"/>
        <v>42826</v>
      </c>
      <c r="AQ78" s="18">
        <f t="shared" si="41"/>
        <v>42856</v>
      </c>
      <c r="AR78" s="18">
        <f t="shared" si="41"/>
        <v>42887</v>
      </c>
      <c r="AS78" s="18">
        <f t="shared" si="41"/>
        <v>42917</v>
      </c>
      <c r="AT78" s="18">
        <f t="shared" si="41"/>
        <v>42948</v>
      </c>
      <c r="AU78" s="18">
        <f t="shared" si="41"/>
        <v>42979</v>
      </c>
      <c r="AV78" s="18">
        <f t="shared" si="41"/>
        <v>43009</v>
      </c>
      <c r="AW78" s="18">
        <f t="shared" si="41"/>
        <v>43040</v>
      </c>
      <c r="AX78" s="18">
        <f t="shared" si="41"/>
        <v>43070</v>
      </c>
      <c r="AY78" s="18">
        <f t="shared" si="41"/>
        <v>43101</v>
      </c>
      <c r="AZ78" s="18">
        <f t="shared" si="41"/>
        <v>43132</v>
      </c>
      <c r="BA78" s="18">
        <f t="shared" si="41"/>
        <v>43160</v>
      </c>
      <c r="BB78" s="18">
        <f t="shared" si="41"/>
        <v>43191</v>
      </c>
      <c r="BC78" s="18">
        <f t="shared" si="41"/>
        <v>43221</v>
      </c>
      <c r="BD78" s="18">
        <f t="shared" si="41"/>
        <v>43252</v>
      </c>
      <c r="BE78" s="18">
        <f t="shared" si="41"/>
        <v>43282</v>
      </c>
      <c r="BF78" s="18">
        <f t="shared" si="41"/>
        <v>43313</v>
      </c>
      <c r="BG78" s="18">
        <f t="shared" si="41"/>
        <v>43344</v>
      </c>
      <c r="BH78" s="18">
        <f t="shared" si="41"/>
        <v>43374</v>
      </c>
      <c r="BI78" s="18">
        <f t="shared" si="41"/>
        <v>43405</v>
      </c>
      <c r="BJ78" s="18">
        <f t="shared" si="41"/>
        <v>43435</v>
      </c>
    </row>
    <row r="79" spans="2:62">
      <c r="B79" s="310" t="str">
        <f>CONFIG!$C$14</f>
        <v>Activité / Projet 1</v>
      </c>
      <c r="C79" s="341">
        <f>Commandes!D9*CONFIG!$D14</f>
        <v>0</v>
      </c>
      <c r="D79" s="341">
        <f>Commandes!E9*CONFIG!$D14</f>
        <v>0</v>
      </c>
      <c r="E79" s="341">
        <f>Commandes!F9*CONFIG!$D14</f>
        <v>0</v>
      </c>
      <c r="F79" s="341">
        <f>Commandes!G9*CONFIG!$D14</f>
        <v>0</v>
      </c>
      <c r="G79" s="341">
        <f>Commandes!H9*CONFIG!$D14</f>
        <v>0</v>
      </c>
      <c r="H79" s="341">
        <f>Commandes!I9*CONFIG!$D14</f>
        <v>0</v>
      </c>
      <c r="I79" s="341">
        <f>Commandes!J9*CONFIG!$D14</f>
        <v>0</v>
      </c>
      <c r="J79" s="341">
        <f>Commandes!K9*CONFIG!$D14</f>
        <v>0</v>
      </c>
      <c r="K79" s="341">
        <f>Commandes!L9*CONFIG!$D14</f>
        <v>0</v>
      </c>
      <c r="L79" s="341">
        <f>Commandes!M9*CONFIG!$D14</f>
        <v>0</v>
      </c>
      <c r="M79" s="341">
        <f>Commandes!N9*CONFIG!$D14</f>
        <v>0</v>
      </c>
      <c r="N79" s="341">
        <f>Commandes!O9*CONFIG!$D14</f>
        <v>0</v>
      </c>
      <c r="O79" s="341">
        <f>Commandes!P9*'Commandes - Calculs Auto'!$C7</f>
        <v>0</v>
      </c>
      <c r="P79" s="341">
        <f>Commandes!Q9*'Commandes - Calculs Auto'!$C7</f>
        <v>0</v>
      </c>
      <c r="Q79" s="341">
        <f>Commandes!R9*'Commandes - Calculs Auto'!$C7</f>
        <v>0</v>
      </c>
      <c r="R79" s="341">
        <f>Commandes!S9*'Commandes - Calculs Auto'!$C7</f>
        <v>0</v>
      </c>
      <c r="S79" s="341">
        <f>Commandes!T9*'Commandes - Calculs Auto'!$C7</f>
        <v>0</v>
      </c>
      <c r="T79" s="341">
        <f>Commandes!U9*'Commandes - Calculs Auto'!$C7</f>
        <v>0</v>
      </c>
      <c r="U79" s="341">
        <f>Commandes!V9*'Commandes - Calculs Auto'!$C7</f>
        <v>0</v>
      </c>
      <c r="V79" s="341">
        <f>Commandes!W9*'Commandes - Calculs Auto'!$C7</f>
        <v>0</v>
      </c>
      <c r="W79" s="341">
        <f>Commandes!X9*'Commandes - Calculs Auto'!$C7</f>
        <v>0</v>
      </c>
      <c r="X79" s="341">
        <f>Commandes!Y9*'Commandes - Calculs Auto'!$C7</f>
        <v>0</v>
      </c>
      <c r="Y79" s="341">
        <f>Commandes!Z9*'Commandes - Calculs Auto'!$C7</f>
        <v>0</v>
      </c>
      <c r="Z79" s="341">
        <f>Commandes!AA9*'Commandes - Calculs Auto'!$C7</f>
        <v>0</v>
      </c>
      <c r="AA79" s="341">
        <f>Commandes!AB9*'Commandes - Calculs Auto'!$E7</f>
        <v>0</v>
      </c>
      <c r="AB79" s="341">
        <f>Commandes!AC9*'Commandes - Calculs Auto'!$E7</f>
        <v>0</v>
      </c>
      <c r="AC79" s="341">
        <f>Commandes!AD9*'Commandes - Calculs Auto'!$E7</f>
        <v>0</v>
      </c>
      <c r="AD79" s="341">
        <f>Commandes!AE9*'Commandes - Calculs Auto'!$E7</f>
        <v>0</v>
      </c>
      <c r="AE79" s="341">
        <f>Commandes!AF9*'Commandes - Calculs Auto'!$E7</f>
        <v>0</v>
      </c>
      <c r="AF79" s="341">
        <f>Commandes!AG9*'Commandes - Calculs Auto'!$E7</f>
        <v>0</v>
      </c>
      <c r="AG79" s="341">
        <f>Commandes!AH9*'Commandes - Calculs Auto'!$E7</f>
        <v>0</v>
      </c>
      <c r="AH79" s="341">
        <f>Commandes!AI9*'Commandes - Calculs Auto'!$E7</f>
        <v>0</v>
      </c>
      <c r="AI79" s="341">
        <f>Commandes!AJ9*'Commandes - Calculs Auto'!$E7</f>
        <v>0</v>
      </c>
      <c r="AJ79" s="341">
        <f>Commandes!AK9*'Commandes - Calculs Auto'!$E7</f>
        <v>0</v>
      </c>
      <c r="AK79" s="341">
        <f>Commandes!AL9*'Commandes - Calculs Auto'!$E7</f>
        <v>0</v>
      </c>
      <c r="AL79" s="341">
        <f>Commandes!AM9*'Commandes - Calculs Auto'!$E7</f>
        <v>0</v>
      </c>
      <c r="AM79" s="341">
        <f>Commandes!AN9*'Commandes - Calculs Auto'!$G7</f>
        <v>0</v>
      </c>
      <c r="AN79" s="341">
        <f>Commandes!AO9*'Commandes - Calculs Auto'!$G7</f>
        <v>0</v>
      </c>
      <c r="AO79" s="341">
        <f>Commandes!AP9*'Commandes - Calculs Auto'!$G7</f>
        <v>0</v>
      </c>
      <c r="AP79" s="341">
        <f>Commandes!AQ9*'Commandes - Calculs Auto'!$G7</f>
        <v>0</v>
      </c>
      <c r="AQ79" s="341">
        <f>Commandes!AR9*'Commandes - Calculs Auto'!$G7</f>
        <v>0</v>
      </c>
      <c r="AR79" s="341">
        <f>Commandes!AS9*'Commandes - Calculs Auto'!$G7</f>
        <v>0</v>
      </c>
      <c r="AS79" s="341">
        <f>Commandes!AT9*'Commandes - Calculs Auto'!$G7</f>
        <v>0</v>
      </c>
      <c r="AT79" s="341">
        <f>Commandes!AU9*'Commandes - Calculs Auto'!$G7</f>
        <v>0</v>
      </c>
      <c r="AU79" s="341">
        <f>Commandes!AV9*'Commandes - Calculs Auto'!$G7</f>
        <v>0</v>
      </c>
      <c r="AV79" s="341">
        <f>Commandes!AW9*'Commandes - Calculs Auto'!$G7</f>
        <v>0</v>
      </c>
      <c r="AW79" s="341">
        <f>Commandes!AX9*'Commandes - Calculs Auto'!$G7</f>
        <v>0</v>
      </c>
      <c r="AX79" s="341">
        <f>Commandes!AY9*'Commandes - Calculs Auto'!$G7</f>
        <v>0</v>
      </c>
      <c r="AY79" s="341">
        <f>Commandes!AZ9*'Commandes - Calculs Auto'!$I7</f>
        <v>0</v>
      </c>
      <c r="AZ79" s="341">
        <f>Commandes!BA9*'Commandes - Calculs Auto'!$I7</f>
        <v>0</v>
      </c>
      <c r="BA79" s="341">
        <f>Commandes!BB9*'Commandes - Calculs Auto'!$I7</f>
        <v>0</v>
      </c>
      <c r="BB79" s="341">
        <f>Commandes!BC9*'Commandes - Calculs Auto'!$I7</f>
        <v>0</v>
      </c>
      <c r="BC79" s="341">
        <f>Commandes!BD9*'Commandes - Calculs Auto'!$I7</f>
        <v>0</v>
      </c>
      <c r="BD79" s="341">
        <f>Commandes!BE9*'Commandes - Calculs Auto'!$I7</f>
        <v>0</v>
      </c>
      <c r="BE79" s="341">
        <f>Commandes!BF9*'Commandes - Calculs Auto'!$I7</f>
        <v>0</v>
      </c>
      <c r="BF79" s="341">
        <f>Commandes!BG9*'Commandes - Calculs Auto'!$I7</f>
        <v>0</v>
      </c>
      <c r="BG79" s="341">
        <f>Commandes!BH9*'Commandes - Calculs Auto'!$I7</f>
        <v>0</v>
      </c>
      <c r="BH79" s="341">
        <f>Commandes!BI9*'Commandes - Calculs Auto'!$I7</f>
        <v>0</v>
      </c>
      <c r="BI79" s="341">
        <f>Commandes!BJ9*'Commandes - Calculs Auto'!$I7</f>
        <v>0</v>
      </c>
      <c r="BJ79" s="341">
        <f>Commandes!BK9*'Commandes - Calculs Auto'!$I7</f>
        <v>0</v>
      </c>
    </row>
    <row r="80" spans="2:62">
      <c r="B80" s="310" t="str">
        <f>CONFIG!$C$15</f>
        <v>Activité / Projet 2</v>
      </c>
      <c r="C80" s="341">
        <f>Commandes!D10*CONFIG!$D15</f>
        <v>0</v>
      </c>
      <c r="D80" s="341">
        <f>Commandes!E10*CONFIG!$D15</f>
        <v>0</v>
      </c>
      <c r="E80" s="341">
        <f>Commandes!F10*CONFIG!$D15</f>
        <v>0</v>
      </c>
      <c r="F80" s="341">
        <f>Commandes!G10*CONFIG!$D15</f>
        <v>0</v>
      </c>
      <c r="G80" s="341">
        <f>Commandes!H10*CONFIG!$D15</f>
        <v>0</v>
      </c>
      <c r="H80" s="341">
        <f>Commandes!I10*CONFIG!$D15</f>
        <v>0</v>
      </c>
      <c r="I80" s="341">
        <f>Commandes!J10*CONFIG!$D15</f>
        <v>0</v>
      </c>
      <c r="J80" s="341">
        <f>Commandes!K10*CONFIG!$D15</f>
        <v>0</v>
      </c>
      <c r="K80" s="341">
        <f>Commandes!L10*CONFIG!$D15</f>
        <v>0</v>
      </c>
      <c r="L80" s="341">
        <f>Commandes!M10*CONFIG!$D15</f>
        <v>0</v>
      </c>
      <c r="M80" s="341">
        <f>Commandes!N10*CONFIG!$D15</f>
        <v>0</v>
      </c>
      <c r="N80" s="341">
        <f>Commandes!O10*CONFIG!$D15</f>
        <v>0</v>
      </c>
      <c r="O80" s="341">
        <f>Commandes!P10*'Commandes - Calculs Auto'!$C8</f>
        <v>0</v>
      </c>
      <c r="P80" s="341">
        <f>Commandes!Q10*'Commandes - Calculs Auto'!$C8</f>
        <v>0</v>
      </c>
      <c r="Q80" s="341">
        <f>Commandes!R10*'Commandes - Calculs Auto'!$C8</f>
        <v>0</v>
      </c>
      <c r="R80" s="341">
        <f>Commandes!S10*'Commandes - Calculs Auto'!$C8</f>
        <v>0</v>
      </c>
      <c r="S80" s="341">
        <f>Commandes!T10*'Commandes - Calculs Auto'!$C8</f>
        <v>0</v>
      </c>
      <c r="T80" s="341">
        <f>Commandes!U10*'Commandes - Calculs Auto'!$C8</f>
        <v>0</v>
      </c>
      <c r="U80" s="341">
        <f>Commandes!V10*'Commandes - Calculs Auto'!$C8</f>
        <v>0</v>
      </c>
      <c r="V80" s="341">
        <f>Commandes!W10*'Commandes - Calculs Auto'!$C8</f>
        <v>0</v>
      </c>
      <c r="W80" s="341">
        <f>Commandes!X10*'Commandes - Calculs Auto'!$C8</f>
        <v>0</v>
      </c>
      <c r="X80" s="341">
        <f>Commandes!Y10*'Commandes - Calculs Auto'!$C8</f>
        <v>0</v>
      </c>
      <c r="Y80" s="341">
        <f>Commandes!Z10*'Commandes - Calculs Auto'!$C8</f>
        <v>0</v>
      </c>
      <c r="Z80" s="341">
        <f>Commandes!AA10*'Commandes - Calculs Auto'!$C8</f>
        <v>0</v>
      </c>
      <c r="AA80" s="341">
        <f>Commandes!AB10*'Commandes - Calculs Auto'!$E8</f>
        <v>0</v>
      </c>
      <c r="AB80" s="341">
        <f>Commandes!AC10*'Commandes - Calculs Auto'!$E8</f>
        <v>0</v>
      </c>
      <c r="AC80" s="341">
        <f>Commandes!AD10*'Commandes - Calculs Auto'!$E8</f>
        <v>0</v>
      </c>
      <c r="AD80" s="341">
        <f>Commandes!AE10*'Commandes - Calculs Auto'!$E8</f>
        <v>0</v>
      </c>
      <c r="AE80" s="341">
        <f>Commandes!AF10*'Commandes - Calculs Auto'!$E8</f>
        <v>0</v>
      </c>
      <c r="AF80" s="341">
        <f>Commandes!AG10*'Commandes - Calculs Auto'!$E8</f>
        <v>0</v>
      </c>
      <c r="AG80" s="341">
        <f>Commandes!AH10*'Commandes - Calculs Auto'!$E8</f>
        <v>0</v>
      </c>
      <c r="AH80" s="341">
        <f>Commandes!AI10*'Commandes - Calculs Auto'!$E8</f>
        <v>0</v>
      </c>
      <c r="AI80" s="341">
        <f>Commandes!AJ10*'Commandes - Calculs Auto'!$E8</f>
        <v>0</v>
      </c>
      <c r="AJ80" s="341">
        <f>Commandes!AK10*'Commandes - Calculs Auto'!$E8</f>
        <v>0</v>
      </c>
      <c r="AK80" s="341">
        <f>Commandes!AL10*'Commandes - Calculs Auto'!$E8</f>
        <v>0</v>
      </c>
      <c r="AL80" s="341">
        <f>Commandes!AM10*'Commandes - Calculs Auto'!$E8</f>
        <v>0</v>
      </c>
      <c r="AM80" s="341">
        <f>Commandes!AN10*'Commandes - Calculs Auto'!$G8</f>
        <v>0</v>
      </c>
      <c r="AN80" s="341">
        <f>Commandes!AO10*'Commandes - Calculs Auto'!$G8</f>
        <v>0</v>
      </c>
      <c r="AO80" s="341">
        <f>Commandes!AP10*'Commandes - Calculs Auto'!$G8</f>
        <v>0</v>
      </c>
      <c r="AP80" s="341">
        <f>Commandes!AQ10*'Commandes - Calculs Auto'!$G8</f>
        <v>0</v>
      </c>
      <c r="AQ80" s="341">
        <f>Commandes!AR10*'Commandes - Calculs Auto'!$G8</f>
        <v>0</v>
      </c>
      <c r="AR80" s="341">
        <f>Commandes!AS10*'Commandes - Calculs Auto'!$G8</f>
        <v>0</v>
      </c>
      <c r="AS80" s="341">
        <f>Commandes!AT10*'Commandes - Calculs Auto'!$G8</f>
        <v>0</v>
      </c>
      <c r="AT80" s="341">
        <f>Commandes!AU10*'Commandes - Calculs Auto'!$G8</f>
        <v>0</v>
      </c>
      <c r="AU80" s="341">
        <f>Commandes!AV10*'Commandes - Calculs Auto'!$G8</f>
        <v>0</v>
      </c>
      <c r="AV80" s="341">
        <f>Commandes!AW10*'Commandes - Calculs Auto'!$G8</f>
        <v>0</v>
      </c>
      <c r="AW80" s="341">
        <f>Commandes!AX10*'Commandes - Calculs Auto'!$G8</f>
        <v>0</v>
      </c>
      <c r="AX80" s="341">
        <f>Commandes!AY10*'Commandes - Calculs Auto'!$G8</f>
        <v>0</v>
      </c>
      <c r="AY80" s="341">
        <f>Commandes!AZ10*'Commandes - Calculs Auto'!$I8</f>
        <v>0</v>
      </c>
      <c r="AZ80" s="341">
        <f>Commandes!BA10*'Commandes - Calculs Auto'!$I8</f>
        <v>0</v>
      </c>
      <c r="BA80" s="341">
        <f>Commandes!BB10*'Commandes - Calculs Auto'!$I8</f>
        <v>0</v>
      </c>
      <c r="BB80" s="341">
        <f>Commandes!BC10*'Commandes - Calculs Auto'!$I8</f>
        <v>0</v>
      </c>
      <c r="BC80" s="341">
        <f>Commandes!BD10*'Commandes - Calculs Auto'!$I8</f>
        <v>0</v>
      </c>
      <c r="BD80" s="341">
        <f>Commandes!BE10*'Commandes - Calculs Auto'!$I8</f>
        <v>0</v>
      </c>
      <c r="BE80" s="341">
        <f>Commandes!BF10*'Commandes - Calculs Auto'!$I8</f>
        <v>0</v>
      </c>
      <c r="BF80" s="341">
        <f>Commandes!BG10*'Commandes - Calculs Auto'!$I8</f>
        <v>0</v>
      </c>
      <c r="BG80" s="341">
        <f>Commandes!BH10*'Commandes - Calculs Auto'!$I8</f>
        <v>0</v>
      </c>
      <c r="BH80" s="341">
        <f>Commandes!BI10*'Commandes - Calculs Auto'!$I8</f>
        <v>0</v>
      </c>
      <c r="BI80" s="341">
        <f>Commandes!BJ10*'Commandes - Calculs Auto'!$I8</f>
        <v>0</v>
      </c>
      <c r="BJ80" s="341">
        <f>Commandes!BK10*'Commandes - Calculs Auto'!$I8</f>
        <v>0</v>
      </c>
    </row>
    <row r="81" spans="2:62">
      <c r="B81" s="310" t="str">
        <f>CONFIG!$C$16</f>
        <v>…</v>
      </c>
      <c r="C81" s="341">
        <f>Commandes!D11*CONFIG!$D16</f>
        <v>0</v>
      </c>
      <c r="D81" s="341">
        <f>Commandes!E11*CONFIG!$D16</f>
        <v>0</v>
      </c>
      <c r="E81" s="341">
        <f>Commandes!F11*CONFIG!$D16</f>
        <v>0</v>
      </c>
      <c r="F81" s="341">
        <f>Commandes!G11*CONFIG!$D16</f>
        <v>0</v>
      </c>
      <c r="G81" s="341">
        <f>Commandes!H11*CONFIG!$D16</f>
        <v>0</v>
      </c>
      <c r="H81" s="341">
        <f>Commandes!I11*CONFIG!$D16</f>
        <v>0</v>
      </c>
      <c r="I81" s="341">
        <f>Commandes!J11*CONFIG!$D16</f>
        <v>0</v>
      </c>
      <c r="J81" s="341">
        <f>Commandes!K11*CONFIG!$D16</f>
        <v>0</v>
      </c>
      <c r="K81" s="341">
        <f>Commandes!L11*CONFIG!$D16</f>
        <v>0</v>
      </c>
      <c r="L81" s="341">
        <f>Commandes!M11*CONFIG!$D16</f>
        <v>0</v>
      </c>
      <c r="M81" s="341">
        <f>Commandes!N11*CONFIG!$D16</f>
        <v>0</v>
      </c>
      <c r="N81" s="341">
        <f>Commandes!O11*CONFIG!$D16</f>
        <v>0</v>
      </c>
      <c r="O81" s="341">
        <f>Commandes!P11*'Commandes - Calculs Auto'!$C9</f>
        <v>0</v>
      </c>
      <c r="P81" s="341">
        <f>Commandes!Q11*'Commandes - Calculs Auto'!$C9</f>
        <v>0</v>
      </c>
      <c r="Q81" s="341">
        <f>Commandes!R11*'Commandes - Calculs Auto'!$C9</f>
        <v>0</v>
      </c>
      <c r="R81" s="341">
        <f>Commandes!S11*'Commandes - Calculs Auto'!$C9</f>
        <v>0</v>
      </c>
      <c r="S81" s="341">
        <f>Commandes!T11*'Commandes - Calculs Auto'!$C9</f>
        <v>0</v>
      </c>
      <c r="T81" s="341">
        <f>Commandes!U11*'Commandes - Calculs Auto'!$C9</f>
        <v>0</v>
      </c>
      <c r="U81" s="341">
        <f>Commandes!V11*'Commandes - Calculs Auto'!$C9</f>
        <v>0</v>
      </c>
      <c r="V81" s="341">
        <f>Commandes!W11*'Commandes - Calculs Auto'!$C9</f>
        <v>0</v>
      </c>
      <c r="W81" s="341">
        <f>Commandes!X11*'Commandes - Calculs Auto'!$C9</f>
        <v>0</v>
      </c>
      <c r="X81" s="341">
        <f>Commandes!Y11*'Commandes - Calculs Auto'!$C9</f>
        <v>0</v>
      </c>
      <c r="Y81" s="341">
        <f>Commandes!Z11*'Commandes - Calculs Auto'!$C9</f>
        <v>0</v>
      </c>
      <c r="Z81" s="341">
        <f>Commandes!AA11*'Commandes - Calculs Auto'!$C9</f>
        <v>0</v>
      </c>
      <c r="AA81" s="341">
        <f>Commandes!AB11*'Commandes - Calculs Auto'!$E9</f>
        <v>0</v>
      </c>
      <c r="AB81" s="341">
        <f>Commandes!AC11*'Commandes - Calculs Auto'!$E9</f>
        <v>0</v>
      </c>
      <c r="AC81" s="341">
        <f>Commandes!AD11*'Commandes - Calculs Auto'!$E9</f>
        <v>0</v>
      </c>
      <c r="AD81" s="341">
        <f>Commandes!AE11*'Commandes - Calculs Auto'!$E9</f>
        <v>0</v>
      </c>
      <c r="AE81" s="341">
        <f>Commandes!AF11*'Commandes - Calculs Auto'!$E9</f>
        <v>0</v>
      </c>
      <c r="AF81" s="341">
        <f>Commandes!AG11*'Commandes - Calculs Auto'!$E9</f>
        <v>0</v>
      </c>
      <c r="AG81" s="341">
        <f>Commandes!AH11*'Commandes - Calculs Auto'!$E9</f>
        <v>0</v>
      </c>
      <c r="AH81" s="341">
        <f>Commandes!AI11*'Commandes - Calculs Auto'!$E9</f>
        <v>0</v>
      </c>
      <c r="AI81" s="341">
        <f>Commandes!AJ11*'Commandes - Calculs Auto'!$E9</f>
        <v>0</v>
      </c>
      <c r="AJ81" s="341">
        <f>Commandes!AK11*'Commandes - Calculs Auto'!$E9</f>
        <v>0</v>
      </c>
      <c r="AK81" s="341">
        <f>Commandes!AL11*'Commandes - Calculs Auto'!$E9</f>
        <v>0</v>
      </c>
      <c r="AL81" s="341">
        <f>Commandes!AM11*'Commandes - Calculs Auto'!$E9</f>
        <v>0</v>
      </c>
      <c r="AM81" s="341">
        <f>Commandes!AN11*'Commandes - Calculs Auto'!$G9</f>
        <v>0</v>
      </c>
      <c r="AN81" s="341">
        <f>Commandes!AO11*'Commandes - Calculs Auto'!$G9</f>
        <v>0</v>
      </c>
      <c r="AO81" s="341">
        <f>Commandes!AP11*'Commandes - Calculs Auto'!$G9</f>
        <v>0</v>
      </c>
      <c r="AP81" s="341">
        <f>Commandes!AQ11*'Commandes - Calculs Auto'!$G9</f>
        <v>0</v>
      </c>
      <c r="AQ81" s="341">
        <f>Commandes!AR11*'Commandes - Calculs Auto'!$G9</f>
        <v>0</v>
      </c>
      <c r="AR81" s="341">
        <f>Commandes!AS11*'Commandes - Calculs Auto'!$G9</f>
        <v>0</v>
      </c>
      <c r="AS81" s="341">
        <f>Commandes!AT11*'Commandes - Calculs Auto'!$G9</f>
        <v>0</v>
      </c>
      <c r="AT81" s="341">
        <f>Commandes!AU11*'Commandes - Calculs Auto'!$G9</f>
        <v>0</v>
      </c>
      <c r="AU81" s="341">
        <f>Commandes!AV11*'Commandes - Calculs Auto'!$G9</f>
        <v>0</v>
      </c>
      <c r="AV81" s="341">
        <f>Commandes!AW11*'Commandes - Calculs Auto'!$G9</f>
        <v>0</v>
      </c>
      <c r="AW81" s="341">
        <f>Commandes!AX11*'Commandes - Calculs Auto'!$G9</f>
        <v>0</v>
      </c>
      <c r="AX81" s="341">
        <f>Commandes!AY11*'Commandes - Calculs Auto'!$G9</f>
        <v>0</v>
      </c>
      <c r="AY81" s="341">
        <f>Commandes!AZ11*'Commandes - Calculs Auto'!$I9</f>
        <v>0</v>
      </c>
      <c r="AZ81" s="341">
        <f>Commandes!BA11*'Commandes - Calculs Auto'!$I9</f>
        <v>0</v>
      </c>
      <c r="BA81" s="341">
        <f>Commandes!BB11*'Commandes - Calculs Auto'!$I9</f>
        <v>0</v>
      </c>
      <c r="BB81" s="341">
        <f>Commandes!BC11*'Commandes - Calculs Auto'!$I9</f>
        <v>0</v>
      </c>
      <c r="BC81" s="341">
        <f>Commandes!BD11*'Commandes - Calculs Auto'!$I9</f>
        <v>0</v>
      </c>
      <c r="BD81" s="341">
        <f>Commandes!BE11*'Commandes - Calculs Auto'!$I9</f>
        <v>0</v>
      </c>
      <c r="BE81" s="341">
        <f>Commandes!BF11*'Commandes - Calculs Auto'!$I9</f>
        <v>0</v>
      </c>
      <c r="BF81" s="341">
        <f>Commandes!BG11*'Commandes - Calculs Auto'!$I9</f>
        <v>0</v>
      </c>
      <c r="BG81" s="341">
        <f>Commandes!BH11*'Commandes - Calculs Auto'!$I9</f>
        <v>0</v>
      </c>
      <c r="BH81" s="341">
        <f>Commandes!BI11*'Commandes - Calculs Auto'!$I9</f>
        <v>0</v>
      </c>
      <c r="BI81" s="341">
        <f>Commandes!BJ11*'Commandes - Calculs Auto'!$I9</f>
        <v>0</v>
      </c>
      <c r="BJ81" s="341">
        <f>Commandes!BK11*'Commandes - Calculs Auto'!$I9</f>
        <v>0</v>
      </c>
    </row>
    <row r="82" spans="2:62">
      <c r="B82" s="310">
        <f>CONFIG!$C$17</f>
        <v>0</v>
      </c>
      <c r="C82" s="341">
        <f>Commandes!D12*CONFIG!$D17</f>
        <v>0</v>
      </c>
      <c r="D82" s="341">
        <f>Commandes!E12*CONFIG!$D17</f>
        <v>0</v>
      </c>
      <c r="E82" s="341">
        <f>Commandes!F12*CONFIG!$D17</f>
        <v>0</v>
      </c>
      <c r="F82" s="341">
        <f>Commandes!G12*CONFIG!$D17</f>
        <v>0</v>
      </c>
      <c r="G82" s="341">
        <f>Commandes!H12*CONFIG!$D17</f>
        <v>0</v>
      </c>
      <c r="H82" s="341">
        <f>Commandes!I12*CONFIG!$D17</f>
        <v>0</v>
      </c>
      <c r="I82" s="341">
        <f>Commandes!J12*CONFIG!$D17</f>
        <v>0</v>
      </c>
      <c r="J82" s="341">
        <f>Commandes!K12*CONFIG!$D17</f>
        <v>0</v>
      </c>
      <c r="K82" s="341">
        <f>Commandes!L12*CONFIG!$D17</f>
        <v>0</v>
      </c>
      <c r="L82" s="341">
        <f>Commandes!M12*CONFIG!$D17</f>
        <v>0</v>
      </c>
      <c r="M82" s="341">
        <f>Commandes!N12*CONFIG!$D17</f>
        <v>0</v>
      </c>
      <c r="N82" s="341">
        <f>Commandes!O12*CONFIG!$D17</f>
        <v>0</v>
      </c>
      <c r="O82" s="341">
        <f>Commandes!P12*'Commandes - Calculs Auto'!$C10</f>
        <v>0</v>
      </c>
      <c r="P82" s="341">
        <f>Commandes!Q12*'Commandes - Calculs Auto'!$C10</f>
        <v>0</v>
      </c>
      <c r="Q82" s="341">
        <f>Commandes!R12*'Commandes - Calculs Auto'!$C10</f>
        <v>0</v>
      </c>
      <c r="R82" s="341">
        <f>Commandes!S12*'Commandes - Calculs Auto'!$C10</f>
        <v>0</v>
      </c>
      <c r="S82" s="341">
        <f>Commandes!T12*'Commandes - Calculs Auto'!$C10</f>
        <v>0</v>
      </c>
      <c r="T82" s="341">
        <f>Commandes!U12*'Commandes - Calculs Auto'!$C10</f>
        <v>0</v>
      </c>
      <c r="U82" s="341">
        <f>Commandes!V12*'Commandes - Calculs Auto'!$C10</f>
        <v>0</v>
      </c>
      <c r="V82" s="341">
        <f>Commandes!W12*'Commandes - Calculs Auto'!$C10</f>
        <v>0</v>
      </c>
      <c r="W82" s="341">
        <f>Commandes!X12*'Commandes - Calculs Auto'!$C10</f>
        <v>0</v>
      </c>
      <c r="X82" s="341">
        <f>Commandes!Y12*'Commandes - Calculs Auto'!$C10</f>
        <v>0</v>
      </c>
      <c r="Y82" s="341">
        <f>Commandes!Z12*'Commandes - Calculs Auto'!$C10</f>
        <v>0</v>
      </c>
      <c r="Z82" s="341">
        <f>Commandes!AA12*'Commandes - Calculs Auto'!$C10</f>
        <v>0</v>
      </c>
      <c r="AA82" s="341">
        <f>Commandes!AB12*'Commandes - Calculs Auto'!$E10</f>
        <v>0</v>
      </c>
      <c r="AB82" s="341">
        <f>Commandes!AC12*'Commandes - Calculs Auto'!$E10</f>
        <v>0</v>
      </c>
      <c r="AC82" s="341">
        <f>Commandes!AD12*'Commandes - Calculs Auto'!$E10</f>
        <v>0</v>
      </c>
      <c r="AD82" s="341">
        <f>Commandes!AE12*'Commandes - Calculs Auto'!$E10</f>
        <v>0</v>
      </c>
      <c r="AE82" s="341">
        <f>Commandes!AF12*'Commandes - Calculs Auto'!$E10</f>
        <v>0</v>
      </c>
      <c r="AF82" s="341">
        <f>Commandes!AG12*'Commandes - Calculs Auto'!$E10</f>
        <v>0</v>
      </c>
      <c r="AG82" s="341">
        <f>Commandes!AH12*'Commandes - Calculs Auto'!$E10</f>
        <v>0</v>
      </c>
      <c r="AH82" s="341">
        <f>Commandes!AI12*'Commandes - Calculs Auto'!$E10</f>
        <v>0</v>
      </c>
      <c r="AI82" s="341">
        <f>Commandes!AJ12*'Commandes - Calculs Auto'!$E10</f>
        <v>0</v>
      </c>
      <c r="AJ82" s="341">
        <f>Commandes!AK12*'Commandes - Calculs Auto'!$E10</f>
        <v>0</v>
      </c>
      <c r="AK82" s="341">
        <f>Commandes!AL12*'Commandes - Calculs Auto'!$E10</f>
        <v>0</v>
      </c>
      <c r="AL82" s="341">
        <f>Commandes!AM12*'Commandes - Calculs Auto'!$E10</f>
        <v>0</v>
      </c>
      <c r="AM82" s="341">
        <f>Commandes!AN12*'Commandes - Calculs Auto'!$G10</f>
        <v>0</v>
      </c>
      <c r="AN82" s="341">
        <f>Commandes!AO12*'Commandes - Calculs Auto'!$G10</f>
        <v>0</v>
      </c>
      <c r="AO82" s="341">
        <f>Commandes!AP12*'Commandes - Calculs Auto'!$G10</f>
        <v>0</v>
      </c>
      <c r="AP82" s="341">
        <f>Commandes!AQ12*'Commandes - Calculs Auto'!$G10</f>
        <v>0</v>
      </c>
      <c r="AQ82" s="341">
        <f>Commandes!AR12*'Commandes - Calculs Auto'!$G10</f>
        <v>0</v>
      </c>
      <c r="AR82" s="341">
        <f>Commandes!AS12*'Commandes - Calculs Auto'!$G10</f>
        <v>0</v>
      </c>
      <c r="AS82" s="341">
        <f>Commandes!AT12*'Commandes - Calculs Auto'!$G10</f>
        <v>0</v>
      </c>
      <c r="AT82" s="341">
        <f>Commandes!AU12*'Commandes - Calculs Auto'!$G10</f>
        <v>0</v>
      </c>
      <c r="AU82" s="341">
        <f>Commandes!AV12*'Commandes - Calculs Auto'!$G10</f>
        <v>0</v>
      </c>
      <c r="AV82" s="341">
        <f>Commandes!AW12*'Commandes - Calculs Auto'!$G10</f>
        <v>0</v>
      </c>
      <c r="AW82" s="341">
        <f>Commandes!AX12*'Commandes - Calculs Auto'!$G10</f>
        <v>0</v>
      </c>
      <c r="AX82" s="341">
        <f>Commandes!AY12*'Commandes - Calculs Auto'!$G10</f>
        <v>0</v>
      </c>
      <c r="AY82" s="341">
        <f>Commandes!AZ12*'Commandes - Calculs Auto'!$I10</f>
        <v>0</v>
      </c>
      <c r="AZ82" s="341">
        <f>Commandes!BA12*'Commandes - Calculs Auto'!$I10</f>
        <v>0</v>
      </c>
      <c r="BA82" s="341">
        <f>Commandes!BB12*'Commandes - Calculs Auto'!$I10</f>
        <v>0</v>
      </c>
      <c r="BB82" s="341">
        <f>Commandes!BC12*'Commandes - Calculs Auto'!$I10</f>
        <v>0</v>
      </c>
      <c r="BC82" s="341">
        <f>Commandes!BD12*'Commandes - Calculs Auto'!$I10</f>
        <v>0</v>
      </c>
      <c r="BD82" s="341">
        <f>Commandes!BE12*'Commandes - Calculs Auto'!$I10</f>
        <v>0</v>
      </c>
      <c r="BE82" s="341">
        <f>Commandes!BF12*'Commandes - Calculs Auto'!$I10</f>
        <v>0</v>
      </c>
      <c r="BF82" s="341">
        <f>Commandes!BG12*'Commandes - Calculs Auto'!$I10</f>
        <v>0</v>
      </c>
      <c r="BG82" s="341">
        <f>Commandes!BH12*'Commandes - Calculs Auto'!$I10</f>
        <v>0</v>
      </c>
      <c r="BH82" s="341">
        <f>Commandes!BI12*'Commandes - Calculs Auto'!$I10</f>
        <v>0</v>
      </c>
      <c r="BI82" s="341">
        <f>Commandes!BJ12*'Commandes - Calculs Auto'!$I10</f>
        <v>0</v>
      </c>
      <c r="BJ82" s="341">
        <f>Commandes!BK12*'Commandes - Calculs Auto'!$I10</f>
        <v>0</v>
      </c>
    </row>
    <row r="83" spans="2:62">
      <c r="B83" s="310">
        <f>CONFIG!$C$18</f>
        <v>0</v>
      </c>
      <c r="C83" s="341">
        <f>Commandes!D13*CONFIG!$D18</f>
        <v>0</v>
      </c>
      <c r="D83" s="341">
        <f>Commandes!E13*CONFIG!$D18</f>
        <v>0</v>
      </c>
      <c r="E83" s="341">
        <f>Commandes!F13*CONFIG!$D18</f>
        <v>0</v>
      </c>
      <c r="F83" s="341">
        <f>Commandes!G13*CONFIG!$D18</f>
        <v>0</v>
      </c>
      <c r="G83" s="341">
        <f>Commandes!H13*CONFIG!$D18</f>
        <v>0</v>
      </c>
      <c r="H83" s="341">
        <f>Commandes!I13*CONFIG!$D18</f>
        <v>0</v>
      </c>
      <c r="I83" s="341">
        <f>Commandes!J13*CONFIG!$D18</f>
        <v>0</v>
      </c>
      <c r="J83" s="341">
        <f>Commandes!K13*CONFIG!$D18</f>
        <v>0</v>
      </c>
      <c r="K83" s="341">
        <f>Commandes!L13*CONFIG!$D18</f>
        <v>0</v>
      </c>
      <c r="L83" s="341">
        <f>Commandes!M13*CONFIG!$D18</f>
        <v>0</v>
      </c>
      <c r="M83" s="341">
        <f>Commandes!N13*CONFIG!$D18</f>
        <v>0</v>
      </c>
      <c r="N83" s="341">
        <f>Commandes!O13*CONFIG!$D18</f>
        <v>0</v>
      </c>
      <c r="O83" s="341">
        <f>Commandes!P13*'Commandes - Calculs Auto'!$C11</f>
        <v>0</v>
      </c>
      <c r="P83" s="341">
        <f>Commandes!Q13*'Commandes - Calculs Auto'!$C11</f>
        <v>0</v>
      </c>
      <c r="Q83" s="341">
        <f>Commandes!R13*'Commandes - Calculs Auto'!$C11</f>
        <v>0</v>
      </c>
      <c r="R83" s="341">
        <f>Commandes!S13*'Commandes - Calculs Auto'!$C11</f>
        <v>0</v>
      </c>
      <c r="S83" s="341">
        <f>Commandes!T13*'Commandes - Calculs Auto'!$C11</f>
        <v>0</v>
      </c>
      <c r="T83" s="341">
        <f>Commandes!U13*'Commandes - Calculs Auto'!$C11</f>
        <v>0</v>
      </c>
      <c r="U83" s="341">
        <f>Commandes!V13*'Commandes - Calculs Auto'!$C11</f>
        <v>0</v>
      </c>
      <c r="V83" s="341">
        <f>Commandes!W13*'Commandes - Calculs Auto'!$C11</f>
        <v>0</v>
      </c>
      <c r="W83" s="341">
        <f>Commandes!X13*'Commandes - Calculs Auto'!$C11</f>
        <v>0</v>
      </c>
      <c r="X83" s="341">
        <f>Commandes!Y13*'Commandes - Calculs Auto'!$C11</f>
        <v>0</v>
      </c>
      <c r="Y83" s="341">
        <f>Commandes!Z13*'Commandes - Calculs Auto'!$C11</f>
        <v>0</v>
      </c>
      <c r="Z83" s="341">
        <f>Commandes!AA13*'Commandes - Calculs Auto'!$C11</f>
        <v>0</v>
      </c>
      <c r="AA83" s="341">
        <f>Commandes!AB13*'Commandes - Calculs Auto'!$E11</f>
        <v>0</v>
      </c>
      <c r="AB83" s="341">
        <f>Commandes!AC13*'Commandes - Calculs Auto'!$E11</f>
        <v>0</v>
      </c>
      <c r="AC83" s="341">
        <f>Commandes!AD13*'Commandes - Calculs Auto'!$E11</f>
        <v>0</v>
      </c>
      <c r="AD83" s="341">
        <f>Commandes!AE13*'Commandes - Calculs Auto'!$E11</f>
        <v>0</v>
      </c>
      <c r="AE83" s="341">
        <f>Commandes!AF13*'Commandes - Calculs Auto'!$E11</f>
        <v>0</v>
      </c>
      <c r="AF83" s="341">
        <f>Commandes!AG13*'Commandes - Calculs Auto'!$E11</f>
        <v>0</v>
      </c>
      <c r="AG83" s="341">
        <f>Commandes!AH13*'Commandes - Calculs Auto'!$E11</f>
        <v>0</v>
      </c>
      <c r="AH83" s="341">
        <f>Commandes!AI13*'Commandes - Calculs Auto'!$E11</f>
        <v>0</v>
      </c>
      <c r="AI83" s="341">
        <f>Commandes!AJ13*'Commandes - Calculs Auto'!$E11</f>
        <v>0</v>
      </c>
      <c r="AJ83" s="341">
        <f>Commandes!AK13*'Commandes - Calculs Auto'!$E11</f>
        <v>0</v>
      </c>
      <c r="AK83" s="341">
        <f>Commandes!AL13*'Commandes - Calculs Auto'!$E11</f>
        <v>0</v>
      </c>
      <c r="AL83" s="341">
        <f>Commandes!AM13*'Commandes - Calculs Auto'!$E11</f>
        <v>0</v>
      </c>
      <c r="AM83" s="341">
        <f>Commandes!AN13*'Commandes - Calculs Auto'!$G11</f>
        <v>0</v>
      </c>
      <c r="AN83" s="341">
        <f>Commandes!AO13*'Commandes - Calculs Auto'!$G11</f>
        <v>0</v>
      </c>
      <c r="AO83" s="341">
        <f>Commandes!AP13*'Commandes - Calculs Auto'!$G11</f>
        <v>0</v>
      </c>
      <c r="AP83" s="341">
        <f>Commandes!AQ13*'Commandes - Calculs Auto'!$G11</f>
        <v>0</v>
      </c>
      <c r="AQ83" s="341">
        <f>Commandes!AR13*'Commandes - Calculs Auto'!$G11</f>
        <v>0</v>
      </c>
      <c r="AR83" s="341">
        <f>Commandes!AS13*'Commandes - Calculs Auto'!$G11</f>
        <v>0</v>
      </c>
      <c r="AS83" s="341">
        <f>Commandes!AT13*'Commandes - Calculs Auto'!$G11</f>
        <v>0</v>
      </c>
      <c r="AT83" s="341">
        <f>Commandes!AU13*'Commandes - Calculs Auto'!$G11</f>
        <v>0</v>
      </c>
      <c r="AU83" s="341">
        <f>Commandes!AV13*'Commandes - Calculs Auto'!$G11</f>
        <v>0</v>
      </c>
      <c r="AV83" s="341">
        <f>Commandes!AW13*'Commandes - Calculs Auto'!$G11</f>
        <v>0</v>
      </c>
      <c r="AW83" s="341">
        <f>Commandes!AX13*'Commandes - Calculs Auto'!$G11</f>
        <v>0</v>
      </c>
      <c r="AX83" s="341">
        <f>Commandes!AY13*'Commandes - Calculs Auto'!$G11</f>
        <v>0</v>
      </c>
      <c r="AY83" s="341">
        <f>Commandes!AZ13*'Commandes - Calculs Auto'!$I11</f>
        <v>0</v>
      </c>
      <c r="AZ83" s="341">
        <f>Commandes!BA13*'Commandes - Calculs Auto'!$I11</f>
        <v>0</v>
      </c>
      <c r="BA83" s="341">
        <f>Commandes!BB13*'Commandes - Calculs Auto'!$I11</f>
        <v>0</v>
      </c>
      <c r="BB83" s="341">
        <f>Commandes!BC13*'Commandes - Calculs Auto'!$I11</f>
        <v>0</v>
      </c>
      <c r="BC83" s="341">
        <f>Commandes!BD13*'Commandes - Calculs Auto'!$I11</f>
        <v>0</v>
      </c>
      <c r="BD83" s="341">
        <f>Commandes!BE13*'Commandes - Calculs Auto'!$I11</f>
        <v>0</v>
      </c>
      <c r="BE83" s="341">
        <f>Commandes!BF13*'Commandes - Calculs Auto'!$I11</f>
        <v>0</v>
      </c>
      <c r="BF83" s="341">
        <f>Commandes!BG13*'Commandes - Calculs Auto'!$I11</f>
        <v>0</v>
      </c>
      <c r="BG83" s="341">
        <f>Commandes!BH13*'Commandes - Calculs Auto'!$I11</f>
        <v>0</v>
      </c>
      <c r="BH83" s="341">
        <f>Commandes!BI13*'Commandes - Calculs Auto'!$I11</f>
        <v>0</v>
      </c>
      <c r="BI83" s="341">
        <f>Commandes!BJ13*'Commandes - Calculs Auto'!$I11</f>
        <v>0</v>
      </c>
      <c r="BJ83" s="341">
        <f>Commandes!BK13*'Commandes - Calculs Auto'!$I11</f>
        <v>0</v>
      </c>
    </row>
    <row r="84" spans="2:62">
      <c r="B84" s="310">
        <f>CONFIG!$C$19</f>
        <v>0</v>
      </c>
      <c r="C84" s="341">
        <f>Commandes!D14*CONFIG!$D19</f>
        <v>0</v>
      </c>
      <c r="D84" s="341">
        <f>Commandes!E14*CONFIG!$D19</f>
        <v>0</v>
      </c>
      <c r="E84" s="341">
        <f>Commandes!F14*CONFIG!$D19</f>
        <v>0</v>
      </c>
      <c r="F84" s="341">
        <f>Commandes!G14*CONFIG!$D19</f>
        <v>0</v>
      </c>
      <c r="G84" s="341">
        <f>Commandes!H14*CONFIG!$D19</f>
        <v>0</v>
      </c>
      <c r="H84" s="341">
        <f>Commandes!I14*CONFIG!$D19</f>
        <v>0</v>
      </c>
      <c r="I84" s="341">
        <f>Commandes!J14*CONFIG!$D19</f>
        <v>0</v>
      </c>
      <c r="J84" s="341">
        <f>Commandes!K14*CONFIG!$D19</f>
        <v>0</v>
      </c>
      <c r="K84" s="341">
        <f>Commandes!L14*CONFIG!$D19</f>
        <v>0</v>
      </c>
      <c r="L84" s="341">
        <f>Commandes!M14*CONFIG!$D19</f>
        <v>0</v>
      </c>
      <c r="M84" s="341">
        <f>Commandes!N14*CONFIG!$D19</f>
        <v>0</v>
      </c>
      <c r="N84" s="341">
        <f>Commandes!O14*CONFIG!$D19</f>
        <v>0</v>
      </c>
      <c r="O84" s="341">
        <f>Commandes!P14*'Commandes - Calculs Auto'!$C12</f>
        <v>0</v>
      </c>
      <c r="P84" s="341">
        <f>Commandes!Q14*'Commandes - Calculs Auto'!$C12</f>
        <v>0</v>
      </c>
      <c r="Q84" s="341">
        <f>Commandes!R14*'Commandes - Calculs Auto'!$C12</f>
        <v>0</v>
      </c>
      <c r="R84" s="341">
        <f>Commandes!S14*'Commandes - Calculs Auto'!$C12</f>
        <v>0</v>
      </c>
      <c r="S84" s="341">
        <f>Commandes!T14*'Commandes - Calculs Auto'!$C12</f>
        <v>0</v>
      </c>
      <c r="T84" s="341">
        <f>Commandes!U14*'Commandes - Calculs Auto'!$C12</f>
        <v>0</v>
      </c>
      <c r="U84" s="341">
        <f>Commandes!V14*'Commandes - Calculs Auto'!$C12</f>
        <v>0</v>
      </c>
      <c r="V84" s="341">
        <f>Commandes!W14*'Commandes - Calculs Auto'!$C12</f>
        <v>0</v>
      </c>
      <c r="W84" s="341">
        <f>Commandes!X14*'Commandes - Calculs Auto'!$C12</f>
        <v>0</v>
      </c>
      <c r="X84" s="341">
        <f>Commandes!Y14*'Commandes - Calculs Auto'!$C12</f>
        <v>0</v>
      </c>
      <c r="Y84" s="341">
        <f>Commandes!Z14*'Commandes - Calculs Auto'!$C12</f>
        <v>0</v>
      </c>
      <c r="Z84" s="341">
        <f>Commandes!AA14*'Commandes - Calculs Auto'!$C12</f>
        <v>0</v>
      </c>
      <c r="AA84" s="341">
        <f>Commandes!AB14*'Commandes - Calculs Auto'!$E12</f>
        <v>0</v>
      </c>
      <c r="AB84" s="341">
        <f>Commandes!AC14*'Commandes - Calculs Auto'!$E12</f>
        <v>0</v>
      </c>
      <c r="AC84" s="341">
        <f>Commandes!AD14*'Commandes - Calculs Auto'!$E12</f>
        <v>0</v>
      </c>
      <c r="AD84" s="341">
        <f>Commandes!AE14*'Commandes - Calculs Auto'!$E12</f>
        <v>0</v>
      </c>
      <c r="AE84" s="341">
        <f>Commandes!AF14*'Commandes - Calculs Auto'!$E12</f>
        <v>0</v>
      </c>
      <c r="AF84" s="341">
        <f>Commandes!AG14*'Commandes - Calculs Auto'!$E12</f>
        <v>0</v>
      </c>
      <c r="AG84" s="341">
        <f>Commandes!AH14*'Commandes - Calculs Auto'!$E12</f>
        <v>0</v>
      </c>
      <c r="AH84" s="341">
        <f>Commandes!AI14*'Commandes - Calculs Auto'!$E12</f>
        <v>0</v>
      </c>
      <c r="AI84" s="341">
        <f>Commandes!AJ14*'Commandes - Calculs Auto'!$E12</f>
        <v>0</v>
      </c>
      <c r="AJ84" s="341">
        <f>Commandes!AK14*'Commandes - Calculs Auto'!$E12</f>
        <v>0</v>
      </c>
      <c r="AK84" s="341">
        <f>Commandes!AL14*'Commandes - Calculs Auto'!$E12</f>
        <v>0</v>
      </c>
      <c r="AL84" s="341">
        <f>Commandes!AM14*'Commandes - Calculs Auto'!$E12</f>
        <v>0</v>
      </c>
      <c r="AM84" s="341">
        <f>Commandes!AN14*'Commandes - Calculs Auto'!$G12</f>
        <v>0</v>
      </c>
      <c r="AN84" s="341">
        <f>Commandes!AO14*'Commandes - Calculs Auto'!$G12</f>
        <v>0</v>
      </c>
      <c r="AO84" s="341">
        <f>Commandes!AP14*'Commandes - Calculs Auto'!$G12</f>
        <v>0</v>
      </c>
      <c r="AP84" s="341">
        <f>Commandes!AQ14*'Commandes - Calculs Auto'!$G12</f>
        <v>0</v>
      </c>
      <c r="AQ84" s="341">
        <f>Commandes!AR14*'Commandes - Calculs Auto'!$G12</f>
        <v>0</v>
      </c>
      <c r="AR84" s="341">
        <f>Commandes!AS14*'Commandes - Calculs Auto'!$G12</f>
        <v>0</v>
      </c>
      <c r="AS84" s="341">
        <f>Commandes!AT14*'Commandes - Calculs Auto'!$G12</f>
        <v>0</v>
      </c>
      <c r="AT84" s="341">
        <f>Commandes!AU14*'Commandes - Calculs Auto'!$G12</f>
        <v>0</v>
      </c>
      <c r="AU84" s="341">
        <f>Commandes!AV14*'Commandes - Calculs Auto'!$G12</f>
        <v>0</v>
      </c>
      <c r="AV84" s="341">
        <f>Commandes!AW14*'Commandes - Calculs Auto'!$G12</f>
        <v>0</v>
      </c>
      <c r="AW84" s="341">
        <f>Commandes!AX14*'Commandes - Calculs Auto'!$G12</f>
        <v>0</v>
      </c>
      <c r="AX84" s="341">
        <f>Commandes!AY14*'Commandes - Calculs Auto'!$G12</f>
        <v>0</v>
      </c>
      <c r="AY84" s="341">
        <f>Commandes!AZ14*'Commandes - Calculs Auto'!$I12</f>
        <v>0</v>
      </c>
      <c r="AZ84" s="341">
        <f>Commandes!BA14*'Commandes - Calculs Auto'!$I12</f>
        <v>0</v>
      </c>
      <c r="BA84" s="341">
        <f>Commandes!BB14*'Commandes - Calculs Auto'!$I12</f>
        <v>0</v>
      </c>
      <c r="BB84" s="341">
        <f>Commandes!BC14*'Commandes - Calculs Auto'!$I12</f>
        <v>0</v>
      </c>
      <c r="BC84" s="341">
        <f>Commandes!BD14*'Commandes - Calculs Auto'!$I12</f>
        <v>0</v>
      </c>
      <c r="BD84" s="341">
        <f>Commandes!BE14*'Commandes - Calculs Auto'!$I12</f>
        <v>0</v>
      </c>
      <c r="BE84" s="341">
        <f>Commandes!BF14*'Commandes - Calculs Auto'!$I12</f>
        <v>0</v>
      </c>
      <c r="BF84" s="341">
        <f>Commandes!BG14*'Commandes - Calculs Auto'!$I12</f>
        <v>0</v>
      </c>
      <c r="BG84" s="341">
        <f>Commandes!BH14*'Commandes - Calculs Auto'!$I12</f>
        <v>0</v>
      </c>
      <c r="BH84" s="341">
        <f>Commandes!BI14*'Commandes - Calculs Auto'!$I12</f>
        <v>0</v>
      </c>
      <c r="BI84" s="341">
        <f>Commandes!BJ14*'Commandes - Calculs Auto'!$I12</f>
        <v>0</v>
      </c>
      <c r="BJ84" s="341">
        <f>Commandes!BK14*'Commandes - Calculs Auto'!$I12</f>
        <v>0</v>
      </c>
    </row>
    <row r="85" spans="2:62">
      <c r="B85" s="310">
        <f>CONFIG!$C$20</f>
        <v>0</v>
      </c>
      <c r="C85" s="341">
        <f>Commandes!D15*CONFIG!$D20</f>
        <v>0</v>
      </c>
      <c r="D85" s="341">
        <f>Commandes!E15*CONFIG!$D20</f>
        <v>0</v>
      </c>
      <c r="E85" s="341">
        <f>Commandes!F15*CONFIG!$D20</f>
        <v>0</v>
      </c>
      <c r="F85" s="341">
        <f>Commandes!G15*CONFIG!$D20</f>
        <v>0</v>
      </c>
      <c r="G85" s="341">
        <f>Commandes!H15*CONFIG!$D20</f>
        <v>0</v>
      </c>
      <c r="H85" s="341">
        <f>Commandes!I15*CONFIG!$D20</f>
        <v>0</v>
      </c>
      <c r="I85" s="341">
        <f>Commandes!J15*CONFIG!$D20</f>
        <v>0</v>
      </c>
      <c r="J85" s="341">
        <f>Commandes!K15*CONFIG!$D20</f>
        <v>0</v>
      </c>
      <c r="K85" s="341">
        <f>Commandes!L15*CONFIG!$D20</f>
        <v>0</v>
      </c>
      <c r="L85" s="341">
        <f>Commandes!M15*CONFIG!$D20</f>
        <v>0</v>
      </c>
      <c r="M85" s="341">
        <f>Commandes!N15*CONFIG!$D20</f>
        <v>0</v>
      </c>
      <c r="N85" s="341">
        <f>Commandes!O15*CONFIG!$D20</f>
        <v>0</v>
      </c>
      <c r="O85" s="341">
        <f>Commandes!P15*'Commandes - Calculs Auto'!$C13</f>
        <v>0</v>
      </c>
      <c r="P85" s="341">
        <f>Commandes!Q15*'Commandes - Calculs Auto'!$C13</f>
        <v>0</v>
      </c>
      <c r="Q85" s="341">
        <f>Commandes!R15*'Commandes - Calculs Auto'!$C13</f>
        <v>0</v>
      </c>
      <c r="R85" s="341">
        <f>Commandes!S15*'Commandes - Calculs Auto'!$C13</f>
        <v>0</v>
      </c>
      <c r="S85" s="341">
        <f>Commandes!T15*'Commandes - Calculs Auto'!$C13</f>
        <v>0</v>
      </c>
      <c r="T85" s="341">
        <f>Commandes!U15*'Commandes - Calculs Auto'!$C13</f>
        <v>0</v>
      </c>
      <c r="U85" s="341">
        <f>Commandes!V15*'Commandes - Calculs Auto'!$C13</f>
        <v>0</v>
      </c>
      <c r="V85" s="341">
        <f>Commandes!W15*'Commandes - Calculs Auto'!$C13</f>
        <v>0</v>
      </c>
      <c r="W85" s="341">
        <f>Commandes!X15*'Commandes - Calculs Auto'!$C13</f>
        <v>0</v>
      </c>
      <c r="X85" s="341">
        <f>Commandes!Y15*'Commandes - Calculs Auto'!$C13</f>
        <v>0</v>
      </c>
      <c r="Y85" s="341">
        <f>Commandes!Z15*'Commandes - Calculs Auto'!$C13</f>
        <v>0</v>
      </c>
      <c r="Z85" s="341">
        <f>Commandes!AA15*'Commandes - Calculs Auto'!$C13</f>
        <v>0</v>
      </c>
      <c r="AA85" s="341">
        <f>Commandes!AB15*'Commandes - Calculs Auto'!$E13</f>
        <v>0</v>
      </c>
      <c r="AB85" s="341">
        <f>Commandes!AC15*'Commandes - Calculs Auto'!$E13</f>
        <v>0</v>
      </c>
      <c r="AC85" s="341">
        <f>Commandes!AD15*'Commandes - Calculs Auto'!$E13</f>
        <v>0</v>
      </c>
      <c r="AD85" s="341">
        <f>Commandes!AE15*'Commandes - Calculs Auto'!$E13</f>
        <v>0</v>
      </c>
      <c r="AE85" s="341">
        <f>Commandes!AF15*'Commandes - Calculs Auto'!$E13</f>
        <v>0</v>
      </c>
      <c r="AF85" s="341">
        <f>Commandes!AG15*'Commandes - Calculs Auto'!$E13</f>
        <v>0</v>
      </c>
      <c r="AG85" s="341">
        <f>Commandes!AH15*'Commandes - Calculs Auto'!$E13</f>
        <v>0</v>
      </c>
      <c r="AH85" s="341">
        <f>Commandes!AI15*'Commandes - Calculs Auto'!$E13</f>
        <v>0</v>
      </c>
      <c r="AI85" s="341">
        <f>Commandes!AJ15*'Commandes - Calculs Auto'!$E13</f>
        <v>0</v>
      </c>
      <c r="AJ85" s="341">
        <f>Commandes!AK15*'Commandes - Calculs Auto'!$E13</f>
        <v>0</v>
      </c>
      <c r="AK85" s="341">
        <f>Commandes!AL15*'Commandes - Calculs Auto'!$E13</f>
        <v>0</v>
      </c>
      <c r="AL85" s="341">
        <f>Commandes!AM15*'Commandes - Calculs Auto'!$E13</f>
        <v>0</v>
      </c>
      <c r="AM85" s="341">
        <f>Commandes!AN15*'Commandes - Calculs Auto'!$G13</f>
        <v>0</v>
      </c>
      <c r="AN85" s="341">
        <f>Commandes!AO15*'Commandes - Calculs Auto'!$G13</f>
        <v>0</v>
      </c>
      <c r="AO85" s="341">
        <f>Commandes!AP15*'Commandes - Calculs Auto'!$G13</f>
        <v>0</v>
      </c>
      <c r="AP85" s="341">
        <f>Commandes!AQ15*'Commandes - Calculs Auto'!$G13</f>
        <v>0</v>
      </c>
      <c r="AQ85" s="341">
        <f>Commandes!AR15*'Commandes - Calculs Auto'!$G13</f>
        <v>0</v>
      </c>
      <c r="AR85" s="341">
        <f>Commandes!AS15*'Commandes - Calculs Auto'!$G13</f>
        <v>0</v>
      </c>
      <c r="AS85" s="341">
        <f>Commandes!AT15*'Commandes - Calculs Auto'!$G13</f>
        <v>0</v>
      </c>
      <c r="AT85" s="341">
        <f>Commandes!AU15*'Commandes - Calculs Auto'!$G13</f>
        <v>0</v>
      </c>
      <c r="AU85" s="341">
        <f>Commandes!AV15*'Commandes - Calculs Auto'!$G13</f>
        <v>0</v>
      </c>
      <c r="AV85" s="341">
        <f>Commandes!AW15*'Commandes - Calculs Auto'!$G13</f>
        <v>0</v>
      </c>
      <c r="AW85" s="341">
        <f>Commandes!AX15*'Commandes - Calculs Auto'!$G13</f>
        <v>0</v>
      </c>
      <c r="AX85" s="341">
        <f>Commandes!AY15*'Commandes - Calculs Auto'!$G13</f>
        <v>0</v>
      </c>
      <c r="AY85" s="341">
        <f>Commandes!AZ15*'Commandes - Calculs Auto'!$I13</f>
        <v>0</v>
      </c>
      <c r="AZ85" s="341">
        <f>Commandes!BA15*'Commandes - Calculs Auto'!$I13</f>
        <v>0</v>
      </c>
      <c r="BA85" s="341">
        <f>Commandes!BB15*'Commandes - Calculs Auto'!$I13</f>
        <v>0</v>
      </c>
      <c r="BB85" s="341">
        <f>Commandes!BC15*'Commandes - Calculs Auto'!$I13</f>
        <v>0</v>
      </c>
      <c r="BC85" s="341">
        <f>Commandes!BD15*'Commandes - Calculs Auto'!$I13</f>
        <v>0</v>
      </c>
      <c r="BD85" s="341">
        <f>Commandes!BE15*'Commandes - Calculs Auto'!$I13</f>
        <v>0</v>
      </c>
      <c r="BE85" s="341">
        <f>Commandes!BF15*'Commandes - Calculs Auto'!$I13</f>
        <v>0</v>
      </c>
      <c r="BF85" s="341">
        <f>Commandes!BG15*'Commandes - Calculs Auto'!$I13</f>
        <v>0</v>
      </c>
      <c r="BG85" s="341">
        <f>Commandes!BH15*'Commandes - Calculs Auto'!$I13</f>
        <v>0</v>
      </c>
      <c r="BH85" s="341">
        <f>Commandes!BI15*'Commandes - Calculs Auto'!$I13</f>
        <v>0</v>
      </c>
      <c r="BI85" s="341">
        <f>Commandes!BJ15*'Commandes - Calculs Auto'!$I13</f>
        <v>0</v>
      </c>
      <c r="BJ85" s="341">
        <f>Commandes!BK15*'Commandes - Calculs Auto'!$I13</f>
        <v>0</v>
      </c>
    </row>
    <row r="86" spans="2:62">
      <c r="B86" s="310">
        <f>CONFIG!$C$21</f>
        <v>0</v>
      </c>
      <c r="C86" s="341">
        <f>Commandes!D16*CONFIG!$D21</f>
        <v>0</v>
      </c>
      <c r="D86" s="341">
        <f>Commandes!E16*CONFIG!$D21</f>
        <v>0</v>
      </c>
      <c r="E86" s="341">
        <f>Commandes!F16*CONFIG!$D21</f>
        <v>0</v>
      </c>
      <c r="F86" s="341">
        <f>Commandes!G16*CONFIG!$D21</f>
        <v>0</v>
      </c>
      <c r="G86" s="341">
        <f>Commandes!H16*CONFIG!$D21</f>
        <v>0</v>
      </c>
      <c r="H86" s="341">
        <f>Commandes!I16*CONFIG!$D21</f>
        <v>0</v>
      </c>
      <c r="I86" s="341">
        <f>Commandes!J16*CONFIG!$D21</f>
        <v>0</v>
      </c>
      <c r="J86" s="341">
        <f>Commandes!K16*CONFIG!$D21</f>
        <v>0</v>
      </c>
      <c r="K86" s="341">
        <f>Commandes!L16*CONFIG!$D21</f>
        <v>0</v>
      </c>
      <c r="L86" s="341">
        <f>Commandes!M16*CONFIG!$D21</f>
        <v>0</v>
      </c>
      <c r="M86" s="341">
        <f>Commandes!N16*CONFIG!$D21</f>
        <v>0</v>
      </c>
      <c r="N86" s="341">
        <f>Commandes!O16*CONFIG!$D21</f>
        <v>0</v>
      </c>
      <c r="O86" s="341">
        <f>Commandes!P16*'Commandes - Calculs Auto'!$C14</f>
        <v>0</v>
      </c>
      <c r="P86" s="341">
        <f>Commandes!Q16*'Commandes - Calculs Auto'!$C14</f>
        <v>0</v>
      </c>
      <c r="Q86" s="341">
        <f>Commandes!R16*'Commandes - Calculs Auto'!$C14</f>
        <v>0</v>
      </c>
      <c r="R86" s="341">
        <f>Commandes!S16*'Commandes - Calculs Auto'!$C14</f>
        <v>0</v>
      </c>
      <c r="S86" s="341">
        <f>Commandes!T16*'Commandes - Calculs Auto'!$C14</f>
        <v>0</v>
      </c>
      <c r="T86" s="341">
        <f>Commandes!U16*'Commandes - Calculs Auto'!$C14</f>
        <v>0</v>
      </c>
      <c r="U86" s="341">
        <f>Commandes!V16*'Commandes - Calculs Auto'!$C14</f>
        <v>0</v>
      </c>
      <c r="V86" s="341">
        <f>Commandes!W16*'Commandes - Calculs Auto'!$C14</f>
        <v>0</v>
      </c>
      <c r="W86" s="341">
        <f>Commandes!X16*'Commandes - Calculs Auto'!$C14</f>
        <v>0</v>
      </c>
      <c r="X86" s="341">
        <f>Commandes!Y16*'Commandes - Calculs Auto'!$C14</f>
        <v>0</v>
      </c>
      <c r="Y86" s="341">
        <f>Commandes!Z16*'Commandes - Calculs Auto'!$C14</f>
        <v>0</v>
      </c>
      <c r="Z86" s="341">
        <f>Commandes!AA16*'Commandes - Calculs Auto'!$C14</f>
        <v>0</v>
      </c>
      <c r="AA86" s="341">
        <f>Commandes!AB16*'Commandes - Calculs Auto'!$E14</f>
        <v>0</v>
      </c>
      <c r="AB86" s="341">
        <f>Commandes!AC16*'Commandes - Calculs Auto'!$E14</f>
        <v>0</v>
      </c>
      <c r="AC86" s="341">
        <f>Commandes!AD16*'Commandes - Calculs Auto'!$E14</f>
        <v>0</v>
      </c>
      <c r="AD86" s="341">
        <f>Commandes!AE16*'Commandes - Calculs Auto'!$E14</f>
        <v>0</v>
      </c>
      <c r="AE86" s="341">
        <f>Commandes!AF16*'Commandes - Calculs Auto'!$E14</f>
        <v>0</v>
      </c>
      <c r="AF86" s="341">
        <f>Commandes!AG16*'Commandes - Calculs Auto'!$E14</f>
        <v>0</v>
      </c>
      <c r="AG86" s="341">
        <f>Commandes!AH16*'Commandes - Calculs Auto'!$E14</f>
        <v>0</v>
      </c>
      <c r="AH86" s="341">
        <f>Commandes!AI16*'Commandes - Calculs Auto'!$E14</f>
        <v>0</v>
      </c>
      <c r="AI86" s="341">
        <f>Commandes!AJ16*'Commandes - Calculs Auto'!$E14</f>
        <v>0</v>
      </c>
      <c r="AJ86" s="341">
        <f>Commandes!AK16*'Commandes - Calculs Auto'!$E14</f>
        <v>0</v>
      </c>
      <c r="AK86" s="341">
        <f>Commandes!AL16*'Commandes - Calculs Auto'!$E14</f>
        <v>0</v>
      </c>
      <c r="AL86" s="341">
        <f>Commandes!AM16*'Commandes - Calculs Auto'!$E14</f>
        <v>0</v>
      </c>
      <c r="AM86" s="341">
        <f>Commandes!AN16*'Commandes - Calculs Auto'!$G14</f>
        <v>0</v>
      </c>
      <c r="AN86" s="341">
        <f>Commandes!AO16*'Commandes - Calculs Auto'!$G14</f>
        <v>0</v>
      </c>
      <c r="AO86" s="341">
        <f>Commandes!AP16*'Commandes - Calculs Auto'!$G14</f>
        <v>0</v>
      </c>
      <c r="AP86" s="341">
        <f>Commandes!AQ16*'Commandes - Calculs Auto'!$G14</f>
        <v>0</v>
      </c>
      <c r="AQ86" s="341">
        <f>Commandes!AR16*'Commandes - Calculs Auto'!$G14</f>
        <v>0</v>
      </c>
      <c r="AR86" s="341">
        <f>Commandes!AS16*'Commandes - Calculs Auto'!$G14</f>
        <v>0</v>
      </c>
      <c r="AS86" s="341">
        <f>Commandes!AT16*'Commandes - Calculs Auto'!$G14</f>
        <v>0</v>
      </c>
      <c r="AT86" s="341">
        <f>Commandes!AU16*'Commandes - Calculs Auto'!$G14</f>
        <v>0</v>
      </c>
      <c r="AU86" s="341">
        <f>Commandes!AV16*'Commandes - Calculs Auto'!$G14</f>
        <v>0</v>
      </c>
      <c r="AV86" s="341">
        <f>Commandes!AW16*'Commandes - Calculs Auto'!$G14</f>
        <v>0</v>
      </c>
      <c r="AW86" s="341">
        <f>Commandes!AX16*'Commandes - Calculs Auto'!$G14</f>
        <v>0</v>
      </c>
      <c r="AX86" s="341">
        <f>Commandes!AY16*'Commandes - Calculs Auto'!$G14</f>
        <v>0</v>
      </c>
      <c r="AY86" s="341">
        <f>Commandes!AZ16*'Commandes - Calculs Auto'!$I14</f>
        <v>0</v>
      </c>
      <c r="AZ86" s="341">
        <f>Commandes!BA16*'Commandes - Calculs Auto'!$I14</f>
        <v>0</v>
      </c>
      <c r="BA86" s="341">
        <f>Commandes!BB16*'Commandes - Calculs Auto'!$I14</f>
        <v>0</v>
      </c>
      <c r="BB86" s="341">
        <f>Commandes!BC16*'Commandes - Calculs Auto'!$I14</f>
        <v>0</v>
      </c>
      <c r="BC86" s="341">
        <f>Commandes!BD16*'Commandes - Calculs Auto'!$I14</f>
        <v>0</v>
      </c>
      <c r="BD86" s="341">
        <f>Commandes!BE16*'Commandes - Calculs Auto'!$I14</f>
        <v>0</v>
      </c>
      <c r="BE86" s="341">
        <f>Commandes!BF16*'Commandes - Calculs Auto'!$I14</f>
        <v>0</v>
      </c>
      <c r="BF86" s="341">
        <f>Commandes!BG16*'Commandes - Calculs Auto'!$I14</f>
        <v>0</v>
      </c>
      <c r="BG86" s="341">
        <f>Commandes!BH16*'Commandes - Calculs Auto'!$I14</f>
        <v>0</v>
      </c>
      <c r="BH86" s="341">
        <f>Commandes!BI16*'Commandes - Calculs Auto'!$I14</f>
        <v>0</v>
      </c>
      <c r="BI86" s="341">
        <f>Commandes!BJ16*'Commandes - Calculs Auto'!$I14</f>
        <v>0</v>
      </c>
      <c r="BJ86" s="341">
        <f>Commandes!BK16*'Commandes - Calculs Auto'!$I14</f>
        <v>0</v>
      </c>
    </row>
    <row r="88" spans="2:62">
      <c r="B88" s="78" t="s">
        <v>21</v>
      </c>
      <c r="C88" s="20">
        <f t="shared" ref="C88:AH88" si="42">SUM(C79:C86)</f>
        <v>0</v>
      </c>
      <c r="D88" s="20">
        <f t="shared" si="42"/>
        <v>0</v>
      </c>
      <c r="E88" s="20">
        <f t="shared" si="42"/>
        <v>0</v>
      </c>
      <c r="F88" s="20">
        <f t="shared" si="42"/>
        <v>0</v>
      </c>
      <c r="G88" s="20">
        <f t="shared" si="42"/>
        <v>0</v>
      </c>
      <c r="H88" s="20">
        <f t="shared" si="42"/>
        <v>0</v>
      </c>
      <c r="I88" s="20">
        <f t="shared" si="42"/>
        <v>0</v>
      </c>
      <c r="J88" s="20">
        <f t="shared" si="42"/>
        <v>0</v>
      </c>
      <c r="K88" s="20">
        <f t="shared" si="42"/>
        <v>0</v>
      </c>
      <c r="L88" s="20">
        <f t="shared" si="42"/>
        <v>0</v>
      </c>
      <c r="M88" s="20">
        <f t="shared" si="42"/>
        <v>0</v>
      </c>
      <c r="N88" s="20">
        <f t="shared" si="42"/>
        <v>0</v>
      </c>
      <c r="O88" s="20">
        <f t="shared" si="42"/>
        <v>0</v>
      </c>
      <c r="P88" s="20">
        <f t="shared" si="42"/>
        <v>0</v>
      </c>
      <c r="Q88" s="20">
        <f t="shared" si="42"/>
        <v>0</v>
      </c>
      <c r="R88" s="20">
        <f t="shared" si="42"/>
        <v>0</v>
      </c>
      <c r="S88" s="20">
        <f t="shared" si="42"/>
        <v>0</v>
      </c>
      <c r="T88" s="20">
        <f t="shared" si="42"/>
        <v>0</v>
      </c>
      <c r="U88" s="20">
        <f t="shared" si="42"/>
        <v>0</v>
      </c>
      <c r="V88" s="20">
        <f t="shared" si="42"/>
        <v>0</v>
      </c>
      <c r="W88" s="20">
        <f t="shared" si="42"/>
        <v>0</v>
      </c>
      <c r="X88" s="20">
        <f t="shared" si="42"/>
        <v>0</v>
      </c>
      <c r="Y88" s="20">
        <f t="shared" si="42"/>
        <v>0</v>
      </c>
      <c r="Z88" s="20">
        <f t="shared" si="42"/>
        <v>0</v>
      </c>
      <c r="AA88" s="20">
        <f t="shared" si="42"/>
        <v>0</v>
      </c>
      <c r="AB88" s="20">
        <f t="shared" si="42"/>
        <v>0</v>
      </c>
      <c r="AC88" s="20">
        <f t="shared" si="42"/>
        <v>0</v>
      </c>
      <c r="AD88" s="20">
        <f t="shared" si="42"/>
        <v>0</v>
      </c>
      <c r="AE88" s="20">
        <f t="shared" si="42"/>
        <v>0</v>
      </c>
      <c r="AF88" s="20">
        <f t="shared" si="42"/>
        <v>0</v>
      </c>
      <c r="AG88" s="20">
        <f t="shared" si="42"/>
        <v>0</v>
      </c>
      <c r="AH88" s="20">
        <f t="shared" si="42"/>
        <v>0</v>
      </c>
      <c r="AI88" s="20">
        <f t="shared" ref="AI88:BJ88" si="43">SUM(AI79:AI86)</f>
        <v>0</v>
      </c>
      <c r="AJ88" s="20">
        <f t="shared" si="43"/>
        <v>0</v>
      </c>
      <c r="AK88" s="20">
        <f t="shared" si="43"/>
        <v>0</v>
      </c>
      <c r="AL88" s="20">
        <f t="shared" si="43"/>
        <v>0</v>
      </c>
      <c r="AM88" s="20">
        <f t="shared" si="43"/>
        <v>0</v>
      </c>
      <c r="AN88" s="20">
        <f t="shared" si="43"/>
        <v>0</v>
      </c>
      <c r="AO88" s="20">
        <f t="shared" si="43"/>
        <v>0</v>
      </c>
      <c r="AP88" s="20">
        <f t="shared" si="43"/>
        <v>0</v>
      </c>
      <c r="AQ88" s="20">
        <f t="shared" si="43"/>
        <v>0</v>
      </c>
      <c r="AR88" s="20">
        <f t="shared" si="43"/>
        <v>0</v>
      </c>
      <c r="AS88" s="20">
        <f t="shared" si="43"/>
        <v>0</v>
      </c>
      <c r="AT88" s="20">
        <f t="shared" si="43"/>
        <v>0</v>
      </c>
      <c r="AU88" s="20">
        <f t="shared" si="43"/>
        <v>0</v>
      </c>
      <c r="AV88" s="20">
        <f t="shared" si="43"/>
        <v>0</v>
      </c>
      <c r="AW88" s="20">
        <f t="shared" si="43"/>
        <v>0</v>
      </c>
      <c r="AX88" s="20">
        <f t="shared" si="43"/>
        <v>0</v>
      </c>
      <c r="AY88" s="20">
        <f t="shared" si="43"/>
        <v>0</v>
      </c>
      <c r="AZ88" s="20">
        <f t="shared" si="43"/>
        <v>0</v>
      </c>
      <c r="BA88" s="20">
        <f t="shared" si="43"/>
        <v>0</v>
      </c>
      <c r="BB88" s="20">
        <f t="shared" si="43"/>
        <v>0</v>
      </c>
      <c r="BC88" s="20">
        <f t="shared" si="43"/>
        <v>0</v>
      </c>
      <c r="BD88" s="20">
        <f t="shared" si="43"/>
        <v>0</v>
      </c>
      <c r="BE88" s="20">
        <f t="shared" si="43"/>
        <v>0</v>
      </c>
      <c r="BF88" s="20">
        <f t="shared" si="43"/>
        <v>0</v>
      </c>
      <c r="BG88" s="20">
        <f t="shared" si="43"/>
        <v>0</v>
      </c>
      <c r="BH88" s="20">
        <f t="shared" si="43"/>
        <v>0</v>
      </c>
      <c r="BI88" s="20">
        <f t="shared" si="43"/>
        <v>0</v>
      </c>
      <c r="BJ88" s="20">
        <f t="shared" si="43"/>
        <v>0</v>
      </c>
    </row>
    <row r="89" spans="2:62">
      <c r="B89" s="77" t="s">
        <v>49</v>
      </c>
      <c r="C89" s="20">
        <f>C88</f>
        <v>0</v>
      </c>
      <c r="D89" s="20">
        <f t="shared" ref="D89:N89" si="44">C89+D88</f>
        <v>0</v>
      </c>
      <c r="E89" s="20">
        <f t="shared" si="44"/>
        <v>0</v>
      </c>
      <c r="F89" s="20">
        <f t="shared" si="44"/>
        <v>0</v>
      </c>
      <c r="G89" s="20">
        <f t="shared" si="44"/>
        <v>0</v>
      </c>
      <c r="H89" s="20">
        <f t="shared" si="44"/>
        <v>0</v>
      </c>
      <c r="I89" s="20">
        <f t="shared" si="44"/>
        <v>0</v>
      </c>
      <c r="J89" s="20">
        <f t="shared" si="44"/>
        <v>0</v>
      </c>
      <c r="K89" s="20">
        <f t="shared" si="44"/>
        <v>0</v>
      </c>
      <c r="L89" s="20">
        <f t="shared" si="44"/>
        <v>0</v>
      </c>
      <c r="M89" s="20">
        <f t="shared" si="44"/>
        <v>0</v>
      </c>
      <c r="N89" s="21">
        <f t="shared" si="44"/>
        <v>0</v>
      </c>
      <c r="O89" s="20">
        <f>O88</f>
        <v>0</v>
      </c>
      <c r="P89" s="20">
        <f t="shared" ref="P89:Z89" si="45">O89+P88</f>
        <v>0</v>
      </c>
      <c r="Q89" s="20">
        <f t="shared" si="45"/>
        <v>0</v>
      </c>
      <c r="R89" s="20">
        <f t="shared" si="45"/>
        <v>0</v>
      </c>
      <c r="S89" s="20">
        <f t="shared" si="45"/>
        <v>0</v>
      </c>
      <c r="T89" s="20">
        <f t="shared" si="45"/>
        <v>0</v>
      </c>
      <c r="U89" s="20">
        <f t="shared" si="45"/>
        <v>0</v>
      </c>
      <c r="V89" s="20">
        <f t="shared" si="45"/>
        <v>0</v>
      </c>
      <c r="W89" s="20">
        <f t="shared" si="45"/>
        <v>0</v>
      </c>
      <c r="X89" s="20">
        <f t="shared" si="45"/>
        <v>0</v>
      </c>
      <c r="Y89" s="20">
        <f t="shared" si="45"/>
        <v>0</v>
      </c>
      <c r="Z89" s="21">
        <f t="shared" si="45"/>
        <v>0</v>
      </c>
      <c r="AA89" s="20">
        <f>AA88</f>
        <v>0</v>
      </c>
      <c r="AB89" s="20">
        <f t="shared" ref="AB89:AL89" si="46">AA89+AB88</f>
        <v>0</v>
      </c>
      <c r="AC89" s="20">
        <f t="shared" si="46"/>
        <v>0</v>
      </c>
      <c r="AD89" s="20">
        <f t="shared" si="46"/>
        <v>0</v>
      </c>
      <c r="AE89" s="20">
        <f t="shared" si="46"/>
        <v>0</v>
      </c>
      <c r="AF89" s="20">
        <f t="shared" si="46"/>
        <v>0</v>
      </c>
      <c r="AG89" s="20">
        <f t="shared" si="46"/>
        <v>0</v>
      </c>
      <c r="AH89" s="20">
        <f t="shared" si="46"/>
        <v>0</v>
      </c>
      <c r="AI89" s="20">
        <f t="shared" si="46"/>
        <v>0</v>
      </c>
      <c r="AJ89" s="20">
        <f t="shared" si="46"/>
        <v>0</v>
      </c>
      <c r="AK89" s="20">
        <f t="shared" si="46"/>
        <v>0</v>
      </c>
      <c r="AL89" s="21">
        <f t="shared" si="46"/>
        <v>0</v>
      </c>
      <c r="AM89" s="20">
        <f>AM88</f>
        <v>0</v>
      </c>
      <c r="AN89" s="20">
        <f t="shared" ref="AN89:AX89" si="47">AM89+AN88</f>
        <v>0</v>
      </c>
      <c r="AO89" s="20">
        <f t="shared" si="47"/>
        <v>0</v>
      </c>
      <c r="AP89" s="20">
        <f t="shared" si="47"/>
        <v>0</v>
      </c>
      <c r="AQ89" s="20">
        <f t="shared" si="47"/>
        <v>0</v>
      </c>
      <c r="AR89" s="20">
        <f t="shared" si="47"/>
        <v>0</v>
      </c>
      <c r="AS89" s="20">
        <f t="shared" si="47"/>
        <v>0</v>
      </c>
      <c r="AT89" s="20">
        <f t="shared" si="47"/>
        <v>0</v>
      </c>
      <c r="AU89" s="20">
        <f t="shared" si="47"/>
        <v>0</v>
      </c>
      <c r="AV89" s="20">
        <f t="shared" si="47"/>
        <v>0</v>
      </c>
      <c r="AW89" s="20">
        <f t="shared" si="47"/>
        <v>0</v>
      </c>
      <c r="AX89" s="21">
        <f t="shared" si="47"/>
        <v>0</v>
      </c>
      <c r="AY89" s="20">
        <f>AY88</f>
        <v>0</v>
      </c>
      <c r="AZ89" s="20">
        <f t="shared" ref="AZ89:BJ89" si="48">AY89+AZ88</f>
        <v>0</v>
      </c>
      <c r="BA89" s="20">
        <f t="shared" si="48"/>
        <v>0</v>
      </c>
      <c r="BB89" s="20">
        <f t="shared" si="48"/>
        <v>0</v>
      </c>
      <c r="BC89" s="20">
        <f t="shared" si="48"/>
        <v>0</v>
      </c>
      <c r="BD89" s="20">
        <f t="shared" si="48"/>
        <v>0</v>
      </c>
      <c r="BE89" s="20">
        <f t="shared" si="48"/>
        <v>0</v>
      </c>
      <c r="BF89" s="20">
        <f t="shared" si="48"/>
        <v>0</v>
      </c>
      <c r="BG89" s="20">
        <f t="shared" si="48"/>
        <v>0</v>
      </c>
      <c r="BH89" s="20">
        <f t="shared" si="48"/>
        <v>0</v>
      </c>
      <c r="BI89" s="20">
        <f t="shared" si="48"/>
        <v>0</v>
      </c>
      <c r="BJ89" s="21">
        <f t="shared" si="48"/>
        <v>0</v>
      </c>
    </row>
    <row r="91" spans="2:62">
      <c r="B91" s="104" t="s">
        <v>192</v>
      </c>
      <c r="C91" s="11"/>
    </row>
    <row r="93" spans="2:62">
      <c r="B93" s="25"/>
      <c r="C93" s="473" t="s">
        <v>18</v>
      </c>
      <c r="D93" s="473"/>
      <c r="E93" s="473"/>
      <c r="F93" s="473"/>
      <c r="G93" s="473"/>
      <c r="H93" s="473"/>
      <c r="I93" s="473"/>
      <c r="J93" s="473"/>
      <c r="K93" s="473"/>
      <c r="L93" s="473"/>
      <c r="M93" s="473"/>
      <c r="N93" s="473"/>
      <c r="O93" s="473" t="s">
        <v>19</v>
      </c>
      <c r="P93" s="473"/>
      <c r="Q93" s="473"/>
      <c r="R93" s="473"/>
      <c r="S93" s="473"/>
      <c r="T93" s="473"/>
      <c r="U93" s="473"/>
      <c r="V93" s="473"/>
      <c r="W93" s="473"/>
      <c r="X93" s="473"/>
      <c r="Y93" s="473"/>
      <c r="Z93" s="473"/>
      <c r="AA93" s="473" t="s">
        <v>20</v>
      </c>
      <c r="AB93" s="473"/>
      <c r="AC93" s="473"/>
      <c r="AD93" s="473"/>
      <c r="AE93" s="473"/>
      <c r="AF93" s="473"/>
      <c r="AG93" s="473"/>
      <c r="AH93" s="473"/>
      <c r="AI93" s="473"/>
      <c r="AJ93" s="473"/>
      <c r="AK93" s="473"/>
      <c r="AL93" s="473"/>
      <c r="AM93" s="29"/>
      <c r="AN93" s="476" t="s">
        <v>32</v>
      </c>
      <c r="AO93" s="476"/>
      <c r="AP93" s="476"/>
      <c r="AQ93" s="476"/>
      <c r="AR93" s="476"/>
      <c r="AS93" s="476"/>
      <c r="AT93" s="476"/>
      <c r="AU93" s="476"/>
      <c r="AV93" s="476"/>
      <c r="AW93" s="476"/>
      <c r="AX93" s="477"/>
      <c r="AY93" s="473" t="s">
        <v>33</v>
      </c>
      <c r="AZ93" s="473"/>
      <c r="BA93" s="473"/>
      <c r="BB93" s="473"/>
      <c r="BC93" s="473"/>
      <c r="BD93" s="473"/>
      <c r="BE93" s="473"/>
      <c r="BF93" s="473"/>
      <c r="BG93" s="473"/>
      <c r="BH93" s="473"/>
      <c r="BI93" s="473"/>
      <c r="BJ93" s="473"/>
    </row>
    <row r="94" spans="2:62">
      <c r="B94" s="78" t="s">
        <v>55</v>
      </c>
      <c r="C94" s="18">
        <f>CONFIG!$D$7</f>
        <v>41640</v>
      </c>
      <c r="D94" s="18">
        <f>DATE(YEAR(C94),MONTH(C94)+1,DAY(C94))</f>
        <v>41671</v>
      </c>
      <c r="E94" s="18">
        <f t="shared" ref="E94:BJ94" si="49">DATE(YEAR(D94),MONTH(D94)+1,DAY(D94))</f>
        <v>41699</v>
      </c>
      <c r="F94" s="18">
        <f t="shared" si="49"/>
        <v>41730</v>
      </c>
      <c r="G94" s="18">
        <f t="shared" si="49"/>
        <v>41760</v>
      </c>
      <c r="H94" s="18">
        <f t="shared" si="49"/>
        <v>41791</v>
      </c>
      <c r="I94" s="18">
        <f t="shared" si="49"/>
        <v>41821</v>
      </c>
      <c r="J94" s="18">
        <f t="shared" si="49"/>
        <v>41852</v>
      </c>
      <c r="K94" s="18">
        <f t="shared" si="49"/>
        <v>41883</v>
      </c>
      <c r="L94" s="18">
        <f t="shared" si="49"/>
        <v>41913</v>
      </c>
      <c r="M94" s="18">
        <f t="shared" si="49"/>
        <v>41944</v>
      </c>
      <c r="N94" s="18">
        <f t="shared" si="49"/>
        <v>41974</v>
      </c>
      <c r="O94" s="18">
        <f t="shared" si="49"/>
        <v>42005</v>
      </c>
      <c r="P94" s="18">
        <f t="shared" si="49"/>
        <v>42036</v>
      </c>
      <c r="Q94" s="18">
        <f t="shared" si="49"/>
        <v>42064</v>
      </c>
      <c r="R94" s="18">
        <f t="shared" si="49"/>
        <v>42095</v>
      </c>
      <c r="S94" s="18">
        <f t="shared" si="49"/>
        <v>42125</v>
      </c>
      <c r="T94" s="18">
        <f t="shared" si="49"/>
        <v>42156</v>
      </c>
      <c r="U94" s="18">
        <f t="shared" si="49"/>
        <v>42186</v>
      </c>
      <c r="V94" s="18">
        <f t="shared" si="49"/>
        <v>42217</v>
      </c>
      <c r="W94" s="18">
        <f t="shared" si="49"/>
        <v>42248</v>
      </c>
      <c r="X94" s="18">
        <f t="shared" si="49"/>
        <v>42278</v>
      </c>
      <c r="Y94" s="18">
        <f t="shared" si="49"/>
        <v>42309</v>
      </c>
      <c r="Z94" s="18">
        <f t="shared" si="49"/>
        <v>42339</v>
      </c>
      <c r="AA94" s="18">
        <f t="shared" si="49"/>
        <v>42370</v>
      </c>
      <c r="AB94" s="18">
        <f t="shared" si="49"/>
        <v>42401</v>
      </c>
      <c r="AC94" s="18">
        <f t="shared" si="49"/>
        <v>42430</v>
      </c>
      <c r="AD94" s="18">
        <f t="shared" si="49"/>
        <v>42461</v>
      </c>
      <c r="AE94" s="18">
        <f t="shared" si="49"/>
        <v>42491</v>
      </c>
      <c r="AF94" s="18">
        <f t="shared" si="49"/>
        <v>42522</v>
      </c>
      <c r="AG94" s="18">
        <f t="shared" si="49"/>
        <v>42552</v>
      </c>
      <c r="AH94" s="18">
        <f t="shared" si="49"/>
        <v>42583</v>
      </c>
      <c r="AI94" s="18">
        <f t="shared" si="49"/>
        <v>42614</v>
      </c>
      <c r="AJ94" s="18">
        <f t="shared" si="49"/>
        <v>42644</v>
      </c>
      <c r="AK94" s="18">
        <f t="shared" si="49"/>
        <v>42675</v>
      </c>
      <c r="AL94" s="18">
        <f t="shared" si="49"/>
        <v>42705</v>
      </c>
      <c r="AM94" s="18">
        <f t="shared" si="49"/>
        <v>42736</v>
      </c>
      <c r="AN94" s="18">
        <f t="shared" si="49"/>
        <v>42767</v>
      </c>
      <c r="AO94" s="18">
        <f t="shared" si="49"/>
        <v>42795</v>
      </c>
      <c r="AP94" s="18">
        <f t="shared" si="49"/>
        <v>42826</v>
      </c>
      <c r="AQ94" s="18">
        <f t="shared" si="49"/>
        <v>42856</v>
      </c>
      <c r="AR94" s="18">
        <f t="shared" si="49"/>
        <v>42887</v>
      </c>
      <c r="AS94" s="18">
        <f t="shared" si="49"/>
        <v>42917</v>
      </c>
      <c r="AT94" s="18">
        <f t="shared" si="49"/>
        <v>42948</v>
      </c>
      <c r="AU94" s="18">
        <f t="shared" si="49"/>
        <v>42979</v>
      </c>
      <c r="AV94" s="18">
        <f t="shared" si="49"/>
        <v>43009</v>
      </c>
      <c r="AW94" s="18">
        <f t="shared" si="49"/>
        <v>43040</v>
      </c>
      <c r="AX94" s="18">
        <f t="shared" si="49"/>
        <v>43070</v>
      </c>
      <c r="AY94" s="18">
        <f t="shared" si="49"/>
        <v>43101</v>
      </c>
      <c r="AZ94" s="18">
        <f t="shared" si="49"/>
        <v>43132</v>
      </c>
      <c r="BA94" s="18">
        <f t="shared" si="49"/>
        <v>43160</v>
      </c>
      <c r="BB94" s="18">
        <f t="shared" si="49"/>
        <v>43191</v>
      </c>
      <c r="BC94" s="18">
        <f t="shared" si="49"/>
        <v>43221</v>
      </c>
      <c r="BD94" s="18">
        <f t="shared" si="49"/>
        <v>43252</v>
      </c>
      <c r="BE94" s="18">
        <f t="shared" si="49"/>
        <v>43282</v>
      </c>
      <c r="BF94" s="18">
        <f t="shared" si="49"/>
        <v>43313</v>
      </c>
      <c r="BG94" s="18">
        <f t="shared" si="49"/>
        <v>43344</v>
      </c>
      <c r="BH94" s="18">
        <f t="shared" si="49"/>
        <v>43374</v>
      </c>
      <c r="BI94" s="18">
        <f t="shared" si="49"/>
        <v>43405</v>
      </c>
      <c r="BJ94" s="18">
        <f t="shared" si="49"/>
        <v>43435</v>
      </c>
    </row>
    <row r="95" spans="2:62">
      <c r="B95" s="310" t="str">
        <f>CONFIG!$C$14</f>
        <v>Activité / Projet 1</v>
      </c>
      <c r="C95" s="341">
        <f>C18*CONFIG!$E14</f>
        <v>0</v>
      </c>
      <c r="D95" s="341">
        <f>D18*CONFIG!$E14</f>
        <v>0</v>
      </c>
      <c r="E95" s="341">
        <f>E18*CONFIG!$E14</f>
        <v>0</v>
      </c>
      <c r="F95" s="341">
        <f>F18*CONFIG!$E14</f>
        <v>0</v>
      </c>
      <c r="G95" s="341">
        <f>G18*CONFIG!$E14</f>
        <v>0</v>
      </c>
      <c r="H95" s="341">
        <f>H18*CONFIG!$E14</f>
        <v>0</v>
      </c>
      <c r="I95" s="341">
        <f>I18*CONFIG!$E14</f>
        <v>0</v>
      </c>
      <c r="J95" s="341">
        <f>J18*CONFIG!$E14</f>
        <v>0</v>
      </c>
      <c r="K95" s="341">
        <f>K18*CONFIG!$E14</f>
        <v>0</v>
      </c>
      <c r="L95" s="341">
        <f>L18*CONFIG!$E14</f>
        <v>0</v>
      </c>
      <c r="M95" s="341">
        <f>M18*CONFIG!$E14</f>
        <v>0</v>
      </c>
      <c r="N95" s="341">
        <f>N18*CONFIG!$E14</f>
        <v>0</v>
      </c>
      <c r="O95" s="341">
        <f>O18*'Commandes - Calculs Auto'!$D7</f>
        <v>0</v>
      </c>
      <c r="P95" s="341">
        <f>P18*'Commandes - Calculs Auto'!$D7</f>
        <v>0</v>
      </c>
      <c r="Q95" s="341">
        <f>Q18*'Commandes - Calculs Auto'!$D7</f>
        <v>0</v>
      </c>
      <c r="R95" s="341">
        <f>R18*'Commandes - Calculs Auto'!$D7</f>
        <v>0</v>
      </c>
      <c r="S95" s="341">
        <f>S18*'Commandes - Calculs Auto'!$D7</f>
        <v>0</v>
      </c>
      <c r="T95" s="341">
        <f>T18*'Commandes - Calculs Auto'!$D7</f>
        <v>0</v>
      </c>
      <c r="U95" s="341">
        <f>U18*'Commandes - Calculs Auto'!$D7</f>
        <v>0</v>
      </c>
      <c r="V95" s="341">
        <f>V18*'Commandes - Calculs Auto'!$D7</f>
        <v>0</v>
      </c>
      <c r="W95" s="341">
        <f>W18*'Commandes - Calculs Auto'!$D7</f>
        <v>0</v>
      </c>
      <c r="X95" s="341">
        <f>X18*'Commandes - Calculs Auto'!$D7</f>
        <v>0</v>
      </c>
      <c r="Y95" s="341">
        <f>Y18*'Commandes - Calculs Auto'!$D7</f>
        <v>0</v>
      </c>
      <c r="Z95" s="341">
        <f>Z18*'Commandes - Calculs Auto'!$D7</f>
        <v>0</v>
      </c>
      <c r="AA95" s="341">
        <f>AA18*'Commandes - Calculs Auto'!$F7</f>
        <v>0</v>
      </c>
      <c r="AB95" s="341">
        <f>AB18*'Commandes - Calculs Auto'!$F7</f>
        <v>0</v>
      </c>
      <c r="AC95" s="341">
        <f>AC18*'Commandes - Calculs Auto'!$F7</f>
        <v>0</v>
      </c>
      <c r="AD95" s="341">
        <f>AD18*'Commandes - Calculs Auto'!$F7</f>
        <v>0</v>
      </c>
      <c r="AE95" s="341">
        <f>AE18*'Commandes - Calculs Auto'!$F7</f>
        <v>0</v>
      </c>
      <c r="AF95" s="341">
        <f>AF18*'Commandes - Calculs Auto'!$F7</f>
        <v>0</v>
      </c>
      <c r="AG95" s="341">
        <f>AG18*'Commandes - Calculs Auto'!$F7</f>
        <v>0</v>
      </c>
      <c r="AH95" s="341">
        <f>AH18*'Commandes - Calculs Auto'!$F7</f>
        <v>0</v>
      </c>
      <c r="AI95" s="341">
        <f>AI18*'Commandes - Calculs Auto'!$F7</f>
        <v>0</v>
      </c>
      <c r="AJ95" s="341">
        <f>AJ18*'Commandes - Calculs Auto'!$F7</f>
        <v>0</v>
      </c>
      <c r="AK95" s="341">
        <f>AK18*'Commandes - Calculs Auto'!$F7</f>
        <v>0</v>
      </c>
      <c r="AL95" s="341">
        <f>AL18*'Commandes - Calculs Auto'!$F7</f>
        <v>0</v>
      </c>
      <c r="AM95" s="341">
        <f>AM18*'Commandes - Calculs Auto'!$H7</f>
        <v>0</v>
      </c>
      <c r="AN95" s="341">
        <f>AN18*'Commandes - Calculs Auto'!$H7</f>
        <v>0</v>
      </c>
      <c r="AO95" s="341">
        <f>AO18*'Commandes - Calculs Auto'!$H7</f>
        <v>0</v>
      </c>
      <c r="AP95" s="341">
        <f>AP18*'Commandes - Calculs Auto'!$H7</f>
        <v>0</v>
      </c>
      <c r="AQ95" s="341">
        <f>AQ18*'Commandes - Calculs Auto'!$H7</f>
        <v>0</v>
      </c>
      <c r="AR95" s="341">
        <f>AR18*'Commandes - Calculs Auto'!$H7</f>
        <v>0</v>
      </c>
      <c r="AS95" s="341">
        <f>AS18*'Commandes - Calculs Auto'!$H7</f>
        <v>0</v>
      </c>
      <c r="AT95" s="341">
        <f>AT18*'Commandes - Calculs Auto'!$H7</f>
        <v>0</v>
      </c>
      <c r="AU95" s="341">
        <f>AU18*'Commandes - Calculs Auto'!$H7</f>
        <v>0</v>
      </c>
      <c r="AV95" s="341">
        <f>AV18*'Commandes - Calculs Auto'!$H7</f>
        <v>0</v>
      </c>
      <c r="AW95" s="341">
        <f>AW18*'Commandes - Calculs Auto'!$H7</f>
        <v>0</v>
      </c>
      <c r="AX95" s="341">
        <f>AX18*'Commandes - Calculs Auto'!$H7</f>
        <v>0</v>
      </c>
      <c r="AY95" s="341">
        <f>AY18*'Commandes - Calculs Auto'!$J7</f>
        <v>0</v>
      </c>
      <c r="AZ95" s="341">
        <f>AZ18*'Commandes - Calculs Auto'!$J7</f>
        <v>0</v>
      </c>
      <c r="BA95" s="341">
        <f>BA18*'Commandes - Calculs Auto'!$J7</f>
        <v>0</v>
      </c>
      <c r="BB95" s="341">
        <f>BB18*'Commandes - Calculs Auto'!$J7</f>
        <v>0</v>
      </c>
      <c r="BC95" s="341">
        <f>BC18*'Commandes - Calculs Auto'!$J7</f>
        <v>0</v>
      </c>
      <c r="BD95" s="341">
        <f>BD18*'Commandes - Calculs Auto'!$J7</f>
        <v>0</v>
      </c>
      <c r="BE95" s="341">
        <f>BE18*'Commandes - Calculs Auto'!$J7</f>
        <v>0</v>
      </c>
      <c r="BF95" s="341">
        <f>BF18*'Commandes - Calculs Auto'!$J7</f>
        <v>0</v>
      </c>
      <c r="BG95" s="341">
        <f>BG18*'Commandes - Calculs Auto'!$J7</f>
        <v>0</v>
      </c>
      <c r="BH95" s="341">
        <f>BH18*'Commandes - Calculs Auto'!$J7</f>
        <v>0</v>
      </c>
      <c r="BI95" s="341">
        <f>BI18*'Commandes - Calculs Auto'!$J7</f>
        <v>0</v>
      </c>
      <c r="BJ95" s="341">
        <f>BJ18*'Commandes - Calculs Auto'!$J7</f>
        <v>0</v>
      </c>
    </row>
    <row r="96" spans="2:62">
      <c r="B96" s="310" t="str">
        <f>CONFIG!$C$15</f>
        <v>Activité / Projet 2</v>
      </c>
      <c r="C96" s="341">
        <f>C19*CONFIG!$E15</f>
        <v>0</v>
      </c>
      <c r="D96" s="341">
        <f>D19*CONFIG!$E15</f>
        <v>0</v>
      </c>
      <c r="E96" s="341">
        <f>E19*CONFIG!$E15</f>
        <v>0</v>
      </c>
      <c r="F96" s="341">
        <f>F19*CONFIG!$E15</f>
        <v>0</v>
      </c>
      <c r="G96" s="341">
        <f>G19*CONFIG!$E15</f>
        <v>0</v>
      </c>
      <c r="H96" s="341">
        <f>H19*CONFIG!$E15</f>
        <v>0</v>
      </c>
      <c r="I96" s="341">
        <f>I19*CONFIG!$E15</f>
        <v>0</v>
      </c>
      <c r="J96" s="341">
        <f>J19*CONFIG!$E15</f>
        <v>0</v>
      </c>
      <c r="K96" s="341">
        <f>K19*CONFIG!$E15</f>
        <v>0</v>
      </c>
      <c r="L96" s="341">
        <f>L19*CONFIG!$E15</f>
        <v>0</v>
      </c>
      <c r="M96" s="341">
        <f>M19*CONFIG!$E15</f>
        <v>0</v>
      </c>
      <c r="N96" s="341">
        <f>N19*CONFIG!$E15</f>
        <v>0</v>
      </c>
      <c r="O96" s="341">
        <f>O19*'Commandes - Calculs Auto'!$D8</f>
        <v>0</v>
      </c>
      <c r="P96" s="341">
        <f>P19*'Commandes - Calculs Auto'!$D8</f>
        <v>0</v>
      </c>
      <c r="Q96" s="341">
        <f>Q19*'Commandes - Calculs Auto'!$D8</f>
        <v>0</v>
      </c>
      <c r="R96" s="341">
        <f>R19*'Commandes - Calculs Auto'!$D8</f>
        <v>0</v>
      </c>
      <c r="S96" s="341">
        <f>S19*'Commandes - Calculs Auto'!$D8</f>
        <v>0</v>
      </c>
      <c r="T96" s="341">
        <f>T19*'Commandes - Calculs Auto'!$D8</f>
        <v>0</v>
      </c>
      <c r="U96" s="341">
        <f>U19*'Commandes - Calculs Auto'!$D8</f>
        <v>0</v>
      </c>
      <c r="V96" s="341">
        <f>V19*'Commandes - Calculs Auto'!$D8</f>
        <v>0</v>
      </c>
      <c r="W96" s="341">
        <f>W19*'Commandes - Calculs Auto'!$D8</f>
        <v>0</v>
      </c>
      <c r="X96" s="341">
        <f>X19*'Commandes - Calculs Auto'!$D8</f>
        <v>0</v>
      </c>
      <c r="Y96" s="341">
        <f>Y19*'Commandes - Calculs Auto'!$D8</f>
        <v>0</v>
      </c>
      <c r="Z96" s="341">
        <f>Z19*'Commandes - Calculs Auto'!$D8</f>
        <v>0</v>
      </c>
      <c r="AA96" s="341">
        <f>AA19*'Commandes - Calculs Auto'!$F8</f>
        <v>0</v>
      </c>
      <c r="AB96" s="341">
        <f>AB19*'Commandes - Calculs Auto'!$F8</f>
        <v>0</v>
      </c>
      <c r="AC96" s="341">
        <f>AC19*'Commandes - Calculs Auto'!$F8</f>
        <v>0</v>
      </c>
      <c r="AD96" s="341">
        <f>AD19*'Commandes - Calculs Auto'!$F8</f>
        <v>0</v>
      </c>
      <c r="AE96" s="341">
        <f>AE19*'Commandes - Calculs Auto'!$F8</f>
        <v>0</v>
      </c>
      <c r="AF96" s="341">
        <f>AF19*'Commandes - Calculs Auto'!$F8</f>
        <v>0</v>
      </c>
      <c r="AG96" s="341">
        <f>AG19*'Commandes - Calculs Auto'!$F8</f>
        <v>0</v>
      </c>
      <c r="AH96" s="341">
        <f>AH19*'Commandes - Calculs Auto'!$F8</f>
        <v>0</v>
      </c>
      <c r="AI96" s="341">
        <f>AI19*'Commandes - Calculs Auto'!$F8</f>
        <v>0</v>
      </c>
      <c r="AJ96" s="341">
        <f>AJ19*'Commandes - Calculs Auto'!$F8</f>
        <v>0</v>
      </c>
      <c r="AK96" s="341">
        <f>AK19*'Commandes - Calculs Auto'!$F8</f>
        <v>0</v>
      </c>
      <c r="AL96" s="341">
        <f>AL19*'Commandes - Calculs Auto'!$F8</f>
        <v>0</v>
      </c>
      <c r="AM96" s="341">
        <f>AM19*'Commandes - Calculs Auto'!$H8</f>
        <v>0</v>
      </c>
      <c r="AN96" s="341">
        <f>AN19*'Commandes - Calculs Auto'!$H8</f>
        <v>0</v>
      </c>
      <c r="AO96" s="341">
        <f>AO19*'Commandes - Calculs Auto'!$H8</f>
        <v>0</v>
      </c>
      <c r="AP96" s="341">
        <f>AP19*'Commandes - Calculs Auto'!$H8</f>
        <v>0</v>
      </c>
      <c r="AQ96" s="341">
        <f>AQ19*'Commandes - Calculs Auto'!$H8</f>
        <v>0</v>
      </c>
      <c r="AR96" s="341">
        <f>AR19*'Commandes - Calculs Auto'!$H8</f>
        <v>0</v>
      </c>
      <c r="AS96" s="341">
        <f>AS19*'Commandes - Calculs Auto'!$H8</f>
        <v>0</v>
      </c>
      <c r="AT96" s="341">
        <f>AT19*'Commandes - Calculs Auto'!$H8</f>
        <v>0</v>
      </c>
      <c r="AU96" s="341">
        <f>AU19*'Commandes - Calculs Auto'!$H8</f>
        <v>0</v>
      </c>
      <c r="AV96" s="341">
        <f>AV19*'Commandes - Calculs Auto'!$H8</f>
        <v>0</v>
      </c>
      <c r="AW96" s="341">
        <f>AW19*'Commandes - Calculs Auto'!$H8</f>
        <v>0</v>
      </c>
      <c r="AX96" s="341">
        <f>AX19*'Commandes - Calculs Auto'!$H8</f>
        <v>0</v>
      </c>
      <c r="AY96" s="341">
        <f>AY19*'Commandes - Calculs Auto'!$J8</f>
        <v>0</v>
      </c>
      <c r="AZ96" s="341">
        <f>AZ19*'Commandes - Calculs Auto'!$J8</f>
        <v>0</v>
      </c>
      <c r="BA96" s="341">
        <f>BA19*'Commandes - Calculs Auto'!$J8</f>
        <v>0</v>
      </c>
      <c r="BB96" s="341">
        <f>BB19*'Commandes - Calculs Auto'!$J8</f>
        <v>0</v>
      </c>
      <c r="BC96" s="341">
        <f>BC19*'Commandes - Calculs Auto'!$J8</f>
        <v>0</v>
      </c>
      <c r="BD96" s="341">
        <f>BD19*'Commandes - Calculs Auto'!$J8</f>
        <v>0</v>
      </c>
      <c r="BE96" s="341">
        <f>BE19*'Commandes - Calculs Auto'!$J8</f>
        <v>0</v>
      </c>
      <c r="BF96" s="341">
        <f>BF19*'Commandes - Calculs Auto'!$J8</f>
        <v>0</v>
      </c>
      <c r="BG96" s="341">
        <f>BG19*'Commandes - Calculs Auto'!$J8</f>
        <v>0</v>
      </c>
      <c r="BH96" s="341">
        <f>BH19*'Commandes - Calculs Auto'!$J8</f>
        <v>0</v>
      </c>
      <c r="BI96" s="341">
        <f>BI19*'Commandes - Calculs Auto'!$J8</f>
        <v>0</v>
      </c>
      <c r="BJ96" s="341">
        <f>BJ19*'Commandes - Calculs Auto'!$J8</f>
        <v>0</v>
      </c>
    </row>
    <row r="97" spans="2:62">
      <c r="B97" s="310" t="str">
        <f>CONFIG!$C$16</f>
        <v>…</v>
      </c>
      <c r="C97" s="341">
        <f>C20*CONFIG!$E16</f>
        <v>0</v>
      </c>
      <c r="D97" s="341">
        <f>D20*CONFIG!$E16</f>
        <v>0</v>
      </c>
      <c r="E97" s="341">
        <f>E20*CONFIG!$E16</f>
        <v>0</v>
      </c>
      <c r="F97" s="341">
        <f>F20*CONFIG!$E16</f>
        <v>0</v>
      </c>
      <c r="G97" s="341">
        <f>G20*CONFIG!$E16</f>
        <v>0</v>
      </c>
      <c r="H97" s="341">
        <f>H20*CONFIG!$E16</f>
        <v>0</v>
      </c>
      <c r="I97" s="341">
        <f>I20*CONFIG!$E16</f>
        <v>0</v>
      </c>
      <c r="J97" s="341">
        <f>J20*CONFIG!$E16</f>
        <v>0</v>
      </c>
      <c r="K97" s="341">
        <f>K20*CONFIG!$E16</f>
        <v>0</v>
      </c>
      <c r="L97" s="341">
        <f>L20*CONFIG!$E16</f>
        <v>0</v>
      </c>
      <c r="M97" s="341">
        <f>M20*CONFIG!$E16</f>
        <v>0</v>
      </c>
      <c r="N97" s="341">
        <f>N20*CONFIG!$E16</f>
        <v>0</v>
      </c>
      <c r="O97" s="341">
        <f>O20*'Commandes - Calculs Auto'!$D9</f>
        <v>0</v>
      </c>
      <c r="P97" s="341">
        <f>P20*'Commandes - Calculs Auto'!$D9</f>
        <v>0</v>
      </c>
      <c r="Q97" s="341">
        <f>Q20*'Commandes - Calculs Auto'!$D9</f>
        <v>0</v>
      </c>
      <c r="R97" s="341">
        <f>R20*'Commandes - Calculs Auto'!$D9</f>
        <v>0</v>
      </c>
      <c r="S97" s="341">
        <f>S20*'Commandes - Calculs Auto'!$D9</f>
        <v>0</v>
      </c>
      <c r="T97" s="341">
        <f>T20*'Commandes - Calculs Auto'!$D9</f>
        <v>0</v>
      </c>
      <c r="U97" s="341">
        <f>U20*'Commandes - Calculs Auto'!$D9</f>
        <v>0</v>
      </c>
      <c r="V97" s="341">
        <f>V20*'Commandes - Calculs Auto'!$D9</f>
        <v>0</v>
      </c>
      <c r="W97" s="341">
        <f>W20*'Commandes - Calculs Auto'!$D9</f>
        <v>0</v>
      </c>
      <c r="X97" s="341">
        <f>X20*'Commandes - Calculs Auto'!$D9</f>
        <v>0</v>
      </c>
      <c r="Y97" s="341">
        <f>Y20*'Commandes - Calculs Auto'!$D9</f>
        <v>0</v>
      </c>
      <c r="Z97" s="341">
        <f>Z20*'Commandes - Calculs Auto'!$D9</f>
        <v>0</v>
      </c>
      <c r="AA97" s="341">
        <f>AA20*'Commandes - Calculs Auto'!$F9</f>
        <v>0</v>
      </c>
      <c r="AB97" s="341">
        <f>AB20*'Commandes - Calculs Auto'!$F9</f>
        <v>0</v>
      </c>
      <c r="AC97" s="341">
        <f>AC20*'Commandes - Calculs Auto'!$F9</f>
        <v>0</v>
      </c>
      <c r="AD97" s="341">
        <f>AD20*'Commandes - Calculs Auto'!$F9</f>
        <v>0</v>
      </c>
      <c r="AE97" s="341">
        <f>AE20*'Commandes - Calculs Auto'!$F9</f>
        <v>0</v>
      </c>
      <c r="AF97" s="341">
        <f>AF20*'Commandes - Calculs Auto'!$F9</f>
        <v>0</v>
      </c>
      <c r="AG97" s="341">
        <f>AG20*'Commandes - Calculs Auto'!$F9</f>
        <v>0</v>
      </c>
      <c r="AH97" s="341">
        <f>AH20*'Commandes - Calculs Auto'!$F9</f>
        <v>0</v>
      </c>
      <c r="AI97" s="341">
        <f>AI20*'Commandes - Calculs Auto'!$F9</f>
        <v>0</v>
      </c>
      <c r="AJ97" s="341">
        <f>AJ20*'Commandes - Calculs Auto'!$F9</f>
        <v>0</v>
      </c>
      <c r="AK97" s="341">
        <f>AK20*'Commandes - Calculs Auto'!$F9</f>
        <v>0</v>
      </c>
      <c r="AL97" s="341">
        <f>AL20*'Commandes - Calculs Auto'!$F9</f>
        <v>0</v>
      </c>
      <c r="AM97" s="341">
        <f>AM20*'Commandes - Calculs Auto'!$H9</f>
        <v>0</v>
      </c>
      <c r="AN97" s="341">
        <f>AN20*'Commandes - Calculs Auto'!$H9</f>
        <v>0</v>
      </c>
      <c r="AO97" s="341">
        <f>AO20*'Commandes - Calculs Auto'!$H9</f>
        <v>0</v>
      </c>
      <c r="AP97" s="341">
        <f>AP20*'Commandes - Calculs Auto'!$H9</f>
        <v>0</v>
      </c>
      <c r="AQ97" s="341">
        <f>AQ20*'Commandes - Calculs Auto'!$H9</f>
        <v>0</v>
      </c>
      <c r="AR97" s="341">
        <f>AR20*'Commandes - Calculs Auto'!$H9</f>
        <v>0</v>
      </c>
      <c r="AS97" s="341">
        <f>AS20*'Commandes - Calculs Auto'!$H9</f>
        <v>0</v>
      </c>
      <c r="AT97" s="341">
        <f>AT20*'Commandes - Calculs Auto'!$H9</f>
        <v>0</v>
      </c>
      <c r="AU97" s="341">
        <f>AU20*'Commandes - Calculs Auto'!$H9</f>
        <v>0</v>
      </c>
      <c r="AV97" s="341">
        <f>AV20*'Commandes - Calculs Auto'!$H9</f>
        <v>0</v>
      </c>
      <c r="AW97" s="341">
        <f>AW20*'Commandes - Calculs Auto'!$H9</f>
        <v>0</v>
      </c>
      <c r="AX97" s="341">
        <f>AX20*'Commandes - Calculs Auto'!$H9</f>
        <v>0</v>
      </c>
      <c r="AY97" s="341">
        <f>AY20*'Commandes - Calculs Auto'!$J9</f>
        <v>0</v>
      </c>
      <c r="AZ97" s="341">
        <f>AZ20*'Commandes - Calculs Auto'!$J9</f>
        <v>0</v>
      </c>
      <c r="BA97" s="341">
        <f>BA20*'Commandes - Calculs Auto'!$J9</f>
        <v>0</v>
      </c>
      <c r="BB97" s="341">
        <f>BB20*'Commandes - Calculs Auto'!$J9</f>
        <v>0</v>
      </c>
      <c r="BC97" s="341">
        <f>BC20*'Commandes - Calculs Auto'!$J9</f>
        <v>0</v>
      </c>
      <c r="BD97" s="341">
        <f>BD20*'Commandes - Calculs Auto'!$J9</f>
        <v>0</v>
      </c>
      <c r="BE97" s="341">
        <f>BE20*'Commandes - Calculs Auto'!$J9</f>
        <v>0</v>
      </c>
      <c r="BF97" s="341">
        <f>BF20*'Commandes - Calculs Auto'!$J9</f>
        <v>0</v>
      </c>
      <c r="BG97" s="341">
        <f>BG20*'Commandes - Calculs Auto'!$J9</f>
        <v>0</v>
      </c>
      <c r="BH97" s="341">
        <f>BH20*'Commandes - Calculs Auto'!$J9</f>
        <v>0</v>
      </c>
      <c r="BI97" s="341">
        <f>BI20*'Commandes - Calculs Auto'!$J9</f>
        <v>0</v>
      </c>
      <c r="BJ97" s="341">
        <f>BJ20*'Commandes - Calculs Auto'!$J9</f>
        <v>0</v>
      </c>
    </row>
    <row r="98" spans="2:62">
      <c r="B98" s="310">
        <f>CONFIG!$C$17</f>
        <v>0</v>
      </c>
      <c r="C98" s="341">
        <f>C21*CONFIG!$E17</f>
        <v>0</v>
      </c>
      <c r="D98" s="341">
        <f>D21*CONFIG!$E17</f>
        <v>0</v>
      </c>
      <c r="E98" s="341">
        <f>E21*CONFIG!$E17</f>
        <v>0</v>
      </c>
      <c r="F98" s="341">
        <f>F21*CONFIG!$E17</f>
        <v>0</v>
      </c>
      <c r="G98" s="341">
        <f>G21*CONFIG!$E17</f>
        <v>0</v>
      </c>
      <c r="H98" s="341">
        <f>H21*CONFIG!$E17</f>
        <v>0</v>
      </c>
      <c r="I98" s="341">
        <f>I21*CONFIG!$E17</f>
        <v>0</v>
      </c>
      <c r="J98" s="341">
        <f>J21*CONFIG!$E17</f>
        <v>0</v>
      </c>
      <c r="K98" s="341">
        <f>K21*CONFIG!$E17</f>
        <v>0</v>
      </c>
      <c r="L98" s="341">
        <f>L21*CONFIG!$E17</f>
        <v>0</v>
      </c>
      <c r="M98" s="341">
        <f>M21*CONFIG!$E17</f>
        <v>0</v>
      </c>
      <c r="N98" s="341">
        <f>N21*CONFIG!$E17</f>
        <v>0</v>
      </c>
      <c r="O98" s="341">
        <f>O21*'Commandes - Calculs Auto'!$D10</f>
        <v>0</v>
      </c>
      <c r="P98" s="341">
        <f>P21*'Commandes - Calculs Auto'!$D10</f>
        <v>0</v>
      </c>
      <c r="Q98" s="341">
        <f>Q21*'Commandes - Calculs Auto'!$D10</f>
        <v>0</v>
      </c>
      <c r="R98" s="341">
        <f>R21*'Commandes - Calculs Auto'!$D10</f>
        <v>0</v>
      </c>
      <c r="S98" s="341">
        <f>S21*'Commandes - Calculs Auto'!$D10</f>
        <v>0</v>
      </c>
      <c r="T98" s="341">
        <f>T21*'Commandes - Calculs Auto'!$D10</f>
        <v>0</v>
      </c>
      <c r="U98" s="341">
        <f>U21*'Commandes - Calculs Auto'!$D10</f>
        <v>0</v>
      </c>
      <c r="V98" s="341">
        <f>V21*'Commandes - Calculs Auto'!$D10</f>
        <v>0</v>
      </c>
      <c r="W98" s="341">
        <f>W21*'Commandes - Calculs Auto'!$D10</f>
        <v>0</v>
      </c>
      <c r="X98" s="341">
        <f>X21*'Commandes - Calculs Auto'!$D10</f>
        <v>0</v>
      </c>
      <c r="Y98" s="341">
        <f>Y21*'Commandes - Calculs Auto'!$D10</f>
        <v>0</v>
      </c>
      <c r="Z98" s="341">
        <f>Z21*'Commandes - Calculs Auto'!$D10</f>
        <v>0</v>
      </c>
      <c r="AA98" s="341">
        <f>AA21*'Commandes - Calculs Auto'!$F10</f>
        <v>0</v>
      </c>
      <c r="AB98" s="341">
        <f>AB21*'Commandes - Calculs Auto'!$F10</f>
        <v>0</v>
      </c>
      <c r="AC98" s="341">
        <f>AC21*'Commandes - Calculs Auto'!$F10</f>
        <v>0</v>
      </c>
      <c r="AD98" s="341">
        <f>AD21*'Commandes - Calculs Auto'!$F10</f>
        <v>0</v>
      </c>
      <c r="AE98" s="341">
        <f>AE21*'Commandes - Calculs Auto'!$F10</f>
        <v>0</v>
      </c>
      <c r="AF98" s="341">
        <f>AF21*'Commandes - Calculs Auto'!$F10</f>
        <v>0</v>
      </c>
      <c r="AG98" s="341">
        <f>AG21*'Commandes - Calculs Auto'!$F10</f>
        <v>0</v>
      </c>
      <c r="AH98" s="341">
        <f>AH21*'Commandes - Calculs Auto'!$F10</f>
        <v>0</v>
      </c>
      <c r="AI98" s="341">
        <f>AI21*'Commandes - Calculs Auto'!$F10</f>
        <v>0</v>
      </c>
      <c r="AJ98" s="341">
        <f>AJ21*'Commandes - Calculs Auto'!$F10</f>
        <v>0</v>
      </c>
      <c r="AK98" s="341">
        <f>AK21*'Commandes - Calculs Auto'!$F10</f>
        <v>0</v>
      </c>
      <c r="AL98" s="341">
        <f>AL21*'Commandes - Calculs Auto'!$F10</f>
        <v>0</v>
      </c>
      <c r="AM98" s="341">
        <f>AM21*'Commandes - Calculs Auto'!$H10</f>
        <v>0</v>
      </c>
      <c r="AN98" s="341">
        <f>AN21*'Commandes - Calculs Auto'!$H10</f>
        <v>0</v>
      </c>
      <c r="AO98" s="341">
        <f>AO21*'Commandes - Calculs Auto'!$H10</f>
        <v>0</v>
      </c>
      <c r="AP98" s="341">
        <f>AP21*'Commandes - Calculs Auto'!$H10</f>
        <v>0</v>
      </c>
      <c r="AQ98" s="341">
        <f>AQ21*'Commandes - Calculs Auto'!$H10</f>
        <v>0</v>
      </c>
      <c r="AR98" s="341">
        <f>AR21*'Commandes - Calculs Auto'!$H10</f>
        <v>0</v>
      </c>
      <c r="AS98" s="341">
        <f>AS21*'Commandes - Calculs Auto'!$H10</f>
        <v>0</v>
      </c>
      <c r="AT98" s="341">
        <f>AT21*'Commandes - Calculs Auto'!$H10</f>
        <v>0</v>
      </c>
      <c r="AU98" s="341">
        <f>AU21*'Commandes - Calculs Auto'!$H10</f>
        <v>0</v>
      </c>
      <c r="AV98" s="341">
        <f>AV21*'Commandes - Calculs Auto'!$H10</f>
        <v>0</v>
      </c>
      <c r="AW98" s="341">
        <f>AW21*'Commandes - Calculs Auto'!$H10</f>
        <v>0</v>
      </c>
      <c r="AX98" s="341">
        <f>AX21*'Commandes - Calculs Auto'!$H10</f>
        <v>0</v>
      </c>
      <c r="AY98" s="341">
        <f>AY21*'Commandes - Calculs Auto'!$J10</f>
        <v>0</v>
      </c>
      <c r="AZ98" s="341">
        <f>AZ21*'Commandes - Calculs Auto'!$J10</f>
        <v>0</v>
      </c>
      <c r="BA98" s="341">
        <f>BA21*'Commandes - Calculs Auto'!$J10</f>
        <v>0</v>
      </c>
      <c r="BB98" s="341">
        <f>BB21*'Commandes - Calculs Auto'!$J10</f>
        <v>0</v>
      </c>
      <c r="BC98" s="341">
        <f>BC21*'Commandes - Calculs Auto'!$J10</f>
        <v>0</v>
      </c>
      <c r="BD98" s="341">
        <f>BD21*'Commandes - Calculs Auto'!$J10</f>
        <v>0</v>
      </c>
      <c r="BE98" s="341">
        <f>BE21*'Commandes - Calculs Auto'!$J10</f>
        <v>0</v>
      </c>
      <c r="BF98" s="341">
        <f>BF21*'Commandes - Calculs Auto'!$J10</f>
        <v>0</v>
      </c>
      <c r="BG98" s="341">
        <f>BG21*'Commandes - Calculs Auto'!$J10</f>
        <v>0</v>
      </c>
      <c r="BH98" s="341">
        <f>BH21*'Commandes - Calculs Auto'!$J10</f>
        <v>0</v>
      </c>
      <c r="BI98" s="341">
        <f>BI21*'Commandes - Calculs Auto'!$J10</f>
        <v>0</v>
      </c>
      <c r="BJ98" s="341">
        <f>BJ21*'Commandes - Calculs Auto'!$J10</f>
        <v>0</v>
      </c>
    </row>
    <row r="99" spans="2:62">
      <c r="B99" s="310">
        <f>CONFIG!$C$18</f>
        <v>0</v>
      </c>
      <c r="C99" s="341">
        <f>C22*CONFIG!$E18</f>
        <v>0</v>
      </c>
      <c r="D99" s="341">
        <f>D22*CONFIG!$E18</f>
        <v>0</v>
      </c>
      <c r="E99" s="341">
        <f>E22*CONFIG!$E18</f>
        <v>0</v>
      </c>
      <c r="F99" s="341">
        <f>F22*CONFIG!$E18</f>
        <v>0</v>
      </c>
      <c r="G99" s="341">
        <f>G22*CONFIG!$E18</f>
        <v>0</v>
      </c>
      <c r="H99" s="341">
        <f>H22*CONFIG!$E18</f>
        <v>0</v>
      </c>
      <c r="I99" s="341">
        <f>I22*CONFIG!$E18</f>
        <v>0</v>
      </c>
      <c r="J99" s="341">
        <f>J22*CONFIG!$E18</f>
        <v>0</v>
      </c>
      <c r="K99" s="341">
        <f>K22*CONFIG!$E18</f>
        <v>0</v>
      </c>
      <c r="L99" s="341">
        <f>L22*CONFIG!$E18</f>
        <v>0</v>
      </c>
      <c r="M99" s="341">
        <f>M22*CONFIG!$E18</f>
        <v>0</v>
      </c>
      <c r="N99" s="341">
        <f>N22*CONFIG!$E18</f>
        <v>0</v>
      </c>
      <c r="O99" s="341">
        <f>O22*'Commandes - Calculs Auto'!$D11</f>
        <v>0</v>
      </c>
      <c r="P99" s="341">
        <f>P22*'Commandes - Calculs Auto'!$D11</f>
        <v>0</v>
      </c>
      <c r="Q99" s="341">
        <f>Q22*'Commandes - Calculs Auto'!$D11</f>
        <v>0</v>
      </c>
      <c r="R99" s="341">
        <f>R22*'Commandes - Calculs Auto'!$D11</f>
        <v>0</v>
      </c>
      <c r="S99" s="341">
        <f>S22*'Commandes - Calculs Auto'!$D11</f>
        <v>0</v>
      </c>
      <c r="T99" s="341">
        <f>T22*'Commandes - Calculs Auto'!$D11</f>
        <v>0</v>
      </c>
      <c r="U99" s="341">
        <f>U22*'Commandes - Calculs Auto'!$D11</f>
        <v>0</v>
      </c>
      <c r="V99" s="341">
        <f>V22*'Commandes - Calculs Auto'!$D11</f>
        <v>0</v>
      </c>
      <c r="W99" s="341">
        <f>W22*'Commandes - Calculs Auto'!$D11</f>
        <v>0</v>
      </c>
      <c r="X99" s="341">
        <f>X22*'Commandes - Calculs Auto'!$D11</f>
        <v>0</v>
      </c>
      <c r="Y99" s="341">
        <f>Y22*'Commandes - Calculs Auto'!$D11</f>
        <v>0</v>
      </c>
      <c r="Z99" s="341">
        <f>Z22*'Commandes - Calculs Auto'!$D11</f>
        <v>0</v>
      </c>
      <c r="AA99" s="341">
        <f>AA22*'Commandes - Calculs Auto'!$F11</f>
        <v>0</v>
      </c>
      <c r="AB99" s="341">
        <f>AB22*'Commandes - Calculs Auto'!$F11</f>
        <v>0</v>
      </c>
      <c r="AC99" s="341">
        <f>AC22*'Commandes - Calculs Auto'!$F11</f>
        <v>0</v>
      </c>
      <c r="AD99" s="341">
        <f>AD22*'Commandes - Calculs Auto'!$F11</f>
        <v>0</v>
      </c>
      <c r="AE99" s="341">
        <f>AE22*'Commandes - Calculs Auto'!$F11</f>
        <v>0</v>
      </c>
      <c r="AF99" s="341">
        <f>AF22*'Commandes - Calculs Auto'!$F11</f>
        <v>0</v>
      </c>
      <c r="AG99" s="341">
        <f>AG22*'Commandes - Calculs Auto'!$F11</f>
        <v>0</v>
      </c>
      <c r="AH99" s="341">
        <f>AH22*'Commandes - Calculs Auto'!$F11</f>
        <v>0</v>
      </c>
      <c r="AI99" s="341">
        <f>AI22*'Commandes - Calculs Auto'!$F11</f>
        <v>0</v>
      </c>
      <c r="AJ99" s="341">
        <f>AJ22*'Commandes - Calculs Auto'!$F11</f>
        <v>0</v>
      </c>
      <c r="AK99" s="341">
        <f>AK22*'Commandes - Calculs Auto'!$F11</f>
        <v>0</v>
      </c>
      <c r="AL99" s="341">
        <f>AL22*'Commandes - Calculs Auto'!$F11</f>
        <v>0</v>
      </c>
      <c r="AM99" s="341">
        <f>AM22*'Commandes - Calculs Auto'!$H11</f>
        <v>0</v>
      </c>
      <c r="AN99" s="341">
        <f>AN22*'Commandes - Calculs Auto'!$H11</f>
        <v>0</v>
      </c>
      <c r="AO99" s="341">
        <f>AO22*'Commandes - Calculs Auto'!$H11</f>
        <v>0</v>
      </c>
      <c r="AP99" s="341">
        <f>AP22*'Commandes - Calculs Auto'!$H11</f>
        <v>0</v>
      </c>
      <c r="AQ99" s="341">
        <f>AQ22*'Commandes - Calculs Auto'!$H11</f>
        <v>0</v>
      </c>
      <c r="AR99" s="341">
        <f>AR22*'Commandes - Calculs Auto'!$H11</f>
        <v>0</v>
      </c>
      <c r="AS99" s="341">
        <f>AS22*'Commandes - Calculs Auto'!$H11</f>
        <v>0</v>
      </c>
      <c r="AT99" s="341">
        <f>AT22*'Commandes - Calculs Auto'!$H11</f>
        <v>0</v>
      </c>
      <c r="AU99" s="341">
        <f>AU22*'Commandes - Calculs Auto'!$H11</f>
        <v>0</v>
      </c>
      <c r="AV99" s="341">
        <f>AV22*'Commandes - Calculs Auto'!$H11</f>
        <v>0</v>
      </c>
      <c r="AW99" s="341">
        <f>AW22*'Commandes - Calculs Auto'!$H11</f>
        <v>0</v>
      </c>
      <c r="AX99" s="341">
        <f>AX22*'Commandes - Calculs Auto'!$H11</f>
        <v>0</v>
      </c>
      <c r="AY99" s="341">
        <f>AY22*'Commandes - Calculs Auto'!$J11</f>
        <v>0</v>
      </c>
      <c r="AZ99" s="341">
        <f>AZ22*'Commandes - Calculs Auto'!$J11</f>
        <v>0</v>
      </c>
      <c r="BA99" s="341">
        <f>BA22*'Commandes - Calculs Auto'!$J11</f>
        <v>0</v>
      </c>
      <c r="BB99" s="341">
        <f>BB22*'Commandes - Calculs Auto'!$J11</f>
        <v>0</v>
      </c>
      <c r="BC99" s="341">
        <f>BC22*'Commandes - Calculs Auto'!$J11</f>
        <v>0</v>
      </c>
      <c r="BD99" s="341">
        <f>BD22*'Commandes - Calculs Auto'!$J11</f>
        <v>0</v>
      </c>
      <c r="BE99" s="341">
        <f>BE22*'Commandes - Calculs Auto'!$J11</f>
        <v>0</v>
      </c>
      <c r="BF99" s="341">
        <f>BF22*'Commandes - Calculs Auto'!$J11</f>
        <v>0</v>
      </c>
      <c r="BG99" s="341">
        <f>BG22*'Commandes - Calculs Auto'!$J11</f>
        <v>0</v>
      </c>
      <c r="BH99" s="341">
        <f>BH22*'Commandes - Calculs Auto'!$J11</f>
        <v>0</v>
      </c>
      <c r="BI99" s="341">
        <f>BI22*'Commandes - Calculs Auto'!$J11</f>
        <v>0</v>
      </c>
      <c r="BJ99" s="341">
        <f>BJ22*'Commandes - Calculs Auto'!$J11</f>
        <v>0</v>
      </c>
    </row>
    <row r="100" spans="2:62">
      <c r="B100" s="310">
        <f>CONFIG!$C$19</f>
        <v>0</v>
      </c>
      <c r="C100" s="341">
        <f>C23*CONFIG!$E19</f>
        <v>0</v>
      </c>
      <c r="D100" s="341">
        <f>D23*CONFIG!$E19</f>
        <v>0</v>
      </c>
      <c r="E100" s="341">
        <f>E23*CONFIG!$E19</f>
        <v>0</v>
      </c>
      <c r="F100" s="341">
        <f>F23*CONFIG!$E19</f>
        <v>0</v>
      </c>
      <c r="G100" s="341">
        <f>G23*CONFIG!$E19</f>
        <v>0</v>
      </c>
      <c r="H100" s="341">
        <f>H23*CONFIG!$E19</f>
        <v>0</v>
      </c>
      <c r="I100" s="341">
        <f>I23*CONFIG!$E19</f>
        <v>0</v>
      </c>
      <c r="J100" s="341">
        <f>J23*CONFIG!$E19</f>
        <v>0</v>
      </c>
      <c r="K100" s="341">
        <f>K23*CONFIG!$E19</f>
        <v>0</v>
      </c>
      <c r="L100" s="341">
        <f>L23*CONFIG!$E19</f>
        <v>0</v>
      </c>
      <c r="M100" s="341">
        <f>M23*CONFIG!$E19</f>
        <v>0</v>
      </c>
      <c r="N100" s="341">
        <f>N23*CONFIG!$E19</f>
        <v>0</v>
      </c>
      <c r="O100" s="341">
        <f>O23*'Commandes - Calculs Auto'!$D12</f>
        <v>0</v>
      </c>
      <c r="P100" s="341">
        <f>P23*'Commandes - Calculs Auto'!$D12</f>
        <v>0</v>
      </c>
      <c r="Q100" s="341">
        <f>Q23*'Commandes - Calculs Auto'!$D12</f>
        <v>0</v>
      </c>
      <c r="R100" s="341">
        <f>R23*'Commandes - Calculs Auto'!$D12</f>
        <v>0</v>
      </c>
      <c r="S100" s="341">
        <f>S23*'Commandes - Calculs Auto'!$D12</f>
        <v>0</v>
      </c>
      <c r="T100" s="341">
        <f>T23*'Commandes - Calculs Auto'!$D12</f>
        <v>0</v>
      </c>
      <c r="U100" s="341">
        <f>U23*'Commandes - Calculs Auto'!$D12</f>
        <v>0</v>
      </c>
      <c r="V100" s="341">
        <f>V23*'Commandes - Calculs Auto'!$D12</f>
        <v>0</v>
      </c>
      <c r="W100" s="341">
        <f>W23*'Commandes - Calculs Auto'!$D12</f>
        <v>0</v>
      </c>
      <c r="X100" s="341">
        <f>X23*'Commandes - Calculs Auto'!$D12</f>
        <v>0</v>
      </c>
      <c r="Y100" s="341">
        <f>Y23*'Commandes - Calculs Auto'!$D12</f>
        <v>0</v>
      </c>
      <c r="Z100" s="341">
        <f>Z23*'Commandes - Calculs Auto'!$D12</f>
        <v>0</v>
      </c>
      <c r="AA100" s="341">
        <f>AA23*'Commandes - Calculs Auto'!$F12</f>
        <v>0</v>
      </c>
      <c r="AB100" s="341">
        <f>AB23*'Commandes - Calculs Auto'!$F12</f>
        <v>0</v>
      </c>
      <c r="AC100" s="341">
        <f>AC23*'Commandes - Calculs Auto'!$F12</f>
        <v>0</v>
      </c>
      <c r="AD100" s="341">
        <f>AD23*'Commandes - Calculs Auto'!$F12</f>
        <v>0</v>
      </c>
      <c r="AE100" s="341">
        <f>AE23*'Commandes - Calculs Auto'!$F12</f>
        <v>0</v>
      </c>
      <c r="AF100" s="341">
        <f>AF23*'Commandes - Calculs Auto'!$F12</f>
        <v>0</v>
      </c>
      <c r="AG100" s="341">
        <f>AG23*'Commandes - Calculs Auto'!$F12</f>
        <v>0</v>
      </c>
      <c r="AH100" s="341">
        <f>AH23*'Commandes - Calculs Auto'!$F12</f>
        <v>0</v>
      </c>
      <c r="AI100" s="341">
        <f>AI23*'Commandes - Calculs Auto'!$F12</f>
        <v>0</v>
      </c>
      <c r="AJ100" s="341">
        <f>AJ23*'Commandes - Calculs Auto'!$F12</f>
        <v>0</v>
      </c>
      <c r="AK100" s="341">
        <f>AK23*'Commandes - Calculs Auto'!$F12</f>
        <v>0</v>
      </c>
      <c r="AL100" s="341">
        <f>AL23*'Commandes - Calculs Auto'!$F12</f>
        <v>0</v>
      </c>
      <c r="AM100" s="341">
        <f>AM23*'Commandes - Calculs Auto'!$H12</f>
        <v>0</v>
      </c>
      <c r="AN100" s="341">
        <f>AN23*'Commandes - Calculs Auto'!$H12</f>
        <v>0</v>
      </c>
      <c r="AO100" s="341">
        <f>AO23*'Commandes - Calculs Auto'!$H12</f>
        <v>0</v>
      </c>
      <c r="AP100" s="341">
        <f>AP23*'Commandes - Calculs Auto'!$H12</f>
        <v>0</v>
      </c>
      <c r="AQ100" s="341">
        <f>AQ23*'Commandes - Calculs Auto'!$H12</f>
        <v>0</v>
      </c>
      <c r="AR100" s="341">
        <f>AR23*'Commandes - Calculs Auto'!$H12</f>
        <v>0</v>
      </c>
      <c r="AS100" s="341">
        <f>AS23*'Commandes - Calculs Auto'!$H12</f>
        <v>0</v>
      </c>
      <c r="AT100" s="341">
        <f>AT23*'Commandes - Calculs Auto'!$H12</f>
        <v>0</v>
      </c>
      <c r="AU100" s="341">
        <f>AU23*'Commandes - Calculs Auto'!$H12</f>
        <v>0</v>
      </c>
      <c r="AV100" s="341">
        <f>AV23*'Commandes - Calculs Auto'!$H12</f>
        <v>0</v>
      </c>
      <c r="AW100" s="341">
        <f>AW23*'Commandes - Calculs Auto'!$H12</f>
        <v>0</v>
      </c>
      <c r="AX100" s="341">
        <f>AX23*'Commandes - Calculs Auto'!$H12</f>
        <v>0</v>
      </c>
      <c r="AY100" s="341">
        <f>AY23*'Commandes - Calculs Auto'!$J12</f>
        <v>0</v>
      </c>
      <c r="AZ100" s="341">
        <f>AZ23*'Commandes - Calculs Auto'!$J12</f>
        <v>0</v>
      </c>
      <c r="BA100" s="341">
        <f>BA23*'Commandes - Calculs Auto'!$J12</f>
        <v>0</v>
      </c>
      <c r="BB100" s="341">
        <f>BB23*'Commandes - Calculs Auto'!$J12</f>
        <v>0</v>
      </c>
      <c r="BC100" s="341">
        <f>BC23*'Commandes - Calculs Auto'!$J12</f>
        <v>0</v>
      </c>
      <c r="BD100" s="341">
        <f>BD23*'Commandes - Calculs Auto'!$J12</f>
        <v>0</v>
      </c>
      <c r="BE100" s="341">
        <f>BE23*'Commandes - Calculs Auto'!$J12</f>
        <v>0</v>
      </c>
      <c r="BF100" s="341">
        <f>BF23*'Commandes - Calculs Auto'!$J12</f>
        <v>0</v>
      </c>
      <c r="BG100" s="341">
        <f>BG23*'Commandes - Calculs Auto'!$J12</f>
        <v>0</v>
      </c>
      <c r="BH100" s="341">
        <f>BH23*'Commandes - Calculs Auto'!$J12</f>
        <v>0</v>
      </c>
      <c r="BI100" s="341">
        <f>BI23*'Commandes - Calculs Auto'!$J12</f>
        <v>0</v>
      </c>
      <c r="BJ100" s="341">
        <f>BJ23*'Commandes - Calculs Auto'!$J12</f>
        <v>0</v>
      </c>
    </row>
    <row r="101" spans="2:62">
      <c r="B101" s="310">
        <f>CONFIG!$C$20</f>
        <v>0</v>
      </c>
      <c r="C101" s="341">
        <f>C24*CONFIG!$E20</f>
        <v>0</v>
      </c>
      <c r="D101" s="341">
        <f>D24*CONFIG!$E20</f>
        <v>0</v>
      </c>
      <c r="E101" s="341">
        <f>E24*CONFIG!$E20</f>
        <v>0</v>
      </c>
      <c r="F101" s="341">
        <f>F24*CONFIG!$E20</f>
        <v>0</v>
      </c>
      <c r="G101" s="341">
        <f>G24*CONFIG!$E20</f>
        <v>0</v>
      </c>
      <c r="H101" s="341">
        <f>H24*CONFIG!$E20</f>
        <v>0</v>
      </c>
      <c r="I101" s="341">
        <f>I24*CONFIG!$E20</f>
        <v>0</v>
      </c>
      <c r="J101" s="341">
        <f>J24*CONFIG!$E20</f>
        <v>0</v>
      </c>
      <c r="K101" s="341">
        <f>K24*CONFIG!$E20</f>
        <v>0</v>
      </c>
      <c r="L101" s="341">
        <f>L24*CONFIG!$E20</f>
        <v>0</v>
      </c>
      <c r="M101" s="341">
        <f>M24*CONFIG!$E20</f>
        <v>0</v>
      </c>
      <c r="N101" s="341">
        <f>N24*CONFIG!$E20</f>
        <v>0</v>
      </c>
      <c r="O101" s="341">
        <f>O24*'Commandes - Calculs Auto'!$D13</f>
        <v>0</v>
      </c>
      <c r="P101" s="341">
        <f>P24*'Commandes - Calculs Auto'!$D13</f>
        <v>0</v>
      </c>
      <c r="Q101" s="341">
        <f>Q24*'Commandes - Calculs Auto'!$D13</f>
        <v>0</v>
      </c>
      <c r="R101" s="341">
        <f>R24*'Commandes - Calculs Auto'!$D13</f>
        <v>0</v>
      </c>
      <c r="S101" s="341">
        <f>S24*'Commandes - Calculs Auto'!$D13</f>
        <v>0</v>
      </c>
      <c r="T101" s="341">
        <f>T24*'Commandes - Calculs Auto'!$D13</f>
        <v>0</v>
      </c>
      <c r="U101" s="341">
        <f>U24*'Commandes - Calculs Auto'!$D13</f>
        <v>0</v>
      </c>
      <c r="V101" s="341">
        <f>V24*'Commandes - Calculs Auto'!$D13</f>
        <v>0</v>
      </c>
      <c r="W101" s="341">
        <f>W24*'Commandes - Calculs Auto'!$D13</f>
        <v>0</v>
      </c>
      <c r="X101" s="341">
        <f>X24*'Commandes - Calculs Auto'!$D13</f>
        <v>0</v>
      </c>
      <c r="Y101" s="341">
        <f>Y24*'Commandes - Calculs Auto'!$D13</f>
        <v>0</v>
      </c>
      <c r="Z101" s="341">
        <f>Z24*'Commandes - Calculs Auto'!$D13</f>
        <v>0</v>
      </c>
      <c r="AA101" s="341">
        <f>AA24*'Commandes - Calculs Auto'!$F13</f>
        <v>0</v>
      </c>
      <c r="AB101" s="341">
        <f>AB24*'Commandes - Calculs Auto'!$F13</f>
        <v>0</v>
      </c>
      <c r="AC101" s="341">
        <f>AC24*'Commandes - Calculs Auto'!$F13</f>
        <v>0</v>
      </c>
      <c r="AD101" s="341">
        <f>AD24*'Commandes - Calculs Auto'!$F13</f>
        <v>0</v>
      </c>
      <c r="AE101" s="341">
        <f>AE24*'Commandes - Calculs Auto'!$F13</f>
        <v>0</v>
      </c>
      <c r="AF101" s="341">
        <f>AF24*'Commandes - Calculs Auto'!$F13</f>
        <v>0</v>
      </c>
      <c r="AG101" s="341">
        <f>AG24*'Commandes - Calculs Auto'!$F13</f>
        <v>0</v>
      </c>
      <c r="AH101" s="341">
        <f>AH24*'Commandes - Calculs Auto'!$F13</f>
        <v>0</v>
      </c>
      <c r="AI101" s="341">
        <f>AI24*'Commandes - Calculs Auto'!$F13</f>
        <v>0</v>
      </c>
      <c r="AJ101" s="341">
        <f>AJ24*'Commandes - Calculs Auto'!$F13</f>
        <v>0</v>
      </c>
      <c r="AK101" s="341">
        <f>AK24*'Commandes - Calculs Auto'!$F13</f>
        <v>0</v>
      </c>
      <c r="AL101" s="341">
        <f>AL24*'Commandes - Calculs Auto'!$F13</f>
        <v>0</v>
      </c>
      <c r="AM101" s="341">
        <f>AM24*'Commandes - Calculs Auto'!$H13</f>
        <v>0</v>
      </c>
      <c r="AN101" s="341">
        <f>AN24*'Commandes - Calculs Auto'!$H13</f>
        <v>0</v>
      </c>
      <c r="AO101" s="341">
        <f>AO24*'Commandes - Calculs Auto'!$H13</f>
        <v>0</v>
      </c>
      <c r="AP101" s="341">
        <f>AP24*'Commandes - Calculs Auto'!$H13</f>
        <v>0</v>
      </c>
      <c r="AQ101" s="341">
        <f>AQ24*'Commandes - Calculs Auto'!$H13</f>
        <v>0</v>
      </c>
      <c r="AR101" s="341">
        <f>AR24*'Commandes - Calculs Auto'!$H13</f>
        <v>0</v>
      </c>
      <c r="AS101" s="341">
        <f>AS24*'Commandes - Calculs Auto'!$H13</f>
        <v>0</v>
      </c>
      <c r="AT101" s="341">
        <f>AT24*'Commandes - Calculs Auto'!$H13</f>
        <v>0</v>
      </c>
      <c r="AU101" s="341">
        <f>AU24*'Commandes - Calculs Auto'!$H13</f>
        <v>0</v>
      </c>
      <c r="AV101" s="341">
        <f>AV24*'Commandes - Calculs Auto'!$H13</f>
        <v>0</v>
      </c>
      <c r="AW101" s="341">
        <f>AW24*'Commandes - Calculs Auto'!$H13</f>
        <v>0</v>
      </c>
      <c r="AX101" s="341">
        <f>AX24*'Commandes - Calculs Auto'!$H13</f>
        <v>0</v>
      </c>
      <c r="AY101" s="341">
        <f>AY24*'Commandes - Calculs Auto'!$J13</f>
        <v>0</v>
      </c>
      <c r="AZ101" s="341">
        <f>AZ24*'Commandes - Calculs Auto'!$J13</f>
        <v>0</v>
      </c>
      <c r="BA101" s="341">
        <f>BA24*'Commandes - Calculs Auto'!$J13</f>
        <v>0</v>
      </c>
      <c r="BB101" s="341">
        <f>BB24*'Commandes - Calculs Auto'!$J13</f>
        <v>0</v>
      </c>
      <c r="BC101" s="341">
        <f>BC24*'Commandes - Calculs Auto'!$J13</f>
        <v>0</v>
      </c>
      <c r="BD101" s="341">
        <f>BD24*'Commandes - Calculs Auto'!$J13</f>
        <v>0</v>
      </c>
      <c r="BE101" s="341">
        <f>BE24*'Commandes - Calculs Auto'!$J13</f>
        <v>0</v>
      </c>
      <c r="BF101" s="341">
        <f>BF24*'Commandes - Calculs Auto'!$J13</f>
        <v>0</v>
      </c>
      <c r="BG101" s="341">
        <f>BG24*'Commandes - Calculs Auto'!$J13</f>
        <v>0</v>
      </c>
      <c r="BH101" s="341">
        <f>BH24*'Commandes - Calculs Auto'!$J13</f>
        <v>0</v>
      </c>
      <c r="BI101" s="341">
        <f>BI24*'Commandes - Calculs Auto'!$J13</f>
        <v>0</v>
      </c>
      <c r="BJ101" s="341">
        <f>BJ24*'Commandes - Calculs Auto'!$J13</f>
        <v>0</v>
      </c>
    </row>
    <row r="102" spans="2:62">
      <c r="B102" s="310">
        <f>CONFIG!$C$21</f>
        <v>0</v>
      </c>
      <c r="C102" s="341">
        <f>C25*CONFIG!$E21</f>
        <v>0</v>
      </c>
      <c r="D102" s="341">
        <f>D25*CONFIG!$E21</f>
        <v>0</v>
      </c>
      <c r="E102" s="341">
        <f>E25*CONFIG!$E21</f>
        <v>0</v>
      </c>
      <c r="F102" s="341">
        <f>F25*CONFIG!$E21</f>
        <v>0</v>
      </c>
      <c r="G102" s="341">
        <f>G25*CONFIG!$E21</f>
        <v>0</v>
      </c>
      <c r="H102" s="341">
        <f>H25*CONFIG!$E21</f>
        <v>0</v>
      </c>
      <c r="I102" s="341">
        <f>I25*CONFIG!$E21</f>
        <v>0</v>
      </c>
      <c r="J102" s="341">
        <f>J25*CONFIG!$E21</f>
        <v>0</v>
      </c>
      <c r="K102" s="341">
        <f>K25*CONFIG!$E21</f>
        <v>0</v>
      </c>
      <c r="L102" s="341">
        <f>L25*CONFIG!$E21</f>
        <v>0</v>
      </c>
      <c r="M102" s="341">
        <f>M25*CONFIG!$E21</f>
        <v>0</v>
      </c>
      <c r="N102" s="341">
        <f>N25*CONFIG!$E21</f>
        <v>0</v>
      </c>
      <c r="O102" s="341">
        <f>O25*'Commandes - Calculs Auto'!$D14</f>
        <v>0</v>
      </c>
      <c r="P102" s="341">
        <f>P25*'Commandes - Calculs Auto'!$D14</f>
        <v>0</v>
      </c>
      <c r="Q102" s="341">
        <f>Q25*'Commandes - Calculs Auto'!$D14</f>
        <v>0</v>
      </c>
      <c r="R102" s="341">
        <f>R25*'Commandes - Calculs Auto'!$D14</f>
        <v>0</v>
      </c>
      <c r="S102" s="341">
        <f>S25*'Commandes - Calculs Auto'!$D14</f>
        <v>0</v>
      </c>
      <c r="T102" s="341">
        <f>T25*'Commandes - Calculs Auto'!$D14</f>
        <v>0</v>
      </c>
      <c r="U102" s="341">
        <f>U25*'Commandes - Calculs Auto'!$D14</f>
        <v>0</v>
      </c>
      <c r="V102" s="341">
        <f>V25*'Commandes - Calculs Auto'!$D14</f>
        <v>0</v>
      </c>
      <c r="W102" s="341">
        <f>W25*'Commandes - Calculs Auto'!$D14</f>
        <v>0</v>
      </c>
      <c r="X102" s="341">
        <f>X25*'Commandes - Calculs Auto'!$D14</f>
        <v>0</v>
      </c>
      <c r="Y102" s="341">
        <f>Y25*'Commandes - Calculs Auto'!$D14</f>
        <v>0</v>
      </c>
      <c r="Z102" s="341">
        <f>Z25*'Commandes - Calculs Auto'!$D14</f>
        <v>0</v>
      </c>
      <c r="AA102" s="341">
        <f>AA25*'Commandes - Calculs Auto'!$F14</f>
        <v>0</v>
      </c>
      <c r="AB102" s="341">
        <f>AB25*'Commandes - Calculs Auto'!$F14</f>
        <v>0</v>
      </c>
      <c r="AC102" s="341">
        <f>AC25*'Commandes - Calculs Auto'!$F14</f>
        <v>0</v>
      </c>
      <c r="AD102" s="341">
        <f>AD25*'Commandes - Calculs Auto'!$F14</f>
        <v>0</v>
      </c>
      <c r="AE102" s="341">
        <f>AE25*'Commandes - Calculs Auto'!$F14</f>
        <v>0</v>
      </c>
      <c r="AF102" s="341">
        <f>AF25*'Commandes - Calculs Auto'!$F14</f>
        <v>0</v>
      </c>
      <c r="AG102" s="341">
        <f>AG25*'Commandes - Calculs Auto'!$F14</f>
        <v>0</v>
      </c>
      <c r="AH102" s="341">
        <f>AH25*'Commandes - Calculs Auto'!$F14</f>
        <v>0</v>
      </c>
      <c r="AI102" s="341">
        <f>AI25*'Commandes - Calculs Auto'!$F14</f>
        <v>0</v>
      </c>
      <c r="AJ102" s="341">
        <f>AJ25*'Commandes - Calculs Auto'!$F14</f>
        <v>0</v>
      </c>
      <c r="AK102" s="341">
        <f>AK25*'Commandes - Calculs Auto'!$F14</f>
        <v>0</v>
      </c>
      <c r="AL102" s="341">
        <f>AL25*'Commandes - Calculs Auto'!$F14</f>
        <v>0</v>
      </c>
      <c r="AM102" s="341">
        <f>AM25*'Commandes - Calculs Auto'!$H14</f>
        <v>0</v>
      </c>
      <c r="AN102" s="341">
        <f>AN25*'Commandes - Calculs Auto'!$H14</f>
        <v>0</v>
      </c>
      <c r="AO102" s="341">
        <f>AO25*'Commandes - Calculs Auto'!$H14</f>
        <v>0</v>
      </c>
      <c r="AP102" s="341">
        <f>AP25*'Commandes - Calculs Auto'!$H14</f>
        <v>0</v>
      </c>
      <c r="AQ102" s="341">
        <f>AQ25*'Commandes - Calculs Auto'!$H14</f>
        <v>0</v>
      </c>
      <c r="AR102" s="341">
        <f>AR25*'Commandes - Calculs Auto'!$H14</f>
        <v>0</v>
      </c>
      <c r="AS102" s="341">
        <f>AS25*'Commandes - Calculs Auto'!$H14</f>
        <v>0</v>
      </c>
      <c r="AT102" s="341">
        <f>AT25*'Commandes - Calculs Auto'!$H14</f>
        <v>0</v>
      </c>
      <c r="AU102" s="341">
        <f>AU25*'Commandes - Calculs Auto'!$H14</f>
        <v>0</v>
      </c>
      <c r="AV102" s="341">
        <f>AV25*'Commandes - Calculs Auto'!$H14</f>
        <v>0</v>
      </c>
      <c r="AW102" s="341">
        <f>AW25*'Commandes - Calculs Auto'!$H14</f>
        <v>0</v>
      </c>
      <c r="AX102" s="341">
        <f>AX25*'Commandes - Calculs Auto'!$H14</f>
        <v>0</v>
      </c>
      <c r="AY102" s="341">
        <f>AY25*'Commandes - Calculs Auto'!$J14</f>
        <v>0</v>
      </c>
      <c r="AZ102" s="341">
        <f>AZ25*'Commandes - Calculs Auto'!$J14</f>
        <v>0</v>
      </c>
      <c r="BA102" s="341">
        <f>BA25*'Commandes - Calculs Auto'!$J14</f>
        <v>0</v>
      </c>
      <c r="BB102" s="341">
        <f>BB25*'Commandes - Calculs Auto'!$J14</f>
        <v>0</v>
      </c>
      <c r="BC102" s="341">
        <f>BC25*'Commandes - Calculs Auto'!$J14</f>
        <v>0</v>
      </c>
      <c r="BD102" s="341">
        <f>BD25*'Commandes - Calculs Auto'!$J14</f>
        <v>0</v>
      </c>
      <c r="BE102" s="341">
        <f>BE25*'Commandes - Calculs Auto'!$J14</f>
        <v>0</v>
      </c>
      <c r="BF102" s="341">
        <f>BF25*'Commandes - Calculs Auto'!$J14</f>
        <v>0</v>
      </c>
      <c r="BG102" s="341">
        <f>BG25*'Commandes - Calculs Auto'!$J14</f>
        <v>0</v>
      </c>
      <c r="BH102" s="341">
        <f>BH25*'Commandes - Calculs Auto'!$J14</f>
        <v>0</v>
      </c>
      <c r="BI102" s="341">
        <f>BI25*'Commandes - Calculs Auto'!$J14</f>
        <v>0</v>
      </c>
      <c r="BJ102" s="341">
        <f>BJ25*'Commandes - Calculs Auto'!$J14</f>
        <v>0</v>
      </c>
    </row>
    <row r="103" spans="2:62">
      <c r="B103" s="80"/>
    </row>
    <row r="104" spans="2:62">
      <c r="B104" s="78" t="s">
        <v>21</v>
      </c>
      <c r="C104" s="20">
        <f t="shared" ref="C104:AH104" si="50">SUM(C95:C102)</f>
        <v>0</v>
      </c>
      <c r="D104" s="20">
        <f t="shared" si="50"/>
        <v>0</v>
      </c>
      <c r="E104" s="20">
        <f t="shared" si="50"/>
        <v>0</v>
      </c>
      <c r="F104" s="20">
        <f t="shared" si="50"/>
        <v>0</v>
      </c>
      <c r="G104" s="20">
        <f t="shared" si="50"/>
        <v>0</v>
      </c>
      <c r="H104" s="20">
        <f t="shared" si="50"/>
        <v>0</v>
      </c>
      <c r="I104" s="20">
        <f t="shared" si="50"/>
        <v>0</v>
      </c>
      <c r="J104" s="20">
        <f t="shared" si="50"/>
        <v>0</v>
      </c>
      <c r="K104" s="20">
        <f t="shared" si="50"/>
        <v>0</v>
      </c>
      <c r="L104" s="20">
        <f t="shared" si="50"/>
        <v>0</v>
      </c>
      <c r="M104" s="20">
        <f t="shared" si="50"/>
        <v>0</v>
      </c>
      <c r="N104" s="20">
        <f t="shared" si="50"/>
        <v>0</v>
      </c>
      <c r="O104" s="20">
        <f t="shared" si="50"/>
        <v>0</v>
      </c>
      <c r="P104" s="20">
        <f t="shared" si="50"/>
        <v>0</v>
      </c>
      <c r="Q104" s="20">
        <f t="shared" si="50"/>
        <v>0</v>
      </c>
      <c r="R104" s="20">
        <f t="shared" si="50"/>
        <v>0</v>
      </c>
      <c r="S104" s="20">
        <f t="shared" si="50"/>
        <v>0</v>
      </c>
      <c r="T104" s="20">
        <f t="shared" si="50"/>
        <v>0</v>
      </c>
      <c r="U104" s="20">
        <f t="shared" si="50"/>
        <v>0</v>
      </c>
      <c r="V104" s="20">
        <f t="shared" si="50"/>
        <v>0</v>
      </c>
      <c r="W104" s="20">
        <f t="shared" si="50"/>
        <v>0</v>
      </c>
      <c r="X104" s="20">
        <f t="shared" si="50"/>
        <v>0</v>
      </c>
      <c r="Y104" s="20">
        <f t="shared" si="50"/>
        <v>0</v>
      </c>
      <c r="Z104" s="20">
        <f t="shared" si="50"/>
        <v>0</v>
      </c>
      <c r="AA104" s="20">
        <f t="shared" si="50"/>
        <v>0</v>
      </c>
      <c r="AB104" s="20">
        <f t="shared" si="50"/>
        <v>0</v>
      </c>
      <c r="AC104" s="20">
        <f t="shared" si="50"/>
        <v>0</v>
      </c>
      <c r="AD104" s="20">
        <f t="shared" si="50"/>
        <v>0</v>
      </c>
      <c r="AE104" s="20">
        <f t="shared" si="50"/>
        <v>0</v>
      </c>
      <c r="AF104" s="20">
        <f t="shared" si="50"/>
        <v>0</v>
      </c>
      <c r="AG104" s="20">
        <f t="shared" si="50"/>
        <v>0</v>
      </c>
      <c r="AH104" s="20">
        <f t="shared" si="50"/>
        <v>0</v>
      </c>
      <c r="AI104" s="20">
        <f t="shared" ref="AI104:BJ104" si="51">SUM(AI95:AI102)</f>
        <v>0</v>
      </c>
      <c r="AJ104" s="20">
        <f t="shared" si="51"/>
        <v>0</v>
      </c>
      <c r="AK104" s="20">
        <f t="shared" si="51"/>
        <v>0</v>
      </c>
      <c r="AL104" s="20">
        <f t="shared" si="51"/>
        <v>0</v>
      </c>
      <c r="AM104" s="20">
        <f t="shared" si="51"/>
        <v>0</v>
      </c>
      <c r="AN104" s="20">
        <f t="shared" si="51"/>
        <v>0</v>
      </c>
      <c r="AO104" s="20">
        <f t="shared" si="51"/>
        <v>0</v>
      </c>
      <c r="AP104" s="20">
        <f t="shared" si="51"/>
        <v>0</v>
      </c>
      <c r="AQ104" s="20">
        <f t="shared" si="51"/>
        <v>0</v>
      </c>
      <c r="AR104" s="20">
        <f t="shared" si="51"/>
        <v>0</v>
      </c>
      <c r="AS104" s="20">
        <f t="shared" si="51"/>
        <v>0</v>
      </c>
      <c r="AT104" s="20">
        <f t="shared" si="51"/>
        <v>0</v>
      </c>
      <c r="AU104" s="20">
        <f t="shared" si="51"/>
        <v>0</v>
      </c>
      <c r="AV104" s="20">
        <f t="shared" si="51"/>
        <v>0</v>
      </c>
      <c r="AW104" s="20">
        <f t="shared" si="51"/>
        <v>0</v>
      </c>
      <c r="AX104" s="20">
        <f t="shared" si="51"/>
        <v>0</v>
      </c>
      <c r="AY104" s="20">
        <f t="shared" si="51"/>
        <v>0</v>
      </c>
      <c r="AZ104" s="20">
        <f t="shared" si="51"/>
        <v>0</v>
      </c>
      <c r="BA104" s="20">
        <f t="shared" si="51"/>
        <v>0</v>
      </c>
      <c r="BB104" s="20">
        <f t="shared" si="51"/>
        <v>0</v>
      </c>
      <c r="BC104" s="20">
        <f t="shared" si="51"/>
        <v>0</v>
      </c>
      <c r="BD104" s="20">
        <f t="shared" si="51"/>
        <v>0</v>
      </c>
      <c r="BE104" s="20">
        <f t="shared" si="51"/>
        <v>0</v>
      </c>
      <c r="BF104" s="20">
        <f t="shared" si="51"/>
        <v>0</v>
      </c>
      <c r="BG104" s="20">
        <f t="shared" si="51"/>
        <v>0</v>
      </c>
      <c r="BH104" s="20">
        <f t="shared" si="51"/>
        <v>0</v>
      </c>
      <c r="BI104" s="20">
        <f t="shared" si="51"/>
        <v>0</v>
      </c>
      <c r="BJ104" s="20">
        <f t="shared" si="51"/>
        <v>0</v>
      </c>
    </row>
    <row r="105" spans="2:62">
      <c r="B105" s="77" t="s">
        <v>49</v>
      </c>
      <c r="C105" s="20">
        <f>C104</f>
        <v>0</v>
      </c>
      <c r="D105" s="20">
        <f t="shared" ref="D105:N105" si="52">C105+D104</f>
        <v>0</v>
      </c>
      <c r="E105" s="20">
        <f t="shared" si="52"/>
        <v>0</v>
      </c>
      <c r="F105" s="20">
        <f t="shared" si="52"/>
        <v>0</v>
      </c>
      <c r="G105" s="20">
        <f t="shared" si="52"/>
        <v>0</v>
      </c>
      <c r="H105" s="20">
        <f t="shared" si="52"/>
        <v>0</v>
      </c>
      <c r="I105" s="20">
        <f t="shared" si="52"/>
        <v>0</v>
      </c>
      <c r="J105" s="20">
        <f t="shared" si="52"/>
        <v>0</v>
      </c>
      <c r="K105" s="20">
        <f t="shared" si="52"/>
        <v>0</v>
      </c>
      <c r="L105" s="20">
        <f t="shared" si="52"/>
        <v>0</v>
      </c>
      <c r="M105" s="20">
        <f t="shared" si="52"/>
        <v>0</v>
      </c>
      <c r="N105" s="21">
        <f t="shared" si="52"/>
        <v>0</v>
      </c>
      <c r="O105" s="20">
        <f>O104</f>
        <v>0</v>
      </c>
      <c r="P105" s="20">
        <f t="shared" ref="P105:Z105" si="53">O105+P104</f>
        <v>0</v>
      </c>
      <c r="Q105" s="20">
        <f t="shared" si="53"/>
        <v>0</v>
      </c>
      <c r="R105" s="20">
        <f t="shared" si="53"/>
        <v>0</v>
      </c>
      <c r="S105" s="20">
        <f t="shared" si="53"/>
        <v>0</v>
      </c>
      <c r="T105" s="20">
        <f t="shared" si="53"/>
        <v>0</v>
      </c>
      <c r="U105" s="20">
        <f t="shared" si="53"/>
        <v>0</v>
      </c>
      <c r="V105" s="20">
        <f t="shared" si="53"/>
        <v>0</v>
      </c>
      <c r="W105" s="20">
        <f t="shared" si="53"/>
        <v>0</v>
      </c>
      <c r="X105" s="20">
        <f t="shared" si="53"/>
        <v>0</v>
      </c>
      <c r="Y105" s="20">
        <f t="shared" si="53"/>
        <v>0</v>
      </c>
      <c r="Z105" s="21">
        <f t="shared" si="53"/>
        <v>0</v>
      </c>
      <c r="AA105" s="20">
        <f>AA104</f>
        <v>0</v>
      </c>
      <c r="AB105" s="20">
        <f t="shared" ref="AB105:AL105" si="54">AA105+AB104</f>
        <v>0</v>
      </c>
      <c r="AC105" s="20">
        <f t="shared" si="54"/>
        <v>0</v>
      </c>
      <c r="AD105" s="20">
        <f t="shared" si="54"/>
        <v>0</v>
      </c>
      <c r="AE105" s="20">
        <f t="shared" si="54"/>
        <v>0</v>
      </c>
      <c r="AF105" s="20">
        <f t="shared" si="54"/>
        <v>0</v>
      </c>
      <c r="AG105" s="20">
        <f t="shared" si="54"/>
        <v>0</v>
      </c>
      <c r="AH105" s="20">
        <f t="shared" si="54"/>
        <v>0</v>
      </c>
      <c r="AI105" s="20">
        <f t="shared" si="54"/>
        <v>0</v>
      </c>
      <c r="AJ105" s="20">
        <f t="shared" si="54"/>
        <v>0</v>
      </c>
      <c r="AK105" s="20">
        <f t="shared" si="54"/>
        <v>0</v>
      </c>
      <c r="AL105" s="21">
        <f t="shared" si="54"/>
        <v>0</v>
      </c>
      <c r="AM105" s="20">
        <f>AM104</f>
        <v>0</v>
      </c>
      <c r="AN105" s="20">
        <f t="shared" ref="AN105:AX105" si="55">AM105+AN104</f>
        <v>0</v>
      </c>
      <c r="AO105" s="20">
        <f t="shared" si="55"/>
        <v>0</v>
      </c>
      <c r="AP105" s="20">
        <f t="shared" si="55"/>
        <v>0</v>
      </c>
      <c r="AQ105" s="20">
        <f t="shared" si="55"/>
        <v>0</v>
      </c>
      <c r="AR105" s="20">
        <f t="shared" si="55"/>
        <v>0</v>
      </c>
      <c r="AS105" s="20">
        <f t="shared" si="55"/>
        <v>0</v>
      </c>
      <c r="AT105" s="20">
        <f t="shared" si="55"/>
        <v>0</v>
      </c>
      <c r="AU105" s="20">
        <f t="shared" si="55"/>
        <v>0</v>
      </c>
      <c r="AV105" s="20">
        <f t="shared" si="55"/>
        <v>0</v>
      </c>
      <c r="AW105" s="20">
        <f t="shared" si="55"/>
        <v>0</v>
      </c>
      <c r="AX105" s="21">
        <f t="shared" si="55"/>
        <v>0</v>
      </c>
      <c r="AY105" s="20">
        <f>AY104</f>
        <v>0</v>
      </c>
      <c r="AZ105" s="20">
        <f t="shared" ref="AZ105:BJ105" si="56">AY105+AZ104</f>
        <v>0</v>
      </c>
      <c r="BA105" s="20">
        <f t="shared" si="56"/>
        <v>0</v>
      </c>
      <c r="BB105" s="20">
        <f t="shared" si="56"/>
        <v>0</v>
      </c>
      <c r="BC105" s="20">
        <f t="shared" si="56"/>
        <v>0</v>
      </c>
      <c r="BD105" s="20">
        <f t="shared" si="56"/>
        <v>0</v>
      </c>
      <c r="BE105" s="20">
        <f t="shared" si="56"/>
        <v>0</v>
      </c>
      <c r="BF105" s="20">
        <f t="shared" si="56"/>
        <v>0</v>
      </c>
      <c r="BG105" s="20">
        <f t="shared" si="56"/>
        <v>0</v>
      </c>
      <c r="BH105" s="20">
        <f t="shared" si="56"/>
        <v>0</v>
      </c>
      <c r="BI105" s="20">
        <f t="shared" si="56"/>
        <v>0</v>
      </c>
      <c r="BJ105" s="21">
        <f t="shared" si="56"/>
        <v>0</v>
      </c>
    </row>
    <row r="107" spans="2:62">
      <c r="B107" s="104" t="s">
        <v>193</v>
      </c>
      <c r="C107" s="11"/>
    </row>
    <row r="109" spans="2:62">
      <c r="B109" s="25"/>
      <c r="C109" s="473" t="s">
        <v>18</v>
      </c>
      <c r="D109" s="473"/>
      <c r="E109" s="473"/>
      <c r="F109" s="473"/>
      <c r="G109" s="473"/>
      <c r="H109" s="473"/>
      <c r="I109" s="473"/>
      <c r="J109" s="473"/>
      <c r="K109" s="473"/>
      <c r="L109" s="473"/>
      <c r="M109" s="473"/>
      <c r="N109" s="473"/>
      <c r="O109" s="473" t="s">
        <v>19</v>
      </c>
      <c r="P109" s="473"/>
      <c r="Q109" s="473"/>
      <c r="R109" s="473"/>
      <c r="S109" s="473"/>
      <c r="T109" s="473"/>
      <c r="U109" s="473"/>
      <c r="V109" s="473"/>
      <c r="W109" s="473"/>
      <c r="X109" s="473"/>
      <c r="Y109" s="473"/>
      <c r="Z109" s="473"/>
      <c r="AA109" s="473" t="s">
        <v>20</v>
      </c>
      <c r="AB109" s="473"/>
      <c r="AC109" s="473"/>
      <c r="AD109" s="473"/>
      <c r="AE109" s="473"/>
      <c r="AF109" s="473"/>
      <c r="AG109" s="473"/>
      <c r="AH109" s="473"/>
      <c r="AI109" s="473"/>
      <c r="AJ109" s="473"/>
      <c r="AK109" s="473"/>
      <c r="AL109" s="473"/>
      <c r="AM109" s="29"/>
      <c r="AN109" s="476" t="s">
        <v>32</v>
      </c>
      <c r="AO109" s="476"/>
      <c r="AP109" s="476"/>
      <c r="AQ109" s="476"/>
      <c r="AR109" s="476"/>
      <c r="AS109" s="476"/>
      <c r="AT109" s="476"/>
      <c r="AU109" s="476"/>
      <c r="AV109" s="476"/>
      <c r="AW109" s="476"/>
      <c r="AX109" s="477"/>
      <c r="AY109" s="473" t="s">
        <v>33</v>
      </c>
      <c r="AZ109" s="473"/>
      <c r="BA109" s="473"/>
      <c r="BB109" s="473"/>
      <c r="BC109" s="473"/>
      <c r="BD109" s="473"/>
      <c r="BE109" s="473"/>
      <c r="BF109" s="473"/>
      <c r="BG109" s="473"/>
      <c r="BH109" s="473"/>
      <c r="BI109" s="473"/>
      <c r="BJ109" s="473"/>
    </row>
    <row r="110" spans="2:62">
      <c r="B110" s="78" t="s">
        <v>55</v>
      </c>
      <c r="C110" s="18">
        <f>CONFIG!$D$7</f>
        <v>41640</v>
      </c>
      <c r="D110" s="18">
        <f>DATE(YEAR(C110),MONTH(C110)+1,DAY(C110))</f>
        <v>41671</v>
      </c>
      <c r="E110" s="18">
        <f t="shared" ref="E110:BJ110" si="57">DATE(YEAR(D110),MONTH(D110)+1,DAY(D110))</f>
        <v>41699</v>
      </c>
      <c r="F110" s="18">
        <f t="shared" si="57"/>
        <v>41730</v>
      </c>
      <c r="G110" s="18">
        <f t="shared" si="57"/>
        <v>41760</v>
      </c>
      <c r="H110" s="18">
        <f t="shared" si="57"/>
        <v>41791</v>
      </c>
      <c r="I110" s="18">
        <f t="shared" si="57"/>
        <v>41821</v>
      </c>
      <c r="J110" s="18">
        <f t="shared" si="57"/>
        <v>41852</v>
      </c>
      <c r="K110" s="18">
        <f t="shared" si="57"/>
        <v>41883</v>
      </c>
      <c r="L110" s="18">
        <f t="shared" si="57"/>
        <v>41913</v>
      </c>
      <c r="M110" s="18">
        <f t="shared" si="57"/>
        <v>41944</v>
      </c>
      <c r="N110" s="18">
        <f t="shared" si="57"/>
        <v>41974</v>
      </c>
      <c r="O110" s="18">
        <f t="shared" si="57"/>
        <v>42005</v>
      </c>
      <c r="P110" s="18">
        <f t="shared" si="57"/>
        <v>42036</v>
      </c>
      <c r="Q110" s="18">
        <f t="shared" si="57"/>
        <v>42064</v>
      </c>
      <c r="R110" s="18">
        <f t="shared" si="57"/>
        <v>42095</v>
      </c>
      <c r="S110" s="18">
        <f t="shared" si="57"/>
        <v>42125</v>
      </c>
      <c r="T110" s="18">
        <f t="shared" si="57"/>
        <v>42156</v>
      </c>
      <c r="U110" s="18">
        <f t="shared" si="57"/>
        <v>42186</v>
      </c>
      <c r="V110" s="18">
        <f t="shared" si="57"/>
        <v>42217</v>
      </c>
      <c r="W110" s="18">
        <f t="shared" si="57"/>
        <v>42248</v>
      </c>
      <c r="X110" s="18">
        <f t="shared" si="57"/>
        <v>42278</v>
      </c>
      <c r="Y110" s="18">
        <f t="shared" si="57"/>
        <v>42309</v>
      </c>
      <c r="Z110" s="18">
        <f t="shared" si="57"/>
        <v>42339</v>
      </c>
      <c r="AA110" s="18">
        <f t="shared" si="57"/>
        <v>42370</v>
      </c>
      <c r="AB110" s="18">
        <f t="shared" si="57"/>
        <v>42401</v>
      </c>
      <c r="AC110" s="18">
        <f t="shared" si="57"/>
        <v>42430</v>
      </c>
      <c r="AD110" s="18">
        <f t="shared" si="57"/>
        <v>42461</v>
      </c>
      <c r="AE110" s="18">
        <f t="shared" si="57"/>
        <v>42491</v>
      </c>
      <c r="AF110" s="18">
        <f t="shared" si="57"/>
        <v>42522</v>
      </c>
      <c r="AG110" s="18">
        <f t="shared" si="57"/>
        <v>42552</v>
      </c>
      <c r="AH110" s="18">
        <f t="shared" si="57"/>
        <v>42583</v>
      </c>
      <c r="AI110" s="18">
        <f t="shared" si="57"/>
        <v>42614</v>
      </c>
      <c r="AJ110" s="18">
        <f t="shared" si="57"/>
        <v>42644</v>
      </c>
      <c r="AK110" s="18">
        <f t="shared" si="57"/>
        <v>42675</v>
      </c>
      <c r="AL110" s="18">
        <f t="shared" si="57"/>
        <v>42705</v>
      </c>
      <c r="AM110" s="18">
        <f t="shared" si="57"/>
        <v>42736</v>
      </c>
      <c r="AN110" s="18">
        <f t="shared" si="57"/>
        <v>42767</v>
      </c>
      <c r="AO110" s="18">
        <f t="shared" si="57"/>
        <v>42795</v>
      </c>
      <c r="AP110" s="18">
        <f t="shared" si="57"/>
        <v>42826</v>
      </c>
      <c r="AQ110" s="18">
        <f t="shared" si="57"/>
        <v>42856</v>
      </c>
      <c r="AR110" s="18">
        <f t="shared" si="57"/>
        <v>42887</v>
      </c>
      <c r="AS110" s="18">
        <f t="shared" si="57"/>
        <v>42917</v>
      </c>
      <c r="AT110" s="18">
        <f t="shared" si="57"/>
        <v>42948</v>
      </c>
      <c r="AU110" s="18">
        <f t="shared" si="57"/>
        <v>42979</v>
      </c>
      <c r="AV110" s="18">
        <f t="shared" si="57"/>
        <v>43009</v>
      </c>
      <c r="AW110" s="18">
        <f t="shared" si="57"/>
        <v>43040</v>
      </c>
      <c r="AX110" s="18">
        <f t="shared" si="57"/>
        <v>43070</v>
      </c>
      <c r="AY110" s="18">
        <f t="shared" si="57"/>
        <v>43101</v>
      </c>
      <c r="AZ110" s="18">
        <f t="shared" si="57"/>
        <v>43132</v>
      </c>
      <c r="BA110" s="18">
        <f t="shared" si="57"/>
        <v>43160</v>
      </c>
      <c r="BB110" s="18">
        <f t="shared" si="57"/>
        <v>43191</v>
      </c>
      <c r="BC110" s="18">
        <f t="shared" si="57"/>
        <v>43221</v>
      </c>
      <c r="BD110" s="18">
        <f t="shared" si="57"/>
        <v>43252</v>
      </c>
      <c r="BE110" s="18">
        <f t="shared" si="57"/>
        <v>43282</v>
      </c>
      <c r="BF110" s="18">
        <f t="shared" si="57"/>
        <v>43313</v>
      </c>
      <c r="BG110" s="18">
        <f t="shared" si="57"/>
        <v>43344</v>
      </c>
      <c r="BH110" s="18">
        <f t="shared" si="57"/>
        <v>43374</v>
      </c>
      <c r="BI110" s="18">
        <f t="shared" si="57"/>
        <v>43405</v>
      </c>
      <c r="BJ110" s="18">
        <f t="shared" si="57"/>
        <v>43435</v>
      </c>
    </row>
    <row r="111" spans="2:62">
      <c r="B111" s="310" t="str">
        <f>CONFIG!$C$14</f>
        <v>Activité / Projet 1</v>
      </c>
      <c r="C111" s="341">
        <f t="shared" ref="C111:AH111" si="58">C79+C95</f>
        <v>0</v>
      </c>
      <c r="D111" s="341">
        <f t="shared" si="58"/>
        <v>0</v>
      </c>
      <c r="E111" s="341">
        <f t="shared" si="58"/>
        <v>0</v>
      </c>
      <c r="F111" s="341">
        <f t="shared" si="58"/>
        <v>0</v>
      </c>
      <c r="G111" s="341">
        <f t="shared" si="58"/>
        <v>0</v>
      </c>
      <c r="H111" s="341">
        <f t="shared" si="58"/>
        <v>0</v>
      </c>
      <c r="I111" s="341">
        <f t="shared" si="58"/>
        <v>0</v>
      </c>
      <c r="J111" s="341">
        <f t="shared" si="58"/>
        <v>0</v>
      </c>
      <c r="K111" s="341">
        <f t="shared" si="58"/>
        <v>0</v>
      </c>
      <c r="L111" s="341">
        <f t="shared" si="58"/>
        <v>0</v>
      </c>
      <c r="M111" s="341">
        <f t="shared" si="58"/>
        <v>0</v>
      </c>
      <c r="N111" s="341">
        <f t="shared" si="58"/>
        <v>0</v>
      </c>
      <c r="O111" s="341">
        <f t="shared" si="58"/>
        <v>0</v>
      </c>
      <c r="P111" s="341">
        <f t="shared" si="58"/>
        <v>0</v>
      </c>
      <c r="Q111" s="341">
        <f t="shared" si="58"/>
        <v>0</v>
      </c>
      <c r="R111" s="341">
        <f t="shared" si="58"/>
        <v>0</v>
      </c>
      <c r="S111" s="341">
        <f t="shared" si="58"/>
        <v>0</v>
      </c>
      <c r="T111" s="341">
        <f t="shared" si="58"/>
        <v>0</v>
      </c>
      <c r="U111" s="341">
        <f t="shared" si="58"/>
        <v>0</v>
      </c>
      <c r="V111" s="341">
        <f t="shared" si="58"/>
        <v>0</v>
      </c>
      <c r="W111" s="341">
        <f t="shared" si="58"/>
        <v>0</v>
      </c>
      <c r="X111" s="341">
        <f t="shared" si="58"/>
        <v>0</v>
      </c>
      <c r="Y111" s="341">
        <f t="shared" si="58"/>
        <v>0</v>
      </c>
      <c r="Z111" s="341">
        <f t="shared" si="58"/>
        <v>0</v>
      </c>
      <c r="AA111" s="341">
        <f t="shared" si="58"/>
        <v>0</v>
      </c>
      <c r="AB111" s="341">
        <f t="shared" si="58"/>
        <v>0</v>
      </c>
      <c r="AC111" s="341">
        <f t="shared" si="58"/>
        <v>0</v>
      </c>
      <c r="AD111" s="341">
        <f t="shared" si="58"/>
        <v>0</v>
      </c>
      <c r="AE111" s="341">
        <f t="shared" si="58"/>
        <v>0</v>
      </c>
      <c r="AF111" s="341">
        <f t="shared" si="58"/>
        <v>0</v>
      </c>
      <c r="AG111" s="341">
        <f t="shared" si="58"/>
        <v>0</v>
      </c>
      <c r="AH111" s="341">
        <f t="shared" si="58"/>
        <v>0</v>
      </c>
      <c r="AI111" s="341">
        <f t="shared" ref="AI111:BJ111" si="59">AI79+AI95</f>
        <v>0</v>
      </c>
      <c r="AJ111" s="341">
        <f t="shared" si="59"/>
        <v>0</v>
      </c>
      <c r="AK111" s="341">
        <f t="shared" si="59"/>
        <v>0</v>
      </c>
      <c r="AL111" s="341">
        <f t="shared" si="59"/>
        <v>0</v>
      </c>
      <c r="AM111" s="341">
        <f t="shared" si="59"/>
        <v>0</v>
      </c>
      <c r="AN111" s="341">
        <f t="shared" si="59"/>
        <v>0</v>
      </c>
      <c r="AO111" s="341">
        <f t="shared" si="59"/>
        <v>0</v>
      </c>
      <c r="AP111" s="341">
        <f t="shared" si="59"/>
        <v>0</v>
      </c>
      <c r="AQ111" s="341">
        <f t="shared" si="59"/>
        <v>0</v>
      </c>
      <c r="AR111" s="341">
        <f t="shared" si="59"/>
        <v>0</v>
      </c>
      <c r="AS111" s="341">
        <f t="shared" si="59"/>
        <v>0</v>
      </c>
      <c r="AT111" s="341">
        <f t="shared" si="59"/>
        <v>0</v>
      </c>
      <c r="AU111" s="341">
        <f t="shared" si="59"/>
        <v>0</v>
      </c>
      <c r="AV111" s="341">
        <f t="shared" si="59"/>
        <v>0</v>
      </c>
      <c r="AW111" s="341">
        <f t="shared" si="59"/>
        <v>0</v>
      </c>
      <c r="AX111" s="341">
        <f t="shared" si="59"/>
        <v>0</v>
      </c>
      <c r="AY111" s="341">
        <f t="shared" si="59"/>
        <v>0</v>
      </c>
      <c r="AZ111" s="341">
        <f t="shared" si="59"/>
        <v>0</v>
      </c>
      <c r="BA111" s="341">
        <f t="shared" si="59"/>
        <v>0</v>
      </c>
      <c r="BB111" s="341">
        <f t="shared" si="59"/>
        <v>0</v>
      </c>
      <c r="BC111" s="341">
        <f t="shared" si="59"/>
        <v>0</v>
      </c>
      <c r="BD111" s="341">
        <f t="shared" si="59"/>
        <v>0</v>
      </c>
      <c r="BE111" s="341">
        <f t="shared" si="59"/>
        <v>0</v>
      </c>
      <c r="BF111" s="341">
        <f t="shared" si="59"/>
        <v>0</v>
      </c>
      <c r="BG111" s="341">
        <f t="shared" si="59"/>
        <v>0</v>
      </c>
      <c r="BH111" s="341">
        <f t="shared" si="59"/>
        <v>0</v>
      </c>
      <c r="BI111" s="341">
        <f t="shared" si="59"/>
        <v>0</v>
      </c>
      <c r="BJ111" s="341">
        <f t="shared" si="59"/>
        <v>0</v>
      </c>
    </row>
    <row r="112" spans="2:62">
      <c r="B112" s="310" t="str">
        <f>CONFIG!$C$15</f>
        <v>Activité / Projet 2</v>
      </c>
      <c r="C112" s="341">
        <f t="shared" ref="C112:AH112" si="60">C80+C96</f>
        <v>0</v>
      </c>
      <c r="D112" s="341">
        <f t="shared" si="60"/>
        <v>0</v>
      </c>
      <c r="E112" s="341">
        <f t="shared" si="60"/>
        <v>0</v>
      </c>
      <c r="F112" s="341">
        <f t="shared" si="60"/>
        <v>0</v>
      </c>
      <c r="G112" s="341">
        <f t="shared" si="60"/>
        <v>0</v>
      </c>
      <c r="H112" s="341">
        <f t="shared" si="60"/>
        <v>0</v>
      </c>
      <c r="I112" s="341">
        <f t="shared" si="60"/>
        <v>0</v>
      </c>
      <c r="J112" s="341">
        <f t="shared" si="60"/>
        <v>0</v>
      </c>
      <c r="K112" s="341">
        <f t="shared" si="60"/>
        <v>0</v>
      </c>
      <c r="L112" s="341">
        <f t="shared" si="60"/>
        <v>0</v>
      </c>
      <c r="M112" s="341">
        <f t="shared" si="60"/>
        <v>0</v>
      </c>
      <c r="N112" s="341">
        <f t="shared" si="60"/>
        <v>0</v>
      </c>
      <c r="O112" s="341">
        <f t="shared" si="60"/>
        <v>0</v>
      </c>
      <c r="P112" s="341">
        <f t="shared" si="60"/>
        <v>0</v>
      </c>
      <c r="Q112" s="341">
        <f t="shared" si="60"/>
        <v>0</v>
      </c>
      <c r="R112" s="341">
        <f t="shared" si="60"/>
        <v>0</v>
      </c>
      <c r="S112" s="341">
        <f t="shared" si="60"/>
        <v>0</v>
      </c>
      <c r="T112" s="341">
        <f t="shared" si="60"/>
        <v>0</v>
      </c>
      <c r="U112" s="341">
        <f t="shared" si="60"/>
        <v>0</v>
      </c>
      <c r="V112" s="341">
        <f t="shared" si="60"/>
        <v>0</v>
      </c>
      <c r="W112" s="341">
        <f t="shared" si="60"/>
        <v>0</v>
      </c>
      <c r="X112" s="341">
        <f t="shared" si="60"/>
        <v>0</v>
      </c>
      <c r="Y112" s="341">
        <f t="shared" si="60"/>
        <v>0</v>
      </c>
      <c r="Z112" s="341">
        <f t="shared" si="60"/>
        <v>0</v>
      </c>
      <c r="AA112" s="341">
        <f t="shared" si="60"/>
        <v>0</v>
      </c>
      <c r="AB112" s="341">
        <f t="shared" si="60"/>
        <v>0</v>
      </c>
      <c r="AC112" s="341">
        <f t="shared" si="60"/>
        <v>0</v>
      </c>
      <c r="AD112" s="341">
        <f t="shared" si="60"/>
        <v>0</v>
      </c>
      <c r="AE112" s="341">
        <f t="shared" si="60"/>
        <v>0</v>
      </c>
      <c r="AF112" s="341">
        <f t="shared" si="60"/>
        <v>0</v>
      </c>
      <c r="AG112" s="341">
        <f t="shared" si="60"/>
        <v>0</v>
      </c>
      <c r="AH112" s="341">
        <f t="shared" si="60"/>
        <v>0</v>
      </c>
      <c r="AI112" s="341">
        <f t="shared" ref="AI112:BJ112" si="61">AI80+AI96</f>
        <v>0</v>
      </c>
      <c r="AJ112" s="341">
        <f t="shared" si="61"/>
        <v>0</v>
      </c>
      <c r="AK112" s="341">
        <f t="shared" si="61"/>
        <v>0</v>
      </c>
      <c r="AL112" s="341">
        <f t="shared" si="61"/>
        <v>0</v>
      </c>
      <c r="AM112" s="341">
        <f t="shared" si="61"/>
        <v>0</v>
      </c>
      <c r="AN112" s="341">
        <f t="shared" si="61"/>
        <v>0</v>
      </c>
      <c r="AO112" s="341">
        <f t="shared" si="61"/>
        <v>0</v>
      </c>
      <c r="AP112" s="341">
        <f t="shared" si="61"/>
        <v>0</v>
      </c>
      <c r="AQ112" s="341">
        <f t="shared" si="61"/>
        <v>0</v>
      </c>
      <c r="AR112" s="341">
        <f t="shared" si="61"/>
        <v>0</v>
      </c>
      <c r="AS112" s="341">
        <f t="shared" si="61"/>
        <v>0</v>
      </c>
      <c r="AT112" s="341">
        <f t="shared" si="61"/>
        <v>0</v>
      </c>
      <c r="AU112" s="341">
        <f t="shared" si="61"/>
        <v>0</v>
      </c>
      <c r="AV112" s="341">
        <f t="shared" si="61"/>
        <v>0</v>
      </c>
      <c r="AW112" s="341">
        <f t="shared" si="61"/>
        <v>0</v>
      </c>
      <c r="AX112" s="341">
        <f t="shared" si="61"/>
        <v>0</v>
      </c>
      <c r="AY112" s="341">
        <f t="shared" si="61"/>
        <v>0</v>
      </c>
      <c r="AZ112" s="341">
        <f t="shared" si="61"/>
        <v>0</v>
      </c>
      <c r="BA112" s="341">
        <f t="shared" si="61"/>
        <v>0</v>
      </c>
      <c r="BB112" s="341">
        <f t="shared" si="61"/>
        <v>0</v>
      </c>
      <c r="BC112" s="341">
        <f t="shared" si="61"/>
        <v>0</v>
      </c>
      <c r="BD112" s="341">
        <f t="shared" si="61"/>
        <v>0</v>
      </c>
      <c r="BE112" s="341">
        <f t="shared" si="61"/>
        <v>0</v>
      </c>
      <c r="BF112" s="341">
        <f t="shared" si="61"/>
        <v>0</v>
      </c>
      <c r="BG112" s="341">
        <f t="shared" si="61"/>
        <v>0</v>
      </c>
      <c r="BH112" s="341">
        <f t="shared" si="61"/>
        <v>0</v>
      </c>
      <c r="BI112" s="341">
        <f t="shared" si="61"/>
        <v>0</v>
      </c>
      <c r="BJ112" s="341">
        <f t="shared" si="61"/>
        <v>0</v>
      </c>
    </row>
    <row r="113" spans="2:62">
      <c r="B113" s="310" t="str">
        <f>CONFIG!$C$16</f>
        <v>…</v>
      </c>
      <c r="C113" s="341">
        <f t="shared" ref="C113:AH113" si="62">C81+C97</f>
        <v>0</v>
      </c>
      <c r="D113" s="341">
        <f t="shared" si="62"/>
        <v>0</v>
      </c>
      <c r="E113" s="341">
        <f t="shared" si="62"/>
        <v>0</v>
      </c>
      <c r="F113" s="341">
        <f t="shared" si="62"/>
        <v>0</v>
      </c>
      <c r="G113" s="341">
        <f t="shared" si="62"/>
        <v>0</v>
      </c>
      <c r="H113" s="341">
        <f t="shared" si="62"/>
        <v>0</v>
      </c>
      <c r="I113" s="341">
        <f t="shared" si="62"/>
        <v>0</v>
      </c>
      <c r="J113" s="341">
        <f t="shared" si="62"/>
        <v>0</v>
      </c>
      <c r="K113" s="341">
        <f t="shared" si="62"/>
        <v>0</v>
      </c>
      <c r="L113" s="341">
        <f t="shared" si="62"/>
        <v>0</v>
      </c>
      <c r="M113" s="341">
        <f t="shared" si="62"/>
        <v>0</v>
      </c>
      <c r="N113" s="341">
        <f t="shared" si="62"/>
        <v>0</v>
      </c>
      <c r="O113" s="341">
        <f t="shared" si="62"/>
        <v>0</v>
      </c>
      <c r="P113" s="341">
        <f t="shared" si="62"/>
        <v>0</v>
      </c>
      <c r="Q113" s="341">
        <f t="shared" si="62"/>
        <v>0</v>
      </c>
      <c r="R113" s="341">
        <f t="shared" si="62"/>
        <v>0</v>
      </c>
      <c r="S113" s="341">
        <f t="shared" si="62"/>
        <v>0</v>
      </c>
      <c r="T113" s="341">
        <f t="shared" si="62"/>
        <v>0</v>
      </c>
      <c r="U113" s="341">
        <f t="shared" si="62"/>
        <v>0</v>
      </c>
      <c r="V113" s="341">
        <f t="shared" si="62"/>
        <v>0</v>
      </c>
      <c r="W113" s="341">
        <f t="shared" si="62"/>
        <v>0</v>
      </c>
      <c r="X113" s="341">
        <f t="shared" si="62"/>
        <v>0</v>
      </c>
      <c r="Y113" s="341">
        <f t="shared" si="62"/>
        <v>0</v>
      </c>
      <c r="Z113" s="341">
        <f t="shared" si="62"/>
        <v>0</v>
      </c>
      <c r="AA113" s="341">
        <f t="shared" si="62"/>
        <v>0</v>
      </c>
      <c r="AB113" s="341">
        <f t="shared" si="62"/>
        <v>0</v>
      </c>
      <c r="AC113" s="341">
        <f t="shared" si="62"/>
        <v>0</v>
      </c>
      <c r="AD113" s="341">
        <f t="shared" si="62"/>
        <v>0</v>
      </c>
      <c r="AE113" s="341">
        <f t="shared" si="62"/>
        <v>0</v>
      </c>
      <c r="AF113" s="341">
        <f t="shared" si="62"/>
        <v>0</v>
      </c>
      <c r="AG113" s="341">
        <f t="shared" si="62"/>
        <v>0</v>
      </c>
      <c r="AH113" s="341">
        <f t="shared" si="62"/>
        <v>0</v>
      </c>
      <c r="AI113" s="341">
        <f t="shared" ref="AI113:BJ113" si="63">AI81+AI97</f>
        <v>0</v>
      </c>
      <c r="AJ113" s="341">
        <f t="shared" si="63"/>
        <v>0</v>
      </c>
      <c r="AK113" s="341">
        <f t="shared" si="63"/>
        <v>0</v>
      </c>
      <c r="AL113" s="341">
        <f t="shared" si="63"/>
        <v>0</v>
      </c>
      <c r="AM113" s="341">
        <f t="shared" si="63"/>
        <v>0</v>
      </c>
      <c r="AN113" s="341">
        <f t="shared" si="63"/>
        <v>0</v>
      </c>
      <c r="AO113" s="341">
        <f t="shared" si="63"/>
        <v>0</v>
      </c>
      <c r="AP113" s="341">
        <f t="shared" si="63"/>
        <v>0</v>
      </c>
      <c r="AQ113" s="341">
        <f t="shared" si="63"/>
        <v>0</v>
      </c>
      <c r="AR113" s="341">
        <f t="shared" si="63"/>
        <v>0</v>
      </c>
      <c r="AS113" s="341">
        <f t="shared" si="63"/>
        <v>0</v>
      </c>
      <c r="AT113" s="341">
        <f t="shared" si="63"/>
        <v>0</v>
      </c>
      <c r="AU113" s="341">
        <f t="shared" si="63"/>
        <v>0</v>
      </c>
      <c r="AV113" s="341">
        <f t="shared" si="63"/>
        <v>0</v>
      </c>
      <c r="AW113" s="341">
        <f t="shared" si="63"/>
        <v>0</v>
      </c>
      <c r="AX113" s="341">
        <f t="shared" si="63"/>
        <v>0</v>
      </c>
      <c r="AY113" s="341">
        <f t="shared" si="63"/>
        <v>0</v>
      </c>
      <c r="AZ113" s="341">
        <f t="shared" si="63"/>
        <v>0</v>
      </c>
      <c r="BA113" s="341">
        <f t="shared" si="63"/>
        <v>0</v>
      </c>
      <c r="BB113" s="341">
        <f t="shared" si="63"/>
        <v>0</v>
      </c>
      <c r="BC113" s="341">
        <f t="shared" si="63"/>
        <v>0</v>
      </c>
      <c r="BD113" s="341">
        <f t="shared" si="63"/>
        <v>0</v>
      </c>
      <c r="BE113" s="341">
        <f t="shared" si="63"/>
        <v>0</v>
      </c>
      <c r="BF113" s="341">
        <f t="shared" si="63"/>
        <v>0</v>
      </c>
      <c r="BG113" s="341">
        <f t="shared" si="63"/>
        <v>0</v>
      </c>
      <c r="BH113" s="341">
        <f t="shared" si="63"/>
        <v>0</v>
      </c>
      <c r="BI113" s="341">
        <f t="shared" si="63"/>
        <v>0</v>
      </c>
      <c r="BJ113" s="341">
        <f t="shared" si="63"/>
        <v>0</v>
      </c>
    </row>
    <row r="114" spans="2:62">
      <c r="B114" s="310">
        <f>CONFIG!$C$17</f>
        <v>0</v>
      </c>
      <c r="C114" s="341">
        <f t="shared" ref="C114:AH114" si="64">C82+C98</f>
        <v>0</v>
      </c>
      <c r="D114" s="341">
        <f t="shared" si="64"/>
        <v>0</v>
      </c>
      <c r="E114" s="341">
        <f t="shared" si="64"/>
        <v>0</v>
      </c>
      <c r="F114" s="341">
        <f t="shared" si="64"/>
        <v>0</v>
      </c>
      <c r="G114" s="341">
        <f t="shared" si="64"/>
        <v>0</v>
      </c>
      <c r="H114" s="341">
        <f t="shared" si="64"/>
        <v>0</v>
      </c>
      <c r="I114" s="341">
        <f t="shared" si="64"/>
        <v>0</v>
      </c>
      <c r="J114" s="341">
        <f t="shared" si="64"/>
        <v>0</v>
      </c>
      <c r="K114" s="341">
        <f t="shared" si="64"/>
        <v>0</v>
      </c>
      <c r="L114" s="341">
        <f t="shared" si="64"/>
        <v>0</v>
      </c>
      <c r="M114" s="341">
        <f t="shared" si="64"/>
        <v>0</v>
      </c>
      <c r="N114" s="341">
        <f t="shared" si="64"/>
        <v>0</v>
      </c>
      <c r="O114" s="341">
        <f t="shared" si="64"/>
        <v>0</v>
      </c>
      <c r="P114" s="341">
        <f t="shared" si="64"/>
        <v>0</v>
      </c>
      <c r="Q114" s="341">
        <f t="shared" si="64"/>
        <v>0</v>
      </c>
      <c r="R114" s="341">
        <f t="shared" si="64"/>
        <v>0</v>
      </c>
      <c r="S114" s="341">
        <f t="shared" si="64"/>
        <v>0</v>
      </c>
      <c r="T114" s="341">
        <f t="shared" si="64"/>
        <v>0</v>
      </c>
      <c r="U114" s="341">
        <f t="shared" si="64"/>
        <v>0</v>
      </c>
      <c r="V114" s="341">
        <f t="shared" si="64"/>
        <v>0</v>
      </c>
      <c r="W114" s="341">
        <f t="shared" si="64"/>
        <v>0</v>
      </c>
      <c r="X114" s="341">
        <f t="shared" si="64"/>
        <v>0</v>
      </c>
      <c r="Y114" s="341">
        <f t="shared" si="64"/>
        <v>0</v>
      </c>
      <c r="Z114" s="341">
        <f t="shared" si="64"/>
        <v>0</v>
      </c>
      <c r="AA114" s="341">
        <f t="shared" si="64"/>
        <v>0</v>
      </c>
      <c r="AB114" s="341">
        <f t="shared" si="64"/>
        <v>0</v>
      </c>
      <c r="AC114" s="341">
        <f t="shared" si="64"/>
        <v>0</v>
      </c>
      <c r="AD114" s="341">
        <f t="shared" si="64"/>
        <v>0</v>
      </c>
      <c r="AE114" s="341">
        <f t="shared" si="64"/>
        <v>0</v>
      </c>
      <c r="AF114" s="341">
        <f t="shared" si="64"/>
        <v>0</v>
      </c>
      <c r="AG114" s="341">
        <f t="shared" si="64"/>
        <v>0</v>
      </c>
      <c r="AH114" s="341">
        <f t="shared" si="64"/>
        <v>0</v>
      </c>
      <c r="AI114" s="341">
        <f t="shared" ref="AI114:BJ114" si="65">AI82+AI98</f>
        <v>0</v>
      </c>
      <c r="AJ114" s="341">
        <f t="shared" si="65"/>
        <v>0</v>
      </c>
      <c r="AK114" s="341">
        <f t="shared" si="65"/>
        <v>0</v>
      </c>
      <c r="AL114" s="341">
        <f t="shared" si="65"/>
        <v>0</v>
      </c>
      <c r="AM114" s="341">
        <f t="shared" si="65"/>
        <v>0</v>
      </c>
      <c r="AN114" s="341">
        <f t="shared" si="65"/>
        <v>0</v>
      </c>
      <c r="AO114" s="341">
        <f t="shared" si="65"/>
        <v>0</v>
      </c>
      <c r="AP114" s="341">
        <f t="shared" si="65"/>
        <v>0</v>
      </c>
      <c r="AQ114" s="341">
        <f t="shared" si="65"/>
        <v>0</v>
      </c>
      <c r="AR114" s="341">
        <f t="shared" si="65"/>
        <v>0</v>
      </c>
      <c r="AS114" s="341">
        <f t="shared" si="65"/>
        <v>0</v>
      </c>
      <c r="AT114" s="341">
        <f t="shared" si="65"/>
        <v>0</v>
      </c>
      <c r="AU114" s="341">
        <f t="shared" si="65"/>
        <v>0</v>
      </c>
      <c r="AV114" s="341">
        <f t="shared" si="65"/>
        <v>0</v>
      </c>
      <c r="AW114" s="341">
        <f t="shared" si="65"/>
        <v>0</v>
      </c>
      <c r="AX114" s="341">
        <f t="shared" si="65"/>
        <v>0</v>
      </c>
      <c r="AY114" s="341">
        <f t="shared" si="65"/>
        <v>0</v>
      </c>
      <c r="AZ114" s="341">
        <f t="shared" si="65"/>
        <v>0</v>
      </c>
      <c r="BA114" s="341">
        <f t="shared" si="65"/>
        <v>0</v>
      </c>
      <c r="BB114" s="341">
        <f t="shared" si="65"/>
        <v>0</v>
      </c>
      <c r="BC114" s="341">
        <f t="shared" si="65"/>
        <v>0</v>
      </c>
      <c r="BD114" s="341">
        <f t="shared" si="65"/>
        <v>0</v>
      </c>
      <c r="BE114" s="341">
        <f t="shared" si="65"/>
        <v>0</v>
      </c>
      <c r="BF114" s="341">
        <f t="shared" si="65"/>
        <v>0</v>
      </c>
      <c r="BG114" s="341">
        <f t="shared" si="65"/>
        <v>0</v>
      </c>
      <c r="BH114" s="341">
        <f t="shared" si="65"/>
        <v>0</v>
      </c>
      <c r="BI114" s="341">
        <f t="shared" si="65"/>
        <v>0</v>
      </c>
      <c r="BJ114" s="341">
        <f t="shared" si="65"/>
        <v>0</v>
      </c>
    </row>
    <row r="115" spans="2:62">
      <c r="B115" s="310">
        <f>CONFIG!$C$18</f>
        <v>0</v>
      </c>
      <c r="C115" s="341">
        <f t="shared" ref="C115:AH115" si="66">C83+C99</f>
        <v>0</v>
      </c>
      <c r="D115" s="341">
        <f t="shared" si="66"/>
        <v>0</v>
      </c>
      <c r="E115" s="341">
        <f t="shared" si="66"/>
        <v>0</v>
      </c>
      <c r="F115" s="341">
        <f t="shared" si="66"/>
        <v>0</v>
      </c>
      <c r="G115" s="341">
        <f t="shared" si="66"/>
        <v>0</v>
      </c>
      <c r="H115" s="341">
        <f t="shared" si="66"/>
        <v>0</v>
      </c>
      <c r="I115" s="341">
        <f t="shared" si="66"/>
        <v>0</v>
      </c>
      <c r="J115" s="341">
        <f t="shared" si="66"/>
        <v>0</v>
      </c>
      <c r="K115" s="341">
        <f t="shared" si="66"/>
        <v>0</v>
      </c>
      <c r="L115" s="341">
        <f t="shared" si="66"/>
        <v>0</v>
      </c>
      <c r="M115" s="341">
        <f t="shared" si="66"/>
        <v>0</v>
      </c>
      <c r="N115" s="341">
        <f t="shared" si="66"/>
        <v>0</v>
      </c>
      <c r="O115" s="341">
        <f t="shared" si="66"/>
        <v>0</v>
      </c>
      <c r="P115" s="341">
        <f t="shared" si="66"/>
        <v>0</v>
      </c>
      <c r="Q115" s="341">
        <f t="shared" si="66"/>
        <v>0</v>
      </c>
      <c r="R115" s="341">
        <f t="shared" si="66"/>
        <v>0</v>
      </c>
      <c r="S115" s="341">
        <f t="shared" si="66"/>
        <v>0</v>
      </c>
      <c r="T115" s="341">
        <f t="shared" si="66"/>
        <v>0</v>
      </c>
      <c r="U115" s="341">
        <f t="shared" si="66"/>
        <v>0</v>
      </c>
      <c r="V115" s="341">
        <f t="shared" si="66"/>
        <v>0</v>
      </c>
      <c r="W115" s="341">
        <f t="shared" si="66"/>
        <v>0</v>
      </c>
      <c r="X115" s="341">
        <f t="shared" si="66"/>
        <v>0</v>
      </c>
      <c r="Y115" s="341">
        <f t="shared" si="66"/>
        <v>0</v>
      </c>
      <c r="Z115" s="341">
        <f t="shared" si="66"/>
        <v>0</v>
      </c>
      <c r="AA115" s="341">
        <f t="shared" si="66"/>
        <v>0</v>
      </c>
      <c r="AB115" s="341">
        <f t="shared" si="66"/>
        <v>0</v>
      </c>
      <c r="AC115" s="341">
        <f t="shared" si="66"/>
        <v>0</v>
      </c>
      <c r="AD115" s="341">
        <f t="shared" si="66"/>
        <v>0</v>
      </c>
      <c r="AE115" s="341">
        <f t="shared" si="66"/>
        <v>0</v>
      </c>
      <c r="AF115" s="341">
        <f t="shared" si="66"/>
        <v>0</v>
      </c>
      <c r="AG115" s="341">
        <f t="shared" si="66"/>
        <v>0</v>
      </c>
      <c r="AH115" s="341">
        <f t="shared" si="66"/>
        <v>0</v>
      </c>
      <c r="AI115" s="341">
        <f t="shared" ref="AI115:BJ115" si="67">AI83+AI99</f>
        <v>0</v>
      </c>
      <c r="AJ115" s="341">
        <f t="shared" si="67"/>
        <v>0</v>
      </c>
      <c r="AK115" s="341">
        <f t="shared" si="67"/>
        <v>0</v>
      </c>
      <c r="AL115" s="341">
        <f t="shared" si="67"/>
        <v>0</v>
      </c>
      <c r="AM115" s="341">
        <f t="shared" si="67"/>
        <v>0</v>
      </c>
      <c r="AN115" s="341">
        <f t="shared" si="67"/>
        <v>0</v>
      </c>
      <c r="AO115" s="341">
        <f t="shared" si="67"/>
        <v>0</v>
      </c>
      <c r="AP115" s="341">
        <f t="shared" si="67"/>
        <v>0</v>
      </c>
      <c r="AQ115" s="341">
        <f t="shared" si="67"/>
        <v>0</v>
      </c>
      <c r="AR115" s="341">
        <f t="shared" si="67"/>
        <v>0</v>
      </c>
      <c r="AS115" s="341">
        <f t="shared" si="67"/>
        <v>0</v>
      </c>
      <c r="AT115" s="341">
        <f t="shared" si="67"/>
        <v>0</v>
      </c>
      <c r="AU115" s="341">
        <f t="shared" si="67"/>
        <v>0</v>
      </c>
      <c r="AV115" s="341">
        <f t="shared" si="67"/>
        <v>0</v>
      </c>
      <c r="AW115" s="341">
        <f t="shared" si="67"/>
        <v>0</v>
      </c>
      <c r="AX115" s="341">
        <f t="shared" si="67"/>
        <v>0</v>
      </c>
      <c r="AY115" s="341">
        <f t="shared" si="67"/>
        <v>0</v>
      </c>
      <c r="AZ115" s="341">
        <f t="shared" si="67"/>
        <v>0</v>
      </c>
      <c r="BA115" s="341">
        <f t="shared" si="67"/>
        <v>0</v>
      </c>
      <c r="BB115" s="341">
        <f t="shared" si="67"/>
        <v>0</v>
      </c>
      <c r="BC115" s="341">
        <f t="shared" si="67"/>
        <v>0</v>
      </c>
      <c r="BD115" s="341">
        <f t="shared" si="67"/>
        <v>0</v>
      </c>
      <c r="BE115" s="341">
        <f t="shared" si="67"/>
        <v>0</v>
      </c>
      <c r="BF115" s="341">
        <f t="shared" si="67"/>
        <v>0</v>
      </c>
      <c r="BG115" s="341">
        <f t="shared" si="67"/>
        <v>0</v>
      </c>
      <c r="BH115" s="341">
        <f t="shared" si="67"/>
        <v>0</v>
      </c>
      <c r="BI115" s="341">
        <f t="shared" si="67"/>
        <v>0</v>
      </c>
      <c r="BJ115" s="341">
        <f t="shared" si="67"/>
        <v>0</v>
      </c>
    </row>
    <row r="116" spans="2:62">
      <c r="B116" s="310">
        <f>CONFIG!$C$19</f>
        <v>0</v>
      </c>
      <c r="C116" s="341">
        <f t="shared" ref="C116:AH116" si="68">C84+C100</f>
        <v>0</v>
      </c>
      <c r="D116" s="341">
        <f t="shared" si="68"/>
        <v>0</v>
      </c>
      <c r="E116" s="341">
        <f t="shared" si="68"/>
        <v>0</v>
      </c>
      <c r="F116" s="341">
        <f t="shared" si="68"/>
        <v>0</v>
      </c>
      <c r="G116" s="341">
        <f t="shared" si="68"/>
        <v>0</v>
      </c>
      <c r="H116" s="341">
        <f t="shared" si="68"/>
        <v>0</v>
      </c>
      <c r="I116" s="341">
        <f t="shared" si="68"/>
        <v>0</v>
      </c>
      <c r="J116" s="341">
        <f t="shared" si="68"/>
        <v>0</v>
      </c>
      <c r="K116" s="341">
        <f t="shared" si="68"/>
        <v>0</v>
      </c>
      <c r="L116" s="341">
        <f t="shared" si="68"/>
        <v>0</v>
      </c>
      <c r="M116" s="341">
        <f t="shared" si="68"/>
        <v>0</v>
      </c>
      <c r="N116" s="341">
        <f t="shared" si="68"/>
        <v>0</v>
      </c>
      <c r="O116" s="341">
        <f t="shared" si="68"/>
        <v>0</v>
      </c>
      <c r="P116" s="341">
        <f t="shared" si="68"/>
        <v>0</v>
      </c>
      <c r="Q116" s="341">
        <f t="shared" si="68"/>
        <v>0</v>
      </c>
      <c r="R116" s="341">
        <f t="shared" si="68"/>
        <v>0</v>
      </c>
      <c r="S116" s="341">
        <f t="shared" si="68"/>
        <v>0</v>
      </c>
      <c r="T116" s="341">
        <f t="shared" si="68"/>
        <v>0</v>
      </c>
      <c r="U116" s="341">
        <f t="shared" si="68"/>
        <v>0</v>
      </c>
      <c r="V116" s="341">
        <f t="shared" si="68"/>
        <v>0</v>
      </c>
      <c r="W116" s="341">
        <f t="shared" si="68"/>
        <v>0</v>
      </c>
      <c r="X116" s="341">
        <f t="shared" si="68"/>
        <v>0</v>
      </c>
      <c r="Y116" s="341">
        <f t="shared" si="68"/>
        <v>0</v>
      </c>
      <c r="Z116" s="341">
        <f t="shared" si="68"/>
        <v>0</v>
      </c>
      <c r="AA116" s="341">
        <f t="shared" si="68"/>
        <v>0</v>
      </c>
      <c r="AB116" s="341">
        <f t="shared" si="68"/>
        <v>0</v>
      </c>
      <c r="AC116" s="341">
        <f t="shared" si="68"/>
        <v>0</v>
      </c>
      <c r="AD116" s="341">
        <f t="shared" si="68"/>
        <v>0</v>
      </c>
      <c r="AE116" s="341">
        <f t="shared" si="68"/>
        <v>0</v>
      </c>
      <c r="AF116" s="341">
        <f t="shared" si="68"/>
        <v>0</v>
      </c>
      <c r="AG116" s="341">
        <f t="shared" si="68"/>
        <v>0</v>
      </c>
      <c r="AH116" s="341">
        <f t="shared" si="68"/>
        <v>0</v>
      </c>
      <c r="AI116" s="341">
        <f t="shared" ref="AI116:BJ116" si="69">AI84+AI100</f>
        <v>0</v>
      </c>
      <c r="AJ116" s="341">
        <f t="shared" si="69"/>
        <v>0</v>
      </c>
      <c r="AK116" s="341">
        <f t="shared" si="69"/>
        <v>0</v>
      </c>
      <c r="AL116" s="341">
        <f t="shared" si="69"/>
        <v>0</v>
      </c>
      <c r="AM116" s="341">
        <f t="shared" si="69"/>
        <v>0</v>
      </c>
      <c r="AN116" s="341">
        <f t="shared" si="69"/>
        <v>0</v>
      </c>
      <c r="AO116" s="341">
        <f t="shared" si="69"/>
        <v>0</v>
      </c>
      <c r="AP116" s="341">
        <f t="shared" si="69"/>
        <v>0</v>
      </c>
      <c r="AQ116" s="341">
        <f t="shared" si="69"/>
        <v>0</v>
      </c>
      <c r="AR116" s="341">
        <f t="shared" si="69"/>
        <v>0</v>
      </c>
      <c r="AS116" s="341">
        <f t="shared" si="69"/>
        <v>0</v>
      </c>
      <c r="AT116" s="341">
        <f t="shared" si="69"/>
        <v>0</v>
      </c>
      <c r="AU116" s="341">
        <f t="shared" si="69"/>
        <v>0</v>
      </c>
      <c r="AV116" s="341">
        <f t="shared" si="69"/>
        <v>0</v>
      </c>
      <c r="AW116" s="341">
        <f t="shared" si="69"/>
        <v>0</v>
      </c>
      <c r="AX116" s="341">
        <f t="shared" si="69"/>
        <v>0</v>
      </c>
      <c r="AY116" s="341">
        <f t="shared" si="69"/>
        <v>0</v>
      </c>
      <c r="AZ116" s="341">
        <f t="shared" si="69"/>
        <v>0</v>
      </c>
      <c r="BA116" s="341">
        <f t="shared" si="69"/>
        <v>0</v>
      </c>
      <c r="BB116" s="341">
        <f t="shared" si="69"/>
        <v>0</v>
      </c>
      <c r="BC116" s="341">
        <f t="shared" si="69"/>
        <v>0</v>
      </c>
      <c r="BD116" s="341">
        <f t="shared" si="69"/>
        <v>0</v>
      </c>
      <c r="BE116" s="341">
        <f t="shared" si="69"/>
        <v>0</v>
      </c>
      <c r="BF116" s="341">
        <f t="shared" si="69"/>
        <v>0</v>
      </c>
      <c r="BG116" s="341">
        <f t="shared" si="69"/>
        <v>0</v>
      </c>
      <c r="BH116" s="341">
        <f t="shared" si="69"/>
        <v>0</v>
      </c>
      <c r="BI116" s="341">
        <f t="shared" si="69"/>
        <v>0</v>
      </c>
      <c r="BJ116" s="341">
        <f t="shared" si="69"/>
        <v>0</v>
      </c>
    </row>
    <row r="117" spans="2:62">
      <c r="B117" s="310">
        <f>CONFIG!$C$20</f>
        <v>0</v>
      </c>
      <c r="C117" s="341">
        <f t="shared" ref="C117:AH117" si="70">C85+C101</f>
        <v>0</v>
      </c>
      <c r="D117" s="341">
        <f t="shared" si="70"/>
        <v>0</v>
      </c>
      <c r="E117" s="341">
        <f t="shared" si="70"/>
        <v>0</v>
      </c>
      <c r="F117" s="341">
        <f t="shared" si="70"/>
        <v>0</v>
      </c>
      <c r="G117" s="341">
        <f t="shared" si="70"/>
        <v>0</v>
      </c>
      <c r="H117" s="341">
        <f t="shared" si="70"/>
        <v>0</v>
      </c>
      <c r="I117" s="341">
        <f t="shared" si="70"/>
        <v>0</v>
      </c>
      <c r="J117" s="341">
        <f t="shared" si="70"/>
        <v>0</v>
      </c>
      <c r="K117" s="341">
        <f t="shared" si="70"/>
        <v>0</v>
      </c>
      <c r="L117" s="341">
        <f t="shared" si="70"/>
        <v>0</v>
      </c>
      <c r="M117" s="341">
        <f t="shared" si="70"/>
        <v>0</v>
      </c>
      <c r="N117" s="341">
        <f t="shared" si="70"/>
        <v>0</v>
      </c>
      <c r="O117" s="341">
        <f t="shared" si="70"/>
        <v>0</v>
      </c>
      <c r="P117" s="341">
        <f t="shared" si="70"/>
        <v>0</v>
      </c>
      <c r="Q117" s="341">
        <f t="shared" si="70"/>
        <v>0</v>
      </c>
      <c r="R117" s="341">
        <f t="shared" si="70"/>
        <v>0</v>
      </c>
      <c r="S117" s="341">
        <f t="shared" si="70"/>
        <v>0</v>
      </c>
      <c r="T117" s="341">
        <f t="shared" si="70"/>
        <v>0</v>
      </c>
      <c r="U117" s="341">
        <f t="shared" si="70"/>
        <v>0</v>
      </c>
      <c r="V117" s="341">
        <f t="shared" si="70"/>
        <v>0</v>
      </c>
      <c r="W117" s="341">
        <f t="shared" si="70"/>
        <v>0</v>
      </c>
      <c r="X117" s="341">
        <f t="shared" si="70"/>
        <v>0</v>
      </c>
      <c r="Y117" s="341">
        <f t="shared" si="70"/>
        <v>0</v>
      </c>
      <c r="Z117" s="341">
        <f t="shared" si="70"/>
        <v>0</v>
      </c>
      <c r="AA117" s="341">
        <f t="shared" si="70"/>
        <v>0</v>
      </c>
      <c r="AB117" s="341">
        <f t="shared" si="70"/>
        <v>0</v>
      </c>
      <c r="AC117" s="341">
        <f t="shared" si="70"/>
        <v>0</v>
      </c>
      <c r="AD117" s="341">
        <f t="shared" si="70"/>
        <v>0</v>
      </c>
      <c r="AE117" s="341">
        <f t="shared" si="70"/>
        <v>0</v>
      </c>
      <c r="AF117" s="341">
        <f t="shared" si="70"/>
        <v>0</v>
      </c>
      <c r="AG117" s="341">
        <f t="shared" si="70"/>
        <v>0</v>
      </c>
      <c r="AH117" s="341">
        <f t="shared" si="70"/>
        <v>0</v>
      </c>
      <c r="AI117" s="341">
        <f t="shared" ref="AI117:BJ117" si="71">AI85+AI101</f>
        <v>0</v>
      </c>
      <c r="AJ117" s="341">
        <f t="shared" si="71"/>
        <v>0</v>
      </c>
      <c r="AK117" s="341">
        <f t="shared" si="71"/>
        <v>0</v>
      </c>
      <c r="AL117" s="341">
        <f t="shared" si="71"/>
        <v>0</v>
      </c>
      <c r="AM117" s="341">
        <f t="shared" si="71"/>
        <v>0</v>
      </c>
      <c r="AN117" s="341">
        <f t="shared" si="71"/>
        <v>0</v>
      </c>
      <c r="AO117" s="341">
        <f t="shared" si="71"/>
        <v>0</v>
      </c>
      <c r="AP117" s="341">
        <f t="shared" si="71"/>
        <v>0</v>
      </c>
      <c r="AQ117" s="341">
        <f t="shared" si="71"/>
        <v>0</v>
      </c>
      <c r="AR117" s="341">
        <f t="shared" si="71"/>
        <v>0</v>
      </c>
      <c r="AS117" s="341">
        <f t="shared" si="71"/>
        <v>0</v>
      </c>
      <c r="AT117" s="341">
        <f t="shared" si="71"/>
        <v>0</v>
      </c>
      <c r="AU117" s="341">
        <f t="shared" si="71"/>
        <v>0</v>
      </c>
      <c r="AV117" s="341">
        <f t="shared" si="71"/>
        <v>0</v>
      </c>
      <c r="AW117" s="341">
        <f t="shared" si="71"/>
        <v>0</v>
      </c>
      <c r="AX117" s="341">
        <f t="shared" si="71"/>
        <v>0</v>
      </c>
      <c r="AY117" s="341">
        <f t="shared" si="71"/>
        <v>0</v>
      </c>
      <c r="AZ117" s="341">
        <f t="shared" si="71"/>
        <v>0</v>
      </c>
      <c r="BA117" s="341">
        <f t="shared" si="71"/>
        <v>0</v>
      </c>
      <c r="BB117" s="341">
        <f t="shared" si="71"/>
        <v>0</v>
      </c>
      <c r="BC117" s="341">
        <f t="shared" si="71"/>
        <v>0</v>
      </c>
      <c r="BD117" s="341">
        <f t="shared" si="71"/>
        <v>0</v>
      </c>
      <c r="BE117" s="341">
        <f t="shared" si="71"/>
        <v>0</v>
      </c>
      <c r="BF117" s="341">
        <f t="shared" si="71"/>
        <v>0</v>
      </c>
      <c r="BG117" s="341">
        <f t="shared" si="71"/>
        <v>0</v>
      </c>
      <c r="BH117" s="341">
        <f t="shared" si="71"/>
        <v>0</v>
      </c>
      <c r="BI117" s="341">
        <f t="shared" si="71"/>
        <v>0</v>
      </c>
      <c r="BJ117" s="341">
        <f t="shared" si="71"/>
        <v>0</v>
      </c>
    </row>
    <row r="118" spans="2:62">
      <c r="B118" s="310">
        <f>CONFIG!$C$21</f>
        <v>0</v>
      </c>
      <c r="C118" s="341">
        <f t="shared" ref="C118:AH118" si="72">C86+C102</f>
        <v>0</v>
      </c>
      <c r="D118" s="341">
        <f t="shared" si="72"/>
        <v>0</v>
      </c>
      <c r="E118" s="341">
        <f t="shared" si="72"/>
        <v>0</v>
      </c>
      <c r="F118" s="341">
        <f t="shared" si="72"/>
        <v>0</v>
      </c>
      <c r="G118" s="341">
        <f t="shared" si="72"/>
        <v>0</v>
      </c>
      <c r="H118" s="341">
        <f t="shared" si="72"/>
        <v>0</v>
      </c>
      <c r="I118" s="341">
        <f t="shared" si="72"/>
        <v>0</v>
      </c>
      <c r="J118" s="341">
        <f t="shared" si="72"/>
        <v>0</v>
      </c>
      <c r="K118" s="341">
        <f t="shared" si="72"/>
        <v>0</v>
      </c>
      <c r="L118" s="341">
        <f t="shared" si="72"/>
        <v>0</v>
      </c>
      <c r="M118" s="341">
        <f t="shared" si="72"/>
        <v>0</v>
      </c>
      <c r="N118" s="341">
        <f t="shared" si="72"/>
        <v>0</v>
      </c>
      <c r="O118" s="341">
        <f t="shared" si="72"/>
        <v>0</v>
      </c>
      <c r="P118" s="341">
        <f t="shared" si="72"/>
        <v>0</v>
      </c>
      <c r="Q118" s="341">
        <f t="shared" si="72"/>
        <v>0</v>
      </c>
      <c r="R118" s="341">
        <f t="shared" si="72"/>
        <v>0</v>
      </c>
      <c r="S118" s="341">
        <f t="shared" si="72"/>
        <v>0</v>
      </c>
      <c r="T118" s="341">
        <f t="shared" si="72"/>
        <v>0</v>
      </c>
      <c r="U118" s="341">
        <f t="shared" si="72"/>
        <v>0</v>
      </c>
      <c r="V118" s="341">
        <f t="shared" si="72"/>
        <v>0</v>
      </c>
      <c r="W118" s="341">
        <f t="shared" si="72"/>
        <v>0</v>
      </c>
      <c r="X118" s="341">
        <f t="shared" si="72"/>
        <v>0</v>
      </c>
      <c r="Y118" s="341">
        <f t="shared" si="72"/>
        <v>0</v>
      </c>
      <c r="Z118" s="341">
        <f t="shared" si="72"/>
        <v>0</v>
      </c>
      <c r="AA118" s="341">
        <f t="shared" si="72"/>
        <v>0</v>
      </c>
      <c r="AB118" s="341">
        <f t="shared" si="72"/>
        <v>0</v>
      </c>
      <c r="AC118" s="341">
        <f t="shared" si="72"/>
        <v>0</v>
      </c>
      <c r="AD118" s="341">
        <f t="shared" si="72"/>
        <v>0</v>
      </c>
      <c r="AE118" s="341">
        <f t="shared" si="72"/>
        <v>0</v>
      </c>
      <c r="AF118" s="341">
        <f t="shared" si="72"/>
        <v>0</v>
      </c>
      <c r="AG118" s="341">
        <f t="shared" si="72"/>
        <v>0</v>
      </c>
      <c r="AH118" s="341">
        <f t="shared" si="72"/>
        <v>0</v>
      </c>
      <c r="AI118" s="341">
        <f t="shared" ref="AI118:BJ118" si="73">AI86+AI102</f>
        <v>0</v>
      </c>
      <c r="AJ118" s="341">
        <f t="shared" si="73"/>
        <v>0</v>
      </c>
      <c r="AK118" s="341">
        <f t="shared" si="73"/>
        <v>0</v>
      </c>
      <c r="AL118" s="341">
        <f t="shared" si="73"/>
        <v>0</v>
      </c>
      <c r="AM118" s="341">
        <f t="shared" si="73"/>
        <v>0</v>
      </c>
      <c r="AN118" s="341">
        <f t="shared" si="73"/>
        <v>0</v>
      </c>
      <c r="AO118" s="341">
        <f t="shared" si="73"/>
        <v>0</v>
      </c>
      <c r="AP118" s="341">
        <f t="shared" si="73"/>
        <v>0</v>
      </c>
      <c r="AQ118" s="341">
        <f t="shared" si="73"/>
        <v>0</v>
      </c>
      <c r="AR118" s="341">
        <f t="shared" si="73"/>
        <v>0</v>
      </c>
      <c r="AS118" s="341">
        <f t="shared" si="73"/>
        <v>0</v>
      </c>
      <c r="AT118" s="341">
        <f t="shared" si="73"/>
        <v>0</v>
      </c>
      <c r="AU118" s="341">
        <f t="shared" si="73"/>
        <v>0</v>
      </c>
      <c r="AV118" s="341">
        <f t="shared" si="73"/>
        <v>0</v>
      </c>
      <c r="AW118" s="341">
        <f t="shared" si="73"/>
        <v>0</v>
      </c>
      <c r="AX118" s="341">
        <f t="shared" si="73"/>
        <v>0</v>
      </c>
      <c r="AY118" s="341">
        <f t="shared" si="73"/>
        <v>0</v>
      </c>
      <c r="AZ118" s="341">
        <f t="shared" si="73"/>
        <v>0</v>
      </c>
      <c r="BA118" s="341">
        <f t="shared" si="73"/>
        <v>0</v>
      </c>
      <c r="BB118" s="341">
        <f t="shared" si="73"/>
        <v>0</v>
      </c>
      <c r="BC118" s="341">
        <f t="shared" si="73"/>
        <v>0</v>
      </c>
      <c r="BD118" s="341">
        <f t="shared" si="73"/>
        <v>0</v>
      </c>
      <c r="BE118" s="341">
        <f t="shared" si="73"/>
        <v>0</v>
      </c>
      <c r="BF118" s="341">
        <f t="shared" si="73"/>
        <v>0</v>
      </c>
      <c r="BG118" s="341">
        <f t="shared" si="73"/>
        <v>0</v>
      </c>
      <c r="BH118" s="341">
        <f t="shared" si="73"/>
        <v>0</v>
      </c>
      <c r="BI118" s="341">
        <f t="shared" si="73"/>
        <v>0</v>
      </c>
      <c r="BJ118" s="341">
        <f t="shared" si="73"/>
        <v>0</v>
      </c>
    </row>
    <row r="120" spans="2:62">
      <c r="B120" s="78" t="s">
        <v>21</v>
      </c>
      <c r="C120" s="20">
        <f t="shared" ref="C120:AH120" si="74">SUM(C111:C118)</f>
        <v>0</v>
      </c>
      <c r="D120" s="20">
        <f t="shared" si="74"/>
        <v>0</v>
      </c>
      <c r="E120" s="20">
        <f t="shared" si="74"/>
        <v>0</v>
      </c>
      <c r="F120" s="20">
        <f t="shared" si="74"/>
        <v>0</v>
      </c>
      <c r="G120" s="20">
        <f t="shared" si="74"/>
        <v>0</v>
      </c>
      <c r="H120" s="20">
        <f t="shared" si="74"/>
        <v>0</v>
      </c>
      <c r="I120" s="20">
        <f t="shared" si="74"/>
        <v>0</v>
      </c>
      <c r="J120" s="20">
        <f t="shared" si="74"/>
        <v>0</v>
      </c>
      <c r="K120" s="20">
        <f t="shared" si="74"/>
        <v>0</v>
      </c>
      <c r="L120" s="20">
        <f t="shared" si="74"/>
        <v>0</v>
      </c>
      <c r="M120" s="20">
        <f t="shared" si="74"/>
        <v>0</v>
      </c>
      <c r="N120" s="20">
        <f t="shared" si="74"/>
        <v>0</v>
      </c>
      <c r="O120" s="20">
        <f t="shared" si="74"/>
        <v>0</v>
      </c>
      <c r="P120" s="20">
        <f t="shared" si="74"/>
        <v>0</v>
      </c>
      <c r="Q120" s="20">
        <f t="shared" si="74"/>
        <v>0</v>
      </c>
      <c r="R120" s="20">
        <f t="shared" si="74"/>
        <v>0</v>
      </c>
      <c r="S120" s="20">
        <f t="shared" si="74"/>
        <v>0</v>
      </c>
      <c r="T120" s="20">
        <f t="shared" si="74"/>
        <v>0</v>
      </c>
      <c r="U120" s="20">
        <f t="shared" si="74"/>
        <v>0</v>
      </c>
      <c r="V120" s="20">
        <f t="shared" si="74"/>
        <v>0</v>
      </c>
      <c r="W120" s="20">
        <f t="shared" si="74"/>
        <v>0</v>
      </c>
      <c r="X120" s="20">
        <f t="shared" si="74"/>
        <v>0</v>
      </c>
      <c r="Y120" s="20">
        <f t="shared" si="74"/>
        <v>0</v>
      </c>
      <c r="Z120" s="20">
        <f t="shared" si="74"/>
        <v>0</v>
      </c>
      <c r="AA120" s="20">
        <f t="shared" si="74"/>
        <v>0</v>
      </c>
      <c r="AB120" s="20">
        <f t="shared" si="74"/>
        <v>0</v>
      </c>
      <c r="AC120" s="20">
        <f t="shared" si="74"/>
        <v>0</v>
      </c>
      <c r="AD120" s="20">
        <f t="shared" si="74"/>
        <v>0</v>
      </c>
      <c r="AE120" s="20">
        <f t="shared" si="74"/>
        <v>0</v>
      </c>
      <c r="AF120" s="20">
        <f t="shared" si="74"/>
        <v>0</v>
      </c>
      <c r="AG120" s="20">
        <f t="shared" si="74"/>
        <v>0</v>
      </c>
      <c r="AH120" s="20">
        <f t="shared" si="74"/>
        <v>0</v>
      </c>
      <c r="AI120" s="20">
        <f t="shared" ref="AI120:BJ120" si="75">SUM(AI111:AI118)</f>
        <v>0</v>
      </c>
      <c r="AJ120" s="20">
        <f t="shared" si="75"/>
        <v>0</v>
      </c>
      <c r="AK120" s="20">
        <f t="shared" si="75"/>
        <v>0</v>
      </c>
      <c r="AL120" s="20">
        <f t="shared" si="75"/>
        <v>0</v>
      </c>
      <c r="AM120" s="20">
        <f t="shared" si="75"/>
        <v>0</v>
      </c>
      <c r="AN120" s="20">
        <f t="shared" si="75"/>
        <v>0</v>
      </c>
      <c r="AO120" s="20">
        <f t="shared" si="75"/>
        <v>0</v>
      </c>
      <c r="AP120" s="20">
        <f t="shared" si="75"/>
        <v>0</v>
      </c>
      <c r="AQ120" s="20">
        <f t="shared" si="75"/>
        <v>0</v>
      </c>
      <c r="AR120" s="20">
        <f t="shared" si="75"/>
        <v>0</v>
      </c>
      <c r="AS120" s="20">
        <f t="shared" si="75"/>
        <v>0</v>
      </c>
      <c r="AT120" s="20">
        <f t="shared" si="75"/>
        <v>0</v>
      </c>
      <c r="AU120" s="20">
        <f t="shared" si="75"/>
        <v>0</v>
      </c>
      <c r="AV120" s="20">
        <f t="shared" si="75"/>
        <v>0</v>
      </c>
      <c r="AW120" s="20">
        <f t="shared" si="75"/>
        <v>0</v>
      </c>
      <c r="AX120" s="20">
        <f t="shared" si="75"/>
        <v>0</v>
      </c>
      <c r="AY120" s="20">
        <f t="shared" si="75"/>
        <v>0</v>
      </c>
      <c r="AZ120" s="20">
        <f t="shared" si="75"/>
        <v>0</v>
      </c>
      <c r="BA120" s="20">
        <f t="shared" si="75"/>
        <v>0</v>
      </c>
      <c r="BB120" s="20">
        <f t="shared" si="75"/>
        <v>0</v>
      </c>
      <c r="BC120" s="20">
        <f t="shared" si="75"/>
        <v>0</v>
      </c>
      <c r="BD120" s="20">
        <f t="shared" si="75"/>
        <v>0</v>
      </c>
      <c r="BE120" s="20">
        <f t="shared" si="75"/>
        <v>0</v>
      </c>
      <c r="BF120" s="20">
        <f t="shared" si="75"/>
        <v>0</v>
      </c>
      <c r="BG120" s="20">
        <f t="shared" si="75"/>
        <v>0</v>
      </c>
      <c r="BH120" s="20">
        <f t="shared" si="75"/>
        <v>0</v>
      </c>
      <c r="BI120" s="20">
        <f t="shared" si="75"/>
        <v>0</v>
      </c>
      <c r="BJ120" s="20">
        <f t="shared" si="75"/>
        <v>0</v>
      </c>
    </row>
    <row r="121" spans="2:62">
      <c r="B121" s="77" t="s">
        <v>49</v>
      </c>
      <c r="C121" s="20">
        <f>C120</f>
        <v>0</v>
      </c>
      <c r="D121" s="20">
        <f t="shared" ref="D121:N121" si="76">C121+D120</f>
        <v>0</v>
      </c>
      <c r="E121" s="20">
        <f t="shared" si="76"/>
        <v>0</v>
      </c>
      <c r="F121" s="20">
        <f t="shared" si="76"/>
        <v>0</v>
      </c>
      <c r="G121" s="20">
        <f t="shared" si="76"/>
        <v>0</v>
      </c>
      <c r="H121" s="20">
        <f t="shared" si="76"/>
        <v>0</v>
      </c>
      <c r="I121" s="20">
        <f t="shared" si="76"/>
        <v>0</v>
      </c>
      <c r="J121" s="20">
        <f t="shared" si="76"/>
        <v>0</v>
      </c>
      <c r="K121" s="20">
        <f t="shared" si="76"/>
        <v>0</v>
      </c>
      <c r="L121" s="20">
        <f t="shared" si="76"/>
        <v>0</v>
      </c>
      <c r="M121" s="20">
        <f t="shared" si="76"/>
        <v>0</v>
      </c>
      <c r="N121" s="21">
        <f t="shared" si="76"/>
        <v>0</v>
      </c>
      <c r="O121" s="20">
        <f>O120</f>
        <v>0</v>
      </c>
      <c r="P121" s="20">
        <f t="shared" ref="P121:Z121" si="77">O121+P120</f>
        <v>0</v>
      </c>
      <c r="Q121" s="20">
        <f t="shared" si="77"/>
        <v>0</v>
      </c>
      <c r="R121" s="20">
        <f t="shared" si="77"/>
        <v>0</v>
      </c>
      <c r="S121" s="20">
        <f t="shared" si="77"/>
        <v>0</v>
      </c>
      <c r="T121" s="20">
        <f t="shared" si="77"/>
        <v>0</v>
      </c>
      <c r="U121" s="20">
        <f t="shared" si="77"/>
        <v>0</v>
      </c>
      <c r="V121" s="20">
        <f t="shared" si="77"/>
        <v>0</v>
      </c>
      <c r="W121" s="20">
        <f t="shared" si="77"/>
        <v>0</v>
      </c>
      <c r="X121" s="20">
        <f t="shared" si="77"/>
        <v>0</v>
      </c>
      <c r="Y121" s="20">
        <f t="shared" si="77"/>
        <v>0</v>
      </c>
      <c r="Z121" s="21">
        <f t="shared" si="77"/>
        <v>0</v>
      </c>
      <c r="AA121" s="20">
        <f>AA120</f>
        <v>0</v>
      </c>
      <c r="AB121" s="20">
        <f t="shared" ref="AB121:AL121" si="78">AA121+AB120</f>
        <v>0</v>
      </c>
      <c r="AC121" s="20">
        <f t="shared" si="78"/>
        <v>0</v>
      </c>
      <c r="AD121" s="20">
        <f t="shared" si="78"/>
        <v>0</v>
      </c>
      <c r="AE121" s="20">
        <f t="shared" si="78"/>
        <v>0</v>
      </c>
      <c r="AF121" s="20">
        <f t="shared" si="78"/>
        <v>0</v>
      </c>
      <c r="AG121" s="20">
        <f t="shared" si="78"/>
        <v>0</v>
      </c>
      <c r="AH121" s="20">
        <f t="shared" si="78"/>
        <v>0</v>
      </c>
      <c r="AI121" s="20">
        <f t="shared" si="78"/>
        <v>0</v>
      </c>
      <c r="AJ121" s="20">
        <f t="shared" si="78"/>
        <v>0</v>
      </c>
      <c r="AK121" s="20">
        <f t="shared" si="78"/>
        <v>0</v>
      </c>
      <c r="AL121" s="21">
        <f t="shared" si="78"/>
        <v>0</v>
      </c>
      <c r="AM121" s="20">
        <f>AM120</f>
        <v>0</v>
      </c>
      <c r="AN121" s="20">
        <f t="shared" ref="AN121:AX121" si="79">AM121+AN120</f>
        <v>0</v>
      </c>
      <c r="AO121" s="20">
        <f t="shared" si="79"/>
        <v>0</v>
      </c>
      <c r="AP121" s="20">
        <f t="shared" si="79"/>
        <v>0</v>
      </c>
      <c r="AQ121" s="20">
        <f t="shared" si="79"/>
        <v>0</v>
      </c>
      <c r="AR121" s="20">
        <f t="shared" si="79"/>
        <v>0</v>
      </c>
      <c r="AS121" s="20">
        <f t="shared" si="79"/>
        <v>0</v>
      </c>
      <c r="AT121" s="20">
        <f t="shared" si="79"/>
        <v>0</v>
      </c>
      <c r="AU121" s="20">
        <f t="shared" si="79"/>
        <v>0</v>
      </c>
      <c r="AV121" s="20">
        <f t="shared" si="79"/>
        <v>0</v>
      </c>
      <c r="AW121" s="20">
        <f t="shared" si="79"/>
        <v>0</v>
      </c>
      <c r="AX121" s="21">
        <f t="shared" si="79"/>
        <v>0</v>
      </c>
      <c r="AY121" s="20">
        <f>AY120</f>
        <v>0</v>
      </c>
      <c r="AZ121" s="20">
        <f t="shared" ref="AZ121:BJ121" si="80">AY121+AZ120</f>
        <v>0</v>
      </c>
      <c r="BA121" s="20">
        <f t="shared" si="80"/>
        <v>0</v>
      </c>
      <c r="BB121" s="20">
        <f t="shared" si="80"/>
        <v>0</v>
      </c>
      <c r="BC121" s="20">
        <f t="shared" si="80"/>
        <v>0</v>
      </c>
      <c r="BD121" s="20">
        <f t="shared" si="80"/>
        <v>0</v>
      </c>
      <c r="BE121" s="20">
        <f t="shared" si="80"/>
        <v>0</v>
      </c>
      <c r="BF121" s="20">
        <f t="shared" si="80"/>
        <v>0</v>
      </c>
      <c r="BG121" s="20">
        <f t="shared" si="80"/>
        <v>0</v>
      </c>
      <c r="BH121" s="20">
        <f t="shared" si="80"/>
        <v>0</v>
      </c>
      <c r="BI121" s="20">
        <f t="shared" si="80"/>
        <v>0</v>
      </c>
      <c r="BJ121" s="21">
        <f t="shared" si="80"/>
        <v>0</v>
      </c>
    </row>
  </sheetData>
  <sheetProtection sheet="1" objects="1" scenarios="1"/>
  <mergeCells count="40">
    <mergeCell ref="AY45:BJ45"/>
    <mergeCell ref="AY61:BJ61"/>
    <mergeCell ref="AN61:AX61"/>
    <mergeCell ref="AN45:AX45"/>
    <mergeCell ref="O45:Z45"/>
    <mergeCell ref="AA45:AL45"/>
    <mergeCell ref="C29:N29"/>
    <mergeCell ref="O29:Z29"/>
    <mergeCell ref="AA29:AL29"/>
    <mergeCell ref="AY29:BJ29"/>
    <mergeCell ref="O16:Z16"/>
    <mergeCell ref="AA16:AL16"/>
    <mergeCell ref="AM16:AX16"/>
    <mergeCell ref="AY16:BJ16"/>
    <mergeCell ref="C16:N16"/>
    <mergeCell ref="AM29:AX29"/>
    <mergeCell ref="AN109:AX109"/>
    <mergeCell ref="C61:N61"/>
    <mergeCell ref="O61:Z61"/>
    <mergeCell ref="AA61:AL61"/>
    <mergeCell ref="AY77:BJ77"/>
    <mergeCell ref="C77:N77"/>
    <mergeCell ref="O77:Z77"/>
    <mergeCell ref="AA77:AL77"/>
    <mergeCell ref="AM77:AX77"/>
    <mergeCell ref="AY109:BJ109"/>
    <mergeCell ref="AA93:AL93"/>
    <mergeCell ref="AN93:AX93"/>
    <mergeCell ref="AY93:BJ93"/>
    <mergeCell ref="C93:N93"/>
    <mergeCell ref="C45:N45"/>
    <mergeCell ref="O93:Z93"/>
    <mergeCell ref="C109:N109"/>
    <mergeCell ref="O109:Z109"/>
    <mergeCell ref="AA109:AL109"/>
    <mergeCell ref="C5:D5"/>
    <mergeCell ref="E5:F5"/>
    <mergeCell ref="G5:H5"/>
    <mergeCell ref="I5:J5"/>
    <mergeCell ref="C4:J4"/>
  </mergeCells>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Feuil6">
    <tabColor rgb="FF92D050"/>
  </sheetPr>
  <dimension ref="B1:BL17"/>
  <sheetViews>
    <sheetView showGridLines="0" showRowColHeaders="0" zoomScale="85" zoomScaleNormal="85" workbookViewId="0">
      <pane xSplit="3" topLeftCell="D1" activePane="topRight" state="frozen"/>
      <selection activeCell="C22" sqref="C22:H28"/>
      <selection pane="topRight" activeCell="C3" sqref="C3"/>
    </sheetView>
  </sheetViews>
  <sheetFormatPr baseColWidth="10" defaultColWidth="11.5703125" defaultRowHeight="15"/>
  <cols>
    <col min="1" max="1" width="3.140625" customWidth="1"/>
    <col min="2" max="2" width="3.140625" style="76" customWidth="1"/>
    <col min="3" max="3" width="35.7109375" customWidth="1"/>
    <col min="64" max="64" width="3.28515625" customWidth="1"/>
  </cols>
  <sheetData>
    <row r="1" spans="2:64" ht="15.75" thickBot="1"/>
    <row r="2" spans="2:64" s="76" customFormat="1">
      <c r="B2" s="122"/>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4"/>
    </row>
    <row r="3" spans="2:64">
      <c r="B3" s="125"/>
      <c r="C3" s="140" t="s">
        <v>41</v>
      </c>
      <c r="D3" s="204"/>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6"/>
    </row>
    <row r="4" spans="2:64">
      <c r="B4" s="125"/>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6"/>
    </row>
    <row r="5" spans="2:64" s="76" customFormat="1" ht="36.75" customHeight="1">
      <c r="B5" s="125"/>
      <c r="C5" s="427" t="s">
        <v>300</v>
      </c>
      <c r="D5" s="428"/>
      <c r="E5" s="428"/>
      <c r="F5" s="428"/>
      <c r="G5" s="428"/>
      <c r="H5" s="428"/>
      <c r="I5" s="428"/>
      <c r="J5" s="428"/>
      <c r="K5" s="428"/>
      <c r="L5" s="428"/>
      <c r="M5" s="428"/>
      <c r="N5" s="428"/>
      <c r="O5" s="428"/>
      <c r="P5" s="429"/>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6"/>
    </row>
    <row r="6" spans="2:64" s="76" customFormat="1">
      <c r="B6" s="125"/>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6"/>
    </row>
    <row r="7" spans="2:64">
      <c r="B7" s="125"/>
      <c r="C7" s="203"/>
      <c r="D7" s="475" t="s">
        <v>18</v>
      </c>
      <c r="E7" s="476"/>
      <c r="F7" s="476"/>
      <c r="G7" s="476"/>
      <c r="H7" s="476"/>
      <c r="I7" s="476"/>
      <c r="J7" s="476"/>
      <c r="K7" s="476"/>
      <c r="L7" s="476"/>
      <c r="M7" s="476"/>
      <c r="N7" s="476"/>
      <c r="O7" s="476"/>
      <c r="P7" s="473" t="s">
        <v>19</v>
      </c>
      <c r="Q7" s="473"/>
      <c r="R7" s="473"/>
      <c r="S7" s="473"/>
      <c r="T7" s="473"/>
      <c r="U7" s="473"/>
      <c r="V7" s="473"/>
      <c r="W7" s="473"/>
      <c r="X7" s="473"/>
      <c r="Y7" s="473"/>
      <c r="Z7" s="473"/>
      <c r="AA7" s="473"/>
      <c r="AB7" s="475" t="s">
        <v>20</v>
      </c>
      <c r="AC7" s="476"/>
      <c r="AD7" s="476"/>
      <c r="AE7" s="476"/>
      <c r="AF7" s="476"/>
      <c r="AG7" s="476"/>
      <c r="AH7" s="476"/>
      <c r="AI7" s="476"/>
      <c r="AJ7" s="476"/>
      <c r="AK7" s="476"/>
      <c r="AL7" s="476"/>
      <c r="AM7" s="476"/>
      <c r="AN7" s="473" t="s">
        <v>32</v>
      </c>
      <c r="AO7" s="473"/>
      <c r="AP7" s="473"/>
      <c r="AQ7" s="473"/>
      <c r="AR7" s="473"/>
      <c r="AS7" s="473"/>
      <c r="AT7" s="473"/>
      <c r="AU7" s="473"/>
      <c r="AV7" s="473"/>
      <c r="AW7" s="473"/>
      <c r="AX7" s="473"/>
      <c r="AY7" s="473"/>
      <c r="AZ7" s="473" t="s">
        <v>33</v>
      </c>
      <c r="BA7" s="473"/>
      <c r="BB7" s="473"/>
      <c r="BC7" s="473"/>
      <c r="BD7" s="473"/>
      <c r="BE7" s="473"/>
      <c r="BF7" s="473"/>
      <c r="BG7" s="473"/>
      <c r="BH7" s="473"/>
      <c r="BI7" s="473"/>
      <c r="BJ7" s="473"/>
      <c r="BK7" s="473"/>
      <c r="BL7" s="126"/>
    </row>
    <row r="8" spans="2:64">
      <c r="B8" s="125"/>
      <c r="C8" s="139" t="s">
        <v>48</v>
      </c>
      <c r="D8" s="18">
        <f>CONFIG!$D$7</f>
        <v>41640</v>
      </c>
      <c r="E8" s="18">
        <f>DATE(YEAR(D8),MONTH(D8)+1,DAY(D8))</f>
        <v>41671</v>
      </c>
      <c r="F8" s="18">
        <f t="shared" ref="F8:BK8" si="0">DATE(YEAR(E8),MONTH(E8)+1,DAY(E8))</f>
        <v>41699</v>
      </c>
      <c r="G8" s="18">
        <f t="shared" si="0"/>
        <v>41730</v>
      </c>
      <c r="H8" s="18">
        <f t="shared" si="0"/>
        <v>41760</v>
      </c>
      <c r="I8" s="18">
        <f t="shared" si="0"/>
        <v>41791</v>
      </c>
      <c r="J8" s="18">
        <f t="shared" si="0"/>
        <v>41821</v>
      </c>
      <c r="K8" s="18">
        <f t="shared" si="0"/>
        <v>41852</v>
      </c>
      <c r="L8" s="18">
        <f t="shared" si="0"/>
        <v>41883</v>
      </c>
      <c r="M8" s="18">
        <f t="shared" si="0"/>
        <v>41913</v>
      </c>
      <c r="N8" s="18">
        <f t="shared" si="0"/>
        <v>41944</v>
      </c>
      <c r="O8" s="18">
        <f t="shared" si="0"/>
        <v>41974</v>
      </c>
      <c r="P8" s="18">
        <f t="shared" si="0"/>
        <v>42005</v>
      </c>
      <c r="Q8" s="18">
        <f t="shared" si="0"/>
        <v>42036</v>
      </c>
      <c r="R8" s="18">
        <f t="shared" si="0"/>
        <v>42064</v>
      </c>
      <c r="S8" s="18">
        <f t="shared" si="0"/>
        <v>42095</v>
      </c>
      <c r="T8" s="18">
        <f t="shared" si="0"/>
        <v>42125</v>
      </c>
      <c r="U8" s="18">
        <f t="shared" si="0"/>
        <v>42156</v>
      </c>
      <c r="V8" s="18">
        <f t="shared" si="0"/>
        <v>42186</v>
      </c>
      <c r="W8" s="18">
        <f t="shared" si="0"/>
        <v>42217</v>
      </c>
      <c r="X8" s="18">
        <f t="shared" si="0"/>
        <v>42248</v>
      </c>
      <c r="Y8" s="18">
        <f t="shared" si="0"/>
        <v>42278</v>
      </c>
      <c r="Z8" s="18">
        <f t="shared" si="0"/>
        <v>42309</v>
      </c>
      <c r="AA8" s="18">
        <f t="shared" si="0"/>
        <v>42339</v>
      </c>
      <c r="AB8" s="18">
        <f t="shared" si="0"/>
        <v>42370</v>
      </c>
      <c r="AC8" s="18">
        <f t="shared" si="0"/>
        <v>42401</v>
      </c>
      <c r="AD8" s="18">
        <f t="shared" si="0"/>
        <v>42430</v>
      </c>
      <c r="AE8" s="18">
        <f t="shared" si="0"/>
        <v>42461</v>
      </c>
      <c r="AF8" s="18">
        <f t="shared" si="0"/>
        <v>42491</v>
      </c>
      <c r="AG8" s="18">
        <f t="shared" si="0"/>
        <v>42522</v>
      </c>
      <c r="AH8" s="18">
        <f t="shared" si="0"/>
        <v>42552</v>
      </c>
      <c r="AI8" s="18">
        <f t="shared" si="0"/>
        <v>42583</v>
      </c>
      <c r="AJ8" s="18">
        <f t="shared" si="0"/>
        <v>42614</v>
      </c>
      <c r="AK8" s="18">
        <f t="shared" si="0"/>
        <v>42644</v>
      </c>
      <c r="AL8" s="18">
        <f t="shared" si="0"/>
        <v>42675</v>
      </c>
      <c r="AM8" s="18">
        <f t="shared" si="0"/>
        <v>42705</v>
      </c>
      <c r="AN8" s="18">
        <f t="shared" si="0"/>
        <v>42736</v>
      </c>
      <c r="AO8" s="18">
        <f t="shared" si="0"/>
        <v>42767</v>
      </c>
      <c r="AP8" s="18">
        <f t="shared" si="0"/>
        <v>42795</v>
      </c>
      <c r="AQ8" s="18">
        <f t="shared" si="0"/>
        <v>42826</v>
      </c>
      <c r="AR8" s="18">
        <f t="shared" si="0"/>
        <v>42856</v>
      </c>
      <c r="AS8" s="18">
        <f t="shared" si="0"/>
        <v>42887</v>
      </c>
      <c r="AT8" s="18">
        <f t="shared" si="0"/>
        <v>42917</v>
      </c>
      <c r="AU8" s="18">
        <f t="shared" si="0"/>
        <v>42948</v>
      </c>
      <c r="AV8" s="18">
        <f t="shared" si="0"/>
        <v>42979</v>
      </c>
      <c r="AW8" s="18">
        <f t="shared" si="0"/>
        <v>43009</v>
      </c>
      <c r="AX8" s="18">
        <f t="shared" si="0"/>
        <v>43040</v>
      </c>
      <c r="AY8" s="18">
        <f t="shared" si="0"/>
        <v>43070</v>
      </c>
      <c r="AZ8" s="18">
        <f t="shared" si="0"/>
        <v>43101</v>
      </c>
      <c r="BA8" s="18">
        <f t="shared" si="0"/>
        <v>43132</v>
      </c>
      <c r="BB8" s="18">
        <f t="shared" si="0"/>
        <v>43160</v>
      </c>
      <c r="BC8" s="18">
        <f t="shared" si="0"/>
        <v>43191</v>
      </c>
      <c r="BD8" s="18">
        <f t="shared" si="0"/>
        <v>43221</v>
      </c>
      <c r="BE8" s="18">
        <f t="shared" si="0"/>
        <v>43252</v>
      </c>
      <c r="BF8" s="18">
        <f t="shared" si="0"/>
        <v>43282</v>
      </c>
      <c r="BG8" s="18">
        <f t="shared" si="0"/>
        <v>43313</v>
      </c>
      <c r="BH8" s="18">
        <f t="shared" si="0"/>
        <v>43344</v>
      </c>
      <c r="BI8" s="18">
        <f t="shared" si="0"/>
        <v>43374</v>
      </c>
      <c r="BJ8" s="18">
        <f t="shared" si="0"/>
        <v>43405</v>
      </c>
      <c r="BK8" s="18">
        <f t="shared" si="0"/>
        <v>43435</v>
      </c>
      <c r="BL8" s="126"/>
    </row>
    <row r="9" spans="2:64">
      <c r="B9" s="125"/>
      <c r="C9" s="310" t="str">
        <f>CONFIG!$C$14</f>
        <v>Activité / Projet 1</v>
      </c>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c r="AT9" s="253"/>
      <c r="AU9" s="253"/>
      <c r="AV9" s="253"/>
      <c r="AW9" s="253"/>
      <c r="AX9" s="253"/>
      <c r="AY9" s="253"/>
      <c r="AZ9" s="253"/>
      <c r="BA9" s="253"/>
      <c r="BB9" s="253"/>
      <c r="BC9" s="253"/>
      <c r="BD9" s="253"/>
      <c r="BE9" s="253"/>
      <c r="BF9" s="253"/>
      <c r="BG9" s="253"/>
      <c r="BH9" s="253"/>
      <c r="BI9" s="253"/>
      <c r="BJ9" s="253"/>
      <c r="BK9" s="253"/>
      <c r="BL9" s="126"/>
    </row>
    <row r="10" spans="2:64">
      <c r="B10" s="125"/>
      <c r="C10" s="310" t="str">
        <f>CONFIG!$C$15</f>
        <v>Activité / Projet 2</v>
      </c>
      <c r="D10" s="253"/>
      <c r="E10" s="253"/>
      <c r="F10" s="253"/>
      <c r="G10" s="253"/>
      <c r="H10" s="253"/>
      <c r="I10" s="253"/>
      <c r="J10" s="253"/>
      <c r="K10" s="253"/>
      <c r="L10" s="253"/>
      <c r="M10" s="253"/>
      <c r="N10" s="253"/>
      <c r="O10" s="253"/>
      <c r="P10" s="253"/>
      <c r="Q10" s="253"/>
      <c r="R10" s="253"/>
      <c r="S10" s="253"/>
      <c r="T10" s="253"/>
      <c r="U10" s="253"/>
      <c r="V10" s="253"/>
      <c r="W10" s="253"/>
      <c r="X10" s="253"/>
      <c r="Y10" s="253"/>
      <c r="Z10" s="253"/>
      <c r="AA10" s="253"/>
      <c r="AB10" s="253"/>
      <c r="AC10" s="253"/>
      <c r="AD10" s="253"/>
      <c r="AE10" s="253"/>
      <c r="AF10" s="253"/>
      <c r="AG10" s="253"/>
      <c r="AH10" s="253"/>
      <c r="AI10" s="253"/>
      <c r="AJ10" s="253"/>
      <c r="AK10" s="253"/>
      <c r="AL10" s="253"/>
      <c r="AM10" s="253"/>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126"/>
    </row>
    <row r="11" spans="2:64">
      <c r="B11" s="125"/>
      <c r="C11" s="310" t="str">
        <f>CONFIG!$C$16</f>
        <v>…</v>
      </c>
      <c r="D11" s="253"/>
      <c r="E11" s="253"/>
      <c r="F11" s="253"/>
      <c r="G11" s="253"/>
      <c r="H11" s="253"/>
      <c r="I11" s="253"/>
      <c r="J11" s="253"/>
      <c r="K11" s="253"/>
      <c r="L11" s="253"/>
      <c r="M11" s="253"/>
      <c r="N11" s="253"/>
      <c r="O11" s="253"/>
      <c r="P11" s="253"/>
      <c r="Q11" s="253"/>
      <c r="R11" s="253"/>
      <c r="S11" s="253"/>
      <c r="T11" s="253"/>
      <c r="U11" s="253"/>
      <c r="V11" s="253"/>
      <c r="W11" s="253"/>
      <c r="X11" s="253"/>
      <c r="Y11" s="253"/>
      <c r="Z11" s="253"/>
      <c r="AA11" s="253"/>
      <c r="AB11" s="253"/>
      <c r="AC11" s="253"/>
      <c r="AD11" s="253"/>
      <c r="AE11" s="253"/>
      <c r="AF11" s="253"/>
      <c r="AG11" s="253"/>
      <c r="AH11" s="253"/>
      <c r="AI11" s="253"/>
      <c r="AJ11" s="253"/>
      <c r="AK11" s="253"/>
      <c r="AL11" s="253"/>
      <c r="AM11" s="253"/>
      <c r="AN11" s="253"/>
      <c r="AO11" s="253"/>
      <c r="AP11" s="253"/>
      <c r="AQ11" s="253"/>
      <c r="AR11" s="253"/>
      <c r="AS11" s="253"/>
      <c r="AT11" s="253"/>
      <c r="AU11" s="253"/>
      <c r="AV11" s="253"/>
      <c r="AW11" s="253"/>
      <c r="AX11" s="253"/>
      <c r="AY11" s="253"/>
      <c r="AZ11" s="253"/>
      <c r="BA11" s="253"/>
      <c r="BB11" s="253"/>
      <c r="BC11" s="253"/>
      <c r="BD11" s="253"/>
      <c r="BE11" s="253"/>
      <c r="BF11" s="253"/>
      <c r="BG11" s="253"/>
      <c r="BH11" s="253"/>
      <c r="BI11" s="253"/>
      <c r="BJ11" s="253"/>
      <c r="BK11" s="253"/>
      <c r="BL11" s="126"/>
    </row>
    <row r="12" spans="2:64">
      <c r="B12" s="125"/>
      <c r="C12" s="310">
        <f>CONFIG!$C$17</f>
        <v>0</v>
      </c>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53"/>
      <c r="AV12" s="253"/>
      <c r="AW12" s="253"/>
      <c r="AX12" s="253"/>
      <c r="AY12" s="253"/>
      <c r="AZ12" s="253"/>
      <c r="BA12" s="253"/>
      <c r="BB12" s="253"/>
      <c r="BC12" s="253"/>
      <c r="BD12" s="253"/>
      <c r="BE12" s="253"/>
      <c r="BF12" s="253"/>
      <c r="BG12" s="253"/>
      <c r="BH12" s="253"/>
      <c r="BI12" s="253"/>
      <c r="BJ12" s="253"/>
      <c r="BK12" s="253"/>
      <c r="BL12" s="126"/>
    </row>
    <row r="13" spans="2:64">
      <c r="B13" s="125"/>
      <c r="C13" s="310">
        <f>CONFIG!$C$18</f>
        <v>0</v>
      </c>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126"/>
    </row>
    <row r="14" spans="2:64">
      <c r="B14" s="125"/>
      <c r="C14" s="310">
        <f>CONFIG!$C$19</f>
        <v>0</v>
      </c>
      <c r="D14" s="25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253"/>
      <c r="AJ14" s="253"/>
      <c r="AK14" s="253"/>
      <c r="AL14" s="253"/>
      <c r="AM14" s="253"/>
      <c r="AN14" s="253"/>
      <c r="AO14" s="253"/>
      <c r="AP14" s="253"/>
      <c r="AQ14" s="253"/>
      <c r="AR14" s="253"/>
      <c r="AS14" s="253"/>
      <c r="AT14" s="253"/>
      <c r="AU14" s="253"/>
      <c r="AV14" s="253"/>
      <c r="AW14" s="253"/>
      <c r="AX14" s="253"/>
      <c r="AY14" s="253"/>
      <c r="AZ14" s="253"/>
      <c r="BA14" s="253"/>
      <c r="BB14" s="253"/>
      <c r="BC14" s="253"/>
      <c r="BD14" s="253"/>
      <c r="BE14" s="253"/>
      <c r="BF14" s="253"/>
      <c r="BG14" s="253"/>
      <c r="BH14" s="253"/>
      <c r="BI14" s="253"/>
      <c r="BJ14" s="253"/>
      <c r="BK14" s="253"/>
      <c r="BL14" s="126"/>
    </row>
    <row r="15" spans="2:64">
      <c r="B15" s="125"/>
      <c r="C15" s="310">
        <f>CONFIG!$C$20</f>
        <v>0</v>
      </c>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s="253"/>
      <c r="AG15" s="253"/>
      <c r="AH15" s="253"/>
      <c r="AI15" s="253"/>
      <c r="AJ15" s="253"/>
      <c r="AK15" s="253"/>
      <c r="AL15" s="253"/>
      <c r="AM15" s="253"/>
      <c r="AN15" s="253"/>
      <c r="AO15" s="253"/>
      <c r="AP15" s="253"/>
      <c r="AQ15" s="253"/>
      <c r="AR15" s="253"/>
      <c r="AS15" s="253"/>
      <c r="AT15" s="253"/>
      <c r="AU15" s="253"/>
      <c r="AV15" s="253"/>
      <c r="AW15" s="253"/>
      <c r="AX15" s="253"/>
      <c r="AY15" s="253"/>
      <c r="AZ15" s="253"/>
      <c r="BA15" s="253"/>
      <c r="BB15" s="253"/>
      <c r="BC15" s="253"/>
      <c r="BD15" s="253"/>
      <c r="BE15" s="253"/>
      <c r="BF15" s="253"/>
      <c r="BG15" s="253"/>
      <c r="BH15" s="253"/>
      <c r="BI15" s="253"/>
      <c r="BJ15" s="253"/>
      <c r="BK15" s="253"/>
      <c r="BL15" s="126"/>
    </row>
    <row r="16" spans="2:64">
      <c r="B16" s="125"/>
      <c r="C16" s="310">
        <f>CONFIG!$C$21</f>
        <v>0</v>
      </c>
      <c r="D16" s="253"/>
      <c r="E16" s="253"/>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253"/>
      <c r="AO16" s="253"/>
      <c r="AP16" s="253"/>
      <c r="AQ16" s="253"/>
      <c r="AR16" s="253"/>
      <c r="AS16" s="253"/>
      <c r="AT16" s="253"/>
      <c r="AU16" s="253"/>
      <c r="AV16" s="253"/>
      <c r="AW16" s="253"/>
      <c r="AX16" s="253"/>
      <c r="AY16" s="253"/>
      <c r="AZ16" s="253"/>
      <c r="BA16" s="253"/>
      <c r="BB16" s="253"/>
      <c r="BC16" s="253"/>
      <c r="BD16" s="253"/>
      <c r="BE16" s="253"/>
      <c r="BF16" s="253"/>
      <c r="BG16" s="253"/>
      <c r="BH16" s="253"/>
      <c r="BI16" s="253"/>
      <c r="BJ16" s="253"/>
      <c r="BK16" s="253"/>
      <c r="BL16" s="126"/>
    </row>
    <row r="17" spans="2:64" ht="15.75" thickBot="1">
      <c r="B17" s="129"/>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0"/>
      <c r="AY17" s="130"/>
      <c r="AZ17" s="130"/>
      <c r="BA17" s="130"/>
      <c r="BB17" s="130"/>
      <c r="BC17" s="130"/>
      <c r="BD17" s="130"/>
      <c r="BE17" s="130"/>
      <c r="BF17" s="130"/>
      <c r="BG17" s="130"/>
      <c r="BH17" s="130"/>
      <c r="BI17" s="130"/>
      <c r="BJ17" s="130"/>
      <c r="BK17" s="130"/>
      <c r="BL17" s="131"/>
    </row>
  </sheetData>
  <sheetProtection sheet="1" objects="1" scenarios="1"/>
  <mergeCells count="6">
    <mergeCell ref="C5:P5"/>
    <mergeCell ref="AZ7:BK7"/>
    <mergeCell ref="P7:AA7"/>
    <mergeCell ref="AB7:AM7"/>
    <mergeCell ref="D7:O7"/>
    <mergeCell ref="AN7:AY7"/>
  </mergeCell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sheetPr codeName="Feuil14">
    <tabColor rgb="FF92D050"/>
  </sheetPr>
  <dimension ref="B1:BL72"/>
  <sheetViews>
    <sheetView showGridLines="0" showRowColHeaders="0" zoomScale="85" zoomScaleNormal="85" workbookViewId="0">
      <pane xSplit="3" topLeftCell="D1" activePane="topRight" state="frozen"/>
      <selection activeCell="C22" sqref="C22:H28"/>
      <selection pane="topRight" activeCell="C3" sqref="C3"/>
    </sheetView>
  </sheetViews>
  <sheetFormatPr baseColWidth="10" defaultColWidth="11.5703125" defaultRowHeight="15"/>
  <cols>
    <col min="1" max="1" width="3.28515625" customWidth="1"/>
    <col min="2" max="2" width="3.28515625" style="76" customWidth="1"/>
    <col min="3" max="3" width="41.28515625" customWidth="1"/>
    <col min="64" max="64" width="3.7109375" customWidth="1"/>
  </cols>
  <sheetData>
    <row r="1" spans="2:64" ht="15.75" thickBot="1"/>
    <row r="2" spans="2:64" s="76" customFormat="1">
      <c r="B2" s="122"/>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4"/>
    </row>
    <row r="3" spans="2:64">
      <c r="B3" s="125"/>
      <c r="C3" s="136" t="s">
        <v>196</v>
      </c>
      <c r="D3" s="204"/>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6"/>
    </row>
    <row r="4" spans="2:64" s="76" customFormat="1">
      <c r="B4" s="125"/>
      <c r="C4" s="181"/>
      <c r="D4" s="204"/>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6"/>
    </row>
    <row r="5" spans="2:64" s="76" customFormat="1">
      <c r="B5" s="125"/>
      <c r="C5" s="507" t="s">
        <v>389</v>
      </c>
      <c r="D5" s="508"/>
      <c r="E5" s="508"/>
      <c r="F5" s="508"/>
      <c r="G5" s="508"/>
      <c r="H5" s="508"/>
      <c r="I5" s="508"/>
      <c r="J5" s="508"/>
      <c r="K5" s="508"/>
      <c r="L5" s="508"/>
      <c r="M5" s="508"/>
      <c r="N5" s="508"/>
      <c r="O5" s="508"/>
      <c r="P5" s="509"/>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6"/>
    </row>
    <row r="6" spans="2:64">
      <c r="B6" s="125"/>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6"/>
    </row>
    <row r="7" spans="2:64">
      <c r="B7" s="125"/>
      <c r="C7" s="203"/>
      <c r="D7" s="475" t="s">
        <v>18</v>
      </c>
      <c r="E7" s="476"/>
      <c r="F7" s="476"/>
      <c r="G7" s="476"/>
      <c r="H7" s="476"/>
      <c r="I7" s="476"/>
      <c r="J7" s="476"/>
      <c r="K7" s="476"/>
      <c r="L7" s="476"/>
      <c r="M7" s="476"/>
      <c r="N7" s="476"/>
      <c r="O7" s="476"/>
      <c r="P7" s="473" t="s">
        <v>19</v>
      </c>
      <c r="Q7" s="473"/>
      <c r="R7" s="473"/>
      <c r="S7" s="473"/>
      <c r="T7" s="473"/>
      <c r="U7" s="473"/>
      <c r="V7" s="473"/>
      <c r="W7" s="473"/>
      <c r="X7" s="473"/>
      <c r="Y7" s="473"/>
      <c r="Z7" s="473"/>
      <c r="AA7" s="473"/>
      <c r="AB7" s="475" t="s">
        <v>20</v>
      </c>
      <c r="AC7" s="476"/>
      <c r="AD7" s="476"/>
      <c r="AE7" s="476"/>
      <c r="AF7" s="476"/>
      <c r="AG7" s="476"/>
      <c r="AH7" s="476"/>
      <c r="AI7" s="476"/>
      <c r="AJ7" s="476"/>
      <c r="AK7" s="476"/>
      <c r="AL7" s="476"/>
      <c r="AM7" s="476"/>
      <c r="AN7" s="473" t="s">
        <v>32</v>
      </c>
      <c r="AO7" s="473"/>
      <c r="AP7" s="473"/>
      <c r="AQ7" s="473"/>
      <c r="AR7" s="473"/>
      <c r="AS7" s="473"/>
      <c r="AT7" s="473"/>
      <c r="AU7" s="473"/>
      <c r="AV7" s="473"/>
      <c r="AW7" s="473"/>
      <c r="AX7" s="473"/>
      <c r="AY7" s="473"/>
      <c r="AZ7" s="473" t="s">
        <v>33</v>
      </c>
      <c r="BA7" s="473"/>
      <c r="BB7" s="473"/>
      <c r="BC7" s="473"/>
      <c r="BD7" s="473"/>
      <c r="BE7" s="473"/>
      <c r="BF7" s="473"/>
      <c r="BG7" s="473"/>
      <c r="BH7" s="473"/>
      <c r="BI7" s="473"/>
      <c r="BJ7" s="473"/>
      <c r="BK7" s="473"/>
      <c r="BL7" s="126"/>
    </row>
    <row r="8" spans="2:64">
      <c r="B8" s="125"/>
      <c r="C8" s="127"/>
      <c r="D8" s="18">
        <f>CONFIG!$D$7</f>
        <v>41640</v>
      </c>
      <c r="E8" s="18">
        <f>DATE(YEAR(D8),MONTH(D8)+1,DAY(D8))</f>
        <v>41671</v>
      </c>
      <c r="F8" s="18">
        <f t="shared" ref="F8:BK8" si="0">DATE(YEAR(E8),MONTH(E8)+1,DAY(E8))</f>
        <v>41699</v>
      </c>
      <c r="G8" s="18">
        <f t="shared" si="0"/>
        <v>41730</v>
      </c>
      <c r="H8" s="18">
        <f t="shared" si="0"/>
        <v>41760</v>
      </c>
      <c r="I8" s="18">
        <f t="shared" si="0"/>
        <v>41791</v>
      </c>
      <c r="J8" s="18">
        <f t="shared" si="0"/>
        <v>41821</v>
      </c>
      <c r="K8" s="18">
        <f t="shared" si="0"/>
        <v>41852</v>
      </c>
      <c r="L8" s="18">
        <f t="shared" si="0"/>
        <v>41883</v>
      </c>
      <c r="M8" s="18">
        <f t="shared" si="0"/>
        <v>41913</v>
      </c>
      <c r="N8" s="18">
        <f t="shared" si="0"/>
        <v>41944</v>
      </c>
      <c r="O8" s="18">
        <f t="shared" si="0"/>
        <v>41974</v>
      </c>
      <c r="P8" s="18">
        <f t="shared" si="0"/>
        <v>42005</v>
      </c>
      <c r="Q8" s="18">
        <f t="shared" si="0"/>
        <v>42036</v>
      </c>
      <c r="R8" s="18">
        <f t="shared" si="0"/>
        <v>42064</v>
      </c>
      <c r="S8" s="18">
        <f t="shared" si="0"/>
        <v>42095</v>
      </c>
      <c r="T8" s="18">
        <f t="shared" si="0"/>
        <v>42125</v>
      </c>
      <c r="U8" s="18">
        <f t="shared" si="0"/>
        <v>42156</v>
      </c>
      <c r="V8" s="18">
        <f t="shared" si="0"/>
        <v>42186</v>
      </c>
      <c r="W8" s="18">
        <f t="shared" si="0"/>
        <v>42217</v>
      </c>
      <c r="X8" s="18">
        <f t="shared" si="0"/>
        <v>42248</v>
      </c>
      <c r="Y8" s="18">
        <f t="shared" si="0"/>
        <v>42278</v>
      </c>
      <c r="Z8" s="18">
        <f t="shared" si="0"/>
        <v>42309</v>
      </c>
      <c r="AA8" s="18">
        <f t="shared" si="0"/>
        <v>42339</v>
      </c>
      <c r="AB8" s="18">
        <f t="shared" si="0"/>
        <v>42370</v>
      </c>
      <c r="AC8" s="18">
        <f t="shared" si="0"/>
        <v>42401</v>
      </c>
      <c r="AD8" s="18">
        <f t="shared" si="0"/>
        <v>42430</v>
      </c>
      <c r="AE8" s="18">
        <f t="shared" si="0"/>
        <v>42461</v>
      </c>
      <c r="AF8" s="18">
        <f t="shared" si="0"/>
        <v>42491</v>
      </c>
      <c r="AG8" s="18">
        <f t="shared" si="0"/>
        <v>42522</v>
      </c>
      <c r="AH8" s="18">
        <f t="shared" si="0"/>
        <v>42552</v>
      </c>
      <c r="AI8" s="18">
        <f t="shared" si="0"/>
        <v>42583</v>
      </c>
      <c r="AJ8" s="18">
        <f t="shared" si="0"/>
        <v>42614</v>
      </c>
      <c r="AK8" s="18">
        <f t="shared" si="0"/>
        <v>42644</v>
      </c>
      <c r="AL8" s="18">
        <f t="shared" si="0"/>
        <v>42675</v>
      </c>
      <c r="AM8" s="18">
        <f t="shared" si="0"/>
        <v>42705</v>
      </c>
      <c r="AN8" s="18">
        <f t="shared" si="0"/>
        <v>42736</v>
      </c>
      <c r="AO8" s="18">
        <f t="shared" si="0"/>
        <v>42767</v>
      </c>
      <c r="AP8" s="18">
        <f t="shared" si="0"/>
        <v>42795</v>
      </c>
      <c r="AQ8" s="18">
        <f t="shared" si="0"/>
        <v>42826</v>
      </c>
      <c r="AR8" s="18">
        <f t="shared" si="0"/>
        <v>42856</v>
      </c>
      <c r="AS8" s="18">
        <f t="shared" si="0"/>
        <v>42887</v>
      </c>
      <c r="AT8" s="18">
        <f t="shared" si="0"/>
        <v>42917</v>
      </c>
      <c r="AU8" s="18">
        <f t="shared" si="0"/>
        <v>42948</v>
      </c>
      <c r="AV8" s="18">
        <f t="shared" si="0"/>
        <v>42979</v>
      </c>
      <c r="AW8" s="18">
        <f t="shared" si="0"/>
        <v>43009</v>
      </c>
      <c r="AX8" s="18">
        <f t="shared" si="0"/>
        <v>43040</v>
      </c>
      <c r="AY8" s="18">
        <f t="shared" si="0"/>
        <v>43070</v>
      </c>
      <c r="AZ8" s="18">
        <f t="shared" si="0"/>
        <v>43101</v>
      </c>
      <c r="BA8" s="18">
        <f t="shared" si="0"/>
        <v>43132</v>
      </c>
      <c r="BB8" s="18">
        <f t="shared" si="0"/>
        <v>43160</v>
      </c>
      <c r="BC8" s="18">
        <f t="shared" si="0"/>
        <v>43191</v>
      </c>
      <c r="BD8" s="18">
        <f t="shared" si="0"/>
        <v>43221</v>
      </c>
      <c r="BE8" s="18">
        <f t="shared" si="0"/>
        <v>43252</v>
      </c>
      <c r="BF8" s="18">
        <f t="shared" si="0"/>
        <v>43282</v>
      </c>
      <c r="BG8" s="18">
        <f t="shared" si="0"/>
        <v>43313</v>
      </c>
      <c r="BH8" s="18">
        <f t="shared" si="0"/>
        <v>43344</v>
      </c>
      <c r="BI8" s="18">
        <f t="shared" si="0"/>
        <v>43374</v>
      </c>
      <c r="BJ8" s="18">
        <f t="shared" si="0"/>
        <v>43405</v>
      </c>
      <c r="BK8" s="18">
        <f t="shared" si="0"/>
        <v>43435</v>
      </c>
      <c r="BL8" s="126"/>
    </row>
    <row r="9" spans="2:64">
      <c r="B9" s="125"/>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6"/>
    </row>
    <row r="10" spans="2:64">
      <c r="B10" s="125"/>
      <c r="C10" s="49" t="s">
        <v>91</v>
      </c>
      <c r="D10" s="341">
        <v>0</v>
      </c>
      <c r="E10" s="341">
        <f>D68</f>
        <v>-2720.0741666666668</v>
      </c>
      <c r="F10" s="341">
        <f t="shared" ref="F10:BK10" si="1">E68</f>
        <v>-4990.1483333333335</v>
      </c>
      <c r="G10" s="341">
        <f t="shared" si="1"/>
        <v>-7260.2224999999999</v>
      </c>
      <c r="H10" s="341">
        <f t="shared" si="1"/>
        <v>-9530.2966666666671</v>
      </c>
      <c r="I10" s="341">
        <f t="shared" si="1"/>
        <v>-11800.370833333334</v>
      </c>
      <c r="J10" s="341">
        <f t="shared" si="1"/>
        <v>-14070.445000000002</v>
      </c>
      <c r="K10" s="341">
        <f t="shared" si="1"/>
        <v>-16340.519166666669</v>
      </c>
      <c r="L10" s="341">
        <f t="shared" si="1"/>
        <v>-18610.593333333334</v>
      </c>
      <c r="M10" s="341">
        <f t="shared" si="1"/>
        <v>-20880.6675</v>
      </c>
      <c r="N10" s="341">
        <f t="shared" si="1"/>
        <v>-23150.741666666665</v>
      </c>
      <c r="O10" s="341">
        <f t="shared" si="1"/>
        <v>-25420.81583333333</v>
      </c>
      <c r="P10" s="341">
        <f t="shared" si="1"/>
        <v>-27690.889999999996</v>
      </c>
      <c r="Q10" s="341">
        <f t="shared" si="1"/>
        <v>-29960.964166666661</v>
      </c>
      <c r="R10" s="341">
        <f t="shared" si="1"/>
        <v>-32231.038333333327</v>
      </c>
      <c r="S10" s="341">
        <f t="shared" si="1"/>
        <v>-34501.112499999996</v>
      </c>
      <c r="T10" s="341">
        <f t="shared" si="1"/>
        <v>-36771.186666666661</v>
      </c>
      <c r="U10" s="341">
        <f t="shared" si="1"/>
        <v>-39041.260833333326</v>
      </c>
      <c r="V10" s="341">
        <f t="shared" si="1"/>
        <v>-41311.334999999992</v>
      </c>
      <c r="W10" s="341">
        <f t="shared" si="1"/>
        <v>-43581.409166666657</v>
      </c>
      <c r="X10" s="341">
        <f t="shared" si="1"/>
        <v>-45851.483333333323</v>
      </c>
      <c r="Y10" s="341">
        <f t="shared" si="1"/>
        <v>-48121.557499999988</v>
      </c>
      <c r="Z10" s="341">
        <f t="shared" si="1"/>
        <v>-50391.631666666653</v>
      </c>
      <c r="AA10" s="341">
        <f t="shared" si="1"/>
        <v>-52661.705833333319</v>
      </c>
      <c r="AB10" s="341">
        <f t="shared" si="1"/>
        <v>-54931.779999999984</v>
      </c>
      <c r="AC10" s="341">
        <f t="shared" si="1"/>
        <v>-57201.85416666665</v>
      </c>
      <c r="AD10" s="341">
        <f t="shared" si="1"/>
        <v>-59471.928333333315</v>
      </c>
      <c r="AE10" s="341">
        <f t="shared" si="1"/>
        <v>-61742.002499999981</v>
      </c>
      <c r="AF10" s="341">
        <f t="shared" si="1"/>
        <v>-64012.076666666646</v>
      </c>
      <c r="AG10" s="341">
        <f t="shared" si="1"/>
        <v>-66282.150833333319</v>
      </c>
      <c r="AH10" s="341">
        <f t="shared" si="1"/>
        <v>-68552.224999999991</v>
      </c>
      <c r="AI10" s="341">
        <f t="shared" si="1"/>
        <v>-70822.299166666664</v>
      </c>
      <c r="AJ10" s="341">
        <f t="shared" si="1"/>
        <v>-73092.373333333337</v>
      </c>
      <c r="AK10" s="341">
        <f t="shared" si="1"/>
        <v>-75362.447500000009</v>
      </c>
      <c r="AL10" s="341">
        <f t="shared" si="1"/>
        <v>-77632.521666666682</v>
      </c>
      <c r="AM10" s="341">
        <f t="shared" si="1"/>
        <v>-79902.595833333355</v>
      </c>
      <c r="AN10" s="341">
        <f t="shared" si="1"/>
        <v>-82172.670000000027</v>
      </c>
      <c r="AO10" s="341">
        <f t="shared" si="1"/>
        <v>-84442.7441666667</v>
      </c>
      <c r="AP10" s="341">
        <f t="shared" si="1"/>
        <v>-86712.818333333373</v>
      </c>
      <c r="AQ10" s="341">
        <f t="shared" si="1"/>
        <v>-88982.892500000045</v>
      </c>
      <c r="AR10" s="341">
        <f t="shared" si="1"/>
        <v>-91252.966666666718</v>
      </c>
      <c r="AS10" s="341">
        <f t="shared" si="1"/>
        <v>-93523.040833333391</v>
      </c>
      <c r="AT10" s="341">
        <f t="shared" si="1"/>
        <v>-95793.115000000063</v>
      </c>
      <c r="AU10" s="341">
        <f t="shared" si="1"/>
        <v>-98063.189166666736</v>
      </c>
      <c r="AV10" s="341">
        <f t="shared" si="1"/>
        <v>-100333.26333333341</v>
      </c>
      <c r="AW10" s="341">
        <f t="shared" si="1"/>
        <v>-102603.33750000008</v>
      </c>
      <c r="AX10" s="341">
        <f t="shared" si="1"/>
        <v>-104873.41166666675</v>
      </c>
      <c r="AY10" s="341">
        <f t="shared" si="1"/>
        <v>-107143.48583333343</v>
      </c>
      <c r="AZ10" s="341">
        <f t="shared" si="1"/>
        <v>-109413.5600000001</v>
      </c>
      <c r="BA10" s="341">
        <f t="shared" si="1"/>
        <v>-111683.63416666677</v>
      </c>
      <c r="BB10" s="341">
        <f t="shared" si="1"/>
        <v>-113953.70833333344</v>
      </c>
      <c r="BC10" s="341">
        <f t="shared" si="1"/>
        <v>-116223.78250000012</v>
      </c>
      <c r="BD10" s="341">
        <f t="shared" si="1"/>
        <v>-118493.85666666679</v>
      </c>
      <c r="BE10" s="341">
        <f t="shared" si="1"/>
        <v>-120763.93083333346</v>
      </c>
      <c r="BF10" s="341">
        <f t="shared" si="1"/>
        <v>-123034.00500000014</v>
      </c>
      <c r="BG10" s="341">
        <f t="shared" si="1"/>
        <v>-125304.07916666681</v>
      </c>
      <c r="BH10" s="341">
        <f t="shared" si="1"/>
        <v>-127574.15333333348</v>
      </c>
      <c r="BI10" s="341">
        <f t="shared" si="1"/>
        <v>-129844.22750000015</v>
      </c>
      <c r="BJ10" s="341">
        <f t="shared" si="1"/>
        <v>-132114.30166666681</v>
      </c>
      <c r="BK10" s="341">
        <f t="shared" si="1"/>
        <v>-134384.37583333347</v>
      </c>
      <c r="BL10" s="126"/>
    </row>
    <row r="11" spans="2:64">
      <c r="B11" s="125"/>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6"/>
    </row>
    <row r="12" spans="2:64">
      <c r="B12" s="125"/>
      <c r="C12" s="510" t="s">
        <v>90</v>
      </c>
      <c r="D12" s="511"/>
      <c r="E12" s="511"/>
      <c r="F12" s="511"/>
      <c r="G12" s="511"/>
      <c r="H12" s="511"/>
      <c r="I12" s="511"/>
      <c r="J12" s="511"/>
      <c r="K12" s="511"/>
      <c r="L12" s="511"/>
      <c r="M12" s="511"/>
      <c r="N12" s="511"/>
      <c r="O12" s="511"/>
      <c r="P12" s="511"/>
      <c r="Q12" s="511"/>
      <c r="R12" s="511"/>
      <c r="S12" s="511"/>
      <c r="T12" s="511"/>
      <c r="U12" s="511"/>
      <c r="V12" s="511"/>
      <c r="W12" s="511"/>
      <c r="X12" s="511"/>
      <c r="Y12" s="511"/>
      <c r="Z12" s="511"/>
      <c r="AA12" s="511"/>
      <c r="AB12" s="511"/>
      <c r="AC12" s="511"/>
      <c r="AD12" s="511"/>
      <c r="AE12" s="511"/>
      <c r="AF12" s="511"/>
      <c r="AG12" s="511"/>
      <c r="AH12" s="511"/>
      <c r="AI12" s="511"/>
      <c r="AJ12" s="511"/>
      <c r="AK12" s="511"/>
      <c r="AL12" s="511"/>
      <c r="AM12" s="511"/>
      <c r="AN12" s="511"/>
      <c r="AO12" s="511"/>
      <c r="AP12" s="511"/>
      <c r="AQ12" s="511"/>
      <c r="AR12" s="511"/>
      <c r="AS12" s="511"/>
      <c r="AT12" s="511"/>
      <c r="AU12" s="511"/>
      <c r="AV12" s="511"/>
      <c r="AW12" s="511"/>
      <c r="AX12" s="511"/>
      <c r="AY12" s="511"/>
      <c r="AZ12" s="511"/>
      <c r="BA12" s="511"/>
      <c r="BB12" s="511"/>
      <c r="BC12" s="511"/>
      <c r="BD12" s="511"/>
      <c r="BE12" s="511"/>
      <c r="BF12" s="511"/>
      <c r="BG12" s="511"/>
      <c r="BH12" s="511"/>
      <c r="BI12" s="511"/>
      <c r="BJ12" s="511"/>
      <c r="BK12" s="512"/>
      <c r="BL12" s="126"/>
    </row>
    <row r="13" spans="2:64">
      <c r="B13" s="125"/>
      <c r="C13" s="50" t="s">
        <v>93</v>
      </c>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2"/>
      <c r="BL13" s="126"/>
    </row>
    <row r="14" spans="2:64">
      <c r="B14" s="125"/>
      <c r="C14" s="348" t="s">
        <v>92</v>
      </c>
      <c r="D14" s="349">
        <f>'Commandes - Calculs Auto'!C72</f>
        <v>0</v>
      </c>
      <c r="E14" s="349">
        <f>'Commandes - Calculs Auto'!D72</f>
        <v>0</v>
      </c>
      <c r="F14" s="349">
        <f>'Commandes - Calculs Auto'!E72</f>
        <v>0</v>
      </c>
      <c r="G14" s="349">
        <f>'Commandes - Calculs Auto'!F72</f>
        <v>0</v>
      </c>
      <c r="H14" s="349">
        <f>'Commandes - Calculs Auto'!G72</f>
        <v>0</v>
      </c>
      <c r="I14" s="349">
        <f>'Commandes - Calculs Auto'!H72</f>
        <v>0</v>
      </c>
      <c r="J14" s="349">
        <f>'Commandes - Calculs Auto'!I72</f>
        <v>0</v>
      </c>
      <c r="K14" s="349">
        <f>'Commandes - Calculs Auto'!J72</f>
        <v>0</v>
      </c>
      <c r="L14" s="349">
        <f>'Commandes - Calculs Auto'!K72</f>
        <v>0</v>
      </c>
      <c r="M14" s="349">
        <f>'Commandes - Calculs Auto'!L72</f>
        <v>0</v>
      </c>
      <c r="N14" s="349">
        <f>'Commandes - Calculs Auto'!M72</f>
        <v>0</v>
      </c>
      <c r="O14" s="349">
        <f>'Commandes - Calculs Auto'!N72</f>
        <v>0</v>
      </c>
      <c r="P14" s="349">
        <f>'Commandes - Calculs Auto'!O72</f>
        <v>0</v>
      </c>
      <c r="Q14" s="349">
        <f>'Commandes - Calculs Auto'!P72</f>
        <v>0</v>
      </c>
      <c r="R14" s="349">
        <f>'Commandes - Calculs Auto'!Q72</f>
        <v>0</v>
      </c>
      <c r="S14" s="349">
        <f>'Commandes - Calculs Auto'!R72</f>
        <v>0</v>
      </c>
      <c r="T14" s="349">
        <f>'Commandes - Calculs Auto'!S72</f>
        <v>0</v>
      </c>
      <c r="U14" s="349">
        <f>'Commandes - Calculs Auto'!T72</f>
        <v>0</v>
      </c>
      <c r="V14" s="349">
        <f>'Commandes - Calculs Auto'!U72</f>
        <v>0</v>
      </c>
      <c r="W14" s="349">
        <f>'Commandes - Calculs Auto'!V72</f>
        <v>0</v>
      </c>
      <c r="X14" s="349">
        <f>'Commandes - Calculs Auto'!W72</f>
        <v>0</v>
      </c>
      <c r="Y14" s="349">
        <f>'Commandes - Calculs Auto'!X72</f>
        <v>0</v>
      </c>
      <c r="Z14" s="349">
        <f>'Commandes - Calculs Auto'!Y72</f>
        <v>0</v>
      </c>
      <c r="AA14" s="349">
        <f>'Commandes - Calculs Auto'!Z72</f>
        <v>0</v>
      </c>
      <c r="AB14" s="349">
        <f>'Commandes - Calculs Auto'!AA72</f>
        <v>0</v>
      </c>
      <c r="AC14" s="349">
        <f>'Commandes - Calculs Auto'!AB72</f>
        <v>0</v>
      </c>
      <c r="AD14" s="349">
        <f>'Commandes - Calculs Auto'!AC72</f>
        <v>0</v>
      </c>
      <c r="AE14" s="349">
        <f>'Commandes - Calculs Auto'!AD72</f>
        <v>0</v>
      </c>
      <c r="AF14" s="349">
        <f>'Commandes - Calculs Auto'!AE72</f>
        <v>0</v>
      </c>
      <c r="AG14" s="349">
        <f>'Commandes - Calculs Auto'!AF72</f>
        <v>0</v>
      </c>
      <c r="AH14" s="349">
        <f>'Commandes - Calculs Auto'!AG72</f>
        <v>0</v>
      </c>
      <c r="AI14" s="349">
        <f>'Commandes - Calculs Auto'!AH72</f>
        <v>0</v>
      </c>
      <c r="AJ14" s="349">
        <f>'Commandes - Calculs Auto'!AI72</f>
        <v>0</v>
      </c>
      <c r="AK14" s="349">
        <f>'Commandes - Calculs Auto'!AJ72</f>
        <v>0</v>
      </c>
      <c r="AL14" s="349">
        <f>'Commandes - Calculs Auto'!AK72</f>
        <v>0</v>
      </c>
      <c r="AM14" s="349">
        <f>'Commandes - Calculs Auto'!AL72</f>
        <v>0</v>
      </c>
      <c r="AN14" s="349">
        <f>'Commandes - Calculs Auto'!AM72</f>
        <v>0</v>
      </c>
      <c r="AO14" s="349">
        <f>'Commandes - Calculs Auto'!AN72</f>
        <v>0</v>
      </c>
      <c r="AP14" s="349">
        <f>'Commandes - Calculs Auto'!AO72</f>
        <v>0</v>
      </c>
      <c r="AQ14" s="349">
        <f>'Commandes - Calculs Auto'!AP72</f>
        <v>0</v>
      </c>
      <c r="AR14" s="349">
        <f>'Commandes - Calculs Auto'!AQ72</f>
        <v>0</v>
      </c>
      <c r="AS14" s="349">
        <f>'Commandes - Calculs Auto'!AR72</f>
        <v>0</v>
      </c>
      <c r="AT14" s="349">
        <f>'Commandes - Calculs Auto'!AS72</f>
        <v>0</v>
      </c>
      <c r="AU14" s="349">
        <f>'Commandes - Calculs Auto'!AT72</f>
        <v>0</v>
      </c>
      <c r="AV14" s="349">
        <f>'Commandes - Calculs Auto'!AU72</f>
        <v>0</v>
      </c>
      <c r="AW14" s="349">
        <f>'Commandes - Calculs Auto'!AV72</f>
        <v>0</v>
      </c>
      <c r="AX14" s="349">
        <f>'Commandes - Calculs Auto'!AW72</f>
        <v>0</v>
      </c>
      <c r="AY14" s="349">
        <f>'Commandes - Calculs Auto'!AX72</f>
        <v>0</v>
      </c>
      <c r="AZ14" s="349">
        <f>'Commandes - Calculs Auto'!AY72</f>
        <v>0</v>
      </c>
      <c r="BA14" s="349">
        <f>'Commandes - Calculs Auto'!AZ72</f>
        <v>0</v>
      </c>
      <c r="BB14" s="349">
        <f>'Commandes - Calculs Auto'!BA72</f>
        <v>0</v>
      </c>
      <c r="BC14" s="349">
        <f>'Commandes - Calculs Auto'!BB72</f>
        <v>0</v>
      </c>
      <c r="BD14" s="349">
        <f>'Commandes - Calculs Auto'!BC72</f>
        <v>0</v>
      </c>
      <c r="BE14" s="349">
        <f>'Commandes - Calculs Auto'!BD72</f>
        <v>0</v>
      </c>
      <c r="BF14" s="349">
        <f>'Commandes - Calculs Auto'!BE72</f>
        <v>0</v>
      </c>
      <c r="BG14" s="349">
        <f>'Commandes - Calculs Auto'!BF72</f>
        <v>0</v>
      </c>
      <c r="BH14" s="349">
        <f>'Commandes - Calculs Auto'!BG72</f>
        <v>0</v>
      </c>
      <c r="BI14" s="349">
        <f>'Commandes - Calculs Auto'!BH72</f>
        <v>0</v>
      </c>
      <c r="BJ14" s="349">
        <f>'Commandes - Calculs Auto'!BI72</f>
        <v>0</v>
      </c>
      <c r="BK14" s="349">
        <f>'Commandes - Calculs Auto'!BJ72</f>
        <v>0</v>
      </c>
      <c r="BL14" s="126"/>
    </row>
    <row r="15" spans="2:64">
      <c r="B15" s="125"/>
      <c r="C15" s="348" t="s">
        <v>96</v>
      </c>
      <c r="D15" s="341">
        <f>TVA!D35</f>
        <v>0</v>
      </c>
      <c r="E15" s="341">
        <f>TVA!E35</f>
        <v>0</v>
      </c>
      <c r="F15" s="341">
        <f>TVA!F35</f>
        <v>0</v>
      </c>
      <c r="G15" s="341">
        <f>TVA!G35</f>
        <v>0</v>
      </c>
      <c r="H15" s="341">
        <f>TVA!H35</f>
        <v>0</v>
      </c>
      <c r="I15" s="341">
        <f>TVA!I35</f>
        <v>0</v>
      </c>
      <c r="J15" s="341">
        <f>TVA!J35</f>
        <v>0</v>
      </c>
      <c r="K15" s="341">
        <f>TVA!K35</f>
        <v>0</v>
      </c>
      <c r="L15" s="341">
        <f>TVA!L35</f>
        <v>0</v>
      </c>
      <c r="M15" s="341">
        <f>TVA!M35</f>
        <v>0</v>
      </c>
      <c r="N15" s="341">
        <f>TVA!N35</f>
        <v>0</v>
      </c>
      <c r="O15" s="341">
        <f>TVA!O35</f>
        <v>0</v>
      </c>
      <c r="P15" s="341">
        <f>TVA!P35</f>
        <v>0</v>
      </c>
      <c r="Q15" s="341">
        <f>TVA!Q35</f>
        <v>0</v>
      </c>
      <c r="R15" s="341">
        <f>TVA!R35</f>
        <v>0</v>
      </c>
      <c r="S15" s="341">
        <f>TVA!S35</f>
        <v>0</v>
      </c>
      <c r="T15" s="341">
        <f>TVA!T35</f>
        <v>0</v>
      </c>
      <c r="U15" s="341">
        <f>TVA!U35</f>
        <v>0</v>
      </c>
      <c r="V15" s="341">
        <f>TVA!V35</f>
        <v>0</v>
      </c>
      <c r="W15" s="341">
        <f>TVA!W35</f>
        <v>0</v>
      </c>
      <c r="X15" s="341">
        <f>TVA!X35</f>
        <v>0</v>
      </c>
      <c r="Y15" s="341">
        <f>TVA!Y35</f>
        <v>0</v>
      </c>
      <c r="Z15" s="341">
        <f>TVA!Z35</f>
        <v>0</v>
      </c>
      <c r="AA15" s="341">
        <f>TVA!AA35</f>
        <v>0</v>
      </c>
      <c r="AB15" s="341">
        <f>TVA!AB35</f>
        <v>0</v>
      </c>
      <c r="AC15" s="341">
        <f>TVA!AC35</f>
        <v>0</v>
      </c>
      <c r="AD15" s="341">
        <f>TVA!AD35</f>
        <v>0</v>
      </c>
      <c r="AE15" s="341">
        <f>TVA!AE35</f>
        <v>0</v>
      </c>
      <c r="AF15" s="341">
        <f>TVA!AF35</f>
        <v>0</v>
      </c>
      <c r="AG15" s="341">
        <f>TVA!AG35</f>
        <v>0</v>
      </c>
      <c r="AH15" s="341">
        <f>TVA!AH35</f>
        <v>0</v>
      </c>
      <c r="AI15" s="341">
        <f>TVA!AI35</f>
        <v>0</v>
      </c>
      <c r="AJ15" s="341">
        <f>TVA!AJ35</f>
        <v>0</v>
      </c>
      <c r="AK15" s="341">
        <f>TVA!AK35</f>
        <v>0</v>
      </c>
      <c r="AL15" s="341">
        <f>TVA!AL35</f>
        <v>0</v>
      </c>
      <c r="AM15" s="341">
        <f>TVA!AM35</f>
        <v>0</v>
      </c>
      <c r="AN15" s="341">
        <f>TVA!AN35</f>
        <v>0</v>
      </c>
      <c r="AO15" s="341">
        <f>TVA!AO35</f>
        <v>0</v>
      </c>
      <c r="AP15" s="341">
        <f>TVA!AP35</f>
        <v>0</v>
      </c>
      <c r="AQ15" s="341">
        <f>TVA!AQ35</f>
        <v>0</v>
      </c>
      <c r="AR15" s="341">
        <f>TVA!AR35</f>
        <v>0</v>
      </c>
      <c r="AS15" s="341">
        <f>TVA!AS35</f>
        <v>0</v>
      </c>
      <c r="AT15" s="341">
        <f>TVA!AT35</f>
        <v>0</v>
      </c>
      <c r="AU15" s="341">
        <f>TVA!AU35</f>
        <v>0</v>
      </c>
      <c r="AV15" s="341">
        <f>TVA!AV35</f>
        <v>0</v>
      </c>
      <c r="AW15" s="341">
        <f>TVA!AW35</f>
        <v>0</v>
      </c>
      <c r="AX15" s="341">
        <f>TVA!AX35</f>
        <v>0</v>
      </c>
      <c r="AY15" s="341">
        <f>TVA!AY35</f>
        <v>0</v>
      </c>
      <c r="AZ15" s="341">
        <f>TVA!AZ35</f>
        <v>0</v>
      </c>
      <c r="BA15" s="341">
        <f>TVA!BA35</f>
        <v>0</v>
      </c>
      <c r="BB15" s="341">
        <f>TVA!BB35</f>
        <v>0</v>
      </c>
      <c r="BC15" s="341">
        <f>TVA!BC35</f>
        <v>0</v>
      </c>
      <c r="BD15" s="341">
        <f>TVA!BD35</f>
        <v>0</v>
      </c>
      <c r="BE15" s="341">
        <f>TVA!BE35</f>
        <v>0</v>
      </c>
      <c r="BF15" s="341">
        <f>TVA!BF35</f>
        <v>0</v>
      </c>
      <c r="BG15" s="341">
        <f>TVA!BG35</f>
        <v>0</v>
      </c>
      <c r="BH15" s="341">
        <f>TVA!BH35</f>
        <v>0</v>
      </c>
      <c r="BI15" s="341">
        <f>TVA!BI35</f>
        <v>0</v>
      </c>
      <c r="BJ15" s="341">
        <f>TVA!BJ35</f>
        <v>0</v>
      </c>
      <c r="BK15" s="341">
        <f>TVA!BK35</f>
        <v>0</v>
      </c>
      <c r="BL15" s="126"/>
    </row>
    <row r="16" spans="2:64">
      <c r="B16" s="125"/>
      <c r="C16" s="348" t="s">
        <v>146</v>
      </c>
      <c r="D16" s="341"/>
      <c r="E16" s="341">
        <f>D44</f>
        <v>450</v>
      </c>
      <c r="F16" s="341">
        <f t="shared" ref="F16:BK16" si="2">E44</f>
        <v>450</v>
      </c>
      <c r="G16" s="341">
        <f t="shared" si="2"/>
        <v>450</v>
      </c>
      <c r="H16" s="341">
        <f t="shared" si="2"/>
        <v>450</v>
      </c>
      <c r="I16" s="341">
        <f t="shared" si="2"/>
        <v>450</v>
      </c>
      <c r="J16" s="341">
        <f t="shared" si="2"/>
        <v>450</v>
      </c>
      <c r="K16" s="341">
        <f t="shared" si="2"/>
        <v>450</v>
      </c>
      <c r="L16" s="341">
        <f t="shared" si="2"/>
        <v>450</v>
      </c>
      <c r="M16" s="341">
        <f t="shared" si="2"/>
        <v>450</v>
      </c>
      <c r="N16" s="341">
        <f t="shared" si="2"/>
        <v>450</v>
      </c>
      <c r="O16" s="341">
        <f t="shared" si="2"/>
        <v>450</v>
      </c>
      <c r="P16" s="341">
        <f t="shared" si="2"/>
        <v>450</v>
      </c>
      <c r="Q16" s="341">
        <f t="shared" si="2"/>
        <v>450</v>
      </c>
      <c r="R16" s="341">
        <f t="shared" si="2"/>
        <v>450</v>
      </c>
      <c r="S16" s="341">
        <f t="shared" si="2"/>
        <v>450</v>
      </c>
      <c r="T16" s="341">
        <f t="shared" si="2"/>
        <v>450</v>
      </c>
      <c r="U16" s="341">
        <f t="shared" si="2"/>
        <v>450</v>
      </c>
      <c r="V16" s="341">
        <f t="shared" si="2"/>
        <v>450</v>
      </c>
      <c r="W16" s="341">
        <f t="shared" si="2"/>
        <v>450</v>
      </c>
      <c r="X16" s="341">
        <f t="shared" si="2"/>
        <v>450</v>
      </c>
      <c r="Y16" s="341">
        <f t="shared" si="2"/>
        <v>450</v>
      </c>
      <c r="Z16" s="341">
        <f t="shared" si="2"/>
        <v>450</v>
      </c>
      <c r="AA16" s="341">
        <f t="shared" si="2"/>
        <v>450</v>
      </c>
      <c r="AB16" s="341">
        <f t="shared" si="2"/>
        <v>450</v>
      </c>
      <c r="AC16" s="341">
        <f t="shared" si="2"/>
        <v>450</v>
      </c>
      <c r="AD16" s="341">
        <f t="shared" si="2"/>
        <v>450</v>
      </c>
      <c r="AE16" s="341">
        <f t="shared" si="2"/>
        <v>450</v>
      </c>
      <c r="AF16" s="341">
        <f t="shared" si="2"/>
        <v>450</v>
      </c>
      <c r="AG16" s="341">
        <f t="shared" si="2"/>
        <v>450</v>
      </c>
      <c r="AH16" s="341">
        <f t="shared" si="2"/>
        <v>450</v>
      </c>
      <c r="AI16" s="341">
        <f t="shared" si="2"/>
        <v>450</v>
      </c>
      <c r="AJ16" s="341">
        <f t="shared" si="2"/>
        <v>450</v>
      </c>
      <c r="AK16" s="341">
        <f t="shared" si="2"/>
        <v>450</v>
      </c>
      <c r="AL16" s="341">
        <f t="shared" si="2"/>
        <v>450</v>
      </c>
      <c r="AM16" s="341">
        <f t="shared" si="2"/>
        <v>450</v>
      </c>
      <c r="AN16" s="341">
        <f t="shared" si="2"/>
        <v>450</v>
      </c>
      <c r="AO16" s="341">
        <f t="shared" si="2"/>
        <v>450</v>
      </c>
      <c r="AP16" s="341">
        <f t="shared" si="2"/>
        <v>450</v>
      </c>
      <c r="AQ16" s="341">
        <f t="shared" si="2"/>
        <v>450</v>
      </c>
      <c r="AR16" s="341">
        <f t="shared" si="2"/>
        <v>450</v>
      </c>
      <c r="AS16" s="341">
        <f t="shared" si="2"/>
        <v>450</v>
      </c>
      <c r="AT16" s="341">
        <f t="shared" si="2"/>
        <v>450</v>
      </c>
      <c r="AU16" s="341">
        <f t="shared" si="2"/>
        <v>450</v>
      </c>
      <c r="AV16" s="341">
        <f t="shared" si="2"/>
        <v>450</v>
      </c>
      <c r="AW16" s="341">
        <f t="shared" si="2"/>
        <v>450</v>
      </c>
      <c r="AX16" s="341">
        <f t="shared" si="2"/>
        <v>450</v>
      </c>
      <c r="AY16" s="341">
        <f t="shared" si="2"/>
        <v>450</v>
      </c>
      <c r="AZ16" s="341">
        <f t="shared" si="2"/>
        <v>450</v>
      </c>
      <c r="BA16" s="341">
        <f t="shared" si="2"/>
        <v>450</v>
      </c>
      <c r="BB16" s="341">
        <f t="shared" si="2"/>
        <v>450</v>
      </c>
      <c r="BC16" s="341">
        <f t="shared" si="2"/>
        <v>450</v>
      </c>
      <c r="BD16" s="341">
        <f t="shared" si="2"/>
        <v>450</v>
      </c>
      <c r="BE16" s="341">
        <f t="shared" si="2"/>
        <v>450</v>
      </c>
      <c r="BF16" s="341">
        <f t="shared" si="2"/>
        <v>450</v>
      </c>
      <c r="BG16" s="341">
        <f t="shared" si="2"/>
        <v>450</v>
      </c>
      <c r="BH16" s="341">
        <f t="shared" si="2"/>
        <v>450</v>
      </c>
      <c r="BI16" s="341">
        <f t="shared" si="2"/>
        <v>450</v>
      </c>
      <c r="BJ16" s="341">
        <f t="shared" si="2"/>
        <v>450</v>
      </c>
      <c r="BK16" s="341">
        <f t="shared" si="2"/>
        <v>450</v>
      </c>
      <c r="BL16" s="126"/>
    </row>
    <row r="17" spans="2:64">
      <c r="B17" s="125"/>
      <c r="C17" s="138" t="s">
        <v>94</v>
      </c>
      <c r="D17" s="47"/>
      <c r="E17" s="47"/>
      <c r="F17" s="47"/>
      <c r="G17" s="47"/>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8"/>
      <c r="BL17" s="126"/>
    </row>
    <row r="18" spans="2:64">
      <c r="B18" s="125"/>
      <c r="C18" s="348" t="s">
        <v>95</v>
      </c>
      <c r="D18" s="251"/>
      <c r="E18" s="251"/>
      <c r="F18" s="251"/>
      <c r="G18" s="251"/>
      <c r="H18" s="251"/>
      <c r="I18" s="251"/>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c r="AG18" s="251"/>
      <c r="AH18" s="251"/>
      <c r="AI18" s="251"/>
      <c r="AJ18" s="251"/>
      <c r="AK18" s="251"/>
      <c r="AL18" s="251"/>
      <c r="AM18" s="251"/>
      <c r="AN18" s="251"/>
      <c r="AO18" s="251"/>
      <c r="AP18" s="251"/>
      <c r="AQ18" s="251"/>
      <c r="AR18" s="251"/>
      <c r="AS18" s="251"/>
      <c r="AT18" s="251"/>
      <c r="AU18" s="251"/>
      <c r="AV18" s="251"/>
      <c r="AW18" s="251"/>
      <c r="AX18" s="251"/>
      <c r="AY18" s="251"/>
      <c r="AZ18" s="251"/>
      <c r="BA18" s="251"/>
      <c r="BB18" s="251"/>
      <c r="BC18" s="251"/>
      <c r="BD18" s="251"/>
      <c r="BE18" s="251"/>
      <c r="BF18" s="251"/>
      <c r="BG18" s="251"/>
      <c r="BH18" s="251"/>
      <c r="BI18" s="251"/>
      <c r="BJ18" s="251"/>
      <c r="BK18" s="251"/>
      <c r="BL18" s="126"/>
    </row>
    <row r="19" spans="2:64">
      <c r="B19" s="125"/>
      <c r="C19" s="348" t="s">
        <v>348</v>
      </c>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c r="AG19" s="251"/>
      <c r="AH19" s="251"/>
      <c r="AI19" s="251"/>
      <c r="AJ19" s="251"/>
      <c r="AK19" s="251"/>
      <c r="AL19" s="251"/>
      <c r="AM19" s="251"/>
      <c r="AN19" s="251"/>
      <c r="AO19" s="251"/>
      <c r="AP19" s="251"/>
      <c r="AQ19" s="251"/>
      <c r="AR19" s="251"/>
      <c r="AS19" s="251"/>
      <c r="AT19" s="251"/>
      <c r="AU19" s="251"/>
      <c r="AV19" s="251"/>
      <c r="AW19" s="251"/>
      <c r="AX19" s="251"/>
      <c r="AY19" s="251"/>
      <c r="AZ19" s="251"/>
      <c r="BA19" s="251"/>
      <c r="BB19" s="251"/>
      <c r="BC19" s="251"/>
      <c r="BD19" s="251"/>
      <c r="BE19" s="251"/>
      <c r="BF19" s="251"/>
      <c r="BG19" s="251"/>
      <c r="BH19" s="251"/>
      <c r="BI19" s="251"/>
      <c r="BJ19" s="251"/>
      <c r="BK19" s="251"/>
      <c r="BL19" s="126"/>
    </row>
    <row r="20" spans="2:64">
      <c r="B20" s="125"/>
      <c r="C20" s="348" t="s">
        <v>349</v>
      </c>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c r="BA20" s="251"/>
      <c r="BB20" s="251"/>
      <c r="BC20" s="251"/>
      <c r="BD20" s="251"/>
      <c r="BE20" s="251"/>
      <c r="BF20" s="251"/>
      <c r="BG20" s="251"/>
      <c r="BH20" s="251"/>
      <c r="BI20" s="251"/>
      <c r="BJ20" s="251"/>
      <c r="BK20" s="251"/>
      <c r="BL20" s="126"/>
    </row>
    <row r="21" spans="2:64">
      <c r="B21" s="125"/>
      <c r="C21" s="348" t="s">
        <v>183</v>
      </c>
      <c r="D21" s="341">
        <f>SUM(D22:D25)</f>
        <v>0</v>
      </c>
      <c r="E21" s="341">
        <f>SUM(E22:E25)</f>
        <v>0</v>
      </c>
      <c r="F21" s="341">
        <f t="shared" ref="F21:AI21" si="3">SUM(F22:F25)</f>
        <v>0</v>
      </c>
      <c r="G21" s="341">
        <f t="shared" si="3"/>
        <v>0</v>
      </c>
      <c r="H21" s="341">
        <f t="shared" si="3"/>
        <v>0</v>
      </c>
      <c r="I21" s="341">
        <f t="shared" si="3"/>
        <v>0</v>
      </c>
      <c r="J21" s="341">
        <f t="shared" si="3"/>
        <v>0</v>
      </c>
      <c r="K21" s="341">
        <f t="shared" si="3"/>
        <v>0</v>
      </c>
      <c r="L21" s="341">
        <f t="shared" si="3"/>
        <v>0</v>
      </c>
      <c r="M21" s="341">
        <f t="shared" si="3"/>
        <v>0</v>
      </c>
      <c r="N21" s="341">
        <f t="shared" si="3"/>
        <v>0</v>
      </c>
      <c r="O21" s="341">
        <f t="shared" si="3"/>
        <v>0</v>
      </c>
      <c r="P21" s="341">
        <f t="shared" si="3"/>
        <v>0</v>
      </c>
      <c r="Q21" s="341">
        <f t="shared" si="3"/>
        <v>0</v>
      </c>
      <c r="R21" s="341">
        <f t="shared" si="3"/>
        <v>0</v>
      </c>
      <c r="S21" s="341">
        <f t="shared" si="3"/>
        <v>0</v>
      </c>
      <c r="T21" s="341">
        <f t="shared" si="3"/>
        <v>0</v>
      </c>
      <c r="U21" s="341">
        <f t="shared" si="3"/>
        <v>0</v>
      </c>
      <c r="V21" s="341">
        <f t="shared" si="3"/>
        <v>0</v>
      </c>
      <c r="W21" s="341">
        <f t="shared" si="3"/>
        <v>0</v>
      </c>
      <c r="X21" s="341">
        <f t="shared" si="3"/>
        <v>0</v>
      </c>
      <c r="Y21" s="341">
        <f t="shared" si="3"/>
        <v>0</v>
      </c>
      <c r="Z21" s="341">
        <f t="shared" si="3"/>
        <v>0</v>
      </c>
      <c r="AA21" s="341">
        <f t="shared" si="3"/>
        <v>0</v>
      </c>
      <c r="AB21" s="341">
        <f t="shared" si="3"/>
        <v>0</v>
      </c>
      <c r="AC21" s="341">
        <f t="shared" si="3"/>
        <v>0</v>
      </c>
      <c r="AD21" s="341">
        <f t="shared" si="3"/>
        <v>0</v>
      </c>
      <c r="AE21" s="341">
        <f t="shared" si="3"/>
        <v>0</v>
      </c>
      <c r="AF21" s="341">
        <f t="shared" si="3"/>
        <v>0</v>
      </c>
      <c r="AG21" s="341">
        <f t="shared" si="3"/>
        <v>0</v>
      </c>
      <c r="AH21" s="341">
        <f t="shared" si="3"/>
        <v>0</v>
      </c>
      <c r="AI21" s="341">
        <f t="shared" si="3"/>
        <v>0</v>
      </c>
      <c r="AJ21" s="341">
        <f t="shared" ref="AJ21:BK21" si="4">SUM(AJ22:AJ25)</f>
        <v>0</v>
      </c>
      <c r="AK21" s="341">
        <f t="shared" si="4"/>
        <v>0</v>
      </c>
      <c r="AL21" s="341">
        <f t="shared" si="4"/>
        <v>0</v>
      </c>
      <c r="AM21" s="341">
        <f t="shared" si="4"/>
        <v>0</v>
      </c>
      <c r="AN21" s="341">
        <f t="shared" si="4"/>
        <v>0</v>
      </c>
      <c r="AO21" s="341">
        <f t="shared" si="4"/>
        <v>0</v>
      </c>
      <c r="AP21" s="341">
        <f t="shared" si="4"/>
        <v>0</v>
      </c>
      <c r="AQ21" s="341">
        <f t="shared" si="4"/>
        <v>0</v>
      </c>
      <c r="AR21" s="341">
        <f t="shared" si="4"/>
        <v>0</v>
      </c>
      <c r="AS21" s="341">
        <f t="shared" si="4"/>
        <v>0</v>
      </c>
      <c r="AT21" s="341">
        <f t="shared" si="4"/>
        <v>0</v>
      </c>
      <c r="AU21" s="341">
        <f t="shared" si="4"/>
        <v>0</v>
      </c>
      <c r="AV21" s="341">
        <f t="shared" si="4"/>
        <v>0</v>
      </c>
      <c r="AW21" s="341">
        <f t="shared" si="4"/>
        <v>0</v>
      </c>
      <c r="AX21" s="341">
        <f t="shared" si="4"/>
        <v>0</v>
      </c>
      <c r="AY21" s="341">
        <f t="shared" si="4"/>
        <v>0</v>
      </c>
      <c r="AZ21" s="341">
        <f t="shared" si="4"/>
        <v>0</v>
      </c>
      <c r="BA21" s="341">
        <f t="shared" si="4"/>
        <v>0</v>
      </c>
      <c r="BB21" s="341">
        <f t="shared" si="4"/>
        <v>0</v>
      </c>
      <c r="BC21" s="341">
        <f t="shared" si="4"/>
        <v>0</v>
      </c>
      <c r="BD21" s="341">
        <f t="shared" si="4"/>
        <v>0</v>
      </c>
      <c r="BE21" s="341">
        <f t="shared" si="4"/>
        <v>0</v>
      </c>
      <c r="BF21" s="341">
        <f t="shared" si="4"/>
        <v>0</v>
      </c>
      <c r="BG21" s="341">
        <f t="shared" si="4"/>
        <v>0</v>
      </c>
      <c r="BH21" s="341">
        <f t="shared" si="4"/>
        <v>0</v>
      </c>
      <c r="BI21" s="341">
        <f t="shared" si="4"/>
        <v>0</v>
      </c>
      <c r="BJ21" s="341">
        <f t="shared" si="4"/>
        <v>0</v>
      </c>
      <c r="BK21" s="341">
        <f t="shared" si="4"/>
        <v>0</v>
      </c>
      <c r="BL21" s="126"/>
    </row>
    <row r="22" spans="2:64" s="76" customFormat="1">
      <c r="B22" s="125"/>
      <c r="C22" s="352" t="s">
        <v>336</v>
      </c>
      <c r="D22" s="352"/>
      <c r="E22" s="352"/>
      <c r="F22" s="352"/>
      <c r="G22" s="352"/>
      <c r="H22" s="352"/>
      <c r="I22" s="352"/>
      <c r="J22" s="352"/>
      <c r="K22" s="352"/>
      <c r="L22" s="352"/>
      <c r="M22" s="352"/>
      <c r="N22" s="352"/>
      <c r="O22" s="352"/>
      <c r="P22" s="352"/>
      <c r="Q22" s="352"/>
      <c r="R22" s="352"/>
      <c r="S22" s="352"/>
      <c r="T22" s="352"/>
      <c r="U22" s="352"/>
      <c r="V22" s="352"/>
      <c r="W22" s="352"/>
      <c r="X22" s="352"/>
      <c r="Y22" s="352"/>
      <c r="Z22" s="352"/>
      <c r="AA22" s="352"/>
      <c r="AB22" s="352"/>
      <c r="AC22" s="352"/>
      <c r="AD22" s="352"/>
      <c r="AE22" s="352"/>
      <c r="AF22" s="352"/>
      <c r="AG22" s="352"/>
      <c r="AH22" s="352"/>
      <c r="AI22" s="352"/>
      <c r="AJ22" s="352"/>
      <c r="AK22" s="352"/>
      <c r="AL22" s="352"/>
      <c r="AM22" s="352"/>
      <c r="AN22" s="352"/>
      <c r="AO22" s="352"/>
      <c r="AP22" s="352"/>
      <c r="AQ22" s="352"/>
      <c r="AR22" s="352"/>
      <c r="AS22" s="352"/>
      <c r="AT22" s="352"/>
      <c r="AU22" s="352"/>
      <c r="AV22" s="352"/>
      <c r="AW22" s="352"/>
      <c r="AX22" s="352"/>
      <c r="AY22" s="352"/>
      <c r="AZ22" s="352"/>
      <c r="BA22" s="352"/>
      <c r="BB22" s="352"/>
      <c r="BC22" s="352"/>
      <c r="BD22" s="352"/>
      <c r="BE22" s="352"/>
      <c r="BF22" s="352"/>
      <c r="BG22" s="352"/>
      <c r="BH22" s="352"/>
      <c r="BI22" s="352"/>
      <c r="BJ22" s="352"/>
      <c r="BK22" s="352"/>
      <c r="BL22" s="126"/>
    </row>
    <row r="23" spans="2:64" s="76" customFormat="1">
      <c r="B23" s="125"/>
      <c r="C23" s="352" t="s">
        <v>337</v>
      </c>
      <c r="D23" s="352"/>
      <c r="E23" s="352"/>
      <c r="F23" s="352"/>
      <c r="G23" s="352"/>
      <c r="H23" s="352"/>
      <c r="I23" s="352"/>
      <c r="J23" s="352"/>
      <c r="K23" s="352"/>
      <c r="L23" s="352"/>
      <c r="M23" s="352"/>
      <c r="N23" s="352"/>
      <c r="O23" s="352"/>
      <c r="P23" s="352"/>
      <c r="Q23" s="352"/>
      <c r="R23" s="352"/>
      <c r="S23" s="352"/>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c r="BB23" s="352"/>
      <c r="BC23" s="352"/>
      <c r="BD23" s="352"/>
      <c r="BE23" s="352"/>
      <c r="BF23" s="352"/>
      <c r="BG23" s="352"/>
      <c r="BH23" s="352"/>
      <c r="BI23" s="352"/>
      <c r="BJ23" s="352"/>
      <c r="BK23" s="352"/>
      <c r="BL23" s="126"/>
    </row>
    <row r="24" spans="2:64" s="76" customFormat="1">
      <c r="B24" s="125"/>
      <c r="C24" s="352" t="s">
        <v>338</v>
      </c>
      <c r="D24" s="352"/>
      <c r="E24" s="352"/>
      <c r="F24" s="352"/>
      <c r="G24" s="352"/>
      <c r="H24" s="352"/>
      <c r="I24" s="352"/>
      <c r="J24" s="352"/>
      <c r="K24" s="352"/>
      <c r="L24" s="352"/>
      <c r="M24" s="352"/>
      <c r="N24" s="352"/>
      <c r="O24" s="352"/>
      <c r="P24" s="352"/>
      <c r="Q24" s="352"/>
      <c r="R24" s="352"/>
      <c r="S24" s="352"/>
      <c r="T24" s="352"/>
      <c r="U24" s="352"/>
      <c r="V24" s="352"/>
      <c r="W24" s="352"/>
      <c r="X24" s="352"/>
      <c r="Y24" s="352"/>
      <c r="Z24" s="352"/>
      <c r="AA24" s="352"/>
      <c r="AB24" s="352"/>
      <c r="AC24" s="352"/>
      <c r="AD24" s="352"/>
      <c r="AE24" s="352"/>
      <c r="AF24" s="352"/>
      <c r="AG24" s="352"/>
      <c r="AH24" s="352"/>
      <c r="AI24" s="352"/>
      <c r="AJ24" s="352"/>
      <c r="AK24" s="352"/>
      <c r="AL24" s="352"/>
      <c r="AM24" s="352"/>
      <c r="AN24" s="352"/>
      <c r="AO24" s="352"/>
      <c r="AP24" s="352"/>
      <c r="AQ24" s="352"/>
      <c r="AR24" s="352"/>
      <c r="AS24" s="352"/>
      <c r="AT24" s="352"/>
      <c r="AU24" s="352"/>
      <c r="AV24" s="352"/>
      <c r="AW24" s="352"/>
      <c r="AX24" s="352"/>
      <c r="AY24" s="352"/>
      <c r="AZ24" s="352"/>
      <c r="BA24" s="352"/>
      <c r="BB24" s="352"/>
      <c r="BC24" s="352"/>
      <c r="BD24" s="352"/>
      <c r="BE24" s="352"/>
      <c r="BF24" s="352"/>
      <c r="BG24" s="352"/>
      <c r="BH24" s="352"/>
      <c r="BI24" s="352"/>
      <c r="BJ24" s="352"/>
      <c r="BK24" s="352"/>
      <c r="BL24" s="126"/>
    </row>
    <row r="25" spans="2:64" s="76" customFormat="1">
      <c r="B25" s="125"/>
      <c r="C25" s="348" t="s">
        <v>339</v>
      </c>
      <c r="D25" s="352"/>
      <c r="E25" s="352"/>
      <c r="F25" s="352"/>
      <c r="G25" s="352"/>
      <c r="H25" s="352"/>
      <c r="I25" s="352"/>
      <c r="J25" s="352"/>
      <c r="K25" s="352"/>
      <c r="L25" s="352"/>
      <c r="M25" s="352"/>
      <c r="N25" s="352"/>
      <c r="O25" s="352"/>
      <c r="P25" s="352"/>
      <c r="Q25" s="352"/>
      <c r="R25" s="352"/>
      <c r="S25" s="352"/>
      <c r="T25" s="352"/>
      <c r="U25" s="352"/>
      <c r="V25" s="352"/>
      <c r="W25" s="352"/>
      <c r="X25" s="352"/>
      <c r="Y25" s="352"/>
      <c r="Z25" s="352"/>
      <c r="AA25" s="352"/>
      <c r="AB25" s="352"/>
      <c r="AC25" s="352"/>
      <c r="AD25" s="352"/>
      <c r="AE25" s="352"/>
      <c r="AF25" s="352"/>
      <c r="AG25" s="352"/>
      <c r="AH25" s="352"/>
      <c r="AI25" s="352"/>
      <c r="AJ25" s="352"/>
      <c r="AK25" s="352"/>
      <c r="AL25" s="352"/>
      <c r="AM25" s="352"/>
      <c r="AN25" s="352"/>
      <c r="AO25" s="352"/>
      <c r="AP25" s="352"/>
      <c r="AQ25" s="352"/>
      <c r="AR25" s="352"/>
      <c r="AS25" s="352"/>
      <c r="AT25" s="352"/>
      <c r="AU25" s="352"/>
      <c r="AV25" s="352"/>
      <c r="AW25" s="352"/>
      <c r="AX25" s="352"/>
      <c r="AY25" s="352"/>
      <c r="AZ25" s="352"/>
      <c r="BA25" s="352"/>
      <c r="BB25" s="352"/>
      <c r="BC25" s="352"/>
      <c r="BD25" s="352"/>
      <c r="BE25" s="352"/>
      <c r="BF25" s="352"/>
      <c r="BG25" s="352"/>
      <c r="BH25" s="352"/>
      <c r="BI25" s="352"/>
      <c r="BJ25" s="352"/>
      <c r="BK25" s="352"/>
      <c r="BL25" s="126"/>
    </row>
    <row r="26" spans="2:64">
      <c r="B26" s="125"/>
      <c r="C26" s="348" t="s">
        <v>335</v>
      </c>
      <c r="D26" s="341">
        <f>SUM(D27:D30)</f>
        <v>0</v>
      </c>
      <c r="E26" s="341">
        <f t="shared" ref="E26:AI26" si="5">SUM(E27:E30)</f>
        <v>0</v>
      </c>
      <c r="F26" s="341">
        <f t="shared" si="5"/>
        <v>0</v>
      </c>
      <c r="G26" s="341">
        <f t="shared" si="5"/>
        <v>0</v>
      </c>
      <c r="H26" s="341">
        <f t="shared" si="5"/>
        <v>0</v>
      </c>
      <c r="I26" s="341">
        <f t="shared" si="5"/>
        <v>0</v>
      </c>
      <c r="J26" s="341">
        <f t="shared" si="5"/>
        <v>0</v>
      </c>
      <c r="K26" s="341">
        <f t="shared" si="5"/>
        <v>0</v>
      </c>
      <c r="L26" s="341">
        <f t="shared" si="5"/>
        <v>0</v>
      </c>
      <c r="M26" s="341">
        <f t="shared" si="5"/>
        <v>0</v>
      </c>
      <c r="N26" s="341">
        <f t="shared" si="5"/>
        <v>0</v>
      </c>
      <c r="O26" s="341">
        <f t="shared" si="5"/>
        <v>0</v>
      </c>
      <c r="P26" s="341">
        <f t="shared" si="5"/>
        <v>0</v>
      </c>
      <c r="Q26" s="341">
        <f t="shared" si="5"/>
        <v>0</v>
      </c>
      <c r="R26" s="341">
        <f t="shared" si="5"/>
        <v>0</v>
      </c>
      <c r="S26" s="341">
        <f t="shared" si="5"/>
        <v>0</v>
      </c>
      <c r="T26" s="341">
        <f t="shared" si="5"/>
        <v>0</v>
      </c>
      <c r="U26" s="341">
        <f t="shared" si="5"/>
        <v>0</v>
      </c>
      <c r="V26" s="341">
        <f t="shared" si="5"/>
        <v>0</v>
      </c>
      <c r="W26" s="341">
        <f t="shared" si="5"/>
        <v>0</v>
      </c>
      <c r="X26" s="341">
        <f t="shared" si="5"/>
        <v>0</v>
      </c>
      <c r="Y26" s="341">
        <f t="shared" si="5"/>
        <v>0</v>
      </c>
      <c r="Z26" s="341">
        <f t="shared" si="5"/>
        <v>0</v>
      </c>
      <c r="AA26" s="341">
        <f t="shared" si="5"/>
        <v>0</v>
      </c>
      <c r="AB26" s="341">
        <f t="shared" si="5"/>
        <v>0</v>
      </c>
      <c r="AC26" s="341">
        <f t="shared" si="5"/>
        <v>0</v>
      </c>
      <c r="AD26" s="341">
        <f t="shared" si="5"/>
        <v>0</v>
      </c>
      <c r="AE26" s="341">
        <f t="shared" si="5"/>
        <v>0</v>
      </c>
      <c r="AF26" s="341">
        <f t="shared" si="5"/>
        <v>0</v>
      </c>
      <c r="AG26" s="341">
        <f t="shared" si="5"/>
        <v>0</v>
      </c>
      <c r="AH26" s="341">
        <f t="shared" si="5"/>
        <v>0</v>
      </c>
      <c r="AI26" s="341">
        <f t="shared" si="5"/>
        <v>0</v>
      </c>
      <c r="AJ26" s="341">
        <f t="shared" ref="AJ26:BK26" si="6">SUM(AJ27:AJ30)</f>
        <v>0</v>
      </c>
      <c r="AK26" s="341">
        <f t="shared" si="6"/>
        <v>0</v>
      </c>
      <c r="AL26" s="341">
        <f t="shared" si="6"/>
        <v>0</v>
      </c>
      <c r="AM26" s="341">
        <f t="shared" si="6"/>
        <v>0</v>
      </c>
      <c r="AN26" s="341">
        <f t="shared" si="6"/>
        <v>0</v>
      </c>
      <c r="AO26" s="341">
        <f t="shared" si="6"/>
        <v>0</v>
      </c>
      <c r="AP26" s="341">
        <f t="shared" si="6"/>
        <v>0</v>
      </c>
      <c r="AQ26" s="341">
        <f t="shared" si="6"/>
        <v>0</v>
      </c>
      <c r="AR26" s="341">
        <f t="shared" si="6"/>
        <v>0</v>
      </c>
      <c r="AS26" s="341">
        <f t="shared" si="6"/>
        <v>0</v>
      </c>
      <c r="AT26" s="341">
        <f t="shared" si="6"/>
        <v>0</v>
      </c>
      <c r="AU26" s="341">
        <f t="shared" si="6"/>
        <v>0</v>
      </c>
      <c r="AV26" s="341">
        <f t="shared" si="6"/>
        <v>0</v>
      </c>
      <c r="AW26" s="341">
        <f t="shared" si="6"/>
        <v>0</v>
      </c>
      <c r="AX26" s="341">
        <f t="shared" si="6"/>
        <v>0</v>
      </c>
      <c r="AY26" s="341">
        <f t="shared" si="6"/>
        <v>0</v>
      </c>
      <c r="AZ26" s="341">
        <f t="shared" si="6"/>
        <v>0</v>
      </c>
      <c r="BA26" s="341">
        <f t="shared" si="6"/>
        <v>0</v>
      </c>
      <c r="BB26" s="341">
        <f t="shared" si="6"/>
        <v>0</v>
      </c>
      <c r="BC26" s="341">
        <f t="shared" si="6"/>
        <v>0</v>
      </c>
      <c r="BD26" s="341">
        <f t="shared" si="6"/>
        <v>0</v>
      </c>
      <c r="BE26" s="341">
        <f t="shared" si="6"/>
        <v>0</v>
      </c>
      <c r="BF26" s="341">
        <f t="shared" si="6"/>
        <v>0</v>
      </c>
      <c r="BG26" s="341">
        <f t="shared" si="6"/>
        <v>0</v>
      </c>
      <c r="BH26" s="341">
        <f t="shared" si="6"/>
        <v>0</v>
      </c>
      <c r="BI26" s="341">
        <f t="shared" si="6"/>
        <v>0</v>
      </c>
      <c r="BJ26" s="341">
        <f t="shared" si="6"/>
        <v>0</v>
      </c>
      <c r="BK26" s="341">
        <f t="shared" si="6"/>
        <v>0</v>
      </c>
      <c r="BL26" s="126"/>
    </row>
    <row r="27" spans="2:64" s="76" customFormat="1">
      <c r="B27" s="125"/>
      <c r="C27" s="352" t="s">
        <v>376</v>
      </c>
      <c r="D27" s="352"/>
      <c r="E27" s="352"/>
      <c r="F27" s="352"/>
      <c r="G27" s="352"/>
      <c r="H27" s="352"/>
      <c r="I27" s="352"/>
      <c r="J27" s="352"/>
      <c r="K27" s="352"/>
      <c r="L27" s="352"/>
      <c r="M27" s="352"/>
      <c r="N27" s="352"/>
      <c r="O27" s="352"/>
      <c r="P27" s="352"/>
      <c r="Q27" s="352"/>
      <c r="R27" s="352"/>
      <c r="S27" s="352"/>
      <c r="T27" s="352"/>
      <c r="U27" s="352"/>
      <c r="V27" s="352"/>
      <c r="W27" s="352"/>
      <c r="X27" s="352"/>
      <c r="Y27" s="352"/>
      <c r="Z27" s="352"/>
      <c r="AA27" s="352"/>
      <c r="AB27" s="352"/>
      <c r="AC27" s="352"/>
      <c r="AD27" s="352"/>
      <c r="AE27" s="352"/>
      <c r="AF27" s="352"/>
      <c r="AG27" s="352"/>
      <c r="AH27" s="352"/>
      <c r="AI27" s="352"/>
      <c r="AJ27" s="352"/>
      <c r="AK27" s="352"/>
      <c r="AL27" s="352"/>
      <c r="AM27" s="352"/>
      <c r="AN27" s="352"/>
      <c r="AO27" s="352"/>
      <c r="AP27" s="352"/>
      <c r="AQ27" s="352"/>
      <c r="AR27" s="352"/>
      <c r="AS27" s="352"/>
      <c r="AT27" s="352"/>
      <c r="AU27" s="352"/>
      <c r="AV27" s="352"/>
      <c r="AW27" s="352"/>
      <c r="AX27" s="352"/>
      <c r="AY27" s="352"/>
      <c r="AZ27" s="352"/>
      <c r="BA27" s="352"/>
      <c r="BB27" s="352"/>
      <c r="BC27" s="352"/>
      <c r="BD27" s="352"/>
      <c r="BE27" s="352"/>
      <c r="BF27" s="352"/>
      <c r="BG27" s="352"/>
      <c r="BH27" s="352"/>
      <c r="BI27" s="352"/>
      <c r="BJ27" s="352"/>
      <c r="BK27" s="352"/>
      <c r="BL27" s="126"/>
    </row>
    <row r="28" spans="2:64" s="76" customFormat="1">
      <c r="B28" s="125"/>
      <c r="C28" s="352" t="s">
        <v>342</v>
      </c>
      <c r="D28" s="352"/>
      <c r="E28" s="352"/>
      <c r="F28" s="352"/>
      <c r="G28" s="352"/>
      <c r="H28" s="352"/>
      <c r="I28" s="352"/>
      <c r="J28" s="352"/>
      <c r="K28" s="352"/>
      <c r="L28" s="352"/>
      <c r="M28" s="352"/>
      <c r="N28" s="352"/>
      <c r="O28" s="352"/>
      <c r="P28" s="352"/>
      <c r="Q28" s="352"/>
      <c r="R28" s="352"/>
      <c r="S28" s="352"/>
      <c r="T28" s="352"/>
      <c r="U28" s="352"/>
      <c r="V28" s="352"/>
      <c r="W28" s="352"/>
      <c r="X28" s="352"/>
      <c r="Y28" s="352"/>
      <c r="Z28" s="352"/>
      <c r="AA28" s="352"/>
      <c r="AB28" s="352"/>
      <c r="AC28" s="352"/>
      <c r="AD28" s="352"/>
      <c r="AE28" s="352"/>
      <c r="AF28" s="352"/>
      <c r="AG28" s="352"/>
      <c r="AH28" s="352"/>
      <c r="AI28" s="352"/>
      <c r="AJ28" s="352"/>
      <c r="AK28" s="352"/>
      <c r="AL28" s="352"/>
      <c r="AM28" s="352"/>
      <c r="AN28" s="352"/>
      <c r="AO28" s="352"/>
      <c r="AP28" s="352"/>
      <c r="AQ28" s="352"/>
      <c r="AR28" s="352"/>
      <c r="AS28" s="352"/>
      <c r="AT28" s="352"/>
      <c r="AU28" s="352"/>
      <c r="AV28" s="352"/>
      <c r="AW28" s="352"/>
      <c r="AX28" s="352"/>
      <c r="AY28" s="352"/>
      <c r="AZ28" s="352"/>
      <c r="BA28" s="352"/>
      <c r="BB28" s="352"/>
      <c r="BC28" s="352"/>
      <c r="BD28" s="352"/>
      <c r="BE28" s="352"/>
      <c r="BF28" s="352"/>
      <c r="BG28" s="352"/>
      <c r="BH28" s="352"/>
      <c r="BI28" s="352"/>
      <c r="BJ28" s="352"/>
      <c r="BK28" s="352"/>
      <c r="BL28" s="126"/>
    </row>
    <row r="29" spans="2:64" s="76" customFormat="1">
      <c r="B29" s="125"/>
      <c r="C29" s="352" t="s">
        <v>341</v>
      </c>
      <c r="D29" s="352"/>
      <c r="E29" s="352"/>
      <c r="F29" s="35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2"/>
      <c r="AI29" s="352"/>
      <c r="AJ29" s="352"/>
      <c r="AK29" s="352"/>
      <c r="AL29" s="352"/>
      <c r="AM29" s="352"/>
      <c r="AN29" s="352"/>
      <c r="AO29" s="352"/>
      <c r="AP29" s="352"/>
      <c r="AQ29" s="352"/>
      <c r="AR29" s="352"/>
      <c r="AS29" s="352"/>
      <c r="AT29" s="352"/>
      <c r="AU29" s="352"/>
      <c r="AV29" s="352"/>
      <c r="AW29" s="352"/>
      <c r="AX29" s="352"/>
      <c r="AY29" s="352"/>
      <c r="AZ29" s="352"/>
      <c r="BA29" s="352"/>
      <c r="BB29" s="352"/>
      <c r="BC29" s="352"/>
      <c r="BD29" s="352"/>
      <c r="BE29" s="352"/>
      <c r="BF29" s="352"/>
      <c r="BG29" s="352"/>
      <c r="BH29" s="352"/>
      <c r="BI29" s="352"/>
      <c r="BJ29" s="352"/>
      <c r="BK29" s="352"/>
      <c r="BL29" s="126"/>
    </row>
    <row r="30" spans="2:64" s="76" customFormat="1">
      <c r="B30" s="125"/>
      <c r="C30" s="348" t="s">
        <v>340</v>
      </c>
      <c r="D30" s="352"/>
      <c r="E30" s="352"/>
      <c r="F30" s="352"/>
      <c r="G30" s="352"/>
      <c r="H30" s="352"/>
      <c r="I30" s="352"/>
      <c r="J30" s="352"/>
      <c r="K30" s="352"/>
      <c r="L30" s="352"/>
      <c r="M30" s="352"/>
      <c r="N30" s="352"/>
      <c r="O30" s="352"/>
      <c r="P30" s="352"/>
      <c r="Q30" s="352"/>
      <c r="R30" s="352"/>
      <c r="S30" s="352"/>
      <c r="T30" s="352"/>
      <c r="U30" s="352"/>
      <c r="V30" s="352"/>
      <c r="W30" s="352"/>
      <c r="X30" s="352"/>
      <c r="Y30" s="352"/>
      <c r="Z30" s="352"/>
      <c r="AA30" s="352"/>
      <c r="AB30" s="352"/>
      <c r="AC30" s="352"/>
      <c r="AD30" s="352"/>
      <c r="AE30" s="352"/>
      <c r="AF30" s="352"/>
      <c r="AG30" s="352"/>
      <c r="AH30" s="352"/>
      <c r="AI30" s="352"/>
      <c r="AJ30" s="352"/>
      <c r="AK30" s="352"/>
      <c r="AL30" s="352"/>
      <c r="AM30" s="352"/>
      <c r="AN30" s="352"/>
      <c r="AO30" s="352"/>
      <c r="AP30" s="352"/>
      <c r="AQ30" s="352"/>
      <c r="AR30" s="352"/>
      <c r="AS30" s="352"/>
      <c r="AT30" s="352"/>
      <c r="AU30" s="352"/>
      <c r="AV30" s="352"/>
      <c r="AW30" s="352"/>
      <c r="AX30" s="352"/>
      <c r="AY30" s="352"/>
      <c r="AZ30" s="352"/>
      <c r="BA30" s="352"/>
      <c r="BB30" s="352"/>
      <c r="BC30" s="352"/>
      <c r="BD30" s="352"/>
      <c r="BE30" s="352"/>
      <c r="BF30" s="352"/>
      <c r="BG30" s="352"/>
      <c r="BH30" s="352"/>
      <c r="BI30" s="352"/>
      <c r="BJ30" s="352"/>
      <c r="BK30" s="352"/>
      <c r="BL30" s="126"/>
    </row>
    <row r="31" spans="2:64" s="76" customFormat="1">
      <c r="B31" s="125"/>
      <c r="C31" s="348" t="s">
        <v>367</v>
      </c>
      <c r="D31" s="341">
        <f>SUM(D32:D35)</f>
        <v>0</v>
      </c>
      <c r="E31" s="341">
        <f t="shared" ref="E31:BK31" si="7">SUM(E32:E35)</f>
        <v>0</v>
      </c>
      <c r="F31" s="341">
        <f t="shared" si="7"/>
        <v>0</v>
      </c>
      <c r="G31" s="341">
        <f t="shared" si="7"/>
        <v>0</v>
      </c>
      <c r="H31" s="341">
        <f t="shared" si="7"/>
        <v>0</v>
      </c>
      <c r="I31" s="341">
        <f t="shared" si="7"/>
        <v>0</v>
      </c>
      <c r="J31" s="341">
        <f t="shared" si="7"/>
        <v>0</v>
      </c>
      <c r="K31" s="341">
        <f t="shared" si="7"/>
        <v>0</v>
      </c>
      <c r="L31" s="341">
        <f t="shared" si="7"/>
        <v>0</v>
      </c>
      <c r="M31" s="341">
        <f t="shared" si="7"/>
        <v>0</v>
      </c>
      <c r="N31" s="341">
        <f t="shared" si="7"/>
        <v>0</v>
      </c>
      <c r="O31" s="341">
        <f t="shared" si="7"/>
        <v>0</v>
      </c>
      <c r="P31" s="341">
        <f t="shared" si="7"/>
        <v>0</v>
      </c>
      <c r="Q31" s="341">
        <f t="shared" si="7"/>
        <v>0</v>
      </c>
      <c r="R31" s="341">
        <f t="shared" si="7"/>
        <v>0</v>
      </c>
      <c r="S31" s="341">
        <f t="shared" si="7"/>
        <v>0</v>
      </c>
      <c r="T31" s="341">
        <f t="shared" si="7"/>
        <v>0</v>
      </c>
      <c r="U31" s="341">
        <f t="shared" si="7"/>
        <v>0</v>
      </c>
      <c r="V31" s="341">
        <f t="shared" si="7"/>
        <v>0</v>
      </c>
      <c r="W31" s="341">
        <f t="shared" si="7"/>
        <v>0</v>
      </c>
      <c r="X31" s="341">
        <f t="shared" si="7"/>
        <v>0</v>
      </c>
      <c r="Y31" s="341">
        <f t="shared" si="7"/>
        <v>0</v>
      </c>
      <c r="Z31" s="341">
        <f t="shared" si="7"/>
        <v>0</v>
      </c>
      <c r="AA31" s="341">
        <f t="shared" si="7"/>
        <v>0</v>
      </c>
      <c r="AB31" s="341">
        <f t="shared" si="7"/>
        <v>0</v>
      </c>
      <c r="AC31" s="341">
        <f t="shared" si="7"/>
        <v>0</v>
      </c>
      <c r="AD31" s="341">
        <f t="shared" si="7"/>
        <v>0</v>
      </c>
      <c r="AE31" s="341">
        <f t="shared" si="7"/>
        <v>0</v>
      </c>
      <c r="AF31" s="341">
        <f t="shared" si="7"/>
        <v>0</v>
      </c>
      <c r="AG31" s="341">
        <f t="shared" si="7"/>
        <v>0</v>
      </c>
      <c r="AH31" s="341">
        <f t="shared" si="7"/>
        <v>0</v>
      </c>
      <c r="AI31" s="341">
        <f t="shared" si="7"/>
        <v>0</v>
      </c>
      <c r="AJ31" s="341">
        <f t="shared" si="7"/>
        <v>0</v>
      </c>
      <c r="AK31" s="341">
        <f t="shared" si="7"/>
        <v>0</v>
      </c>
      <c r="AL31" s="341">
        <f t="shared" si="7"/>
        <v>0</v>
      </c>
      <c r="AM31" s="341">
        <f t="shared" si="7"/>
        <v>0</v>
      </c>
      <c r="AN31" s="341">
        <f t="shared" si="7"/>
        <v>0</v>
      </c>
      <c r="AO31" s="341">
        <f t="shared" si="7"/>
        <v>0</v>
      </c>
      <c r="AP31" s="341">
        <f t="shared" si="7"/>
        <v>0</v>
      </c>
      <c r="AQ31" s="341">
        <f t="shared" si="7"/>
        <v>0</v>
      </c>
      <c r="AR31" s="341">
        <f t="shared" si="7"/>
        <v>0</v>
      </c>
      <c r="AS31" s="341">
        <f t="shared" si="7"/>
        <v>0</v>
      </c>
      <c r="AT31" s="341">
        <f t="shared" si="7"/>
        <v>0</v>
      </c>
      <c r="AU31" s="341">
        <f t="shared" si="7"/>
        <v>0</v>
      </c>
      <c r="AV31" s="341">
        <f t="shared" si="7"/>
        <v>0</v>
      </c>
      <c r="AW31" s="341">
        <f t="shared" si="7"/>
        <v>0</v>
      </c>
      <c r="AX31" s="341">
        <f t="shared" si="7"/>
        <v>0</v>
      </c>
      <c r="AY31" s="341">
        <f t="shared" si="7"/>
        <v>0</v>
      </c>
      <c r="AZ31" s="341">
        <f t="shared" si="7"/>
        <v>0</v>
      </c>
      <c r="BA31" s="341">
        <f t="shared" si="7"/>
        <v>0</v>
      </c>
      <c r="BB31" s="341">
        <f t="shared" si="7"/>
        <v>0</v>
      </c>
      <c r="BC31" s="341">
        <f t="shared" si="7"/>
        <v>0</v>
      </c>
      <c r="BD31" s="341">
        <f t="shared" si="7"/>
        <v>0</v>
      </c>
      <c r="BE31" s="341">
        <f t="shared" si="7"/>
        <v>0</v>
      </c>
      <c r="BF31" s="341">
        <f t="shared" si="7"/>
        <v>0</v>
      </c>
      <c r="BG31" s="341">
        <f t="shared" si="7"/>
        <v>0</v>
      </c>
      <c r="BH31" s="341">
        <f t="shared" si="7"/>
        <v>0</v>
      </c>
      <c r="BI31" s="341">
        <f t="shared" si="7"/>
        <v>0</v>
      </c>
      <c r="BJ31" s="341">
        <f t="shared" si="7"/>
        <v>0</v>
      </c>
      <c r="BK31" s="341">
        <f t="shared" si="7"/>
        <v>0</v>
      </c>
      <c r="BL31" s="126"/>
    </row>
    <row r="32" spans="2:64" s="76" customFormat="1">
      <c r="B32" s="125"/>
      <c r="C32" s="352" t="s">
        <v>368</v>
      </c>
      <c r="D32" s="352"/>
      <c r="E32" s="352"/>
      <c r="F32" s="352"/>
      <c r="G32" s="352"/>
      <c r="H32" s="352"/>
      <c r="I32" s="352"/>
      <c r="J32" s="352"/>
      <c r="K32" s="352"/>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I32" s="352"/>
      <c r="AJ32" s="352"/>
      <c r="AK32" s="352"/>
      <c r="AL32" s="352"/>
      <c r="AM32" s="352"/>
      <c r="AN32" s="352"/>
      <c r="AO32" s="352"/>
      <c r="AP32" s="352"/>
      <c r="AQ32" s="352"/>
      <c r="AR32" s="352"/>
      <c r="AS32" s="352"/>
      <c r="AT32" s="352"/>
      <c r="AU32" s="352"/>
      <c r="AV32" s="352"/>
      <c r="AW32" s="352"/>
      <c r="AX32" s="352"/>
      <c r="AY32" s="352"/>
      <c r="AZ32" s="352"/>
      <c r="BA32" s="352"/>
      <c r="BB32" s="352"/>
      <c r="BC32" s="352"/>
      <c r="BD32" s="352"/>
      <c r="BE32" s="352"/>
      <c r="BF32" s="352"/>
      <c r="BG32" s="352"/>
      <c r="BH32" s="352"/>
      <c r="BI32" s="352"/>
      <c r="BJ32" s="352"/>
      <c r="BK32" s="352"/>
      <c r="BL32" s="126"/>
    </row>
    <row r="33" spans="2:64" s="76" customFormat="1">
      <c r="B33" s="125"/>
      <c r="C33" s="352" t="s">
        <v>369</v>
      </c>
      <c r="D33" s="352"/>
      <c r="E33" s="352"/>
      <c r="F33" s="352"/>
      <c r="G33" s="352"/>
      <c r="H33" s="352"/>
      <c r="I33" s="352"/>
      <c r="J33" s="352"/>
      <c r="K33" s="352"/>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c r="BB33" s="352"/>
      <c r="BC33" s="352"/>
      <c r="BD33" s="352"/>
      <c r="BE33" s="352"/>
      <c r="BF33" s="352"/>
      <c r="BG33" s="352"/>
      <c r="BH33" s="352"/>
      <c r="BI33" s="352"/>
      <c r="BJ33" s="352"/>
      <c r="BK33" s="352"/>
      <c r="BL33" s="126"/>
    </row>
    <row r="34" spans="2:64" s="76" customFormat="1">
      <c r="B34" s="125"/>
      <c r="C34" s="352" t="s">
        <v>370</v>
      </c>
      <c r="D34" s="352"/>
      <c r="E34" s="352"/>
      <c r="F34" s="352"/>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2"/>
      <c r="AI34" s="352"/>
      <c r="AJ34" s="352"/>
      <c r="AK34" s="352"/>
      <c r="AL34" s="352"/>
      <c r="AM34" s="352"/>
      <c r="AN34" s="352"/>
      <c r="AO34" s="352"/>
      <c r="AP34" s="352"/>
      <c r="AQ34" s="352"/>
      <c r="AR34" s="352"/>
      <c r="AS34" s="352"/>
      <c r="AT34" s="352"/>
      <c r="AU34" s="352"/>
      <c r="AV34" s="352"/>
      <c r="AW34" s="352"/>
      <c r="AX34" s="352"/>
      <c r="AY34" s="352"/>
      <c r="AZ34" s="352"/>
      <c r="BA34" s="352"/>
      <c r="BB34" s="352"/>
      <c r="BC34" s="352"/>
      <c r="BD34" s="352"/>
      <c r="BE34" s="352"/>
      <c r="BF34" s="352"/>
      <c r="BG34" s="352"/>
      <c r="BH34" s="352"/>
      <c r="BI34" s="352"/>
      <c r="BJ34" s="352"/>
      <c r="BK34" s="352"/>
      <c r="BL34" s="126"/>
    </row>
    <row r="35" spans="2:64" s="76" customFormat="1">
      <c r="B35" s="125"/>
      <c r="C35" s="348" t="s">
        <v>373</v>
      </c>
      <c r="D35" s="352"/>
      <c r="E35" s="352"/>
      <c r="F35" s="352"/>
      <c r="G35" s="352"/>
      <c r="H35" s="352"/>
      <c r="I35" s="352"/>
      <c r="J35" s="352"/>
      <c r="K35" s="352"/>
      <c r="L35" s="352"/>
      <c r="M35" s="352"/>
      <c r="N35" s="352"/>
      <c r="O35" s="352"/>
      <c r="P35" s="352"/>
      <c r="Q35" s="352"/>
      <c r="R35" s="352"/>
      <c r="S35" s="352"/>
      <c r="T35" s="352"/>
      <c r="U35" s="352"/>
      <c r="V35" s="352"/>
      <c r="W35" s="352"/>
      <c r="X35" s="352"/>
      <c r="Y35" s="352"/>
      <c r="Z35" s="352"/>
      <c r="AA35" s="352"/>
      <c r="AB35" s="352"/>
      <c r="AC35" s="352"/>
      <c r="AD35" s="352"/>
      <c r="AE35" s="352"/>
      <c r="AF35" s="352"/>
      <c r="AG35" s="352"/>
      <c r="AH35" s="352"/>
      <c r="AI35" s="352"/>
      <c r="AJ35" s="352"/>
      <c r="AK35" s="352"/>
      <c r="AL35" s="352"/>
      <c r="AM35" s="352"/>
      <c r="AN35" s="352"/>
      <c r="AO35" s="352"/>
      <c r="AP35" s="352"/>
      <c r="AQ35" s="352"/>
      <c r="AR35" s="352"/>
      <c r="AS35" s="352"/>
      <c r="AT35" s="352"/>
      <c r="AU35" s="352"/>
      <c r="AV35" s="352"/>
      <c r="AW35" s="352"/>
      <c r="AX35" s="352"/>
      <c r="AY35" s="352"/>
      <c r="AZ35" s="352"/>
      <c r="BA35" s="352"/>
      <c r="BB35" s="352"/>
      <c r="BC35" s="352"/>
      <c r="BD35" s="352"/>
      <c r="BE35" s="352"/>
      <c r="BF35" s="352"/>
      <c r="BG35" s="352"/>
      <c r="BH35" s="352"/>
      <c r="BI35" s="352"/>
      <c r="BJ35" s="352"/>
      <c r="BK35" s="352"/>
      <c r="BL35" s="126"/>
    </row>
    <row r="36" spans="2:64">
      <c r="B36" s="125"/>
      <c r="C36" s="348" t="s">
        <v>322</v>
      </c>
      <c r="D36" s="341"/>
      <c r="E36" s="341"/>
      <c r="F36" s="341"/>
      <c r="G36" s="341"/>
      <c r="H36" s="341"/>
      <c r="I36" s="341"/>
      <c r="J36" s="341"/>
      <c r="K36" s="341"/>
      <c r="L36" s="341"/>
      <c r="M36" s="341"/>
      <c r="N36" s="341"/>
      <c r="O36" s="341"/>
      <c r="P36" s="341"/>
      <c r="Q36" s="341"/>
      <c r="R36" s="341"/>
      <c r="S36" s="341"/>
      <c r="T36" s="341"/>
      <c r="U36" s="341">
        <f>IF(MONTH(U8)=6,('Comptes de résultats'!$D$37+(MOD(((COLUMN(U8)-COLUMN($D8)+1)-6),12))/12*'Comptes de résultats'!$E$37),0)</f>
        <v>0</v>
      </c>
      <c r="V36" s="341">
        <f>IF(MONTH(V8)=6,('Comptes de résultats'!$D$37+(MOD(((COLUMN(V8)-COLUMN($D8)+1)-6),12))/12*'Comptes de résultats'!$E$37),0)</f>
        <v>0</v>
      </c>
      <c r="W36" s="341">
        <f>IF(MONTH(W8)=6,('Comptes de résultats'!$D$37+(MOD(((COLUMN(W8)-COLUMN($D8)+1)-6),12))/12*'Comptes de résultats'!$E$37),0)</f>
        <v>0</v>
      </c>
      <c r="X36" s="341">
        <f>IF(MONTH(X8)=6,('Comptes de résultats'!$D$37+(MOD(((COLUMN(X8)-COLUMN($D8)+1)-6),12))/12*'Comptes de résultats'!$E$37),0)</f>
        <v>0</v>
      </c>
      <c r="Y36" s="341">
        <f>IF(MONTH(Y8)=6,('Comptes de résultats'!$D$37+(MOD(((COLUMN(Y8)-COLUMN($D8)+1)-6),12))/12*'Comptes de résultats'!$E$37),0)</f>
        <v>0</v>
      </c>
      <c r="Z36" s="341">
        <f>IF(MONTH(Z8)=6,('Comptes de résultats'!$D$37+(MOD(((COLUMN(Z8)-COLUMN($D8)+1)-6),12))/12*'Comptes de résultats'!$E$37),0)</f>
        <v>0</v>
      </c>
      <c r="AA36" s="341">
        <f>IF(MONTH(AA8)=6,('Comptes de résultats'!$D$37+(MOD(((COLUMN(AA8)-COLUMN($D8)+1)-6),12))/12*'Comptes de résultats'!$E$37),0)</f>
        <v>0</v>
      </c>
      <c r="AB36" s="341">
        <f>IF(MONTH(AB8)=6,('Comptes de résultats'!$D$37+(MOD(((COLUMN(AB8)-COLUMN($D8)+1)-6),12))/12*'Comptes de résultats'!$E$37),0)</f>
        <v>0</v>
      </c>
      <c r="AC36" s="341">
        <f>IF(MONTH(AC8)=6,('Comptes de résultats'!$D$37+(MOD(((COLUMN(AC8)-COLUMN($D8)+1)-6),12))/12*'Comptes de résultats'!$E$37),0)</f>
        <v>0</v>
      </c>
      <c r="AD36" s="341">
        <f>IF(MONTH(AD8)=6,('Comptes de résultats'!$D$37+(MOD(((COLUMN(AD8)-COLUMN($D8)+1)-6),12))/12*'Comptes de résultats'!$E$37),0)</f>
        <v>0</v>
      </c>
      <c r="AE36" s="341">
        <f>IF(MONTH(AE8)=6,('Comptes de résultats'!$D$37+(MOD(((COLUMN(AE8)-COLUMN($D8)+1)-6),12))/12*'Comptes de résultats'!$E$37),0)</f>
        <v>0</v>
      </c>
      <c r="AF36" s="341">
        <f>IF(MONTH(AF8)=6,('Comptes de résultats'!$D$37+(MOD(((COLUMN(AF8)-COLUMN($D8)+1)-6),12))/12*'Comptes de résultats'!$E$37),0)</f>
        <v>0</v>
      </c>
      <c r="AG36" s="341">
        <f>IF(MONTH(AG8)=6,((12 - MOD(((COLUMN(AG8)-COLUMN($D8)+1)-6),12))/12*'Comptes de résultats'!$E$37+(MOD(((COLUMN(AG8)-COLUMN($D8)+1)-6),12))/12*'Comptes de résultats'!$F$37),0)</f>
        <v>0</v>
      </c>
      <c r="AH36" s="341">
        <f>IF(MONTH(AH8)=6,((12 - MOD(((COLUMN(AH8)-COLUMN($D8)+1)-6),12))/12*'Comptes de résultats'!$E$37+(MOD(((COLUMN(AH8)-COLUMN($D8)+1)-6),12))/12*'Comptes de résultats'!$F$37),0)</f>
        <v>0</v>
      </c>
      <c r="AI36" s="341">
        <f>IF(MONTH(AI8)=6,((12 - MOD(((COLUMN(AI8)-COLUMN($D8)+1)-6),12))/12*'Comptes de résultats'!$E$37+(MOD(((COLUMN(AI8)-COLUMN($D8)+1)-6),12))/12*'Comptes de résultats'!$F$37),0)</f>
        <v>0</v>
      </c>
      <c r="AJ36" s="341">
        <f>IF(MONTH(AJ8)=6,((12 - MOD(((COLUMN(AJ8)-COLUMN($D8)+1)-6),12))/12*'Comptes de résultats'!$E$37+(MOD(((COLUMN(AJ8)-COLUMN($D8)+1)-6),12))/12*'Comptes de résultats'!$F$37),0)</f>
        <v>0</v>
      </c>
      <c r="AK36" s="341">
        <f>IF(MONTH(AK8)=6,((12 - MOD(((COLUMN(AK8)-COLUMN($D8)+1)-6),12))/12*'Comptes de résultats'!$E$37+(MOD(((COLUMN(AK8)-COLUMN($D8)+1)-6),12))/12*'Comptes de résultats'!$F$37),0)</f>
        <v>0</v>
      </c>
      <c r="AL36" s="341">
        <f>IF(MONTH(AL8)=6,((12 - MOD(((COLUMN(AL8)-COLUMN($D8)+1)-6),12))/12*'Comptes de résultats'!$E$37+(MOD(((COLUMN(AL8)-COLUMN($D8)+1)-6),12))/12*'Comptes de résultats'!$F$37),0)</f>
        <v>0</v>
      </c>
      <c r="AM36" s="341">
        <f>IF(MONTH(AM8)=6,((12 - MOD(((COLUMN(AM8)-COLUMN($D8)+1)-6),12))/12*'Comptes de résultats'!$E$37+(MOD(((COLUMN(AM8)-COLUMN($D8)+1)-6),12))/12*'Comptes de résultats'!$F$37),0)</f>
        <v>0</v>
      </c>
      <c r="AN36" s="341">
        <f>IF(MONTH(AN8)=6,((12 - MOD(((COLUMN(AN8)-COLUMN($D8)+1)-6),12))/12*'Comptes de résultats'!$E$37+(MOD(((COLUMN(AN8)-COLUMN($D8)+1)-6),12))/12*'Comptes de résultats'!$F$37),0)</f>
        <v>0</v>
      </c>
      <c r="AO36" s="341">
        <f>IF(MONTH(AO8)=6,((12 - MOD(((COLUMN(AO8)-COLUMN($D8)+1)-6),12))/12*'Comptes de résultats'!$E$37+(MOD(((COLUMN(AO8)-COLUMN($D8)+1)-6),12))/12*'Comptes de résultats'!$F$37),0)</f>
        <v>0</v>
      </c>
      <c r="AP36" s="341">
        <f>IF(MONTH(AP8)=6,((12 - MOD(((COLUMN(AP8)-COLUMN($D8)+1)-6),12))/12*'Comptes de résultats'!$E$37+(MOD(((COLUMN(AP8)-COLUMN($D8)+1)-6),12))/12*'Comptes de résultats'!$F$37),0)</f>
        <v>0</v>
      </c>
      <c r="AQ36" s="341">
        <f>IF(MONTH(AQ8)=6,((12 - MOD(((COLUMN(AQ8)-COLUMN($D8)+1)-6),12))/12*'Comptes de résultats'!$E$37+(MOD(((COLUMN(AQ8)-COLUMN($D8)+1)-6),12))/12*'Comptes de résultats'!$F$37),0)</f>
        <v>0</v>
      </c>
      <c r="AR36" s="341">
        <f>IF(MONTH(AR8)=6,((12 - MOD(((COLUMN(AR8)-COLUMN($D8)+1)-6),12))/12*'Comptes de résultats'!$E$37+(MOD(((COLUMN(AR8)-COLUMN($D8)+1)-6),12))/12*'Comptes de résultats'!$F$37),0)</f>
        <v>0</v>
      </c>
      <c r="AS36" s="341">
        <f>IF(MONTH(AS8)=6,((12 - MOD(((COLUMN(AS8)-COLUMN($D8)+1)-6),12))/12*'Comptes de résultats'!$F$37+(MOD(((COLUMN(AS8)-COLUMN($D8)+1)-6),12))/12*'Comptes de résultats'!$G$37),0)</f>
        <v>0</v>
      </c>
      <c r="AT36" s="341">
        <f>IF(MONTH(AT8)=6,((12 - MOD(((COLUMN(AT8)-COLUMN($D8)+1)-6),12))/12*'Comptes de résultats'!$F$37+(MOD(((COLUMN(AT8)-COLUMN($D8)+1)-6),12))/12*'Comptes de résultats'!$G$37),0)</f>
        <v>0</v>
      </c>
      <c r="AU36" s="341">
        <f>IF(MONTH(AU8)=6,((12 - MOD(((COLUMN(AU8)-COLUMN($D8)+1)-6),12))/12*'Comptes de résultats'!$F$37+(MOD(((COLUMN(AU8)-COLUMN($D8)+1)-6),12))/12*'Comptes de résultats'!$G$37),0)</f>
        <v>0</v>
      </c>
      <c r="AV36" s="341">
        <f>IF(MONTH(AV8)=6,((12 - MOD(((COLUMN(AV8)-COLUMN($D8)+1)-6),12))/12*'Comptes de résultats'!$F$37+(MOD(((COLUMN(AV8)-COLUMN($D8)+1)-6),12))/12*'Comptes de résultats'!$G$37),0)</f>
        <v>0</v>
      </c>
      <c r="AW36" s="341">
        <f>IF(MONTH(AW8)=6,((12 - MOD(((COLUMN(AW8)-COLUMN($D8)+1)-6),12))/12*'Comptes de résultats'!$F$37+(MOD(((COLUMN(AW8)-COLUMN($D8)+1)-6),12))/12*'Comptes de résultats'!$G$37),0)</f>
        <v>0</v>
      </c>
      <c r="AX36" s="341">
        <f>IF(MONTH(AX8)=6,((12 - MOD(((COLUMN(AX8)-COLUMN($D8)+1)-6),12))/12*'Comptes de résultats'!$F$37+(MOD(((COLUMN(AX8)-COLUMN($D8)+1)-6),12))/12*'Comptes de résultats'!$G$37),0)</f>
        <v>0</v>
      </c>
      <c r="AY36" s="341">
        <f>IF(MONTH(AY8)=6,((12 - MOD(((COLUMN(AY8)-COLUMN($D8)+1)-6),12))/12*'Comptes de résultats'!$F$37+(MOD(((COLUMN(AY8)-COLUMN($D8)+1)-6),12))/12*'Comptes de résultats'!$G$37),0)</f>
        <v>0</v>
      </c>
      <c r="AZ36" s="341">
        <f>IF(MONTH(AZ8)=6,((12 - MOD(((COLUMN(AZ8)-COLUMN($D8)+1)-6),12))/12*'Comptes de résultats'!$F$37+(MOD(((COLUMN(AZ8)-COLUMN($D8)+1)-6),12))/12*'Comptes de résultats'!$G$37),0)</f>
        <v>0</v>
      </c>
      <c r="BA36" s="341">
        <f>IF(MONTH(BA8)=6,((12 - MOD(((COLUMN(BA8)-COLUMN($D8)+1)-6),12))/12*'Comptes de résultats'!$F$37+(MOD(((COLUMN(BA8)-COLUMN($D8)+1)-6),12))/12*'Comptes de résultats'!$G$37),0)</f>
        <v>0</v>
      </c>
      <c r="BB36" s="341">
        <f>IF(MONTH(BB8)=6,((12 - MOD(((COLUMN(BB8)-COLUMN($D8)+1)-6),12))/12*'Comptes de résultats'!$F$37+(MOD(((COLUMN(BB8)-COLUMN($D8)+1)-6),12))/12*'Comptes de résultats'!$G$37),0)</f>
        <v>0</v>
      </c>
      <c r="BC36" s="341">
        <f>IF(MONTH(BC8)=6,((12 - MOD(((COLUMN(BC8)-COLUMN($D8)+1)-6),12))/12*'Comptes de résultats'!$F$37+(MOD(((COLUMN(BC8)-COLUMN($D8)+1)-6),12))/12*'Comptes de résultats'!$G$37),0)</f>
        <v>0</v>
      </c>
      <c r="BD36" s="341">
        <f>IF(MONTH(BD8)=6,((12 - MOD(((COLUMN(BD8)-COLUMN($D8)+1)-6),12))/12*'Comptes de résultats'!$F$37+(MOD(((COLUMN(BD8)-COLUMN($D8)+1)-6),12))/12*'Comptes de résultats'!$G$37),0)</f>
        <v>0</v>
      </c>
      <c r="BE36" s="341">
        <f>IF(MONTH(BE8)=6,((12 - MOD(((COLUMN(BE8)-COLUMN($D8)+1)-6),12))/12*'Comptes de résultats'!$G$37+(MOD(((COLUMN(BE8)-COLUMN($D8)+1)-6),12))/12*'Comptes de résultats'!$H$37),0)</f>
        <v>0</v>
      </c>
      <c r="BF36" s="341">
        <f>IF(MONTH(BF8)=6,((12 - MOD(((COLUMN(BF8)-COLUMN($D8)+1)-6),12))/12*'Comptes de résultats'!$G$37+(MOD(((COLUMN(BF8)-COLUMN($D8)+1)-6),12))/12*'Comptes de résultats'!$H$37),0)</f>
        <v>0</v>
      </c>
      <c r="BG36" s="341">
        <f>IF(MONTH(BG8)=6,((12 - MOD(((COLUMN(BG8)-COLUMN($D8)+1)-6),12))/12*'Comptes de résultats'!$G$37+(MOD(((COLUMN(BG8)-COLUMN($D8)+1)-6),12))/12*'Comptes de résultats'!$H$37),0)</f>
        <v>0</v>
      </c>
      <c r="BH36" s="341">
        <f>IF(MONTH(BH8)=6,((12 - MOD(((COLUMN(BH8)-COLUMN($D8)+1)-6),12))/12*'Comptes de résultats'!$G$37+(MOD(((COLUMN(BH8)-COLUMN($D8)+1)-6),12))/12*'Comptes de résultats'!$H$37),0)</f>
        <v>0</v>
      </c>
      <c r="BI36" s="341">
        <f>IF(MONTH(BI8)=6,((12 - MOD(((COLUMN(BI8)-COLUMN($D8)+1)-6),12))/12*'Comptes de résultats'!$G$37+(MOD(((COLUMN(BI8)-COLUMN($D8)+1)-6),12))/12*'Comptes de résultats'!$H$37),0)</f>
        <v>0</v>
      </c>
      <c r="BJ36" s="341">
        <f>IF(MONTH(BJ8)=6,((12 - MOD(((COLUMN(BJ8)-COLUMN($D8)+1)-6),12))/12*'Comptes de résultats'!$G$37+(MOD(((COLUMN(BJ8)-COLUMN($D8)+1)-6),12))/12*'Comptes de résultats'!$H$37),0)</f>
        <v>0</v>
      </c>
      <c r="BK36" s="341">
        <f>IF(MONTH(BK8)=6,((12 - MOD(((COLUMN(BK8)-COLUMN($D8)+1)-6),12))/12*'Comptes de résultats'!$G$37+(MOD(((COLUMN(BK8)-COLUMN($D8)+1)-6),12))/12*'Comptes de résultats'!$H$37),0)</f>
        <v>0</v>
      </c>
      <c r="BL36" s="126"/>
    </row>
    <row r="37" spans="2:64" s="33" customFormat="1">
      <c r="B37" s="125"/>
      <c r="C37" s="203"/>
      <c r="D37" s="205"/>
      <c r="E37" s="205"/>
      <c r="F37" s="205"/>
      <c r="G37" s="205"/>
      <c r="H37" s="205"/>
      <c r="I37" s="205"/>
      <c r="J37" s="205"/>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c r="BA37" s="205"/>
      <c r="BB37" s="205"/>
      <c r="BC37" s="205"/>
      <c r="BD37" s="205"/>
      <c r="BE37" s="205"/>
      <c r="BF37" s="205"/>
      <c r="BG37" s="205"/>
      <c r="BH37" s="205"/>
      <c r="BI37" s="205"/>
      <c r="BJ37" s="205"/>
      <c r="BK37" s="205"/>
      <c r="BL37" s="126"/>
    </row>
    <row r="38" spans="2:64" s="76" customFormat="1">
      <c r="B38" s="125"/>
      <c r="C38" s="49" t="s">
        <v>200</v>
      </c>
      <c r="D38" s="53">
        <f>SUM(D14:D16)+SUM(D18:D20)+D21+D31+D26+D36</f>
        <v>0</v>
      </c>
      <c r="E38" s="53">
        <f t="shared" ref="E38:BK38" si="8">SUM(E14:E16)+SUM(E18:E20)+E21+E31+E26+E36</f>
        <v>450</v>
      </c>
      <c r="F38" s="53">
        <f t="shared" si="8"/>
        <v>450</v>
      </c>
      <c r="G38" s="53">
        <f t="shared" si="8"/>
        <v>450</v>
      </c>
      <c r="H38" s="53">
        <f t="shared" si="8"/>
        <v>450</v>
      </c>
      <c r="I38" s="53">
        <f t="shared" si="8"/>
        <v>450</v>
      </c>
      <c r="J38" s="53">
        <f t="shared" si="8"/>
        <v>450</v>
      </c>
      <c r="K38" s="53">
        <f t="shared" si="8"/>
        <v>450</v>
      </c>
      <c r="L38" s="53">
        <f t="shared" si="8"/>
        <v>450</v>
      </c>
      <c r="M38" s="53">
        <f t="shared" si="8"/>
        <v>450</v>
      </c>
      <c r="N38" s="53">
        <f t="shared" si="8"/>
        <v>450</v>
      </c>
      <c r="O38" s="53">
        <f t="shared" si="8"/>
        <v>450</v>
      </c>
      <c r="P38" s="53">
        <f t="shared" si="8"/>
        <v>450</v>
      </c>
      <c r="Q38" s="53">
        <f t="shared" si="8"/>
        <v>450</v>
      </c>
      <c r="R38" s="53">
        <f t="shared" si="8"/>
        <v>450</v>
      </c>
      <c r="S38" s="53">
        <f t="shared" si="8"/>
        <v>450</v>
      </c>
      <c r="T38" s="53">
        <f t="shared" si="8"/>
        <v>450</v>
      </c>
      <c r="U38" s="53">
        <f t="shared" si="8"/>
        <v>450</v>
      </c>
      <c r="V38" s="53">
        <f t="shared" si="8"/>
        <v>450</v>
      </c>
      <c r="W38" s="53">
        <f t="shared" si="8"/>
        <v>450</v>
      </c>
      <c r="X38" s="53">
        <f t="shared" si="8"/>
        <v>450</v>
      </c>
      <c r="Y38" s="53">
        <f t="shared" si="8"/>
        <v>450</v>
      </c>
      <c r="Z38" s="53">
        <f t="shared" si="8"/>
        <v>450</v>
      </c>
      <c r="AA38" s="53">
        <f t="shared" si="8"/>
        <v>450</v>
      </c>
      <c r="AB38" s="53">
        <f t="shared" si="8"/>
        <v>450</v>
      </c>
      <c r="AC38" s="53">
        <f t="shared" si="8"/>
        <v>450</v>
      </c>
      <c r="AD38" s="53">
        <f t="shared" si="8"/>
        <v>450</v>
      </c>
      <c r="AE38" s="53">
        <f t="shared" si="8"/>
        <v>450</v>
      </c>
      <c r="AF38" s="53">
        <f t="shared" si="8"/>
        <v>450</v>
      </c>
      <c r="AG38" s="53">
        <f t="shared" si="8"/>
        <v>450</v>
      </c>
      <c r="AH38" s="53">
        <f t="shared" si="8"/>
        <v>450</v>
      </c>
      <c r="AI38" s="53">
        <f t="shared" si="8"/>
        <v>450</v>
      </c>
      <c r="AJ38" s="53">
        <f t="shared" si="8"/>
        <v>450</v>
      </c>
      <c r="AK38" s="53">
        <f t="shared" si="8"/>
        <v>450</v>
      </c>
      <c r="AL38" s="53">
        <f t="shared" si="8"/>
        <v>450</v>
      </c>
      <c r="AM38" s="53">
        <f t="shared" si="8"/>
        <v>450</v>
      </c>
      <c r="AN38" s="53">
        <f t="shared" si="8"/>
        <v>450</v>
      </c>
      <c r="AO38" s="53">
        <f t="shared" si="8"/>
        <v>450</v>
      </c>
      <c r="AP38" s="53">
        <f t="shared" si="8"/>
        <v>450</v>
      </c>
      <c r="AQ38" s="53">
        <f t="shared" si="8"/>
        <v>450</v>
      </c>
      <c r="AR38" s="53">
        <f t="shared" si="8"/>
        <v>450</v>
      </c>
      <c r="AS38" s="53">
        <f t="shared" si="8"/>
        <v>450</v>
      </c>
      <c r="AT38" s="53">
        <f t="shared" si="8"/>
        <v>450</v>
      </c>
      <c r="AU38" s="53">
        <f t="shared" si="8"/>
        <v>450</v>
      </c>
      <c r="AV38" s="53">
        <f t="shared" si="8"/>
        <v>450</v>
      </c>
      <c r="AW38" s="53">
        <f t="shared" si="8"/>
        <v>450</v>
      </c>
      <c r="AX38" s="53">
        <f t="shared" si="8"/>
        <v>450</v>
      </c>
      <c r="AY38" s="53">
        <f t="shared" si="8"/>
        <v>450</v>
      </c>
      <c r="AZ38" s="53">
        <f t="shared" si="8"/>
        <v>450</v>
      </c>
      <c r="BA38" s="53">
        <f t="shared" si="8"/>
        <v>450</v>
      </c>
      <c r="BB38" s="53">
        <f t="shared" si="8"/>
        <v>450</v>
      </c>
      <c r="BC38" s="53">
        <f t="shared" si="8"/>
        <v>450</v>
      </c>
      <c r="BD38" s="53">
        <f t="shared" si="8"/>
        <v>450</v>
      </c>
      <c r="BE38" s="53">
        <f t="shared" si="8"/>
        <v>450</v>
      </c>
      <c r="BF38" s="53">
        <f t="shared" si="8"/>
        <v>450</v>
      </c>
      <c r="BG38" s="53">
        <f t="shared" si="8"/>
        <v>450</v>
      </c>
      <c r="BH38" s="53">
        <f t="shared" si="8"/>
        <v>450</v>
      </c>
      <c r="BI38" s="53">
        <f t="shared" si="8"/>
        <v>450</v>
      </c>
      <c r="BJ38" s="53">
        <f t="shared" si="8"/>
        <v>450</v>
      </c>
      <c r="BK38" s="53">
        <f t="shared" si="8"/>
        <v>450</v>
      </c>
      <c r="BL38" s="126"/>
    </row>
    <row r="39" spans="2:64">
      <c r="B39" s="125"/>
      <c r="C39" s="127"/>
      <c r="D39" s="127"/>
      <c r="E39" s="206"/>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6"/>
    </row>
    <row r="40" spans="2:64">
      <c r="B40" s="125"/>
      <c r="C40" s="510" t="s">
        <v>97</v>
      </c>
      <c r="D40" s="511"/>
      <c r="E40" s="511"/>
      <c r="F40" s="511"/>
      <c r="G40" s="511"/>
      <c r="H40" s="511"/>
      <c r="I40" s="511"/>
      <c r="J40" s="511"/>
      <c r="K40" s="511"/>
      <c r="L40" s="511"/>
      <c r="M40" s="511"/>
      <c r="N40" s="511"/>
      <c r="O40" s="511"/>
      <c r="P40" s="511"/>
      <c r="Q40" s="511"/>
      <c r="R40" s="511"/>
      <c r="S40" s="511"/>
      <c r="T40" s="511"/>
      <c r="U40" s="511"/>
      <c r="V40" s="511"/>
      <c r="W40" s="511"/>
      <c r="X40" s="511"/>
      <c r="Y40" s="511"/>
      <c r="Z40" s="511"/>
      <c r="AA40" s="511"/>
      <c r="AB40" s="511"/>
      <c r="AC40" s="511"/>
      <c r="AD40" s="511"/>
      <c r="AE40" s="511"/>
      <c r="AF40" s="511"/>
      <c r="AG40" s="511"/>
      <c r="AH40" s="511"/>
      <c r="AI40" s="511"/>
      <c r="AJ40" s="511"/>
      <c r="AK40" s="511"/>
      <c r="AL40" s="511"/>
      <c r="AM40" s="511"/>
      <c r="AN40" s="511"/>
      <c r="AO40" s="511"/>
      <c r="AP40" s="511"/>
      <c r="AQ40" s="511"/>
      <c r="AR40" s="511"/>
      <c r="AS40" s="511"/>
      <c r="AT40" s="511"/>
      <c r="AU40" s="511"/>
      <c r="AV40" s="511"/>
      <c r="AW40" s="511"/>
      <c r="AX40" s="511"/>
      <c r="AY40" s="511"/>
      <c r="AZ40" s="511"/>
      <c r="BA40" s="511"/>
      <c r="BB40" s="511"/>
      <c r="BC40" s="511"/>
      <c r="BD40" s="511"/>
      <c r="BE40" s="511"/>
      <c r="BF40" s="511"/>
      <c r="BG40" s="511"/>
      <c r="BH40" s="511"/>
      <c r="BI40" s="511"/>
      <c r="BJ40" s="511"/>
      <c r="BK40" s="512"/>
      <c r="BL40" s="126"/>
    </row>
    <row r="41" spans="2:64">
      <c r="B41" s="125"/>
      <c r="C41" s="50" t="s">
        <v>93</v>
      </c>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2"/>
      <c r="BL41" s="126"/>
    </row>
    <row r="42" spans="2:64">
      <c r="B42" s="125"/>
      <c r="C42" s="348" t="s">
        <v>144</v>
      </c>
      <c r="D42" s="349">
        <f>IF(CONFIG!$I$40,'Charges variables-Calculs auto'!C45,'Charges variables-Calculs auto'!C105)</f>
        <v>0</v>
      </c>
      <c r="E42" s="349">
        <f>IF(CONFIG!$I$40,'Charges variables-Calculs auto'!D45,'Charges variables-Calculs auto'!D105)</f>
        <v>0</v>
      </c>
      <c r="F42" s="349">
        <f>IF(CONFIG!$I$40,'Charges variables-Calculs auto'!E45,'Charges variables-Calculs auto'!E105)</f>
        <v>0</v>
      </c>
      <c r="G42" s="349">
        <f>IF(CONFIG!$I$40,'Charges variables-Calculs auto'!F45,'Charges variables-Calculs auto'!F105)</f>
        <v>0</v>
      </c>
      <c r="H42" s="349">
        <f>IF(CONFIG!$I$40,'Charges variables-Calculs auto'!G45,'Charges variables-Calculs auto'!G105)</f>
        <v>0</v>
      </c>
      <c r="I42" s="349">
        <f>IF(CONFIG!$I$40,'Charges variables-Calculs auto'!H45,'Charges variables-Calculs auto'!H105)</f>
        <v>0</v>
      </c>
      <c r="J42" s="349">
        <f>IF(CONFIG!$I$40,'Charges variables-Calculs auto'!I45,'Charges variables-Calculs auto'!I105)</f>
        <v>0</v>
      </c>
      <c r="K42" s="349">
        <f>IF(CONFIG!$I$40,'Charges variables-Calculs auto'!J45,'Charges variables-Calculs auto'!J105)</f>
        <v>0</v>
      </c>
      <c r="L42" s="349">
        <f>IF(CONFIG!$I$40,'Charges variables-Calculs auto'!K45,'Charges variables-Calculs auto'!K105)</f>
        <v>0</v>
      </c>
      <c r="M42" s="349">
        <f>IF(CONFIG!$I$40,'Charges variables-Calculs auto'!L45,'Charges variables-Calculs auto'!L105)</f>
        <v>0</v>
      </c>
      <c r="N42" s="349">
        <f>IF(CONFIG!$I$40,'Charges variables-Calculs auto'!M45,'Charges variables-Calculs auto'!M105)</f>
        <v>0</v>
      </c>
      <c r="O42" s="349">
        <f>IF(CONFIG!$I$40,'Charges variables-Calculs auto'!N45,'Charges variables-Calculs auto'!N105)</f>
        <v>0</v>
      </c>
      <c r="P42" s="349">
        <f>IF(CONFIG!$I$40,'Charges variables-Calculs auto'!O45,'Charges variables-Calculs auto'!O105)</f>
        <v>0</v>
      </c>
      <c r="Q42" s="349">
        <f>IF(CONFIG!$I$40,'Charges variables-Calculs auto'!P45,'Charges variables-Calculs auto'!P105)</f>
        <v>0</v>
      </c>
      <c r="R42" s="349">
        <f>IF(CONFIG!$I$40,'Charges variables-Calculs auto'!Q45,'Charges variables-Calculs auto'!Q105)</f>
        <v>0</v>
      </c>
      <c r="S42" s="349">
        <f>IF(CONFIG!$I$40,'Charges variables-Calculs auto'!R45,'Charges variables-Calculs auto'!R105)</f>
        <v>0</v>
      </c>
      <c r="T42" s="349">
        <f>IF(CONFIG!$I$40,'Charges variables-Calculs auto'!S45,'Charges variables-Calculs auto'!S105)</f>
        <v>0</v>
      </c>
      <c r="U42" s="349">
        <f>IF(CONFIG!$I$40,'Charges variables-Calculs auto'!T45,'Charges variables-Calculs auto'!T105)</f>
        <v>0</v>
      </c>
      <c r="V42" s="349">
        <f>IF(CONFIG!$I$40,'Charges variables-Calculs auto'!U45,'Charges variables-Calculs auto'!U105)</f>
        <v>0</v>
      </c>
      <c r="W42" s="349">
        <f>IF(CONFIG!$I$40,'Charges variables-Calculs auto'!V45,'Charges variables-Calculs auto'!V105)</f>
        <v>0</v>
      </c>
      <c r="X42" s="349">
        <f>IF(CONFIG!$I$40,'Charges variables-Calculs auto'!W45,'Charges variables-Calculs auto'!W105)</f>
        <v>0</v>
      </c>
      <c r="Y42" s="349">
        <f>IF(CONFIG!$I$40,'Charges variables-Calculs auto'!X45,'Charges variables-Calculs auto'!X105)</f>
        <v>0</v>
      </c>
      <c r="Z42" s="349">
        <f>IF(CONFIG!$I$40,'Charges variables-Calculs auto'!Y45,'Charges variables-Calculs auto'!Y105)</f>
        <v>0</v>
      </c>
      <c r="AA42" s="349">
        <f>IF(CONFIG!$I$40,'Charges variables-Calculs auto'!Z45,'Charges variables-Calculs auto'!Z105)</f>
        <v>0</v>
      </c>
      <c r="AB42" s="349">
        <f>IF(CONFIG!$I$40,'Charges variables-Calculs auto'!AA45,'Charges variables-Calculs auto'!AA105)</f>
        <v>0</v>
      </c>
      <c r="AC42" s="349">
        <f>IF(CONFIG!$I$40,'Charges variables-Calculs auto'!AB45,'Charges variables-Calculs auto'!AB105)</f>
        <v>0</v>
      </c>
      <c r="AD42" s="349">
        <f>IF(CONFIG!$I$40,'Charges variables-Calculs auto'!AC45,'Charges variables-Calculs auto'!AC105)</f>
        <v>0</v>
      </c>
      <c r="AE42" s="349">
        <f>IF(CONFIG!$I$40,'Charges variables-Calculs auto'!AD45,'Charges variables-Calculs auto'!AD105)</f>
        <v>0</v>
      </c>
      <c r="AF42" s="349">
        <f>IF(CONFIG!$I$40,'Charges variables-Calculs auto'!AE45,'Charges variables-Calculs auto'!AE105)</f>
        <v>0</v>
      </c>
      <c r="AG42" s="349">
        <f>IF(CONFIG!$I$40,'Charges variables-Calculs auto'!AF45,'Charges variables-Calculs auto'!AF105)</f>
        <v>0</v>
      </c>
      <c r="AH42" s="349">
        <f>IF(CONFIG!$I$40,'Charges variables-Calculs auto'!AG45,'Charges variables-Calculs auto'!AG105)</f>
        <v>0</v>
      </c>
      <c r="AI42" s="349">
        <f>IF(CONFIG!$I$40,'Charges variables-Calculs auto'!AH45,'Charges variables-Calculs auto'!AH105)</f>
        <v>0</v>
      </c>
      <c r="AJ42" s="349">
        <f>IF(CONFIG!$I$40,'Charges variables-Calculs auto'!AI45,'Charges variables-Calculs auto'!AI105)</f>
        <v>0</v>
      </c>
      <c r="AK42" s="349">
        <f>IF(CONFIG!$I$40,'Charges variables-Calculs auto'!AJ45,'Charges variables-Calculs auto'!AJ105)</f>
        <v>0</v>
      </c>
      <c r="AL42" s="349">
        <f>IF(CONFIG!$I$40,'Charges variables-Calculs auto'!AK45,'Charges variables-Calculs auto'!AK105)</f>
        <v>0</v>
      </c>
      <c r="AM42" s="349">
        <f>IF(CONFIG!$I$40,'Charges variables-Calculs auto'!AL45,'Charges variables-Calculs auto'!AL105)</f>
        <v>0</v>
      </c>
      <c r="AN42" s="349">
        <f>IF(CONFIG!$I$40,'Charges variables-Calculs auto'!AM45,'Charges variables-Calculs auto'!AM105)</f>
        <v>0</v>
      </c>
      <c r="AO42" s="349">
        <f>IF(CONFIG!$I$40,'Charges variables-Calculs auto'!AN45,'Charges variables-Calculs auto'!AN105)</f>
        <v>0</v>
      </c>
      <c r="AP42" s="349">
        <f>IF(CONFIG!$I$40,'Charges variables-Calculs auto'!AO45,'Charges variables-Calculs auto'!AO105)</f>
        <v>0</v>
      </c>
      <c r="AQ42" s="349">
        <f>IF(CONFIG!$I$40,'Charges variables-Calculs auto'!AP45,'Charges variables-Calculs auto'!AP105)</f>
        <v>0</v>
      </c>
      <c r="AR42" s="349">
        <f>IF(CONFIG!$I$40,'Charges variables-Calculs auto'!AQ45,'Charges variables-Calculs auto'!AQ105)</f>
        <v>0</v>
      </c>
      <c r="AS42" s="349">
        <f>IF(CONFIG!$I$40,'Charges variables-Calculs auto'!AR45,'Charges variables-Calculs auto'!AR105)</f>
        <v>0</v>
      </c>
      <c r="AT42" s="349">
        <f>IF(CONFIG!$I$40,'Charges variables-Calculs auto'!AS45,'Charges variables-Calculs auto'!AS105)</f>
        <v>0</v>
      </c>
      <c r="AU42" s="349">
        <f>IF(CONFIG!$I$40,'Charges variables-Calculs auto'!AT45,'Charges variables-Calculs auto'!AT105)</f>
        <v>0</v>
      </c>
      <c r="AV42" s="349">
        <f>IF(CONFIG!$I$40,'Charges variables-Calculs auto'!AU45,'Charges variables-Calculs auto'!AU105)</f>
        <v>0</v>
      </c>
      <c r="AW42" s="349">
        <f>IF(CONFIG!$I$40,'Charges variables-Calculs auto'!AV45,'Charges variables-Calculs auto'!AV105)</f>
        <v>0</v>
      </c>
      <c r="AX42" s="349">
        <f>IF(CONFIG!$I$40,'Charges variables-Calculs auto'!AW45,'Charges variables-Calculs auto'!AW105)</f>
        <v>0</v>
      </c>
      <c r="AY42" s="349">
        <f>IF(CONFIG!$I$40,'Charges variables-Calculs auto'!AX45,'Charges variables-Calculs auto'!AX105)</f>
        <v>0</v>
      </c>
      <c r="AZ42" s="349">
        <f>IF(CONFIG!$I$40,'Charges variables-Calculs auto'!AY45,'Charges variables-Calculs auto'!AY105)</f>
        <v>0</v>
      </c>
      <c r="BA42" s="349">
        <f>IF(CONFIG!$I$40,'Charges variables-Calculs auto'!AZ45,'Charges variables-Calculs auto'!AZ105)</f>
        <v>0</v>
      </c>
      <c r="BB42" s="349">
        <f>IF(CONFIG!$I$40,'Charges variables-Calculs auto'!BA45,'Charges variables-Calculs auto'!BA105)</f>
        <v>0</v>
      </c>
      <c r="BC42" s="349">
        <f>IF(CONFIG!$I$40,'Charges variables-Calculs auto'!BB45,'Charges variables-Calculs auto'!BB105)</f>
        <v>0</v>
      </c>
      <c r="BD42" s="349">
        <f>IF(CONFIG!$I$40,'Charges variables-Calculs auto'!BC45,'Charges variables-Calculs auto'!BC105)</f>
        <v>0</v>
      </c>
      <c r="BE42" s="349">
        <f>IF(CONFIG!$I$40,'Charges variables-Calculs auto'!BD45,'Charges variables-Calculs auto'!BD105)</f>
        <v>0</v>
      </c>
      <c r="BF42" s="349">
        <f>IF(CONFIG!$I$40,'Charges variables-Calculs auto'!BE45,'Charges variables-Calculs auto'!BE105)</f>
        <v>0</v>
      </c>
      <c r="BG42" s="349">
        <f>IF(CONFIG!$I$40,'Charges variables-Calculs auto'!BF45,'Charges variables-Calculs auto'!BF105)</f>
        <v>0</v>
      </c>
      <c r="BH42" s="349">
        <f>IF(CONFIG!$I$40,'Charges variables-Calculs auto'!BG45,'Charges variables-Calculs auto'!BG105)</f>
        <v>0</v>
      </c>
      <c r="BI42" s="349">
        <f>IF(CONFIG!$I$40,'Charges variables-Calculs auto'!BH45,'Charges variables-Calculs auto'!BH105)</f>
        <v>0</v>
      </c>
      <c r="BJ42" s="349">
        <f>IF(CONFIG!$I$40,'Charges variables-Calculs auto'!BI45,'Charges variables-Calculs auto'!BI105)</f>
        <v>0</v>
      </c>
      <c r="BK42" s="349">
        <f>IF(CONFIG!$I$40,'Charges variables-Calculs auto'!BJ45,'Charges variables-Calculs auto'!BJ105)</f>
        <v>0</v>
      </c>
      <c r="BL42" s="126"/>
    </row>
    <row r="43" spans="2:64">
      <c r="B43" s="125"/>
      <c r="C43" s="348" t="s">
        <v>99</v>
      </c>
      <c r="D43" s="349">
        <f>'Charges externes'!J34</f>
        <v>2250</v>
      </c>
      <c r="E43" s="349">
        <f>'Charges externes'!K34</f>
        <v>2250</v>
      </c>
      <c r="F43" s="349">
        <f>'Charges externes'!L34</f>
        <v>2250</v>
      </c>
      <c r="G43" s="349">
        <f>'Charges externes'!M34</f>
        <v>2250</v>
      </c>
      <c r="H43" s="349">
        <f>'Charges externes'!N34</f>
        <v>2250</v>
      </c>
      <c r="I43" s="349">
        <f>'Charges externes'!O34</f>
        <v>2250</v>
      </c>
      <c r="J43" s="349">
        <f>'Charges externes'!P34</f>
        <v>2250</v>
      </c>
      <c r="K43" s="349">
        <f>'Charges externes'!Q34</f>
        <v>2250</v>
      </c>
      <c r="L43" s="349">
        <f>'Charges externes'!R34</f>
        <v>2250</v>
      </c>
      <c r="M43" s="349">
        <f>'Charges externes'!S34</f>
        <v>2250</v>
      </c>
      <c r="N43" s="349">
        <f>'Charges externes'!T34</f>
        <v>2250</v>
      </c>
      <c r="O43" s="349">
        <f>'Charges externes'!U34</f>
        <v>2250</v>
      </c>
      <c r="P43" s="349">
        <f>'Charges externes'!V34</f>
        <v>2250</v>
      </c>
      <c r="Q43" s="349">
        <f>'Charges externes'!W34</f>
        <v>2250</v>
      </c>
      <c r="R43" s="349">
        <f>'Charges externes'!X34</f>
        <v>2250</v>
      </c>
      <c r="S43" s="349">
        <f>'Charges externes'!Y34</f>
        <v>2250</v>
      </c>
      <c r="T43" s="349">
        <f>'Charges externes'!Z34</f>
        <v>2250</v>
      </c>
      <c r="U43" s="349">
        <f>'Charges externes'!AA34</f>
        <v>2250</v>
      </c>
      <c r="V43" s="349">
        <f>'Charges externes'!AB34</f>
        <v>2250</v>
      </c>
      <c r="W43" s="349">
        <f>'Charges externes'!AC34</f>
        <v>2250</v>
      </c>
      <c r="X43" s="349">
        <f>'Charges externes'!AD34</f>
        <v>2250</v>
      </c>
      <c r="Y43" s="349">
        <f>'Charges externes'!AE34</f>
        <v>2250</v>
      </c>
      <c r="Z43" s="349">
        <f>'Charges externes'!AF34</f>
        <v>2250</v>
      </c>
      <c r="AA43" s="349">
        <f>'Charges externes'!AG34</f>
        <v>2250</v>
      </c>
      <c r="AB43" s="349">
        <f>'Charges externes'!AH34</f>
        <v>2250</v>
      </c>
      <c r="AC43" s="349">
        <f>'Charges externes'!AI34</f>
        <v>2250</v>
      </c>
      <c r="AD43" s="349">
        <f>'Charges externes'!AJ34</f>
        <v>2250</v>
      </c>
      <c r="AE43" s="349">
        <f>'Charges externes'!AK34</f>
        <v>2250</v>
      </c>
      <c r="AF43" s="349">
        <f>'Charges externes'!AL34</f>
        <v>2250</v>
      </c>
      <c r="AG43" s="349">
        <f>'Charges externes'!AM34</f>
        <v>2250</v>
      </c>
      <c r="AH43" s="349">
        <f>'Charges externes'!AN34</f>
        <v>2250</v>
      </c>
      <c r="AI43" s="349">
        <f>'Charges externes'!AO34</f>
        <v>2250</v>
      </c>
      <c r="AJ43" s="349">
        <f>'Charges externes'!AP34</f>
        <v>2250</v>
      </c>
      <c r="AK43" s="349">
        <f>'Charges externes'!AQ34</f>
        <v>2250</v>
      </c>
      <c r="AL43" s="349">
        <f>'Charges externes'!AR34</f>
        <v>2250</v>
      </c>
      <c r="AM43" s="349">
        <f>'Charges externes'!AS34</f>
        <v>2250</v>
      </c>
      <c r="AN43" s="349">
        <f>'Charges externes'!AT34</f>
        <v>2250</v>
      </c>
      <c r="AO43" s="349">
        <f>'Charges externes'!AU34</f>
        <v>2250</v>
      </c>
      <c r="AP43" s="349">
        <f>'Charges externes'!AV34</f>
        <v>2250</v>
      </c>
      <c r="AQ43" s="349">
        <f>'Charges externes'!AW34</f>
        <v>2250</v>
      </c>
      <c r="AR43" s="349">
        <f>'Charges externes'!AX34</f>
        <v>2250</v>
      </c>
      <c r="AS43" s="349">
        <f>'Charges externes'!AY34</f>
        <v>2250</v>
      </c>
      <c r="AT43" s="349">
        <f>'Charges externes'!AZ34</f>
        <v>2250</v>
      </c>
      <c r="AU43" s="349">
        <f>'Charges externes'!BA34</f>
        <v>2250</v>
      </c>
      <c r="AV43" s="349">
        <f>'Charges externes'!BB34</f>
        <v>2250</v>
      </c>
      <c r="AW43" s="349">
        <f>'Charges externes'!BC34</f>
        <v>2250</v>
      </c>
      <c r="AX43" s="349">
        <f>'Charges externes'!BD34</f>
        <v>2250</v>
      </c>
      <c r="AY43" s="349">
        <f>'Charges externes'!BE34</f>
        <v>2250</v>
      </c>
      <c r="AZ43" s="349">
        <f>'Charges externes'!BF34</f>
        <v>2250</v>
      </c>
      <c r="BA43" s="349">
        <f>'Charges externes'!BG34</f>
        <v>2250</v>
      </c>
      <c r="BB43" s="349">
        <f>'Charges externes'!BH34</f>
        <v>2250</v>
      </c>
      <c r="BC43" s="349">
        <f>'Charges externes'!BI34</f>
        <v>2250</v>
      </c>
      <c r="BD43" s="349">
        <f>'Charges externes'!BJ34</f>
        <v>2250</v>
      </c>
      <c r="BE43" s="349">
        <f>'Charges externes'!BK34</f>
        <v>2250</v>
      </c>
      <c r="BF43" s="349">
        <f>'Charges externes'!BL34</f>
        <v>2250</v>
      </c>
      <c r="BG43" s="349">
        <f>'Charges externes'!BM34</f>
        <v>2250</v>
      </c>
      <c r="BH43" s="349">
        <f>'Charges externes'!BN34</f>
        <v>2250</v>
      </c>
      <c r="BI43" s="349">
        <f>'Charges externes'!BO34</f>
        <v>2250</v>
      </c>
      <c r="BJ43" s="349">
        <f>'Charges externes'!BP34</f>
        <v>2250</v>
      </c>
      <c r="BK43" s="349">
        <f>'Charges externes'!BQ34</f>
        <v>2250</v>
      </c>
      <c r="BL43" s="126"/>
    </row>
    <row r="44" spans="2:64">
      <c r="B44" s="125"/>
      <c r="C44" s="348" t="s">
        <v>98</v>
      </c>
      <c r="D44" s="349">
        <f>TVA!D20</f>
        <v>450</v>
      </c>
      <c r="E44" s="349">
        <f>TVA!E20</f>
        <v>450</v>
      </c>
      <c r="F44" s="349">
        <f>TVA!F20</f>
        <v>450</v>
      </c>
      <c r="G44" s="349">
        <f>TVA!G20</f>
        <v>450</v>
      </c>
      <c r="H44" s="349">
        <f>TVA!H20</f>
        <v>450</v>
      </c>
      <c r="I44" s="349">
        <f>TVA!I20</f>
        <v>450</v>
      </c>
      <c r="J44" s="349">
        <f>TVA!J20</f>
        <v>450</v>
      </c>
      <c r="K44" s="349">
        <f>TVA!K20</f>
        <v>450</v>
      </c>
      <c r="L44" s="349">
        <f>TVA!L20</f>
        <v>450</v>
      </c>
      <c r="M44" s="349">
        <f>TVA!M20</f>
        <v>450</v>
      </c>
      <c r="N44" s="349">
        <f>TVA!N20</f>
        <v>450</v>
      </c>
      <c r="O44" s="349">
        <f>TVA!O20</f>
        <v>450</v>
      </c>
      <c r="P44" s="349">
        <f>TVA!P20</f>
        <v>450</v>
      </c>
      <c r="Q44" s="349">
        <f>TVA!Q20</f>
        <v>450</v>
      </c>
      <c r="R44" s="349">
        <f>TVA!R20</f>
        <v>450</v>
      </c>
      <c r="S44" s="349">
        <f>TVA!S20</f>
        <v>450</v>
      </c>
      <c r="T44" s="349">
        <f>TVA!T20</f>
        <v>450</v>
      </c>
      <c r="U44" s="349">
        <f>TVA!U20</f>
        <v>450</v>
      </c>
      <c r="V44" s="349">
        <f>TVA!V20</f>
        <v>450</v>
      </c>
      <c r="W44" s="349">
        <f>TVA!W20</f>
        <v>450</v>
      </c>
      <c r="X44" s="349">
        <f>TVA!X20</f>
        <v>450</v>
      </c>
      <c r="Y44" s="349">
        <f>TVA!Y20</f>
        <v>450</v>
      </c>
      <c r="Z44" s="349">
        <f>TVA!Z20</f>
        <v>450</v>
      </c>
      <c r="AA44" s="349">
        <f>TVA!AA20</f>
        <v>450</v>
      </c>
      <c r="AB44" s="349">
        <f>TVA!AB20</f>
        <v>450</v>
      </c>
      <c r="AC44" s="349">
        <f>TVA!AC20</f>
        <v>450</v>
      </c>
      <c r="AD44" s="349">
        <f>TVA!AD20</f>
        <v>450</v>
      </c>
      <c r="AE44" s="349">
        <f>TVA!AE20</f>
        <v>450</v>
      </c>
      <c r="AF44" s="349">
        <f>TVA!AF20</f>
        <v>450</v>
      </c>
      <c r="AG44" s="349">
        <f>TVA!AG20</f>
        <v>450</v>
      </c>
      <c r="AH44" s="349">
        <f>TVA!AH20</f>
        <v>450</v>
      </c>
      <c r="AI44" s="349">
        <f>TVA!AI20</f>
        <v>450</v>
      </c>
      <c r="AJ44" s="349">
        <f>TVA!AJ20</f>
        <v>450</v>
      </c>
      <c r="AK44" s="349">
        <f>TVA!AK20</f>
        <v>450</v>
      </c>
      <c r="AL44" s="349">
        <f>TVA!AL20</f>
        <v>450</v>
      </c>
      <c r="AM44" s="349">
        <f>TVA!AM20</f>
        <v>450</v>
      </c>
      <c r="AN44" s="349">
        <f>TVA!AN20</f>
        <v>450</v>
      </c>
      <c r="AO44" s="349">
        <f>TVA!AO20</f>
        <v>450</v>
      </c>
      <c r="AP44" s="349">
        <f>TVA!AP20</f>
        <v>450</v>
      </c>
      <c r="AQ44" s="349">
        <f>TVA!AQ20</f>
        <v>450</v>
      </c>
      <c r="AR44" s="349">
        <f>TVA!AR20</f>
        <v>450</v>
      </c>
      <c r="AS44" s="349">
        <f>TVA!AS20</f>
        <v>450</v>
      </c>
      <c r="AT44" s="349">
        <f>TVA!AT20</f>
        <v>450</v>
      </c>
      <c r="AU44" s="349">
        <f>TVA!AU20</f>
        <v>450</v>
      </c>
      <c r="AV44" s="349">
        <f>TVA!AV20</f>
        <v>450</v>
      </c>
      <c r="AW44" s="349">
        <f>TVA!AW20</f>
        <v>450</v>
      </c>
      <c r="AX44" s="349">
        <f>TVA!AX20</f>
        <v>450</v>
      </c>
      <c r="AY44" s="349">
        <f>TVA!AY20</f>
        <v>450</v>
      </c>
      <c r="AZ44" s="349">
        <f>TVA!AZ20</f>
        <v>450</v>
      </c>
      <c r="BA44" s="349">
        <f>TVA!BA20</f>
        <v>450</v>
      </c>
      <c r="BB44" s="349">
        <f>TVA!BB20</f>
        <v>450</v>
      </c>
      <c r="BC44" s="349">
        <f>TVA!BC20</f>
        <v>450</v>
      </c>
      <c r="BD44" s="349">
        <f>TVA!BD20</f>
        <v>450</v>
      </c>
      <c r="BE44" s="349">
        <f>TVA!BE20</f>
        <v>450</v>
      </c>
      <c r="BF44" s="349">
        <f>TVA!BF20</f>
        <v>450</v>
      </c>
      <c r="BG44" s="349">
        <f>TVA!BG20</f>
        <v>450</v>
      </c>
      <c r="BH44" s="349">
        <f>TVA!BH20</f>
        <v>450</v>
      </c>
      <c r="BI44" s="349">
        <f>TVA!BI20</f>
        <v>450</v>
      </c>
      <c r="BJ44" s="349">
        <f>TVA!BJ20</f>
        <v>450</v>
      </c>
      <c r="BK44" s="349">
        <f>TVA!BK20</f>
        <v>450</v>
      </c>
      <c r="BL44" s="126"/>
    </row>
    <row r="45" spans="2:64">
      <c r="B45" s="125"/>
      <c r="C45" s="348" t="s">
        <v>147</v>
      </c>
      <c r="D45" s="341"/>
      <c r="E45" s="341">
        <f>D15</f>
        <v>0</v>
      </c>
      <c r="F45" s="341">
        <f t="shared" ref="F45:BK45" si="9">E15</f>
        <v>0</v>
      </c>
      <c r="G45" s="341">
        <f t="shared" si="9"/>
        <v>0</v>
      </c>
      <c r="H45" s="341">
        <f t="shared" si="9"/>
        <v>0</v>
      </c>
      <c r="I45" s="341">
        <f t="shared" si="9"/>
        <v>0</v>
      </c>
      <c r="J45" s="341">
        <f t="shared" si="9"/>
        <v>0</v>
      </c>
      <c r="K45" s="341">
        <f t="shared" si="9"/>
        <v>0</v>
      </c>
      <c r="L45" s="341">
        <f t="shared" si="9"/>
        <v>0</v>
      </c>
      <c r="M45" s="341">
        <f t="shared" si="9"/>
        <v>0</v>
      </c>
      <c r="N45" s="341">
        <f t="shared" si="9"/>
        <v>0</v>
      </c>
      <c r="O45" s="341">
        <f t="shared" si="9"/>
        <v>0</v>
      </c>
      <c r="P45" s="341">
        <f t="shared" si="9"/>
        <v>0</v>
      </c>
      <c r="Q45" s="341">
        <f t="shared" si="9"/>
        <v>0</v>
      </c>
      <c r="R45" s="341">
        <f t="shared" si="9"/>
        <v>0</v>
      </c>
      <c r="S45" s="341">
        <f t="shared" si="9"/>
        <v>0</v>
      </c>
      <c r="T45" s="341">
        <f t="shared" si="9"/>
        <v>0</v>
      </c>
      <c r="U45" s="341">
        <f t="shared" si="9"/>
        <v>0</v>
      </c>
      <c r="V45" s="341">
        <f t="shared" si="9"/>
        <v>0</v>
      </c>
      <c r="W45" s="341">
        <f t="shared" si="9"/>
        <v>0</v>
      </c>
      <c r="X45" s="341">
        <f t="shared" si="9"/>
        <v>0</v>
      </c>
      <c r="Y45" s="341">
        <f t="shared" si="9"/>
        <v>0</v>
      </c>
      <c r="Z45" s="341">
        <f t="shared" si="9"/>
        <v>0</v>
      </c>
      <c r="AA45" s="341">
        <f t="shared" si="9"/>
        <v>0</v>
      </c>
      <c r="AB45" s="341">
        <f t="shared" si="9"/>
        <v>0</v>
      </c>
      <c r="AC45" s="341">
        <f t="shared" si="9"/>
        <v>0</v>
      </c>
      <c r="AD45" s="341">
        <f t="shared" si="9"/>
        <v>0</v>
      </c>
      <c r="AE45" s="341">
        <f t="shared" si="9"/>
        <v>0</v>
      </c>
      <c r="AF45" s="341">
        <f t="shared" si="9"/>
        <v>0</v>
      </c>
      <c r="AG45" s="341">
        <f t="shared" si="9"/>
        <v>0</v>
      </c>
      <c r="AH45" s="341">
        <f t="shared" si="9"/>
        <v>0</v>
      </c>
      <c r="AI45" s="341">
        <f t="shared" si="9"/>
        <v>0</v>
      </c>
      <c r="AJ45" s="341">
        <f t="shared" si="9"/>
        <v>0</v>
      </c>
      <c r="AK45" s="341">
        <f t="shared" si="9"/>
        <v>0</v>
      </c>
      <c r="AL45" s="341">
        <f t="shared" si="9"/>
        <v>0</v>
      </c>
      <c r="AM45" s="341">
        <f t="shared" si="9"/>
        <v>0</v>
      </c>
      <c r="AN45" s="341">
        <f t="shared" si="9"/>
        <v>0</v>
      </c>
      <c r="AO45" s="341">
        <f t="shared" si="9"/>
        <v>0</v>
      </c>
      <c r="AP45" s="341">
        <f t="shared" si="9"/>
        <v>0</v>
      </c>
      <c r="AQ45" s="341">
        <f t="shared" si="9"/>
        <v>0</v>
      </c>
      <c r="AR45" s="341">
        <f t="shared" si="9"/>
        <v>0</v>
      </c>
      <c r="AS45" s="341">
        <f t="shared" si="9"/>
        <v>0</v>
      </c>
      <c r="AT45" s="341">
        <f t="shared" si="9"/>
        <v>0</v>
      </c>
      <c r="AU45" s="341">
        <f t="shared" si="9"/>
        <v>0</v>
      </c>
      <c r="AV45" s="341">
        <f t="shared" si="9"/>
        <v>0</v>
      </c>
      <c r="AW45" s="341">
        <f t="shared" si="9"/>
        <v>0</v>
      </c>
      <c r="AX45" s="341">
        <f t="shared" si="9"/>
        <v>0</v>
      </c>
      <c r="AY45" s="341">
        <f t="shared" si="9"/>
        <v>0</v>
      </c>
      <c r="AZ45" s="341">
        <f t="shared" si="9"/>
        <v>0</v>
      </c>
      <c r="BA45" s="341">
        <f t="shared" si="9"/>
        <v>0</v>
      </c>
      <c r="BB45" s="341">
        <f t="shared" si="9"/>
        <v>0</v>
      </c>
      <c r="BC45" s="341">
        <f t="shared" si="9"/>
        <v>0</v>
      </c>
      <c r="BD45" s="341">
        <f t="shared" si="9"/>
        <v>0</v>
      </c>
      <c r="BE45" s="341">
        <f t="shared" si="9"/>
        <v>0</v>
      </c>
      <c r="BF45" s="341">
        <f t="shared" si="9"/>
        <v>0</v>
      </c>
      <c r="BG45" s="341">
        <f t="shared" si="9"/>
        <v>0</v>
      </c>
      <c r="BH45" s="341">
        <f t="shared" si="9"/>
        <v>0</v>
      </c>
      <c r="BI45" s="341">
        <f t="shared" si="9"/>
        <v>0</v>
      </c>
      <c r="BJ45" s="341">
        <f t="shared" si="9"/>
        <v>0</v>
      </c>
      <c r="BK45" s="341">
        <f t="shared" si="9"/>
        <v>0</v>
      </c>
      <c r="BL45" s="126"/>
    </row>
    <row r="46" spans="2:64">
      <c r="B46" s="125"/>
      <c r="C46" s="348" t="s">
        <v>100</v>
      </c>
      <c r="D46" s="349">
        <f>'Personnel - Calculs Auto'!C81</f>
        <v>0</v>
      </c>
      <c r="E46" s="349">
        <f>'Personnel - Calculs Auto'!D81</f>
        <v>0</v>
      </c>
      <c r="F46" s="349">
        <f>'Personnel - Calculs Auto'!E81</f>
        <v>0</v>
      </c>
      <c r="G46" s="349">
        <f>'Personnel - Calculs Auto'!F81</f>
        <v>0</v>
      </c>
      <c r="H46" s="349">
        <f>'Personnel - Calculs Auto'!G81</f>
        <v>0</v>
      </c>
      <c r="I46" s="349">
        <f>'Personnel - Calculs Auto'!H81</f>
        <v>0</v>
      </c>
      <c r="J46" s="349">
        <f>'Personnel - Calculs Auto'!I81</f>
        <v>0</v>
      </c>
      <c r="K46" s="349">
        <f>'Personnel - Calculs Auto'!J81</f>
        <v>0</v>
      </c>
      <c r="L46" s="349">
        <f>'Personnel - Calculs Auto'!K81</f>
        <v>0</v>
      </c>
      <c r="M46" s="349">
        <f>'Personnel - Calculs Auto'!L81</f>
        <v>0</v>
      </c>
      <c r="N46" s="349">
        <f>'Personnel - Calculs Auto'!M81</f>
        <v>0</v>
      </c>
      <c r="O46" s="349">
        <f>'Personnel - Calculs Auto'!N81</f>
        <v>0</v>
      </c>
      <c r="P46" s="349">
        <f>'Personnel - Calculs Auto'!P81</f>
        <v>0</v>
      </c>
      <c r="Q46" s="349">
        <f>'Personnel - Calculs Auto'!Q81</f>
        <v>0</v>
      </c>
      <c r="R46" s="349">
        <f>'Personnel - Calculs Auto'!R81</f>
        <v>0</v>
      </c>
      <c r="S46" s="349">
        <f>'Personnel - Calculs Auto'!S81</f>
        <v>0</v>
      </c>
      <c r="T46" s="349">
        <f>'Personnel - Calculs Auto'!T81</f>
        <v>0</v>
      </c>
      <c r="U46" s="349">
        <f>'Personnel - Calculs Auto'!U81</f>
        <v>0</v>
      </c>
      <c r="V46" s="349">
        <f>'Personnel - Calculs Auto'!V81</f>
        <v>0</v>
      </c>
      <c r="W46" s="349">
        <f>'Personnel - Calculs Auto'!W81</f>
        <v>0</v>
      </c>
      <c r="X46" s="349">
        <f>'Personnel - Calculs Auto'!X81</f>
        <v>0</v>
      </c>
      <c r="Y46" s="349">
        <f>'Personnel - Calculs Auto'!Y81</f>
        <v>0</v>
      </c>
      <c r="Z46" s="349">
        <f>'Personnel - Calculs Auto'!Z81</f>
        <v>0</v>
      </c>
      <c r="AA46" s="349">
        <f>'Personnel - Calculs Auto'!AA81</f>
        <v>0</v>
      </c>
      <c r="AB46" s="349">
        <f>'Personnel - Calculs Auto'!$AC$81/6</f>
        <v>0</v>
      </c>
      <c r="AC46" s="349">
        <f>'Personnel - Calculs Auto'!$AC$81/6</f>
        <v>0</v>
      </c>
      <c r="AD46" s="349">
        <f>'Personnel - Calculs Auto'!$AC$81/6</f>
        <v>0</v>
      </c>
      <c r="AE46" s="349">
        <f>'Personnel - Calculs Auto'!$AC$81/6</f>
        <v>0</v>
      </c>
      <c r="AF46" s="349">
        <f>'Personnel - Calculs Auto'!$AC$81/6</f>
        <v>0</v>
      </c>
      <c r="AG46" s="349">
        <f>'Personnel - Calculs Auto'!$AC$81/6</f>
        <v>0</v>
      </c>
      <c r="AH46" s="349">
        <f>'Personnel - Calculs Auto'!$AD$81/6</f>
        <v>0</v>
      </c>
      <c r="AI46" s="349">
        <f>'Personnel - Calculs Auto'!$AD$81/6</f>
        <v>0</v>
      </c>
      <c r="AJ46" s="349">
        <f>'Personnel - Calculs Auto'!$AD$81/6</f>
        <v>0</v>
      </c>
      <c r="AK46" s="349">
        <f>'Personnel - Calculs Auto'!$AD$81/6</f>
        <v>0</v>
      </c>
      <c r="AL46" s="349">
        <f>'Personnel - Calculs Auto'!$AD$81/6</f>
        <v>0</v>
      </c>
      <c r="AM46" s="349">
        <f>'Personnel - Calculs Auto'!$AD$81/6</f>
        <v>0</v>
      </c>
      <c r="AN46" s="349">
        <f>'Personnel - Calculs Auto'!$AF$81/6</f>
        <v>0</v>
      </c>
      <c r="AO46" s="349">
        <f>'Personnel - Calculs Auto'!$AF$81/6</f>
        <v>0</v>
      </c>
      <c r="AP46" s="349">
        <f>'Personnel - Calculs Auto'!$AF$81/6</f>
        <v>0</v>
      </c>
      <c r="AQ46" s="349">
        <f>'Personnel - Calculs Auto'!$AF$81/6</f>
        <v>0</v>
      </c>
      <c r="AR46" s="349">
        <f>'Personnel - Calculs Auto'!$AF$81/6</f>
        <v>0</v>
      </c>
      <c r="AS46" s="349">
        <f>'Personnel - Calculs Auto'!$AF$81/6</f>
        <v>0</v>
      </c>
      <c r="AT46" s="349">
        <f>'Personnel - Calculs Auto'!$AG$81/6</f>
        <v>0</v>
      </c>
      <c r="AU46" s="349">
        <f>'Personnel - Calculs Auto'!$AG$81/6</f>
        <v>0</v>
      </c>
      <c r="AV46" s="349">
        <f>'Personnel - Calculs Auto'!$AG$81/6</f>
        <v>0</v>
      </c>
      <c r="AW46" s="349">
        <f>'Personnel - Calculs Auto'!$AG$81/6</f>
        <v>0</v>
      </c>
      <c r="AX46" s="349">
        <f>'Personnel - Calculs Auto'!$AG$81/6</f>
        <v>0</v>
      </c>
      <c r="AY46" s="349">
        <f>'Personnel - Calculs Auto'!$AG$81/6</f>
        <v>0</v>
      </c>
      <c r="AZ46" s="349">
        <f>'Personnel - Calculs Auto'!$AI$81/6</f>
        <v>0</v>
      </c>
      <c r="BA46" s="349">
        <f>'Personnel - Calculs Auto'!$AI$81/6</f>
        <v>0</v>
      </c>
      <c r="BB46" s="349">
        <f>'Personnel - Calculs Auto'!$AI$81/6</f>
        <v>0</v>
      </c>
      <c r="BC46" s="349">
        <f>'Personnel - Calculs Auto'!$AI$81/6</f>
        <v>0</v>
      </c>
      <c r="BD46" s="349">
        <f>'Personnel - Calculs Auto'!$AI$81/6</f>
        <v>0</v>
      </c>
      <c r="BE46" s="349">
        <f>'Personnel - Calculs Auto'!$AI$81/6</f>
        <v>0</v>
      </c>
      <c r="BF46" s="349">
        <f>'Personnel - Calculs Auto'!$AJ$81/6</f>
        <v>0</v>
      </c>
      <c r="BG46" s="349">
        <f>'Personnel - Calculs Auto'!$AJ$81/6</f>
        <v>0</v>
      </c>
      <c r="BH46" s="349">
        <f>'Personnel - Calculs Auto'!$AJ$81/6</f>
        <v>0</v>
      </c>
      <c r="BI46" s="349">
        <f>'Personnel - Calculs Auto'!$AJ$81/6</f>
        <v>0</v>
      </c>
      <c r="BJ46" s="349">
        <f>'Personnel - Calculs Auto'!$AJ$81/6</f>
        <v>0</v>
      </c>
      <c r="BK46" s="349">
        <f>'Personnel - Calculs Auto'!$AJ$81/6</f>
        <v>0</v>
      </c>
      <c r="BL46" s="126"/>
    </row>
    <row r="47" spans="2:64">
      <c r="B47" s="125"/>
      <c r="C47" s="348" t="s">
        <v>101</v>
      </c>
      <c r="D47" s="349">
        <f>IF(JEI!$D$23,0,'Impôts et taxes'!$D$14/12)</f>
        <v>20.074166666666667</v>
      </c>
      <c r="E47" s="349">
        <f>IF(JEI!$D$23,0,'Impôts et taxes'!$D$14/12)</f>
        <v>20.074166666666667</v>
      </c>
      <c r="F47" s="349">
        <f>IF(JEI!$D$23,0,'Impôts et taxes'!$D$14/12)</f>
        <v>20.074166666666667</v>
      </c>
      <c r="G47" s="349">
        <f>IF(JEI!$D$23,0,'Impôts et taxes'!$D$14/12)</f>
        <v>20.074166666666667</v>
      </c>
      <c r="H47" s="349">
        <f>IF(JEI!$D$23,0,'Impôts et taxes'!$D$14/12)</f>
        <v>20.074166666666667</v>
      </c>
      <c r="I47" s="349">
        <f>IF(JEI!$D$23,0,'Impôts et taxes'!$D$14/12)</f>
        <v>20.074166666666667</v>
      </c>
      <c r="J47" s="349">
        <f>IF(JEI!$D$23,0,'Impôts et taxes'!$D$14/12)</f>
        <v>20.074166666666667</v>
      </c>
      <c r="K47" s="349">
        <f>IF(JEI!$D$23,0,'Impôts et taxes'!$D$14/12)</f>
        <v>20.074166666666667</v>
      </c>
      <c r="L47" s="349">
        <f>IF(JEI!$D$23,0,'Impôts et taxes'!$D$14/12)</f>
        <v>20.074166666666667</v>
      </c>
      <c r="M47" s="349">
        <f>IF(JEI!$D$23,0,'Impôts et taxes'!$D$14/12)</f>
        <v>20.074166666666667</v>
      </c>
      <c r="N47" s="349">
        <f>IF(JEI!$D$23,0,'Impôts et taxes'!$D$14/12)</f>
        <v>20.074166666666667</v>
      </c>
      <c r="O47" s="349">
        <f>IF(JEI!$D$23,0,'Impôts et taxes'!$D$14/12)</f>
        <v>20.074166666666667</v>
      </c>
      <c r="P47" s="349">
        <f>IF(JEI!$E$23,0,'Impôts et taxes'!$E$14/12)</f>
        <v>20.074166666666667</v>
      </c>
      <c r="Q47" s="349">
        <f>IF(JEI!$E$23,0,'Impôts et taxes'!$E$14/12)</f>
        <v>20.074166666666667</v>
      </c>
      <c r="R47" s="349">
        <f>IF(JEI!$E$23,0,'Impôts et taxes'!$E$14/12)+'Comptes de résultats'!D35-'Comptes de résultats'!D36+0.25*('Comptes de résultats'!D35-'Comptes de résultats'!D36)</f>
        <v>20.074166666666667</v>
      </c>
      <c r="S47" s="349">
        <f>IF(JEI!$E$23,0,'Impôts et taxes'!$E$14/12)</f>
        <v>20.074166666666667</v>
      </c>
      <c r="T47" s="349">
        <f>IF(JEI!$E$23,0,'Impôts et taxes'!$E$14/12)</f>
        <v>20.074166666666667</v>
      </c>
      <c r="U47" s="349">
        <f>IF(JEI!$E$23,0,'Impôts et taxes'!$E$14/12)+0.25*('Comptes de résultats'!D35-'Comptes de résultats'!D36)</f>
        <v>20.074166666666667</v>
      </c>
      <c r="V47" s="349">
        <f>IF(JEI!$E$23,0,'Impôts et taxes'!$E$14/12)</f>
        <v>20.074166666666667</v>
      </c>
      <c r="W47" s="349">
        <f>IF(JEI!$E$23,0,'Impôts et taxes'!$E$14/12)</f>
        <v>20.074166666666667</v>
      </c>
      <c r="X47" s="349">
        <f>IF(JEI!$E$23,0,'Impôts et taxes'!$E$14/12)+0.25*('Comptes de résultats'!D35-'Comptes de résultats'!D36)</f>
        <v>20.074166666666667</v>
      </c>
      <c r="Y47" s="349">
        <f>IF(JEI!$E$23,0,'Impôts et taxes'!$E$14/12)</f>
        <v>20.074166666666667</v>
      </c>
      <c r="Z47" s="349">
        <f>IF(JEI!$E$23,0,'Impôts et taxes'!$E$14/12)</f>
        <v>20.074166666666667</v>
      </c>
      <c r="AA47" s="349">
        <f>IF(JEI!$E$23,0,'Impôts et taxes'!$E$14/12)+0.25*('Comptes de résultats'!D35-'Comptes de résultats'!D36)</f>
        <v>20.074166666666667</v>
      </c>
      <c r="AB47" s="349">
        <f>IF(JEI!$F$23,0,'Impôts et taxes'!$F$14/12)</f>
        <v>20.074166666666667</v>
      </c>
      <c r="AC47" s="349">
        <f>IF(JEI!$F$23,0,'Impôts et taxes'!$F$14/12)</f>
        <v>20.074166666666667</v>
      </c>
      <c r="AD47" s="349">
        <f>IF(JEI!$F$23,0,'Impôts et taxes'!$F$14/12)+'Comptes de résultats'!E35-'Comptes de résultats'!E36-('Comptes de résultats'!D35-'Comptes de résultats'!D36)+0.25*('Comptes de résultats'!E35-'Comptes de résultats'!E36)</f>
        <v>20.074166666666667</v>
      </c>
      <c r="AE47" s="349">
        <f>IF(JEI!$F$23,0,'Impôts et taxes'!$F$14/12)</f>
        <v>20.074166666666667</v>
      </c>
      <c r="AF47" s="349">
        <f>IF(JEI!$F$23,0,'Impôts et taxes'!$F$14/12)</f>
        <v>20.074166666666667</v>
      </c>
      <c r="AG47" s="349">
        <f>IF(JEI!$F$23,0,'Impôts et taxes'!$F$14/12)+0.25*('Comptes de résultats'!E35-'Comptes de résultats'!E36)</f>
        <v>20.074166666666667</v>
      </c>
      <c r="AH47" s="349">
        <f>IF(JEI!$F$23,0,'Impôts et taxes'!$F$14/12)</f>
        <v>20.074166666666667</v>
      </c>
      <c r="AI47" s="349">
        <f>IF(JEI!$F$23,0,'Impôts et taxes'!$F$14/12)</f>
        <v>20.074166666666667</v>
      </c>
      <c r="AJ47" s="349">
        <f>IF(JEI!$F$23,0,'Impôts et taxes'!$F$14/12)+0.25*('Comptes de résultats'!E35-'Comptes de résultats'!E36)</f>
        <v>20.074166666666667</v>
      </c>
      <c r="AK47" s="349">
        <f>IF(JEI!$F$23,0,'Impôts et taxes'!$F$14/12)</f>
        <v>20.074166666666667</v>
      </c>
      <c r="AL47" s="349">
        <f>IF(JEI!$F$23,0,'Impôts et taxes'!$F$14/12)</f>
        <v>20.074166666666667</v>
      </c>
      <c r="AM47" s="349">
        <f>IF(JEI!$F$23,0,'Impôts et taxes'!$F$14/12)+0.25*('Comptes de résultats'!E35-'Comptes de résultats'!E36)</f>
        <v>20.074166666666667</v>
      </c>
      <c r="AN47" s="349">
        <f>IF(JEI!$G$23,0,'Impôts et taxes'!$G$14/12)</f>
        <v>20.074166666666667</v>
      </c>
      <c r="AO47" s="349">
        <f>IF(JEI!$G$23,0,'Impôts et taxes'!$G$14/12)</f>
        <v>20.074166666666667</v>
      </c>
      <c r="AP47" s="349">
        <f>IF(JEI!$G$23,0,'Impôts et taxes'!$G$14/12)+'Comptes de résultats'!F35-'Comptes de résultats'!F36-('Comptes de résultats'!E35-'Comptes de résultats'!E36)+0.25*('Comptes de résultats'!F35-'Comptes de résultats'!F36)</f>
        <v>20.074166666666667</v>
      </c>
      <c r="AQ47" s="349">
        <f>IF(JEI!$G$23,0,'Impôts et taxes'!$G$14/12)</f>
        <v>20.074166666666667</v>
      </c>
      <c r="AR47" s="349">
        <f>IF(JEI!$G$23,0,'Impôts et taxes'!$G$14/12)</f>
        <v>20.074166666666667</v>
      </c>
      <c r="AS47" s="349">
        <f>IF(JEI!$G$23,0,'Impôts et taxes'!$G$14/12)+0.25*('Comptes de résultats'!F35-'Comptes de résultats'!F36)</f>
        <v>20.074166666666667</v>
      </c>
      <c r="AT47" s="349">
        <f>IF(JEI!$G$23,0,'Impôts et taxes'!$G$14/12)</f>
        <v>20.074166666666667</v>
      </c>
      <c r="AU47" s="349">
        <f>IF(JEI!$G$23,0,'Impôts et taxes'!$G$14/12)</f>
        <v>20.074166666666667</v>
      </c>
      <c r="AV47" s="349">
        <f>IF(JEI!$G$23,0,'Impôts et taxes'!$G$14/12)+0.25*('Comptes de résultats'!F35-'Comptes de résultats'!F36)</f>
        <v>20.074166666666667</v>
      </c>
      <c r="AW47" s="349">
        <f>IF(JEI!$G$23,0,'Impôts et taxes'!$G$14/12)</f>
        <v>20.074166666666667</v>
      </c>
      <c r="AX47" s="349">
        <f>IF(JEI!$G$23,0,'Impôts et taxes'!$G$14/12)</f>
        <v>20.074166666666667</v>
      </c>
      <c r="AY47" s="349">
        <f>IF(JEI!$G$23,0,'Impôts et taxes'!$G$14/12)+0.25*('Comptes de résultats'!F35-'Comptes de résultats'!F36)</f>
        <v>20.074166666666667</v>
      </c>
      <c r="AZ47" s="349">
        <f>IF(JEI!$H$23,0,'Impôts et taxes'!$H$14/12)</f>
        <v>20.074166666666667</v>
      </c>
      <c r="BA47" s="349">
        <f>IF(JEI!$H$23,0,'Impôts et taxes'!$H$14/12)</f>
        <v>20.074166666666667</v>
      </c>
      <c r="BB47" s="349">
        <f>IF(JEI!$H$23,0,'Impôts et taxes'!$H$14/12)+'Comptes de résultats'!G35-'Comptes de résultats'!G36-('Comptes de résultats'!F35-'Comptes de résultats'!F36)+0.25*('Comptes de résultats'!G35-'Comptes de résultats'!G36)</f>
        <v>20.074166666666667</v>
      </c>
      <c r="BC47" s="349">
        <f>IF(JEI!$H$23,0,'Impôts et taxes'!$H$14/12)</f>
        <v>20.074166666666667</v>
      </c>
      <c r="BD47" s="349">
        <f>IF(JEI!$H$23,0,'Impôts et taxes'!$H$14/12)</f>
        <v>20.074166666666667</v>
      </c>
      <c r="BE47" s="349">
        <f>IF(JEI!$H$23,0,'Impôts et taxes'!$H$14/12)+0.25*('Comptes de résultats'!G35-'Comptes de résultats'!G36)</f>
        <v>20.074166666666667</v>
      </c>
      <c r="BF47" s="349">
        <f>IF(JEI!$H$23,0,'Impôts et taxes'!$H$14/12)</f>
        <v>20.074166666666667</v>
      </c>
      <c r="BG47" s="349">
        <f>IF(JEI!$H$23,0,'Impôts et taxes'!$H$14/12)</f>
        <v>20.074166666666667</v>
      </c>
      <c r="BH47" s="349">
        <f>IF(JEI!$H$23,0,'Impôts et taxes'!$H$14/12)+0.25*('Comptes de résultats'!G35-'Comptes de résultats'!G36)</f>
        <v>20.074166666666667</v>
      </c>
      <c r="BI47" s="349">
        <f>IF(JEI!$H$23,0,'Impôts et taxes'!$H$14/12)</f>
        <v>20.074166666666667</v>
      </c>
      <c r="BJ47" s="349">
        <f>IF(JEI!$H$23,0,'Impôts et taxes'!$H$14/12)</f>
        <v>20.074166666666667</v>
      </c>
      <c r="BK47" s="349">
        <f>IF(JEI!$H$23,0,'Impôts et taxes'!$H$14/12)+0.25*('Comptes de résultats'!G35-'Comptes de résultats'!G36)</f>
        <v>20.074166666666667</v>
      </c>
      <c r="BL47" s="126"/>
    </row>
    <row r="48" spans="2:64" s="76" customFormat="1">
      <c r="B48" s="125"/>
      <c r="C48" s="348" t="s">
        <v>204</v>
      </c>
      <c r="D48" s="349">
        <f>'Sous-traitances'!D35</f>
        <v>0</v>
      </c>
      <c r="E48" s="349">
        <f>'Sous-traitances'!E35</f>
        <v>0</v>
      </c>
      <c r="F48" s="349">
        <f>'Sous-traitances'!F35</f>
        <v>0</v>
      </c>
      <c r="G48" s="349">
        <f>'Sous-traitances'!G35</f>
        <v>0</v>
      </c>
      <c r="H48" s="349">
        <f>'Sous-traitances'!H35</f>
        <v>0</v>
      </c>
      <c r="I48" s="349">
        <f>'Sous-traitances'!I35</f>
        <v>0</v>
      </c>
      <c r="J48" s="349">
        <f>'Sous-traitances'!J35</f>
        <v>0</v>
      </c>
      <c r="K48" s="349">
        <f>'Sous-traitances'!K35</f>
        <v>0</v>
      </c>
      <c r="L48" s="349">
        <f>'Sous-traitances'!L35</f>
        <v>0</v>
      </c>
      <c r="M48" s="349">
        <f>'Sous-traitances'!M35</f>
        <v>0</v>
      </c>
      <c r="N48" s="349">
        <f>'Sous-traitances'!N35</f>
        <v>0</v>
      </c>
      <c r="O48" s="349">
        <f>'Sous-traitances'!O35</f>
        <v>0</v>
      </c>
      <c r="P48" s="349">
        <f>'Sous-traitances'!Q35</f>
        <v>0</v>
      </c>
      <c r="Q48" s="349">
        <f>'Sous-traitances'!R35</f>
        <v>0</v>
      </c>
      <c r="R48" s="349">
        <f>'Sous-traitances'!S35</f>
        <v>0</v>
      </c>
      <c r="S48" s="349">
        <f>'Sous-traitances'!T35</f>
        <v>0</v>
      </c>
      <c r="T48" s="349">
        <f>'Sous-traitances'!U35</f>
        <v>0</v>
      </c>
      <c r="U48" s="349">
        <f>'Sous-traitances'!V35</f>
        <v>0</v>
      </c>
      <c r="V48" s="349">
        <f>'Sous-traitances'!W35</f>
        <v>0</v>
      </c>
      <c r="W48" s="349">
        <f>'Sous-traitances'!X35</f>
        <v>0</v>
      </c>
      <c r="X48" s="349">
        <f>'Sous-traitances'!Y35</f>
        <v>0</v>
      </c>
      <c r="Y48" s="349">
        <f>'Sous-traitances'!Z35</f>
        <v>0</v>
      </c>
      <c r="Z48" s="349">
        <f>'Sous-traitances'!AA35</f>
        <v>0</v>
      </c>
      <c r="AA48" s="349">
        <f>'Sous-traitances'!AB35</f>
        <v>0</v>
      </c>
      <c r="AB48" s="349">
        <f>'Sous-traitances'!AD35</f>
        <v>0</v>
      </c>
      <c r="AC48" s="349"/>
      <c r="AD48" s="349"/>
      <c r="AE48" s="349"/>
      <c r="AF48" s="349"/>
      <c r="AG48" s="349"/>
      <c r="AH48" s="349">
        <f>'Sous-traitances'!AE35</f>
        <v>0</v>
      </c>
      <c r="AI48" s="349"/>
      <c r="AJ48" s="349"/>
      <c r="AK48" s="349"/>
      <c r="AL48" s="349"/>
      <c r="AM48" s="349"/>
      <c r="AN48" s="349">
        <f>'Sous-traitances'!AG35</f>
        <v>0</v>
      </c>
      <c r="AO48" s="349"/>
      <c r="AP48" s="349"/>
      <c r="AQ48" s="349"/>
      <c r="AR48" s="349"/>
      <c r="AS48" s="349"/>
      <c r="AT48" s="349">
        <f>'Sous-traitances'!AH35</f>
        <v>0</v>
      </c>
      <c r="AU48" s="349"/>
      <c r="AV48" s="349"/>
      <c r="AW48" s="349"/>
      <c r="AX48" s="349"/>
      <c r="AY48" s="349"/>
      <c r="AZ48" s="349">
        <f>'Sous-traitances'!AJ35</f>
        <v>0</v>
      </c>
      <c r="BA48" s="349"/>
      <c r="BB48" s="349"/>
      <c r="BC48" s="349"/>
      <c r="BD48" s="349"/>
      <c r="BE48" s="349"/>
      <c r="BF48" s="349">
        <f>'Sous-traitances'!AK35</f>
        <v>0</v>
      </c>
      <c r="BG48" s="349"/>
      <c r="BH48" s="349"/>
      <c r="BI48" s="349"/>
      <c r="BJ48" s="349"/>
      <c r="BK48" s="349"/>
      <c r="BL48" s="126"/>
    </row>
    <row r="49" spans="2:64">
      <c r="B49" s="125"/>
      <c r="C49" s="138" t="s">
        <v>94</v>
      </c>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8"/>
      <c r="BL49" s="126"/>
    </row>
    <row r="50" spans="2:64">
      <c r="B50" s="125"/>
      <c r="C50" s="350" t="s">
        <v>109</v>
      </c>
      <c r="D50" s="341">
        <f>Investissements!D35</f>
        <v>0</v>
      </c>
      <c r="E50" s="341">
        <f>Investissements!E35</f>
        <v>0</v>
      </c>
      <c r="F50" s="341">
        <f>Investissements!F35</f>
        <v>0</v>
      </c>
      <c r="G50" s="341">
        <f>Investissements!G35</f>
        <v>0</v>
      </c>
      <c r="H50" s="341">
        <f>Investissements!H35</f>
        <v>0</v>
      </c>
      <c r="I50" s="341">
        <f>Investissements!I35</f>
        <v>0</v>
      </c>
      <c r="J50" s="341">
        <f>Investissements!J35</f>
        <v>0</v>
      </c>
      <c r="K50" s="341">
        <f>Investissements!K35</f>
        <v>0</v>
      </c>
      <c r="L50" s="341">
        <f>Investissements!L35</f>
        <v>0</v>
      </c>
      <c r="M50" s="341">
        <f>Investissements!M35</f>
        <v>0</v>
      </c>
      <c r="N50" s="341">
        <f>Investissements!N35</f>
        <v>0</v>
      </c>
      <c r="O50" s="341">
        <f>Investissements!O35</f>
        <v>0</v>
      </c>
      <c r="P50" s="341">
        <f>Investissements!Q35</f>
        <v>0</v>
      </c>
      <c r="Q50" s="341">
        <f>Investissements!R35</f>
        <v>0</v>
      </c>
      <c r="R50" s="341">
        <f>Investissements!S35</f>
        <v>0</v>
      </c>
      <c r="S50" s="341">
        <f>Investissements!T35</f>
        <v>0</v>
      </c>
      <c r="T50" s="341">
        <f>Investissements!U35</f>
        <v>0</v>
      </c>
      <c r="U50" s="341">
        <f>Investissements!V35</f>
        <v>0</v>
      </c>
      <c r="V50" s="341">
        <f>Investissements!W35</f>
        <v>0</v>
      </c>
      <c r="W50" s="341">
        <f>Investissements!X35</f>
        <v>0</v>
      </c>
      <c r="X50" s="341">
        <f>Investissements!Y35</f>
        <v>0</v>
      </c>
      <c r="Y50" s="341">
        <f>Investissements!Z35</f>
        <v>0</v>
      </c>
      <c r="Z50" s="341">
        <f>Investissements!AA35</f>
        <v>0</v>
      </c>
      <c r="AA50" s="341">
        <f>Investissements!AB35</f>
        <v>0</v>
      </c>
      <c r="AB50" s="341">
        <f>Investissements!AD35</f>
        <v>0</v>
      </c>
      <c r="AC50" s="341"/>
      <c r="AD50" s="341"/>
      <c r="AE50" s="341"/>
      <c r="AF50" s="341"/>
      <c r="AG50" s="341"/>
      <c r="AH50" s="341">
        <f>Investissements!AE35</f>
        <v>0</v>
      </c>
      <c r="AI50" s="341"/>
      <c r="AJ50" s="341"/>
      <c r="AK50" s="341"/>
      <c r="AL50" s="341"/>
      <c r="AM50" s="341"/>
      <c r="AN50" s="341">
        <f>Investissements!AG35</f>
        <v>0</v>
      </c>
      <c r="AO50" s="341"/>
      <c r="AP50" s="341"/>
      <c r="AQ50" s="341"/>
      <c r="AR50" s="341"/>
      <c r="AS50" s="341"/>
      <c r="AT50" s="341">
        <f>Investissements!AH35</f>
        <v>0</v>
      </c>
      <c r="AU50" s="341"/>
      <c r="AV50" s="341"/>
      <c r="AW50" s="341"/>
      <c r="AX50" s="341"/>
      <c r="AY50" s="341"/>
      <c r="AZ50" s="341">
        <f>Investissements!AJ35</f>
        <v>0</v>
      </c>
      <c r="BA50" s="341"/>
      <c r="BB50" s="341"/>
      <c r="BC50" s="341"/>
      <c r="BD50" s="341"/>
      <c r="BE50" s="341"/>
      <c r="BF50" s="341">
        <f>Investissements!AK35</f>
        <v>0</v>
      </c>
      <c r="BG50" s="341"/>
      <c r="BH50" s="341"/>
      <c r="BI50" s="341"/>
      <c r="BJ50" s="341"/>
      <c r="BK50" s="341"/>
      <c r="BL50" s="126"/>
    </row>
    <row r="51" spans="2:64" s="76" customFormat="1">
      <c r="B51" s="125"/>
      <c r="C51" s="350" t="s">
        <v>266</v>
      </c>
      <c r="D51" s="352"/>
      <c r="E51" s="352"/>
      <c r="F51" s="352"/>
      <c r="G51" s="352"/>
      <c r="H51" s="352"/>
      <c r="I51" s="352"/>
      <c r="J51" s="352"/>
      <c r="K51" s="352"/>
      <c r="L51" s="352"/>
      <c r="M51" s="352"/>
      <c r="N51" s="352"/>
      <c r="O51" s="352"/>
      <c r="P51" s="352"/>
      <c r="Q51" s="352"/>
      <c r="R51" s="352"/>
      <c r="S51" s="352"/>
      <c r="T51" s="352"/>
      <c r="U51" s="352"/>
      <c r="V51" s="352"/>
      <c r="W51" s="352"/>
      <c r="X51" s="352"/>
      <c r="Y51" s="352"/>
      <c r="Z51" s="352"/>
      <c r="AA51" s="352"/>
      <c r="AB51" s="352"/>
      <c r="AC51" s="352"/>
      <c r="AD51" s="352"/>
      <c r="AE51" s="352"/>
      <c r="AF51" s="352"/>
      <c r="AG51" s="352"/>
      <c r="AH51" s="352"/>
      <c r="AI51" s="352"/>
      <c r="AJ51" s="352"/>
      <c r="AK51" s="352"/>
      <c r="AL51" s="352"/>
      <c r="AM51" s="352"/>
      <c r="AN51" s="352"/>
      <c r="AO51" s="352"/>
      <c r="AP51" s="352"/>
      <c r="AQ51" s="352"/>
      <c r="AR51" s="352"/>
      <c r="AS51" s="352"/>
      <c r="AT51" s="352"/>
      <c r="AU51" s="352"/>
      <c r="AV51" s="352"/>
      <c r="AW51" s="352"/>
      <c r="AX51" s="352"/>
      <c r="AY51" s="352"/>
      <c r="AZ51" s="352"/>
      <c r="BA51" s="352"/>
      <c r="BB51" s="352"/>
      <c r="BC51" s="352"/>
      <c r="BD51" s="352"/>
      <c r="BE51" s="352"/>
      <c r="BF51" s="352"/>
      <c r="BG51" s="352"/>
      <c r="BH51" s="352"/>
      <c r="BI51" s="352"/>
      <c r="BJ51" s="352"/>
      <c r="BK51" s="352"/>
      <c r="BL51" s="126"/>
    </row>
    <row r="52" spans="2:64">
      <c r="B52" s="125"/>
      <c r="C52" s="350" t="s">
        <v>350</v>
      </c>
      <c r="D52" s="341">
        <f>-PMT(CONFIG!$D$123/12,CONFIG!$D$125,SUM(INDEX($D19:$BK19,,IF((COLUMN(D$54)-COLUMN($D$54)+1)&gt;CONFIG!$D$125,(COLUMN(D$54)-COLUMN($D$54)+1)-CONFIG!$D$125,0)+1):INDEX($D19:$BK19,,COLUMN(D$54)-COLUMN($D$54)+1)),,)</f>
        <v>0</v>
      </c>
      <c r="E52" s="341">
        <f>-PMT(CONFIG!$D$123/12,CONFIG!$D$125,SUM(INDEX($D19:$BK19,,IF((COLUMN(E$54)-COLUMN($D$54)+1)&gt;CONFIG!$D$125,(COLUMN(E$54)-COLUMN($D$54)+1)-CONFIG!$D$125,0)+1):INDEX($D19:$BK19,,COLUMN(E$54)-COLUMN($D$54)+1)),,)</f>
        <v>0</v>
      </c>
      <c r="F52" s="341">
        <f>-PMT(CONFIG!$D$123/12,CONFIG!$D$125,SUM(INDEX($D19:$BK19,,IF((COLUMN(F$54)-COLUMN($D$54)+1)&gt;CONFIG!$D$125,(COLUMN(F$54)-COLUMN($D$54)+1)-CONFIG!$D$125,0)+1):INDEX($D19:$BK19,,COLUMN(F$54)-COLUMN($D$54)+1)),,)</f>
        <v>0</v>
      </c>
      <c r="G52" s="341">
        <f>-PMT(CONFIG!$D$123/12,CONFIG!$D$125,SUM(INDEX($D19:$BK19,,IF((COLUMN(G$54)-COLUMN($D$54)+1)&gt;CONFIG!$D$125,(COLUMN(G$54)-COLUMN($D$54)+1)-CONFIG!$D$125,0)+1):INDEX($D19:$BK19,,COLUMN(G$54)-COLUMN($D$54)+1)),,)</f>
        <v>0</v>
      </c>
      <c r="H52" s="341">
        <f>-PMT(CONFIG!$D$123/12,CONFIG!$D$125,SUM(INDEX($D19:$BK19,,IF((COLUMN(H$54)-COLUMN($D$54)+1)&gt;CONFIG!$D$125,(COLUMN(H$54)-COLUMN($D$54)+1)-CONFIG!$D$125,0)+1):INDEX($D19:$BK19,,COLUMN(H$54)-COLUMN($D$54)+1)),,)</f>
        <v>0</v>
      </c>
      <c r="I52" s="341">
        <f>-PMT(CONFIG!$D$123/12,CONFIG!$D$125,SUM(INDEX($D19:$BK19,,IF((COLUMN(I$54)-COLUMN($D$54)+1)&gt;CONFIG!$D$125,(COLUMN(I$54)-COLUMN($D$54)+1)-CONFIG!$D$125,0)+1):INDEX($D19:$BK19,,COLUMN(I$54)-COLUMN($D$54)+1)),,)</f>
        <v>0</v>
      </c>
      <c r="J52" s="341">
        <f>-PMT(CONFIG!$D$123/12,CONFIG!$D$125,SUM(INDEX($D19:$BK19,,IF((COLUMN(J$54)-COLUMN($D$54)+1)&gt;CONFIG!$D$125,(COLUMN(J$54)-COLUMN($D$54)+1)-CONFIG!$D$125,0)+1):INDEX($D19:$BK19,,COLUMN(J$54)-COLUMN($D$54)+1)),,)</f>
        <v>0</v>
      </c>
      <c r="K52" s="341">
        <f>-PMT(CONFIG!$D$123/12,CONFIG!$D$125,SUM(INDEX($D19:$BK19,,IF((COLUMN(K$54)-COLUMN($D$54)+1)&gt;CONFIG!$D$125,(COLUMN(K$54)-COLUMN($D$54)+1)-CONFIG!$D$125,0)+1):INDEX($D19:$BK19,,COLUMN(K$54)-COLUMN($D$54)+1)),,)</f>
        <v>0</v>
      </c>
      <c r="L52" s="341">
        <f>-PMT(CONFIG!$D$123/12,CONFIG!$D$125,SUM(INDEX($D19:$BK19,,IF((COLUMN(L$54)-COLUMN($D$54)+1)&gt;CONFIG!$D$125,(COLUMN(L$54)-COLUMN($D$54)+1)-CONFIG!$D$125,0)+1):INDEX($D19:$BK19,,COLUMN(L$54)-COLUMN($D$54)+1)),,)</f>
        <v>0</v>
      </c>
      <c r="M52" s="341">
        <f>-PMT(CONFIG!$D$123/12,CONFIG!$D$125,SUM(INDEX($D19:$BK19,,IF((COLUMN(M$54)-COLUMN($D$54)+1)&gt;CONFIG!$D$125,(COLUMN(M$54)-COLUMN($D$54)+1)-CONFIG!$D$125,0)+1):INDEX($D19:$BK19,,COLUMN(M$54)-COLUMN($D$54)+1)),,)</f>
        <v>0</v>
      </c>
      <c r="N52" s="341">
        <f>-PMT(CONFIG!$D$123/12,CONFIG!$D$125,SUM(INDEX($D19:$BK19,,IF((COLUMN(N$54)-COLUMN($D$54)+1)&gt;CONFIG!$D$125,(COLUMN(N$54)-COLUMN($D$54)+1)-CONFIG!$D$125,0)+1):INDEX($D19:$BK19,,COLUMN(N$54)-COLUMN($D$54)+1)),,)</f>
        <v>0</v>
      </c>
      <c r="O52" s="341">
        <f>-PMT(CONFIG!$D$123/12,CONFIG!$D$125,SUM(INDEX($D19:$BK19,,IF((COLUMN(O$54)-COLUMN($D$54)+1)&gt;CONFIG!$D$125,(COLUMN(O$54)-COLUMN($D$54)+1)-CONFIG!$D$125,0)+1):INDEX($D19:$BK19,,COLUMN(O$54)-COLUMN($D$54)+1)),,)</f>
        <v>0</v>
      </c>
      <c r="P52" s="341">
        <f>-PMT(CONFIG!$D$123/12,CONFIG!$D$125,SUM(INDEX($D19:$BK19,,IF((COLUMN(P$54)-COLUMN($D$54)+1)&gt;CONFIG!$D$125,(COLUMN(P$54)-COLUMN($D$54)+1)-CONFIG!$D$125,0)+1):INDEX($D19:$BK19,,COLUMN(P$54)-COLUMN($D$54)+1)),,)</f>
        <v>0</v>
      </c>
      <c r="Q52" s="341">
        <f>-PMT(CONFIG!$D$123/12,CONFIG!$D$125,SUM(INDEX($D19:$BK19,,IF((COLUMN(Q$54)-COLUMN($D$54)+1)&gt;CONFIG!$D$125,(COLUMN(Q$54)-COLUMN($D$54)+1)-CONFIG!$D$125,0)+1):INDEX($D19:$BK19,,COLUMN(Q$54)-COLUMN($D$54)+1)),,)</f>
        <v>0</v>
      </c>
      <c r="R52" s="341">
        <f>-PMT(CONFIG!$D$123/12,CONFIG!$D$125,SUM(INDEX($D19:$BK19,,IF((COLUMN(R$54)-COLUMN($D$54)+1)&gt;CONFIG!$D$125,(COLUMN(R$54)-COLUMN($D$54)+1)-CONFIG!$D$125,0)+1):INDEX($D19:$BK19,,COLUMN(R$54)-COLUMN($D$54)+1)),,)</f>
        <v>0</v>
      </c>
      <c r="S52" s="341">
        <f>-PMT(CONFIG!$D$123/12,CONFIG!$D$125,SUM(INDEX($D19:$BK19,,IF((COLUMN(S$54)-COLUMN($D$54)+1)&gt;CONFIG!$D$125,(COLUMN(S$54)-COLUMN($D$54)+1)-CONFIG!$D$125,0)+1):INDEX($D19:$BK19,,COLUMN(S$54)-COLUMN($D$54)+1)),,)</f>
        <v>0</v>
      </c>
      <c r="T52" s="341">
        <f>-PMT(CONFIG!$D$123/12,CONFIG!$D$125,SUM(INDEX($D19:$BK19,,IF((COLUMN(T$54)-COLUMN($D$54)+1)&gt;CONFIG!$D$125,(COLUMN(T$54)-COLUMN($D$54)+1)-CONFIG!$D$125,0)+1):INDEX($D19:$BK19,,COLUMN(T$54)-COLUMN($D$54)+1)),,)</f>
        <v>0</v>
      </c>
      <c r="U52" s="341">
        <f>-PMT(CONFIG!$D$123/12,CONFIG!$D$125,SUM(INDEX($D19:$BK19,,IF((COLUMN(U$54)-COLUMN($D$54)+1)&gt;CONFIG!$D$125,(COLUMN(U$54)-COLUMN($D$54)+1)-CONFIG!$D$125,0)+1):INDEX($D19:$BK19,,COLUMN(U$54)-COLUMN($D$54)+1)),,)</f>
        <v>0</v>
      </c>
      <c r="V52" s="341">
        <f>-PMT(CONFIG!$D$123/12,CONFIG!$D$125,SUM(INDEX($D19:$BK19,,IF((COLUMN(V$54)-COLUMN($D$54)+1)&gt;CONFIG!$D$125,(COLUMN(V$54)-COLUMN($D$54)+1)-CONFIG!$D$125,0)+1):INDEX($D19:$BK19,,COLUMN(V$54)-COLUMN($D$54)+1)),,)</f>
        <v>0</v>
      </c>
      <c r="W52" s="341">
        <f>-PMT(CONFIG!$D$123/12,CONFIG!$D$125,SUM(INDEX($D19:$BK19,,IF((COLUMN(W$54)-COLUMN($D$54)+1)&gt;CONFIG!$D$125,(COLUMN(W$54)-COLUMN($D$54)+1)-CONFIG!$D$125,0)+1):INDEX($D19:$BK19,,COLUMN(W$54)-COLUMN($D$54)+1)),,)</f>
        <v>0</v>
      </c>
      <c r="X52" s="341">
        <f>-PMT(CONFIG!$D$123/12,CONFIG!$D$125,SUM(INDEX($D19:$BK19,,IF((COLUMN(X$54)-COLUMN($D$54)+1)&gt;CONFIG!$D$125,(COLUMN(X$54)-COLUMN($D$54)+1)-CONFIG!$D$125,0)+1):INDEX($D19:$BK19,,COLUMN(X$54)-COLUMN($D$54)+1)),,)</f>
        <v>0</v>
      </c>
      <c r="Y52" s="341">
        <f>-PMT(CONFIG!$D$123/12,CONFIG!$D$125,SUM(INDEX($D19:$BK19,,IF((COLUMN(Y$54)-COLUMN($D$54)+1)&gt;CONFIG!$D$125,(COLUMN(Y$54)-COLUMN($D$54)+1)-CONFIG!$D$125,0)+1):INDEX($D19:$BK19,,COLUMN(Y$54)-COLUMN($D$54)+1)),,)</f>
        <v>0</v>
      </c>
      <c r="Z52" s="341">
        <f>-PMT(CONFIG!$D$123/12,CONFIG!$D$125,SUM(INDEX($D19:$BK19,,IF((COLUMN(Z$54)-COLUMN($D$54)+1)&gt;CONFIG!$D$125,(COLUMN(Z$54)-COLUMN($D$54)+1)-CONFIG!$D$125,0)+1):INDEX($D19:$BK19,,COLUMN(Z$54)-COLUMN($D$54)+1)),,)</f>
        <v>0</v>
      </c>
      <c r="AA52" s="341">
        <f>-PMT(CONFIG!$D$123/12,CONFIG!$D$125,SUM(INDEX($D19:$BK19,,IF((COLUMN(AA$54)-COLUMN($D$54)+1)&gt;CONFIG!$D$125,(COLUMN(AA$54)-COLUMN($D$54)+1)-CONFIG!$D$125,0)+1):INDEX($D19:$BK19,,COLUMN(AA$54)-COLUMN($D$54)+1)),,)</f>
        <v>0</v>
      </c>
      <c r="AB52" s="341">
        <f>-PMT(CONFIG!$D$123/12,CONFIG!$D$125,SUM(INDEX($D19:$BK19,,IF((COLUMN(AB$54)-COLUMN($D$54)+1)&gt;CONFIG!$D$125,(COLUMN(AB$54)-COLUMN($D$54)+1)-CONFIG!$D$125,0)+1):INDEX($D19:$BK19,,COLUMN(AB$54)-COLUMN($D$54)+1)),,)</f>
        <v>0</v>
      </c>
      <c r="AC52" s="341">
        <f>-PMT(CONFIG!$D$123/12,CONFIG!$D$125,SUM(INDEX($D19:$BK19,,IF((COLUMN(AC$54)-COLUMN($D$54)+1)&gt;CONFIG!$D$125,(COLUMN(AC$54)-COLUMN($D$54)+1)-CONFIG!$D$125,0)+1):INDEX($D19:$BK19,,COLUMN(AC$54)-COLUMN($D$54)+1)),,)</f>
        <v>0</v>
      </c>
      <c r="AD52" s="341">
        <f>-PMT(CONFIG!$D$123/12,CONFIG!$D$125,SUM(INDEX($D19:$BK19,,IF((COLUMN(AD$54)-COLUMN($D$54)+1)&gt;CONFIG!$D$125,(COLUMN(AD$54)-COLUMN($D$54)+1)-CONFIG!$D$125,0)+1):INDEX($D19:$BK19,,COLUMN(AD$54)-COLUMN($D$54)+1)),,)</f>
        <v>0</v>
      </c>
      <c r="AE52" s="341">
        <f>-PMT(CONFIG!$D$123/12,CONFIG!$D$125,SUM(INDEX($D19:$BK19,,IF((COLUMN(AE$54)-COLUMN($D$54)+1)&gt;CONFIG!$D$125,(COLUMN(AE$54)-COLUMN($D$54)+1)-CONFIG!$D$125,0)+1):INDEX($D19:$BK19,,COLUMN(AE$54)-COLUMN($D$54)+1)),,)</f>
        <v>0</v>
      </c>
      <c r="AF52" s="341">
        <f>-PMT(CONFIG!$D$123/12,CONFIG!$D$125,SUM(INDEX($D19:$BK19,,IF((COLUMN(AF$54)-COLUMN($D$54)+1)&gt;CONFIG!$D$125,(COLUMN(AF$54)-COLUMN($D$54)+1)-CONFIG!$D$125,0)+1):INDEX($D19:$BK19,,COLUMN(AF$54)-COLUMN($D$54)+1)),,)</f>
        <v>0</v>
      </c>
      <c r="AG52" s="341">
        <f>-PMT(CONFIG!$D$123/12,CONFIG!$D$125,SUM(INDEX($D19:$BK19,,IF((COLUMN(AG$54)-COLUMN($D$54)+1)&gt;CONFIG!$D$125,(COLUMN(AG$54)-COLUMN($D$54)+1)-CONFIG!$D$125,0)+1):INDEX($D19:$BK19,,COLUMN(AG$54)-COLUMN($D$54)+1)),,)</f>
        <v>0</v>
      </c>
      <c r="AH52" s="341">
        <f>-PMT(CONFIG!$D$123/12,CONFIG!$D$125,SUM(INDEX($D19:$BK19,,IF((COLUMN(AH$54)-COLUMN($D$54)+1)&gt;CONFIG!$D$125,(COLUMN(AH$54)-COLUMN($D$54)+1)-CONFIG!$D$125,0)+1):INDEX($D19:$BK19,,COLUMN(AH$54)-COLUMN($D$54)+1)),,)</f>
        <v>0</v>
      </c>
      <c r="AI52" s="341">
        <f>-PMT(CONFIG!$D$123/12,CONFIG!$D$125,SUM(INDEX($D19:$BK19,,IF((COLUMN(AI$54)-COLUMN($D$54)+1)&gt;CONFIG!$D$125,(COLUMN(AI$54)-COLUMN($D$54)+1)-CONFIG!$D$125,0)+1):INDEX($D19:$BK19,,COLUMN(AI$54)-COLUMN($D$54)+1)),,)</f>
        <v>0</v>
      </c>
      <c r="AJ52" s="341">
        <f>-PMT(CONFIG!$D$123/12,CONFIG!$D$125,SUM(INDEX($D19:$BK19,,IF((COLUMN(AJ$54)-COLUMN($D$54)+1)&gt;CONFIG!$D$125,(COLUMN(AJ$54)-COLUMN($D$54)+1)-CONFIG!$D$125,0)+1):INDEX($D19:$BK19,,COLUMN(AJ$54)-COLUMN($D$54)+1)),,)</f>
        <v>0</v>
      </c>
      <c r="AK52" s="341">
        <f>-PMT(CONFIG!$D$123/12,CONFIG!$D$125,SUM(INDEX($D19:$BK19,,IF((COLUMN(AK$54)-COLUMN($D$54)+1)&gt;CONFIG!$D$125,(COLUMN(AK$54)-COLUMN($D$54)+1)-CONFIG!$D$125,0)+1):INDEX($D19:$BK19,,COLUMN(AK$54)-COLUMN($D$54)+1)),,)</f>
        <v>0</v>
      </c>
      <c r="AL52" s="341">
        <f>-PMT(CONFIG!$D$123/12,CONFIG!$D$125,SUM(INDEX($D19:$BK19,,IF((COLUMN(AL$54)-COLUMN($D$54)+1)&gt;CONFIG!$D$125,(COLUMN(AL$54)-COLUMN($D$54)+1)-CONFIG!$D$125,0)+1):INDEX($D19:$BK19,,COLUMN(AL$54)-COLUMN($D$54)+1)),,)</f>
        <v>0</v>
      </c>
      <c r="AM52" s="341">
        <f>-PMT(CONFIG!$D$123/12,CONFIG!$D$125,SUM(INDEX($D19:$BK19,,IF((COLUMN(AM$54)-COLUMN($D$54)+1)&gt;CONFIG!$D$125,(COLUMN(AM$54)-COLUMN($D$54)+1)-CONFIG!$D$125,0)+1):INDEX($D19:$BK19,,COLUMN(AM$54)-COLUMN($D$54)+1)),,)</f>
        <v>0</v>
      </c>
      <c r="AN52" s="341">
        <f>-PMT(CONFIG!$D$123/12,CONFIG!$D$125,SUM(INDEX($D19:$BK19,,IF((COLUMN(AN$54)-COLUMN($D$54)+1)&gt;CONFIG!$D$125,(COLUMN(AN$54)-COLUMN($D$54)+1)-CONFIG!$D$125,0)+1):INDEX($D19:$BK19,,COLUMN(AN$54)-COLUMN($D$54)+1)),,)</f>
        <v>0</v>
      </c>
      <c r="AO52" s="341">
        <f>-PMT(CONFIG!$D$123/12,CONFIG!$D$125,SUM(INDEX($D19:$BK19,,IF((COLUMN(AO$54)-COLUMN($D$54)+1)&gt;CONFIG!$D$125,(COLUMN(AO$54)-COLUMN($D$54)+1)-CONFIG!$D$125,0)+1):INDEX($D19:$BK19,,COLUMN(AO$54)-COLUMN($D$54)+1)),,)</f>
        <v>0</v>
      </c>
      <c r="AP52" s="341">
        <f>-PMT(CONFIG!$D$123/12,CONFIG!$D$125,SUM(INDEX($D19:$BK19,,IF((COLUMN(AP$54)-COLUMN($D$54)+1)&gt;CONFIG!$D$125,(COLUMN(AP$54)-COLUMN($D$54)+1)-CONFIG!$D$125,0)+1):INDEX($D19:$BK19,,COLUMN(AP$54)-COLUMN($D$54)+1)),,)</f>
        <v>0</v>
      </c>
      <c r="AQ52" s="341">
        <f>-PMT(CONFIG!$D$123/12,CONFIG!$D$125,SUM(INDEX($D19:$BK19,,IF((COLUMN(AQ$54)-COLUMN($D$54)+1)&gt;CONFIG!$D$125,(COLUMN(AQ$54)-COLUMN($D$54)+1)-CONFIG!$D$125,0)+1):INDEX($D19:$BK19,,COLUMN(AQ$54)-COLUMN($D$54)+1)),,)</f>
        <v>0</v>
      </c>
      <c r="AR52" s="341">
        <f>-PMT(CONFIG!$D$123/12,CONFIG!$D$125,SUM(INDEX($D19:$BK19,,IF((COLUMN(AR$54)-COLUMN($D$54)+1)&gt;CONFIG!$D$125,(COLUMN(AR$54)-COLUMN($D$54)+1)-CONFIG!$D$125,0)+1):INDEX($D19:$BK19,,COLUMN(AR$54)-COLUMN($D$54)+1)),,)</f>
        <v>0</v>
      </c>
      <c r="AS52" s="341">
        <f>-PMT(CONFIG!$D$123/12,CONFIG!$D$125,SUM(INDEX($D19:$BK19,,IF((COLUMN(AS$54)-COLUMN($D$54)+1)&gt;CONFIG!$D$125,(COLUMN(AS$54)-COLUMN($D$54)+1)-CONFIG!$D$125,0)+1):INDEX($D19:$BK19,,COLUMN(AS$54)-COLUMN($D$54)+1)),,)</f>
        <v>0</v>
      </c>
      <c r="AT52" s="341">
        <f>-PMT(CONFIG!$D$123/12,CONFIG!$D$125,SUM(INDEX($D19:$BK19,,IF((COLUMN(AT$54)-COLUMN($D$54)+1)&gt;CONFIG!$D$125,(COLUMN(AT$54)-COLUMN($D$54)+1)-CONFIG!$D$125,0)+1):INDEX($D19:$BK19,,COLUMN(AT$54)-COLUMN($D$54)+1)),,)</f>
        <v>0</v>
      </c>
      <c r="AU52" s="341">
        <f>-PMT(CONFIG!$D$123/12,CONFIG!$D$125,SUM(INDEX($D19:$BK19,,IF((COLUMN(AU$54)-COLUMN($D$54)+1)&gt;CONFIG!$D$125,(COLUMN(AU$54)-COLUMN($D$54)+1)-CONFIG!$D$125,0)+1):INDEX($D19:$BK19,,COLUMN(AU$54)-COLUMN($D$54)+1)),,)</f>
        <v>0</v>
      </c>
      <c r="AV52" s="341">
        <f>-PMT(CONFIG!$D$123/12,CONFIG!$D$125,SUM(INDEX($D19:$BK19,,IF((COLUMN(AV$54)-COLUMN($D$54)+1)&gt;CONFIG!$D$125,(COLUMN(AV$54)-COLUMN($D$54)+1)-CONFIG!$D$125,0)+1):INDEX($D19:$BK19,,COLUMN(AV$54)-COLUMN($D$54)+1)),,)</f>
        <v>0</v>
      </c>
      <c r="AW52" s="341">
        <f>-PMT(CONFIG!$D$123/12,CONFIG!$D$125,SUM(INDEX($D19:$BK19,,IF((COLUMN(AW$54)-COLUMN($D$54)+1)&gt;CONFIG!$D$125,(COLUMN(AW$54)-COLUMN($D$54)+1)-CONFIG!$D$125,0)+1):INDEX($D19:$BK19,,COLUMN(AW$54)-COLUMN($D$54)+1)),,)</f>
        <v>0</v>
      </c>
      <c r="AX52" s="341">
        <f>-PMT(CONFIG!$D$123/12,CONFIG!$D$125,SUM(INDEX($D19:$BK19,,IF((COLUMN(AX$54)-COLUMN($D$54)+1)&gt;CONFIG!$D$125,(COLUMN(AX$54)-COLUMN($D$54)+1)-CONFIG!$D$125,0)+1):INDEX($D19:$BK19,,COLUMN(AX$54)-COLUMN($D$54)+1)),,)</f>
        <v>0</v>
      </c>
      <c r="AY52" s="341">
        <f>-PMT(CONFIG!$D$123/12,CONFIG!$D$125,SUM(INDEX($D19:$BK19,,IF((COLUMN(AY$54)-COLUMN($D$54)+1)&gt;CONFIG!$D$125,(COLUMN(AY$54)-COLUMN($D$54)+1)-CONFIG!$D$125,0)+1):INDEX($D19:$BK19,,COLUMN(AY$54)-COLUMN($D$54)+1)),,)</f>
        <v>0</v>
      </c>
      <c r="AZ52" s="341">
        <f>-PMT(CONFIG!$D$123/12,CONFIG!$D$125,SUM(INDEX($D19:$BK19,,IF((COLUMN(AZ$54)-COLUMN($D$54)+1)&gt;CONFIG!$D$125,(COLUMN(AZ$54)-COLUMN($D$54)+1)-CONFIG!$D$125,0)+1):INDEX($D19:$BK19,,COLUMN(AZ$54)-COLUMN($D$54)+1)),,)</f>
        <v>0</v>
      </c>
      <c r="BA52" s="341">
        <f>-PMT(CONFIG!$D$123/12,CONFIG!$D$125,SUM(INDEX($D19:$BK19,,IF((COLUMN(BA$54)-COLUMN($D$54)+1)&gt;CONFIG!$D$125,(COLUMN(BA$54)-COLUMN($D$54)+1)-CONFIG!$D$125,0)+1):INDEX($D19:$BK19,,COLUMN(BA$54)-COLUMN($D$54)+1)),,)</f>
        <v>0</v>
      </c>
      <c r="BB52" s="341">
        <f>-PMT(CONFIG!$D$123/12,CONFIG!$D$125,SUM(INDEX($D19:$BK19,,IF((COLUMN(BB$54)-COLUMN($D$54)+1)&gt;CONFIG!$D$125,(COLUMN(BB$54)-COLUMN($D$54)+1)-CONFIG!$D$125,0)+1):INDEX($D19:$BK19,,COLUMN(BB$54)-COLUMN($D$54)+1)),,)</f>
        <v>0</v>
      </c>
      <c r="BC52" s="341">
        <f>-PMT(CONFIG!$D$123/12,CONFIG!$D$125,SUM(INDEX($D19:$BK19,,IF((COLUMN(BC$54)-COLUMN($D$54)+1)&gt;CONFIG!$D$125,(COLUMN(BC$54)-COLUMN($D$54)+1)-CONFIG!$D$125,0)+1):INDEX($D19:$BK19,,COLUMN(BC$54)-COLUMN($D$54)+1)),,)</f>
        <v>0</v>
      </c>
      <c r="BD52" s="341">
        <f>-PMT(CONFIG!$D$123/12,CONFIG!$D$125,SUM(INDEX($D19:$BK19,,IF((COLUMN(BD$54)-COLUMN($D$54)+1)&gt;CONFIG!$D$125,(COLUMN(BD$54)-COLUMN($D$54)+1)-CONFIG!$D$125,0)+1):INDEX($D19:$BK19,,COLUMN(BD$54)-COLUMN($D$54)+1)),,)</f>
        <v>0</v>
      </c>
      <c r="BE52" s="341">
        <f>-PMT(CONFIG!$D$123/12,CONFIG!$D$125,SUM(INDEX($D19:$BK19,,IF((COLUMN(BE$54)-COLUMN($D$54)+1)&gt;CONFIG!$D$125,(COLUMN(BE$54)-COLUMN($D$54)+1)-CONFIG!$D$125,0)+1):INDEX($D19:$BK19,,COLUMN(BE$54)-COLUMN($D$54)+1)),,)</f>
        <v>0</v>
      </c>
      <c r="BF52" s="341">
        <f>-PMT(CONFIG!$D$123/12,CONFIG!$D$125,SUM(INDEX($D19:$BK19,,IF((COLUMN(BF$54)-COLUMN($D$54)+1)&gt;CONFIG!$D$125,(COLUMN(BF$54)-COLUMN($D$54)+1)-CONFIG!$D$125,0)+1):INDEX($D19:$BK19,,COLUMN(BF$54)-COLUMN($D$54)+1)),,)</f>
        <v>0</v>
      </c>
      <c r="BG52" s="341">
        <f>-PMT(CONFIG!$D$123/12,CONFIG!$D$125,SUM(INDEX($D19:$BK19,,IF((COLUMN(BG$54)-COLUMN($D$54)+1)&gt;CONFIG!$D$125,(COLUMN(BG$54)-COLUMN($D$54)+1)-CONFIG!$D$125,0)+1):INDEX($D19:$BK19,,COLUMN(BG$54)-COLUMN($D$54)+1)),,)</f>
        <v>0</v>
      </c>
      <c r="BH52" s="341">
        <f>-PMT(CONFIG!$D$123/12,CONFIG!$D$125,SUM(INDEX($D19:$BK19,,IF((COLUMN(BH$54)-COLUMN($D$54)+1)&gt;CONFIG!$D$125,(COLUMN(BH$54)-COLUMN($D$54)+1)-CONFIG!$D$125,0)+1):INDEX($D19:$BK19,,COLUMN(BH$54)-COLUMN($D$54)+1)),,)</f>
        <v>0</v>
      </c>
      <c r="BI52" s="341">
        <f>-PMT(CONFIG!$D$123/12,CONFIG!$D$125,SUM(INDEX($D19:$BK19,,IF((COLUMN(BI$54)-COLUMN($D$54)+1)&gt;CONFIG!$D$125,(COLUMN(BI$54)-COLUMN($D$54)+1)-CONFIG!$D$125,0)+1):INDEX($D19:$BK19,,COLUMN(BI$54)-COLUMN($D$54)+1)),,)</f>
        <v>0</v>
      </c>
      <c r="BJ52" s="341">
        <f>-PMT(CONFIG!$D$123/12,CONFIG!$D$125,SUM(INDEX($D19:$BK19,,IF((COLUMN(BJ$54)-COLUMN($D$54)+1)&gt;CONFIG!$D$125,(COLUMN(BJ$54)-COLUMN($D$54)+1)-CONFIG!$D$125,0)+1):INDEX($D19:$BK19,,COLUMN(BJ$54)-COLUMN($D$54)+1)),,)</f>
        <v>0</v>
      </c>
      <c r="BK52" s="341">
        <f>-PMT(CONFIG!$D$123/12,CONFIG!$D$125,SUM(INDEX($D19:$BK19,,IF((COLUMN(BK$54)-COLUMN($D$54)+1)&gt;CONFIG!$D$125,(COLUMN(BK$54)-COLUMN($D$54)+1)-CONFIG!$D$125,0)+1):INDEX($D19:$BK19,,COLUMN(BK$54)-COLUMN($D$54)+1)),,)</f>
        <v>0</v>
      </c>
      <c r="BL52" s="126"/>
    </row>
    <row r="53" spans="2:64">
      <c r="B53" s="125"/>
      <c r="C53" s="350" t="s">
        <v>351</v>
      </c>
      <c r="D53" s="341">
        <f>-PMT(CONFIG!$E$123/12,CONFIG!$E$125,SUM(INDEX($D20:$BK20,,IF((COLUMN(D$54)-COLUMN($D$54)+1)&gt;CONFIG!$E$125,(COLUMN(D$54)-COLUMN($D$54)+1)-CONFIG!$E$125,0)+1):INDEX($D20:$BK20,,COLUMN(D$54)-COLUMN($D$54)+1)),,)</f>
        <v>0</v>
      </c>
      <c r="E53" s="341">
        <f>-PMT(CONFIG!$E$123/12,CONFIG!$E$125,SUM(INDEX($D20:$BK20,,IF((COLUMN(E$54)-COLUMN($D$54)+1)&gt;CONFIG!$E$125,(COLUMN(E$54)-COLUMN($D$54)+1)-CONFIG!$E$125,0)+1):INDEX($D20:$BK20,,COLUMN(E$54)-COLUMN($D$54)+1)),,)</f>
        <v>0</v>
      </c>
      <c r="F53" s="341">
        <f>-PMT(CONFIG!$E$123/12,CONFIG!$E$125,SUM(INDEX($D20:$BK20,,IF((COLUMN(F$54)-COLUMN($D$54)+1)&gt;CONFIG!$E$125,(COLUMN(F$54)-COLUMN($D$54)+1)-CONFIG!$E$125,0)+1):INDEX($D20:$BK20,,COLUMN(F$54)-COLUMN($D$54)+1)),,)</f>
        <v>0</v>
      </c>
      <c r="G53" s="341">
        <f>-PMT(CONFIG!$E$123/12,CONFIG!$E$125,SUM(INDEX($D20:$BK20,,IF((COLUMN(G$54)-COLUMN($D$54)+1)&gt;CONFIG!$E$125,(COLUMN(G$54)-COLUMN($D$54)+1)-CONFIG!$E$125,0)+1):INDEX($D20:$BK20,,COLUMN(G$54)-COLUMN($D$54)+1)),,)</f>
        <v>0</v>
      </c>
      <c r="H53" s="341">
        <f>-PMT(CONFIG!$E$123/12,CONFIG!$E$125,SUM(INDEX($D20:$BK20,,IF((COLUMN(H$54)-COLUMN($D$54)+1)&gt;CONFIG!$E$125,(COLUMN(H$54)-COLUMN($D$54)+1)-CONFIG!$E$125,0)+1):INDEX($D20:$BK20,,COLUMN(H$54)-COLUMN($D$54)+1)),,)</f>
        <v>0</v>
      </c>
      <c r="I53" s="341">
        <f>-PMT(CONFIG!$E$123/12,CONFIG!$E$125,SUM(INDEX($D20:$BK20,,IF((COLUMN(I$54)-COLUMN($D$54)+1)&gt;CONFIG!$E$125,(COLUMN(I$54)-COLUMN($D$54)+1)-CONFIG!$E$125,0)+1):INDEX($D20:$BK20,,COLUMN(I$54)-COLUMN($D$54)+1)),,)</f>
        <v>0</v>
      </c>
      <c r="J53" s="341">
        <f>-PMT(CONFIG!$E$123/12,CONFIG!$E$125,SUM(INDEX($D20:$BK20,,IF((COLUMN(J$54)-COLUMN($D$54)+1)&gt;CONFIG!$E$125,(COLUMN(J$54)-COLUMN($D$54)+1)-CONFIG!$E$125,0)+1):INDEX($D20:$BK20,,COLUMN(J$54)-COLUMN($D$54)+1)),,)</f>
        <v>0</v>
      </c>
      <c r="K53" s="341">
        <f>-PMT(CONFIG!$E$123/12,CONFIG!$E$125,SUM(INDEX($D20:$BK20,,IF((COLUMN(K$54)-COLUMN($D$54)+1)&gt;CONFIG!$E$125,(COLUMN(K$54)-COLUMN($D$54)+1)-CONFIG!$E$125,0)+1):INDEX($D20:$BK20,,COLUMN(K$54)-COLUMN($D$54)+1)),,)</f>
        <v>0</v>
      </c>
      <c r="L53" s="341">
        <f>-PMT(CONFIG!$E$123/12,CONFIG!$E$125,SUM(INDEX($D20:$BK20,,IF((COLUMN(L$54)-COLUMN($D$54)+1)&gt;CONFIG!$E$125,(COLUMN(L$54)-COLUMN($D$54)+1)-CONFIG!$E$125,0)+1):INDEX($D20:$BK20,,COLUMN(L$54)-COLUMN($D$54)+1)),,)</f>
        <v>0</v>
      </c>
      <c r="M53" s="341">
        <f>-PMT(CONFIG!$E$123/12,CONFIG!$E$125,SUM(INDEX($D20:$BK20,,IF((COLUMN(M$54)-COLUMN($D$54)+1)&gt;CONFIG!$E$125,(COLUMN(M$54)-COLUMN($D$54)+1)-CONFIG!$E$125,0)+1):INDEX($D20:$BK20,,COLUMN(M$54)-COLUMN($D$54)+1)),,)</f>
        <v>0</v>
      </c>
      <c r="N53" s="341">
        <f>-PMT(CONFIG!$E$123/12,CONFIG!$E$125,SUM(INDEX($D20:$BK20,,IF((COLUMN(N$54)-COLUMN($D$54)+1)&gt;CONFIG!$E$125,(COLUMN(N$54)-COLUMN($D$54)+1)-CONFIG!$E$125,0)+1):INDEX($D20:$BK20,,COLUMN(N$54)-COLUMN($D$54)+1)),,)</f>
        <v>0</v>
      </c>
      <c r="O53" s="341">
        <f>-PMT(CONFIG!$E$123/12,CONFIG!$E$125,SUM(INDEX($D20:$BK20,,IF((COLUMN(O$54)-COLUMN($D$54)+1)&gt;CONFIG!$E$125,(COLUMN(O$54)-COLUMN($D$54)+1)-CONFIG!$E$125,0)+1):INDEX($D20:$BK20,,COLUMN(O$54)-COLUMN($D$54)+1)),,)</f>
        <v>0</v>
      </c>
      <c r="P53" s="341">
        <f>-PMT(CONFIG!$E$123/12,CONFIG!$E$125,SUM(INDEX($D20:$BK20,,IF((COLUMN(P$54)-COLUMN($D$54)+1)&gt;CONFIG!$E$125,(COLUMN(P$54)-COLUMN($D$54)+1)-CONFIG!$E$125,0)+1):INDEX($D20:$BK20,,COLUMN(P$54)-COLUMN($D$54)+1)),,)</f>
        <v>0</v>
      </c>
      <c r="Q53" s="341">
        <f>-PMT(CONFIG!$E$123/12,CONFIG!$E$125,SUM(INDEX($D20:$BK20,,IF((COLUMN(Q$54)-COLUMN($D$54)+1)&gt;CONFIG!$E$125,(COLUMN(Q$54)-COLUMN($D$54)+1)-CONFIG!$E$125,0)+1):INDEX($D20:$BK20,,COLUMN(Q$54)-COLUMN($D$54)+1)),,)</f>
        <v>0</v>
      </c>
      <c r="R53" s="341">
        <f>-PMT(CONFIG!$E$123/12,CONFIG!$E$125,SUM(INDEX($D20:$BK20,,IF((COLUMN(R$54)-COLUMN($D$54)+1)&gt;CONFIG!$E$125,(COLUMN(R$54)-COLUMN($D$54)+1)-CONFIG!$E$125,0)+1):INDEX($D20:$BK20,,COLUMN(R$54)-COLUMN($D$54)+1)),,)</f>
        <v>0</v>
      </c>
      <c r="S53" s="341">
        <f>-PMT(CONFIG!$E$123/12,CONFIG!$E$125,SUM(INDEX($D20:$BK20,,IF((COLUMN(S$54)-COLUMN($D$54)+1)&gt;CONFIG!$E$125,(COLUMN(S$54)-COLUMN($D$54)+1)-CONFIG!$E$125,0)+1):INDEX($D20:$BK20,,COLUMN(S$54)-COLUMN($D$54)+1)),,)</f>
        <v>0</v>
      </c>
      <c r="T53" s="341">
        <f>-PMT(CONFIG!$E$123/12,CONFIG!$E$125,SUM(INDEX($D20:$BK20,,IF((COLUMN(T$54)-COLUMN($D$54)+1)&gt;CONFIG!$E$125,(COLUMN(T$54)-COLUMN($D$54)+1)-CONFIG!$E$125,0)+1):INDEX($D20:$BK20,,COLUMN(T$54)-COLUMN($D$54)+1)),,)</f>
        <v>0</v>
      </c>
      <c r="U53" s="341">
        <f>-PMT(CONFIG!$E$123/12,CONFIG!$E$125,SUM(INDEX($D20:$BK20,,IF((COLUMN(U$54)-COLUMN($D$54)+1)&gt;CONFIG!$E$125,(COLUMN(U$54)-COLUMN($D$54)+1)-CONFIG!$E$125,0)+1):INDEX($D20:$BK20,,COLUMN(U$54)-COLUMN($D$54)+1)),,)</f>
        <v>0</v>
      </c>
      <c r="V53" s="341">
        <f>-PMT(CONFIG!$E$123/12,CONFIG!$E$125,SUM(INDEX($D20:$BK20,,IF((COLUMN(V$54)-COLUMN($D$54)+1)&gt;CONFIG!$E$125,(COLUMN(V$54)-COLUMN($D$54)+1)-CONFIG!$E$125,0)+1):INDEX($D20:$BK20,,COLUMN(V$54)-COLUMN($D$54)+1)),,)</f>
        <v>0</v>
      </c>
      <c r="W53" s="341">
        <f>-PMT(CONFIG!$E$123/12,CONFIG!$E$125,SUM(INDEX($D20:$BK20,,IF((COLUMN(W$54)-COLUMN($D$54)+1)&gt;CONFIG!$E$125,(COLUMN(W$54)-COLUMN($D$54)+1)-CONFIG!$E$125,0)+1):INDEX($D20:$BK20,,COLUMN(W$54)-COLUMN($D$54)+1)),,)</f>
        <v>0</v>
      </c>
      <c r="X53" s="341">
        <f>-PMT(CONFIG!$E$123/12,CONFIG!$E$125,SUM(INDEX($D20:$BK20,,IF((COLUMN(X$54)-COLUMN($D$54)+1)&gt;CONFIG!$E$125,(COLUMN(X$54)-COLUMN($D$54)+1)-CONFIG!$E$125,0)+1):INDEX($D20:$BK20,,COLUMN(X$54)-COLUMN($D$54)+1)),,)</f>
        <v>0</v>
      </c>
      <c r="Y53" s="341">
        <f>-PMT(CONFIG!$E$123/12,CONFIG!$E$125,SUM(INDEX($D20:$BK20,,IF((COLUMN(Y$54)-COLUMN($D$54)+1)&gt;CONFIG!$E$125,(COLUMN(Y$54)-COLUMN($D$54)+1)-CONFIG!$E$125,0)+1):INDEX($D20:$BK20,,COLUMN(Y$54)-COLUMN($D$54)+1)),,)</f>
        <v>0</v>
      </c>
      <c r="Z53" s="341">
        <f>-PMT(CONFIG!$E$123/12,CONFIG!$E$125,SUM(INDEX($D20:$BK20,,IF((COLUMN(Z$54)-COLUMN($D$54)+1)&gt;CONFIG!$E$125,(COLUMN(Z$54)-COLUMN($D$54)+1)-CONFIG!$E$125,0)+1):INDEX($D20:$BK20,,COLUMN(Z$54)-COLUMN($D$54)+1)),,)</f>
        <v>0</v>
      </c>
      <c r="AA53" s="341">
        <f>-PMT(CONFIG!$E$123/12,CONFIG!$E$125,SUM(INDEX($D20:$BK20,,IF((COLUMN(AA$54)-COLUMN($D$54)+1)&gt;CONFIG!$E$125,(COLUMN(AA$54)-COLUMN($D$54)+1)-CONFIG!$E$125,0)+1):INDEX($D20:$BK20,,COLUMN(AA$54)-COLUMN($D$54)+1)),,)</f>
        <v>0</v>
      </c>
      <c r="AB53" s="341">
        <f>-PMT(CONFIG!$E$123/12,CONFIG!$E$125,SUM(INDEX($D20:$BK20,,IF((COLUMN(AB$54)-COLUMN($D$54)+1)&gt;CONFIG!$E$125,(COLUMN(AB$54)-COLUMN($D$54)+1)-CONFIG!$E$125,0)+1):INDEX($D20:$BK20,,COLUMN(AB$54)-COLUMN($D$54)+1)),,)</f>
        <v>0</v>
      </c>
      <c r="AC53" s="341">
        <f>-PMT(CONFIG!$E$123/12,CONFIG!$E$125,SUM(INDEX($D20:$BK20,,IF((COLUMN(AC$54)-COLUMN($D$54)+1)&gt;CONFIG!$E$125,(COLUMN(AC$54)-COLUMN($D$54)+1)-CONFIG!$E$125,0)+1):INDEX($D20:$BK20,,COLUMN(AC$54)-COLUMN($D$54)+1)),,)</f>
        <v>0</v>
      </c>
      <c r="AD53" s="341">
        <f>-PMT(CONFIG!$E$123/12,CONFIG!$E$125,SUM(INDEX($D20:$BK20,,IF((COLUMN(AD$54)-COLUMN($D$54)+1)&gt;CONFIG!$E$125,(COLUMN(AD$54)-COLUMN($D$54)+1)-CONFIG!$E$125,0)+1):INDEX($D20:$BK20,,COLUMN(AD$54)-COLUMN($D$54)+1)),,)</f>
        <v>0</v>
      </c>
      <c r="AE53" s="341">
        <f>-PMT(CONFIG!$E$123/12,CONFIG!$E$125,SUM(INDEX($D20:$BK20,,IF((COLUMN(AE$54)-COLUMN($D$54)+1)&gt;CONFIG!$E$125,(COLUMN(AE$54)-COLUMN($D$54)+1)-CONFIG!$E$125,0)+1):INDEX($D20:$BK20,,COLUMN(AE$54)-COLUMN($D$54)+1)),,)</f>
        <v>0</v>
      </c>
      <c r="AF53" s="341">
        <f>-PMT(CONFIG!$E$123/12,CONFIG!$E$125,SUM(INDEX($D20:$BK20,,IF((COLUMN(AF$54)-COLUMN($D$54)+1)&gt;CONFIG!$E$125,(COLUMN(AF$54)-COLUMN($D$54)+1)-CONFIG!$E$125,0)+1):INDEX($D20:$BK20,,COLUMN(AF$54)-COLUMN($D$54)+1)),,)</f>
        <v>0</v>
      </c>
      <c r="AG53" s="341">
        <f>-PMT(CONFIG!$E$123/12,CONFIG!$E$125,SUM(INDEX($D20:$BK20,,IF((COLUMN(AG$54)-COLUMN($D$54)+1)&gt;CONFIG!$E$125,(COLUMN(AG$54)-COLUMN($D$54)+1)-CONFIG!$E$125,0)+1):INDEX($D20:$BK20,,COLUMN(AG$54)-COLUMN($D$54)+1)),,)</f>
        <v>0</v>
      </c>
      <c r="AH53" s="341">
        <f>-PMT(CONFIG!$E$123/12,CONFIG!$E$125,SUM(INDEX($D20:$BK20,,IF((COLUMN(AH$54)-COLUMN($D$54)+1)&gt;CONFIG!$E$125,(COLUMN(AH$54)-COLUMN($D$54)+1)-CONFIG!$E$125,0)+1):INDEX($D20:$BK20,,COLUMN(AH$54)-COLUMN($D$54)+1)),,)</f>
        <v>0</v>
      </c>
      <c r="AI53" s="341">
        <f>-PMT(CONFIG!$E$123/12,CONFIG!$E$125,SUM(INDEX($D20:$BK20,,IF((COLUMN(AI$54)-COLUMN($D$54)+1)&gt;CONFIG!$E$125,(COLUMN(AI$54)-COLUMN($D$54)+1)-CONFIG!$E$125,0)+1):INDEX($D20:$BK20,,COLUMN(AI$54)-COLUMN($D$54)+1)),,)</f>
        <v>0</v>
      </c>
      <c r="AJ53" s="341">
        <f>-PMT(CONFIG!$E$123/12,CONFIG!$E$125,SUM(INDEX($D20:$BK20,,IF((COLUMN(AJ$54)-COLUMN($D$54)+1)&gt;CONFIG!$E$125,(COLUMN(AJ$54)-COLUMN($D$54)+1)-CONFIG!$E$125,0)+1):INDEX($D20:$BK20,,COLUMN(AJ$54)-COLUMN($D$54)+1)),,)</f>
        <v>0</v>
      </c>
      <c r="AK53" s="341">
        <f>-PMT(CONFIG!$E$123/12,CONFIG!$E$125,SUM(INDEX($D20:$BK20,,IF((COLUMN(AK$54)-COLUMN($D$54)+1)&gt;CONFIG!$E$125,(COLUMN(AK$54)-COLUMN($D$54)+1)-CONFIG!$E$125,0)+1):INDEX($D20:$BK20,,COLUMN(AK$54)-COLUMN($D$54)+1)),,)</f>
        <v>0</v>
      </c>
      <c r="AL53" s="341">
        <f>-PMT(CONFIG!$E$123/12,CONFIG!$E$125,SUM(INDEX($D20:$BK20,,IF((COLUMN(AL$54)-COLUMN($D$54)+1)&gt;CONFIG!$E$125,(COLUMN(AL$54)-COLUMN($D$54)+1)-CONFIG!$E$125,0)+1):INDEX($D20:$BK20,,COLUMN(AL$54)-COLUMN($D$54)+1)),,)</f>
        <v>0</v>
      </c>
      <c r="AM53" s="341">
        <f>-PMT(CONFIG!$E$123/12,CONFIG!$E$125,SUM(INDEX($D20:$BK20,,IF((COLUMN(AM$54)-COLUMN($D$54)+1)&gt;CONFIG!$E$125,(COLUMN(AM$54)-COLUMN($D$54)+1)-CONFIG!$E$125,0)+1):INDEX($D20:$BK20,,COLUMN(AM$54)-COLUMN($D$54)+1)),,)</f>
        <v>0</v>
      </c>
      <c r="AN53" s="341">
        <f>-PMT(CONFIG!$E$123/12,CONFIG!$E$125,SUM(INDEX($D20:$BK20,,IF((COLUMN(AN$54)-COLUMN($D$54)+1)&gt;CONFIG!$E$125,(COLUMN(AN$54)-COLUMN($D$54)+1)-CONFIG!$E$125,0)+1):INDEX($D20:$BK20,,COLUMN(AN$54)-COLUMN($D$54)+1)),,)</f>
        <v>0</v>
      </c>
      <c r="AO53" s="341">
        <f>-PMT(CONFIG!$E$123/12,CONFIG!$E$125,SUM(INDEX($D20:$BK20,,IF((COLUMN(AO$54)-COLUMN($D$54)+1)&gt;CONFIG!$E$125,(COLUMN(AO$54)-COLUMN($D$54)+1)-CONFIG!$E$125,0)+1):INDEX($D20:$BK20,,COLUMN(AO$54)-COLUMN($D$54)+1)),,)</f>
        <v>0</v>
      </c>
      <c r="AP53" s="341">
        <f>-PMT(CONFIG!$E$123/12,CONFIG!$E$125,SUM(INDEX($D20:$BK20,,IF((COLUMN(AP$54)-COLUMN($D$54)+1)&gt;CONFIG!$E$125,(COLUMN(AP$54)-COLUMN($D$54)+1)-CONFIG!$E$125,0)+1):INDEX($D20:$BK20,,COLUMN(AP$54)-COLUMN($D$54)+1)),,)</f>
        <v>0</v>
      </c>
      <c r="AQ53" s="341">
        <f>-PMT(CONFIG!$E$123/12,CONFIG!$E$125,SUM(INDEX($D20:$BK20,,IF((COLUMN(AQ$54)-COLUMN($D$54)+1)&gt;CONFIG!$E$125,(COLUMN(AQ$54)-COLUMN($D$54)+1)-CONFIG!$E$125,0)+1):INDEX($D20:$BK20,,COLUMN(AQ$54)-COLUMN($D$54)+1)),,)</f>
        <v>0</v>
      </c>
      <c r="AR53" s="341">
        <f>-PMT(CONFIG!$E$123/12,CONFIG!$E$125,SUM(INDEX($D20:$BK20,,IF((COLUMN(AR$54)-COLUMN($D$54)+1)&gt;CONFIG!$E$125,(COLUMN(AR$54)-COLUMN($D$54)+1)-CONFIG!$E$125,0)+1):INDEX($D20:$BK20,,COLUMN(AR$54)-COLUMN($D$54)+1)),,)</f>
        <v>0</v>
      </c>
      <c r="AS53" s="341">
        <f>-PMT(CONFIG!$E$123/12,CONFIG!$E$125,SUM(INDEX($D20:$BK20,,IF((COLUMN(AS$54)-COLUMN($D$54)+1)&gt;CONFIG!$E$125,(COLUMN(AS$54)-COLUMN($D$54)+1)-CONFIG!$E$125,0)+1):INDEX($D20:$BK20,,COLUMN(AS$54)-COLUMN($D$54)+1)),,)</f>
        <v>0</v>
      </c>
      <c r="AT53" s="341">
        <f>-PMT(CONFIG!$E$123/12,CONFIG!$E$125,SUM(INDEX($D20:$BK20,,IF((COLUMN(AT$54)-COLUMN($D$54)+1)&gt;CONFIG!$E$125,(COLUMN(AT$54)-COLUMN($D$54)+1)-CONFIG!$E$125,0)+1):INDEX($D20:$BK20,,COLUMN(AT$54)-COLUMN($D$54)+1)),,)</f>
        <v>0</v>
      </c>
      <c r="AU53" s="341">
        <f>-PMT(CONFIG!$E$123/12,CONFIG!$E$125,SUM(INDEX($D20:$BK20,,IF((COLUMN(AU$54)-COLUMN($D$54)+1)&gt;CONFIG!$E$125,(COLUMN(AU$54)-COLUMN($D$54)+1)-CONFIG!$E$125,0)+1):INDEX($D20:$BK20,,COLUMN(AU$54)-COLUMN($D$54)+1)),,)</f>
        <v>0</v>
      </c>
      <c r="AV53" s="341">
        <f>-PMT(CONFIG!$E$123/12,CONFIG!$E$125,SUM(INDEX($D20:$BK20,,IF((COLUMN(AV$54)-COLUMN($D$54)+1)&gt;CONFIG!$E$125,(COLUMN(AV$54)-COLUMN($D$54)+1)-CONFIG!$E$125,0)+1):INDEX($D20:$BK20,,COLUMN(AV$54)-COLUMN($D$54)+1)),,)</f>
        <v>0</v>
      </c>
      <c r="AW53" s="341">
        <f>-PMT(CONFIG!$E$123/12,CONFIG!$E$125,SUM(INDEX($D20:$BK20,,IF((COLUMN(AW$54)-COLUMN($D$54)+1)&gt;CONFIG!$E$125,(COLUMN(AW$54)-COLUMN($D$54)+1)-CONFIG!$E$125,0)+1):INDEX($D20:$BK20,,COLUMN(AW$54)-COLUMN($D$54)+1)),,)</f>
        <v>0</v>
      </c>
      <c r="AX53" s="341">
        <f>-PMT(CONFIG!$E$123/12,CONFIG!$E$125,SUM(INDEX($D20:$BK20,,IF((COLUMN(AX$54)-COLUMN($D$54)+1)&gt;CONFIG!$E$125,(COLUMN(AX$54)-COLUMN($D$54)+1)-CONFIG!$E$125,0)+1):INDEX($D20:$BK20,,COLUMN(AX$54)-COLUMN($D$54)+1)),,)</f>
        <v>0</v>
      </c>
      <c r="AY53" s="341">
        <f>-PMT(CONFIG!$E$123/12,CONFIG!$E$125,SUM(INDEX($D20:$BK20,,IF((COLUMN(AY$54)-COLUMN($D$54)+1)&gt;CONFIG!$E$125,(COLUMN(AY$54)-COLUMN($D$54)+1)-CONFIG!$E$125,0)+1):INDEX($D20:$BK20,,COLUMN(AY$54)-COLUMN($D$54)+1)),,)</f>
        <v>0</v>
      </c>
      <c r="AZ53" s="341">
        <f>-PMT(CONFIG!$E$123/12,CONFIG!$E$125,SUM(INDEX($D20:$BK20,,IF((COLUMN(AZ$54)-COLUMN($D$54)+1)&gt;CONFIG!$E$125,(COLUMN(AZ$54)-COLUMN($D$54)+1)-CONFIG!$E$125,0)+1):INDEX($D20:$BK20,,COLUMN(AZ$54)-COLUMN($D$54)+1)),,)</f>
        <v>0</v>
      </c>
      <c r="BA53" s="341">
        <f>-PMT(CONFIG!$E$123/12,CONFIG!$E$125,SUM(INDEX($D20:$BK20,,IF((COLUMN(BA$54)-COLUMN($D$54)+1)&gt;CONFIG!$E$125,(COLUMN(BA$54)-COLUMN($D$54)+1)-CONFIG!$E$125,0)+1):INDEX($D20:$BK20,,COLUMN(BA$54)-COLUMN($D$54)+1)),,)</f>
        <v>0</v>
      </c>
      <c r="BB53" s="341">
        <f>-PMT(CONFIG!$E$123/12,CONFIG!$E$125,SUM(INDEX($D20:$BK20,,IF((COLUMN(BB$54)-COLUMN($D$54)+1)&gt;CONFIG!$E$125,(COLUMN(BB$54)-COLUMN($D$54)+1)-CONFIG!$E$125,0)+1):INDEX($D20:$BK20,,COLUMN(BB$54)-COLUMN($D$54)+1)),,)</f>
        <v>0</v>
      </c>
      <c r="BC53" s="341">
        <f>-PMT(CONFIG!$E$123/12,CONFIG!$E$125,SUM(INDEX($D20:$BK20,,IF((COLUMN(BC$54)-COLUMN($D$54)+1)&gt;CONFIG!$E$125,(COLUMN(BC$54)-COLUMN($D$54)+1)-CONFIG!$E$125,0)+1):INDEX($D20:$BK20,,COLUMN(BC$54)-COLUMN($D$54)+1)),,)</f>
        <v>0</v>
      </c>
      <c r="BD53" s="341">
        <f>-PMT(CONFIG!$E$123/12,CONFIG!$E$125,SUM(INDEX($D20:$BK20,,IF((COLUMN(BD$54)-COLUMN($D$54)+1)&gt;CONFIG!$E$125,(COLUMN(BD$54)-COLUMN($D$54)+1)-CONFIG!$E$125,0)+1):INDEX($D20:$BK20,,COLUMN(BD$54)-COLUMN($D$54)+1)),,)</f>
        <v>0</v>
      </c>
      <c r="BE53" s="341">
        <f>-PMT(CONFIG!$E$123/12,CONFIG!$E$125,SUM(INDEX($D20:$BK20,,IF((COLUMN(BE$54)-COLUMN($D$54)+1)&gt;CONFIG!$E$125,(COLUMN(BE$54)-COLUMN($D$54)+1)-CONFIG!$E$125,0)+1):INDEX($D20:$BK20,,COLUMN(BE$54)-COLUMN($D$54)+1)),,)</f>
        <v>0</v>
      </c>
      <c r="BF53" s="341">
        <f>-PMT(CONFIG!$E$123/12,CONFIG!$E$125,SUM(INDEX($D20:$BK20,,IF((COLUMN(BF$54)-COLUMN($D$54)+1)&gt;CONFIG!$E$125,(COLUMN(BF$54)-COLUMN($D$54)+1)-CONFIG!$E$125,0)+1):INDEX($D20:$BK20,,COLUMN(BF$54)-COLUMN($D$54)+1)),,)</f>
        <v>0</v>
      </c>
      <c r="BG53" s="341">
        <f>-PMT(CONFIG!$E$123/12,CONFIG!$E$125,SUM(INDEX($D20:$BK20,,IF((COLUMN(BG$54)-COLUMN($D$54)+1)&gt;CONFIG!$E$125,(COLUMN(BG$54)-COLUMN($D$54)+1)-CONFIG!$E$125,0)+1):INDEX($D20:$BK20,,COLUMN(BG$54)-COLUMN($D$54)+1)),,)</f>
        <v>0</v>
      </c>
      <c r="BH53" s="341">
        <f>-PMT(CONFIG!$E$123/12,CONFIG!$E$125,SUM(INDEX($D20:$BK20,,IF((COLUMN(BH$54)-COLUMN($D$54)+1)&gt;CONFIG!$E$125,(COLUMN(BH$54)-COLUMN($D$54)+1)-CONFIG!$E$125,0)+1):INDEX($D20:$BK20,,COLUMN(BH$54)-COLUMN($D$54)+1)),,)</f>
        <v>0</v>
      </c>
      <c r="BI53" s="341">
        <f>-PMT(CONFIG!$E$123/12,CONFIG!$E$125,SUM(INDEX($D20:$BK20,,IF((COLUMN(BI$54)-COLUMN($D$54)+1)&gt;CONFIG!$E$125,(COLUMN(BI$54)-COLUMN($D$54)+1)-CONFIG!$E$125,0)+1):INDEX($D20:$BK20,,COLUMN(BI$54)-COLUMN($D$54)+1)),,)</f>
        <v>0</v>
      </c>
      <c r="BJ53" s="341">
        <f>-PMT(CONFIG!$E$123/12,CONFIG!$E$125,SUM(INDEX($D20:$BK20,,IF((COLUMN(BJ$54)-COLUMN($D$54)+1)&gt;CONFIG!$E$125,(COLUMN(BJ$54)-COLUMN($D$54)+1)-CONFIG!$E$125,0)+1):INDEX($D20:$BK20,,COLUMN(BJ$54)-COLUMN($D$54)+1)),,)</f>
        <v>0</v>
      </c>
      <c r="BK53" s="341">
        <f>-PMT(CONFIG!$E$123/12,CONFIG!$E$125,SUM(INDEX($D20:$BK20,,IF((COLUMN(BK$54)-COLUMN($D$54)+1)&gt;CONFIG!$E$125,(COLUMN(BK$54)-COLUMN($D$54)+1)-CONFIG!$E$125,0)+1):INDEX($D20:$BK20,,COLUMN(BK$54)-COLUMN($D$54)+1)),,)</f>
        <v>0</v>
      </c>
      <c r="BL53" s="126"/>
    </row>
    <row r="54" spans="2:64">
      <c r="B54" s="125"/>
      <c r="C54" s="350" t="s">
        <v>343</v>
      </c>
      <c r="D54" s="341">
        <f t="shared" ref="D54:AI54" si="10">SUM(D55:D58)</f>
        <v>0</v>
      </c>
      <c r="E54" s="341">
        <f t="shared" si="10"/>
        <v>0</v>
      </c>
      <c r="F54" s="341">
        <f t="shared" si="10"/>
        <v>0</v>
      </c>
      <c r="G54" s="341">
        <f t="shared" si="10"/>
        <v>0</v>
      </c>
      <c r="H54" s="341">
        <f t="shared" si="10"/>
        <v>0</v>
      </c>
      <c r="I54" s="341">
        <f t="shared" si="10"/>
        <v>0</v>
      </c>
      <c r="J54" s="341">
        <f t="shared" si="10"/>
        <v>0</v>
      </c>
      <c r="K54" s="341">
        <f t="shared" si="10"/>
        <v>0</v>
      </c>
      <c r="L54" s="341">
        <f t="shared" si="10"/>
        <v>0</v>
      </c>
      <c r="M54" s="341">
        <f t="shared" si="10"/>
        <v>0</v>
      </c>
      <c r="N54" s="341">
        <f t="shared" si="10"/>
        <v>0</v>
      </c>
      <c r="O54" s="341">
        <f t="shared" si="10"/>
        <v>0</v>
      </c>
      <c r="P54" s="341">
        <f t="shared" si="10"/>
        <v>0</v>
      </c>
      <c r="Q54" s="341">
        <f t="shared" si="10"/>
        <v>0</v>
      </c>
      <c r="R54" s="341">
        <f t="shared" si="10"/>
        <v>0</v>
      </c>
      <c r="S54" s="341">
        <f t="shared" si="10"/>
        <v>0</v>
      </c>
      <c r="T54" s="341">
        <f t="shared" si="10"/>
        <v>0</v>
      </c>
      <c r="U54" s="341">
        <f t="shared" si="10"/>
        <v>0</v>
      </c>
      <c r="V54" s="341">
        <f t="shared" si="10"/>
        <v>0</v>
      </c>
      <c r="W54" s="341">
        <f t="shared" si="10"/>
        <v>0</v>
      </c>
      <c r="X54" s="341">
        <f t="shared" si="10"/>
        <v>0</v>
      </c>
      <c r="Y54" s="341">
        <f t="shared" si="10"/>
        <v>0</v>
      </c>
      <c r="Z54" s="341">
        <f t="shared" si="10"/>
        <v>0</v>
      </c>
      <c r="AA54" s="341">
        <f t="shared" si="10"/>
        <v>0</v>
      </c>
      <c r="AB54" s="341">
        <f t="shared" si="10"/>
        <v>0</v>
      </c>
      <c r="AC54" s="341">
        <f t="shared" si="10"/>
        <v>0</v>
      </c>
      <c r="AD54" s="341">
        <f t="shared" si="10"/>
        <v>0</v>
      </c>
      <c r="AE54" s="341">
        <f t="shared" si="10"/>
        <v>0</v>
      </c>
      <c r="AF54" s="341">
        <f t="shared" si="10"/>
        <v>0</v>
      </c>
      <c r="AG54" s="341">
        <f t="shared" si="10"/>
        <v>0</v>
      </c>
      <c r="AH54" s="341">
        <f t="shared" si="10"/>
        <v>0</v>
      </c>
      <c r="AI54" s="341">
        <f t="shared" si="10"/>
        <v>0</v>
      </c>
      <c r="AJ54" s="341">
        <f t="shared" ref="AJ54:BK54" si="11">SUM(AJ55:AJ58)</f>
        <v>0</v>
      </c>
      <c r="AK54" s="341">
        <f t="shared" si="11"/>
        <v>0</v>
      </c>
      <c r="AL54" s="341">
        <f t="shared" si="11"/>
        <v>0</v>
      </c>
      <c r="AM54" s="341">
        <f t="shared" si="11"/>
        <v>0</v>
      </c>
      <c r="AN54" s="341">
        <f t="shared" si="11"/>
        <v>0</v>
      </c>
      <c r="AO54" s="341">
        <f t="shared" si="11"/>
        <v>0</v>
      </c>
      <c r="AP54" s="341">
        <f t="shared" si="11"/>
        <v>0</v>
      </c>
      <c r="AQ54" s="341">
        <f t="shared" si="11"/>
        <v>0</v>
      </c>
      <c r="AR54" s="341">
        <f t="shared" si="11"/>
        <v>0</v>
      </c>
      <c r="AS54" s="341">
        <f t="shared" si="11"/>
        <v>0</v>
      </c>
      <c r="AT54" s="341">
        <f t="shared" si="11"/>
        <v>0</v>
      </c>
      <c r="AU54" s="341">
        <f t="shared" si="11"/>
        <v>0</v>
      </c>
      <c r="AV54" s="341">
        <f t="shared" si="11"/>
        <v>0</v>
      </c>
      <c r="AW54" s="341">
        <f t="shared" si="11"/>
        <v>0</v>
      </c>
      <c r="AX54" s="341">
        <f t="shared" si="11"/>
        <v>0</v>
      </c>
      <c r="AY54" s="341">
        <f t="shared" si="11"/>
        <v>0</v>
      </c>
      <c r="AZ54" s="341">
        <f t="shared" si="11"/>
        <v>0</v>
      </c>
      <c r="BA54" s="341">
        <f t="shared" si="11"/>
        <v>0</v>
      </c>
      <c r="BB54" s="341">
        <f t="shared" si="11"/>
        <v>0</v>
      </c>
      <c r="BC54" s="341">
        <f t="shared" si="11"/>
        <v>0</v>
      </c>
      <c r="BD54" s="341">
        <f t="shared" si="11"/>
        <v>0</v>
      </c>
      <c r="BE54" s="341">
        <f t="shared" si="11"/>
        <v>0</v>
      </c>
      <c r="BF54" s="341">
        <f t="shared" si="11"/>
        <v>0</v>
      </c>
      <c r="BG54" s="341">
        <f t="shared" si="11"/>
        <v>0</v>
      </c>
      <c r="BH54" s="341">
        <f t="shared" si="11"/>
        <v>0</v>
      </c>
      <c r="BI54" s="341">
        <f t="shared" si="11"/>
        <v>0</v>
      </c>
      <c r="BJ54" s="341">
        <f t="shared" si="11"/>
        <v>0</v>
      </c>
      <c r="BK54" s="341">
        <f t="shared" si="11"/>
        <v>0</v>
      </c>
      <c r="BL54" s="126"/>
    </row>
    <row r="55" spans="2:64" s="76" customFormat="1">
      <c r="B55" s="125"/>
      <c r="C55" s="351" t="str">
        <f>C27</f>
        <v>Compte courant 1</v>
      </c>
      <c r="D55" s="352"/>
      <c r="E55" s="352"/>
      <c r="F55" s="352"/>
      <c r="G55" s="352"/>
      <c r="H55" s="352"/>
      <c r="I55" s="352"/>
      <c r="J55" s="352"/>
      <c r="K55" s="352"/>
      <c r="L55" s="352"/>
      <c r="M55" s="352"/>
      <c r="N55" s="352"/>
      <c r="O55" s="352"/>
      <c r="P55" s="352"/>
      <c r="Q55" s="352"/>
      <c r="R55" s="352"/>
      <c r="S55" s="352"/>
      <c r="T55" s="352"/>
      <c r="U55" s="352"/>
      <c r="V55" s="352"/>
      <c r="W55" s="352"/>
      <c r="X55" s="352"/>
      <c r="Y55" s="352"/>
      <c r="Z55" s="352"/>
      <c r="AA55" s="352"/>
      <c r="AB55" s="352"/>
      <c r="AC55" s="352"/>
      <c r="AD55" s="352"/>
      <c r="AE55" s="352"/>
      <c r="AF55" s="352"/>
      <c r="AG55" s="352"/>
      <c r="AH55" s="352"/>
      <c r="AI55" s="352"/>
      <c r="AJ55" s="352"/>
      <c r="AK55" s="352"/>
      <c r="AL55" s="352"/>
      <c r="AM55" s="352"/>
      <c r="AN55" s="352"/>
      <c r="AO55" s="352"/>
      <c r="AP55" s="352"/>
      <c r="AQ55" s="352"/>
      <c r="AR55" s="352"/>
      <c r="AS55" s="352"/>
      <c r="AT55" s="352"/>
      <c r="AU55" s="352"/>
      <c r="AV55" s="352"/>
      <c r="AW55" s="352"/>
      <c r="AX55" s="352"/>
      <c r="AY55" s="352"/>
      <c r="AZ55" s="352"/>
      <c r="BA55" s="352"/>
      <c r="BB55" s="352"/>
      <c r="BC55" s="352"/>
      <c r="BD55" s="352"/>
      <c r="BE55" s="352"/>
      <c r="BF55" s="352"/>
      <c r="BG55" s="352"/>
      <c r="BH55" s="352"/>
      <c r="BI55" s="352"/>
      <c r="BJ55" s="352"/>
      <c r="BK55" s="352"/>
      <c r="BL55" s="126"/>
    </row>
    <row r="56" spans="2:64" s="76" customFormat="1">
      <c r="B56" s="125"/>
      <c r="C56" s="351" t="str">
        <f>C28</f>
        <v>Compte courant 2</v>
      </c>
      <c r="D56" s="352"/>
      <c r="E56" s="352"/>
      <c r="F56" s="352"/>
      <c r="G56" s="352"/>
      <c r="H56" s="352"/>
      <c r="I56" s="352"/>
      <c r="J56" s="352"/>
      <c r="K56" s="352"/>
      <c r="L56" s="352"/>
      <c r="M56" s="352"/>
      <c r="N56" s="352"/>
      <c r="O56" s="352"/>
      <c r="P56" s="352"/>
      <c r="Q56" s="352"/>
      <c r="R56" s="352"/>
      <c r="S56" s="352"/>
      <c r="T56" s="352"/>
      <c r="U56" s="352"/>
      <c r="V56" s="352"/>
      <c r="W56" s="352"/>
      <c r="X56" s="352"/>
      <c r="Y56" s="352"/>
      <c r="Z56" s="352"/>
      <c r="AA56" s="352"/>
      <c r="AB56" s="352"/>
      <c r="AC56" s="352"/>
      <c r="AD56" s="352"/>
      <c r="AE56" s="352"/>
      <c r="AF56" s="352"/>
      <c r="AG56" s="352"/>
      <c r="AH56" s="352"/>
      <c r="AI56" s="352"/>
      <c r="AJ56" s="352"/>
      <c r="AK56" s="352"/>
      <c r="AL56" s="352"/>
      <c r="AM56" s="352"/>
      <c r="AN56" s="352"/>
      <c r="AO56" s="352"/>
      <c r="AP56" s="352"/>
      <c r="AQ56" s="352"/>
      <c r="AR56" s="352"/>
      <c r="AS56" s="352"/>
      <c r="AT56" s="352"/>
      <c r="AU56" s="352"/>
      <c r="AV56" s="352"/>
      <c r="AW56" s="352"/>
      <c r="AX56" s="352"/>
      <c r="AY56" s="352"/>
      <c r="AZ56" s="352"/>
      <c r="BA56" s="352"/>
      <c r="BB56" s="352"/>
      <c r="BC56" s="352"/>
      <c r="BD56" s="352"/>
      <c r="BE56" s="352"/>
      <c r="BF56" s="352"/>
      <c r="BG56" s="352"/>
      <c r="BH56" s="352"/>
      <c r="BI56" s="352"/>
      <c r="BJ56" s="352"/>
      <c r="BK56" s="352"/>
      <c r="BL56" s="126"/>
    </row>
    <row r="57" spans="2:64" s="76" customFormat="1">
      <c r="B57" s="125"/>
      <c r="C57" s="351" t="str">
        <f>C29</f>
        <v>Compte courant 3</v>
      </c>
      <c r="D57" s="352"/>
      <c r="E57" s="352"/>
      <c r="F57" s="352"/>
      <c r="G57" s="352"/>
      <c r="H57" s="352"/>
      <c r="I57" s="352"/>
      <c r="J57" s="352"/>
      <c r="K57" s="352"/>
      <c r="L57" s="352"/>
      <c r="M57" s="352"/>
      <c r="N57" s="352"/>
      <c r="O57" s="352"/>
      <c r="P57" s="352"/>
      <c r="Q57" s="352"/>
      <c r="R57" s="352"/>
      <c r="S57" s="352"/>
      <c r="T57" s="352"/>
      <c r="U57" s="352"/>
      <c r="V57" s="352"/>
      <c r="W57" s="352"/>
      <c r="X57" s="352"/>
      <c r="Y57" s="352"/>
      <c r="Z57" s="352"/>
      <c r="AA57" s="352"/>
      <c r="AB57" s="352"/>
      <c r="AC57" s="352"/>
      <c r="AD57" s="352"/>
      <c r="AE57" s="352"/>
      <c r="AF57" s="352"/>
      <c r="AG57" s="352"/>
      <c r="AH57" s="352"/>
      <c r="AI57" s="352"/>
      <c r="AJ57" s="352"/>
      <c r="AK57" s="352"/>
      <c r="AL57" s="352"/>
      <c r="AM57" s="352"/>
      <c r="AN57" s="352"/>
      <c r="AO57" s="352"/>
      <c r="AP57" s="352"/>
      <c r="AQ57" s="352"/>
      <c r="AR57" s="352"/>
      <c r="AS57" s="352"/>
      <c r="AT57" s="352"/>
      <c r="AU57" s="352"/>
      <c r="AV57" s="352"/>
      <c r="AW57" s="352"/>
      <c r="AX57" s="352"/>
      <c r="AY57" s="352"/>
      <c r="AZ57" s="352"/>
      <c r="BA57" s="352"/>
      <c r="BB57" s="352"/>
      <c r="BC57" s="352"/>
      <c r="BD57" s="352"/>
      <c r="BE57" s="352"/>
      <c r="BF57" s="352"/>
      <c r="BG57" s="352"/>
      <c r="BH57" s="352"/>
      <c r="BI57" s="352"/>
      <c r="BJ57" s="352"/>
      <c r="BK57" s="352"/>
      <c r="BL57" s="126"/>
    </row>
    <row r="58" spans="2:64" s="76" customFormat="1">
      <c r="B58" s="125"/>
      <c r="C58" s="348" t="str">
        <f>C30</f>
        <v>Autres comptes courants</v>
      </c>
      <c r="D58" s="352"/>
      <c r="E58" s="352"/>
      <c r="F58" s="352"/>
      <c r="G58" s="352"/>
      <c r="H58" s="352"/>
      <c r="I58" s="352"/>
      <c r="J58" s="352"/>
      <c r="K58" s="352"/>
      <c r="L58" s="352"/>
      <c r="M58" s="352"/>
      <c r="N58" s="352"/>
      <c r="O58" s="352"/>
      <c r="P58" s="352"/>
      <c r="Q58" s="352"/>
      <c r="R58" s="352"/>
      <c r="S58" s="352"/>
      <c r="T58" s="352"/>
      <c r="U58" s="352"/>
      <c r="V58" s="352"/>
      <c r="W58" s="352"/>
      <c r="X58" s="352"/>
      <c r="Y58" s="352"/>
      <c r="Z58" s="352"/>
      <c r="AA58" s="352"/>
      <c r="AB58" s="352"/>
      <c r="AC58" s="352"/>
      <c r="AD58" s="352"/>
      <c r="AE58" s="352"/>
      <c r="AF58" s="352"/>
      <c r="AG58" s="352"/>
      <c r="AH58" s="352"/>
      <c r="AI58" s="352"/>
      <c r="AJ58" s="352"/>
      <c r="AK58" s="352"/>
      <c r="AL58" s="352"/>
      <c r="AM58" s="352"/>
      <c r="AN58" s="352"/>
      <c r="AO58" s="352"/>
      <c r="AP58" s="352"/>
      <c r="AQ58" s="352"/>
      <c r="AR58" s="352"/>
      <c r="AS58" s="352"/>
      <c r="AT58" s="352"/>
      <c r="AU58" s="352"/>
      <c r="AV58" s="352"/>
      <c r="AW58" s="352"/>
      <c r="AX58" s="352"/>
      <c r="AY58" s="352"/>
      <c r="AZ58" s="352"/>
      <c r="BA58" s="352"/>
      <c r="BB58" s="352"/>
      <c r="BC58" s="352"/>
      <c r="BD58" s="352"/>
      <c r="BE58" s="352"/>
      <c r="BF58" s="352"/>
      <c r="BG58" s="352"/>
      <c r="BH58" s="352"/>
      <c r="BI58" s="352"/>
      <c r="BJ58" s="352"/>
      <c r="BK58" s="352"/>
      <c r="BL58" s="126"/>
    </row>
    <row r="59" spans="2:64" s="76" customFormat="1" ht="30">
      <c r="B59" s="125"/>
      <c r="C59" s="350" t="s">
        <v>374</v>
      </c>
      <c r="D59" s="341">
        <f t="shared" ref="D59:AI59" si="12">SUM(D60:D63)</f>
        <v>0</v>
      </c>
      <c r="E59" s="341">
        <f t="shared" si="12"/>
        <v>0</v>
      </c>
      <c r="F59" s="341">
        <f t="shared" si="12"/>
        <v>0</v>
      </c>
      <c r="G59" s="341">
        <f t="shared" si="12"/>
        <v>0</v>
      </c>
      <c r="H59" s="341">
        <f t="shared" si="12"/>
        <v>0</v>
      </c>
      <c r="I59" s="341">
        <f t="shared" si="12"/>
        <v>0</v>
      </c>
      <c r="J59" s="341">
        <f t="shared" si="12"/>
        <v>0</v>
      </c>
      <c r="K59" s="341">
        <f t="shared" si="12"/>
        <v>0</v>
      </c>
      <c r="L59" s="341">
        <f t="shared" si="12"/>
        <v>0</v>
      </c>
      <c r="M59" s="341">
        <f t="shared" si="12"/>
        <v>0</v>
      </c>
      <c r="N59" s="341">
        <f t="shared" si="12"/>
        <v>0</v>
      </c>
      <c r="O59" s="341">
        <f t="shared" si="12"/>
        <v>0</v>
      </c>
      <c r="P59" s="341">
        <f t="shared" si="12"/>
        <v>0</v>
      </c>
      <c r="Q59" s="341">
        <f t="shared" si="12"/>
        <v>0</v>
      </c>
      <c r="R59" s="341">
        <f t="shared" si="12"/>
        <v>0</v>
      </c>
      <c r="S59" s="341">
        <f t="shared" si="12"/>
        <v>0</v>
      </c>
      <c r="T59" s="341">
        <f t="shared" si="12"/>
        <v>0</v>
      </c>
      <c r="U59" s="341">
        <f t="shared" si="12"/>
        <v>0</v>
      </c>
      <c r="V59" s="341">
        <f t="shared" si="12"/>
        <v>0</v>
      </c>
      <c r="W59" s="341">
        <f t="shared" si="12"/>
        <v>0</v>
      </c>
      <c r="X59" s="341">
        <f t="shared" si="12"/>
        <v>0</v>
      </c>
      <c r="Y59" s="341">
        <f t="shared" si="12"/>
        <v>0</v>
      </c>
      <c r="Z59" s="341">
        <f t="shared" si="12"/>
        <v>0</v>
      </c>
      <c r="AA59" s="341">
        <f t="shared" si="12"/>
        <v>0</v>
      </c>
      <c r="AB59" s="341">
        <f t="shared" si="12"/>
        <v>0</v>
      </c>
      <c r="AC59" s="341">
        <f t="shared" si="12"/>
        <v>0</v>
      </c>
      <c r="AD59" s="341">
        <f t="shared" si="12"/>
        <v>0</v>
      </c>
      <c r="AE59" s="341">
        <f t="shared" si="12"/>
        <v>0</v>
      </c>
      <c r="AF59" s="341">
        <f t="shared" si="12"/>
        <v>0</v>
      </c>
      <c r="AG59" s="341">
        <f t="shared" si="12"/>
        <v>0</v>
      </c>
      <c r="AH59" s="341">
        <f t="shared" si="12"/>
        <v>0</v>
      </c>
      <c r="AI59" s="341">
        <f t="shared" si="12"/>
        <v>0</v>
      </c>
      <c r="AJ59" s="341">
        <f t="shared" ref="AJ59:BK59" si="13">SUM(AJ60:AJ63)</f>
        <v>0</v>
      </c>
      <c r="AK59" s="341">
        <f t="shared" si="13"/>
        <v>0</v>
      </c>
      <c r="AL59" s="341">
        <f t="shared" si="13"/>
        <v>0</v>
      </c>
      <c r="AM59" s="341">
        <f t="shared" si="13"/>
        <v>0</v>
      </c>
      <c r="AN59" s="341">
        <f t="shared" si="13"/>
        <v>0</v>
      </c>
      <c r="AO59" s="341">
        <f t="shared" si="13"/>
        <v>0</v>
      </c>
      <c r="AP59" s="341">
        <f t="shared" si="13"/>
        <v>0</v>
      </c>
      <c r="AQ59" s="341">
        <f t="shared" si="13"/>
        <v>0</v>
      </c>
      <c r="AR59" s="341">
        <f t="shared" si="13"/>
        <v>0</v>
      </c>
      <c r="AS59" s="341">
        <f t="shared" si="13"/>
        <v>0</v>
      </c>
      <c r="AT59" s="341">
        <f t="shared" si="13"/>
        <v>0</v>
      </c>
      <c r="AU59" s="341">
        <f t="shared" si="13"/>
        <v>0</v>
      </c>
      <c r="AV59" s="341">
        <f t="shared" si="13"/>
        <v>0</v>
      </c>
      <c r="AW59" s="341">
        <f t="shared" si="13"/>
        <v>0</v>
      </c>
      <c r="AX59" s="341">
        <f t="shared" si="13"/>
        <v>0</v>
      </c>
      <c r="AY59" s="341">
        <f t="shared" si="13"/>
        <v>0</v>
      </c>
      <c r="AZ59" s="341">
        <f t="shared" si="13"/>
        <v>0</v>
      </c>
      <c r="BA59" s="341">
        <f t="shared" si="13"/>
        <v>0</v>
      </c>
      <c r="BB59" s="341">
        <f t="shared" si="13"/>
        <v>0</v>
      </c>
      <c r="BC59" s="341">
        <f t="shared" si="13"/>
        <v>0</v>
      </c>
      <c r="BD59" s="341">
        <f t="shared" si="13"/>
        <v>0</v>
      </c>
      <c r="BE59" s="341">
        <f t="shared" si="13"/>
        <v>0</v>
      </c>
      <c r="BF59" s="341">
        <f t="shared" si="13"/>
        <v>0</v>
      </c>
      <c r="BG59" s="341">
        <f t="shared" si="13"/>
        <v>0</v>
      </c>
      <c r="BH59" s="341">
        <f t="shared" si="13"/>
        <v>0</v>
      </c>
      <c r="BI59" s="341">
        <f t="shared" si="13"/>
        <v>0</v>
      </c>
      <c r="BJ59" s="341">
        <f t="shared" si="13"/>
        <v>0</v>
      </c>
      <c r="BK59" s="341">
        <f t="shared" si="13"/>
        <v>0</v>
      </c>
      <c r="BL59" s="126"/>
    </row>
    <row r="60" spans="2:64" s="76" customFormat="1">
      <c r="B60" s="125"/>
      <c r="C60" s="351" t="str">
        <f>C32</f>
        <v>Avances et prêts remboursables 1</v>
      </c>
      <c r="D60" s="352"/>
      <c r="E60" s="352"/>
      <c r="F60" s="352"/>
      <c r="G60" s="352"/>
      <c r="H60" s="352"/>
      <c r="I60" s="352"/>
      <c r="J60" s="352"/>
      <c r="K60" s="352"/>
      <c r="L60" s="352"/>
      <c r="M60" s="352"/>
      <c r="N60" s="352"/>
      <c r="O60" s="352"/>
      <c r="P60" s="352"/>
      <c r="Q60" s="352"/>
      <c r="R60" s="352"/>
      <c r="S60" s="352"/>
      <c r="T60" s="352"/>
      <c r="U60" s="352"/>
      <c r="V60" s="352"/>
      <c r="W60" s="352"/>
      <c r="X60" s="352"/>
      <c r="Y60" s="352"/>
      <c r="Z60" s="352"/>
      <c r="AA60" s="352"/>
      <c r="AB60" s="352"/>
      <c r="AC60" s="352"/>
      <c r="AD60" s="352"/>
      <c r="AE60" s="352"/>
      <c r="AF60" s="352"/>
      <c r="AG60" s="352"/>
      <c r="AH60" s="352"/>
      <c r="AI60" s="352"/>
      <c r="AJ60" s="352"/>
      <c r="AK60" s="352"/>
      <c r="AL60" s="352"/>
      <c r="AM60" s="352"/>
      <c r="AN60" s="352"/>
      <c r="AO60" s="352"/>
      <c r="AP60" s="352"/>
      <c r="AQ60" s="352"/>
      <c r="AR60" s="352"/>
      <c r="AS60" s="352"/>
      <c r="AT60" s="352"/>
      <c r="AU60" s="352"/>
      <c r="AV60" s="352"/>
      <c r="AW60" s="352"/>
      <c r="AX60" s="352"/>
      <c r="AY60" s="352"/>
      <c r="AZ60" s="352"/>
      <c r="BA60" s="352"/>
      <c r="BB60" s="352"/>
      <c r="BC60" s="352"/>
      <c r="BD60" s="352"/>
      <c r="BE60" s="352"/>
      <c r="BF60" s="352"/>
      <c r="BG60" s="352"/>
      <c r="BH60" s="352"/>
      <c r="BI60" s="352"/>
      <c r="BJ60" s="352"/>
      <c r="BK60" s="352"/>
      <c r="BL60" s="126"/>
    </row>
    <row r="61" spans="2:64" s="76" customFormat="1">
      <c r="B61" s="125"/>
      <c r="C61" s="351" t="str">
        <f>C33</f>
        <v>Avances et prêts remboursables 2</v>
      </c>
      <c r="D61" s="352"/>
      <c r="E61" s="352"/>
      <c r="F61" s="352"/>
      <c r="G61" s="352"/>
      <c r="H61" s="352"/>
      <c r="I61" s="352"/>
      <c r="J61" s="352"/>
      <c r="K61" s="352"/>
      <c r="L61" s="352"/>
      <c r="M61" s="352"/>
      <c r="N61" s="352"/>
      <c r="O61" s="352"/>
      <c r="P61" s="352"/>
      <c r="Q61" s="352"/>
      <c r="R61" s="352"/>
      <c r="S61" s="352"/>
      <c r="T61" s="352"/>
      <c r="U61" s="352"/>
      <c r="V61" s="352"/>
      <c r="W61" s="352"/>
      <c r="X61" s="352"/>
      <c r="Y61" s="352"/>
      <c r="Z61" s="352"/>
      <c r="AA61" s="352"/>
      <c r="AB61" s="352"/>
      <c r="AC61" s="352"/>
      <c r="AD61" s="352"/>
      <c r="AE61" s="352"/>
      <c r="AF61" s="352"/>
      <c r="AG61" s="352"/>
      <c r="AH61" s="352"/>
      <c r="AI61" s="352"/>
      <c r="AJ61" s="352"/>
      <c r="AK61" s="352"/>
      <c r="AL61" s="352"/>
      <c r="AM61" s="352"/>
      <c r="AN61" s="352"/>
      <c r="AO61" s="352"/>
      <c r="AP61" s="352"/>
      <c r="AQ61" s="352"/>
      <c r="AR61" s="352"/>
      <c r="AS61" s="352"/>
      <c r="AT61" s="352"/>
      <c r="AU61" s="352"/>
      <c r="AV61" s="352"/>
      <c r="AW61" s="352"/>
      <c r="AX61" s="352"/>
      <c r="AY61" s="352"/>
      <c r="AZ61" s="352"/>
      <c r="BA61" s="352"/>
      <c r="BB61" s="352"/>
      <c r="BC61" s="352"/>
      <c r="BD61" s="352"/>
      <c r="BE61" s="352"/>
      <c r="BF61" s="352"/>
      <c r="BG61" s="352"/>
      <c r="BH61" s="352"/>
      <c r="BI61" s="352"/>
      <c r="BJ61" s="352"/>
      <c r="BK61" s="352"/>
      <c r="BL61" s="126"/>
    </row>
    <row r="62" spans="2:64" s="76" customFormat="1">
      <c r="B62" s="125"/>
      <c r="C62" s="351" t="str">
        <f>C34</f>
        <v>Avances et prêts remboursables 3</v>
      </c>
      <c r="D62" s="352"/>
      <c r="E62" s="352"/>
      <c r="F62" s="352"/>
      <c r="G62" s="352"/>
      <c r="H62" s="352"/>
      <c r="I62" s="352"/>
      <c r="J62" s="352"/>
      <c r="K62" s="352"/>
      <c r="L62" s="352"/>
      <c r="M62" s="352"/>
      <c r="N62" s="352"/>
      <c r="O62" s="352"/>
      <c r="P62" s="352"/>
      <c r="Q62" s="352"/>
      <c r="R62" s="352"/>
      <c r="S62" s="352"/>
      <c r="T62" s="352"/>
      <c r="U62" s="352"/>
      <c r="V62" s="352"/>
      <c r="W62" s="352"/>
      <c r="X62" s="352"/>
      <c r="Y62" s="352"/>
      <c r="Z62" s="352"/>
      <c r="AA62" s="352"/>
      <c r="AB62" s="352"/>
      <c r="AC62" s="352"/>
      <c r="AD62" s="352"/>
      <c r="AE62" s="352"/>
      <c r="AF62" s="352"/>
      <c r="AG62" s="352"/>
      <c r="AH62" s="352"/>
      <c r="AI62" s="352"/>
      <c r="AJ62" s="352"/>
      <c r="AK62" s="352"/>
      <c r="AL62" s="352"/>
      <c r="AM62" s="352"/>
      <c r="AN62" s="352"/>
      <c r="AO62" s="352"/>
      <c r="AP62" s="352"/>
      <c r="AQ62" s="352"/>
      <c r="AR62" s="352"/>
      <c r="AS62" s="352"/>
      <c r="AT62" s="352"/>
      <c r="AU62" s="352"/>
      <c r="AV62" s="352"/>
      <c r="AW62" s="352"/>
      <c r="AX62" s="352"/>
      <c r="AY62" s="352"/>
      <c r="AZ62" s="352"/>
      <c r="BA62" s="352"/>
      <c r="BB62" s="352"/>
      <c r="BC62" s="352"/>
      <c r="BD62" s="352"/>
      <c r="BE62" s="352"/>
      <c r="BF62" s="352"/>
      <c r="BG62" s="352"/>
      <c r="BH62" s="352"/>
      <c r="BI62" s="352"/>
      <c r="BJ62" s="352"/>
      <c r="BK62" s="352"/>
      <c r="BL62" s="126"/>
    </row>
    <row r="63" spans="2:64" s="76" customFormat="1">
      <c r="B63" s="125"/>
      <c r="C63" s="348" t="str">
        <f>C35</f>
        <v>Autres avances et prêts remboursables</v>
      </c>
      <c r="D63" s="352"/>
      <c r="E63" s="352"/>
      <c r="F63" s="352"/>
      <c r="G63" s="352"/>
      <c r="H63" s="352"/>
      <c r="I63" s="352"/>
      <c r="J63" s="352"/>
      <c r="K63" s="352"/>
      <c r="L63" s="352"/>
      <c r="M63" s="352"/>
      <c r="N63" s="352"/>
      <c r="O63" s="352"/>
      <c r="P63" s="352"/>
      <c r="Q63" s="352"/>
      <c r="R63" s="352"/>
      <c r="S63" s="352"/>
      <c r="T63" s="352"/>
      <c r="U63" s="352"/>
      <c r="V63" s="352"/>
      <c r="W63" s="352"/>
      <c r="X63" s="352"/>
      <c r="Y63" s="352"/>
      <c r="Z63" s="352"/>
      <c r="AA63" s="352"/>
      <c r="AB63" s="352"/>
      <c r="AC63" s="352"/>
      <c r="AD63" s="352"/>
      <c r="AE63" s="352"/>
      <c r="AF63" s="352"/>
      <c r="AG63" s="352"/>
      <c r="AH63" s="352"/>
      <c r="AI63" s="352"/>
      <c r="AJ63" s="352"/>
      <c r="AK63" s="352"/>
      <c r="AL63" s="352"/>
      <c r="AM63" s="352"/>
      <c r="AN63" s="352"/>
      <c r="AO63" s="352"/>
      <c r="AP63" s="352"/>
      <c r="AQ63" s="352"/>
      <c r="AR63" s="352"/>
      <c r="AS63" s="352"/>
      <c r="AT63" s="352"/>
      <c r="AU63" s="352"/>
      <c r="AV63" s="352"/>
      <c r="AW63" s="352"/>
      <c r="AX63" s="352"/>
      <c r="AY63" s="352"/>
      <c r="AZ63" s="352"/>
      <c r="BA63" s="352"/>
      <c r="BB63" s="352"/>
      <c r="BC63" s="352"/>
      <c r="BD63" s="352"/>
      <c r="BE63" s="352"/>
      <c r="BF63" s="352"/>
      <c r="BG63" s="352"/>
      <c r="BH63" s="352"/>
      <c r="BI63" s="352"/>
      <c r="BJ63" s="352"/>
      <c r="BK63" s="352"/>
      <c r="BL63" s="126"/>
    </row>
    <row r="64" spans="2:64" s="76" customFormat="1">
      <c r="B64" s="125"/>
      <c r="C64" s="348" t="s">
        <v>321</v>
      </c>
      <c r="D64" s="341"/>
      <c r="E64" s="341"/>
      <c r="F64" s="341"/>
      <c r="G64" s="341"/>
      <c r="H64" s="341"/>
      <c r="I64" s="341"/>
      <c r="J64" s="341"/>
      <c r="K64" s="341"/>
      <c r="L64" s="341"/>
      <c r="M64" s="341"/>
      <c r="N64" s="341"/>
      <c r="O64" s="341">
        <f>'Comptes de résultats'!D38</f>
        <v>0</v>
      </c>
      <c r="P64" s="341"/>
      <c r="Q64" s="341"/>
      <c r="R64" s="341"/>
      <c r="S64" s="341"/>
      <c r="T64" s="341"/>
      <c r="U64" s="341"/>
      <c r="V64" s="341"/>
      <c r="W64" s="341"/>
      <c r="X64" s="341"/>
      <c r="Y64" s="341"/>
      <c r="Z64" s="341"/>
      <c r="AA64" s="341">
        <f>'Comptes de résultats'!E38</f>
        <v>0</v>
      </c>
      <c r="AB64" s="341"/>
      <c r="AC64" s="341"/>
      <c r="AD64" s="341"/>
      <c r="AE64" s="341"/>
      <c r="AF64" s="341"/>
      <c r="AG64" s="341"/>
      <c r="AH64" s="341"/>
      <c r="AI64" s="341"/>
      <c r="AJ64" s="341"/>
      <c r="AK64" s="341"/>
      <c r="AL64" s="341"/>
      <c r="AM64" s="341">
        <f>'Comptes de résultats'!F38</f>
        <v>0</v>
      </c>
      <c r="AN64" s="341"/>
      <c r="AO64" s="341"/>
      <c r="AP64" s="341"/>
      <c r="AQ64" s="341"/>
      <c r="AR64" s="341"/>
      <c r="AS64" s="341"/>
      <c r="AT64" s="341"/>
      <c r="AU64" s="341"/>
      <c r="AV64" s="341"/>
      <c r="AW64" s="341"/>
      <c r="AX64" s="341"/>
      <c r="AY64" s="341">
        <f>'Comptes de résultats'!G38</f>
        <v>0</v>
      </c>
      <c r="AZ64" s="341"/>
      <c r="BA64" s="341"/>
      <c r="BB64" s="341"/>
      <c r="BC64" s="341"/>
      <c r="BD64" s="341"/>
      <c r="BE64" s="341"/>
      <c r="BF64" s="341"/>
      <c r="BG64" s="341"/>
      <c r="BH64" s="341"/>
      <c r="BI64" s="341"/>
      <c r="BJ64" s="341"/>
      <c r="BK64" s="341">
        <f>'Comptes de résultats'!H38</f>
        <v>0</v>
      </c>
      <c r="BL64" s="126"/>
    </row>
    <row r="65" spans="2:64">
      <c r="B65" s="125"/>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c r="BE65" s="127"/>
      <c r="BF65" s="127"/>
      <c r="BG65" s="127"/>
      <c r="BH65" s="127"/>
      <c r="BI65" s="127"/>
      <c r="BJ65" s="127"/>
      <c r="BK65" s="127"/>
      <c r="BL65" s="126"/>
    </row>
    <row r="66" spans="2:64" s="76" customFormat="1">
      <c r="B66" s="125"/>
      <c r="C66" s="49" t="s">
        <v>201</v>
      </c>
      <c r="D66" s="53">
        <f>SUM(D42:D48)+D50+D51+D52+D53+D54+D59+D64</f>
        <v>2720.0741666666668</v>
      </c>
      <c r="E66" s="53">
        <f t="shared" ref="E66:BK66" si="14">SUM(E42:E48)+E50+E51+E52+E53+E54+E59+E64</f>
        <v>2720.0741666666668</v>
      </c>
      <c r="F66" s="53">
        <f t="shared" si="14"/>
        <v>2720.0741666666668</v>
      </c>
      <c r="G66" s="53">
        <f t="shared" si="14"/>
        <v>2720.0741666666668</v>
      </c>
      <c r="H66" s="53">
        <f t="shared" si="14"/>
        <v>2720.0741666666668</v>
      </c>
      <c r="I66" s="53">
        <f t="shared" si="14"/>
        <v>2720.0741666666668</v>
      </c>
      <c r="J66" s="53">
        <f t="shared" si="14"/>
        <v>2720.0741666666668</v>
      </c>
      <c r="K66" s="53">
        <f t="shared" si="14"/>
        <v>2720.0741666666668</v>
      </c>
      <c r="L66" s="53">
        <f t="shared" si="14"/>
        <v>2720.0741666666668</v>
      </c>
      <c r="M66" s="53">
        <f t="shared" si="14"/>
        <v>2720.0741666666668</v>
      </c>
      <c r="N66" s="53">
        <f t="shared" si="14"/>
        <v>2720.0741666666668</v>
      </c>
      <c r="O66" s="53">
        <f t="shared" si="14"/>
        <v>2720.0741666666668</v>
      </c>
      <c r="P66" s="53">
        <f t="shared" si="14"/>
        <v>2720.0741666666668</v>
      </c>
      <c r="Q66" s="53">
        <f t="shared" si="14"/>
        <v>2720.0741666666668</v>
      </c>
      <c r="R66" s="53">
        <f t="shared" si="14"/>
        <v>2720.0741666666668</v>
      </c>
      <c r="S66" s="53">
        <f t="shared" si="14"/>
        <v>2720.0741666666668</v>
      </c>
      <c r="T66" s="53">
        <f t="shared" si="14"/>
        <v>2720.0741666666668</v>
      </c>
      <c r="U66" s="53">
        <f t="shared" si="14"/>
        <v>2720.0741666666668</v>
      </c>
      <c r="V66" s="53">
        <f t="shared" si="14"/>
        <v>2720.0741666666668</v>
      </c>
      <c r="W66" s="53">
        <f t="shared" si="14"/>
        <v>2720.0741666666668</v>
      </c>
      <c r="X66" s="53">
        <f t="shared" si="14"/>
        <v>2720.0741666666668</v>
      </c>
      <c r="Y66" s="53">
        <f t="shared" si="14"/>
        <v>2720.0741666666668</v>
      </c>
      <c r="Z66" s="53">
        <f t="shared" si="14"/>
        <v>2720.0741666666668</v>
      </c>
      <c r="AA66" s="53">
        <f t="shared" si="14"/>
        <v>2720.0741666666668</v>
      </c>
      <c r="AB66" s="53">
        <f t="shared" si="14"/>
        <v>2720.0741666666668</v>
      </c>
      <c r="AC66" s="53">
        <f t="shared" si="14"/>
        <v>2720.0741666666668</v>
      </c>
      <c r="AD66" s="53">
        <f t="shared" si="14"/>
        <v>2720.0741666666668</v>
      </c>
      <c r="AE66" s="53">
        <f t="shared" si="14"/>
        <v>2720.0741666666668</v>
      </c>
      <c r="AF66" s="53">
        <f t="shared" si="14"/>
        <v>2720.0741666666668</v>
      </c>
      <c r="AG66" s="53">
        <f t="shared" si="14"/>
        <v>2720.0741666666668</v>
      </c>
      <c r="AH66" s="53">
        <f t="shared" si="14"/>
        <v>2720.0741666666668</v>
      </c>
      <c r="AI66" s="53">
        <f t="shared" si="14"/>
        <v>2720.0741666666668</v>
      </c>
      <c r="AJ66" s="53">
        <f t="shared" si="14"/>
        <v>2720.0741666666668</v>
      </c>
      <c r="AK66" s="53">
        <f t="shared" si="14"/>
        <v>2720.0741666666668</v>
      </c>
      <c r="AL66" s="53">
        <f t="shared" si="14"/>
        <v>2720.0741666666668</v>
      </c>
      <c r="AM66" s="53">
        <f t="shared" si="14"/>
        <v>2720.0741666666668</v>
      </c>
      <c r="AN66" s="53">
        <f t="shared" si="14"/>
        <v>2720.0741666666668</v>
      </c>
      <c r="AO66" s="53">
        <f t="shared" si="14"/>
        <v>2720.0741666666668</v>
      </c>
      <c r="AP66" s="53">
        <f t="shared" si="14"/>
        <v>2720.0741666666668</v>
      </c>
      <c r="AQ66" s="53">
        <f t="shared" si="14"/>
        <v>2720.0741666666668</v>
      </c>
      <c r="AR66" s="53">
        <f t="shared" si="14"/>
        <v>2720.0741666666668</v>
      </c>
      <c r="AS66" s="53">
        <f t="shared" si="14"/>
        <v>2720.0741666666668</v>
      </c>
      <c r="AT66" s="53">
        <f t="shared" si="14"/>
        <v>2720.0741666666668</v>
      </c>
      <c r="AU66" s="53">
        <f t="shared" si="14"/>
        <v>2720.0741666666668</v>
      </c>
      <c r="AV66" s="53">
        <f t="shared" si="14"/>
        <v>2720.0741666666668</v>
      </c>
      <c r="AW66" s="53">
        <f t="shared" si="14"/>
        <v>2720.0741666666668</v>
      </c>
      <c r="AX66" s="53">
        <f t="shared" si="14"/>
        <v>2720.0741666666668</v>
      </c>
      <c r="AY66" s="53">
        <f t="shared" si="14"/>
        <v>2720.0741666666668</v>
      </c>
      <c r="AZ66" s="53">
        <f t="shared" si="14"/>
        <v>2720.0741666666668</v>
      </c>
      <c r="BA66" s="53">
        <f t="shared" si="14"/>
        <v>2720.0741666666668</v>
      </c>
      <c r="BB66" s="53">
        <f t="shared" si="14"/>
        <v>2720.0741666666668</v>
      </c>
      <c r="BC66" s="53">
        <f t="shared" si="14"/>
        <v>2720.0741666666668</v>
      </c>
      <c r="BD66" s="53">
        <f t="shared" si="14"/>
        <v>2720.0741666666668</v>
      </c>
      <c r="BE66" s="53">
        <f t="shared" si="14"/>
        <v>2720.0741666666668</v>
      </c>
      <c r="BF66" s="53">
        <f t="shared" si="14"/>
        <v>2720.0741666666668</v>
      </c>
      <c r="BG66" s="53">
        <f t="shared" si="14"/>
        <v>2720.0741666666668</v>
      </c>
      <c r="BH66" s="53">
        <f t="shared" si="14"/>
        <v>2720.0741666666668</v>
      </c>
      <c r="BI66" s="53">
        <f t="shared" si="14"/>
        <v>2720.0741666666668</v>
      </c>
      <c r="BJ66" s="53">
        <f t="shared" si="14"/>
        <v>2720.0741666666668</v>
      </c>
      <c r="BK66" s="53">
        <f t="shared" si="14"/>
        <v>2720.0741666666668</v>
      </c>
      <c r="BL66" s="126"/>
    </row>
    <row r="67" spans="2:64" s="76" customFormat="1">
      <c r="B67" s="125"/>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27"/>
      <c r="BJ67" s="127"/>
      <c r="BK67" s="127"/>
      <c r="BL67" s="126"/>
    </row>
    <row r="68" spans="2:64">
      <c r="B68" s="125"/>
      <c r="C68" s="49" t="s">
        <v>102</v>
      </c>
      <c r="D68" s="53">
        <f t="shared" ref="D68:AI68" si="15">D10+D38-D66</f>
        <v>-2720.0741666666668</v>
      </c>
      <c r="E68" s="53">
        <f t="shared" si="15"/>
        <v>-4990.1483333333335</v>
      </c>
      <c r="F68" s="53">
        <f t="shared" si="15"/>
        <v>-7260.2224999999999</v>
      </c>
      <c r="G68" s="53">
        <f t="shared" si="15"/>
        <v>-9530.2966666666671</v>
      </c>
      <c r="H68" s="53">
        <f t="shared" si="15"/>
        <v>-11800.370833333334</v>
      </c>
      <c r="I68" s="53">
        <f t="shared" si="15"/>
        <v>-14070.445000000002</v>
      </c>
      <c r="J68" s="53">
        <f t="shared" si="15"/>
        <v>-16340.519166666669</v>
      </c>
      <c r="K68" s="53">
        <f t="shared" si="15"/>
        <v>-18610.593333333334</v>
      </c>
      <c r="L68" s="53">
        <f t="shared" si="15"/>
        <v>-20880.6675</v>
      </c>
      <c r="M68" s="53">
        <f t="shared" si="15"/>
        <v>-23150.741666666665</v>
      </c>
      <c r="N68" s="53">
        <f t="shared" si="15"/>
        <v>-25420.81583333333</v>
      </c>
      <c r="O68" s="53">
        <f t="shared" si="15"/>
        <v>-27690.889999999996</v>
      </c>
      <c r="P68" s="53">
        <f t="shared" si="15"/>
        <v>-29960.964166666661</v>
      </c>
      <c r="Q68" s="53">
        <f t="shared" si="15"/>
        <v>-32231.038333333327</v>
      </c>
      <c r="R68" s="53">
        <f t="shared" si="15"/>
        <v>-34501.112499999996</v>
      </c>
      <c r="S68" s="53">
        <f t="shared" si="15"/>
        <v>-36771.186666666661</v>
      </c>
      <c r="T68" s="53">
        <f t="shared" si="15"/>
        <v>-39041.260833333326</v>
      </c>
      <c r="U68" s="53">
        <f t="shared" si="15"/>
        <v>-41311.334999999992</v>
      </c>
      <c r="V68" s="53">
        <f t="shared" si="15"/>
        <v>-43581.409166666657</v>
      </c>
      <c r="W68" s="53">
        <f t="shared" si="15"/>
        <v>-45851.483333333323</v>
      </c>
      <c r="X68" s="53">
        <f t="shared" si="15"/>
        <v>-48121.557499999988</v>
      </c>
      <c r="Y68" s="53">
        <f t="shared" si="15"/>
        <v>-50391.631666666653</v>
      </c>
      <c r="Z68" s="53">
        <f t="shared" si="15"/>
        <v>-52661.705833333319</v>
      </c>
      <c r="AA68" s="53">
        <f t="shared" si="15"/>
        <v>-54931.779999999984</v>
      </c>
      <c r="AB68" s="53">
        <f t="shared" si="15"/>
        <v>-57201.85416666665</v>
      </c>
      <c r="AC68" s="53">
        <f t="shared" si="15"/>
        <v>-59471.928333333315</v>
      </c>
      <c r="AD68" s="53">
        <f t="shared" si="15"/>
        <v>-61742.002499999981</v>
      </c>
      <c r="AE68" s="53">
        <f t="shared" si="15"/>
        <v>-64012.076666666646</v>
      </c>
      <c r="AF68" s="53">
        <f t="shared" si="15"/>
        <v>-66282.150833333319</v>
      </c>
      <c r="AG68" s="53">
        <f t="shared" si="15"/>
        <v>-68552.224999999991</v>
      </c>
      <c r="AH68" s="53">
        <f t="shared" si="15"/>
        <v>-70822.299166666664</v>
      </c>
      <c r="AI68" s="53">
        <f t="shared" si="15"/>
        <v>-73092.373333333337</v>
      </c>
      <c r="AJ68" s="53">
        <f t="shared" ref="AJ68:BK68" si="16">AJ10+AJ38-AJ66</f>
        <v>-75362.447500000009</v>
      </c>
      <c r="AK68" s="53">
        <f t="shared" si="16"/>
        <v>-77632.521666666682</v>
      </c>
      <c r="AL68" s="53">
        <f t="shared" si="16"/>
        <v>-79902.595833333355</v>
      </c>
      <c r="AM68" s="53">
        <f t="shared" si="16"/>
        <v>-82172.670000000027</v>
      </c>
      <c r="AN68" s="53">
        <f t="shared" si="16"/>
        <v>-84442.7441666667</v>
      </c>
      <c r="AO68" s="53">
        <f t="shared" si="16"/>
        <v>-86712.818333333373</v>
      </c>
      <c r="AP68" s="53">
        <f t="shared" si="16"/>
        <v>-88982.892500000045</v>
      </c>
      <c r="AQ68" s="53">
        <f t="shared" si="16"/>
        <v>-91252.966666666718</v>
      </c>
      <c r="AR68" s="53">
        <f t="shared" si="16"/>
        <v>-93523.040833333391</v>
      </c>
      <c r="AS68" s="53">
        <f t="shared" si="16"/>
        <v>-95793.115000000063</v>
      </c>
      <c r="AT68" s="53">
        <f t="shared" si="16"/>
        <v>-98063.189166666736</v>
      </c>
      <c r="AU68" s="53">
        <f t="shared" si="16"/>
        <v>-100333.26333333341</v>
      </c>
      <c r="AV68" s="53">
        <f t="shared" si="16"/>
        <v>-102603.33750000008</v>
      </c>
      <c r="AW68" s="53">
        <f t="shared" si="16"/>
        <v>-104873.41166666675</v>
      </c>
      <c r="AX68" s="53">
        <f t="shared" si="16"/>
        <v>-107143.48583333343</v>
      </c>
      <c r="AY68" s="53">
        <f t="shared" si="16"/>
        <v>-109413.5600000001</v>
      </c>
      <c r="AZ68" s="53">
        <f t="shared" si="16"/>
        <v>-111683.63416666677</v>
      </c>
      <c r="BA68" s="53">
        <f t="shared" si="16"/>
        <v>-113953.70833333344</v>
      </c>
      <c r="BB68" s="53">
        <f t="shared" si="16"/>
        <v>-116223.78250000012</v>
      </c>
      <c r="BC68" s="53">
        <f t="shared" si="16"/>
        <v>-118493.85666666679</v>
      </c>
      <c r="BD68" s="53">
        <f t="shared" si="16"/>
        <v>-120763.93083333346</v>
      </c>
      <c r="BE68" s="53">
        <f t="shared" si="16"/>
        <v>-123034.00500000014</v>
      </c>
      <c r="BF68" s="53">
        <f t="shared" si="16"/>
        <v>-125304.07916666681</v>
      </c>
      <c r="BG68" s="53">
        <f t="shared" si="16"/>
        <v>-127574.15333333348</v>
      </c>
      <c r="BH68" s="53">
        <f t="shared" si="16"/>
        <v>-129844.22750000015</v>
      </c>
      <c r="BI68" s="53">
        <f t="shared" si="16"/>
        <v>-132114.30166666681</v>
      </c>
      <c r="BJ68" s="53">
        <f t="shared" si="16"/>
        <v>-134384.37583333347</v>
      </c>
      <c r="BK68" s="53">
        <f t="shared" si="16"/>
        <v>-136654.45000000013</v>
      </c>
      <c r="BL68" s="126"/>
    </row>
    <row r="69" spans="2:64" ht="15.75" thickBot="1">
      <c r="B69" s="129"/>
      <c r="C69" s="130"/>
      <c r="D69" s="130"/>
      <c r="E69" s="130"/>
      <c r="F69" s="130"/>
      <c r="G69" s="130"/>
      <c r="H69" s="130"/>
      <c r="I69" s="130"/>
      <c r="J69" s="130"/>
      <c r="K69" s="130"/>
      <c r="L69" s="130"/>
      <c r="M69" s="130"/>
      <c r="N69" s="130"/>
      <c r="O69" s="130"/>
      <c r="P69" s="130"/>
      <c r="Q69" s="130"/>
      <c r="R69" s="130"/>
      <c r="S69" s="130"/>
      <c r="T69" s="130"/>
      <c r="U69" s="130"/>
      <c r="V69" s="130"/>
      <c r="W69" s="130"/>
      <c r="X69" s="130"/>
      <c r="Y69" s="130"/>
      <c r="Z69" s="130"/>
      <c r="AA69" s="130"/>
      <c r="AB69" s="130"/>
      <c r="AC69" s="130"/>
      <c r="AD69" s="130"/>
      <c r="AE69" s="130"/>
      <c r="AF69" s="130"/>
      <c r="AG69" s="130"/>
      <c r="AH69" s="130"/>
      <c r="AI69" s="130"/>
      <c r="AJ69" s="130"/>
      <c r="AK69" s="130"/>
      <c r="AL69" s="130"/>
      <c r="AM69" s="130"/>
      <c r="AN69" s="130"/>
      <c r="AO69" s="130"/>
      <c r="AP69" s="130"/>
      <c r="AQ69" s="130"/>
      <c r="AR69" s="130"/>
      <c r="AS69" s="130"/>
      <c r="AT69" s="130"/>
      <c r="AU69" s="130"/>
      <c r="AV69" s="130"/>
      <c r="AW69" s="130"/>
      <c r="AX69" s="130"/>
      <c r="AY69" s="130"/>
      <c r="AZ69" s="130"/>
      <c r="BA69" s="130"/>
      <c r="BB69" s="130"/>
      <c r="BC69" s="130"/>
      <c r="BD69" s="130"/>
      <c r="BE69" s="130"/>
      <c r="BF69" s="130"/>
      <c r="BG69" s="130"/>
      <c r="BH69" s="130"/>
      <c r="BI69" s="130"/>
      <c r="BJ69" s="130"/>
      <c r="BK69" s="130"/>
      <c r="BL69" s="131"/>
    </row>
    <row r="70" spans="2:6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row>
    <row r="71" spans="2:6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row>
    <row r="72" spans="2:64">
      <c r="G72" s="54"/>
    </row>
  </sheetData>
  <sheetProtection sheet="1" objects="1" scenarios="1"/>
  <mergeCells count="8">
    <mergeCell ref="C5:P5"/>
    <mergeCell ref="D7:O7"/>
    <mergeCell ref="P7:AA7"/>
    <mergeCell ref="C40:BK40"/>
    <mergeCell ref="AB7:AM7"/>
    <mergeCell ref="AN7:AY7"/>
    <mergeCell ref="AZ7:BK7"/>
    <mergeCell ref="C12:BK12"/>
  </mergeCells>
  <pageMargins left="0.7" right="0.7" top="0.75" bottom="0.75" header="0.3" footer="0.3"/>
  <pageSetup paperSize="9" orientation="portrait" verticalDpi="300" r:id="rId1"/>
</worksheet>
</file>

<file path=xl/worksheets/sheet16.xml><?xml version="1.0" encoding="utf-8"?>
<worksheet xmlns="http://schemas.openxmlformats.org/spreadsheetml/2006/main" xmlns:r="http://schemas.openxmlformats.org/officeDocument/2006/relationships">
  <sheetPr codeName="Feuil25">
    <tabColor theme="3" tint="0.39997558519241921"/>
  </sheetPr>
  <dimension ref="B1:L26"/>
  <sheetViews>
    <sheetView showGridLines="0" showRowColHeaders="0" zoomScale="85" zoomScaleNormal="85" workbookViewId="0">
      <selection activeCell="C3" sqref="C3"/>
    </sheetView>
  </sheetViews>
  <sheetFormatPr baseColWidth="10" defaultColWidth="11.5703125" defaultRowHeight="15"/>
  <cols>
    <col min="1" max="1" width="2.85546875" customWidth="1"/>
    <col min="2" max="2" width="2.7109375" customWidth="1"/>
    <col min="3" max="3" width="30.5703125" bestFit="1" customWidth="1"/>
    <col min="12" max="12" width="3" customWidth="1"/>
  </cols>
  <sheetData>
    <row r="1" spans="2:12" ht="15.75" thickBot="1"/>
    <row r="2" spans="2:12">
      <c r="B2" s="156"/>
      <c r="C2" s="146"/>
      <c r="D2" s="146"/>
      <c r="E2" s="146"/>
      <c r="F2" s="146"/>
      <c r="G2" s="146"/>
      <c r="H2" s="146"/>
      <c r="I2" s="146"/>
      <c r="J2" s="146"/>
      <c r="K2" s="146"/>
      <c r="L2" s="147"/>
    </row>
    <row r="3" spans="2:12" s="1" customFormat="1" ht="15" customHeight="1">
      <c r="B3" s="157"/>
      <c r="C3" s="220" t="s">
        <v>149</v>
      </c>
      <c r="D3" s="148"/>
      <c r="E3" s="148"/>
      <c r="F3" s="148"/>
      <c r="G3" s="148"/>
      <c r="H3" s="148"/>
      <c r="I3" s="148"/>
      <c r="J3" s="148"/>
      <c r="K3" s="148"/>
      <c r="L3" s="168"/>
    </row>
    <row r="4" spans="2:12" s="1" customFormat="1">
      <c r="B4" s="157"/>
      <c r="C4" s="148"/>
      <c r="D4" s="148"/>
      <c r="E4" s="148"/>
      <c r="F4" s="148"/>
      <c r="G4" s="148"/>
      <c r="H4" s="180"/>
      <c r="I4" s="148"/>
      <c r="J4" s="148"/>
      <c r="K4" s="148"/>
      <c r="L4" s="168"/>
    </row>
    <row r="5" spans="2:12" s="1" customFormat="1" ht="34.5" customHeight="1">
      <c r="B5" s="157"/>
      <c r="C5" s="427" t="s">
        <v>273</v>
      </c>
      <c r="D5" s="428"/>
      <c r="E5" s="428"/>
      <c r="F5" s="428"/>
      <c r="G5" s="428"/>
      <c r="H5" s="428"/>
      <c r="I5" s="428"/>
      <c r="J5" s="428"/>
      <c r="K5" s="429"/>
      <c r="L5" s="168"/>
    </row>
    <row r="6" spans="2:12" s="1" customFormat="1">
      <c r="B6" s="157"/>
      <c r="C6" s="148"/>
      <c r="D6" s="148"/>
      <c r="E6" s="148"/>
      <c r="F6" s="148"/>
      <c r="G6" s="148"/>
      <c r="H6" s="180"/>
      <c r="I6" s="148"/>
      <c r="J6" s="148"/>
      <c r="K6" s="148"/>
      <c r="L6" s="168"/>
    </row>
    <row r="7" spans="2:12" s="76" customFormat="1">
      <c r="B7" s="125"/>
      <c r="C7" s="408" t="s">
        <v>326</v>
      </c>
      <c r="D7" s="410"/>
      <c r="E7" s="127"/>
      <c r="F7" s="127"/>
      <c r="G7" s="127"/>
      <c r="H7" s="127"/>
      <c r="I7" s="148"/>
      <c r="J7" s="148"/>
      <c r="K7" s="148"/>
      <c r="L7" s="168"/>
    </row>
    <row r="8" spans="2:12" s="76" customFormat="1">
      <c r="B8" s="125"/>
      <c r="C8" s="127"/>
      <c r="D8" s="127"/>
      <c r="E8" s="127"/>
      <c r="F8" s="127"/>
      <c r="G8" s="127"/>
      <c r="H8" s="127"/>
      <c r="I8" s="148"/>
      <c r="J8" s="148"/>
      <c r="K8" s="148"/>
      <c r="L8" s="168"/>
    </row>
    <row r="9" spans="2:12" s="76" customFormat="1">
      <c r="B9" s="125"/>
      <c r="C9" s="127"/>
      <c r="D9" s="281" t="s">
        <v>18</v>
      </c>
      <c r="E9" s="281" t="s">
        <v>19</v>
      </c>
      <c r="F9" s="281" t="s">
        <v>20</v>
      </c>
      <c r="G9" s="281" t="s">
        <v>32</v>
      </c>
      <c r="H9" s="281" t="s">
        <v>33</v>
      </c>
      <c r="I9" s="148"/>
      <c r="J9" s="148"/>
      <c r="K9" s="148"/>
      <c r="L9" s="168"/>
    </row>
    <row r="10" spans="2:12" s="76" customFormat="1">
      <c r="B10" s="125"/>
      <c r="C10" s="45" t="s">
        <v>80</v>
      </c>
      <c r="D10" s="353">
        <f>SUMPRODUCT((Personnel!$AP$10:$AP$29)*(Personnel!R10:R29+'Personnel - Calculs Auto'!O11:O30))</f>
        <v>0</v>
      </c>
      <c r="E10" s="353">
        <f>SUMPRODUCT((Personnel!$BB$10:$BB$29)*(Personnel!AE10:AE29+'Personnel - Calculs Auto'!AB11:AB30))</f>
        <v>0</v>
      </c>
      <c r="F10" s="353">
        <f>SUMPRODUCT((Personnel!$BN$10:$BN$29)*(Personnel!AH10:AH29+'Personnel - Calculs Auto'!AE11:AE30))</f>
        <v>0</v>
      </c>
      <c r="G10" s="353">
        <f>SUMPRODUCT((Personnel!$BZ$10:$BZ$29)*(Personnel!AK10:AK29+'Personnel - Calculs Auto'!AH11:AH30))</f>
        <v>0</v>
      </c>
      <c r="H10" s="353">
        <f>SUMPRODUCT((Personnel!$CL$10:$CL$29)*(Personnel!AN10:AN29+'Personnel - Calculs Auto'!AK11:AK30))</f>
        <v>0</v>
      </c>
      <c r="I10" s="148"/>
      <c r="J10" s="148"/>
      <c r="K10" s="148"/>
      <c r="L10" s="168"/>
    </row>
    <row r="11" spans="2:12" s="76" customFormat="1" ht="30">
      <c r="B11" s="125"/>
      <c r="C11" s="45" t="s">
        <v>81</v>
      </c>
      <c r="D11" s="353">
        <f>'CIR - CII - CICE'!D10</f>
        <v>0</v>
      </c>
      <c r="E11" s="353">
        <f>'CIR - CII - CICE'!E10</f>
        <v>0</v>
      </c>
      <c r="F11" s="353">
        <f>'CIR - CII - CICE'!F10</f>
        <v>0</v>
      </c>
      <c r="G11" s="353">
        <f>'CIR - CII - CICE'!G10</f>
        <v>0</v>
      </c>
      <c r="H11" s="353">
        <f>'CIR - CII - CICE'!H10</f>
        <v>0</v>
      </c>
      <c r="I11" s="148"/>
      <c r="J11" s="148"/>
      <c r="K11" s="148"/>
      <c r="L11" s="168"/>
    </row>
    <row r="12" spans="2:12" s="76" customFormat="1" ht="30">
      <c r="B12" s="125"/>
      <c r="C12" s="45" t="s">
        <v>205</v>
      </c>
      <c r="D12" s="353">
        <f>50%*'CIR - CII - CICE'!D12</f>
        <v>0</v>
      </c>
      <c r="E12" s="353">
        <f>(SUMPRODUCT(('Sous-traitances'!AC13:AC37)*('Sous-traitances'!$M$42:$N$66=2)*('Sous-traitances'!$O$42:$O$66)))</f>
        <v>0</v>
      </c>
      <c r="F12" s="353">
        <f>(SUMPRODUCT(('Sous-traitances'!AF13:AF37)*('Sous-traitances'!$M$42:$N$66=2)*('Sous-traitances'!$O$42:$O$66)))</f>
        <v>0</v>
      </c>
      <c r="G12" s="353">
        <f>(SUMPRODUCT(('Sous-traitances'!AI13:AI37)*('Sous-traitances'!$M$42:$N$66=2)*('Sous-traitances'!$O$42:$O$66)))</f>
        <v>0</v>
      </c>
      <c r="H12" s="353">
        <f>(SUMPRODUCT(('Sous-traitances'!AL13:AL37)*('Sous-traitances'!$M$42:$N$66=2)*('Sous-traitances'!$O$42:$O$66)))</f>
        <v>0</v>
      </c>
      <c r="I12" s="148"/>
      <c r="J12" s="148"/>
      <c r="K12" s="148"/>
      <c r="L12" s="168"/>
    </row>
    <row r="13" spans="2:12" s="76" customFormat="1" ht="30">
      <c r="B13" s="125"/>
      <c r="C13" s="45" t="s">
        <v>206</v>
      </c>
      <c r="D13" s="353">
        <f>MIN(SUM(D10:D12)*3, (SUMPRODUCT(('Sous-traitances'!P9:P33)*('Sous-traitances'!$M$42:$N$66=1)*('Sous-traitances'!$O$42:$O$66))) )</f>
        <v>0</v>
      </c>
      <c r="E13" s="353">
        <f>MIN(SUM(E10:E12)*3, (SUMPRODUCT(('Sous-traitances'!AC9:AC33)*('Sous-traitances'!$M$42:$N$66=1)*('Sous-traitances'!$O$42:$O$66))) )</f>
        <v>0</v>
      </c>
      <c r="F13" s="353">
        <f>MIN(SUM(F10:F12)*3, (SUMPRODUCT(('Sous-traitances'!AF9:AF33)*('Sous-traitances'!$M$42:$N$66=1)*('Sous-traitances'!$O$42:$O$66))) )</f>
        <v>0</v>
      </c>
      <c r="G13" s="353">
        <f>MIN(SUM(G10:G12)*3, (SUMPRODUCT(('Sous-traitances'!AI9:AI33)*('Sous-traitances'!$M$42:$N$66=1)*('Sous-traitances'!$O$42:$O$66))))</f>
        <v>0</v>
      </c>
      <c r="H13" s="353">
        <f>MIN(SUM(H10:H12)*3, (SUMPRODUCT(('Sous-traitances'!AL9:AL33)*('Sous-traitances'!$M$42:$N$66=1)*('Sous-traitances'!$O$42:$O$66))) )</f>
        <v>0</v>
      </c>
      <c r="I13" s="148"/>
      <c r="J13" s="148"/>
      <c r="K13" s="148"/>
      <c r="L13" s="168"/>
    </row>
    <row r="14" spans="2:12" s="76" customFormat="1">
      <c r="B14" s="125"/>
      <c r="C14" s="45" t="s">
        <v>86</v>
      </c>
      <c r="D14" s="20">
        <f>SUM(D10:D13)</f>
        <v>0</v>
      </c>
      <c r="E14" s="20">
        <f t="shared" ref="E14:H14" si="0">SUM(E10:E13)</f>
        <v>0</v>
      </c>
      <c r="F14" s="20">
        <f t="shared" si="0"/>
        <v>0</v>
      </c>
      <c r="G14" s="20">
        <f t="shared" si="0"/>
        <v>0</v>
      </c>
      <c r="H14" s="20">
        <f t="shared" si="0"/>
        <v>0</v>
      </c>
      <c r="I14" s="148"/>
      <c r="J14" s="148"/>
      <c r="K14" s="148"/>
      <c r="L14" s="168"/>
    </row>
    <row r="15" spans="2:12" s="1" customFormat="1">
      <c r="B15" s="157"/>
      <c r="C15" s="148"/>
      <c r="D15" s="148"/>
      <c r="E15" s="148"/>
      <c r="F15" s="148"/>
      <c r="G15" s="148"/>
      <c r="H15" s="180"/>
      <c r="I15" s="148"/>
      <c r="J15" s="148"/>
      <c r="K15" s="148"/>
      <c r="L15" s="168"/>
    </row>
    <row r="16" spans="2:12" s="1" customFormat="1" ht="15" customHeight="1">
      <c r="B16" s="157"/>
      <c r="C16" s="43" t="s">
        <v>23</v>
      </c>
      <c r="D16" s="382">
        <v>1</v>
      </c>
      <c r="E16" s="513" t="s">
        <v>356</v>
      </c>
      <c r="F16" s="514"/>
      <c r="G16" s="514"/>
      <c r="H16" s="514"/>
      <c r="I16" s="514"/>
      <c r="J16" s="514"/>
      <c r="K16" s="515"/>
      <c r="L16" s="168"/>
    </row>
    <row r="17" spans="2:12" s="1" customFormat="1" ht="15" customHeight="1">
      <c r="B17" s="157"/>
      <c r="C17" s="43" t="s">
        <v>27</v>
      </c>
      <c r="D17" s="381">
        <f>4.5*CONFIG!D98*(CONFIG!D93-CONFIG!D94)*12</f>
        <v>19307.97</v>
      </c>
      <c r="E17" s="513" t="s">
        <v>77</v>
      </c>
      <c r="F17" s="514"/>
      <c r="G17" s="514"/>
      <c r="H17" s="514"/>
      <c r="I17" s="514"/>
      <c r="J17" s="514"/>
      <c r="K17" s="515"/>
      <c r="L17" s="168"/>
    </row>
    <row r="18" spans="2:12" s="1" customFormat="1" ht="15" customHeight="1">
      <c r="B18" s="157"/>
      <c r="C18" s="43" t="s">
        <v>28</v>
      </c>
      <c r="D18" s="381">
        <v>181860</v>
      </c>
      <c r="E18" s="513" t="s">
        <v>29</v>
      </c>
      <c r="F18" s="514"/>
      <c r="G18" s="514"/>
      <c r="H18" s="514"/>
      <c r="I18" s="514"/>
      <c r="J18" s="514"/>
      <c r="K18" s="515"/>
      <c r="L18" s="168"/>
    </row>
    <row r="19" spans="2:12" s="1" customFormat="1">
      <c r="B19" s="157"/>
      <c r="C19" s="148"/>
      <c r="D19" s="148"/>
      <c r="E19" s="148"/>
      <c r="F19" s="148"/>
      <c r="G19" s="148"/>
      <c r="H19" s="148"/>
      <c r="I19" s="148"/>
      <c r="J19" s="148"/>
      <c r="K19" s="148"/>
      <c r="L19" s="149"/>
    </row>
    <row r="20" spans="2:12" s="1" customFormat="1">
      <c r="B20" s="157"/>
      <c r="C20" s="148"/>
      <c r="D20" s="3" t="s">
        <v>18</v>
      </c>
      <c r="E20" s="3" t="s">
        <v>19</v>
      </c>
      <c r="F20" s="3" t="s">
        <v>20</v>
      </c>
      <c r="G20" s="3" t="s">
        <v>32</v>
      </c>
      <c r="H20" s="3" t="s">
        <v>33</v>
      </c>
      <c r="I20" s="408" t="s">
        <v>1</v>
      </c>
      <c r="J20" s="409"/>
      <c r="K20" s="410"/>
      <c r="L20" s="169"/>
    </row>
    <row r="21" spans="2:12" s="1" customFormat="1" ht="23.25" customHeight="1">
      <c r="B21" s="157"/>
      <c r="C21" s="46" t="s">
        <v>89</v>
      </c>
      <c r="D21" s="379">
        <f>D14/('Comptes de résultats'!D11+'Comptes de résultats'!D15+'Comptes de résultats'!D21+'Comptes de résultats'!D25+'Comptes de résultats'!D29)</f>
        <v>0</v>
      </c>
      <c r="E21" s="379">
        <f>E14/('Comptes de résultats'!E11+'Comptes de résultats'!E15+'Comptes de résultats'!E21+'Comptes de résultats'!E25+'Comptes de résultats'!E29)</f>
        <v>0</v>
      </c>
      <c r="F21" s="379">
        <f>F14/('Comptes de résultats'!F11+'Comptes de résultats'!F15+'Comptes de résultats'!F21+'Comptes de résultats'!F25+'Comptes de résultats'!F29)</f>
        <v>0</v>
      </c>
      <c r="G21" s="379">
        <f>G14/('Comptes de résultats'!G11+'Comptes de résultats'!G15+'Comptes de résultats'!G21+'Comptes de résultats'!G25+'Comptes de résultats'!G29)</f>
        <v>0</v>
      </c>
      <c r="H21" s="379">
        <f>H14/('Comptes de résultats'!H11+'Comptes de résultats'!H15+'Comptes de résultats'!H21+'Comptes de résultats'!H25+'Comptes de résultats'!H29)</f>
        <v>0</v>
      </c>
      <c r="I21" s="427" t="s">
        <v>238</v>
      </c>
      <c r="J21" s="428"/>
      <c r="K21" s="429"/>
      <c r="L21" s="164"/>
    </row>
    <row r="22" spans="2:12" s="1" customFormat="1">
      <c r="B22" s="157"/>
      <c r="C22" s="44" t="s">
        <v>79</v>
      </c>
      <c r="D22" s="380" t="b">
        <f>IF(D21&gt;=0.15,TRUE,FALSE)</f>
        <v>0</v>
      </c>
      <c r="E22" s="380" t="b">
        <f>IF(E21&gt;=0.15,TRUE,FALSE)</f>
        <v>0</v>
      </c>
      <c r="F22" s="380" t="b">
        <f>IF(F21&gt;=0.15,TRUE,FALSE)</f>
        <v>0</v>
      </c>
      <c r="G22" s="380" t="b">
        <f>IF(G21&gt;=0.15,TRUE,FALSE)</f>
        <v>0</v>
      </c>
      <c r="H22" s="380" t="b">
        <f>IF(H21&gt;=0.15,TRUE,FALSE)</f>
        <v>0</v>
      </c>
      <c r="I22" s="427" t="s">
        <v>253</v>
      </c>
      <c r="J22" s="428"/>
      <c r="K22" s="429"/>
      <c r="L22" s="164"/>
    </row>
    <row r="23" spans="2:12" s="1" customFormat="1">
      <c r="B23" s="157"/>
      <c r="C23" s="43" t="s">
        <v>78</v>
      </c>
      <c r="D23" s="380" t="b">
        <f>OR(AND($D$16&lt;&gt;0,$D$16&lt;=1,D22),CONFIG!$D$100)</f>
        <v>0</v>
      </c>
      <c r="E23" s="380" t="b">
        <f>OR(AND($D$16&lt;&gt;0,$D$16&lt;=2,E22),CONFIG!$D$100)</f>
        <v>0</v>
      </c>
      <c r="F23" s="380" t="b">
        <f>OR(AND($D$16&lt;&gt;0,$D$16&lt;=3,F22),CONFIG!$D$100)</f>
        <v>0</v>
      </c>
      <c r="G23" s="380" t="b">
        <f>OR(AND($D$16&lt;&gt;0,$D$16&lt;=4,G22),CONFIG!$D$100)</f>
        <v>0</v>
      </c>
      <c r="H23" s="380" t="b">
        <f>OR(AND($D$16&lt;&gt;0,$D$16&lt;=5,H22),CONFIG!$D$100)</f>
        <v>0</v>
      </c>
      <c r="I23" s="427" t="s">
        <v>252</v>
      </c>
      <c r="J23" s="428"/>
      <c r="K23" s="429"/>
      <c r="L23" s="164"/>
    </row>
    <row r="24" spans="2:12" s="1" customFormat="1">
      <c r="B24" s="157"/>
      <c r="C24" s="44" t="s">
        <v>107</v>
      </c>
      <c r="D24" s="379">
        <f>IF(D23,1,0)</f>
        <v>0</v>
      </c>
      <c r="E24" s="379">
        <f t="shared" ref="E24:H24" si="1">IF(E23,1,0)</f>
        <v>0</v>
      </c>
      <c r="F24" s="379">
        <f t="shared" si="1"/>
        <v>0</v>
      </c>
      <c r="G24" s="379">
        <f t="shared" si="1"/>
        <v>0</v>
      </c>
      <c r="H24" s="379">
        <f t="shared" si="1"/>
        <v>0</v>
      </c>
      <c r="I24" s="427" t="s">
        <v>401</v>
      </c>
      <c r="J24" s="428"/>
      <c r="K24" s="429"/>
      <c r="L24" s="164"/>
    </row>
    <row r="25" spans="2:12" s="1" customFormat="1">
      <c r="B25" s="157"/>
      <c r="C25" s="44" t="s">
        <v>108</v>
      </c>
      <c r="D25" s="379">
        <f>IF(AND(D23,'Comptes de résultats'!D35&gt;0),1,0)</f>
        <v>0</v>
      </c>
      <c r="E25" s="379">
        <f>IF(AND(E23,D23,D25=100%,'Comptes de résultats'!E35&gt;0),50%,IF(AND(E23,D25=0%,'Comptes de résultats'!E35&gt;0),100%,0%))</f>
        <v>0</v>
      </c>
      <c r="F25" s="379">
        <f>IF(AND(F23,E23,E25=100%,'Comptes de résultats'!F35&gt;0),50%,IF(AND(F23,E25=0%,'Comptes de résultats'!F35&gt;0),100%,0%))</f>
        <v>0</v>
      </c>
      <c r="G25" s="379">
        <f>IF(AND(G23,F23,F25=100%,'Comptes de résultats'!G35&gt;0),50%,IF(AND(G23,F25=0%,'Comptes de résultats'!G35&gt;0),100%,0%))</f>
        <v>0</v>
      </c>
      <c r="H25" s="379">
        <f>IF(AND(H23,G23,G25=100%,'Comptes de résultats'!H35&gt;0),50%,IF(AND(H23,G25=0%,'Comptes de résultats'!H35&gt;0),100%,0%))</f>
        <v>0</v>
      </c>
      <c r="I25" s="427" t="s">
        <v>254</v>
      </c>
      <c r="J25" s="428"/>
      <c r="K25" s="429"/>
      <c r="L25" s="164"/>
    </row>
    <row r="26" spans="2:12" s="1" customFormat="1" ht="15.75" thickBot="1">
      <c r="B26" s="153"/>
      <c r="C26" s="154"/>
      <c r="D26" s="154"/>
      <c r="E26" s="154"/>
      <c r="F26" s="154"/>
      <c r="G26" s="154"/>
      <c r="H26" s="154"/>
      <c r="I26" s="154"/>
      <c r="J26" s="154"/>
      <c r="K26" s="154"/>
      <c r="L26" s="152"/>
    </row>
  </sheetData>
  <sheetProtection sheet="1" objects="1" scenarios="1"/>
  <mergeCells count="11">
    <mergeCell ref="I25:K25"/>
    <mergeCell ref="I20:K20"/>
    <mergeCell ref="I21:K21"/>
    <mergeCell ref="I22:K22"/>
    <mergeCell ref="I23:K23"/>
    <mergeCell ref="I24:K24"/>
    <mergeCell ref="C5:K5"/>
    <mergeCell ref="E18:K18"/>
    <mergeCell ref="E16:K16"/>
    <mergeCell ref="E17:K17"/>
    <mergeCell ref="C7:D7"/>
  </mergeCells>
  <dataValidations disablePrompts="1" count="1">
    <dataValidation type="custom" showInputMessage="1" showErrorMessage="1" errorTitle="Année incorrecte !" error="L'année entrée doit être comprise entre 0 et 5 ! La valeur 0 correspondant à une non utilisation du JEI" sqref="D16">
      <formula1>AND(D16&gt;-1,D16&lt;6,NOT(ISBLANK(D16)))</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Feuil11">
    <tabColor theme="3" tint="0.39997558519241921"/>
  </sheetPr>
  <dimension ref="B1:O52"/>
  <sheetViews>
    <sheetView showGridLines="0" showRowColHeaders="0" zoomScale="85" zoomScaleNormal="85" zoomScaleSheetLayoutView="100" workbookViewId="0">
      <selection activeCell="C3" sqref="C3:D3"/>
    </sheetView>
  </sheetViews>
  <sheetFormatPr baseColWidth="10" defaultColWidth="11.5703125" defaultRowHeight="15"/>
  <cols>
    <col min="1" max="1" width="4" customWidth="1"/>
    <col min="2" max="2" width="4" style="76" customWidth="1"/>
    <col min="3" max="3" width="51.140625" bestFit="1" customWidth="1"/>
    <col min="4" max="8" width="18.7109375" customWidth="1"/>
    <col min="9" max="9" width="2.85546875" customWidth="1"/>
  </cols>
  <sheetData>
    <row r="1" spans="2:15" ht="15.75" thickBot="1"/>
    <row r="2" spans="2:15" s="76" customFormat="1">
      <c r="B2" s="122"/>
      <c r="C2" s="123"/>
      <c r="D2" s="123"/>
      <c r="E2" s="123"/>
      <c r="F2" s="123"/>
      <c r="G2" s="123"/>
      <c r="H2" s="123"/>
      <c r="I2" s="124"/>
    </row>
    <row r="3" spans="2:15">
      <c r="B3" s="125"/>
      <c r="C3" s="408" t="s">
        <v>87</v>
      </c>
      <c r="D3" s="410"/>
      <c r="E3" s="127"/>
      <c r="F3" s="127"/>
      <c r="G3" s="127"/>
      <c r="H3" s="127"/>
      <c r="I3" s="126"/>
    </row>
    <row r="4" spans="2:15">
      <c r="B4" s="125"/>
      <c r="C4" s="127"/>
      <c r="D4" s="127"/>
      <c r="E4" s="127"/>
      <c r="F4" s="127"/>
      <c r="G4" s="127"/>
      <c r="H4" s="127"/>
      <c r="I4" s="126"/>
    </row>
    <row r="5" spans="2:15">
      <c r="B5" s="125"/>
      <c r="C5" s="516" t="s">
        <v>151</v>
      </c>
      <c r="D5" s="517"/>
      <c r="E5" s="517"/>
      <c r="F5" s="517"/>
      <c r="G5" s="517"/>
      <c r="H5" s="518"/>
      <c r="I5" s="282"/>
      <c r="J5" s="66"/>
      <c r="K5" s="66"/>
      <c r="L5" s="66"/>
      <c r="M5" s="66"/>
      <c r="N5" s="66"/>
      <c r="O5" s="66"/>
    </row>
    <row r="6" spans="2:15">
      <c r="B6" s="125"/>
      <c r="C6" s="127"/>
      <c r="D6" s="127"/>
      <c r="E6" s="127"/>
      <c r="F6" s="127"/>
      <c r="G6" s="127"/>
      <c r="H6" s="127"/>
      <c r="I6" s="126"/>
    </row>
    <row r="7" spans="2:15">
      <c r="B7" s="125"/>
      <c r="C7" s="127"/>
      <c r="D7" s="139" t="s">
        <v>18</v>
      </c>
      <c r="E7" s="139" t="s">
        <v>19</v>
      </c>
      <c r="F7" s="139" t="s">
        <v>20</v>
      </c>
      <c r="G7" s="139" t="s">
        <v>32</v>
      </c>
      <c r="H7" s="139" t="s">
        <v>33</v>
      </c>
      <c r="I7" s="126"/>
    </row>
    <row r="8" spans="2:15">
      <c r="B8" s="125"/>
      <c r="C8" s="45" t="s">
        <v>327</v>
      </c>
      <c r="D8" s="353">
        <f>SUMPRODUCT((Personnel!$AP$10:$AP$29)*('Personnel - Calculs Auto'!O61:O80))+SUMPRODUCT((Personnel!$E$10:$E$29)*(Personnel!$AP$10:$AP$29)*('Personnel - Calculs Auto'!O61:O80))</f>
        <v>0</v>
      </c>
      <c r="E8" s="353">
        <f>SUMPRODUCT((Personnel!$BB$10:$BB$29)*('Personnel - Calculs Auto'!AB61:AB80))+SUMPRODUCT((Personnel!$E$10:$E$29)*(Personnel!$BB$10:$BB$29)*('Personnel - Calculs Auto'!AB61:AB80))</f>
        <v>0</v>
      </c>
      <c r="F8" s="353">
        <f>SUMPRODUCT((Personnel!$BN$10:$BN$29)*('Personnel - Calculs Auto'!AE61:AE80))+SUMPRODUCT((Personnel!$E$10:$E$29)*(Personnel!$BN$10:$BN$29)*('Personnel - Calculs Auto'!AE61:AE80)*(Personnel!R10:R29=0))</f>
        <v>0</v>
      </c>
      <c r="G8" s="353">
        <f>SUMPRODUCT((Personnel!$BZ$10:$BZ$29)*('Personnel - Calculs Auto'!AH61:AH80))+SUMPRODUCT((Personnel!$E$10:$E$29)*(Personnel!$BZ$10:$BZ$29)*('Personnel - Calculs Auto'!AH61:AH80)*(Personnel!AE10:AE29=0))</f>
        <v>0</v>
      </c>
      <c r="H8" s="353">
        <f>SUMPRODUCT((Personnel!$CL$10:$CL$29)*('Personnel - Calculs Auto'!AK61:AK80))+SUMPRODUCT((Personnel!$E$10:$E$29)*(Personnel!$CL$10:$CL$29)*('Personnel - Calculs Auto'!AK61:AK80)*(Personnel!AH10:AH29=0))</f>
        <v>0</v>
      </c>
      <c r="I8" s="126"/>
      <c r="J8" s="75"/>
    </row>
    <row r="9" spans="2:15" ht="30">
      <c r="B9" s="125"/>
      <c r="C9" s="45" t="s">
        <v>82</v>
      </c>
      <c r="D9" s="353">
        <f>0.5*SUMPRODUCT((Personnel!$AP$10:$AP$29)*('Personnel - Calculs Auto'!O61:O80))+1.5*SUMPRODUCT((Personnel!$E$10:$E$29)*(Personnel!$AP$10:$AP$29)*('Personnel - Calculs Auto'!O61:O80))</f>
        <v>0</v>
      </c>
      <c r="E9" s="353">
        <f>0.5*SUMPRODUCT((Personnel!$BB$10:$BB$29)*('Personnel - Calculs Auto'!AB61:AB80))+1.5*SUMPRODUCT((Personnel!$E$10:$E$29)*(Personnel!$BB$10:$BB$29)*('Personnel - Calculs Auto'!AB61:AB80))</f>
        <v>0</v>
      </c>
      <c r="F9" s="353">
        <f>0.5*SUMPRODUCT((Personnel!$BN$10:$BN$29)*('Personnel - Calculs Auto'!AE61:AE80))+1.5*SUMPRODUCT((Personnel!$E$10:$E$29)*(Personnel!$BN$10:$BN$29)*('Personnel - Calculs Auto'!AE61:AE80)*(Personnel!R10:R29=0))</f>
        <v>0</v>
      </c>
      <c r="G9" s="353">
        <f>0.5*SUMPRODUCT((Personnel!$BZ$10:$BZ$29)*('Personnel - Calculs Auto'!AH61:AH80))+1.5*SUMPRODUCT((Personnel!$E$10:$E$29)*(Personnel!$BZ$10:$BZ$29)*('Personnel - Calculs Auto'!AH61:AH80)*(Personnel!AE10:AE29=0))</f>
        <v>0</v>
      </c>
      <c r="H9" s="353">
        <f>0.5*SUMPRODUCT((Personnel!$CL$10:$CL$29)*('Personnel - Calculs Auto'!AK61:AK80))+1.5*SUMPRODUCT((Personnel!$E$10:$E$29)*(Personnel!$CL$10:$CL$29)*('Personnel - Calculs Auto'!AK61:AK80)*(Personnel!AH10:AH29=0))</f>
        <v>0</v>
      </c>
      <c r="I9" s="126"/>
      <c r="J9" s="14"/>
      <c r="K9" s="14"/>
      <c r="L9" s="14"/>
    </row>
    <row r="10" spans="2:15">
      <c r="B10" s="125"/>
      <c r="C10" s="45" t="s">
        <v>81</v>
      </c>
      <c r="D10" s="353">
        <f>SUMPRODUCT(Investissements!$M$42:$M$66,Investissements!AO9:AO33)</f>
        <v>0</v>
      </c>
      <c r="E10" s="353">
        <f>SUMPRODUCT(Investissements!$M$42:$M$66,Investissements!AP9:AP33)</f>
        <v>0</v>
      </c>
      <c r="F10" s="353">
        <f>SUMPRODUCT(Investissements!$M$42:$M$66,Investissements!AQ9:AQ33)</f>
        <v>0</v>
      </c>
      <c r="G10" s="353">
        <f>SUMPRODUCT(Investissements!$M$42:$M$66,Investissements!AR9:AR33)</f>
        <v>0</v>
      </c>
      <c r="H10" s="353">
        <f>SUMPRODUCT(Investissements!$M$42:$M$66,Investissements!AS9:AS33)</f>
        <v>0</v>
      </c>
      <c r="I10" s="126"/>
    </row>
    <row r="11" spans="2:15" ht="30">
      <c r="B11" s="125"/>
      <c r="C11" s="45" t="s">
        <v>83</v>
      </c>
      <c r="D11" s="353">
        <f>0.75*D10</f>
        <v>0</v>
      </c>
      <c r="E11" s="353">
        <f t="shared" ref="E11:H11" si="0">0.75*E10</f>
        <v>0</v>
      </c>
      <c r="F11" s="353">
        <f t="shared" si="0"/>
        <v>0</v>
      </c>
      <c r="G11" s="353">
        <f t="shared" si="0"/>
        <v>0</v>
      </c>
      <c r="H11" s="353">
        <f t="shared" si="0"/>
        <v>0</v>
      </c>
      <c r="I11" s="126"/>
    </row>
    <row r="12" spans="2:15" s="76" customFormat="1">
      <c r="B12" s="125"/>
      <c r="C12" s="45" t="s">
        <v>205</v>
      </c>
      <c r="D12" s="353">
        <f>200%*(SUMPRODUCT(('Sous-traitances'!P9:P33)*('Sous-traitances'!$M$42:$N$66=2)*('Sous-traitances'!$O$42:$O$66)))</f>
        <v>0</v>
      </c>
      <c r="E12" s="353">
        <f>200%*(SUMPRODUCT(('Sous-traitances'!AC9:AC33)*('Sous-traitances'!$M$42:$N$66=2)*('Sous-traitances'!$O$42:$O$66)))</f>
        <v>0</v>
      </c>
      <c r="F12" s="353">
        <f>200%*(SUMPRODUCT(('Sous-traitances'!AF9:AF33)*('Sous-traitances'!$M$42:$N$66=2)*('Sous-traitances'!$O$42:$O$66)))</f>
        <v>0</v>
      </c>
      <c r="G12" s="353">
        <f>200%*(SUMPRODUCT(('Sous-traitances'!AI9:AI33)*('Sous-traitances'!$M$42:$N$66=2)*('Sous-traitances'!$O$42:$O$66)))</f>
        <v>0</v>
      </c>
      <c r="H12" s="353">
        <f>200%*(SUMPRODUCT(('Sous-traitances'!AL9:AL33)*('Sous-traitances'!$M$42:$N$66=2)*('Sous-traitances'!$O$42:$O$66)))</f>
        <v>0</v>
      </c>
      <c r="I12" s="126"/>
    </row>
    <row r="13" spans="2:15" s="76" customFormat="1">
      <c r="B13" s="125"/>
      <c r="C13" s="45" t="s">
        <v>206</v>
      </c>
      <c r="D13" s="353">
        <f>MIN(SUM(D8:D12)*3, (SUMPRODUCT(('Sous-traitances'!P9:P33)*('Sous-traitances'!$M$42:$N$66=1)*('Sous-traitances'!$O$42:$O$66))) )</f>
        <v>0</v>
      </c>
      <c r="E13" s="353">
        <f>MIN(SUM(E8:E12)*3, (SUMPRODUCT(('Sous-traitances'!AC9:AC33)*('Sous-traitances'!$M$42:$N$66=1)*('Sous-traitances'!$O$42:$O$66))) )</f>
        <v>0</v>
      </c>
      <c r="F13" s="353">
        <f>MIN(SUM(F8:F12)*3, (SUMPRODUCT(('Sous-traitances'!AF9:AF33)*('Sous-traitances'!$M$42:$N$66=1)*('Sous-traitances'!$O$42:$O$66))) )</f>
        <v>0</v>
      </c>
      <c r="G13" s="353">
        <f>MIN(SUM(G8:G12)*3, (SUMPRODUCT(('Sous-traitances'!AI9:AI33)*('Sous-traitances'!$M$42:$N$66=1)*('Sous-traitances'!$O$42:$O$66))))</f>
        <v>0</v>
      </c>
      <c r="H13" s="353">
        <f>MIN(SUM(H8:H12)*3, (SUMPRODUCT(('Sous-traitances'!AL9:AL33)*('Sous-traitances'!$M$42:$N$66=1)*('Sous-traitances'!$O$42:$O$66))) )</f>
        <v>0</v>
      </c>
      <c r="I13" s="126"/>
    </row>
    <row r="14" spans="2:15">
      <c r="B14" s="125"/>
      <c r="C14" s="45" t="s">
        <v>86</v>
      </c>
      <c r="D14" s="20">
        <f>SUM(D8:D13)</f>
        <v>0</v>
      </c>
      <c r="E14" s="20">
        <f t="shared" ref="E14:H14" si="1">SUM(E8:E13)</f>
        <v>0</v>
      </c>
      <c r="F14" s="20">
        <f t="shared" si="1"/>
        <v>0</v>
      </c>
      <c r="G14" s="20">
        <f t="shared" si="1"/>
        <v>0</v>
      </c>
      <c r="H14" s="20">
        <f t="shared" si="1"/>
        <v>0</v>
      </c>
      <c r="I14" s="126"/>
    </row>
    <row r="15" spans="2:15" s="33" customFormat="1">
      <c r="B15" s="125"/>
      <c r="C15" s="261"/>
      <c r="D15" s="199"/>
      <c r="E15" s="199"/>
      <c r="F15" s="199"/>
      <c r="G15" s="199"/>
      <c r="H15" s="199"/>
      <c r="I15" s="126"/>
    </row>
    <row r="16" spans="2:15" ht="16.5" customHeight="1">
      <c r="B16" s="125"/>
      <c r="C16" s="45" t="s">
        <v>138</v>
      </c>
      <c r="D16" s="353">
        <f>'Comptes de résultats'!D20</f>
        <v>0</v>
      </c>
      <c r="E16" s="353">
        <f>'Comptes de résultats'!E20</f>
        <v>0</v>
      </c>
      <c r="F16" s="353">
        <f>'Comptes de résultats'!F20</f>
        <v>0</v>
      </c>
      <c r="G16" s="353">
        <f>'Comptes de résultats'!G20</f>
        <v>0</v>
      </c>
      <c r="H16" s="353">
        <f>'Comptes de résultats'!H20</f>
        <v>0</v>
      </c>
      <c r="I16" s="126"/>
    </row>
    <row r="17" spans="2:9" s="76" customFormat="1">
      <c r="B17" s="125"/>
      <c r="C17" s="45" t="s">
        <v>380</v>
      </c>
      <c r="D17" s="20">
        <f>MAX(D14-D16,0)</f>
        <v>0</v>
      </c>
      <c r="E17" s="20">
        <f t="shared" ref="E17:H17" si="2">MAX(E14-E16,0)</f>
        <v>0</v>
      </c>
      <c r="F17" s="20">
        <f t="shared" si="2"/>
        <v>0</v>
      </c>
      <c r="G17" s="20">
        <f t="shared" si="2"/>
        <v>0</v>
      </c>
      <c r="H17" s="20">
        <f t="shared" si="2"/>
        <v>0</v>
      </c>
      <c r="I17" s="126"/>
    </row>
    <row r="18" spans="2:9" s="76" customFormat="1">
      <c r="B18" s="125"/>
      <c r="C18" s="127"/>
      <c r="D18" s="127"/>
      <c r="E18" s="127"/>
      <c r="F18" s="127"/>
      <c r="G18" s="127"/>
      <c r="H18" s="127"/>
      <c r="I18" s="126"/>
    </row>
    <row r="19" spans="2:9" s="76" customFormat="1">
      <c r="B19" s="125"/>
      <c r="C19" s="45" t="s">
        <v>381</v>
      </c>
      <c r="D19" s="353">
        <f>'Plan de financement'!D22</f>
        <v>0</v>
      </c>
      <c r="E19" s="353">
        <f>'Plan de financement'!E22</f>
        <v>0</v>
      </c>
      <c r="F19" s="353">
        <f>'Plan de financement'!F22</f>
        <v>0</v>
      </c>
      <c r="G19" s="353">
        <f>'Plan de financement'!G22</f>
        <v>0</v>
      </c>
      <c r="H19" s="353">
        <f>'Plan de financement'!H22</f>
        <v>0</v>
      </c>
      <c r="I19" s="126"/>
    </row>
    <row r="20" spans="2:9" s="76" customFormat="1" ht="15.75" customHeight="1">
      <c r="B20" s="125"/>
      <c r="C20" s="45" t="s">
        <v>382</v>
      </c>
      <c r="D20" s="353">
        <f>'Plan de financement'!D14</f>
        <v>0</v>
      </c>
      <c r="E20" s="353">
        <f>'Plan de financement'!E14</f>
        <v>0</v>
      </c>
      <c r="F20" s="353">
        <f>'Plan de financement'!F14</f>
        <v>0</v>
      </c>
      <c r="G20" s="353">
        <f>'Plan de financement'!G14</f>
        <v>0</v>
      </c>
      <c r="H20" s="353">
        <f>'Plan de financement'!H14</f>
        <v>0</v>
      </c>
      <c r="I20" s="126"/>
    </row>
    <row r="21" spans="2:9" s="76" customFormat="1" ht="15.75" customHeight="1">
      <c r="B21" s="125"/>
      <c r="C21" s="45" t="s">
        <v>383</v>
      </c>
      <c r="D21" s="353">
        <f>D17-D22</f>
        <v>0</v>
      </c>
      <c r="E21" s="353">
        <f>E17-E22+D21</f>
        <v>0</v>
      </c>
      <c r="F21" s="353">
        <f t="shared" ref="F21:H21" si="3">F17-F22+E21</f>
        <v>0</v>
      </c>
      <c r="G21" s="353">
        <f t="shared" si="3"/>
        <v>0</v>
      </c>
      <c r="H21" s="353">
        <f t="shared" si="3"/>
        <v>0</v>
      </c>
      <c r="I21" s="126"/>
    </row>
    <row r="22" spans="2:9" s="76" customFormat="1">
      <c r="B22" s="125"/>
      <c r="C22" s="45" t="s">
        <v>380</v>
      </c>
      <c r="D22" s="20">
        <f>MAX(D17-MAX(D19-D20,0),0)</f>
        <v>0</v>
      </c>
      <c r="E22" s="20">
        <f>E17-IF(E19-E20&gt;0,E19-E20,MAX(E19-E20,-D21))</f>
        <v>0</v>
      </c>
      <c r="F22" s="20">
        <f t="shared" ref="F22:H22" si="4">F17-IF(F19-F20&gt;0,F19-F20,MAX(F19-F20,-E21))</f>
        <v>0</v>
      </c>
      <c r="G22" s="20">
        <f t="shared" si="4"/>
        <v>0</v>
      </c>
      <c r="H22" s="20">
        <f t="shared" si="4"/>
        <v>0</v>
      </c>
      <c r="I22" s="126"/>
    </row>
    <row r="23" spans="2:9">
      <c r="B23" s="125"/>
      <c r="C23" s="127"/>
      <c r="D23" s="127"/>
      <c r="E23" s="127"/>
      <c r="F23" s="127"/>
      <c r="G23" s="127"/>
      <c r="H23" s="127"/>
      <c r="I23" s="126"/>
    </row>
    <row r="24" spans="2:9">
      <c r="B24" s="125"/>
      <c r="C24" s="45" t="s">
        <v>84</v>
      </c>
      <c r="D24" s="329">
        <v>0.3</v>
      </c>
      <c r="E24" s="329">
        <v>0.3</v>
      </c>
      <c r="F24" s="329">
        <v>0.3</v>
      </c>
      <c r="G24" s="329">
        <v>0.3</v>
      </c>
      <c r="H24" s="329">
        <v>0.3</v>
      </c>
      <c r="I24" s="126"/>
    </row>
    <row r="25" spans="2:9">
      <c r="B25" s="125"/>
      <c r="C25" s="45" t="s">
        <v>85</v>
      </c>
      <c r="D25" s="21">
        <f>MAX(D22*D24,0)</f>
        <v>0</v>
      </c>
      <c r="E25" s="21">
        <f t="shared" ref="E25:H25" si="5">MAX(E22*E24,0)</f>
        <v>0</v>
      </c>
      <c r="F25" s="21">
        <f t="shared" si="5"/>
        <v>0</v>
      </c>
      <c r="G25" s="21">
        <f t="shared" si="5"/>
        <v>0</v>
      </c>
      <c r="H25" s="21">
        <f t="shared" si="5"/>
        <v>0</v>
      </c>
      <c r="I25" s="126"/>
    </row>
    <row r="26" spans="2:9">
      <c r="B26" s="125"/>
      <c r="C26" s="127"/>
      <c r="D26" s="127"/>
      <c r="E26" s="127"/>
      <c r="F26" s="127"/>
      <c r="G26" s="127"/>
      <c r="H26" s="127"/>
      <c r="I26" s="126"/>
    </row>
    <row r="27" spans="2:9">
      <c r="B27" s="125"/>
      <c r="C27" s="408" t="s">
        <v>314</v>
      </c>
      <c r="D27" s="410"/>
      <c r="E27" s="127"/>
      <c r="F27" s="127"/>
      <c r="G27" s="127"/>
      <c r="H27" s="127"/>
      <c r="I27" s="126"/>
    </row>
    <row r="28" spans="2:9">
      <c r="B28" s="125"/>
      <c r="C28" s="127"/>
      <c r="D28" s="127"/>
      <c r="E28" s="127"/>
      <c r="F28" s="127"/>
      <c r="G28" s="127"/>
      <c r="H28" s="127"/>
      <c r="I28" s="126"/>
    </row>
    <row r="29" spans="2:9">
      <c r="B29" s="125"/>
      <c r="C29" s="516" t="s">
        <v>151</v>
      </c>
      <c r="D29" s="517"/>
      <c r="E29" s="517"/>
      <c r="F29" s="517"/>
      <c r="G29" s="517"/>
      <c r="H29" s="518"/>
      <c r="I29" s="126"/>
    </row>
    <row r="30" spans="2:9">
      <c r="B30" s="125"/>
      <c r="C30" s="127"/>
      <c r="D30" s="127"/>
      <c r="E30" s="127"/>
      <c r="F30" s="127"/>
      <c r="G30" s="127"/>
      <c r="H30" s="127"/>
      <c r="I30" s="126"/>
    </row>
    <row r="31" spans="2:9">
      <c r="B31" s="125"/>
      <c r="C31" s="127"/>
      <c r="D31" s="275" t="s">
        <v>18</v>
      </c>
      <c r="E31" s="275" t="s">
        <v>19</v>
      </c>
      <c r="F31" s="275" t="s">
        <v>20</v>
      </c>
      <c r="G31" s="275" t="s">
        <v>32</v>
      </c>
      <c r="H31" s="275" t="s">
        <v>33</v>
      </c>
      <c r="I31" s="126"/>
    </row>
    <row r="32" spans="2:9">
      <c r="B32" s="125"/>
      <c r="C32" s="45" t="s">
        <v>327</v>
      </c>
      <c r="D32" s="353">
        <f>SUMPRODUCT((Personnel!$AQ$10:$AQ$29)*('Personnel - Calculs Auto'!O61:O80))</f>
        <v>0</v>
      </c>
      <c r="E32" s="353">
        <f>SUMPRODUCT((Personnel!$BC$10:$BC$29)*('Personnel - Calculs Auto'!AB61:AB80))</f>
        <v>0</v>
      </c>
      <c r="F32" s="353">
        <f>SUMPRODUCT((Personnel!$BO$10:$BO$29)*('Personnel - Calculs Auto'!AE61:AE80))</f>
        <v>0</v>
      </c>
      <c r="G32" s="353">
        <f>SUMPRODUCT((Personnel!$CA$10:$CA$29)*('Personnel - Calculs Auto'!AH61:AH80))</f>
        <v>0</v>
      </c>
      <c r="H32" s="353">
        <f>SUMPRODUCT((Personnel!$CM$10:$CM$29)*('Personnel - Calculs Auto'!AK61:AK80))</f>
        <v>0</v>
      </c>
      <c r="I32" s="126"/>
    </row>
    <row r="33" spans="2:9" ht="30">
      <c r="B33" s="125"/>
      <c r="C33" s="45" t="s">
        <v>82</v>
      </c>
      <c r="D33" s="353">
        <f>0.5*D32</f>
        <v>0</v>
      </c>
      <c r="E33" s="353">
        <f t="shared" ref="E33:H33" si="6">0.5*E32</f>
        <v>0</v>
      </c>
      <c r="F33" s="353">
        <f t="shared" si="6"/>
        <v>0</v>
      </c>
      <c r="G33" s="353">
        <f t="shared" si="6"/>
        <v>0</v>
      </c>
      <c r="H33" s="353">
        <f t="shared" si="6"/>
        <v>0</v>
      </c>
      <c r="I33" s="126"/>
    </row>
    <row r="34" spans="2:9">
      <c r="B34" s="125"/>
      <c r="C34" s="45" t="s">
        <v>81</v>
      </c>
      <c r="D34" s="353">
        <f>SUMPRODUCT(Investissements!$O$42:$O$66,Investissements!AO9:AO33)</f>
        <v>0</v>
      </c>
      <c r="E34" s="353">
        <f>SUMPRODUCT(Investissements!$O$42:$O$66,Investissements!AP9:AP33)</f>
        <v>0</v>
      </c>
      <c r="F34" s="353">
        <f>SUMPRODUCT(Investissements!$O$42:$O$66,Investissements!AQ9:AQ33)</f>
        <v>0</v>
      </c>
      <c r="G34" s="353">
        <f>SUMPRODUCT(Investissements!$O$42:$O$66,Investissements!AR9:AR33)</f>
        <v>0</v>
      </c>
      <c r="H34" s="353">
        <f>SUMPRODUCT(Investissements!$O$42:$O$66,Investissements!AS9:AS33)</f>
        <v>0</v>
      </c>
      <c r="I34" s="126"/>
    </row>
    <row r="35" spans="2:9" ht="30">
      <c r="B35" s="125"/>
      <c r="C35" s="45" t="s">
        <v>83</v>
      </c>
      <c r="D35" s="353">
        <f>0.75*D34</f>
        <v>0</v>
      </c>
      <c r="E35" s="353">
        <f t="shared" ref="E35:H35" si="7">0.75*E34</f>
        <v>0</v>
      </c>
      <c r="F35" s="353">
        <f t="shared" si="7"/>
        <v>0</v>
      </c>
      <c r="G35" s="353">
        <f t="shared" si="7"/>
        <v>0</v>
      </c>
      <c r="H35" s="353">
        <f t="shared" si="7"/>
        <v>0</v>
      </c>
      <c r="I35" s="126"/>
    </row>
    <row r="36" spans="2:9">
      <c r="B36" s="125"/>
      <c r="C36" s="45" t="s">
        <v>205</v>
      </c>
      <c r="D36" s="353">
        <f>200%*(SUMPRODUCT(('Sous-traitances'!P9:P33)*('Sous-traitances'!$M$42:$N$66=2)*('Sous-traitances'!$Q$42:$Q$66)))</f>
        <v>0</v>
      </c>
      <c r="E36" s="353">
        <f>200%*(SUMPRODUCT(('Sous-traitances'!AC9:AC33)*('Sous-traitances'!$M$42:$N$66=2)*('Sous-traitances'!$Q$42:$Q$66)))</f>
        <v>0</v>
      </c>
      <c r="F36" s="353">
        <f>200%*(SUMPRODUCT(('Sous-traitances'!AF9:AF33)*('Sous-traitances'!$M$42:$N$66=2)*('Sous-traitances'!$Q$42:$Q$66)))</f>
        <v>0</v>
      </c>
      <c r="G36" s="353">
        <f>200%*(SUMPRODUCT(('Sous-traitances'!AI9:AI33)*('Sous-traitances'!$M$42:$N$66=2)*('Sous-traitances'!$Q$42:$Q$66)))</f>
        <v>0</v>
      </c>
      <c r="H36" s="353">
        <f>200%*(SUMPRODUCT(('Sous-traitances'!AL9:AL33)*('Sous-traitances'!$M$42:$N$66=2)*('Sous-traitances'!$Q$42:$Q$66)))</f>
        <v>0</v>
      </c>
      <c r="I36" s="126"/>
    </row>
    <row r="37" spans="2:9">
      <c r="B37" s="125"/>
      <c r="C37" s="45" t="s">
        <v>206</v>
      </c>
      <c r="D37" s="353">
        <f>MIN(SUM(D32:D36)*3, (SUMPRODUCT(('Sous-traitances'!P9:P33)*('Sous-traitances'!$M$42:$N$66=1)*('Sous-traitances'!$Q$42:$R$66))) )</f>
        <v>0</v>
      </c>
      <c r="E37" s="353">
        <f>MIN(SUM(E32:E36)*3, (SUMPRODUCT(('Sous-traitances'!AC9:AC33)*('Sous-traitances'!$M$42:$N$66=1)*('Sous-traitances'!$Q$42:$R$66))) )</f>
        <v>0</v>
      </c>
      <c r="F37" s="353">
        <f>MIN(SUM(F32:F36)*3, (SUMPRODUCT(('Sous-traitances'!AF9:AF33)*('Sous-traitances'!$M$42:$N$66=1)*('Sous-traitances'!$Q$42:$R$66))) )</f>
        <v>0</v>
      </c>
      <c r="G37" s="353">
        <f>MIN(SUM(G32:G36)*3, (SUMPRODUCT(('Sous-traitances'!AI9:AI33)*('Sous-traitances'!$M$42:$N$66=1)*('Sous-traitances'!$Q$42:$R$66))))</f>
        <v>0</v>
      </c>
      <c r="H37" s="353">
        <f>MIN(SUM(H32:H36)*3, (SUMPRODUCT(('Sous-traitances'!AL9:AL33)*('Sous-traitances'!$M$42:$N$66=1)*('Sous-traitances'!$Q$42:$R$66))) )</f>
        <v>0</v>
      </c>
      <c r="I37" s="126"/>
    </row>
    <row r="38" spans="2:9">
      <c r="B38" s="125"/>
      <c r="C38" s="45" t="s">
        <v>86</v>
      </c>
      <c r="D38" s="20">
        <f>SUM(D32:D37)</f>
        <v>0</v>
      </c>
      <c r="E38" s="20">
        <f t="shared" ref="E38:H38" si="8">SUM(E32:E37)</f>
        <v>0</v>
      </c>
      <c r="F38" s="20">
        <f t="shared" si="8"/>
        <v>0</v>
      </c>
      <c r="G38" s="20">
        <f t="shared" si="8"/>
        <v>0</v>
      </c>
      <c r="H38" s="20">
        <f t="shared" si="8"/>
        <v>0</v>
      </c>
      <c r="I38" s="126"/>
    </row>
    <row r="39" spans="2:9">
      <c r="B39" s="125"/>
      <c r="C39" s="127"/>
      <c r="D39" s="127"/>
      <c r="E39" s="127"/>
      <c r="F39" s="127"/>
      <c r="G39" s="127"/>
      <c r="H39" s="127"/>
      <c r="I39" s="126"/>
    </row>
    <row r="40" spans="2:9">
      <c r="B40" s="125"/>
      <c r="C40" s="45" t="s">
        <v>84</v>
      </c>
      <c r="D40" s="329">
        <v>0.2</v>
      </c>
      <c r="E40" s="329">
        <v>0.2</v>
      </c>
      <c r="F40" s="329">
        <v>0.2</v>
      </c>
      <c r="G40" s="329">
        <v>0.2</v>
      </c>
      <c r="H40" s="329">
        <v>0.2</v>
      </c>
      <c r="I40" s="126"/>
    </row>
    <row r="41" spans="2:9">
      <c r="B41" s="125"/>
      <c r="C41" s="45" t="s">
        <v>317</v>
      </c>
      <c r="D41" s="21">
        <f>MIN(D38*D40,80000)</f>
        <v>0</v>
      </c>
      <c r="E41" s="21">
        <f t="shared" ref="E41:H41" si="9">MIN(E38*E40,80000)</f>
        <v>0</v>
      </c>
      <c r="F41" s="21">
        <f t="shared" si="9"/>
        <v>0</v>
      </c>
      <c r="G41" s="21">
        <f t="shared" si="9"/>
        <v>0</v>
      </c>
      <c r="H41" s="21">
        <f t="shared" si="9"/>
        <v>0</v>
      </c>
      <c r="I41" s="126"/>
    </row>
    <row r="42" spans="2:9" s="76" customFormat="1">
      <c r="B42" s="125"/>
      <c r="C42" s="127"/>
      <c r="D42" s="127"/>
      <c r="E42" s="127"/>
      <c r="F42" s="127"/>
      <c r="G42" s="127"/>
      <c r="H42" s="127"/>
      <c r="I42" s="126"/>
    </row>
    <row r="43" spans="2:9" s="76" customFormat="1">
      <c r="B43" s="125"/>
      <c r="C43" s="408" t="s">
        <v>318</v>
      </c>
      <c r="D43" s="410"/>
      <c r="E43" s="127"/>
      <c r="F43" s="127"/>
      <c r="G43" s="127"/>
      <c r="H43" s="127"/>
      <c r="I43" s="126"/>
    </row>
    <row r="44" spans="2:9" s="76" customFormat="1">
      <c r="B44" s="125"/>
      <c r="C44" s="127"/>
      <c r="D44" s="127"/>
      <c r="E44" s="127"/>
      <c r="F44" s="127"/>
      <c r="G44" s="127"/>
      <c r="H44" s="127"/>
      <c r="I44" s="126"/>
    </row>
    <row r="45" spans="2:9" s="76" customFormat="1">
      <c r="B45" s="125"/>
      <c r="C45" s="516" t="s">
        <v>151</v>
      </c>
      <c r="D45" s="517"/>
      <c r="E45" s="517"/>
      <c r="F45" s="517"/>
      <c r="G45" s="517"/>
      <c r="H45" s="518"/>
      <c r="I45" s="126"/>
    </row>
    <row r="46" spans="2:9" s="76" customFormat="1">
      <c r="B46" s="125"/>
      <c r="C46" s="127"/>
      <c r="D46" s="127"/>
      <c r="E46" s="127"/>
      <c r="F46" s="127"/>
      <c r="G46" s="127"/>
      <c r="H46" s="127"/>
      <c r="I46" s="126"/>
    </row>
    <row r="47" spans="2:9" s="76" customFormat="1">
      <c r="B47" s="125"/>
      <c r="C47" s="127"/>
      <c r="D47" s="276" t="s">
        <v>18</v>
      </c>
      <c r="E47" s="276" t="s">
        <v>19</v>
      </c>
      <c r="F47" s="276" t="s">
        <v>20</v>
      </c>
      <c r="G47" s="276" t="s">
        <v>32</v>
      </c>
      <c r="H47" s="276" t="s">
        <v>33</v>
      </c>
      <c r="I47" s="126"/>
    </row>
    <row r="48" spans="2:9" s="76" customFormat="1">
      <c r="B48" s="125"/>
      <c r="C48" s="45" t="s">
        <v>319</v>
      </c>
      <c r="D48" s="353">
        <f>SUMPRODUCT((Personnel!F10:Q29&lt;(CONFIG!$D$98*2.5))*(Personnel!F10:Q29))</f>
        <v>0</v>
      </c>
      <c r="E48" s="353">
        <f>SUMPRODUCT((Personnel!S10:AD29&lt;(CONFIG!$D$98*2.5))*(Personnel!S10:AD29))</f>
        <v>0</v>
      </c>
      <c r="F48" s="353">
        <f>SUMPRODUCT((Personnel!AF10:AF29&lt;(CONFIG!$D$98*2.5*6))*(Personnel!AF10:AF29))+SUMPRODUCT((Personnel!AG10:AG29&lt;(CONFIG!$D$98*2.5*6))*(Personnel!AG10:AG29))</f>
        <v>0</v>
      </c>
      <c r="G48" s="353">
        <f>SUMPRODUCT((Personnel!AI10:AI29&lt;(CONFIG!$D$98*2.5*6))*(Personnel!AI10:AI29))+SUMPRODUCT((Personnel!AJ10:AJ29&lt;(CONFIG!$D$98*2.5*6))*(Personnel!AJ10:AJ29))</f>
        <v>0</v>
      </c>
      <c r="H48" s="353">
        <f>SUMPRODUCT((Personnel!AL10:AL29&lt;(CONFIG!$D$98*2.5*6))*(Personnel!AL10:AL29))+SUMPRODUCT((Personnel!AM10:AM29&lt;(CONFIG!$D$98*2.5*6))*(Personnel!AM10:AM29))</f>
        <v>0</v>
      </c>
      <c r="I48" s="126"/>
    </row>
    <row r="49" spans="2:9" s="76" customFormat="1">
      <c r="B49" s="125"/>
      <c r="C49" s="127"/>
      <c r="D49" s="127"/>
      <c r="E49" s="127"/>
      <c r="F49" s="127"/>
      <c r="G49" s="127"/>
      <c r="H49" s="127"/>
      <c r="I49" s="126"/>
    </row>
    <row r="50" spans="2:9" s="76" customFormat="1">
      <c r="B50" s="125"/>
      <c r="C50" s="45" t="s">
        <v>84</v>
      </c>
      <c r="D50" s="329">
        <v>0.06</v>
      </c>
      <c r="E50" s="329">
        <v>0.06</v>
      </c>
      <c r="F50" s="329">
        <v>0.06</v>
      </c>
      <c r="G50" s="329">
        <v>0.06</v>
      </c>
      <c r="H50" s="329">
        <v>0.06</v>
      </c>
      <c r="I50" s="126"/>
    </row>
    <row r="51" spans="2:9" s="76" customFormat="1">
      <c r="B51" s="125"/>
      <c r="C51" s="45" t="s">
        <v>320</v>
      </c>
      <c r="D51" s="21">
        <f>D48*D50</f>
        <v>0</v>
      </c>
      <c r="E51" s="21">
        <f t="shared" ref="E51:H51" si="10">E48*E50</f>
        <v>0</v>
      </c>
      <c r="F51" s="21">
        <f t="shared" si="10"/>
        <v>0</v>
      </c>
      <c r="G51" s="21">
        <f t="shared" si="10"/>
        <v>0</v>
      </c>
      <c r="H51" s="21">
        <f t="shared" si="10"/>
        <v>0</v>
      </c>
      <c r="I51" s="126"/>
    </row>
    <row r="52" spans="2:9" ht="15.75" thickBot="1">
      <c r="B52" s="129"/>
      <c r="C52" s="130"/>
      <c r="D52" s="130"/>
      <c r="E52" s="130"/>
      <c r="F52" s="130"/>
      <c r="G52" s="130"/>
      <c r="H52" s="130"/>
      <c r="I52" s="131"/>
    </row>
  </sheetData>
  <sheetProtection sheet="1" objects="1" scenarios="1"/>
  <mergeCells count="6">
    <mergeCell ref="C45:H45"/>
    <mergeCell ref="C3:D3"/>
    <mergeCell ref="C5:H5"/>
    <mergeCell ref="C27:D27"/>
    <mergeCell ref="C29:H29"/>
    <mergeCell ref="C43:D43"/>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sheetPr codeName="Feuil15">
    <tabColor theme="3" tint="0.59999389629810485"/>
  </sheetPr>
  <dimension ref="A1:X89"/>
  <sheetViews>
    <sheetView showGridLines="0" showRowColHeaders="0" zoomScale="77" zoomScaleNormal="77" workbookViewId="0">
      <selection activeCell="C3" sqref="C3:E3"/>
    </sheetView>
  </sheetViews>
  <sheetFormatPr baseColWidth="10" defaultColWidth="11.5703125" defaultRowHeight="15"/>
  <cols>
    <col min="1" max="1" width="3.140625" customWidth="1"/>
    <col min="2" max="2" width="3.140625" style="76" customWidth="1"/>
    <col min="3" max="3" width="12.28515625" customWidth="1"/>
    <col min="5" max="9" width="13.42578125" customWidth="1"/>
    <col min="10" max="10" width="4.140625" customWidth="1"/>
    <col min="11" max="11" width="7.5703125" customWidth="1"/>
    <col min="12" max="12" width="13.42578125" customWidth="1"/>
    <col min="13" max="13" width="13.5703125" customWidth="1"/>
    <col min="14" max="14" width="7.28515625" style="68" customWidth="1"/>
    <col min="15" max="15" width="13.5703125" customWidth="1"/>
    <col min="16" max="16" width="7.28515625" style="68" customWidth="1"/>
    <col min="17" max="17" width="13.5703125" customWidth="1"/>
    <col min="18" max="18" width="7.28515625" style="68" customWidth="1"/>
    <col min="19" max="19" width="13.5703125" customWidth="1"/>
    <col min="20" max="20" width="7.28515625" style="68" customWidth="1"/>
    <col min="21" max="21" width="13.5703125" customWidth="1"/>
    <col min="22" max="22" width="7.28515625" customWidth="1"/>
    <col min="23" max="23" width="3.7109375" customWidth="1"/>
  </cols>
  <sheetData>
    <row r="1" spans="2:23" s="76" customFormat="1" ht="15.75" thickBot="1"/>
    <row r="2" spans="2:23">
      <c r="B2" s="122"/>
      <c r="C2" s="123"/>
      <c r="D2" s="123"/>
      <c r="E2" s="123"/>
      <c r="F2" s="123"/>
      <c r="G2" s="123"/>
      <c r="H2" s="123"/>
      <c r="I2" s="123"/>
      <c r="J2" s="123"/>
      <c r="K2" s="123"/>
      <c r="L2" s="123"/>
      <c r="M2" s="123"/>
      <c r="N2" s="123"/>
      <c r="O2" s="123"/>
      <c r="P2" s="123"/>
      <c r="Q2" s="123"/>
      <c r="R2" s="123"/>
      <c r="S2" s="123"/>
      <c r="T2" s="123"/>
      <c r="U2" s="123"/>
      <c r="V2" s="123"/>
      <c r="W2" s="124"/>
    </row>
    <row r="3" spans="2:23" s="76" customFormat="1" ht="15.75">
      <c r="B3" s="125"/>
      <c r="C3" s="408" t="s">
        <v>255</v>
      </c>
      <c r="D3" s="409"/>
      <c r="E3" s="410"/>
      <c r="F3" s="127"/>
      <c r="G3" s="127"/>
      <c r="H3" s="127"/>
      <c r="I3" s="127"/>
      <c r="J3" s="127"/>
      <c r="K3" s="127"/>
      <c r="L3" s="127"/>
      <c r="M3" s="127"/>
      <c r="N3" s="127"/>
      <c r="O3" s="127"/>
      <c r="P3" s="127"/>
      <c r="Q3" s="127"/>
      <c r="R3" s="127"/>
      <c r="S3" s="127"/>
      <c r="T3" s="127"/>
      <c r="U3" s="299" t="s">
        <v>379</v>
      </c>
      <c r="V3" s="127"/>
      <c r="W3" s="126"/>
    </row>
    <row r="4" spans="2:23" s="76" customFormat="1">
      <c r="B4" s="125"/>
      <c r="C4" s="127"/>
      <c r="D4" s="127"/>
      <c r="E4" s="127"/>
      <c r="F4" s="127"/>
      <c r="G4" s="127"/>
      <c r="H4" s="127"/>
      <c r="I4" s="127"/>
      <c r="J4" s="127"/>
      <c r="K4" s="127"/>
      <c r="L4" s="127"/>
      <c r="M4" s="127"/>
      <c r="N4" s="127"/>
      <c r="O4" s="127"/>
      <c r="P4" s="127"/>
      <c r="Q4" s="127"/>
      <c r="R4" s="127"/>
      <c r="S4" s="127"/>
      <c r="T4" s="127"/>
      <c r="U4" s="127"/>
      <c r="V4" s="127"/>
      <c r="W4" s="126"/>
    </row>
    <row r="5" spans="2:23">
      <c r="B5" s="125"/>
      <c r="C5" s="557" t="s">
        <v>268</v>
      </c>
      <c r="D5" s="558"/>
      <c r="E5" s="558"/>
      <c r="F5" s="558"/>
      <c r="G5" s="558"/>
      <c r="H5" s="558"/>
      <c r="I5" s="558"/>
      <c r="J5" s="558"/>
      <c r="K5" s="558"/>
      <c r="L5" s="558"/>
      <c r="M5" s="558"/>
      <c r="N5" s="558"/>
      <c r="O5" s="558"/>
      <c r="P5" s="558"/>
      <c r="Q5" s="558"/>
      <c r="R5" s="558"/>
      <c r="S5" s="558"/>
      <c r="T5" s="558"/>
      <c r="U5" s="558"/>
      <c r="V5" s="559"/>
      <c r="W5" s="126"/>
    </row>
    <row r="6" spans="2:23">
      <c r="B6" s="125"/>
      <c r="C6" s="127"/>
      <c r="D6" s="127"/>
      <c r="E6" s="127"/>
      <c r="F6" s="127"/>
      <c r="G6" s="127"/>
      <c r="H6" s="127"/>
      <c r="I6" s="127"/>
      <c r="J6" s="127"/>
      <c r="K6" s="127"/>
      <c r="L6" s="127"/>
      <c r="M6" s="127"/>
      <c r="N6" s="127"/>
      <c r="O6" s="127"/>
      <c r="P6" s="127"/>
      <c r="Q6" s="127"/>
      <c r="R6" s="127"/>
      <c r="S6" s="127"/>
      <c r="T6" s="127"/>
      <c r="U6" s="127"/>
      <c r="V6" s="127"/>
      <c r="W6" s="126"/>
    </row>
    <row r="7" spans="2:23">
      <c r="B7" s="125"/>
      <c r="C7" s="408" t="s">
        <v>197</v>
      </c>
      <c r="D7" s="409"/>
      <c r="E7" s="409"/>
      <c r="F7" s="409"/>
      <c r="G7" s="409"/>
      <c r="H7" s="409"/>
      <c r="I7" s="410"/>
      <c r="J7" s="127"/>
      <c r="K7" s="408" t="s">
        <v>267</v>
      </c>
      <c r="L7" s="409"/>
      <c r="M7" s="409"/>
      <c r="N7" s="409"/>
      <c r="O7" s="409"/>
      <c r="P7" s="409"/>
      <c r="Q7" s="409"/>
      <c r="R7" s="409"/>
      <c r="S7" s="409"/>
      <c r="T7" s="409"/>
      <c r="U7" s="409"/>
      <c r="V7" s="410"/>
      <c r="W7" s="126"/>
    </row>
    <row r="8" spans="2:23">
      <c r="B8" s="125"/>
      <c r="C8" s="127"/>
      <c r="D8" s="127"/>
      <c r="E8" s="127"/>
      <c r="F8" s="127"/>
      <c r="G8" s="127"/>
      <c r="H8" s="127"/>
      <c r="I8" s="127"/>
      <c r="J8" s="127"/>
      <c r="K8" s="127"/>
      <c r="L8" s="127"/>
      <c r="M8" s="127"/>
      <c r="N8" s="127"/>
      <c r="O8" s="127"/>
      <c r="P8" s="127"/>
      <c r="Q8" s="127"/>
      <c r="R8" s="127"/>
      <c r="S8" s="127"/>
      <c r="T8" s="127"/>
      <c r="U8" s="127"/>
      <c r="V8" s="127"/>
      <c r="W8" s="126"/>
    </row>
    <row r="9" spans="2:23">
      <c r="B9" s="125"/>
      <c r="C9" s="127"/>
      <c r="D9" s="127"/>
      <c r="E9" s="127"/>
      <c r="F9" s="127"/>
      <c r="G9" s="127"/>
      <c r="H9" s="127"/>
      <c r="I9" s="127"/>
      <c r="J9" s="127"/>
      <c r="K9" s="127"/>
      <c r="L9" s="127"/>
      <c r="M9" s="127"/>
      <c r="N9" s="127"/>
      <c r="O9" s="127"/>
      <c r="P9" s="127"/>
      <c r="Q9" s="127"/>
      <c r="R9" s="127"/>
      <c r="S9" s="127"/>
      <c r="T9" s="127"/>
      <c r="U9" s="127"/>
      <c r="V9" s="127"/>
      <c r="W9" s="126"/>
    </row>
    <row r="10" spans="2:23">
      <c r="B10" s="125"/>
      <c r="C10" s="127"/>
      <c r="D10" s="127"/>
      <c r="E10" s="127"/>
      <c r="F10" s="127"/>
      <c r="G10" s="127"/>
      <c r="H10" s="127"/>
      <c r="I10" s="127"/>
      <c r="J10" s="127"/>
      <c r="K10" s="127"/>
      <c r="L10" s="127"/>
      <c r="M10" s="127"/>
      <c r="N10" s="127"/>
      <c r="O10" s="127"/>
      <c r="P10" s="127"/>
      <c r="Q10" s="127"/>
      <c r="R10" s="127"/>
      <c r="S10" s="127"/>
      <c r="T10" s="127"/>
      <c r="U10" s="127"/>
      <c r="V10" s="127"/>
      <c r="W10" s="126"/>
    </row>
    <row r="11" spans="2:23">
      <c r="B11" s="125"/>
      <c r="C11" s="127"/>
      <c r="D11" s="127"/>
      <c r="E11" s="127"/>
      <c r="F11" s="127"/>
      <c r="G11" s="127"/>
      <c r="H11" s="127"/>
      <c r="I11" s="127"/>
      <c r="J11" s="127"/>
      <c r="K11" s="127"/>
      <c r="L11" s="127"/>
      <c r="M11" s="127"/>
      <c r="N11" s="127"/>
      <c r="O11" s="127"/>
      <c r="P11" s="127"/>
      <c r="Q11" s="127"/>
      <c r="R11" s="127"/>
      <c r="S11" s="127"/>
      <c r="T11" s="127"/>
      <c r="U11" s="127"/>
      <c r="V11" s="127"/>
      <c r="W11" s="126"/>
    </row>
    <row r="12" spans="2:23">
      <c r="B12" s="125"/>
      <c r="C12" s="127"/>
      <c r="D12" s="127"/>
      <c r="E12" s="127"/>
      <c r="F12" s="127"/>
      <c r="G12" s="127"/>
      <c r="H12" s="127"/>
      <c r="I12" s="127"/>
      <c r="J12" s="127"/>
      <c r="K12" s="127"/>
      <c r="L12" s="127"/>
      <c r="M12" s="127"/>
      <c r="N12" s="127"/>
      <c r="O12" s="127"/>
      <c r="P12" s="127"/>
      <c r="Q12" s="127"/>
      <c r="R12" s="127"/>
      <c r="S12" s="127"/>
      <c r="T12" s="127"/>
      <c r="U12" s="127"/>
      <c r="V12" s="127"/>
      <c r="W12" s="126"/>
    </row>
    <row r="13" spans="2:23">
      <c r="B13" s="125"/>
      <c r="C13" s="127"/>
      <c r="D13" s="127"/>
      <c r="E13" s="127"/>
      <c r="F13" s="127"/>
      <c r="G13" s="127"/>
      <c r="H13" s="127"/>
      <c r="I13" s="127"/>
      <c r="J13" s="127"/>
      <c r="K13" s="127"/>
      <c r="L13" s="127"/>
      <c r="M13" s="127"/>
      <c r="N13" s="127"/>
      <c r="O13" s="127"/>
      <c r="P13" s="127"/>
      <c r="Q13" s="127"/>
      <c r="R13" s="127"/>
      <c r="S13" s="127"/>
      <c r="T13" s="127"/>
      <c r="U13" s="127"/>
      <c r="V13" s="127"/>
      <c r="W13" s="126"/>
    </row>
    <row r="14" spans="2:23">
      <c r="B14" s="125"/>
      <c r="C14" s="127"/>
      <c r="D14" s="127"/>
      <c r="E14" s="127"/>
      <c r="F14" s="127"/>
      <c r="G14" s="127"/>
      <c r="H14" s="127"/>
      <c r="I14" s="127"/>
      <c r="J14" s="127"/>
      <c r="K14" s="127"/>
      <c r="L14" s="127"/>
      <c r="M14" s="127"/>
      <c r="N14" s="127"/>
      <c r="O14" s="127"/>
      <c r="P14" s="127"/>
      <c r="Q14" s="127"/>
      <c r="R14" s="127"/>
      <c r="S14" s="127"/>
      <c r="T14" s="127"/>
      <c r="U14" s="127"/>
      <c r="V14" s="127"/>
      <c r="W14" s="126"/>
    </row>
    <row r="15" spans="2:23">
      <c r="B15" s="125"/>
      <c r="C15" s="127"/>
      <c r="D15" s="127"/>
      <c r="E15" s="127"/>
      <c r="F15" s="127"/>
      <c r="G15" s="127"/>
      <c r="H15" s="127"/>
      <c r="I15" s="127"/>
      <c r="J15" s="127"/>
      <c r="K15" s="127"/>
      <c r="L15" s="127"/>
      <c r="M15" s="127"/>
      <c r="N15" s="127"/>
      <c r="O15" s="127"/>
      <c r="P15" s="127"/>
      <c r="Q15" s="127"/>
      <c r="R15" s="127"/>
      <c r="S15" s="127"/>
      <c r="T15" s="127"/>
      <c r="U15" s="127"/>
      <c r="V15" s="127"/>
      <c r="W15" s="126"/>
    </row>
    <row r="16" spans="2:23">
      <c r="B16" s="125"/>
      <c r="C16" s="127"/>
      <c r="D16" s="127"/>
      <c r="E16" s="127"/>
      <c r="F16" s="127"/>
      <c r="G16" s="127"/>
      <c r="H16" s="127"/>
      <c r="I16" s="127"/>
      <c r="J16" s="127"/>
      <c r="K16" s="127"/>
      <c r="L16" s="127"/>
      <c r="M16" s="127"/>
      <c r="N16" s="127"/>
      <c r="O16" s="127"/>
      <c r="P16" s="127"/>
      <c r="Q16" s="127"/>
      <c r="R16" s="127"/>
      <c r="S16" s="127"/>
      <c r="T16" s="127"/>
      <c r="U16" s="127"/>
      <c r="V16" s="127"/>
      <c r="W16" s="126"/>
    </row>
    <row r="17" spans="2:24">
      <c r="B17" s="125"/>
      <c r="C17" s="127"/>
      <c r="D17" s="127"/>
      <c r="E17" s="127"/>
      <c r="F17" s="127"/>
      <c r="G17" s="127"/>
      <c r="H17" s="127"/>
      <c r="I17" s="127"/>
      <c r="J17" s="127"/>
      <c r="K17" s="127"/>
      <c r="L17" s="127"/>
      <c r="M17" s="127"/>
      <c r="N17" s="127"/>
      <c r="O17" s="127"/>
      <c r="P17" s="127"/>
      <c r="Q17" s="127"/>
      <c r="R17" s="127"/>
      <c r="S17" s="127"/>
      <c r="T17" s="127"/>
      <c r="U17" s="127"/>
      <c r="V17" s="127"/>
      <c r="W17" s="126"/>
    </row>
    <row r="18" spans="2:24">
      <c r="B18" s="125"/>
      <c r="C18" s="127"/>
      <c r="D18" s="127"/>
      <c r="E18" s="127"/>
      <c r="F18" s="127"/>
      <c r="G18" s="127"/>
      <c r="H18" s="127"/>
      <c r="I18" s="127"/>
      <c r="J18" s="127"/>
      <c r="K18" s="127"/>
      <c r="L18" s="127"/>
      <c r="M18" s="127"/>
      <c r="N18" s="127"/>
      <c r="O18" s="127"/>
      <c r="P18" s="127"/>
      <c r="Q18" s="127"/>
      <c r="R18" s="127"/>
      <c r="S18" s="127"/>
      <c r="T18" s="127"/>
      <c r="U18" s="127"/>
      <c r="V18" s="127"/>
      <c r="W18" s="126"/>
    </row>
    <row r="19" spans="2:24">
      <c r="B19" s="125"/>
      <c r="C19" s="127"/>
      <c r="D19" s="127"/>
      <c r="E19" s="127"/>
      <c r="F19" s="127"/>
      <c r="G19" s="127"/>
      <c r="H19" s="127"/>
      <c r="I19" s="127"/>
      <c r="J19" s="127"/>
      <c r="K19" s="127"/>
      <c r="L19" s="127"/>
      <c r="M19" s="127"/>
      <c r="N19" s="127"/>
      <c r="O19" s="127"/>
      <c r="P19" s="127"/>
      <c r="Q19" s="127"/>
      <c r="R19" s="127"/>
      <c r="S19" s="127"/>
      <c r="T19" s="127"/>
      <c r="U19" s="127"/>
      <c r="V19" s="127"/>
      <c r="W19" s="126"/>
    </row>
    <row r="20" spans="2:24">
      <c r="B20" s="125"/>
      <c r="C20" s="127"/>
      <c r="D20" s="127"/>
      <c r="E20" s="127"/>
      <c r="F20" s="127"/>
      <c r="G20" s="127"/>
      <c r="H20" s="127"/>
      <c r="I20" s="127"/>
      <c r="J20" s="127"/>
      <c r="K20" s="127"/>
      <c r="L20" s="127"/>
      <c r="M20" s="127"/>
      <c r="N20" s="127"/>
      <c r="O20" s="127"/>
      <c r="P20" s="127"/>
      <c r="Q20" s="127"/>
      <c r="R20" s="127"/>
      <c r="S20" s="127"/>
      <c r="T20" s="127"/>
      <c r="U20" s="127"/>
      <c r="V20" s="127"/>
      <c r="W20" s="126"/>
    </row>
    <row r="21" spans="2:24">
      <c r="B21" s="125"/>
      <c r="C21" s="127"/>
      <c r="D21" s="127"/>
      <c r="E21" s="127"/>
      <c r="F21" s="127"/>
      <c r="G21" s="127"/>
      <c r="H21" s="127"/>
      <c r="I21" s="127"/>
      <c r="J21" s="127"/>
      <c r="K21" s="127"/>
      <c r="L21" s="127"/>
      <c r="M21" s="127"/>
      <c r="N21" s="127"/>
      <c r="O21" s="127"/>
      <c r="P21" s="127"/>
      <c r="Q21" s="127"/>
      <c r="R21" s="127"/>
      <c r="S21" s="127"/>
      <c r="T21" s="127"/>
      <c r="U21" s="127"/>
      <c r="V21" s="127"/>
      <c r="W21" s="126"/>
    </row>
    <row r="22" spans="2:24">
      <c r="B22" s="125"/>
      <c r="C22" s="127"/>
      <c r="D22" s="127"/>
      <c r="E22" s="127"/>
      <c r="F22" s="127"/>
      <c r="G22" s="127"/>
      <c r="H22" s="127"/>
      <c r="I22" s="127"/>
      <c r="J22" s="127"/>
      <c r="K22" s="127"/>
      <c r="L22" s="127"/>
      <c r="M22" s="127"/>
      <c r="N22" s="127"/>
      <c r="O22" s="127"/>
      <c r="P22" s="127"/>
      <c r="Q22" s="127"/>
      <c r="R22" s="127"/>
      <c r="S22" s="127"/>
      <c r="T22" s="127"/>
      <c r="U22" s="127"/>
      <c r="V22" s="127"/>
      <c r="W22" s="126"/>
    </row>
    <row r="23" spans="2:24">
      <c r="B23" s="125"/>
      <c r="C23" s="127"/>
      <c r="D23" s="127"/>
      <c r="E23" s="127"/>
      <c r="F23" s="127"/>
      <c r="G23" s="127"/>
      <c r="H23" s="127"/>
      <c r="I23" s="127"/>
      <c r="J23" s="127"/>
      <c r="K23" s="127"/>
      <c r="L23" s="127"/>
      <c r="M23" s="127"/>
      <c r="N23" s="127"/>
      <c r="O23" s="127"/>
      <c r="P23" s="127"/>
      <c r="Q23" s="127"/>
      <c r="R23" s="127"/>
      <c r="S23" s="127"/>
      <c r="T23" s="127"/>
      <c r="U23" s="127"/>
      <c r="V23" s="127"/>
      <c r="W23" s="126"/>
    </row>
    <row r="24" spans="2:24">
      <c r="B24" s="125"/>
      <c r="C24" s="127"/>
      <c r="D24" s="127"/>
      <c r="E24" s="127"/>
      <c r="F24" s="127"/>
      <c r="G24" s="127"/>
      <c r="H24" s="127"/>
      <c r="I24" s="127"/>
      <c r="J24" s="127"/>
      <c r="K24" s="127"/>
      <c r="L24" s="127"/>
      <c r="M24" s="127"/>
      <c r="N24" s="127"/>
      <c r="O24" s="127"/>
      <c r="P24" s="127"/>
      <c r="Q24" s="127"/>
      <c r="R24" s="127"/>
      <c r="S24" s="127"/>
      <c r="T24" s="127"/>
      <c r="U24" s="127"/>
      <c r="V24" s="127"/>
      <c r="W24" s="126"/>
    </row>
    <row r="25" spans="2:24" s="73" customFormat="1">
      <c r="B25" s="125"/>
      <c r="C25" s="127"/>
      <c r="D25" s="127"/>
      <c r="E25" s="127"/>
      <c r="F25" s="127"/>
      <c r="G25" s="127"/>
      <c r="H25" s="127"/>
      <c r="I25" s="127"/>
      <c r="J25" s="127"/>
      <c r="K25" s="127"/>
      <c r="L25" s="127"/>
      <c r="M25" s="127"/>
      <c r="N25" s="127"/>
      <c r="O25" s="127"/>
      <c r="P25" s="127"/>
      <c r="Q25" s="127"/>
      <c r="R25" s="127"/>
      <c r="S25" s="127"/>
      <c r="T25" s="127"/>
      <c r="U25" s="127"/>
      <c r="V25" s="127"/>
      <c r="W25" s="126"/>
    </row>
    <row r="26" spans="2:24" ht="15" customHeight="1">
      <c r="B26" s="125"/>
      <c r="C26" s="408" t="s">
        <v>198</v>
      </c>
      <c r="D26" s="409"/>
      <c r="E26" s="409"/>
      <c r="F26" s="409"/>
      <c r="G26" s="409"/>
      <c r="H26" s="409"/>
      <c r="I26" s="410"/>
      <c r="J26" s="127"/>
      <c r="K26" s="533" t="s">
        <v>274</v>
      </c>
      <c r="L26" s="534"/>
      <c r="M26" s="534"/>
      <c r="N26" s="534"/>
      <c r="O26" s="534"/>
      <c r="P26" s="534"/>
      <c r="Q26" s="534"/>
      <c r="R26" s="534"/>
      <c r="S26" s="534"/>
      <c r="T26" s="534"/>
      <c r="U26" s="534"/>
      <c r="V26" s="535"/>
      <c r="W26" s="126"/>
      <c r="X26" s="10"/>
    </row>
    <row r="27" spans="2:24" ht="15" customHeight="1">
      <c r="B27" s="125"/>
      <c r="C27" s="127"/>
      <c r="D27" s="127"/>
      <c r="E27" s="127"/>
      <c r="F27" s="127"/>
      <c r="G27" s="127"/>
      <c r="H27" s="127"/>
      <c r="I27" s="127"/>
      <c r="J27" s="127"/>
      <c r="K27" s="536"/>
      <c r="L27" s="537"/>
      <c r="M27" s="537"/>
      <c r="N27" s="537"/>
      <c r="O27" s="537"/>
      <c r="P27" s="537"/>
      <c r="Q27" s="537"/>
      <c r="R27" s="537"/>
      <c r="S27" s="537"/>
      <c r="T27" s="537"/>
      <c r="U27" s="537"/>
      <c r="V27" s="538"/>
      <c r="W27" s="208"/>
      <c r="X27" s="69"/>
    </row>
    <row r="28" spans="2:24">
      <c r="B28" s="125"/>
      <c r="C28" s="127"/>
      <c r="D28" s="127"/>
      <c r="E28" s="139" t="s">
        <v>18</v>
      </c>
      <c r="F28" s="139" t="s">
        <v>19</v>
      </c>
      <c r="G28" s="139" t="s">
        <v>20</v>
      </c>
      <c r="H28" s="139" t="s">
        <v>32</v>
      </c>
      <c r="I28" s="139" t="s">
        <v>33</v>
      </c>
      <c r="J28" s="127"/>
      <c r="K28" s="536"/>
      <c r="L28" s="537"/>
      <c r="M28" s="537"/>
      <c r="N28" s="537"/>
      <c r="O28" s="537"/>
      <c r="P28" s="537"/>
      <c r="Q28" s="537"/>
      <c r="R28" s="537"/>
      <c r="S28" s="537"/>
      <c r="T28" s="537"/>
      <c r="U28" s="537"/>
      <c r="V28" s="538"/>
      <c r="W28" s="208"/>
      <c r="X28" s="69"/>
    </row>
    <row r="29" spans="2:24" ht="32.25" customHeight="1">
      <c r="B29" s="125"/>
      <c r="C29" s="523" t="s">
        <v>250</v>
      </c>
      <c r="D29" s="524"/>
      <c r="E29" s="353">
        <f>IF('Comptes de résultats'!D9&lt;&gt;0,IF('Comptes de résultats'!D12/'Comptes de résultats'!D9&lt;&gt;0,('Comptes de résultats'!D15+'Comptes de résultats'!D19+'Comptes de résultats'!D21+'Comptes de résultats'!D25+'Comptes de résultats'!D29)/('Comptes de résultats'!D12/'Comptes de résultats'!D9),0),0)</f>
        <v>0</v>
      </c>
      <c r="F29" s="353">
        <f>IF('Comptes de résultats'!E9&lt;&gt;0,IF('Comptes de résultats'!E12/'Comptes de résultats'!E9&lt;&gt;0,('Comptes de résultats'!E15+'Comptes de résultats'!E19+'Comptes de résultats'!E21+'Comptes de résultats'!E25+'Comptes de résultats'!E29)/('Comptes de résultats'!E12/'Comptes de résultats'!E9),0),0)</f>
        <v>0</v>
      </c>
      <c r="G29" s="353">
        <f>IF('Comptes de résultats'!F9&lt;&gt;0,IF('Comptes de résultats'!F12/'Comptes de résultats'!F9&lt;&gt;0,('Comptes de résultats'!F15+'Comptes de résultats'!F19+'Comptes de résultats'!F21+'Comptes de résultats'!F25+'Comptes de résultats'!F29)/('Comptes de résultats'!F12/'Comptes de résultats'!F9),0),0)</f>
        <v>0</v>
      </c>
      <c r="H29" s="353">
        <f>IF('Comptes de résultats'!G9&lt;&gt;0,IF('Comptes de résultats'!G12/'Comptes de résultats'!G9&lt;&gt;0,('Comptes de résultats'!G15+'Comptes de résultats'!G19+'Comptes de résultats'!G21+'Comptes de résultats'!G25+'Comptes de résultats'!G29)/('Comptes de résultats'!G12/'Comptes de résultats'!G9),0),0)</f>
        <v>0</v>
      </c>
      <c r="I29" s="353">
        <f>IF('Comptes de résultats'!H9&lt;&gt;0,IF('Comptes de résultats'!H12/'Comptes de résultats'!H9&lt;&gt;0,('Comptes de résultats'!H15+'Comptes de résultats'!H19+'Comptes de résultats'!H21+'Comptes de résultats'!H25+'Comptes de résultats'!H29)/('Comptes de résultats'!H12/'Comptes de résultats'!H9),0),0)</f>
        <v>0</v>
      </c>
      <c r="J29" s="127"/>
      <c r="K29" s="536"/>
      <c r="L29" s="537"/>
      <c r="M29" s="537"/>
      <c r="N29" s="537"/>
      <c r="O29" s="537"/>
      <c r="P29" s="537"/>
      <c r="Q29" s="537"/>
      <c r="R29" s="537"/>
      <c r="S29" s="537"/>
      <c r="T29" s="537"/>
      <c r="U29" s="537"/>
      <c r="V29" s="538"/>
      <c r="W29" s="208"/>
      <c r="X29" s="69"/>
    </row>
    <row r="30" spans="2:24" s="76" customFormat="1">
      <c r="B30" s="125"/>
      <c r="C30" s="525" t="s">
        <v>249</v>
      </c>
      <c r="D30" s="526"/>
      <c r="E30" s="353">
        <f>IF('Comptes de résultats'!D9&lt;&gt;0,IF('Comptes de résultats'!D12/'Comptes de résultats'!D9&lt;&gt;0,('Comptes de résultats'!D15+'Comptes de résultats'!D19+'Comptes de résultats'!D21+'Comptes de résultats'!D25+'Comptes de résultats'!D29-'Comptes de résultats'!D20-'Comptes de résultats'!D33-'Comptes de résultats'!D37)/('Comptes de résultats'!D12/'Comptes de résultats'!D9),0),0)</f>
        <v>0</v>
      </c>
      <c r="F30" s="353">
        <f>IF('Comptes de résultats'!E9&lt;&gt;0,IF('Comptes de résultats'!E12/'Comptes de résultats'!E9&lt;&gt;0,('Comptes de résultats'!E15+'Comptes de résultats'!E19+'Comptes de résultats'!E21+'Comptes de résultats'!E25+'Comptes de résultats'!E29-'Comptes de résultats'!E20-'Comptes de résultats'!E33-'Comptes de résultats'!E37)/('Comptes de résultats'!E12/'Comptes de résultats'!E9),0),0)</f>
        <v>0</v>
      </c>
      <c r="G30" s="353">
        <f>IF('Comptes de résultats'!F9&lt;&gt;0,IF('Comptes de résultats'!F12/'Comptes de résultats'!F9&lt;&gt;0,('Comptes de résultats'!F15+'Comptes de résultats'!F19+'Comptes de résultats'!F21+'Comptes de résultats'!F25+'Comptes de résultats'!F29-'Comptes de résultats'!F20-'Comptes de résultats'!F33-'Comptes de résultats'!F37)/('Comptes de résultats'!F12/'Comptes de résultats'!F9),0),0)</f>
        <v>0</v>
      </c>
      <c r="H30" s="353">
        <f>IF('Comptes de résultats'!G9&lt;&gt;0,IF('Comptes de résultats'!G12/'Comptes de résultats'!G9&lt;&gt;0,('Comptes de résultats'!G15+'Comptes de résultats'!G19+'Comptes de résultats'!G21+'Comptes de résultats'!G25+'Comptes de résultats'!G29-'Comptes de résultats'!G20-'Comptes de résultats'!G33-'Comptes de résultats'!G37)/('Comptes de résultats'!G12/'Comptes de résultats'!G9),0),0)</f>
        <v>0</v>
      </c>
      <c r="I30" s="353">
        <f>IF('Comptes de résultats'!H9&lt;&gt;0,IF('Comptes de résultats'!H12/'Comptes de résultats'!H9&lt;&gt;0,('Comptes de résultats'!H15+'Comptes de résultats'!H19+'Comptes de résultats'!H21+'Comptes de résultats'!H25+'Comptes de résultats'!H29-'Comptes de résultats'!H20-'Comptes de résultats'!H33-'Comptes de résultats'!H37)/('Comptes de résultats'!H12/'Comptes de résultats'!H9),0),0)</f>
        <v>0</v>
      </c>
      <c r="J30" s="127"/>
      <c r="K30" s="536"/>
      <c r="L30" s="537"/>
      <c r="M30" s="537"/>
      <c r="N30" s="537"/>
      <c r="O30" s="537"/>
      <c r="P30" s="537"/>
      <c r="Q30" s="537"/>
      <c r="R30" s="537"/>
      <c r="S30" s="537"/>
      <c r="T30" s="537"/>
      <c r="U30" s="537"/>
      <c r="V30" s="538"/>
      <c r="W30" s="208"/>
      <c r="X30" s="69"/>
    </row>
    <row r="31" spans="2:24">
      <c r="B31" s="125"/>
      <c r="C31" s="525" t="s">
        <v>242</v>
      </c>
      <c r="D31" s="526"/>
      <c r="E31" s="353">
        <f>'Commandes - Calculs Auto'!N105</f>
        <v>0</v>
      </c>
      <c r="F31" s="353">
        <f>'Commandes - Calculs Auto'!Z105</f>
        <v>0</v>
      </c>
      <c r="G31" s="353">
        <f>'Commandes - Calculs Auto'!AL105</f>
        <v>0</v>
      </c>
      <c r="H31" s="353">
        <f>'Commandes - Calculs Auto'!AX105</f>
        <v>0</v>
      </c>
      <c r="I31" s="353">
        <f>'Commandes - Calculs Auto'!BJ105</f>
        <v>0</v>
      </c>
      <c r="J31" s="127"/>
      <c r="K31" s="539"/>
      <c r="L31" s="540"/>
      <c r="M31" s="540"/>
      <c r="N31" s="540"/>
      <c r="O31" s="540"/>
      <c r="P31" s="540"/>
      <c r="Q31" s="540"/>
      <c r="R31" s="540"/>
      <c r="S31" s="540"/>
      <c r="T31" s="540"/>
      <c r="U31" s="540"/>
      <c r="V31" s="541"/>
      <c r="W31" s="208"/>
      <c r="X31" s="69"/>
    </row>
    <row r="32" spans="2:24" s="73" customFormat="1">
      <c r="B32" s="125"/>
      <c r="C32" s="127"/>
      <c r="D32" s="127"/>
      <c r="E32" s="127"/>
      <c r="F32" s="127"/>
      <c r="G32" s="127"/>
      <c r="H32" s="127"/>
      <c r="I32" s="127"/>
      <c r="J32" s="127"/>
      <c r="K32" s="210"/>
      <c r="L32" s="210"/>
      <c r="M32" s="210"/>
      <c r="N32" s="210"/>
      <c r="O32" s="210"/>
      <c r="P32" s="210"/>
      <c r="Q32" s="210"/>
      <c r="R32" s="210"/>
      <c r="S32" s="210"/>
      <c r="T32" s="210"/>
      <c r="U32" s="210"/>
      <c r="V32" s="210"/>
      <c r="W32" s="209"/>
      <c r="X32" s="72"/>
    </row>
    <row r="33" spans="1:24">
      <c r="B33" s="125"/>
      <c r="C33" s="435" t="s">
        <v>240</v>
      </c>
      <c r="D33" s="436"/>
      <c r="E33" s="436"/>
      <c r="F33" s="436"/>
      <c r="G33" s="436"/>
      <c r="H33" s="436"/>
      <c r="I33" s="437"/>
      <c r="J33" s="127"/>
      <c r="K33" s="435" t="s">
        <v>199</v>
      </c>
      <c r="L33" s="436"/>
      <c r="M33" s="436"/>
      <c r="N33" s="436"/>
      <c r="O33" s="436"/>
      <c r="P33" s="436"/>
      <c r="Q33" s="436"/>
      <c r="R33" s="436"/>
      <c r="S33" s="436"/>
      <c r="T33" s="436"/>
      <c r="U33" s="436"/>
      <c r="V33" s="437"/>
      <c r="W33" s="126"/>
      <c r="X33" s="10"/>
    </row>
    <row r="34" spans="1:24">
      <c r="B34" s="125"/>
      <c r="C34" s="127"/>
      <c r="D34" s="127"/>
      <c r="E34" s="127"/>
      <c r="F34" s="127"/>
      <c r="G34" s="127"/>
      <c r="H34" s="127"/>
      <c r="I34" s="127"/>
      <c r="J34" s="127"/>
      <c r="K34" s="127"/>
      <c r="L34" s="127"/>
      <c r="M34" s="127"/>
      <c r="N34" s="127"/>
      <c r="O34" s="127"/>
      <c r="P34" s="127"/>
      <c r="Q34" s="127"/>
      <c r="R34" s="127"/>
      <c r="S34" s="127"/>
      <c r="T34" s="127"/>
      <c r="U34" s="127"/>
      <c r="V34" s="127"/>
      <c r="W34" s="126"/>
      <c r="X34" s="10"/>
    </row>
    <row r="35" spans="1:24">
      <c r="B35" s="125"/>
      <c r="C35" s="127"/>
      <c r="D35" s="127"/>
      <c r="E35" s="285" t="s">
        <v>18</v>
      </c>
      <c r="F35" s="285" t="s">
        <v>19</v>
      </c>
      <c r="G35" s="285" t="s">
        <v>20</v>
      </c>
      <c r="H35" s="285" t="s">
        <v>32</v>
      </c>
      <c r="I35" s="285" t="s">
        <v>33</v>
      </c>
      <c r="J35" s="127"/>
      <c r="K35" s="527"/>
      <c r="L35" s="527"/>
      <c r="M35" s="145" t="s">
        <v>18</v>
      </c>
      <c r="N35" s="95" t="s">
        <v>158</v>
      </c>
      <c r="O35" s="3" t="s">
        <v>19</v>
      </c>
      <c r="P35" s="95" t="s">
        <v>158</v>
      </c>
      <c r="Q35" s="3" t="s">
        <v>20</v>
      </c>
      <c r="R35" s="95" t="s">
        <v>158</v>
      </c>
      <c r="S35" s="3" t="s">
        <v>32</v>
      </c>
      <c r="T35" s="95" t="s">
        <v>158</v>
      </c>
      <c r="U35" s="3" t="s">
        <v>33</v>
      </c>
      <c r="V35" s="95" t="s">
        <v>158</v>
      </c>
      <c r="W35" s="126"/>
    </row>
    <row r="36" spans="1:24">
      <c r="B36" s="125"/>
      <c r="C36" s="519" t="str">
        <f>CONFIG!C14</f>
        <v>Activité / Projet 1</v>
      </c>
      <c r="D36" s="520"/>
      <c r="E36" s="353">
        <f>SUMPRODUCT('Personnel - Calculs Auto'!O$61:O$75,Personnel!$AR$10:$AR$24)+'Prestations - Calculs Auto'!O6+'Investissements - Calculs Auto'!O6+SUMPRODUCT('Charges externes'!$D$9:$D$33,'Charges externes'!$BS$9:$BS$33)</f>
        <v>27000</v>
      </c>
      <c r="F36" s="353">
        <f>SUMPRODUCT('Personnel - Calculs Auto'!AB$61:AB$75,Personnel!$BD$10:$BD$24)+'Prestations - Calculs Auto'!AB6+'Investissements - Calculs Auto'!AB6+SUMPRODUCT('Charges externes'!$E$9:$E$33,'Charges externes'!$CC$9:$CC$33)</f>
        <v>27000</v>
      </c>
      <c r="G36" s="353">
        <f>SUMPRODUCT('Personnel - Calculs Auto'!AE$61:AE$75,Personnel!$BP$10:$BP$24)+'Prestations - Calculs Auto'!AE6+'Investissements - Calculs Auto'!AE6+SUMPRODUCT('Charges externes'!$F$9:$F$33,'Charges externes'!$CM$9:$CM$33)</f>
        <v>27000</v>
      </c>
      <c r="H36" s="353">
        <f>SUMPRODUCT('Personnel - Calculs Auto'!AH$61:AH$75,Personnel!$CB$10:$CB$24)+'Prestations - Calculs Auto'!AH6+'Investissements - Calculs Auto'!AH6+SUMPRODUCT('Charges externes'!$G$9:$G$33,'Charges externes'!$CW$9:$CW$33)</f>
        <v>27000</v>
      </c>
      <c r="I36" s="353">
        <f>SUMPRODUCT('Personnel - Calculs Auto'!AK$61:AK$75,Personnel!$CN$10:$CN$24)+'Prestations - Calculs Auto'!AK6+'Investissements - Calculs Auto'!AK6+SUMPRODUCT('Charges externes'!$H$9:$H$33,'Charges externes'!$DG$9:$DG$33)</f>
        <v>27000</v>
      </c>
      <c r="J36" s="127"/>
      <c r="K36" s="528" t="s">
        <v>159</v>
      </c>
      <c r="L36" s="529"/>
      <c r="M36" s="70">
        <f>'Commandes - Calculs Auto'!N121</f>
        <v>0</v>
      </c>
      <c r="N36" s="96">
        <f>IF(M$36&lt;&gt;0,M36/M$36,0)</f>
        <v>0</v>
      </c>
      <c r="O36" s="70">
        <f>'Commandes - Calculs Auto'!Z121</f>
        <v>0</v>
      </c>
      <c r="P36" s="96">
        <f>IF(O$36&lt;&gt;0,O36/O$36,0)</f>
        <v>0</v>
      </c>
      <c r="Q36" s="70">
        <f>'Commandes - Calculs Auto'!AL121</f>
        <v>0</v>
      </c>
      <c r="R36" s="96">
        <f>IF(Q$36&lt;&gt;0,Q36/Q$36,0)</f>
        <v>0</v>
      </c>
      <c r="S36" s="70">
        <f>'Commandes - Calculs Auto'!AX121</f>
        <v>0</v>
      </c>
      <c r="T36" s="96">
        <f>IF(S$36&lt;&gt;0,S36/S$36,0)</f>
        <v>0</v>
      </c>
      <c r="U36" s="70">
        <f>'Commandes - Calculs Auto'!BJ121</f>
        <v>0</v>
      </c>
      <c r="V36" s="96">
        <f>IF(U$36&lt;&gt;0,U36/U$36,0)</f>
        <v>0</v>
      </c>
      <c r="W36" s="126"/>
    </row>
    <row r="37" spans="1:24">
      <c r="B37" s="125"/>
      <c r="C37" s="519" t="str">
        <f>CONFIG!C15</f>
        <v>Activité / Projet 2</v>
      </c>
      <c r="D37" s="520"/>
      <c r="E37" s="353">
        <f>SUMPRODUCT('Personnel - Calculs Auto'!O$61:O$75,Personnel!$AS$10:$AS$24)+'Prestations - Calculs Auto'!O7+'Investissements - Calculs Auto'!O7+SUMPRODUCT('Charges externes'!$D$9:$D$33,'Charges externes'!$BT$9:$BT$33)</f>
        <v>0</v>
      </c>
      <c r="F37" s="353">
        <f>SUMPRODUCT('Personnel - Calculs Auto'!AB$61:AB$75,Personnel!$BE$10:$BE$24)+'Prestations - Calculs Auto'!AB7+'Investissements - Calculs Auto'!AB7+SUMPRODUCT('Charges externes'!$E$9:$E$33,'Charges externes'!$CD$9:$CD$33)</f>
        <v>0</v>
      </c>
      <c r="G37" s="353">
        <f>SUMPRODUCT('Personnel - Calculs Auto'!AE$61:AE$75,Personnel!$BQ$10:$BQ$24)+'Prestations - Calculs Auto'!AE7+'Investissements - Calculs Auto'!AE7+SUMPRODUCT('Charges externes'!$F$9:$F$33,'Charges externes'!$CN$9:$CN$33)</f>
        <v>0</v>
      </c>
      <c r="H37" s="353">
        <f>SUMPRODUCT('Personnel - Calculs Auto'!AH$61:AH$75,Personnel!$CC$10:$CC$24)+'Prestations - Calculs Auto'!AH7+'Investissements - Calculs Auto'!AH7+SUMPRODUCT('Charges externes'!$G$9:$G$33,'Charges externes'!$CX$9:$CX$33)</f>
        <v>0</v>
      </c>
      <c r="I37" s="353">
        <f>SUMPRODUCT('Personnel - Calculs Auto'!AK$61:AK$75,Personnel!$CO$10:$CO$24)+'Prestations - Calculs Auto'!AK7+'Investissements - Calculs Auto'!AK7+SUMPRODUCT('Charges externes'!$H$9:$H$33,'Charges externes'!$DH$9:$DH$33)</f>
        <v>0</v>
      </c>
      <c r="J37" s="127"/>
      <c r="K37" s="521" t="str">
        <f>CONFIG!C14</f>
        <v>Activité / Projet 1</v>
      </c>
      <c r="L37" s="522"/>
      <c r="M37" s="355">
        <f>SUM('Commandes - Calculs Auto'!C111:N111)</f>
        <v>0</v>
      </c>
      <c r="N37" s="356">
        <f>IF(M$36&lt;&gt;0,M37/M$36,0)</f>
        <v>0</v>
      </c>
      <c r="O37" s="355">
        <f>SUM('Commandes - Calculs Auto'!O111:Z111)</f>
        <v>0</v>
      </c>
      <c r="P37" s="356">
        <f>IF(O$36&lt;&gt;0,O37/O$36,0)</f>
        <v>0</v>
      </c>
      <c r="Q37" s="355">
        <f>SUM('Commandes - Calculs Auto'!AA111:AL111)</f>
        <v>0</v>
      </c>
      <c r="R37" s="356">
        <f>IF(Q$36&lt;&gt;0,Q37/Q$36,0)</f>
        <v>0</v>
      </c>
      <c r="S37" s="355">
        <f>SUM('Commandes - Calculs Auto'!AM111:AX111)</f>
        <v>0</v>
      </c>
      <c r="T37" s="356">
        <f>IF(S$36&lt;&gt;0,S37/S$36,0)</f>
        <v>0</v>
      </c>
      <c r="U37" s="355">
        <f>SUM('Commandes - Calculs Auto'!AY111:BJ111)</f>
        <v>0</v>
      </c>
      <c r="V37" s="356">
        <f>IF(U$36&lt;&gt;0,U37/U$36,0)</f>
        <v>0</v>
      </c>
      <c r="W37" s="126"/>
    </row>
    <row r="38" spans="1:24">
      <c r="B38" s="125"/>
      <c r="C38" s="519" t="str">
        <f>CONFIG!C16</f>
        <v>…</v>
      </c>
      <c r="D38" s="520"/>
      <c r="E38" s="353">
        <f>SUMPRODUCT('Personnel - Calculs Auto'!O$61:O$75,Personnel!$AT$10:$AT$24)+'Prestations - Calculs Auto'!O8+'Investissements - Calculs Auto'!O8+SUMPRODUCT('Charges externes'!$D$9:$D$33,'Charges externes'!$BU$9:$BU$33)</f>
        <v>0</v>
      </c>
      <c r="F38" s="353">
        <f>SUMPRODUCT('Personnel - Calculs Auto'!AB$61:AB$75,Personnel!$BF$10:$BF$24)+'Prestations - Calculs Auto'!AB8+'Investissements - Calculs Auto'!AB8+SUMPRODUCT('Charges externes'!$E$9:$E$33,'Charges externes'!$CE$9:$CE$33)</f>
        <v>0</v>
      </c>
      <c r="G38" s="353">
        <f>SUMPRODUCT('Personnel - Calculs Auto'!AE$61:AE$75,Personnel!$BR$10:$BR$24)+'Prestations - Calculs Auto'!AE8+'Investissements - Calculs Auto'!AE8+SUMPRODUCT('Charges externes'!$F$9:$F$33,'Charges externes'!$CO$9:$CO$33)</f>
        <v>0</v>
      </c>
      <c r="H38" s="353">
        <f>SUMPRODUCT('Personnel - Calculs Auto'!AH$61:AH$75,Personnel!$CD$10:$CD$24)+'Prestations - Calculs Auto'!AH8+'Investissements - Calculs Auto'!AH8+SUMPRODUCT('Charges externes'!$G$9:$G$33,'Charges externes'!$CY$9:$CY$33)</f>
        <v>0</v>
      </c>
      <c r="I38" s="353">
        <f>SUMPRODUCT('Personnel - Calculs Auto'!AK$61:AK$75,Personnel!$CP$10:$CP$24)+'Prestations - Calculs Auto'!AK8+'Investissements - Calculs Auto'!AK8+SUMPRODUCT('Charges externes'!$H$9:$H$33,'Charges externes'!$DI$9:$DI$33)</f>
        <v>0</v>
      </c>
      <c r="J38" s="127"/>
      <c r="K38" s="521" t="str">
        <f>CONFIG!C15</f>
        <v>Activité / Projet 2</v>
      </c>
      <c r="L38" s="522"/>
      <c r="M38" s="355">
        <f>SUM('Commandes - Calculs Auto'!C112:N112)</f>
        <v>0</v>
      </c>
      <c r="N38" s="356">
        <f t="shared" ref="N38:N62" si="0">IF(M$36&lt;&gt;0,M38/M$36,0)</f>
        <v>0</v>
      </c>
      <c r="O38" s="355">
        <f>SUM('Commandes - Calculs Auto'!O112:Z112)</f>
        <v>0</v>
      </c>
      <c r="P38" s="356">
        <f t="shared" ref="P38:P62" si="1">IF(O$36&lt;&gt;0,O38/O$36,0)</f>
        <v>0</v>
      </c>
      <c r="Q38" s="355">
        <f>SUM('Commandes - Calculs Auto'!AA112:AL112)</f>
        <v>0</v>
      </c>
      <c r="R38" s="356">
        <f t="shared" ref="R38:R62" si="2">IF(Q$36&lt;&gt;0,Q38/Q$36,0)</f>
        <v>0</v>
      </c>
      <c r="S38" s="355">
        <f>SUM('Commandes - Calculs Auto'!AM112:AX112)</f>
        <v>0</v>
      </c>
      <c r="T38" s="356">
        <f t="shared" ref="T38:T62" si="3">IF(S$36&lt;&gt;0,S38/S$36,0)</f>
        <v>0</v>
      </c>
      <c r="U38" s="355">
        <f>SUM('Commandes - Calculs Auto'!AY112:BJ112)</f>
        <v>0</v>
      </c>
      <c r="V38" s="356">
        <f t="shared" ref="V38:V62" si="4">IF(U$36&lt;&gt;0,U38/U$36,0)</f>
        <v>0</v>
      </c>
      <c r="W38" s="126"/>
    </row>
    <row r="39" spans="1:24">
      <c r="B39" s="125"/>
      <c r="C39" s="519">
        <f>CONFIG!C17</f>
        <v>0</v>
      </c>
      <c r="D39" s="520"/>
      <c r="E39" s="353">
        <f>SUMPRODUCT('Personnel - Calculs Auto'!O$61:O$75,Personnel!$AU$10:$AU$24)+'Prestations - Calculs Auto'!O9+'Investissements - Calculs Auto'!O9+SUMPRODUCT('Charges externes'!$D$9:$D$33,'Charges externes'!$BV$9:$BV$33)</f>
        <v>0</v>
      </c>
      <c r="F39" s="353">
        <f>SUMPRODUCT('Personnel - Calculs Auto'!AB$61:AB$75,Personnel!$BG$10:$BG$24)+'Prestations - Calculs Auto'!AB9+'Investissements - Calculs Auto'!AB9+SUMPRODUCT('Charges externes'!$E$9:$E$33,'Charges externes'!$CF$9:$CF$33)</f>
        <v>0</v>
      </c>
      <c r="G39" s="353">
        <f>SUMPRODUCT('Personnel - Calculs Auto'!AE$61:AE$75,Personnel!$BS$10:$BS$24)+'Prestations - Calculs Auto'!AE9+'Investissements - Calculs Auto'!AE9+SUMPRODUCT('Charges externes'!$F$9:$F$33,'Charges externes'!$CP$9:$CP$33)</f>
        <v>0</v>
      </c>
      <c r="H39" s="353">
        <f>SUMPRODUCT('Personnel - Calculs Auto'!AH$61:AH$75,Personnel!$CE$10:$CE$24)+'Prestations - Calculs Auto'!AH9+'Investissements - Calculs Auto'!AH9+SUMPRODUCT('Charges externes'!$G$9:$G$33,'Charges externes'!$CZ$9:$CZ$33)</f>
        <v>0</v>
      </c>
      <c r="I39" s="353">
        <f>SUMPRODUCT('Personnel - Calculs Auto'!AK$61:AK$75,Personnel!$CQ$10:$CQ$24)+'Prestations - Calculs Auto'!AK9+'Investissements - Calculs Auto'!AK9+SUMPRODUCT('Charges externes'!$H$9:$H$33,'Charges externes'!$DJ$9:$DJ$33)</f>
        <v>0</v>
      </c>
      <c r="J39" s="127"/>
      <c r="K39" s="521" t="str">
        <f>CONFIG!C16</f>
        <v>…</v>
      </c>
      <c r="L39" s="522"/>
      <c r="M39" s="355">
        <f>SUM('Commandes - Calculs Auto'!C113:N113)</f>
        <v>0</v>
      </c>
      <c r="N39" s="356">
        <f t="shared" si="0"/>
        <v>0</v>
      </c>
      <c r="O39" s="355">
        <f>SUM('Commandes - Calculs Auto'!O113:Z113)</f>
        <v>0</v>
      </c>
      <c r="P39" s="356">
        <f t="shared" si="1"/>
        <v>0</v>
      </c>
      <c r="Q39" s="355">
        <f>SUM('Commandes - Calculs Auto'!AA113:AL113)</f>
        <v>0</v>
      </c>
      <c r="R39" s="356">
        <f t="shared" si="2"/>
        <v>0</v>
      </c>
      <c r="S39" s="355">
        <f>SUM('Commandes - Calculs Auto'!AM113:AX113)</f>
        <v>0</v>
      </c>
      <c r="T39" s="356">
        <f t="shared" si="3"/>
        <v>0</v>
      </c>
      <c r="U39" s="355">
        <f>SUM('Commandes - Calculs Auto'!AY113:BJ113)</f>
        <v>0</v>
      </c>
      <c r="V39" s="356">
        <f t="shared" si="4"/>
        <v>0</v>
      </c>
      <c r="W39" s="126"/>
    </row>
    <row r="40" spans="1:24">
      <c r="B40" s="125"/>
      <c r="C40" s="519">
        <f>CONFIG!C18</f>
        <v>0</v>
      </c>
      <c r="D40" s="520"/>
      <c r="E40" s="353">
        <f>SUMPRODUCT('Personnel - Calculs Auto'!O$61:O$75,Personnel!$AV$10:$AV$24)+'Prestations - Calculs Auto'!O10+'Investissements - Calculs Auto'!O10+SUMPRODUCT('Charges externes'!$D$9:$D$33,'Charges externes'!$BW$9:$BW$33)</f>
        <v>0</v>
      </c>
      <c r="F40" s="353">
        <f>SUMPRODUCT('Personnel - Calculs Auto'!AB$61:AB$75,Personnel!$BH$10:$BH$24)+'Prestations - Calculs Auto'!AB10+'Investissements - Calculs Auto'!AB10+SUMPRODUCT('Charges externes'!$E$9:$E$33,'Charges externes'!$CG$9:$CG$33)</f>
        <v>0</v>
      </c>
      <c r="G40" s="353">
        <f>SUMPRODUCT('Personnel - Calculs Auto'!AE$61:AE$75,Personnel!$BT$10:$BT$24)+'Prestations - Calculs Auto'!AE10+'Investissements - Calculs Auto'!AE10+SUMPRODUCT('Charges externes'!$F$9:$F$33,'Charges externes'!$CQ$9:$CQ$33)</f>
        <v>0</v>
      </c>
      <c r="H40" s="353">
        <f>SUMPRODUCT('Personnel - Calculs Auto'!AH$61:AH$75,Personnel!$CF$10:$CF$24)+'Prestations - Calculs Auto'!AH10+'Investissements - Calculs Auto'!AH10+SUMPRODUCT('Charges externes'!$G$9:$G$33,'Charges externes'!$DA$9:$DA$33)</f>
        <v>0</v>
      </c>
      <c r="I40" s="353">
        <f>SUMPRODUCT('Personnel - Calculs Auto'!AK$61:AK$75,Personnel!$CR$10:$CR$24)+'Prestations - Calculs Auto'!AK10+'Investissements - Calculs Auto'!AK10+SUMPRODUCT('Charges externes'!$H$9:$H$33,'Charges externes'!$DK$9:$DK$33)</f>
        <v>0</v>
      </c>
      <c r="J40" s="127"/>
      <c r="K40" s="521">
        <f>CONFIG!C17</f>
        <v>0</v>
      </c>
      <c r="L40" s="522"/>
      <c r="M40" s="355">
        <f>SUM('Commandes - Calculs Auto'!C114:N114)</f>
        <v>0</v>
      </c>
      <c r="N40" s="356">
        <f t="shared" si="0"/>
        <v>0</v>
      </c>
      <c r="O40" s="355">
        <f>SUM('Commandes - Calculs Auto'!O114:Z114)</f>
        <v>0</v>
      </c>
      <c r="P40" s="356">
        <f t="shared" si="1"/>
        <v>0</v>
      </c>
      <c r="Q40" s="355">
        <f>SUM('Commandes - Calculs Auto'!AA114:AL114)</f>
        <v>0</v>
      </c>
      <c r="R40" s="356">
        <f t="shared" si="2"/>
        <v>0</v>
      </c>
      <c r="S40" s="355">
        <f>SUM('Commandes - Calculs Auto'!AM114:AX114)</f>
        <v>0</v>
      </c>
      <c r="T40" s="356">
        <f t="shared" si="3"/>
        <v>0</v>
      </c>
      <c r="U40" s="355">
        <f>SUM('Commandes - Calculs Auto'!AY114:BJ114)</f>
        <v>0</v>
      </c>
      <c r="V40" s="356">
        <f t="shared" si="4"/>
        <v>0</v>
      </c>
      <c r="W40" s="126"/>
    </row>
    <row r="41" spans="1:24">
      <c r="B41" s="125"/>
      <c r="C41" s="519">
        <f>CONFIG!C19</f>
        <v>0</v>
      </c>
      <c r="D41" s="520"/>
      <c r="E41" s="353">
        <f>SUMPRODUCT('Personnel - Calculs Auto'!O$61:O$75,Personnel!$AW$10:$AW$24)+'Prestations - Calculs Auto'!O11+'Investissements - Calculs Auto'!O11+SUMPRODUCT('Charges externes'!$D$9:$D$33,'Charges externes'!$BX$9:$BX$33)</f>
        <v>0</v>
      </c>
      <c r="F41" s="353">
        <f>SUMPRODUCT('Personnel - Calculs Auto'!AB$61:AB$75,Personnel!$BI$10:$BI$24)+'Prestations - Calculs Auto'!AB11+'Investissements - Calculs Auto'!AB11+SUMPRODUCT('Charges externes'!$E$9:$E$33,'Charges externes'!$CH$9:$CH$33)</f>
        <v>0</v>
      </c>
      <c r="G41" s="353">
        <f>SUMPRODUCT('Personnel - Calculs Auto'!AE$61:AE$75,Personnel!$BU$10:$BU$24)+'Prestations - Calculs Auto'!AE11+'Investissements - Calculs Auto'!AE11+SUMPRODUCT('Charges externes'!$F$9:$F$33,'Charges externes'!$CR$9:$CR$33)</f>
        <v>0</v>
      </c>
      <c r="H41" s="353">
        <f>SUMPRODUCT('Personnel - Calculs Auto'!AH$61:AH$75,Personnel!$CG$10:$CG$24)+'Prestations - Calculs Auto'!AH11+'Investissements - Calculs Auto'!AH11+SUMPRODUCT('Charges externes'!$G$9:$G$33,'Charges externes'!$DB$9:$DB$33)</f>
        <v>0</v>
      </c>
      <c r="I41" s="353">
        <f>SUMPRODUCT('Personnel - Calculs Auto'!AK$61:AK$75,Personnel!$CS$10:$CS$24)+'Prestations - Calculs Auto'!AK11+'Investissements - Calculs Auto'!AK11+SUMPRODUCT('Charges externes'!$H$9:$H$33,'Charges externes'!$DL$9:$DL$33)</f>
        <v>0</v>
      </c>
      <c r="J41" s="127"/>
      <c r="K41" s="521">
        <f>CONFIG!C18</f>
        <v>0</v>
      </c>
      <c r="L41" s="522"/>
      <c r="M41" s="355">
        <f>SUM('Commandes - Calculs Auto'!C115:N115)</f>
        <v>0</v>
      </c>
      <c r="N41" s="356">
        <f t="shared" si="0"/>
        <v>0</v>
      </c>
      <c r="O41" s="355">
        <f>SUM('Commandes - Calculs Auto'!O115:Z115)</f>
        <v>0</v>
      </c>
      <c r="P41" s="356">
        <f t="shared" si="1"/>
        <v>0</v>
      </c>
      <c r="Q41" s="355">
        <f>SUM('Commandes - Calculs Auto'!AA115:AL115)</f>
        <v>0</v>
      </c>
      <c r="R41" s="356">
        <f t="shared" si="2"/>
        <v>0</v>
      </c>
      <c r="S41" s="355">
        <f>SUM('Commandes - Calculs Auto'!AM115:AX115)</f>
        <v>0</v>
      </c>
      <c r="T41" s="356">
        <f t="shared" si="3"/>
        <v>0</v>
      </c>
      <c r="U41" s="355">
        <f>SUM('Commandes - Calculs Auto'!AY115:BJ115)</f>
        <v>0</v>
      </c>
      <c r="V41" s="356">
        <f t="shared" si="4"/>
        <v>0</v>
      </c>
      <c r="W41" s="126"/>
    </row>
    <row r="42" spans="1:24">
      <c r="B42" s="125"/>
      <c r="C42" s="519">
        <f>CONFIG!C20</f>
        <v>0</v>
      </c>
      <c r="D42" s="520"/>
      <c r="E42" s="353">
        <f>SUMPRODUCT('Personnel - Calculs Auto'!O$61:O$75,Personnel!$AX$10:$AX$24)+'Prestations - Calculs Auto'!O12+'Investissements - Calculs Auto'!O12+SUMPRODUCT('Charges externes'!$D$9:$D$33,'Charges externes'!$BY$9:$BY$33)</f>
        <v>0</v>
      </c>
      <c r="F42" s="353">
        <f>SUMPRODUCT('Personnel - Calculs Auto'!AB$61:AB$75,Personnel!$BJ$10:$BJ$24)+'Prestations - Calculs Auto'!AB12+'Investissements - Calculs Auto'!AB12+SUMPRODUCT('Charges externes'!$E$9:$E$33,'Charges externes'!$CI$9:$CI$33)</f>
        <v>0</v>
      </c>
      <c r="G42" s="353">
        <f>SUMPRODUCT('Personnel - Calculs Auto'!AE$61:AE$75,Personnel!$BV$10:$BV$24)+'Prestations - Calculs Auto'!AE12+'Investissements - Calculs Auto'!AE12+SUMPRODUCT('Charges externes'!$F$9:$F$33,'Charges externes'!$CS$9:$CS$33)</f>
        <v>0</v>
      </c>
      <c r="H42" s="353">
        <f>SUMPRODUCT('Personnel - Calculs Auto'!AH$61:AH$75,Personnel!$CH$10:$CH$24)+'Prestations - Calculs Auto'!AH12+'Investissements - Calculs Auto'!AH12+SUMPRODUCT('Charges externes'!$G$9:$G$33,'Charges externes'!$DC$9:$DC$33)</f>
        <v>0</v>
      </c>
      <c r="I42" s="353">
        <f>SUMPRODUCT('Personnel - Calculs Auto'!AK$61:AK$75,Personnel!$CT$10:$CT$24)+'Prestations - Calculs Auto'!AK12+'Investissements - Calculs Auto'!AK12+SUMPRODUCT('Charges externes'!$H$9:$H$33,'Charges externes'!$DM$9:$DM$33)</f>
        <v>0</v>
      </c>
      <c r="J42" s="127"/>
      <c r="K42" s="521">
        <f>CONFIG!C19</f>
        <v>0</v>
      </c>
      <c r="L42" s="522"/>
      <c r="M42" s="355">
        <f>SUM('Commandes - Calculs Auto'!C116:N116)</f>
        <v>0</v>
      </c>
      <c r="N42" s="356">
        <f t="shared" si="0"/>
        <v>0</v>
      </c>
      <c r="O42" s="355">
        <f>SUM('Commandes - Calculs Auto'!O116:Z116)</f>
        <v>0</v>
      </c>
      <c r="P42" s="356">
        <f t="shared" si="1"/>
        <v>0</v>
      </c>
      <c r="Q42" s="355">
        <f>SUM('Commandes - Calculs Auto'!AA116:AL116)</f>
        <v>0</v>
      </c>
      <c r="R42" s="356">
        <f t="shared" si="2"/>
        <v>0</v>
      </c>
      <c r="S42" s="355">
        <f>SUM('Commandes - Calculs Auto'!AM116:AX116)</f>
        <v>0</v>
      </c>
      <c r="T42" s="356">
        <f t="shared" si="3"/>
        <v>0</v>
      </c>
      <c r="U42" s="355">
        <f>SUM('Commandes - Calculs Auto'!AY116:BJ116)</f>
        <v>0</v>
      </c>
      <c r="V42" s="356">
        <f t="shared" si="4"/>
        <v>0</v>
      </c>
      <c r="W42" s="126"/>
    </row>
    <row r="43" spans="1:24">
      <c r="B43" s="125"/>
      <c r="C43" s="519">
        <f>CONFIG!C21</f>
        <v>0</v>
      </c>
      <c r="D43" s="520"/>
      <c r="E43" s="353">
        <f>SUMPRODUCT('Personnel - Calculs Auto'!O$61:O$75,Personnel!$AY$10:$AY$24)+'Prestations - Calculs Auto'!O13+'Investissements - Calculs Auto'!O13+SUMPRODUCT('Charges externes'!$D$9:$D$33,'Charges externes'!$BZ$9:$BZ$33)</f>
        <v>0</v>
      </c>
      <c r="F43" s="353">
        <f>SUMPRODUCT('Personnel - Calculs Auto'!AB$61:AB$75,Personnel!$BK$10:$BK$24)+'Prestations - Calculs Auto'!AB13+'Investissements - Calculs Auto'!AB13+SUMPRODUCT('Charges externes'!$E$9:$E$33,'Charges externes'!$CJ$9:$CJ$33)</f>
        <v>0</v>
      </c>
      <c r="G43" s="353">
        <f>SUMPRODUCT('Personnel - Calculs Auto'!AE$61:AE$75,Personnel!$BW$10:$BW$24)+'Prestations - Calculs Auto'!AE13+'Investissements - Calculs Auto'!AE13+SUMPRODUCT('Charges externes'!$F$9:$F$33,'Charges externes'!$CT$9:$CT$33)</f>
        <v>0</v>
      </c>
      <c r="H43" s="353">
        <f>SUMPRODUCT('Personnel - Calculs Auto'!AH$61:AH$75,Personnel!$CI$10:$CI$24)+'Prestations - Calculs Auto'!AH13+'Investissements - Calculs Auto'!AH13+SUMPRODUCT('Charges externes'!$G$9:$G$33,'Charges externes'!$DD$9:$DD$33)</f>
        <v>0</v>
      </c>
      <c r="I43" s="353">
        <f>SUMPRODUCT('Personnel - Calculs Auto'!AK$61:AK$75,Personnel!$CU$10:$CU$24)+'Prestations - Calculs Auto'!AK13+'Investissements - Calculs Auto'!AK13+SUMPRODUCT('Charges externes'!$H$9:$H$33,'Charges externes'!$DN$9:$DN$33)</f>
        <v>0</v>
      </c>
      <c r="J43" s="127"/>
      <c r="K43" s="521">
        <f>CONFIG!C20</f>
        <v>0</v>
      </c>
      <c r="L43" s="522"/>
      <c r="M43" s="355">
        <f>SUM('Commandes - Calculs Auto'!C117:N117)</f>
        <v>0</v>
      </c>
      <c r="N43" s="356">
        <f t="shared" si="0"/>
        <v>0</v>
      </c>
      <c r="O43" s="355">
        <f>SUM('Commandes - Calculs Auto'!O117:Z117)</f>
        <v>0</v>
      </c>
      <c r="P43" s="356">
        <f t="shared" si="1"/>
        <v>0</v>
      </c>
      <c r="Q43" s="355">
        <f>SUM('Commandes - Calculs Auto'!AA117:AL117)</f>
        <v>0</v>
      </c>
      <c r="R43" s="356">
        <f t="shared" si="2"/>
        <v>0</v>
      </c>
      <c r="S43" s="355">
        <f>SUM('Commandes - Calculs Auto'!AM117:AX117)</f>
        <v>0</v>
      </c>
      <c r="T43" s="356">
        <f t="shared" si="3"/>
        <v>0</v>
      </c>
      <c r="U43" s="355">
        <f>SUM('Commandes - Calculs Auto'!AY117:BJ117)</f>
        <v>0</v>
      </c>
      <c r="V43" s="356">
        <f t="shared" si="4"/>
        <v>0</v>
      </c>
      <c r="W43" s="126"/>
    </row>
    <row r="44" spans="1:24">
      <c r="B44" s="125"/>
      <c r="C44" s="546" t="s">
        <v>21</v>
      </c>
      <c r="D44" s="547"/>
      <c r="E44" s="20">
        <f>+SUM(E36:E43)</f>
        <v>27000</v>
      </c>
      <c r="F44" s="20">
        <f t="shared" ref="F44:I44" si="5">+SUM(F36:F43)</f>
        <v>27000</v>
      </c>
      <c r="G44" s="20">
        <f t="shared" si="5"/>
        <v>27000</v>
      </c>
      <c r="H44" s="20">
        <f t="shared" si="5"/>
        <v>27000</v>
      </c>
      <c r="I44" s="20">
        <f t="shared" si="5"/>
        <v>27000</v>
      </c>
      <c r="J44" s="127"/>
      <c r="K44" s="521">
        <f>CONFIG!C21</f>
        <v>0</v>
      </c>
      <c r="L44" s="522"/>
      <c r="M44" s="355">
        <f>SUM('Commandes - Calculs Auto'!C118:N118)</f>
        <v>0</v>
      </c>
      <c r="N44" s="356">
        <f t="shared" si="0"/>
        <v>0</v>
      </c>
      <c r="O44" s="355">
        <f>SUM('Commandes - Calculs Auto'!O118:Z118)</f>
        <v>0</v>
      </c>
      <c r="P44" s="356">
        <f t="shared" si="1"/>
        <v>0</v>
      </c>
      <c r="Q44" s="355">
        <f>SUM('Commandes - Calculs Auto'!AA118:AL118)</f>
        <v>0</v>
      </c>
      <c r="R44" s="356">
        <f t="shared" si="2"/>
        <v>0</v>
      </c>
      <c r="S44" s="355">
        <f>SUM('Commandes - Calculs Auto'!AM118:AX118)</f>
        <v>0</v>
      </c>
      <c r="T44" s="356">
        <f t="shared" si="3"/>
        <v>0</v>
      </c>
      <c r="U44" s="355">
        <f>SUM('Commandes - Calculs Auto'!AY118:BJ118)</f>
        <v>0</v>
      </c>
      <c r="V44" s="356">
        <f t="shared" si="4"/>
        <v>0</v>
      </c>
      <c r="W44" s="126"/>
    </row>
    <row r="45" spans="1:24">
      <c r="A45" s="76"/>
      <c r="B45" s="125"/>
      <c r="C45" s="127"/>
      <c r="D45" s="127"/>
      <c r="E45" s="127"/>
      <c r="F45" s="127"/>
      <c r="G45" s="127"/>
      <c r="H45" s="127"/>
      <c r="I45" s="127"/>
      <c r="J45" s="127"/>
      <c r="K45" s="528" t="s">
        <v>160</v>
      </c>
      <c r="L45" s="529"/>
      <c r="M45" s="70">
        <f>M36-IF(CONFIG!$I$40,'Charges variables-Calculs auto'!N60,'Charges variables-Calculs auto'!N90)-BFR!N63</f>
        <v>0</v>
      </c>
      <c r="N45" s="71">
        <f t="shared" si="0"/>
        <v>0</v>
      </c>
      <c r="O45" s="70">
        <f>O36-IF(CONFIG!$I$40,'Charges variables-Calculs auto'!Z60,'Charges variables-Calculs auto'!Z90)-BFR!Z63</f>
        <v>0</v>
      </c>
      <c r="P45" s="71">
        <f t="shared" si="1"/>
        <v>0</v>
      </c>
      <c r="Q45" s="70">
        <f>Q36-IF(CONFIG!$I$40,'Charges variables-Calculs auto'!AL60,'Charges variables-Calculs auto'!AL90)-BFR!AL63</f>
        <v>0</v>
      </c>
      <c r="R45" s="71">
        <f t="shared" si="2"/>
        <v>0</v>
      </c>
      <c r="S45" s="70">
        <f>S36-IF(CONFIG!$I$40,'Charges variables-Calculs auto'!AX60,'Charges variables-Calculs auto'!AX90)-BFR!AX63</f>
        <v>0</v>
      </c>
      <c r="T45" s="71">
        <f t="shared" si="3"/>
        <v>0</v>
      </c>
      <c r="U45" s="70">
        <f>U36-IF(CONFIG!$I$40,'Charges variables-Calculs auto'!BJ60,'Charges variables-Calculs auto'!BJ90)-BFR!BJ63</f>
        <v>0</v>
      </c>
      <c r="V45" s="71">
        <f t="shared" si="4"/>
        <v>0</v>
      </c>
      <c r="W45" s="126"/>
    </row>
    <row r="46" spans="1:24">
      <c r="B46" s="125"/>
      <c r="C46" s="543" t="s">
        <v>243</v>
      </c>
      <c r="D46" s="544"/>
      <c r="E46" s="544"/>
      <c r="F46" s="544"/>
      <c r="G46" s="544"/>
      <c r="H46" s="544"/>
      <c r="I46" s="545"/>
      <c r="J46" s="127"/>
      <c r="K46" s="521" t="str">
        <f>K37</f>
        <v>Activité / Projet 1</v>
      </c>
      <c r="L46" s="522"/>
      <c r="M46" s="355">
        <f>M37-IF(CONFIG!$I$40,SUM('Charges variables-Calculs auto'!C50:'Charges variables-Calculs auto'!N50),SUM('Charges variables-Calculs auto'!C80:'Charges variables-Calculs auto'!N80))-BFR!N54</f>
        <v>0</v>
      </c>
      <c r="N46" s="356">
        <f t="shared" si="0"/>
        <v>0</v>
      </c>
      <c r="O46" s="355">
        <f>O37-IF(CONFIG!$I$40,SUM('Charges variables-Calculs auto'!O50:'Charges variables-Calculs auto'!Z50),SUM('Charges variables-Calculs auto'!O80:'Charges variables-Calculs auto'!Z80))-BFR!Z54</f>
        <v>0</v>
      </c>
      <c r="P46" s="356">
        <f t="shared" si="1"/>
        <v>0</v>
      </c>
      <c r="Q46" s="355">
        <f>Q37-IF(CONFIG!$I$40,SUM('Charges variables-Calculs auto'!AA50:'Charges variables-Calculs auto'!AL50),SUM('Charges variables-Calculs auto'!AA80:'Charges variables-Calculs auto'!AL80))-BFR!AL54</f>
        <v>0</v>
      </c>
      <c r="R46" s="356">
        <f t="shared" si="2"/>
        <v>0</v>
      </c>
      <c r="S46" s="355">
        <f>S37-IF(CONFIG!$I$40,SUM('Charges variables-Calculs auto'!AM50:'Charges variables-Calculs auto'!AX50),SUM('Charges variables-Calculs auto'!AM80:'Charges variables-Calculs auto'!AX80))-BFR!AX54</f>
        <v>0</v>
      </c>
      <c r="T46" s="356">
        <f t="shared" si="3"/>
        <v>0</v>
      </c>
      <c r="U46" s="355">
        <f>U37-IF(CONFIG!$I$40,SUM('Charges variables-Calculs auto'!AY50:'Charges variables-Calculs auto'!BJ50),SUM('Charges variables-Calculs auto'!AY80:'Charges variables-Calculs auto'!BJ80))-BFR!BJ54</f>
        <v>0</v>
      </c>
      <c r="V46" s="356">
        <f t="shared" si="4"/>
        <v>0</v>
      </c>
      <c r="W46" s="126"/>
    </row>
    <row r="47" spans="1:24">
      <c r="B47" s="125"/>
      <c r="C47" s="127"/>
      <c r="D47" s="127"/>
      <c r="E47" s="127"/>
      <c r="F47" s="127"/>
      <c r="G47" s="127"/>
      <c r="H47" s="127"/>
      <c r="I47" s="127"/>
      <c r="J47" s="127"/>
      <c r="K47" s="521" t="str">
        <f t="shared" ref="K47:K53" si="6">K38</f>
        <v>Activité / Projet 2</v>
      </c>
      <c r="L47" s="522"/>
      <c r="M47" s="355">
        <f>M38-IF(CONFIG!$I$40,SUM('Charges variables-Calculs auto'!C51:'Charges variables-Calculs auto'!N51),SUM('Charges variables-Calculs auto'!C81:'Charges variables-Calculs auto'!N81))-BFR!N55</f>
        <v>0</v>
      </c>
      <c r="N47" s="356">
        <f t="shared" si="0"/>
        <v>0</v>
      </c>
      <c r="O47" s="355">
        <f>O38-IF(CONFIG!$I$40,SUM('Charges variables-Calculs auto'!O51:'Charges variables-Calculs auto'!Z51),SUM('Charges variables-Calculs auto'!O81:'Charges variables-Calculs auto'!Z81))-BFR!Z55</f>
        <v>0</v>
      </c>
      <c r="P47" s="356">
        <f t="shared" si="1"/>
        <v>0</v>
      </c>
      <c r="Q47" s="355">
        <f>Q38-IF(CONFIG!$I$40,SUM('Charges variables-Calculs auto'!AA51:'Charges variables-Calculs auto'!AL51),SUM('Charges variables-Calculs auto'!AA81:'Charges variables-Calculs auto'!AL81))-BFR!AL55</f>
        <v>0</v>
      </c>
      <c r="R47" s="356">
        <f t="shared" si="2"/>
        <v>0</v>
      </c>
      <c r="S47" s="355">
        <f>S38-IF(CONFIG!$I$40,SUM('Charges variables-Calculs auto'!AM51:'Charges variables-Calculs auto'!AX51),SUM('Charges variables-Calculs auto'!AM81:'Charges variables-Calculs auto'!AX81))-BFR!AX55</f>
        <v>0</v>
      </c>
      <c r="T47" s="356">
        <f t="shared" si="3"/>
        <v>0</v>
      </c>
      <c r="U47" s="355">
        <f>U38-IF(CONFIG!$I$40,SUM('Charges variables-Calculs auto'!AY51:'Charges variables-Calculs auto'!BJ51),SUM('Charges variables-Calculs auto'!AY81:'Charges variables-Calculs auto'!BJ81))-BFR!BJ55</f>
        <v>0</v>
      </c>
      <c r="V47" s="356">
        <f t="shared" si="4"/>
        <v>0</v>
      </c>
      <c r="W47" s="126"/>
    </row>
    <row r="48" spans="1:24">
      <c r="B48" s="125"/>
      <c r="C48" s="127"/>
      <c r="D48" s="127"/>
      <c r="E48" s="139" t="s">
        <v>18</v>
      </c>
      <c r="F48" s="139" t="s">
        <v>19</v>
      </c>
      <c r="G48" s="139" t="s">
        <v>20</v>
      </c>
      <c r="H48" s="139" t="s">
        <v>32</v>
      </c>
      <c r="I48" s="139" t="s">
        <v>33</v>
      </c>
      <c r="J48" s="127"/>
      <c r="K48" s="521" t="str">
        <f t="shared" si="6"/>
        <v>…</v>
      </c>
      <c r="L48" s="522"/>
      <c r="M48" s="355">
        <f>M39-IF(CONFIG!$I$40,SUM('Charges variables-Calculs auto'!C52:'Charges variables-Calculs auto'!N52),SUM('Charges variables-Calculs auto'!C82:'Charges variables-Calculs auto'!N82))-BFR!N56</f>
        <v>0</v>
      </c>
      <c r="N48" s="356">
        <f t="shared" si="0"/>
        <v>0</v>
      </c>
      <c r="O48" s="355">
        <f>O39-IF(CONFIG!$I$40,SUM('Charges variables-Calculs auto'!O52:'Charges variables-Calculs auto'!Z52),SUM('Charges variables-Calculs auto'!O82:'Charges variables-Calculs auto'!Z82))-BFR!Z56</f>
        <v>0</v>
      </c>
      <c r="P48" s="356">
        <f t="shared" si="1"/>
        <v>0</v>
      </c>
      <c r="Q48" s="355">
        <f>Q39-IF(CONFIG!$I$40,SUM('Charges variables-Calculs auto'!AA52:'Charges variables-Calculs auto'!AL52),SUM('Charges variables-Calculs auto'!AA82:'Charges variables-Calculs auto'!AL82))-BFR!AL56</f>
        <v>0</v>
      </c>
      <c r="R48" s="356">
        <f t="shared" si="2"/>
        <v>0</v>
      </c>
      <c r="S48" s="355">
        <f>S39-IF(CONFIG!$I$40,SUM('Charges variables-Calculs auto'!AM52:'Charges variables-Calculs auto'!AX52),SUM('Charges variables-Calculs auto'!AM82:'Charges variables-Calculs auto'!AX82))-BFR!AX56</f>
        <v>0</v>
      </c>
      <c r="T48" s="356">
        <f t="shared" si="3"/>
        <v>0</v>
      </c>
      <c r="U48" s="355">
        <f>U39-IF(CONFIG!$I$40,SUM('Charges variables-Calculs auto'!AY52:'Charges variables-Calculs auto'!BJ52),SUM('Charges variables-Calculs auto'!AY82:'Charges variables-Calculs auto'!BJ82))-BFR!BJ56</f>
        <v>0</v>
      </c>
      <c r="V48" s="356">
        <f t="shared" si="4"/>
        <v>0</v>
      </c>
      <c r="W48" s="126"/>
    </row>
    <row r="49" spans="2:23">
      <c r="B49" s="125"/>
      <c r="C49" s="519" t="str">
        <f>CONFIG!C14</f>
        <v>Activité / Projet 1</v>
      </c>
      <c r="D49" s="520"/>
      <c r="E49" s="354">
        <f t="shared" ref="E49:E56" si="7">IF(E36&lt;&gt;0,M55/E36,"")</f>
        <v>-1</v>
      </c>
      <c r="F49" s="354">
        <f t="shared" ref="F49:F56" si="8">IF((F36+E36)&lt;&gt;0,(O55+M55)/(F36+E36),"")</f>
        <v>-1</v>
      </c>
      <c r="G49" s="354">
        <f t="shared" ref="G49:G56" si="9">IF(SUM(E36:G36)&lt;&gt;0,(M55+O55+Q55)/SUM(E36:G36),"")</f>
        <v>-1</v>
      </c>
      <c r="H49" s="354">
        <f t="shared" ref="H49:H56" si="10">IF(SUM(E36:H36)&lt;&gt;0,(M55+O55+Q55+S55)/SUM(E36:H36),"")</f>
        <v>-1</v>
      </c>
      <c r="I49" s="354">
        <f t="shared" ref="I49:I56" si="11">IF(SUM(E36:I36)&lt;&gt;0,(M55+O55+Q55+S55+U55)/SUM(E36:I36),"")</f>
        <v>-1</v>
      </c>
      <c r="J49" s="127"/>
      <c r="K49" s="521">
        <f t="shared" si="6"/>
        <v>0</v>
      </c>
      <c r="L49" s="522"/>
      <c r="M49" s="355">
        <f>M40-IF(CONFIG!$I$40,SUM('Charges variables-Calculs auto'!C53:'Charges variables-Calculs auto'!N53),SUM('Charges variables-Calculs auto'!C83:'Charges variables-Calculs auto'!N83))-BFR!N57</f>
        <v>0</v>
      </c>
      <c r="N49" s="356">
        <f t="shared" si="0"/>
        <v>0</v>
      </c>
      <c r="O49" s="355">
        <f>O40-IF(CONFIG!$I$40,SUM('Charges variables-Calculs auto'!O53:'Charges variables-Calculs auto'!Z53),SUM('Charges variables-Calculs auto'!O83:'Charges variables-Calculs auto'!Z83))-BFR!Z57</f>
        <v>0</v>
      </c>
      <c r="P49" s="356">
        <f t="shared" si="1"/>
        <v>0</v>
      </c>
      <c r="Q49" s="355">
        <f>Q40-IF(CONFIG!$I$40,SUM('Charges variables-Calculs auto'!AA53:'Charges variables-Calculs auto'!AL53),SUM('Charges variables-Calculs auto'!AA83:'Charges variables-Calculs auto'!AL83))-BFR!AL57</f>
        <v>0</v>
      </c>
      <c r="R49" s="356">
        <f t="shared" si="2"/>
        <v>0</v>
      </c>
      <c r="S49" s="355">
        <f>S40-IF(CONFIG!$I$40,SUM('Charges variables-Calculs auto'!AM53:'Charges variables-Calculs auto'!AX53),SUM('Charges variables-Calculs auto'!AM83:'Charges variables-Calculs auto'!AX83))-BFR!AX57</f>
        <v>0</v>
      </c>
      <c r="T49" s="356">
        <f t="shared" si="3"/>
        <v>0</v>
      </c>
      <c r="U49" s="355">
        <f>U40-IF(CONFIG!$I$40,SUM('Charges variables-Calculs auto'!AY53:'Charges variables-Calculs auto'!BJ53),SUM('Charges variables-Calculs auto'!AY83:'Charges variables-Calculs auto'!BJ83))-BFR!BJ57</f>
        <v>0</v>
      </c>
      <c r="V49" s="356">
        <f t="shared" si="4"/>
        <v>0</v>
      </c>
      <c r="W49" s="126"/>
    </row>
    <row r="50" spans="2:23">
      <c r="B50" s="125"/>
      <c r="C50" s="519" t="str">
        <f>CONFIG!C15</f>
        <v>Activité / Projet 2</v>
      </c>
      <c r="D50" s="520"/>
      <c r="E50" s="354" t="str">
        <f t="shared" si="7"/>
        <v/>
      </c>
      <c r="F50" s="354" t="str">
        <f t="shared" si="8"/>
        <v/>
      </c>
      <c r="G50" s="354" t="str">
        <f t="shared" si="9"/>
        <v/>
      </c>
      <c r="H50" s="354" t="str">
        <f t="shared" si="10"/>
        <v/>
      </c>
      <c r="I50" s="354" t="str">
        <f t="shared" si="11"/>
        <v/>
      </c>
      <c r="J50" s="127"/>
      <c r="K50" s="521">
        <f t="shared" si="6"/>
        <v>0</v>
      </c>
      <c r="L50" s="522"/>
      <c r="M50" s="355">
        <f>M41-IF(CONFIG!$I$40,SUM('Charges variables-Calculs auto'!C54:'Charges variables-Calculs auto'!N54),SUM('Charges variables-Calculs auto'!C84:'Charges variables-Calculs auto'!N84))-BFR!N58</f>
        <v>0</v>
      </c>
      <c r="N50" s="356">
        <f t="shared" si="0"/>
        <v>0</v>
      </c>
      <c r="O50" s="355">
        <f>O41-IF(CONFIG!$I$40,SUM('Charges variables-Calculs auto'!O54:'Charges variables-Calculs auto'!Z54),SUM('Charges variables-Calculs auto'!O84:'Charges variables-Calculs auto'!Z84))-BFR!Z58</f>
        <v>0</v>
      </c>
      <c r="P50" s="356">
        <f t="shared" si="1"/>
        <v>0</v>
      </c>
      <c r="Q50" s="355">
        <f>Q41-IF(CONFIG!$I$40,SUM('Charges variables-Calculs auto'!AA54:'Charges variables-Calculs auto'!AL54),SUM('Charges variables-Calculs auto'!AA84:'Charges variables-Calculs auto'!AL84))-BFR!AL58</f>
        <v>0</v>
      </c>
      <c r="R50" s="356">
        <f t="shared" si="2"/>
        <v>0</v>
      </c>
      <c r="S50" s="355">
        <f>S41-IF(CONFIG!$I$40,SUM('Charges variables-Calculs auto'!AM54:'Charges variables-Calculs auto'!AX54),SUM('Charges variables-Calculs auto'!AM84:'Charges variables-Calculs auto'!AX84))-BFR!AX58</f>
        <v>0</v>
      </c>
      <c r="T50" s="356">
        <f t="shared" si="3"/>
        <v>0</v>
      </c>
      <c r="U50" s="355">
        <f>U41-IF(CONFIG!$I$40,SUM('Charges variables-Calculs auto'!AY54:'Charges variables-Calculs auto'!BJ54),SUM('Charges variables-Calculs auto'!AY84:'Charges variables-Calculs auto'!BJ84))-BFR!BJ58</f>
        <v>0</v>
      </c>
      <c r="V50" s="356">
        <f t="shared" si="4"/>
        <v>0</v>
      </c>
      <c r="W50" s="126"/>
    </row>
    <row r="51" spans="2:23">
      <c r="B51" s="125"/>
      <c r="C51" s="519" t="str">
        <f>CONFIG!C16</f>
        <v>…</v>
      </c>
      <c r="D51" s="520"/>
      <c r="E51" s="354" t="str">
        <f t="shared" si="7"/>
        <v/>
      </c>
      <c r="F51" s="354" t="str">
        <f t="shared" si="8"/>
        <v/>
      </c>
      <c r="G51" s="354" t="str">
        <f t="shared" si="9"/>
        <v/>
      </c>
      <c r="H51" s="354" t="str">
        <f t="shared" si="10"/>
        <v/>
      </c>
      <c r="I51" s="354" t="str">
        <f t="shared" si="11"/>
        <v/>
      </c>
      <c r="J51" s="127"/>
      <c r="K51" s="521">
        <f t="shared" si="6"/>
        <v>0</v>
      </c>
      <c r="L51" s="522"/>
      <c r="M51" s="355">
        <f>M42-IF(CONFIG!$I$40,SUM('Charges variables-Calculs auto'!C55:'Charges variables-Calculs auto'!N55),SUM('Charges variables-Calculs auto'!C85:'Charges variables-Calculs auto'!N85))-BFR!N59</f>
        <v>0</v>
      </c>
      <c r="N51" s="356">
        <f t="shared" si="0"/>
        <v>0</v>
      </c>
      <c r="O51" s="355">
        <f>O42-IF(CONFIG!$I$40,SUM('Charges variables-Calculs auto'!O55:'Charges variables-Calculs auto'!Z55),SUM('Charges variables-Calculs auto'!O85:'Charges variables-Calculs auto'!Z85))-BFR!Z59</f>
        <v>0</v>
      </c>
      <c r="P51" s="356">
        <f t="shared" si="1"/>
        <v>0</v>
      </c>
      <c r="Q51" s="355">
        <f>Q42-IF(CONFIG!$I$40,SUM('Charges variables-Calculs auto'!AA55:'Charges variables-Calculs auto'!AL55),SUM('Charges variables-Calculs auto'!AA85:'Charges variables-Calculs auto'!AL85))-BFR!AL59</f>
        <v>0</v>
      </c>
      <c r="R51" s="356">
        <f t="shared" si="2"/>
        <v>0</v>
      </c>
      <c r="S51" s="355">
        <f>S42-IF(CONFIG!$I$40,SUM('Charges variables-Calculs auto'!AM55:'Charges variables-Calculs auto'!AX55),SUM('Charges variables-Calculs auto'!AM85:'Charges variables-Calculs auto'!AX85))-BFR!AX59</f>
        <v>0</v>
      </c>
      <c r="T51" s="356">
        <f t="shared" si="3"/>
        <v>0</v>
      </c>
      <c r="U51" s="355">
        <f>U42-IF(CONFIG!$I$40,SUM('Charges variables-Calculs auto'!AY55:'Charges variables-Calculs auto'!BJ55),SUM('Charges variables-Calculs auto'!AY85:'Charges variables-Calculs auto'!BJ85))-BFR!BJ59</f>
        <v>0</v>
      </c>
      <c r="V51" s="356">
        <f t="shared" si="4"/>
        <v>0</v>
      </c>
      <c r="W51" s="126"/>
    </row>
    <row r="52" spans="2:23">
      <c r="B52" s="125"/>
      <c r="C52" s="519">
        <f>CONFIG!C17</f>
        <v>0</v>
      </c>
      <c r="D52" s="520"/>
      <c r="E52" s="354" t="str">
        <f t="shared" si="7"/>
        <v/>
      </c>
      <c r="F52" s="354" t="str">
        <f t="shared" si="8"/>
        <v/>
      </c>
      <c r="G52" s="354" t="str">
        <f t="shared" si="9"/>
        <v/>
      </c>
      <c r="H52" s="354" t="str">
        <f t="shared" si="10"/>
        <v/>
      </c>
      <c r="I52" s="354" t="str">
        <f t="shared" si="11"/>
        <v/>
      </c>
      <c r="J52" s="127"/>
      <c r="K52" s="521">
        <f t="shared" si="6"/>
        <v>0</v>
      </c>
      <c r="L52" s="522"/>
      <c r="M52" s="355">
        <f>M43-IF(CONFIG!$I$40,SUM('Charges variables-Calculs auto'!C56:'Charges variables-Calculs auto'!N56),SUM('Charges variables-Calculs auto'!C86:'Charges variables-Calculs auto'!N86))-BFR!N60</f>
        <v>0</v>
      </c>
      <c r="N52" s="356">
        <f t="shared" si="0"/>
        <v>0</v>
      </c>
      <c r="O52" s="355">
        <f>O43-IF(CONFIG!$I$40,SUM('Charges variables-Calculs auto'!O56:'Charges variables-Calculs auto'!Z56),SUM('Charges variables-Calculs auto'!O86:'Charges variables-Calculs auto'!Z86))-BFR!Z60</f>
        <v>0</v>
      </c>
      <c r="P52" s="356">
        <f t="shared" si="1"/>
        <v>0</v>
      </c>
      <c r="Q52" s="355">
        <f>Q43-IF(CONFIG!$I$40,SUM('Charges variables-Calculs auto'!AA56:'Charges variables-Calculs auto'!AL56),SUM('Charges variables-Calculs auto'!AA86:'Charges variables-Calculs auto'!AL86))-BFR!AL60</f>
        <v>0</v>
      </c>
      <c r="R52" s="356">
        <f t="shared" si="2"/>
        <v>0</v>
      </c>
      <c r="S52" s="355">
        <f>S43-IF(CONFIG!$I$40,SUM('Charges variables-Calculs auto'!AM56:'Charges variables-Calculs auto'!AX56),SUM('Charges variables-Calculs auto'!AM86:'Charges variables-Calculs auto'!AX86))-BFR!AX60</f>
        <v>0</v>
      </c>
      <c r="T52" s="356">
        <f t="shared" si="3"/>
        <v>0</v>
      </c>
      <c r="U52" s="355">
        <f>U43-IF(CONFIG!$I$40,SUM('Charges variables-Calculs auto'!AY56:'Charges variables-Calculs auto'!BJ56),SUM('Charges variables-Calculs auto'!AY86:'Charges variables-Calculs auto'!BJ86))-BFR!BJ60</f>
        <v>0</v>
      </c>
      <c r="V52" s="356">
        <f t="shared" si="4"/>
        <v>0</v>
      </c>
      <c r="W52" s="126"/>
    </row>
    <row r="53" spans="2:23">
      <c r="B53" s="125"/>
      <c r="C53" s="519">
        <f>CONFIG!C18</f>
        <v>0</v>
      </c>
      <c r="D53" s="520"/>
      <c r="E53" s="354" t="str">
        <f t="shared" si="7"/>
        <v/>
      </c>
      <c r="F53" s="354" t="str">
        <f t="shared" si="8"/>
        <v/>
      </c>
      <c r="G53" s="354" t="str">
        <f t="shared" si="9"/>
        <v/>
      </c>
      <c r="H53" s="354" t="str">
        <f t="shared" si="10"/>
        <v/>
      </c>
      <c r="I53" s="354" t="str">
        <f t="shared" si="11"/>
        <v/>
      </c>
      <c r="J53" s="127"/>
      <c r="K53" s="521">
        <f t="shared" si="6"/>
        <v>0</v>
      </c>
      <c r="L53" s="522"/>
      <c r="M53" s="355">
        <f>M44-IF(CONFIG!$I$40,SUM('Charges variables-Calculs auto'!C57:'Charges variables-Calculs auto'!N57),SUM('Charges variables-Calculs auto'!C87:'Charges variables-Calculs auto'!N87))-BFR!N61</f>
        <v>0</v>
      </c>
      <c r="N53" s="356">
        <f t="shared" si="0"/>
        <v>0</v>
      </c>
      <c r="O53" s="355">
        <f>O44-IF(CONFIG!$I$40,SUM('Charges variables-Calculs auto'!O57:'Charges variables-Calculs auto'!Z57),SUM('Charges variables-Calculs auto'!O87:'Charges variables-Calculs auto'!Z87))-BFR!Z61</f>
        <v>0</v>
      </c>
      <c r="P53" s="356">
        <f t="shared" si="1"/>
        <v>0</v>
      </c>
      <c r="Q53" s="355">
        <f>Q44-IF(CONFIG!$I$40,SUM('Charges variables-Calculs auto'!AA57:'Charges variables-Calculs auto'!AL57),SUM('Charges variables-Calculs auto'!AA87:'Charges variables-Calculs auto'!AL87))-BFR!AL61</f>
        <v>0</v>
      </c>
      <c r="R53" s="356">
        <f t="shared" si="2"/>
        <v>0</v>
      </c>
      <c r="S53" s="355">
        <f>S44-IF(CONFIG!$I$40,SUM('Charges variables-Calculs auto'!AM57:'Charges variables-Calculs auto'!AX57),SUM('Charges variables-Calculs auto'!AM87:'Charges variables-Calculs auto'!AX87))-BFR!AX61</f>
        <v>0</v>
      </c>
      <c r="T53" s="356">
        <f t="shared" si="3"/>
        <v>0</v>
      </c>
      <c r="U53" s="355">
        <f>U44-IF(CONFIG!$I$40,SUM('Charges variables-Calculs auto'!AY57:'Charges variables-Calculs auto'!BJ57),SUM('Charges variables-Calculs auto'!AY87:'Charges variables-Calculs auto'!BJ87))-BFR!BJ61</f>
        <v>0</v>
      </c>
      <c r="V53" s="356">
        <f t="shared" si="4"/>
        <v>0</v>
      </c>
      <c r="W53" s="126"/>
    </row>
    <row r="54" spans="2:23">
      <c r="B54" s="125"/>
      <c r="C54" s="519">
        <f>CONFIG!C19</f>
        <v>0</v>
      </c>
      <c r="D54" s="520"/>
      <c r="E54" s="354" t="str">
        <f t="shared" si="7"/>
        <v/>
      </c>
      <c r="F54" s="354" t="str">
        <f t="shared" si="8"/>
        <v/>
      </c>
      <c r="G54" s="354" t="str">
        <f t="shared" si="9"/>
        <v/>
      </c>
      <c r="H54" s="354" t="str">
        <f t="shared" si="10"/>
        <v/>
      </c>
      <c r="I54" s="354" t="str">
        <f t="shared" si="11"/>
        <v/>
      </c>
      <c r="J54" s="127"/>
      <c r="K54" s="531" t="s">
        <v>239</v>
      </c>
      <c r="L54" s="532"/>
      <c r="M54" s="70">
        <f>M45-'Personnel - Calculs Auto'!O81-'Charges externes'!D34</f>
        <v>-27000</v>
      </c>
      <c r="N54" s="71">
        <f t="shared" si="0"/>
        <v>0</v>
      </c>
      <c r="O54" s="70">
        <f>O45-'Personnel - Calculs Auto'!AB81-'Charges externes'!E34</f>
        <v>-27000</v>
      </c>
      <c r="P54" s="71">
        <f t="shared" si="1"/>
        <v>0</v>
      </c>
      <c r="Q54" s="70">
        <f>Q45-'Personnel - Calculs Auto'!AE81-'Charges externes'!F34</f>
        <v>-27000</v>
      </c>
      <c r="R54" s="71">
        <f t="shared" si="2"/>
        <v>0</v>
      </c>
      <c r="S54" s="70">
        <f>S45-'Personnel - Calculs Auto'!AH81-'Charges externes'!G34</f>
        <v>-27000</v>
      </c>
      <c r="T54" s="71">
        <f t="shared" si="3"/>
        <v>0</v>
      </c>
      <c r="U54" s="70">
        <f>U45-'Personnel - Calculs Auto'!AK81-'Charges externes'!H34</f>
        <v>-27000</v>
      </c>
      <c r="V54" s="71">
        <f t="shared" si="4"/>
        <v>0</v>
      </c>
      <c r="W54" s="126"/>
    </row>
    <row r="55" spans="2:23" ht="15" customHeight="1">
      <c r="B55" s="125"/>
      <c r="C55" s="519">
        <f>CONFIG!C20</f>
        <v>0</v>
      </c>
      <c r="D55" s="520"/>
      <c r="E55" s="354" t="str">
        <f t="shared" si="7"/>
        <v/>
      </c>
      <c r="F55" s="354" t="str">
        <f t="shared" si="8"/>
        <v/>
      </c>
      <c r="G55" s="354" t="str">
        <f t="shared" si="9"/>
        <v/>
      </c>
      <c r="H55" s="354" t="str">
        <f t="shared" si="10"/>
        <v/>
      </c>
      <c r="I55" s="354" t="str">
        <f t="shared" si="11"/>
        <v/>
      </c>
      <c r="J55" s="127"/>
      <c r="K55" s="521" t="str">
        <f>K46</f>
        <v>Activité / Projet 1</v>
      </c>
      <c r="L55" s="530"/>
      <c r="M55" s="357">
        <f>M46-SUMPRODUCT('Personnel - Calculs Auto'!O$61:O$75,Personnel!AR$10:AR$24)-SUMPRODUCT('Charges externes'!$D$9:$D$33,'Charges externes'!$BS$9:$BS$33)</f>
        <v>-27000</v>
      </c>
      <c r="N55" s="358">
        <f t="shared" si="0"/>
        <v>0</v>
      </c>
      <c r="O55" s="357">
        <f>O46-SUMPRODUCT('Personnel - Calculs Auto'!AB$61:AB$75,Personnel!BD$10:BD$24)-SUMPRODUCT('Charges externes'!$E$9:$E$33,'Charges externes'!$CC$9:$CC$33)</f>
        <v>-27000</v>
      </c>
      <c r="P55" s="358">
        <f t="shared" si="1"/>
        <v>0</v>
      </c>
      <c r="Q55" s="357">
        <f>Q46-SUMPRODUCT('Personnel - Calculs Auto'!AE$61:AE$75,Personnel!BP$10:BP$24)-SUMPRODUCT('Charges externes'!$F$9:$F$33,'Charges externes'!$CM$9:$CM$33)</f>
        <v>-27000</v>
      </c>
      <c r="R55" s="358">
        <f t="shared" si="2"/>
        <v>0</v>
      </c>
      <c r="S55" s="357">
        <f>S46-SUMPRODUCT('Personnel - Calculs Auto'!AH$61:AH$75,Personnel!CB$10:CB$24)-SUMPRODUCT('Charges externes'!$G$9:$G$33,'Charges externes'!$CW$9:$CW$33)</f>
        <v>-27000</v>
      </c>
      <c r="T55" s="358">
        <f t="shared" si="3"/>
        <v>0</v>
      </c>
      <c r="U55" s="357">
        <f>U46-SUMPRODUCT('Personnel - Calculs Auto'!AK$61:AK$75,Personnel!CN$10:CN$24)-SUMPRODUCT('Charges externes'!$H$9:$H$33,'Charges externes'!$DG$9:$DG$33)</f>
        <v>-27000</v>
      </c>
      <c r="V55" s="358">
        <f t="shared" si="4"/>
        <v>0</v>
      </c>
      <c r="W55" s="126"/>
    </row>
    <row r="56" spans="2:23">
      <c r="B56" s="125"/>
      <c r="C56" s="519">
        <f>CONFIG!C21</f>
        <v>0</v>
      </c>
      <c r="D56" s="520"/>
      <c r="E56" s="354" t="str">
        <f t="shared" si="7"/>
        <v/>
      </c>
      <c r="F56" s="354" t="str">
        <f t="shared" si="8"/>
        <v/>
      </c>
      <c r="G56" s="354" t="str">
        <f t="shared" si="9"/>
        <v/>
      </c>
      <c r="H56" s="354" t="str">
        <f t="shared" si="10"/>
        <v/>
      </c>
      <c r="I56" s="354" t="str">
        <f t="shared" si="11"/>
        <v/>
      </c>
      <c r="J56" s="127"/>
      <c r="K56" s="521" t="str">
        <f t="shared" ref="K56:K62" si="12">K47</f>
        <v>Activité / Projet 2</v>
      </c>
      <c r="L56" s="530"/>
      <c r="M56" s="357">
        <f>M47-SUMPRODUCT('Personnel - Calculs Auto'!O$61:O$75,Personnel!AS$10:AS$24)-SUMPRODUCT('Charges externes'!$D$9:$D$33,'Charges externes'!$BT$9:$BT$33)</f>
        <v>0</v>
      </c>
      <c r="N56" s="358">
        <f t="shared" si="0"/>
        <v>0</v>
      </c>
      <c r="O56" s="357">
        <f>O47-SUMPRODUCT('Personnel - Calculs Auto'!AB$61:AB$75,Personnel!BE$10:BE$24)-SUMPRODUCT('Charges externes'!$E$9:$E$33,'Charges externes'!$CD$9:$CD$33)</f>
        <v>0</v>
      </c>
      <c r="P56" s="358">
        <f t="shared" si="1"/>
        <v>0</v>
      </c>
      <c r="Q56" s="357">
        <f>Q47-SUMPRODUCT('Personnel - Calculs Auto'!AE$61:AE$75,Personnel!BQ$10:BQ$24)-SUMPRODUCT('Charges externes'!$F$9:$F$33,'Charges externes'!$CN$9:$CN$33)</f>
        <v>0</v>
      </c>
      <c r="R56" s="358">
        <f t="shared" si="2"/>
        <v>0</v>
      </c>
      <c r="S56" s="357">
        <f>S47-SUMPRODUCT('Personnel - Calculs Auto'!AH$61:AH$75,Personnel!CC$10:CC$24)-SUMPRODUCT('Charges externes'!$G$9:$G$33,'Charges externes'!$CX$9:$CX$33)</f>
        <v>0</v>
      </c>
      <c r="T56" s="358">
        <f t="shared" si="3"/>
        <v>0</v>
      </c>
      <c r="U56" s="357">
        <f>U47-SUMPRODUCT('Personnel - Calculs Auto'!AK$61:AK$75,Personnel!CO$10:CO$24)-SUMPRODUCT('Charges externes'!$H$9:$H$33,'Charges externes'!$DH$9:$DH$33)</f>
        <v>0</v>
      </c>
      <c r="V56" s="358">
        <f t="shared" si="4"/>
        <v>0</v>
      </c>
      <c r="W56" s="126"/>
    </row>
    <row r="57" spans="2:23">
      <c r="B57" s="125"/>
      <c r="C57" s="291"/>
      <c r="D57" s="291"/>
      <c r="E57" s="291"/>
      <c r="F57" s="291"/>
      <c r="G57" s="291"/>
      <c r="H57" s="291"/>
      <c r="I57" s="291"/>
      <c r="J57" s="127"/>
      <c r="K57" s="521" t="str">
        <f t="shared" si="12"/>
        <v>…</v>
      </c>
      <c r="L57" s="530"/>
      <c r="M57" s="357">
        <f>M48-SUMPRODUCT('Personnel - Calculs Auto'!O$61:O$75,Personnel!AT$10:AT$24)-SUMPRODUCT('Charges externes'!$D$9:$D$33,'Charges externes'!$BU$9:$BU$33)</f>
        <v>0</v>
      </c>
      <c r="N57" s="358">
        <f t="shared" si="0"/>
        <v>0</v>
      </c>
      <c r="O57" s="357">
        <f>O48-SUMPRODUCT('Personnel - Calculs Auto'!AB$61:AB$75,Personnel!BF$10:BF$24)-SUMPRODUCT('Charges externes'!$E$9:$E$33,'Charges externes'!$CE$9:$CE$33)</f>
        <v>0</v>
      </c>
      <c r="P57" s="358">
        <f t="shared" si="1"/>
        <v>0</v>
      </c>
      <c r="Q57" s="357">
        <f>Q48-SUMPRODUCT('Personnel - Calculs Auto'!AE$61:AE$75,Personnel!BR$10:BR$24)-SUMPRODUCT('Charges externes'!$F$9:$F$33,'Charges externes'!$CO$9:$CO$33)</f>
        <v>0</v>
      </c>
      <c r="R57" s="358">
        <f t="shared" si="2"/>
        <v>0</v>
      </c>
      <c r="S57" s="357">
        <f>S48-SUMPRODUCT('Personnel - Calculs Auto'!AH$61:AH$75,Personnel!CD$10:CD$24)-SUMPRODUCT('Charges externes'!$G$9:$G$33,'Charges externes'!$CY$9:$CY$33)</f>
        <v>0</v>
      </c>
      <c r="T57" s="358">
        <f t="shared" si="3"/>
        <v>0</v>
      </c>
      <c r="U57" s="357">
        <f>U48-SUMPRODUCT('Personnel - Calculs Auto'!AK$61:AK$75,Personnel!CP$10:CP$24)-SUMPRODUCT('Charges externes'!$H$9:$H$33,'Charges externes'!$DI$9:$DI$33)</f>
        <v>0</v>
      </c>
      <c r="V57" s="358">
        <f t="shared" si="4"/>
        <v>0</v>
      </c>
      <c r="W57" s="126"/>
    </row>
    <row r="58" spans="2:23" ht="15" customHeight="1">
      <c r="B58" s="125"/>
      <c r="C58" s="533" t="s">
        <v>396</v>
      </c>
      <c r="D58" s="534"/>
      <c r="E58" s="534"/>
      <c r="F58" s="534"/>
      <c r="G58" s="534"/>
      <c r="H58" s="534"/>
      <c r="I58" s="535"/>
      <c r="J58" s="127"/>
      <c r="K58" s="521">
        <f t="shared" si="12"/>
        <v>0</v>
      </c>
      <c r="L58" s="530"/>
      <c r="M58" s="357">
        <f>M49-SUMPRODUCT('Personnel - Calculs Auto'!O$61:O$75,Personnel!AU$10:AU$24)-SUMPRODUCT('Charges externes'!$D$9:$D$33,'Charges externes'!$BV$9:$BV$33)</f>
        <v>0</v>
      </c>
      <c r="N58" s="358">
        <f t="shared" si="0"/>
        <v>0</v>
      </c>
      <c r="O58" s="357">
        <f>O49-SUMPRODUCT('Personnel - Calculs Auto'!AB$61:AB$75,Personnel!BG$10:BG$24)-SUMPRODUCT('Charges externes'!$E$9:$E$33,'Charges externes'!$CF$9:$CF$33)</f>
        <v>0</v>
      </c>
      <c r="P58" s="358">
        <f t="shared" si="1"/>
        <v>0</v>
      </c>
      <c r="Q58" s="357">
        <f>Q49-SUMPRODUCT('Personnel - Calculs Auto'!AE$61:AE$75,Personnel!BS$10:BS$24)-SUMPRODUCT('Charges externes'!$F$9:$F$33,'Charges externes'!$CP$9:$CP$33)</f>
        <v>0</v>
      </c>
      <c r="R58" s="358">
        <f t="shared" si="2"/>
        <v>0</v>
      </c>
      <c r="S58" s="357">
        <f>S49-SUMPRODUCT('Personnel - Calculs Auto'!AH$61:AH$75,Personnel!CE$10:CE$24)-SUMPRODUCT('Charges externes'!$G$9:$G$33,'Charges externes'!$CZ$9:$CZ$33)</f>
        <v>0</v>
      </c>
      <c r="T58" s="358">
        <f t="shared" si="3"/>
        <v>0</v>
      </c>
      <c r="U58" s="357">
        <f>U49-SUMPRODUCT('Personnel - Calculs Auto'!AK$61:AK$75,Personnel!CQ$10:CQ$24)-SUMPRODUCT('Charges externes'!$H$9:$H$33,'Charges externes'!$DJ$9:$DJ$33)</f>
        <v>0</v>
      </c>
      <c r="V58" s="358">
        <f t="shared" si="4"/>
        <v>0</v>
      </c>
      <c r="W58" s="126"/>
    </row>
    <row r="59" spans="2:23">
      <c r="B59" s="125"/>
      <c r="C59" s="536"/>
      <c r="D59" s="537"/>
      <c r="E59" s="537"/>
      <c r="F59" s="537"/>
      <c r="G59" s="537"/>
      <c r="H59" s="537"/>
      <c r="I59" s="538"/>
      <c r="J59" s="127"/>
      <c r="K59" s="521">
        <f t="shared" si="12"/>
        <v>0</v>
      </c>
      <c r="L59" s="530"/>
      <c r="M59" s="357">
        <f>M50-SUMPRODUCT('Personnel - Calculs Auto'!O$61:O$75,Personnel!AV$10:AV$24)-SUMPRODUCT('Charges externes'!$D$9:$D$33,'Charges externes'!$BW$9:$BW$33)</f>
        <v>0</v>
      </c>
      <c r="N59" s="358">
        <f t="shared" si="0"/>
        <v>0</v>
      </c>
      <c r="O59" s="357">
        <f>O50-SUMPRODUCT('Personnel - Calculs Auto'!AB$61:AB$75,Personnel!BH$10:BH$24)-SUMPRODUCT('Charges externes'!$E$9:$E$33,'Charges externes'!$CG$9:$CG$33)</f>
        <v>0</v>
      </c>
      <c r="P59" s="358">
        <f t="shared" si="1"/>
        <v>0</v>
      </c>
      <c r="Q59" s="357">
        <f>Q50-SUMPRODUCT('Personnel - Calculs Auto'!AE$61:AE$75,Personnel!BT$10:BT$24)-SUMPRODUCT('Charges externes'!$F$9:$F$33,'Charges externes'!$CQ$9:$CQ$33)</f>
        <v>0</v>
      </c>
      <c r="R59" s="358">
        <f t="shared" si="2"/>
        <v>0</v>
      </c>
      <c r="S59" s="357">
        <f>S50-SUMPRODUCT('Personnel - Calculs Auto'!AH$61:AH$75,Personnel!CF$10:CF$24)-SUMPRODUCT('Charges externes'!$G$9:$G$33,'Charges externes'!$DA$9:$DA$33)</f>
        <v>0</v>
      </c>
      <c r="T59" s="358">
        <f t="shared" si="3"/>
        <v>0</v>
      </c>
      <c r="U59" s="357">
        <f>U50-SUMPRODUCT('Personnel - Calculs Auto'!AK$61:AK$75,Personnel!CR$10:CR$24)-SUMPRODUCT('Charges externes'!$H$9:$H$33,'Charges externes'!$DK$9:$DK$33)</f>
        <v>0</v>
      </c>
      <c r="V59" s="358">
        <f t="shared" si="4"/>
        <v>0</v>
      </c>
      <c r="W59" s="126"/>
    </row>
    <row r="60" spans="2:23">
      <c r="B60" s="125"/>
      <c r="C60" s="536"/>
      <c r="D60" s="537"/>
      <c r="E60" s="537"/>
      <c r="F60" s="537"/>
      <c r="G60" s="537"/>
      <c r="H60" s="537"/>
      <c r="I60" s="538"/>
      <c r="J60" s="127"/>
      <c r="K60" s="521">
        <f t="shared" si="12"/>
        <v>0</v>
      </c>
      <c r="L60" s="530"/>
      <c r="M60" s="357">
        <f>M51-SUMPRODUCT('Personnel - Calculs Auto'!O$61:O$75,Personnel!AW$10:AW$24)-SUMPRODUCT('Charges externes'!$D$9:$D$33,'Charges externes'!$BX$9:$BX$33)</f>
        <v>0</v>
      </c>
      <c r="N60" s="358">
        <f t="shared" si="0"/>
        <v>0</v>
      </c>
      <c r="O60" s="357">
        <f>O51-SUMPRODUCT('Personnel - Calculs Auto'!AB$61:AB$75,Personnel!BI$10:BI$24)-SUMPRODUCT('Charges externes'!$E$9:$E$33,'Charges externes'!$CH$9:$CH$33)</f>
        <v>0</v>
      </c>
      <c r="P60" s="358">
        <f t="shared" si="1"/>
        <v>0</v>
      </c>
      <c r="Q60" s="357">
        <f>Q51-SUMPRODUCT('Personnel - Calculs Auto'!AE$61:AE$75,Personnel!BU$10:BU$24)-SUMPRODUCT('Charges externes'!$F$9:$F$33,'Charges externes'!$CR$9:$CR$33)</f>
        <v>0</v>
      </c>
      <c r="R60" s="358">
        <f t="shared" si="2"/>
        <v>0</v>
      </c>
      <c r="S60" s="357">
        <f>S51-SUMPRODUCT('Personnel - Calculs Auto'!AH$61:AH$75,Personnel!CG$10:CG$24)-SUMPRODUCT('Charges externes'!$G$9:$G$33,'Charges externes'!$DB$9:$DB$33)</f>
        <v>0</v>
      </c>
      <c r="T60" s="358">
        <f t="shared" si="3"/>
        <v>0</v>
      </c>
      <c r="U60" s="357">
        <f>U51-SUMPRODUCT('Personnel - Calculs Auto'!AK$61:AK$75,Personnel!CS$10:CS$24)-SUMPRODUCT('Charges externes'!$H$9:$H$33,'Charges externes'!$DL$9:$DL$33)</f>
        <v>0</v>
      </c>
      <c r="V60" s="358">
        <f t="shared" si="4"/>
        <v>0</v>
      </c>
      <c r="W60" s="126"/>
    </row>
    <row r="61" spans="2:23">
      <c r="B61" s="125"/>
      <c r="C61" s="536"/>
      <c r="D61" s="537"/>
      <c r="E61" s="537"/>
      <c r="F61" s="537"/>
      <c r="G61" s="537"/>
      <c r="H61" s="537"/>
      <c r="I61" s="538"/>
      <c r="J61" s="127"/>
      <c r="K61" s="521">
        <f t="shared" si="12"/>
        <v>0</v>
      </c>
      <c r="L61" s="530"/>
      <c r="M61" s="357">
        <f>M52-SUMPRODUCT('Personnel - Calculs Auto'!O$61:O$75,Personnel!AX$10:AX$24)-SUMPRODUCT('Charges externes'!$D$9:$D$33,'Charges externes'!$BY$9:$BY$33)</f>
        <v>0</v>
      </c>
      <c r="N61" s="358">
        <f t="shared" si="0"/>
        <v>0</v>
      </c>
      <c r="O61" s="357">
        <f>O52-SUMPRODUCT('Personnel - Calculs Auto'!AB$61:AB$75,Personnel!BJ$10:BJ$24)-SUMPRODUCT('Charges externes'!$E$9:$E$33,'Charges externes'!$CI$9:$CI$33)</f>
        <v>0</v>
      </c>
      <c r="P61" s="358">
        <f t="shared" si="1"/>
        <v>0</v>
      </c>
      <c r="Q61" s="357">
        <f>Q52-SUMPRODUCT('Personnel - Calculs Auto'!AE$61:AE$75,Personnel!BV$10:BV$24)-SUMPRODUCT('Charges externes'!$F$9:$F$33,'Charges externes'!$CS$9:$CS$33)</f>
        <v>0</v>
      </c>
      <c r="R61" s="358">
        <f t="shared" si="2"/>
        <v>0</v>
      </c>
      <c r="S61" s="357">
        <f>S52-SUMPRODUCT('Personnel - Calculs Auto'!AH$61:AH$75,Personnel!CH$10:CH$24)-SUMPRODUCT('Charges externes'!$G$9:$G$33,'Charges externes'!$DC$9:$DC$33)</f>
        <v>0</v>
      </c>
      <c r="T61" s="358">
        <f t="shared" si="3"/>
        <v>0</v>
      </c>
      <c r="U61" s="357">
        <f>U52-SUMPRODUCT('Personnel - Calculs Auto'!AK$61:AK$75,Personnel!CT$10:CT$24)-SUMPRODUCT('Charges externes'!$H$9:$H$33,'Charges externes'!$DM$9:$DM$33)</f>
        <v>0</v>
      </c>
      <c r="V61" s="358">
        <f t="shared" si="4"/>
        <v>0</v>
      </c>
      <c r="W61" s="126"/>
    </row>
    <row r="62" spans="2:23">
      <c r="B62" s="125"/>
      <c r="C62" s="536"/>
      <c r="D62" s="537"/>
      <c r="E62" s="537"/>
      <c r="F62" s="537"/>
      <c r="G62" s="537"/>
      <c r="H62" s="537"/>
      <c r="I62" s="538"/>
      <c r="J62" s="127"/>
      <c r="K62" s="521">
        <f t="shared" si="12"/>
        <v>0</v>
      </c>
      <c r="L62" s="530"/>
      <c r="M62" s="357">
        <f>M53-SUMPRODUCT('Personnel - Calculs Auto'!O$61:O$75,Personnel!AY$10:AY$24)-SUMPRODUCT('Charges externes'!$D$9:$D$33,'Charges externes'!$BZ$9:$BZ$33)</f>
        <v>0</v>
      </c>
      <c r="N62" s="358">
        <f t="shared" si="0"/>
        <v>0</v>
      </c>
      <c r="O62" s="357">
        <f>O53-SUMPRODUCT('Personnel - Calculs Auto'!AB$61:AB$75,Personnel!BK$10:BK$24)-SUMPRODUCT('Charges externes'!$E$9:$E$33,'Charges externes'!$CJ$9:$CJ$33)</f>
        <v>0</v>
      </c>
      <c r="P62" s="358">
        <f t="shared" si="1"/>
        <v>0</v>
      </c>
      <c r="Q62" s="357">
        <f>Q53-SUMPRODUCT('Personnel - Calculs Auto'!AE$61:AE$75,Personnel!BW$10:BW$24)-SUMPRODUCT('Charges externes'!$F$9:$F$33,'Charges externes'!$CT$9:$CT$33)</f>
        <v>0</v>
      </c>
      <c r="R62" s="358">
        <f t="shared" si="2"/>
        <v>0</v>
      </c>
      <c r="S62" s="357">
        <f>S53-SUMPRODUCT('Personnel - Calculs Auto'!AH$61:AH$75,Personnel!CI$10:CI$24)-SUMPRODUCT('Charges externes'!$G$9:$G$33,'Charges externes'!$DD$9:$DD$33)</f>
        <v>0</v>
      </c>
      <c r="T62" s="358">
        <f t="shared" si="3"/>
        <v>0</v>
      </c>
      <c r="U62" s="357">
        <f>U53-SUMPRODUCT('Personnel - Calculs Auto'!AK$61:AK$75,Personnel!CU$10:CU$24)-SUMPRODUCT('Charges externes'!$H$9:$H$33,'Charges externes'!$DN$9:$DN$33)</f>
        <v>0</v>
      </c>
      <c r="V62" s="358">
        <f t="shared" si="4"/>
        <v>0</v>
      </c>
      <c r="W62" s="126"/>
    </row>
    <row r="63" spans="2:23">
      <c r="B63" s="125"/>
      <c r="C63" s="539"/>
      <c r="D63" s="540"/>
      <c r="E63" s="540"/>
      <c r="F63" s="540"/>
      <c r="G63" s="540"/>
      <c r="H63" s="540"/>
      <c r="I63" s="541"/>
      <c r="J63" s="127"/>
      <c r="K63" s="531" t="s">
        <v>261</v>
      </c>
      <c r="L63" s="532"/>
      <c r="M63" s="70">
        <f>M54-'Comptes de résultats'!D25</f>
        <v>-27000</v>
      </c>
      <c r="N63" s="71">
        <f t="shared" ref="N63:N71" si="13">IF(M$36&lt;&gt;0,M63/M$36,0)</f>
        <v>0</v>
      </c>
      <c r="O63" s="70">
        <f>O54-'Comptes de résultats'!E25</f>
        <v>-27000</v>
      </c>
      <c r="P63" s="71">
        <f t="shared" ref="P63:P71" si="14">IF(O$36&lt;&gt;0,O63/O$36,0)</f>
        <v>0</v>
      </c>
      <c r="Q63" s="70">
        <f>Q54-'Comptes de résultats'!F25</f>
        <v>-27000</v>
      </c>
      <c r="R63" s="71">
        <f t="shared" ref="R63:R71" si="15">IF(Q$36&lt;&gt;0,Q63/Q$36,0)</f>
        <v>0</v>
      </c>
      <c r="S63" s="70">
        <f>S54-'Comptes de résultats'!G25</f>
        <v>-27000</v>
      </c>
      <c r="T63" s="71">
        <f t="shared" ref="T63:T71" si="16">IF(S$36&lt;&gt;0,S63/S$36,0)</f>
        <v>0</v>
      </c>
      <c r="U63" s="70">
        <f>U54-'Comptes de résultats'!H25</f>
        <v>-27000</v>
      </c>
      <c r="V63" s="71">
        <f t="shared" ref="V63:V71" si="17">IF(U$36&lt;&gt;0,U63/U$36,0)</f>
        <v>0</v>
      </c>
      <c r="W63" s="126"/>
    </row>
    <row r="64" spans="2:23" ht="15" customHeight="1">
      <c r="B64" s="125"/>
      <c r="C64" s="291"/>
      <c r="D64" s="291"/>
      <c r="E64" s="291"/>
      <c r="F64" s="291"/>
      <c r="G64" s="291"/>
      <c r="H64" s="291"/>
      <c r="I64" s="291"/>
      <c r="J64" s="127"/>
      <c r="K64" s="521" t="str">
        <f>K55</f>
        <v>Activité / Projet 1</v>
      </c>
      <c r="L64" s="522"/>
      <c r="M64" s="357">
        <f>M55-'Investissements - Calculs Auto'!AM46</f>
        <v>-27000</v>
      </c>
      <c r="N64" s="358">
        <f t="shared" si="13"/>
        <v>0</v>
      </c>
      <c r="O64" s="357">
        <f>O55-'Investissements - Calculs Auto'!AN46</f>
        <v>-27000</v>
      </c>
      <c r="P64" s="358">
        <f t="shared" si="14"/>
        <v>0</v>
      </c>
      <c r="Q64" s="357">
        <f>Q55-'Investissements - Calculs Auto'!AO46</f>
        <v>-27000</v>
      </c>
      <c r="R64" s="358">
        <f t="shared" si="15"/>
        <v>0</v>
      </c>
      <c r="S64" s="357">
        <f>S55-'Investissements - Calculs Auto'!AP46</f>
        <v>-27000</v>
      </c>
      <c r="T64" s="358">
        <f t="shared" si="16"/>
        <v>0</v>
      </c>
      <c r="U64" s="357">
        <f>U55-'Investissements - Calculs Auto'!AQ46</f>
        <v>-27000</v>
      </c>
      <c r="V64" s="358">
        <f t="shared" si="17"/>
        <v>0</v>
      </c>
      <c r="W64" s="126"/>
    </row>
    <row r="65" spans="2:23">
      <c r="B65" s="125"/>
      <c r="C65" s="548" t="s">
        <v>330</v>
      </c>
      <c r="D65" s="549"/>
      <c r="E65" s="549"/>
      <c r="F65" s="549"/>
      <c r="G65" s="549"/>
      <c r="H65" s="549"/>
      <c r="I65" s="550"/>
      <c r="J65" s="127"/>
      <c r="K65" s="521" t="str">
        <f t="shared" ref="K65:K71" si="18">K56</f>
        <v>Activité / Projet 2</v>
      </c>
      <c r="L65" s="522"/>
      <c r="M65" s="357">
        <f>M56-'Investissements - Calculs Auto'!AM78</f>
        <v>0</v>
      </c>
      <c r="N65" s="358">
        <f t="shared" si="13"/>
        <v>0</v>
      </c>
      <c r="O65" s="357">
        <f>O56-'Investissements - Calculs Auto'!AN78</f>
        <v>0</v>
      </c>
      <c r="P65" s="358">
        <f t="shared" si="14"/>
        <v>0</v>
      </c>
      <c r="Q65" s="357">
        <f>Q56-'Investissements - Calculs Auto'!AO78</f>
        <v>0</v>
      </c>
      <c r="R65" s="358">
        <f t="shared" si="15"/>
        <v>0</v>
      </c>
      <c r="S65" s="357">
        <f>S56-'Investissements - Calculs Auto'!AP78</f>
        <v>0</v>
      </c>
      <c r="T65" s="358">
        <f t="shared" si="16"/>
        <v>0</v>
      </c>
      <c r="U65" s="357">
        <f>U56-'Investissements - Calculs Auto'!AQ78</f>
        <v>0</v>
      </c>
      <c r="V65" s="358">
        <f t="shared" si="17"/>
        <v>0</v>
      </c>
      <c r="W65" s="126"/>
    </row>
    <row r="66" spans="2:23">
      <c r="B66" s="125"/>
      <c r="C66" s="551"/>
      <c r="D66" s="552"/>
      <c r="E66" s="552"/>
      <c r="F66" s="552"/>
      <c r="G66" s="552"/>
      <c r="H66" s="552"/>
      <c r="I66" s="553"/>
      <c r="J66" s="127"/>
      <c r="K66" s="521" t="str">
        <f t="shared" si="18"/>
        <v>…</v>
      </c>
      <c r="L66" s="522"/>
      <c r="M66" s="357">
        <f>M57-'Investissements - Calculs Auto'!AM110</f>
        <v>0</v>
      </c>
      <c r="N66" s="358">
        <f t="shared" si="13"/>
        <v>0</v>
      </c>
      <c r="O66" s="357">
        <f>O57-'Investissements - Calculs Auto'!AN110</f>
        <v>0</v>
      </c>
      <c r="P66" s="358">
        <f t="shared" si="14"/>
        <v>0</v>
      </c>
      <c r="Q66" s="357">
        <f>Q57-'Investissements - Calculs Auto'!AO110</f>
        <v>0</v>
      </c>
      <c r="R66" s="358">
        <f t="shared" si="15"/>
        <v>0</v>
      </c>
      <c r="S66" s="357">
        <f>S57-'Investissements - Calculs Auto'!AP110</f>
        <v>0</v>
      </c>
      <c r="T66" s="358">
        <f t="shared" si="16"/>
        <v>0</v>
      </c>
      <c r="U66" s="357">
        <f>U57-'Investissements - Calculs Auto'!AQ110</f>
        <v>0</v>
      </c>
      <c r="V66" s="358">
        <f t="shared" si="17"/>
        <v>0</v>
      </c>
      <c r="W66" s="126"/>
    </row>
    <row r="67" spans="2:23">
      <c r="B67" s="125"/>
      <c r="C67" s="551"/>
      <c r="D67" s="552"/>
      <c r="E67" s="552"/>
      <c r="F67" s="552"/>
      <c r="G67" s="552"/>
      <c r="H67" s="552"/>
      <c r="I67" s="553"/>
      <c r="J67" s="127"/>
      <c r="K67" s="521">
        <f t="shared" si="18"/>
        <v>0</v>
      </c>
      <c r="L67" s="522"/>
      <c r="M67" s="357">
        <f>M58-'Investissements - Calculs Auto'!AM142</f>
        <v>0</v>
      </c>
      <c r="N67" s="358">
        <f t="shared" si="13"/>
        <v>0</v>
      </c>
      <c r="O67" s="357">
        <f>O58-'Investissements - Calculs Auto'!AN142</f>
        <v>0</v>
      </c>
      <c r="P67" s="358">
        <f t="shared" si="14"/>
        <v>0</v>
      </c>
      <c r="Q67" s="357">
        <f>Q58-'Investissements - Calculs Auto'!AO142</f>
        <v>0</v>
      </c>
      <c r="R67" s="358">
        <f t="shared" si="15"/>
        <v>0</v>
      </c>
      <c r="S67" s="357">
        <f>S58-'Investissements - Calculs Auto'!AP142</f>
        <v>0</v>
      </c>
      <c r="T67" s="358">
        <f t="shared" si="16"/>
        <v>0</v>
      </c>
      <c r="U67" s="357">
        <f>U58-'Investissements - Calculs Auto'!AQ142</f>
        <v>0</v>
      </c>
      <c r="V67" s="358">
        <f t="shared" si="17"/>
        <v>0</v>
      </c>
      <c r="W67" s="126"/>
    </row>
    <row r="68" spans="2:23">
      <c r="B68" s="125"/>
      <c r="C68" s="551"/>
      <c r="D68" s="552"/>
      <c r="E68" s="552"/>
      <c r="F68" s="552"/>
      <c r="G68" s="552"/>
      <c r="H68" s="552"/>
      <c r="I68" s="553"/>
      <c r="J68" s="127"/>
      <c r="K68" s="521">
        <f t="shared" si="18"/>
        <v>0</v>
      </c>
      <c r="L68" s="522"/>
      <c r="M68" s="357">
        <f>M59-'Investissements - Calculs Auto'!AM174</f>
        <v>0</v>
      </c>
      <c r="N68" s="358">
        <f t="shared" si="13"/>
        <v>0</v>
      </c>
      <c r="O68" s="357">
        <f>O59-'Investissements - Calculs Auto'!AN174</f>
        <v>0</v>
      </c>
      <c r="P68" s="358">
        <f t="shared" si="14"/>
        <v>0</v>
      </c>
      <c r="Q68" s="357">
        <f>Q59-'Investissements - Calculs Auto'!AO174</f>
        <v>0</v>
      </c>
      <c r="R68" s="358">
        <f t="shared" si="15"/>
        <v>0</v>
      </c>
      <c r="S68" s="357">
        <f>S59-'Investissements - Calculs Auto'!AP174</f>
        <v>0</v>
      </c>
      <c r="T68" s="358">
        <f t="shared" si="16"/>
        <v>0</v>
      </c>
      <c r="U68" s="357">
        <f>U59-'Investissements - Calculs Auto'!AQ174</f>
        <v>0</v>
      </c>
      <c r="V68" s="358">
        <f t="shared" si="17"/>
        <v>0</v>
      </c>
      <c r="W68" s="126"/>
    </row>
    <row r="69" spans="2:23" ht="15" customHeight="1">
      <c r="B69" s="125"/>
      <c r="C69" s="551"/>
      <c r="D69" s="552"/>
      <c r="E69" s="552"/>
      <c r="F69" s="552"/>
      <c r="G69" s="552"/>
      <c r="H69" s="552"/>
      <c r="I69" s="553"/>
      <c r="J69" s="127"/>
      <c r="K69" s="521">
        <f t="shared" si="18"/>
        <v>0</v>
      </c>
      <c r="L69" s="530"/>
      <c r="M69" s="357">
        <f>M60-'Investissements - Calculs Auto'!AM206</f>
        <v>0</v>
      </c>
      <c r="N69" s="358">
        <f t="shared" si="13"/>
        <v>0</v>
      </c>
      <c r="O69" s="357">
        <f>O60-'Investissements - Calculs Auto'!AN206</f>
        <v>0</v>
      </c>
      <c r="P69" s="358">
        <f t="shared" si="14"/>
        <v>0</v>
      </c>
      <c r="Q69" s="357">
        <f>Q60-'Investissements - Calculs Auto'!AO206</f>
        <v>0</v>
      </c>
      <c r="R69" s="358">
        <f t="shared" si="15"/>
        <v>0</v>
      </c>
      <c r="S69" s="357">
        <f>S60-'Investissements - Calculs Auto'!AP206</f>
        <v>0</v>
      </c>
      <c r="T69" s="358">
        <f t="shared" si="16"/>
        <v>0</v>
      </c>
      <c r="U69" s="357">
        <f>U60-'Investissements - Calculs Auto'!AQ206</f>
        <v>0</v>
      </c>
      <c r="V69" s="358">
        <f t="shared" si="17"/>
        <v>0</v>
      </c>
      <c r="W69" s="126"/>
    </row>
    <row r="70" spans="2:23">
      <c r="B70" s="125"/>
      <c r="C70" s="551"/>
      <c r="D70" s="552"/>
      <c r="E70" s="552"/>
      <c r="F70" s="552"/>
      <c r="G70" s="552"/>
      <c r="H70" s="552"/>
      <c r="I70" s="553"/>
      <c r="J70" s="127"/>
      <c r="K70" s="521">
        <f t="shared" si="18"/>
        <v>0</v>
      </c>
      <c r="L70" s="530"/>
      <c r="M70" s="357">
        <f>M61-'Investissements - Calculs Auto'!AM238</f>
        <v>0</v>
      </c>
      <c r="N70" s="358">
        <f t="shared" si="13"/>
        <v>0</v>
      </c>
      <c r="O70" s="357">
        <f>O61-'Investissements - Calculs Auto'!AN238</f>
        <v>0</v>
      </c>
      <c r="P70" s="358">
        <f t="shared" si="14"/>
        <v>0</v>
      </c>
      <c r="Q70" s="357">
        <f>Q61-'Investissements - Calculs Auto'!AO238</f>
        <v>0</v>
      </c>
      <c r="R70" s="358">
        <f t="shared" si="15"/>
        <v>0</v>
      </c>
      <c r="S70" s="357">
        <f>S61-'Investissements - Calculs Auto'!AP238</f>
        <v>0</v>
      </c>
      <c r="T70" s="358">
        <f t="shared" si="16"/>
        <v>0</v>
      </c>
      <c r="U70" s="357">
        <f>U61-'Investissements - Calculs Auto'!AQ238</f>
        <v>0</v>
      </c>
      <c r="V70" s="358">
        <f t="shared" si="17"/>
        <v>0</v>
      </c>
      <c r="W70" s="126"/>
    </row>
    <row r="71" spans="2:23">
      <c r="B71" s="125"/>
      <c r="C71" s="554"/>
      <c r="D71" s="555"/>
      <c r="E71" s="555"/>
      <c r="F71" s="555"/>
      <c r="G71" s="555"/>
      <c r="H71" s="555"/>
      <c r="I71" s="556"/>
      <c r="J71" s="127"/>
      <c r="K71" s="521">
        <f t="shared" si="18"/>
        <v>0</v>
      </c>
      <c r="L71" s="530"/>
      <c r="M71" s="357">
        <f>M62-'Investissements - Calculs Auto'!AM270</f>
        <v>0</v>
      </c>
      <c r="N71" s="358">
        <f t="shared" si="13"/>
        <v>0</v>
      </c>
      <c r="O71" s="357">
        <f>O62-'Investissements - Calculs Auto'!AN270</f>
        <v>0</v>
      </c>
      <c r="P71" s="358">
        <f t="shared" si="14"/>
        <v>0</v>
      </c>
      <c r="Q71" s="357">
        <f>Q62-'Investissements - Calculs Auto'!AO270</f>
        <v>0</v>
      </c>
      <c r="R71" s="358">
        <f t="shared" si="15"/>
        <v>0</v>
      </c>
      <c r="S71" s="357">
        <f>S62-'Investissements - Calculs Auto'!AP270</f>
        <v>0</v>
      </c>
      <c r="T71" s="358">
        <f t="shared" si="16"/>
        <v>0</v>
      </c>
      <c r="U71" s="357">
        <f>U62-'Investissements - Calculs Auto'!AQ270</f>
        <v>0</v>
      </c>
      <c r="V71" s="358">
        <f t="shared" si="17"/>
        <v>0</v>
      </c>
      <c r="W71" s="126"/>
    </row>
    <row r="72" spans="2:23" ht="15.75" thickBot="1">
      <c r="B72" s="129"/>
      <c r="C72" s="207"/>
      <c r="D72" s="207"/>
      <c r="E72" s="207"/>
      <c r="F72" s="207"/>
      <c r="G72" s="207"/>
      <c r="H72" s="207"/>
      <c r="I72" s="207"/>
      <c r="J72" s="130"/>
      <c r="K72" s="130"/>
      <c r="L72" s="130"/>
      <c r="M72" s="130"/>
      <c r="N72" s="130"/>
      <c r="O72" s="130"/>
      <c r="P72" s="130"/>
      <c r="Q72" s="130"/>
      <c r="R72" s="130"/>
      <c r="S72" s="130"/>
      <c r="T72" s="130"/>
      <c r="U72" s="130"/>
      <c r="V72" s="130"/>
      <c r="W72" s="131"/>
    </row>
    <row r="73" spans="2:23">
      <c r="C73" s="119"/>
      <c r="D73" s="119"/>
      <c r="E73" s="119"/>
      <c r="F73" s="119"/>
      <c r="G73" s="119"/>
      <c r="H73" s="119"/>
      <c r="I73" s="119"/>
    </row>
    <row r="74" spans="2:23">
      <c r="C74" s="119"/>
      <c r="D74" s="119"/>
      <c r="E74" s="119"/>
      <c r="F74" s="119"/>
      <c r="G74" s="119"/>
      <c r="H74" s="119"/>
      <c r="I74" s="119"/>
    </row>
    <row r="75" spans="2:23">
      <c r="C75" s="119"/>
      <c r="D75" s="119"/>
      <c r="E75" s="119"/>
      <c r="F75" s="119"/>
      <c r="G75" s="119"/>
      <c r="H75" s="119"/>
      <c r="I75" s="119"/>
    </row>
    <row r="76" spans="2:23">
      <c r="C76" s="542"/>
      <c r="D76" s="542"/>
      <c r="E76" s="542"/>
      <c r="F76" s="542"/>
      <c r="G76" s="542"/>
      <c r="H76" s="542"/>
      <c r="I76" s="542"/>
    </row>
    <row r="77" spans="2:23">
      <c r="C77" s="542"/>
      <c r="D77" s="542"/>
      <c r="E77" s="542"/>
      <c r="F77" s="542"/>
      <c r="G77" s="542"/>
      <c r="H77" s="542"/>
      <c r="I77" s="542"/>
    </row>
    <row r="78" spans="2:23">
      <c r="C78" s="542"/>
      <c r="D78" s="542"/>
      <c r="E78" s="542"/>
      <c r="F78" s="542"/>
      <c r="G78" s="542"/>
      <c r="H78" s="542"/>
      <c r="I78" s="542"/>
    </row>
    <row r="79" spans="2:23">
      <c r="C79" s="542"/>
      <c r="D79" s="542"/>
      <c r="E79" s="542"/>
      <c r="F79" s="542"/>
      <c r="G79" s="542"/>
      <c r="H79" s="542"/>
      <c r="I79" s="542"/>
    </row>
    <row r="80" spans="2:23">
      <c r="C80" s="542"/>
      <c r="D80" s="542"/>
      <c r="E80" s="542"/>
      <c r="F80" s="542"/>
      <c r="G80" s="542"/>
      <c r="H80" s="542"/>
      <c r="I80" s="542"/>
    </row>
    <row r="81" spans="3:9">
      <c r="C81" s="542"/>
      <c r="D81" s="542"/>
      <c r="E81" s="542"/>
      <c r="F81" s="542"/>
      <c r="G81" s="542"/>
      <c r="H81" s="542"/>
      <c r="I81" s="542"/>
    </row>
    <row r="82" spans="3:9">
      <c r="C82" s="542"/>
      <c r="D82" s="542"/>
      <c r="E82" s="542"/>
      <c r="F82" s="542"/>
      <c r="G82" s="542"/>
      <c r="H82" s="542"/>
      <c r="I82" s="542"/>
    </row>
    <row r="83" spans="3:9">
      <c r="C83" s="542"/>
      <c r="D83" s="542"/>
      <c r="E83" s="542"/>
      <c r="F83" s="542"/>
      <c r="G83" s="542"/>
      <c r="H83" s="542"/>
      <c r="I83" s="542"/>
    </row>
    <row r="84" spans="3:9">
      <c r="C84" s="542"/>
      <c r="D84" s="542"/>
      <c r="E84" s="542"/>
      <c r="F84" s="542"/>
      <c r="G84" s="542"/>
      <c r="H84" s="542"/>
      <c r="I84" s="542"/>
    </row>
    <row r="85" spans="3:9">
      <c r="C85" s="542"/>
      <c r="D85" s="542"/>
      <c r="E85" s="542"/>
      <c r="F85" s="542"/>
      <c r="G85" s="542"/>
      <c r="H85" s="542"/>
      <c r="I85" s="542"/>
    </row>
    <row r="86" spans="3:9">
      <c r="C86" s="542"/>
      <c r="D86" s="542"/>
      <c r="E86" s="542"/>
      <c r="F86" s="542"/>
      <c r="G86" s="542"/>
      <c r="H86" s="542"/>
      <c r="I86" s="542"/>
    </row>
    <row r="87" spans="3:9">
      <c r="C87" s="542"/>
      <c r="D87" s="542"/>
      <c r="E87" s="542"/>
      <c r="F87" s="542"/>
      <c r="G87" s="542"/>
      <c r="H87" s="542"/>
      <c r="I87" s="542"/>
    </row>
    <row r="88" spans="3:9">
      <c r="C88" s="542"/>
      <c r="D88" s="542"/>
      <c r="E88" s="542"/>
      <c r="F88" s="542"/>
      <c r="G88" s="542"/>
      <c r="H88" s="542"/>
      <c r="I88" s="542"/>
    </row>
    <row r="89" spans="3:9">
      <c r="C89" s="542"/>
      <c r="D89" s="542"/>
      <c r="E89" s="542"/>
      <c r="F89" s="542"/>
      <c r="G89" s="542"/>
      <c r="H89" s="542"/>
      <c r="I89" s="542"/>
    </row>
  </sheetData>
  <sheetProtection sheet="1" objects="1" scenarios="1"/>
  <mergeCells count="70">
    <mergeCell ref="K68:L68"/>
    <mergeCell ref="K69:L69"/>
    <mergeCell ref="K70:L70"/>
    <mergeCell ref="K71:L71"/>
    <mergeCell ref="K63:L63"/>
    <mergeCell ref="K64:L64"/>
    <mergeCell ref="K65:L65"/>
    <mergeCell ref="K66:L66"/>
    <mergeCell ref="K67:L67"/>
    <mergeCell ref="C76:I85"/>
    <mergeCell ref="C86:I89"/>
    <mergeCell ref="C3:E3"/>
    <mergeCell ref="C46:I46"/>
    <mergeCell ref="C26:I26"/>
    <mergeCell ref="C7:I7"/>
    <mergeCell ref="C41:D41"/>
    <mergeCell ref="C56:D56"/>
    <mergeCell ref="C49:D49"/>
    <mergeCell ref="C50:D50"/>
    <mergeCell ref="C51:D51"/>
    <mergeCell ref="C44:D44"/>
    <mergeCell ref="C65:I71"/>
    <mergeCell ref="C58:I63"/>
    <mergeCell ref="C5:V5"/>
    <mergeCell ref="K51:L51"/>
    <mergeCell ref="K7:V7"/>
    <mergeCell ref="K33:V33"/>
    <mergeCell ref="C33:I33"/>
    <mergeCell ref="C31:D31"/>
    <mergeCell ref="K26:V31"/>
    <mergeCell ref="K61:L61"/>
    <mergeCell ref="K62:L62"/>
    <mergeCell ref="C37:D37"/>
    <mergeCell ref="C36:D36"/>
    <mergeCell ref="C38:D38"/>
    <mergeCell ref="K58:L58"/>
    <mergeCell ref="C39:D39"/>
    <mergeCell ref="K44:L44"/>
    <mergeCell ref="K45:L45"/>
    <mergeCell ref="K59:L59"/>
    <mergeCell ref="K60:L60"/>
    <mergeCell ref="K53:L53"/>
    <mergeCell ref="K55:L55"/>
    <mergeCell ref="K56:L56"/>
    <mergeCell ref="K57:L57"/>
    <mergeCell ref="K54:L54"/>
    <mergeCell ref="K42:L42"/>
    <mergeCell ref="K43:L43"/>
    <mergeCell ref="C29:D29"/>
    <mergeCell ref="K37:L37"/>
    <mergeCell ref="K38:L38"/>
    <mergeCell ref="K39:L39"/>
    <mergeCell ref="C30:D30"/>
    <mergeCell ref="K35:L35"/>
    <mergeCell ref="K40:L40"/>
    <mergeCell ref="K36:L36"/>
    <mergeCell ref="K41:L41"/>
    <mergeCell ref="C40:D40"/>
    <mergeCell ref="C42:D42"/>
    <mergeCell ref="C43:D43"/>
    <mergeCell ref="C52:D52"/>
    <mergeCell ref="C53:D53"/>
    <mergeCell ref="C54:D54"/>
    <mergeCell ref="C55:D55"/>
    <mergeCell ref="K46:L46"/>
    <mergeCell ref="K52:L52"/>
    <mergeCell ref="K47:L47"/>
    <mergeCell ref="K48:L48"/>
    <mergeCell ref="K49:L49"/>
    <mergeCell ref="K50:L50"/>
  </mergeCells>
  <pageMargins left="0.7" right="0.7" top="0.75" bottom="0.75" header="0.3" footer="0.3"/>
  <pageSetup paperSize="9" orientation="portrait" verticalDpi="300" r:id="rId1"/>
  <drawing r:id="rId2"/>
</worksheet>
</file>

<file path=xl/worksheets/sheet19.xml><?xml version="1.0" encoding="utf-8"?>
<worksheet xmlns="http://schemas.openxmlformats.org/spreadsheetml/2006/main" xmlns:r="http://schemas.openxmlformats.org/officeDocument/2006/relationships">
  <sheetPr codeName="Feuil12">
    <tabColor theme="3" tint="0.59999389629810485"/>
  </sheetPr>
  <dimension ref="B1:P41"/>
  <sheetViews>
    <sheetView showGridLines="0" showRowColHeaders="0" zoomScale="85" zoomScaleNormal="85" workbookViewId="0">
      <selection activeCell="C3" sqref="C3:D3"/>
    </sheetView>
  </sheetViews>
  <sheetFormatPr baseColWidth="10" defaultColWidth="11.5703125" defaultRowHeight="15"/>
  <cols>
    <col min="1" max="1" width="4.140625" customWidth="1"/>
    <col min="2" max="2" width="4.140625" style="76" customWidth="1"/>
    <col min="3" max="3" width="44.85546875" bestFit="1" customWidth="1"/>
    <col min="4" max="8" width="16.140625" customWidth="1"/>
    <col min="9" max="9" width="3.140625" customWidth="1"/>
  </cols>
  <sheetData>
    <row r="1" spans="2:16" ht="15.75" thickBot="1"/>
    <row r="2" spans="2:16" s="76" customFormat="1">
      <c r="B2" s="122"/>
      <c r="C2" s="123"/>
      <c r="D2" s="123"/>
      <c r="E2" s="123"/>
      <c r="F2" s="123"/>
      <c r="G2" s="123"/>
      <c r="H2" s="123"/>
      <c r="I2" s="124"/>
    </row>
    <row r="3" spans="2:16">
      <c r="B3" s="125"/>
      <c r="C3" s="453" t="s">
        <v>241</v>
      </c>
      <c r="D3" s="455"/>
      <c r="E3" s="204"/>
      <c r="F3" s="127"/>
      <c r="G3" s="127"/>
      <c r="H3" s="127"/>
      <c r="I3" s="126"/>
    </row>
    <row r="4" spans="2:16" s="76" customFormat="1">
      <c r="B4" s="125"/>
      <c r="C4" s="181"/>
      <c r="D4" s="181"/>
      <c r="E4" s="204"/>
      <c r="F4" s="127"/>
      <c r="G4" s="127"/>
      <c r="H4" s="127"/>
      <c r="I4" s="126"/>
    </row>
    <row r="5" spans="2:16" s="76" customFormat="1">
      <c r="B5" s="125"/>
      <c r="C5" s="481" t="s">
        <v>306</v>
      </c>
      <c r="D5" s="444"/>
      <c r="E5" s="444"/>
      <c r="F5" s="444"/>
      <c r="G5" s="444"/>
      <c r="H5" s="445"/>
      <c r="I5" s="211"/>
      <c r="J5" s="118"/>
      <c r="K5" s="118"/>
      <c r="L5" s="118"/>
      <c r="M5" s="118"/>
      <c r="N5" s="118"/>
      <c r="O5" s="118"/>
      <c r="P5" s="118"/>
    </row>
    <row r="6" spans="2:16">
      <c r="B6" s="125"/>
      <c r="C6" s="127"/>
      <c r="D6" s="127"/>
      <c r="E6" s="127"/>
      <c r="F6" s="127"/>
      <c r="G6" s="127"/>
      <c r="H6" s="127"/>
      <c r="I6" s="126"/>
    </row>
    <row r="7" spans="2:16">
      <c r="B7" s="125"/>
      <c r="C7" s="127"/>
      <c r="D7" s="280" t="s">
        <v>18</v>
      </c>
      <c r="E7" s="280" t="s">
        <v>19</v>
      </c>
      <c r="F7" s="280" t="s">
        <v>20</v>
      </c>
      <c r="G7" s="280" t="s">
        <v>32</v>
      </c>
      <c r="H7" s="280" t="s">
        <v>33</v>
      </c>
      <c r="I7" s="126"/>
    </row>
    <row r="8" spans="2:16">
      <c r="B8" s="125"/>
      <c r="C8" s="127"/>
      <c r="D8" s="127"/>
      <c r="E8" s="127"/>
      <c r="F8" s="127"/>
      <c r="G8" s="127"/>
      <c r="H8" s="127"/>
      <c r="I8" s="126"/>
    </row>
    <row r="9" spans="2:16">
      <c r="B9" s="125"/>
      <c r="C9" s="4" t="s">
        <v>72</v>
      </c>
      <c r="D9" s="15">
        <f>'Commandes - Calculs Auto'!N121</f>
        <v>0</v>
      </c>
      <c r="E9" s="15">
        <f>'Commandes - Calculs Auto'!Z121</f>
        <v>0</v>
      </c>
      <c r="F9" s="15">
        <f>'Commandes - Calculs Auto'!AL121</f>
        <v>0</v>
      </c>
      <c r="G9" s="15">
        <f>'Commandes - Calculs Auto'!AX121</f>
        <v>0</v>
      </c>
      <c r="H9" s="15">
        <f>'Commandes - Calculs Auto'!BJ121</f>
        <v>0</v>
      </c>
      <c r="I9" s="126"/>
    </row>
    <row r="10" spans="2:16">
      <c r="B10" s="125"/>
      <c r="C10" s="127"/>
      <c r="D10" s="127"/>
      <c r="E10" s="127"/>
      <c r="F10" s="127"/>
      <c r="G10" s="127"/>
      <c r="H10" s="127"/>
      <c r="I10" s="126"/>
    </row>
    <row r="11" spans="2:16">
      <c r="B11" s="125"/>
      <c r="C11" s="36" t="s">
        <v>68</v>
      </c>
      <c r="D11" s="359">
        <f>IF(CONFIG!$I$40,'Charges variables-Calculs auto'!N60,'Charges variables-Calculs auto'!N90)-BFR!N63</f>
        <v>0</v>
      </c>
      <c r="E11" s="359">
        <f>IF(CONFIG!$I$40,'Charges variables-Calculs auto'!Z60,'Charges variables-Calculs auto'!Z90)-(BFR!Z63-BFR!N63)</f>
        <v>0</v>
      </c>
      <c r="F11" s="359">
        <f>IF(CONFIG!$I$40,'Charges variables-Calculs auto'!AL60,'Charges variables-Calculs auto'!AL90)-(BFR!AL63-BFR!Z63)</f>
        <v>0</v>
      </c>
      <c r="G11" s="359">
        <f>IF(CONFIG!$I$40,'Charges variables-Calculs auto'!AX60,'Charges variables-Calculs auto'!AX90)-(BFR!AX63-BFR!AL63)</f>
        <v>0</v>
      </c>
      <c r="H11" s="359">
        <f>IF(CONFIG!$I$40,'Charges variables-Calculs auto'!BJ60,'Charges variables-Calculs auto'!BJ90)-(BFR!BJ63-BFR!AX63)</f>
        <v>0</v>
      </c>
      <c r="I11" s="126"/>
    </row>
    <row r="12" spans="2:16">
      <c r="B12" s="125"/>
      <c r="C12" s="143" t="s">
        <v>67</v>
      </c>
      <c r="D12" s="15">
        <f>D9-D11</f>
        <v>0</v>
      </c>
      <c r="E12" s="15">
        <f t="shared" ref="E12:H12" si="0">E9-E11</f>
        <v>0</v>
      </c>
      <c r="F12" s="15">
        <f t="shared" si="0"/>
        <v>0</v>
      </c>
      <c r="G12" s="15">
        <f t="shared" si="0"/>
        <v>0</v>
      </c>
      <c r="H12" s="15">
        <f t="shared" si="0"/>
        <v>0</v>
      </c>
      <c r="I12" s="126"/>
    </row>
    <row r="13" spans="2:16">
      <c r="B13" s="125"/>
      <c r="C13" s="127"/>
      <c r="D13" s="37">
        <f>IF(D$9&lt;&gt;0,D12/D$9,)</f>
        <v>0</v>
      </c>
      <c r="E13" s="37">
        <f t="shared" ref="E13:H13" si="1">IF(E$9&lt;&gt;0,E12/E$9,)</f>
        <v>0</v>
      </c>
      <c r="F13" s="37">
        <f t="shared" si="1"/>
        <v>0</v>
      </c>
      <c r="G13" s="37">
        <f t="shared" si="1"/>
        <v>0</v>
      </c>
      <c r="H13" s="360">
        <f t="shared" si="1"/>
        <v>0</v>
      </c>
      <c r="I13" s="126"/>
    </row>
    <row r="14" spans="2:16">
      <c r="B14" s="125"/>
      <c r="C14" s="127"/>
      <c r="D14" s="127"/>
      <c r="E14" s="127"/>
      <c r="F14" s="127"/>
      <c r="G14" s="127"/>
      <c r="H14" s="127"/>
      <c r="I14" s="126"/>
    </row>
    <row r="15" spans="2:16">
      <c r="B15" s="125"/>
      <c r="C15" s="134" t="s">
        <v>69</v>
      </c>
      <c r="D15" s="359">
        <f>'Charges externes'!D34+'Sous-traitances'!P35</f>
        <v>27000</v>
      </c>
      <c r="E15" s="359">
        <f>'Charges externes'!E34+'Sous-traitances'!AC35</f>
        <v>27000</v>
      </c>
      <c r="F15" s="359">
        <f>'Charges externes'!F34+'Sous-traitances'!AF35</f>
        <v>27000</v>
      </c>
      <c r="G15" s="359">
        <f>'Charges externes'!G34+'Sous-traitances'!AI35</f>
        <v>27000</v>
      </c>
      <c r="H15" s="359">
        <f>'Charges externes'!H34+'Sous-traitances'!AL35</f>
        <v>27000</v>
      </c>
      <c r="I15" s="126"/>
    </row>
    <row r="16" spans="2:16">
      <c r="B16" s="125"/>
      <c r="C16" s="143" t="s">
        <v>71</v>
      </c>
      <c r="D16" s="15">
        <f>D12-D15</f>
        <v>-27000</v>
      </c>
      <c r="E16" s="15">
        <f>E12-E15</f>
        <v>-27000</v>
      </c>
      <c r="F16" s="15">
        <f>F12-F15</f>
        <v>-27000</v>
      </c>
      <c r="G16" s="15">
        <f>G12-G15</f>
        <v>-27000</v>
      </c>
      <c r="H16" s="15">
        <f>H12-H15</f>
        <v>-27000</v>
      </c>
      <c r="I16" s="126"/>
    </row>
    <row r="17" spans="2:12">
      <c r="B17" s="125"/>
      <c r="C17" s="127"/>
      <c r="D17" s="37">
        <f>IF(D$9&lt;&gt;0,D16/D$9,)</f>
        <v>0</v>
      </c>
      <c r="E17" s="37">
        <f t="shared" ref="E17:H17" si="2">IF(E$9&lt;&gt;0,E16/E$9,)</f>
        <v>0</v>
      </c>
      <c r="F17" s="37">
        <f t="shared" si="2"/>
        <v>0</v>
      </c>
      <c r="G17" s="37">
        <f t="shared" si="2"/>
        <v>0</v>
      </c>
      <c r="H17" s="360">
        <f t="shared" si="2"/>
        <v>0</v>
      </c>
      <c r="I17" s="126"/>
    </row>
    <row r="18" spans="2:12">
      <c r="B18" s="125"/>
      <c r="C18" s="127"/>
      <c r="D18" s="127"/>
      <c r="E18" s="127"/>
      <c r="F18" s="127"/>
      <c r="G18" s="127"/>
      <c r="H18" s="127"/>
      <c r="I18" s="126"/>
    </row>
    <row r="19" spans="2:12" s="76" customFormat="1">
      <c r="B19" s="125"/>
      <c r="C19" s="134" t="s">
        <v>101</v>
      </c>
      <c r="D19" s="359">
        <f>IF(JEI!$D$23,0,'Impôts et taxes'!$D$14)</f>
        <v>240.89</v>
      </c>
      <c r="E19" s="359">
        <f>IF(JEI!$E$23,0,'Impôts et taxes'!$E$14)</f>
        <v>240.89</v>
      </c>
      <c r="F19" s="359">
        <f>IF(JEI!$F$23,0,'Impôts et taxes'!$F$14)</f>
        <v>240.89</v>
      </c>
      <c r="G19" s="359">
        <f>IF(JEI!$G$23,0,'Impôts et taxes'!$G$14)</f>
        <v>240.89</v>
      </c>
      <c r="H19" s="359">
        <f>IF(JEI!$H$23,0,'Impôts et taxes'!$H$14)</f>
        <v>240.89</v>
      </c>
      <c r="I19" s="126"/>
      <c r="L19" s="108"/>
    </row>
    <row r="20" spans="2:12">
      <c r="B20" s="125"/>
      <c r="C20" s="134" t="s">
        <v>137</v>
      </c>
      <c r="D20" s="359">
        <f>SUM(Trésorerie!D21:O21)</f>
        <v>0</v>
      </c>
      <c r="E20" s="359">
        <f>SUM(Trésorerie!P21:AA21)</f>
        <v>0</v>
      </c>
      <c r="F20" s="359">
        <f>SUM(Trésorerie!AB21:AM21)</f>
        <v>0</v>
      </c>
      <c r="G20" s="359">
        <f>SUM(Trésorerie!AN21:AY21)</f>
        <v>0</v>
      </c>
      <c r="H20" s="359">
        <f>SUM(Trésorerie!AZ21:BK21)</f>
        <v>0</v>
      </c>
      <c r="I20" s="126"/>
      <c r="L20" s="108"/>
    </row>
    <row r="21" spans="2:12">
      <c r="B21" s="125"/>
      <c r="C21" s="134" t="s">
        <v>88</v>
      </c>
      <c r="D21" s="359">
        <f>Personnel!R30+'Personnel - Calculs Auto'!O31</f>
        <v>0</v>
      </c>
      <c r="E21" s="359">
        <f>Personnel!AE30+'Personnel - Calculs Auto'!AB31</f>
        <v>0</v>
      </c>
      <c r="F21" s="359">
        <f>Personnel!AH30+'Personnel - Calculs Auto'!AE31</f>
        <v>0</v>
      </c>
      <c r="G21" s="359">
        <f>Personnel!AK30+'Personnel - Calculs Auto'!AH31</f>
        <v>0</v>
      </c>
      <c r="H21" s="359">
        <f>Personnel!AN30+'Personnel - Calculs Auto'!AK31</f>
        <v>0</v>
      </c>
      <c r="I21" s="126"/>
      <c r="L21" s="109"/>
    </row>
    <row r="22" spans="2:12">
      <c r="B22" s="125"/>
      <c r="C22" s="143" t="s">
        <v>70</v>
      </c>
      <c r="D22" s="15">
        <f>D16+D20-D19-D21</f>
        <v>-27240.89</v>
      </c>
      <c r="E22" s="15">
        <f t="shared" ref="E22:H22" si="3">E16+E20-E19-E21</f>
        <v>-27240.89</v>
      </c>
      <c r="F22" s="15">
        <f t="shared" si="3"/>
        <v>-27240.89</v>
      </c>
      <c r="G22" s="15">
        <f t="shared" si="3"/>
        <v>-27240.89</v>
      </c>
      <c r="H22" s="15">
        <f t="shared" si="3"/>
        <v>-27240.89</v>
      </c>
      <c r="I22" s="126"/>
      <c r="L22" s="109"/>
    </row>
    <row r="23" spans="2:12">
      <c r="B23" s="125"/>
      <c r="C23" s="127"/>
      <c r="D23" s="37">
        <f>IF(D$9&lt;&gt;0,D22/D$9,)</f>
        <v>0</v>
      </c>
      <c r="E23" s="37">
        <f t="shared" ref="E23" si="4">IF(E$9&lt;&gt;0,E22/E$9,)</f>
        <v>0</v>
      </c>
      <c r="F23" s="37">
        <f t="shared" ref="F23" si="5">IF(F$9&lt;&gt;0,F22/F$9,)</f>
        <v>0</v>
      </c>
      <c r="G23" s="37">
        <f t="shared" ref="G23" si="6">IF(G$9&lt;&gt;0,G22/G$9,)</f>
        <v>0</v>
      </c>
      <c r="H23" s="360">
        <f t="shared" ref="H23" si="7">IF(H$9&lt;&gt;0,H22/H$9,)</f>
        <v>0</v>
      </c>
      <c r="I23" s="126"/>
      <c r="L23" s="109"/>
    </row>
    <row r="24" spans="2:12">
      <c r="B24" s="125"/>
      <c r="C24" s="127"/>
      <c r="D24" s="127"/>
      <c r="E24" s="127"/>
      <c r="F24" s="127"/>
      <c r="G24" s="127"/>
      <c r="H24" s="127"/>
      <c r="I24" s="126"/>
    </row>
    <row r="25" spans="2:12">
      <c r="B25" s="125"/>
      <c r="C25" s="278" t="s">
        <v>73</v>
      </c>
      <c r="D25" s="359">
        <f>Investissements!AN35+CONFIG!$D$127/3</f>
        <v>0</v>
      </c>
      <c r="E25" s="359">
        <f>Investissements!AO35+CONFIG!$D$127/3</f>
        <v>0</v>
      </c>
      <c r="F25" s="359">
        <f>Investissements!AP35+CONFIG!$D$127/3</f>
        <v>0</v>
      </c>
      <c r="G25" s="359">
        <f>Investissements!AQ35</f>
        <v>0</v>
      </c>
      <c r="H25" s="359">
        <f>Investissements!AR35</f>
        <v>0</v>
      </c>
      <c r="I25" s="126"/>
    </row>
    <row r="26" spans="2:12">
      <c r="B26" s="125"/>
      <c r="C26" s="143" t="s">
        <v>74</v>
      </c>
      <c r="D26" s="15">
        <f>D22-D25</f>
        <v>-27240.89</v>
      </c>
      <c r="E26" s="15">
        <f>E22-E25</f>
        <v>-27240.89</v>
      </c>
      <c r="F26" s="15">
        <f>F22-F25</f>
        <v>-27240.89</v>
      </c>
      <c r="G26" s="15">
        <f>G22-G25</f>
        <v>-27240.89</v>
      </c>
      <c r="H26" s="15">
        <f>H22-H25</f>
        <v>-27240.89</v>
      </c>
      <c r="I26" s="126"/>
    </row>
    <row r="27" spans="2:12">
      <c r="B27" s="125"/>
      <c r="C27" s="127"/>
      <c r="D27" s="37">
        <f>IF(D$9&lt;&gt;0,D26/D$9,)</f>
        <v>0</v>
      </c>
      <c r="E27" s="37">
        <f t="shared" ref="E27" si="8">IF(E$9&lt;&gt;0,E26/E$9,)</f>
        <v>0</v>
      </c>
      <c r="F27" s="37">
        <f t="shared" ref="F27" si="9">IF(F$9&lt;&gt;0,F26/F$9,)</f>
        <v>0</v>
      </c>
      <c r="G27" s="37">
        <f t="shared" ref="G27" si="10">IF(G$9&lt;&gt;0,G26/G$9,)</f>
        <v>0</v>
      </c>
      <c r="H27" s="360">
        <f t="shared" ref="H27" si="11">IF(H$9&lt;&gt;0,H26/H$9,)</f>
        <v>0</v>
      </c>
      <c r="I27" s="126"/>
    </row>
    <row r="28" spans="2:12" s="76" customFormat="1">
      <c r="B28" s="125"/>
      <c r="C28" s="127"/>
      <c r="D28" s="127"/>
      <c r="E28" s="127"/>
      <c r="F28" s="127"/>
      <c r="G28" s="127"/>
      <c r="H28" s="127"/>
      <c r="I28" s="126"/>
    </row>
    <row r="29" spans="2:12">
      <c r="B29" s="125"/>
      <c r="C29" s="279" t="s">
        <v>325</v>
      </c>
      <c r="D29" s="359">
        <f>SUM(Trésorerie!D$52:O$52)*(1-1/(1+CONFIG!$D$124))+SUM(Trésorerie!D$53:O$53)*(1-1/(1+CONFIG!$E$124))</f>
        <v>0</v>
      </c>
      <c r="E29" s="359">
        <f>SUM(Trésorerie!P$52:AA$52)*(1-1/(1+CONFIG!$D$124))+SUM(Trésorerie!P$53:AA$53)*(1-1/(1+CONFIG!$E$124))</f>
        <v>0</v>
      </c>
      <c r="F29" s="359">
        <f>SUM(Trésorerie!AB$52:AM$52)*(1-1/(1+CONFIG!$D$124))+SUM(Trésorerie!AB$53:AM$53)*(1-1/(1+CONFIG!$E$124))</f>
        <v>0</v>
      </c>
      <c r="G29" s="359">
        <f>SUM(Trésorerie!AN$52:AY$52)*(1-1/(1+CONFIG!$D$124))+SUM(Trésorerie!AN$53:AY$53)*(1-1/(1+CONFIG!$E$124))</f>
        <v>0</v>
      </c>
      <c r="H29" s="359">
        <f>SUM(Trésorerie!AZ$52:BK$52)*(1-1/(1+CONFIG!$D$124))+SUM(Trésorerie!AZ$53:BK$53)*(1-1/(1+CONFIG!$E$124))</f>
        <v>0</v>
      </c>
      <c r="I29" s="126"/>
    </row>
    <row r="30" spans="2:12">
      <c r="B30" s="125"/>
      <c r="C30" s="143" t="s">
        <v>75</v>
      </c>
      <c r="D30" s="15">
        <f>D26-D29</f>
        <v>-27240.89</v>
      </c>
      <c r="E30" s="15">
        <f>E26-E29</f>
        <v>-27240.89</v>
      </c>
      <c r="F30" s="15">
        <f>F26-F29</f>
        <v>-27240.89</v>
      </c>
      <c r="G30" s="15">
        <f>G26-G29</f>
        <v>-27240.89</v>
      </c>
      <c r="H30" s="15">
        <f>H26-H29</f>
        <v>-27240.89</v>
      </c>
      <c r="I30" s="126"/>
    </row>
    <row r="31" spans="2:12">
      <c r="B31" s="125"/>
      <c r="C31" s="127"/>
      <c r="D31" s="37">
        <f>IF(D$9&lt;&gt;0,D30/D$9,)</f>
        <v>0</v>
      </c>
      <c r="E31" s="37">
        <f t="shared" ref="E31" si="12">IF(E$9&lt;&gt;0,E30/E$9,)</f>
        <v>0</v>
      </c>
      <c r="F31" s="37">
        <f t="shared" ref="F31" si="13">IF(F$9&lt;&gt;0,F30/F$9,)</f>
        <v>0</v>
      </c>
      <c r="G31" s="360">
        <f t="shared" ref="G31" si="14">IF(G$9&lt;&gt;0,G30/G$9,)</f>
        <v>0</v>
      </c>
      <c r="H31" s="360">
        <f t="shared" ref="H31" si="15">IF(H$9&lt;&gt;0,H30/H$9,)</f>
        <v>0</v>
      </c>
      <c r="I31" s="126"/>
    </row>
    <row r="32" spans="2:12">
      <c r="B32" s="125"/>
      <c r="C32" s="127"/>
      <c r="D32" s="127"/>
      <c r="E32" s="127"/>
      <c r="F32" s="127"/>
      <c r="G32" s="127"/>
      <c r="H32" s="127"/>
      <c r="I32" s="126"/>
    </row>
    <row r="33" spans="2:9">
      <c r="B33" s="125"/>
      <c r="C33" s="392" t="s">
        <v>378</v>
      </c>
      <c r="D33" s="359">
        <f>IF(JEI!D23,'Personnel - Calculs Auto'!O56,0)</f>
        <v>0</v>
      </c>
      <c r="E33" s="359">
        <f>IF(JEI!E23,'Personnel - Calculs Auto'!AB56,0)</f>
        <v>0</v>
      </c>
      <c r="F33" s="359">
        <f>IF(JEI!F23,'Personnel - Calculs Auto'!AE56,0)</f>
        <v>0</v>
      </c>
      <c r="G33" s="359">
        <f>IF(JEI!G23,'Personnel - Calculs Auto'!AH56,0)</f>
        <v>0</v>
      </c>
      <c r="H33" s="359">
        <f>IF(JEI!H23,'Personnel - Calculs Auto'!AK56,0)</f>
        <v>0</v>
      </c>
      <c r="I33" s="126"/>
    </row>
    <row r="34" spans="2:9" s="76" customFormat="1">
      <c r="B34" s="125"/>
      <c r="C34" s="134" t="s">
        <v>235</v>
      </c>
      <c r="D34" s="359">
        <v>0</v>
      </c>
      <c r="E34" s="359">
        <f>-IF(D30+D33+D37&lt;0,D30+D33+D37,0)</f>
        <v>27240.89</v>
      </c>
      <c r="F34" s="359">
        <f>-IF(E30+E33-E34+E37&lt;0,E30+E33-E34+E37,0)</f>
        <v>54481.78</v>
      </c>
      <c r="G34" s="359">
        <f>-IF(F30+F33-F34+F37&lt;0,F30+F33-F34+F37,0)</f>
        <v>81722.67</v>
      </c>
      <c r="H34" s="359">
        <f>-IF(G30+G33-G34+G37&lt;0,G30+G33-G34+G37,0)</f>
        <v>108963.56</v>
      </c>
      <c r="I34" s="126"/>
    </row>
    <row r="35" spans="2:9" s="76" customFormat="1">
      <c r="B35" s="125"/>
      <c r="C35" s="295" t="s">
        <v>344</v>
      </c>
      <c r="D35" s="359">
        <f>IF((D30+D33)&gt;0,IF((D30+D33)&lt;38120,(D30+D33)*0.15,5718+(D30+D33-38120)/3),0)</f>
        <v>0</v>
      </c>
      <c r="E35" s="359">
        <f>IF((E30+E33-E34)&gt;0,IF((E30+E33-E34)&lt;38120,(E30+E33-E34)*0.15,5718+(E30+E33-E34-38120)/3),0)</f>
        <v>0</v>
      </c>
      <c r="F35" s="359">
        <f>IF((F30+F33-F34)&gt;0,IF((F30+F33-F34)&lt;38120,(F30+F33-F34)*0.15,5718+(F30+F33-F34-38120)/3),0)</f>
        <v>0</v>
      </c>
      <c r="G35" s="359">
        <f>IF((G30+G33-G34)&gt;0,IF((G30+G33-G34)&lt;38120,(G30+G33-G34)*0.15,5718+(G30+G33-G34-38120)/3),0)</f>
        <v>0</v>
      </c>
      <c r="H35" s="359">
        <f>IF((H30+H33-H34)&gt;0,IF((H30+H33-H34)&lt;38120,(H30+H33-H34)*0.15,5718+(H30+H33-H34-38120)/3),0)</f>
        <v>0</v>
      </c>
      <c r="I35" s="126"/>
    </row>
    <row r="36" spans="2:9" s="76" customFormat="1">
      <c r="B36" s="125"/>
      <c r="C36" s="134" t="s">
        <v>225</v>
      </c>
      <c r="D36" s="359">
        <f>IF(D35&gt;0,D35*JEI!D25,0)</f>
        <v>0</v>
      </c>
      <c r="E36" s="359">
        <f>IF(E35&gt;0,E35*JEI!E25,0)</f>
        <v>0</v>
      </c>
      <c r="F36" s="359">
        <f>IF(F35&gt;0,F35*JEI!F25,0)</f>
        <v>0</v>
      </c>
      <c r="G36" s="359">
        <f>IF(G35&gt;0,G35*JEI!G25,0)</f>
        <v>0</v>
      </c>
      <c r="H36" s="359">
        <f>IF(H35&gt;0,H35*JEI!H25,0)</f>
        <v>0</v>
      </c>
      <c r="I36" s="126"/>
    </row>
    <row r="37" spans="2:9">
      <c r="B37" s="125"/>
      <c r="C37" s="277" t="s">
        <v>322</v>
      </c>
      <c r="D37" s="359">
        <f>'CIR - CII - CICE'!D25+'CIR - CII - CICE'!D41+'CIR - CII - CICE'!D51</f>
        <v>0</v>
      </c>
      <c r="E37" s="359">
        <f>'CIR - CII - CICE'!E25+'CIR - CII - CICE'!E41+'CIR - CII - CICE'!E51</f>
        <v>0</v>
      </c>
      <c r="F37" s="359">
        <f>'CIR - CII - CICE'!F25+'CIR - CII - CICE'!F41+'CIR - CII - CICE'!F51</f>
        <v>0</v>
      </c>
      <c r="G37" s="359">
        <f>'CIR - CII - CICE'!G25+'CIR - CII - CICE'!G41+'CIR - CII - CICE'!G51</f>
        <v>0</v>
      </c>
      <c r="H37" s="359">
        <f>'CIR - CII - CICE'!H25+'CIR - CII - CICE'!H41+'CIR - CII - CICE'!H51</f>
        <v>0</v>
      </c>
      <c r="I37" s="126"/>
    </row>
    <row r="38" spans="2:9" s="76" customFormat="1">
      <c r="B38" s="125"/>
      <c r="C38" s="278" t="s">
        <v>324</v>
      </c>
      <c r="D38" s="359">
        <f>-MIN(0,200000-(D33+D36+'CIR - CII - CICE'!D41+'CIR - CII - CICE'!D51))</f>
        <v>0</v>
      </c>
      <c r="E38" s="359">
        <f>-MIN(0,200000-(D33+D36+'CIR - CII - CICE'!D41+'CIR - CII - CICE'!D51+E33+E36+'CIR - CII - CICE'!E41+'CIR - CII - CICE'!E51)+D38)</f>
        <v>0</v>
      </c>
      <c r="F38" s="359">
        <f>-MIN(0,200000-(D33+D36+'CIR - CII - CICE'!D41+'CIR - CII - CICE'!D51+E33+E36+'CIR - CII - CICE'!E41+'CIR - CII - CICE'!E51+F33+F36+'CIR - CII - CICE'!F41+'CIR - CII - CICE'!F51)+E38+D38)</f>
        <v>0</v>
      </c>
      <c r="G38" s="359">
        <f>-MIN(0,200000-(E33+E36+'CIR - CII - CICE'!E41+'CIR - CII - CICE'!E51+F33+F36+'CIR - CII - CICE'!F41+'CIR - CII - CICE'!F51+G33+G36+'CIR - CII - CICE'!G41+'CIR - CII - CICE'!G51)+F38+E38)</f>
        <v>0</v>
      </c>
      <c r="H38" s="359">
        <f>-MIN(0,200000-(F33+F36+'CIR - CII - CICE'!F41+'CIR - CII - CICE'!F51+G33+G36+'CIR - CII - CICE'!G41+'CIR - CII - CICE'!G51+H33+H36+'CIR - CII - CICE'!H41+'CIR - CII - CICE'!H51)+G38+F38)</f>
        <v>0</v>
      </c>
      <c r="I38" s="126"/>
    </row>
    <row r="39" spans="2:9">
      <c r="B39" s="125"/>
      <c r="C39" s="143" t="s">
        <v>76</v>
      </c>
      <c r="D39" s="15">
        <f>D30+D33-D35+D36+D37-D38</f>
        <v>-27240.89</v>
      </c>
      <c r="E39" s="15">
        <f t="shared" ref="E39:H39" si="16">E30+E33-E35+E36+E37-E38</f>
        <v>-27240.89</v>
      </c>
      <c r="F39" s="15">
        <f t="shared" si="16"/>
        <v>-27240.89</v>
      </c>
      <c r="G39" s="15">
        <f t="shared" si="16"/>
        <v>-27240.89</v>
      </c>
      <c r="H39" s="15">
        <f t="shared" si="16"/>
        <v>-27240.89</v>
      </c>
      <c r="I39" s="126"/>
    </row>
    <row r="40" spans="2:9">
      <c r="B40" s="125"/>
      <c r="C40" s="127"/>
      <c r="D40" s="37">
        <f>IF(D$9&lt;&gt;0,D39/D$9,)</f>
        <v>0</v>
      </c>
      <c r="E40" s="37">
        <f t="shared" ref="E40" si="17">IF(E$9&lt;&gt;0,E39/E$9,)</f>
        <v>0</v>
      </c>
      <c r="F40" s="37">
        <f t="shared" ref="F40" si="18">IF(F$9&lt;&gt;0,F39/F$9,)</f>
        <v>0</v>
      </c>
      <c r="G40" s="37">
        <f t="shared" ref="G40" si="19">IF(G$9&lt;&gt;0,G39/G$9,)</f>
        <v>0</v>
      </c>
      <c r="H40" s="360">
        <f t="shared" ref="H40" si="20">IF(H$9&lt;&gt;0,H39/H$9,)</f>
        <v>0</v>
      </c>
      <c r="I40" s="126"/>
    </row>
    <row r="41" spans="2:9" ht="15.75" thickBot="1">
      <c r="B41" s="129"/>
      <c r="C41" s="130"/>
      <c r="D41" s="130"/>
      <c r="E41" s="130"/>
      <c r="F41" s="130"/>
      <c r="G41" s="130"/>
      <c r="H41" s="130"/>
      <c r="I41" s="131"/>
    </row>
  </sheetData>
  <sheetProtection sheet="1" objects="1" scenarios="1"/>
  <mergeCells count="2">
    <mergeCell ref="C3:D3"/>
    <mergeCell ref="C5:H5"/>
  </mergeCells>
  <conditionalFormatting sqref="D13:H13 D17:H17 D23:H23 D27:H27 D31:H31 D40:H40">
    <cfRule type="cellIs" dxfId="1" priority="2" stopIfTrue="1" operator="greaterThanOrEqual">
      <formula>0</formula>
    </cfRule>
    <cfRule type="cellIs" dxfId="0" priority="1" stopIfTrue="1" operator="lessThan">
      <formula>0</formula>
    </cfRule>
  </conditionalFormatting>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sheetPr codeName="Feuil19"/>
  <dimension ref="B1:I74"/>
  <sheetViews>
    <sheetView showGridLines="0" showRowColHeaders="0" zoomScale="75" zoomScaleNormal="75" workbookViewId="0">
      <selection activeCell="C3" sqref="C3:H3"/>
    </sheetView>
  </sheetViews>
  <sheetFormatPr baseColWidth="10" defaultColWidth="11.42578125" defaultRowHeight="15"/>
  <cols>
    <col min="1" max="1" width="3.42578125" style="76" customWidth="1"/>
    <col min="2" max="2" width="3.5703125" style="76" customWidth="1"/>
    <col min="3" max="3" width="41.140625" style="76" customWidth="1"/>
    <col min="4" max="4" width="3.28515625" style="76" customWidth="1"/>
    <col min="5" max="8" width="29.85546875" style="76" customWidth="1"/>
    <col min="9" max="9" width="3.5703125" style="76" customWidth="1"/>
    <col min="10" max="16384" width="11.42578125" style="76"/>
  </cols>
  <sheetData>
    <row r="1" spans="2:9" ht="15.75" thickBot="1"/>
    <row r="2" spans="2:9">
      <c r="B2" s="122"/>
      <c r="C2" s="123"/>
      <c r="D2" s="123"/>
      <c r="E2" s="123"/>
      <c r="F2" s="123"/>
      <c r="G2" s="123"/>
      <c r="H2" s="123"/>
      <c r="I2" s="124"/>
    </row>
    <row r="3" spans="2:9" ht="18.75">
      <c r="B3" s="125"/>
      <c r="C3" s="405" t="s">
        <v>275</v>
      </c>
      <c r="D3" s="406"/>
      <c r="E3" s="406"/>
      <c r="F3" s="406"/>
      <c r="G3" s="406"/>
      <c r="H3" s="407"/>
      <c r="I3" s="126"/>
    </row>
    <row r="4" spans="2:9">
      <c r="B4" s="125"/>
      <c r="C4" s="127"/>
      <c r="D4" s="127"/>
      <c r="E4" s="127"/>
      <c r="F4" s="127"/>
      <c r="G4" s="127"/>
      <c r="H4" s="127"/>
      <c r="I4" s="126"/>
    </row>
    <row r="5" spans="2:9" ht="15.75">
      <c r="B5" s="125"/>
      <c r="C5" s="128" t="s">
        <v>276</v>
      </c>
      <c r="D5" s="127"/>
      <c r="E5" s="304" t="s">
        <v>277</v>
      </c>
      <c r="F5" s="300" t="s">
        <v>278</v>
      </c>
      <c r="G5" s="127"/>
      <c r="H5" s="127"/>
      <c r="I5" s="126"/>
    </row>
    <row r="6" spans="2:9">
      <c r="B6" s="125"/>
      <c r="C6" s="127"/>
      <c r="D6" s="127"/>
      <c r="E6" s="127"/>
      <c r="F6" s="127"/>
      <c r="G6" s="127"/>
      <c r="H6" s="127"/>
      <c r="I6" s="126"/>
    </row>
    <row r="7" spans="2:9" ht="15.75">
      <c r="B7" s="125"/>
      <c r="C7" s="128" t="s">
        <v>279</v>
      </c>
      <c r="D7" s="151"/>
      <c r="E7" s="121" t="s">
        <v>280</v>
      </c>
      <c r="F7" s="302" t="s">
        <v>281</v>
      </c>
      <c r="G7" s="245" t="s">
        <v>292</v>
      </c>
      <c r="H7" s="303" t="s">
        <v>282</v>
      </c>
      <c r="I7" s="126"/>
    </row>
    <row r="8" spans="2:9">
      <c r="B8" s="125"/>
      <c r="C8" s="127"/>
      <c r="D8" s="127"/>
      <c r="E8" s="127"/>
      <c r="F8" s="127"/>
      <c r="G8" s="127"/>
      <c r="H8" s="127"/>
      <c r="I8" s="126"/>
    </row>
    <row r="9" spans="2:9" ht="15" customHeight="1">
      <c r="B9" s="125"/>
      <c r="C9" s="414" t="s">
        <v>347</v>
      </c>
      <c r="D9" s="415"/>
      <c r="E9" s="415"/>
      <c r="F9" s="415"/>
      <c r="G9" s="415"/>
      <c r="H9" s="416"/>
      <c r="I9" s="126"/>
    </row>
    <row r="10" spans="2:9">
      <c r="B10" s="125"/>
      <c r="C10" s="417"/>
      <c r="D10" s="418"/>
      <c r="E10" s="418"/>
      <c r="F10" s="418"/>
      <c r="G10" s="418"/>
      <c r="H10" s="419"/>
      <c r="I10" s="126"/>
    </row>
    <row r="11" spans="2:9">
      <c r="B11" s="125"/>
      <c r="C11" s="417"/>
      <c r="D11" s="418"/>
      <c r="E11" s="418"/>
      <c r="F11" s="418"/>
      <c r="G11" s="418"/>
      <c r="H11" s="419"/>
      <c r="I11" s="126"/>
    </row>
    <row r="12" spans="2:9">
      <c r="B12" s="125"/>
      <c r="C12" s="417"/>
      <c r="D12" s="418"/>
      <c r="E12" s="418"/>
      <c r="F12" s="418"/>
      <c r="G12" s="418"/>
      <c r="H12" s="419"/>
      <c r="I12" s="126"/>
    </row>
    <row r="13" spans="2:9">
      <c r="B13" s="125"/>
      <c r="C13" s="417"/>
      <c r="D13" s="418"/>
      <c r="E13" s="418"/>
      <c r="F13" s="418"/>
      <c r="G13" s="418"/>
      <c r="H13" s="419"/>
      <c r="I13" s="126"/>
    </row>
    <row r="14" spans="2:9">
      <c r="B14" s="125"/>
      <c r="C14" s="417"/>
      <c r="D14" s="418"/>
      <c r="E14" s="418"/>
      <c r="F14" s="418"/>
      <c r="G14" s="418"/>
      <c r="H14" s="419"/>
      <c r="I14" s="126"/>
    </row>
    <row r="15" spans="2:9">
      <c r="B15" s="125"/>
      <c r="C15" s="417"/>
      <c r="D15" s="418"/>
      <c r="E15" s="418"/>
      <c r="F15" s="418"/>
      <c r="G15" s="418"/>
      <c r="H15" s="419"/>
      <c r="I15" s="126"/>
    </row>
    <row r="16" spans="2:9">
      <c r="B16" s="125"/>
      <c r="C16" s="417"/>
      <c r="D16" s="418"/>
      <c r="E16" s="418"/>
      <c r="F16" s="418"/>
      <c r="G16" s="418"/>
      <c r="H16" s="419"/>
      <c r="I16" s="126"/>
    </row>
    <row r="17" spans="2:9">
      <c r="B17" s="125"/>
      <c r="C17" s="417"/>
      <c r="D17" s="418"/>
      <c r="E17" s="418"/>
      <c r="F17" s="418"/>
      <c r="G17" s="418"/>
      <c r="H17" s="419"/>
      <c r="I17" s="126"/>
    </row>
    <row r="18" spans="2:9">
      <c r="B18" s="125"/>
      <c r="C18" s="417"/>
      <c r="D18" s="418"/>
      <c r="E18" s="418"/>
      <c r="F18" s="418"/>
      <c r="G18" s="418"/>
      <c r="H18" s="419"/>
      <c r="I18" s="126"/>
    </row>
    <row r="19" spans="2:9">
      <c r="B19" s="125"/>
      <c r="C19" s="417"/>
      <c r="D19" s="418"/>
      <c r="E19" s="418"/>
      <c r="F19" s="418"/>
      <c r="G19" s="418"/>
      <c r="H19" s="419"/>
      <c r="I19" s="126"/>
    </row>
    <row r="20" spans="2:9">
      <c r="B20" s="125"/>
      <c r="C20" s="417"/>
      <c r="D20" s="418"/>
      <c r="E20" s="418"/>
      <c r="F20" s="418"/>
      <c r="G20" s="418"/>
      <c r="H20" s="419"/>
      <c r="I20" s="126"/>
    </row>
    <row r="21" spans="2:9">
      <c r="B21" s="125"/>
      <c r="C21" s="417"/>
      <c r="D21" s="418"/>
      <c r="E21" s="418"/>
      <c r="F21" s="418"/>
      <c r="G21" s="418"/>
      <c r="H21" s="419"/>
      <c r="I21" s="126"/>
    </row>
    <row r="22" spans="2:9">
      <c r="B22" s="125"/>
      <c r="C22" s="417"/>
      <c r="D22" s="418"/>
      <c r="E22" s="418"/>
      <c r="F22" s="418"/>
      <c r="G22" s="418"/>
      <c r="H22" s="419"/>
      <c r="I22" s="126"/>
    </row>
    <row r="23" spans="2:9">
      <c r="B23" s="125"/>
      <c r="C23" s="417"/>
      <c r="D23" s="418"/>
      <c r="E23" s="418"/>
      <c r="F23" s="418"/>
      <c r="G23" s="418"/>
      <c r="H23" s="419"/>
      <c r="I23" s="126"/>
    </row>
    <row r="24" spans="2:9">
      <c r="B24" s="125"/>
      <c r="C24" s="417"/>
      <c r="D24" s="418"/>
      <c r="E24" s="418"/>
      <c r="F24" s="418"/>
      <c r="G24" s="418"/>
      <c r="H24" s="419"/>
      <c r="I24" s="126"/>
    </row>
    <row r="25" spans="2:9">
      <c r="B25" s="125"/>
      <c r="C25" s="420"/>
      <c r="D25" s="421"/>
      <c r="E25" s="421"/>
      <c r="F25" s="421"/>
      <c r="G25" s="421"/>
      <c r="H25" s="422"/>
      <c r="I25" s="126"/>
    </row>
    <row r="26" spans="2:9">
      <c r="B26" s="125"/>
      <c r="C26" s="127"/>
      <c r="D26" s="127"/>
      <c r="E26" s="127"/>
      <c r="F26" s="127"/>
      <c r="G26" s="127"/>
      <c r="H26" s="127"/>
      <c r="I26" s="126"/>
    </row>
    <row r="27" spans="2:9">
      <c r="B27" s="125"/>
      <c r="C27" s="414" t="s">
        <v>303</v>
      </c>
      <c r="D27" s="415"/>
      <c r="E27" s="415"/>
      <c r="F27" s="415"/>
      <c r="G27" s="415"/>
      <c r="H27" s="416"/>
      <c r="I27" s="126"/>
    </row>
    <row r="28" spans="2:9">
      <c r="B28" s="125"/>
      <c r="C28" s="417"/>
      <c r="D28" s="418"/>
      <c r="E28" s="418"/>
      <c r="F28" s="418"/>
      <c r="G28" s="418"/>
      <c r="H28" s="419"/>
      <c r="I28" s="126"/>
    </row>
    <row r="29" spans="2:9">
      <c r="B29" s="125"/>
      <c r="C29" s="417"/>
      <c r="D29" s="418"/>
      <c r="E29" s="418"/>
      <c r="F29" s="418"/>
      <c r="G29" s="418"/>
      <c r="H29" s="419"/>
      <c r="I29" s="126"/>
    </row>
    <row r="30" spans="2:9">
      <c r="B30" s="125"/>
      <c r="C30" s="417"/>
      <c r="D30" s="418"/>
      <c r="E30" s="418"/>
      <c r="F30" s="418"/>
      <c r="G30" s="418"/>
      <c r="H30" s="419"/>
      <c r="I30" s="126"/>
    </row>
    <row r="31" spans="2:9">
      <c r="B31" s="125"/>
      <c r="C31" s="417"/>
      <c r="D31" s="418"/>
      <c r="E31" s="418"/>
      <c r="F31" s="418"/>
      <c r="G31" s="418"/>
      <c r="H31" s="419"/>
      <c r="I31" s="126"/>
    </row>
    <row r="32" spans="2:9" ht="15.75" customHeight="1">
      <c r="B32" s="125"/>
      <c r="C32" s="420"/>
      <c r="D32" s="421"/>
      <c r="E32" s="421"/>
      <c r="F32" s="421"/>
      <c r="G32" s="421"/>
      <c r="H32" s="422"/>
      <c r="I32" s="126"/>
    </row>
    <row r="33" spans="2:9">
      <c r="B33" s="125"/>
      <c r="C33" s="127"/>
      <c r="D33" s="127"/>
      <c r="E33" s="127"/>
      <c r="F33" s="127"/>
      <c r="G33" s="127"/>
      <c r="H33" s="127"/>
      <c r="I33" s="126"/>
    </row>
    <row r="34" spans="2:9" ht="15" customHeight="1">
      <c r="B34" s="125"/>
      <c r="C34" s="414" t="s">
        <v>397</v>
      </c>
      <c r="D34" s="415"/>
      <c r="E34" s="415"/>
      <c r="F34" s="415"/>
      <c r="G34" s="415"/>
      <c r="H34" s="416"/>
      <c r="I34" s="126"/>
    </row>
    <row r="35" spans="2:9">
      <c r="B35" s="125"/>
      <c r="C35" s="417"/>
      <c r="D35" s="418"/>
      <c r="E35" s="418"/>
      <c r="F35" s="418"/>
      <c r="G35" s="418"/>
      <c r="H35" s="419"/>
      <c r="I35" s="126"/>
    </row>
    <row r="36" spans="2:9">
      <c r="B36" s="125"/>
      <c r="C36" s="417"/>
      <c r="D36" s="418"/>
      <c r="E36" s="418"/>
      <c r="F36" s="418"/>
      <c r="G36" s="418"/>
      <c r="H36" s="419"/>
      <c r="I36" s="126"/>
    </row>
    <row r="37" spans="2:9">
      <c r="B37" s="125"/>
      <c r="C37" s="417"/>
      <c r="D37" s="418"/>
      <c r="E37" s="418"/>
      <c r="F37" s="418"/>
      <c r="G37" s="418"/>
      <c r="H37" s="419"/>
      <c r="I37" s="126"/>
    </row>
    <row r="38" spans="2:9">
      <c r="B38" s="125"/>
      <c r="C38" s="417"/>
      <c r="D38" s="418"/>
      <c r="E38" s="418"/>
      <c r="F38" s="418"/>
      <c r="G38" s="418"/>
      <c r="H38" s="419"/>
      <c r="I38" s="126"/>
    </row>
    <row r="39" spans="2:9">
      <c r="B39" s="125"/>
      <c r="C39" s="420"/>
      <c r="D39" s="421"/>
      <c r="E39" s="421"/>
      <c r="F39" s="421"/>
      <c r="G39" s="421"/>
      <c r="H39" s="422"/>
      <c r="I39" s="126"/>
    </row>
    <row r="40" spans="2:9">
      <c r="B40" s="125"/>
      <c r="C40" s="127"/>
      <c r="D40" s="127"/>
      <c r="E40" s="127"/>
      <c r="F40" s="127"/>
      <c r="G40" s="127"/>
      <c r="H40" s="127"/>
      <c r="I40" s="126"/>
    </row>
    <row r="41" spans="2:9">
      <c r="B41" s="125"/>
      <c r="C41" s="414" t="s">
        <v>384</v>
      </c>
      <c r="D41" s="415"/>
      <c r="E41" s="415"/>
      <c r="F41" s="415"/>
      <c r="G41" s="415"/>
      <c r="H41" s="416"/>
      <c r="I41" s="126"/>
    </row>
    <row r="42" spans="2:9">
      <c r="B42" s="125"/>
      <c r="C42" s="417"/>
      <c r="D42" s="418"/>
      <c r="E42" s="418"/>
      <c r="F42" s="418"/>
      <c r="G42" s="418"/>
      <c r="H42" s="419"/>
      <c r="I42" s="126"/>
    </row>
    <row r="43" spans="2:9">
      <c r="B43" s="125"/>
      <c r="C43" s="417"/>
      <c r="D43" s="418"/>
      <c r="E43" s="418"/>
      <c r="F43" s="418"/>
      <c r="G43" s="418"/>
      <c r="H43" s="419"/>
      <c r="I43" s="126"/>
    </row>
    <row r="44" spans="2:9">
      <c r="B44" s="125"/>
      <c r="C44" s="417"/>
      <c r="D44" s="418"/>
      <c r="E44" s="418"/>
      <c r="F44" s="418"/>
      <c r="G44" s="418"/>
      <c r="H44" s="419"/>
      <c r="I44" s="126"/>
    </row>
    <row r="45" spans="2:9">
      <c r="B45" s="125"/>
      <c r="C45" s="420"/>
      <c r="D45" s="421"/>
      <c r="E45" s="421"/>
      <c r="F45" s="421"/>
      <c r="G45" s="421"/>
      <c r="H45" s="422"/>
      <c r="I45" s="126"/>
    </row>
    <row r="46" spans="2:9">
      <c r="B46" s="125"/>
      <c r="C46" s="127"/>
      <c r="D46" s="127"/>
      <c r="E46" s="127"/>
      <c r="F46" s="127"/>
      <c r="G46" s="127"/>
      <c r="H46" s="127"/>
      <c r="I46" s="126"/>
    </row>
    <row r="47" spans="2:9">
      <c r="B47" s="125"/>
      <c r="C47" s="414" t="s">
        <v>390</v>
      </c>
      <c r="D47" s="415"/>
      <c r="E47" s="415"/>
      <c r="F47" s="415"/>
      <c r="G47" s="415"/>
      <c r="H47" s="416"/>
      <c r="I47" s="126"/>
    </row>
    <row r="48" spans="2:9">
      <c r="B48" s="125"/>
      <c r="C48" s="417"/>
      <c r="D48" s="418"/>
      <c r="E48" s="418"/>
      <c r="F48" s="418"/>
      <c r="G48" s="418"/>
      <c r="H48" s="419"/>
      <c r="I48" s="126"/>
    </row>
    <row r="49" spans="2:9">
      <c r="B49" s="125"/>
      <c r="C49" s="417"/>
      <c r="D49" s="418"/>
      <c r="E49" s="418"/>
      <c r="F49" s="418"/>
      <c r="G49" s="418"/>
      <c r="H49" s="419"/>
      <c r="I49" s="126"/>
    </row>
    <row r="50" spans="2:9">
      <c r="B50" s="125"/>
      <c r="C50" s="420"/>
      <c r="D50" s="421"/>
      <c r="E50" s="421"/>
      <c r="F50" s="421"/>
      <c r="G50" s="421"/>
      <c r="H50" s="422"/>
      <c r="I50" s="126"/>
    </row>
    <row r="51" spans="2:9">
      <c r="B51" s="125"/>
      <c r="C51" s="127"/>
      <c r="D51" s="127"/>
      <c r="E51" s="127"/>
      <c r="F51" s="127"/>
      <c r="G51" s="127"/>
      <c r="H51" s="127"/>
      <c r="I51" s="126"/>
    </row>
    <row r="52" spans="2:9" ht="15" customHeight="1">
      <c r="B52" s="125"/>
      <c r="C52" s="414" t="s">
        <v>391</v>
      </c>
      <c r="D52" s="415"/>
      <c r="E52" s="415"/>
      <c r="F52" s="415"/>
      <c r="G52" s="415"/>
      <c r="H52" s="416"/>
      <c r="I52" s="126"/>
    </row>
    <row r="53" spans="2:9">
      <c r="B53" s="125"/>
      <c r="C53" s="417"/>
      <c r="D53" s="418"/>
      <c r="E53" s="418"/>
      <c r="F53" s="418"/>
      <c r="G53" s="418"/>
      <c r="H53" s="419"/>
      <c r="I53" s="126"/>
    </row>
    <row r="54" spans="2:9">
      <c r="B54" s="125"/>
      <c r="C54" s="417"/>
      <c r="D54" s="418"/>
      <c r="E54" s="418"/>
      <c r="F54" s="418"/>
      <c r="G54" s="418"/>
      <c r="H54" s="419"/>
      <c r="I54" s="126"/>
    </row>
    <row r="55" spans="2:9">
      <c r="B55" s="125"/>
      <c r="C55" s="417"/>
      <c r="D55" s="418"/>
      <c r="E55" s="418"/>
      <c r="F55" s="418"/>
      <c r="G55" s="418"/>
      <c r="H55" s="419"/>
      <c r="I55" s="126"/>
    </row>
    <row r="56" spans="2:9">
      <c r="B56" s="125"/>
      <c r="C56" s="420"/>
      <c r="D56" s="421"/>
      <c r="E56" s="421"/>
      <c r="F56" s="421"/>
      <c r="G56" s="421"/>
      <c r="H56" s="422"/>
      <c r="I56" s="126"/>
    </row>
    <row r="57" spans="2:9">
      <c r="B57" s="125"/>
      <c r="C57" s="127"/>
      <c r="D57" s="127"/>
      <c r="E57" s="127"/>
      <c r="F57" s="127"/>
      <c r="G57" s="127"/>
      <c r="H57" s="127"/>
      <c r="I57" s="126"/>
    </row>
    <row r="58" spans="2:9">
      <c r="B58" s="125"/>
      <c r="C58" s="414" t="s">
        <v>304</v>
      </c>
      <c r="D58" s="415"/>
      <c r="E58" s="415"/>
      <c r="F58" s="415"/>
      <c r="G58" s="415"/>
      <c r="H58" s="416"/>
      <c r="I58" s="126"/>
    </row>
    <row r="59" spans="2:9">
      <c r="B59" s="125"/>
      <c r="C59" s="417"/>
      <c r="D59" s="418"/>
      <c r="E59" s="418"/>
      <c r="F59" s="418"/>
      <c r="G59" s="418"/>
      <c r="H59" s="419"/>
      <c r="I59" s="126"/>
    </row>
    <row r="60" spans="2:9">
      <c r="B60" s="125"/>
      <c r="C60" s="417"/>
      <c r="D60" s="418"/>
      <c r="E60" s="418"/>
      <c r="F60" s="418"/>
      <c r="G60" s="418"/>
      <c r="H60" s="419"/>
      <c r="I60" s="126"/>
    </row>
    <row r="61" spans="2:9" ht="48" customHeight="1">
      <c r="B61" s="125"/>
      <c r="C61" s="420"/>
      <c r="D61" s="421"/>
      <c r="E61" s="421"/>
      <c r="F61" s="421"/>
      <c r="G61" s="421"/>
      <c r="H61" s="422"/>
      <c r="I61" s="126"/>
    </row>
    <row r="62" spans="2:9">
      <c r="B62" s="125"/>
      <c r="C62" s="127"/>
      <c r="D62" s="127"/>
      <c r="E62" s="127"/>
      <c r="F62" s="127"/>
      <c r="G62" s="127"/>
      <c r="H62" s="127"/>
      <c r="I62" s="126"/>
    </row>
    <row r="63" spans="2:9">
      <c r="B63" s="125"/>
      <c r="C63" s="414" t="s">
        <v>297</v>
      </c>
      <c r="D63" s="415"/>
      <c r="E63" s="415"/>
      <c r="F63" s="415"/>
      <c r="G63" s="415"/>
      <c r="H63" s="416"/>
      <c r="I63" s="126"/>
    </row>
    <row r="64" spans="2:9">
      <c r="B64" s="125"/>
      <c r="C64" s="417"/>
      <c r="D64" s="418"/>
      <c r="E64" s="418"/>
      <c r="F64" s="418"/>
      <c r="G64" s="418"/>
      <c r="H64" s="419"/>
      <c r="I64" s="126"/>
    </row>
    <row r="65" spans="2:9">
      <c r="B65" s="125"/>
      <c r="C65" s="420"/>
      <c r="D65" s="421"/>
      <c r="E65" s="421"/>
      <c r="F65" s="421"/>
      <c r="G65" s="421"/>
      <c r="H65" s="422"/>
      <c r="I65" s="126"/>
    </row>
    <row r="66" spans="2:9">
      <c r="B66" s="125"/>
      <c r="C66" s="127"/>
      <c r="D66" s="127"/>
      <c r="E66" s="127"/>
      <c r="F66" s="127"/>
      <c r="G66" s="127"/>
      <c r="H66" s="127"/>
      <c r="I66" s="126"/>
    </row>
    <row r="67" spans="2:9">
      <c r="B67" s="125"/>
      <c r="C67" s="414" t="s">
        <v>296</v>
      </c>
      <c r="D67" s="415"/>
      <c r="E67" s="415"/>
      <c r="F67" s="415"/>
      <c r="G67" s="415"/>
      <c r="H67" s="416"/>
      <c r="I67" s="126"/>
    </row>
    <row r="68" spans="2:9">
      <c r="B68" s="125"/>
      <c r="C68" s="417"/>
      <c r="D68" s="418"/>
      <c r="E68" s="418"/>
      <c r="F68" s="418"/>
      <c r="G68" s="418"/>
      <c r="H68" s="419"/>
      <c r="I68" s="126"/>
    </row>
    <row r="69" spans="2:9">
      <c r="B69" s="125"/>
      <c r="C69" s="417"/>
      <c r="D69" s="418"/>
      <c r="E69" s="418"/>
      <c r="F69" s="418"/>
      <c r="G69" s="418"/>
      <c r="H69" s="419"/>
      <c r="I69" s="126"/>
    </row>
    <row r="70" spans="2:9">
      <c r="B70" s="125"/>
      <c r="C70" s="417"/>
      <c r="D70" s="418"/>
      <c r="E70" s="418"/>
      <c r="F70" s="418"/>
      <c r="G70" s="418"/>
      <c r="H70" s="419"/>
      <c r="I70" s="126"/>
    </row>
    <row r="71" spans="2:9">
      <c r="B71" s="125"/>
      <c r="C71" s="417"/>
      <c r="D71" s="418"/>
      <c r="E71" s="418"/>
      <c r="F71" s="418"/>
      <c r="G71" s="418"/>
      <c r="H71" s="419"/>
      <c r="I71" s="126"/>
    </row>
    <row r="72" spans="2:9">
      <c r="B72" s="125"/>
      <c r="C72" s="417"/>
      <c r="D72" s="418"/>
      <c r="E72" s="418"/>
      <c r="F72" s="418"/>
      <c r="G72" s="418"/>
      <c r="H72" s="419"/>
      <c r="I72" s="126"/>
    </row>
    <row r="73" spans="2:9">
      <c r="B73" s="125"/>
      <c r="C73" s="420"/>
      <c r="D73" s="421"/>
      <c r="E73" s="421"/>
      <c r="F73" s="421"/>
      <c r="G73" s="421"/>
      <c r="H73" s="422"/>
      <c r="I73" s="126"/>
    </row>
    <row r="74" spans="2:9" ht="15.75" thickBot="1">
      <c r="B74" s="129"/>
      <c r="C74" s="130"/>
      <c r="D74" s="130"/>
      <c r="E74" s="130"/>
      <c r="F74" s="130"/>
      <c r="G74" s="130"/>
      <c r="H74" s="130"/>
      <c r="I74" s="131"/>
    </row>
  </sheetData>
  <sheetProtection sheet="1" objects="1" scenarios="1"/>
  <mergeCells count="10">
    <mergeCell ref="C58:H61"/>
    <mergeCell ref="C63:H65"/>
    <mergeCell ref="C67:H73"/>
    <mergeCell ref="C3:H3"/>
    <mergeCell ref="C27:H32"/>
    <mergeCell ref="C41:H45"/>
    <mergeCell ref="C47:H50"/>
    <mergeCell ref="C52:H56"/>
    <mergeCell ref="C9:H25"/>
    <mergeCell ref="C34:H39"/>
  </mergeCells>
  <pageMargins left="0.7" right="0.7" top="0.75" bottom="0.75" header="0.3" footer="0.3"/>
</worksheet>
</file>

<file path=xl/worksheets/sheet20.xml><?xml version="1.0" encoding="utf-8"?>
<worksheet xmlns="http://schemas.openxmlformats.org/spreadsheetml/2006/main" xmlns:r="http://schemas.openxmlformats.org/officeDocument/2006/relationships">
  <sheetPr codeName="Feuil24">
    <tabColor theme="3" tint="0.59999389629810485"/>
  </sheetPr>
  <dimension ref="B1:I31"/>
  <sheetViews>
    <sheetView showGridLines="0" showRowColHeaders="0" zoomScale="85" zoomScaleNormal="85" workbookViewId="0">
      <selection activeCell="C3" sqref="C3"/>
    </sheetView>
  </sheetViews>
  <sheetFormatPr baseColWidth="10" defaultColWidth="11.5703125" defaultRowHeight="15"/>
  <cols>
    <col min="1" max="2" width="3.28515625" customWidth="1"/>
    <col min="3" max="3" width="46.5703125" bestFit="1" customWidth="1"/>
    <col min="4" max="8" width="14.7109375" customWidth="1"/>
    <col min="9" max="9" width="3.5703125" customWidth="1"/>
  </cols>
  <sheetData>
    <row r="1" spans="2:9" ht="15.75" thickBot="1"/>
    <row r="2" spans="2:9">
      <c r="B2" s="122"/>
      <c r="C2" s="123"/>
      <c r="D2" s="123"/>
      <c r="E2" s="123"/>
      <c r="F2" s="123"/>
      <c r="G2" s="123"/>
      <c r="H2" s="123"/>
      <c r="I2" s="124"/>
    </row>
    <row r="3" spans="2:9">
      <c r="B3" s="125"/>
      <c r="C3" s="293" t="s">
        <v>110</v>
      </c>
      <c r="D3" s="127"/>
      <c r="E3" s="127"/>
      <c r="F3" s="127"/>
      <c r="G3" s="127"/>
      <c r="H3" s="127"/>
      <c r="I3" s="126"/>
    </row>
    <row r="4" spans="2:9">
      <c r="B4" s="125"/>
      <c r="C4" s="127"/>
      <c r="D4" s="127"/>
      <c r="E4" s="127"/>
      <c r="F4" s="127"/>
      <c r="G4" s="127"/>
      <c r="H4" s="127"/>
      <c r="I4" s="126"/>
    </row>
    <row r="5" spans="2:9" s="76" customFormat="1">
      <c r="B5" s="125"/>
      <c r="C5" s="557" t="s">
        <v>331</v>
      </c>
      <c r="D5" s="558"/>
      <c r="E5" s="558"/>
      <c r="F5" s="558"/>
      <c r="G5" s="558"/>
      <c r="H5" s="559"/>
      <c r="I5" s="126"/>
    </row>
    <row r="6" spans="2:9" s="76" customFormat="1">
      <c r="B6" s="125"/>
      <c r="C6" s="127"/>
      <c r="D6" s="127"/>
      <c r="E6" s="127"/>
      <c r="F6" s="127"/>
      <c r="G6" s="127"/>
      <c r="H6" s="127"/>
      <c r="I6" s="126"/>
    </row>
    <row r="7" spans="2:9">
      <c r="B7" s="125"/>
      <c r="C7" s="127"/>
      <c r="D7" s="3" t="s">
        <v>18</v>
      </c>
      <c r="E7" s="3" t="s">
        <v>19</v>
      </c>
      <c r="F7" s="3" t="s">
        <v>20</v>
      </c>
      <c r="G7" s="3" t="s">
        <v>32</v>
      </c>
      <c r="H7" s="3" t="s">
        <v>33</v>
      </c>
      <c r="I7" s="126"/>
    </row>
    <row r="8" spans="2:9">
      <c r="B8" s="125"/>
      <c r="C8" s="525" t="s">
        <v>118</v>
      </c>
      <c r="D8" s="560"/>
      <c r="E8" s="560"/>
      <c r="F8" s="560"/>
      <c r="G8" s="560"/>
      <c r="H8" s="526"/>
      <c r="I8" s="126"/>
    </row>
    <row r="9" spans="2:9">
      <c r="B9" s="125"/>
      <c r="C9" s="287" t="s">
        <v>136</v>
      </c>
      <c r="D9" s="355">
        <f>BFR!N17</f>
        <v>450</v>
      </c>
      <c r="E9" s="355">
        <f>BFR!Z17-BFR!N17</f>
        <v>0</v>
      </c>
      <c r="F9" s="355">
        <f>BFR!AL17-BFR!Z17</f>
        <v>0</v>
      </c>
      <c r="G9" s="355">
        <f>BFR!AX17-BFR!AL17</f>
        <v>0</v>
      </c>
      <c r="H9" s="355">
        <f>BFR!BJ17-BFR!AX17</f>
        <v>0</v>
      </c>
      <c r="I9" s="126"/>
    </row>
    <row r="10" spans="2:9">
      <c r="B10" s="125"/>
      <c r="C10" s="286" t="s">
        <v>109</v>
      </c>
      <c r="D10" s="355">
        <f>Investissements!P35</f>
        <v>0</v>
      </c>
      <c r="E10" s="355">
        <f>Investissements!AC35</f>
        <v>0</v>
      </c>
      <c r="F10" s="353">
        <f>Investissements!AF35</f>
        <v>0</v>
      </c>
      <c r="G10" s="353">
        <f>Investissements!AI35</f>
        <v>0</v>
      </c>
      <c r="H10" s="353">
        <f>Investissements!AL35</f>
        <v>0</v>
      </c>
      <c r="I10" s="126"/>
    </row>
    <row r="11" spans="2:9">
      <c r="B11" s="125"/>
      <c r="C11" s="294" t="s">
        <v>334</v>
      </c>
      <c r="D11" s="355">
        <f>SUM(Trésorerie!D52:O53)-'Comptes de résultats'!D29</f>
        <v>0</v>
      </c>
      <c r="E11" s="355">
        <f>SUM(Trésorerie!P52:AA53)-'Comptes de résultats'!E29</f>
        <v>0</v>
      </c>
      <c r="F11" s="355">
        <f>SUM(Trésorerie!AB52:AM53)-'Comptes de résultats'!F29</f>
        <v>0</v>
      </c>
      <c r="G11" s="355">
        <f>SUM(Trésorerie!AN52:AY53)-'Comptes de résultats'!G29</f>
        <v>0</v>
      </c>
      <c r="H11" s="355">
        <f>SUM(Trésorerie!AZ52:BK53)-'Comptes de résultats'!H29</f>
        <v>0</v>
      </c>
      <c r="I11" s="126"/>
    </row>
    <row r="12" spans="2:9" s="76" customFormat="1">
      <c r="B12" s="125"/>
      <c r="C12" s="294" t="s">
        <v>266</v>
      </c>
      <c r="D12" s="355">
        <f>SUM(Trésorerie!D51:O51)</f>
        <v>0</v>
      </c>
      <c r="E12" s="355">
        <f>SUM(Trésorerie!P51:AA51)</f>
        <v>0</v>
      </c>
      <c r="F12" s="355">
        <f>SUM(Trésorerie!AB51:AM51)</f>
        <v>0</v>
      </c>
      <c r="G12" s="355">
        <f>SUM(Trésorerie!AN51:AY51)</f>
        <v>0</v>
      </c>
      <c r="H12" s="355">
        <f>SUM(Trésorerie!AZ51:BK51)</f>
        <v>0</v>
      </c>
      <c r="I12" s="126"/>
    </row>
    <row r="13" spans="2:9" s="76" customFormat="1">
      <c r="B13" s="125"/>
      <c r="C13" s="391" t="s">
        <v>377</v>
      </c>
      <c r="D13" s="355">
        <f>SUM(Trésorerie!D54:O54)</f>
        <v>0</v>
      </c>
      <c r="E13" s="355">
        <f>SUM(Trésorerie!P54:AA54)</f>
        <v>0</v>
      </c>
      <c r="F13" s="355">
        <f>SUM(Trésorerie!AB54:AM54)</f>
        <v>0</v>
      </c>
      <c r="G13" s="355">
        <f>SUM(Trésorerie!AN54:AY54)</f>
        <v>0</v>
      </c>
      <c r="H13" s="355">
        <f>SUM(Trésorerie!AZ54:BK54)</f>
        <v>0</v>
      </c>
      <c r="I13" s="126"/>
    </row>
    <row r="14" spans="2:9" s="76" customFormat="1">
      <c r="B14" s="125"/>
      <c r="C14" s="390" t="s">
        <v>375</v>
      </c>
      <c r="D14" s="355">
        <f>SUM(Trésorerie!D59:O59)</f>
        <v>0</v>
      </c>
      <c r="E14" s="355">
        <f>SUM(Trésorerie!P59:AA59)</f>
        <v>0</v>
      </c>
      <c r="F14" s="355">
        <f>SUM(Trésorerie!AB59:AM59)</f>
        <v>0</v>
      </c>
      <c r="G14" s="355">
        <f>SUM(Trésorerie!AN59:AY59)</f>
        <v>0</v>
      </c>
      <c r="H14" s="355">
        <f>SUM(Trésorerie!AZ59:BK59)</f>
        <v>0</v>
      </c>
      <c r="I14" s="126"/>
    </row>
    <row r="15" spans="2:9">
      <c r="B15" s="125"/>
      <c r="C15" s="288" t="s">
        <v>112</v>
      </c>
      <c r="D15" s="21">
        <f>SUM(D9:D14)</f>
        <v>450</v>
      </c>
      <c r="E15" s="21">
        <f t="shared" ref="E15:H15" si="0">SUM(E9:E14)</f>
        <v>0</v>
      </c>
      <c r="F15" s="21">
        <f t="shared" si="0"/>
        <v>0</v>
      </c>
      <c r="G15" s="21">
        <f t="shared" si="0"/>
        <v>0</v>
      </c>
      <c r="H15" s="21">
        <f t="shared" si="0"/>
        <v>0</v>
      </c>
      <c r="I15" s="126"/>
    </row>
    <row r="16" spans="2:9">
      <c r="B16" s="125"/>
      <c r="C16" s="127"/>
      <c r="D16" s="127"/>
      <c r="E16" s="127"/>
      <c r="F16" s="127"/>
      <c r="G16" s="127"/>
      <c r="H16" s="127"/>
      <c r="I16" s="126"/>
    </row>
    <row r="17" spans="2:9">
      <c r="B17" s="125"/>
      <c r="C17" s="525" t="s">
        <v>117</v>
      </c>
      <c r="D17" s="560"/>
      <c r="E17" s="560"/>
      <c r="F17" s="560"/>
      <c r="G17" s="560"/>
      <c r="H17" s="526"/>
      <c r="I17" s="126"/>
    </row>
    <row r="18" spans="2:9">
      <c r="B18" s="125"/>
      <c r="C18" s="286" t="s">
        <v>113</v>
      </c>
      <c r="D18" s="355">
        <f>SUM(Trésorerie!D18:O18)</f>
        <v>0</v>
      </c>
      <c r="E18" s="355">
        <f>SUM(Trésorerie!P18:AA18)</f>
        <v>0</v>
      </c>
      <c r="F18" s="355">
        <f>SUM(Trésorerie!AB18:AM18)</f>
        <v>0</v>
      </c>
      <c r="G18" s="355">
        <f>SUM(Trésorerie!AN18:AY18)</f>
        <v>0</v>
      </c>
      <c r="H18" s="355">
        <f>SUM(Trésorerie!AZ18:BK18)</f>
        <v>0</v>
      </c>
      <c r="I18" s="126"/>
    </row>
    <row r="19" spans="2:9">
      <c r="B19" s="125"/>
      <c r="C19" s="290" t="s">
        <v>301</v>
      </c>
      <c r="D19" s="355">
        <f>SUM(Trésorerie!D26:O26)</f>
        <v>0</v>
      </c>
      <c r="E19" s="355">
        <f>SUM(Trésorerie!P26:AA26)</f>
        <v>0</v>
      </c>
      <c r="F19" s="355">
        <f>SUM(Trésorerie!AB26:AM26)</f>
        <v>0</v>
      </c>
      <c r="G19" s="355">
        <f>SUM(Trésorerie!AN26:AY26)</f>
        <v>0</v>
      </c>
      <c r="H19" s="355">
        <f>SUM(Trésorerie!AZ26:BK26)</f>
        <v>0</v>
      </c>
      <c r="I19" s="126"/>
    </row>
    <row r="20" spans="2:9" s="76" customFormat="1">
      <c r="B20" s="125"/>
      <c r="C20" s="290" t="s">
        <v>332</v>
      </c>
      <c r="D20" s="355">
        <f>SUM(Trésorerie!D19:O19)</f>
        <v>0</v>
      </c>
      <c r="E20" s="355">
        <f>SUM(Trésorerie!P19:AA19)</f>
        <v>0</v>
      </c>
      <c r="F20" s="355">
        <f>SUM(Trésorerie!AB19:AM19)</f>
        <v>0</v>
      </c>
      <c r="G20" s="355">
        <f>SUM(Trésorerie!AN19:AY19)</f>
        <v>0</v>
      </c>
      <c r="H20" s="355">
        <f>SUM(Trésorerie!AZ19:BK19)</f>
        <v>0</v>
      </c>
      <c r="I20" s="126"/>
    </row>
    <row r="21" spans="2:9">
      <c r="B21" s="125"/>
      <c r="C21" s="292" t="s">
        <v>333</v>
      </c>
      <c r="D21" s="355">
        <f>SUM(Trésorerie!D20:O20)</f>
        <v>0</v>
      </c>
      <c r="E21" s="355">
        <f>SUM(Trésorerie!P20:AA20)</f>
        <v>0</v>
      </c>
      <c r="F21" s="355">
        <f>SUM(Trésorerie!AB20:AM20)</f>
        <v>0</v>
      </c>
      <c r="G21" s="355">
        <f>SUM(Trésorerie!AN20:AY20)</f>
        <v>0</v>
      </c>
      <c r="H21" s="355">
        <f>SUM(Trésorerie!AZ20:BK20)</f>
        <v>0</v>
      </c>
      <c r="I21" s="126"/>
    </row>
    <row r="22" spans="2:9" s="76" customFormat="1">
      <c r="B22" s="125"/>
      <c r="C22" s="390" t="s">
        <v>371</v>
      </c>
      <c r="D22" s="355">
        <f>SUM(Trésorerie!D31:O31)</f>
        <v>0</v>
      </c>
      <c r="E22" s="355">
        <f>SUM(Trésorerie!P31:AA31)</f>
        <v>0</v>
      </c>
      <c r="F22" s="355">
        <f>SUM(Trésorerie!AB31:AM31)</f>
        <v>0</v>
      </c>
      <c r="G22" s="355">
        <f>SUM(Trésorerie!AN31:AY31)</f>
        <v>0</v>
      </c>
      <c r="H22" s="355">
        <f>SUM(Trésorerie!AZ31:BK31)</f>
        <v>0</v>
      </c>
      <c r="I22" s="126"/>
    </row>
    <row r="23" spans="2:9">
      <c r="B23" s="125"/>
      <c r="C23" s="287" t="s">
        <v>212</v>
      </c>
      <c r="D23" s="355">
        <f>'Comptes de résultats'!D39+'Comptes de résultats'!D25-'Comptes de résultats'!D37</f>
        <v>-27240.89</v>
      </c>
      <c r="E23" s="355">
        <f>'Comptes de résultats'!E39+'Comptes de résultats'!E25-'Comptes de résultats'!E37</f>
        <v>-27240.89</v>
      </c>
      <c r="F23" s="355">
        <f>'Comptes de résultats'!F39+'Comptes de résultats'!F25-'Comptes de résultats'!F37</f>
        <v>-27240.89</v>
      </c>
      <c r="G23" s="355">
        <f>'Comptes de résultats'!G39+'Comptes de résultats'!G25-'Comptes de résultats'!G37</f>
        <v>-27240.89</v>
      </c>
      <c r="H23" s="355">
        <f>'Comptes de résultats'!H39+'Comptes de résultats'!H25-'Comptes de résultats'!H37</f>
        <v>-27240.89</v>
      </c>
      <c r="I23" s="126"/>
    </row>
    <row r="24" spans="2:9">
      <c r="B24" s="125"/>
      <c r="C24" s="287" t="s">
        <v>213</v>
      </c>
      <c r="D24" s="355">
        <f>SUM(Trésorerie!D36:O36)</f>
        <v>0</v>
      </c>
      <c r="E24" s="355">
        <f>SUM(Trésorerie!P36:AA36)</f>
        <v>0</v>
      </c>
      <c r="F24" s="355">
        <f>SUM(Trésorerie!AB36:AM36)</f>
        <v>0</v>
      </c>
      <c r="G24" s="355">
        <f>SUM(Trésorerie!AN36:AY36)</f>
        <v>0</v>
      </c>
      <c r="H24" s="355">
        <f>SUM(Trésorerie!AZ36:BK36)</f>
        <v>0</v>
      </c>
      <c r="I24" s="126"/>
    </row>
    <row r="25" spans="2:9">
      <c r="B25" s="125"/>
      <c r="C25" s="287" t="s">
        <v>145</v>
      </c>
      <c r="D25" s="355">
        <f>'Comptes de résultats'!D35-'Comptes de résultats'!D36</f>
        <v>0</v>
      </c>
      <c r="E25" s="355">
        <f>'Comptes de résultats'!E35-'Comptes de résultats'!E36-(SUM(Trésorerie!P47:AA47)-'Impôts et taxes'!$E$14)</f>
        <v>2.8421709430404007E-14</v>
      </c>
      <c r="F25" s="355">
        <f>'Comptes de résultats'!F35-'Comptes de résultats'!F36-(SUM(Trésorerie!AB47:AM47)-'Impôts et taxes'!$F$14)</f>
        <v>2.8421709430404007E-14</v>
      </c>
      <c r="G25" s="355">
        <f>'Comptes de résultats'!G35-'Comptes de résultats'!G36-(SUM(Trésorerie!AN47:AY47)-'Impôts et taxes'!$G$14)</f>
        <v>2.8421709430404007E-14</v>
      </c>
      <c r="H25" s="355">
        <f>'Comptes de résultats'!H35-'Comptes de résultats'!H36-(SUM(Trésorerie!AZ47:BK47)-'Impôts et taxes'!$H$14)</f>
        <v>2.8421709430404007E-14</v>
      </c>
      <c r="I25" s="126"/>
    </row>
    <row r="26" spans="2:9">
      <c r="B26" s="125"/>
      <c r="C26" s="288" t="s">
        <v>114</v>
      </c>
      <c r="D26" s="21">
        <f>SUM(D18:D25)</f>
        <v>-27240.89</v>
      </c>
      <c r="E26" s="21">
        <f>SUM(E18:E25)</f>
        <v>-27240.89</v>
      </c>
      <c r="F26" s="21">
        <f>SUM(F18:F25)</f>
        <v>-27240.89</v>
      </c>
      <c r="G26" s="21">
        <f>SUM(G18:G25)</f>
        <v>-27240.89</v>
      </c>
      <c r="H26" s="21">
        <f>SUM(H18:H25)</f>
        <v>-27240.89</v>
      </c>
      <c r="I26" s="126"/>
    </row>
    <row r="27" spans="2:9">
      <c r="B27" s="125"/>
      <c r="C27" s="127"/>
      <c r="D27" s="127"/>
      <c r="E27" s="127"/>
      <c r="F27" s="127"/>
      <c r="G27" s="127"/>
      <c r="H27" s="127"/>
      <c r="I27" s="126"/>
    </row>
    <row r="28" spans="2:9">
      <c r="B28" s="125"/>
      <c r="C28" s="287" t="s">
        <v>116</v>
      </c>
      <c r="D28" s="355">
        <f>D26-D15</f>
        <v>-27690.89</v>
      </c>
      <c r="E28" s="355">
        <f>E26-E15</f>
        <v>-27240.89</v>
      </c>
      <c r="F28" s="355">
        <f>F26-F15</f>
        <v>-27240.89</v>
      </c>
      <c r="G28" s="355">
        <f>G26-G15</f>
        <v>-27240.89</v>
      </c>
      <c r="H28" s="355">
        <f>H26-H15</f>
        <v>-27240.89</v>
      </c>
      <c r="I28" s="126"/>
    </row>
    <row r="29" spans="2:9">
      <c r="B29" s="125"/>
      <c r="C29" s="287" t="s">
        <v>115</v>
      </c>
      <c r="D29" s="355">
        <v>0</v>
      </c>
      <c r="E29" s="355">
        <f>D30</f>
        <v>-27690.89</v>
      </c>
      <c r="F29" s="355">
        <f>E30</f>
        <v>-54931.78</v>
      </c>
      <c r="G29" s="355">
        <f>F30</f>
        <v>-82172.67</v>
      </c>
      <c r="H29" s="355">
        <f>G30</f>
        <v>-109413.56</v>
      </c>
      <c r="I29" s="126"/>
    </row>
    <row r="30" spans="2:9">
      <c r="B30" s="125"/>
      <c r="C30" s="289" t="s">
        <v>119</v>
      </c>
      <c r="D30" s="361">
        <f>D29+D28</f>
        <v>-27690.89</v>
      </c>
      <c r="E30" s="361">
        <f>E29+E28</f>
        <v>-54931.78</v>
      </c>
      <c r="F30" s="361">
        <f>F29+F28</f>
        <v>-82172.67</v>
      </c>
      <c r="G30" s="361">
        <f>G29+G28</f>
        <v>-109413.56</v>
      </c>
      <c r="H30" s="361">
        <f>H29+H28</f>
        <v>-136654.45000000001</v>
      </c>
      <c r="I30" s="126"/>
    </row>
    <row r="31" spans="2:9" ht="15.75" thickBot="1">
      <c r="B31" s="129"/>
      <c r="C31" s="130"/>
      <c r="D31" s="130"/>
      <c r="E31" s="130"/>
      <c r="F31" s="130"/>
      <c r="G31" s="130"/>
      <c r="H31" s="130"/>
      <c r="I31" s="131"/>
    </row>
  </sheetData>
  <sheetProtection sheet="1" objects="1" scenarios="1"/>
  <mergeCells count="3">
    <mergeCell ref="C5:H5"/>
    <mergeCell ref="C8:H8"/>
    <mergeCell ref="C17:H17"/>
  </mergeCells>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Feuil13">
    <tabColor theme="3" tint="0.59999389629810485"/>
  </sheetPr>
  <dimension ref="B1:AK27"/>
  <sheetViews>
    <sheetView showGridLines="0" showRowColHeaders="0" zoomScale="85" zoomScaleNormal="85" workbookViewId="0">
      <selection activeCell="C3" sqref="C3:E3"/>
    </sheetView>
  </sheetViews>
  <sheetFormatPr baseColWidth="10" defaultColWidth="11.5703125" defaultRowHeight="15"/>
  <cols>
    <col min="1" max="1" width="3.5703125" customWidth="1"/>
    <col min="2" max="2" width="3.5703125" style="76" customWidth="1"/>
    <col min="3" max="3" width="18.85546875" customWidth="1"/>
    <col min="4" max="6" width="9.7109375" customWidth="1"/>
    <col min="7" max="7" width="24.42578125" bestFit="1" customWidth="1"/>
    <col min="8" max="8" width="25.42578125" customWidth="1"/>
    <col min="9" max="9" width="3.42578125" customWidth="1"/>
    <col min="10" max="10" width="18.85546875" customWidth="1"/>
    <col min="11" max="13" width="9.7109375" customWidth="1"/>
    <col min="14" max="14" width="24.42578125" bestFit="1" customWidth="1"/>
    <col min="15" max="15" width="25.42578125" customWidth="1"/>
    <col min="16" max="16" width="3.42578125" customWidth="1"/>
    <col min="17" max="17" width="18.85546875" customWidth="1"/>
    <col min="18" max="20" width="9.7109375" customWidth="1"/>
    <col min="21" max="21" width="24.42578125" bestFit="1" customWidth="1"/>
    <col min="22" max="22" width="25.42578125" customWidth="1"/>
    <col min="23" max="23" width="3.42578125" customWidth="1"/>
    <col min="24" max="24" width="18.85546875" customWidth="1"/>
    <col min="25" max="27" width="9.7109375" customWidth="1"/>
    <col min="28" max="28" width="24.42578125" bestFit="1" customWidth="1"/>
    <col min="29" max="29" width="25.42578125" customWidth="1"/>
    <col min="30" max="30" width="3.42578125" customWidth="1"/>
    <col min="31" max="31" width="18.85546875" style="76" customWidth="1"/>
    <col min="32" max="34" width="9.7109375" style="76" customWidth="1"/>
    <col min="35" max="35" width="24.42578125" style="76" bestFit="1" customWidth="1"/>
    <col min="36" max="36" width="25.42578125" style="76" customWidth="1"/>
    <col min="37" max="37" width="3.42578125" customWidth="1"/>
  </cols>
  <sheetData>
    <row r="1" spans="2:37" ht="15.75" thickBot="1"/>
    <row r="2" spans="2:37" s="76" customFormat="1">
      <c r="B2" s="122"/>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4"/>
    </row>
    <row r="3" spans="2:37">
      <c r="B3" s="125"/>
      <c r="C3" s="561" t="s">
        <v>256</v>
      </c>
      <c r="D3" s="562"/>
      <c r="E3" s="563"/>
      <c r="F3" s="127"/>
      <c r="G3" s="127"/>
      <c r="H3" s="127"/>
      <c r="I3" s="127"/>
      <c r="J3" s="430"/>
      <c r="K3" s="430"/>
      <c r="L3" s="430"/>
      <c r="M3" s="127"/>
      <c r="N3" s="127"/>
      <c r="O3" s="127"/>
      <c r="P3" s="127"/>
      <c r="Q3" s="430"/>
      <c r="R3" s="430"/>
      <c r="S3" s="430"/>
      <c r="T3" s="127"/>
      <c r="U3" s="127"/>
      <c r="V3" s="127"/>
      <c r="W3" s="127"/>
      <c r="X3" s="430"/>
      <c r="Y3" s="430"/>
      <c r="Z3" s="430"/>
      <c r="AA3" s="127"/>
      <c r="AB3" s="127"/>
      <c r="AC3" s="127"/>
      <c r="AD3" s="127"/>
      <c r="AE3" s="430"/>
      <c r="AF3" s="430"/>
      <c r="AG3" s="430"/>
      <c r="AH3" s="127"/>
      <c r="AI3" s="127"/>
      <c r="AJ3" s="127"/>
      <c r="AK3" s="126"/>
    </row>
    <row r="4" spans="2:37">
      <c r="B4" s="125"/>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6"/>
    </row>
    <row r="5" spans="2:37" s="76" customFormat="1">
      <c r="B5" s="125"/>
      <c r="C5" s="481" t="s">
        <v>307</v>
      </c>
      <c r="D5" s="444"/>
      <c r="E5" s="444"/>
      <c r="F5" s="444"/>
      <c r="G5" s="444"/>
      <c r="H5" s="444"/>
      <c r="I5" s="444"/>
      <c r="J5" s="444"/>
      <c r="K5" s="444"/>
      <c r="L5" s="444"/>
      <c r="M5" s="444"/>
      <c r="N5" s="444"/>
      <c r="O5" s="445"/>
      <c r="P5" s="127"/>
      <c r="Q5" s="127"/>
      <c r="R5" s="127"/>
      <c r="S5" s="127"/>
      <c r="T5" s="127"/>
      <c r="U5" s="127"/>
      <c r="V5" s="127"/>
      <c r="W5" s="127"/>
      <c r="X5" s="127"/>
      <c r="Y5" s="127"/>
      <c r="Z5" s="127"/>
      <c r="AA5" s="127"/>
      <c r="AB5" s="127"/>
      <c r="AC5" s="127"/>
      <c r="AD5" s="127"/>
      <c r="AE5" s="127"/>
      <c r="AF5" s="127"/>
      <c r="AG5" s="127"/>
      <c r="AH5" s="127"/>
      <c r="AI5" s="127"/>
      <c r="AJ5" s="127"/>
      <c r="AK5" s="126"/>
    </row>
    <row r="6" spans="2:37" s="76" customFormat="1">
      <c r="B6" s="125"/>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6"/>
    </row>
    <row r="7" spans="2:37" s="24" customFormat="1">
      <c r="B7" s="212"/>
      <c r="C7" s="67" t="s">
        <v>18</v>
      </c>
      <c r="D7" s="214"/>
      <c r="E7" s="214"/>
      <c r="F7" s="214"/>
      <c r="G7" s="214"/>
      <c r="H7" s="214"/>
      <c r="I7" s="158"/>
      <c r="J7" s="67" t="s">
        <v>19</v>
      </c>
      <c r="K7" s="214"/>
      <c r="L7" s="214"/>
      <c r="M7" s="214"/>
      <c r="N7" s="214"/>
      <c r="O7" s="214"/>
      <c r="P7" s="158"/>
      <c r="Q7" s="67" t="s">
        <v>20</v>
      </c>
      <c r="R7" s="214"/>
      <c r="S7" s="214"/>
      <c r="T7" s="214"/>
      <c r="U7" s="214"/>
      <c r="V7" s="214"/>
      <c r="W7" s="158"/>
      <c r="X7" s="67" t="s">
        <v>32</v>
      </c>
      <c r="Y7" s="214"/>
      <c r="Z7" s="214"/>
      <c r="AA7" s="214"/>
      <c r="AB7" s="214"/>
      <c r="AC7" s="214"/>
      <c r="AD7" s="158"/>
      <c r="AE7" s="67" t="s">
        <v>33</v>
      </c>
      <c r="AF7" s="214"/>
      <c r="AG7" s="214"/>
      <c r="AH7" s="214"/>
      <c r="AI7" s="214"/>
      <c r="AJ7" s="214"/>
      <c r="AK7" s="215"/>
    </row>
    <row r="8" spans="2:37" s="10" customFormat="1">
      <c r="B8" s="125"/>
      <c r="C8" s="127"/>
      <c r="D8" s="127"/>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6"/>
    </row>
    <row r="9" spans="2:37" s="24" customFormat="1">
      <c r="B9" s="212"/>
      <c r="C9" s="478" t="s">
        <v>120</v>
      </c>
      <c r="D9" s="479"/>
      <c r="E9" s="479"/>
      <c r="F9" s="480"/>
      <c r="G9" s="564" t="s">
        <v>121</v>
      </c>
      <c r="H9" s="564"/>
      <c r="I9" s="158"/>
      <c r="J9" s="478" t="s">
        <v>120</v>
      </c>
      <c r="K9" s="479"/>
      <c r="L9" s="479"/>
      <c r="M9" s="480"/>
      <c r="N9" s="564" t="s">
        <v>121</v>
      </c>
      <c r="O9" s="564"/>
      <c r="P9" s="158"/>
      <c r="Q9" s="478" t="s">
        <v>120</v>
      </c>
      <c r="R9" s="479"/>
      <c r="S9" s="479"/>
      <c r="T9" s="480"/>
      <c r="U9" s="564" t="s">
        <v>121</v>
      </c>
      <c r="V9" s="564"/>
      <c r="W9" s="158"/>
      <c r="X9" s="478" t="s">
        <v>120</v>
      </c>
      <c r="Y9" s="479"/>
      <c r="Z9" s="479"/>
      <c r="AA9" s="480"/>
      <c r="AB9" s="564" t="s">
        <v>121</v>
      </c>
      <c r="AC9" s="564"/>
      <c r="AD9" s="158"/>
      <c r="AE9" s="478" t="s">
        <v>120</v>
      </c>
      <c r="AF9" s="479"/>
      <c r="AG9" s="479"/>
      <c r="AH9" s="480"/>
      <c r="AI9" s="564" t="s">
        <v>121</v>
      </c>
      <c r="AJ9" s="564"/>
      <c r="AK9" s="215"/>
    </row>
    <row r="10" spans="2:37" s="61" customFormat="1">
      <c r="B10" s="212"/>
      <c r="C10" s="213"/>
      <c r="D10" s="213"/>
      <c r="E10" s="213"/>
      <c r="F10" s="213"/>
      <c r="G10" s="213"/>
      <c r="H10" s="213"/>
      <c r="I10" s="158"/>
      <c r="J10" s="213"/>
      <c r="K10" s="213"/>
      <c r="L10" s="213"/>
      <c r="M10" s="213"/>
      <c r="N10" s="213"/>
      <c r="O10" s="213"/>
      <c r="P10" s="158"/>
      <c r="Q10" s="213"/>
      <c r="R10" s="213"/>
      <c r="S10" s="213"/>
      <c r="T10" s="213"/>
      <c r="U10" s="213"/>
      <c r="V10" s="213"/>
      <c r="W10" s="158"/>
      <c r="X10" s="213"/>
      <c r="Y10" s="213"/>
      <c r="Z10" s="213"/>
      <c r="AA10" s="213"/>
      <c r="AB10" s="213"/>
      <c r="AC10" s="213"/>
      <c r="AD10" s="158"/>
      <c r="AE10" s="213"/>
      <c r="AF10" s="213"/>
      <c r="AG10" s="213"/>
      <c r="AH10" s="213"/>
      <c r="AI10" s="213"/>
      <c r="AJ10" s="213"/>
      <c r="AK10" s="215"/>
    </row>
    <row r="11" spans="2:37" s="24" customFormat="1" ht="15" customHeight="1">
      <c r="B11" s="212"/>
      <c r="C11" s="531" t="s">
        <v>122</v>
      </c>
      <c r="D11" s="565"/>
      <c r="E11" s="565"/>
      <c r="F11" s="532"/>
      <c r="G11" s="531" t="s">
        <v>123</v>
      </c>
      <c r="H11" s="532"/>
      <c r="I11" s="158"/>
      <c r="J11" s="531" t="s">
        <v>122</v>
      </c>
      <c r="K11" s="565"/>
      <c r="L11" s="565"/>
      <c r="M11" s="532"/>
      <c r="N11" s="531" t="s">
        <v>123</v>
      </c>
      <c r="O11" s="532"/>
      <c r="P11" s="158"/>
      <c r="Q11" s="531" t="s">
        <v>122</v>
      </c>
      <c r="R11" s="565"/>
      <c r="S11" s="565"/>
      <c r="T11" s="532"/>
      <c r="U11" s="531" t="s">
        <v>123</v>
      </c>
      <c r="V11" s="532"/>
      <c r="W11" s="158"/>
      <c r="X11" s="531" t="s">
        <v>122</v>
      </c>
      <c r="Y11" s="565"/>
      <c r="Z11" s="565"/>
      <c r="AA11" s="532"/>
      <c r="AB11" s="531" t="s">
        <v>123</v>
      </c>
      <c r="AC11" s="532"/>
      <c r="AD11" s="158"/>
      <c r="AE11" s="531" t="s">
        <v>122</v>
      </c>
      <c r="AF11" s="565"/>
      <c r="AG11" s="565"/>
      <c r="AH11" s="532"/>
      <c r="AI11" s="531" t="s">
        <v>123</v>
      </c>
      <c r="AJ11" s="532"/>
      <c r="AK11" s="215"/>
    </row>
    <row r="12" spans="2:37" s="24" customFormat="1" ht="15" customHeight="1">
      <c r="B12" s="212"/>
      <c r="C12" s="567" t="s">
        <v>124</v>
      </c>
      <c r="D12" s="362" t="s">
        <v>140</v>
      </c>
      <c r="E12" s="362" t="s">
        <v>142</v>
      </c>
      <c r="F12" s="362" t="s">
        <v>141</v>
      </c>
      <c r="G12" s="58" t="s">
        <v>125</v>
      </c>
      <c r="H12" s="362">
        <f>SUM(Trésorerie!D18:O18)</f>
        <v>0</v>
      </c>
      <c r="I12" s="158"/>
      <c r="J12" s="567" t="s">
        <v>124</v>
      </c>
      <c r="K12" s="362" t="s">
        <v>140</v>
      </c>
      <c r="L12" s="362" t="s">
        <v>142</v>
      </c>
      <c r="M12" s="362" t="s">
        <v>141</v>
      </c>
      <c r="N12" s="58" t="s">
        <v>125</v>
      </c>
      <c r="O12" s="362">
        <f>H12+SUM(Trésorerie!P18:AA18)</f>
        <v>0</v>
      </c>
      <c r="P12" s="158"/>
      <c r="Q12" s="567" t="s">
        <v>124</v>
      </c>
      <c r="R12" s="362" t="s">
        <v>140</v>
      </c>
      <c r="S12" s="362" t="s">
        <v>142</v>
      </c>
      <c r="T12" s="362" t="s">
        <v>141</v>
      </c>
      <c r="U12" s="58" t="s">
        <v>125</v>
      </c>
      <c r="V12" s="362">
        <f>O12+SUM(Trésorerie!AB18:AM18)</f>
        <v>0</v>
      </c>
      <c r="W12" s="158"/>
      <c r="X12" s="567" t="s">
        <v>124</v>
      </c>
      <c r="Y12" s="362" t="s">
        <v>140</v>
      </c>
      <c r="Z12" s="362" t="s">
        <v>142</v>
      </c>
      <c r="AA12" s="362" t="s">
        <v>141</v>
      </c>
      <c r="AB12" s="58" t="s">
        <v>125</v>
      </c>
      <c r="AC12" s="362">
        <f>V12+SUM(Trésorerie!AN18:AY18)</f>
        <v>0</v>
      </c>
      <c r="AD12" s="158"/>
      <c r="AE12" s="567" t="s">
        <v>124</v>
      </c>
      <c r="AF12" s="362" t="s">
        <v>140</v>
      </c>
      <c r="AG12" s="362" t="s">
        <v>142</v>
      </c>
      <c r="AH12" s="362" t="s">
        <v>141</v>
      </c>
      <c r="AI12" s="58" t="s">
        <v>125</v>
      </c>
      <c r="AJ12" s="362">
        <f>AC12+SUM(Trésorerie!AZ18:BK18)</f>
        <v>0</v>
      </c>
      <c r="AK12" s="215"/>
    </row>
    <row r="13" spans="2:37" s="24" customFormat="1" ht="15" customHeight="1">
      <c r="B13" s="212"/>
      <c r="C13" s="568"/>
      <c r="D13" s="570">
        <f>Investissements!P35+CONFIG!D127</f>
        <v>0</v>
      </c>
      <c r="E13" s="570">
        <f>'Comptes de résultats'!D25</f>
        <v>0</v>
      </c>
      <c r="F13" s="570">
        <f>D13-E13</f>
        <v>0</v>
      </c>
      <c r="G13" s="60" t="s">
        <v>301</v>
      </c>
      <c r="H13" s="362">
        <f>SUM(Trésorerie!D26:O26)-SUM(Trésorerie!D54:O54)</f>
        <v>0</v>
      </c>
      <c r="I13" s="158"/>
      <c r="J13" s="568"/>
      <c r="K13" s="570">
        <f>D13+Investissements!AC35</f>
        <v>0</v>
      </c>
      <c r="L13" s="570">
        <f>E13+'Comptes de résultats'!E25</f>
        <v>0</v>
      </c>
      <c r="M13" s="570">
        <f>K13-L13</f>
        <v>0</v>
      </c>
      <c r="N13" s="60" t="s">
        <v>301</v>
      </c>
      <c r="O13" s="362">
        <f>H13+SUM(Trésorerie!P26:AA26)-SUM(Trésorerie!P54:AA54)</f>
        <v>0</v>
      </c>
      <c r="P13" s="158"/>
      <c r="Q13" s="568"/>
      <c r="R13" s="570">
        <f>K13+Investissements!AF35</f>
        <v>0</v>
      </c>
      <c r="S13" s="570">
        <f>L13+'Comptes de résultats'!F25</f>
        <v>0</v>
      </c>
      <c r="T13" s="570">
        <f>R13-S13</f>
        <v>0</v>
      </c>
      <c r="U13" s="60" t="s">
        <v>301</v>
      </c>
      <c r="V13" s="362">
        <f>O13+SUM(Trésorerie!AB26:AM26)-SUM(Trésorerie!AB54:AM54)</f>
        <v>0</v>
      </c>
      <c r="W13" s="158"/>
      <c r="X13" s="568"/>
      <c r="Y13" s="570">
        <f>R13+Investissements!AI35</f>
        <v>0</v>
      </c>
      <c r="Z13" s="570">
        <f>S13+'Comptes de résultats'!G25</f>
        <v>0</v>
      </c>
      <c r="AA13" s="570">
        <f>Y13-Z13</f>
        <v>0</v>
      </c>
      <c r="AB13" s="60" t="s">
        <v>301</v>
      </c>
      <c r="AC13" s="362">
        <f>V13+SUM(Trésorerie!AN26:AY26)-SUM(Trésorerie!AN54:AY54)</f>
        <v>0</v>
      </c>
      <c r="AD13" s="158"/>
      <c r="AE13" s="568"/>
      <c r="AF13" s="570">
        <f>Y13+Investissements!AL35</f>
        <v>0</v>
      </c>
      <c r="AG13" s="570">
        <f>Z13+'Comptes de résultats'!H25</f>
        <v>0</v>
      </c>
      <c r="AH13" s="570">
        <f>AF13-AG13</f>
        <v>0</v>
      </c>
      <c r="AI13" s="60" t="s">
        <v>301</v>
      </c>
      <c r="AJ13" s="362">
        <f>AC13+SUM(Trésorerie!AZ26:BK26)-SUM(Trésorerie!AZ54:BK54)</f>
        <v>0</v>
      </c>
      <c r="AK13" s="215"/>
    </row>
    <row r="14" spans="2:37" s="24" customFormat="1" ht="15" customHeight="1">
      <c r="B14" s="212"/>
      <c r="C14" s="569"/>
      <c r="D14" s="571"/>
      <c r="E14" s="571"/>
      <c r="F14" s="571"/>
      <c r="G14" s="60" t="s">
        <v>139</v>
      </c>
      <c r="H14" s="362">
        <f>'Comptes de résultats'!D39</f>
        <v>-27240.89</v>
      </c>
      <c r="I14" s="158"/>
      <c r="J14" s="569"/>
      <c r="K14" s="571"/>
      <c r="L14" s="571"/>
      <c r="M14" s="571"/>
      <c r="N14" s="60" t="s">
        <v>139</v>
      </c>
      <c r="O14" s="362">
        <f>H14+'Comptes de résultats'!E39</f>
        <v>-54481.78</v>
      </c>
      <c r="P14" s="158"/>
      <c r="Q14" s="569"/>
      <c r="R14" s="571"/>
      <c r="S14" s="571"/>
      <c r="T14" s="571"/>
      <c r="U14" s="60" t="s">
        <v>139</v>
      </c>
      <c r="V14" s="362">
        <f>O14+'Comptes de résultats'!F39</f>
        <v>-81722.67</v>
      </c>
      <c r="W14" s="158"/>
      <c r="X14" s="569"/>
      <c r="Y14" s="571"/>
      <c r="Z14" s="571"/>
      <c r="AA14" s="571"/>
      <c r="AB14" s="60" t="s">
        <v>139</v>
      </c>
      <c r="AC14" s="362">
        <f>V14+'Comptes de résultats'!G39</f>
        <v>-108963.56</v>
      </c>
      <c r="AD14" s="158"/>
      <c r="AE14" s="569"/>
      <c r="AF14" s="571"/>
      <c r="AG14" s="571"/>
      <c r="AH14" s="571"/>
      <c r="AI14" s="60" t="s">
        <v>139</v>
      </c>
      <c r="AJ14" s="362">
        <f>AC14+'Comptes de résultats'!H39</f>
        <v>-136204.45000000001</v>
      </c>
      <c r="AK14" s="215"/>
    </row>
    <row r="15" spans="2:37" s="24" customFormat="1" ht="15" customHeight="1">
      <c r="B15" s="212"/>
      <c r="C15" s="141" t="s">
        <v>130</v>
      </c>
      <c r="D15" s="572">
        <f>F13</f>
        <v>0</v>
      </c>
      <c r="E15" s="572"/>
      <c r="F15" s="573"/>
      <c r="G15" s="141" t="s">
        <v>131</v>
      </c>
      <c r="H15" s="142">
        <f>SUM(H12:H14)</f>
        <v>-27240.89</v>
      </c>
      <c r="I15" s="158"/>
      <c r="J15" s="141" t="s">
        <v>130</v>
      </c>
      <c r="K15" s="572">
        <f>M13</f>
        <v>0</v>
      </c>
      <c r="L15" s="572"/>
      <c r="M15" s="573"/>
      <c r="N15" s="141" t="s">
        <v>131</v>
      </c>
      <c r="O15" s="142">
        <f>SUM(O12:O14)</f>
        <v>-54481.78</v>
      </c>
      <c r="P15" s="158"/>
      <c r="Q15" s="141" t="s">
        <v>130</v>
      </c>
      <c r="R15" s="572">
        <f>T13</f>
        <v>0</v>
      </c>
      <c r="S15" s="572"/>
      <c r="T15" s="573"/>
      <c r="U15" s="141" t="s">
        <v>131</v>
      </c>
      <c r="V15" s="142">
        <f>SUM(V12:V14)</f>
        <v>-81722.67</v>
      </c>
      <c r="W15" s="158"/>
      <c r="X15" s="141" t="s">
        <v>130</v>
      </c>
      <c r="Y15" s="572">
        <f>AA13</f>
        <v>0</v>
      </c>
      <c r="Z15" s="572"/>
      <c r="AA15" s="573"/>
      <c r="AB15" s="141" t="s">
        <v>131</v>
      </c>
      <c r="AC15" s="142">
        <f>SUM(AC12:AC14)</f>
        <v>-108963.56</v>
      </c>
      <c r="AD15" s="158"/>
      <c r="AE15" s="141" t="s">
        <v>130</v>
      </c>
      <c r="AF15" s="572">
        <f>AH13</f>
        <v>0</v>
      </c>
      <c r="AG15" s="572"/>
      <c r="AH15" s="573"/>
      <c r="AI15" s="141" t="s">
        <v>131</v>
      </c>
      <c r="AJ15" s="142">
        <f>SUM(AJ12:AJ14)</f>
        <v>-136204.45000000001</v>
      </c>
      <c r="AK15" s="215"/>
    </row>
    <row r="16" spans="2:37" s="10" customFormat="1">
      <c r="B16" s="125"/>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6"/>
    </row>
    <row r="17" spans="2:37" s="24" customFormat="1" ht="15" customHeight="1">
      <c r="B17" s="212"/>
      <c r="C17" s="531" t="s">
        <v>126</v>
      </c>
      <c r="D17" s="565"/>
      <c r="E17" s="565"/>
      <c r="F17" s="532"/>
      <c r="G17" s="566" t="s">
        <v>127</v>
      </c>
      <c r="H17" s="566"/>
      <c r="I17" s="158"/>
      <c r="J17" s="531" t="s">
        <v>126</v>
      </c>
      <c r="K17" s="565"/>
      <c r="L17" s="565"/>
      <c r="M17" s="532"/>
      <c r="N17" s="566" t="s">
        <v>127</v>
      </c>
      <c r="O17" s="566"/>
      <c r="P17" s="158"/>
      <c r="Q17" s="531" t="s">
        <v>126</v>
      </c>
      <c r="R17" s="565"/>
      <c r="S17" s="565"/>
      <c r="T17" s="532"/>
      <c r="U17" s="566" t="s">
        <v>127</v>
      </c>
      <c r="V17" s="566"/>
      <c r="W17" s="158"/>
      <c r="X17" s="531" t="s">
        <v>126</v>
      </c>
      <c r="Y17" s="565"/>
      <c r="Z17" s="565"/>
      <c r="AA17" s="532"/>
      <c r="AB17" s="566" t="s">
        <v>127</v>
      </c>
      <c r="AC17" s="566"/>
      <c r="AD17" s="158"/>
      <c r="AE17" s="531" t="s">
        <v>126</v>
      </c>
      <c r="AF17" s="565"/>
      <c r="AG17" s="565"/>
      <c r="AH17" s="532"/>
      <c r="AI17" s="566" t="s">
        <v>127</v>
      </c>
      <c r="AJ17" s="566"/>
      <c r="AK17" s="215"/>
    </row>
    <row r="18" spans="2:37" s="24" customFormat="1">
      <c r="B18" s="212"/>
      <c r="C18" s="59" t="s">
        <v>56</v>
      </c>
      <c r="D18" s="574">
        <f>BFR!N63</f>
        <v>0</v>
      </c>
      <c r="E18" s="575"/>
      <c r="F18" s="576"/>
      <c r="G18" s="117" t="s">
        <v>372</v>
      </c>
      <c r="H18" s="363">
        <f>SUM(Trésorerie!D31:O31)+SUM(Trésorerie!D19:O20)-SUM(Trésorerie!D52:O53)-SUM(Trésorerie!D59:O59)+'Comptes de résultats'!D29</f>
        <v>0</v>
      </c>
      <c r="I18" s="158"/>
      <c r="J18" s="59" t="s">
        <v>56</v>
      </c>
      <c r="K18" s="574">
        <f>BFR!Z63</f>
        <v>0</v>
      </c>
      <c r="L18" s="575"/>
      <c r="M18" s="576"/>
      <c r="N18" s="117" t="s">
        <v>372</v>
      </c>
      <c r="O18" s="363">
        <f>H18+SUM(Trésorerie!P31:AA31)+SUM(Trésorerie!P19:AA20)-SUM(Trésorerie!P52:AA53)-SUM(Trésorerie!P59:AA59)+'Comptes de résultats'!E29</f>
        <v>0</v>
      </c>
      <c r="P18" s="158"/>
      <c r="Q18" s="59" t="s">
        <v>56</v>
      </c>
      <c r="R18" s="574">
        <f>BFR!AL63</f>
        <v>0</v>
      </c>
      <c r="S18" s="575"/>
      <c r="T18" s="576"/>
      <c r="U18" s="117" t="s">
        <v>372</v>
      </c>
      <c r="V18" s="363">
        <f>O18+SUM(Trésorerie!AB31:AM31)+SUM(Trésorerie!AB19:AM20)-SUM(Trésorerie!AB52:AM53)-SUM(Trésorerie!AB59:AM59)+'Comptes de résultats'!F29</f>
        <v>0</v>
      </c>
      <c r="W18" s="158"/>
      <c r="X18" s="59" t="s">
        <v>56</v>
      </c>
      <c r="Y18" s="574">
        <f>BFR!AX63</f>
        <v>0</v>
      </c>
      <c r="Z18" s="575"/>
      <c r="AA18" s="576"/>
      <c r="AB18" s="117" t="s">
        <v>372</v>
      </c>
      <c r="AC18" s="363">
        <f>V18+SUM(Trésorerie!AN31:AY31)+SUM(Trésorerie!AN19:AY20)-SUM(Trésorerie!AN52:AY53)-SUM(Trésorerie!AN59:AY59)+'Comptes de résultats'!G29</f>
        <v>0</v>
      </c>
      <c r="AD18" s="158"/>
      <c r="AE18" s="59" t="s">
        <v>56</v>
      </c>
      <c r="AF18" s="574">
        <f>BFR!BJ63</f>
        <v>0</v>
      </c>
      <c r="AG18" s="575"/>
      <c r="AH18" s="576"/>
      <c r="AI18" s="117" t="s">
        <v>372</v>
      </c>
      <c r="AJ18" s="363">
        <f>AC18+SUM(Trésorerie!AZ31:BK31)+SUM(Trésorerie!AZ19:BK20)-SUM(Trésorerie!AZ52:BK53)-SUM(Trésorerie!AZ59:BK59)+'Comptes de résultats'!H29</f>
        <v>0</v>
      </c>
      <c r="AK18" s="215"/>
    </row>
    <row r="19" spans="2:37" s="24" customFormat="1" ht="15" customHeight="1">
      <c r="B19" s="212"/>
      <c r="C19" s="59" t="s">
        <v>43</v>
      </c>
      <c r="D19" s="574">
        <f>BFR!N33</f>
        <v>0</v>
      </c>
      <c r="E19" s="575"/>
      <c r="F19" s="576"/>
      <c r="G19" s="117" t="s">
        <v>265</v>
      </c>
      <c r="H19" s="363">
        <f>CONFIG!$D$127-SUM(Trésorerie!D51:O51)</f>
        <v>0</v>
      </c>
      <c r="I19" s="158"/>
      <c r="J19" s="59" t="s">
        <v>43</v>
      </c>
      <c r="K19" s="574">
        <f>BFR!Z33</f>
        <v>0</v>
      </c>
      <c r="L19" s="575"/>
      <c r="M19" s="576"/>
      <c r="N19" s="117" t="s">
        <v>265</v>
      </c>
      <c r="O19" s="363">
        <f>H19-SUM(Trésorerie!P51:AA51)</f>
        <v>0</v>
      </c>
      <c r="P19" s="158"/>
      <c r="Q19" s="59" t="s">
        <v>43</v>
      </c>
      <c r="R19" s="574">
        <f>BFR!AL33</f>
        <v>0</v>
      </c>
      <c r="S19" s="575"/>
      <c r="T19" s="576"/>
      <c r="U19" s="117" t="s">
        <v>265</v>
      </c>
      <c r="V19" s="363">
        <f>O19-SUM(Trésorerie!AB51:AM51)</f>
        <v>0</v>
      </c>
      <c r="W19" s="158"/>
      <c r="X19" s="59" t="s">
        <v>43</v>
      </c>
      <c r="Y19" s="574">
        <f>BFR!AX33</f>
        <v>0</v>
      </c>
      <c r="Z19" s="575"/>
      <c r="AA19" s="576"/>
      <c r="AB19" s="117" t="s">
        <v>265</v>
      </c>
      <c r="AC19" s="363">
        <f>V19-SUM(Trésorerie!AN51:AY51)</f>
        <v>0</v>
      </c>
      <c r="AD19" s="158"/>
      <c r="AE19" s="59" t="s">
        <v>43</v>
      </c>
      <c r="AF19" s="574">
        <f>BFR!BJ33</f>
        <v>0</v>
      </c>
      <c r="AG19" s="575"/>
      <c r="AH19" s="576"/>
      <c r="AI19" s="117" t="s">
        <v>265</v>
      </c>
      <c r="AJ19" s="363">
        <f>AC19-SUM(Trésorerie!AZ51:BK51)</f>
        <v>0</v>
      </c>
      <c r="AK19" s="215"/>
    </row>
    <row r="20" spans="2:37" s="24" customFormat="1" ht="15" customHeight="1">
      <c r="B20" s="212"/>
      <c r="C20" s="59" t="s">
        <v>44</v>
      </c>
      <c r="D20" s="574">
        <f>TVA!O20</f>
        <v>450</v>
      </c>
      <c r="E20" s="575"/>
      <c r="F20" s="576"/>
      <c r="G20" s="60" t="s">
        <v>53</v>
      </c>
      <c r="H20" s="362">
        <f>BFR!N48</f>
        <v>0</v>
      </c>
      <c r="I20" s="158"/>
      <c r="J20" s="59" t="s">
        <v>44</v>
      </c>
      <c r="K20" s="574">
        <f>TVA!AA20</f>
        <v>450</v>
      </c>
      <c r="L20" s="575"/>
      <c r="M20" s="576"/>
      <c r="N20" s="60" t="s">
        <v>53</v>
      </c>
      <c r="O20" s="362">
        <f>BFR!Z48</f>
        <v>0</v>
      </c>
      <c r="P20" s="158"/>
      <c r="Q20" s="59" t="s">
        <v>44</v>
      </c>
      <c r="R20" s="574">
        <f>TVA!AM20</f>
        <v>450</v>
      </c>
      <c r="S20" s="575"/>
      <c r="T20" s="576"/>
      <c r="U20" s="60" t="s">
        <v>53</v>
      </c>
      <c r="V20" s="362">
        <f>BFR!AL48</f>
        <v>0</v>
      </c>
      <c r="W20" s="158"/>
      <c r="X20" s="59" t="s">
        <v>44</v>
      </c>
      <c r="Y20" s="574">
        <f>TVA!AY20</f>
        <v>450</v>
      </c>
      <c r="Z20" s="575"/>
      <c r="AA20" s="576"/>
      <c r="AB20" s="60" t="s">
        <v>53</v>
      </c>
      <c r="AC20" s="362">
        <f>BFR!AX48</f>
        <v>0</v>
      </c>
      <c r="AD20" s="158"/>
      <c r="AE20" s="59" t="s">
        <v>44</v>
      </c>
      <c r="AF20" s="574">
        <f>TVA!BK20</f>
        <v>450</v>
      </c>
      <c r="AG20" s="575"/>
      <c r="AH20" s="576"/>
      <c r="AI20" s="60" t="s">
        <v>53</v>
      </c>
      <c r="AJ20" s="362">
        <f>BFR!BJ48</f>
        <v>0</v>
      </c>
      <c r="AK20" s="215"/>
    </row>
    <row r="21" spans="2:37" s="24" customFormat="1">
      <c r="B21" s="212"/>
      <c r="C21" s="59" t="s">
        <v>128</v>
      </c>
      <c r="D21" s="574">
        <f>Trésorerie!O68</f>
        <v>-27690.889999999996</v>
      </c>
      <c r="E21" s="575"/>
      <c r="F21" s="576"/>
      <c r="G21" s="60" t="s">
        <v>302</v>
      </c>
      <c r="H21" s="362">
        <f>TVA!O35</f>
        <v>0</v>
      </c>
      <c r="I21" s="158"/>
      <c r="J21" s="59" t="s">
        <v>128</v>
      </c>
      <c r="K21" s="574">
        <f>Trésorerie!AA68</f>
        <v>-54931.779999999984</v>
      </c>
      <c r="L21" s="575"/>
      <c r="M21" s="576"/>
      <c r="N21" s="60" t="s">
        <v>302</v>
      </c>
      <c r="O21" s="362">
        <f>TVA!AA35</f>
        <v>0</v>
      </c>
      <c r="P21" s="158"/>
      <c r="Q21" s="59" t="s">
        <v>128</v>
      </c>
      <c r="R21" s="574">
        <f>Trésorerie!AM68</f>
        <v>-82172.670000000027</v>
      </c>
      <c r="S21" s="575"/>
      <c r="T21" s="576"/>
      <c r="U21" s="60" t="s">
        <v>302</v>
      </c>
      <c r="V21" s="362">
        <f>TVA!AM35</f>
        <v>0</v>
      </c>
      <c r="W21" s="158"/>
      <c r="X21" s="59" t="s">
        <v>128</v>
      </c>
      <c r="Y21" s="574">
        <f>Trésorerie!AY68</f>
        <v>-109413.5600000001</v>
      </c>
      <c r="Z21" s="575"/>
      <c r="AA21" s="576"/>
      <c r="AB21" s="60" t="s">
        <v>302</v>
      </c>
      <c r="AC21" s="362">
        <f>TVA!AY35</f>
        <v>0</v>
      </c>
      <c r="AD21" s="158"/>
      <c r="AE21" s="59" t="s">
        <v>128</v>
      </c>
      <c r="AF21" s="574">
        <f>Trésorerie!BK68</f>
        <v>-136654.45000000013</v>
      </c>
      <c r="AG21" s="575"/>
      <c r="AH21" s="576"/>
      <c r="AI21" s="60" t="s">
        <v>302</v>
      </c>
      <c r="AJ21" s="362">
        <f>TVA!BK35</f>
        <v>0</v>
      </c>
      <c r="AK21" s="215"/>
    </row>
    <row r="22" spans="2:37" s="24" customFormat="1" ht="15" customHeight="1">
      <c r="B22" s="212"/>
      <c r="C22" s="59" t="s">
        <v>323</v>
      </c>
      <c r="D22" s="574">
        <f>'CIR - CII - CICE'!D25+'CIR - CII - CICE'!D41+'CIR - CII - CICE'!D51-SUM(Trésorerie!D36:O36)</f>
        <v>0</v>
      </c>
      <c r="E22" s="575"/>
      <c r="F22" s="576"/>
      <c r="G22" s="60" t="s">
        <v>145</v>
      </c>
      <c r="H22" s="362">
        <f>'Comptes de résultats'!D35-'Comptes de résultats'!D36</f>
        <v>0</v>
      </c>
      <c r="I22" s="158"/>
      <c r="J22" s="59" t="s">
        <v>323</v>
      </c>
      <c r="K22" s="574">
        <f>D22+'CIR - CII - CICE'!E25+'CIR - CII - CICE'!E41+'CIR - CII - CICE'!E51-SUM(Trésorerie!P36:AA36)</f>
        <v>0</v>
      </c>
      <c r="L22" s="575"/>
      <c r="M22" s="576"/>
      <c r="N22" s="60" t="s">
        <v>145</v>
      </c>
      <c r="O22" s="362">
        <f>'Comptes de résultats'!E35-'Comptes de résultats'!E36-('Comptes de résultats'!D35-'Comptes de résultats'!D36)</f>
        <v>0</v>
      </c>
      <c r="P22" s="158"/>
      <c r="Q22" s="59" t="s">
        <v>323</v>
      </c>
      <c r="R22" s="574">
        <f>K22+'CIR - CII - CICE'!F25+'CIR - CII - CICE'!F41+'CIR - CII - CICE'!F51-SUM(Trésorerie!AB36:AM36)</f>
        <v>0</v>
      </c>
      <c r="S22" s="575"/>
      <c r="T22" s="576"/>
      <c r="U22" s="60" t="s">
        <v>145</v>
      </c>
      <c r="V22" s="362">
        <f>'Comptes de résultats'!F35-'Comptes de résultats'!F36-('Comptes de résultats'!E35-'Comptes de résultats'!E36)</f>
        <v>0</v>
      </c>
      <c r="W22" s="158"/>
      <c r="X22" s="59" t="s">
        <v>323</v>
      </c>
      <c r="Y22" s="574">
        <f>R22+'CIR - CII - CICE'!G25+'CIR - CII - CICE'!G41+'CIR - CII - CICE'!G51-SUM(Trésorerie!AN36:AY36)</f>
        <v>0</v>
      </c>
      <c r="Z22" s="575"/>
      <c r="AA22" s="576"/>
      <c r="AB22" s="60" t="s">
        <v>145</v>
      </c>
      <c r="AC22" s="362">
        <f>'Comptes de résultats'!G35-'Comptes de résultats'!G36-('Comptes de résultats'!F35-'Comptes de résultats'!F36)</f>
        <v>0</v>
      </c>
      <c r="AD22" s="158"/>
      <c r="AE22" s="59" t="s">
        <v>323</v>
      </c>
      <c r="AF22" s="574">
        <f>Y22+'CIR - CII - CICE'!H25+'CIR - CII - CICE'!H41+'CIR - CII - CICE'!H51-SUM(Trésorerie!AZ36:BK36)</f>
        <v>0</v>
      </c>
      <c r="AG22" s="575"/>
      <c r="AH22" s="576"/>
      <c r="AI22" s="60" t="s">
        <v>145</v>
      </c>
      <c r="AJ22" s="362">
        <f>'Comptes de résultats'!H35-'Comptes de résultats'!H36-('Comptes de résultats'!G35-'Comptes de résultats'!G36)</f>
        <v>0</v>
      </c>
      <c r="AK22" s="215"/>
    </row>
    <row r="23" spans="2:37" s="24" customFormat="1" ht="15" customHeight="1">
      <c r="B23" s="212"/>
      <c r="C23" s="141" t="s">
        <v>132</v>
      </c>
      <c r="D23" s="572">
        <f>SUM(D18:F22)</f>
        <v>-27240.889999999996</v>
      </c>
      <c r="E23" s="572"/>
      <c r="F23" s="573"/>
      <c r="G23" s="141" t="s">
        <v>133</v>
      </c>
      <c r="H23" s="142">
        <f>SUM(H18:H22)</f>
        <v>0</v>
      </c>
      <c r="I23" s="158"/>
      <c r="J23" s="141" t="s">
        <v>132</v>
      </c>
      <c r="K23" s="572">
        <f>SUM(K18:M22)</f>
        <v>-54481.779999999984</v>
      </c>
      <c r="L23" s="572"/>
      <c r="M23" s="573"/>
      <c r="N23" s="141" t="s">
        <v>133</v>
      </c>
      <c r="O23" s="142">
        <f>SUM(O18:O22)</f>
        <v>0</v>
      </c>
      <c r="P23" s="158"/>
      <c r="Q23" s="141" t="s">
        <v>132</v>
      </c>
      <c r="R23" s="572">
        <f>SUM(R18:T22)</f>
        <v>-81722.670000000027</v>
      </c>
      <c r="S23" s="572"/>
      <c r="T23" s="573"/>
      <c r="U23" s="141" t="s">
        <v>133</v>
      </c>
      <c r="V23" s="142">
        <f>SUM(V18:V22)</f>
        <v>0</v>
      </c>
      <c r="W23" s="158"/>
      <c r="X23" s="141" t="s">
        <v>132</v>
      </c>
      <c r="Y23" s="572">
        <f>SUM(Y18:AA22)</f>
        <v>-108963.5600000001</v>
      </c>
      <c r="Z23" s="572"/>
      <c r="AA23" s="573"/>
      <c r="AB23" s="141" t="s">
        <v>133</v>
      </c>
      <c r="AC23" s="142">
        <f>SUM(AC18:AC22)</f>
        <v>0</v>
      </c>
      <c r="AD23" s="158"/>
      <c r="AE23" s="141" t="s">
        <v>132</v>
      </c>
      <c r="AF23" s="572">
        <f>SUM(AF18:AH22)</f>
        <v>-136204.45000000013</v>
      </c>
      <c r="AG23" s="572"/>
      <c r="AH23" s="573"/>
      <c r="AI23" s="141" t="s">
        <v>133</v>
      </c>
      <c r="AJ23" s="142">
        <f>SUM(AJ18:AJ22)</f>
        <v>0</v>
      </c>
      <c r="AK23" s="215"/>
    </row>
    <row r="24" spans="2:37">
      <c r="B24" s="125"/>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6"/>
    </row>
    <row r="25" spans="2:37" ht="15" customHeight="1">
      <c r="B25" s="125"/>
      <c r="C25" s="141" t="s">
        <v>129</v>
      </c>
      <c r="D25" s="572">
        <f>D15+D23</f>
        <v>-27240.889999999996</v>
      </c>
      <c r="E25" s="572"/>
      <c r="F25" s="573"/>
      <c r="G25" s="141" t="s">
        <v>134</v>
      </c>
      <c r="H25" s="142">
        <f>H15+H23</f>
        <v>-27240.89</v>
      </c>
      <c r="I25" s="127"/>
      <c r="J25" s="141" t="s">
        <v>129</v>
      </c>
      <c r="K25" s="572">
        <f>K15+K23</f>
        <v>-54481.779999999984</v>
      </c>
      <c r="L25" s="572"/>
      <c r="M25" s="573"/>
      <c r="N25" s="141" t="s">
        <v>134</v>
      </c>
      <c r="O25" s="142">
        <f>O15+O23</f>
        <v>-54481.78</v>
      </c>
      <c r="P25" s="127"/>
      <c r="Q25" s="141" t="s">
        <v>129</v>
      </c>
      <c r="R25" s="572">
        <f>R15+R23</f>
        <v>-81722.670000000027</v>
      </c>
      <c r="S25" s="572"/>
      <c r="T25" s="573"/>
      <c r="U25" s="141" t="s">
        <v>134</v>
      </c>
      <c r="V25" s="142">
        <f>V15+V23</f>
        <v>-81722.67</v>
      </c>
      <c r="W25" s="127"/>
      <c r="X25" s="141" t="s">
        <v>129</v>
      </c>
      <c r="Y25" s="572">
        <f>Y15+Y23</f>
        <v>-108963.5600000001</v>
      </c>
      <c r="Z25" s="572"/>
      <c r="AA25" s="573"/>
      <c r="AB25" s="141" t="s">
        <v>134</v>
      </c>
      <c r="AC25" s="142">
        <f>AC15+AC23</f>
        <v>-108963.56</v>
      </c>
      <c r="AD25" s="127"/>
      <c r="AE25" s="141" t="s">
        <v>129</v>
      </c>
      <c r="AF25" s="572">
        <f>AF15+AF23</f>
        <v>-136204.45000000013</v>
      </c>
      <c r="AG25" s="572"/>
      <c r="AH25" s="573"/>
      <c r="AI25" s="141" t="s">
        <v>134</v>
      </c>
      <c r="AJ25" s="142">
        <f>AJ15+AJ23</f>
        <v>-136204.45000000001</v>
      </c>
      <c r="AK25" s="126"/>
    </row>
    <row r="26" spans="2:37" ht="15.75" thickBot="1">
      <c r="B26" s="129"/>
      <c r="C26" s="130"/>
      <c r="D26" s="130"/>
      <c r="E26" s="130"/>
      <c r="F26" s="130"/>
      <c r="G26" s="130"/>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1"/>
    </row>
    <row r="27" spans="2:37">
      <c r="F27" s="14"/>
      <c r="G27" s="14"/>
      <c r="H27" s="14"/>
      <c r="M27" s="14"/>
      <c r="N27" s="14"/>
      <c r="O27" s="14"/>
      <c r="T27" s="14"/>
      <c r="U27" s="14"/>
      <c r="V27" s="14"/>
      <c r="AA27" s="14"/>
      <c r="AB27" s="14"/>
      <c r="AC27" s="14"/>
      <c r="AH27" s="14"/>
      <c r="AI27" s="14"/>
      <c r="AJ27" s="14"/>
    </row>
  </sheetData>
  <sheetProtection sheet="1" objects="1" scenarios="1"/>
  <mergeCells count="96">
    <mergeCell ref="AE3:AG3"/>
    <mergeCell ref="AF20:AH20"/>
    <mergeCell ref="AF21:AH21"/>
    <mergeCell ref="AF22:AH22"/>
    <mergeCell ref="AF23:AH23"/>
    <mergeCell ref="AE9:AH9"/>
    <mergeCell ref="AF25:AH25"/>
    <mergeCell ref="AF15:AH15"/>
    <mergeCell ref="AE17:AH17"/>
    <mergeCell ref="AI17:AJ17"/>
    <mergeCell ref="AF18:AH18"/>
    <mergeCell ref="AF19:AH19"/>
    <mergeCell ref="AI9:AJ9"/>
    <mergeCell ref="AE11:AH11"/>
    <mergeCell ref="AI11:AJ11"/>
    <mergeCell ref="AE12:AE14"/>
    <mergeCell ref="AF13:AF14"/>
    <mergeCell ref="AG13:AG14"/>
    <mergeCell ref="AH13:AH14"/>
    <mergeCell ref="AB9:AC9"/>
    <mergeCell ref="X11:AA11"/>
    <mergeCell ref="AB11:AC11"/>
    <mergeCell ref="R20:T20"/>
    <mergeCell ref="Q3:S3"/>
    <mergeCell ref="X3:Z3"/>
    <mergeCell ref="Y20:AA20"/>
    <mergeCell ref="X12:X14"/>
    <mergeCell ref="Y13:Y14"/>
    <mergeCell ref="Z13:Z14"/>
    <mergeCell ref="AA13:AA14"/>
    <mergeCell ref="Y15:AA15"/>
    <mergeCell ref="X9:AA9"/>
    <mergeCell ref="AB17:AC17"/>
    <mergeCell ref="R15:T15"/>
    <mergeCell ref="Q9:T9"/>
    <mergeCell ref="U9:V9"/>
    <mergeCell ref="Q11:T11"/>
    <mergeCell ref="U11:V11"/>
    <mergeCell ref="Q12:Q14"/>
    <mergeCell ref="R13:R14"/>
    <mergeCell ref="S13:S14"/>
    <mergeCell ref="T13:T14"/>
    <mergeCell ref="R23:T23"/>
    <mergeCell ref="R25:T25"/>
    <mergeCell ref="Q17:T17"/>
    <mergeCell ref="Y21:AA21"/>
    <mergeCell ref="Y22:AA22"/>
    <mergeCell ref="Y23:AA23"/>
    <mergeCell ref="Y25:AA25"/>
    <mergeCell ref="X17:AA17"/>
    <mergeCell ref="Y18:AA18"/>
    <mergeCell ref="Y19:AA19"/>
    <mergeCell ref="U17:V17"/>
    <mergeCell ref="R18:T18"/>
    <mergeCell ref="R19:T19"/>
    <mergeCell ref="K15:M15"/>
    <mergeCell ref="J17:M17"/>
    <mergeCell ref="N17:O17"/>
    <mergeCell ref="R21:T21"/>
    <mergeCell ref="R22:T22"/>
    <mergeCell ref="K25:M25"/>
    <mergeCell ref="D25:F25"/>
    <mergeCell ref="K18:M18"/>
    <mergeCell ref="K19:M19"/>
    <mergeCell ref="K20:M20"/>
    <mergeCell ref="K21:M21"/>
    <mergeCell ref="D23:F23"/>
    <mergeCell ref="K22:M22"/>
    <mergeCell ref="D22:F22"/>
    <mergeCell ref="D20:F20"/>
    <mergeCell ref="D21:F21"/>
    <mergeCell ref="D18:F18"/>
    <mergeCell ref="D19:F19"/>
    <mergeCell ref="K23:M23"/>
    <mergeCell ref="G17:H17"/>
    <mergeCell ref="C17:F17"/>
    <mergeCell ref="C5:O5"/>
    <mergeCell ref="G11:H11"/>
    <mergeCell ref="G9:H9"/>
    <mergeCell ref="C12:C14"/>
    <mergeCell ref="C11:F11"/>
    <mergeCell ref="C9:F9"/>
    <mergeCell ref="J12:J14"/>
    <mergeCell ref="K13:K14"/>
    <mergeCell ref="L13:L14"/>
    <mergeCell ref="M13:M14"/>
    <mergeCell ref="D13:D14"/>
    <mergeCell ref="E13:E14"/>
    <mergeCell ref="F13:F14"/>
    <mergeCell ref="D15:F15"/>
    <mergeCell ref="C3:E3"/>
    <mergeCell ref="J3:L3"/>
    <mergeCell ref="J9:M9"/>
    <mergeCell ref="N9:O9"/>
    <mergeCell ref="J11:M11"/>
    <mergeCell ref="N11:O11"/>
  </mergeCell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sheetPr codeName="Feuil16">
    <tabColor theme="3" tint="0.39997558519241921"/>
  </sheetPr>
  <dimension ref="A1:Q65"/>
  <sheetViews>
    <sheetView showGridLines="0" showRowColHeaders="0" zoomScale="85" zoomScaleNormal="85" workbookViewId="0">
      <selection activeCell="C3" sqref="C3"/>
    </sheetView>
  </sheetViews>
  <sheetFormatPr baseColWidth="10" defaultColWidth="11.5703125" defaultRowHeight="15"/>
  <cols>
    <col min="1" max="1" width="3.28515625" style="76" customWidth="1"/>
    <col min="2" max="2" width="3.7109375" style="76" customWidth="1"/>
    <col min="3" max="3" width="43.7109375" customWidth="1"/>
    <col min="9" max="9" width="12.85546875" bestFit="1" customWidth="1"/>
    <col min="10" max="13" width="12.7109375" customWidth="1"/>
    <col min="17" max="17" width="3.140625" customWidth="1"/>
  </cols>
  <sheetData>
    <row r="1" spans="2:17" ht="15.75" thickBot="1"/>
    <row r="2" spans="2:17" s="76" customFormat="1">
      <c r="B2" s="122"/>
      <c r="C2" s="123"/>
      <c r="D2" s="123"/>
      <c r="E2" s="123"/>
      <c r="F2" s="123"/>
      <c r="G2" s="123"/>
      <c r="H2" s="123"/>
      <c r="I2" s="123"/>
      <c r="J2" s="123"/>
      <c r="K2" s="123"/>
      <c r="L2" s="123"/>
      <c r="M2" s="123"/>
      <c r="N2" s="123"/>
      <c r="O2" s="123"/>
      <c r="P2" s="123"/>
      <c r="Q2" s="124"/>
    </row>
    <row r="3" spans="2:17" s="76" customFormat="1">
      <c r="B3" s="125"/>
      <c r="C3" s="220" t="s">
        <v>164</v>
      </c>
      <c r="D3" s="127"/>
      <c r="E3" s="127"/>
      <c r="F3" s="127"/>
      <c r="G3" s="127"/>
      <c r="H3" s="127"/>
      <c r="I3" s="127"/>
      <c r="J3" s="127"/>
      <c r="K3" s="127"/>
      <c r="L3" s="127"/>
      <c r="M3" s="127"/>
      <c r="N3" s="127"/>
      <c r="O3" s="127"/>
      <c r="P3" s="127"/>
      <c r="Q3" s="126"/>
    </row>
    <row r="4" spans="2:17" s="76" customFormat="1">
      <c r="B4" s="125"/>
      <c r="C4" s="127"/>
      <c r="D4" s="127"/>
      <c r="E4" s="127"/>
      <c r="F4" s="127"/>
      <c r="G4" s="127"/>
      <c r="H4" s="127"/>
      <c r="I4" s="127"/>
      <c r="J4" s="127"/>
      <c r="K4" s="127"/>
      <c r="L4" s="127"/>
      <c r="M4" s="127"/>
      <c r="N4" s="127"/>
      <c r="O4" s="127"/>
      <c r="P4" s="127"/>
      <c r="Q4" s="126"/>
    </row>
    <row r="5" spans="2:17" s="76" customFormat="1" ht="15" customHeight="1">
      <c r="B5" s="125"/>
      <c r="C5" s="548" t="s">
        <v>220</v>
      </c>
      <c r="D5" s="549"/>
      <c r="E5" s="549"/>
      <c r="F5" s="549"/>
      <c r="G5" s="549"/>
      <c r="H5" s="549"/>
      <c r="I5" s="549"/>
      <c r="J5" s="549"/>
      <c r="K5" s="549"/>
      <c r="L5" s="549"/>
      <c r="M5" s="549"/>
      <c r="N5" s="549"/>
      <c r="O5" s="549"/>
      <c r="P5" s="550"/>
      <c r="Q5" s="126"/>
    </row>
    <row r="6" spans="2:17" s="76" customFormat="1">
      <c r="B6" s="125"/>
      <c r="C6" s="551"/>
      <c r="D6" s="552"/>
      <c r="E6" s="552"/>
      <c r="F6" s="552"/>
      <c r="G6" s="552"/>
      <c r="H6" s="552"/>
      <c r="I6" s="552"/>
      <c r="J6" s="552"/>
      <c r="K6" s="552"/>
      <c r="L6" s="552"/>
      <c r="M6" s="552"/>
      <c r="N6" s="552"/>
      <c r="O6" s="552"/>
      <c r="P6" s="553"/>
      <c r="Q6" s="126"/>
    </row>
    <row r="7" spans="2:17" s="76" customFormat="1">
      <c r="B7" s="125"/>
      <c r="C7" s="551"/>
      <c r="D7" s="552"/>
      <c r="E7" s="552"/>
      <c r="F7" s="552"/>
      <c r="G7" s="552"/>
      <c r="H7" s="552"/>
      <c r="I7" s="552"/>
      <c r="J7" s="552"/>
      <c r="K7" s="552"/>
      <c r="L7" s="552"/>
      <c r="M7" s="552"/>
      <c r="N7" s="552"/>
      <c r="O7" s="552"/>
      <c r="P7" s="553"/>
      <c r="Q7" s="126"/>
    </row>
    <row r="8" spans="2:17" s="76" customFormat="1">
      <c r="B8" s="125"/>
      <c r="C8" s="551"/>
      <c r="D8" s="552"/>
      <c r="E8" s="552"/>
      <c r="F8" s="552"/>
      <c r="G8" s="552"/>
      <c r="H8" s="552"/>
      <c r="I8" s="552"/>
      <c r="J8" s="552"/>
      <c r="K8" s="552"/>
      <c r="L8" s="552"/>
      <c r="M8" s="552"/>
      <c r="N8" s="552"/>
      <c r="O8" s="552"/>
      <c r="P8" s="553"/>
      <c r="Q8" s="126"/>
    </row>
    <row r="9" spans="2:17" s="76" customFormat="1">
      <c r="B9" s="125"/>
      <c r="C9" s="551"/>
      <c r="D9" s="552"/>
      <c r="E9" s="552"/>
      <c r="F9" s="552"/>
      <c r="G9" s="552"/>
      <c r="H9" s="552"/>
      <c r="I9" s="552"/>
      <c r="J9" s="552"/>
      <c r="K9" s="552"/>
      <c r="L9" s="552"/>
      <c r="M9" s="552"/>
      <c r="N9" s="552"/>
      <c r="O9" s="552"/>
      <c r="P9" s="553"/>
      <c r="Q9" s="126"/>
    </row>
    <row r="10" spans="2:17" s="76" customFormat="1">
      <c r="B10" s="125"/>
      <c r="C10" s="551"/>
      <c r="D10" s="552"/>
      <c r="E10" s="552"/>
      <c r="F10" s="552"/>
      <c r="G10" s="552"/>
      <c r="H10" s="552"/>
      <c r="I10" s="552"/>
      <c r="J10" s="552"/>
      <c r="K10" s="552"/>
      <c r="L10" s="552"/>
      <c r="M10" s="552"/>
      <c r="N10" s="552"/>
      <c r="O10" s="552"/>
      <c r="P10" s="553"/>
      <c r="Q10" s="126"/>
    </row>
    <row r="11" spans="2:17" s="76" customFormat="1">
      <c r="B11" s="125"/>
      <c r="C11" s="551"/>
      <c r="D11" s="552"/>
      <c r="E11" s="552"/>
      <c r="F11" s="552"/>
      <c r="G11" s="552"/>
      <c r="H11" s="552"/>
      <c r="I11" s="552"/>
      <c r="J11" s="552"/>
      <c r="K11" s="552"/>
      <c r="L11" s="552"/>
      <c r="M11" s="552"/>
      <c r="N11" s="552"/>
      <c r="O11" s="552"/>
      <c r="P11" s="553"/>
      <c r="Q11" s="126"/>
    </row>
    <row r="12" spans="2:17" s="76" customFormat="1">
      <c r="B12" s="125"/>
      <c r="C12" s="551"/>
      <c r="D12" s="552"/>
      <c r="E12" s="552"/>
      <c r="F12" s="552"/>
      <c r="G12" s="552"/>
      <c r="H12" s="552"/>
      <c r="I12" s="552"/>
      <c r="J12" s="552"/>
      <c r="K12" s="552"/>
      <c r="L12" s="552"/>
      <c r="M12" s="552"/>
      <c r="N12" s="552"/>
      <c r="O12" s="552"/>
      <c r="P12" s="553"/>
      <c r="Q12" s="126"/>
    </row>
    <row r="13" spans="2:17" s="76" customFormat="1">
      <c r="B13" s="125"/>
      <c r="C13" s="551"/>
      <c r="D13" s="552"/>
      <c r="E13" s="552"/>
      <c r="F13" s="552"/>
      <c r="G13" s="552"/>
      <c r="H13" s="552"/>
      <c r="I13" s="552"/>
      <c r="J13" s="552"/>
      <c r="K13" s="552"/>
      <c r="L13" s="552"/>
      <c r="M13" s="552"/>
      <c r="N13" s="552"/>
      <c r="O13" s="552"/>
      <c r="P13" s="553"/>
      <c r="Q13" s="126"/>
    </row>
    <row r="14" spans="2:17" s="76" customFormat="1">
      <c r="B14" s="125"/>
      <c r="C14" s="551"/>
      <c r="D14" s="552"/>
      <c r="E14" s="552"/>
      <c r="F14" s="552"/>
      <c r="G14" s="552"/>
      <c r="H14" s="552"/>
      <c r="I14" s="552"/>
      <c r="J14" s="552"/>
      <c r="K14" s="552"/>
      <c r="L14" s="552"/>
      <c r="M14" s="552"/>
      <c r="N14" s="552"/>
      <c r="O14" s="552"/>
      <c r="P14" s="553"/>
      <c r="Q14" s="126"/>
    </row>
    <row r="15" spans="2:17" s="76" customFormat="1">
      <c r="B15" s="125"/>
      <c r="C15" s="551"/>
      <c r="D15" s="552"/>
      <c r="E15" s="552"/>
      <c r="F15" s="552"/>
      <c r="G15" s="552"/>
      <c r="H15" s="552"/>
      <c r="I15" s="552"/>
      <c r="J15" s="552"/>
      <c r="K15" s="552"/>
      <c r="L15" s="552"/>
      <c r="M15" s="552"/>
      <c r="N15" s="552"/>
      <c r="O15" s="552"/>
      <c r="P15" s="553"/>
      <c r="Q15" s="126"/>
    </row>
    <row r="16" spans="2:17" s="76" customFormat="1">
      <c r="B16" s="125"/>
      <c r="C16" s="551"/>
      <c r="D16" s="552"/>
      <c r="E16" s="552"/>
      <c r="F16" s="552"/>
      <c r="G16" s="552"/>
      <c r="H16" s="552"/>
      <c r="I16" s="552"/>
      <c r="J16" s="552"/>
      <c r="K16" s="552"/>
      <c r="L16" s="552"/>
      <c r="M16" s="552"/>
      <c r="N16" s="552"/>
      <c r="O16" s="552"/>
      <c r="P16" s="553"/>
      <c r="Q16" s="126"/>
    </row>
    <row r="17" spans="2:17" s="76" customFormat="1">
      <c r="B17" s="125"/>
      <c r="C17" s="551"/>
      <c r="D17" s="552"/>
      <c r="E17" s="552"/>
      <c r="F17" s="552"/>
      <c r="G17" s="552"/>
      <c r="H17" s="552"/>
      <c r="I17" s="552"/>
      <c r="J17" s="552"/>
      <c r="K17" s="552"/>
      <c r="L17" s="552"/>
      <c r="M17" s="552"/>
      <c r="N17" s="552"/>
      <c r="O17" s="552"/>
      <c r="P17" s="553"/>
      <c r="Q17" s="126"/>
    </row>
    <row r="18" spans="2:17" s="76" customFormat="1">
      <c r="B18" s="125"/>
      <c r="C18" s="551"/>
      <c r="D18" s="552"/>
      <c r="E18" s="552"/>
      <c r="F18" s="552"/>
      <c r="G18" s="552"/>
      <c r="H18" s="552"/>
      <c r="I18" s="552"/>
      <c r="J18" s="552"/>
      <c r="K18" s="552"/>
      <c r="L18" s="552"/>
      <c r="M18" s="552"/>
      <c r="N18" s="552"/>
      <c r="O18" s="552"/>
      <c r="P18" s="553"/>
      <c r="Q18" s="126"/>
    </row>
    <row r="19" spans="2:17" s="76" customFormat="1">
      <c r="B19" s="125"/>
      <c r="C19" s="551"/>
      <c r="D19" s="552"/>
      <c r="E19" s="552"/>
      <c r="F19" s="552"/>
      <c r="G19" s="552"/>
      <c r="H19" s="552"/>
      <c r="I19" s="552"/>
      <c r="J19" s="552"/>
      <c r="K19" s="552"/>
      <c r="L19" s="552"/>
      <c r="M19" s="552"/>
      <c r="N19" s="552"/>
      <c r="O19" s="552"/>
      <c r="P19" s="553"/>
      <c r="Q19" s="126"/>
    </row>
    <row r="20" spans="2:17" s="76" customFormat="1">
      <c r="B20" s="125"/>
      <c r="C20" s="551"/>
      <c r="D20" s="552"/>
      <c r="E20" s="552"/>
      <c r="F20" s="552"/>
      <c r="G20" s="552"/>
      <c r="H20" s="552"/>
      <c r="I20" s="552"/>
      <c r="J20" s="552"/>
      <c r="K20" s="552"/>
      <c r="L20" s="552"/>
      <c r="M20" s="552"/>
      <c r="N20" s="552"/>
      <c r="O20" s="552"/>
      <c r="P20" s="553"/>
      <c r="Q20" s="126"/>
    </row>
    <row r="21" spans="2:17" s="76" customFormat="1">
      <c r="B21" s="125"/>
      <c r="C21" s="551"/>
      <c r="D21" s="552"/>
      <c r="E21" s="552"/>
      <c r="F21" s="552"/>
      <c r="G21" s="552"/>
      <c r="H21" s="552"/>
      <c r="I21" s="552"/>
      <c r="J21" s="552"/>
      <c r="K21" s="552"/>
      <c r="L21" s="552"/>
      <c r="M21" s="552"/>
      <c r="N21" s="552"/>
      <c r="O21" s="552"/>
      <c r="P21" s="553"/>
      <c r="Q21" s="126"/>
    </row>
    <row r="22" spans="2:17" s="76" customFormat="1">
      <c r="B22" s="125"/>
      <c r="C22" s="551"/>
      <c r="D22" s="552"/>
      <c r="E22" s="552"/>
      <c r="F22" s="552"/>
      <c r="G22" s="552"/>
      <c r="H22" s="552"/>
      <c r="I22" s="552"/>
      <c r="J22" s="552"/>
      <c r="K22" s="552"/>
      <c r="L22" s="552"/>
      <c r="M22" s="552"/>
      <c r="N22" s="552"/>
      <c r="O22" s="552"/>
      <c r="P22" s="553"/>
      <c r="Q22" s="126"/>
    </row>
    <row r="23" spans="2:17" s="76" customFormat="1">
      <c r="B23" s="125"/>
      <c r="C23" s="551"/>
      <c r="D23" s="552"/>
      <c r="E23" s="552"/>
      <c r="F23" s="552"/>
      <c r="G23" s="552"/>
      <c r="H23" s="552"/>
      <c r="I23" s="552"/>
      <c r="J23" s="552"/>
      <c r="K23" s="552"/>
      <c r="L23" s="552"/>
      <c r="M23" s="552"/>
      <c r="N23" s="552"/>
      <c r="O23" s="552"/>
      <c r="P23" s="553"/>
      <c r="Q23" s="126"/>
    </row>
    <row r="24" spans="2:17" s="76" customFormat="1">
      <c r="B24" s="125"/>
      <c r="C24" s="551"/>
      <c r="D24" s="552"/>
      <c r="E24" s="552"/>
      <c r="F24" s="552"/>
      <c r="G24" s="552"/>
      <c r="H24" s="552"/>
      <c r="I24" s="552"/>
      <c r="J24" s="552"/>
      <c r="K24" s="552"/>
      <c r="L24" s="552"/>
      <c r="M24" s="552"/>
      <c r="N24" s="552"/>
      <c r="O24" s="552"/>
      <c r="P24" s="553"/>
      <c r="Q24" s="126"/>
    </row>
    <row r="25" spans="2:17" s="76" customFormat="1">
      <c r="B25" s="125"/>
      <c r="C25" s="551"/>
      <c r="D25" s="552"/>
      <c r="E25" s="552"/>
      <c r="F25" s="552"/>
      <c r="G25" s="552"/>
      <c r="H25" s="552"/>
      <c r="I25" s="552"/>
      <c r="J25" s="552"/>
      <c r="K25" s="552"/>
      <c r="L25" s="552"/>
      <c r="M25" s="552"/>
      <c r="N25" s="552"/>
      <c r="O25" s="552"/>
      <c r="P25" s="553"/>
      <c r="Q25" s="126"/>
    </row>
    <row r="26" spans="2:17" s="76" customFormat="1">
      <c r="B26" s="125"/>
      <c r="C26" s="551"/>
      <c r="D26" s="552"/>
      <c r="E26" s="552"/>
      <c r="F26" s="552"/>
      <c r="G26" s="552"/>
      <c r="H26" s="552"/>
      <c r="I26" s="552"/>
      <c r="J26" s="552"/>
      <c r="K26" s="552"/>
      <c r="L26" s="552"/>
      <c r="M26" s="552"/>
      <c r="N26" s="552"/>
      <c r="O26" s="552"/>
      <c r="P26" s="553"/>
      <c r="Q26" s="126"/>
    </row>
    <row r="27" spans="2:17" s="76" customFormat="1">
      <c r="B27" s="125"/>
      <c r="C27" s="551"/>
      <c r="D27" s="552"/>
      <c r="E27" s="552"/>
      <c r="F27" s="552"/>
      <c r="G27" s="552"/>
      <c r="H27" s="552"/>
      <c r="I27" s="552"/>
      <c r="J27" s="552"/>
      <c r="K27" s="552"/>
      <c r="L27" s="552"/>
      <c r="M27" s="552"/>
      <c r="N27" s="552"/>
      <c r="O27" s="552"/>
      <c r="P27" s="553"/>
      <c r="Q27" s="126"/>
    </row>
    <row r="28" spans="2:17" s="76" customFormat="1">
      <c r="B28" s="125"/>
      <c r="C28" s="554"/>
      <c r="D28" s="555"/>
      <c r="E28" s="555"/>
      <c r="F28" s="555"/>
      <c r="G28" s="555"/>
      <c r="H28" s="555"/>
      <c r="I28" s="555"/>
      <c r="J28" s="555"/>
      <c r="K28" s="555"/>
      <c r="L28" s="555"/>
      <c r="M28" s="555"/>
      <c r="N28" s="555"/>
      <c r="O28" s="555"/>
      <c r="P28" s="556"/>
      <c r="Q28" s="126"/>
    </row>
    <row r="29" spans="2:17" s="76" customFormat="1">
      <c r="B29" s="125"/>
      <c r="C29" s="127"/>
      <c r="D29" s="127"/>
      <c r="E29" s="127"/>
      <c r="F29" s="127"/>
      <c r="G29" s="127"/>
      <c r="H29" s="127"/>
      <c r="I29" s="127"/>
      <c r="J29" s="127"/>
      <c r="K29" s="127"/>
      <c r="L29" s="127"/>
      <c r="M29" s="127"/>
      <c r="N29" s="127"/>
      <c r="O29" s="127"/>
      <c r="P29" s="127"/>
      <c r="Q29" s="126"/>
    </row>
    <row r="30" spans="2:17" s="76" customFormat="1">
      <c r="B30" s="125"/>
      <c r="C30" s="74" t="s">
        <v>216</v>
      </c>
      <c r="D30" s="315">
        <v>8</v>
      </c>
      <c r="E30" s="148"/>
      <c r="F30" s="148"/>
      <c r="G30" s="127"/>
      <c r="H30" s="127"/>
      <c r="I30" s="127"/>
      <c r="J30" s="127"/>
      <c r="K30" s="127"/>
      <c r="L30" s="127"/>
      <c r="M30" s="127"/>
      <c r="N30" s="127"/>
      <c r="O30" s="127"/>
      <c r="P30" s="127"/>
      <c r="Q30" s="126"/>
    </row>
    <row r="31" spans="2:17" s="76" customFormat="1">
      <c r="B31" s="125"/>
      <c r="C31" s="148"/>
      <c r="D31" s="148"/>
      <c r="E31" s="148"/>
      <c r="F31" s="148"/>
      <c r="G31" s="127"/>
      <c r="H31" s="127"/>
      <c r="I31" s="127"/>
      <c r="J31" s="127"/>
      <c r="K31" s="127"/>
      <c r="L31" s="127"/>
      <c r="M31" s="127"/>
      <c r="N31" s="127"/>
      <c r="O31" s="127"/>
      <c r="P31" s="127"/>
      <c r="Q31" s="126"/>
    </row>
    <row r="32" spans="2:17" s="76" customFormat="1">
      <c r="B32" s="125"/>
      <c r="C32" s="583" t="s">
        <v>168</v>
      </c>
      <c r="D32" s="584"/>
      <c r="E32" s="589">
        <v>0</v>
      </c>
      <c r="F32" s="590"/>
      <c r="G32" s="127"/>
      <c r="H32" s="127"/>
      <c r="I32" s="127"/>
      <c r="J32" s="127"/>
      <c r="K32" s="127"/>
      <c r="L32" s="127"/>
      <c r="M32" s="127"/>
      <c r="N32" s="127"/>
      <c r="O32" s="127"/>
      <c r="P32" s="127"/>
      <c r="Q32" s="126"/>
    </row>
    <row r="33" spans="2:17" s="76" customFormat="1">
      <c r="B33" s="125"/>
      <c r="C33" s="583" t="s">
        <v>169</v>
      </c>
      <c r="D33" s="584"/>
      <c r="E33" s="589">
        <v>0</v>
      </c>
      <c r="F33" s="590"/>
      <c r="G33" s="127"/>
      <c r="H33" s="127"/>
      <c r="I33" s="127"/>
      <c r="J33" s="127"/>
      <c r="K33" s="127"/>
      <c r="L33" s="127"/>
      <c r="M33" s="127"/>
      <c r="N33" s="127"/>
      <c r="O33" s="127"/>
      <c r="P33" s="127"/>
      <c r="Q33" s="126"/>
    </row>
    <row r="34" spans="2:17" s="76" customFormat="1">
      <c r="B34" s="125"/>
      <c r="C34" s="583" t="s">
        <v>175</v>
      </c>
      <c r="D34" s="584"/>
      <c r="E34" s="589">
        <v>1</v>
      </c>
      <c r="F34" s="590"/>
      <c r="G34" s="127"/>
      <c r="H34" s="127"/>
      <c r="I34" s="127"/>
      <c r="J34" s="127"/>
      <c r="K34" s="127"/>
      <c r="L34" s="127"/>
      <c r="M34" s="127"/>
      <c r="N34" s="127"/>
      <c r="O34" s="127"/>
      <c r="P34" s="127"/>
      <c r="Q34" s="126"/>
    </row>
    <row r="35" spans="2:17" s="76" customFormat="1">
      <c r="B35" s="125"/>
      <c r="C35" s="583" t="s">
        <v>174</v>
      </c>
      <c r="D35" s="584"/>
      <c r="E35" s="589">
        <v>0</v>
      </c>
      <c r="F35" s="590"/>
      <c r="G35" s="127"/>
      <c r="H35" s="127"/>
      <c r="I35" s="127"/>
      <c r="J35" s="127"/>
      <c r="K35" s="127"/>
      <c r="L35" s="127"/>
      <c r="M35" s="127"/>
      <c r="N35" s="127"/>
      <c r="O35" s="127"/>
      <c r="P35" s="127"/>
      <c r="Q35" s="126"/>
    </row>
    <row r="36" spans="2:17" s="76" customFormat="1">
      <c r="B36" s="125"/>
      <c r="C36" s="585" t="s">
        <v>181</v>
      </c>
      <c r="D36" s="586"/>
      <c r="E36" s="581">
        <v>0</v>
      </c>
      <c r="F36" s="582"/>
      <c r="G36" s="127"/>
      <c r="H36" s="127"/>
      <c r="I36" s="127"/>
      <c r="J36" s="127"/>
      <c r="K36" s="127"/>
      <c r="L36" s="127"/>
      <c r="M36" s="127"/>
      <c r="N36" s="127"/>
      <c r="O36" s="127"/>
      <c r="P36" s="127"/>
      <c r="Q36" s="126"/>
    </row>
    <row r="37" spans="2:17" s="76" customFormat="1">
      <c r="B37" s="125"/>
      <c r="C37" s="583" t="s">
        <v>170</v>
      </c>
      <c r="D37" s="584"/>
      <c r="E37" s="587">
        <f>Trésorerie!D18</f>
        <v>0</v>
      </c>
      <c r="F37" s="588"/>
      <c r="G37" s="127"/>
      <c r="H37" s="127"/>
      <c r="I37" s="127"/>
      <c r="J37" s="127"/>
      <c r="K37" s="127"/>
      <c r="L37" s="127"/>
      <c r="M37" s="127"/>
      <c r="N37" s="127"/>
      <c r="O37" s="127"/>
      <c r="P37" s="127"/>
      <c r="Q37" s="126"/>
    </row>
    <row r="38" spans="2:17" s="76" customFormat="1">
      <c r="B38" s="125"/>
      <c r="C38" s="583" t="s">
        <v>171</v>
      </c>
      <c r="D38" s="584"/>
      <c r="E38" s="589">
        <v>0</v>
      </c>
      <c r="F38" s="590"/>
      <c r="G38" s="127"/>
      <c r="H38" s="127"/>
      <c r="I38" s="127"/>
      <c r="J38" s="127"/>
      <c r="K38" s="127"/>
      <c r="L38" s="127"/>
      <c r="M38" s="127"/>
      <c r="N38" s="127"/>
      <c r="O38" s="127"/>
      <c r="P38" s="127"/>
      <c r="Q38" s="126"/>
    </row>
    <row r="39" spans="2:17" s="76" customFormat="1">
      <c r="B39" s="125"/>
      <c r="C39" s="583" t="s">
        <v>172</v>
      </c>
      <c r="D39" s="584"/>
      <c r="E39" s="589">
        <v>0</v>
      </c>
      <c r="F39" s="590"/>
      <c r="G39" s="127"/>
      <c r="H39" s="127"/>
      <c r="I39" s="127"/>
      <c r="J39" s="127"/>
      <c r="K39" s="127"/>
      <c r="L39" s="127"/>
      <c r="M39" s="127"/>
      <c r="N39" s="127"/>
      <c r="O39" s="127"/>
      <c r="P39" s="127"/>
      <c r="Q39" s="126"/>
    </row>
    <row r="40" spans="2:17" s="76" customFormat="1">
      <c r="B40" s="125"/>
      <c r="C40" s="579" t="s">
        <v>173</v>
      </c>
      <c r="D40" s="579"/>
      <c r="E40" s="580">
        <v>0</v>
      </c>
      <c r="F40" s="580"/>
      <c r="G40" s="127"/>
      <c r="H40" s="127"/>
      <c r="I40" s="127"/>
      <c r="J40" s="127"/>
      <c r="K40" s="127"/>
      <c r="L40" s="127"/>
      <c r="M40" s="127"/>
      <c r="N40" s="127"/>
      <c r="O40" s="127"/>
      <c r="P40" s="127"/>
      <c r="Q40" s="126"/>
    </row>
    <row r="41" spans="2:17" s="76" customFormat="1">
      <c r="B41" s="125"/>
      <c r="C41" s="579" t="s">
        <v>177</v>
      </c>
      <c r="D41" s="579"/>
      <c r="E41" s="580">
        <v>1</v>
      </c>
      <c r="F41" s="580"/>
      <c r="G41" s="127"/>
      <c r="H41" s="127"/>
      <c r="I41" s="127"/>
      <c r="J41" s="127"/>
      <c r="K41" s="127"/>
      <c r="L41" s="127"/>
      <c r="M41" s="127"/>
      <c r="N41" s="127"/>
      <c r="O41" s="127"/>
      <c r="P41" s="127"/>
      <c r="Q41" s="126"/>
    </row>
    <row r="42" spans="2:17" s="76" customFormat="1">
      <c r="B42" s="125"/>
      <c r="C42" s="148"/>
      <c r="D42" s="148"/>
      <c r="E42" s="148"/>
      <c r="F42" s="148"/>
      <c r="G42" s="127"/>
      <c r="H42" s="127"/>
      <c r="I42" s="127"/>
      <c r="J42" s="127"/>
      <c r="K42" s="127"/>
      <c r="L42" s="127"/>
      <c r="M42" s="127"/>
      <c r="N42" s="127"/>
      <c r="O42" s="127"/>
      <c r="P42" s="127"/>
      <c r="Q42" s="126"/>
    </row>
    <row r="43" spans="2:17" s="76" customFormat="1">
      <c r="B43" s="125"/>
      <c r="C43" s="578" t="s">
        <v>217</v>
      </c>
      <c r="D43" s="578"/>
      <c r="E43" s="578"/>
      <c r="F43" s="385">
        <v>0.4</v>
      </c>
      <c r="G43" s="127"/>
      <c r="H43" s="127"/>
      <c r="I43" s="127"/>
      <c r="J43" s="127"/>
      <c r="K43" s="127"/>
      <c r="L43" s="127"/>
      <c r="M43" s="127"/>
      <c r="N43" s="127"/>
      <c r="O43" s="127"/>
      <c r="P43" s="127"/>
      <c r="Q43" s="126"/>
    </row>
    <row r="44" spans="2:17" s="76" customFormat="1">
      <c r="B44" s="125"/>
      <c r="C44" s="578" t="s">
        <v>218</v>
      </c>
      <c r="D44" s="578"/>
      <c r="E44" s="578">
        <v>0.3</v>
      </c>
      <c r="F44" s="385">
        <v>0.3</v>
      </c>
      <c r="G44" s="127"/>
      <c r="H44" s="127"/>
      <c r="I44" s="127"/>
      <c r="J44" s="127"/>
      <c r="K44" s="127"/>
      <c r="L44" s="127"/>
      <c r="M44" s="127"/>
      <c r="N44" s="127"/>
      <c r="O44" s="127"/>
      <c r="P44" s="127"/>
      <c r="Q44" s="126"/>
    </row>
    <row r="45" spans="2:17" s="76" customFormat="1">
      <c r="B45" s="125"/>
      <c r="C45" s="127"/>
      <c r="D45" s="127"/>
      <c r="E45" s="127"/>
      <c r="F45" s="127"/>
      <c r="G45" s="127"/>
      <c r="H45" s="127"/>
      <c r="I45" s="127"/>
      <c r="J45" s="127"/>
      <c r="K45" s="127"/>
      <c r="L45" s="127"/>
      <c r="M45" s="127"/>
      <c r="N45" s="127"/>
      <c r="O45" s="127"/>
      <c r="P45" s="127"/>
      <c r="Q45" s="126"/>
    </row>
    <row r="46" spans="2:17" s="76" customFormat="1">
      <c r="B46" s="125"/>
      <c r="C46" s="408" t="s">
        <v>215</v>
      </c>
      <c r="D46" s="410"/>
      <c r="E46" s="176"/>
      <c r="F46" s="127"/>
      <c r="G46" s="127"/>
      <c r="H46" s="127"/>
      <c r="I46" s="127"/>
      <c r="J46" s="127"/>
      <c r="K46" s="127"/>
      <c r="L46" s="127"/>
      <c r="M46" s="127"/>
      <c r="N46" s="127"/>
      <c r="O46" s="127"/>
      <c r="P46" s="127"/>
      <c r="Q46" s="126"/>
    </row>
    <row r="47" spans="2:17" s="76" customFormat="1">
      <c r="B47" s="125"/>
      <c r="C47" s="127"/>
      <c r="D47" s="127"/>
      <c r="E47" s="127"/>
      <c r="F47" s="127"/>
      <c r="G47" s="127"/>
      <c r="H47" s="127"/>
      <c r="I47" s="127"/>
      <c r="J47" s="127"/>
      <c r="K47" s="127"/>
      <c r="L47" s="127"/>
      <c r="M47" s="127"/>
      <c r="N47" s="127"/>
      <c r="O47" s="127"/>
      <c r="P47" s="127"/>
      <c r="Q47" s="126"/>
    </row>
    <row r="48" spans="2:17" s="76" customFormat="1">
      <c r="B48" s="125"/>
      <c r="C48" s="577" t="s">
        <v>222</v>
      </c>
      <c r="D48" s="577"/>
      <c r="E48" s="577"/>
      <c r="F48" s="383">
        <f>'Comptes de résultats'!H26*Valorisation!D30-H63</f>
        <v>-354581.57000000012</v>
      </c>
      <c r="G48" s="127"/>
      <c r="H48" s="127"/>
      <c r="I48" s="127"/>
      <c r="J48" s="127"/>
      <c r="K48" s="127"/>
      <c r="L48" s="127"/>
      <c r="M48" s="127"/>
      <c r="N48" s="127"/>
      <c r="O48" s="127"/>
      <c r="P48" s="127"/>
      <c r="Q48" s="126"/>
    </row>
    <row r="49" spans="2:17" s="76" customFormat="1">
      <c r="B49" s="125"/>
      <c r="C49" s="577" t="s">
        <v>219</v>
      </c>
      <c r="D49" s="577"/>
      <c r="E49" s="577"/>
      <c r="F49" s="383">
        <f>F48/POWER((1+Valorisation!F43),5)</f>
        <v>-65928.922844648114</v>
      </c>
      <c r="G49" s="127"/>
      <c r="H49" s="127"/>
      <c r="I49" s="127"/>
      <c r="J49" s="127"/>
      <c r="K49" s="127"/>
      <c r="L49" s="127"/>
      <c r="M49" s="127"/>
      <c r="N49" s="127"/>
      <c r="O49" s="127"/>
      <c r="P49" s="127"/>
      <c r="Q49" s="126"/>
    </row>
    <row r="50" spans="2:17" s="76" customFormat="1">
      <c r="B50" s="125"/>
      <c r="C50" s="577" t="s">
        <v>176</v>
      </c>
      <c r="D50" s="577"/>
      <c r="E50" s="577"/>
      <c r="F50" s="383">
        <f>F49*(1+(0.05*Valorisation!$E$32)+(0.05*Valorisation!$E$33)+(0.05*IF(AND(Valorisation!$E$34=1,Valorisation!$E$35=1),1,0))+(0.1*Valorisation!$E$36)+(IF(Valorisation!$E$37&gt;20000,0.05*(Valorisation!$E$37/50000),0))+(0.05*Valorisation!$E$38)+(0.05*Valorisation!$E$39)+(IF(Valorisation!$E$40&gt;3,0.05*(Valorisation!$E$40/3),0))-(0.4*Valorisation!$E$41))</f>
        <v>-39557.353706788868</v>
      </c>
      <c r="G50" s="127"/>
      <c r="H50" s="127"/>
      <c r="I50" s="127"/>
      <c r="J50" s="127"/>
      <c r="K50" s="127"/>
      <c r="L50" s="127"/>
      <c r="M50" s="127"/>
      <c r="N50" s="127"/>
      <c r="O50" s="127"/>
      <c r="P50" s="127"/>
      <c r="Q50" s="126"/>
    </row>
    <row r="51" spans="2:17" s="76" customFormat="1">
      <c r="B51" s="125"/>
      <c r="C51" s="127"/>
      <c r="D51" s="127"/>
      <c r="E51" s="127"/>
      <c r="F51" s="127"/>
      <c r="G51" s="127"/>
      <c r="H51" s="127"/>
      <c r="I51" s="127"/>
      <c r="J51" s="127"/>
      <c r="K51" s="127"/>
      <c r="L51" s="127"/>
      <c r="M51" s="127"/>
      <c r="N51" s="127"/>
      <c r="O51" s="127"/>
      <c r="P51" s="127"/>
      <c r="Q51" s="126"/>
    </row>
    <row r="52" spans="2:17" s="76" customFormat="1">
      <c r="B52" s="125"/>
      <c r="C52" s="408" t="s">
        <v>214</v>
      </c>
      <c r="D52" s="410"/>
      <c r="E52" s="176"/>
      <c r="F52" s="127"/>
      <c r="G52" s="127"/>
      <c r="H52" s="127"/>
      <c r="I52" s="127"/>
      <c r="J52" s="127"/>
      <c r="K52" s="127"/>
      <c r="L52" s="127"/>
      <c r="M52" s="127"/>
      <c r="N52" s="127"/>
      <c r="O52" s="127"/>
      <c r="P52" s="127"/>
      <c r="Q52" s="126"/>
    </row>
    <row r="53" spans="2:17">
      <c r="B53" s="125"/>
      <c r="C53" s="127"/>
      <c r="D53" s="127"/>
      <c r="E53" s="127"/>
      <c r="F53" s="127"/>
      <c r="G53" s="127"/>
      <c r="H53" s="127"/>
      <c r="I53" s="127"/>
      <c r="J53" s="127"/>
      <c r="K53" s="127"/>
      <c r="L53" s="127"/>
      <c r="M53" s="127"/>
      <c r="N53" s="127"/>
      <c r="O53" s="127"/>
      <c r="P53" s="127"/>
      <c r="Q53" s="126"/>
    </row>
    <row r="54" spans="2:17">
      <c r="B54" s="125"/>
      <c r="C54" s="577" t="s">
        <v>222</v>
      </c>
      <c r="D54" s="577"/>
      <c r="E54" s="577"/>
      <c r="F54" s="383">
        <f>(M64/(Valorisation!F44-0.02))+SUM(I64:M64)-H63</f>
        <v>-229204.26516380414</v>
      </c>
      <c r="G54" s="127"/>
      <c r="H54" s="127"/>
      <c r="I54" s="127"/>
      <c r="J54" s="127"/>
      <c r="K54" s="127"/>
      <c r="L54" s="127"/>
      <c r="M54" s="127"/>
      <c r="N54" s="127"/>
      <c r="O54" s="127"/>
      <c r="P54" s="127"/>
      <c r="Q54" s="126"/>
    </row>
    <row r="55" spans="2:17">
      <c r="B55" s="125"/>
      <c r="C55" s="525" t="s">
        <v>221</v>
      </c>
      <c r="D55" s="560"/>
      <c r="E55" s="526"/>
      <c r="F55" s="383">
        <f>F54/POWER((1+Valorisation!F43),5)</f>
        <v>-42616.96487397443</v>
      </c>
      <c r="G55" s="127"/>
      <c r="H55" s="127"/>
      <c r="I55" s="127"/>
      <c r="J55" s="127"/>
      <c r="K55" s="127"/>
      <c r="L55" s="127"/>
      <c r="M55" s="127"/>
      <c r="N55" s="127"/>
      <c r="O55" s="127"/>
      <c r="P55" s="127"/>
      <c r="Q55" s="126"/>
    </row>
    <row r="56" spans="2:17">
      <c r="B56" s="125"/>
      <c r="C56" s="577" t="s">
        <v>176</v>
      </c>
      <c r="D56" s="577"/>
      <c r="E56" s="577"/>
      <c r="F56" s="383">
        <f>F55*(1+(0.05*Valorisation!$E$32)+(0.05*Valorisation!$E$33)+(0.05*IF(AND(Valorisation!$E$34=1,Valorisation!$E$35=1),1,0))+(0.1*Valorisation!$E$36)+(IF(Valorisation!$E$37&gt;20000,0.05*(Valorisation!$E$37/50000),0))+(0.05*Valorisation!$E$38)+(0.05*Valorisation!$E$39)+(IF(Valorisation!$E$40&gt;3,0.05*(Valorisation!$E$40/3),0))-(0.4*Valorisation!$E$41))</f>
        <v>-25570.178924384658</v>
      </c>
      <c r="G56" s="127"/>
      <c r="H56" s="127"/>
      <c r="I56" s="127"/>
      <c r="J56" s="127"/>
      <c r="K56" s="127"/>
      <c r="L56" s="127"/>
      <c r="M56" s="127"/>
      <c r="N56" s="127"/>
      <c r="O56" s="127"/>
      <c r="P56" s="127"/>
      <c r="Q56" s="126"/>
    </row>
    <row r="57" spans="2:17" s="76" customFormat="1" ht="15.75" customHeight="1">
      <c r="B57" s="125"/>
      <c r="C57" s="127"/>
      <c r="D57" s="127"/>
      <c r="E57" s="127"/>
      <c r="F57" s="127"/>
      <c r="G57" s="127"/>
      <c r="H57" s="127"/>
      <c r="I57" s="127"/>
      <c r="J57" s="127"/>
      <c r="K57" s="127"/>
      <c r="L57" s="127"/>
      <c r="M57" s="127"/>
      <c r="N57" s="127"/>
      <c r="O57" s="127"/>
      <c r="P57" s="127"/>
      <c r="Q57" s="126"/>
    </row>
    <row r="58" spans="2:17" s="76" customFormat="1" ht="15.75" customHeight="1">
      <c r="B58" s="125"/>
      <c r="C58" s="408" t="s">
        <v>182</v>
      </c>
      <c r="D58" s="410"/>
      <c r="E58" s="127"/>
      <c r="F58" s="127"/>
      <c r="G58" s="127"/>
      <c r="H58" s="127"/>
      <c r="I58" s="127"/>
      <c r="J58" s="127"/>
      <c r="K58" s="127"/>
      <c r="L58" s="127"/>
      <c r="M58" s="127"/>
      <c r="N58" s="127"/>
      <c r="O58" s="127"/>
      <c r="P58" s="127"/>
      <c r="Q58" s="126"/>
    </row>
    <row r="59" spans="2:17" s="76" customFormat="1" ht="15.75" customHeight="1">
      <c r="B59" s="125"/>
      <c r="C59" s="127"/>
      <c r="D59" s="127"/>
      <c r="E59" s="127"/>
      <c r="F59" s="127"/>
      <c r="G59" s="127"/>
      <c r="H59" s="127"/>
      <c r="I59" s="127"/>
      <c r="J59" s="127"/>
      <c r="K59" s="127"/>
      <c r="L59" s="127"/>
      <c r="M59" s="127"/>
      <c r="N59" s="127"/>
      <c r="O59" s="127"/>
      <c r="P59" s="127"/>
      <c r="Q59" s="126"/>
    </row>
    <row r="60" spans="2:17" s="76" customFormat="1">
      <c r="B60" s="125"/>
      <c r="C60" s="127"/>
      <c r="D60" s="474" t="s">
        <v>162</v>
      </c>
      <c r="E60" s="474"/>
      <c r="F60" s="474"/>
      <c r="G60" s="474"/>
      <c r="H60" s="474"/>
      <c r="I60" s="474" t="s">
        <v>163</v>
      </c>
      <c r="J60" s="474"/>
      <c r="K60" s="474"/>
      <c r="L60" s="474"/>
      <c r="M60" s="474"/>
      <c r="N60" s="127"/>
      <c r="O60" s="127"/>
      <c r="P60" s="127"/>
      <c r="Q60" s="126"/>
    </row>
    <row r="61" spans="2:17">
      <c r="B61" s="125"/>
      <c r="C61" s="4" t="s">
        <v>161</v>
      </c>
      <c r="D61" s="74">
        <v>1</v>
      </c>
      <c r="E61" s="74">
        <v>2</v>
      </c>
      <c r="F61" s="74">
        <v>3</v>
      </c>
      <c r="G61" s="74">
        <v>4</v>
      </c>
      <c r="H61" s="74">
        <v>5</v>
      </c>
      <c r="I61" s="74">
        <v>6</v>
      </c>
      <c r="J61" s="74">
        <v>7</v>
      </c>
      <c r="K61" s="74">
        <v>8</v>
      </c>
      <c r="L61" s="74">
        <v>9</v>
      </c>
      <c r="M61" s="74">
        <v>10</v>
      </c>
      <c r="N61" s="127"/>
      <c r="O61" s="127"/>
      <c r="P61" s="127"/>
      <c r="Q61" s="126"/>
    </row>
    <row r="62" spans="2:17" s="76" customFormat="1">
      <c r="B62" s="125"/>
      <c r="C62" s="4" t="s">
        <v>223</v>
      </c>
      <c r="D62" s="353">
        <f>'Comptes de résultats'!D22-'Comptes de résultats'!D35+'Comptes de résultats'!D37+'Comptes de résultats'!D33-'Plan de financement'!D9-'Plan de financement'!D10</f>
        <v>-27690.89</v>
      </c>
      <c r="E62" s="353">
        <f>'Comptes de résultats'!E22-'Comptes de résultats'!E35+'Comptes de résultats'!E37+'Comptes de résultats'!E33-'Plan de financement'!E9-'Plan de financement'!E10</f>
        <v>-27240.89</v>
      </c>
      <c r="F62" s="353">
        <f>'Comptes de résultats'!F22-'Comptes de résultats'!F35+'Comptes de résultats'!F37+'Comptes de résultats'!F33-'Plan de financement'!F9-'Plan de financement'!F10</f>
        <v>-27240.89</v>
      </c>
      <c r="G62" s="353">
        <f>'Comptes de résultats'!G22-'Comptes de résultats'!G35+'Comptes de résultats'!G37+'Comptes de résultats'!G33-'Plan de financement'!G9-'Plan de financement'!G10</f>
        <v>-27240.89</v>
      </c>
      <c r="H62" s="353">
        <f>'Comptes de résultats'!H22-'Comptes de résultats'!H35+'Comptes de résultats'!H37+'Comptes de résultats'!H33-'Plan de financement'!H9-'Plan de financement'!H10</f>
        <v>-27240.89</v>
      </c>
      <c r="I62" s="353">
        <f>TREND(G62:H62,G61:H61,I61,)</f>
        <v>-27240.89</v>
      </c>
      <c r="J62" s="353">
        <f>TREND(H62:I62,H61:I61,J61,)</f>
        <v>-27240.89</v>
      </c>
      <c r="K62" s="353">
        <f>TREND(I62:J62,I61:J61,K61,)</f>
        <v>-27240.89</v>
      </c>
      <c r="L62" s="353">
        <f>TREND(J62:K62,J61:K61,L61,)</f>
        <v>-27240.89</v>
      </c>
      <c r="M62" s="353">
        <f>TREND(K62:L62,K61:L61,M61,)</f>
        <v>-27240.89</v>
      </c>
      <c r="N62" s="127"/>
      <c r="O62" s="127"/>
      <c r="P62" s="127"/>
      <c r="Q62" s="126"/>
    </row>
    <row r="63" spans="2:17">
      <c r="B63" s="125"/>
      <c r="C63" s="4" t="s">
        <v>127</v>
      </c>
      <c r="D63" s="353">
        <f>Bilans!H18+Bilans!H22-Bilans!D21</f>
        <v>27690.889999999996</v>
      </c>
      <c r="E63" s="353">
        <f>Bilans!O18+Bilans!O22-Bilans!K21</f>
        <v>54931.779999999984</v>
      </c>
      <c r="F63" s="353">
        <f>Bilans!V18+Bilans!V22-Bilans!R21</f>
        <v>82172.670000000027</v>
      </c>
      <c r="G63" s="353">
        <f>Bilans!AC18+Bilans!AC22-Bilans!Y21</f>
        <v>109413.5600000001</v>
      </c>
      <c r="H63" s="353">
        <f>Bilans!AJ18+Bilans!AJ22-Bilans!AF21</f>
        <v>136654.45000000013</v>
      </c>
      <c r="I63" s="353"/>
      <c r="J63" s="353"/>
      <c r="K63" s="353"/>
      <c r="L63" s="353"/>
      <c r="M63" s="353"/>
      <c r="N63" s="127"/>
      <c r="O63" s="127"/>
      <c r="P63" s="127"/>
      <c r="Q63" s="126"/>
    </row>
    <row r="64" spans="2:17" s="76" customFormat="1">
      <c r="B64" s="125"/>
      <c r="C64" s="4" t="s">
        <v>224</v>
      </c>
      <c r="D64" s="384"/>
      <c r="E64" s="384"/>
      <c r="F64" s="384"/>
      <c r="G64" s="384"/>
      <c r="H64" s="384"/>
      <c r="I64" s="359">
        <f>I62/POWER((1+Valorisation!$F$44),I61-$H$61)</f>
        <v>-20954.530769230769</v>
      </c>
      <c r="J64" s="359">
        <f>J62/POWER((1+Valorisation!$F$44),J61-$H$61)</f>
        <v>-16118.869822485205</v>
      </c>
      <c r="K64" s="359">
        <f>K62/POWER((1+Valorisation!$F$44),K61-$H$61)</f>
        <v>-12399.130632680926</v>
      </c>
      <c r="L64" s="359">
        <f>L62/POWER((1+Valorisation!$F$44),L61-$H$61)</f>
        <v>-9537.7927943699433</v>
      </c>
      <c r="M64" s="359">
        <f>M62/POWER((1+Valorisation!$F$44),M61-$H$61)</f>
        <v>-7336.7636879768788</v>
      </c>
      <c r="N64" s="127"/>
      <c r="O64" s="127"/>
      <c r="P64" s="127"/>
      <c r="Q64" s="126"/>
    </row>
    <row r="65" spans="2:17" ht="15.75" thickBot="1">
      <c r="B65" s="129"/>
      <c r="C65" s="130"/>
      <c r="D65" s="130"/>
      <c r="E65" s="130"/>
      <c r="F65" s="130"/>
      <c r="G65" s="130"/>
      <c r="H65" s="130"/>
      <c r="I65" s="130"/>
      <c r="J65" s="130"/>
      <c r="K65" s="130"/>
      <c r="L65" s="130"/>
      <c r="M65" s="130"/>
      <c r="N65" s="130"/>
      <c r="O65" s="130"/>
      <c r="P65" s="130"/>
      <c r="Q65" s="131"/>
    </row>
  </sheetData>
  <sheetProtection sheet="1" objects="1" scenarios="1"/>
  <mergeCells count="34">
    <mergeCell ref="C32:D32"/>
    <mergeCell ref="E32:F32"/>
    <mergeCell ref="C35:D35"/>
    <mergeCell ref="E35:F35"/>
    <mergeCell ref="C34:D34"/>
    <mergeCell ref="E34:F34"/>
    <mergeCell ref="C33:D33"/>
    <mergeCell ref="E33:F33"/>
    <mergeCell ref="E37:F37"/>
    <mergeCell ref="E38:F38"/>
    <mergeCell ref="C39:D39"/>
    <mergeCell ref="E39:F39"/>
    <mergeCell ref="E40:F40"/>
    <mergeCell ref="C5:P28"/>
    <mergeCell ref="C56:E56"/>
    <mergeCell ref="C54:E54"/>
    <mergeCell ref="C55:E55"/>
    <mergeCell ref="C46:D46"/>
    <mergeCell ref="C48:E48"/>
    <mergeCell ref="C49:E49"/>
    <mergeCell ref="C43:E43"/>
    <mergeCell ref="C44:E44"/>
    <mergeCell ref="C41:D41"/>
    <mergeCell ref="E41:F41"/>
    <mergeCell ref="E36:F36"/>
    <mergeCell ref="C40:D40"/>
    <mergeCell ref="C37:D37"/>
    <mergeCell ref="C38:D38"/>
    <mergeCell ref="C36:D36"/>
    <mergeCell ref="D60:H60"/>
    <mergeCell ref="I60:M60"/>
    <mergeCell ref="C52:D52"/>
    <mergeCell ref="C58:D58"/>
    <mergeCell ref="C50:E50"/>
  </mergeCells>
  <dataValidations count="3">
    <dataValidation type="whole" allowBlank="1" showInputMessage="1" showErrorMessage="1" errorTitle="Information incorrecte" error="Le nombre doit être 0 ou 1!" sqref="E34:F36">
      <formula1>0</formula1>
      <formula2>1</formula2>
    </dataValidation>
    <dataValidation type="whole" operator="greaterThanOrEqual" allowBlank="1" showInputMessage="1" showErrorMessage="1" errorTitle="Information incorrecte" error="Le chiffre doit être supérieur à 0!" sqref="E33:F33 E40:F40">
      <formula1>0</formula1>
    </dataValidation>
    <dataValidation type="whole" allowBlank="1" showInputMessage="1" showErrorMessage="1" errorTitle="Information incorrecte" error="Le chiffre doit être compris entre 0 et 2!" sqref="E41:F41 E32:F32 E38:F39">
      <formula1>0</formula1>
      <formula2>2</formula2>
    </dataValidation>
  </dataValidation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sheetPr codeName="Feuil9">
    <tabColor theme="3" tint="0.39997558519241921"/>
  </sheetPr>
  <dimension ref="A1:BL51"/>
  <sheetViews>
    <sheetView showGridLines="0" showRowColHeaders="0" zoomScale="85" zoomScaleNormal="85" workbookViewId="0">
      <pane xSplit="3" topLeftCell="D1" activePane="topRight" state="frozen"/>
      <selection pane="topRight" activeCell="C3" sqref="C3"/>
    </sheetView>
  </sheetViews>
  <sheetFormatPr baseColWidth="10" defaultColWidth="11.5703125" defaultRowHeight="15"/>
  <cols>
    <col min="1" max="1" width="3.42578125" style="76" customWidth="1"/>
    <col min="2" max="2" width="3.85546875" customWidth="1"/>
    <col min="3" max="3" width="35.7109375" style="80" customWidth="1"/>
    <col min="64" max="64" width="3.7109375" customWidth="1"/>
  </cols>
  <sheetData>
    <row r="1" spans="2:64" s="76" customFormat="1" ht="15.75" thickBot="1"/>
    <row r="2" spans="2:64" s="76" customFormat="1">
      <c r="B2" s="122"/>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4"/>
    </row>
    <row r="3" spans="2:64">
      <c r="B3" s="125"/>
      <c r="C3" s="120" t="s">
        <v>263</v>
      </c>
      <c r="D3" s="229"/>
      <c r="E3" s="229"/>
      <c r="F3" s="127"/>
      <c r="G3" s="127"/>
      <c r="H3" s="127"/>
      <c r="I3" s="127"/>
      <c r="J3" s="430"/>
      <c r="K3" s="430"/>
      <c r="L3" s="430"/>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6"/>
    </row>
    <row r="4" spans="2:64">
      <c r="B4" s="125"/>
      <c r="C4" s="230"/>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6"/>
    </row>
    <row r="5" spans="2:64">
      <c r="B5" s="125"/>
      <c r="C5" s="591" t="s">
        <v>289</v>
      </c>
      <c r="D5" s="591"/>
      <c r="E5" s="591"/>
      <c r="F5" s="591"/>
      <c r="G5" s="591"/>
      <c r="H5" s="591"/>
      <c r="I5" s="591"/>
      <c r="J5" s="591"/>
      <c r="K5" s="591"/>
      <c r="L5" s="232"/>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6"/>
    </row>
    <row r="6" spans="2:64">
      <c r="B6" s="125"/>
      <c r="C6" s="230"/>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6"/>
    </row>
    <row r="7" spans="2:64">
      <c r="B7" s="125"/>
      <c r="C7" s="99" t="s">
        <v>44</v>
      </c>
      <c r="D7" s="127"/>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6"/>
    </row>
    <row r="8" spans="2:64">
      <c r="B8" s="125"/>
      <c r="C8" s="230"/>
      <c r="D8" s="127"/>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6"/>
    </row>
    <row r="9" spans="2:64">
      <c r="B9" s="125"/>
      <c r="C9" s="190"/>
      <c r="D9" s="473" t="s">
        <v>18</v>
      </c>
      <c r="E9" s="473"/>
      <c r="F9" s="473"/>
      <c r="G9" s="473"/>
      <c r="H9" s="473"/>
      <c r="I9" s="473"/>
      <c r="J9" s="473"/>
      <c r="K9" s="473"/>
      <c r="L9" s="473"/>
      <c r="M9" s="473"/>
      <c r="N9" s="473"/>
      <c r="O9" s="473"/>
      <c r="P9" s="473" t="s">
        <v>19</v>
      </c>
      <c r="Q9" s="473"/>
      <c r="R9" s="473"/>
      <c r="S9" s="473"/>
      <c r="T9" s="473"/>
      <c r="U9" s="473"/>
      <c r="V9" s="473"/>
      <c r="W9" s="473"/>
      <c r="X9" s="473"/>
      <c r="Y9" s="473"/>
      <c r="Z9" s="473"/>
      <c r="AA9" s="473"/>
      <c r="AB9" s="473" t="s">
        <v>20</v>
      </c>
      <c r="AC9" s="473"/>
      <c r="AD9" s="473"/>
      <c r="AE9" s="473"/>
      <c r="AF9" s="473"/>
      <c r="AG9" s="473"/>
      <c r="AH9" s="473"/>
      <c r="AI9" s="473"/>
      <c r="AJ9" s="473"/>
      <c r="AK9" s="473"/>
      <c r="AL9" s="473"/>
      <c r="AM9" s="473"/>
      <c r="AN9" s="475" t="s">
        <v>32</v>
      </c>
      <c r="AO9" s="476"/>
      <c r="AP9" s="476"/>
      <c r="AQ9" s="476"/>
      <c r="AR9" s="476"/>
      <c r="AS9" s="476"/>
      <c r="AT9" s="476"/>
      <c r="AU9" s="476"/>
      <c r="AV9" s="476"/>
      <c r="AW9" s="476"/>
      <c r="AX9" s="476"/>
      <c r="AY9" s="477"/>
      <c r="AZ9" s="473" t="s">
        <v>33</v>
      </c>
      <c r="BA9" s="473"/>
      <c r="BB9" s="473"/>
      <c r="BC9" s="473"/>
      <c r="BD9" s="473"/>
      <c r="BE9" s="473"/>
      <c r="BF9" s="473"/>
      <c r="BG9" s="473"/>
      <c r="BH9" s="473"/>
      <c r="BI9" s="473"/>
      <c r="BJ9" s="473"/>
      <c r="BK9" s="473"/>
      <c r="BL9" s="126"/>
    </row>
    <row r="10" spans="2:64">
      <c r="B10" s="125"/>
      <c r="C10" s="99" t="s">
        <v>36</v>
      </c>
      <c r="D10" s="18">
        <f>CONFIG!$D$7</f>
        <v>41640</v>
      </c>
      <c r="E10" s="18">
        <f>DATE(YEAR(D10),MONTH(D10)+1,DAY(D10))</f>
        <v>41671</v>
      </c>
      <c r="F10" s="18">
        <f t="shared" ref="F10:BK10" si="0">DATE(YEAR(E10),MONTH(E10)+1,DAY(E10))</f>
        <v>41699</v>
      </c>
      <c r="G10" s="18">
        <f t="shared" si="0"/>
        <v>41730</v>
      </c>
      <c r="H10" s="18">
        <f t="shared" si="0"/>
        <v>41760</v>
      </c>
      <c r="I10" s="18">
        <f t="shared" si="0"/>
        <v>41791</v>
      </c>
      <c r="J10" s="18">
        <f t="shared" si="0"/>
        <v>41821</v>
      </c>
      <c r="K10" s="18">
        <f t="shared" si="0"/>
        <v>41852</v>
      </c>
      <c r="L10" s="18">
        <f t="shared" si="0"/>
        <v>41883</v>
      </c>
      <c r="M10" s="18">
        <f t="shared" si="0"/>
        <v>41913</v>
      </c>
      <c r="N10" s="18">
        <f t="shared" si="0"/>
        <v>41944</v>
      </c>
      <c r="O10" s="18">
        <f t="shared" si="0"/>
        <v>41974</v>
      </c>
      <c r="P10" s="18">
        <f t="shared" si="0"/>
        <v>42005</v>
      </c>
      <c r="Q10" s="18">
        <f t="shared" si="0"/>
        <v>42036</v>
      </c>
      <c r="R10" s="18">
        <f t="shared" si="0"/>
        <v>42064</v>
      </c>
      <c r="S10" s="18">
        <f t="shared" si="0"/>
        <v>42095</v>
      </c>
      <c r="T10" s="18">
        <f t="shared" si="0"/>
        <v>42125</v>
      </c>
      <c r="U10" s="18">
        <f t="shared" si="0"/>
        <v>42156</v>
      </c>
      <c r="V10" s="18">
        <f t="shared" si="0"/>
        <v>42186</v>
      </c>
      <c r="W10" s="18">
        <f t="shared" si="0"/>
        <v>42217</v>
      </c>
      <c r="X10" s="18">
        <f t="shared" si="0"/>
        <v>42248</v>
      </c>
      <c r="Y10" s="18">
        <f t="shared" si="0"/>
        <v>42278</v>
      </c>
      <c r="Z10" s="18">
        <f t="shared" si="0"/>
        <v>42309</v>
      </c>
      <c r="AA10" s="18">
        <f t="shared" si="0"/>
        <v>42339</v>
      </c>
      <c r="AB10" s="18">
        <f t="shared" si="0"/>
        <v>42370</v>
      </c>
      <c r="AC10" s="18">
        <f t="shared" si="0"/>
        <v>42401</v>
      </c>
      <c r="AD10" s="18">
        <f t="shared" si="0"/>
        <v>42430</v>
      </c>
      <c r="AE10" s="18">
        <f t="shared" si="0"/>
        <v>42461</v>
      </c>
      <c r="AF10" s="18">
        <f t="shared" si="0"/>
        <v>42491</v>
      </c>
      <c r="AG10" s="18">
        <f t="shared" si="0"/>
        <v>42522</v>
      </c>
      <c r="AH10" s="18">
        <f t="shared" si="0"/>
        <v>42552</v>
      </c>
      <c r="AI10" s="18">
        <f t="shared" si="0"/>
        <v>42583</v>
      </c>
      <c r="AJ10" s="18">
        <f t="shared" si="0"/>
        <v>42614</v>
      </c>
      <c r="AK10" s="18">
        <f t="shared" si="0"/>
        <v>42644</v>
      </c>
      <c r="AL10" s="18">
        <f t="shared" si="0"/>
        <v>42675</v>
      </c>
      <c r="AM10" s="18">
        <f t="shared" si="0"/>
        <v>42705</v>
      </c>
      <c r="AN10" s="18">
        <f t="shared" si="0"/>
        <v>42736</v>
      </c>
      <c r="AO10" s="18">
        <f t="shared" si="0"/>
        <v>42767</v>
      </c>
      <c r="AP10" s="18">
        <f t="shared" si="0"/>
        <v>42795</v>
      </c>
      <c r="AQ10" s="18">
        <f t="shared" si="0"/>
        <v>42826</v>
      </c>
      <c r="AR10" s="18">
        <f t="shared" si="0"/>
        <v>42856</v>
      </c>
      <c r="AS10" s="18">
        <f t="shared" si="0"/>
        <v>42887</v>
      </c>
      <c r="AT10" s="18">
        <f t="shared" si="0"/>
        <v>42917</v>
      </c>
      <c r="AU10" s="18">
        <f t="shared" si="0"/>
        <v>42948</v>
      </c>
      <c r="AV10" s="18">
        <f t="shared" si="0"/>
        <v>42979</v>
      </c>
      <c r="AW10" s="18">
        <f t="shared" si="0"/>
        <v>43009</v>
      </c>
      <c r="AX10" s="18">
        <f t="shared" si="0"/>
        <v>43040</v>
      </c>
      <c r="AY10" s="18">
        <f t="shared" si="0"/>
        <v>43070</v>
      </c>
      <c r="AZ10" s="18">
        <f t="shared" si="0"/>
        <v>43101</v>
      </c>
      <c r="BA10" s="18">
        <f t="shared" si="0"/>
        <v>43132</v>
      </c>
      <c r="BB10" s="18">
        <f t="shared" si="0"/>
        <v>43160</v>
      </c>
      <c r="BC10" s="18">
        <f t="shared" si="0"/>
        <v>43191</v>
      </c>
      <c r="BD10" s="18">
        <f t="shared" si="0"/>
        <v>43221</v>
      </c>
      <c r="BE10" s="18">
        <f t="shared" si="0"/>
        <v>43252</v>
      </c>
      <c r="BF10" s="18">
        <f t="shared" si="0"/>
        <v>43282</v>
      </c>
      <c r="BG10" s="18">
        <f t="shared" si="0"/>
        <v>43313</v>
      </c>
      <c r="BH10" s="18">
        <f t="shared" si="0"/>
        <v>43344</v>
      </c>
      <c r="BI10" s="18">
        <f t="shared" si="0"/>
        <v>43374</v>
      </c>
      <c r="BJ10" s="18">
        <f t="shared" si="0"/>
        <v>43405</v>
      </c>
      <c r="BK10" s="18">
        <f t="shared" si="0"/>
        <v>43435</v>
      </c>
      <c r="BL10" s="126"/>
    </row>
    <row r="11" spans="2:64">
      <c r="B11" s="125"/>
      <c r="C11" s="310" t="str">
        <f>CONFIG!$C$14</f>
        <v>Activité / Projet 1</v>
      </c>
      <c r="D11" s="341">
        <f>IF(CONFIG!$I$40,'Charges variables-Calculs auto'!C36,'Charges variables-Calculs auto'!C96)*CONFIG!$D107</f>
        <v>0</v>
      </c>
      <c r="E11" s="341">
        <f>IF(CONFIG!$I$40,'Charges variables-Calculs auto'!D36,'Charges variables-Calculs auto'!D96)*CONFIG!$D107</f>
        <v>0</v>
      </c>
      <c r="F11" s="341">
        <f>IF(CONFIG!$I$40,'Charges variables-Calculs auto'!E36,'Charges variables-Calculs auto'!E96)*CONFIG!$D107</f>
        <v>0</v>
      </c>
      <c r="G11" s="341">
        <f>IF(CONFIG!$I$40,'Charges variables-Calculs auto'!F36,'Charges variables-Calculs auto'!F96)*CONFIG!$D107</f>
        <v>0</v>
      </c>
      <c r="H11" s="341">
        <f>IF(CONFIG!$I$40,'Charges variables-Calculs auto'!G36,'Charges variables-Calculs auto'!G96)*CONFIG!$D107</f>
        <v>0</v>
      </c>
      <c r="I11" s="341">
        <f>IF(CONFIG!$I$40,'Charges variables-Calculs auto'!H36,'Charges variables-Calculs auto'!H96)*CONFIG!$D107</f>
        <v>0</v>
      </c>
      <c r="J11" s="341">
        <f>IF(CONFIG!$I$40,'Charges variables-Calculs auto'!I36,'Charges variables-Calculs auto'!I96)*CONFIG!$D107</f>
        <v>0</v>
      </c>
      <c r="K11" s="341">
        <f>IF(CONFIG!$I$40,'Charges variables-Calculs auto'!J36,'Charges variables-Calculs auto'!J96)*CONFIG!$D107</f>
        <v>0</v>
      </c>
      <c r="L11" s="341">
        <f>IF(CONFIG!$I$40,'Charges variables-Calculs auto'!K36,'Charges variables-Calculs auto'!K96)*CONFIG!$D107</f>
        <v>0</v>
      </c>
      <c r="M11" s="341">
        <f>IF(CONFIG!$I$40,'Charges variables-Calculs auto'!L36,'Charges variables-Calculs auto'!L96)*CONFIG!$D107</f>
        <v>0</v>
      </c>
      <c r="N11" s="341">
        <f>IF(CONFIG!$I$40,'Charges variables-Calculs auto'!M36,'Charges variables-Calculs auto'!M96)*CONFIG!$D107</f>
        <v>0</v>
      </c>
      <c r="O11" s="341">
        <f>IF(CONFIG!$I$40,'Charges variables-Calculs auto'!N36,'Charges variables-Calculs auto'!N96)*CONFIG!$D107</f>
        <v>0</v>
      </c>
      <c r="P11" s="341">
        <f>IF(CONFIG!$I$40,'Charges variables-Calculs auto'!O36,'Charges variables-Calculs auto'!O96)*CONFIG!$D107</f>
        <v>0</v>
      </c>
      <c r="Q11" s="341">
        <f>IF(CONFIG!$I$40,'Charges variables-Calculs auto'!P36,'Charges variables-Calculs auto'!P96)*CONFIG!$D107</f>
        <v>0</v>
      </c>
      <c r="R11" s="341">
        <f>IF(CONFIG!$I$40,'Charges variables-Calculs auto'!Q36,'Charges variables-Calculs auto'!Q96)*CONFIG!$D107</f>
        <v>0</v>
      </c>
      <c r="S11" s="341">
        <f>IF(CONFIG!$I$40,'Charges variables-Calculs auto'!R36,'Charges variables-Calculs auto'!R96)*CONFIG!$D107</f>
        <v>0</v>
      </c>
      <c r="T11" s="341">
        <f>IF(CONFIG!$I$40,'Charges variables-Calculs auto'!S36,'Charges variables-Calculs auto'!S96)*CONFIG!$D107</f>
        <v>0</v>
      </c>
      <c r="U11" s="341">
        <f>IF(CONFIG!$I$40,'Charges variables-Calculs auto'!T36,'Charges variables-Calculs auto'!T96)*CONFIG!$D107</f>
        <v>0</v>
      </c>
      <c r="V11" s="341">
        <f>IF(CONFIG!$I$40,'Charges variables-Calculs auto'!U36,'Charges variables-Calculs auto'!U96)*CONFIG!$D107</f>
        <v>0</v>
      </c>
      <c r="W11" s="341">
        <f>IF(CONFIG!$I$40,'Charges variables-Calculs auto'!V36,'Charges variables-Calculs auto'!V96)*CONFIG!$D107</f>
        <v>0</v>
      </c>
      <c r="X11" s="341">
        <f>IF(CONFIG!$I$40,'Charges variables-Calculs auto'!W36,'Charges variables-Calculs auto'!W96)*CONFIG!$D107</f>
        <v>0</v>
      </c>
      <c r="Y11" s="341">
        <f>IF(CONFIG!$I$40,'Charges variables-Calculs auto'!X36,'Charges variables-Calculs auto'!X96)*CONFIG!$D107</f>
        <v>0</v>
      </c>
      <c r="Z11" s="341">
        <f>IF(CONFIG!$I$40,'Charges variables-Calculs auto'!Y36,'Charges variables-Calculs auto'!Y96)*CONFIG!$D107</f>
        <v>0</v>
      </c>
      <c r="AA11" s="341">
        <f>IF(CONFIG!$I$40,'Charges variables-Calculs auto'!Z36,'Charges variables-Calculs auto'!Z96)*CONFIG!$D107</f>
        <v>0</v>
      </c>
      <c r="AB11" s="341">
        <f>IF(CONFIG!$I$40,'Charges variables-Calculs auto'!AA36,'Charges variables-Calculs auto'!AA96)*CONFIG!$D107</f>
        <v>0</v>
      </c>
      <c r="AC11" s="341">
        <f>IF(CONFIG!$I$40,'Charges variables-Calculs auto'!AB36,'Charges variables-Calculs auto'!AB96)*CONFIG!$D107</f>
        <v>0</v>
      </c>
      <c r="AD11" s="341">
        <f>IF(CONFIG!$I$40,'Charges variables-Calculs auto'!AC36,'Charges variables-Calculs auto'!AC96)*CONFIG!$D107</f>
        <v>0</v>
      </c>
      <c r="AE11" s="341">
        <f>IF(CONFIG!$I$40,'Charges variables-Calculs auto'!AD36,'Charges variables-Calculs auto'!AD96)*CONFIG!$D107</f>
        <v>0</v>
      </c>
      <c r="AF11" s="341">
        <f>IF(CONFIG!$I$40,'Charges variables-Calculs auto'!AE36,'Charges variables-Calculs auto'!AE96)*CONFIG!$D107</f>
        <v>0</v>
      </c>
      <c r="AG11" s="341">
        <f>IF(CONFIG!$I$40,'Charges variables-Calculs auto'!AF36,'Charges variables-Calculs auto'!AF96)*CONFIG!$D107</f>
        <v>0</v>
      </c>
      <c r="AH11" s="341">
        <f>IF(CONFIG!$I$40,'Charges variables-Calculs auto'!AG36,'Charges variables-Calculs auto'!AG96)*CONFIG!$D107</f>
        <v>0</v>
      </c>
      <c r="AI11" s="341">
        <f>IF(CONFIG!$I$40,'Charges variables-Calculs auto'!AH36,'Charges variables-Calculs auto'!AH96)*CONFIG!$D107</f>
        <v>0</v>
      </c>
      <c r="AJ11" s="341">
        <f>IF(CONFIG!$I$40,'Charges variables-Calculs auto'!AI36,'Charges variables-Calculs auto'!AI96)*CONFIG!$D107</f>
        <v>0</v>
      </c>
      <c r="AK11" s="341">
        <f>IF(CONFIG!$I$40,'Charges variables-Calculs auto'!AJ36,'Charges variables-Calculs auto'!AJ96)*CONFIG!$D107</f>
        <v>0</v>
      </c>
      <c r="AL11" s="341">
        <f>IF(CONFIG!$I$40,'Charges variables-Calculs auto'!AK36,'Charges variables-Calculs auto'!AK96)*CONFIG!$D107</f>
        <v>0</v>
      </c>
      <c r="AM11" s="341">
        <f>IF(CONFIG!$I$40,'Charges variables-Calculs auto'!AL36,'Charges variables-Calculs auto'!AL96)*CONFIG!$D107</f>
        <v>0</v>
      </c>
      <c r="AN11" s="341">
        <f>IF(CONFIG!$I$40,'Charges variables-Calculs auto'!AM36,'Charges variables-Calculs auto'!AM96)*CONFIG!$D107</f>
        <v>0</v>
      </c>
      <c r="AO11" s="341">
        <f>IF(CONFIG!$I$40,'Charges variables-Calculs auto'!AN36,'Charges variables-Calculs auto'!AN96)*CONFIG!$D107</f>
        <v>0</v>
      </c>
      <c r="AP11" s="341">
        <f>IF(CONFIG!$I$40,'Charges variables-Calculs auto'!AO36,'Charges variables-Calculs auto'!AO96)*CONFIG!$D107</f>
        <v>0</v>
      </c>
      <c r="AQ11" s="341">
        <f>IF(CONFIG!$I$40,'Charges variables-Calculs auto'!AP36,'Charges variables-Calculs auto'!AP96)*CONFIG!$D107</f>
        <v>0</v>
      </c>
      <c r="AR11" s="341">
        <f>IF(CONFIG!$I$40,'Charges variables-Calculs auto'!AQ36,'Charges variables-Calculs auto'!AQ96)*CONFIG!$D107</f>
        <v>0</v>
      </c>
      <c r="AS11" s="341">
        <f>IF(CONFIG!$I$40,'Charges variables-Calculs auto'!AR36,'Charges variables-Calculs auto'!AR96)*CONFIG!$D107</f>
        <v>0</v>
      </c>
      <c r="AT11" s="341">
        <f>IF(CONFIG!$I$40,'Charges variables-Calculs auto'!AS36,'Charges variables-Calculs auto'!AS96)*CONFIG!$D107</f>
        <v>0</v>
      </c>
      <c r="AU11" s="341">
        <f>IF(CONFIG!$I$40,'Charges variables-Calculs auto'!AT36,'Charges variables-Calculs auto'!AT96)*CONFIG!$D107</f>
        <v>0</v>
      </c>
      <c r="AV11" s="341">
        <f>IF(CONFIG!$I$40,'Charges variables-Calculs auto'!AU36,'Charges variables-Calculs auto'!AU96)*CONFIG!$D107</f>
        <v>0</v>
      </c>
      <c r="AW11" s="341">
        <f>IF(CONFIG!$I$40,'Charges variables-Calculs auto'!AV36,'Charges variables-Calculs auto'!AV96)*CONFIG!$D107</f>
        <v>0</v>
      </c>
      <c r="AX11" s="341">
        <f>IF(CONFIG!$I$40,'Charges variables-Calculs auto'!AW36,'Charges variables-Calculs auto'!AW96)*CONFIG!$D107</f>
        <v>0</v>
      </c>
      <c r="AY11" s="341">
        <f>IF(CONFIG!$I$40,'Charges variables-Calculs auto'!AX36,'Charges variables-Calculs auto'!AX96)*CONFIG!$D107</f>
        <v>0</v>
      </c>
      <c r="AZ11" s="341">
        <f>IF(CONFIG!$I$40,'Charges variables-Calculs auto'!AY36,'Charges variables-Calculs auto'!AY96)*CONFIG!$D107</f>
        <v>0</v>
      </c>
      <c r="BA11" s="341">
        <f>IF(CONFIG!$I$40,'Charges variables-Calculs auto'!AZ36,'Charges variables-Calculs auto'!AZ96)*CONFIG!$D107</f>
        <v>0</v>
      </c>
      <c r="BB11" s="341">
        <f>IF(CONFIG!$I$40,'Charges variables-Calculs auto'!BA36,'Charges variables-Calculs auto'!BA96)*CONFIG!$D107</f>
        <v>0</v>
      </c>
      <c r="BC11" s="341">
        <f>IF(CONFIG!$I$40,'Charges variables-Calculs auto'!BB36,'Charges variables-Calculs auto'!BB96)*CONFIG!$D107</f>
        <v>0</v>
      </c>
      <c r="BD11" s="341">
        <f>IF(CONFIG!$I$40,'Charges variables-Calculs auto'!BC36,'Charges variables-Calculs auto'!BC96)*CONFIG!$D107</f>
        <v>0</v>
      </c>
      <c r="BE11" s="341">
        <f>IF(CONFIG!$I$40,'Charges variables-Calculs auto'!BD36,'Charges variables-Calculs auto'!BD96)*CONFIG!$D107</f>
        <v>0</v>
      </c>
      <c r="BF11" s="341">
        <f>IF(CONFIG!$I$40,'Charges variables-Calculs auto'!BE36,'Charges variables-Calculs auto'!BE96)*CONFIG!$D107</f>
        <v>0</v>
      </c>
      <c r="BG11" s="341">
        <f>IF(CONFIG!$I$40,'Charges variables-Calculs auto'!BF36,'Charges variables-Calculs auto'!BF96)*CONFIG!$D107</f>
        <v>0</v>
      </c>
      <c r="BH11" s="341">
        <f>IF(CONFIG!$I$40,'Charges variables-Calculs auto'!BG36,'Charges variables-Calculs auto'!BG96)*CONFIG!$D107</f>
        <v>0</v>
      </c>
      <c r="BI11" s="341">
        <f>IF(CONFIG!$I$40,'Charges variables-Calculs auto'!BH36,'Charges variables-Calculs auto'!BH96)*CONFIG!$D107</f>
        <v>0</v>
      </c>
      <c r="BJ11" s="341">
        <f>IF(CONFIG!$I$40,'Charges variables-Calculs auto'!BI36,'Charges variables-Calculs auto'!BI96)*CONFIG!$D107</f>
        <v>0</v>
      </c>
      <c r="BK11" s="341">
        <f>IF(CONFIG!$I$40,'Charges variables-Calculs auto'!BJ36,'Charges variables-Calculs auto'!BJ96)*CONFIG!$D107</f>
        <v>0</v>
      </c>
      <c r="BL11" s="126"/>
    </row>
    <row r="12" spans="2:64">
      <c r="B12" s="125"/>
      <c r="C12" s="310" t="str">
        <f>CONFIG!$C$15</f>
        <v>Activité / Projet 2</v>
      </c>
      <c r="D12" s="341">
        <f>IF(CONFIG!$I$40,'Charges variables-Calculs auto'!C37,'Charges variables-Calculs auto'!C97)*CONFIG!$D108</f>
        <v>0</v>
      </c>
      <c r="E12" s="341">
        <f>IF(CONFIG!$I$40,'Charges variables-Calculs auto'!D37,'Charges variables-Calculs auto'!D97)*CONFIG!$D108</f>
        <v>0</v>
      </c>
      <c r="F12" s="341">
        <f>IF(CONFIG!$I$40,'Charges variables-Calculs auto'!E37,'Charges variables-Calculs auto'!E97)*CONFIG!$D108</f>
        <v>0</v>
      </c>
      <c r="G12" s="341">
        <f>IF(CONFIG!$I$40,'Charges variables-Calculs auto'!F37,'Charges variables-Calculs auto'!F97)*CONFIG!$D108</f>
        <v>0</v>
      </c>
      <c r="H12" s="341">
        <f>IF(CONFIG!$I$40,'Charges variables-Calculs auto'!G37,'Charges variables-Calculs auto'!G97)*CONFIG!$D108</f>
        <v>0</v>
      </c>
      <c r="I12" s="341">
        <f>IF(CONFIG!$I$40,'Charges variables-Calculs auto'!H37,'Charges variables-Calculs auto'!H97)*CONFIG!$D108</f>
        <v>0</v>
      </c>
      <c r="J12" s="341">
        <f>IF(CONFIG!$I$40,'Charges variables-Calculs auto'!I37,'Charges variables-Calculs auto'!I97)*CONFIG!$D108</f>
        <v>0</v>
      </c>
      <c r="K12" s="341">
        <f>IF(CONFIG!$I$40,'Charges variables-Calculs auto'!J37,'Charges variables-Calculs auto'!J97)*CONFIG!$D108</f>
        <v>0</v>
      </c>
      <c r="L12" s="341">
        <f>IF(CONFIG!$I$40,'Charges variables-Calculs auto'!K37,'Charges variables-Calculs auto'!K97)*CONFIG!$D108</f>
        <v>0</v>
      </c>
      <c r="M12" s="341">
        <f>IF(CONFIG!$I$40,'Charges variables-Calculs auto'!L37,'Charges variables-Calculs auto'!L97)*CONFIG!$D108</f>
        <v>0</v>
      </c>
      <c r="N12" s="341">
        <f>IF(CONFIG!$I$40,'Charges variables-Calculs auto'!M37,'Charges variables-Calculs auto'!M97)*CONFIG!$D108</f>
        <v>0</v>
      </c>
      <c r="O12" s="341">
        <f>IF(CONFIG!$I$40,'Charges variables-Calculs auto'!N37,'Charges variables-Calculs auto'!N97)*CONFIG!$D108</f>
        <v>0</v>
      </c>
      <c r="P12" s="341">
        <f>IF(CONFIG!$I$40,'Charges variables-Calculs auto'!O37,'Charges variables-Calculs auto'!O97)*CONFIG!$D108</f>
        <v>0</v>
      </c>
      <c r="Q12" s="341">
        <f>IF(CONFIG!$I$40,'Charges variables-Calculs auto'!P37,'Charges variables-Calculs auto'!P97)*CONFIG!$D108</f>
        <v>0</v>
      </c>
      <c r="R12" s="341">
        <f>IF(CONFIG!$I$40,'Charges variables-Calculs auto'!Q37,'Charges variables-Calculs auto'!Q97)*CONFIG!$D108</f>
        <v>0</v>
      </c>
      <c r="S12" s="341">
        <f>IF(CONFIG!$I$40,'Charges variables-Calculs auto'!R37,'Charges variables-Calculs auto'!R97)*CONFIG!$D108</f>
        <v>0</v>
      </c>
      <c r="T12" s="341">
        <f>IF(CONFIG!$I$40,'Charges variables-Calculs auto'!S37,'Charges variables-Calculs auto'!S97)*CONFIG!$D108</f>
        <v>0</v>
      </c>
      <c r="U12" s="341">
        <f>IF(CONFIG!$I$40,'Charges variables-Calculs auto'!T37,'Charges variables-Calculs auto'!T97)*CONFIG!$D108</f>
        <v>0</v>
      </c>
      <c r="V12" s="341">
        <f>IF(CONFIG!$I$40,'Charges variables-Calculs auto'!U37,'Charges variables-Calculs auto'!U97)*CONFIG!$D108</f>
        <v>0</v>
      </c>
      <c r="W12" s="341">
        <f>IF(CONFIG!$I$40,'Charges variables-Calculs auto'!V37,'Charges variables-Calculs auto'!V97)*CONFIG!$D108</f>
        <v>0</v>
      </c>
      <c r="X12" s="341">
        <f>IF(CONFIG!$I$40,'Charges variables-Calculs auto'!W37,'Charges variables-Calculs auto'!W97)*CONFIG!$D108</f>
        <v>0</v>
      </c>
      <c r="Y12" s="341">
        <f>IF(CONFIG!$I$40,'Charges variables-Calculs auto'!X37,'Charges variables-Calculs auto'!X97)*CONFIG!$D108</f>
        <v>0</v>
      </c>
      <c r="Z12" s="341">
        <f>IF(CONFIG!$I$40,'Charges variables-Calculs auto'!Y37,'Charges variables-Calculs auto'!Y97)*CONFIG!$D108</f>
        <v>0</v>
      </c>
      <c r="AA12" s="341">
        <f>IF(CONFIG!$I$40,'Charges variables-Calculs auto'!Z37,'Charges variables-Calculs auto'!Z97)*CONFIG!$D108</f>
        <v>0</v>
      </c>
      <c r="AB12" s="341">
        <f>IF(CONFIG!$I$40,'Charges variables-Calculs auto'!AA37,'Charges variables-Calculs auto'!AA97)*CONFIG!$D108</f>
        <v>0</v>
      </c>
      <c r="AC12" s="341">
        <f>IF(CONFIG!$I$40,'Charges variables-Calculs auto'!AB37,'Charges variables-Calculs auto'!AB97)*CONFIG!$D108</f>
        <v>0</v>
      </c>
      <c r="AD12" s="341">
        <f>IF(CONFIG!$I$40,'Charges variables-Calculs auto'!AC37,'Charges variables-Calculs auto'!AC97)*CONFIG!$D108</f>
        <v>0</v>
      </c>
      <c r="AE12" s="341">
        <f>IF(CONFIG!$I$40,'Charges variables-Calculs auto'!AD37,'Charges variables-Calculs auto'!AD97)*CONFIG!$D108</f>
        <v>0</v>
      </c>
      <c r="AF12" s="341">
        <f>IF(CONFIG!$I$40,'Charges variables-Calculs auto'!AE37,'Charges variables-Calculs auto'!AE97)*CONFIG!$D108</f>
        <v>0</v>
      </c>
      <c r="AG12" s="341">
        <f>IF(CONFIG!$I$40,'Charges variables-Calculs auto'!AF37,'Charges variables-Calculs auto'!AF97)*CONFIG!$D108</f>
        <v>0</v>
      </c>
      <c r="AH12" s="341">
        <f>IF(CONFIG!$I$40,'Charges variables-Calculs auto'!AG37,'Charges variables-Calculs auto'!AG97)*CONFIG!$D108</f>
        <v>0</v>
      </c>
      <c r="AI12" s="341">
        <f>IF(CONFIG!$I$40,'Charges variables-Calculs auto'!AH37,'Charges variables-Calculs auto'!AH97)*CONFIG!$D108</f>
        <v>0</v>
      </c>
      <c r="AJ12" s="341">
        <f>IF(CONFIG!$I$40,'Charges variables-Calculs auto'!AI37,'Charges variables-Calculs auto'!AI97)*CONFIG!$D108</f>
        <v>0</v>
      </c>
      <c r="AK12" s="341">
        <f>IF(CONFIG!$I$40,'Charges variables-Calculs auto'!AJ37,'Charges variables-Calculs auto'!AJ97)*CONFIG!$D108</f>
        <v>0</v>
      </c>
      <c r="AL12" s="341">
        <f>IF(CONFIG!$I$40,'Charges variables-Calculs auto'!AK37,'Charges variables-Calculs auto'!AK97)*CONFIG!$D108</f>
        <v>0</v>
      </c>
      <c r="AM12" s="341">
        <f>IF(CONFIG!$I$40,'Charges variables-Calculs auto'!AL37,'Charges variables-Calculs auto'!AL97)*CONFIG!$D108</f>
        <v>0</v>
      </c>
      <c r="AN12" s="341">
        <f>IF(CONFIG!$I$40,'Charges variables-Calculs auto'!AM37,'Charges variables-Calculs auto'!AM97)*CONFIG!$D108</f>
        <v>0</v>
      </c>
      <c r="AO12" s="341">
        <f>IF(CONFIG!$I$40,'Charges variables-Calculs auto'!AN37,'Charges variables-Calculs auto'!AN97)*CONFIG!$D108</f>
        <v>0</v>
      </c>
      <c r="AP12" s="341">
        <f>IF(CONFIG!$I$40,'Charges variables-Calculs auto'!AO37,'Charges variables-Calculs auto'!AO97)*CONFIG!$D108</f>
        <v>0</v>
      </c>
      <c r="AQ12" s="341">
        <f>IF(CONFIG!$I$40,'Charges variables-Calculs auto'!AP37,'Charges variables-Calculs auto'!AP97)*CONFIG!$D108</f>
        <v>0</v>
      </c>
      <c r="AR12" s="341">
        <f>IF(CONFIG!$I$40,'Charges variables-Calculs auto'!AQ37,'Charges variables-Calculs auto'!AQ97)*CONFIG!$D108</f>
        <v>0</v>
      </c>
      <c r="AS12" s="341">
        <f>IF(CONFIG!$I$40,'Charges variables-Calculs auto'!AR37,'Charges variables-Calculs auto'!AR97)*CONFIG!$D108</f>
        <v>0</v>
      </c>
      <c r="AT12" s="341">
        <f>IF(CONFIG!$I$40,'Charges variables-Calculs auto'!AS37,'Charges variables-Calculs auto'!AS97)*CONFIG!$D108</f>
        <v>0</v>
      </c>
      <c r="AU12" s="341">
        <f>IF(CONFIG!$I$40,'Charges variables-Calculs auto'!AT37,'Charges variables-Calculs auto'!AT97)*CONFIG!$D108</f>
        <v>0</v>
      </c>
      <c r="AV12" s="341">
        <f>IF(CONFIG!$I$40,'Charges variables-Calculs auto'!AU37,'Charges variables-Calculs auto'!AU97)*CONFIG!$D108</f>
        <v>0</v>
      </c>
      <c r="AW12" s="341">
        <f>IF(CONFIG!$I$40,'Charges variables-Calculs auto'!AV37,'Charges variables-Calculs auto'!AV97)*CONFIG!$D108</f>
        <v>0</v>
      </c>
      <c r="AX12" s="341">
        <f>IF(CONFIG!$I$40,'Charges variables-Calculs auto'!AW37,'Charges variables-Calculs auto'!AW97)*CONFIG!$D108</f>
        <v>0</v>
      </c>
      <c r="AY12" s="341">
        <f>IF(CONFIG!$I$40,'Charges variables-Calculs auto'!AX37,'Charges variables-Calculs auto'!AX97)*CONFIG!$D108</f>
        <v>0</v>
      </c>
      <c r="AZ12" s="341">
        <f>IF(CONFIG!$I$40,'Charges variables-Calculs auto'!AY37,'Charges variables-Calculs auto'!AY97)*CONFIG!$D108</f>
        <v>0</v>
      </c>
      <c r="BA12" s="341">
        <f>IF(CONFIG!$I$40,'Charges variables-Calculs auto'!AZ37,'Charges variables-Calculs auto'!AZ97)*CONFIG!$D108</f>
        <v>0</v>
      </c>
      <c r="BB12" s="341">
        <f>IF(CONFIG!$I$40,'Charges variables-Calculs auto'!BA37,'Charges variables-Calculs auto'!BA97)*CONFIG!$D108</f>
        <v>0</v>
      </c>
      <c r="BC12" s="341">
        <f>IF(CONFIG!$I$40,'Charges variables-Calculs auto'!BB37,'Charges variables-Calculs auto'!BB97)*CONFIG!$D108</f>
        <v>0</v>
      </c>
      <c r="BD12" s="341">
        <f>IF(CONFIG!$I$40,'Charges variables-Calculs auto'!BC37,'Charges variables-Calculs auto'!BC97)*CONFIG!$D108</f>
        <v>0</v>
      </c>
      <c r="BE12" s="341">
        <f>IF(CONFIG!$I$40,'Charges variables-Calculs auto'!BD37,'Charges variables-Calculs auto'!BD97)*CONFIG!$D108</f>
        <v>0</v>
      </c>
      <c r="BF12" s="341">
        <f>IF(CONFIG!$I$40,'Charges variables-Calculs auto'!BE37,'Charges variables-Calculs auto'!BE97)*CONFIG!$D108</f>
        <v>0</v>
      </c>
      <c r="BG12" s="341">
        <f>IF(CONFIG!$I$40,'Charges variables-Calculs auto'!BF37,'Charges variables-Calculs auto'!BF97)*CONFIG!$D108</f>
        <v>0</v>
      </c>
      <c r="BH12" s="341">
        <f>IF(CONFIG!$I$40,'Charges variables-Calculs auto'!BG37,'Charges variables-Calculs auto'!BG97)*CONFIG!$D108</f>
        <v>0</v>
      </c>
      <c r="BI12" s="341">
        <f>IF(CONFIG!$I$40,'Charges variables-Calculs auto'!BH37,'Charges variables-Calculs auto'!BH97)*CONFIG!$D108</f>
        <v>0</v>
      </c>
      <c r="BJ12" s="341">
        <f>IF(CONFIG!$I$40,'Charges variables-Calculs auto'!BI37,'Charges variables-Calculs auto'!BI97)*CONFIG!$D108</f>
        <v>0</v>
      </c>
      <c r="BK12" s="341">
        <f>IF(CONFIG!$I$40,'Charges variables-Calculs auto'!BJ37,'Charges variables-Calculs auto'!BJ97)*CONFIG!$D108</f>
        <v>0</v>
      </c>
      <c r="BL12" s="126"/>
    </row>
    <row r="13" spans="2:64">
      <c r="B13" s="125"/>
      <c r="C13" s="310" t="str">
        <f>CONFIG!$C$16</f>
        <v>…</v>
      </c>
      <c r="D13" s="341">
        <f>IF(CONFIG!$I$40,'Charges variables-Calculs auto'!C38,'Charges variables-Calculs auto'!C98)*CONFIG!$D109</f>
        <v>0</v>
      </c>
      <c r="E13" s="341">
        <f>IF(CONFIG!$I$40,'Charges variables-Calculs auto'!D38,'Charges variables-Calculs auto'!D98)*CONFIG!$D109</f>
        <v>0</v>
      </c>
      <c r="F13" s="341">
        <f>IF(CONFIG!$I$40,'Charges variables-Calculs auto'!E38,'Charges variables-Calculs auto'!E98)*CONFIG!$D109</f>
        <v>0</v>
      </c>
      <c r="G13" s="341">
        <f>IF(CONFIG!$I$40,'Charges variables-Calculs auto'!F38,'Charges variables-Calculs auto'!F98)*CONFIG!$D109</f>
        <v>0</v>
      </c>
      <c r="H13" s="341">
        <f>IF(CONFIG!$I$40,'Charges variables-Calculs auto'!G38,'Charges variables-Calculs auto'!G98)*CONFIG!$D109</f>
        <v>0</v>
      </c>
      <c r="I13" s="341">
        <f>IF(CONFIG!$I$40,'Charges variables-Calculs auto'!H38,'Charges variables-Calculs auto'!H98)*CONFIG!$D109</f>
        <v>0</v>
      </c>
      <c r="J13" s="341">
        <f>IF(CONFIG!$I$40,'Charges variables-Calculs auto'!I38,'Charges variables-Calculs auto'!I98)*CONFIG!$D109</f>
        <v>0</v>
      </c>
      <c r="K13" s="341">
        <f>IF(CONFIG!$I$40,'Charges variables-Calculs auto'!J38,'Charges variables-Calculs auto'!J98)*CONFIG!$D109</f>
        <v>0</v>
      </c>
      <c r="L13" s="341">
        <f>IF(CONFIG!$I$40,'Charges variables-Calculs auto'!K38,'Charges variables-Calculs auto'!K98)*CONFIG!$D109</f>
        <v>0</v>
      </c>
      <c r="M13" s="341">
        <f>IF(CONFIG!$I$40,'Charges variables-Calculs auto'!L38,'Charges variables-Calculs auto'!L98)*CONFIG!$D109</f>
        <v>0</v>
      </c>
      <c r="N13" s="341">
        <f>IF(CONFIG!$I$40,'Charges variables-Calculs auto'!M38,'Charges variables-Calculs auto'!M98)*CONFIG!$D109</f>
        <v>0</v>
      </c>
      <c r="O13" s="341">
        <f>IF(CONFIG!$I$40,'Charges variables-Calculs auto'!N38,'Charges variables-Calculs auto'!N98)*CONFIG!$D109</f>
        <v>0</v>
      </c>
      <c r="P13" s="341">
        <f>IF(CONFIG!$I$40,'Charges variables-Calculs auto'!O38,'Charges variables-Calculs auto'!O98)*CONFIG!$D109</f>
        <v>0</v>
      </c>
      <c r="Q13" s="341">
        <f>IF(CONFIG!$I$40,'Charges variables-Calculs auto'!P38,'Charges variables-Calculs auto'!P98)*CONFIG!$D109</f>
        <v>0</v>
      </c>
      <c r="R13" s="341">
        <f>IF(CONFIG!$I$40,'Charges variables-Calculs auto'!Q38,'Charges variables-Calculs auto'!Q98)*CONFIG!$D109</f>
        <v>0</v>
      </c>
      <c r="S13" s="341">
        <f>IF(CONFIG!$I$40,'Charges variables-Calculs auto'!R38,'Charges variables-Calculs auto'!R98)*CONFIG!$D109</f>
        <v>0</v>
      </c>
      <c r="T13" s="341">
        <f>IF(CONFIG!$I$40,'Charges variables-Calculs auto'!S38,'Charges variables-Calculs auto'!S98)*CONFIG!$D109</f>
        <v>0</v>
      </c>
      <c r="U13" s="341">
        <f>IF(CONFIG!$I$40,'Charges variables-Calculs auto'!T38,'Charges variables-Calculs auto'!T98)*CONFIG!$D109</f>
        <v>0</v>
      </c>
      <c r="V13" s="341">
        <f>IF(CONFIG!$I$40,'Charges variables-Calculs auto'!U38,'Charges variables-Calculs auto'!U98)*CONFIG!$D109</f>
        <v>0</v>
      </c>
      <c r="W13" s="341">
        <f>IF(CONFIG!$I$40,'Charges variables-Calculs auto'!V38,'Charges variables-Calculs auto'!V98)*CONFIG!$D109</f>
        <v>0</v>
      </c>
      <c r="X13" s="341">
        <f>IF(CONFIG!$I$40,'Charges variables-Calculs auto'!W38,'Charges variables-Calculs auto'!W98)*CONFIG!$D109</f>
        <v>0</v>
      </c>
      <c r="Y13" s="341">
        <f>IF(CONFIG!$I$40,'Charges variables-Calculs auto'!X38,'Charges variables-Calculs auto'!X98)*CONFIG!$D109</f>
        <v>0</v>
      </c>
      <c r="Z13" s="341">
        <f>IF(CONFIG!$I$40,'Charges variables-Calculs auto'!Y38,'Charges variables-Calculs auto'!Y98)*CONFIG!$D109</f>
        <v>0</v>
      </c>
      <c r="AA13" s="341">
        <f>IF(CONFIG!$I$40,'Charges variables-Calculs auto'!Z38,'Charges variables-Calculs auto'!Z98)*CONFIG!$D109</f>
        <v>0</v>
      </c>
      <c r="AB13" s="341">
        <f>IF(CONFIG!$I$40,'Charges variables-Calculs auto'!AA38,'Charges variables-Calculs auto'!AA98)*CONFIG!$D109</f>
        <v>0</v>
      </c>
      <c r="AC13" s="341">
        <f>IF(CONFIG!$I$40,'Charges variables-Calculs auto'!AB38,'Charges variables-Calculs auto'!AB98)*CONFIG!$D109</f>
        <v>0</v>
      </c>
      <c r="AD13" s="341">
        <f>IF(CONFIG!$I$40,'Charges variables-Calculs auto'!AC38,'Charges variables-Calculs auto'!AC98)*CONFIG!$D109</f>
        <v>0</v>
      </c>
      <c r="AE13" s="341">
        <f>IF(CONFIG!$I$40,'Charges variables-Calculs auto'!AD38,'Charges variables-Calculs auto'!AD98)*CONFIG!$D109</f>
        <v>0</v>
      </c>
      <c r="AF13" s="341">
        <f>IF(CONFIG!$I$40,'Charges variables-Calculs auto'!AE38,'Charges variables-Calculs auto'!AE98)*CONFIG!$D109</f>
        <v>0</v>
      </c>
      <c r="AG13" s="341">
        <f>IF(CONFIG!$I$40,'Charges variables-Calculs auto'!AF38,'Charges variables-Calculs auto'!AF98)*CONFIG!$D109</f>
        <v>0</v>
      </c>
      <c r="AH13" s="341">
        <f>IF(CONFIG!$I$40,'Charges variables-Calculs auto'!AG38,'Charges variables-Calculs auto'!AG98)*CONFIG!$D109</f>
        <v>0</v>
      </c>
      <c r="AI13" s="341">
        <f>IF(CONFIG!$I$40,'Charges variables-Calculs auto'!AH38,'Charges variables-Calculs auto'!AH98)*CONFIG!$D109</f>
        <v>0</v>
      </c>
      <c r="AJ13" s="341">
        <f>IF(CONFIG!$I$40,'Charges variables-Calculs auto'!AI38,'Charges variables-Calculs auto'!AI98)*CONFIG!$D109</f>
        <v>0</v>
      </c>
      <c r="AK13" s="341">
        <f>IF(CONFIG!$I$40,'Charges variables-Calculs auto'!AJ38,'Charges variables-Calculs auto'!AJ98)*CONFIG!$D109</f>
        <v>0</v>
      </c>
      <c r="AL13" s="341">
        <f>IF(CONFIG!$I$40,'Charges variables-Calculs auto'!AK38,'Charges variables-Calculs auto'!AK98)*CONFIG!$D109</f>
        <v>0</v>
      </c>
      <c r="AM13" s="341">
        <f>IF(CONFIG!$I$40,'Charges variables-Calculs auto'!AL38,'Charges variables-Calculs auto'!AL98)*CONFIG!$D109</f>
        <v>0</v>
      </c>
      <c r="AN13" s="341">
        <f>IF(CONFIG!$I$40,'Charges variables-Calculs auto'!AM38,'Charges variables-Calculs auto'!AM98)*CONFIG!$D109</f>
        <v>0</v>
      </c>
      <c r="AO13" s="341">
        <f>IF(CONFIG!$I$40,'Charges variables-Calculs auto'!AN38,'Charges variables-Calculs auto'!AN98)*CONFIG!$D109</f>
        <v>0</v>
      </c>
      <c r="AP13" s="341">
        <f>IF(CONFIG!$I$40,'Charges variables-Calculs auto'!AO38,'Charges variables-Calculs auto'!AO98)*CONFIG!$D109</f>
        <v>0</v>
      </c>
      <c r="AQ13" s="341">
        <f>IF(CONFIG!$I$40,'Charges variables-Calculs auto'!AP38,'Charges variables-Calculs auto'!AP98)*CONFIG!$D109</f>
        <v>0</v>
      </c>
      <c r="AR13" s="341">
        <f>IF(CONFIG!$I$40,'Charges variables-Calculs auto'!AQ38,'Charges variables-Calculs auto'!AQ98)*CONFIG!$D109</f>
        <v>0</v>
      </c>
      <c r="AS13" s="341">
        <f>IF(CONFIG!$I$40,'Charges variables-Calculs auto'!AR38,'Charges variables-Calculs auto'!AR98)*CONFIG!$D109</f>
        <v>0</v>
      </c>
      <c r="AT13" s="341">
        <f>IF(CONFIG!$I$40,'Charges variables-Calculs auto'!AS38,'Charges variables-Calculs auto'!AS98)*CONFIG!$D109</f>
        <v>0</v>
      </c>
      <c r="AU13" s="341">
        <f>IF(CONFIG!$I$40,'Charges variables-Calculs auto'!AT38,'Charges variables-Calculs auto'!AT98)*CONFIG!$D109</f>
        <v>0</v>
      </c>
      <c r="AV13" s="341">
        <f>IF(CONFIG!$I$40,'Charges variables-Calculs auto'!AU38,'Charges variables-Calculs auto'!AU98)*CONFIG!$D109</f>
        <v>0</v>
      </c>
      <c r="AW13" s="341">
        <f>IF(CONFIG!$I$40,'Charges variables-Calculs auto'!AV38,'Charges variables-Calculs auto'!AV98)*CONFIG!$D109</f>
        <v>0</v>
      </c>
      <c r="AX13" s="341">
        <f>IF(CONFIG!$I$40,'Charges variables-Calculs auto'!AW38,'Charges variables-Calculs auto'!AW98)*CONFIG!$D109</f>
        <v>0</v>
      </c>
      <c r="AY13" s="341">
        <f>IF(CONFIG!$I$40,'Charges variables-Calculs auto'!AX38,'Charges variables-Calculs auto'!AX98)*CONFIG!$D109</f>
        <v>0</v>
      </c>
      <c r="AZ13" s="341">
        <f>IF(CONFIG!$I$40,'Charges variables-Calculs auto'!AY38,'Charges variables-Calculs auto'!AY98)*CONFIG!$D109</f>
        <v>0</v>
      </c>
      <c r="BA13" s="341">
        <f>IF(CONFIG!$I$40,'Charges variables-Calculs auto'!AZ38,'Charges variables-Calculs auto'!AZ98)*CONFIG!$D109</f>
        <v>0</v>
      </c>
      <c r="BB13" s="341">
        <f>IF(CONFIG!$I$40,'Charges variables-Calculs auto'!BA38,'Charges variables-Calculs auto'!BA98)*CONFIG!$D109</f>
        <v>0</v>
      </c>
      <c r="BC13" s="341">
        <f>IF(CONFIG!$I$40,'Charges variables-Calculs auto'!BB38,'Charges variables-Calculs auto'!BB98)*CONFIG!$D109</f>
        <v>0</v>
      </c>
      <c r="BD13" s="341">
        <f>IF(CONFIG!$I$40,'Charges variables-Calculs auto'!BC38,'Charges variables-Calculs auto'!BC98)*CONFIG!$D109</f>
        <v>0</v>
      </c>
      <c r="BE13" s="341">
        <f>IF(CONFIG!$I$40,'Charges variables-Calculs auto'!BD38,'Charges variables-Calculs auto'!BD98)*CONFIG!$D109</f>
        <v>0</v>
      </c>
      <c r="BF13" s="341">
        <f>IF(CONFIG!$I$40,'Charges variables-Calculs auto'!BE38,'Charges variables-Calculs auto'!BE98)*CONFIG!$D109</f>
        <v>0</v>
      </c>
      <c r="BG13" s="341">
        <f>IF(CONFIG!$I$40,'Charges variables-Calculs auto'!BF38,'Charges variables-Calculs auto'!BF98)*CONFIG!$D109</f>
        <v>0</v>
      </c>
      <c r="BH13" s="341">
        <f>IF(CONFIG!$I$40,'Charges variables-Calculs auto'!BG38,'Charges variables-Calculs auto'!BG98)*CONFIG!$D109</f>
        <v>0</v>
      </c>
      <c r="BI13" s="341">
        <f>IF(CONFIG!$I$40,'Charges variables-Calculs auto'!BH38,'Charges variables-Calculs auto'!BH98)*CONFIG!$D109</f>
        <v>0</v>
      </c>
      <c r="BJ13" s="341">
        <f>IF(CONFIG!$I$40,'Charges variables-Calculs auto'!BI38,'Charges variables-Calculs auto'!BI98)*CONFIG!$D109</f>
        <v>0</v>
      </c>
      <c r="BK13" s="341">
        <f>IF(CONFIG!$I$40,'Charges variables-Calculs auto'!BJ38,'Charges variables-Calculs auto'!BJ98)*CONFIG!$D109</f>
        <v>0</v>
      </c>
      <c r="BL13" s="126"/>
    </row>
    <row r="14" spans="2:64">
      <c r="B14" s="125"/>
      <c r="C14" s="310">
        <f>CONFIG!$C$17</f>
        <v>0</v>
      </c>
      <c r="D14" s="341">
        <f>IF(CONFIG!$I$40,'Charges variables-Calculs auto'!C39,'Charges variables-Calculs auto'!C99)*CONFIG!$D110</f>
        <v>0</v>
      </c>
      <c r="E14" s="341">
        <f>IF(CONFIG!$I$40,'Charges variables-Calculs auto'!D39,'Charges variables-Calculs auto'!D99)*CONFIG!$D110</f>
        <v>0</v>
      </c>
      <c r="F14" s="341">
        <f>IF(CONFIG!$I$40,'Charges variables-Calculs auto'!E39,'Charges variables-Calculs auto'!E99)*CONFIG!$D110</f>
        <v>0</v>
      </c>
      <c r="G14" s="341">
        <f>IF(CONFIG!$I$40,'Charges variables-Calculs auto'!F39,'Charges variables-Calculs auto'!F99)*CONFIG!$D110</f>
        <v>0</v>
      </c>
      <c r="H14" s="341">
        <f>IF(CONFIG!$I$40,'Charges variables-Calculs auto'!G39,'Charges variables-Calculs auto'!G99)*CONFIG!$D110</f>
        <v>0</v>
      </c>
      <c r="I14" s="341">
        <f>IF(CONFIG!$I$40,'Charges variables-Calculs auto'!H39,'Charges variables-Calculs auto'!H99)*CONFIG!$D110</f>
        <v>0</v>
      </c>
      <c r="J14" s="341">
        <f>IF(CONFIG!$I$40,'Charges variables-Calculs auto'!I39,'Charges variables-Calculs auto'!I99)*CONFIG!$D110</f>
        <v>0</v>
      </c>
      <c r="K14" s="341">
        <f>IF(CONFIG!$I$40,'Charges variables-Calculs auto'!J39,'Charges variables-Calculs auto'!J99)*CONFIG!$D110</f>
        <v>0</v>
      </c>
      <c r="L14" s="341">
        <f>IF(CONFIG!$I$40,'Charges variables-Calculs auto'!K39,'Charges variables-Calculs auto'!K99)*CONFIG!$D110</f>
        <v>0</v>
      </c>
      <c r="M14" s="341">
        <f>IF(CONFIG!$I$40,'Charges variables-Calculs auto'!L39,'Charges variables-Calculs auto'!L99)*CONFIG!$D110</f>
        <v>0</v>
      </c>
      <c r="N14" s="341">
        <f>IF(CONFIG!$I$40,'Charges variables-Calculs auto'!M39,'Charges variables-Calculs auto'!M99)*CONFIG!$D110</f>
        <v>0</v>
      </c>
      <c r="O14" s="341">
        <f>IF(CONFIG!$I$40,'Charges variables-Calculs auto'!N39,'Charges variables-Calculs auto'!N99)*CONFIG!$D110</f>
        <v>0</v>
      </c>
      <c r="P14" s="341">
        <f>IF(CONFIG!$I$40,'Charges variables-Calculs auto'!O39,'Charges variables-Calculs auto'!O99)*CONFIG!$D110</f>
        <v>0</v>
      </c>
      <c r="Q14" s="341">
        <f>IF(CONFIG!$I$40,'Charges variables-Calculs auto'!P39,'Charges variables-Calculs auto'!P99)*CONFIG!$D110</f>
        <v>0</v>
      </c>
      <c r="R14" s="341">
        <f>IF(CONFIG!$I$40,'Charges variables-Calculs auto'!Q39,'Charges variables-Calculs auto'!Q99)*CONFIG!$D110</f>
        <v>0</v>
      </c>
      <c r="S14" s="341">
        <f>IF(CONFIG!$I$40,'Charges variables-Calculs auto'!R39,'Charges variables-Calculs auto'!R99)*CONFIG!$D110</f>
        <v>0</v>
      </c>
      <c r="T14" s="341">
        <f>IF(CONFIG!$I$40,'Charges variables-Calculs auto'!S39,'Charges variables-Calculs auto'!S99)*CONFIG!$D110</f>
        <v>0</v>
      </c>
      <c r="U14" s="341">
        <f>IF(CONFIG!$I$40,'Charges variables-Calculs auto'!T39,'Charges variables-Calculs auto'!T99)*CONFIG!$D110</f>
        <v>0</v>
      </c>
      <c r="V14" s="341">
        <f>IF(CONFIG!$I$40,'Charges variables-Calculs auto'!U39,'Charges variables-Calculs auto'!U99)*CONFIG!$D110</f>
        <v>0</v>
      </c>
      <c r="W14" s="341">
        <f>IF(CONFIG!$I$40,'Charges variables-Calculs auto'!V39,'Charges variables-Calculs auto'!V99)*CONFIG!$D110</f>
        <v>0</v>
      </c>
      <c r="X14" s="341">
        <f>IF(CONFIG!$I$40,'Charges variables-Calculs auto'!W39,'Charges variables-Calculs auto'!W99)*CONFIG!$D110</f>
        <v>0</v>
      </c>
      <c r="Y14" s="341">
        <f>IF(CONFIG!$I$40,'Charges variables-Calculs auto'!X39,'Charges variables-Calculs auto'!X99)*CONFIG!$D110</f>
        <v>0</v>
      </c>
      <c r="Z14" s="341">
        <f>IF(CONFIG!$I$40,'Charges variables-Calculs auto'!Y39,'Charges variables-Calculs auto'!Y99)*CONFIG!$D110</f>
        <v>0</v>
      </c>
      <c r="AA14" s="341">
        <f>IF(CONFIG!$I$40,'Charges variables-Calculs auto'!Z39,'Charges variables-Calculs auto'!Z99)*CONFIG!$D110</f>
        <v>0</v>
      </c>
      <c r="AB14" s="341">
        <f>IF(CONFIG!$I$40,'Charges variables-Calculs auto'!AA39,'Charges variables-Calculs auto'!AA99)*CONFIG!$D110</f>
        <v>0</v>
      </c>
      <c r="AC14" s="341">
        <f>IF(CONFIG!$I$40,'Charges variables-Calculs auto'!AB39,'Charges variables-Calculs auto'!AB99)*CONFIG!$D110</f>
        <v>0</v>
      </c>
      <c r="AD14" s="341">
        <f>IF(CONFIG!$I$40,'Charges variables-Calculs auto'!AC39,'Charges variables-Calculs auto'!AC99)*CONFIG!$D110</f>
        <v>0</v>
      </c>
      <c r="AE14" s="341">
        <f>IF(CONFIG!$I$40,'Charges variables-Calculs auto'!AD39,'Charges variables-Calculs auto'!AD99)*CONFIG!$D110</f>
        <v>0</v>
      </c>
      <c r="AF14" s="341">
        <f>IF(CONFIG!$I$40,'Charges variables-Calculs auto'!AE39,'Charges variables-Calculs auto'!AE99)*CONFIG!$D110</f>
        <v>0</v>
      </c>
      <c r="AG14" s="341">
        <f>IF(CONFIG!$I$40,'Charges variables-Calculs auto'!AF39,'Charges variables-Calculs auto'!AF99)*CONFIG!$D110</f>
        <v>0</v>
      </c>
      <c r="AH14" s="341">
        <f>IF(CONFIG!$I$40,'Charges variables-Calculs auto'!AG39,'Charges variables-Calculs auto'!AG99)*CONFIG!$D110</f>
        <v>0</v>
      </c>
      <c r="AI14" s="341">
        <f>IF(CONFIG!$I$40,'Charges variables-Calculs auto'!AH39,'Charges variables-Calculs auto'!AH99)*CONFIG!$D110</f>
        <v>0</v>
      </c>
      <c r="AJ14" s="341">
        <f>IF(CONFIG!$I$40,'Charges variables-Calculs auto'!AI39,'Charges variables-Calculs auto'!AI99)*CONFIG!$D110</f>
        <v>0</v>
      </c>
      <c r="AK14" s="341">
        <f>IF(CONFIG!$I$40,'Charges variables-Calculs auto'!AJ39,'Charges variables-Calculs auto'!AJ99)*CONFIG!$D110</f>
        <v>0</v>
      </c>
      <c r="AL14" s="341">
        <f>IF(CONFIG!$I$40,'Charges variables-Calculs auto'!AK39,'Charges variables-Calculs auto'!AK99)*CONFIG!$D110</f>
        <v>0</v>
      </c>
      <c r="AM14" s="341">
        <f>IF(CONFIG!$I$40,'Charges variables-Calculs auto'!AL39,'Charges variables-Calculs auto'!AL99)*CONFIG!$D110</f>
        <v>0</v>
      </c>
      <c r="AN14" s="341">
        <f>IF(CONFIG!$I$40,'Charges variables-Calculs auto'!AM39,'Charges variables-Calculs auto'!AM99)*CONFIG!$D110</f>
        <v>0</v>
      </c>
      <c r="AO14" s="341">
        <f>IF(CONFIG!$I$40,'Charges variables-Calculs auto'!AN39,'Charges variables-Calculs auto'!AN99)*CONFIG!$D110</f>
        <v>0</v>
      </c>
      <c r="AP14" s="341">
        <f>IF(CONFIG!$I$40,'Charges variables-Calculs auto'!AO39,'Charges variables-Calculs auto'!AO99)*CONFIG!$D110</f>
        <v>0</v>
      </c>
      <c r="AQ14" s="341">
        <f>IF(CONFIG!$I$40,'Charges variables-Calculs auto'!AP39,'Charges variables-Calculs auto'!AP99)*CONFIG!$D110</f>
        <v>0</v>
      </c>
      <c r="AR14" s="341">
        <f>IF(CONFIG!$I$40,'Charges variables-Calculs auto'!AQ39,'Charges variables-Calculs auto'!AQ99)*CONFIG!$D110</f>
        <v>0</v>
      </c>
      <c r="AS14" s="341">
        <f>IF(CONFIG!$I$40,'Charges variables-Calculs auto'!AR39,'Charges variables-Calculs auto'!AR99)*CONFIG!$D110</f>
        <v>0</v>
      </c>
      <c r="AT14" s="341">
        <f>IF(CONFIG!$I$40,'Charges variables-Calculs auto'!AS39,'Charges variables-Calculs auto'!AS99)*CONFIG!$D110</f>
        <v>0</v>
      </c>
      <c r="AU14" s="341">
        <f>IF(CONFIG!$I$40,'Charges variables-Calculs auto'!AT39,'Charges variables-Calculs auto'!AT99)*CONFIG!$D110</f>
        <v>0</v>
      </c>
      <c r="AV14" s="341">
        <f>IF(CONFIG!$I$40,'Charges variables-Calculs auto'!AU39,'Charges variables-Calculs auto'!AU99)*CONFIG!$D110</f>
        <v>0</v>
      </c>
      <c r="AW14" s="341">
        <f>IF(CONFIG!$I$40,'Charges variables-Calculs auto'!AV39,'Charges variables-Calculs auto'!AV99)*CONFIG!$D110</f>
        <v>0</v>
      </c>
      <c r="AX14" s="341">
        <f>IF(CONFIG!$I$40,'Charges variables-Calculs auto'!AW39,'Charges variables-Calculs auto'!AW99)*CONFIG!$D110</f>
        <v>0</v>
      </c>
      <c r="AY14" s="341">
        <f>IF(CONFIG!$I$40,'Charges variables-Calculs auto'!AX39,'Charges variables-Calculs auto'!AX99)*CONFIG!$D110</f>
        <v>0</v>
      </c>
      <c r="AZ14" s="341">
        <f>IF(CONFIG!$I$40,'Charges variables-Calculs auto'!AY39,'Charges variables-Calculs auto'!AY99)*CONFIG!$D110</f>
        <v>0</v>
      </c>
      <c r="BA14" s="341">
        <f>IF(CONFIG!$I$40,'Charges variables-Calculs auto'!AZ39,'Charges variables-Calculs auto'!AZ99)*CONFIG!$D110</f>
        <v>0</v>
      </c>
      <c r="BB14" s="341">
        <f>IF(CONFIG!$I$40,'Charges variables-Calculs auto'!BA39,'Charges variables-Calculs auto'!BA99)*CONFIG!$D110</f>
        <v>0</v>
      </c>
      <c r="BC14" s="341">
        <f>IF(CONFIG!$I$40,'Charges variables-Calculs auto'!BB39,'Charges variables-Calculs auto'!BB99)*CONFIG!$D110</f>
        <v>0</v>
      </c>
      <c r="BD14" s="341">
        <f>IF(CONFIG!$I$40,'Charges variables-Calculs auto'!BC39,'Charges variables-Calculs auto'!BC99)*CONFIG!$D110</f>
        <v>0</v>
      </c>
      <c r="BE14" s="341">
        <f>IF(CONFIG!$I$40,'Charges variables-Calculs auto'!BD39,'Charges variables-Calculs auto'!BD99)*CONFIG!$D110</f>
        <v>0</v>
      </c>
      <c r="BF14" s="341">
        <f>IF(CONFIG!$I$40,'Charges variables-Calculs auto'!BE39,'Charges variables-Calculs auto'!BE99)*CONFIG!$D110</f>
        <v>0</v>
      </c>
      <c r="BG14" s="341">
        <f>IF(CONFIG!$I$40,'Charges variables-Calculs auto'!BF39,'Charges variables-Calculs auto'!BF99)*CONFIG!$D110</f>
        <v>0</v>
      </c>
      <c r="BH14" s="341">
        <f>IF(CONFIG!$I$40,'Charges variables-Calculs auto'!BG39,'Charges variables-Calculs auto'!BG99)*CONFIG!$D110</f>
        <v>0</v>
      </c>
      <c r="BI14" s="341">
        <f>IF(CONFIG!$I$40,'Charges variables-Calculs auto'!BH39,'Charges variables-Calculs auto'!BH99)*CONFIG!$D110</f>
        <v>0</v>
      </c>
      <c r="BJ14" s="341">
        <f>IF(CONFIG!$I$40,'Charges variables-Calculs auto'!BI39,'Charges variables-Calculs auto'!BI99)*CONFIG!$D110</f>
        <v>0</v>
      </c>
      <c r="BK14" s="341">
        <f>IF(CONFIG!$I$40,'Charges variables-Calculs auto'!BJ39,'Charges variables-Calculs auto'!BJ99)*CONFIG!$D110</f>
        <v>0</v>
      </c>
      <c r="BL14" s="126"/>
    </row>
    <row r="15" spans="2:64">
      <c r="B15" s="125"/>
      <c r="C15" s="310">
        <f>CONFIG!$C$18</f>
        <v>0</v>
      </c>
      <c r="D15" s="341">
        <f>IF(CONFIG!$I$40,'Charges variables-Calculs auto'!C40,'Charges variables-Calculs auto'!C100)*CONFIG!$D111</f>
        <v>0</v>
      </c>
      <c r="E15" s="341">
        <f>IF(CONFIG!$I$40,'Charges variables-Calculs auto'!D40,'Charges variables-Calculs auto'!D100)*CONFIG!$D111</f>
        <v>0</v>
      </c>
      <c r="F15" s="341">
        <f>IF(CONFIG!$I$40,'Charges variables-Calculs auto'!E40,'Charges variables-Calculs auto'!E100)*CONFIG!$D111</f>
        <v>0</v>
      </c>
      <c r="G15" s="341">
        <f>IF(CONFIG!$I$40,'Charges variables-Calculs auto'!F40,'Charges variables-Calculs auto'!F100)*CONFIG!$D111</f>
        <v>0</v>
      </c>
      <c r="H15" s="341">
        <f>IF(CONFIG!$I$40,'Charges variables-Calculs auto'!G40,'Charges variables-Calculs auto'!G100)*CONFIG!$D111</f>
        <v>0</v>
      </c>
      <c r="I15" s="341">
        <f>IF(CONFIG!$I$40,'Charges variables-Calculs auto'!H40,'Charges variables-Calculs auto'!H100)*CONFIG!$D111</f>
        <v>0</v>
      </c>
      <c r="J15" s="341">
        <f>IF(CONFIG!$I$40,'Charges variables-Calculs auto'!I40,'Charges variables-Calculs auto'!I100)*CONFIG!$D111</f>
        <v>0</v>
      </c>
      <c r="K15" s="341">
        <f>IF(CONFIG!$I$40,'Charges variables-Calculs auto'!J40,'Charges variables-Calculs auto'!J100)*CONFIG!$D111</f>
        <v>0</v>
      </c>
      <c r="L15" s="341">
        <f>IF(CONFIG!$I$40,'Charges variables-Calculs auto'!K40,'Charges variables-Calculs auto'!K100)*CONFIG!$D111</f>
        <v>0</v>
      </c>
      <c r="M15" s="341">
        <f>IF(CONFIG!$I$40,'Charges variables-Calculs auto'!L40,'Charges variables-Calculs auto'!L100)*CONFIG!$D111</f>
        <v>0</v>
      </c>
      <c r="N15" s="341">
        <f>IF(CONFIG!$I$40,'Charges variables-Calculs auto'!M40,'Charges variables-Calculs auto'!M100)*CONFIG!$D111</f>
        <v>0</v>
      </c>
      <c r="O15" s="341">
        <f>IF(CONFIG!$I$40,'Charges variables-Calculs auto'!N40,'Charges variables-Calculs auto'!N100)*CONFIG!$D111</f>
        <v>0</v>
      </c>
      <c r="P15" s="341">
        <f>IF(CONFIG!$I$40,'Charges variables-Calculs auto'!O40,'Charges variables-Calculs auto'!O100)*CONFIG!$D111</f>
        <v>0</v>
      </c>
      <c r="Q15" s="341">
        <f>IF(CONFIG!$I$40,'Charges variables-Calculs auto'!P40,'Charges variables-Calculs auto'!P100)*CONFIG!$D111</f>
        <v>0</v>
      </c>
      <c r="R15" s="341">
        <f>IF(CONFIG!$I$40,'Charges variables-Calculs auto'!Q40,'Charges variables-Calculs auto'!Q100)*CONFIG!$D111</f>
        <v>0</v>
      </c>
      <c r="S15" s="341">
        <f>IF(CONFIG!$I$40,'Charges variables-Calculs auto'!R40,'Charges variables-Calculs auto'!R100)*CONFIG!$D111</f>
        <v>0</v>
      </c>
      <c r="T15" s="341">
        <f>IF(CONFIG!$I$40,'Charges variables-Calculs auto'!S40,'Charges variables-Calculs auto'!S100)*CONFIG!$D111</f>
        <v>0</v>
      </c>
      <c r="U15" s="341">
        <f>IF(CONFIG!$I$40,'Charges variables-Calculs auto'!T40,'Charges variables-Calculs auto'!T100)*CONFIG!$D111</f>
        <v>0</v>
      </c>
      <c r="V15" s="341">
        <f>IF(CONFIG!$I$40,'Charges variables-Calculs auto'!U40,'Charges variables-Calculs auto'!U100)*CONFIG!$D111</f>
        <v>0</v>
      </c>
      <c r="W15" s="341">
        <f>IF(CONFIG!$I$40,'Charges variables-Calculs auto'!V40,'Charges variables-Calculs auto'!V100)*CONFIG!$D111</f>
        <v>0</v>
      </c>
      <c r="X15" s="341">
        <f>IF(CONFIG!$I$40,'Charges variables-Calculs auto'!W40,'Charges variables-Calculs auto'!W100)*CONFIG!$D111</f>
        <v>0</v>
      </c>
      <c r="Y15" s="341">
        <f>IF(CONFIG!$I$40,'Charges variables-Calculs auto'!X40,'Charges variables-Calculs auto'!X100)*CONFIG!$D111</f>
        <v>0</v>
      </c>
      <c r="Z15" s="341">
        <f>IF(CONFIG!$I$40,'Charges variables-Calculs auto'!Y40,'Charges variables-Calculs auto'!Y100)*CONFIG!$D111</f>
        <v>0</v>
      </c>
      <c r="AA15" s="341">
        <f>IF(CONFIG!$I$40,'Charges variables-Calculs auto'!Z40,'Charges variables-Calculs auto'!Z100)*CONFIG!$D111</f>
        <v>0</v>
      </c>
      <c r="AB15" s="341">
        <f>IF(CONFIG!$I$40,'Charges variables-Calculs auto'!AA40,'Charges variables-Calculs auto'!AA100)*CONFIG!$D111</f>
        <v>0</v>
      </c>
      <c r="AC15" s="341">
        <f>IF(CONFIG!$I$40,'Charges variables-Calculs auto'!AB40,'Charges variables-Calculs auto'!AB100)*CONFIG!$D111</f>
        <v>0</v>
      </c>
      <c r="AD15" s="341">
        <f>IF(CONFIG!$I$40,'Charges variables-Calculs auto'!AC40,'Charges variables-Calculs auto'!AC100)*CONFIG!$D111</f>
        <v>0</v>
      </c>
      <c r="AE15" s="341">
        <f>IF(CONFIG!$I$40,'Charges variables-Calculs auto'!AD40,'Charges variables-Calculs auto'!AD100)*CONFIG!$D111</f>
        <v>0</v>
      </c>
      <c r="AF15" s="341">
        <f>IF(CONFIG!$I$40,'Charges variables-Calculs auto'!AE40,'Charges variables-Calculs auto'!AE100)*CONFIG!$D111</f>
        <v>0</v>
      </c>
      <c r="AG15" s="341">
        <f>IF(CONFIG!$I$40,'Charges variables-Calculs auto'!AF40,'Charges variables-Calculs auto'!AF100)*CONFIG!$D111</f>
        <v>0</v>
      </c>
      <c r="AH15" s="341">
        <f>IF(CONFIG!$I$40,'Charges variables-Calculs auto'!AG40,'Charges variables-Calculs auto'!AG100)*CONFIG!$D111</f>
        <v>0</v>
      </c>
      <c r="AI15" s="341">
        <f>IF(CONFIG!$I$40,'Charges variables-Calculs auto'!AH40,'Charges variables-Calculs auto'!AH100)*CONFIG!$D111</f>
        <v>0</v>
      </c>
      <c r="AJ15" s="341">
        <f>IF(CONFIG!$I$40,'Charges variables-Calculs auto'!AI40,'Charges variables-Calculs auto'!AI100)*CONFIG!$D111</f>
        <v>0</v>
      </c>
      <c r="AK15" s="341">
        <f>IF(CONFIG!$I$40,'Charges variables-Calculs auto'!AJ40,'Charges variables-Calculs auto'!AJ100)*CONFIG!$D111</f>
        <v>0</v>
      </c>
      <c r="AL15" s="341">
        <f>IF(CONFIG!$I$40,'Charges variables-Calculs auto'!AK40,'Charges variables-Calculs auto'!AK100)*CONFIG!$D111</f>
        <v>0</v>
      </c>
      <c r="AM15" s="341">
        <f>IF(CONFIG!$I$40,'Charges variables-Calculs auto'!AL40,'Charges variables-Calculs auto'!AL100)*CONFIG!$D111</f>
        <v>0</v>
      </c>
      <c r="AN15" s="341">
        <f>IF(CONFIG!$I$40,'Charges variables-Calculs auto'!AM40,'Charges variables-Calculs auto'!AM100)*CONFIG!$D111</f>
        <v>0</v>
      </c>
      <c r="AO15" s="341">
        <f>IF(CONFIG!$I$40,'Charges variables-Calculs auto'!AN40,'Charges variables-Calculs auto'!AN100)*CONFIG!$D111</f>
        <v>0</v>
      </c>
      <c r="AP15" s="341">
        <f>IF(CONFIG!$I$40,'Charges variables-Calculs auto'!AO40,'Charges variables-Calculs auto'!AO100)*CONFIG!$D111</f>
        <v>0</v>
      </c>
      <c r="AQ15" s="341">
        <f>IF(CONFIG!$I$40,'Charges variables-Calculs auto'!AP40,'Charges variables-Calculs auto'!AP100)*CONFIG!$D111</f>
        <v>0</v>
      </c>
      <c r="AR15" s="341">
        <f>IF(CONFIG!$I$40,'Charges variables-Calculs auto'!AQ40,'Charges variables-Calculs auto'!AQ100)*CONFIG!$D111</f>
        <v>0</v>
      </c>
      <c r="AS15" s="341">
        <f>IF(CONFIG!$I$40,'Charges variables-Calculs auto'!AR40,'Charges variables-Calculs auto'!AR100)*CONFIG!$D111</f>
        <v>0</v>
      </c>
      <c r="AT15" s="341">
        <f>IF(CONFIG!$I$40,'Charges variables-Calculs auto'!AS40,'Charges variables-Calculs auto'!AS100)*CONFIG!$D111</f>
        <v>0</v>
      </c>
      <c r="AU15" s="341">
        <f>IF(CONFIG!$I$40,'Charges variables-Calculs auto'!AT40,'Charges variables-Calculs auto'!AT100)*CONFIG!$D111</f>
        <v>0</v>
      </c>
      <c r="AV15" s="341">
        <f>IF(CONFIG!$I$40,'Charges variables-Calculs auto'!AU40,'Charges variables-Calculs auto'!AU100)*CONFIG!$D111</f>
        <v>0</v>
      </c>
      <c r="AW15" s="341">
        <f>IF(CONFIG!$I$40,'Charges variables-Calculs auto'!AV40,'Charges variables-Calculs auto'!AV100)*CONFIG!$D111</f>
        <v>0</v>
      </c>
      <c r="AX15" s="341">
        <f>IF(CONFIG!$I$40,'Charges variables-Calculs auto'!AW40,'Charges variables-Calculs auto'!AW100)*CONFIG!$D111</f>
        <v>0</v>
      </c>
      <c r="AY15" s="341">
        <f>IF(CONFIG!$I$40,'Charges variables-Calculs auto'!AX40,'Charges variables-Calculs auto'!AX100)*CONFIG!$D111</f>
        <v>0</v>
      </c>
      <c r="AZ15" s="341">
        <f>IF(CONFIG!$I$40,'Charges variables-Calculs auto'!AY40,'Charges variables-Calculs auto'!AY100)*CONFIG!$D111</f>
        <v>0</v>
      </c>
      <c r="BA15" s="341">
        <f>IF(CONFIG!$I$40,'Charges variables-Calculs auto'!AZ40,'Charges variables-Calculs auto'!AZ100)*CONFIG!$D111</f>
        <v>0</v>
      </c>
      <c r="BB15" s="341">
        <f>IF(CONFIG!$I$40,'Charges variables-Calculs auto'!BA40,'Charges variables-Calculs auto'!BA100)*CONFIG!$D111</f>
        <v>0</v>
      </c>
      <c r="BC15" s="341">
        <f>IF(CONFIG!$I$40,'Charges variables-Calculs auto'!BB40,'Charges variables-Calculs auto'!BB100)*CONFIG!$D111</f>
        <v>0</v>
      </c>
      <c r="BD15" s="341">
        <f>IF(CONFIG!$I$40,'Charges variables-Calculs auto'!BC40,'Charges variables-Calculs auto'!BC100)*CONFIG!$D111</f>
        <v>0</v>
      </c>
      <c r="BE15" s="341">
        <f>IF(CONFIG!$I$40,'Charges variables-Calculs auto'!BD40,'Charges variables-Calculs auto'!BD100)*CONFIG!$D111</f>
        <v>0</v>
      </c>
      <c r="BF15" s="341">
        <f>IF(CONFIG!$I$40,'Charges variables-Calculs auto'!BE40,'Charges variables-Calculs auto'!BE100)*CONFIG!$D111</f>
        <v>0</v>
      </c>
      <c r="BG15" s="341">
        <f>IF(CONFIG!$I$40,'Charges variables-Calculs auto'!BF40,'Charges variables-Calculs auto'!BF100)*CONFIG!$D111</f>
        <v>0</v>
      </c>
      <c r="BH15" s="341">
        <f>IF(CONFIG!$I$40,'Charges variables-Calculs auto'!BG40,'Charges variables-Calculs auto'!BG100)*CONFIG!$D111</f>
        <v>0</v>
      </c>
      <c r="BI15" s="341">
        <f>IF(CONFIG!$I$40,'Charges variables-Calculs auto'!BH40,'Charges variables-Calculs auto'!BH100)*CONFIG!$D111</f>
        <v>0</v>
      </c>
      <c r="BJ15" s="341">
        <f>IF(CONFIG!$I$40,'Charges variables-Calculs auto'!BI40,'Charges variables-Calculs auto'!BI100)*CONFIG!$D111</f>
        <v>0</v>
      </c>
      <c r="BK15" s="341">
        <f>IF(CONFIG!$I$40,'Charges variables-Calculs auto'!BJ40,'Charges variables-Calculs auto'!BJ100)*CONFIG!$D111</f>
        <v>0</v>
      </c>
      <c r="BL15" s="126"/>
    </row>
    <row r="16" spans="2:64">
      <c r="B16" s="125"/>
      <c r="C16" s="310">
        <f>CONFIG!$C$19</f>
        <v>0</v>
      </c>
      <c r="D16" s="341">
        <f>IF(CONFIG!$I$40,'Charges variables-Calculs auto'!C41,'Charges variables-Calculs auto'!C101)*CONFIG!$D112</f>
        <v>0</v>
      </c>
      <c r="E16" s="341">
        <f>IF(CONFIG!$I$40,'Charges variables-Calculs auto'!D41,'Charges variables-Calculs auto'!D101)*CONFIG!$D112</f>
        <v>0</v>
      </c>
      <c r="F16" s="341">
        <f>IF(CONFIG!$I$40,'Charges variables-Calculs auto'!E41,'Charges variables-Calculs auto'!E101)*CONFIG!$D112</f>
        <v>0</v>
      </c>
      <c r="G16" s="341">
        <f>IF(CONFIG!$I$40,'Charges variables-Calculs auto'!F41,'Charges variables-Calculs auto'!F101)*CONFIG!$D112</f>
        <v>0</v>
      </c>
      <c r="H16" s="341">
        <f>IF(CONFIG!$I$40,'Charges variables-Calculs auto'!G41,'Charges variables-Calculs auto'!G101)*CONFIG!$D112</f>
        <v>0</v>
      </c>
      <c r="I16" s="341">
        <f>IF(CONFIG!$I$40,'Charges variables-Calculs auto'!H41,'Charges variables-Calculs auto'!H101)*CONFIG!$D112</f>
        <v>0</v>
      </c>
      <c r="J16" s="341">
        <f>IF(CONFIG!$I$40,'Charges variables-Calculs auto'!I41,'Charges variables-Calculs auto'!I101)*CONFIG!$D112</f>
        <v>0</v>
      </c>
      <c r="K16" s="341">
        <f>IF(CONFIG!$I$40,'Charges variables-Calculs auto'!J41,'Charges variables-Calculs auto'!J101)*CONFIG!$D112</f>
        <v>0</v>
      </c>
      <c r="L16" s="341">
        <f>IF(CONFIG!$I$40,'Charges variables-Calculs auto'!K41,'Charges variables-Calculs auto'!K101)*CONFIG!$D112</f>
        <v>0</v>
      </c>
      <c r="M16" s="341">
        <f>IF(CONFIG!$I$40,'Charges variables-Calculs auto'!L41,'Charges variables-Calculs auto'!L101)*CONFIG!$D112</f>
        <v>0</v>
      </c>
      <c r="N16" s="341">
        <f>IF(CONFIG!$I$40,'Charges variables-Calculs auto'!M41,'Charges variables-Calculs auto'!M101)*CONFIG!$D112</f>
        <v>0</v>
      </c>
      <c r="O16" s="341">
        <f>IF(CONFIG!$I$40,'Charges variables-Calculs auto'!N41,'Charges variables-Calculs auto'!N101)*CONFIG!$D112</f>
        <v>0</v>
      </c>
      <c r="P16" s="341">
        <f>IF(CONFIG!$I$40,'Charges variables-Calculs auto'!O41,'Charges variables-Calculs auto'!O101)*CONFIG!$D112</f>
        <v>0</v>
      </c>
      <c r="Q16" s="341">
        <f>IF(CONFIG!$I$40,'Charges variables-Calculs auto'!P41,'Charges variables-Calculs auto'!P101)*CONFIG!$D112</f>
        <v>0</v>
      </c>
      <c r="R16" s="341">
        <f>IF(CONFIG!$I$40,'Charges variables-Calculs auto'!Q41,'Charges variables-Calculs auto'!Q101)*CONFIG!$D112</f>
        <v>0</v>
      </c>
      <c r="S16" s="341">
        <f>IF(CONFIG!$I$40,'Charges variables-Calculs auto'!R41,'Charges variables-Calculs auto'!R101)*CONFIG!$D112</f>
        <v>0</v>
      </c>
      <c r="T16" s="341">
        <f>IF(CONFIG!$I$40,'Charges variables-Calculs auto'!S41,'Charges variables-Calculs auto'!S101)*CONFIG!$D112</f>
        <v>0</v>
      </c>
      <c r="U16" s="341">
        <f>IF(CONFIG!$I$40,'Charges variables-Calculs auto'!T41,'Charges variables-Calculs auto'!T101)*CONFIG!$D112</f>
        <v>0</v>
      </c>
      <c r="V16" s="341">
        <f>IF(CONFIG!$I$40,'Charges variables-Calculs auto'!U41,'Charges variables-Calculs auto'!U101)*CONFIG!$D112</f>
        <v>0</v>
      </c>
      <c r="W16" s="341">
        <f>IF(CONFIG!$I$40,'Charges variables-Calculs auto'!V41,'Charges variables-Calculs auto'!V101)*CONFIG!$D112</f>
        <v>0</v>
      </c>
      <c r="X16" s="341">
        <f>IF(CONFIG!$I$40,'Charges variables-Calculs auto'!W41,'Charges variables-Calculs auto'!W101)*CONFIG!$D112</f>
        <v>0</v>
      </c>
      <c r="Y16" s="341">
        <f>IF(CONFIG!$I$40,'Charges variables-Calculs auto'!X41,'Charges variables-Calculs auto'!X101)*CONFIG!$D112</f>
        <v>0</v>
      </c>
      <c r="Z16" s="341">
        <f>IF(CONFIG!$I$40,'Charges variables-Calculs auto'!Y41,'Charges variables-Calculs auto'!Y101)*CONFIG!$D112</f>
        <v>0</v>
      </c>
      <c r="AA16" s="341">
        <f>IF(CONFIG!$I$40,'Charges variables-Calculs auto'!Z41,'Charges variables-Calculs auto'!Z101)*CONFIG!$D112</f>
        <v>0</v>
      </c>
      <c r="AB16" s="341">
        <f>IF(CONFIG!$I$40,'Charges variables-Calculs auto'!AA41,'Charges variables-Calculs auto'!AA101)*CONFIG!$D112</f>
        <v>0</v>
      </c>
      <c r="AC16" s="341">
        <f>IF(CONFIG!$I$40,'Charges variables-Calculs auto'!AB41,'Charges variables-Calculs auto'!AB101)*CONFIG!$D112</f>
        <v>0</v>
      </c>
      <c r="AD16" s="341">
        <f>IF(CONFIG!$I$40,'Charges variables-Calculs auto'!AC41,'Charges variables-Calculs auto'!AC101)*CONFIG!$D112</f>
        <v>0</v>
      </c>
      <c r="AE16" s="341">
        <f>IF(CONFIG!$I$40,'Charges variables-Calculs auto'!AD41,'Charges variables-Calculs auto'!AD101)*CONFIG!$D112</f>
        <v>0</v>
      </c>
      <c r="AF16" s="341">
        <f>IF(CONFIG!$I$40,'Charges variables-Calculs auto'!AE41,'Charges variables-Calculs auto'!AE101)*CONFIG!$D112</f>
        <v>0</v>
      </c>
      <c r="AG16" s="341">
        <f>IF(CONFIG!$I$40,'Charges variables-Calculs auto'!AF41,'Charges variables-Calculs auto'!AF101)*CONFIG!$D112</f>
        <v>0</v>
      </c>
      <c r="AH16" s="341">
        <f>IF(CONFIG!$I$40,'Charges variables-Calculs auto'!AG41,'Charges variables-Calculs auto'!AG101)*CONFIG!$D112</f>
        <v>0</v>
      </c>
      <c r="AI16" s="341">
        <f>IF(CONFIG!$I$40,'Charges variables-Calculs auto'!AH41,'Charges variables-Calculs auto'!AH101)*CONFIG!$D112</f>
        <v>0</v>
      </c>
      <c r="AJ16" s="341">
        <f>IF(CONFIG!$I$40,'Charges variables-Calculs auto'!AI41,'Charges variables-Calculs auto'!AI101)*CONFIG!$D112</f>
        <v>0</v>
      </c>
      <c r="AK16" s="341">
        <f>IF(CONFIG!$I$40,'Charges variables-Calculs auto'!AJ41,'Charges variables-Calculs auto'!AJ101)*CONFIG!$D112</f>
        <v>0</v>
      </c>
      <c r="AL16" s="341">
        <f>IF(CONFIG!$I$40,'Charges variables-Calculs auto'!AK41,'Charges variables-Calculs auto'!AK101)*CONFIG!$D112</f>
        <v>0</v>
      </c>
      <c r="AM16" s="341">
        <f>IF(CONFIG!$I$40,'Charges variables-Calculs auto'!AL41,'Charges variables-Calculs auto'!AL101)*CONFIG!$D112</f>
        <v>0</v>
      </c>
      <c r="AN16" s="341">
        <f>IF(CONFIG!$I$40,'Charges variables-Calculs auto'!AM41,'Charges variables-Calculs auto'!AM101)*CONFIG!$D112</f>
        <v>0</v>
      </c>
      <c r="AO16" s="341">
        <f>IF(CONFIG!$I$40,'Charges variables-Calculs auto'!AN41,'Charges variables-Calculs auto'!AN101)*CONFIG!$D112</f>
        <v>0</v>
      </c>
      <c r="AP16" s="341">
        <f>IF(CONFIG!$I$40,'Charges variables-Calculs auto'!AO41,'Charges variables-Calculs auto'!AO101)*CONFIG!$D112</f>
        <v>0</v>
      </c>
      <c r="AQ16" s="341">
        <f>IF(CONFIG!$I$40,'Charges variables-Calculs auto'!AP41,'Charges variables-Calculs auto'!AP101)*CONFIG!$D112</f>
        <v>0</v>
      </c>
      <c r="AR16" s="341">
        <f>IF(CONFIG!$I$40,'Charges variables-Calculs auto'!AQ41,'Charges variables-Calculs auto'!AQ101)*CONFIG!$D112</f>
        <v>0</v>
      </c>
      <c r="AS16" s="341">
        <f>IF(CONFIG!$I$40,'Charges variables-Calculs auto'!AR41,'Charges variables-Calculs auto'!AR101)*CONFIG!$D112</f>
        <v>0</v>
      </c>
      <c r="AT16" s="341">
        <f>IF(CONFIG!$I$40,'Charges variables-Calculs auto'!AS41,'Charges variables-Calculs auto'!AS101)*CONFIG!$D112</f>
        <v>0</v>
      </c>
      <c r="AU16" s="341">
        <f>IF(CONFIG!$I$40,'Charges variables-Calculs auto'!AT41,'Charges variables-Calculs auto'!AT101)*CONFIG!$D112</f>
        <v>0</v>
      </c>
      <c r="AV16" s="341">
        <f>IF(CONFIG!$I$40,'Charges variables-Calculs auto'!AU41,'Charges variables-Calculs auto'!AU101)*CONFIG!$D112</f>
        <v>0</v>
      </c>
      <c r="AW16" s="341">
        <f>IF(CONFIG!$I$40,'Charges variables-Calculs auto'!AV41,'Charges variables-Calculs auto'!AV101)*CONFIG!$D112</f>
        <v>0</v>
      </c>
      <c r="AX16" s="341">
        <f>IF(CONFIG!$I$40,'Charges variables-Calculs auto'!AW41,'Charges variables-Calculs auto'!AW101)*CONFIG!$D112</f>
        <v>0</v>
      </c>
      <c r="AY16" s="341">
        <f>IF(CONFIG!$I$40,'Charges variables-Calculs auto'!AX41,'Charges variables-Calculs auto'!AX101)*CONFIG!$D112</f>
        <v>0</v>
      </c>
      <c r="AZ16" s="341">
        <f>IF(CONFIG!$I$40,'Charges variables-Calculs auto'!AY41,'Charges variables-Calculs auto'!AY101)*CONFIG!$D112</f>
        <v>0</v>
      </c>
      <c r="BA16" s="341">
        <f>IF(CONFIG!$I$40,'Charges variables-Calculs auto'!AZ41,'Charges variables-Calculs auto'!AZ101)*CONFIG!$D112</f>
        <v>0</v>
      </c>
      <c r="BB16" s="341">
        <f>IF(CONFIG!$I$40,'Charges variables-Calculs auto'!BA41,'Charges variables-Calculs auto'!BA101)*CONFIG!$D112</f>
        <v>0</v>
      </c>
      <c r="BC16" s="341">
        <f>IF(CONFIG!$I$40,'Charges variables-Calculs auto'!BB41,'Charges variables-Calculs auto'!BB101)*CONFIG!$D112</f>
        <v>0</v>
      </c>
      <c r="BD16" s="341">
        <f>IF(CONFIG!$I$40,'Charges variables-Calculs auto'!BC41,'Charges variables-Calculs auto'!BC101)*CONFIG!$D112</f>
        <v>0</v>
      </c>
      <c r="BE16" s="341">
        <f>IF(CONFIG!$I$40,'Charges variables-Calculs auto'!BD41,'Charges variables-Calculs auto'!BD101)*CONFIG!$D112</f>
        <v>0</v>
      </c>
      <c r="BF16" s="341">
        <f>IF(CONFIG!$I$40,'Charges variables-Calculs auto'!BE41,'Charges variables-Calculs auto'!BE101)*CONFIG!$D112</f>
        <v>0</v>
      </c>
      <c r="BG16" s="341">
        <f>IF(CONFIG!$I$40,'Charges variables-Calculs auto'!BF41,'Charges variables-Calculs auto'!BF101)*CONFIG!$D112</f>
        <v>0</v>
      </c>
      <c r="BH16" s="341">
        <f>IF(CONFIG!$I$40,'Charges variables-Calculs auto'!BG41,'Charges variables-Calculs auto'!BG101)*CONFIG!$D112</f>
        <v>0</v>
      </c>
      <c r="BI16" s="341">
        <f>IF(CONFIG!$I$40,'Charges variables-Calculs auto'!BH41,'Charges variables-Calculs auto'!BH101)*CONFIG!$D112</f>
        <v>0</v>
      </c>
      <c r="BJ16" s="341">
        <f>IF(CONFIG!$I$40,'Charges variables-Calculs auto'!BI41,'Charges variables-Calculs auto'!BI101)*CONFIG!$D112</f>
        <v>0</v>
      </c>
      <c r="BK16" s="341">
        <f>IF(CONFIG!$I$40,'Charges variables-Calculs auto'!BJ41,'Charges variables-Calculs auto'!BJ101)*CONFIG!$D112</f>
        <v>0</v>
      </c>
      <c r="BL16" s="126"/>
    </row>
    <row r="17" spans="2:64">
      <c r="B17" s="125"/>
      <c r="C17" s="310">
        <f>CONFIG!$C$20</f>
        <v>0</v>
      </c>
      <c r="D17" s="341">
        <f>IF(CONFIG!$I$40,'Charges variables-Calculs auto'!C42,'Charges variables-Calculs auto'!C102)*CONFIG!$D113</f>
        <v>0</v>
      </c>
      <c r="E17" s="341">
        <f>IF(CONFIG!$I$40,'Charges variables-Calculs auto'!D42,'Charges variables-Calculs auto'!D102)*CONFIG!$D113</f>
        <v>0</v>
      </c>
      <c r="F17" s="341">
        <f>IF(CONFIG!$I$40,'Charges variables-Calculs auto'!E42,'Charges variables-Calculs auto'!E102)*CONFIG!$D113</f>
        <v>0</v>
      </c>
      <c r="G17" s="341">
        <f>IF(CONFIG!$I$40,'Charges variables-Calculs auto'!F42,'Charges variables-Calculs auto'!F102)*CONFIG!$D113</f>
        <v>0</v>
      </c>
      <c r="H17" s="341">
        <f>IF(CONFIG!$I$40,'Charges variables-Calculs auto'!G42,'Charges variables-Calculs auto'!G102)*CONFIG!$D113</f>
        <v>0</v>
      </c>
      <c r="I17" s="341">
        <f>IF(CONFIG!$I$40,'Charges variables-Calculs auto'!H42,'Charges variables-Calculs auto'!H102)*CONFIG!$D113</f>
        <v>0</v>
      </c>
      <c r="J17" s="341">
        <f>IF(CONFIG!$I$40,'Charges variables-Calculs auto'!I42,'Charges variables-Calculs auto'!I102)*CONFIG!$D113</f>
        <v>0</v>
      </c>
      <c r="K17" s="341">
        <f>IF(CONFIG!$I$40,'Charges variables-Calculs auto'!J42,'Charges variables-Calculs auto'!J102)*CONFIG!$D113</f>
        <v>0</v>
      </c>
      <c r="L17" s="341">
        <f>IF(CONFIG!$I$40,'Charges variables-Calculs auto'!K42,'Charges variables-Calculs auto'!K102)*CONFIG!$D113</f>
        <v>0</v>
      </c>
      <c r="M17" s="341">
        <f>IF(CONFIG!$I$40,'Charges variables-Calculs auto'!L42,'Charges variables-Calculs auto'!L102)*CONFIG!$D113</f>
        <v>0</v>
      </c>
      <c r="N17" s="341">
        <f>IF(CONFIG!$I$40,'Charges variables-Calculs auto'!M42,'Charges variables-Calculs auto'!M102)*CONFIG!$D113</f>
        <v>0</v>
      </c>
      <c r="O17" s="341">
        <f>IF(CONFIG!$I$40,'Charges variables-Calculs auto'!N42,'Charges variables-Calculs auto'!N102)*CONFIG!$D113</f>
        <v>0</v>
      </c>
      <c r="P17" s="341">
        <f>IF(CONFIG!$I$40,'Charges variables-Calculs auto'!O42,'Charges variables-Calculs auto'!O102)*CONFIG!$D113</f>
        <v>0</v>
      </c>
      <c r="Q17" s="341">
        <f>IF(CONFIG!$I$40,'Charges variables-Calculs auto'!P42,'Charges variables-Calculs auto'!P102)*CONFIG!$D113</f>
        <v>0</v>
      </c>
      <c r="R17" s="341">
        <f>IF(CONFIG!$I$40,'Charges variables-Calculs auto'!Q42,'Charges variables-Calculs auto'!Q102)*CONFIG!$D113</f>
        <v>0</v>
      </c>
      <c r="S17" s="341">
        <f>IF(CONFIG!$I$40,'Charges variables-Calculs auto'!R42,'Charges variables-Calculs auto'!R102)*CONFIG!$D113</f>
        <v>0</v>
      </c>
      <c r="T17" s="341">
        <f>IF(CONFIG!$I$40,'Charges variables-Calculs auto'!S42,'Charges variables-Calculs auto'!S102)*CONFIG!$D113</f>
        <v>0</v>
      </c>
      <c r="U17" s="341">
        <f>IF(CONFIG!$I$40,'Charges variables-Calculs auto'!T42,'Charges variables-Calculs auto'!T102)*CONFIG!$D113</f>
        <v>0</v>
      </c>
      <c r="V17" s="341">
        <f>IF(CONFIG!$I$40,'Charges variables-Calculs auto'!U42,'Charges variables-Calculs auto'!U102)*CONFIG!$D113</f>
        <v>0</v>
      </c>
      <c r="W17" s="341">
        <f>IF(CONFIG!$I$40,'Charges variables-Calculs auto'!V42,'Charges variables-Calculs auto'!V102)*CONFIG!$D113</f>
        <v>0</v>
      </c>
      <c r="X17" s="341">
        <f>IF(CONFIG!$I$40,'Charges variables-Calculs auto'!W42,'Charges variables-Calculs auto'!W102)*CONFIG!$D113</f>
        <v>0</v>
      </c>
      <c r="Y17" s="341">
        <f>IF(CONFIG!$I$40,'Charges variables-Calculs auto'!X42,'Charges variables-Calculs auto'!X102)*CONFIG!$D113</f>
        <v>0</v>
      </c>
      <c r="Z17" s="341">
        <f>IF(CONFIG!$I$40,'Charges variables-Calculs auto'!Y42,'Charges variables-Calculs auto'!Y102)*CONFIG!$D113</f>
        <v>0</v>
      </c>
      <c r="AA17" s="341">
        <f>IF(CONFIG!$I$40,'Charges variables-Calculs auto'!Z42,'Charges variables-Calculs auto'!Z102)*CONFIG!$D113</f>
        <v>0</v>
      </c>
      <c r="AB17" s="341">
        <f>IF(CONFIG!$I$40,'Charges variables-Calculs auto'!AA42,'Charges variables-Calculs auto'!AA102)*CONFIG!$D113</f>
        <v>0</v>
      </c>
      <c r="AC17" s="341">
        <f>IF(CONFIG!$I$40,'Charges variables-Calculs auto'!AB42,'Charges variables-Calculs auto'!AB102)*CONFIG!$D113</f>
        <v>0</v>
      </c>
      <c r="AD17" s="341">
        <f>IF(CONFIG!$I$40,'Charges variables-Calculs auto'!AC42,'Charges variables-Calculs auto'!AC102)*CONFIG!$D113</f>
        <v>0</v>
      </c>
      <c r="AE17" s="341">
        <f>IF(CONFIG!$I$40,'Charges variables-Calculs auto'!AD42,'Charges variables-Calculs auto'!AD102)*CONFIG!$D113</f>
        <v>0</v>
      </c>
      <c r="AF17" s="341">
        <f>IF(CONFIG!$I$40,'Charges variables-Calculs auto'!AE42,'Charges variables-Calculs auto'!AE102)*CONFIG!$D113</f>
        <v>0</v>
      </c>
      <c r="AG17" s="341">
        <f>IF(CONFIG!$I$40,'Charges variables-Calculs auto'!AF42,'Charges variables-Calculs auto'!AF102)*CONFIG!$D113</f>
        <v>0</v>
      </c>
      <c r="AH17" s="341">
        <f>IF(CONFIG!$I$40,'Charges variables-Calculs auto'!AG42,'Charges variables-Calculs auto'!AG102)*CONFIG!$D113</f>
        <v>0</v>
      </c>
      <c r="AI17" s="341">
        <f>IF(CONFIG!$I$40,'Charges variables-Calculs auto'!AH42,'Charges variables-Calculs auto'!AH102)*CONFIG!$D113</f>
        <v>0</v>
      </c>
      <c r="AJ17" s="341">
        <f>IF(CONFIG!$I$40,'Charges variables-Calculs auto'!AI42,'Charges variables-Calculs auto'!AI102)*CONFIG!$D113</f>
        <v>0</v>
      </c>
      <c r="AK17" s="341">
        <f>IF(CONFIG!$I$40,'Charges variables-Calculs auto'!AJ42,'Charges variables-Calculs auto'!AJ102)*CONFIG!$D113</f>
        <v>0</v>
      </c>
      <c r="AL17" s="341">
        <f>IF(CONFIG!$I$40,'Charges variables-Calculs auto'!AK42,'Charges variables-Calculs auto'!AK102)*CONFIG!$D113</f>
        <v>0</v>
      </c>
      <c r="AM17" s="341">
        <f>IF(CONFIG!$I$40,'Charges variables-Calculs auto'!AL42,'Charges variables-Calculs auto'!AL102)*CONFIG!$D113</f>
        <v>0</v>
      </c>
      <c r="AN17" s="341">
        <f>IF(CONFIG!$I$40,'Charges variables-Calculs auto'!AM42,'Charges variables-Calculs auto'!AM102)*CONFIG!$D113</f>
        <v>0</v>
      </c>
      <c r="AO17" s="341">
        <f>IF(CONFIG!$I$40,'Charges variables-Calculs auto'!AN42,'Charges variables-Calculs auto'!AN102)*CONFIG!$D113</f>
        <v>0</v>
      </c>
      <c r="AP17" s="341">
        <f>IF(CONFIG!$I$40,'Charges variables-Calculs auto'!AO42,'Charges variables-Calculs auto'!AO102)*CONFIG!$D113</f>
        <v>0</v>
      </c>
      <c r="AQ17" s="341">
        <f>IF(CONFIG!$I$40,'Charges variables-Calculs auto'!AP42,'Charges variables-Calculs auto'!AP102)*CONFIG!$D113</f>
        <v>0</v>
      </c>
      <c r="AR17" s="341">
        <f>IF(CONFIG!$I$40,'Charges variables-Calculs auto'!AQ42,'Charges variables-Calculs auto'!AQ102)*CONFIG!$D113</f>
        <v>0</v>
      </c>
      <c r="AS17" s="341">
        <f>IF(CONFIG!$I$40,'Charges variables-Calculs auto'!AR42,'Charges variables-Calculs auto'!AR102)*CONFIG!$D113</f>
        <v>0</v>
      </c>
      <c r="AT17" s="341">
        <f>IF(CONFIG!$I$40,'Charges variables-Calculs auto'!AS42,'Charges variables-Calculs auto'!AS102)*CONFIG!$D113</f>
        <v>0</v>
      </c>
      <c r="AU17" s="341">
        <f>IF(CONFIG!$I$40,'Charges variables-Calculs auto'!AT42,'Charges variables-Calculs auto'!AT102)*CONFIG!$D113</f>
        <v>0</v>
      </c>
      <c r="AV17" s="341">
        <f>IF(CONFIG!$I$40,'Charges variables-Calculs auto'!AU42,'Charges variables-Calculs auto'!AU102)*CONFIG!$D113</f>
        <v>0</v>
      </c>
      <c r="AW17" s="341">
        <f>IF(CONFIG!$I$40,'Charges variables-Calculs auto'!AV42,'Charges variables-Calculs auto'!AV102)*CONFIG!$D113</f>
        <v>0</v>
      </c>
      <c r="AX17" s="341">
        <f>IF(CONFIG!$I$40,'Charges variables-Calculs auto'!AW42,'Charges variables-Calculs auto'!AW102)*CONFIG!$D113</f>
        <v>0</v>
      </c>
      <c r="AY17" s="341">
        <f>IF(CONFIG!$I$40,'Charges variables-Calculs auto'!AX42,'Charges variables-Calculs auto'!AX102)*CONFIG!$D113</f>
        <v>0</v>
      </c>
      <c r="AZ17" s="341">
        <f>IF(CONFIG!$I$40,'Charges variables-Calculs auto'!AY42,'Charges variables-Calculs auto'!AY102)*CONFIG!$D113</f>
        <v>0</v>
      </c>
      <c r="BA17" s="341">
        <f>IF(CONFIG!$I$40,'Charges variables-Calculs auto'!AZ42,'Charges variables-Calculs auto'!AZ102)*CONFIG!$D113</f>
        <v>0</v>
      </c>
      <c r="BB17" s="341">
        <f>IF(CONFIG!$I$40,'Charges variables-Calculs auto'!BA42,'Charges variables-Calculs auto'!BA102)*CONFIG!$D113</f>
        <v>0</v>
      </c>
      <c r="BC17" s="341">
        <f>IF(CONFIG!$I$40,'Charges variables-Calculs auto'!BB42,'Charges variables-Calculs auto'!BB102)*CONFIG!$D113</f>
        <v>0</v>
      </c>
      <c r="BD17" s="341">
        <f>IF(CONFIG!$I$40,'Charges variables-Calculs auto'!BC42,'Charges variables-Calculs auto'!BC102)*CONFIG!$D113</f>
        <v>0</v>
      </c>
      <c r="BE17" s="341">
        <f>IF(CONFIG!$I$40,'Charges variables-Calculs auto'!BD42,'Charges variables-Calculs auto'!BD102)*CONFIG!$D113</f>
        <v>0</v>
      </c>
      <c r="BF17" s="341">
        <f>IF(CONFIG!$I$40,'Charges variables-Calculs auto'!BE42,'Charges variables-Calculs auto'!BE102)*CONFIG!$D113</f>
        <v>0</v>
      </c>
      <c r="BG17" s="341">
        <f>IF(CONFIG!$I$40,'Charges variables-Calculs auto'!BF42,'Charges variables-Calculs auto'!BF102)*CONFIG!$D113</f>
        <v>0</v>
      </c>
      <c r="BH17" s="341">
        <f>IF(CONFIG!$I$40,'Charges variables-Calculs auto'!BG42,'Charges variables-Calculs auto'!BG102)*CONFIG!$D113</f>
        <v>0</v>
      </c>
      <c r="BI17" s="341">
        <f>IF(CONFIG!$I$40,'Charges variables-Calculs auto'!BH42,'Charges variables-Calculs auto'!BH102)*CONFIG!$D113</f>
        <v>0</v>
      </c>
      <c r="BJ17" s="341">
        <f>IF(CONFIG!$I$40,'Charges variables-Calculs auto'!BI42,'Charges variables-Calculs auto'!BI102)*CONFIG!$D113</f>
        <v>0</v>
      </c>
      <c r="BK17" s="341">
        <f>IF(CONFIG!$I$40,'Charges variables-Calculs auto'!BJ42,'Charges variables-Calculs auto'!BJ102)*CONFIG!$D113</f>
        <v>0</v>
      </c>
      <c r="BL17" s="126"/>
    </row>
    <row r="18" spans="2:64">
      <c r="B18" s="125"/>
      <c r="C18" s="310">
        <f>CONFIG!$C$21</f>
        <v>0</v>
      </c>
      <c r="D18" s="341">
        <f>IF(CONFIG!$I$40,'Charges variables-Calculs auto'!C43,'Charges variables-Calculs auto'!C103)*CONFIG!$D114</f>
        <v>0</v>
      </c>
      <c r="E18" s="341">
        <f>IF(CONFIG!$I$40,'Charges variables-Calculs auto'!D43,'Charges variables-Calculs auto'!D103)*CONFIG!$D114</f>
        <v>0</v>
      </c>
      <c r="F18" s="341">
        <f>IF(CONFIG!$I$40,'Charges variables-Calculs auto'!E43,'Charges variables-Calculs auto'!E103)*CONFIG!$D114</f>
        <v>0</v>
      </c>
      <c r="G18" s="341">
        <f>IF(CONFIG!$I$40,'Charges variables-Calculs auto'!F43,'Charges variables-Calculs auto'!F103)*CONFIG!$D114</f>
        <v>0</v>
      </c>
      <c r="H18" s="341">
        <f>IF(CONFIG!$I$40,'Charges variables-Calculs auto'!G43,'Charges variables-Calculs auto'!G103)*CONFIG!$D114</f>
        <v>0</v>
      </c>
      <c r="I18" s="341">
        <f>IF(CONFIG!$I$40,'Charges variables-Calculs auto'!H43,'Charges variables-Calculs auto'!H103)*CONFIG!$D114</f>
        <v>0</v>
      </c>
      <c r="J18" s="341">
        <f>IF(CONFIG!$I$40,'Charges variables-Calculs auto'!I43,'Charges variables-Calculs auto'!I103)*CONFIG!$D114</f>
        <v>0</v>
      </c>
      <c r="K18" s="341">
        <f>IF(CONFIG!$I$40,'Charges variables-Calculs auto'!J43,'Charges variables-Calculs auto'!J103)*CONFIG!$D114</f>
        <v>0</v>
      </c>
      <c r="L18" s="341">
        <f>IF(CONFIG!$I$40,'Charges variables-Calculs auto'!K43,'Charges variables-Calculs auto'!K103)*CONFIG!$D114</f>
        <v>0</v>
      </c>
      <c r="M18" s="341">
        <f>IF(CONFIG!$I$40,'Charges variables-Calculs auto'!L43,'Charges variables-Calculs auto'!L103)*CONFIG!$D114</f>
        <v>0</v>
      </c>
      <c r="N18" s="341">
        <f>IF(CONFIG!$I$40,'Charges variables-Calculs auto'!M43,'Charges variables-Calculs auto'!M103)*CONFIG!$D114</f>
        <v>0</v>
      </c>
      <c r="O18" s="341">
        <f>IF(CONFIG!$I$40,'Charges variables-Calculs auto'!N43,'Charges variables-Calculs auto'!N103)*CONFIG!$D114</f>
        <v>0</v>
      </c>
      <c r="P18" s="341">
        <f>IF(CONFIG!$I$40,'Charges variables-Calculs auto'!O43,'Charges variables-Calculs auto'!O103)*CONFIG!$D114</f>
        <v>0</v>
      </c>
      <c r="Q18" s="341">
        <f>IF(CONFIG!$I$40,'Charges variables-Calculs auto'!P43,'Charges variables-Calculs auto'!P103)*CONFIG!$D114</f>
        <v>0</v>
      </c>
      <c r="R18" s="341">
        <f>IF(CONFIG!$I$40,'Charges variables-Calculs auto'!Q43,'Charges variables-Calculs auto'!Q103)*CONFIG!$D114</f>
        <v>0</v>
      </c>
      <c r="S18" s="341">
        <f>IF(CONFIG!$I$40,'Charges variables-Calculs auto'!R43,'Charges variables-Calculs auto'!R103)*CONFIG!$D114</f>
        <v>0</v>
      </c>
      <c r="T18" s="341">
        <f>IF(CONFIG!$I$40,'Charges variables-Calculs auto'!S43,'Charges variables-Calculs auto'!S103)*CONFIG!$D114</f>
        <v>0</v>
      </c>
      <c r="U18" s="341">
        <f>IF(CONFIG!$I$40,'Charges variables-Calculs auto'!T43,'Charges variables-Calculs auto'!T103)*CONFIG!$D114</f>
        <v>0</v>
      </c>
      <c r="V18" s="341">
        <f>IF(CONFIG!$I$40,'Charges variables-Calculs auto'!U43,'Charges variables-Calculs auto'!U103)*CONFIG!$D114</f>
        <v>0</v>
      </c>
      <c r="W18" s="341">
        <f>IF(CONFIG!$I$40,'Charges variables-Calculs auto'!V43,'Charges variables-Calculs auto'!V103)*CONFIG!$D114</f>
        <v>0</v>
      </c>
      <c r="X18" s="341">
        <f>IF(CONFIG!$I$40,'Charges variables-Calculs auto'!W43,'Charges variables-Calculs auto'!W103)*CONFIG!$D114</f>
        <v>0</v>
      </c>
      <c r="Y18" s="341">
        <f>IF(CONFIG!$I$40,'Charges variables-Calculs auto'!X43,'Charges variables-Calculs auto'!X103)*CONFIG!$D114</f>
        <v>0</v>
      </c>
      <c r="Z18" s="341">
        <f>IF(CONFIG!$I$40,'Charges variables-Calculs auto'!Y43,'Charges variables-Calculs auto'!Y103)*CONFIG!$D114</f>
        <v>0</v>
      </c>
      <c r="AA18" s="341">
        <f>IF(CONFIG!$I$40,'Charges variables-Calculs auto'!Z43,'Charges variables-Calculs auto'!Z103)*CONFIG!$D114</f>
        <v>0</v>
      </c>
      <c r="AB18" s="341">
        <f>IF(CONFIG!$I$40,'Charges variables-Calculs auto'!AA43,'Charges variables-Calculs auto'!AA103)*CONFIG!$D114</f>
        <v>0</v>
      </c>
      <c r="AC18" s="341">
        <f>IF(CONFIG!$I$40,'Charges variables-Calculs auto'!AB43,'Charges variables-Calculs auto'!AB103)*CONFIG!$D114</f>
        <v>0</v>
      </c>
      <c r="AD18" s="341">
        <f>IF(CONFIG!$I$40,'Charges variables-Calculs auto'!AC43,'Charges variables-Calculs auto'!AC103)*CONFIG!$D114</f>
        <v>0</v>
      </c>
      <c r="AE18" s="341">
        <f>IF(CONFIG!$I$40,'Charges variables-Calculs auto'!AD43,'Charges variables-Calculs auto'!AD103)*CONFIG!$D114</f>
        <v>0</v>
      </c>
      <c r="AF18" s="341">
        <f>IF(CONFIG!$I$40,'Charges variables-Calculs auto'!AE43,'Charges variables-Calculs auto'!AE103)*CONFIG!$D114</f>
        <v>0</v>
      </c>
      <c r="AG18" s="341">
        <f>IF(CONFIG!$I$40,'Charges variables-Calculs auto'!AF43,'Charges variables-Calculs auto'!AF103)*CONFIG!$D114</f>
        <v>0</v>
      </c>
      <c r="AH18" s="341">
        <f>IF(CONFIG!$I$40,'Charges variables-Calculs auto'!AG43,'Charges variables-Calculs auto'!AG103)*CONFIG!$D114</f>
        <v>0</v>
      </c>
      <c r="AI18" s="341">
        <f>IF(CONFIG!$I$40,'Charges variables-Calculs auto'!AH43,'Charges variables-Calculs auto'!AH103)*CONFIG!$D114</f>
        <v>0</v>
      </c>
      <c r="AJ18" s="341">
        <f>IF(CONFIG!$I$40,'Charges variables-Calculs auto'!AI43,'Charges variables-Calculs auto'!AI103)*CONFIG!$D114</f>
        <v>0</v>
      </c>
      <c r="AK18" s="341">
        <f>IF(CONFIG!$I$40,'Charges variables-Calculs auto'!AJ43,'Charges variables-Calculs auto'!AJ103)*CONFIG!$D114</f>
        <v>0</v>
      </c>
      <c r="AL18" s="341">
        <f>IF(CONFIG!$I$40,'Charges variables-Calculs auto'!AK43,'Charges variables-Calculs auto'!AK103)*CONFIG!$D114</f>
        <v>0</v>
      </c>
      <c r="AM18" s="341">
        <f>IF(CONFIG!$I$40,'Charges variables-Calculs auto'!AL43,'Charges variables-Calculs auto'!AL103)*CONFIG!$D114</f>
        <v>0</v>
      </c>
      <c r="AN18" s="341">
        <f>IF(CONFIG!$I$40,'Charges variables-Calculs auto'!AM43,'Charges variables-Calculs auto'!AM103)*CONFIG!$D114</f>
        <v>0</v>
      </c>
      <c r="AO18" s="341">
        <f>IF(CONFIG!$I$40,'Charges variables-Calculs auto'!AN43,'Charges variables-Calculs auto'!AN103)*CONFIG!$D114</f>
        <v>0</v>
      </c>
      <c r="AP18" s="341">
        <f>IF(CONFIG!$I$40,'Charges variables-Calculs auto'!AO43,'Charges variables-Calculs auto'!AO103)*CONFIG!$D114</f>
        <v>0</v>
      </c>
      <c r="AQ18" s="341">
        <f>IF(CONFIG!$I$40,'Charges variables-Calculs auto'!AP43,'Charges variables-Calculs auto'!AP103)*CONFIG!$D114</f>
        <v>0</v>
      </c>
      <c r="AR18" s="341">
        <f>IF(CONFIG!$I$40,'Charges variables-Calculs auto'!AQ43,'Charges variables-Calculs auto'!AQ103)*CONFIG!$D114</f>
        <v>0</v>
      </c>
      <c r="AS18" s="341">
        <f>IF(CONFIG!$I$40,'Charges variables-Calculs auto'!AR43,'Charges variables-Calculs auto'!AR103)*CONFIG!$D114</f>
        <v>0</v>
      </c>
      <c r="AT18" s="341">
        <f>IF(CONFIG!$I$40,'Charges variables-Calculs auto'!AS43,'Charges variables-Calculs auto'!AS103)*CONFIG!$D114</f>
        <v>0</v>
      </c>
      <c r="AU18" s="341">
        <f>IF(CONFIG!$I$40,'Charges variables-Calculs auto'!AT43,'Charges variables-Calculs auto'!AT103)*CONFIG!$D114</f>
        <v>0</v>
      </c>
      <c r="AV18" s="341">
        <f>IF(CONFIG!$I$40,'Charges variables-Calculs auto'!AU43,'Charges variables-Calculs auto'!AU103)*CONFIG!$D114</f>
        <v>0</v>
      </c>
      <c r="AW18" s="341">
        <f>IF(CONFIG!$I$40,'Charges variables-Calculs auto'!AV43,'Charges variables-Calculs auto'!AV103)*CONFIG!$D114</f>
        <v>0</v>
      </c>
      <c r="AX18" s="341">
        <f>IF(CONFIG!$I$40,'Charges variables-Calculs auto'!AW43,'Charges variables-Calculs auto'!AW103)*CONFIG!$D114</f>
        <v>0</v>
      </c>
      <c r="AY18" s="341">
        <f>IF(CONFIG!$I$40,'Charges variables-Calculs auto'!AX43,'Charges variables-Calculs auto'!AX103)*CONFIG!$D114</f>
        <v>0</v>
      </c>
      <c r="AZ18" s="341">
        <f>IF(CONFIG!$I$40,'Charges variables-Calculs auto'!AY43,'Charges variables-Calculs auto'!AY103)*CONFIG!$D114</f>
        <v>0</v>
      </c>
      <c r="BA18" s="341">
        <f>IF(CONFIG!$I$40,'Charges variables-Calculs auto'!AZ43,'Charges variables-Calculs auto'!AZ103)*CONFIG!$D114</f>
        <v>0</v>
      </c>
      <c r="BB18" s="341">
        <f>IF(CONFIG!$I$40,'Charges variables-Calculs auto'!BA43,'Charges variables-Calculs auto'!BA103)*CONFIG!$D114</f>
        <v>0</v>
      </c>
      <c r="BC18" s="341">
        <f>IF(CONFIG!$I$40,'Charges variables-Calculs auto'!BB43,'Charges variables-Calculs auto'!BB103)*CONFIG!$D114</f>
        <v>0</v>
      </c>
      <c r="BD18" s="341">
        <f>IF(CONFIG!$I$40,'Charges variables-Calculs auto'!BC43,'Charges variables-Calculs auto'!BC103)*CONFIG!$D114</f>
        <v>0</v>
      </c>
      <c r="BE18" s="341">
        <f>IF(CONFIG!$I$40,'Charges variables-Calculs auto'!BD43,'Charges variables-Calculs auto'!BD103)*CONFIG!$D114</f>
        <v>0</v>
      </c>
      <c r="BF18" s="341">
        <f>IF(CONFIG!$I$40,'Charges variables-Calculs auto'!BE43,'Charges variables-Calculs auto'!BE103)*CONFIG!$D114</f>
        <v>0</v>
      </c>
      <c r="BG18" s="341">
        <f>IF(CONFIG!$I$40,'Charges variables-Calculs auto'!BF43,'Charges variables-Calculs auto'!BF103)*CONFIG!$D114</f>
        <v>0</v>
      </c>
      <c r="BH18" s="341">
        <f>IF(CONFIG!$I$40,'Charges variables-Calculs auto'!BG43,'Charges variables-Calculs auto'!BG103)*CONFIG!$D114</f>
        <v>0</v>
      </c>
      <c r="BI18" s="341">
        <f>IF(CONFIG!$I$40,'Charges variables-Calculs auto'!BH43,'Charges variables-Calculs auto'!BH103)*CONFIG!$D114</f>
        <v>0</v>
      </c>
      <c r="BJ18" s="341">
        <f>IF(CONFIG!$I$40,'Charges variables-Calculs auto'!BI43,'Charges variables-Calculs auto'!BI103)*CONFIG!$D114</f>
        <v>0</v>
      </c>
      <c r="BK18" s="341">
        <f>IF(CONFIG!$I$40,'Charges variables-Calculs auto'!BJ43,'Charges variables-Calculs auto'!BJ103)*CONFIG!$D114</f>
        <v>0</v>
      </c>
      <c r="BL18" s="126"/>
    </row>
    <row r="19" spans="2:64">
      <c r="B19" s="125"/>
      <c r="C19" s="230"/>
      <c r="D19" s="127"/>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c r="BD19" s="127"/>
      <c r="BE19" s="127"/>
      <c r="BF19" s="127"/>
      <c r="BG19" s="127"/>
      <c r="BH19" s="127"/>
      <c r="BI19" s="127"/>
      <c r="BJ19" s="127"/>
      <c r="BK19" s="127"/>
      <c r="BL19" s="126"/>
    </row>
    <row r="20" spans="2:64">
      <c r="B20" s="125"/>
      <c r="C20" s="99" t="s">
        <v>21</v>
      </c>
      <c r="D20" s="20">
        <f>SUM(D11:D18)+(Investissements!D35+'Sous-traitances'!D35+'Charges externes'!J34)*CONFIG!$D$116</f>
        <v>450</v>
      </c>
      <c r="E20" s="20">
        <f>SUM(E11:E18)+(Investissements!E35+'Sous-traitances'!E35+'Charges externes'!K34)*CONFIG!$D$116</f>
        <v>450</v>
      </c>
      <c r="F20" s="20">
        <f>SUM(F11:F18)+(Investissements!F35+'Sous-traitances'!F35+'Charges externes'!L34)*CONFIG!$D$116</f>
        <v>450</v>
      </c>
      <c r="G20" s="20">
        <f>SUM(G11:G18)+(Investissements!G35+'Sous-traitances'!G35+'Charges externes'!M34)*CONFIG!$D$116</f>
        <v>450</v>
      </c>
      <c r="H20" s="20">
        <f>SUM(H11:H18)+(Investissements!H35+'Sous-traitances'!H35+'Charges externes'!N34)*CONFIG!$D$116</f>
        <v>450</v>
      </c>
      <c r="I20" s="20">
        <f>SUM(I11:I18)+(Investissements!I35+'Sous-traitances'!I35+'Charges externes'!O34)*CONFIG!$D$116</f>
        <v>450</v>
      </c>
      <c r="J20" s="20">
        <f>SUM(J11:J18)+(Investissements!J35+'Sous-traitances'!J35+'Charges externes'!P34)*CONFIG!$D$116</f>
        <v>450</v>
      </c>
      <c r="K20" s="20">
        <f>SUM(K11:K18)+(Investissements!K35+'Sous-traitances'!K35+'Charges externes'!Q34)*CONFIG!$D$116</f>
        <v>450</v>
      </c>
      <c r="L20" s="20">
        <f>SUM(L11:L18)+(Investissements!L35+'Sous-traitances'!L35+'Charges externes'!R34)*CONFIG!$D$116</f>
        <v>450</v>
      </c>
      <c r="M20" s="20">
        <f>SUM(M11:M18)+(Investissements!M35+'Sous-traitances'!M35+'Charges externes'!S34)*CONFIG!$D$116</f>
        <v>450</v>
      </c>
      <c r="N20" s="20">
        <f>SUM(N11:N18)+(Investissements!N35+'Sous-traitances'!N35+'Charges externes'!T34)*CONFIG!$D$116</f>
        <v>450</v>
      </c>
      <c r="O20" s="20">
        <f>SUM(O11:O18)+(Investissements!O35+'Sous-traitances'!O35+'Charges externes'!U34)*CONFIG!$D$116</f>
        <v>450</v>
      </c>
      <c r="P20" s="20">
        <f>SUM(P11:P18)+(Investissements!Q35+'Sous-traitances'!Q35+'Charges externes'!V34)*CONFIG!$D$116</f>
        <v>450</v>
      </c>
      <c r="Q20" s="20">
        <f>SUM(Q11:Q18)+(Investissements!R35+'Sous-traitances'!R35+'Charges externes'!W34)*CONFIG!$D$116</f>
        <v>450</v>
      </c>
      <c r="R20" s="20">
        <f>SUM(R11:R18)+(Investissements!S35+'Sous-traitances'!S35+'Charges externes'!X34)*CONFIG!$D$116</f>
        <v>450</v>
      </c>
      <c r="S20" s="20">
        <f>SUM(S11:S18)+(Investissements!T35+'Sous-traitances'!T35+'Charges externes'!Y34)*CONFIG!$D$116</f>
        <v>450</v>
      </c>
      <c r="T20" s="20">
        <f>SUM(T11:T18)+(Investissements!U35+'Sous-traitances'!U35+'Charges externes'!Z34)*CONFIG!$D$116</f>
        <v>450</v>
      </c>
      <c r="U20" s="20">
        <f>SUM(U11:U18)+(Investissements!V35+'Sous-traitances'!V35+'Charges externes'!AA34)*CONFIG!$D$116</f>
        <v>450</v>
      </c>
      <c r="V20" s="20">
        <f>SUM(V11:V18)+(Investissements!W35+'Sous-traitances'!W35+'Charges externes'!AB34)*CONFIG!$D$116</f>
        <v>450</v>
      </c>
      <c r="W20" s="20">
        <f>SUM(W11:W18)+(Investissements!X35+'Sous-traitances'!X35+'Charges externes'!AC34)*CONFIG!$D$116</f>
        <v>450</v>
      </c>
      <c r="X20" s="20">
        <f>SUM(X11:X18)+(Investissements!Y35+'Sous-traitances'!Y35+'Charges externes'!AD34)*CONFIG!$D$116</f>
        <v>450</v>
      </c>
      <c r="Y20" s="20">
        <f>SUM(Y11:Y18)+(Investissements!Z35+'Sous-traitances'!Z35+'Charges externes'!AE34)*CONFIG!$D$116</f>
        <v>450</v>
      </c>
      <c r="Z20" s="20">
        <f>SUM(Z11:Z18)+(Investissements!AA35+'Sous-traitances'!AA35+'Charges externes'!AF34)*CONFIG!$D$116</f>
        <v>450</v>
      </c>
      <c r="AA20" s="20">
        <f>SUM(AA11:AA18)+(Investissements!AB35+'Sous-traitances'!AB35+'Charges externes'!AG34)*CONFIG!$D$116</f>
        <v>450</v>
      </c>
      <c r="AB20" s="20">
        <f>SUM(AB11:AB18)+(Investissements!$AD35/6+'Sous-traitances'!$AD35/6+'Charges externes'!AH34)*CONFIG!$D$116</f>
        <v>450</v>
      </c>
      <c r="AC20" s="20">
        <f>SUM(AC11:AC18)+(Investissements!$AD35/6+'Sous-traitances'!$AD35/6+'Charges externes'!AI34)*CONFIG!$D$116</f>
        <v>450</v>
      </c>
      <c r="AD20" s="20">
        <f>SUM(AD11:AD18)+(Investissements!$AD35/6+'Sous-traitances'!$AD35/6+'Charges externes'!AJ34)*CONFIG!$D$116</f>
        <v>450</v>
      </c>
      <c r="AE20" s="20">
        <f>SUM(AE11:AE18)+(Investissements!$AD35/6+'Sous-traitances'!$AD35/6+'Charges externes'!AK34)*CONFIG!$D$116</f>
        <v>450</v>
      </c>
      <c r="AF20" s="20">
        <f>SUM(AF11:AF18)+(Investissements!$AD35/6+'Sous-traitances'!$AD35/6+'Charges externes'!AL34)*CONFIG!$D$116</f>
        <v>450</v>
      </c>
      <c r="AG20" s="20">
        <f>SUM(AG11:AG18)+(Investissements!$AD35/6+'Sous-traitances'!$AD35/6+'Charges externes'!AM34)*CONFIG!$D$116</f>
        <v>450</v>
      </c>
      <c r="AH20" s="20">
        <f>SUM(AH11:AH18)+(Investissements!$AE35/6+'Sous-traitances'!$AE35/6+'Charges externes'!AN34)*CONFIG!$D$116</f>
        <v>450</v>
      </c>
      <c r="AI20" s="20">
        <f>SUM(AI11:AI18)+(Investissements!$AE35/6+'Sous-traitances'!$AE35/6+'Charges externes'!AO34)*CONFIG!$D$116</f>
        <v>450</v>
      </c>
      <c r="AJ20" s="20">
        <f>SUM(AJ11:AJ18)+(Investissements!$AE35/6+'Sous-traitances'!$AE35/6+'Charges externes'!AP34)*CONFIG!$D$116</f>
        <v>450</v>
      </c>
      <c r="AK20" s="20">
        <f>SUM(AK11:AK18)+(Investissements!$AE35/6+'Sous-traitances'!$AE35/6+'Charges externes'!AQ34)*CONFIG!$D$116</f>
        <v>450</v>
      </c>
      <c r="AL20" s="20">
        <f>SUM(AL11:AL18)+(Investissements!$AE35/6+'Sous-traitances'!$AE35/6+'Charges externes'!AR34)*CONFIG!$D$116</f>
        <v>450</v>
      </c>
      <c r="AM20" s="20">
        <f>SUM(AM11:AM18)+(Investissements!$AE35/6+'Sous-traitances'!$AE35/6+'Charges externes'!AS34)*CONFIG!$D$116</f>
        <v>450</v>
      </c>
      <c r="AN20" s="20">
        <f>SUM(AN11:AN18)+(Investissements!$AG35/6+'Sous-traitances'!$AG35/6+'Charges externes'!AT34)*CONFIG!$D$116</f>
        <v>450</v>
      </c>
      <c r="AO20" s="20">
        <f>SUM(AO11:AO18)+(Investissements!$AG35/6+'Sous-traitances'!$AG35/6+'Charges externes'!AU34)*CONFIG!$D$116</f>
        <v>450</v>
      </c>
      <c r="AP20" s="20">
        <f>SUM(AP11:AP18)+(Investissements!$AG35/6+'Sous-traitances'!$AG35/6+'Charges externes'!AV34)*CONFIG!$D$116</f>
        <v>450</v>
      </c>
      <c r="AQ20" s="20">
        <f>SUM(AQ11:AQ18)+(Investissements!$AG35/6+'Sous-traitances'!$AG35/6+'Charges externes'!AW34)*CONFIG!$D$116</f>
        <v>450</v>
      </c>
      <c r="AR20" s="20">
        <f>SUM(AR11:AR18)+(Investissements!$AG35/6+'Sous-traitances'!$AG35/6+'Charges externes'!AX34)*CONFIG!$D$116</f>
        <v>450</v>
      </c>
      <c r="AS20" s="20">
        <f>SUM(AS11:AS18)+(Investissements!$AG35/6+'Sous-traitances'!$AG35/6+'Charges externes'!AY34)*CONFIG!$D$116</f>
        <v>450</v>
      </c>
      <c r="AT20" s="20">
        <f>SUM(AT11:AT18)+(Investissements!$AH35/6+'Sous-traitances'!$AH35/6+'Charges externes'!AZ34)*CONFIG!$D$116</f>
        <v>450</v>
      </c>
      <c r="AU20" s="20">
        <f>SUM(AU11:AU18)+(Investissements!$AH35/6+'Sous-traitances'!$AH35/6+'Charges externes'!BA34)*CONFIG!$D$116</f>
        <v>450</v>
      </c>
      <c r="AV20" s="20">
        <f>SUM(AV11:AV18)+(Investissements!$AH35/6+'Sous-traitances'!$AH35/6+'Charges externes'!BB34)*CONFIG!$D$116</f>
        <v>450</v>
      </c>
      <c r="AW20" s="20">
        <f>SUM(AW11:AW18)+(Investissements!$AH35/6+'Sous-traitances'!$AH35/6+'Charges externes'!BC34)*CONFIG!$D$116</f>
        <v>450</v>
      </c>
      <c r="AX20" s="20">
        <f>SUM(AX11:AX18)+(Investissements!$AH35/6+'Sous-traitances'!$AH35/6+'Charges externes'!BD34)*CONFIG!$D$116</f>
        <v>450</v>
      </c>
      <c r="AY20" s="20">
        <f>SUM(AY11:AY18)+(Investissements!$AH35/6+'Sous-traitances'!$AH35/6+'Charges externes'!BE34)*CONFIG!$D$116</f>
        <v>450</v>
      </c>
      <c r="AZ20" s="20">
        <f>SUM(AZ11:AZ18)+(Investissements!$AJ35/6+'Sous-traitances'!$AJ35/6+'Charges externes'!BF34)*CONFIG!$D$116</f>
        <v>450</v>
      </c>
      <c r="BA20" s="20">
        <f>SUM(BA11:BA18)+(Investissements!$AJ35/6+'Sous-traitances'!$AJ35/6+'Charges externes'!BG34)*CONFIG!$D$116</f>
        <v>450</v>
      </c>
      <c r="BB20" s="20">
        <f>SUM(BB11:BB18)+(Investissements!$AJ35/6+'Sous-traitances'!$AJ35/6+'Charges externes'!BH34)*CONFIG!$D$116</f>
        <v>450</v>
      </c>
      <c r="BC20" s="20">
        <f>SUM(BC11:BC18)+(Investissements!$AJ35/6+'Sous-traitances'!$AJ35/6+'Charges externes'!BI34)*CONFIG!$D$116</f>
        <v>450</v>
      </c>
      <c r="BD20" s="20">
        <f>SUM(BD11:BD18)+(Investissements!$AJ35/6+'Sous-traitances'!$AJ35/6+'Charges externes'!BJ34)*CONFIG!$D$116</f>
        <v>450</v>
      </c>
      <c r="BE20" s="20">
        <f>SUM(BE11:BE18)+(Investissements!$AJ35/6+'Sous-traitances'!$AJ35/6+'Charges externes'!BK34)*CONFIG!$D$116</f>
        <v>450</v>
      </c>
      <c r="BF20" s="20">
        <f>SUM(BF11:BF18)+(Investissements!$AK35/6+'Sous-traitances'!$AK35/6+'Charges externes'!BL34)*CONFIG!$D$116</f>
        <v>450</v>
      </c>
      <c r="BG20" s="20">
        <f>SUM(BG11:BG18)+(Investissements!$AK35/6+'Sous-traitances'!$AK35/6+'Charges externes'!BM34)*CONFIG!$D$116</f>
        <v>450</v>
      </c>
      <c r="BH20" s="20">
        <f>SUM(BH11:BH18)+(Investissements!$AK35/6+'Sous-traitances'!$AK35/6+'Charges externes'!BN34)*CONFIG!$D$116</f>
        <v>450</v>
      </c>
      <c r="BI20" s="20">
        <f>SUM(BI11:BI18)+(Investissements!$AK35/6+'Sous-traitances'!$AK35/6+'Charges externes'!BO34)*CONFIG!$D$116</f>
        <v>450</v>
      </c>
      <c r="BJ20" s="20">
        <f>SUM(BJ11:BJ18)+(Investissements!$AK35/6+'Sous-traitances'!$AK35/6+'Charges externes'!BP34)*CONFIG!$D$116</f>
        <v>450</v>
      </c>
      <c r="BK20" s="20">
        <f>SUM(BK11:BK18)+(Investissements!$AK35/6+'Sous-traitances'!$AK35/6+'Charges externes'!BQ34)*CONFIG!$D$116</f>
        <v>450</v>
      </c>
      <c r="BL20" s="126"/>
    </row>
    <row r="21" spans="2:64">
      <c r="B21" s="125"/>
      <c r="C21" s="230"/>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6"/>
    </row>
    <row r="22" spans="2:64">
      <c r="B22" s="125"/>
      <c r="C22" s="99" t="s">
        <v>45</v>
      </c>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c r="BD22" s="127"/>
      <c r="BE22" s="127"/>
      <c r="BF22" s="127"/>
      <c r="BG22" s="127"/>
      <c r="BH22" s="127"/>
      <c r="BI22" s="127"/>
      <c r="BJ22" s="127"/>
      <c r="BK22" s="127"/>
      <c r="BL22" s="126"/>
    </row>
    <row r="23" spans="2:64">
      <c r="B23" s="125"/>
      <c r="C23" s="230"/>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6"/>
    </row>
    <row r="24" spans="2:64">
      <c r="B24" s="125"/>
      <c r="C24" s="190"/>
      <c r="D24" s="473" t="s">
        <v>18</v>
      </c>
      <c r="E24" s="473"/>
      <c r="F24" s="473"/>
      <c r="G24" s="473"/>
      <c r="H24" s="473"/>
      <c r="I24" s="473"/>
      <c r="J24" s="473"/>
      <c r="K24" s="473"/>
      <c r="L24" s="473"/>
      <c r="M24" s="473"/>
      <c r="N24" s="473"/>
      <c r="O24" s="473"/>
      <c r="P24" s="473" t="s">
        <v>19</v>
      </c>
      <c r="Q24" s="473"/>
      <c r="R24" s="473"/>
      <c r="S24" s="473"/>
      <c r="T24" s="473"/>
      <c r="U24" s="473"/>
      <c r="V24" s="473"/>
      <c r="W24" s="473"/>
      <c r="X24" s="473"/>
      <c r="Y24" s="473"/>
      <c r="Z24" s="473"/>
      <c r="AA24" s="473"/>
      <c r="AB24" s="473" t="s">
        <v>20</v>
      </c>
      <c r="AC24" s="473"/>
      <c r="AD24" s="473"/>
      <c r="AE24" s="473"/>
      <c r="AF24" s="473"/>
      <c r="AG24" s="473"/>
      <c r="AH24" s="473"/>
      <c r="AI24" s="473"/>
      <c r="AJ24" s="473"/>
      <c r="AK24" s="473"/>
      <c r="AL24" s="473"/>
      <c r="AM24" s="473"/>
      <c r="AN24" s="475" t="s">
        <v>32</v>
      </c>
      <c r="AO24" s="476"/>
      <c r="AP24" s="476"/>
      <c r="AQ24" s="476"/>
      <c r="AR24" s="476"/>
      <c r="AS24" s="476"/>
      <c r="AT24" s="476"/>
      <c r="AU24" s="476"/>
      <c r="AV24" s="476"/>
      <c r="AW24" s="476"/>
      <c r="AX24" s="476"/>
      <c r="AY24" s="477"/>
      <c r="AZ24" s="473" t="s">
        <v>33</v>
      </c>
      <c r="BA24" s="473"/>
      <c r="BB24" s="473"/>
      <c r="BC24" s="473"/>
      <c r="BD24" s="473"/>
      <c r="BE24" s="473"/>
      <c r="BF24" s="473"/>
      <c r="BG24" s="473"/>
      <c r="BH24" s="473"/>
      <c r="BI24" s="473"/>
      <c r="BJ24" s="473"/>
      <c r="BK24" s="473"/>
      <c r="BL24" s="126"/>
    </row>
    <row r="25" spans="2:64">
      <c r="B25" s="125"/>
      <c r="C25" s="99" t="s">
        <v>36</v>
      </c>
      <c r="D25" s="18">
        <f>CONFIG!$D$7</f>
        <v>41640</v>
      </c>
      <c r="E25" s="18">
        <f>DATE(YEAR(D25),MONTH(D25)+1,DAY(D25))</f>
        <v>41671</v>
      </c>
      <c r="F25" s="18">
        <f t="shared" ref="F25:BK25" si="1">DATE(YEAR(E25),MONTH(E25)+1,DAY(E25))</f>
        <v>41699</v>
      </c>
      <c r="G25" s="18">
        <f t="shared" si="1"/>
        <v>41730</v>
      </c>
      <c r="H25" s="18">
        <f t="shared" si="1"/>
        <v>41760</v>
      </c>
      <c r="I25" s="18">
        <f t="shared" si="1"/>
        <v>41791</v>
      </c>
      <c r="J25" s="18">
        <f t="shared" si="1"/>
        <v>41821</v>
      </c>
      <c r="K25" s="18">
        <f t="shared" si="1"/>
        <v>41852</v>
      </c>
      <c r="L25" s="18">
        <f t="shared" si="1"/>
        <v>41883</v>
      </c>
      <c r="M25" s="18">
        <f t="shared" si="1"/>
        <v>41913</v>
      </c>
      <c r="N25" s="18">
        <f t="shared" si="1"/>
        <v>41944</v>
      </c>
      <c r="O25" s="18">
        <f t="shared" si="1"/>
        <v>41974</v>
      </c>
      <c r="P25" s="18">
        <f t="shared" si="1"/>
        <v>42005</v>
      </c>
      <c r="Q25" s="18">
        <f t="shared" si="1"/>
        <v>42036</v>
      </c>
      <c r="R25" s="18">
        <f t="shared" si="1"/>
        <v>42064</v>
      </c>
      <c r="S25" s="18">
        <f t="shared" si="1"/>
        <v>42095</v>
      </c>
      <c r="T25" s="18">
        <f t="shared" si="1"/>
        <v>42125</v>
      </c>
      <c r="U25" s="18">
        <f t="shared" si="1"/>
        <v>42156</v>
      </c>
      <c r="V25" s="18">
        <f t="shared" si="1"/>
        <v>42186</v>
      </c>
      <c r="W25" s="18">
        <f t="shared" si="1"/>
        <v>42217</v>
      </c>
      <c r="X25" s="18">
        <f t="shared" si="1"/>
        <v>42248</v>
      </c>
      <c r="Y25" s="18">
        <f t="shared" si="1"/>
        <v>42278</v>
      </c>
      <c r="Z25" s="18">
        <f t="shared" si="1"/>
        <v>42309</v>
      </c>
      <c r="AA25" s="18">
        <f t="shared" si="1"/>
        <v>42339</v>
      </c>
      <c r="AB25" s="18">
        <f t="shared" si="1"/>
        <v>42370</v>
      </c>
      <c r="AC25" s="18">
        <f t="shared" si="1"/>
        <v>42401</v>
      </c>
      <c r="AD25" s="18">
        <f t="shared" si="1"/>
        <v>42430</v>
      </c>
      <c r="AE25" s="18">
        <f t="shared" si="1"/>
        <v>42461</v>
      </c>
      <c r="AF25" s="18">
        <f t="shared" si="1"/>
        <v>42491</v>
      </c>
      <c r="AG25" s="18">
        <f t="shared" si="1"/>
        <v>42522</v>
      </c>
      <c r="AH25" s="18">
        <f t="shared" si="1"/>
        <v>42552</v>
      </c>
      <c r="AI25" s="18">
        <f t="shared" si="1"/>
        <v>42583</v>
      </c>
      <c r="AJ25" s="18">
        <f t="shared" si="1"/>
        <v>42614</v>
      </c>
      <c r="AK25" s="18">
        <f t="shared" si="1"/>
        <v>42644</v>
      </c>
      <c r="AL25" s="18">
        <f t="shared" si="1"/>
        <v>42675</v>
      </c>
      <c r="AM25" s="18">
        <f t="shared" si="1"/>
        <v>42705</v>
      </c>
      <c r="AN25" s="18">
        <f t="shared" si="1"/>
        <v>42736</v>
      </c>
      <c r="AO25" s="18">
        <f t="shared" si="1"/>
        <v>42767</v>
      </c>
      <c r="AP25" s="18">
        <f t="shared" si="1"/>
        <v>42795</v>
      </c>
      <c r="AQ25" s="18">
        <f t="shared" si="1"/>
        <v>42826</v>
      </c>
      <c r="AR25" s="18">
        <f t="shared" si="1"/>
        <v>42856</v>
      </c>
      <c r="AS25" s="18">
        <f t="shared" si="1"/>
        <v>42887</v>
      </c>
      <c r="AT25" s="18">
        <f t="shared" si="1"/>
        <v>42917</v>
      </c>
      <c r="AU25" s="18">
        <f t="shared" si="1"/>
        <v>42948</v>
      </c>
      <c r="AV25" s="18">
        <f t="shared" si="1"/>
        <v>42979</v>
      </c>
      <c r="AW25" s="18">
        <f t="shared" si="1"/>
        <v>43009</v>
      </c>
      <c r="AX25" s="18">
        <f t="shared" si="1"/>
        <v>43040</v>
      </c>
      <c r="AY25" s="18">
        <f t="shared" si="1"/>
        <v>43070</v>
      </c>
      <c r="AZ25" s="18">
        <f t="shared" si="1"/>
        <v>43101</v>
      </c>
      <c r="BA25" s="18">
        <f t="shared" si="1"/>
        <v>43132</v>
      </c>
      <c r="BB25" s="18">
        <f t="shared" si="1"/>
        <v>43160</v>
      </c>
      <c r="BC25" s="18">
        <f t="shared" si="1"/>
        <v>43191</v>
      </c>
      <c r="BD25" s="18">
        <f t="shared" si="1"/>
        <v>43221</v>
      </c>
      <c r="BE25" s="18">
        <f t="shared" si="1"/>
        <v>43252</v>
      </c>
      <c r="BF25" s="18">
        <f t="shared" si="1"/>
        <v>43282</v>
      </c>
      <c r="BG25" s="18">
        <f t="shared" si="1"/>
        <v>43313</v>
      </c>
      <c r="BH25" s="18">
        <f t="shared" si="1"/>
        <v>43344</v>
      </c>
      <c r="BI25" s="18">
        <f t="shared" si="1"/>
        <v>43374</v>
      </c>
      <c r="BJ25" s="18">
        <f t="shared" si="1"/>
        <v>43405</v>
      </c>
      <c r="BK25" s="18">
        <f t="shared" si="1"/>
        <v>43435</v>
      </c>
      <c r="BL25" s="126"/>
    </row>
    <row r="26" spans="2:64">
      <c r="B26" s="125"/>
      <c r="C26" s="310" t="str">
        <f>CONFIG!$C$14</f>
        <v>Activité / Projet 1</v>
      </c>
      <c r="D26" s="341">
        <f>CONFIG!$E107*'Commandes - Calculs Auto'!C63</f>
        <v>0</v>
      </c>
      <c r="E26" s="341">
        <f>CONFIG!$E107*'Commandes - Calculs Auto'!D63</f>
        <v>0</v>
      </c>
      <c r="F26" s="341">
        <f>CONFIG!$E107*'Commandes - Calculs Auto'!E63</f>
        <v>0</v>
      </c>
      <c r="G26" s="341">
        <f>CONFIG!$E107*'Commandes - Calculs Auto'!F63</f>
        <v>0</v>
      </c>
      <c r="H26" s="341">
        <f>CONFIG!$E107*'Commandes - Calculs Auto'!G63</f>
        <v>0</v>
      </c>
      <c r="I26" s="341">
        <f>CONFIG!$E107*'Commandes - Calculs Auto'!H63</f>
        <v>0</v>
      </c>
      <c r="J26" s="341">
        <f>CONFIG!$E107*'Commandes - Calculs Auto'!I63</f>
        <v>0</v>
      </c>
      <c r="K26" s="341">
        <f>CONFIG!$E107*'Commandes - Calculs Auto'!J63</f>
        <v>0</v>
      </c>
      <c r="L26" s="341">
        <f>CONFIG!$E107*'Commandes - Calculs Auto'!K63</f>
        <v>0</v>
      </c>
      <c r="M26" s="341">
        <f>CONFIG!$E107*'Commandes - Calculs Auto'!L63</f>
        <v>0</v>
      </c>
      <c r="N26" s="341">
        <f>CONFIG!$E107*'Commandes - Calculs Auto'!M63</f>
        <v>0</v>
      </c>
      <c r="O26" s="341">
        <f>CONFIG!$E107*'Commandes - Calculs Auto'!N63</f>
        <v>0</v>
      </c>
      <c r="P26" s="341">
        <f>CONFIG!$E107*'Commandes - Calculs Auto'!O63</f>
        <v>0</v>
      </c>
      <c r="Q26" s="341">
        <f>CONFIG!$E107*'Commandes - Calculs Auto'!P63</f>
        <v>0</v>
      </c>
      <c r="R26" s="341">
        <f>CONFIG!$E107*'Commandes - Calculs Auto'!Q63</f>
        <v>0</v>
      </c>
      <c r="S26" s="341">
        <f>CONFIG!$E107*'Commandes - Calculs Auto'!R63</f>
        <v>0</v>
      </c>
      <c r="T26" s="341">
        <f>CONFIG!$E107*'Commandes - Calculs Auto'!S63</f>
        <v>0</v>
      </c>
      <c r="U26" s="341">
        <f>CONFIG!$E107*'Commandes - Calculs Auto'!T63</f>
        <v>0</v>
      </c>
      <c r="V26" s="341">
        <f>CONFIG!$E107*'Commandes - Calculs Auto'!U63</f>
        <v>0</v>
      </c>
      <c r="W26" s="341">
        <f>CONFIG!$E107*'Commandes - Calculs Auto'!V63</f>
        <v>0</v>
      </c>
      <c r="X26" s="341">
        <f>CONFIG!$E107*'Commandes - Calculs Auto'!W63</f>
        <v>0</v>
      </c>
      <c r="Y26" s="341">
        <f>CONFIG!$E107*'Commandes - Calculs Auto'!X63</f>
        <v>0</v>
      </c>
      <c r="Z26" s="341">
        <f>CONFIG!$E107*'Commandes - Calculs Auto'!Y63</f>
        <v>0</v>
      </c>
      <c r="AA26" s="341">
        <f>CONFIG!$E107*'Commandes - Calculs Auto'!Z63</f>
        <v>0</v>
      </c>
      <c r="AB26" s="341">
        <f>CONFIG!$E107*'Commandes - Calculs Auto'!AA63</f>
        <v>0</v>
      </c>
      <c r="AC26" s="341">
        <f>CONFIG!$E107*'Commandes - Calculs Auto'!AB63</f>
        <v>0</v>
      </c>
      <c r="AD26" s="341">
        <f>CONFIG!$E107*'Commandes - Calculs Auto'!AC63</f>
        <v>0</v>
      </c>
      <c r="AE26" s="341">
        <f>CONFIG!$E107*'Commandes - Calculs Auto'!AD63</f>
        <v>0</v>
      </c>
      <c r="AF26" s="341">
        <f>CONFIG!$E107*'Commandes - Calculs Auto'!AE63</f>
        <v>0</v>
      </c>
      <c r="AG26" s="341">
        <f>CONFIG!$E107*'Commandes - Calculs Auto'!AF63</f>
        <v>0</v>
      </c>
      <c r="AH26" s="341">
        <f>CONFIG!$E107*'Commandes - Calculs Auto'!AG63</f>
        <v>0</v>
      </c>
      <c r="AI26" s="341">
        <f>CONFIG!$E107*'Commandes - Calculs Auto'!AH63</f>
        <v>0</v>
      </c>
      <c r="AJ26" s="341">
        <f>CONFIG!$E107*'Commandes - Calculs Auto'!AI63</f>
        <v>0</v>
      </c>
      <c r="AK26" s="341">
        <f>CONFIG!$E107*'Commandes - Calculs Auto'!AJ63</f>
        <v>0</v>
      </c>
      <c r="AL26" s="341">
        <f>CONFIG!$E107*'Commandes - Calculs Auto'!AK63</f>
        <v>0</v>
      </c>
      <c r="AM26" s="341">
        <f>CONFIG!$E107*'Commandes - Calculs Auto'!AL63</f>
        <v>0</v>
      </c>
      <c r="AN26" s="341">
        <f>CONFIG!$E107*'Commandes - Calculs Auto'!AM63</f>
        <v>0</v>
      </c>
      <c r="AO26" s="341">
        <f>CONFIG!$E107*'Commandes - Calculs Auto'!AN63</f>
        <v>0</v>
      </c>
      <c r="AP26" s="341">
        <f>CONFIG!$E107*'Commandes - Calculs Auto'!AO63</f>
        <v>0</v>
      </c>
      <c r="AQ26" s="341">
        <f>CONFIG!$E107*'Commandes - Calculs Auto'!AP63</f>
        <v>0</v>
      </c>
      <c r="AR26" s="341">
        <f>CONFIG!$E107*'Commandes - Calculs Auto'!AQ63</f>
        <v>0</v>
      </c>
      <c r="AS26" s="341">
        <f>CONFIG!$E107*'Commandes - Calculs Auto'!AR63</f>
        <v>0</v>
      </c>
      <c r="AT26" s="341">
        <f>CONFIG!$E107*'Commandes - Calculs Auto'!AS63</f>
        <v>0</v>
      </c>
      <c r="AU26" s="341">
        <f>CONFIG!$E107*'Commandes - Calculs Auto'!AT63</f>
        <v>0</v>
      </c>
      <c r="AV26" s="341">
        <f>CONFIG!$E107*'Commandes - Calculs Auto'!AU63</f>
        <v>0</v>
      </c>
      <c r="AW26" s="341">
        <f>CONFIG!$E107*'Commandes - Calculs Auto'!AV63</f>
        <v>0</v>
      </c>
      <c r="AX26" s="341">
        <f>CONFIG!$E107*'Commandes - Calculs Auto'!AW63</f>
        <v>0</v>
      </c>
      <c r="AY26" s="341">
        <f>CONFIG!$E107*'Commandes - Calculs Auto'!AX63</f>
        <v>0</v>
      </c>
      <c r="AZ26" s="341">
        <f>CONFIG!$E107*'Commandes - Calculs Auto'!AY63</f>
        <v>0</v>
      </c>
      <c r="BA26" s="341">
        <f>CONFIG!$E107*'Commandes - Calculs Auto'!AZ63</f>
        <v>0</v>
      </c>
      <c r="BB26" s="341">
        <f>CONFIG!$E107*'Commandes - Calculs Auto'!BA63</f>
        <v>0</v>
      </c>
      <c r="BC26" s="341">
        <f>CONFIG!$E107*'Commandes - Calculs Auto'!BB63</f>
        <v>0</v>
      </c>
      <c r="BD26" s="341">
        <f>CONFIG!$E107*'Commandes - Calculs Auto'!BC63</f>
        <v>0</v>
      </c>
      <c r="BE26" s="341">
        <f>CONFIG!$E107*'Commandes - Calculs Auto'!BD63</f>
        <v>0</v>
      </c>
      <c r="BF26" s="341">
        <f>CONFIG!$E107*'Commandes - Calculs Auto'!BE63</f>
        <v>0</v>
      </c>
      <c r="BG26" s="341">
        <f>CONFIG!$E107*'Commandes - Calculs Auto'!BF63</f>
        <v>0</v>
      </c>
      <c r="BH26" s="341">
        <f>CONFIG!$E107*'Commandes - Calculs Auto'!BG63</f>
        <v>0</v>
      </c>
      <c r="BI26" s="341">
        <f>CONFIG!$E107*'Commandes - Calculs Auto'!BH63</f>
        <v>0</v>
      </c>
      <c r="BJ26" s="341">
        <f>CONFIG!$E107*'Commandes - Calculs Auto'!BI63</f>
        <v>0</v>
      </c>
      <c r="BK26" s="341">
        <f>CONFIG!$E107*'Commandes - Calculs Auto'!BJ63</f>
        <v>0</v>
      </c>
      <c r="BL26" s="126"/>
    </row>
    <row r="27" spans="2:64">
      <c r="B27" s="125"/>
      <c r="C27" s="310" t="str">
        <f>CONFIG!$C$15</f>
        <v>Activité / Projet 2</v>
      </c>
      <c r="D27" s="341">
        <f>CONFIG!$E108*'Commandes - Calculs Auto'!C64</f>
        <v>0</v>
      </c>
      <c r="E27" s="341">
        <f>CONFIG!$E108*'Commandes - Calculs Auto'!D64</f>
        <v>0</v>
      </c>
      <c r="F27" s="341">
        <f>CONFIG!$E108*'Commandes - Calculs Auto'!E64</f>
        <v>0</v>
      </c>
      <c r="G27" s="341">
        <f>CONFIG!$E108*'Commandes - Calculs Auto'!F64</f>
        <v>0</v>
      </c>
      <c r="H27" s="341">
        <f>CONFIG!$E108*'Commandes - Calculs Auto'!G64</f>
        <v>0</v>
      </c>
      <c r="I27" s="341">
        <f>CONFIG!$E108*'Commandes - Calculs Auto'!H64</f>
        <v>0</v>
      </c>
      <c r="J27" s="341">
        <f>CONFIG!$E108*'Commandes - Calculs Auto'!I64</f>
        <v>0</v>
      </c>
      <c r="K27" s="341">
        <f>CONFIG!$E108*'Commandes - Calculs Auto'!J64</f>
        <v>0</v>
      </c>
      <c r="L27" s="341">
        <f>CONFIG!$E108*'Commandes - Calculs Auto'!K64</f>
        <v>0</v>
      </c>
      <c r="M27" s="341">
        <f>CONFIG!$E108*'Commandes - Calculs Auto'!L64</f>
        <v>0</v>
      </c>
      <c r="N27" s="341">
        <f>CONFIG!$E108*'Commandes - Calculs Auto'!M64</f>
        <v>0</v>
      </c>
      <c r="O27" s="341">
        <f>CONFIG!$E108*'Commandes - Calculs Auto'!N64</f>
        <v>0</v>
      </c>
      <c r="P27" s="341">
        <f>CONFIG!$E108*'Commandes - Calculs Auto'!O64</f>
        <v>0</v>
      </c>
      <c r="Q27" s="341">
        <f>CONFIG!$E108*'Commandes - Calculs Auto'!P64</f>
        <v>0</v>
      </c>
      <c r="R27" s="341">
        <f>CONFIG!$E108*'Commandes - Calculs Auto'!Q64</f>
        <v>0</v>
      </c>
      <c r="S27" s="341">
        <f>CONFIG!$E108*'Commandes - Calculs Auto'!R64</f>
        <v>0</v>
      </c>
      <c r="T27" s="341">
        <f>CONFIG!$E108*'Commandes - Calculs Auto'!S64</f>
        <v>0</v>
      </c>
      <c r="U27" s="341">
        <f>CONFIG!$E108*'Commandes - Calculs Auto'!T64</f>
        <v>0</v>
      </c>
      <c r="V27" s="341">
        <f>CONFIG!$E108*'Commandes - Calculs Auto'!U64</f>
        <v>0</v>
      </c>
      <c r="W27" s="341">
        <f>CONFIG!$E108*'Commandes - Calculs Auto'!V64</f>
        <v>0</v>
      </c>
      <c r="X27" s="341">
        <f>CONFIG!$E108*'Commandes - Calculs Auto'!W64</f>
        <v>0</v>
      </c>
      <c r="Y27" s="341">
        <f>CONFIG!$E108*'Commandes - Calculs Auto'!X64</f>
        <v>0</v>
      </c>
      <c r="Z27" s="341">
        <f>CONFIG!$E108*'Commandes - Calculs Auto'!Y64</f>
        <v>0</v>
      </c>
      <c r="AA27" s="341">
        <f>CONFIG!$E108*'Commandes - Calculs Auto'!Z64</f>
        <v>0</v>
      </c>
      <c r="AB27" s="341">
        <f>CONFIG!$E108*'Commandes - Calculs Auto'!AA64</f>
        <v>0</v>
      </c>
      <c r="AC27" s="341">
        <f>CONFIG!$E108*'Commandes - Calculs Auto'!AB64</f>
        <v>0</v>
      </c>
      <c r="AD27" s="341">
        <f>CONFIG!$E108*'Commandes - Calculs Auto'!AC64</f>
        <v>0</v>
      </c>
      <c r="AE27" s="341">
        <f>CONFIG!$E108*'Commandes - Calculs Auto'!AD64</f>
        <v>0</v>
      </c>
      <c r="AF27" s="341">
        <f>CONFIG!$E108*'Commandes - Calculs Auto'!AE64</f>
        <v>0</v>
      </c>
      <c r="AG27" s="341">
        <f>CONFIG!$E108*'Commandes - Calculs Auto'!AF64</f>
        <v>0</v>
      </c>
      <c r="AH27" s="341">
        <f>CONFIG!$E108*'Commandes - Calculs Auto'!AG64</f>
        <v>0</v>
      </c>
      <c r="AI27" s="341">
        <f>CONFIG!$E108*'Commandes - Calculs Auto'!AH64</f>
        <v>0</v>
      </c>
      <c r="AJ27" s="341">
        <f>CONFIG!$E108*'Commandes - Calculs Auto'!AI64</f>
        <v>0</v>
      </c>
      <c r="AK27" s="341">
        <f>CONFIG!$E108*'Commandes - Calculs Auto'!AJ64</f>
        <v>0</v>
      </c>
      <c r="AL27" s="341">
        <f>CONFIG!$E108*'Commandes - Calculs Auto'!AK64</f>
        <v>0</v>
      </c>
      <c r="AM27" s="341">
        <f>CONFIG!$E108*'Commandes - Calculs Auto'!AL64</f>
        <v>0</v>
      </c>
      <c r="AN27" s="341">
        <f>CONFIG!$E108*'Commandes - Calculs Auto'!AM64</f>
        <v>0</v>
      </c>
      <c r="AO27" s="341">
        <f>CONFIG!$E108*'Commandes - Calculs Auto'!AN64</f>
        <v>0</v>
      </c>
      <c r="AP27" s="341">
        <f>CONFIG!$E108*'Commandes - Calculs Auto'!AO64</f>
        <v>0</v>
      </c>
      <c r="AQ27" s="341">
        <f>CONFIG!$E108*'Commandes - Calculs Auto'!AP64</f>
        <v>0</v>
      </c>
      <c r="AR27" s="341">
        <f>CONFIG!$E108*'Commandes - Calculs Auto'!AQ64</f>
        <v>0</v>
      </c>
      <c r="AS27" s="341">
        <f>CONFIG!$E108*'Commandes - Calculs Auto'!AR64</f>
        <v>0</v>
      </c>
      <c r="AT27" s="341">
        <f>CONFIG!$E108*'Commandes - Calculs Auto'!AS64</f>
        <v>0</v>
      </c>
      <c r="AU27" s="341">
        <f>CONFIG!$E108*'Commandes - Calculs Auto'!AT64</f>
        <v>0</v>
      </c>
      <c r="AV27" s="341">
        <f>CONFIG!$E108*'Commandes - Calculs Auto'!AU64</f>
        <v>0</v>
      </c>
      <c r="AW27" s="341">
        <f>CONFIG!$E108*'Commandes - Calculs Auto'!AV64</f>
        <v>0</v>
      </c>
      <c r="AX27" s="341">
        <f>CONFIG!$E108*'Commandes - Calculs Auto'!AW64</f>
        <v>0</v>
      </c>
      <c r="AY27" s="341">
        <f>CONFIG!$E108*'Commandes - Calculs Auto'!AX64</f>
        <v>0</v>
      </c>
      <c r="AZ27" s="341">
        <f>CONFIG!$E108*'Commandes - Calculs Auto'!AY64</f>
        <v>0</v>
      </c>
      <c r="BA27" s="341">
        <f>CONFIG!$E108*'Commandes - Calculs Auto'!AZ64</f>
        <v>0</v>
      </c>
      <c r="BB27" s="341">
        <f>CONFIG!$E108*'Commandes - Calculs Auto'!BA64</f>
        <v>0</v>
      </c>
      <c r="BC27" s="341">
        <f>CONFIG!$E108*'Commandes - Calculs Auto'!BB64</f>
        <v>0</v>
      </c>
      <c r="BD27" s="341">
        <f>CONFIG!$E108*'Commandes - Calculs Auto'!BC64</f>
        <v>0</v>
      </c>
      <c r="BE27" s="341">
        <f>CONFIG!$E108*'Commandes - Calculs Auto'!BD64</f>
        <v>0</v>
      </c>
      <c r="BF27" s="341">
        <f>CONFIG!$E108*'Commandes - Calculs Auto'!BE64</f>
        <v>0</v>
      </c>
      <c r="BG27" s="341">
        <f>CONFIG!$E108*'Commandes - Calculs Auto'!BF64</f>
        <v>0</v>
      </c>
      <c r="BH27" s="341">
        <f>CONFIG!$E108*'Commandes - Calculs Auto'!BG64</f>
        <v>0</v>
      </c>
      <c r="BI27" s="341">
        <f>CONFIG!$E108*'Commandes - Calculs Auto'!BH64</f>
        <v>0</v>
      </c>
      <c r="BJ27" s="341">
        <f>CONFIG!$E108*'Commandes - Calculs Auto'!BI64</f>
        <v>0</v>
      </c>
      <c r="BK27" s="341">
        <f>CONFIG!$E108*'Commandes - Calculs Auto'!BJ64</f>
        <v>0</v>
      </c>
      <c r="BL27" s="126"/>
    </row>
    <row r="28" spans="2:64">
      <c r="B28" s="125"/>
      <c r="C28" s="310" t="str">
        <f>CONFIG!$C$16</f>
        <v>…</v>
      </c>
      <c r="D28" s="341">
        <f>CONFIG!$E109*'Commandes - Calculs Auto'!C65</f>
        <v>0</v>
      </c>
      <c r="E28" s="341">
        <f>CONFIG!$E109*'Commandes - Calculs Auto'!D65</f>
        <v>0</v>
      </c>
      <c r="F28" s="341">
        <f>CONFIG!$E109*'Commandes - Calculs Auto'!E65</f>
        <v>0</v>
      </c>
      <c r="G28" s="341">
        <f>CONFIG!$E109*'Commandes - Calculs Auto'!F65</f>
        <v>0</v>
      </c>
      <c r="H28" s="341">
        <f>CONFIG!$E109*'Commandes - Calculs Auto'!G65</f>
        <v>0</v>
      </c>
      <c r="I28" s="341">
        <f>CONFIG!$E109*'Commandes - Calculs Auto'!H65</f>
        <v>0</v>
      </c>
      <c r="J28" s="341">
        <f>CONFIG!$E109*'Commandes - Calculs Auto'!I65</f>
        <v>0</v>
      </c>
      <c r="K28" s="341">
        <f>CONFIG!$E109*'Commandes - Calculs Auto'!J65</f>
        <v>0</v>
      </c>
      <c r="L28" s="341">
        <f>CONFIG!$E109*'Commandes - Calculs Auto'!K65</f>
        <v>0</v>
      </c>
      <c r="M28" s="341">
        <f>CONFIG!$E109*'Commandes - Calculs Auto'!L65</f>
        <v>0</v>
      </c>
      <c r="N28" s="341">
        <f>CONFIG!$E109*'Commandes - Calculs Auto'!M65</f>
        <v>0</v>
      </c>
      <c r="O28" s="341">
        <f>CONFIG!$E109*'Commandes - Calculs Auto'!N65</f>
        <v>0</v>
      </c>
      <c r="P28" s="341">
        <f>CONFIG!$E109*'Commandes - Calculs Auto'!O65</f>
        <v>0</v>
      </c>
      <c r="Q28" s="341">
        <f>CONFIG!$E109*'Commandes - Calculs Auto'!P65</f>
        <v>0</v>
      </c>
      <c r="R28" s="341">
        <f>CONFIG!$E109*'Commandes - Calculs Auto'!Q65</f>
        <v>0</v>
      </c>
      <c r="S28" s="341">
        <f>CONFIG!$E109*'Commandes - Calculs Auto'!R65</f>
        <v>0</v>
      </c>
      <c r="T28" s="341">
        <f>CONFIG!$E109*'Commandes - Calculs Auto'!S65</f>
        <v>0</v>
      </c>
      <c r="U28" s="341">
        <f>CONFIG!$E109*'Commandes - Calculs Auto'!T65</f>
        <v>0</v>
      </c>
      <c r="V28" s="341">
        <f>CONFIG!$E109*'Commandes - Calculs Auto'!U65</f>
        <v>0</v>
      </c>
      <c r="W28" s="341">
        <f>CONFIG!$E109*'Commandes - Calculs Auto'!V65</f>
        <v>0</v>
      </c>
      <c r="X28" s="341">
        <f>CONFIG!$E109*'Commandes - Calculs Auto'!W65</f>
        <v>0</v>
      </c>
      <c r="Y28" s="341">
        <f>CONFIG!$E109*'Commandes - Calculs Auto'!X65</f>
        <v>0</v>
      </c>
      <c r="Z28" s="341">
        <f>CONFIG!$E109*'Commandes - Calculs Auto'!Y65</f>
        <v>0</v>
      </c>
      <c r="AA28" s="341">
        <f>CONFIG!$E109*'Commandes - Calculs Auto'!Z65</f>
        <v>0</v>
      </c>
      <c r="AB28" s="341">
        <f>CONFIG!$E109*'Commandes - Calculs Auto'!AA65</f>
        <v>0</v>
      </c>
      <c r="AC28" s="341">
        <f>CONFIG!$E109*'Commandes - Calculs Auto'!AB65</f>
        <v>0</v>
      </c>
      <c r="AD28" s="341">
        <f>CONFIG!$E109*'Commandes - Calculs Auto'!AC65</f>
        <v>0</v>
      </c>
      <c r="AE28" s="341">
        <f>CONFIG!$E109*'Commandes - Calculs Auto'!AD65</f>
        <v>0</v>
      </c>
      <c r="AF28" s="341">
        <f>CONFIG!$E109*'Commandes - Calculs Auto'!AE65</f>
        <v>0</v>
      </c>
      <c r="AG28" s="341">
        <f>CONFIG!$E109*'Commandes - Calculs Auto'!AF65</f>
        <v>0</v>
      </c>
      <c r="AH28" s="341">
        <f>CONFIG!$E109*'Commandes - Calculs Auto'!AG65</f>
        <v>0</v>
      </c>
      <c r="AI28" s="341">
        <f>CONFIG!$E109*'Commandes - Calculs Auto'!AH65</f>
        <v>0</v>
      </c>
      <c r="AJ28" s="341">
        <f>CONFIG!$E109*'Commandes - Calculs Auto'!AI65</f>
        <v>0</v>
      </c>
      <c r="AK28" s="341">
        <f>CONFIG!$E109*'Commandes - Calculs Auto'!AJ65</f>
        <v>0</v>
      </c>
      <c r="AL28" s="341">
        <f>CONFIG!$E109*'Commandes - Calculs Auto'!AK65</f>
        <v>0</v>
      </c>
      <c r="AM28" s="341">
        <f>CONFIG!$E109*'Commandes - Calculs Auto'!AL65</f>
        <v>0</v>
      </c>
      <c r="AN28" s="341">
        <f>CONFIG!$E109*'Commandes - Calculs Auto'!AM65</f>
        <v>0</v>
      </c>
      <c r="AO28" s="341">
        <f>CONFIG!$E109*'Commandes - Calculs Auto'!AN65</f>
        <v>0</v>
      </c>
      <c r="AP28" s="341">
        <f>CONFIG!$E109*'Commandes - Calculs Auto'!AO65</f>
        <v>0</v>
      </c>
      <c r="AQ28" s="341">
        <f>CONFIG!$E109*'Commandes - Calculs Auto'!AP65</f>
        <v>0</v>
      </c>
      <c r="AR28" s="341">
        <f>CONFIG!$E109*'Commandes - Calculs Auto'!AQ65</f>
        <v>0</v>
      </c>
      <c r="AS28" s="341">
        <f>CONFIG!$E109*'Commandes - Calculs Auto'!AR65</f>
        <v>0</v>
      </c>
      <c r="AT28" s="341">
        <f>CONFIG!$E109*'Commandes - Calculs Auto'!AS65</f>
        <v>0</v>
      </c>
      <c r="AU28" s="341">
        <f>CONFIG!$E109*'Commandes - Calculs Auto'!AT65</f>
        <v>0</v>
      </c>
      <c r="AV28" s="341">
        <f>CONFIG!$E109*'Commandes - Calculs Auto'!AU65</f>
        <v>0</v>
      </c>
      <c r="AW28" s="341">
        <f>CONFIG!$E109*'Commandes - Calculs Auto'!AV65</f>
        <v>0</v>
      </c>
      <c r="AX28" s="341">
        <f>CONFIG!$E109*'Commandes - Calculs Auto'!AW65</f>
        <v>0</v>
      </c>
      <c r="AY28" s="341">
        <f>CONFIG!$E109*'Commandes - Calculs Auto'!AX65</f>
        <v>0</v>
      </c>
      <c r="AZ28" s="341">
        <f>CONFIG!$E109*'Commandes - Calculs Auto'!AY65</f>
        <v>0</v>
      </c>
      <c r="BA28" s="341">
        <f>CONFIG!$E109*'Commandes - Calculs Auto'!AZ65</f>
        <v>0</v>
      </c>
      <c r="BB28" s="341">
        <f>CONFIG!$E109*'Commandes - Calculs Auto'!BA65</f>
        <v>0</v>
      </c>
      <c r="BC28" s="341">
        <f>CONFIG!$E109*'Commandes - Calculs Auto'!BB65</f>
        <v>0</v>
      </c>
      <c r="BD28" s="341">
        <f>CONFIG!$E109*'Commandes - Calculs Auto'!BC65</f>
        <v>0</v>
      </c>
      <c r="BE28" s="341">
        <f>CONFIG!$E109*'Commandes - Calculs Auto'!BD65</f>
        <v>0</v>
      </c>
      <c r="BF28" s="341">
        <f>CONFIG!$E109*'Commandes - Calculs Auto'!BE65</f>
        <v>0</v>
      </c>
      <c r="BG28" s="341">
        <f>CONFIG!$E109*'Commandes - Calculs Auto'!BF65</f>
        <v>0</v>
      </c>
      <c r="BH28" s="341">
        <f>CONFIG!$E109*'Commandes - Calculs Auto'!BG65</f>
        <v>0</v>
      </c>
      <c r="BI28" s="341">
        <f>CONFIG!$E109*'Commandes - Calculs Auto'!BH65</f>
        <v>0</v>
      </c>
      <c r="BJ28" s="341">
        <f>CONFIG!$E109*'Commandes - Calculs Auto'!BI65</f>
        <v>0</v>
      </c>
      <c r="BK28" s="341">
        <f>CONFIG!$E109*'Commandes - Calculs Auto'!BJ65</f>
        <v>0</v>
      </c>
      <c r="BL28" s="126"/>
    </row>
    <row r="29" spans="2:64">
      <c r="B29" s="125"/>
      <c r="C29" s="310">
        <f>CONFIG!$C$17</f>
        <v>0</v>
      </c>
      <c r="D29" s="341">
        <f>CONFIG!$E110*'Commandes - Calculs Auto'!C66</f>
        <v>0</v>
      </c>
      <c r="E29" s="341">
        <f>CONFIG!$E110*'Commandes - Calculs Auto'!D66</f>
        <v>0</v>
      </c>
      <c r="F29" s="341">
        <f>CONFIG!$E110*'Commandes - Calculs Auto'!E66</f>
        <v>0</v>
      </c>
      <c r="G29" s="341">
        <f>CONFIG!$E110*'Commandes - Calculs Auto'!F66</f>
        <v>0</v>
      </c>
      <c r="H29" s="341">
        <f>CONFIG!$E110*'Commandes - Calculs Auto'!G66</f>
        <v>0</v>
      </c>
      <c r="I29" s="341">
        <f>CONFIG!$E110*'Commandes - Calculs Auto'!H66</f>
        <v>0</v>
      </c>
      <c r="J29" s="341">
        <f>CONFIG!$E110*'Commandes - Calculs Auto'!I66</f>
        <v>0</v>
      </c>
      <c r="K29" s="341">
        <f>CONFIG!$E110*'Commandes - Calculs Auto'!J66</f>
        <v>0</v>
      </c>
      <c r="L29" s="341">
        <f>CONFIG!$E110*'Commandes - Calculs Auto'!K66</f>
        <v>0</v>
      </c>
      <c r="M29" s="341">
        <f>CONFIG!$E110*'Commandes - Calculs Auto'!L66</f>
        <v>0</v>
      </c>
      <c r="N29" s="341">
        <f>CONFIG!$E110*'Commandes - Calculs Auto'!M66</f>
        <v>0</v>
      </c>
      <c r="O29" s="341">
        <f>CONFIG!$E110*'Commandes - Calculs Auto'!N66</f>
        <v>0</v>
      </c>
      <c r="P29" s="341">
        <f>CONFIG!$E110*'Commandes - Calculs Auto'!O66</f>
        <v>0</v>
      </c>
      <c r="Q29" s="341">
        <f>CONFIG!$E110*'Commandes - Calculs Auto'!P66</f>
        <v>0</v>
      </c>
      <c r="R29" s="341">
        <f>CONFIG!$E110*'Commandes - Calculs Auto'!Q66</f>
        <v>0</v>
      </c>
      <c r="S29" s="341">
        <f>CONFIG!$E110*'Commandes - Calculs Auto'!R66</f>
        <v>0</v>
      </c>
      <c r="T29" s="341">
        <f>CONFIG!$E110*'Commandes - Calculs Auto'!S66</f>
        <v>0</v>
      </c>
      <c r="U29" s="341">
        <f>CONFIG!$E110*'Commandes - Calculs Auto'!T66</f>
        <v>0</v>
      </c>
      <c r="V29" s="341">
        <f>CONFIG!$E110*'Commandes - Calculs Auto'!U66</f>
        <v>0</v>
      </c>
      <c r="W29" s="341">
        <f>CONFIG!$E110*'Commandes - Calculs Auto'!V66</f>
        <v>0</v>
      </c>
      <c r="X29" s="341">
        <f>CONFIG!$E110*'Commandes - Calculs Auto'!W66</f>
        <v>0</v>
      </c>
      <c r="Y29" s="341">
        <f>CONFIG!$E110*'Commandes - Calculs Auto'!X66</f>
        <v>0</v>
      </c>
      <c r="Z29" s="341">
        <f>CONFIG!$E110*'Commandes - Calculs Auto'!Y66</f>
        <v>0</v>
      </c>
      <c r="AA29" s="341">
        <f>CONFIG!$E110*'Commandes - Calculs Auto'!Z66</f>
        <v>0</v>
      </c>
      <c r="AB29" s="341">
        <f>CONFIG!$E110*'Commandes - Calculs Auto'!AA66</f>
        <v>0</v>
      </c>
      <c r="AC29" s="341">
        <f>CONFIG!$E110*'Commandes - Calculs Auto'!AB66</f>
        <v>0</v>
      </c>
      <c r="AD29" s="341">
        <f>CONFIG!$E110*'Commandes - Calculs Auto'!AC66</f>
        <v>0</v>
      </c>
      <c r="AE29" s="341">
        <f>CONFIG!$E110*'Commandes - Calculs Auto'!AD66</f>
        <v>0</v>
      </c>
      <c r="AF29" s="341">
        <f>CONFIG!$E110*'Commandes - Calculs Auto'!AE66</f>
        <v>0</v>
      </c>
      <c r="AG29" s="341">
        <f>CONFIG!$E110*'Commandes - Calculs Auto'!AF66</f>
        <v>0</v>
      </c>
      <c r="AH29" s="341">
        <f>CONFIG!$E110*'Commandes - Calculs Auto'!AG66</f>
        <v>0</v>
      </c>
      <c r="AI29" s="341">
        <f>CONFIG!$E110*'Commandes - Calculs Auto'!AH66</f>
        <v>0</v>
      </c>
      <c r="AJ29" s="341">
        <f>CONFIG!$E110*'Commandes - Calculs Auto'!AI66</f>
        <v>0</v>
      </c>
      <c r="AK29" s="341">
        <f>CONFIG!$E110*'Commandes - Calculs Auto'!AJ66</f>
        <v>0</v>
      </c>
      <c r="AL29" s="341">
        <f>CONFIG!$E110*'Commandes - Calculs Auto'!AK66</f>
        <v>0</v>
      </c>
      <c r="AM29" s="341">
        <f>CONFIG!$E110*'Commandes - Calculs Auto'!AL66</f>
        <v>0</v>
      </c>
      <c r="AN29" s="341">
        <f>CONFIG!$E110*'Commandes - Calculs Auto'!AM66</f>
        <v>0</v>
      </c>
      <c r="AO29" s="341">
        <f>CONFIG!$E110*'Commandes - Calculs Auto'!AN66</f>
        <v>0</v>
      </c>
      <c r="AP29" s="341">
        <f>CONFIG!$E110*'Commandes - Calculs Auto'!AO66</f>
        <v>0</v>
      </c>
      <c r="AQ29" s="341">
        <f>CONFIG!$E110*'Commandes - Calculs Auto'!AP66</f>
        <v>0</v>
      </c>
      <c r="AR29" s="341">
        <f>CONFIG!$E110*'Commandes - Calculs Auto'!AQ66</f>
        <v>0</v>
      </c>
      <c r="AS29" s="341">
        <f>CONFIG!$E110*'Commandes - Calculs Auto'!AR66</f>
        <v>0</v>
      </c>
      <c r="AT29" s="341">
        <f>CONFIG!$E110*'Commandes - Calculs Auto'!AS66</f>
        <v>0</v>
      </c>
      <c r="AU29" s="341">
        <f>CONFIG!$E110*'Commandes - Calculs Auto'!AT66</f>
        <v>0</v>
      </c>
      <c r="AV29" s="341">
        <f>CONFIG!$E110*'Commandes - Calculs Auto'!AU66</f>
        <v>0</v>
      </c>
      <c r="AW29" s="341">
        <f>CONFIG!$E110*'Commandes - Calculs Auto'!AV66</f>
        <v>0</v>
      </c>
      <c r="AX29" s="341">
        <f>CONFIG!$E110*'Commandes - Calculs Auto'!AW66</f>
        <v>0</v>
      </c>
      <c r="AY29" s="341">
        <f>CONFIG!$E110*'Commandes - Calculs Auto'!AX66</f>
        <v>0</v>
      </c>
      <c r="AZ29" s="341">
        <f>CONFIG!$E110*'Commandes - Calculs Auto'!AY66</f>
        <v>0</v>
      </c>
      <c r="BA29" s="341">
        <f>CONFIG!$E110*'Commandes - Calculs Auto'!AZ66</f>
        <v>0</v>
      </c>
      <c r="BB29" s="341">
        <f>CONFIG!$E110*'Commandes - Calculs Auto'!BA66</f>
        <v>0</v>
      </c>
      <c r="BC29" s="341">
        <f>CONFIG!$E110*'Commandes - Calculs Auto'!BB66</f>
        <v>0</v>
      </c>
      <c r="BD29" s="341">
        <f>CONFIG!$E110*'Commandes - Calculs Auto'!BC66</f>
        <v>0</v>
      </c>
      <c r="BE29" s="341">
        <f>CONFIG!$E110*'Commandes - Calculs Auto'!BD66</f>
        <v>0</v>
      </c>
      <c r="BF29" s="341">
        <f>CONFIG!$E110*'Commandes - Calculs Auto'!BE66</f>
        <v>0</v>
      </c>
      <c r="BG29" s="341">
        <f>CONFIG!$E110*'Commandes - Calculs Auto'!BF66</f>
        <v>0</v>
      </c>
      <c r="BH29" s="341">
        <f>CONFIG!$E110*'Commandes - Calculs Auto'!BG66</f>
        <v>0</v>
      </c>
      <c r="BI29" s="341">
        <f>CONFIG!$E110*'Commandes - Calculs Auto'!BH66</f>
        <v>0</v>
      </c>
      <c r="BJ29" s="341">
        <f>CONFIG!$E110*'Commandes - Calculs Auto'!BI66</f>
        <v>0</v>
      </c>
      <c r="BK29" s="341">
        <f>CONFIG!$E110*'Commandes - Calculs Auto'!BJ66</f>
        <v>0</v>
      </c>
      <c r="BL29" s="126"/>
    </row>
    <row r="30" spans="2:64">
      <c r="B30" s="125"/>
      <c r="C30" s="310">
        <f>CONFIG!$C$18</f>
        <v>0</v>
      </c>
      <c r="D30" s="341">
        <f>CONFIG!$E111*'Commandes - Calculs Auto'!C67</f>
        <v>0</v>
      </c>
      <c r="E30" s="341">
        <f>CONFIG!$E111*'Commandes - Calculs Auto'!D67</f>
        <v>0</v>
      </c>
      <c r="F30" s="341">
        <f>CONFIG!$E111*'Commandes - Calculs Auto'!E67</f>
        <v>0</v>
      </c>
      <c r="G30" s="341">
        <f>CONFIG!$E111*'Commandes - Calculs Auto'!F67</f>
        <v>0</v>
      </c>
      <c r="H30" s="341">
        <f>CONFIG!$E111*'Commandes - Calculs Auto'!G67</f>
        <v>0</v>
      </c>
      <c r="I30" s="341">
        <f>CONFIG!$E111*'Commandes - Calculs Auto'!H67</f>
        <v>0</v>
      </c>
      <c r="J30" s="341">
        <f>CONFIG!$E111*'Commandes - Calculs Auto'!I67</f>
        <v>0</v>
      </c>
      <c r="K30" s="341">
        <f>CONFIG!$E111*'Commandes - Calculs Auto'!J67</f>
        <v>0</v>
      </c>
      <c r="L30" s="341">
        <f>CONFIG!$E111*'Commandes - Calculs Auto'!K67</f>
        <v>0</v>
      </c>
      <c r="M30" s="341">
        <f>CONFIG!$E111*'Commandes - Calculs Auto'!L67</f>
        <v>0</v>
      </c>
      <c r="N30" s="341">
        <f>CONFIG!$E111*'Commandes - Calculs Auto'!M67</f>
        <v>0</v>
      </c>
      <c r="O30" s="341">
        <f>CONFIG!$E111*'Commandes - Calculs Auto'!N67</f>
        <v>0</v>
      </c>
      <c r="P30" s="341">
        <f>CONFIG!$E111*'Commandes - Calculs Auto'!O67</f>
        <v>0</v>
      </c>
      <c r="Q30" s="341">
        <f>CONFIG!$E111*'Commandes - Calculs Auto'!P67</f>
        <v>0</v>
      </c>
      <c r="R30" s="341">
        <f>CONFIG!$E111*'Commandes - Calculs Auto'!Q67</f>
        <v>0</v>
      </c>
      <c r="S30" s="341">
        <f>CONFIG!$E111*'Commandes - Calculs Auto'!R67</f>
        <v>0</v>
      </c>
      <c r="T30" s="341">
        <f>CONFIG!$E111*'Commandes - Calculs Auto'!S67</f>
        <v>0</v>
      </c>
      <c r="U30" s="341">
        <f>CONFIG!$E111*'Commandes - Calculs Auto'!T67</f>
        <v>0</v>
      </c>
      <c r="V30" s="341">
        <f>CONFIG!$E111*'Commandes - Calculs Auto'!U67</f>
        <v>0</v>
      </c>
      <c r="W30" s="341">
        <f>CONFIG!$E111*'Commandes - Calculs Auto'!V67</f>
        <v>0</v>
      </c>
      <c r="X30" s="341">
        <f>CONFIG!$E111*'Commandes - Calculs Auto'!W67</f>
        <v>0</v>
      </c>
      <c r="Y30" s="341">
        <f>CONFIG!$E111*'Commandes - Calculs Auto'!X67</f>
        <v>0</v>
      </c>
      <c r="Z30" s="341">
        <f>CONFIG!$E111*'Commandes - Calculs Auto'!Y67</f>
        <v>0</v>
      </c>
      <c r="AA30" s="341">
        <f>CONFIG!$E111*'Commandes - Calculs Auto'!Z67</f>
        <v>0</v>
      </c>
      <c r="AB30" s="341">
        <f>CONFIG!$E111*'Commandes - Calculs Auto'!AA67</f>
        <v>0</v>
      </c>
      <c r="AC30" s="341">
        <f>CONFIG!$E111*'Commandes - Calculs Auto'!AB67</f>
        <v>0</v>
      </c>
      <c r="AD30" s="341">
        <f>CONFIG!$E111*'Commandes - Calculs Auto'!AC67</f>
        <v>0</v>
      </c>
      <c r="AE30" s="341">
        <f>CONFIG!$E111*'Commandes - Calculs Auto'!AD67</f>
        <v>0</v>
      </c>
      <c r="AF30" s="341">
        <f>CONFIG!$E111*'Commandes - Calculs Auto'!AE67</f>
        <v>0</v>
      </c>
      <c r="AG30" s="341">
        <f>CONFIG!$E111*'Commandes - Calculs Auto'!AF67</f>
        <v>0</v>
      </c>
      <c r="AH30" s="341">
        <f>CONFIG!$E111*'Commandes - Calculs Auto'!AG67</f>
        <v>0</v>
      </c>
      <c r="AI30" s="341">
        <f>CONFIG!$E111*'Commandes - Calculs Auto'!AH67</f>
        <v>0</v>
      </c>
      <c r="AJ30" s="341">
        <f>CONFIG!$E111*'Commandes - Calculs Auto'!AI67</f>
        <v>0</v>
      </c>
      <c r="AK30" s="341">
        <f>CONFIG!$E111*'Commandes - Calculs Auto'!AJ67</f>
        <v>0</v>
      </c>
      <c r="AL30" s="341">
        <f>CONFIG!$E111*'Commandes - Calculs Auto'!AK67</f>
        <v>0</v>
      </c>
      <c r="AM30" s="341">
        <f>CONFIG!$E111*'Commandes - Calculs Auto'!AL67</f>
        <v>0</v>
      </c>
      <c r="AN30" s="341">
        <f>CONFIG!$E111*'Commandes - Calculs Auto'!AM67</f>
        <v>0</v>
      </c>
      <c r="AO30" s="341">
        <f>CONFIG!$E111*'Commandes - Calculs Auto'!AN67</f>
        <v>0</v>
      </c>
      <c r="AP30" s="341">
        <f>CONFIG!$E111*'Commandes - Calculs Auto'!AO67</f>
        <v>0</v>
      </c>
      <c r="AQ30" s="341">
        <f>CONFIG!$E111*'Commandes - Calculs Auto'!AP67</f>
        <v>0</v>
      </c>
      <c r="AR30" s="341">
        <f>CONFIG!$E111*'Commandes - Calculs Auto'!AQ67</f>
        <v>0</v>
      </c>
      <c r="AS30" s="341">
        <f>CONFIG!$E111*'Commandes - Calculs Auto'!AR67</f>
        <v>0</v>
      </c>
      <c r="AT30" s="341">
        <f>CONFIG!$E111*'Commandes - Calculs Auto'!AS67</f>
        <v>0</v>
      </c>
      <c r="AU30" s="341">
        <f>CONFIG!$E111*'Commandes - Calculs Auto'!AT67</f>
        <v>0</v>
      </c>
      <c r="AV30" s="341">
        <f>CONFIG!$E111*'Commandes - Calculs Auto'!AU67</f>
        <v>0</v>
      </c>
      <c r="AW30" s="341">
        <f>CONFIG!$E111*'Commandes - Calculs Auto'!AV67</f>
        <v>0</v>
      </c>
      <c r="AX30" s="341">
        <f>CONFIG!$E111*'Commandes - Calculs Auto'!AW67</f>
        <v>0</v>
      </c>
      <c r="AY30" s="341">
        <f>CONFIG!$E111*'Commandes - Calculs Auto'!AX67</f>
        <v>0</v>
      </c>
      <c r="AZ30" s="341">
        <f>CONFIG!$E111*'Commandes - Calculs Auto'!AY67</f>
        <v>0</v>
      </c>
      <c r="BA30" s="341">
        <f>CONFIG!$E111*'Commandes - Calculs Auto'!AZ67</f>
        <v>0</v>
      </c>
      <c r="BB30" s="341">
        <f>CONFIG!$E111*'Commandes - Calculs Auto'!BA67</f>
        <v>0</v>
      </c>
      <c r="BC30" s="341">
        <f>CONFIG!$E111*'Commandes - Calculs Auto'!BB67</f>
        <v>0</v>
      </c>
      <c r="BD30" s="341">
        <f>CONFIG!$E111*'Commandes - Calculs Auto'!BC67</f>
        <v>0</v>
      </c>
      <c r="BE30" s="341">
        <f>CONFIG!$E111*'Commandes - Calculs Auto'!BD67</f>
        <v>0</v>
      </c>
      <c r="BF30" s="341">
        <f>CONFIG!$E111*'Commandes - Calculs Auto'!BE67</f>
        <v>0</v>
      </c>
      <c r="BG30" s="341">
        <f>CONFIG!$E111*'Commandes - Calculs Auto'!BF67</f>
        <v>0</v>
      </c>
      <c r="BH30" s="341">
        <f>CONFIG!$E111*'Commandes - Calculs Auto'!BG67</f>
        <v>0</v>
      </c>
      <c r="BI30" s="341">
        <f>CONFIG!$E111*'Commandes - Calculs Auto'!BH67</f>
        <v>0</v>
      </c>
      <c r="BJ30" s="341">
        <f>CONFIG!$E111*'Commandes - Calculs Auto'!BI67</f>
        <v>0</v>
      </c>
      <c r="BK30" s="341">
        <f>CONFIG!$E111*'Commandes - Calculs Auto'!BJ67</f>
        <v>0</v>
      </c>
      <c r="BL30" s="126"/>
    </row>
    <row r="31" spans="2:64">
      <c r="B31" s="125"/>
      <c r="C31" s="310">
        <f>CONFIG!$C$19</f>
        <v>0</v>
      </c>
      <c r="D31" s="341">
        <f>CONFIG!$E112*'Commandes - Calculs Auto'!C68</f>
        <v>0</v>
      </c>
      <c r="E31" s="341">
        <f>CONFIG!$E112*'Commandes - Calculs Auto'!D68</f>
        <v>0</v>
      </c>
      <c r="F31" s="341">
        <f>CONFIG!$E112*'Commandes - Calculs Auto'!E68</f>
        <v>0</v>
      </c>
      <c r="G31" s="341">
        <f>CONFIG!$E112*'Commandes - Calculs Auto'!F68</f>
        <v>0</v>
      </c>
      <c r="H31" s="341">
        <f>CONFIG!$E112*'Commandes - Calculs Auto'!G68</f>
        <v>0</v>
      </c>
      <c r="I31" s="341">
        <f>CONFIG!$E112*'Commandes - Calculs Auto'!H68</f>
        <v>0</v>
      </c>
      <c r="J31" s="341">
        <f>CONFIG!$E112*'Commandes - Calculs Auto'!I68</f>
        <v>0</v>
      </c>
      <c r="K31" s="341">
        <f>CONFIG!$E112*'Commandes - Calculs Auto'!J68</f>
        <v>0</v>
      </c>
      <c r="L31" s="341">
        <f>CONFIG!$E112*'Commandes - Calculs Auto'!K68</f>
        <v>0</v>
      </c>
      <c r="M31" s="341">
        <f>CONFIG!$E112*'Commandes - Calculs Auto'!L68</f>
        <v>0</v>
      </c>
      <c r="N31" s="341">
        <f>CONFIG!$E112*'Commandes - Calculs Auto'!M68</f>
        <v>0</v>
      </c>
      <c r="O31" s="341">
        <f>CONFIG!$E112*'Commandes - Calculs Auto'!N68</f>
        <v>0</v>
      </c>
      <c r="P31" s="341">
        <f>CONFIG!$E112*'Commandes - Calculs Auto'!O68</f>
        <v>0</v>
      </c>
      <c r="Q31" s="341">
        <f>CONFIG!$E112*'Commandes - Calculs Auto'!P68</f>
        <v>0</v>
      </c>
      <c r="R31" s="341">
        <f>CONFIG!$E112*'Commandes - Calculs Auto'!Q68</f>
        <v>0</v>
      </c>
      <c r="S31" s="341">
        <f>CONFIG!$E112*'Commandes - Calculs Auto'!R68</f>
        <v>0</v>
      </c>
      <c r="T31" s="341">
        <f>CONFIG!$E112*'Commandes - Calculs Auto'!S68</f>
        <v>0</v>
      </c>
      <c r="U31" s="341">
        <f>CONFIG!$E112*'Commandes - Calculs Auto'!T68</f>
        <v>0</v>
      </c>
      <c r="V31" s="341">
        <f>CONFIG!$E112*'Commandes - Calculs Auto'!U68</f>
        <v>0</v>
      </c>
      <c r="W31" s="341">
        <f>CONFIG!$E112*'Commandes - Calculs Auto'!V68</f>
        <v>0</v>
      </c>
      <c r="X31" s="341">
        <f>CONFIG!$E112*'Commandes - Calculs Auto'!W68</f>
        <v>0</v>
      </c>
      <c r="Y31" s="341">
        <f>CONFIG!$E112*'Commandes - Calculs Auto'!X68</f>
        <v>0</v>
      </c>
      <c r="Z31" s="341">
        <f>CONFIG!$E112*'Commandes - Calculs Auto'!Y68</f>
        <v>0</v>
      </c>
      <c r="AA31" s="341">
        <f>CONFIG!$E112*'Commandes - Calculs Auto'!Z68</f>
        <v>0</v>
      </c>
      <c r="AB31" s="341">
        <f>CONFIG!$E112*'Commandes - Calculs Auto'!AA68</f>
        <v>0</v>
      </c>
      <c r="AC31" s="341">
        <f>CONFIG!$E112*'Commandes - Calculs Auto'!AB68</f>
        <v>0</v>
      </c>
      <c r="AD31" s="341">
        <f>CONFIG!$E112*'Commandes - Calculs Auto'!AC68</f>
        <v>0</v>
      </c>
      <c r="AE31" s="341">
        <f>CONFIG!$E112*'Commandes - Calculs Auto'!AD68</f>
        <v>0</v>
      </c>
      <c r="AF31" s="341">
        <f>CONFIG!$E112*'Commandes - Calculs Auto'!AE68</f>
        <v>0</v>
      </c>
      <c r="AG31" s="341">
        <f>CONFIG!$E112*'Commandes - Calculs Auto'!AF68</f>
        <v>0</v>
      </c>
      <c r="AH31" s="341">
        <f>CONFIG!$E112*'Commandes - Calculs Auto'!AG68</f>
        <v>0</v>
      </c>
      <c r="AI31" s="341">
        <f>CONFIG!$E112*'Commandes - Calculs Auto'!AH68</f>
        <v>0</v>
      </c>
      <c r="AJ31" s="341">
        <f>CONFIG!$E112*'Commandes - Calculs Auto'!AI68</f>
        <v>0</v>
      </c>
      <c r="AK31" s="341">
        <f>CONFIG!$E112*'Commandes - Calculs Auto'!AJ68</f>
        <v>0</v>
      </c>
      <c r="AL31" s="341">
        <f>CONFIG!$E112*'Commandes - Calculs Auto'!AK68</f>
        <v>0</v>
      </c>
      <c r="AM31" s="341">
        <f>CONFIG!$E112*'Commandes - Calculs Auto'!AL68</f>
        <v>0</v>
      </c>
      <c r="AN31" s="341">
        <f>CONFIG!$E112*'Commandes - Calculs Auto'!AM68</f>
        <v>0</v>
      </c>
      <c r="AO31" s="341">
        <f>CONFIG!$E112*'Commandes - Calculs Auto'!AN68</f>
        <v>0</v>
      </c>
      <c r="AP31" s="341">
        <f>CONFIG!$E112*'Commandes - Calculs Auto'!AO68</f>
        <v>0</v>
      </c>
      <c r="AQ31" s="341">
        <f>CONFIG!$E112*'Commandes - Calculs Auto'!AP68</f>
        <v>0</v>
      </c>
      <c r="AR31" s="341">
        <f>CONFIG!$E112*'Commandes - Calculs Auto'!AQ68</f>
        <v>0</v>
      </c>
      <c r="AS31" s="341">
        <f>CONFIG!$E112*'Commandes - Calculs Auto'!AR68</f>
        <v>0</v>
      </c>
      <c r="AT31" s="341">
        <f>CONFIG!$E112*'Commandes - Calculs Auto'!AS68</f>
        <v>0</v>
      </c>
      <c r="AU31" s="341">
        <f>CONFIG!$E112*'Commandes - Calculs Auto'!AT68</f>
        <v>0</v>
      </c>
      <c r="AV31" s="341">
        <f>CONFIG!$E112*'Commandes - Calculs Auto'!AU68</f>
        <v>0</v>
      </c>
      <c r="AW31" s="341">
        <f>CONFIG!$E112*'Commandes - Calculs Auto'!AV68</f>
        <v>0</v>
      </c>
      <c r="AX31" s="341">
        <f>CONFIG!$E112*'Commandes - Calculs Auto'!AW68</f>
        <v>0</v>
      </c>
      <c r="AY31" s="341">
        <f>CONFIG!$E112*'Commandes - Calculs Auto'!AX68</f>
        <v>0</v>
      </c>
      <c r="AZ31" s="341">
        <f>CONFIG!$E112*'Commandes - Calculs Auto'!AY68</f>
        <v>0</v>
      </c>
      <c r="BA31" s="341">
        <f>CONFIG!$E112*'Commandes - Calculs Auto'!AZ68</f>
        <v>0</v>
      </c>
      <c r="BB31" s="341">
        <f>CONFIG!$E112*'Commandes - Calculs Auto'!BA68</f>
        <v>0</v>
      </c>
      <c r="BC31" s="341">
        <f>CONFIG!$E112*'Commandes - Calculs Auto'!BB68</f>
        <v>0</v>
      </c>
      <c r="BD31" s="341">
        <f>CONFIG!$E112*'Commandes - Calculs Auto'!BC68</f>
        <v>0</v>
      </c>
      <c r="BE31" s="341">
        <f>CONFIG!$E112*'Commandes - Calculs Auto'!BD68</f>
        <v>0</v>
      </c>
      <c r="BF31" s="341">
        <f>CONFIG!$E112*'Commandes - Calculs Auto'!BE68</f>
        <v>0</v>
      </c>
      <c r="BG31" s="341">
        <f>CONFIG!$E112*'Commandes - Calculs Auto'!BF68</f>
        <v>0</v>
      </c>
      <c r="BH31" s="341">
        <f>CONFIG!$E112*'Commandes - Calculs Auto'!BG68</f>
        <v>0</v>
      </c>
      <c r="BI31" s="341">
        <f>CONFIG!$E112*'Commandes - Calculs Auto'!BH68</f>
        <v>0</v>
      </c>
      <c r="BJ31" s="341">
        <f>CONFIG!$E112*'Commandes - Calculs Auto'!BI68</f>
        <v>0</v>
      </c>
      <c r="BK31" s="341">
        <f>CONFIG!$E112*'Commandes - Calculs Auto'!BJ68</f>
        <v>0</v>
      </c>
      <c r="BL31" s="126"/>
    </row>
    <row r="32" spans="2:64">
      <c r="B32" s="125"/>
      <c r="C32" s="310">
        <f>CONFIG!$C$20</f>
        <v>0</v>
      </c>
      <c r="D32" s="341">
        <f>CONFIG!$E113*'Commandes - Calculs Auto'!C69</f>
        <v>0</v>
      </c>
      <c r="E32" s="341">
        <f>CONFIG!$E113*'Commandes - Calculs Auto'!D69</f>
        <v>0</v>
      </c>
      <c r="F32" s="341">
        <f>CONFIG!$E113*'Commandes - Calculs Auto'!E69</f>
        <v>0</v>
      </c>
      <c r="G32" s="341">
        <f>CONFIG!$E113*'Commandes - Calculs Auto'!F69</f>
        <v>0</v>
      </c>
      <c r="H32" s="341">
        <f>CONFIG!$E113*'Commandes - Calculs Auto'!G69</f>
        <v>0</v>
      </c>
      <c r="I32" s="341">
        <f>CONFIG!$E113*'Commandes - Calculs Auto'!H69</f>
        <v>0</v>
      </c>
      <c r="J32" s="341">
        <f>CONFIG!$E113*'Commandes - Calculs Auto'!I69</f>
        <v>0</v>
      </c>
      <c r="K32" s="341">
        <f>CONFIG!$E113*'Commandes - Calculs Auto'!J69</f>
        <v>0</v>
      </c>
      <c r="L32" s="341">
        <f>CONFIG!$E113*'Commandes - Calculs Auto'!K69</f>
        <v>0</v>
      </c>
      <c r="M32" s="341">
        <f>CONFIG!$E113*'Commandes - Calculs Auto'!L69</f>
        <v>0</v>
      </c>
      <c r="N32" s="341">
        <f>CONFIG!$E113*'Commandes - Calculs Auto'!M69</f>
        <v>0</v>
      </c>
      <c r="O32" s="341">
        <f>CONFIG!$E113*'Commandes - Calculs Auto'!N69</f>
        <v>0</v>
      </c>
      <c r="P32" s="341">
        <f>CONFIG!$E113*'Commandes - Calculs Auto'!O69</f>
        <v>0</v>
      </c>
      <c r="Q32" s="341">
        <f>CONFIG!$E113*'Commandes - Calculs Auto'!P69</f>
        <v>0</v>
      </c>
      <c r="R32" s="341">
        <f>CONFIG!$E113*'Commandes - Calculs Auto'!Q69</f>
        <v>0</v>
      </c>
      <c r="S32" s="341">
        <f>CONFIG!$E113*'Commandes - Calculs Auto'!R69</f>
        <v>0</v>
      </c>
      <c r="T32" s="341">
        <f>CONFIG!$E113*'Commandes - Calculs Auto'!S69</f>
        <v>0</v>
      </c>
      <c r="U32" s="341">
        <f>CONFIG!$E113*'Commandes - Calculs Auto'!T69</f>
        <v>0</v>
      </c>
      <c r="V32" s="341">
        <f>CONFIG!$E113*'Commandes - Calculs Auto'!U69</f>
        <v>0</v>
      </c>
      <c r="W32" s="341">
        <f>CONFIG!$E113*'Commandes - Calculs Auto'!V69</f>
        <v>0</v>
      </c>
      <c r="X32" s="341">
        <f>CONFIG!$E113*'Commandes - Calculs Auto'!W69</f>
        <v>0</v>
      </c>
      <c r="Y32" s="341">
        <f>CONFIG!$E113*'Commandes - Calculs Auto'!X69</f>
        <v>0</v>
      </c>
      <c r="Z32" s="341">
        <f>CONFIG!$E113*'Commandes - Calculs Auto'!Y69</f>
        <v>0</v>
      </c>
      <c r="AA32" s="341">
        <f>CONFIG!$E113*'Commandes - Calculs Auto'!Z69</f>
        <v>0</v>
      </c>
      <c r="AB32" s="341">
        <f>CONFIG!$E113*'Commandes - Calculs Auto'!AA69</f>
        <v>0</v>
      </c>
      <c r="AC32" s="341">
        <f>CONFIG!$E113*'Commandes - Calculs Auto'!AB69</f>
        <v>0</v>
      </c>
      <c r="AD32" s="341">
        <f>CONFIG!$E113*'Commandes - Calculs Auto'!AC69</f>
        <v>0</v>
      </c>
      <c r="AE32" s="341">
        <f>CONFIG!$E113*'Commandes - Calculs Auto'!AD69</f>
        <v>0</v>
      </c>
      <c r="AF32" s="341">
        <f>CONFIG!$E113*'Commandes - Calculs Auto'!AE69</f>
        <v>0</v>
      </c>
      <c r="AG32" s="341">
        <f>CONFIG!$E113*'Commandes - Calculs Auto'!AF69</f>
        <v>0</v>
      </c>
      <c r="AH32" s="341">
        <f>CONFIG!$E113*'Commandes - Calculs Auto'!AG69</f>
        <v>0</v>
      </c>
      <c r="AI32" s="341">
        <f>CONFIG!$E113*'Commandes - Calculs Auto'!AH69</f>
        <v>0</v>
      </c>
      <c r="AJ32" s="341">
        <f>CONFIG!$E113*'Commandes - Calculs Auto'!AI69</f>
        <v>0</v>
      </c>
      <c r="AK32" s="341">
        <f>CONFIG!$E113*'Commandes - Calculs Auto'!AJ69</f>
        <v>0</v>
      </c>
      <c r="AL32" s="341">
        <f>CONFIG!$E113*'Commandes - Calculs Auto'!AK69</f>
        <v>0</v>
      </c>
      <c r="AM32" s="341">
        <f>CONFIG!$E113*'Commandes - Calculs Auto'!AL69</f>
        <v>0</v>
      </c>
      <c r="AN32" s="341">
        <f>CONFIG!$E113*'Commandes - Calculs Auto'!AM69</f>
        <v>0</v>
      </c>
      <c r="AO32" s="341">
        <f>CONFIG!$E113*'Commandes - Calculs Auto'!AN69</f>
        <v>0</v>
      </c>
      <c r="AP32" s="341">
        <f>CONFIG!$E113*'Commandes - Calculs Auto'!AO69</f>
        <v>0</v>
      </c>
      <c r="AQ32" s="341">
        <f>CONFIG!$E113*'Commandes - Calculs Auto'!AP69</f>
        <v>0</v>
      </c>
      <c r="AR32" s="341">
        <f>CONFIG!$E113*'Commandes - Calculs Auto'!AQ69</f>
        <v>0</v>
      </c>
      <c r="AS32" s="341">
        <f>CONFIG!$E113*'Commandes - Calculs Auto'!AR69</f>
        <v>0</v>
      </c>
      <c r="AT32" s="341">
        <f>CONFIG!$E113*'Commandes - Calculs Auto'!AS69</f>
        <v>0</v>
      </c>
      <c r="AU32" s="341">
        <f>CONFIG!$E113*'Commandes - Calculs Auto'!AT69</f>
        <v>0</v>
      </c>
      <c r="AV32" s="341">
        <f>CONFIG!$E113*'Commandes - Calculs Auto'!AU69</f>
        <v>0</v>
      </c>
      <c r="AW32" s="341">
        <f>CONFIG!$E113*'Commandes - Calculs Auto'!AV69</f>
        <v>0</v>
      </c>
      <c r="AX32" s="341">
        <f>CONFIG!$E113*'Commandes - Calculs Auto'!AW69</f>
        <v>0</v>
      </c>
      <c r="AY32" s="341">
        <f>CONFIG!$E113*'Commandes - Calculs Auto'!AX69</f>
        <v>0</v>
      </c>
      <c r="AZ32" s="341">
        <f>CONFIG!$E113*'Commandes - Calculs Auto'!AY69</f>
        <v>0</v>
      </c>
      <c r="BA32" s="341">
        <f>CONFIG!$E113*'Commandes - Calculs Auto'!AZ69</f>
        <v>0</v>
      </c>
      <c r="BB32" s="341">
        <f>CONFIG!$E113*'Commandes - Calculs Auto'!BA69</f>
        <v>0</v>
      </c>
      <c r="BC32" s="341">
        <f>CONFIG!$E113*'Commandes - Calculs Auto'!BB69</f>
        <v>0</v>
      </c>
      <c r="BD32" s="341">
        <f>CONFIG!$E113*'Commandes - Calculs Auto'!BC69</f>
        <v>0</v>
      </c>
      <c r="BE32" s="341">
        <f>CONFIG!$E113*'Commandes - Calculs Auto'!BD69</f>
        <v>0</v>
      </c>
      <c r="BF32" s="341">
        <f>CONFIG!$E113*'Commandes - Calculs Auto'!BE69</f>
        <v>0</v>
      </c>
      <c r="BG32" s="341">
        <f>CONFIG!$E113*'Commandes - Calculs Auto'!BF69</f>
        <v>0</v>
      </c>
      <c r="BH32" s="341">
        <f>CONFIG!$E113*'Commandes - Calculs Auto'!BG69</f>
        <v>0</v>
      </c>
      <c r="BI32" s="341">
        <f>CONFIG!$E113*'Commandes - Calculs Auto'!BH69</f>
        <v>0</v>
      </c>
      <c r="BJ32" s="341">
        <f>CONFIG!$E113*'Commandes - Calculs Auto'!BI69</f>
        <v>0</v>
      </c>
      <c r="BK32" s="341">
        <f>CONFIG!$E113*'Commandes - Calculs Auto'!BJ69</f>
        <v>0</v>
      </c>
      <c r="BL32" s="126"/>
    </row>
    <row r="33" spans="2:64">
      <c r="B33" s="125"/>
      <c r="C33" s="310">
        <f>CONFIG!$C$21</f>
        <v>0</v>
      </c>
      <c r="D33" s="341">
        <f>CONFIG!$E114*'Commandes - Calculs Auto'!C70</f>
        <v>0</v>
      </c>
      <c r="E33" s="341">
        <f>CONFIG!$E114*'Commandes - Calculs Auto'!D70</f>
        <v>0</v>
      </c>
      <c r="F33" s="341">
        <f>CONFIG!$E114*'Commandes - Calculs Auto'!E70</f>
        <v>0</v>
      </c>
      <c r="G33" s="341">
        <f>CONFIG!$E114*'Commandes - Calculs Auto'!F70</f>
        <v>0</v>
      </c>
      <c r="H33" s="341">
        <f>CONFIG!$E114*'Commandes - Calculs Auto'!G70</f>
        <v>0</v>
      </c>
      <c r="I33" s="341">
        <f>CONFIG!$E114*'Commandes - Calculs Auto'!H70</f>
        <v>0</v>
      </c>
      <c r="J33" s="341">
        <f>CONFIG!$E114*'Commandes - Calculs Auto'!I70</f>
        <v>0</v>
      </c>
      <c r="K33" s="341">
        <f>CONFIG!$E114*'Commandes - Calculs Auto'!J70</f>
        <v>0</v>
      </c>
      <c r="L33" s="341">
        <f>CONFIG!$E114*'Commandes - Calculs Auto'!K70</f>
        <v>0</v>
      </c>
      <c r="M33" s="341">
        <f>CONFIG!$E114*'Commandes - Calculs Auto'!L70</f>
        <v>0</v>
      </c>
      <c r="N33" s="341">
        <f>CONFIG!$E114*'Commandes - Calculs Auto'!M70</f>
        <v>0</v>
      </c>
      <c r="O33" s="341">
        <f>CONFIG!$E114*'Commandes - Calculs Auto'!N70</f>
        <v>0</v>
      </c>
      <c r="P33" s="341">
        <f>CONFIG!$E114*'Commandes - Calculs Auto'!O70</f>
        <v>0</v>
      </c>
      <c r="Q33" s="341">
        <f>CONFIG!$E114*'Commandes - Calculs Auto'!P70</f>
        <v>0</v>
      </c>
      <c r="R33" s="341">
        <f>CONFIG!$E114*'Commandes - Calculs Auto'!Q70</f>
        <v>0</v>
      </c>
      <c r="S33" s="341">
        <f>CONFIG!$E114*'Commandes - Calculs Auto'!R70</f>
        <v>0</v>
      </c>
      <c r="T33" s="341">
        <f>CONFIG!$E114*'Commandes - Calculs Auto'!S70</f>
        <v>0</v>
      </c>
      <c r="U33" s="341">
        <f>CONFIG!$E114*'Commandes - Calculs Auto'!T70</f>
        <v>0</v>
      </c>
      <c r="V33" s="341">
        <f>CONFIG!$E114*'Commandes - Calculs Auto'!U70</f>
        <v>0</v>
      </c>
      <c r="W33" s="341">
        <f>CONFIG!$E114*'Commandes - Calculs Auto'!V70</f>
        <v>0</v>
      </c>
      <c r="X33" s="341">
        <f>CONFIG!$E114*'Commandes - Calculs Auto'!W70</f>
        <v>0</v>
      </c>
      <c r="Y33" s="341">
        <f>CONFIG!$E114*'Commandes - Calculs Auto'!X70</f>
        <v>0</v>
      </c>
      <c r="Z33" s="341">
        <f>CONFIG!$E114*'Commandes - Calculs Auto'!Y70</f>
        <v>0</v>
      </c>
      <c r="AA33" s="341">
        <f>CONFIG!$E114*'Commandes - Calculs Auto'!Z70</f>
        <v>0</v>
      </c>
      <c r="AB33" s="341">
        <f>CONFIG!$E114*'Commandes - Calculs Auto'!AA70</f>
        <v>0</v>
      </c>
      <c r="AC33" s="341">
        <f>CONFIG!$E114*'Commandes - Calculs Auto'!AB70</f>
        <v>0</v>
      </c>
      <c r="AD33" s="341">
        <f>CONFIG!$E114*'Commandes - Calculs Auto'!AC70</f>
        <v>0</v>
      </c>
      <c r="AE33" s="341">
        <f>CONFIG!$E114*'Commandes - Calculs Auto'!AD70</f>
        <v>0</v>
      </c>
      <c r="AF33" s="341">
        <f>CONFIG!$E114*'Commandes - Calculs Auto'!AE70</f>
        <v>0</v>
      </c>
      <c r="AG33" s="341">
        <f>CONFIG!$E114*'Commandes - Calculs Auto'!AF70</f>
        <v>0</v>
      </c>
      <c r="AH33" s="341">
        <f>CONFIG!$E114*'Commandes - Calculs Auto'!AG70</f>
        <v>0</v>
      </c>
      <c r="AI33" s="341">
        <f>CONFIG!$E114*'Commandes - Calculs Auto'!AH70</f>
        <v>0</v>
      </c>
      <c r="AJ33" s="341">
        <f>CONFIG!$E114*'Commandes - Calculs Auto'!AI70</f>
        <v>0</v>
      </c>
      <c r="AK33" s="341">
        <f>CONFIG!$E114*'Commandes - Calculs Auto'!AJ70</f>
        <v>0</v>
      </c>
      <c r="AL33" s="341">
        <f>CONFIG!$E114*'Commandes - Calculs Auto'!AK70</f>
        <v>0</v>
      </c>
      <c r="AM33" s="341">
        <f>CONFIG!$E114*'Commandes - Calculs Auto'!AL70</f>
        <v>0</v>
      </c>
      <c r="AN33" s="341">
        <f>CONFIG!$E114*'Commandes - Calculs Auto'!AM70</f>
        <v>0</v>
      </c>
      <c r="AO33" s="341">
        <f>CONFIG!$E114*'Commandes - Calculs Auto'!AN70</f>
        <v>0</v>
      </c>
      <c r="AP33" s="341">
        <f>CONFIG!$E114*'Commandes - Calculs Auto'!AO70</f>
        <v>0</v>
      </c>
      <c r="AQ33" s="341">
        <f>CONFIG!$E114*'Commandes - Calculs Auto'!AP70</f>
        <v>0</v>
      </c>
      <c r="AR33" s="341">
        <f>CONFIG!$E114*'Commandes - Calculs Auto'!AQ70</f>
        <v>0</v>
      </c>
      <c r="AS33" s="341">
        <f>CONFIG!$E114*'Commandes - Calculs Auto'!AR70</f>
        <v>0</v>
      </c>
      <c r="AT33" s="341">
        <f>CONFIG!$E114*'Commandes - Calculs Auto'!AS70</f>
        <v>0</v>
      </c>
      <c r="AU33" s="341">
        <f>CONFIG!$E114*'Commandes - Calculs Auto'!AT70</f>
        <v>0</v>
      </c>
      <c r="AV33" s="341">
        <f>CONFIG!$E114*'Commandes - Calculs Auto'!AU70</f>
        <v>0</v>
      </c>
      <c r="AW33" s="341">
        <f>CONFIG!$E114*'Commandes - Calculs Auto'!AV70</f>
        <v>0</v>
      </c>
      <c r="AX33" s="341">
        <f>CONFIG!$E114*'Commandes - Calculs Auto'!AW70</f>
        <v>0</v>
      </c>
      <c r="AY33" s="341">
        <f>CONFIG!$E114*'Commandes - Calculs Auto'!AX70</f>
        <v>0</v>
      </c>
      <c r="AZ33" s="341">
        <f>CONFIG!$E114*'Commandes - Calculs Auto'!AY70</f>
        <v>0</v>
      </c>
      <c r="BA33" s="341">
        <f>CONFIG!$E114*'Commandes - Calculs Auto'!AZ70</f>
        <v>0</v>
      </c>
      <c r="BB33" s="341">
        <f>CONFIG!$E114*'Commandes - Calculs Auto'!BA70</f>
        <v>0</v>
      </c>
      <c r="BC33" s="341">
        <f>CONFIG!$E114*'Commandes - Calculs Auto'!BB70</f>
        <v>0</v>
      </c>
      <c r="BD33" s="341">
        <f>CONFIG!$E114*'Commandes - Calculs Auto'!BC70</f>
        <v>0</v>
      </c>
      <c r="BE33" s="341">
        <f>CONFIG!$E114*'Commandes - Calculs Auto'!BD70</f>
        <v>0</v>
      </c>
      <c r="BF33" s="341">
        <f>CONFIG!$E114*'Commandes - Calculs Auto'!BE70</f>
        <v>0</v>
      </c>
      <c r="BG33" s="341">
        <f>CONFIG!$E114*'Commandes - Calculs Auto'!BF70</f>
        <v>0</v>
      </c>
      <c r="BH33" s="341">
        <f>CONFIG!$E114*'Commandes - Calculs Auto'!BG70</f>
        <v>0</v>
      </c>
      <c r="BI33" s="341">
        <f>CONFIG!$E114*'Commandes - Calculs Auto'!BH70</f>
        <v>0</v>
      </c>
      <c r="BJ33" s="341">
        <f>CONFIG!$E114*'Commandes - Calculs Auto'!BI70</f>
        <v>0</v>
      </c>
      <c r="BK33" s="341">
        <f>CONFIG!$E114*'Commandes - Calculs Auto'!BJ70</f>
        <v>0</v>
      </c>
      <c r="BL33" s="126"/>
    </row>
    <row r="34" spans="2:64">
      <c r="B34" s="125"/>
      <c r="C34" s="230"/>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6"/>
    </row>
    <row r="35" spans="2:64">
      <c r="B35" s="125"/>
      <c r="C35" s="99" t="s">
        <v>21</v>
      </c>
      <c r="D35" s="20">
        <f>SUM(D26:D33)</f>
        <v>0</v>
      </c>
      <c r="E35" s="20">
        <f t="shared" ref="E35:BK35" si="2">SUM(E26:E33)</f>
        <v>0</v>
      </c>
      <c r="F35" s="20">
        <f t="shared" si="2"/>
        <v>0</v>
      </c>
      <c r="G35" s="20">
        <f t="shared" si="2"/>
        <v>0</v>
      </c>
      <c r="H35" s="20">
        <f t="shared" si="2"/>
        <v>0</v>
      </c>
      <c r="I35" s="20">
        <f t="shared" si="2"/>
        <v>0</v>
      </c>
      <c r="J35" s="20">
        <f t="shared" si="2"/>
        <v>0</v>
      </c>
      <c r="K35" s="20">
        <f t="shared" si="2"/>
        <v>0</v>
      </c>
      <c r="L35" s="20">
        <f t="shared" si="2"/>
        <v>0</v>
      </c>
      <c r="M35" s="20">
        <f t="shared" si="2"/>
        <v>0</v>
      </c>
      <c r="N35" s="20">
        <f t="shared" si="2"/>
        <v>0</v>
      </c>
      <c r="O35" s="20">
        <f t="shared" si="2"/>
        <v>0</v>
      </c>
      <c r="P35" s="20">
        <f t="shared" si="2"/>
        <v>0</v>
      </c>
      <c r="Q35" s="20">
        <f t="shared" si="2"/>
        <v>0</v>
      </c>
      <c r="R35" s="20">
        <f t="shared" si="2"/>
        <v>0</v>
      </c>
      <c r="S35" s="20">
        <f t="shared" si="2"/>
        <v>0</v>
      </c>
      <c r="T35" s="20">
        <f t="shared" si="2"/>
        <v>0</v>
      </c>
      <c r="U35" s="20">
        <f t="shared" si="2"/>
        <v>0</v>
      </c>
      <c r="V35" s="20">
        <f t="shared" si="2"/>
        <v>0</v>
      </c>
      <c r="W35" s="20">
        <f t="shared" si="2"/>
        <v>0</v>
      </c>
      <c r="X35" s="20">
        <f t="shared" si="2"/>
        <v>0</v>
      </c>
      <c r="Y35" s="20">
        <f t="shared" si="2"/>
        <v>0</v>
      </c>
      <c r="Z35" s="20">
        <f t="shared" si="2"/>
        <v>0</v>
      </c>
      <c r="AA35" s="20">
        <f t="shared" si="2"/>
        <v>0</v>
      </c>
      <c r="AB35" s="20">
        <f t="shared" si="2"/>
        <v>0</v>
      </c>
      <c r="AC35" s="20">
        <f t="shared" si="2"/>
        <v>0</v>
      </c>
      <c r="AD35" s="20">
        <f t="shared" si="2"/>
        <v>0</v>
      </c>
      <c r="AE35" s="20">
        <f t="shared" si="2"/>
        <v>0</v>
      </c>
      <c r="AF35" s="20">
        <f t="shared" si="2"/>
        <v>0</v>
      </c>
      <c r="AG35" s="20">
        <f t="shared" si="2"/>
        <v>0</v>
      </c>
      <c r="AH35" s="20">
        <f t="shared" si="2"/>
        <v>0</v>
      </c>
      <c r="AI35" s="20">
        <f t="shared" si="2"/>
        <v>0</v>
      </c>
      <c r="AJ35" s="20">
        <f t="shared" si="2"/>
        <v>0</v>
      </c>
      <c r="AK35" s="20">
        <f t="shared" si="2"/>
        <v>0</v>
      </c>
      <c r="AL35" s="20">
        <f t="shared" si="2"/>
        <v>0</v>
      </c>
      <c r="AM35" s="20">
        <f t="shared" si="2"/>
        <v>0</v>
      </c>
      <c r="AN35" s="20">
        <f t="shared" si="2"/>
        <v>0</v>
      </c>
      <c r="AO35" s="20">
        <f t="shared" si="2"/>
        <v>0</v>
      </c>
      <c r="AP35" s="20">
        <f t="shared" si="2"/>
        <v>0</v>
      </c>
      <c r="AQ35" s="20">
        <f t="shared" si="2"/>
        <v>0</v>
      </c>
      <c r="AR35" s="20">
        <f t="shared" si="2"/>
        <v>0</v>
      </c>
      <c r="AS35" s="20">
        <f t="shared" si="2"/>
        <v>0</v>
      </c>
      <c r="AT35" s="20">
        <f t="shared" si="2"/>
        <v>0</v>
      </c>
      <c r="AU35" s="20">
        <f t="shared" si="2"/>
        <v>0</v>
      </c>
      <c r="AV35" s="20">
        <f t="shared" si="2"/>
        <v>0</v>
      </c>
      <c r="AW35" s="20">
        <f t="shared" si="2"/>
        <v>0</v>
      </c>
      <c r="AX35" s="20">
        <f t="shared" si="2"/>
        <v>0</v>
      </c>
      <c r="AY35" s="20">
        <f t="shared" si="2"/>
        <v>0</v>
      </c>
      <c r="AZ35" s="20">
        <f t="shared" si="2"/>
        <v>0</v>
      </c>
      <c r="BA35" s="20">
        <f t="shared" si="2"/>
        <v>0</v>
      </c>
      <c r="BB35" s="20">
        <f t="shared" si="2"/>
        <v>0</v>
      </c>
      <c r="BC35" s="20">
        <f t="shared" si="2"/>
        <v>0</v>
      </c>
      <c r="BD35" s="20">
        <f t="shared" si="2"/>
        <v>0</v>
      </c>
      <c r="BE35" s="20">
        <f t="shared" si="2"/>
        <v>0</v>
      </c>
      <c r="BF35" s="20">
        <f t="shared" si="2"/>
        <v>0</v>
      </c>
      <c r="BG35" s="20">
        <f t="shared" si="2"/>
        <v>0</v>
      </c>
      <c r="BH35" s="20">
        <f t="shared" si="2"/>
        <v>0</v>
      </c>
      <c r="BI35" s="20">
        <f t="shared" si="2"/>
        <v>0</v>
      </c>
      <c r="BJ35" s="20">
        <f t="shared" si="2"/>
        <v>0</v>
      </c>
      <c r="BK35" s="20">
        <f t="shared" si="2"/>
        <v>0</v>
      </c>
      <c r="BL35" s="126"/>
    </row>
    <row r="36" spans="2:64">
      <c r="B36" s="125"/>
      <c r="C36" s="230"/>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6"/>
    </row>
    <row r="37" spans="2:64">
      <c r="B37" s="125"/>
      <c r="C37" s="99" t="s">
        <v>46</v>
      </c>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c r="BA37" s="127"/>
      <c r="BB37" s="127"/>
      <c r="BC37" s="127"/>
      <c r="BD37" s="127"/>
      <c r="BE37" s="127"/>
      <c r="BF37" s="127"/>
      <c r="BG37" s="127"/>
      <c r="BH37" s="127"/>
      <c r="BI37" s="127"/>
      <c r="BJ37" s="127"/>
      <c r="BK37" s="127"/>
      <c r="BL37" s="126"/>
    </row>
    <row r="38" spans="2:64">
      <c r="B38" s="125"/>
      <c r="C38" s="230"/>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6"/>
    </row>
    <row r="39" spans="2:64">
      <c r="B39" s="125"/>
      <c r="C39" s="190"/>
      <c r="D39" s="473" t="s">
        <v>18</v>
      </c>
      <c r="E39" s="473"/>
      <c r="F39" s="473"/>
      <c r="G39" s="473"/>
      <c r="H39" s="473"/>
      <c r="I39" s="473"/>
      <c r="J39" s="473"/>
      <c r="K39" s="473"/>
      <c r="L39" s="473"/>
      <c r="M39" s="473"/>
      <c r="N39" s="473"/>
      <c r="O39" s="473"/>
      <c r="P39" s="473" t="s">
        <v>19</v>
      </c>
      <c r="Q39" s="473"/>
      <c r="R39" s="473"/>
      <c r="S39" s="473"/>
      <c r="T39" s="473"/>
      <c r="U39" s="473"/>
      <c r="V39" s="473"/>
      <c r="W39" s="473"/>
      <c r="X39" s="473"/>
      <c r="Y39" s="473"/>
      <c r="Z39" s="473"/>
      <c r="AA39" s="473"/>
      <c r="AB39" s="473" t="s">
        <v>20</v>
      </c>
      <c r="AC39" s="473"/>
      <c r="AD39" s="473"/>
      <c r="AE39" s="473"/>
      <c r="AF39" s="473"/>
      <c r="AG39" s="473"/>
      <c r="AH39" s="473"/>
      <c r="AI39" s="473"/>
      <c r="AJ39" s="473"/>
      <c r="AK39" s="473"/>
      <c r="AL39" s="473"/>
      <c r="AM39" s="473"/>
      <c r="AN39" s="475" t="s">
        <v>32</v>
      </c>
      <c r="AO39" s="476"/>
      <c r="AP39" s="476"/>
      <c r="AQ39" s="476"/>
      <c r="AR39" s="476"/>
      <c r="AS39" s="476"/>
      <c r="AT39" s="476"/>
      <c r="AU39" s="476"/>
      <c r="AV39" s="476"/>
      <c r="AW39" s="476"/>
      <c r="AX39" s="476"/>
      <c r="AY39" s="477"/>
      <c r="AZ39" s="473" t="s">
        <v>33</v>
      </c>
      <c r="BA39" s="473"/>
      <c r="BB39" s="473"/>
      <c r="BC39" s="473"/>
      <c r="BD39" s="473"/>
      <c r="BE39" s="473"/>
      <c r="BF39" s="473"/>
      <c r="BG39" s="473"/>
      <c r="BH39" s="473"/>
      <c r="BI39" s="473"/>
      <c r="BJ39" s="473"/>
      <c r="BK39" s="473"/>
      <c r="BL39" s="126"/>
    </row>
    <row r="40" spans="2:64">
      <c r="B40" s="125"/>
      <c r="C40" s="99" t="s">
        <v>36</v>
      </c>
      <c r="D40" s="18">
        <f>CONFIG!$D$7</f>
        <v>41640</v>
      </c>
      <c r="E40" s="18">
        <f>DATE(YEAR(D40),MONTH(D40)+1,DAY(D40))</f>
        <v>41671</v>
      </c>
      <c r="F40" s="18">
        <f t="shared" ref="F40:BK40" si="3">DATE(YEAR(E40),MONTH(E40)+1,DAY(E40))</f>
        <v>41699</v>
      </c>
      <c r="G40" s="18">
        <f t="shared" si="3"/>
        <v>41730</v>
      </c>
      <c r="H40" s="18">
        <f t="shared" si="3"/>
        <v>41760</v>
      </c>
      <c r="I40" s="18">
        <f t="shared" si="3"/>
        <v>41791</v>
      </c>
      <c r="J40" s="18">
        <f t="shared" si="3"/>
        <v>41821</v>
      </c>
      <c r="K40" s="18">
        <f t="shared" si="3"/>
        <v>41852</v>
      </c>
      <c r="L40" s="18">
        <f t="shared" si="3"/>
        <v>41883</v>
      </c>
      <c r="M40" s="18">
        <f t="shared" si="3"/>
        <v>41913</v>
      </c>
      <c r="N40" s="18">
        <f t="shared" si="3"/>
        <v>41944</v>
      </c>
      <c r="O40" s="18">
        <f t="shared" si="3"/>
        <v>41974</v>
      </c>
      <c r="P40" s="18">
        <f t="shared" si="3"/>
        <v>42005</v>
      </c>
      <c r="Q40" s="18">
        <f t="shared" si="3"/>
        <v>42036</v>
      </c>
      <c r="R40" s="18">
        <f t="shared" si="3"/>
        <v>42064</v>
      </c>
      <c r="S40" s="18">
        <f t="shared" si="3"/>
        <v>42095</v>
      </c>
      <c r="T40" s="18">
        <f t="shared" si="3"/>
        <v>42125</v>
      </c>
      <c r="U40" s="18">
        <f t="shared" si="3"/>
        <v>42156</v>
      </c>
      <c r="V40" s="18">
        <f t="shared" si="3"/>
        <v>42186</v>
      </c>
      <c r="W40" s="18">
        <f t="shared" si="3"/>
        <v>42217</v>
      </c>
      <c r="X40" s="18">
        <f t="shared" si="3"/>
        <v>42248</v>
      </c>
      <c r="Y40" s="18">
        <f t="shared" si="3"/>
        <v>42278</v>
      </c>
      <c r="Z40" s="18">
        <f t="shared" si="3"/>
        <v>42309</v>
      </c>
      <c r="AA40" s="18">
        <f t="shared" si="3"/>
        <v>42339</v>
      </c>
      <c r="AB40" s="18">
        <f t="shared" si="3"/>
        <v>42370</v>
      </c>
      <c r="AC40" s="18">
        <f t="shared" si="3"/>
        <v>42401</v>
      </c>
      <c r="AD40" s="18">
        <f t="shared" si="3"/>
        <v>42430</v>
      </c>
      <c r="AE40" s="18">
        <f t="shared" si="3"/>
        <v>42461</v>
      </c>
      <c r="AF40" s="18">
        <f t="shared" si="3"/>
        <v>42491</v>
      </c>
      <c r="AG40" s="18">
        <f t="shared" si="3"/>
        <v>42522</v>
      </c>
      <c r="AH40" s="18">
        <f t="shared" si="3"/>
        <v>42552</v>
      </c>
      <c r="AI40" s="18">
        <f t="shared" si="3"/>
        <v>42583</v>
      </c>
      <c r="AJ40" s="18">
        <f t="shared" si="3"/>
        <v>42614</v>
      </c>
      <c r="AK40" s="18">
        <f t="shared" si="3"/>
        <v>42644</v>
      </c>
      <c r="AL40" s="18">
        <f t="shared" si="3"/>
        <v>42675</v>
      </c>
      <c r="AM40" s="18">
        <f t="shared" si="3"/>
        <v>42705</v>
      </c>
      <c r="AN40" s="18">
        <f t="shared" si="3"/>
        <v>42736</v>
      </c>
      <c r="AO40" s="18">
        <f t="shared" si="3"/>
        <v>42767</v>
      </c>
      <c r="AP40" s="18">
        <f t="shared" si="3"/>
        <v>42795</v>
      </c>
      <c r="AQ40" s="18">
        <f t="shared" si="3"/>
        <v>42826</v>
      </c>
      <c r="AR40" s="18">
        <f t="shared" si="3"/>
        <v>42856</v>
      </c>
      <c r="AS40" s="18">
        <f t="shared" si="3"/>
        <v>42887</v>
      </c>
      <c r="AT40" s="18">
        <f t="shared" si="3"/>
        <v>42917</v>
      </c>
      <c r="AU40" s="18">
        <f t="shared" si="3"/>
        <v>42948</v>
      </c>
      <c r="AV40" s="18">
        <f t="shared" si="3"/>
        <v>42979</v>
      </c>
      <c r="AW40" s="18">
        <f t="shared" si="3"/>
        <v>43009</v>
      </c>
      <c r="AX40" s="18">
        <f t="shared" si="3"/>
        <v>43040</v>
      </c>
      <c r="AY40" s="18">
        <f t="shared" si="3"/>
        <v>43070</v>
      </c>
      <c r="AZ40" s="18">
        <f t="shared" si="3"/>
        <v>43101</v>
      </c>
      <c r="BA40" s="18">
        <f t="shared" si="3"/>
        <v>43132</v>
      </c>
      <c r="BB40" s="18">
        <f t="shared" si="3"/>
        <v>43160</v>
      </c>
      <c r="BC40" s="18">
        <f t="shared" si="3"/>
        <v>43191</v>
      </c>
      <c r="BD40" s="18">
        <f t="shared" si="3"/>
        <v>43221</v>
      </c>
      <c r="BE40" s="18">
        <f t="shared" si="3"/>
        <v>43252</v>
      </c>
      <c r="BF40" s="18">
        <f t="shared" si="3"/>
        <v>43282</v>
      </c>
      <c r="BG40" s="18">
        <f t="shared" si="3"/>
        <v>43313</v>
      </c>
      <c r="BH40" s="18">
        <f t="shared" si="3"/>
        <v>43344</v>
      </c>
      <c r="BI40" s="18">
        <f t="shared" si="3"/>
        <v>43374</v>
      </c>
      <c r="BJ40" s="18">
        <f t="shared" si="3"/>
        <v>43405</v>
      </c>
      <c r="BK40" s="18">
        <f t="shared" si="3"/>
        <v>43435</v>
      </c>
      <c r="BL40" s="126"/>
    </row>
    <row r="41" spans="2:64">
      <c r="B41" s="125"/>
      <c r="C41" s="310" t="str">
        <f>CONFIG!$C$14</f>
        <v>Activité / Projet 1</v>
      </c>
      <c r="D41" s="341">
        <f t="shared" ref="D41:AI41" si="4">D11-D26</f>
        <v>0</v>
      </c>
      <c r="E41" s="341">
        <f t="shared" si="4"/>
        <v>0</v>
      </c>
      <c r="F41" s="341">
        <f t="shared" si="4"/>
        <v>0</v>
      </c>
      <c r="G41" s="341">
        <f t="shared" si="4"/>
        <v>0</v>
      </c>
      <c r="H41" s="341">
        <f t="shared" si="4"/>
        <v>0</v>
      </c>
      <c r="I41" s="341">
        <f t="shared" si="4"/>
        <v>0</v>
      </c>
      <c r="J41" s="341">
        <f t="shared" si="4"/>
        <v>0</v>
      </c>
      <c r="K41" s="341">
        <f t="shared" si="4"/>
        <v>0</v>
      </c>
      <c r="L41" s="341">
        <f t="shared" si="4"/>
        <v>0</v>
      </c>
      <c r="M41" s="341">
        <f t="shared" si="4"/>
        <v>0</v>
      </c>
      <c r="N41" s="341">
        <f t="shared" si="4"/>
        <v>0</v>
      </c>
      <c r="O41" s="341">
        <f t="shared" si="4"/>
        <v>0</v>
      </c>
      <c r="P41" s="341">
        <f t="shared" si="4"/>
        <v>0</v>
      </c>
      <c r="Q41" s="341">
        <f t="shared" si="4"/>
        <v>0</v>
      </c>
      <c r="R41" s="341">
        <f t="shared" si="4"/>
        <v>0</v>
      </c>
      <c r="S41" s="341">
        <f t="shared" si="4"/>
        <v>0</v>
      </c>
      <c r="T41" s="341">
        <f t="shared" si="4"/>
        <v>0</v>
      </c>
      <c r="U41" s="341">
        <f t="shared" si="4"/>
        <v>0</v>
      </c>
      <c r="V41" s="341">
        <f t="shared" si="4"/>
        <v>0</v>
      </c>
      <c r="W41" s="341">
        <f t="shared" si="4"/>
        <v>0</v>
      </c>
      <c r="X41" s="341">
        <f t="shared" si="4"/>
        <v>0</v>
      </c>
      <c r="Y41" s="341">
        <f t="shared" si="4"/>
        <v>0</v>
      </c>
      <c r="Z41" s="341">
        <f t="shared" si="4"/>
        <v>0</v>
      </c>
      <c r="AA41" s="341">
        <f t="shared" si="4"/>
        <v>0</v>
      </c>
      <c r="AB41" s="341">
        <f t="shared" si="4"/>
        <v>0</v>
      </c>
      <c r="AC41" s="341">
        <f t="shared" si="4"/>
        <v>0</v>
      </c>
      <c r="AD41" s="341">
        <f t="shared" si="4"/>
        <v>0</v>
      </c>
      <c r="AE41" s="341">
        <f t="shared" si="4"/>
        <v>0</v>
      </c>
      <c r="AF41" s="341">
        <f t="shared" si="4"/>
        <v>0</v>
      </c>
      <c r="AG41" s="341">
        <f t="shared" si="4"/>
        <v>0</v>
      </c>
      <c r="AH41" s="341">
        <f t="shared" si="4"/>
        <v>0</v>
      </c>
      <c r="AI41" s="341">
        <f t="shared" si="4"/>
        <v>0</v>
      </c>
      <c r="AJ41" s="341">
        <f t="shared" ref="AJ41:BK41" si="5">AJ11-AJ26</f>
        <v>0</v>
      </c>
      <c r="AK41" s="341">
        <f t="shared" si="5"/>
        <v>0</v>
      </c>
      <c r="AL41" s="341">
        <f t="shared" si="5"/>
        <v>0</v>
      </c>
      <c r="AM41" s="341">
        <f t="shared" si="5"/>
        <v>0</v>
      </c>
      <c r="AN41" s="341">
        <f t="shared" si="5"/>
        <v>0</v>
      </c>
      <c r="AO41" s="341">
        <f t="shared" si="5"/>
        <v>0</v>
      </c>
      <c r="AP41" s="341">
        <f t="shared" si="5"/>
        <v>0</v>
      </c>
      <c r="AQ41" s="341">
        <f t="shared" si="5"/>
        <v>0</v>
      </c>
      <c r="AR41" s="341">
        <f t="shared" si="5"/>
        <v>0</v>
      </c>
      <c r="AS41" s="341">
        <f t="shared" si="5"/>
        <v>0</v>
      </c>
      <c r="AT41" s="341">
        <f t="shared" si="5"/>
        <v>0</v>
      </c>
      <c r="AU41" s="341">
        <f t="shared" si="5"/>
        <v>0</v>
      </c>
      <c r="AV41" s="341">
        <f t="shared" si="5"/>
        <v>0</v>
      </c>
      <c r="AW41" s="341">
        <f t="shared" si="5"/>
        <v>0</v>
      </c>
      <c r="AX41" s="341">
        <f t="shared" si="5"/>
        <v>0</v>
      </c>
      <c r="AY41" s="341">
        <f t="shared" si="5"/>
        <v>0</v>
      </c>
      <c r="AZ41" s="341">
        <f t="shared" si="5"/>
        <v>0</v>
      </c>
      <c r="BA41" s="341">
        <f t="shared" si="5"/>
        <v>0</v>
      </c>
      <c r="BB41" s="341">
        <f t="shared" si="5"/>
        <v>0</v>
      </c>
      <c r="BC41" s="341">
        <f t="shared" si="5"/>
        <v>0</v>
      </c>
      <c r="BD41" s="341">
        <f t="shared" si="5"/>
        <v>0</v>
      </c>
      <c r="BE41" s="341">
        <f t="shared" si="5"/>
        <v>0</v>
      </c>
      <c r="BF41" s="341">
        <f t="shared" si="5"/>
        <v>0</v>
      </c>
      <c r="BG41" s="341">
        <f t="shared" si="5"/>
        <v>0</v>
      </c>
      <c r="BH41" s="341">
        <f t="shared" si="5"/>
        <v>0</v>
      </c>
      <c r="BI41" s="341">
        <f t="shared" si="5"/>
        <v>0</v>
      </c>
      <c r="BJ41" s="341">
        <f t="shared" si="5"/>
        <v>0</v>
      </c>
      <c r="BK41" s="341">
        <f t="shared" si="5"/>
        <v>0</v>
      </c>
      <c r="BL41" s="126"/>
    </row>
    <row r="42" spans="2:64">
      <c r="B42" s="125"/>
      <c r="C42" s="310" t="str">
        <f>CONFIG!$C$15</f>
        <v>Activité / Projet 2</v>
      </c>
      <c r="D42" s="341">
        <f t="shared" ref="D42:AI42" si="6">D12-D27</f>
        <v>0</v>
      </c>
      <c r="E42" s="341">
        <f t="shared" si="6"/>
        <v>0</v>
      </c>
      <c r="F42" s="341">
        <f t="shared" si="6"/>
        <v>0</v>
      </c>
      <c r="G42" s="341">
        <f t="shared" si="6"/>
        <v>0</v>
      </c>
      <c r="H42" s="341">
        <f t="shared" si="6"/>
        <v>0</v>
      </c>
      <c r="I42" s="341">
        <f t="shared" si="6"/>
        <v>0</v>
      </c>
      <c r="J42" s="341">
        <f t="shared" si="6"/>
        <v>0</v>
      </c>
      <c r="K42" s="341">
        <f t="shared" si="6"/>
        <v>0</v>
      </c>
      <c r="L42" s="341">
        <f t="shared" si="6"/>
        <v>0</v>
      </c>
      <c r="M42" s="341">
        <f t="shared" si="6"/>
        <v>0</v>
      </c>
      <c r="N42" s="341">
        <f t="shared" si="6"/>
        <v>0</v>
      </c>
      <c r="O42" s="341">
        <f t="shared" si="6"/>
        <v>0</v>
      </c>
      <c r="P42" s="341">
        <f t="shared" si="6"/>
        <v>0</v>
      </c>
      <c r="Q42" s="341">
        <f t="shared" si="6"/>
        <v>0</v>
      </c>
      <c r="R42" s="341">
        <f t="shared" si="6"/>
        <v>0</v>
      </c>
      <c r="S42" s="341">
        <f t="shared" si="6"/>
        <v>0</v>
      </c>
      <c r="T42" s="341">
        <f t="shared" si="6"/>
        <v>0</v>
      </c>
      <c r="U42" s="341">
        <f t="shared" si="6"/>
        <v>0</v>
      </c>
      <c r="V42" s="341">
        <f t="shared" si="6"/>
        <v>0</v>
      </c>
      <c r="W42" s="341">
        <f t="shared" si="6"/>
        <v>0</v>
      </c>
      <c r="X42" s="341">
        <f t="shared" si="6"/>
        <v>0</v>
      </c>
      <c r="Y42" s="341">
        <f t="shared" si="6"/>
        <v>0</v>
      </c>
      <c r="Z42" s="341">
        <f t="shared" si="6"/>
        <v>0</v>
      </c>
      <c r="AA42" s="341">
        <f t="shared" si="6"/>
        <v>0</v>
      </c>
      <c r="AB42" s="341">
        <f t="shared" si="6"/>
        <v>0</v>
      </c>
      <c r="AC42" s="341">
        <f t="shared" si="6"/>
        <v>0</v>
      </c>
      <c r="AD42" s="341">
        <f t="shared" si="6"/>
        <v>0</v>
      </c>
      <c r="AE42" s="341">
        <f t="shared" si="6"/>
        <v>0</v>
      </c>
      <c r="AF42" s="341">
        <f t="shared" si="6"/>
        <v>0</v>
      </c>
      <c r="AG42" s="341">
        <f t="shared" si="6"/>
        <v>0</v>
      </c>
      <c r="AH42" s="341">
        <f t="shared" si="6"/>
        <v>0</v>
      </c>
      <c r="AI42" s="341">
        <f t="shared" si="6"/>
        <v>0</v>
      </c>
      <c r="AJ42" s="341">
        <f t="shared" ref="AJ42:BK42" si="7">AJ12-AJ27</f>
        <v>0</v>
      </c>
      <c r="AK42" s="341">
        <f t="shared" si="7"/>
        <v>0</v>
      </c>
      <c r="AL42" s="341">
        <f t="shared" si="7"/>
        <v>0</v>
      </c>
      <c r="AM42" s="341">
        <f t="shared" si="7"/>
        <v>0</v>
      </c>
      <c r="AN42" s="341">
        <f t="shared" si="7"/>
        <v>0</v>
      </c>
      <c r="AO42" s="341">
        <f t="shared" si="7"/>
        <v>0</v>
      </c>
      <c r="AP42" s="341">
        <f t="shared" si="7"/>
        <v>0</v>
      </c>
      <c r="AQ42" s="341">
        <f t="shared" si="7"/>
        <v>0</v>
      </c>
      <c r="AR42" s="341">
        <f t="shared" si="7"/>
        <v>0</v>
      </c>
      <c r="AS42" s="341">
        <f t="shared" si="7"/>
        <v>0</v>
      </c>
      <c r="AT42" s="341">
        <f t="shared" si="7"/>
        <v>0</v>
      </c>
      <c r="AU42" s="341">
        <f t="shared" si="7"/>
        <v>0</v>
      </c>
      <c r="AV42" s="341">
        <f t="shared" si="7"/>
        <v>0</v>
      </c>
      <c r="AW42" s="341">
        <f t="shared" si="7"/>
        <v>0</v>
      </c>
      <c r="AX42" s="341">
        <f t="shared" si="7"/>
        <v>0</v>
      </c>
      <c r="AY42" s="341">
        <f t="shared" si="7"/>
        <v>0</v>
      </c>
      <c r="AZ42" s="341">
        <f t="shared" si="7"/>
        <v>0</v>
      </c>
      <c r="BA42" s="341">
        <f t="shared" si="7"/>
        <v>0</v>
      </c>
      <c r="BB42" s="341">
        <f t="shared" si="7"/>
        <v>0</v>
      </c>
      <c r="BC42" s="341">
        <f t="shared" si="7"/>
        <v>0</v>
      </c>
      <c r="BD42" s="341">
        <f t="shared" si="7"/>
        <v>0</v>
      </c>
      <c r="BE42" s="341">
        <f t="shared" si="7"/>
        <v>0</v>
      </c>
      <c r="BF42" s="341">
        <f t="shared" si="7"/>
        <v>0</v>
      </c>
      <c r="BG42" s="341">
        <f t="shared" si="7"/>
        <v>0</v>
      </c>
      <c r="BH42" s="341">
        <f t="shared" si="7"/>
        <v>0</v>
      </c>
      <c r="BI42" s="341">
        <f t="shared" si="7"/>
        <v>0</v>
      </c>
      <c r="BJ42" s="341">
        <f t="shared" si="7"/>
        <v>0</v>
      </c>
      <c r="BK42" s="341">
        <f t="shared" si="7"/>
        <v>0</v>
      </c>
      <c r="BL42" s="126"/>
    </row>
    <row r="43" spans="2:64">
      <c r="B43" s="125"/>
      <c r="C43" s="310" t="str">
        <f>CONFIG!$C$16</f>
        <v>…</v>
      </c>
      <c r="D43" s="341">
        <f t="shared" ref="D43:AI43" si="8">D13-D28</f>
        <v>0</v>
      </c>
      <c r="E43" s="341">
        <f t="shared" si="8"/>
        <v>0</v>
      </c>
      <c r="F43" s="341">
        <f t="shared" si="8"/>
        <v>0</v>
      </c>
      <c r="G43" s="341">
        <f t="shared" si="8"/>
        <v>0</v>
      </c>
      <c r="H43" s="341">
        <f t="shared" si="8"/>
        <v>0</v>
      </c>
      <c r="I43" s="341">
        <f t="shared" si="8"/>
        <v>0</v>
      </c>
      <c r="J43" s="341">
        <f t="shared" si="8"/>
        <v>0</v>
      </c>
      <c r="K43" s="341">
        <f t="shared" si="8"/>
        <v>0</v>
      </c>
      <c r="L43" s="341">
        <f t="shared" si="8"/>
        <v>0</v>
      </c>
      <c r="M43" s="341">
        <f t="shared" si="8"/>
        <v>0</v>
      </c>
      <c r="N43" s="341">
        <f t="shared" si="8"/>
        <v>0</v>
      </c>
      <c r="O43" s="341">
        <f t="shared" si="8"/>
        <v>0</v>
      </c>
      <c r="P43" s="341">
        <f t="shared" si="8"/>
        <v>0</v>
      </c>
      <c r="Q43" s="341">
        <f t="shared" si="8"/>
        <v>0</v>
      </c>
      <c r="R43" s="341">
        <f t="shared" si="8"/>
        <v>0</v>
      </c>
      <c r="S43" s="341">
        <f t="shared" si="8"/>
        <v>0</v>
      </c>
      <c r="T43" s="341">
        <f t="shared" si="8"/>
        <v>0</v>
      </c>
      <c r="U43" s="341">
        <f t="shared" si="8"/>
        <v>0</v>
      </c>
      <c r="V43" s="341">
        <f t="shared" si="8"/>
        <v>0</v>
      </c>
      <c r="W43" s="341">
        <f t="shared" si="8"/>
        <v>0</v>
      </c>
      <c r="X43" s="341">
        <f t="shared" si="8"/>
        <v>0</v>
      </c>
      <c r="Y43" s="341">
        <f t="shared" si="8"/>
        <v>0</v>
      </c>
      <c r="Z43" s="341">
        <f t="shared" si="8"/>
        <v>0</v>
      </c>
      <c r="AA43" s="341">
        <f t="shared" si="8"/>
        <v>0</v>
      </c>
      <c r="AB43" s="341">
        <f t="shared" si="8"/>
        <v>0</v>
      </c>
      <c r="AC43" s="341">
        <f t="shared" si="8"/>
        <v>0</v>
      </c>
      <c r="AD43" s="341">
        <f t="shared" si="8"/>
        <v>0</v>
      </c>
      <c r="AE43" s="341">
        <f t="shared" si="8"/>
        <v>0</v>
      </c>
      <c r="AF43" s="341">
        <f t="shared" si="8"/>
        <v>0</v>
      </c>
      <c r="AG43" s="341">
        <f t="shared" si="8"/>
        <v>0</v>
      </c>
      <c r="AH43" s="341">
        <f t="shared" si="8"/>
        <v>0</v>
      </c>
      <c r="AI43" s="341">
        <f t="shared" si="8"/>
        <v>0</v>
      </c>
      <c r="AJ43" s="341">
        <f t="shared" ref="AJ43:BK43" si="9">AJ13-AJ28</f>
        <v>0</v>
      </c>
      <c r="AK43" s="341">
        <f t="shared" si="9"/>
        <v>0</v>
      </c>
      <c r="AL43" s="341">
        <f t="shared" si="9"/>
        <v>0</v>
      </c>
      <c r="AM43" s="341">
        <f t="shared" si="9"/>
        <v>0</v>
      </c>
      <c r="AN43" s="341">
        <f t="shared" si="9"/>
        <v>0</v>
      </c>
      <c r="AO43" s="341">
        <f t="shared" si="9"/>
        <v>0</v>
      </c>
      <c r="AP43" s="341">
        <f t="shared" si="9"/>
        <v>0</v>
      </c>
      <c r="AQ43" s="341">
        <f t="shared" si="9"/>
        <v>0</v>
      </c>
      <c r="AR43" s="341">
        <f t="shared" si="9"/>
        <v>0</v>
      </c>
      <c r="AS43" s="341">
        <f t="shared" si="9"/>
        <v>0</v>
      </c>
      <c r="AT43" s="341">
        <f t="shared" si="9"/>
        <v>0</v>
      </c>
      <c r="AU43" s="341">
        <f t="shared" si="9"/>
        <v>0</v>
      </c>
      <c r="AV43" s="341">
        <f t="shared" si="9"/>
        <v>0</v>
      </c>
      <c r="AW43" s="341">
        <f t="shared" si="9"/>
        <v>0</v>
      </c>
      <c r="AX43" s="341">
        <f t="shared" si="9"/>
        <v>0</v>
      </c>
      <c r="AY43" s="341">
        <f t="shared" si="9"/>
        <v>0</v>
      </c>
      <c r="AZ43" s="341">
        <f t="shared" si="9"/>
        <v>0</v>
      </c>
      <c r="BA43" s="341">
        <f t="shared" si="9"/>
        <v>0</v>
      </c>
      <c r="BB43" s="341">
        <f t="shared" si="9"/>
        <v>0</v>
      </c>
      <c r="BC43" s="341">
        <f t="shared" si="9"/>
        <v>0</v>
      </c>
      <c r="BD43" s="341">
        <f t="shared" si="9"/>
        <v>0</v>
      </c>
      <c r="BE43" s="341">
        <f t="shared" si="9"/>
        <v>0</v>
      </c>
      <c r="BF43" s="341">
        <f t="shared" si="9"/>
        <v>0</v>
      </c>
      <c r="BG43" s="341">
        <f t="shared" si="9"/>
        <v>0</v>
      </c>
      <c r="BH43" s="341">
        <f t="shared" si="9"/>
        <v>0</v>
      </c>
      <c r="BI43" s="341">
        <f t="shared" si="9"/>
        <v>0</v>
      </c>
      <c r="BJ43" s="341">
        <f t="shared" si="9"/>
        <v>0</v>
      </c>
      <c r="BK43" s="341">
        <f t="shared" si="9"/>
        <v>0</v>
      </c>
      <c r="BL43" s="126"/>
    </row>
    <row r="44" spans="2:64">
      <c r="B44" s="125"/>
      <c r="C44" s="310">
        <f>CONFIG!$C$17</f>
        <v>0</v>
      </c>
      <c r="D44" s="341">
        <f t="shared" ref="D44:AI44" si="10">D14-D29</f>
        <v>0</v>
      </c>
      <c r="E44" s="341">
        <f t="shared" si="10"/>
        <v>0</v>
      </c>
      <c r="F44" s="341">
        <f t="shared" si="10"/>
        <v>0</v>
      </c>
      <c r="G44" s="341">
        <f t="shared" si="10"/>
        <v>0</v>
      </c>
      <c r="H44" s="341">
        <f t="shared" si="10"/>
        <v>0</v>
      </c>
      <c r="I44" s="341">
        <f t="shared" si="10"/>
        <v>0</v>
      </c>
      <c r="J44" s="341">
        <f t="shared" si="10"/>
        <v>0</v>
      </c>
      <c r="K44" s="341">
        <f t="shared" si="10"/>
        <v>0</v>
      </c>
      <c r="L44" s="341">
        <f t="shared" si="10"/>
        <v>0</v>
      </c>
      <c r="M44" s="341">
        <f t="shared" si="10"/>
        <v>0</v>
      </c>
      <c r="N44" s="341">
        <f t="shared" si="10"/>
        <v>0</v>
      </c>
      <c r="O44" s="341">
        <f t="shared" si="10"/>
        <v>0</v>
      </c>
      <c r="P44" s="341">
        <f t="shared" si="10"/>
        <v>0</v>
      </c>
      <c r="Q44" s="341">
        <f t="shared" si="10"/>
        <v>0</v>
      </c>
      <c r="R44" s="341">
        <f t="shared" si="10"/>
        <v>0</v>
      </c>
      <c r="S44" s="341">
        <f t="shared" si="10"/>
        <v>0</v>
      </c>
      <c r="T44" s="341">
        <f t="shared" si="10"/>
        <v>0</v>
      </c>
      <c r="U44" s="341">
        <f t="shared" si="10"/>
        <v>0</v>
      </c>
      <c r="V44" s="341">
        <f t="shared" si="10"/>
        <v>0</v>
      </c>
      <c r="W44" s="341">
        <f t="shared" si="10"/>
        <v>0</v>
      </c>
      <c r="X44" s="341">
        <f t="shared" si="10"/>
        <v>0</v>
      </c>
      <c r="Y44" s="341">
        <f t="shared" si="10"/>
        <v>0</v>
      </c>
      <c r="Z44" s="341">
        <f t="shared" si="10"/>
        <v>0</v>
      </c>
      <c r="AA44" s="341">
        <f t="shared" si="10"/>
        <v>0</v>
      </c>
      <c r="AB44" s="341">
        <f t="shared" si="10"/>
        <v>0</v>
      </c>
      <c r="AC44" s="341">
        <f t="shared" si="10"/>
        <v>0</v>
      </c>
      <c r="AD44" s="341">
        <f t="shared" si="10"/>
        <v>0</v>
      </c>
      <c r="AE44" s="341">
        <f t="shared" si="10"/>
        <v>0</v>
      </c>
      <c r="AF44" s="341">
        <f t="shared" si="10"/>
        <v>0</v>
      </c>
      <c r="AG44" s="341">
        <f t="shared" si="10"/>
        <v>0</v>
      </c>
      <c r="AH44" s="341">
        <f t="shared" si="10"/>
        <v>0</v>
      </c>
      <c r="AI44" s="341">
        <f t="shared" si="10"/>
        <v>0</v>
      </c>
      <c r="AJ44" s="341">
        <f t="shared" ref="AJ44:BK44" si="11">AJ14-AJ29</f>
        <v>0</v>
      </c>
      <c r="AK44" s="341">
        <f t="shared" si="11"/>
        <v>0</v>
      </c>
      <c r="AL44" s="341">
        <f t="shared" si="11"/>
        <v>0</v>
      </c>
      <c r="AM44" s="341">
        <f t="shared" si="11"/>
        <v>0</v>
      </c>
      <c r="AN44" s="341">
        <f t="shared" si="11"/>
        <v>0</v>
      </c>
      <c r="AO44" s="341">
        <f t="shared" si="11"/>
        <v>0</v>
      </c>
      <c r="AP44" s="341">
        <f t="shared" si="11"/>
        <v>0</v>
      </c>
      <c r="AQ44" s="341">
        <f t="shared" si="11"/>
        <v>0</v>
      </c>
      <c r="AR44" s="341">
        <f t="shared" si="11"/>
        <v>0</v>
      </c>
      <c r="AS44" s="341">
        <f t="shared" si="11"/>
        <v>0</v>
      </c>
      <c r="AT44" s="341">
        <f t="shared" si="11"/>
        <v>0</v>
      </c>
      <c r="AU44" s="341">
        <f t="shared" si="11"/>
        <v>0</v>
      </c>
      <c r="AV44" s="341">
        <f t="shared" si="11"/>
        <v>0</v>
      </c>
      <c r="AW44" s="341">
        <f t="shared" si="11"/>
        <v>0</v>
      </c>
      <c r="AX44" s="341">
        <f t="shared" si="11"/>
        <v>0</v>
      </c>
      <c r="AY44" s="341">
        <f t="shared" si="11"/>
        <v>0</v>
      </c>
      <c r="AZ44" s="341">
        <f t="shared" si="11"/>
        <v>0</v>
      </c>
      <c r="BA44" s="341">
        <f t="shared" si="11"/>
        <v>0</v>
      </c>
      <c r="BB44" s="341">
        <f t="shared" si="11"/>
        <v>0</v>
      </c>
      <c r="BC44" s="341">
        <f t="shared" si="11"/>
        <v>0</v>
      </c>
      <c r="BD44" s="341">
        <f t="shared" si="11"/>
        <v>0</v>
      </c>
      <c r="BE44" s="341">
        <f t="shared" si="11"/>
        <v>0</v>
      </c>
      <c r="BF44" s="341">
        <f t="shared" si="11"/>
        <v>0</v>
      </c>
      <c r="BG44" s="341">
        <f t="shared" si="11"/>
        <v>0</v>
      </c>
      <c r="BH44" s="341">
        <f t="shared" si="11"/>
        <v>0</v>
      </c>
      <c r="BI44" s="341">
        <f t="shared" si="11"/>
        <v>0</v>
      </c>
      <c r="BJ44" s="341">
        <f t="shared" si="11"/>
        <v>0</v>
      </c>
      <c r="BK44" s="341">
        <f t="shared" si="11"/>
        <v>0</v>
      </c>
      <c r="BL44" s="126"/>
    </row>
    <row r="45" spans="2:64">
      <c r="B45" s="125"/>
      <c r="C45" s="310">
        <f>CONFIG!$C$18</f>
        <v>0</v>
      </c>
      <c r="D45" s="341">
        <f t="shared" ref="D45:AI45" si="12">D15-D30</f>
        <v>0</v>
      </c>
      <c r="E45" s="341">
        <f t="shared" si="12"/>
        <v>0</v>
      </c>
      <c r="F45" s="341">
        <f t="shared" si="12"/>
        <v>0</v>
      </c>
      <c r="G45" s="341">
        <f t="shared" si="12"/>
        <v>0</v>
      </c>
      <c r="H45" s="341">
        <f t="shared" si="12"/>
        <v>0</v>
      </c>
      <c r="I45" s="341">
        <f t="shared" si="12"/>
        <v>0</v>
      </c>
      <c r="J45" s="341">
        <f t="shared" si="12"/>
        <v>0</v>
      </c>
      <c r="K45" s="341">
        <f t="shared" si="12"/>
        <v>0</v>
      </c>
      <c r="L45" s="341">
        <f t="shared" si="12"/>
        <v>0</v>
      </c>
      <c r="M45" s="341">
        <f t="shared" si="12"/>
        <v>0</v>
      </c>
      <c r="N45" s="341">
        <f t="shared" si="12"/>
        <v>0</v>
      </c>
      <c r="O45" s="341">
        <f t="shared" si="12"/>
        <v>0</v>
      </c>
      <c r="P45" s="341">
        <f t="shared" si="12"/>
        <v>0</v>
      </c>
      <c r="Q45" s="341">
        <f t="shared" si="12"/>
        <v>0</v>
      </c>
      <c r="R45" s="341">
        <f t="shared" si="12"/>
        <v>0</v>
      </c>
      <c r="S45" s="341">
        <f t="shared" si="12"/>
        <v>0</v>
      </c>
      <c r="T45" s="341">
        <f t="shared" si="12"/>
        <v>0</v>
      </c>
      <c r="U45" s="341">
        <f t="shared" si="12"/>
        <v>0</v>
      </c>
      <c r="V45" s="341">
        <f t="shared" si="12"/>
        <v>0</v>
      </c>
      <c r="W45" s="341">
        <f t="shared" si="12"/>
        <v>0</v>
      </c>
      <c r="X45" s="341">
        <f t="shared" si="12"/>
        <v>0</v>
      </c>
      <c r="Y45" s="341">
        <f t="shared" si="12"/>
        <v>0</v>
      </c>
      <c r="Z45" s="341">
        <f t="shared" si="12"/>
        <v>0</v>
      </c>
      <c r="AA45" s="341">
        <f t="shared" si="12"/>
        <v>0</v>
      </c>
      <c r="AB45" s="341">
        <f t="shared" si="12"/>
        <v>0</v>
      </c>
      <c r="AC45" s="341">
        <f t="shared" si="12"/>
        <v>0</v>
      </c>
      <c r="AD45" s="341">
        <f t="shared" si="12"/>
        <v>0</v>
      </c>
      <c r="AE45" s="341">
        <f t="shared" si="12"/>
        <v>0</v>
      </c>
      <c r="AF45" s="341">
        <f t="shared" si="12"/>
        <v>0</v>
      </c>
      <c r="AG45" s="341">
        <f t="shared" si="12"/>
        <v>0</v>
      </c>
      <c r="AH45" s="341">
        <f t="shared" si="12"/>
        <v>0</v>
      </c>
      <c r="AI45" s="341">
        <f t="shared" si="12"/>
        <v>0</v>
      </c>
      <c r="AJ45" s="341">
        <f t="shared" ref="AJ45:BK45" si="13">AJ15-AJ30</f>
        <v>0</v>
      </c>
      <c r="AK45" s="341">
        <f t="shared" si="13"/>
        <v>0</v>
      </c>
      <c r="AL45" s="341">
        <f t="shared" si="13"/>
        <v>0</v>
      </c>
      <c r="AM45" s="341">
        <f t="shared" si="13"/>
        <v>0</v>
      </c>
      <c r="AN45" s="341">
        <f t="shared" si="13"/>
        <v>0</v>
      </c>
      <c r="AO45" s="341">
        <f t="shared" si="13"/>
        <v>0</v>
      </c>
      <c r="AP45" s="341">
        <f t="shared" si="13"/>
        <v>0</v>
      </c>
      <c r="AQ45" s="341">
        <f t="shared" si="13"/>
        <v>0</v>
      </c>
      <c r="AR45" s="341">
        <f t="shared" si="13"/>
        <v>0</v>
      </c>
      <c r="AS45" s="341">
        <f t="shared" si="13"/>
        <v>0</v>
      </c>
      <c r="AT45" s="341">
        <f t="shared" si="13"/>
        <v>0</v>
      </c>
      <c r="AU45" s="341">
        <f t="shared" si="13"/>
        <v>0</v>
      </c>
      <c r="AV45" s="341">
        <f t="shared" si="13"/>
        <v>0</v>
      </c>
      <c r="AW45" s="341">
        <f t="shared" si="13"/>
        <v>0</v>
      </c>
      <c r="AX45" s="341">
        <f t="shared" si="13"/>
        <v>0</v>
      </c>
      <c r="AY45" s="341">
        <f t="shared" si="13"/>
        <v>0</v>
      </c>
      <c r="AZ45" s="341">
        <f t="shared" si="13"/>
        <v>0</v>
      </c>
      <c r="BA45" s="341">
        <f t="shared" si="13"/>
        <v>0</v>
      </c>
      <c r="BB45" s="341">
        <f t="shared" si="13"/>
        <v>0</v>
      </c>
      <c r="BC45" s="341">
        <f t="shared" si="13"/>
        <v>0</v>
      </c>
      <c r="BD45" s="341">
        <f t="shared" si="13"/>
        <v>0</v>
      </c>
      <c r="BE45" s="341">
        <f t="shared" si="13"/>
        <v>0</v>
      </c>
      <c r="BF45" s="341">
        <f t="shared" si="13"/>
        <v>0</v>
      </c>
      <c r="BG45" s="341">
        <f t="shared" si="13"/>
        <v>0</v>
      </c>
      <c r="BH45" s="341">
        <f t="shared" si="13"/>
        <v>0</v>
      </c>
      <c r="BI45" s="341">
        <f t="shared" si="13"/>
        <v>0</v>
      </c>
      <c r="BJ45" s="341">
        <f t="shared" si="13"/>
        <v>0</v>
      </c>
      <c r="BK45" s="341">
        <f t="shared" si="13"/>
        <v>0</v>
      </c>
      <c r="BL45" s="126"/>
    </row>
    <row r="46" spans="2:64">
      <c r="B46" s="125"/>
      <c r="C46" s="310">
        <f>CONFIG!$C$19</f>
        <v>0</v>
      </c>
      <c r="D46" s="341">
        <f t="shared" ref="D46:AI46" si="14">D16-D31</f>
        <v>0</v>
      </c>
      <c r="E46" s="341">
        <f t="shared" si="14"/>
        <v>0</v>
      </c>
      <c r="F46" s="341">
        <f t="shared" si="14"/>
        <v>0</v>
      </c>
      <c r="G46" s="341">
        <f t="shared" si="14"/>
        <v>0</v>
      </c>
      <c r="H46" s="341">
        <f t="shared" si="14"/>
        <v>0</v>
      </c>
      <c r="I46" s="341">
        <f t="shared" si="14"/>
        <v>0</v>
      </c>
      <c r="J46" s="341">
        <f t="shared" si="14"/>
        <v>0</v>
      </c>
      <c r="K46" s="341">
        <f t="shared" si="14"/>
        <v>0</v>
      </c>
      <c r="L46" s="341">
        <f t="shared" si="14"/>
        <v>0</v>
      </c>
      <c r="M46" s="341">
        <f t="shared" si="14"/>
        <v>0</v>
      </c>
      <c r="N46" s="341">
        <f t="shared" si="14"/>
        <v>0</v>
      </c>
      <c r="O46" s="341">
        <f t="shared" si="14"/>
        <v>0</v>
      </c>
      <c r="P46" s="341">
        <f t="shared" si="14"/>
        <v>0</v>
      </c>
      <c r="Q46" s="341">
        <f t="shared" si="14"/>
        <v>0</v>
      </c>
      <c r="R46" s="341">
        <f t="shared" si="14"/>
        <v>0</v>
      </c>
      <c r="S46" s="341">
        <f t="shared" si="14"/>
        <v>0</v>
      </c>
      <c r="T46" s="341">
        <f t="shared" si="14"/>
        <v>0</v>
      </c>
      <c r="U46" s="341">
        <f t="shared" si="14"/>
        <v>0</v>
      </c>
      <c r="V46" s="341">
        <f t="shared" si="14"/>
        <v>0</v>
      </c>
      <c r="W46" s="341">
        <f t="shared" si="14"/>
        <v>0</v>
      </c>
      <c r="X46" s="341">
        <f t="shared" si="14"/>
        <v>0</v>
      </c>
      <c r="Y46" s="341">
        <f t="shared" si="14"/>
        <v>0</v>
      </c>
      <c r="Z46" s="341">
        <f t="shared" si="14"/>
        <v>0</v>
      </c>
      <c r="AA46" s="341">
        <f t="shared" si="14"/>
        <v>0</v>
      </c>
      <c r="AB46" s="341">
        <f t="shared" si="14"/>
        <v>0</v>
      </c>
      <c r="AC46" s="341">
        <f t="shared" si="14"/>
        <v>0</v>
      </c>
      <c r="AD46" s="341">
        <f t="shared" si="14"/>
        <v>0</v>
      </c>
      <c r="AE46" s="341">
        <f t="shared" si="14"/>
        <v>0</v>
      </c>
      <c r="AF46" s="341">
        <f t="shared" si="14"/>
        <v>0</v>
      </c>
      <c r="AG46" s="341">
        <f t="shared" si="14"/>
        <v>0</v>
      </c>
      <c r="AH46" s="341">
        <f t="shared" si="14"/>
        <v>0</v>
      </c>
      <c r="AI46" s="341">
        <f t="shared" si="14"/>
        <v>0</v>
      </c>
      <c r="AJ46" s="341">
        <f t="shared" ref="AJ46:BK46" si="15">AJ16-AJ31</f>
        <v>0</v>
      </c>
      <c r="AK46" s="341">
        <f t="shared" si="15"/>
        <v>0</v>
      </c>
      <c r="AL46" s="341">
        <f t="shared" si="15"/>
        <v>0</v>
      </c>
      <c r="AM46" s="341">
        <f t="shared" si="15"/>
        <v>0</v>
      </c>
      <c r="AN46" s="341">
        <f t="shared" si="15"/>
        <v>0</v>
      </c>
      <c r="AO46" s="341">
        <f t="shared" si="15"/>
        <v>0</v>
      </c>
      <c r="AP46" s="341">
        <f t="shared" si="15"/>
        <v>0</v>
      </c>
      <c r="AQ46" s="341">
        <f t="shared" si="15"/>
        <v>0</v>
      </c>
      <c r="AR46" s="341">
        <f t="shared" si="15"/>
        <v>0</v>
      </c>
      <c r="AS46" s="341">
        <f t="shared" si="15"/>
        <v>0</v>
      </c>
      <c r="AT46" s="341">
        <f t="shared" si="15"/>
        <v>0</v>
      </c>
      <c r="AU46" s="341">
        <f t="shared" si="15"/>
        <v>0</v>
      </c>
      <c r="AV46" s="341">
        <f t="shared" si="15"/>
        <v>0</v>
      </c>
      <c r="AW46" s="341">
        <f t="shared" si="15"/>
        <v>0</v>
      </c>
      <c r="AX46" s="341">
        <f t="shared" si="15"/>
        <v>0</v>
      </c>
      <c r="AY46" s="341">
        <f t="shared" si="15"/>
        <v>0</v>
      </c>
      <c r="AZ46" s="341">
        <f t="shared" si="15"/>
        <v>0</v>
      </c>
      <c r="BA46" s="341">
        <f t="shared" si="15"/>
        <v>0</v>
      </c>
      <c r="BB46" s="341">
        <f t="shared" si="15"/>
        <v>0</v>
      </c>
      <c r="BC46" s="341">
        <f t="shared" si="15"/>
        <v>0</v>
      </c>
      <c r="BD46" s="341">
        <f t="shared" si="15"/>
        <v>0</v>
      </c>
      <c r="BE46" s="341">
        <f t="shared" si="15"/>
        <v>0</v>
      </c>
      <c r="BF46" s="341">
        <f t="shared" si="15"/>
        <v>0</v>
      </c>
      <c r="BG46" s="341">
        <f t="shared" si="15"/>
        <v>0</v>
      </c>
      <c r="BH46" s="341">
        <f t="shared" si="15"/>
        <v>0</v>
      </c>
      <c r="BI46" s="341">
        <f t="shared" si="15"/>
        <v>0</v>
      </c>
      <c r="BJ46" s="341">
        <f t="shared" si="15"/>
        <v>0</v>
      </c>
      <c r="BK46" s="341">
        <f t="shared" si="15"/>
        <v>0</v>
      </c>
      <c r="BL46" s="126"/>
    </row>
    <row r="47" spans="2:64">
      <c r="B47" s="125"/>
      <c r="C47" s="310">
        <f>CONFIG!$C$20</f>
        <v>0</v>
      </c>
      <c r="D47" s="341">
        <f t="shared" ref="D47:AI47" si="16">D17-D32</f>
        <v>0</v>
      </c>
      <c r="E47" s="341">
        <f t="shared" si="16"/>
        <v>0</v>
      </c>
      <c r="F47" s="341">
        <f t="shared" si="16"/>
        <v>0</v>
      </c>
      <c r="G47" s="341">
        <f t="shared" si="16"/>
        <v>0</v>
      </c>
      <c r="H47" s="341">
        <f t="shared" si="16"/>
        <v>0</v>
      </c>
      <c r="I47" s="341">
        <f t="shared" si="16"/>
        <v>0</v>
      </c>
      <c r="J47" s="341">
        <f t="shared" si="16"/>
        <v>0</v>
      </c>
      <c r="K47" s="341">
        <f t="shared" si="16"/>
        <v>0</v>
      </c>
      <c r="L47" s="341">
        <f t="shared" si="16"/>
        <v>0</v>
      </c>
      <c r="M47" s="341">
        <f t="shared" si="16"/>
        <v>0</v>
      </c>
      <c r="N47" s="341">
        <f t="shared" si="16"/>
        <v>0</v>
      </c>
      <c r="O47" s="341">
        <f t="shared" si="16"/>
        <v>0</v>
      </c>
      <c r="P47" s="341">
        <f t="shared" si="16"/>
        <v>0</v>
      </c>
      <c r="Q47" s="341">
        <f t="shared" si="16"/>
        <v>0</v>
      </c>
      <c r="R47" s="341">
        <f t="shared" si="16"/>
        <v>0</v>
      </c>
      <c r="S47" s="341">
        <f t="shared" si="16"/>
        <v>0</v>
      </c>
      <c r="T47" s="341">
        <f t="shared" si="16"/>
        <v>0</v>
      </c>
      <c r="U47" s="341">
        <f t="shared" si="16"/>
        <v>0</v>
      </c>
      <c r="V47" s="341">
        <f t="shared" si="16"/>
        <v>0</v>
      </c>
      <c r="W47" s="341">
        <f t="shared" si="16"/>
        <v>0</v>
      </c>
      <c r="X47" s="341">
        <f t="shared" si="16"/>
        <v>0</v>
      </c>
      <c r="Y47" s="341">
        <f t="shared" si="16"/>
        <v>0</v>
      </c>
      <c r="Z47" s="341">
        <f t="shared" si="16"/>
        <v>0</v>
      </c>
      <c r="AA47" s="341">
        <f t="shared" si="16"/>
        <v>0</v>
      </c>
      <c r="AB47" s="341">
        <f t="shared" si="16"/>
        <v>0</v>
      </c>
      <c r="AC47" s="341">
        <f t="shared" si="16"/>
        <v>0</v>
      </c>
      <c r="AD47" s="341">
        <f t="shared" si="16"/>
        <v>0</v>
      </c>
      <c r="AE47" s="341">
        <f t="shared" si="16"/>
        <v>0</v>
      </c>
      <c r="AF47" s="341">
        <f t="shared" si="16"/>
        <v>0</v>
      </c>
      <c r="AG47" s="341">
        <f t="shared" si="16"/>
        <v>0</v>
      </c>
      <c r="AH47" s="341">
        <f t="shared" si="16"/>
        <v>0</v>
      </c>
      <c r="AI47" s="341">
        <f t="shared" si="16"/>
        <v>0</v>
      </c>
      <c r="AJ47" s="341">
        <f t="shared" ref="AJ47:BK47" si="17">AJ17-AJ32</f>
        <v>0</v>
      </c>
      <c r="AK47" s="341">
        <f t="shared" si="17"/>
        <v>0</v>
      </c>
      <c r="AL47" s="341">
        <f t="shared" si="17"/>
        <v>0</v>
      </c>
      <c r="AM47" s="341">
        <f t="shared" si="17"/>
        <v>0</v>
      </c>
      <c r="AN47" s="341">
        <f t="shared" si="17"/>
        <v>0</v>
      </c>
      <c r="AO47" s="341">
        <f t="shared" si="17"/>
        <v>0</v>
      </c>
      <c r="AP47" s="341">
        <f t="shared" si="17"/>
        <v>0</v>
      </c>
      <c r="AQ47" s="341">
        <f t="shared" si="17"/>
        <v>0</v>
      </c>
      <c r="AR47" s="341">
        <f t="shared" si="17"/>
        <v>0</v>
      </c>
      <c r="AS47" s="341">
        <f t="shared" si="17"/>
        <v>0</v>
      </c>
      <c r="AT47" s="341">
        <f t="shared" si="17"/>
        <v>0</v>
      </c>
      <c r="AU47" s="341">
        <f t="shared" si="17"/>
        <v>0</v>
      </c>
      <c r="AV47" s="341">
        <f t="shared" si="17"/>
        <v>0</v>
      </c>
      <c r="AW47" s="341">
        <f t="shared" si="17"/>
        <v>0</v>
      </c>
      <c r="AX47" s="341">
        <f t="shared" si="17"/>
        <v>0</v>
      </c>
      <c r="AY47" s="341">
        <f t="shared" si="17"/>
        <v>0</v>
      </c>
      <c r="AZ47" s="341">
        <f t="shared" si="17"/>
        <v>0</v>
      </c>
      <c r="BA47" s="341">
        <f t="shared" si="17"/>
        <v>0</v>
      </c>
      <c r="BB47" s="341">
        <f t="shared" si="17"/>
        <v>0</v>
      </c>
      <c r="BC47" s="341">
        <f t="shared" si="17"/>
        <v>0</v>
      </c>
      <c r="BD47" s="341">
        <f t="shared" si="17"/>
        <v>0</v>
      </c>
      <c r="BE47" s="341">
        <f t="shared" si="17"/>
        <v>0</v>
      </c>
      <c r="BF47" s="341">
        <f t="shared" si="17"/>
        <v>0</v>
      </c>
      <c r="BG47" s="341">
        <f t="shared" si="17"/>
        <v>0</v>
      </c>
      <c r="BH47" s="341">
        <f t="shared" si="17"/>
        <v>0</v>
      </c>
      <c r="BI47" s="341">
        <f t="shared" si="17"/>
        <v>0</v>
      </c>
      <c r="BJ47" s="341">
        <f t="shared" si="17"/>
        <v>0</v>
      </c>
      <c r="BK47" s="341">
        <f t="shared" si="17"/>
        <v>0</v>
      </c>
      <c r="BL47" s="126"/>
    </row>
    <row r="48" spans="2:64">
      <c r="B48" s="125"/>
      <c r="C48" s="310">
        <f>CONFIG!$C$21</f>
        <v>0</v>
      </c>
      <c r="D48" s="341">
        <f t="shared" ref="D48:AI48" si="18">D18-D33</f>
        <v>0</v>
      </c>
      <c r="E48" s="341">
        <f t="shared" si="18"/>
        <v>0</v>
      </c>
      <c r="F48" s="341">
        <f t="shared" si="18"/>
        <v>0</v>
      </c>
      <c r="G48" s="341">
        <f t="shared" si="18"/>
        <v>0</v>
      </c>
      <c r="H48" s="341">
        <f t="shared" si="18"/>
        <v>0</v>
      </c>
      <c r="I48" s="341">
        <f t="shared" si="18"/>
        <v>0</v>
      </c>
      <c r="J48" s="341">
        <f t="shared" si="18"/>
        <v>0</v>
      </c>
      <c r="K48" s="341">
        <f t="shared" si="18"/>
        <v>0</v>
      </c>
      <c r="L48" s="341">
        <f t="shared" si="18"/>
        <v>0</v>
      </c>
      <c r="M48" s="341">
        <f t="shared" si="18"/>
        <v>0</v>
      </c>
      <c r="N48" s="341">
        <f t="shared" si="18"/>
        <v>0</v>
      </c>
      <c r="O48" s="341">
        <f t="shared" si="18"/>
        <v>0</v>
      </c>
      <c r="P48" s="341">
        <f t="shared" si="18"/>
        <v>0</v>
      </c>
      <c r="Q48" s="341">
        <f t="shared" si="18"/>
        <v>0</v>
      </c>
      <c r="R48" s="341">
        <f t="shared" si="18"/>
        <v>0</v>
      </c>
      <c r="S48" s="341">
        <f t="shared" si="18"/>
        <v>0</v>
      </c>
      <c r="T48" s="341">
        <f t="shared" si="18"/>
        <v>0</v>
      </c>
      <c r="U48" s="341">
        <f t="shared" si="18"/>
        <v>0</v>
      </c>
      <c r="V48" s="341">
        <f t="shared" si="18"/>
        <v>0</v>
      </c>
      <c r="W48" s="341">
        <f t="shared" si="18"/>
        <v>0</v>
      </c>
      <c r="X48" s="341">
        <f t="shared" si="18"/>
        <v>0</v>
      </c>
      <c r="Y48" s="341">
        <f t="shared" si="18"/>
        <v>0</v>
      </c>
      <c r="Z48" s="341">
        <f t="shared" si="18"/>
        <v>0</v>
      </c>
      <c r="AA48" s="341">
        <f t="shared" si="18"/>
        <v>0</v>
      </c>
      <c r="AB48" s="341">
        <f t="shared" si="18"/>
        <v>0</v>
      </c>
      <c r="AC48" s="341">
        <f t="shared" si="18"/>
        <v>0</v>
      </c>
      <c r="AD48" s="341">
        <f t="shared" si="18"/>
        <v>0</v>
      </c>
      <c r="AE48" s="341">
        <f t="shared" si="18"/>
        <v>0</v>
      </c>
      <c r="AF48" s="341">
        <f t="shared" si="18"/>
        <v>0</v>
      </c>
      <c r="AG48" s="341">
        <f t="shared" si="18"/>
        <v>0</v>
      </c>
      <c r="AH48" s="341">
        <f t="shared" si="18"/>
        <v>0</v>
      </c>
      <c r="AI48" s="341">
        <f t="shared" si="18"/>
        <v>0</v>
      </c>
      <c r="AJ48" s="341">
        <f t="shared" ref="AJ48:BK48" si="19">AJ18-AJ33</f>
        <v>0</v>
      </c>
      <c r="AK48" s="341">
        <f t="shared" si="19"/>
        <v>0</v>
      </c>
      <c r="AL48" s="341">
        <f t="shared" si="19"/>
        <v>0</v>
      </c>
      <c r="AM48" s="341">
        <f t="shared" si="19"/>
        <v>0</v>
      </c>
      <c r="AN48" s="341">
        <f t="shared" si="19"/>
        <v>0</v>
      </c>
      <c r="AO48" s="341">
        <f t="shared" si="19"/>
        <v>0</v>
      </c>
      <c r="AP48" s="341">
        <f t="shared" si="19"/>
        <v>0</v>
      </c>
      <c r="AQ48" s="341">
        <f t="shared" si="19"/>
        <v>0</v>
      </c>
      <c r="AR48" s="341">
        <f t="shared" si="19"/>
        <v>0</v>
      </c>
      <c r="AS48" s="341">
        <f t="shared" si="19"/>
        <v>0</v>
      </c>
      <c r="AT48" s="341">
        <f t="shared" si="19"/>
        <v>0</v>
      </c>
      <c r="AU48" s="341">
        <f t="shared" si="19"/>
        <v>0</v>
      </c>
      <c r="AV48" s="341">
        <f t="shared" si="19"/>
        <v>0</v>
      </c>
      <c r="AW48" s="341">
        <f t="shared" si="19"/>
        <v>0</v>
      </c>
      <c r="AX48" s="341">
        <f t="shared" si="19"/>
        <v>0</v>
      </c>
      <c r="AY48" s="341">
        <f t="shared" si="19"/>
        <v>0</v>
      </c>
      <c r="AZ48" s="341">
        <f t="shared" si="19"/>
        <v>0</v>
      </c>
      <c r="BA48" s="341">
        <f t="shared" si="19"/>
        <v>0</v>
      </c>
      <c r="BB48" s="341">
        <f t="shared" si="19"/>
        <v>0</v>
      </c>
      <c r="BC48" s="341">
        <f t="shared" si="19"/>
        <v>0</v>
      </c>
      <c r="BD48" s="341">
        <f t="shared" si="19"/>
        <v>0</v>
      </c>
      <c r="BE48" s="341">
        <f t="shared" si="19"/>
        <v>0</v>
      </c>
      <c r="BF48" s="341">
        <f t="shared" si="19"/>
        <v>0</v>
      </c>
      <c r="BG48" s="341">
        <f t="shared" si="19"/>
        <v>0</v>
      </c>
      <c r="BH48" s="341">
        <f t="shared" si="19"/>
        <v>0</v>
      </c>
      <c r="BI48" s="341">
        <f t="shared" si="19"/>
        <v>0</v>
      </c>
      <c r="BJ48" s="341">
        <f t="shared" si="19"/>
        <v>0</v>
      </c>
      <c r="BK48" s="341">
        <f t="shared" si="19"/>
        <v>0</v>
      </c>
      <c r="BL48" s="126"/>
    </row>
    <row r="49" spans="2:64">
      <c r="B49" s="125"/>
      <c r="C49" s="230"/>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6"/>
    </row>
    <row r="50" spans="2:64">
      <c r="B50" s="125"/>
      <c r="C50" s="99" t="s">
        <v>21</v>
      </c>
      <c r="D50" s="20">
        <f>SUM(D41:D48)</f>
        <v>0</v>
      </c>
      <c r="E50" s="20">
        <f t="shared" ref="E50:BK50" si="20">SUM(E41:E48)</f>
        <v>0</v>
      </c>
      <c r="F50" s="20">
        <f t="shared" si="20"/>
        <v>0</v>
      </c>
      <c r="G50" s="20">
        <f t="shared" si="20"/>
        <v>0</v>
      </c>
      <c r="H50" s="20">
        <f t="shared" si="20"/>
        <v>0</v>
      </c>
      <c r="I50" s="20">
        <f t="shared" si="20"/>
        <v>0</v>
      </c>
      <c r="J50" s="20">
        <f t="shared" si="20"/>
        <v>0</v>
      </c>
      <c r="K50" s="20">
        <f t="shared" si="20"/>
        <v>0</v>
      </c>
      <c r="L50" s="20">
        <f t="shared" si="20"/>
        <v>0</v>
      </c>
      <c r="M50" s="20">
        <f t="shared" si="20"/>
        <v>0</v>
      </c>
      <c r="N50" s="20">
        <f t="shared" si="20"/>
        <v>0</v>
      </c>
      <c r="O50" s="20">
        <f t="shared" si="20"/>
        <v>0</v>
      </c>
      <c r="P50" s="20">
        <f t="shared" si="20"/>
        <v>0</v>
      </c>
      <c r="Q50" s="20">
        <f t="shared" si="20"/>
        <v>0</v>
      </c>
      <c r="R50" s="20">
        <f t="shared" si="20"/>
        <v>0</v>
      </c>
      <c r="S50" s="20">
        <f t="shared" si="20"/>
        <v>0</v>
      </c>
      <c r="T50" s="20">
        <f t="shared" si="20"/>
        <v>0</v>
      </c>
      <c r="U50" s="20">
        <f t="shared" si="20"/>
        <v>0</v>
      </c>
      <c r="V50" s="20">
        <f t="shared" si="20"/>
        <v>0</v>
      </c>
      <c r="W50" s="20">
        <f t="shared" si="20"/>
        <v>0</v>
      </c>
      <c r="X50" s="20">
        <f t="shared" si="20"/>
        <v>0</v>
      </c>
      <c r="Y50" s="20">
        <f t="shared" si="20"/>
        <v>0</v>
      </c>
      <c r="Z50" s="20">
        <f t="shared" si="20"/>
        <v>0</v>
      </c>
      <c r="AA50" s="20">
        <f t="shared" si="20"/>
        <v>0</v>
      </c>
      <c r="AB50" s="20">
        <f t="shared" si="20"/>
        <v>0</v>
      </c>
      <c r="AC50" s="20">
        <f t="shared" si="20"/>
        <v>0</v>
      </c>
      <c r="AD50" s="20">
        <f t="shared" si="20"/>
        <v>0</v>
      </c>
      <c r="AE50" s="20">
        <f t="shared" si="20"/>
        <v>0</v>
      </c>
      <c r="AF50" s="20">
        <f t="shared" si="20"/>
        <v>0</v>
      </c>
      <c r="AG50" s="20">
        <f t="shared" si="20"/>
        <v>0</v>
      </c>
      <c r="AH50" s="20">
        <f t="shared" si="20"/>
        <v>0</v>
      </c>
      <c r="AI50" s="20">
        <f t="shared" si="20"/>
        <v>0</v>
      </c>
      <c r="AJ50" s="20">
        <f t="shared" si="20"/>
        <v>0</v>
      </c>
      <c r="AK50" s="20">
        <f t="shared" si="20"/>
        <v>0</v>
      </c>
      <c r="AL50" s="20">
        <f t="shared" si="20"/>
        <v>0</v>
      </c>
      <c r="AM50" s="20">
        <f t="shared" si="20"/>
        <v>0</v>
      </c>
      <c r="AN50" s="20">
        <f t="shared" si="20"/>
        <v>0</v>
      </c>
      <c r="AO50" s="20">
        <f t="shared" si="20"/>
        <v>0</v>
      </c>
      <c r="AP50" s="20">
        <f t="shared" si="20"/>
        <v>0</v>
      </c>
      <c r="AQ50" s="20">
        <f t="shared" si="20"/>
        <v>0</v>
      </c>
      <c r="AR50" s="20">
        <f t="shared" si="20"/>
        <v>0</v>
      </c>
      <c r="AS50" s="20">
        <f t="shared" si="20"/>
        <v>0</v>
      </c>
      <c r="AT50" s="20">
        <f t="shared" si="20"/>
        <v>0</v>
      </c>
      <c r="AU50" s="20">
        <f t="shared" si="20"/>
        <v>0</v>
      </c>
      <c r="AV50" s="20">
        <f t="shared" si="20"/>
        <v>0</v>
      </c>
      <c r="AW50" s="20">
        <f t="shared" si="20"/>
        <v>0</v>
      </c>
      <c r="AX50" s="20">
        <f t="shared" si="20"/>
        <v>0</v>
      </c>
      <c r="AY50" s="20">
        <f t="shared" si="20"/>
        <v>0</v>
      </c>
      <c r="AZ50" s="20">
        <f t="shared" si="20"/>
        <v>0</v>
      </c>
      <c r="BA50" s="20">
        <f t="shared" si="20"/>
        <v>0</v>
      </c>
      <c r="BB50" s="20">
        <f t="shared" si="20"/>
        <v>0</v>
      </c>
      <c r="BC50" s="20">
        <f t="shared" si="20"/>
        <v>0</v>
      </c>
      <c r="BD50" s="20">
        <f t="shared" si="20"/>
        <v>0</v>
      </c>
      <c r="BE50" s="20">
        <f t="shared" si="20"/>
        <v>0</v>
      </c>
      <c r="BF50" s="20">
        <f t="shared" si="20"/>
        <v>0</v>
      </c>
      <c r="BG50" s="20">
        <f t="shared" si="20"/>
        <v>0</v>
      </c>
      <c r="BH50" s="20">
        <f t="shared" si="20"/>
        <v>0</v>
      </c>
      <c r="BI50" s="20">
        <f t="shared" si="20"/>
        <v>0</v>
      </c>
      <c r="BJ50" s="20">
        <f t="shared" si="20"/>
        <v>0</v>
      </c>
      <c r="BK50" s="20">
        <f t="shared" si="20"/>
        <v>0</v>
      </c>
      <c r="BL50" s="126"/>
    </row>
    <row r="51" spans="2:64" ht="15.75" thickBot="1">
      <c r="B51" s="129"/>
      <c r="C51" s="231"/>
      <c r="D51" s="130"/>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c r="AZ51" s="130"/>
      <c r="BA51" s="130"/>
      <c r="BB51" s="130"/>
      <c r="BC51" s="130"/>
      <c r="BD51" s="130"/>
      <c r="BE51" s="130"/>
      <c r="BF51" s="130"/>
      <c r="BG51" s="130"/>
      <c r="BH51" s="130"/>
      <c r="BI51" s="130"/>
      <c r="BJ51" s="130"/>
      <c r="BK51" s="130"/>
      <c r="BL51" s="131"/>
    </row>
  </sheetData>
  <sheetProtection sheet="1" objects="1" scenarios="1"/>
  <mergeCells count="17">
    <mergeCell ref="J3:L3"/>
    <mergeCell ref="C5:K5"/>
    <mergeCell ref="AZ39:BK39"/>
    <mergeCell ref="AB39:AM39"/>
    <mergeCell ref="D39:O39"/>
    <mergeCell ref="P39:AA39"/>
    <mergeCell ref="AN39:AY39"/>
    <mergeCell ref="AZ9:BK9"/>
    <mergeCell ref="P24:AA24"/>
    <mergeCell ref="AB24:AM24"/>
    <mergeCell ref="AZ24:BK24"/>
    <mergeCell ref="D24:O24"/>
    <mergeCell ref="AN24:AY24"/>
    <mergeCell ref="D9:O9"/>
    <mergeCell ref="P9:AA9"/>
    <mergeCell ref="AB9:AM9"/>
    <mergeCell ref="AN9:AY9"/>
  </mergeCells>
  <pageMargins left="0.7" right="0.7" top="0.75" bottom="0.75" header="0.3" footer="0.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sheetPr codeName="Feuil10">
    <tabColor theme="3" tint="0.39997558519241921"/>
  </sheetPr>
  <dimension ref="B2:BJ63"/>
  <sheetViews>
    <sheetView showGridLines="0" showRowColHeaders="0" zoomScale="70" zoomScaleNormal="70" workbookViewId="0">
      <pane xSplit="2" topLeftCell="C1" activePane="topRight" state="frozen"/>
      <selection pane="topRight" activeCell="B2" sqref="B2:N2"/>
    </sheetView>
  </sheetViews>
  <sheetFormatPr baseColWidth="10" defaultColWidth="11.5703125" defaultRowHeight="15"/>
  <cols>
    <col min="1" max="1" width="3.28515625" customWidth="1"/>
    <col min="2" max="2" width="35.7109375" style="80" customWidth="1"/>
  </cols>
  <sheetData>
    <row r="2" spans="2:62">
      <c r="B2" s="516" t="s">
        <v>151</v>
      </c>
      <c r="C2" s="517"/>
      <c r="D2" s="517"/>
      <c r="E2" s="517"/>
      <c r="F2" s="517"/>
      <c r="G2" s="517"/>
      <c r="H2" s="517"/>
      <c r="I2" s="517"/>
      <c r="J2" s="517"/>
      <c r="K2" s="517"/>
      <c r="L2" s="517"/>
      <c r="M2" s="517"/>
      <c r="N2" s="518"/>
    </row>
    <row r="4" spans="2:62">
      <c r="B4" s="97" t="s">
        <v>54</v>
      </c>
      <c r="C4" s="35"/>
    </row>
    <row r="6" spans="2:62">
      <c r="B6" s="81"/>
      <c r="C6" s="475" t="s">
        <v>18</v>
      </c>
      <c r="D6" s="476"/>
      <c r="E6" s="476"/>
      <c r="F6" s="476"/>
      <c r="G6" s="476"/>
      <c r="H6" s="476"/>
      <c r="I6" s="476"/>
      <c r="J6" s="476"/>
      <c r="K6" s="476"/>
      <c r="L6" s="476"/>
      <c r="M6" s="476"/>
      <c r="N6" s="476"/>
      <c r="O6" s="473" t="s">
        <v>19</v>
      </c>
      <c r="P6" s="473"/>
      <c r="Q6" s="473"/>
      <c r="R6" s="473"/>
      <c r="S6" s="473"/>
      <c r="T6" s="473"/>
      <c r="U6" s="473"/>
      <c r="V6" s="473"/>
      <c r="W6" s="473"/>
      <c r="X6" s="473"/>
      <c r="Y6" s="473"/>
      <c r="Z6" s="473"/>
      <c r="AA6" s="475" t="s">
        <v>20</v>
      </c>
      <c r="AB6" s="476"/>
      <c r="AC6" s="476"/>
      <c r="AD6" s="476"/>
      <c r="AE6" s="476"/>
      <c r="AF6" s="476"/>
      <c r="AG6" s="476"/>
      <c r="AH6" s="476"/>
      <c r="AI6" s="476"/>
      <c r="AJ6" s="476"/>
      <c r="AK6" s="476"/>
      <c r="AL6" s="476"/>
      <c r="AM6" s="473" t="s">
        <v>32</v>
      </c>
      <c r="AN6" s="473"/>
      <c r="AO6" s="473"/>
      <c r="AP6" s="473"/>
      <c r="AQ6" s="473"/>
      <c r="AR6" s="473"/>
      <c r="AS6" s="473"/>
      <c r="AT6" s="473"/>
      <c r="AU6" s="473"/>
      <c r="AV6" s="473"/>
      <c r="AW6" s="473"/>
      <c r="AX6" s="473"/>
      <c r="AY6" s="473" t="s">
        <v>33</v>
      </c>
      <c r="AZ6" s="473"/>
      <c r="BA6" s="473"/>
      <c r="BB6" s="473"/>
      <c r="BC6" s="473"/>
      <c r="BD6" s="473"/>
      <c r="BE6" s="473"/>
      <c r="BF6" s="473"/>
      <c r="BG6" s="473"/>
      <c r="BH6" s="473"/>
      <c r="BI6" s="473"/>
      <c r="BJ6" s="473"/>
    </row>
    <row r="7" spans="2:62">
      <c r="B7" s="82" t="s">
        <v>55</v>
      </c>
      <c r="C7" s="18">
        <f>CONFIG!$D$7</f>
        <v>41640</v>
      </c>
      <c r="D7" s="18">
        <f>DATE(YEAR(C7),MONTH(C7)+1,DAY(C7))</f>
        <v>41671</v>
      </c>
      <c r="E7" s="18">
        <f t="shared" ref="E7:BJ7" si="0">DATE(YEAR(D7),MONTH(D7)+1,DAY(D7))</f>
        <v>41699</v>
      </c>
      <c r="F7" s="18">
        <f t="shared" si="0"/>
        <v>41730</v>
      </c>
      <c r="G7" s="18">
        <f t="shared" si="0"/>
        <v>41760</v>
      </c>
      <c r="H7" s="18">
        <f t="shared" si="0"/>
        <v>41791</v>
      </c>
      <c r="I7" s="18">
        <f t="shared" si="0"/>
        <v>41821</v>
      </c>
      <c r="J7" s="18">
        <f t="shared" si="0"/>
        <v>41852</v>
      </c>
      <c r="K7" s="18">
        <f t="shared" si="0"/>
        <v>41883</v>
      </c>
      <c r="L7" s="18">
        <f t="shared" si="0"/>
        <v>41913</v>
      </c>
      <c r="M7" s="18">
        <f t="shared" si="0"/>
        <v>41944</v>
      </c>
      <c r="N7" s="18">
        <f t="shared" si="0"/>
        <v>41974</v>
      </c>
      <c r="O7" s="18">
        <f t="shared" si="0"/>
        <v>42005</v>
      </c>
      <c r="P7" s="18">
        <f t="shared" si="0"/>
        <v>42036</v>
      </c>
      <c r="Q7" s="18">
        <f t="shared" si="0"/>
        <v>42064</v>
      </c>
      <c r="R7" s="18">
        <f t="shared" si="0"/>
        <v>42095</v>
      </c>
      <c r="S7" s="18">
        <f t="shared" si="0"/>
        <v>42125</v>
      </c>
      <c r="T7" s="18">
        <f t="shared" si="0"/>
        <v>42156</v>
      </c>
      <c r="U7" s="18">
        <f t="shared" si="0"/>
        <v>42186</v>
      </c>
      <c r="V7" s="18">
        <f t="shared" si="0"/>
        <v>42217</v>
      </c>
      <c r="W7" s="18">
        <f t="shared" si="0"/>
        <v>42248</v>
      </c>
      <c r="X7" s="18">
        <f t="shared" si="0"/>
        <v>42278</v>
      </c>
      <c r="Y7" s="18">
        <f t="shared" si="0"/>
        <v>42309</v>
      </c>
      <c r="Z7" s="18">
        <f t="shared" si="0"/>
        <v>42339</v>
      </c>
      <c r="AA7" s="18">
        <f t="shared" si="0"/>
        <v>42370</v>
      </c>
      <c r="AB7" s="18">
        <f t="shared" si="0"/>
        <v>42401</v>
      </c>
      <c r="AC7" s="18">
        <f t="shared" si="0"/>
        <v>42430</v>
      </c>
      <c r="AD7" s="18">
        <f t="shared" si="0"/>
        <v>42461</v>
      </c>
      <c r="AE7" s="18">
        <f t="shared" si="0"/>
        <v>42491</v>
      </c>
      <c r="AF7" s="18">
        <f t="shared" si="0"/>
        <v>42522</v>
      </c>
      <c r="AG7" s="18">
        <f t="shared" si="0"/>
        <v>42552</v>
      </c>
      <c r="AH7" s="18">
        <f t="shared" si="0"/>
        <v>42583</v>
      </c>
      <c r="AI7" s="18">
        <f t="shared" si="0"/>
        <v>42614</v>
      </c>
      <c r="AJ7" s="18">
        <f t="shared" si="0"/>
        <v>42644</v>
      </c>
      <c r="AK7" s="18">
        <f t="shared" si="0"/>
        <v>42675</v>
      </c>
      <c r="AL7" s="18">
        <f t="shared" si="0"/>
        <v>42705</v>
      </c>
      <c r="AM7" s="18">
        <f t="shared" si="0"/>
        <v>42736</v>
      </c>
      <c r="AN7" s="18">
        <f t="shared" si="0"/>
        <v>42767</v>
      </c>
      <c r="AO7" s="18">
        <f t="shared" si="0"/>
        <v>42795</v>
      </c>
      <c r="AP7" s="18">
        <f t="shared" si="0"/>
        <v>42826</v>
      </c>
      <c r="AQ7" s="18">
        <f t="shared" si="0"/>
        <v>42856</v>
      </c>
      <c r="AR7" s="18">
        <f t="shared" si="0"/>
        <v>42887</v>
      </c>
      <c r="AS7" s="18">
        <f t="shared" si="0"/>
        <v>42917</v>
      </c>
      <c r="AT7" s="18">
        <f t="shared" si="0"/>
        <v>42948</v>
      </c>
      <c r="AU7" s="18">
        <f t="shared" si="0"/>
        <v>42979</v>
      </c>
      <c r="AV7" s="18">
        <f t="shared" si="0"/>
        <v>43009</v>
      </c>
      <c r="AW7" s="18">
        <f t="shared" si="0"/>
        <v>43040</v>
      </c>
      <c r="AX7" s="18">
        <f t="shared" si="0"/>
        <v>43070</v>
      </c>
      <c r="AY7" s="18">
        <f t="shared" si="0"/>
        <v>43101</v>
      </c>
      <c r="AZ7" s="18">
        <f t="shared" si="0"/>
        <v>43132</v>
      </c>
      <c r="BA7" s="18">
        <f t="shared" si="0"/>
        <v>43160</v>
      </c>
      <c r="BB7" s="18">
        <f t="shared" si="0"/>
        <v>43191</v>
      </c>
      <c r="BC7" s="18">
        <f t="shared" si="0"/>
        <v>43221</v>
      </c>
      <c r="BD7" s="18">
        <f t="shared" si="0"/>
        <v>43252</v>
      </c>
      <c r="BE7" s="18">
        <f t="shared" si="0"/>
        <v>43282</v>
      </c>
      <c r="BF7" s="18">
        <f t="shared" si="0"/>
        <v>43313</v>
      </c>
      <c r="BG7" s="18">
        <f t="shared" si="0"/>
        <v>43344</v>
      </c>
      <c r="BH7" s="18">
        <f t="shared" si="0"/>
        <v>43374</v>
      </c>
      <c r="BI7" s="18">
        <f t="shared" si="0"/>
        <v>43405</v>
      </c>
      <c r="BJ7" s="18">
        <f t="shared" si="0"/>
        <v>43435</v>
      </c>
    </row>
    <row r="8" spans="2:62">
      <c r="B8" s="310" t="str">
        <f>CONFIG!$C$14</f>
        <v>Activité / Projet 1</v>
      </c>
      <c r="C8" s="341">
        <f>C24+C54-C39+TVA!D41</f>
        <v>0</v>
      </c>
      <c r="D8" s="341">
        <f>D24+D54-D39+TVA!E41</f>
        <v>0</v>
      </c>
      <c r="E8" s="341">
        <f>E24+E54-E39+TVA!F41</f>
        <v>0</v>
      </c>
      <c r="F8" s="341">
        <f>F24+F54-F39+TVA!G41</f>
        <v>0</v>
      </c>
      <c r="G8" s="341">
        <f>G24+G54-G39+TVA!H41</f>
        <v>0</v>
      </c>
      <c r="H8" s="341">
        <f>H24+H54-H39+TVA!I41</f>
        <v>0</v>
      </c>
      <c r="I8" s="341">
        <f>I24+I54-I39+TVA!J41</f>
        <v>0</v>
      </c>
      <c r="J8" s="341">
        <f>J24+J54-J39+TVA!K41</f>
        <v>0</v>
      </c>
      <c r="K8" s="341">
        <f>K24+K54-K39+TVA!L41</f>
        <v>0</v>
      </c>
      <c r="L8" s="341">
        <f>L24+L54-L39+TVA!M41</f>
        <v>0</v>
      </c>
      <c r="M8" s="341">
        <f>M24+M54-M39+TVA!N41</f>
        <v>0</v>
      </c>
      <c r="N8" s="341">
        <f>N24+N54-N39+TVA!O41</f>
        <v>0</v>
      </c>
      <c r="O8" s="341">
        <f>O24+O54-O39+TVA!P41</f>
        <v>0</v>
      </c>
      <c r="P8" s="341">
        <f>P24+P54-P39+TVA!Q41</f>
        <v>0</v>
      </c>
      <c r="Q8" s="341">
        <f>Q24+Q54-Q39+TVA!R41</f>
        <v>0</v>
      </c>
      <c r="R8" s="341">
        <f>R24+R54-R39+TVA!S41</f>
        <v>0</v>
      </c>
      <c r="S8" s="341">
        <f>S24+S54-S39+TVA!T41</f>
        <v>0</v>
      </c>
      <c r="T8" s="341">
        <f>T24+T54-T39+TVA!U41</f>
        <v>0</v>
      </c>
      <c r="U8" s="341">
        <f>U24+U54-U39+TVA!V41</f>
        <v>0</v>
      </c>
      <c r="V8" s="341">
        <f>V24+V54-V39+TVA!W41</f>
        <v>0</v>
      </c>
      <c r="W8" s="341">
        <f>W24+W54-W39+TVA!X41</f>
        <v>0</v>
      </c>
      <c r="X8" s="341">
        <f>X24+X54-X39+TVA!Y41</f>
        <v>0</v>
      </c>
      <c r="Y8" s="341">
        <f>Y24+Y54-Y39+TVA!Z41</f>
        <v>0</v>
      </c>
      <c r="Z8" s="341">
        <f>Z24+Z54-Z39+TVA!AA41</f>
        <v>0</v>
      </c>
      <c r="AA8" s="341">
        <f>AA24+AA54-AA39+TVA!AB41</f>
        <v>0</v>
      </c>
      <c r="AB8" s="341">
        <f>AB24+AB54-AB39+TVA!AC41</f>
        <v>0</v>
      </c>
      <c r="AC8" s="341">
        <f>AC24+AC54-AC39+TVA!AD41</f>
        <v>0</v>
      </c>
      <c r="AD8" s="341">
        <f>AD24+AD54-AD39+TVA!AE41</f>
        <v>0</v>
      </c>
      <c r="AE8" s="341">
        <f>AE24+AE54-AE39+TVA!AF41</f>
        <v>0</v>
      </c>
      <c r="AF8" s="341">
        <f>AF24+AF54-AF39+TVA!AG41</f>
        <v>0</v>
      </c>
      <c r="AG8" s="341">
        <f>AG24+AG54-AG39+TVA!AH41</f>
        <v>0</v>
      </c>
      <c r="AH8" s="341">
        <f>AH24+AH54-AH39+TVA!AI41</f>
        <v>0</v>
      </c>
      <c r="AI8" s="341">
        <f>AI24+AI54-AI39+TVA!AJ41</f>
        <v>0</v>
      </c>
      <c r="AJ8" s="341">
        <f>AJ24+AJ54-AJ39+TVA!AK41</f>
        <v>0</v>
      </c>
      <c r="AK8" s="341">
        <f>AK24+AK54-AK39+TVA!AL41</f>
        <v>0</v>
      </c>
      <c r="AL8" s="341">
        <f>AL24+AL54-AL39+TVA!AM41</f>
        <v>0</v>
      </c>
      <c r="AM8" s="341">
        <f>AM24+AM54-AM39+TVA!AN41</f>
        <v>0</v>
      </c>
      <c r="AN8" s="341">
        <f>AN24+AN54-AN39+TVA!AO41</f>
        <v>0</v>
      </c>
      <c r="AO8" s="341">
        <f>AO24+AO54-AO39+TVA!AP41</f>
        <v>0</v>
      </c>
      <c r="AP8" s="341">
        <f>AP24+AP54-AP39+TVA!AQ41</f>
        <v>0</v>
      </c>
      <c r="AQ8" s="341">
        <f>AQ24+AQ54-AQ39+TVA!AR41</f>
        <v>0</v>
      </c>
      <c r="AR8" s="341">
        <f>AR24+AR54-AR39+TVA!AS41</f>
        <v>0</v>
      </c>
      <c r="AS8" s="341">
        <f>AS24+AS54-AS39+TVA!AT41</f>
        <v>0</v>
      </c>
      <c r="AT8" s="341">
        <f>AT24+AT54-AT39+TVA!AU41</f>
        <v>0</v>
      </c>
      <c r="AU8" s="341">
        <f>AU24+AU54-AU39+TVA!AV41</f>
        <v>0</v>
      </c>
      <c r="AV8" s="341">
        <f>AV24+AV54-AV39+TVA!AW41</f>
        <v>0</v>
      </c>
      <c r="AW8" s="341">
        <f>AW24+AW54-AW39+TVA!AX41</f>
        <v>0</v>
      </c>
      <c r="AX8" s="341">
        <f>AX24+AX54-AX39+TVA!AY41</f>
        <v>0</v>
      </c>
      <c r="AY8" s="341">
        <f>AY24+AY54-AY39+TVA!AZ41</f>
        <v>0</v>
      </c>
      <c r="AZ8" s="341">
        <f>AZ24+AZ54-AZ39+TVA!BA41</f>
        <v>0</v>
      </c>
      <c r="BA8" s="341">
        <f>BA24+BA54-BA39+TVA!BB41</f>
        <v>0</v>
      </c>
      <c r="BB8" s="341">
        <f>BB24+BB54-BB39+TVA!BC41</f>
        <v>0</v>
      </c>
      <c r="BC8" s="341">
        <f>BC24+BC54-BC39+TVA!BD41</f>
        <v>0</v>
      </c>
      <c r="BD8" s="341">
        <f>BD24+BD54-BD39+TVA!BE41</f>
        <v>0</v>
      </c>
      <c r="BE8" s="341">
        <f>BE24+BE54-BE39+TVA!BF41</f>
        <v>0</v>
      </c>
      <c r="BF8" s="341">
        <f>BF24+BF54-BF39+TVA!BG41</f>
        <v>0</v>
      </c>
      <c r="BG8" s="341">
        <f>BG24+BG54-BG39+TVA!BH41</f>
        <v>0</v>
      </c>
      <c r="BH8" s="341">
        <f>BH24+BH54-BH39+TVA!BI41</f>
        <v>0</v>
      </c>
      <c r="BI8" s="341">
        <f>BI24+BI54-BI39+TVA!BJ41</f>
        <v>0</v>
      </c>
      <c r="BJ8" s="341">
        <f>BJ24+BJ54-BJ39+TVA!BK41</f>
        <v>0</v>
      </c>
    </row>
    <row r="9" spans="2:62">
      <c r="B9" s="310" t="str">
        <f>CONFIG!$C$15</f>
        <v>Activité / Projet 2</v>
      </c>
      <c r="C9" s="341">
        <f>C25+C55-C40+TVA!D42</f>
        <v>0</v>
      </c>
      <c r="D9" s="341">
        <f>D25+D55-D40+TVA!E42</f>
        <v>0</v>
      </c>
      <c r="E9" s="341">
        <f>E25+E55-E40+TVA!F42</f>
        <v>0</v>
      </c>
      <c r="F9" s="341">
        <f>F25+F55-F40+TVA!G42</f>
        <v>0</v>
      </c>
      <c r="G9" s="341">
        <f>G25+G55-G40+TVA!H42</f>
        <v>0</v>
      </c>
      <c r="H9" s="341">
        <f>H25+H55-H40+TVA!I42</f>
        <v>0</v>
      </c>
      <c r="I9" s="341">
        <f>I25+I55-I40+TVA!J42</f>
        <v>0</v>
      </c>
      <c r="J9" s="341">
        <f>J25+J55-J40+TVA!K42</f>
        <v>0</v>
      </c>
      <c r="K9" s="341">
        <f>K25+K55-K40+TVA!L42</f>
        <v>0</v>
      </c>
      <c r="L9" s="341">
        <f>L25+L55-L40+TVA!M42</f>
        <v>0</v>
      </c>
      <c r="M9" s="341">
        <f>M25+M55-M40+TVA!N42</f>
        <v>0</v>
      </c>
      <c r="N9" s="341">
        <f>N25+N55-N40+TVA!O42</f>
        <v>0</v>
      </c>
      <c r="O9" s="341">
        <f>O25+O55-O40+TVA!P42</f>
        <v>0</v>
      </c>
      <c r="P9" s="341">
        <f>P25+P55-P40+TVA!Q42</f>
        <v>0</v>
      </c>
      <c r="Q9" s="341">
        <f>Q25+Q55-Q40+TVA!R42</f>
        <v>0</v>
      </c>
      <c r="R9" s="341">
        <f>R25+R55-R40+TVA!S42</f>
        <v>0</v>
      </c>
      <c r="S9" s="341">
        <f>S25+S55-S40+TVA!T42</f>
        <v>0</v>
      </c>
      <c r="T9" s="341">
        <f>T25+T55-T40+TVA!U42</f>
        <v>0</v>
      </c>
      <c r="U9" s="341">
        <f>U25+U55-U40+TVA!V42</f>
        <v>0</v>
      </c>
      <c r="V9" s="341">
        <f>V25+V55-V40+TVA!W42</f>
        <v>0</v>
      </c>
      <c r="W9" s="341">
        <f>W25+W55-W40+TVA!X42</f>
        <v>0</v>
      </c>
      <c r="X9" s="341">
        <f>X25+X55-X40+TVA!Y42</f>
        <v>0</v>
      </c>
      <c r="Y9" s="341">
        <f>Y25+Y55-Y40+TVA!Z42</f>
        <v>0</v>
      </c>
      <c r="Z9" s="341">
        <f>Z25+Z55-Z40+TVA!AA42</f>
        <v>0</v>
      </c>
      <c r="AA9" s="341">
        <f>AA25+AA55-AA40+TVA!AB42</f>
        <v>0</v>
      </c>
      <c r="AB9" s="341">
        <f>AB25+AB55-AB40+TVA!AC42</f>
        <v>0</v>
      </c>
      <c r="AC9" s="341">
        <f>AC25+AC55-AC40+TVA!AD42</f>
        <v>0</v>
      </c>
      <c r="AD9" s="341">
        <f>AD25+AD55-AD40+TVA!AE42</f>
        <v>0</v>
      </c>
      <c r="AE9" s="341">
        <f>AE25+AE55-AE40+TVA!AF42</f>
        <v>0</v>
      </c>
      <c r="AF9" s="341">
        <f>AF25+AF55-AF40+TVA!AG42</f>
        <v>0</v>
      </c>
      <c r="AG9" s="341">
        <f>AG25+AG55-AG40+TVA!AH42</f>
        <v>0</v>
      </c>
      <c r="AH9" s="341">
        <f>AH25+AH55-AH40+TVA!AI42</f>
        <v>0</v>
      </c>
      <c r="AI9" s="341">
        <f>AI25+AI55-AI40+TVA!AJ42</f>
        <v>0</v>
      </c>
      <c r="AJ9" s="341">
        <f>AJ25+AJ55-AJ40+TVA!AK42</f>
        <v>0</v>
      </c>
      <c r="AK9" s="341">
        <f>AK25+AK55-AK40+TVA!AL42</f>
        <v>0</v>
      </c>
      <c r="AL9" s="341">
        <f>AL25+AL55-AL40+TVA!AM42</f>
        <v>0</v>
      </c>
      <c r="AM9" s="341">
        <f>AM25+AM55-AM40+TVA!AN42</f>
        <v>0</v>
      </c>
      <c r="AN9" s="341">
        <f>AN25+AN55-AN40+TVA!AO42</f>
        <v>0</v>
      </c>
      <c r="AO9" s="341">
        <f>AO25+AO55-AO40+TVA!AP42</f>
        <v>0</v>
      </c>
      <c r="AP9" s="341">
        <f>AP25+AP55-AP40+TVA!AQ42</f>
        <v>0</v>
      </c>
      <c r="AQ9" s="341">
        <f>AQ25+AQ55-AQ40+TVA!AR42</f>
        <v>0</v>
      </c>
      <c r="AR9" s="341">
        <f>AR25+AR55-AR40+TVA!AS42</f>
        <v>0</v>
      </c>
      <c r="AS9" s="341">
        <f>AS25+AS55-AS40+TVA!AT42</f>
        <v>0</v>
      </c>
      <c r="AT9" s="341">
        <f>AT25+AT55-AT40+TVA!AU42</f>
        <v>0</v>
      </c>
      <c r="AU9" s="341">
        <f>AU25+AU55-AU40+TVA!AV42</f>
        <v>0</v>
      </c>
      <c r="AV9" s="341">
        <f>AV25+AV55-AV40+TVA!AW42</f>
        <v>0</v>
      </c>
      <c r="AW9" s="341">
        <f>AW25+AW55-AW40+TVA!AX42</f>
        <v>0</v>
      </c>
      <c r="AX9" s="341">
        <f>AX25+AX55-AX40+TVA!AY42</f>
        <v>0</v>
      </c>
      <c r="AY9" s="341">
        <f>AY25+AY55-AY40+TVA!AZ42</f>
        <v>0</v>
      </c>
      <c r="AZ9" s="341">
        <f>AZ25+AZ55-AZ40+TVA!BA42</f>
        <v>0</v>
      </c>
      <c r="BA9" s="341">
        <f>BA25+BA55-BA40+TVA!BB42</f>
        <v>0</v>
      </c>
      <c r="BB9" s="341">
        <f>BB25+BB55-BB40+TVA!BC42</f>
        <v>0</v>
      </c>
      <c r="BC9" s="341">
        <f>BC25+BC55-BC40+TVA!BD42</f>
        <v>0</v>
      </c>
      <c r="BD9" s="341">
        <f>BD25+BD55-BD40+TVA!BE42</f>
        <v>0</v>
      </c>
      <c r="BE9" s="341">
        <f>BE25+BE55-BE40+TVA!BF42</f>
        <v>0</v>
      </c>
      <c r="BF9" s="341">
        <f>BF25+BF55-BF40+TVA!BG42</f>
        <v>0</v>
      </c>
      <c r="BG9" s="341">
        <f>BG25+BG55-BG40+TVA!BH42</f>
        <v>0</v>
      </c>
      <c r="BH9" s="341">
        <f>BH25+BH55-BH40+TVA!BI42</f>
        <v>0</v>
      </c>
      <c r="BI9" s="341">
        <f>BI25+BI55-BI40+TVA!BJ42</f>
        <v>0</v>
      </c>
      <c r="BJ9" s="341">
        <f>BJ25+BJ55-BJ40+TVA!BK42</f>
        <v>0</v>
      </c>
    </row>
    <row r="10" spans="2:62">
      <c r="B10" s="310" t="str">
        <f>CONFIG!$C$16</f>
        <v>…</v>
      </c>
      <c r="C10" s="341">
        <f>C26+C56-C41+TVA!D43</f>
        <v>0</v>
      </c>
      <c r="D10" s="341">
        <f>D26+D56-D41+TVA!E43</f>
        <v>0</v>
      </c>
      <c r="E10" s="341">
        <f>E26+E56-E41+TVA!F43</f>
        <v>0</v>
      </c>
      <c r="F10" s="341">
        <f>F26+F56-F41+TVA!G43</f>
        <v>0</v>
      </c>
      <c r="G10" s="341">
        <f>G26+G56-G41+TVA!H43</f>
        <v>0</v>
      </c>
      <c r="H10" s="341">
        <f>H26+H56-H41+TVA!I43</f>
        <v>0</v>
      </c>
      <c r="I10" s="341">
        <f>I26+I56-I41+TVA!J43</f>
        <v>0</v>
      </c>
      <c r="J10" s="341">
        <f>J26+J56-J41+TVA!K43</f>
        <v>0</v>
      </c>
      <c r="K10" s="341">
        <f>K26+K56-K41+TVA!L43</f>
        <v>0</v>
      </c>
      <c r="L10" s="341">
        <f>L26+L56-L41+TVA!M43</f>
        <v>0</v>
      </c>
      <c r="M10" s="341">
        <f>M26+M56-M41+TVA!N43</f>
        <v>0</v>
      </c>
      <c r="N10" s="341">
        <f>N26+N56-N41+TVA!O43</f>
        <v>0</v>
      </c>
      <c r="O10" s="341">
        <f>O26+O56-O41+TVA!P43</f>
        <v>0</v>
      </c>
      <c r="P10" s="341">
        <f>P26+P56-P41+TVA!Q43</f>
        <v>0</v>
      </c>
      <c r="Q10" s="341">
        <f>Q26+Q56-Q41+TVA!R43</f>
        <v>0</v>
      </c>
      <c r="R10" s="341">
        <f>R26+R56-R41+TVA!S43</f>
        <v>0</v>
      </c>
      <c r="S10" s="341">
        <f>S26+S56-S41+TVA!T43</f>
        <v>0</v>
      </c>
      <c r="T10" s="341">
        <f>T26+T56-T41+TVA!U43</f>
        <v>0</v>
      </c>
      <c r="U10" s="341">
        <f>U26+U56-U41+TVA!V43</f>
        <v>0</v>
      </c>
      <c r="V10" s="341">
        <f>V26+V56-V41+TVA!W43</f>
        <v>0</v>
      </c>
      <c r="W10" s="341">
        <f>W26+W56-W41+TVA!X43</f>
        <v>0</v>
      </c>
      <c r="X10" s="341">
        <f>X26+X56-X41+TVA!Y43</f>
        <v>0</v>
      </c>
      <c r="Y10" s="341">
        <f>Y26+Y56-Y41+TVA!Z43</f>
        <v>0</v>
      </c>
      <c r="Z10" s="341">
        <f>Z26+Z56-Z41+TVA!AA43</f>
        <v>0</v>
      </c>
      <c r="AA10" s="341">
        <f>AA26+AA56-AA41+TVA!AB43</f>
        <v>0</v>
      </c>
      <c r="AB10" s="341">
        <f>AB26+AB56-AB41+TVA!AC43</f>
        <v>0</v>
      </c>
      <c r="AC10" s="341">
        <f>AC26+AC56-AC41+TVA!AD43</f>
        <v>0</v>
      </c>
      <c r="AD10" s="341">
        <f>AD26+AD56-AD41+TVA!AE43</f>
        <v>0</v>
      </c>
      <c r="AE10" s="341">
        <f>AE26+AE56-AE41+TVA!AF43</f>
        <v>0</v>
      </c>
      <c r="AF10" s="341">
        <f>AF26+AF56-AF41+TVA!AG43</f>
        <v>0</v>
      </c>
      <c r="AG10" s="341">
        <f>AG26+AG56-AG41+TVA!AH43</f>
        <v>0</v>
      </c>
      <c r="AH10" s="341">
        <f>AH26+AH56-AH41+TVA!AI43</f>
        <v>0</v>
      </c>
      <c r="AI10" s="341">
        <f>AI26+AI56-AI41+TVA!AJ43</f>
        <v>0</v>
      </c>
      <c r="AJ10" s="341">
        <f>AJ26+AJ56-AJ41+TVA!AK43</f>
        <v>0</v>
      </c>
      <c r="AK10" s="341">
        <f>AK26+AK56-AK41+TVA!AL43</f>
        <v>0</v>
      </c>
      <c r="AL10" s="341">
        <f>AL26+AL56-AL41+TVA!AM43</f>
        <v>0</v>
      </c>
      <c r="AM10" s="341">
        <f>AM26+AM56-AM41+TVA!AN43</f>
        <v>0</v>
      </c>
      <c r="AN10" s="341">
        <f>AN26+AN56-AN41+TVA!AO43</f>
        <v>0</v>
      </c>
      <c r="AO10" s="341">
        <f>AO26+AO56-AO41+TVA!AP43</f>
        <v>0</v>
      </c>
      <c r="AP10" s="341">
        <f>AP26+AP56-AP41+TVA!AQ43</f>
        <v>0</v>
      </c>
      <c r="AQ10" s="341">
        <f>AQ26+AQ56-AQ41+TVA!AR43</f>
        <v>0</v>
      </c>
      <c r="AR10" s="341">
        <f>AR26+AR56-AR41+TVA!AS43</f>
        <v>0</v>
      </c>
      <c r="AS10" s="341">
        <f>AS26+AS56-AS41+TVA!AT43</f>
        <v>0</v>
      </c>
      <c r="AT10" s="341">
        <f>AT26+AT56-AT41+TVA!AU43</f>
        <v>0</v>
      </c>
      <c r="AU10" s="341">
        <f>AU26+AU56-AU41+TVA!AV43</f>
        <v>0</v>
      </c>
      <c r="AV10" s="341">
        <f>AV26+AV56-AV41+TVA!AW43</f>
        <v>0</v>
      </c>
      <c r="AW10" s="341">
        <f>AW26+AW56-AW41+TVA!AX43</f>
        <v>0</v>
      </c>
      <c r="AX10" s="341">
        <f>AX26+AX56-AX41+TVA!AY43</f>
        <v>0</v>
      </c>
      <c r="AY10" s="341">
        <f>AY26+AY56-AY41+TVA!AZ43</f>
        <v>0</v>
      </c>
      <c r="AZ10" s="341">
        <f>AZ26+AZ56-AZ41+TVA!BA43</f>
        <v>0</v>
      </c>
      <c r="BA10" s="341">
        <f>BA26+BA56-BA41+TVA!BB43</f>
        <v>0</v>
      </c>
      <c r="BB10" s="341">
        <f>BB26+BB56-BB41+TVA!BC43</f>
        <v>0</v>
      </c>
      <c r="BC10" s="341">
        <f>BC26+BC56-BC41+TVA!BD43</f>
        <v>0</v>
      </c>
      <c r="BD10" s="341">
        <f>BD26+BD56-BD41+TVA!BE43</f>
        <v>0</v>
      </c>
      <c r="BE10" s="341">
        <f>BE26+BE56-BE41+TVA!BF43</f>
        <v>0</v>
      </c>
      <c r="BF10" s="341">
        <f>BF26+BF56-BF41+TVA!BG43</f>
        <v>0</v>
      </c>
      <c r="BG10" s="341">
        <f>BG26+BG56-BG41+TVA!BH43</f>
        <v>0</v>
      </c>
      <c r="BH10" s="341">
        <f>BH26+BH56-BH41+TVA!BI43</f>
        <v>0</v>
      </c>
      <c r="BI10" s="341">
        <f>BI26+BI56-BI41+TVA!BJ43</f>
        <v>0</v>
      </c>
      <c r="BJ10" s="341">
        <f>BJ26+BJ56-BJ41+TVA!BK43</f>
        <v>0</v>
      </c>
    </row>
    <row r="11" spans="2:62">
      <c r="B11" s="310">
        <f>CONFIG!$C$17</f>
        <v>0</v>
      </c>
      <c r="C11" s="341">
        <f>C27+C57-C42+TVA!D44</f>
        <v>0</v>
      </c>
      <c r="D11" s="341">
        <f>D27+D57-D42+TVA!E44</f>
        <v>0</v>
      </c>
      <c r="E11" s="341">
        <f>E27+E57-E42+TVA!F44</f>
        <v>0</v>
      </c>
      <c r="F11" s="341">
        <f>F27+F57-F42+TVA!G44</f>
        <v>0</v>
      </c>
      <c r="G11" s="341">
        <f>G27+G57-G42+TVA!H44</f>
        <v>0</v>
      </c>
      <c r="H11" s="341">
        <f>H27+H57-H42+TVA!I44</f>
        <v>0</v>
      </c>
      <c r="I11" s="341">
        <f>I27+I57-I42+TVA!J44</f>
        <v>0</v>
      </c>
      <c r="J11" s="341">
        <f>J27+J57-J42+TVA!K44</f>
        <v>0</v>
      </c>
      <c r="K11" s="341">
        <f>K27+K57-K42+TVA!L44</f>
        <v>0</v>
      </c>
      <c r="L11" s="341">
        <f>L27+L57-L42+TVA!M44</f>
        <v>0</v>
      </c>
      <c r="M11" s="341">
        <f>M27+M57-M42+TVA!N44</f>
        <v>0</v>
      </c>
      <c r="N11" s="341">
        <f>N27+N57-N42+TVA!O44</f>
        <v>0</v>
      </c>
      <c r="O11" s="341">
        <f>O27+O57-O42+TVA!P44</f>
        <v>0</v>
      </c>
      <c r="P11" s="341">
        <f>P27+P57-P42+TVA!Q44</f>
        <v>0</v>
      </c>
      <c r="Q11" s="341">
        <f>Q27+Q57-Q42+TVA!R44</f>
        <v>0</v>
      </c>
      <c r="R11" s="341">
        <f>R27+R57-R42+TVA!S44</f>
        <v>0</v>
      </c>
      <c r="S11" s="341">
        <f>S27+S57-S42+TVA!T44</f>
        <v>0</v>
      </c>
      <c r="T11" s="341">
        <f>T27+T57-T42+TVA!U44</f>
        <v>0</v>
      </c>
      <c r="U11" s="341">
        <f>U27+U57-U42+TVA!V44</f>
        <v>0</v>
      </c>
      <c r="V11" s="341">
        <f>V27+V57-V42+TVA!W44</f>
        <v>0</v>
      </c>
      <c r="W11" s="341">
        <f>W27+W57-W42+TVA!X44</f>
        <v>0</v>
      </c>
      <c r="X11" s="341">
        <f>X27+X57-X42+TVA!Y44</f>
        <v>0</v>
      </c>
      <c r="Y11" s="341">
        <f>Y27+Y57-Y42+TVA!Z44</f>
        <v>0</v>
      </c>
      <c r="Z11" s="341">
        <f>Z27+Z57-Z42+TVA!AA44</f>
        <v>0</v>
      </c>
      <c r="AA11" s="341">
        <f>AA27+AA57-AA42+TVA!AB44</f>
        <v>0</v>
      </c>
      <c r="AB11" s="341">
        <f>AB27+AB57-AB42+TVA!AC44</f>
        <v>0</v>
      </c>
      <c r="AC11" s="341">
        <f>AC27+AC57-AC42+TVA!AD44</f>
        <v>0</v>
      </c>
      <c r="AD11" s="341">
        <f>AD27+AD57-AD42+TVA!AE44</f>
        <v>0</v>
      </c>
      <c r="AE11" s="341">
        <f>AE27+AE57-AE42+TVA!AF44</f>
        <v>0</v>
      </c>
      <c r="AF11" s="341">
        <f>AF27+AF57-AF42+TVA!AG44</f>
        <v>0</v>
      </c>
      <c r="AG11" s="341">
        <f>AG27+AG57-AG42+TVA!AH44</f>
        <v>0</v>
      </c>
      <c r="AH11" s="341">
        <f>AH27+AH57-AH42+TVA!AI44</f>
        <v>0</v>
      </c>
      <c r="AI11" s="341">
        <f>AI27+AI57-AI42+TVA!AJ44</f>
        <v>0</v>
      </c>
      <c r="AJ11" s="341">
        <f>AJ27+AJ57-AJ42+TVA!AK44</f>
        <v>0</v>
      </c>
      <c r="AK11" s="341">
        <f>AK27+AK57-AK42+TVA!AL44</f>
        <v>0</v>
      </c>
      <c r="AL11" s="341">
        <f>AL27+AL57-AL42+TVA!AM44</f>
        <v>0</v>
      </c>
      <c r="AM11" s="341">
        <f>AM27+AM57-AM42+TVA!AN44</f>
        <v>0</v>
      </c>
      <c r="AN11" s="341">
        <f>AN27+AN57-AN42+TVA!AO44</f>
        <v>0</v>
      </c>
      <c r="AO11" s="341">
        <f>AO27+AO57-AO42+TVA!AP44</f>
        <v>0</v>
      </c>
      <c r="AP11" s="341">
        <f>AP27+AP57-AP42+TVA!AQ44</f>
        <v>0</v>
      </c>
      <c r="AQ11" s="341">
        <f>AQ27+AQ57-AQ42+TVA!AR44</f>
        <v>0</v>
      </c>
      <c r="AR11" s="341">
        <f>AR27+AR57-AR42+TVA!AS44</f>
        <v>0</v>
      </c>
      <c r="AS11" s="341">
        <f>AS27+AS57-AS42+TVA!AT44</f>
        <v>0</v>
      </c>
      <c r="AT11" s="341">
        <f>AT27+AT57-AT42+TVA!AU44</f>
        <v>0</v>
      </c>
      <c r="AU11" s="341">
        <f>AU27+AU57-AU42+TVA!AV44</f>
        <v>0</v>
      </c>
      <c r="AV11" s="341">
        <f>AV27+AV57-AV42+TVA!AW44</f>
        <v>0</v>
      </c>
      <c r="AW11" s="341">
        <f>AW27+AW57-AW42+TVA!AX44</f>
        <v>0</v>
      </c>
      <c r="AX11" s="341">
        <f>AX27+AX57-AX42+TVA!AY44</f>
        <v>0</v>
      </c>
      <c r="AY11" s="341">
        <f>AY27+AY57-AY42+TVA!AZ44</f>
        <v>0</v>
      </c>
      <c r="AZ11" s="341">
        <f>AZ27+AZ57-AZ42+TVA!BA44</f>
        <v>0</v>
      </c>
      <c r="BA11" s="341">
        <f>BA27+BA57-BA42+TVA!BB44</f>
        <v>0</v>
      </c>
      <c r="BB11" s="341">
        <f>BB27+BB57-BB42+TVA!BC44</f>
        <v>0</v>
      </c>
      <c r="BC11" s="341">
        <f>BC27+BC57-BC42+TVA!BD44</f>
        <v>0</v>
      </c>
      <c r="BD11" s="341">
        <f>BD27+BD57-BD42+TVA!BE44</f>
        <v>0</v>
      </c>
      <c r="BE11" s="341">
        <f>BE27+BE57-BE42+TVA!BF44</f>
        <v>0</v>
      </c>
      <c r="BF11" s="341">
        <f>BF27+BF57-BF42+TVA!BG44</f>
        <v>0</v>
      </c>
      <c r="BG11" s="341">
        <f>BG27+BG57-BG42+TVA!BH44</f>
        <v>0</v>
      </c>
      <c r="BH11" s="341">
        <f>BH27+BH57-BH42+TVA!BI44</f>
        <v>0</v>
      </c>
      <c r="BI11" s="341">
        <f>BI27+BI57-BI42+TVA!BJ44</f>
        <v>0</v>
      </c>
      <c r="BJ11" s="341">
        <f>BJ27+BJ57-BJ42+TVA!BK44</f>
        <v>0</v>
      </c>
    </row>
    <row r="12" spans="2:62">
      <c r="B12" s="310">
        <f>CONFIG!$C$18</f>
        <v>0</v>
      </c>
      <c r="C12" s="341">
        <f>C28+C58-C43+TVA!D45</f>
        <v>0</v>
      </c>
      <c r="D12" s="341">
        <f>D28+D58-D43+TVA!E45</f>
        <v>0</v>
      </c>
      <c r="E12" s="341">
        <f>E28+E58-E43+TVA!F45</f>
        <v>0</v>
      </c>
      <c r="F12" s="341">
        <f>F28+F58-F43+TVA!G45</f>
        <v>0</v>
      </c>
      <c r="G12" s="341">
        <f>G28+G58-G43+TVA!H45</f>
        <v>0</v>
      </c>
      <c r="H12" s="341">
        <f>H28+H58-H43+TVA!I45</f>
        <v>0</v>
      </c>
      <c r="I12" s="341">
        <f>I28+I58-I43+TVA!J45</f>
        <v>0</v>
      </c>
      <c r="J12" s="341">
        <f>J28+J58-J43+TVA!K45</f>
        <v>0</v>
      </c>
      <c r="K12" s="341">
        <f>K28+K58-K43+TVA!L45</f>
        <v>0</v>
      </c>
      <c r="L12" s="341">
        <f>L28+L58-L43+TVA!M45</f>
        <v>0</v>
      </c>
      <c r="M12" s="341">
        <f>M28+M58-M43+TVA!N45</f>
        <v>0</v>
      </c>
      <c r="N12" s="341">
        <f>N28+N58-N43+TVA!O45</f>
        <v>0</v>
      </c>
      <c r="O12" s="341">
        <f>O28+O58-O43+TVA!P45</f>
        <v>0</v>
      </c>
      <c r="P12" s="341">
        <f>P28+P58-P43+TVA!Q45</f>
        <v>0</v>
      </c>
      <c r="Q12" s="341">
        <f>Q28+Q58-Q43+TVA!R45</f>
        <v>0</v>
      </c>
      <c r="R12" s="341">
        <f>R28+R58-R43+TVA!S45</f>
        <v>0</v>
      </c>
      <c r="S12" s="341">
        <f>S28+S58-S43+TVA!T45</f>
        <v>0</v>
      </c>
      <c r="T12" s="341">
        <f>T28+T58-T43+TVA!U45</f>
        <v>0</v>
      </c>
      <c r="U12" s="341">
        <f>U28+U58-U43+TVA!V45</f>
        <v>0</v>
      </c>
      <c r="V12" s="341">
        <f>V28+V58-V43+TVA!W45</f>
        <v>0</v>
      </c>
      <c r="W12" s="341">
        <f>W28+W58-W43+TVA!X45</f>
        <v>0</v>
      </c>
      <c r="X12" s="341">
        <f>X28+X58-X43+TVA!Y45</f>
        <v>0</v>
      </c>
      <c r="Y12" s="341">
        <f>Y28+Y58-Y43+TVA!Z45</f>
        <v>0</v>
      </c>
      <c r="Z12" s="341">
        <f>Z28+Z58-Z43+TVA!AA45</f>
        <v>0</v>
      </c>
      <c r="AA12" s="341">
        <f>AA28+AA58-AA43+TVA!AB45</f>
        <v>0</v>
      </c>
      <c r="AB12" s="341">
        <f>AB28+AB58-AB43+TVA!AC45</f>
        <v>0</v>
      </c>
      <c r="AC12" s="341">
        <f>AC28+AC58-AC43+TVA!AD45</f>
        <v>0</v>
      </c>
      <c r="AD12" s="341">
        <f>AD28+AD58-AD43+TVA!AE45</f>
        <v>0</v>
      </c>
      <c r="AE12" s="341">
        <f>AE28+AE58-AE43+TVA!AF45</f>
        <v>0</v>
      </c>
      <c r="AF12" s="341">
        <f>AF28+AF58-AF43+TVA!AG45</f>
        <v>0</v>
      </c>
      <c r="AG12" s="341">
        <f>AG28+AG58-AG43+TVA!AH45</f>
        <v>0</v>
      </c>
      <c r="AH12" s="341">
        <f>AH28+AH58-AH43+TVA!AI45</f>
        <v>0</v>
      </c>
      <c r="AI12" s="341">
        <f>AI28+AI58-AI43+TVA!AJ45</f>
        <v>0</v>
      </c>
      <c r="AJ12" s="341">
        <f>AJ28+AJ58-AJ43+TVA!AK45</f>
        <v>0</v>
      </c>
      <c r="AK12" s="341">
        <f>AK28+AK58-AK43+TVA!AL45</f>
        <v>0</v>
      </c>
      <c r="AL12" s="341">
        <f>AL28+AL58-AL43+TVA!AM45</f>
        <v>0</v>
      </c>
      <c r="AM12" s="341">
        <f>AM28+AM58-AM43+TVA!AN45</f>
        <v>0</v>
      </c>
      <c r="AN12" s="341">
        <f>AN28+AN58-AN43+TVA!AO45</f>
        <v>0</v>
      </c>
      <c r="AO12" s="341">
        <f>AO28+AO58-AO43+TVA!AP45</f>
        <v>0</v>
      </c>
      <c r="AP12" s="341">
        <f>AP28+AP58-AP43+TVA!AQ45</f>
        <v>0</v>
      </c>
      <c r="AQ12" s="341">
        <f>AQ28+AQ58-AQ43+TVA!AR45</f>
        <v>0</v>
      </c>
      <c r="AR12" s="341">
        <f>AR28+AR58-AR43+TVA!AS45</f>
        <v>0</v>
      </c>
      <c r="AS12" s="341">
        <f>AS28+AS58-AS43+TVA!AT45</f>
        <v>0</v>
      </c>
      <c r="AT12" s="341">
        <f>AT28+AT58-AT43+TVA!AU45</f>
        <v>0</v>
      </c>
      <c r="AU12" s="341">
        <f>AU28+AU58-AU43+TVA!AV45</f>
        <v>0</v>
      </c>
      <c r="AV12" s="341">
        <f>AV28+AV58-AV43+TVA!AW45</f>
        <v>0</v>
      </c>
      <c r="AW12" s="341">
        <f>AW28+AW58-AW43+TVA!AX45</f>
        <v>0</v>
      </c>
      <c r="AX12" s="341">
        <f>AX28+AX58-AX43+TVA!AY45</f>
        <v>0</v>
      </c>
      <c r="AY12" s="341">
        <f>AY28+AY58-AY43+TVA!AZ45</f>
        <v>0</v>
      </c>
      <c r="AZ12" s="341">
        <f>AZ28+AZ58-AZ43+TVA!BA45</f>
        <v>0</v>
      </c>
      <c r="BA12" s="341">
        <f>BA28+BA58-BA43+TVA!BB45</f>
        <v>0</v>
      </c>
      <c r="BB12" s="341">
        <f>BB28+BB58-BB43+TVA!BC45</f>
        <v>0</v>
      </c>
      <c r="BC12" s="341">
        <f>BC28+BC58-BC43+TVA!BD45</f>
        <v>0</v>
      </c>
      <c r="BD12" s="341">
        <f>BD28+BD58-BD43+TVA!BE45</f>
        <v>0</v>
      </c>
      <c r="BE12" s="341">
        <f>BE28+BE58-BE43+TVA!BF45</f>
        <v>0</v>
      </c>
      <c r="BF12" s="341">
        <f>BF28+BF58-BF43+TVA!BG45</f>
        <v>0</v>
      </c>
      <c r="BG12" s="341">
        <f>BG28+BG58-BG43+TVA!BH45</f>
        <v>0</v>
      </c>
      <c r="BH12" s="341">
        <f>BH28+BH58-BH43+TVA!BI45</f>
        <v>0</v>
      </c>
      <c r="BI12" s="341">
        <f>BI28+BI58-BI43+TVA!BJ45</f>
        <v>0</v>
      </c>
      <c r="BJ12" s="341">
        <f>BJ28+BJ58-BJ43+TVA!BK45</f>
        <v>0</v>
      </c>
    </row>
    <row r="13" spans="2:62">
      <c r="B13" s="310">
        <f>CONFIG!$C$19</f>
        <v>0</v>
      </c>
      <c r="C13" s="341">
        <f>C29+C59-C44+TVA!D46</f>
        <v>0</v>
      </c>
      <c r="D13" s="341">
        <f>D29+D59-D44+TVA!E46</f>
        <v>0</v>
      </c>
      <c r="E13" s="341">
        <f>E29+E59-E44+TVA!F46</f>
        <v>0</v>
      </c>
      <c r="F13" s="341">
        <f>F29+F59-F44+TVA!G46</f>
        <v>0</v>
      </c>
      <c r="G13" s="341">
        <f>G29+G59-G44+TVA!H46</f>
        <v>0</v>
      </c>
      <c r="H13" s="341">
        <f>H29+H59-H44+TVA!I46</f>
        <v>0</v>
      </c>
      <c r="I13" s="341">
        <f>I29+I59-I44+TVA!J46</f>
        <v>0</v>
      </c>
      <c r="J13" s="341">
        <f>J29+J59-J44+TVA!K46</f>
        <v>0</v>
      </c>
      <c r="K13" s="341">
        <f>K29+K59-K44+TVA!L46</f>
        <v>0</v>
      </c>
      <c r="L13" s="341">
        <f>L29+L59-L44+TVA!M46</f>
        <v>0</v>
      </c>
      <c r="M13" s="341">
        <f>M29+M59-M44+TVA!N46</f>
        <v>0</v>
      </c>
      <c r="N13" s="341">
        <f>N29+N59-N44+TVA!O46</f>
        <v>0</v>
      </c>
      <c r="O13" s="341">
        <f>O29+O59-O44+TVA!P46</f>
        <v>0</v>
      </c>
      <c r="P13" s="341">
        <f>P29+P59-P44+TVA!Q46</f>
        <v>0</v>
      </c>
      <c r="Q13" s="341">
        <f>Q29+Q59-Q44+TVA!R46</f>
        <v>0</v>
      </c>
      <c r="R13" s="341">
        <f>R29+R59-R44+TVA!S46</f>
        <v>0</v>
      </c>
      <c r="S13" s="341">
        <f>S29+S59-S44+TVA!T46</f>
        <v>0</v>
      </c>
      <c r="T13" s="341">
        <f>T29+T59-T44+TVA!U46</f>
        <v>0</v>
      </c>
      <c r="U13" s="341">
        <f>U29+U59-U44+TVA!V46</f>
        <v>0</v>
      </c>
      <c r="V13" s="341">
        <f>V29+V59-V44+TVA!W46</f>
        <v>0</v>
      </c>
      <c r="W13" s="341">
        <f>W29+W59-W44+TVA!X46</f>
        <v>0</v>
      </c>
      <c r="X13" s="341">
        <f>X29+X59-X44+TVA!Y46</f>
        <v>0</v>
      </c>
      <c r="Y13" s="341">
        <f>Y29+Y59-Y44+TVA!Z46</f>
        <v>0</v>
      </c>
      <c r="Z13" s="341">
        <f>Z29+Z59-Z44+TVA!AA46</f>
        <v>0</v>
      </c>
      <c r="AA13" s="341">
        <f>AA29+AA59-AA44+TVA!AB46</f>
        <v>0</v>
      </c>
      <c r="AB13" s="341">
        <f>AB29+AB59-AB44+TVA!AC46</f>
        <v>0</v>
      </c>
      <c r="AC13" s="341">
        <f>AC29+AC59-AC44+TVA!AD46</f>
        <v>0</v>
      </c>
      <c r="AD13" s="341">
        <f>AD29+AD59-AD44+TVA!AE46</f>
        <v>0</v>
      </c>
      <c r="AE13" s="341">
        <f>AE29+AE59-AE44+TVA!AF46</f>
        <v>0</v>
      </c>
      <c r="AF13" s="341">
        <f>AF29+AF59-AF44+TVA!AG46</f>
        <v>0</v>
      </c>
      <c r="AG13" s="341">
        <f>AG29+AG59-AG44+TVA!AH46</f>
        <v>0</v>
      </c>
      <c r="AH13" s="341">
        <f>AH29+AH59-AH44+TVA!AI46</f>
        <v>0</v>
      </c>
      <c r="AI13" s="341">
        <f>AI29+AI59-AI44+TVA!AJ46</f>
        <v>0</v>
      </c>
      <c r="AJ13" s="341">
        <f>AJ29+AJ59-AJ44+TVA!AK46</f>
        <v>0</v>
      </c>
      <c r="AK13" s="341">
        <f>AK29+AK59-AK44+TVA!AL46</f>
        <v>0</v>
      </c>
      <c r="AL13" s="341">
        <f>AL29+AL59-AL44+TVA!AM46</f>
        <v>0</v>
      </c>
      <c r="AM13" s="341">
        <f>AM29+AM59-AM44+TVA!AN46</f>
        <v>0</v>
      </c>
      <c r="AN13" s="341">
        <f>AN29+AN59-AN44+TVA!AO46</f>
        <v>0</v>
      </c>
      <c r="AO13" s="341">
        <f>AO29+AO59-AO44+TVA!AP46</f>
        <v>0</v>
      </c>
      <c r="AP13" s="341">
        <f>AP29+AP59-AP44+TVA!AQ46</f>
        <v>0</v>
      </c>
      <c r="AQ13" s="341">
        <f>AQ29+AQ59-AQ44+TVA!AR46</f>
        <v>0</v>
      </c>
      <c r="AR13" s="341">
        <f>AR29+AR59-AR44+TVA!AS46</f>
        <v>0</v>
      </c>
      <c r="AS13" s="341">
        <f>AS29+AS59-AS44+TVA!AT46</f>
        <v>0</v>
      </c>
      <c r="AT13" s="341">
        <f>AT29+AT59-AT44+TVA!AU46</f>
        <v>0</v>
      </c>
      <c r="AU13" s="341">
        <f>AU29+AU59-AU44+TVA!AV46</f>
        <v>0</v>
      </c>
      <c r="AV13" s="341">
        <f>AV29+AV59-AV44+TVA!AW46</f>
        <v>0</v>
      </c>
      <c r="AW13" s="341">
        <f>AW29+AW59-AW44+TVA!AX46</f>
        <v>0</v>
      </c>
      <c r="AX13" s="341">
        <f>AX29+AX59-AX44+TVA!AY46</f>
        <v>0</v>
      </c>
      <c r="AY13" s="341">
        <f>AY29+AY59-AY44+TVA!AZ46</f>
        <v>0</v>
      </c>
      <c r="AZ13" s="341">
        <f>AZ29+AZ59-AZ44+TVA!BA46</f>
        <v>0</v>
      </c>
      <c r="BA13" s="341">
        <f>BA29+BA59-BA44+TVA!BB46</f>
        <v>0</v>
      </c>
      <c r="BB13" s="341">
        <f>BB29+BB59-BB44+TVA!BC46</f>
        <v>0</v>
      </c>
      <c r="BC13" s="341">
        <f>BC29+BC59-BC44+TVA!BD46</f>
        <v>0</v>
      </c>
      <c r="BD13" s="341">
        <f>BD29+BD59-BD44+TVA!BE46</f>
        <v>0</v>
      </c>
      <c r="BE13" s="341">
        <f>BE29+BE59-BE44+TVA!BF46</f>
        <v>0</v>
      </c>
      <c r="BF13" s="341">
        <f>BF29+BF59-BF44+TVA!BG46</f>
        <v>0</v>
      </c>
      <c r="BG13" s="341">
        <f>BG29+BG59-BG44+TVA!BH46</f>
        <v>0</v>
      </c>
      <c r="BH13" s="341">
        <f>BH29+BH59-BH44+TVA!BI46</f>
        <v>0</v>
      </c>
      <c r="BI13" s="341">
        <f>BI29+BI59-BI44+TVA!BJ46</f>
        <v>0</v>
      </c>
      <c r="BJ13" s="341">
        <f>BJ29+BJ59-BJ44+TVA!BK46</f>
        <v>0</v>
      </c>
    </row>
    <row r="14" spans="2:62">
      <c r="B14" s="310">
        <f>CONFIG!$C$20</f>
        <v>0</v>
      </c>
      <c r="C14" s="341">
        <f>C30+C60-C45+TVA!D47</f>
        <v>0</v>
      </c>
      <c r="D14" s="341">
        <f>D30+D60-D45+TVA!E47</f>
        <v>0</v>
      </c>
      <c r="E14" s="341">
        <f>E30+E60-E45+TVA!F47</f>
        <v>0</v>
      </c>
      <c r="F14" s="341">
        <f>F30+F60-F45+TVA!G47</f>
        <v>0</v>
      </c>
      <c r="G14" s="341">
        <f>G30+G60-G45+TVA!H47</f>
        <v>0</v>
      </c>
      <c r="H14" s="341">
        <f>H30+H60-H45+TVA!I47</f>
        <v>0</v>
      </c>
      <c r="I14" s="341">
        <f>I30+I60-I45+TVA!J47</f>
        <v>0</v>
      </c>
      <c r="J14" s="341">
        <f>J30+J60-J45+TVA!K47</f>
        <v>0</v>
      </c>
      <c r="K14" s="341">
        <f>K30+K60-K45+TVA!L47</f>
        <v>0</v>
      </c>
      <c r="L14" s="341">
        <f>L30+L60-L45+TVA!M47</f>
        <v>0</v>
      </c>
      <c r="M14" s="341">
        <f>M30+M60-M45+TVA!N47</f>
        <v>0</v>
      </c>
      <c r="N14" s="341">
        <f>N30+N60-N45+TVA!O47</f>
        <v>0</v>
      </c>
      <c r="O14" s="341">
        <f>O30+O60-O45+TVA!P47</f>
        <v>0</v>
      </c>
      <c r="P14" s="341">
        <f>P30+P60-P45+TVA!Q47</f>
        <v>0</v>
      </c>
      <c r="Q14" s="341">
        <f>Q30+Q60-Q45+TVA!R47</f>
        <v>0</v>
      </c>
      <c r="R14" s="341">
        <f>R30+R60-R45+TVA!S47</f>
        <v>0</v>
      </c>
      <c r="S14" s="341">
        <f>S30+S60-S45+TVA!T47</f>
        <v>0</v>
      </c>
      <c r="T14" s="341">
        <f>T30+T60-T45+TVA!U47</f>
        <v>0</v>
      </c>
      <c r="U14" s="341">
        <f>U30+U60-U45+TVA!V47</f>
        <v>0</v>
      </c>
      <c r="V14" s="341">
        <f>V30+V60-V45+TVA!W47</f>
        <v>0</v>
      </c>
      <c r="W14" s="341">
        <f>W30+W60-W45+TVA!X47</f>
        <v>0</v>
      </c>
      <c r="X14" s="341">
        <f>X30+X60-X45+TVA!Y47</f>
        <v>0</v>
      </c>
      <c r="Y14" s="341">
        <f>Y30+Y60-Y45+TVA!Z47</f>
        <v>0</v>
      </c>
      <c r="Z14" s="341">
        <f>Z30+Z60-Z45+TVA!AA47</f>
        <v>0</v>
      </c>
      <c r="AA14" s="341">
        <f>AA30+AA60-AA45+TVA!AB47</f>
        <v>0</v>
      </c>
      <c r="AB14" s="341">
        <f>AB30+AB60-AB45+TVA!AC47</f>
        <v>0</v>
      </c>
      <c r="AC14" s="341">
        <f>AC30+AC60-AC45+TVA!AD47</f>
        <v>0</v>
      </c>
      <c r="AD14" s="341">
        <f>AD30+AD60-AD45+TVA!AE47</f>
        <v>0</v>
      </c>
      <c r="AE14" s="341">
        <f>AE30+AE60-AE45+TVA!AF47</f>
        <v>0</v>
      </c>
      <c r="AF14" s="341">
        <f>AF30+AF60-AF45+TVA!AG47</f>
        <v>0</v>
      </c>
      <c r="AG14" s="341">
        <f>AG30+AG60-AG45+TVA!AH47</f>
        <v>0</v>
      </c>
      <c r="AH14" s="341">
        <f>AH30+AH60-AH45+TVA!AI47</f>
        <v>0</v>
      </c>
      <c r="AI14" s="341">
        <f>AI30+AI60-AI45+TVA!AJ47</f>
        <v>0</v>
      </c>
      <c r="AJ14" s="341">
        <f>AJ30+AJ60-AJ45+TVA!AK47</f>
        <v>0</v>
      </c>
      <c r="AK14" s="341">
        <f>AK30+AK60-AK45+TVA!AL47</f>
        <v>0</v>
      </c>
      <c r="AL14" s="341">
        <f>AL30+AL60-AL45+TVA!AM47</f>
        <v>0</v>
      </c>
      <c r="AM14" s="341">
        <f>AM30+AM60-AM45+TVA!AN47</f>
        <v>0</v>
      </c>
      <c r="AN14" s="341">
        <f>AN30+AN60-AN45+TVA!AO47</f>
        <v>0</v>
      </c>
      <c r="AO14" s="341">
        <f>AO30+AO60-AO45+TVA!AP47</f>
        <v>0</v>
      </c>
      <c r="AP14" s="341">
        <f>AP30+AP60-AP45+TVA!AQ47</f>
        <v>0</v>
      </c>
      <c r="AQ14" s="341">
        <f>AQ30+AQ60-AQ45+TVA!AR47</f>
        <v>0</v>
      </c>
      <c r="AR14" s="341">
        <f>AR30+AR60-AR45+TVA!AS47</f>
        <v>0</v>
      </c>
      <c r="AS14" s="341">
        <f>AS30+AS60-AS45+TVA!AT47</f>
        <v>0</v>
      </c>
      <c r="AT14" s="341">
        <f>AT30+AT60-AT45+TVA!AU47</f>
        <v>0</v>
      </c>
      <c r="AU14" s="341">
        <f>AU30+AU60-AU45+TVA!AV47</f>
        <v>0</v>
      </c>
      <c r="AV14" s="341">
        <f>AV30+AV60-AV45+TVA!AW47</f>
        <v>0</v>
      </c>
      <c r="AW14" s="341">
        <f>AW30+AW60-AW45+TVA!AX47</f>
        <v>0</v>
      </c>
      <c r="AX14" s="341">
        <f>AX30+AX60-AX45+TVA!AY47</f>
        <v>0</v>
      </c>
      <c r="AY14" s="341">
        <f>AY30+AY60-AY45+TVA!AZ47</f>
        <v>0</v>
      </c>
      <c r="AZ14" s="341">
        <f>AZ30+AZ60-AZ45+TVA!BA47</f>
        <v>0</v>
      </c>
      <c r="BA14" s="341">
        <f>BA30+BA60-BA45+TVA!BB47</f>
        <v>0</v>
      </c>
      <c r="BB14" s="341">
        <f>BB30+BB60-BB45+TVA!BC47</f>
        <v>0</v>
      </c>
      <c r="BC14" s="341">
        <f>BC30+BC60-BC45+TVA!BD47</f>
        <v>0</v>
      </c>
      <c r="BD14" s="341">
        <f>BD30+BD60-BD45+TVA!BE47</f>
        <v>0</v>
      </c>
      <c r="BE14" s="341">
        <f>BE30+BE60-BE45+TVA!BF47</f>
        <v>0</v>
      </c>
      <c r="BF14" s="341">
        <f>BF30+BF60-BF45+TVA!BG47</f>
        <v>0</v>
      </c>
      <c r="BG14" s="341">
        <f>BG30+BG60-BG45+TVA!BH47</f>
        <v>0</v>
      </c>
      <c r="BH14" s="341">
        <f>BH30+BH60-BH45+TVA!BI47</f>
        <v>0</v>
      </c>
      <c r="BI14" s="341">
        <f>BI30+BI60-BI45+TVA!BJ47</f>
        <v>0</v>
      </c>
      <c r="BJ14" s="341">
        <f>BJ30+BJ60-BJ45+TVA!BK47</f>
        <v>0</v>
      </c>
    </row>
    <row r="15" spans="2:62">
      <c r="B15" s="310">
        <f>CONFIG!$C$21</f>
        <v>0</v>
      </c>
      <c r="C15" s="341">
        <f>C31+C61-C46+TVA!D48</f>
        <v>0</v>
      </c>
      <c r="D15" s="341">
        <f>D31+D61-D46+TVA!E48</f>
        <v>0</v>
      </c>
      <c r="E15" s="341">
        <f>E31+E61-E46+TVA!F48</f>
        <v>0</v>
      </c>
      <c r="F15" s="341">
        <f>F31+F61-F46+TVA!G48</f>
        <v>0</v>
      </c>
      <c r="G15" s="341">
        <f>G31+G61-G46+TVA!H48</f>
        <v>0</v>
      </c>
      <c r="H15" s="341">
        <f>H31+H61-H46+TVA!I48</f>
        <v>0</v>
      </c>
      <c r="I15" s="341">
        <f>I31+I61-I46+TVA!J48</f>
        <v>0</v>
      </c>
      <c r="J15" s="341">
        <f>J31+J61-J46+TVA!K48</f>
        <v>0</v>
      </c>
      <c r="K15" s="341">
        <f>K31+K61-K46+TVA!L48</f>
        <v>0</v>
      </c>
      <c r="L15" s="341">
        <f>L31+L61-L46+TVA!M48</f>
        <v>0</v>
      </c>
      <c r="M15" s="341">
        <f>M31+M61-M46+TVA!N48</f>
        <v>0</v>
      </c>
      <c r="N15" s="341">
        <f>N31+N61-N46+TVA!O48</f>
        <v>0</v>
      </c>
      <c r="O15" s="341">
        <f>O31+O61-O46+TVA!P48</f>
        <v>0</v>
      </c>
      <c r="P15" s="341">
        <f>P31+P61-P46+TVA!Q48</f>
        <v>0</v>
      </c>
      <c r="Q15" s="341">
        <f>Q31+Q61-Q46+TVA!R48</f>
        <v>0</v>
      </c>
      <c r="R15" s="341">
        <f>R31+R61-R46+TVA!S48</f>
        <v>0</v>
      </c>
      <c r="S15" s="341">
        <f>S31+S61-S46+TVA!T48</f>
        <v>0</v>
      </c>
      <c r="T15" s="341">
        <f>T31+T61-T46+TVA!U48</f>
        <v>0</v>
      </c>
      <c r="U15" s="341">
        <f>U31+U61-U46+TVA!V48</f>
        <v>0</v>
      </c>
      <c r="V15" s="341">
        <f>V31+V61-V46+TVA!W48</f>
        <v>0</v>
      </c>
      <c r="W15" s="341">
        <f>W31+W61-W46+TVA!X48</f>
        <v>0</v>
      </c>
      <c r="X15" s="341">
        <f>X31+X61-X46+TVA!Y48</f>
        <v>0</v>
      </c>
      <c r="Y15" s="341">
        <f>Y31+Y61-Y46+TVA!Z48</f>
        <v>0</v>
      </c>
      <c r="Z15" s="341">
        <f>Z31+Z61-Z46+TVA!AA48</f>
        <v>0</v>
      </c>
      <c r="AA15" s="341">
        <f>AA31+AA61-AA46+TVA!AB48</f>
        <v>0</v>
      </c>
      <c r="AB15" s="341">
        <f>AB31+AB61-AB46+TVA!AC48</f>
        <v>0</v>
      </c>
      <c r="AC15" s="341">
        <f>AC31+AC61-AC46+TVA!AD48</f>
        <v>0</v>
      </c>
      <c r="AD15" s="341">
        <f>AD31+AD61-AD46+TVA!AE48</f>
        <v>0</v>
      </c>
      <c r="AE15" s="341">
        <f>AE31+AE61-AE46+TVA!AF48</f>
        <v>0</v>
      </c>
      <c r="AF15" s="341">
        <f>AF31+AF61-AF46+TVA!AG48</f>
        <v>0</v>
      </c>
      <c r="AG15" s="341">
        <f>AG31+AG61-AG46+TVA!AH48</f>
        <v>0</v>
      </c>
      <c r="AH15" s="341">
        <f>AH31+AH61-AH46+TVA!AI48</f>
        <v>0</v>
      </c>
      <c r="AI15" s="341">
        <f>AI31+AI61-AI46+TVA!AJ48</f>
        <v>0</v>
      </c>
      <c r="AJ15" s="341">
        <f>AJ31+AJ61-AJ46+TVA!AK48</f>
        <v>0</v>
      </c>
      <c r="AK15" s="341">
        <f>AK31+AK61-AK46+TVA!AL48</f>
        <v>0</v>
      </c>
      <c r="AL15" s="341">
        <f>AL31+AL61-AL46+TVA!AM48</f>
        <v>0</v>
      </c>
      <c r="AM15" s="341">
        <f>AM31+AM61-AM46+TVA!AN48</f>
        <v>0</v>
      </c>
      <c r="AN15" s="341">
        <f>AN31+AN61-AN46+TVA!AO48</f>
        <v>0</v>
      </c>
      <c r="AO15" s="341">
        <f>AO31+AO61-AO46+TVA!AP48</f>
        <v>0</v>
      </c>
      <c r="AP15" s="341">
        <f>AP31+AP61-AP46+TVA!AQ48</f>
        <v>0</v>
      </c>
      <c r="AQ15" s="341">
        <f>AQ31+AQ61-AQ46+TVA!AR48</f>
        <v>0</v>
      </c>
      <c r="AR15" s="341">
        <f>AR31+AR61-AR46+TVA!AS48</f>
        <v>0</v>
      </c>
      <c r="AS15" s="341">
        <f>AS31+AS61-AS46+TVA!AT48</f>
        <v>0</v>
      </c>
      <c r="AT15" s="341">
        <f>AT31+AT61-AT46+TVA!AU48</f>
        <v>0</v>
      </c>
      <c r="AU15" s="341">
        <f>AU31+AU61-AU46+TVA!AV48</f>
        <v>0</v>
      </c>
      <c r="AV15" s="341">
        <f>AV31+AV61-AV46+TVA!AW48</f>
        <v>0</v>
      </c>
      <c r="AW15" s="341">
        <f>AW31+AW61-AW46+TVA!AX48</f>
        <v>0</v>
      </c>
      <c r="AX15" s="341">
        <f>AX31+AX61-AX46+TVA!AY48</f>
        <v>0</v>
      </c>
      <c r="AY15" s="341">
        <f>AY31+AY61-AY46+TVA!AZ48</f>
        <v>0</v>
      </c>
      <c r="AZ15" s="341">
        <f>AZ31+AZ61-AZ46+TVA!BA48</f>
        <v>0</v>
      </c>
      <c r="BA15" s="341">
        <f>BA31+BA61-BA46+TVA!BB48</f>
        <v>0</v>
      </c>
      <c r="BB15" s="341">
        <f>BB31+BB61-BB46+TVA!BC48</f>
        <v>0</v>
      </c>
      <c r="BC15" s="341">
        <f>BC31+BC61-BC46+TVA!BD48</f>
        <v>0</v>
      </c>
      <c r="BD15" s="341">
        <f>BD31+BD61-BD46+TVA!BE48</f>
        <v>0</v>
      </c>
      <c r="BE15" s="341">
        <f>BE31+BE61-BE46+TVA!BF48</f>
        <v>0</v>
      </c>
      <c r="BF15" s="341">
        <f>BF31+BF61-BF46+TVA!BG48</f>
        <v>0</v>
      </c>
      <c r="BG15" s="341">
        <f>BG31+BG61-BG46+TVA!BH48</f>
        <v>0</v>
      </c>
      <c r="BH15" s="341">
        <f>BH31+BH61-BH46+TVA!BI48</f>
        <v>0</v>
      </c>
      <c r="BI15" s="341">
        <f>BI31+BI61-BI46+TVA!BJ48</f>
        <v>0</v>
      </c>
      <c r="BJ15" s="341">
        <f>BJ31+BJ61-BJ46+TVA!BK48</f>
        <v>0</v>
      </c>
    </row>
    <row r="17" spans="2:62">
      <c r="B17" s="82" t="s">
        <v>21</v>
      </c>
      <c r="C17" s="20">
        <f>SUM(C8:C15)+TVA!D20-SUM(TVA!D11:D18)</f>
        <v>450</v>
      </c>
      <c r="D17" s="20">
        <f>SUM(D8:D15)+TVA!E20-SUM(TVA!E11:E18)</f>
        <v>450</v>
      </c>
      <c r="E17" s="20">
        <f>SUM(E8:E15)+TVA!F20-SUM(TVA!F11:F18)</f>
        <v>450</v>
      </c>
      <c r="F17" s="20">
        <f>SUM(F8:F15)+TVA!G20-SUM(TVA!G11:G18)</f>
        <v>450</v>
      </c>
      <c r="G17" s="20">
        <f>SUM(G8:G15)+TVA!H20-SUM(TVA!H11:H18)</f>
        <v>450</v>
      </c>
      <c r="H17" s="20">
        <f>SUM(H8:H15)+TVA!I20-SUM(TVA!I11:I18)</f>
        <v>450</v>
      </c>
      <c r="I17" s="20">
        <f>SUM(I8:I15)+TVA!J20-SUM(TVA!J11:J18)</f>
        <v>450</v>
      </c>
      <c r="J17" s="20">
        <f>SUM(J8:J15)+TVA!K20-SUM(TVA!K11:K18)</f>
        <v>450</v>
      </c>
      <c r="K17" s="20">
        <f>SUM(K8:K15)+TVA!L20-SUM(TVA!L11:L18)</f>
        <v>450</v>
      </c>
      <c r="L17" s="20">
        <f>SUM(L8:L15)+TVA!M20-SUM(TVA!M11:M18)</f>
        <v>450</v>
      </c>
      <c r="M17" s="20">
        <f>SUM(M8:M15)+TVA!N20-SUM(TVA!N11:N18)</f>
        <v>450</v>
      </c>
      <c r="N17" s="20">
        <f>SUM(N8:N15)+TVA!O20-SUM(TVA!O11:O18)</f>
        <v>450</v>
      </c>
      <c r="O17" s="20">
        <f>SUM(O8:O15)+TVA!P20-SUM(TVA!P11:P18)</f>
        <v>450</v>
      </c>
      <c r="P17" s="20">
        <f>SUM(P8:P15)+TVA!Q20-SUM(TVA!Q11:Q18)</f>
        <v>450</v>
      </c>
      <c r="Q17" s="20">
        <f>SUM(Q8:Q15)+TVA!R20-SUM(TVA!R11:R18)</f>
        <v>450</v>
      </c>
      <c r="R17" s="20">
        <f>SUM(R8:R15)+TVA!S20-SUM(TVA!S11:S18)</f>
        <v>450</v>
      </c>
      <c r="S17" s="20">
        <f>SUM(S8:S15)+TVA!T20-SUM(TVA!T11:T18)</f>
        <v>450</v>
      </c>
      <c r="T17" s="20">
        <f>SUM(T8:T15)+TVA!U20-SUM(TVA!U11:U18)</f>
        <v>450</v>
      </c>
      <c r="U17" s="20">
        <f>SUM(U8:U15)+TVA!V20-SUM(TVA!V11:V18)</f>
        <v>450</v>
      </c>
      <c r="V17" s="20">
        <f>SUM(V8:V15)+TVA!W20-SUM(TVA!W11:W18)</f>
        <v>450</v>
      </c>
      <c r="W17" s="20">
        <f>SUM(W8:W15)+TVA!X20-SUM(TVA!X11:X18)</f>
        <v>450</v>
      </c>
      <c r="X17" s="20">
        <f>SUM(X8:X15)+TVA!Y20-SUM(TVA!Y11:Y18)</f>
        <v>450</v>
      </c>
      <c r="Y17" s="20">
        <f>SUM(Y8:Y15)+TVA!Z20-SUM(TVA!Z11:Z18)</f>
        <v>450</v>
      </c>
      <c r="Z17" s="20">
        <f>SUM(Z8:Z15)+TVA!AA20-SUM(TVA!AA11:AA18)</f>
        <v>450</v>
      </c>
      <c r="AA17" s="20">
        <f>SUM(AA8:AA15)+TVA!AB20-SUM(TVA!AB11:AB18)</f>
        <v>450</v>
      </c>
      <c r="AB17" s="20">
        <f>SUM(AB8:AB15)+TVA!AC20-SUM(TVA!AC11:AC18)</f>
        <v>450</v>
      </c>
      <c r="AC17" s="20">
        <f>SUM(AC8:AC15)+TVA!AD20-SUM(TVA!AD11:AD18)</f>
        <v>450</v>
      </c>
      <c r="AD17" s="20">
        <f>SUM(AD8:AD15)+TVA!AE20-SUM(TVA!AE11:AE18)</f>
        <v>450</v>
      </c>
      <c r="AE17" s="20">
        <f>SUM(AE8:AE15)+TVA!AF20-SUM(TVA!AF11:AF18)</f>
        <v>450</v>
      </c>
      <c r="AF17" s="20">
        <f>SUM(AF8:AF15)+TVA!AG20-SUM(TVA!AG11:AG18)</f>
        <v>450</v>
      </c>
      <c r="AG17" s="20">
        <f>SUM(AG8:AG15)+TVA!AH20-SUM(TVA!AH11:AH18)</f>
        <v>450</v>
      </c>
      <c r="AH17" s="20">
        <f>SUM(AH8:AH15)+TVA!AI20-SUM(TVA!AI11:AI18)</f>
        <v>450</v>
      </c>
      <c r="AI17" s="20">
        <f>SUM(AI8:AI15)+TVA!AJ20-SUM(TVA!AJ11:AJ18)</f>
        <v>450</v>
      </c>
      <c r="AJ17" s="20">
        <f>SUM(AJ8:AJ15)+TVA!AK20-SUM(TVA!AK11:AK18)</f>
        <v>450</v>
      </c>
      <c r="AK17" s="20">
        <f>SUM(AK8:AK15)+TVA!AL20-SUM(TVA!AL11:AL18)</f>
        <v>450</v>
      </c>
      <c r="AL17" s="20">
        <f>SUM(AL8:AL15)+TVA!AM20-SUM(TVA!AM11:AM18)</f>
        <v>450</v>
      </c>
      <c r="AM17" s="20">
        <f>SUM(AM8:AM15)+TVA!AN20-SUM(TVA!AN11:AN18)</f>
        <v>450</v>
      </c>
      <c r="AN17" s="20">
        <f>SUM(AN8:AN15)+TVA!AO20-SUM(TVA!AO11:AO18)</f>
        <v>450</v>
      </c>
      <c r="AO17" s="20">
        <f>SUM(AO8:AO15)+TVA!AP20-SUM(TVA!AP11:AP18)</f>
        <v>450</v>
      </c>
      <c r="AP17" s="20">
        <f>SUM(AP8:AP15)+TVA!AQ20-SUM(TVA!AQ11:AQ18)</f>
        <v>450</v>
      </c>
      <c r="AQ17" s="20">
        <f>SUM(AQ8:AQ15)+TVA!AR20-SUM(TVA!AR11:AR18)</f>
        <v>450</v>
      </c>
      <c r="AR17" s="20">
        <f>SUM(AR8:AR15)+TVA!AS20-SUM(TVA!AS11:AS18)</f>
        <v>450</v>
      </c>
      <c r="AS17" s="20">
        <f>SUM(AS8:AS15)+TVA!AT20-SUM(TVA!AT11:AT18)</f>
        <v>450</v>
      </c>
      <c r="AT17" s="20">
        <f>SUM(AT8:AT15)+TVA!AU20-SUM(TVA!AU11:AU18)</f>
        <v>450</v>
      </c>
      <c r="AU17" s="20">
        <f>SUM(AU8:AU15)+TVA!AV20-SUM(TVA!AV11:AV18)</f>
        <v>450</v>
      </c>
      <c r="AV17" s="20">
        <f>SUM(AV8:AV15)+TVA!AW20-SUM(TVA!AW11:AW18)</f>
        <v>450</v>
      </c>
      <c r="AW17" s="20">
        <f>SUM(AW8:AW15)+TVA!AX20-SUM(TVA!AX11:AX18)</f>
        <v>450</v>
      </c>
      <c r="AX17" s="20">
        <f>SUM(AX8:AX15)+TVA!AY20-SUM(TVA!AY11:AY18)</f>
        <v>450</v>
      </c>
      <c r="AY17" s="20">
        <f>SUM(AY8:AY15)+TVA!AZ20-SUM(TVA!AZ11:AZ18)</f>
        <v>450</v>
      </c>
      <c r="AZ17" s="20">
        <f>SUM(AZ8:AZ15)+TVA!BA20-SUM(TVA!BA11:BA18)</f>
        <v>450</v>
      </c>
      <c r="BA17" s="20">
        <f>SUM(BA8:BA15)+TVA!BB20-SUM(TVA!BB11:BB18)</f>
        <v>450</v>
      </c>
      <c r="BB17" s="20">
        <f>SUM(BB8:BB15)+TVA!BC20-SUM(TVA!BC11:BC18)</f>
        <v>450</v>
      </c>
      <c r="BC17" s="20">
        <f>SUM(BC8:BC15)+TVA!BD20-SUM(TVA!BD11:BD18)</f>
        <v>450</v>
      </c>
      <c r="BD17" s="20">
        <f>SUM(BD8:BD15)+TVA!BE20-SUM(TVA!BE11:BE18)</f>
        <v>450</v>
      </c>
      <c r="BE17" s="20">
        <f>SUM(BE8:BE15)+TVA!BF20-SUM(TVA!BF11:BF18)</f>
        <v>450</v>
      </c>
      <c r="BF17" s="20">
        <f>SUM(BF8:BF15)+TVA!BG20-SUM(TVA!BG11:BG18)</f>
        <v>450</v>
      </c>
      <c r="BG17" s="20">
        <f>SUM(BG8:BG15)+TVA!BH20-SUM(TVA!BH11:BH18)</f>
        <v>450</v>
      </c>
      <c r="BH17" s="20">
        <f>SUM(BH8:BH15)+TVA!BI20-SUM(TVA!BI11:BI18)</f>
        <v>450</v>
      </c>
      <c r="BI17" s="20">
        <f>SUM(BI8:BI15)+TVA!BJ20-SUM(TVA!BJ11:BJ18)</f>
        <v>450</v>
      </c>
      <c r="BJ17" s="20">
        <f>SUM(BJ8:BJ15)+TVA!BK20-SUM(TVA!BK11:BK18)</f>
        <v>450</v>
      </c>
    </row>
    <row r="18" spans="2:62">
      <c r="B18" s="82" t="s">
        <v>57</v>
      </c>
      <c r="C18" s="592">
        <f>MAX(C17:N17)</f>
        <v>450</v>
      </c>
      <c r="D18" s="593"/>
      <c r="E18" s="593"/>
      <c r="F18" s="593"/>
      <c r="G18" s="593"/>
      <c r="H18" s="593"/>
      <c r="I18" s="593"/>
      <c r="J18" s="593"/>
      <c r="K18" s="593"/>
      <c r="L18" s="593"/>
      <c r="M18" s="593"/>
      <c r="N18" s="594"/>
      <c r="O18" s="592">
        <f>MAX(O17:Z17)</f>
        <v>450</v>
      </c>
      <c r="P18" s="593"/>
      <c r="Q18" s="593"/>
      <c r="R18" s="593"/>
      <c r="S18" s="593"/>
      <c r="T18" s="593"/>
      <c r="U18" s="593"/>
      <c r="V18" s="593"/>
      <c r="W18" s="593"/>
      <c r="X18" s="593"/>
      <c r="Y18" s="593"/>
      <c r="Z18" s="594"/>
      <c r="AA18" s="592">
        <f t="shared" ref="AA18" si="1">MAX(AA17:AL17)</f>
        <v>450</v>
      </c>
      <c r="AB18" s="593"/>
      <c r="AC18" s="593"/>
      <c r="AD18" s="593"/>
      <c r="AE18" s="593"/>
      <c r="AF18" s="593"/>
      <c r="AG18" s="593"/>
      <c r="AH18" s="593"/>
      <c r="AI18" s="593"/>
      <c r="AJ18" s="593"/>
      <c r="AK18" s="593"/>
      <c r="AL18" s="594"/>
      <c r="AM18" s="592">
        <f t="shared" ref="AM18" si="2">MAX(AM17:AX17)</f>
        <v>450</v>
      </c>
      <c r="AN18" s="593"/>
      <c r="AO18" s="593"/>
      <c r="AP18" s="593"/>
      <c r="AQ18" s="593"/>
      <c r="AR18" s="593"/>
      <c r="AS18" s="593"/>
      <c r="AT18" s="593"/>
      <c r="AU18" s="593"/>
      <c r="AV18" s="593"/>
      <c r="AW18" s="593"/>
      <c r="AX18" s="594"/>
      <c r="AY18" s="592">
        <f t="shared" ref="AY18" si="3">MAX(AY17:BJ17)</f>
        <v>450</v>
      </c>
      <c r="AZ18" s="593"/>
      <c r="BA18" s="593"/>
      <c r="BB18" s="593"/>
      <c r="BC18" s="593"/>
      <c r="BD18" s="593"/>
      <c r="BE18" s="593"/>
      <c r="BF18" s="593"/>
      <c r="BG18" s="593"/>
      <c r="BH18" s="593"/>
      <c r="BI18" s="593"/>
      <c r="BJ18" s="594"/>
    </row>
    <row r="20" spans="2:62" ht="15" customHeight="1">
      <c r="B20" s="98" t="s">
        <v>43</v>
      </c>
      <c r="C20" s="11"/>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row>
    <row r="21" spans="2:62" ht="15" customHeight="1"/>
    <row r="22" spans="2:62" ht="15" customHeight="1">
      <c r="B22" s="81"/>
      <c r="C22" s="473" t="s">
        <v>18</v>
      </c>
      <c r="D22" s="473"/>
      <c r="E22" s="473"/>
      <c r="F22" s="473"/>
      <c r="G22" s="473"/>
      <c r="H22" s="473"/>
      <c r="I22" s="473"/>
      <c r="J22" s="473"/>
      <c r="K22" s="473"/>
      <c r="L22" s="473"/>
      <c r="M22" s="473"/>
      <c r="N22" s="473"/>
      <c r="O22" s="473" t="s">
        <v>19</v>
      </c>
      <c r="P22" s="473"/>
      <c r="Q22" s="473"/>
      <c r="R22" s="473"/>
      <c r="S22" s="473"/>
      <c r="T22" s="473"/>
      <c r="U22" s="473"/>
      <c r="V22" s="473"/>
      <c r="W22" s="473"/>
      <c r="X22" s="473"/>
      <c r="Y22" s="473"/>
      <c r="Z22" s="473"/>
      <c r="AA22" s="473" t="s">
        <v>20</v>
      </c>
      <c r="AB22" s="473"/>
      <c r="AC22" s="473"/>
      <c r="AD22" s="473"/>
      <c r="AE22" s="473"/>
      <c r="AF22" s="473"/>
      <c r="AG22" s="473"/>
      <c r="AH22" s="473"/>
      <c r="AI22" s="473"/>
      <c r="AJ22" s="473"/>
      <c r="AK22" s="473"/>
      <c r="AL22" s="473"/>
      <c r="AM22" s="475" t="s">
        <v>32</v>
      </c>
      <c r="AN22" s="476"/>
      <c r="AO22" s="476"/>
      <c r="AP22" s="476"/>
      <c r="AQ22" s="476"/>
      <c r="AR22" s="476"/>
      <c r="AS22" s="476"/>
      <c r="AT22" s="476"/>
      <c r="AU22" s="476"/>
      <c r="AV22" s="476"/>
      <c r="AW22" s="476"/>
      <c r="AX22" s="477"/>
      <c r="AY22" s="473" t="s">
        <v>33</v>
      </c>
      <c r="AZ22" s="473"/>
      <c r="BA22" s="473"/>
      <c r="BB22" s="473"/>
      <c r="BC22" s="473"/>
      <c r="BD22" s="473"/>
      <c r="BE22" s="473"/>
      <c r="BF22" s="473"/>
      <c r="BG22" s="473"/>
      <c r="BH22" s="473"/>
      <c r="BI22" s="473"/>
      <c r="BJ22" s="473"/>
    </row>
    <row r="23" spans="2:62" ht="15" customHeight="1">
      <c r="B23" s="82" t="s">
        <v>55</v>
      </c>
      <c r="C23" s="18">
        <f>CONFIG!$D$7</f>
        <v>41640</v>
      </c>
      <c r="D23" s="18">
        <f>DATE(YEAR(C23),MONTH(C23)+1,DAY(C23))</f>
        <v>41671</v>
      </c>
      <c r="E23" s="18">
        <f t="shared" ref="E23:BJ23" si="4">DATE(YEAR(D23),MONTH(D23)+1,DAY(D23))</f>
        <v>41699</v>
      </c>
      <c r="F23" s="18">
        <f t="shared" si="4"/>
        <v>41730</v>
      </c>
      <c r="G23" s="18">
        <f t="shared" si="4"/>
        <v>41760</v>
      </c>
      <c r="H23" s="18">
        <f t="shared" si="4"/>
        <v>41791</v>
      </c>
      <c r="I23" s="18">
        <f t="shared" si="4"/>
        <v>41821</v>
      </c>
      <c r="J23" s="18">
        <f t="shared" si="4"/>
        <v>41852</v>
      </c>
      <c r="K23" s="18">
        <f t="shared" si="4"/>
        <v>41883</v>
      </c>
      <c r="L23" s="18">
        <f t="shared" si="4"/>
        <v>41913</v>
      </c>
      <c r="M23" s="18">
        <f t="shared" si="4"/>
        <v>41944</v>
      </c>
      <c r="N23" s="18">
        <f t="shared" si="4"/>
        <v>41974</v>
      </c>
      <c r="O23" s="18">
        <f t="shared" si="4"/>
        <v>42005</v>
      </c>
      <c r="P23" s="18">
        <f t="shared" si="4"/>
        <v>42036</v>
      </c>
      <c r="Q23" s="18">
        <f t="shared" si="4"/>
        <v>42064</v>
      </c>
      <c r="R23" s="18">
        <f t="shared" si="4"/>
        <v>42095</v>
      </c>
      <c r="S23" s="18">
        <f t="shared" si="4"/>
        <v>42125</v>
      </c>
      <c r="T23" s="18">
        <f t="shared" si="4"/>
        <v>42156</v>
      </c>
      <c r="U23" s="18">
        <f t="shared" si="4"/>
        <v>42186</v>
      </c>
      <c r="V23" s="18">
        <f t="shared" si="4"/>
        <v>42217</v>
      </c>
      <c r="W23" s="18">
        <f t="shared" si="4"/>
        <v>42248</v>
      </c>
      <c r="X23" s="18">
        <f t="shared" si="4"/>
        <v>42278</v>
      </c>
      <c r="Y23" s="18">
        <f t="shared" si="4"/>
        <v>42309</v>
      </c>
      <c r="Z23" s="18">
        <f t="shared" si="4"/>
        <v>42339</v>
      </c>
      <c r="AA23" s="18">
        <f t="shared" si="4"/>
        <v>42370</v>
      </c>
      <c r="AB23" s="18">
        <f t="shared" si="4"/>
        <v>42401</v>
      </c>
      <c r="AC23" s="18">
        <f t="shared" si="4"/>
        <v>42430</v>
      </c>
      <c r="AD23" s="18">
        <f t="shared" si="4"/>
        <v>42461</v>
      </c>
      <c r="AE23" s="18">
        <f t="shared" si="4"/>
        <v>42491</v>
      </c>
      <c r="AF23" s="18">
        <f t="shared" si="4"/>
        <v>42522</v>
      </c>
      <c r="AG23" s="18">
        <f t="shared" si="4"/>
        <v>42552</v>
      </c>
      <c r="AH23" s="18">
        <f t="shared" si="4"/>
        <v>42583</v>
      </c>
      <c r="AI23" s="18">
        <f t="shared" si="4"/>
        <v>42614</v>
      </c>
      <c r="AJ23" s="18">
        <f t="shared" si="4"/>
        <v>42644</v>
      </c>
      <c r="AK23" s="18">
        <f t="shared" si="4"/>
        <v>42675</v>
      </c>
      <c r="AL23" s="18">
        <f t="shared" si="4"/>
        <v>42705</v>
      </c>
      <c r="AM23" s="18">
        <f t="shared" si="4"/>
        <v>42736</v>
      </c>
      <c r="AN23" s="18">
        <f t="shared" si="4"/>
        <v>42767</v>
      </c>
      <c r="AO23" s="18">
        <f t="shared" si="4"/>
        <v>42795</v>
      </c>
      <c r="AP23" s="18">
        <f t="shared" si="4"/>
        <v>42826</v>
      </c>
      <c r="AQ23" s="18">
        <f t="shared" si="4"/>
        <v>42856</v>
      </c>
      <c r="AR23" s="18">
        <f t="shared" si="4"/>
        <v>42887</v>
      </c>
      <c r="AS23" s="18">
        <f t="shared" si="4"/>
        <v>42917</v>
      </c>
      <c r="AT23" s="18">
        <f t="shared" si="4"/>
        <v>42948</v>
      </c>
      <c r="AU23" s="18">
        <f t="shared" si="4"/>
        <v>42979</v>
      </c>
      <c r="AV23" s="18">
        <f t="shared" si="4"/>
        <v>43009</v>
      </c>
      <c r="AW23" s="18">
        <f t="shared" si="4"/>
        <v>43040</v>
      </c>
      <c r="AX23" s="18">
        <f t="shared" si="4"/>
        <v>43070</v>
      </c>
      <c r="AY23" s="18">
        <f t="shared" si="4"/>
        <v>43101</v>
      </c>
      <c r="AZ23" s="18">
        <f t="shared" si="4"/>
        <v>43132</v>
      </c>
      <c r="BA23" s="18">
        <f t="shared" si="4"/>
        <v>43160</v>
      </c>
      <c r="BB23" s="18">
        <f t="shared" si="4"/>
        <v>43191</v>
      </c>
      <c r="BC23" s="18">
        <f t="shared" si="4"/>
        <v>43221</v>
      </c>
      <c r="BD23" s="18">
        <f t="shared" si="4"/>
        <v>43252</v>
      </c>
      <c r="BE23" s="18">
        <f t="shared" si="4"/>
        <v>43282</v>
      </c>
      <c r="BF23" s="18">
        <f t="shared" si="4"/>
        <v>43313</v>
      </c>
      <c r="BG23" s="18">
        <f t="shared" si="4"/>
        <v>43344</v>
      </c>
      <c r="BH23" s="18">
        <f t="shared" si="4"/>
        <v>43374</v>
      </c>
      <c r="BI23" s="18">
        <f t="shared" si="4"/>
        <v>43405</v>
      </c>
      <c r="BJ23" s="18">
        <f t="shared" si="4"/>
        <v>43435</v>
      </c>
    </row>
    <row r="24" spans="2:62" ht="15" customHeight="1">
      <c r="B24" s="310" t="str">
        <f>CONFIG!$C$14</f>
        <v>Activité / Projet 1</v>
      </c>
      <c r="C24" s="341">
        <f>'Commandes - Calculs Auto'!C111-'Commandes - Calculs Auto'!C63</f>
        <v>0</v>
      </c>
      <c r="D24" s="341">
        <f>C24+'Commandes - Calculs Auto'!D111-'Commandes - Calculs Auto'!D63</f>
        <v>0</v>
      </c>
      <c r="E24" s="341">
        <f>D24+'Commandes - Calculs Auto'!E111-'Commandes - Calculs Auto'!E63</f>
        <v>0</v>
      </c>
      <c r="F24" s="341">
        <f>E24+'Commandes - Calculs Auto'!F111-'Commandes - Calculs Auto'!F63</f>
        <v>0</v>
      </c>
      <c r="G24" s="341">
        <f>F24+'Commandes - Calculs Auto'!G111-'Commandes - Calculs Auto'!G63</f>
        <v>0</v>
      </c>
      <c r="H24" s="341">
        <f>G24+'Commandes - Calculs Auto'!H111-'Commandes - Calculs Auto'!H63</f>
        <v>0</v>
      </c>
      <c r="I24" s="341">
        <f>H24+'Commandes - Calculs Auto'!I111-'Commandes - Calculs Auto'!I63</f>
        <v>0</v>
      </c>
      <c r="J24" s="341">
        <f>I24+'Commandes - Calculs Auto'!J111-'Commandes - Calculs Auto'!J63</f>
        <v>0</v>
      </c>
      <c r="K24" s="341">
        <f>J24+'Commandes - Calculs Auto'!K111-'Commandes - Calculs Auto'!K63</f>
        <v>0</v>
      </c>
      <c r="L24" s="341">
        <f>K24+'Commandes - Calculs Auto'!L111-'Commandes - Calculs Auto'!L63</f>
        <v>0</v>
      </c>
      <c r="M24" s="341">
        <f>L24+'Commandes - Calculs Auto'!M111-'Commandes - Calculs Auto'!M63</f>
        <v>0</v>
      </c>
      <c r="N24" s="341">
        <f>M24+'Commandes - Calculs Auto'!N111-'Commandes - Calculs Auto'!N63</f>
        <v>0</v>
      </c>
      <c r="O24" s="341">
        <f>N24+'Commandes - Calculs Auto'!O111-'Commandes - Calculs Auto'!O63</f>
        <v>0</v>
      </c>
      <c r="P24" s="341">
        <f>O24+'Commandes - Calculs Auto'!P111-'Commandes - Calculs Auto'!P63</f>
        <v>0</v>
      </c>
      <c r="Q24" s="341">
        <f>P24+'Commandes - Calculs Auto'!Q111-'Commandes - Calculs Auto'!Q63</f>
        <v>0</v>
      </c>
      <c r="R24" s="341">
        <f>Q24+'Commandes - Calculs Auto'!R111-'Commandes - Calculs Auto'!R63</f>
        <v>0</v>
      </c>
      <c r="S24" s="341">
        <f>R24+'Commandes - Calculs Auto'!S111-'Commandes - Calculs Auto'!S63</f>
        <v>0</v>
      </c>
      <c r="T24" s="341">
        <f>S24+'Commandes - Calculs Auto'!T111-'Commandes - Calculs Auto'!T63</f>
        <v>0</v>
      </c>
      <c r="U24" s="341">
        <f>T24+'Commandes - Calculs Auto'!U111-'Commandes - Calculs Auto'!U63</f>
        <v>0</v>
      </c>
      <c r="V24" s="341">
        <f>U24+'Commandes - Calculs Auto'!V111-'Commandes - Calculs Auto'!V63</f>
        <v>0</v>
      </c>
      <c r="W24" s="341">
        <f>V24+'Commandes - Calculs Auto'!W111-'Commandes - Calculs Auto'!W63</f>
        <v>0</v>
      </c>
      <c r="X24" s="341">
        <f>W24+'Commandes - Calculs Auto'!X111-'Commandes - Calculs Auto'!X63</f>
        <v>0</v>
      </c>
      <c r="Y24" s="341">
        <f>X24+'Commandes - Calculs Auto'!Y111-'Commandes - Calculs Auto'!Y63</f>
        <v>0</v>
      </c>
      <c r="Z24" s="341">
        <f>Y24+'Commandes - Calculs Auto'!Z111-'Commandes - Calculs Auto'!Z63</f>
        <v>0</v>
      </c>
      <c r="AA24" s="341">
        <f>Z24+'Commandes - Calculs Auto'!AA111-'Commandes - Calculs Auto'!AA63</f>
        <v>0</v>
      </c>
      <c r="AB24" s="341">
        <f>AA24+'Commandes - Calculs Auto'!AB111-'Commandes - Calculs Auto'!AB63</f>
        <v>0</v>
      </c>
      <c r="AC24" s="341">
        <f>AB24+'Commandes - Calculs Auto'!AC111-'Commandes - Calculs Auto'!AC63</f>
        <v>0</v>
      </c>
      <c r="AD24" s="341">
        <f>AC24+'Commandes - Calculs Auto'!AD111-'Commandes - Calculs Auto'!AD63</f>
        <v>0</v>
      </c>
      <c r="AE24" s="341">
        <f>AD24+'Commandes - Calculs Auto'!AE111-'Commandes - Calculs Auto'!AE63</f>
        <v>0</v>
      </c>
      <c r="AF24" s="341">
        <f>AE24+'Commandes - Calculs Auto'!AF111-'Commandes - Calculs Auto'!AF63</f>
        <v>0</v>
      </c>
      <c r="AG24" s="341">
        <f>AF24+'Commandes - Calculs Auto'!AG111-'Commandes - Calculs Auto'!AG63</f>
        <v>0</v>
      </c>
      <c r="AH24" s="341">
        <f>AG24+'Commandes - Calculs Auto'!AH111-'Commandes - Calculs Auto'!AH63</f>
        <v>0</v>
      </c>
      <c r="AI24" s="341">
        <f>AH24+'Commandes - Calculs Auto'!AI111-'Commandes - Calculs Auto'!AI63</f>
        <v>0</v>
      </c>
      <c r="AJ24" s="341">
        <f>AI24+'Commandes - Calculs Auto'!AJ111-'Commandes - Calculs Auto'!AJ63</f>
        <v>0</v>
      </c>
      <c r="AK24" s="341">
        <f>AJ24+'Commandes - Calculs Auto'!AK111-'Commandes - Calculs Auto'!AK63</f>
        <v>0</v>
      </c>
      <c r="AL24" s="341">
        <f>AK24+'Commandes - Calculs Auto'!AL111-'Commandes - Calculs Auto'!AL63</f>
        <v>0</v>
      </c>
      <c r="AM24" s="341">
        <f>AL24+'Commandes - Calculs Auto'!AM111-'Commandes - Calculs Auto'!AM63</f>
        <v>0</v>
      </c>
      <c r="AN24" s="341">
        <f>AM24+'Commandes - Calculs Auto'!AN111-'Commandes - Calculs Auto'!AN63</f>
        <v>0</v>
      </c>
      <c r="AO24" s="341">
        <f>AN24+'Commandes - Calculs Auto'!AO111-'Commandes - Calculs Auto'!AO63</f>
        <v>0</v>
      </c>
      <c r="AP24" s="341">
        <f>AO24+'Commandes - Calculs Auto'!AP111-'Commandes - Calculs Auto'!AP63</f>
        <v>0</v>
      </c>
      <c r="AQ24" s="341">
        <f>AP24+'Commandes - Calculs Auto'!AQ111-'Commandes - Calculs Auto'!AQ63</f>
        <v>0</v>
      </c>
      <c r="AR24" s="341">
        <f>AQ24+'Commandes - Calculs Auto'!AR111-'Commandes - Calculs Auto'!AR63</f>
        <v>0</v>
      </c>
      <c r="AS24" s="341">
        <f>AR24+'Commandes - Calculs Auto'!AS111-'Commandes - Calculs Auto'!AS63</f>
        <v>0</v>
      </c>
      <c r="AT24" s="341">
        <f>AS24+'Commandes - Calculs Auto'!AT111-'Commandes - Calculs Auto'!AT63</f>
        <v>0</v>
      </c>
      <c r="AU24" s="341">
        <f>AT24+'Commandes - Calculs Auto'!AU111-'Commandes - Calculs Auto'!AU63</f>
        <v>0</v>
      </c>
      <c r="AV24" s="341">
        <f>AU24+'Commandes - Calculs Auto'!AV111-'Commandes - Calculs Auto'!AV63</f>
        <v>0</v>
      </c>
      <c r="AW24" s="341">
        <f>AV24+'Commandes - Calculs Auto'!AW111-'Commandes - Calculs Auto'!AW63</f>
        <v>0</v>
      </c>
      <c r="AX24" s="341">
        <f>AW24+'Commandes - Calculs Auto'!AX111-'Commandes - Calculs Auto'!AX63</f>
        <v>0</v>
      </c>
      <c r="AY24" s="341">
        <f>AX24+'Commandes - Calculs Auto'!AY111-'Commandes - Calculs Auto'!AY63</f>
        <v>0</v>
      </c>
      <c r="AZ24" s="341">
        <f>AY24+'Commandes - Calculs Auto'!AZ111-'Commandes - Calculs Auto'!AZ63</f>
        <v>0</v>
      </c>
      <c r="BA24" s="341">
        <f>AZ24+'Commandes - Calculs Auto'!BA111-'Commandes - Calculs Auto'!BA63</f>
        <v>0</v>
      </c>
      <c r="BB24" s="341">
        <f>BA24+'Commandes - Calculs Auto'!BB111-'Commandes - Calculs Auto'!BB63</f>
        <v>0</v>
      </c>
      <c r="BC24" s="341">
        <f>BB24+'Commandes - Calculs Auto'!BC111-'Commandes - Calculs Auto'!BC63</f>
        <v>0</v>
      </c>
      <c r="BD24" s="341">
        <f>BC24+'Commandes - Calculs Auto'!BD111-'Commandes - Calculs Auto'!BD63</f>
        <v>0</v>
      </c>
      <c r="BE24" s="341">
        <f>BD24+'Commandes - Calculs Auto'!BE111-'Commandes - Calculs Auto'!BE63</f>
        <v>0</v>
      </c>
      <c r="BF24" s="341">
        <f>BE24+'Commandes - Calculs Auto'!BF111-'Commandes - Calculs Auto'!BF63</f>
        <v>0</v>
      </c>
      <c r="BG24" s="341">
        <f>BF24+'Commandes - Calculs Auto'!BG111-'Commandes - Calculs Auto'!BG63</f>
        <v>0</v>
      </c>
      <c r="BH24" s="341">
        <f>BG24+'Commandes - Calculs Auto'!BH111-'Commandes - Calculs Auto'!BH63</f>
        <v>0</v>
      </c>
      <c r="BI24" s="341">
        <f>BH24+'Commandes - Calculs Auto'!BI111-'Commandes - Calculs Auto'!BI63</f>
        <v>0</v>
      </c>
      <c r="BJ24" s="341">
        <f>BI24+'Commandes - Calculs Auto'!BJ111-'Commandes - Calculs Auto'!BJ63</f>
        <v>0</v>
      </c>
    </row>
    <row r="25" spans="2:62" ht="15" customHeight="1">
      <c r="B25" s="310" t="str">
        <f>CONFIG!$C$15</f>
        <v>Activité / Projet 2</v>
      </c>
      <c r="C25" s="341">
        <f>'Commandes - Calculs Auto'!C112-'Commandes - Calculs Auto'!C64</f>
        <v>0</v>
      </c>
      <c r="D25" s="341">
        <f>C25+'Commandes - Calculs Auto'!D112-'Commandes - Calculs Auto'!D64</f>
        <v>0</v>
      </c>
      <c r="E25" s="341">
        <f>D25+'Commandes - Calculs Auto'!E112-'Commandes - Calculs Auto'!E64</f>
        <v>0</v>
      </c>
      <c r="F25" s="341">
        <f>E25+'Commandes - Calculs Auto'!F112-'Commandes - Calculs Auto'!F64</f>
        <v>0</v>
      </c>
      <c r="G25" s="341">
        <f>F25+'Commandes - Calculs Auto'!G112-'Commandes - Calculs Auto'!G64</f>
        <v>0</v>
      </c>
      <c r="H25" s="341">
        <f>G25+'Commandes - Calculs Auto'!H112-'Commandes - Calculs Auto'!H64</f>
        <v>0</v>
      </c>
      <c r="I25" s="341">
        <f>H25+'Commandes - Calculs Auto'!I112-'Commandes - Calculs Auto'!I64</f>
        <v>0</v>
      </c>
      <c r="J25" s="341">
        <f>I25+'Commandes - Calculs Auto'!J112-'Commandes - Calculs Auto'!J64</f>
        <v>0</v>
      </c>
      <c r="K25" s="341">
        <f>J25+'Commandes - Calculs Auto'!K112-'Commandes - Calculs Auto'!K64</f>
        <v>0</v>
      </c>
      <c r="L25" s="341">
        <f>K25+'Commandes - Calculs Auto'!L112-'Commandes - Calculs Auto'!L64</f>
        <v>0</v>
      </c>
      <c r="M25" s="341">
        <f>L25+'Commandes - Calculs Auto'!M112-'Commandes - Calculs Auto'!M64</f>
        <v>0</v>
      </c>
      <c r="N25" s="341">
        <f>M25+'Commandes - Calculs Auto'!N112-'Commandes - Calculs Auto'!N64</f>
        <v>0</v>
      </c>
      <c r="O25" s="341">
        <f>N25+'Commandes - Calculs Auto'!O112-'Commandes - Calculs Auto'!O64</f>
        <v>0</v>
      </c>
      <c r="P25" s="341">
        <f>O25+'Commandes - Calculs Auto'!P112-'Commandes - Calculs Auto'!P64</f>
        <v>0</v>
      </c>
      <c r="Q25" s="341">
        <f>P25+'Commandes - Calculs Auto'!Q112-'Commandes - Calculs Auto'!Q64</f>
        <v>0</v>
      </c>
      <c r="R25" s="341">
        <f>Q25+'Commandes - Calculs Auto'!R112-'Commandes - Calculs Auto'!R64</f>
        <v>0</v>
      </c>
      <c r="S25" s="341">
        <f>R25+'Commandes - Calculs Auto'!S112-'Commandes - Calculs Auto'!S64</f>
        <v>0</v>
      </c>
      <c r="T25" s="341">
        <f>S25+'Commandes - Calculs Auto'!T112-'Commandes - Calculs Auto'!T64</f>
        <v>0</v>
      </c>
      <c r="U25" s="341">
        <f>T25+'Commandes - Calculs Auto'!U112-'Commandes - Calculs Auto'!U64</f>
        <v>0</v>
      </c>
      <c r="V25" s="341">
        <f>U25+'Commandes - Calculs Auto'!V112-'Commandes - Calculs Auto'!V64</f>
        <v>0</v>
      </c>
      <c r="W25" s="341">
        <f>V25+'Commandes - Calculs Auto'!W112-'Commandes - Calculs Auto'!W64</f>
        <v>0</v>
      </c>
      <c r="X25" s="341">
        <f>W25+'Commandes - Calculs Auto'!X112-'Commandes - Calculs Auto'!X64</f>
        <v>0</v>
      </c>
      <c r="Y25" s="341">
        <f>X25+'Commandes - Calculs Auto'!Y112-'Commandes - Calculs Auto'!Y64</f>
        <v>0</v>
      </c>
      <c r="Z25" s="341">
        <f>Y25+'Commandes - Calculs Auto'!Z112-'Commandes - Calculs Auto'!Z64</f>
        <v>0</v>
      </c>
      <c r="AA25" s="341">
        <f>Z25+'Commandes - Calculs Auto'!AA112-'Commandes - Calculs Auto'!AA64</f>
        <v>0</v>
      </c>
      <c r="AB25" s="341">
        <f>AA25+'Commandes - Calculs Auto'!AB112-'Commandes - Calculs Auto'!AB64</f>
        <v>0</v>
      </c>
      <c r="AC25" s="341">
        <f>AB25+'Commandes - Calculs Auto'!AC112-'Commandes - Calculs Auto'!AC64</f>
        <v>0</v>
      </c>
      <c r="AD25" s="341">
        <f>AC25+'Commandes - Calculs Auto'!AD112-'Commandes - Calculs Auto'!AD64</f>
        <v>0</v>
      </c>
      <c r="AE25" s="341">
        <f>AD25+'Commandes - Calculs Auto'!AE112-'Commandes - Calculs Auto'!AE64</f>
        <v>0</v>
      </c>
      <c r="AF25" s="341">
        <f>AE25+'Commandes - Calculs Auto'!AF112-'Commandes - Calculs Auto'!AF64</f>
        <v>0</v>
      </c>
      <c r="AG25" s="341">
        <f>AF25+'Commandes - Calculs Auto'!AG112-'Commandes - Calculs Auto'!AG64</f>
        <v>0</v>
      </c>
      <c r="AH25" s="341">
        <f>AG25+'Commandes - Calculs Auto'!AH112-'Commandes - Calculs Auto'!AH64</f>
        <v>0</v>
      </c>
      <c r="AI25" s="341">
        <f>AH25+'Commandes - Calculs Auto'!AI112-'Commandes - Calculs Auto'!AI64</f>
        <v>0</v>
      </c>
      <c r="AJ25" s="341">
        <f>AI25+'Commandes - Calculs Auto'!AJ112-'Commandes - Calculs Auto'!AJ64</f>
        <v>0</v>
      </c>
      <c r="AK25" s="341">
        <f>AJ25+'Commandes - Calculs Auto'!AK112-'Commandes - Calculs Auto'!AK64</f>
        <v>0</v>
      </c>
      <c r="AL25" s="341">
        <f>AK25+'Commandes - Calculs Auto'!AL112-'Commandes - Calculs Auto'!AL64</f>
        <v>0</v>
      </c>
      <c r="AM25" s="341">
        <f>AL25+'Commandes - Calculs Auto'!AM112-'Commandes - Calculs Auto'!AM64</f>
        <v>0</v>
      </c>
      <c r="AN25" s="341">
        <f>AM25+'Commandes - Calculs Auto'!AN112-'Commandes - Calculs Auto'!AN64</f>
        <v>0</v>
      </c>
      <c r="AO25" s="341">
        <f>AN25+'Commandes - Calculs Auto'!AO112-'Commandes - Calculs Auto'!AO64</f>
        <v>0</v>
      </c>
      <c r="AP25" s="341">
        <f>AO25+'Commandes - Calculs Auto'!AP112-'Commandes - Calculs Auto'!AP64</f>
        <v>0</v>
      </c>
      <c r="AQ25" s="341">
        <f>AP25+'Commandes - Calculs Auto'!AQ112-'Commandes - Calculs Auto'!AQ64</f>
        <v>0</v>
      </c>
      <c r="AR25" s="341">
        <f>AQ25+'Commandes - Calculs Auto'!AR112-'Commandes - Calculs Auto'!AR64</f>
        <v>0</v>
      </c>
      <c r="AS25" s="341">
        <f>AR25+'Commandes - Calculs Auto'!AS112-'Commandes - Calculs Auto'!AS64</f>
        <v>0</v>
      </c>
      <c r="AT25" s="341">
        <f>AS25+'Commandes - Calculs Auto'!AT112-'Commandes - Calculs Auto'!AT64</f>
        <v>0</v>
      </c>
      <c r="AU25" s="341">
        <f>AT25+'Commandes - Calculs Auto'!AU112-'Commandes - Calculs Auto'!AU64</f>
        <v>0</v>
      </c>
      <c r="AV25" s="341">
        <f>AU25+'Commandes - Calculs Auto'!AV112-'Commandes - Calculs Auto'!AV64</f>
        <v>0</v>
      </c>
      <c r="AW25" s="341">
        <f>AV25+'Commandes - Calculs Auto'!AW112-'Commandes - Calculs Auto'!AW64</f>
        <v>0</v>
      </c>
      <c r="AX25" s="341">
        <f>AW25+'Commandes - Calculs Auto'!AX112-'Commandes - Calculs Auto'!AX64</f>
        <v>0</v>
      </c>
      <c r="AY25" s="341">
        <f>AX25+'Commandes - Calculs Auto'!AY112-'Commandes - Calculs Auto'!AY64</f>
        <v>0</v>
      </c>
      <c r="AZ25" s="341">
        <f>AY25+'Commandes - Calculs Auto'!AZ112-'Commandes - Calculs Auto'!AZ64</f>
        <v>0</v>
      </c>
      <c r="BA25" s="341">
        <f>AZ25+'Commandes - Calculs Auto'!BA112-'Commandes - Calculs Auto'!BA64</f>
        <v>0</v>
      </c>
      <c r="BB25" s="341">
        <f>BA25+'Commandes - Calculs Auto'!BB112-'Commandes - Calculs Auto'!BB64</f>
        <v>0</v>
      </c>
      <c r="BC25" s="341">
        <f>BB25+'Commandes - Calculs Auto'!BC112-'Commandes - Calculs Auto'!BC64</f>
        <v>0</v>
      </c>
      <c r="BD25" s="341">
        <f>BC25+'Commandes - Calculs Auto'!BD112-'Commandes - Calculs Auto'!BD64</f>
        <v>0</v>
      </c>
      <c r="BE25" s="341">
        <f>BD25+'Commandes - Calculs Auto'!BE112-'Commandes - Calculs Auto'!BE64</f>
        <v>0</v>
      </c>
      <c r="BF25" s="341">
        <f>BE25+'Commandes - Calculs Auto'!BF112-'Commandes - Calculs Auto'!BF64</f>
        <v>0</v>
      </c>
      <c r="BG25" s="341">
        <f>BF25+'Commandes - Calculs Auto'!BG112-'Commandes - Calculs Auto'!BG64</f>
        <v>0</v>
      </c>
      <c r="BH25" s="341">
        <f>BG25+'Commandes - Calculs Auto'!BH112-'Commandes - Calculs Auto'!BH64</f>
        <v>0</v>
      </c>
      <c r="BI25" s="341">
        <f>BH25+'Commandes - Calculs Auto'!BI112-'Commandes - Calculs Auto'!BI64</f>
        <v>0</v>
      </c>
      <c r="BJ25" s="341">
        <f>BI25+'Commandes - Calculs Auto'!BJ112-'Commandes - Calculs Auto'!BJ64</f>
        <v>0</v>
      </c>
    </row>
    <row r="26" spans="2:62" ht="15" customHeight="1">
      <c r="B26" s="310" t="str">
        <f>CONFIG!$C$16</f>
        <v>…</v>
      </c>
      <c r="C26" s="341">
        <f>'Commandes - Calculs Auto'!C113-'Commandes - Calculs Auto'!C65</f>
        <v>0</v>
      </c>
      <c r="D26" s="341">
        <f>C26+'Commandes - Calculs Auto'!D113-'Commandes - Calculs Auto'!D65</f>
        <v>0</v>
      </c>
      <c r="E26" s="341">
        <f>D26+'Commandes - Calculs Auto'!E113-'Commandes - Calculs Auto'!E65</f>
        <v>0</v>
      </c>
      <c r="F26" s="341">
        <f>E26+'Commandes - Calculs Auto'!F113-'Commandes - Calculs Auto'!F65</f>
        <v>0</v>
      </c>
      <c r="G26" s="341">
        <f>F26+'Commandes - Calculs Auto'!G113-'Commandes - Calculs Auto'!G65</f>
        <v>0</v>
      </c>
      <c r="H26" s="341">
        <f>G26+'Commandes - Calculs Auto'!H113-'Commandes - Calculs Auto'!H65</f>
        <v>0</v>
      </c>
      <c r="I26" s="341">
        <f>H26+'Commandes - Calculs Auto'!I113-'Commandes - Calculs Auto'!I65</f>
        <v>0</v>
      </c>
      <c r="J26" s="341">
        <f>I26+'Commandes - Calculs Auto'!J113-'Commandes - Calculs Auto'!J65</f>
        <v>0</v>
      </c>
      <c r="K26" s="341">
        <f>J26+'Commandes - Calculs Auto'!K113-'Commandes - Calculs Auto'!K65</f>
        <v>0</v>
      </c>
      <c r="L26" s="341">
        <f>K26+'Commandes - Calculs Auto'!L113-'Commandes - Calculs Auto'!L65</f>
        <v>0</v>
      </c>
      <c r="M26" s="341">
        <f>L26+'Commandes - Calculs Auto'!M113-'Commandes - Calculs Auto'!M65</f>
        <v>0</v>
      </c>
      <c r="N26" s="341">
        <f>M26+'Commandes - Calculs Auto'!N113-'Commandes - Calculs Auto'!N65</f>
        <v>0</v>
      </c>
      <c r="O26" s="341">
        <f>N26+'Commandes - Calculs Auto'!O113-'Commandes - Calculs Auto'!O65</f>
        <v>0</v>
      </c>
      <c r="P26" s="341">
        <f>O26+'Commandes - Calculs Auto'!P113-'Commandes - Calculs Auto'!P65</f>
        <v>0</v>
      </c>
      <c r="Q26" s="341">
        <f>P26+'Commandes - Calculs Auto'!Q113-'Commandes - Calculs Auto'!Q65</f>
        <v>0</v>
      </c>
      <c r="R26" s="341">
        <f>Q26+'Commandes - Calculs Auto'!R113-'Commandes - Calculs Auto'!R65</f>
        <v>0</v>
      </c>
      <c r="S26" s="341">
        <f>R26+'Commandes - Calculs Auto'!S113-'Commandes - Calculs Auto'!S65</f>
        <v>0</v>
      </c>
      <c r="T26" s="341">
        <f>S26+'Commandes - Calculs Auto'!T113-'Commandes - Calculs Auto'!T65</f>
        <v>0</v>
      </c>
      <c r="U26" s="341">
        <f>T26+'Commandes - Calculs Auto'!U113-'Commandes - Calculs Auto'!U65</f>
        <v>0</v>
      </c>
      <c r="V26" s="341">
        <f>U26+'Commandes - Calculs Auto'!V113-'Commandes - Calculs Auto'!V65</f>
        <v>0</v>
      </c>
      <c r="W26" s="341">
        <f>V26+'Commandes - Calculs Auto'!W113-'Commandes - Calculs Auto'!W65</f>
        <v>0</v>
      </c>
      <c r="X26" s="341">
        <f>W26+'Commandes - Calculs Auto'!X113-'Commandes - Calculs Auto'!X65</f>
        <v>0</v>
      </c>
      <c r="Y26" s="341">
        <f>X26+'Commandes - Calculs Auto'!Y113-'Commandes - Calculs Auto'!Y65</f>
        <v>0</v>
      </c>
      <c r="Z26" s="341">
        <f>Y26+'Commandes - Calculs Auto'!Z113-'Commandes - Calculs Auto'!Z65</f>
        <v>0</v>
      </c>
      <c r="AA26" s="341">
        <f>Z26+'Commandes - Calculs Auto'!AA113-'Commandes - Calculs Auto'!AA65</f>
        <v>0</v>
      </c>
      <c r="AB26" s="341">
        <f>AA26+'Commandes - Calculs Auto'!AB113-'Commandes - Calculs Auto'!AB65</f>
        <v>0</v>
      </c>
      <c r="AC26" s="341">
        <f>AB26+'Commandes - Calculs Auto'!AC113-'Commandes - Calculs Auto'!AC65</f>
        <v>0</v>
      </c>
      <c r="AD26" s="341">
        <f>AC26+'Commandes - Calculs Auto'!AD113-'Commandes - Calculs Auto'!AD65</f>
        <v>0</v>
      </c>
      <c r="AE26" s="341">
        <f>AD26+'Commandes - Calculs Auto'!AE113-'Commandes - Calculs Auto'!AE65</f>
        <v>0</v>
      </c>
      <c r="AF26" s="341">
        <f>AE26+'Commandes - Calculs Auto'!AF113-'Commandes - Calculs Auto'!AF65</f>
        <v>0</v>
      </c>
      <c r="AG26" s="341">
        <f>AF26+'Commandes - Calculs Auto'!AG113-'Commandes - Calculs Auto'!AG65</f>
        <v>0</v>
      </c>
      <c r="AH26" s="341">
        <f>AG26+'Commandes - Calculs Auto'!AH113-'Commandes - Calculs Auto'!AH65</f>
        <v>0</v>
      </c>
      <c r="AI26" s="341">
        <f>AH26+'Commandes - Calculs Auto'!AI113-'Commandes - Calculs Auto'!AI65</f>
        <v>0</v>
      </c>
      <c r="AJ26" s="341">
        <f>AI26+'Commandes - Calculs Auto'!AJ113-'Commandes - Calculs Auto'!AJ65</f>
        <v>0</v>
      </c>
      <c r="AK26" s="341">
        <f>AJ26+'Commandes - Calculs Auto'!AK113-'Commandes - Calculs Auto'!AK65</f>
        <v>0</v>
      </c>
      <c r="AL26" s="341">
        <f>AK26+'Commandes - Calculs Auto'!AL113-'Commandes - Calculs Auto'!AL65</f>
        <v>0</v>
      </c>
      <c r="AM26" s="341">
        <f>AL26+'Commandes - Calculs Auto'!AM113-'Commandes - Calculs Auto'!AM65</f>
        <v>0</v>
      </c>
      <c r="AN26" s="341">
        <f>AM26+'Commandes - Calculs Auto'!AN113-'Commandes - Calculs Auto'!AN65</f>
        <v>0</v>
      </c>
      <c r="AO26" s="341">
        <f>AN26+'Commandes - Calculs Auto'!AO113-'Commandes - Calculs Auto'!AO65</f>
        <v>0</v>
      </c>
      <c r="AP26" s="341">
        <f>AO26+'Commandes - Calculs Auto'!AP113-'Commandes - Calculs Auto'!AP65</f>
        <v>0</v>
      </c>
      <c r="AQ26" s="341">
        <f>AP26+'Commandes - Calculs Auto'!AQ113-'Commandes - Calculs Auto'!AQ65</f>
        <v>0</v>
      </c>
      <c r="AR26" s="341">
        <f>AQ26+'Commandes - Calculs Auto'!AR113-'Commandes - Calculs Auto'!AR65</f>
        <v>0</v>
      </c>
      <c r="AS26" s="341">
        <f>AR26+'Commandes - Calculs Auto'!AS113-'Commandes - Calculs Auto'!AS65</f>
        <v>0</v>
      </c>
      <c r="AT26" s="341">
        <f>AS26+'Commandes - Calculs Auto'!AT113-'Commandes - Calculs Auto'!AT65</f>
        <v>0</v>
      </c>
      <c r="AU26" s="341">
        <f>AT26+'Commandes - Calculs Auto'!AU113-'Commandes - Calculs Auto'!AU65</f>
        <v>0</v>
      </c>
      <c r="AV26" s="341">
        <f>AU26+'Commandes - Calculs Auto'!AV113-'Commandes - Calculs Auto'!AV65</f>
        <v>0</v>
      </c>
      <c r="AW26" s="341">
        <f>AV26+'Commandes - Calculs Auto'!AW113-'Commandes - Calculs Auto'!AW65</f>
        <v>0</v>
      </c>
      <c r="AX26" s="341">
        <f>AW26+'Commandes - Calculs Auto'!AX113-'Commandes - Calculs Auto'!AX65</f>
        <v>0</v>
      </c>
      <c r="AY26" s="341">
        <f>AX26+'Commandes - Calculs Auto'!AY113-'Commandes - Calculs Auto'!AY65</f>
        <v>0</v>
      </c>
      <c r="AZ26" s="341">
        <f>AY26+'Commandes - Calculs Auto'!AZ113-'Commandes - Calculs Auto'!AZ65</f>
        <v>0</v>
      </c>
      <c r="BA26" s="341">
        <f>AZ26+'Commandes - Calculs Auto'!BA113-'Commandes - Calculs Auto'!BA65</f>
        <v>0</v>
      </c>
      <c r="BB26" s="341">
        <f>BA26+'Commandes - Calculs Auto'!BB113-'Commandes - Calculs Auto'!BB65</f>
        <v>0</v>
      </c>
      <c r="BC26" s="341">
        <f>BB26+'Commandes - Calculs Auto'!BC113-'Commandes - Calculs Auto'!BC65</f>
        <v>0</v>
      </c>
      <c r="BD26" s="341">
        <f>BC26+'Commandes - Calculs Auto'!BD113-'Commandes - Calculs Auto'!BD65</f>
        <v>0</v>
      </c>
      <c r="BE26" s="341">
        <f>BD26+'Commandes - Calculs Auto'!BE113-'Commandes - Calculs Auto'!BE65</f>
        <v>0</v>
      </c>
      <c r="BF26" s="341">
        <f>BE26+'Commandes - Calculs Auto'!BF113-'Commandes - Calculs Auto'!BF65</f>
        <v>0</v>
      </c>
      <c r="BG26" s="341">
        <f>BF26+'Commandes - Calculs Auto'!BG113-'Commandes - Calculs Auto'!BG65</f>
        <v>0</v>
      </c>
      <c r="BH26" s="341">
        <f>BG26+'Commandes - Calculs Auto'!BH113-'Commandes - Calculs Auto'!BH65</f>
        <v>0</v>
      </c>
      <c r="BI26" s="341">
        <f>BH26+'Commandes - Calculs Auto'!BI113-'Commandes - Calculs Auto'!BI65</f>
        <v>0</v>
      </c>
      <c r="BJ26" s="341">
        <f>BI26+'Commandes - Calculs Auto'!BJ113-'Commandes - Calculs Auto'!BJ65</f>
        <v>0</v>
      </c>
    </row>
    <row r="27" spans="2:62" ht="15" customHeight="1">
      <c r="B27" s="310">
        <f>CONFIG!$C$17</f>
        <v>0</v>
      </c>
      <c r="C27" s="341">
        <f>'Commandes - Calculs Auto'!C114-'Commandes - Calculs Auto'!C66</f>
        <v>0</v>
      </c>
      <c r="D27" s="341">
        <f>C27+'Commandes - Calculs Auto'!D114-'Commandes - Calculs Auto'!D66</f>
        <v>0</v>
      </c>
      <c r="E27" s="341">
        <f>D27+'Commandes - Calculs Auto'!E114-'Commandes - Calculs Auto'!E66</f>
        <v>0</v>
      </c>
      <c r="F27" s="341">
        <f>E27+'Commandes - Calculs Auto'!F114-'Commandes - Calculs Auto'!F66</f>
        <v>0</v>
      </c>
      <c r="G27" s="341">
        <f>F27+'Commandes - Calculs Auto'!G114-'Commandes - Calculs Auto'!G66</f>
        <v>0</v>
      </c>
      <c r="H27" s="341">
        <f>G27+'Commandes - Calculs Auto'!H114-'Commandes - Calculs Auto'!H66</f>
        <v>0</v>
      </c>
      <c r="I27" s="341">
        <f>H27+'Commandes - Calculs Auto'!I114-'Commandes - Calculs Auto'!I66</f>
        <v>0</v>
      </c>
      <c r="J27" s="341">
        <f>I27+'Commandes - Calculs Auto'!J114-'Commandes - Calculs Auto'!J66</f>
        <v>0</v>
      </c>
      <c r="K27" s="341">
        <f>J27+'Commandes - Calculs Auto'!K114-'Commandes - Calculs Auto'!K66</f>
        <v>0</v>
      </c>
      <c r="L27" s="341">
        <f>K27+'Commandes - Calculs Auto'!L114-'Commandes - Calculs Auto'!L66</f>
        <v>0</v>
      </c>
      <c r="M27" s="341">
        <f>L27+'Commandes - Calculs Auto'!M114-'Commandes - Calculs Auto'!M66</f>
        <v>0</v>
      </c>
      <c r="N27" s="341">
        <f>M27+'Commandes - Calculs Auto'!N114-'Commandes - Calculs Auto'!N66</f>
        <v>0</v>
      </c>
      <c r="O27" s="341">
        <f>N27+'Commandes - Calculs Auto'!O114-'Commandes - Calculs Auto'!O66</f>
        <v>0</v>
      </c>
      <c r="P27" s="341">
        <f>O27+'Commandes - Calculs Auto'!P114-'Commandes - Calculs Auto'!P66</f>
        <v>0</v>
      </c>
      <c r="Q27" s="341">
        <f>P27+'Commandes - Calculs Auto'!Q114-'Commandes - Calculs Auto'!Q66</f>
        <v>0</v>
      </c>
      <c r="R27" s="341">
        <f>Q27+'Commandes - Calculs Auto'!R114-'Commandes - Calculs Auto'!R66</f>
        <v>0</v>
      </c>
      <c r="S27" s="341">
        <f>R27+'Commandes - Calculs Auto'!S114-'Commandes - Calculs Auto'!S66</f>
        <v>0</v>
      </c>
      <c r="T27" s="341">
        <f>S27+'Commandes - Calculs Auto'!T114-'Commandes - Calculs Auto'!T66</f>
        <v>0</v>
      </c>
      <c r="U27" s="341">
        <f>T27+'Commandes - Calculs Auto'!U114-'Commandes - Calculs Auto'!U66</f>
        <v>0</v>
      </c>
      <c r="V27" s="341">
        <f>U27+'Commandes - Calculs Auto'!V114-'Commandes - Calculs Auto'!V66</f>
        <v>0</v>
      </c>
      <c r="W27" s="341">
        <f>V27+'Commandes - Calculs Auto'!W114-'Commandes - Calculs Auto'!W66</f>
        <v>0</v>
      </c>
      <c r="X27" s="341">
        <f>W27+'Commandes - Calculs Auto'!X114-'Commandes - Calculs Auto'!X66</f>
        <v>0</v>
      </c>
      <c r="Y27" s="341">
        <f>X27+'Commandes - Calculs Auto'!Y114-'Commandes - Calculs Auto'!Y66</f>
        <v>0</v>
      </c>
      <c r="Z27" s="341">
        <f>Y27+'Commandes - Calculs Auto'!Z114-'Commandes - Calculs Auto'!Z66</f>
        <v>0</v>
      </c>
      <c r="AA27" s="341">
        <f>Z27+'Commandes - Calculs Auto'!AA114-'Commandes - Calculs Auto'!AA66</f>
        <v>0</v>
      </c>
      <c r="AB27" s="341">
        <f>AA27+'Commandes - Calculs Auto'!AB114-'Commandes - Calculs Auto'!AB66</f>
        <v>0</v>
      </c>
      <c r="AC27" s="341">
        <f>AB27+'Commandes - Calculs Auto'!AC114-'Commandes - Calculs Auto'!AC66</f>
        <v>0</v>
      </c>
      <c r="AD27" s="341">
        <f>AC27+'Commandes - Calculs Auto'!AD114-'Commandes - Calculs Auto'!AD66</f>
        <v>0</v>
      </c>
      <c r="AE27" s="341">
        <f>AD27+'Commandes - Calculs Auto'!AE114-'Commandes - Calculs Auto'!AE66</f>
        <v>0</v>
      </c>
      <c r="AF27" s="341">
        <f>AE27+'Commandes - Calculs Auto'!AF114-'Commandes - Calculs Auto'!AF66</f>
        <v>0</v>
      </c>
      <c r="AG27" s="341">
        <f>AF27+'Commandes - Calculs Auto'!AG114-'Commandes - Calculs Auto'!AG66</f>
        <v>0</v>
      </c>
      <c r="AH27" s="341">
        <f>AG27+'Commandes - Calculs Auto'!AH114-'Commandes - Calculs Auto'!AH66</f>
        <v>0</v>
      </c>
      <c r="AI27" s="341">
        <f>AH27+'Commandes - Calculs Auto'!AI114-'Commandes - Calculs Auto'!AI66</f>
        <v>0</v>
      </c>
      <c r="AJ27" s="341">
        <f>AI27+'Commandes - Calculs Auto'!AJ114-'Commandes - Calculs Auto'!AJ66</f>
        <v>0</v>
      </c>
      <c r="AK27" s="341">
        <f>AJ27+'Commandes - Calculs Auto'!AK114-'Commandes - Calculs Auto'!AK66</f>
        <v>0</v>
      </c>
      <c r="AL27" s="341">
        <f>AK27+'Commandes - Calculs Auto'!AL114-'Commandes - Calculs Auto'!AL66</f>
        <v>0</v>
      </c>
      <c r="AM27" s="341">
        <f>AL27+'Commandes - Calculs Auto'!AM114-'Commandes - Calculs Auto'!AM66</f>
        <v>0</v>
      </c>
      <c r="AN27" s="341">
        <f>AM27+'Commandes - Calculs Auto'!AN114-'Commandes - Calculs Auto'!AN66</f>
        <v>0</v>
      </c>
      <c r="AO27" s="341">
        <f>AN27+'Commandes - Calculs Auto'!AO114-'Commandes - Calculs Auto'!AO66</f>
        <v>0</v>
      </c>
      <c r="AP27" s="341">
        <f>AO27+'Commandes - Calculs Auto'!AP114-'Commandes - Calculs Auto'!AP66</f>
        <v>0</v>
      </c>
      <c r="AQ27" s="341">
        <f>AP27+'Commandes - Calculs Auto'!AQ114-'Commandes - Calculs Auto'!AQ66</f>
        <v>0</v>
      </c>
      <c r="AR27" s="341">
        <f>AQ27+'Commandes - Calculs Auto'!AR114-'Commandes - Calculs Auto'!AR66</f>
        <v>0</v>
      </c>
      <c r="AS27" s="341">
        <f>AR27+'Commandes - Calculs Auto'!AS114-'Commandes - Calculs Auto'!AS66</f>
        <v>0</v>
      </c>
      <c r="AT27" s="341">
        <f>AS27+'Commandes - Calculs Auto'!AT114-'Commandes - Calculs Auto'!AT66</f>
        <v>0</v>
      </c>
      <c r="AU27" s="341">
        <f>AT27+'Commandes - Calculs Auto'!AU114-'Commandes - Calculs Auto'!AU66</f>
        <v>0</v>
      </c>
      <c r="AV27" s="341">
        <f>AU27+'Commandes - Calculs Auto'!AV114-'Commandes - Calculs Auto'!AV66</f>
        <v>0</v>
      </c>
      <c r="AW27" s="341">
        <f>AV27+'Commandes - Calculs Auto'!AW114-'Commandes - Calculs Auto'!AW66</f>
        <v>0</v>
      </c>
      <c r="AX27" s="341">
        <f>AW27+'Commandes - Calculs Auto'!AX114-'Commandes - Calculs Auto'!AX66</f>
        <v>0</v>
      </c>
      <c r="AY27" s="341">
        <f>AX27+'Commandes - Calculs Auto'!AY114-'Commandes - Calculs Auto'!AY66</f>
        <v>0</v>
      </c>
      <c r="AZ27" s="341">
        <f>AY27+'Commandes - Calculs Auto'!AZ114-'Commandes - Calculs Auto'!AZ66</f>
        <v>0</v>
      </c>
      <c r="BA27" s="341">
        <f>AZ27+'Commandes - Calculs Auto'!BA114-'Commandes - Calculs Auto'!BA66</f>
        <v>0</v>
      </c>
      <c r="BB27" s="341">
        <f>BA27+'Commandes - Calculs Auto'!BB114-'Commandes - Calculs Auto'!BB66</f>
        <v>0</v>
      </c>
      <c r="BC27" s="341">
        <f>BB27+'Commandes - Calculs Auto'!BC114-'Commandes - Calculs Auto'!BC66</f>
        <v>0</v>
      </c>
      <c r="BD27" s="341">
        <f>BC27+'Commandes - Calculs Auto'!BD114-'Commandes - Calculs Auto'!BD66</f>
        <v>0</v>
      </c>
      <c r="BE27" s="341">
        <f>BD27+'Commandes - Calculs Auto'!BE114-'Commandes - Calculs Auto'!BE66</f>
        <v>0</v>
      </c>
      <c r="BF27" s="341">
        <f>BE27+'Commandes - Calculs Auto'!BF114-'Commandes - Calculs Auto'!BF66</f>
        <v>0</v>
      </c>
      <c r="BG27" s="341">
        <f>BF27+'Commandes - Calculs Auto'!BG114-'Commandes - Calculs Auto'!BG66</f>
        <v>0</v>
      </c>
      <c r="BH27" s="341">
        <f>BG27+'Commandes - Calculs Auto'!BH114-'Commandes - Calculs Auto'!BH66</f>
        <v>0</v>
      </c>
      <c r="BI27" s="341">
        <f>BH27+'Commandes - Calculs Auto'!BI114-'Commandes - Calculs Auto'!BI66</f>
        <v>0</v>
      </c>
      <c r="BJ27" s="341">
        <f>BI27+'Commandes - Calculs Auto'!BJ114-'Commandes - Calculs Auto'!BJ66</f>
        <v>0</v>
      </c>
    </row>
    <row r="28" spans="2:62" ht="15" customHeight="1">
      <c r="B28" s="310">
        <f>CONFIG!$C$18</f>
        <v>0</v>
      </c>
      <c r="C28" s="341">
        <f>'Commandes - Calculs Auto'!C115-'Commandes - Calculs Auto'!C67</f>
        <v>0</v>
      </c>
      <c r="D28" s="341">
        <f>C28+'Commandes - Calculs Auto'!D115-'Commandes - Calculs Auto'!D67</f>
        <v>0</v>
      </c>
      <c r="E28" s="341">
        <f>D28+'Commandes - Calculs Auto'!E115-'Commandes - Calculs Auto'!E67</f>
        <v>0</v>
      </c>
      <c r="F28" s="341">
        <f>E28+'Commandes - Calculs Auto'!F115-'Commandes - Calculs Auto'!F67</f>
        <v>0</v>
      </c>
      <c r="G28" s="341">
        <f>F28+'Commandes - Calculs Auto'!G115-'Commandes - Calculs Auto'!G67</f>
        <v>0</v>
      </c>
      <c r="H28" s="341">
        <f>G28+'Commandes - Calculs Auto'!H115-'Commandes - Calculs Auto'!H67</f>
        <v>0</v>
      </c>
      <c r="I28" s="341">
        <f>H28+'Commandes - Calculs Auto'!I115-'Commandes - Calculs Auto'!I67</f>
        <v>0</v>
      </c>
      <c r="J28" s="341">
        <f>I28+'Commandes - Calculs Auto'!J115-'Commandes - Calculs Auto'!J67</f>
        <v>0</v>
      </c>
      <c r="K28" s="341">
        <f>J28+'Commandes - Calculs Auto'!K115-'Commandes - Calculs Auto'!K67</f>
        <v>0</v>
      </c>
      <c r="L28" s="341">
        <f>K28+'Commandes - Calculs Auto'!L115-'Commandes - Calculs Auto'!L67</f>
        <v>0</v>
      </c>
      <c r="M28" s="341">
        <f>L28+'Commandes - Calculs Auto'!M115-'Commandes - Calculs Auto'!M67</f>
        <v>0</v>
      </c>
      <c r="N28" s="341">
        <f>M28+'Commandes - Calculs Auto'!N115-'Commandes - Calculs Auto'!N67</f>
        <v>0</v>
      </c>
      <c r="O28" s="341">
        <f>N28+'Commandes - Calculs Auto'!O115-'Commandes - Calculs Auto'!O67</f>
        <v>0</v>
      </c>
      <c r="P28" s="341">
        <f>O28+'Commandes - Calculs Auto'!P115-'Commandes - Calculs Auto'!P67</f>
        <v>0</v>
      </c>
      <c r="Q28" s="341">
        <f>P28+'Commandes - Calculs Auto'!Q115-'Commandes - Calculs Auto'!Q67</f>
        <v>0</v>
      </c>
      <c r="R28" s="341">
        <f>Q28+'Commandes - Calculs Auto'!R115-'Commandes - Calculs Auto'!R67</f>
        <v>0</v>
      </c>
      <c r="S28" s="341">
        <f>R28+'Commandes - Calculs Auto'!S115-'Commandes - Calculs Auto'!S67</f>
        <v>0</v>
      </c>
      <c r="T28" s="341">
        <f>S28+'Commandes - Calculs Auto'!T115-'Commandes - Calculs Auto'!T67</f>
        <v>0</v>
      </c>
      <c r="U28" s="341">
        <f>T28+'Commandes - Calculs Auto'!U115-'Commandes - Calculs Auto'!U67</f>
        <v>0</v>
      </c>
      <c r="V28" s="341">
        <f>U28+'Commandes - Calculs Auto'!V115-'Commandes - Calculs Auto'!V67</f>
        <v>0</v>
      </c>
      <c r="W28" s="341">
        <f>V28+'Commandes - Calculs Auto'!W115-'Commandes - Calculs Auto'!W67</f>
        <v>0</v>
      </c>
      <c r="X28" s="341">
        <f>W28+'Commandes - Calculs Auto'!X115-'Commandes - Calculs Auto'!X67</f>
        <v>0</v>
      </c>
      <c r="Y28" s="341">
        <f>X28+'Commandes - Calculs Auto'!Y115-'Commandes - Calculs Auto'!Y67</f>
        <v>0</v>
      </c>
      <c r="Z28" s="341">
        <f>Y28+'Commandes - Calculs Auto'!Z115-'Commandes - Calculs Auto'!Z67</f>
        <v>0</v>
      </c>
      <c r="AA28" s="341">
        <f>Z28+'Commandes - Calculs Auto'!AA115-'Commandes - Calculs Auto'!AA67</f>
        <v>0</v>
      </c>
      <c r="AB28" s="341">
        <f>AA28+'Commandes - Calculs Auto'!AB115-'Commandes - Calculs Auto'!AB67</f>
        <v>0</v>
      </c>
      <c r="AC28" s="341">
        <f>AB28+'Commandes - Calculs Auto'!AC115-'Commandes - Calculs Auto'!AC67</f>
        <v>0</v>
      </c>
      <c r="AD28" s="341">
        <f>AC28+'Commandes - Calculs Auto'!AD115-'Commandes - Calculs Auto'!AD67</f>
        <v>0</v>
      </c>
      <c r="AE28" s="341">
        <f>AD28+'Commandes - Calculs Auto'!AE115-'Commandes - Calculs Auto'!AE67</f>
        <v>0</v>
      </c>
      <c r="AF28" s="341">
        <f>AE28+'Commandes - Calculs Auto'!AF115-'Commandes - Calculs Auto'!AF67</f>
        <v>0</v>
      </c>
      <c r="AG28" s="341">
        <f>AF28+'Commandes - Calculs Auto'!AG115-'Commandes - Calculs Auto'!AG67</f>
        <v>0</v>
      </c>
      <c r="AH28" s="341">
        <f>AG28+'Commandes - Calculs Auto'!AH115-'Commandes - Calculs Auto'!AH67</f>
        <v>0</v>
      </c>
      <c r="AI28" s="341">
        <f>AH28+'Commandes - Calculs Auto'!AI115-'Commandes - Calculs Auto'!AI67</f>
        <v>0</v>
      </c>
      <c r="AJ28" s="341">
        <f>AI28+'Commandes - Calculs Auto'!AJ115-'Commandes - Calculs Auto'!AJ67</f>
        <v>0</v>
      </c>
      <c r="AK28" s="341">
        <f>AJ28+'Commandes - Calculs Auto'!AK115-'Commandes - Calculs Auto'!AK67</f>
        <v>0</v>
      </c>
      <c r="AL28" s="341">
        <f>AK28+'Commandes - Calculs Auto'!AL115-'Commandes - Calculs Auto'!AL67</f>
        <v>0</v>
      </c>
      <c r="AM28" s="341">
        <f>AL28+'Commandes - Calculs Auto'!AM115-'Commandes - Calculs Auto'!AM67</f>
        <v>0</v>
      </c>
      <c r="AN28" s="341">
        <f>AM28+'Commandes - Calculs Auto'!AN115-'Commandes - Calculs Auto'!AN67</f>
        <v>0</v>
      </c>
      <c r="AO28" s="341">
        <f>AN28+'Commandes - Calculs Auto'!AO115-'Commandes - Calculs Auto'!AO67</f>
        <v>0</v>
      </c>
      <c r="AP28" s="341">
        <f>AO28+'Commandes - Calculs Auto'!AP115-'Commandes - Calculs Auto'!AP67</f>
        <v>0</v>
      </c>
      <c r="AQ28" s="341">
        <f>AP28+'Commandes - Calculs Auto'!AQ115-'Commandes - Calculs Auto'!AQ67</f>
        <v>0</v>
      </c>
      <c r="AR28" s="341">
        <f>AQ28+'Commandes - Calculs Auto'!AR115-'Commandes - Calculs Auto'!AR67</f>
        <v>0</v>
      </c>
      <c r="AS28" s="341">
        <f>AR28+'Commandes - Calculs Auto'!AS115-'Commandes - Calculs Auto'!AS67</f>
        <v>0</v>
      </c>
      <c r="AT28" s="341">
        <f>AS28+'Commandes - Calculs Auto'!AT115-'Commandes - Calculs Auto'!AT67</f>
        <v>0</v>
      </c>
      <c r="AU28" s="341">
        <f>AT28+'Commandes - Calculs Auto'!AU115-'Commandes - Calculs Auto'!AU67</f>
        <v>0</v>
      </c>
      <c r="AV28" s="341">
        <f>AU28+'Commandes - Calculs Auto'!AV115-'Commandes - Calculs Auto'!AV67</f>
        <v>0</v>
      </c>
      <c r="AW28" s="341">
        <f>AV28+'Commandes - Calculs Auto'!AW115-'Commandes - Calculs Auto'!AW67</f>
        <v>0</v>
      </c>
      <c r="AX28" s="341">
        <f>AW28+'Commandes - Calculs Auto'!AX115-'Commandes - Calculs Auto'!AX67</f>
        <v>0</v>
      </c>
      <c r="AY28" s="341">
        <f>AX28+'Commandes - Calculs Auto'!AY115-'Commandes - Calculs Auto'!AY67</f>
        <v>0</v>
      </c>
      <c r="AZ28" s="341">
        <f>AY28+'Commandes - Calculs Auto'!AZ115-'Commandes - Calculs Auto'!AZ67</f>
        <v>0</v>
      </c>
      <c r="BA28" s="341">
        <f>AZ28+'Commandes - Calculs Auto'!BA115-'Commandes - Calculs Auto'!BA67</f>
        <v>0</v>
      </c>
      <c r="BB28" s="341">
        <f>BA28+'Commandes - Calculs Auto'!BB115-'Commandes - Calculs Auto'!BB67</f>
        <v>0</v>
      </c>
      <c r="BC28" s="341">
        <f>BB28+'Commandes - Calculs Auto'!BC115-'Commandes - Calculs Auto'!BC67</f>
        <v>0</v>
      </c>
      <c r="BD28" s="341">
        <f>BC28+'Commandes - Calculs Auto'!BD115-'Commandes - Calculs Auto'!BD67</f>
        <v>0</v>
      </c>
      <c r="BE28" s="341">
        <f>BD28+'Commandes - Calculs Auto'!BE115-'Commandes - Calculs Auto'!BE67</f>
        <v>0</v>
      </c>
      <c r="BF28" s="341">
        <f>BE28+'Commandes - Calculs Auto'!BF115-'Commandes - Calculs Auto'!BF67</f>
        <v>0</v>
      </c>
      <c r="BG28" s="341">
        <f>BF28+'Commandes - Calculs Auto'!BG115-'Commandes - Calculs Auto'!BG67</f>
        <v>0</v>
      </c>
      <c r="BH28" s="341">
        <f>BG28+'Commandes - Calculs Auto'!BH115-'Commandes - Calculs Auto'!BH67</f>
        <v>0</v>
      </c>
      <c r="BI28" s="341">
        <f>BH28+'Commandes - Calculs Auto'!BI115-'Commandes - Calculs Auto'!BI67</f>
        <v>0</v>
      </c>
      <c r="BJ28" s="341">
        <f>BI28+'Commandes - Calculs Auto'!BJ115-'Commandes - Calculs Auto'!BJ67</f>
        <v>0</v>
      </c>
    </row>
    <row r="29" spans="2:62" ht="15" customHeight="1">
      <c r="B29" s="310">
        <f>CONFIG!$C$19</f>
        <v>0</v>
      </c>
      <c r="C29" s="341">
        <f>'Commandes - Calculs Auto'!C116-'Commandes - Calculs Auto'!C68</f>
        <v>0</v>
      </c>
      <c r="D29" s="341">
        <f>C29+'Commandes - Calculs Auto'!D116-'Commandes - Calculs Auto'!D68</f>
        <v>0</v>
      </c>
      <c r="E29" s="341">
        <f>D29+'Commandes - Calculs Auto'!E116-'Commandes - Calculs Auto'!E68</f>
        <v>0</v>
      </c>
      <c r="F29" s="341">
        <f>E29+'Commandes - Calculs Auto'!F116-'Commandes - Calculs Auto'!F68</f>
        <v>0</v>
      </c>
      <c r="G29" s="341">
        <f>F29+'Commandes - Calculs Auto'!G116-'Commandes - Calculs Auto'!G68</f>
        <v>0</v>
      </c>
      <c r="H29" s="341">
        <f>G29+'Commandes - Calculs Auto'!H116-'Commandes - Calculs Auto'!H68</f>
        <v>0</v>
      </c>
      <c r="I29" s="341">
        <f>H29+'Commandes - Calculs Auto'!I116-'Commandes - Calculs Auto'!I68</f>
        <v>0</v>
      </c>
      <c r="J29" s="341">
        <f>I29+'Commandes - Calculs Auto'!J116-'Commandes - Calculs Auto'!J68</f>
        <v>0</v>
      </c>
      <c r="K29" s="341">
        <f>J29+'Commandes - Calculs Auto'!K116-'Commandes - Calculs Auto'!K68</f>
        <v>0</v>
      </c>
      <c r="L29" s="341">
        <f>K29+'Commandes - Calculs Auto'!L116-'Commandes - Calculs Auto'!L68</f>
        <v>0</v>
      </c>
      <c r="M29" s="341">
        <f>L29+'Commandes - Calculs Auto'!M116-'Commandes - Calculs Auto'!M68</f>
        <v>0</v>
      </c>
      <c r="N29" s="341">
        <f>M29+'Commandes - Calculs Auto'!N116-'Commandes - Calculs Auto'!N68</f>
        <v>0</v>
      </c>
      <c r="O29" s="341">
        <f>N29+'Commandes - Calculs Auto'!O116-'Commandes - Calculs Auto'!O68</f>
        <v>0</v>
      </c>
      <c r="P29" s="341">
        <f>O29+'Commandes - Calculs Auto'!P116-'Commandes - Calculs Auto'!P68</f>
        <v>0</v>
      </c>
      <c r="Q29" s="341">
        <f>P29+'Commandes - Calculs Auto'!Q116-'Commandes - Calculs Auto'!Q68</f>
        <v>0</v>
      </c>
      <c r="R29" s="341">
        <f>Q29+'Commandes - Calculs Auto'!R116-'Commandes - Calculs Auto'!R68</f>
        <v>0</v>
      </c>
      <c r="S29" s="341">
        <f>R29+'Commandes - Calculs Auto'!S116-'Commandes - Calculs Auto'!S68</f>
        <v>0</v>
      </c>
      <c r="T29" s="341">
        <f>S29+'Commandes - Calculs Auto'!T116-'Commandes - Calculs Auto'!T68</f>
        <v>0</v>
      </c>
      <c r="U29" s="341">
        <f>T29+'Commandes - Calculs Auto'!U116-'Commandes - Calculs Auto'!U68</f>
        <v>0</v>
      </c>
      <c r="V29" s="341">
        <f>U29+'Commandes - Calculs Auto'!V116-'Commandes - Calculs Auto'!V68</f>
        <v>0</v>
      </c>
      <c r="W29" s="341">
        <f>V29+'Commandes - Calculs Auto'!W116-'Commandes - Calculs Auto'!W68</f>
        <v>0</v>
      </c>
      <c r="X29" s="341">
        <f>W29+'Commandes - Calculs Auto'!X116-'Commandes - Calculs Auto'!X68</f>
        <v>0</v>
      </c>
      <c r="Y29" s="341">
        <f>X29+'Commandes - Calculs Auto'!Y116-'Commandes - Calculs Auto'!Y68</f>
        <v>0</v>
      </c>
      <c r="Z29" s="341">
        <f>Y29+'Commandes - Calculs Auto'!Z116-'Commandes - Calculs Auto'!Z68</f>
        <v>0</v>
      </c>
      <c r="AA29" s="341">
        <f>Z29+'Commandes - Calculs Auto'!AA116-'Commandes - Calculs Auto'!AA68</f>
        <v>0</v>
      </c>
      <c r="AB29" s="341">
        <f>AA29+'Commandes - Calculs Auto'!AB116-'Commandes - Calculs Auto'!AB68</f>
        <v>0</v>
      </c>
      <c r="AC29" s="341">
        <f>AB29+'Commandes - Calculs Auto'!AC116-'Commandes - Calculs Auto'!AC68</f>
        <v>0</v>
      </c>
      <c r="AD29" s="341">
        <f>AC29+'Commandes - Calculs Auto'!AD116-'Commandes - Calculs Auto'!AD68</f>
        <v>0</v>
      </c>
      <c r="AE29" s="341">
        <f>AD29+'Commandes - Calculs Auto'!AE116-'Commandes - Calculs Auto'!AE68</f>
        <v>0</v>
      </c>
      <c r="AF29" s="341">
        <f>AE29+'Commandes - Calculs Auto'!AF116-'Commandes - Calculs Auto'!AF68</f>
        <v>0</v>
      </c>
      <c r="AG29" s="341">
        <f>AF29+'Commandes - Calculs Auto'!AG116-'Commandes - Calculs Auto'!AG68</f>
        <v>0</v>
      </c>
      <c r="AH29" s="341">
        <f>AG29+'Commandes - Calculs Auto'!AH116-'Commandes - Calculs Auto'!AH68</f>
        <v>0</v>
      </c>
      <c r="AI29" s="341">
        <f>AH29+'Commandes - Calculs Auto'!AI116-'Commandes - Calculs Auto'!AI68</f>
        <v>0</v>
      </c>
      <c r="AJ29" s="341">
        <f>AI29+'Commandes - Calculs Auto'!AJ116-'Commandes - Calculs Auto'!AJ68</f>
        <v>0</v>
      </c>
      <c r="AK29" s="341">
        <f>AJ29+'Commandes - Calculs Auto'!AK116-'Commandes - Calculs Auto'!AK68</f>
        <v>0</v>
      </c>
      <c r="AL29" s="341">
        <f>AK29+'Commandes - Calculs Auto'!AL116-'Commandes - Calculs Auto'!AL68</f>
        <v>0</v>
      </c>
      <c r="AM29" s="341">
        <f>AL29+'Commandes - Calculs Auto'!AM116-'Commandes - Calculs Auto'!AM68</f>
        <v>0</v>
      </c>
      <c r="AN29" s="341">
        <f>AM29+'Commandes - Calculs Auto'!AN116-'Commandes - Calculs Auto'!AN68</f>
        <v>0</v>
      </c>
      <c r="AO29" s="341">
        <f>AN29+'Commandes - Calculs Auto'!AO116-'Commandes - Calculs Auto'!AO68</f>
        <v>0</v>
      </c>
      <c r="AP29" s="341">
        <f>AO29+'Commandes - Calculs Auto'!AP116-'Commandes - Calculs Auto'!AP68</f>
        <v>0</v>
      </c>
      <c r="AQ29" s="341">
        <f>AP29+'Commandes - Calculs Auto'!AQ116-'Commandes - Calculs Auto'!AQ68</f>
        <v>0</v>
      </c>
      <c r="AR29" s="341">
        <f>AQ29+'Commandes - Calculs Auto'!AR116-'Commandes - Calculs Auto'!AR68</f>
        <v>0</v>
      </c>
      <c r="AS29" s="341">
        <f>AR29+'Commandes - Calculs Auto'!AS116-'Commandes - Calculs Auto'!AS68</f>
        <v>0</v>
      </c>
      <c r="AT29" s="341">
        <f>AS29+'Commandes - Calculs Auto'!AT116-'Commandes - Calculs Auto'!AT68</f>
        <v>0</v>
      </c>
      <c r="AU29" s="341">
        <f>AT29+'Commandes - Calculs Auto'!AU116-'Commandes - Calculs Auto'!AU68</f>
        <v>0</v>
      </c>
      <c r="AV29" s="341">
        <f>AU29+'Commandes - Calculs Auto'!AV116-'Commandes - Calculs Auto'!AV68</f>
        <v>0</v>
      </c>
      <c r="AW29" s="341">
        <f>AV29+'Commandes - Calculs Auto'!AW116-'Commandes - Calculs Auto'!AW68</f>
        <v>0</v>
      </c>
      <c r="AX29" s="341">
        <f>AW29+'Commandes - Calculs Auto'!AX116-'Commandes - Calculs Auto'!AX68</f>
        <v>0</v>
      </c>
      <c r="AY29" s="341">
        <f>AX29+'Commandes - Calculs Auto'!AY116-'Commandes - Calculs Auto'!AY68</f>
        <v>0</v>
      </c>
      <c r="AZ29" s="341">
        <f>AY29+'Commandes - Calculs Auto'!AZ116-'Commandes - Calculs Auto'!AZ68</f>
        <v>0</v>
      </c>
      <c r="BA29" s="341">
        <f>AZ29+'Commandes - Calculs Auto'!BA116-'Commandes - Calculs Auto'!BA68</f>
        <v>0</v>
      </c>
      <c r="BB29" s="341">
        <f>BA29+'Commandes - Calculs Auto'!BB116-'Commandes - Calculs Auto'!BB68</f>
        <v>0</v>
      </c>
      <c r="BC29" s="341">
        <f>BB29+'Commandes - Calculs Auto'!BC116-'Commandes - Calculs Auto'!BC68</f>
        <v>0</v>
      </c>
      <c r="BD29" s="341">
        <f>BC29+'Commandes - Calculs Auto'!BD116-'Commandes - Calculs Auto'!BD68</f>
        <v>0</v>
      </c>
      <c r="BE29" s="341">
        <f>BD29+'Commandes - Calculs Auto'!BE116-'Commandes - Calculs Auto'!BE68</f>
        <v>0</v>
      </c>
      <c r="BF29" s="341">
        <f>BE29+'Commandes - Calculs Auto'!BF116-'Commandes - Calculs Auto'!BF68</f>
        <v>0</v>
      </c>
      <c r="BG29" s="341">
        <f>BF29+'Commandes - Calculs Auto'!BG116-'Commandes - Calculs Auto'!BG68</f>
        <v>0</v>
      </c>
      <c r="BH29" s="341">
        <f>BG29+'Commandes - Calculs Auto'!BH116-'Commandes - Calculs Auto'!BH68</f>
        <v>0</v>
      </c>
      <c r="BI29" s="341">
        <f>BH29+'Commandes - Calculs Auto'!BI116-'Commandes - Calculs Auto'!BI68</f>
        <v>0</v>
      </c>
      <c r="BJ29" s="341">
        <f>BI29+'Commandes - Calculs Auto'!BJ116-'Commandes - Calculs Auto'!BJ68</f>
        <v>0</v>
      </c>
    </row>
    <row r="30" spans="2:62" ht="15" customHeight="1">
      <c r="B30" s="310">
        <f>CONFIG!$C$20</f>
        <v>0</v>
      </c>
      <c r="C30" s="341">
        <f>'Commandes - Calculs Auto'!C117-'Commandes - Calculs Auto'!C69</f>
        <v>0</v>
      </c>
      <c r="D30" s="341">
        <f>C30+'Commandes - Calculs Auto'!D117-'Commandes - Calculs Auto'!D69</f>
        <v>0</v>
      </c>
      <c r="E30" s="341">
        <f>D30+'Commandes - Calculs Auto'!E117-'Commandes - Calculs Auto'!E69</f>
        <v>0</v>
      </c>
      <c r="F30" s="341">
        <f>E30+'Commandes - Calculs Auto'!F117-'Commandes - Calculs Auto'!F69</f>
        <v>0</v>
      </c>
      <c r="G30" s="341">
        <f>F30+'Commandes - Calculs Auto'!G117-'Commandes - Calculs Auto'!G69</f>
        <v>0</v>
      </c>
      <c r="H30" s="341">
        <f>G30+'Commandes - Calculs Auto'!H117-'Commandes - Calculs Auto'!H69</f>
        <v>0</v>
      </c>
      <c r="I30" s="341">
        <f>H30+'Commandes - Calculs Auto'!I117-'Commandes - Calculs Auto'!I69</f>
        <v>0</v>
      </c>
      <c r="J30" s="341">
        <f>I30+'Commandes - Calculs Auto'!J117-'Commandes - Calculs Auto'!J69</f>
        <v>0</v>
      </c>
      <c r="K30" s="341">
        <f>J30+'Commandes - Calculs Auto'!K117-'Commandes - Calculs Auto'!K69</f>
        <v>0</v>
      </c>
      <c r="L30" s="341">
        <f>K30+'Commandes - Calculs Auto'!L117-'Commandes - Calculs Auto'!L69</f>
        <v>0</v>
      </c>
      <c r="M30" s="341">
        <f>L30+'Commandes - Calculs Auto'!M117-'Commandes - Calculs Auto'!M69</f>
        <v>0</v>
      </c>
      <c r="N30" s="341">
        <f>M30+'Commandes - Calculs Auto'!N117-'Commandes - Calculs Auto'!N69</f>
        <v>0</v>
      </c>
      <c r="O30" s="341">
        <f>N30+'Commandes - Calculs Auto'!O117-'Commandes - Calculs Auto'!O69</f>
        <v>0</v>
      </c>
      <c r="P30" s="341">
        <f>O30+'Commandes - Calculs Auto'!P117-'Commandes - Calculs Auto'!P69</f>
        <v>0</v>
      </c>
      <c r="Q30" s="341">
        <f>P30+'Commandes - Calculs Auto'!Q117-'Commandes - Calculs Auto'!Q69</f>
        <v>0</v>
      </c>
      <c r="R30" s="341">
        <f>Q30+'Commandes - Calculs Auto'!R117-'Commandes - Calculs Auto'!R69</f>
        <v>0</v>
      </c>
      <c r="S30" s="341">
        <f>R30+'Commandes - Calculs Auto'!S117-'Commandes - Calculs Auto'!S69</f>
        <v>0</v>
      </c>
      <c r="T30" s="341">
        <f>S30+'Commandes - Calculs Auto'!T117-'Commandes - Calculs Auto'!T69</f>
        <v>0</v>
      </c>
      <c r="U30" s="341">
        <f>T30+'Commandes - Calculs Auto'!U117-'Commandes - Calculs Auto'!U69</f>
        <v>0</v>
      </c>
      <c r="V30" s="341">
        <f>U30+'Commandes - Calculs Auto'!V117-'Commandes - Calculs Auto'!V69</f>
        <v>0</v>
      </c>
      <c r="W30" s="341">
        <f>V30+'Commandes - Calculs Auto'!W117-'Commandes - Calculs Auto'!W69</f>
        <v>0</v>
      </c>
      <c r="X30" s="341">
        <f>W30+'Commandes - Calculs Auto'!X117-'Commandes - Calculs Auto'!X69</f>
        <v>0</v>
      </c>
      <c r="Y30" s="341">
        <f>X30+'Commandes - Calculs Auto'!Y117-'Commandes - Calculs Auto'!Y69</f>
        <v>0</v>
      </c>
      <c r="Z30" s="341">
        <f>Y30+'Commandes - Calculs Auto'!Z117-'Commandes - Calculs Auto'!Z69</f>
        <v>0</v>
      </c>
      <c r="AA30" s="341">
        <f>Z30+'Commandes - Calculs Auto'!AA117-'Commandes - Calculs Auto'!AA69</f>
        <v>0</v>
      </c>
      <c r="AB30" s="341">
        <f>AA30+'Commandes - Calculs Auto'!AB117-'Commandes - Calculs Auto'!AB69</f>
        <v>0</v>
      </c>
      <c r="AC30" s="341">
        <f>AB30+'Commandes - Calculs Auto'!AC117-'Commandes - Calculs Auto'!AC69</f>
        <v>0</v>
      </c>
      <c r="AD30" s="341">
        <f>AC30+'Commandes - Calculs Auto'!AD117-'Commandes - Calculs Auto'!AD69</f>
        <v>0</v>
      </c>
      <c r="AE30" s="341">
        <f>AD30+'Commandes - Calculs Auto'!AE117-'Commandes - Calculs Auto'!AE69</f>
        <v>0</v>
      </c>
      <c r="AF30" s="341">
        <f>AE30+'Commandes - Calculs Auto'!AF117-'Commandes - Calculs Auto'!AF69</f>
        <v>0</v>
      </c>
      <c r="AG30" s="341">
        <f>AF30+'Commandes - Calculs Auto'!AG117-'Commandes - Calculs Auto'!AG69</f>
        <v>0</v>
      </c>
      <c r="AH30" s="341">
        <f>AG30+'Commandes - Calculs Auto'!AH117-'Commandes - Calculs Auto'!AH69</f>
        <v>0</v>
      </c>
      <c r="AI30" s="341">
        <f>AH30+'Commandes - Calculs Auto'!AI117-'Commandes - Calculs Auto'!AI69</f>
        <v>0</v>
      </c>
      <c r="AJ30" s="341">
        <f>AI30+'Commandes - Calculs Auto'!AJ117-'Commandes - Calculs Auto'!AJ69</f>
        <v>0</v>
      </c>
      <c r="AK30" s="341">
        <f>AJ30+'Commandes - Calculs Auto'!AK117-'Commandes - Calculs Auto'!AK69</f>
        <v>0</v>
      </c>
      <c r="AL30" s="341">
        <f>AK30+'Commandes - Calculs Auto'!AL117-'Commandes - Calculs Auto'!AL69</f>
        <v>0</v>
      </c>
      <c r="AM30" s="341">
        <f>AL30+'Commandes - Calculs Auto'!AM117-'Commandes - Calculs Auto'!AM69</f>
        <v>0</v>
      </c>
      <c r="AN30" s="341">
        <f>AM30+'Commandes - Calculs Auto'!AN117-'Commandes - Calculs Auto'!AN69</f>
        <v>0</v>
      </c>
      <c r="AO30" s="341">
        <f>AN30+'Commandes - Calculs Auto'!AO117-'Commandes - Calculs Auto'!AO69</f>
        <v>0</v>
      </c>
      <c r="AP30" s="341">
        <f>AO30+'Commandes - Calculs Auto'!AP117-'Commandes - Calculs Auto'!AP69</f>
        <v>0</v>
      </c>
      <c r="AQ30" s="341">
        <f>AP30+'Commandes - Calculs Auto'!AQ117-'Commandes - Calculs Auto'!AQ69</f>
        <v>0</v>
      </c>
      <c r="AR30" s="341">
        <f>AQ30+'Commandes - Calculs Auto'!AR117-'Commandes - Calculs Auto'!AR69</f>
        <v>0</v>
      </c>
      <c r="AS30" s="341">
        <f>AR30+'Commandes - Calculs Auto'!AS117-'Commandes - Calculs Auto'!AS69</f>
        <v>0</v>
      </c>
      <c r="AT30" s="341">
        <f>AS30+'Commandes - Calculs Auto'!AT117-'Commandes - Calculs Auto'!AT69</f>
        <v>0</v>
      </c>
      <c r="AU30" s="341">
        <f>AT30+'Commandes - Calculs Auto'!AU117-'Commandes - Calculs Auto'!AU69</f>
        <v>0</v>
      </c>
      <c r="AV30" s="341">
        <f>AU30+'Commandes - Calculs Auto'!AV117-'Commandes - Calculs Auto'!AV69</f>
        <v>0</v>
      </c>
      <c r="AW30" s="341">
        <f>AV30+'Commandes - Calculs Auto'!AW117-'Commandes - Calculs Auto'!AW69</f>
        <v>0</v>
      </c>
      <c r="AX30" s="341">
        <f>AW30+'Commandes - Calculs Auto'!AX117-'Commandes - Calculs Auto'!AX69</f>
        <v>0</v>
      </c>
      <c r="AY30" s="341">
        <f>AX30+'Commandes - Calculs Auto'!AY117-'Commandes - Calculs Auto'!AY69</f>
        <v>0</v>
      </c>
      <c r="AZ30" s="341">
        <f>AY30+'Commandes - Calculs Auto'!AZ117-'Commandes - Calculs Auto'!AZ69</f>
        <v>0</v>
      </c>
      <c r="BA30" s="341">
        <f>AZ30+'Commandes - Calculs Auto'!BA117-'Commandes - Calculs Auto'!BA69</f>
        <v>0</v>
      </c>
      <c r="BB30" s="341">
        <f>BA30+'Commandes - Calculs Auto'!BB117-'Commandes - Calculs Auto'!BB69</f>
        <v>0</v>
      </c>
      <c r="BC30" s="341">
        <f>BB30+'Commandes - Calculs Auto'!BC117-'Commandes - Calculs Auto'!BC69</f>
        <v>0</v>
      </c>
      <c r="BD30" s="341">
        <f>BC30+'Commandes - Calculs Auto'!BD117-'Commandes - Calculs Auto'!BD69</f>
        <v>0</v>
      </c>
      <c r="BE30" s="341">
        <f>BD30+'Commandes - Calculs Auto'!BE117-'Commandes - Calculs Auto'!BE69</f>
        <v>0</v>
      </c>
      <c r="BF30" s="341">
        <f>BE30+'Commandes - Calculs Auto'!BF117-'Commandes - Calculs Auto'!BF69</f>
        <v>0</v>
      </c>
      <c r="BG30" s="341">
        <f>BF30+'Commandes - Calculs Auto'!BG117-'Commandes - Calculs Auto'!BG69</f>
        <v>0</v>
      </c>
      <c r="BH30" s="341">
        <f>BG30+'Commandes - Calculs Auto'!BH117-'Commandes - Calculs Auto'!BH69</f>
        <v>0</v>
      </c>
      <c r="BI30" s="341">
        <f>BH30+'Commandes - Calculs Auto'!BI117-'Commandes - Calculs Auto'!BI69</f>
        <v>0</v>
      </c>
      <c r="BJ30" s="341">
        <f>BI30+'Commandes - Calculs Auto'!BJ117-'Commandes - Calculs Auto'!BJ69</f>
        <v>0</v>
      </c>
    </row>
    <row r="31" spans="2:62" ht="15" customHeight="1">
      <c r="B31" s="310">
        <f>CONFIG!$C$21</f>
        <v>0</v>
      </c>
      <c r="C31" s="341">
        <f>'Commandes - Calculs Auto'!C118-'Commandes - Calculs Auto'!C70</f>
        <v>0</v>
      </c>
      <c r="D31" s="341">
        <f>C31+'Commandes - Calculs Auto'!D118-'Commandes - Calculs Auto'!D70</f>
        <v>0</v>
      </c>
      <c r="E31" s="341">
        <f>D31+'Commandes - Calculs Auto'!E118-'Commandes - Calculs Auto'!E70</f>
        <v>0</v>
      </c>
      <c r="F31" s="341">
        <f>E31+'Commandes - Calculs Auto'!F118-'Commandes - Calculs Auto'!F70</f>
        <v>0</v>
      </c>
      <c r="G31" s="341">
        <f>F31+'Commandes - Calculs Auto'!G118-'Commandes - Calculs Auto'!G70</f>
        <v>0</v>
      </c>
      <c r="H31" s="341">
        <f>G31+'Commandes - Calculs Auto'!H118-'Commandes - Calculs Auto'!H70</f>
        <v>0</v>
      </c>
      <c r="I31" s="341">
        <f>H31+'Commandes - Calculs Auto'!I118-'Commandes - Calculs Auto'!I70</f>
        <v>0</v>
      </c>
      <c r="J31" s="341">
        <f>I31+'Commandes - Calculs Auto'!J118-'Commandes - Calculs Auto'!J70</f>
        <v>0</v>
      </c>
      <c r="K31" s="341">
        <f>J31+'Commandes - Calculs Auto'!K118-'Commandes - Calculs Auto'!K70</f>
        <v>0</v>
      </c>
      <c r="L31" s="341">
        <f>K31+'Commandes - Calculs Auto'!L118-'Commandes - Calculs Auto'!L70</f>
        <v>0</v>
      </c>
      <c r="M31" s="341">
        <f>L31+'Commandes - Calculs Auto'!M118-'Commandes - Calculs Auto'!M70</f>
        <v>0</v>
      </c>
      <c r="N31" s="341">
        <f>M31+'Commandes - Calculs Auto'!N118-'Commandes - Calculs Auto'!N70</f>
        <v>0</v>
      </c>
      <c r="O31" s="341">
        <f>N31+'Commandes - Calculs Auto'!O118-'Commandes - Calculs Auto'!O70</f>
        <v>0</v>
      </c>
      <c r="P31" s="341">
        <f>O31+'Commandes - Calculs Auto'!P118-'Commandes - Calculs Auto'!P70</f>
        <v>0</v>
      </c>
      <c r="Q31" s="341">
        <f>P31+'Commandes - Calculs Auto'!Q118-'Commandes - Calculs Auto'!Q70</f>
        <v>0</v>
      </c>
      <c r="R31" s="341">
        <f>Q31+'Commandes - Calculs Auto'!R118-'Commandes - Calculs Auto'!R70</f>
        <v>0</v>
      </c>
      <c r="S31" s="341">
        <f>R31+'Commandes - Calculs Auto'!S118-'Commandes - Calculs Auto'!S70</f>
        <v>0</v>
      </c>
      <c r="T31" s="341">
        <f>S31+'Commandes - Calculs Auto'!T118-'Commandes - Calculs Auto'!T70</f>
        <v>0</v>
      </c>
      <c r="U31" s="341">
        <f>T31+'Commandes - Calculs Auto'!U118-'Commandes - Calculs Auto'!U70</f>
        <v>0</v>
      </c>
      <c r="V31" s="341">
        <f>U31+'Commandes - Calculs Auto'!V118-'Commandes - Calculs Auto'!V70</f>
        <v>0</v>
      </c>
      <c r="W31" s="341">
        <f>V31+'Commandes - Calculs Auto'!W118-'Commandes - Calculs Auto'!W70</f>
        <v>0</v>
      </c>
      <c r="X31" s="341">
        <f>W31+'Commandes - Calculs Auto'!X118-'Commandes - Calculs Auto'!X70</f>
        <v>0</v>
      </c>
      <c r="Y31" s="341">
        <f>X31+'Commandes - Calculs Auto'!Y118-'Commandes - Calculs Auto'!Y70</f>
        <v>0</v>
      </c>
      <c r="Z31" s="341">
        <f>Y31+'Commandes - Calculs Auto'!Z118-'Commandes - Calculs Auto'!Z70</f>
        <v>0</v>
      </c>
      <c r="AA31" s="341">
        <f>Z31+'Commandes - Calculs Auto'!AA118-'Commandes - Calculs Auto'!AA70</f>
        <v>0</v>
      </c>
      <c r="AB31" s="341">
        <f>AA31+'Commandes - Calculs Auto'!AB118-'Commandes - Calculs Auto'!AB70</f>
        <v>0</v>
      </c>
      <c r="AC31" s="341">
        <f>AB31+'Commandes - Calculs Auto'!AC118-'Commandes - Calculs Auto'!AC70</f>
        <v>0</v>
      </c>
      <c r="AD31" s="341">
        <f>AC31+'Commandes - Calculs Auto'!AD118-'Commandes - Calculs Auto'!AD70</f>
        <v>0</v>
      </c>
      <c r="AE31" s="341">
        <f>AD31+'Commandes - Calculs Auto'!AE118-'Commandes - Calculs Auto'!AE70</f>
        <v>0</v>
      </c>
      <c r="AF31" s="341">
        <f>AE31+'Commandes - Calculs Auto'!AF118-'Commandes - Calculs Auto'!AF70</f>
        <v>0</v>
      </c>
      <c r="AG31" s="341">
        <f>AF31+'Commandes - Calculs Auto'!AG118-'Commandes - Calculs Auto'!AG70</f>
        <v>0</v>
      </c>
      <c r="AH31" s="341">
        <f>AG31+'Commandes - Calculs Auto'!AH118-'Commandes - Calculs Auto'!AH70</f>
        <v>0</v>
      </c>
      <c r="AI31" s="341">
        <f>AH31+'Commandes - Calculs Auto'!AI118-'Commandes - Calculs Auto'!AI70</f>
        <v>0</v>
      </c>
      <c r="AJ31" s="341">
        <f>AI31+'Commandes - Calculs Auto'!AJ118-'Commandes - Calculs Auto'!AJ70</f>
        <v>0</v>
      </c>
      <c r="AK31" s="341">
        <f>AJ31+'Commandes - Calculs Auto'!AK118-'Commandes - Calculs Auto'!AK70</f>
        <v>0</v>
      </c>
      <c r="AL31" s="341">
        <f>AK31+'Commandes - Calculs Auto'!AL118-'Commandes - Calculs Auto'!AL70</f>
        <v>0</v>
      </c>
      <c r="AM31" s="341">
        <f>AL31+'Commandes - Calculs Auto'!AM118-'Commandes - Calculs Auto'!AM70</f>
        <v>0</v>
      </c>
      <c r="AN31" s="341">
        <f>AM31+'Commandes - Calculs Auto'!AN118-'Commandes - Calculs Auto'!AN70</f>
        <v>0</v>
      </c>
      <c r="AO31" s="341">
        <f>AN31+'Commandes - Calculs Auto'!AO118-'Commandes - Calculs Auto'!AO70</f>
        <v>0</v>
      </c>
      <c r="AP31" s="341">
        <f>AO31+'Commandes - Calculs Auto'!AP118-'Commandes - Calculs Auto'!AP70</f>
        <v>0</v>
      </c>
      <c r="AQ31" s="341">
        <f>AP31+'Commandes - Calculs Auto'!AQ118-'Commandes - Calculs Auto'!AQ70</f>
        <v>0</v>
      </c>
      <c r="AR31" s="341">
        <f>AQ31+'Commandes - Calculs Auto'!AR118-'Commandes - Calculs Auto'!AR70</f>
        <v>0</v>
      </c>
      <c r="AS31" s="341">
        <f>AR31+'Commandes - Calculs Auto'!AS118-'Commandes - Calculs Auto'!AS70</f>
        <v>0</v>
      </c>
      <c r="AT31" s="341">
        <f>AS31+'Commandes - Calculs Auto'!AT118-'Commandes - Calculs Auto'!AT70</f>
        <v>0</v>
      </c>
      <c r="AU31" s="341">
        <f>AT31+'Commandes - Calculs Auto'!AU118-'Commandes - Calculs Auto'!AU70</f>
        <v>0</v>
      </c>
      <c r="AV31" s="341">
        <f>AU31+'Commandes - Calculs Auto'!AV118-'Commandes - Calculs Auto'!AV70</f>
        <v>0</v>
      </c>
      <c r="AW31" s="341">
        <f>AV31+'Commandes - Calculs Auto'!AW118-'Commandes - Calculs Auto'!AW70</f>
        <v>0</v>
      </c>
      <c r="AX31" s="341">
        <f>AW31+'Commandes - Calculs Auto'!AX118-'Commandes - Calculs Auto'!AX70</f>
        <v>0</v>
      </c>
      <c r="AY31" s="341">
        <f>AX31+'Commandes - Calculs Auto'!AY118-'Commandes - Calculs Auto'!AY70</f>
        <v>0</v>
      </c>
      <c r="AZ31" s="341">
        <f>AY31+'Commandes - Calculs Auto'!AZ118-'Commandes - Calculs Auto'!AZ70</f>
        <v>0</v>
      </c>
      <c r="BA31" s="341">
        <f>AZ31+'Commandes - Calculs Auto'!BA118-'Commandes - Calculs Auto'!BA70</f>
        <v>0</v>
      </c>
      <c r="BB31" s="341">
        <f>BA31+'Commandes - Calculs Auto'!BB118-'Commandes - Calculs Auto'!BB70</f>
        <v>0</v>
      </c>
      <c r="BC31" s="341">
        <f>BB31+'Commandes - Calculs Auto'!BC118-'Commandes - Calculs Auto'!BC70</f>
        <v>0</v>
      </c>
      <c r="BD31" s="341">
        <f>BC31+'Commandes - Calculs Auto'!BD118-'Commandes - Calculs Auto'!BD70</f>
        <v>0</v>
      </c>
      <c r="BE31" s="341">
        <f>BD31+'Commandes - Calculs Auto'!BE118-'Commandes - Calculs Auto'!BE70</f>
        <v>0</v>
      </c>
      <c r="BF31" s="341">
        <f>BE31+'Commandes - Calculs Auto'!BF118-'Commandes - Calculs Auto'!BF70</f>
        <v>0</v>
      </c>
      <c r="BG31" s="341">
        <f>BF31+'Commandes - Calculs Auto'!BG118-'Commandes - Calculs Auto'!BG70</f>
        <v>0</v>
      </c>
      <c r="BH31" s="341">
        <f>BG31+'Commandes - Calculs Auto'!BH118-'Commandes - Calculs Auto'!BH70</f>
        <v>0</v>
      </c>
      <c r="BI31" s="341">
        <f>BH31+'Commandes - Calculs Auto'!BI118-'Commandes - Calculs Auto'!BI70</f>
        <v>0</v>
      </c>
      <c r="BJ31" s="341">
        <f>BI31+'Commandes - Calculs Auto'!BJ118-'Commandes - Calculs Auto'!BJ70</f>
        <v>0</v>
      </c>
    </row>
    <row r="32" spans="2:62" ht="15" customHeight="1"/>
    <row r="33" spans="2:62" ht="15" customHeight="1">
      <c r="B33" s="82" t="s">
        <v>21</v>
      </c>
      <c r="C33" s="20">
        <f>SUM(C24:C31)</f>
        <v>0</v>
      </c>
      <c r="D33" s="20">
        <f t="shared" ref="D33:BJ33" si="5">SUM(D24:D31)</f>
        <v>0</v>
      </c>
      <c r="E33" s="20">
        <f t="shared" si="5"/>
        <v>0</v>
      </c>
      <c r="F33" s="20">
        <f t="shared" si="5"/>
        <v>0</v>
      </c>
      <c r="G33" s="20">
        <f t="shared" si="5"/>
        <v>0</v>
      </c>
      <c r="H33" s="20">
        <f t="shared" si="5"/>
        <v>0</v>
      </c>
      <c r="I33" s="20">
        <f t="shared" si="5"/>
        <v>0</v>
      </c>
      <c r="J33" s="20">
        <f t="shared" si="5"/>
        <v>0</v>
      </c>
      <c r="K33" s="20">
        <f t="shared" si="5"/>
        <v>0</v>
      </c>
      <c r="L33" s="20">
        <f t="shared" si="5"/>
        <v>0</v>
      </c>
      <c r="M33" s="20">
        <f t="shared" si="5"/>
        <v>0</v>
      </c>
      <c r="N33" s="20">
        <f t="shared" si="5"/>
        <v>0</v>
      </c>
      <c r="O33" s="20">
        <f t="shared" si="5"/>
        <v>0</v>
      </c>
      <c r="P33" s="20">
        <f t="shared" si="5"/>
        <v>0</v>
      </c>
      <c r="Q33" s="20">
        <f t="shared" si="5"/>
        <v>0</v>
      </c>
      <c r="R33" s="20">
        <f t="shared" si="5"/>
        <v>0</v>
      </c>
      <c r="S33" s="20">
        <f t="shared" si="5"/>
        <v>0</v>
      </c>
      <c r="T33" s="20">
        <f t="shared" si="5"/>
        <v>0</v>
      </c>
      <c r="U33" s="20">
        <f t="shared" si="5"/>
        <v>0</v>
      </c>
      <c r="V33" s="20">
        <f t="shared" si="5"/>
        <v>0</v>
      </c>
      <c r="W33" s="20">
        <f t="shared" si="5"/>
        <v>0</v>
      </c>
      <c r="X33" s="20">
        <f t="shared" si="5"/>
        <v>0</v>
      </c>
      <c r="Y33" s="20">
        <f t="shared" si="5"/>
        <v>0</v>
      </c>
      <c r="Z33" s="20">
        <f t="shared" si="5"/>
        <v>0</v>
      </c>
      <c r="AA33" s="20">
        <f t="shared" si="5"/>
        <v>0</v>
      </c>
      <c r="AB33" s="20">
        <f t="shared" si="5"/>
        <v>0</v>
      </c>
      <c r="AC33" s="20">
        <f t="shared" si="5"/>
        <v>0</v>
      </c>
      <c r="AD33" s="20">
        <f t="shared" si="5"/>
        <v>0</v>
      </c>
      <c r="AE33" s="20">
        <f t="shared" si="5"/>
        <v>0</v>
      </c>
      <c r="AF33" s="20">
        <f t="shared" si="5"/>
        <v>0</v>
      </c>
      <c r="AG33" s="20">
        <f t="shared" si="5"/>
        <v>0</v>
      </c>
      <c r="AH33" s="20">
        <f t="shared" si="5"/>
        <v>0</v>
      </c>
      <c r="AI33" s="20">
        <f t="shared" si="5"/>
        <v>0</v>
      </c>
      <c r="AJ33" s="20">
        <f t="shared" si="5"/>
        <v>0</v>
      </c>
      <c r="AK33" s="20">
        <f t="shared" si="5"/>
        <v>0</v>
      </c>
      <c r="AL33" s="20">
        <f t="shared" si="5"/>
        <v>0</v>
      </c>
      <c r="AM33" s="20">
        <f t="shared" si="5"/>
        <v>0</v>
      </c>
      <c r="AN33" s="20">
        <f t="shared" si="5"/>
        <v>0</v>
      </c>
      <c r="AO33" s="20">
        <f t="shared" si="5"/>
        <v>0</v>
      </c>
      <c r="AP33" s="20">
        <f t="shared" si="5"/>
        <v>0</v>
      </c>
      <c r="AQ33" s="20">
        <f t="shared" si="5"/>
        <v>0</v>
      </c>
      <c r="AR33" s="20">
        <f t="shared" si="5"/>
        <v>0</v>
      </c>
      <c r="AS33" s="20">
        <f t="shared" si="5"/>
        <v>0</v>
      </c>
      <c r="AT33" s="20">
        <f t="shared" si="5"/>
        <v>0</v>
      </c>
      <c r="AU33" s="20">
        <f t="shared" si="5"/>
        <v>0</v>
      </c>
      <c r="AV33" s="20">
        <f t="shared" si="5"/>
        <v>0</v>
      </c>
      <c r="AW33" s="20">
        <f t="shared" si="5"/>
        <v>0</v>
      </c>
      <c r="AX33" s="20">
        <f t="shared" si="5"/>
        <v>0</v>
      </c>
      <c r="AY33" s="20">
        <f t="shared" si="5"/>
        <v>0</v>
      </c>
      <c r="AZ33" s="20">
        <f t="shared" si="5"/>
        <v>0</v>
      </c>
      <c r="BA33" s="20">
        <f t="shared" si="5"/>
        <v>0</v>
      </c>
      <c r="BB33" s="20">
        <f t="shared" si="5"/>
        <v>0</v>
      </c>
      <c r="BC33" s="20">
        <f t="shared" si="5"/>
        <v>0</v>
      </c>
      <c r="BD33" s="20">
        <f t="shared" si="5"/>
        <v>0</v>
      </c>
      <c r="BE33" s="20">
        <f t="shared" si="5"/>
        <v>0</v>
      </c>
      <c r="BF33" s="20">
        <f t="shared" si="5"/>
        <v>0</v>
      </c>
      <c r="BG33" s="20">
        <f t="shared" si="5"/>
        <v>0</v>
      </c>
      <c r="BH33" s="20">
        <f t="shared" si="5"/>
        <v>0</v>
      </c>
      <c r="BI33" s="20">
        <f t="shared" si="5"/>
        <v>0</v>
      </c>
      <c r="BJ33" s="20">
        <f t="shared" si="5"/>
        <v>0</v>
      </c>
    </row>
    <row r="34" spans="2:62" ht="15" customHeight="1" collapsed="1"/>
    <row r="35" spans="2:62">
      <c r="B35" s="98" t="s">
        <v>53</v>
      </c>
      <c r="C35" s="11"/>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row>
    <row r="36" spans="2:62">
      <c r="E36" s="30"/>
      <c r="F36" s="30"/>
      <c r="G36" s="30"/>
      <c r="H36" s="30"/>
      <c r="I36" s="30"/>
      <c r="J36" s="30"/>
      <c r="K36" s="30"/>
      <c r="L36" s="30"/>
    </row>
    <row r="37" spans="2:62">
      <c r="B37" s="81"/>
      <c r="C37" s="473" t="s">
        <v>18</v>
      </c>
      <c r="D37" s="473"/>
      <c r="E37" s="473"/>
      <c r="F37" s="473"/>
      <c r="G37" s="473"/>
      <c r="H37" s="473"/>
      <c r="I37" s="473"/>
      <c r="J37" s="473"/>
      <c r="K37" s="473"/>
      <c r="L37" s="473"/>
      <c r="M37" s="473"/>
      <c r="N37" s="473"/>
      <c r="O37" s="473" t="s">
        <v>19</v>
      </c>
      <c r="P37" s="473"/>
      <c r="Q37" s="473"/>
      <c r="R37" s="473"/>
      <c r="S37" s="473"/>
      <c r="T37" s="473"/>
      <c r="U37" s="473"/>
      <c r="V37" s="473"/>
      <c r="W37" s="473"/>
      <c r="X37" s="473"/>
      <c r="Y37" s="473"/>
      <c r="Z37" s="473"/>
      <c r="AA37" s="473" t="s">
        <v>20</v>
      </c>
      <c r="AB37" s="473"/>
      <c r="AC37" s="473"/>
      <c r="AD37" s="473"/>
      <c r="AE37" s="473"/>
      <c r="AF37" s="473"/>
      <c r="AG37" s="473"/>
      <c r="AH37" s="473"/>
      <c r="AI37" s="473"/>
      <c r="AJ37" s="473"/>
      <c r="AK37" s="473"/>
      <c r="AL37" s="473"/>
      <c r="AM37" s="475" t="s">
        <v>32</v>
      </c>
      <c r="AN37" s="476"/>
      <c r="AO37" s="476"/>
      <c r="AP37" s="476"/>
      <c r="AQ37" s="476"/>
      <c r="AR37" s="476"/>
      <c r="AS37" s="476"/>
      <c r="AT37" s="476"/>
      <c r="AU37" s="476"/>
      <c r="AV37" s="476"/>
      <c r="AW37" s="476"/>
      <c r="AX37" s="477"/>
      <c r="AY37" s="473" t="s">
        <v>33</v>
      </c>
      <c r="AZ37" s="473"/>
      <c r="BA37" s="473"/>
      <c r="BB37" s="473"/>
      <c r="BC37" s="473"/>
      <c r="BD37" s="473"/>
      <c r="BE37" s="473"/>
      <c r="BF37" s="473"/>
      <c r="BG37" s="473"/>
      <c r="BH37" s="473"/>
      <c r="BI37" s="473"/>
      <c r="BJ37" s="473"/>
    </row>
    <row r="38" spans="2:62">
      <c r="B38" s="82" t="s">
        <v>55</v>
      </c>
      <c r="C38" s="18">
        <f>CONFIG!$D$7</f>
        <v>41640</v>
      </c>
      <c r="D38" s="18">
        <f>DATE(YEAR(C38),MONTH(C38)+1,DAY(C38))</f>
        <v>41671</v>
      </c>
      <c r="E38" s="18">
        <f t="shared" ref="E38:BJ38" si="6">DATE(YEAR(D38),MONTH(D38)+1,DAY(D38))</f>
        <v>41699</v>
      </c>
      <c r="F38" s="18">
        <f t="shared" si="6"/>
        <v>41730</v>
      </c>
      <c r="G38" s="18">
        <f t="shared" si="6"/>
        <v>41760</v>
      </c>
      <c r="H38" s="18">
        <f t="shared" si="6"/>
        <v>41791</v>
      </c>
      <c r="I38" s="18">
        <f t="shared" si="6"/>
        <v>41821</v>
      </c>
      <c r="J38" s="18">
        <f t="shared" si="6"/>
        <v>41852</v>
      </c>
      <c r="K38" s="18">
        <f t="shared" si="6"/>
        <v>41883</v>
      </c>
      <c r="L38" s="18">
        <f t="shared" si="6"/>
        <v>41913</v>
      </c>
      <c r="M38" s="18">
        <f t="shared" si="6"/>
        <v>41944</v>
      </c>
      <c r="N38" s="18">
        <f t="shared" si="6"/>
        <v>41974</v>
      </c>
      <c r="O38" s="18">
        <f t="shared" si="6"/>
        <v>42005</v>
      </c>
      <c r="P38" s="18">
        <f t="shared" si="6"/>
        <v>42036</v>
      </c>
      <c r="Q38" s="18">
        <f t="shared" si="6"/>
        <v>42064</v>
      </c>
      <c r="R38" s="18">
        <f t="shared" si="6"/>
        <v>42095</v>
      </c>
      <c r="S38" s="18">
        <f t="shared" si="6"/>
        <v>42125</v>
      </c>
      <c r="T38" s="18">
        <f t="shared" si="6"/>
        <v>42156</v>
      </c>
      <c r="U38" s="18">
        <f t="shared" si="6"/>
        <v>42186</v>
      </c>
      <c r="V38" s="18">
        <f t="shared" si="6"/>
        <v>42217</v>
      </c>
      <c r="W38" s="18">
        <f t="shared" si="6"/>
        <v>42248</v>
      </c>
      <c r="X38" s="18">
        <f t="shared" si="6"/>
        <v>42278</v>
      </c>
      <c r="Y38" s="18">
        <f t="shared" si="6"/>
        <v>42309</v>
      </c>
      <c r="Z38" s="18">
        <f t="shared" si="6"/>
        <v>42339</v>
      </c>
      <c r="AA38" s="18">
        <f t="shared" si="6"/>
        <v>42370</v>
      </c>
      <c r="AB38" s="18">
        <f t="shared" si="6"/>
        <v>42401</v>
      </c>
      <c r="AC38" s="18">
        <f t="shared" si="6"/>
        <v>42430</v>
      </c>
      <c r="AD38" s="18">
        <f t="shared" si="6"/>
        <v>42461</v>
      </c>
      <c r="AE38" s="18">
        <f t="shared" si="6"/>
        <v>42491</v>
      </c>
      <c r="AF38" s="18">
        <f t="shared" si="6"/>
        <v>42522</v>
      </c>
      <c r="AG38" s="18">
        <f t="shared" si="6"/>
        <v>42552</v>
      </c>
      <c r="AH38" s="18">
        <f t="shared" si="6"/>
        <v>42583</v>
      </c>
      <c r="AI38" s="18">
        <f t="shared" si="6"/>
        <v>42614</v>
      </c>
      <c r="AJ38" s="18">
        <f t="shared" si="6"/>
        <v>42644</v>
      </c>
      <c r="AK38" s="18">
        <f t="shared" si="6"/>
        <v>42675</v>
      </c>
      <c r="AL38" s="18">
        <f t="shared" si="6"/>
        <v>42705</v>
      </c>
      <c r="AM38" s="18">
        <f t="shared" si="6"/>
        <v>42736</v>
      </c>
      <c r="AN38" s="18">
        <f t="shared" si="6"/>
        <v>42767</v>
      </c>
      <c r="AO38" s="18">
        <f t="shared" si="6"/>
        <v>42795</v>
      </c>
      <c r="AP38" s="18">
        <f t="shared" si="6"/>
        <v>42826</v>
      </c>
      <c r="AQ38" s="18">
        <f t="shared" si="6"/>
        <v>42856</v>
      </c>
      <c r="AR38" s="18">
        <f t="shared" si="6"/>
        <v>42887</v>
      </c>
      <c r="AS38" s="18">
        <f t="shared" si="6"/>
        <v>42917</v>
      </c>
      <c r="AT38" s="18">
        <f t="shared" si="6"/>
        <v>42948</v>
      </c>
      <c r="AU38" s="18">
        <f t="shared" si="6"/>
        <v>42979</v>
      </c>
      <c r="AV38" s="18">
        <f t="shared" si="6"/>
        <v>43009</v>
      </c>
      <c r="AW38" s="18">
        <f t="shared" si="6"/>
        <v>43040</v>
      </c>
      <c r="AX38" s="18">
        <f t="shared" si="6"/>
        <v>43070</v>
      </c>
      <c r="AY38" s="18">
        <f t="shared" si="6"/>
        <v>43101</v>
      </c>
      <c r="AZ38" s="18">
        <f t="shared" si="6"/>
        <v>43132</v>
      </c>
      <c r="BA38" s="18">
        <f t="shared" si="6"/>
        <v>43160</v>
      </c>
      <c r="BB38" s="18">
        <f t="shared" si="6"/>
        <v>43191</v>
      </c>
      <c r="BC38" s="18">
        <f t="shared" si="6"/>
        <v>43221</v>
      </c>
      <c r="BD38" s="18">
        <f t="shared" si="6"/>
        <v>43252</v>
      </c>
      <c r="BE38" s="18">
        <f t="shared" si="6"/>
        <v>43282</v>
      </c>
      <c r="BF38" s="18">
        <f t="shared" si="6"/>
        <v>43313</v>
      </c>
      <c r="BG38" s="18">
        <f t="shared" si="6"/>
        <v>43344</v>
      </c>
      <c r="BH38" s="18">
        <f t="shared" si="6"/>
        <v>43374</v>
      </c>
      <c r="BI38" s="18">
        <f t="shared" si="6"/>
        <v>43405</v>
      </c>
      <c r="BJ38" s="18">
        <f t="shared" si="6"/>
        <v>43435</v>
      </c>
    </row>
    <row r="39" spans="2:62">
      <c r="B39" s="310" t="str">
        <f>CONFIG!$C$14</f>
        <v>Activité / Projet 1</v>
      </c>
      <c r="C39" s="341">
        <f>IF(CONFIG!$I$40, ('Charges variables-Calculs auto'!C50-'Charges variables-Calculs auto'!C36), ('Charges variables-Calculs auto'!C80-'Charges variables-Calculs auto'!C96) )</f>
        <v>0</v>
      </c>
      <c r="D39" s="341">
        <f>C39+IF(CONFIG!$I$40, ('Charges variables-Calculs auto'!D50-'Charges variables-Calculs auto'!D36), ('Charges variables-Calculs auto'!D80-'Charges variables-Calculs auto'!D96) )</f>
        <v>0</v>
      </c>
      <c r="E39" s="341">
        <f>D39+IF(CONFIG!$I$40, ('Charges variables-Calculs auto'!E50-'Charges variables-Calculs auto'!E36), ('Charges variables-Calculs auto'!E80-'Charges variables-Calculs auto'!E96) )</f>
        <v>0</v>
      </c>
      <c r="F39" s="341">
        <f>E39+IF(CONFIG!$I$40, ('Charges variables-Calculs auto'!F50-'Charges variables-Calculs auto'!F36), ('Charges variables-Calculs auto'!F80-'Charges variables-Calculs auto'!F96) )</f>
        <v>0</v>
      </c>
      <c r="G39" s="341">
        <f>F39+IF(CONFIG!$I$40, ('Charges variables-Calculs auto'!G50-'Charges variables-Calculs auto'!G36), ('Charges variables-Calculs auto'!G80-'Charges variables-Calculs auto'!G96) )</f>
        <v>0</v>
      </c>
      <c r="H39" s="341">
        <f>G39+IF(CONFIG!$I$40, ('Charges variables-Calculs auto'!H50-'Charges variables-Calculs auto'!H36), ('Charges variables-Calculs auto'!H80-'Charges variables-Calculs auto'!H96) )</f>
        <v>0</v>
      </c>
      <c r="I39" s="341">
        <f>H39+IF(CONFIG!$I$40, ('Charges variables-Calculs auto'!I50-'Charges variables-Calculs auto'!I36), ('Charges variables-Calculs auto'!I80-'Charges variables-Calculs auto'!I96) )</f>
        <v>0</v>
      </c>
      <c r="J39" s="341">
        <f>I39+IF(CONFIG!$I$40, ('Charges variables-Calculs auto'!J50-'Charges variables-Calculs auto'!J36), ('Charges variables-Calculs auto'!J80-'Charges variables-Calculs auto'!J96) )</f>
        <v>0</v>
      </c>
      <c r="K39" s="341">
        <f>J39+IF(CONFIG!$I$40, ('Charges variables-Calculs auto'!K50-'Charges variables-Calculs auto'!K36), ('Charges variables-Calculs auto'!K80-'Charges variables-Calculs auto'!K96) )</f>
        <v>0</v>
      </c>
      <c r="L39" s="341">
        <f>K39+IF(CONFIG!$I$40, ('Charges variables-Calculs auto'!L50-'Charges variables-Calculs auto'!L36), ('Charges variables-Calculs auto'!L80-'Charges variables-Calculs auto'!L96) )</f>
        <v>0</v>
      </c>
      <c r="M39" s="341">
        <f>L39+IF(CONFIG!$I$40, ('Charges variables-Calculs auto'!M50-'Charges variables-Calculs auto'!M36), ('Charges variables-Calculs auto'!M80-'Charges variables-Calculs auto'!M96) )</f>
        <v>0</v>
      </c>
      <c r="N39" s="341">
        <f>M39+IF(CONFIG!$I$40, ('Charges variables-Calculs auto'!N50-'Charges variables-Calculs auto'!N36), ('Charges variables-Calculs auto'!N80-'Charges variables-Calculs auto'!N96) )</f>
        <v>0</v>
      </c>
      <c r="O39" s="341">
        <f>N39+IF(CONFIG!$I$40, ('Charges variables-Calculs auto'!O50-'Charges variables-Calculs auto'!O36), ('Charges variables-Calculs auto'!O80-'Charges variables-Calculs auto'!O96) )</f>
        <v>0</v>
      </c>
      <c r="P39" s="341">
        <f>O39+IF(CONFIG!$I$40, ('Charges variables-Calculs auto'!P50-'Charges variables-Calculs auto'!P36), ('Charges variables-Calculs auto'!P80-'Charges variables-Calculs auto'!P96) )</f>
        <v>0</v>
      </c>
      <c r="Q39" s="341">
        <f>P39+IF(CONFIG!$I$40, ('Charges variables-Calculs auto'!Q50-'Charges variables-Calculs auto'!Q36), ('Charges variables-Calculs auto'!Q80-'Charges variables-Calculs auto'!Q96) )</f>
        <v>0</v>
      </c>
      <c r="R39" s="341">
        <f>Q39+IF(CONFIG!$I$40, ('Charges variables-Calculs auto'!R50-'Charges variables-Calculs auto'!R36), ('Charges variables-Calculs auto'!R80-'Charges variables-Calculs auto'!R96) )</f>
        <v>0</v>
      </c>
      <c r="S39" s="341">
        <f>R39+IF(CONFIG!$I$40, ('Charges variables-Calculs auto'!S50-'Charges variables-Calculs auto'!S36), ('Charges variables-Calculs auto'!S80-'Charges variables-Calculs auto'!S96) )</f>
        <v>0</v>
      </c>
      <c r="T39" s="341">
        <f>S39+IF(CONFIG!$I$40, ('Charges variables-Calculs auto'!T50-'Charges variables-Calculs auto'!T36), ('Charges variables-Calculs auto'!T80-'Charges variables-Calculs auto'!T96) )</f>
        <v>0</v>
      </c>
      <c r="U39" s="341">
        <f>T39+IF(CONFIG!$I$40, ('Charges variables-Calculs auto'!U50-'Charges variables-Calculs auto'!U36), ('Charges variables-Calculs auto'!U80-'Charges variables-Calculs auto'!U96) )</f>
        <v>0</v>
      </c>
      <c r="V39" s="341">
        <f>U39+IF(CONFIG!$I$40, ('Charges variables-Calculs auto'!V50-'Charges variables-Calculs auto'!V36), ('Charges variables-Calculs auto'!V80-'Charges variables-Calculs auto'!V96) )</f>
        <v>0</v>
      </c>
      <c r="W39" s="341">
        <f>V39+IF(CONFIG!$I$40, ('Charges variables-Calculs auto'!W50-'Charges variables-Calculs auto'!W36), ('Charges variables-Calculs auto'!W80-'Charges variables-Calculs auto'!W96) )</f>
        <v>0</v>
      </c>
      <c r="X39" s="341">
        <f>W39+IF(CONFIG!$I$40, ('Charges variables-Calculs auto'!X50-'Charges variables-Calculs auto'!X36), ('Charges variables-Calculs auto'!X80-'Charges variables-Calculs auto'!X96) )</f>
        <v>0</v>
      </c>
      <c r="Y39" s="341">
        <f>X39+IF(CONFIG!$I$40, ('Charges variables-Calculs auto'!Y50-'Charges variables-Calculs auto'!Y36), ('Charges variables-Calculs auto'!Y80-'Charges variables-Calculs auto'!Y96) )</f>
        <v>0</v>
      </c>
      <c r="Z39" s="341">
        <f>Y39+IF(CONFIG!$I$40, ('Charges variables-Calculs auto'!Z50-'Charges variables-Calculs auto'!Z36), ('Charges variables-Calculs auto'!Z80-'Charges variables-Calculs auto'!Z96) )</f>
        <v>0</v>
      </c>
      <c r="AA39" s="341">
        <f>Z39+IF(CONFIG!$I$40, ('Charges variables-Calculs auto'!AA50-'Charges variables-Calculs auto'!AA36), ('Charges variables-Calculs auto'!AA80-'Charges variables-Calculs auto'!AA96) )</f>
        <v>0</v>
      </c>
      <c r="AB39" s="341">
        <f>AA39+IF(CONFIG!$I$40, ('Charges variables-Calculs auto'!AB50-'Charges variables-Calculs auto'!AB36), ('Charges variables-Calculs auto'!AB80-'Charges variables-Calculs auto'!AB96) )</f>
        <v>0</v>
      </c>
      <c r="AC39" s="341">
        <f>AB39+IF(CONFIG!$I$40, ('Charges variables-Calculs auto'!AC50-'Charges variables-Calculs auto'!AC36), ('Charges variables-Calculs auto'!AC80-'Charges variables-Calculs auto'!AC96) )</f>
        <v>0</v>
      </c>
      <c r="AD39" s="341">
        <f>AC39+IF(CONFIG!$I$40, ('Charges variables-Calculs auto'!AD50-'Charges variables-Calculs auto'!AD36), ('Charges variables-Calculs auto'!AD80-'Charges variables-Calculs auto'!AD96) )</f>
        <v>0</v>
      </c>
      <c r="AE39" s="341">
        <f>AD39+IF(CONFIG!$I$40, ('Charges variables-Calculs auto'!AE50-'Charges variables-Calculs auto'!AE36), ('Charges variables-Calculs auto'!AE80-'Charges variables-Calculs auto'!AE96) )</f>
        <v>0</v>
      </c>
      <c r="AF39" s="341">
        <f>AE39+IF(CONFIG!$I$40, ('Charges variables-Calculs auto'!AF50-'Charges variables-Calculs auto'!AF36), ('Charges variables-Calculs auto'!AF80-'Charges variables-Calculs auto'!AF96) )</f>
        <v>0</v>
      </c>
      <c r="AG39" s="341">
        <f>AF39+IF(CONFIG!$I$40, ('Charges variables-Calculs auto'!AG50-'Charges variables-Calculs auto'!AG36), ('Charges variables-Calculs auto'!AG80-'Charges variables-Calculs auto'!AG96) )</f>
        <v>0</v>
      </c>
      <c r="AH39" s="341">
        <f>AG39+IF(CONFIG!$I$40, ('Charges variables-Calculs auto'!AH50-'Charges variables-Calculs auto'!AH36), ('Charges variables-Calculs auto'!AH80-'Charges variables-Calculs auto'!AH96) )</f>
        <v>0</v>
      </c>
      <c r="AI39" s="341">
        <f>AH39+IF(CONFIG!$I$40, ('Charges variables-Calculs auto'!AI50-'Charges variables-Calculs auto'!AI36), ('Charges variables-Calculs auto'!AI80-'Charges variables-Calculs auto'!AI96) )</f>
        <v>0</v>
      </c>
      <c r="AJ39" s="341">
        <f>AI39+IF(CONFIG!$I$40, ('Charges variables-Calculs auto'!AJ50-'Charges variables-Calculs auto'!AJ36), ('Charges variables-Calculs auto'!AJ80-'Charges variables-Calculs auto'!AJ96) )</f>
        <v>0</v>
      </c>
      <c r="AK39" s="341">
        <f>AJ39+IF(CONFIG!$I$40, ('Charges variables-Calculs auto'!AK50-'Charges variables-Calculs auto'!AK36), ('Charges variables-Calculs auto'!AK80-'Charges variables-Calculs auto'!AK96) )</f>
        <v>0</v>
      </c>
      <c r="AL39" s="341">
        <f>AK39+IF(CONFIG!$I$40, ('Charges variables-Calculs auto'!AL50-'Charges variables-Calculs auto'!AL36), ('Charges variables-Calculs auto'!AL80-'Charges variables-Calculs auto'!AL96) )</f>
        <v>0</v>
      </c>
      <c r="AM39" s="341">
        <f>AL39+IF(CONFIG!$I$40, ('Charges variables-Calculs auto'!AM50-'Charges variables-Calculs auto'!AM36), ('Charges variables-Calculs auto'!AM80-'Charges variables-Calculs auto'!AM96) )</f>
        <v>0</v>
      </c>
      <c r="AN39" s="341">
        <f>AM39+IF(CONFIG!$I$40, ('Charges variables-Calculs auto'!AN50-'Charges variables-Calculs auto'!AN36), ('Charges variables-Calculs auto'!AN80-'Charges variables-Calculs auto'!AN96) )</f>
        <v>0</v>
      </c>
      <c r="AO39" s="341">
        <f>AN39+IF(CONFIG!$I$40, ('Charges variables-Calculs auto'!AO50-'Charges variables-Calculs auto'!AO36), ('Charges variables-Calculs auto'!AO80-'Charges variables-Calculs auto'!AO96) )</f>
        <v>0</v>
      </c>
      <c r="AP39" s="341">
        <f>AO39+IF(CONFIG!$I$40, ('Charges variables-Calculs auto'!AP50-'Charges variables-Calculs auto'!AP36), ('Charges variables-Calculs auto'!AP80-'Charges variables-Calculs auto'!AP96) )</f>
        <v>0</v>
      </c>
      <c r="AQ39" s="341">
        <f>AP39+IF(CONFIG!$I$40, ('Charges variables-Calculs auto'!AQ50-'Charges variables-Calculs auto'!AQ36), ('Charges variables-Calculs auto'!AQ80-'Charges variables-Calculs auto'!AQ96) )</f>
        <v>0</v>
      </c>
      <c r="AR39" s="341">
        <f>AQ39+IF(CONFIG!$I$40, ('Charges variables-Calculs auto'!AR50-'Charges variables-Calculs auto'!AR36), ('Charges variables-Calculs auto'!AR80-'Charges variables-Calculs auto'!AR96) )</f>
        <v>0</v>
      </c>
      <c r="AS39" s="341">
        <f>AR39+IF(CONFIG!$I$40, ('Charges variables-Calculs auto'!AS50-'Charges variables-Calculs auto'!AS36), ('Charges variables-Calculs auto'!AS80-'Charges variables-Calculs auto'!AS96) )</f>
        <v>0</v>
      </c>
      <c r="AT39" s="341">
        <f>AS39+IF(CONFIG!$I$40, ('Charges variables-Calculs auto'!AT50-'Charges variables-Calculs auto'!AT36), ('Charges variables-Calculs auto'!AT80-'Charges variables-Calculs auto'!AT96) )</f>
        <v>0</v>
      </c>
      <c r="AU39" s="341">
        <f>AT39+IF(CONFIG!$I$40, ('Charges variables-Calculs auto'!AU50-'Charges variables-Calculs auto'!AU36), ('Charges variables-Calculs auto'!AU80-'Charges variables-Calculs auto'!AU96) )</f>
        <v>0</v>
      </c>
      <c r="AV39" s="341">
        <f>AU39+IF(CONFIG!$I$40, ('Charges variables-Calculs auto'!AV50-'Charges variables-Calculs auto'!AV36), ('Charges variables-Calculs auto'!AV80-'Charges variables-Calculs auto'!AV96) )</f>
        <v>0</v>
      </c>
      <c r="AW39" s="341">
        <f>AV39+IF(CONFIG!$I$40, ('Charges variables-Calculs auto'!AW50-'Charges variables-Calculs auto'!AW36), ('Charges variables-Calculs auto'!AW80-'Charges variables-Calculs auto'!AW96) )</f>
        <v>0</v>
      </c>
      <c r="AX39" s="341">
        <f>AW39+IF(CONFIG!$I$40, ('Charges variables-Calculs auto'!AX50-'Charges variables-Calculs auto'!AX36), ('Charges variables-Calculs auto'!AX80-'Charges variables-Calculs auto'!AX96) )</f>
        <v>0</v>
      </c>
      <c r="AY39" s="341">
        <f>AX39+IF(CONFIG!$I$40, ('Charges variables-Calculs auto'!AY50-'Charges variables-Calculs auto'!AY36), ('Charges variables-Calculs auto'!AY80-'Charges variables-Calculs auto'!AY96) )</f>
        <v>0</v>
      </c>
      <c r="AZ39" s="341">
        <f>AY39+IF(CONFIG!$I$40, ('Charges variables-Calculs auto'!AZ50-'Charges variables-Calculs auto'!AZ36), ('Charges variables-Calculs auto'!AZ80-'Charges variables-Calculs auto'!AZ96) )</f>
        <v>0</v>
      </c>
      <c r="BA39" s="341">
        <f>AZ39+IF(CONFIG!$I$40, ('Charges variables-Calculs auto'!BA50-'Charges variables-Calculs auto'!BA36), ('Charges variables-Calculs auto'!BA80-'Charges variables-Calculs auto'!BA96) )</f>
        <v>0</v>
      </c>
      <c r="BB39" s="341">
        <f>BA39+IF(CONFIG!$I$40, ('Charges variables-Calculs auto'!BB50-'Charges variables-Calculs auto'!BB36), ('Charges variables-Calculs auto'!BB80-'Charges variables-Calculs auto'!BB96) )</f>
        <v>0</v>
      </c>
      <c r="BC39" s="341">
        <f>BB39+IF(CONFIG!$I$40, ('Charges variables-Calculs auto'!BC50-'Charges variables-Calculs auto'!BC36), ('Charges variables-Calculs auto'!BC80-'Charges variables-Calculs auto'!BC96) )</f>
        <v>0</v>
      </c>
      <c r="BD39" s="341">
        <f>BC39+IF(CONFIG!$I$40, ('Charges variables-Calculs auto'!BD50-'Charges variables-Calculs auto'!BD36), ('Charges variables-Calculs auto'!BD80-'Charges variables-Calculs auto'!BD96) )</f>
        <v>0</v>
      </c>
      <c r="BE39" s="341">
        <f>BD39+IF(CONFIG!$I$40, ('Charges variables-Calculs auto'!BE50-'Charges variables-Calculs auto'!BE36), ('Charges variables-Calculs auto'!BE80-'Charges variables-Calculs auto'!BE96) )</f>
        <v>0</v>
      </c>
      <c r="BF39" s="341">
        <f>BE39+IF(CONFIG!$I$40, ('Charges variables-Calculs auto'!BF50-'Charges variables-Calculs auto'!BF36), ('Charges variables-Calculs auto'!BF80-'Charges variables-Calculs auto'!BF96) )</f>
        <v>0</v>
      </c>
      <c r="BG39" s="341">
        <f>BF39+IF(CONFIG!$I$40, ('Charges variables-Calculs auto'!BG50-'Charges variables-Calculs auto'!BG36), ('Charges variables-Calculs auto'!BG80-'Charges variables-Calculs auto'!BG96) )</f>
        <v>0</v>
      </c>
      <c r="BH39" s="341">
        <f>BG39+IF(CONFIG!$I$40, ('Charges variables-Calculs auto'!BH50-'Charges variables-Calculs auto'!BH36), ('Charges variables-Calculs auto'!BH80-'Charges variables-Calculs auto'!BH96) )</f>
        <v>0</v>
      </c>
      <c r="BI39" s="341">
        <f>BH39+IF(CONFIG!$I$40, ('Charges variables-Calculs auto'!BI50-'Charges variables-Calculs auto'!BI36), ('Charges variables-Calculs auto'!BI80-'Charges variables-Calculs auto'!BI96) )</f>
        <v>0</v>
      </c>
      <c r="BJ39" s="341">
        <f>BI39+IF(CONFIG!$I$40, ('Charges variables-Calculs auto'!BJ50-'Charges variables-Calculs auto'!BJ36), ('Charges variables-Calculs auto'!BJ80-'Charges variables-Calculs auto'!BJ96) )</f>
        <v>0</v>
      </c>
    </row>
    <row r="40" spans="2:62">
      <c r="B40" s="310" t="str">
        <f>CONFIG!$C$15</f>
        <v>Activité / Projet 2</v>
      </c>
      <c r="C40" s="341">
        <f>IF(CONFIG!$I$40, ('Charges variables-Calculs auto'!C51-'Charges variables-Calculs auto'!C37), ('Charges variables-Calculs auto'!C81-'Charges variables-Calculs auto'!C97) )</f>
        <v>0</v>
      </c>
      <c r="D40" s="341">
        <f>C40+IF(CONFIG!$I$40, ('Charges variables-Calculs auto'!D51-'Charges variables-Calculs auto'!D37), ('Charges variables-Calculs auto'!D81-'Charges variables-Calculs auto'!D97) )</f>
        <v>0</v>
      </c>
      <c r="E40" s="341">
        <f>D40+IF(CONFIG!$I$40, ('Charges variables-Calculs auto'!E51-'Charges variables-Calculs auto'!E37), ('Charges variables-Calculs auto'!E81-'Charges variables-Calculs auto'!E97) )</f>
        <v>0</v>
      </c>
      <c r="F40" s="341">
        <f>E40+IF(CONFIG!$I$40, ('Charges variables-Calculs auto'!F51-'Charges variables-Calculs auto'!F37), ('Charges variables-Calculs auto'!F81-'Charges variables-Calculs auto'!F97) )</f>
        <v>0</v>
      </c>
      <c r="G40" s="341">
        <f>F40+IF(CONFIG!$I$40, ('Charges variables-Calculs auto'!G51-'Charges variables-Calculs auto'!G37), ('Charges variables-Calculs auto'!G81-'Charges variables-Calculs auto'!G97) )</f>
        <v>0</v>
      </c>
      <c r="H40" s="341">
        <f>G40+IF(CONFIG!$I$40, ('Charges variables-Calculs auto'!H51-'Charges variables-Calculs auto'!H37), ('Charges variables-Calculs auto'!H81-'Charges variables-Calculs auto'!H97) )</f>
        <v>0</v>
      </c>
      <c r="I40" s="341">
        <f>H40+IF(CONFIG!$I$40, ('Charges variables-Calculs auto'!I51-'Charges variables-Calculs auto'!I37), ('Charges variables-Calculs auto'!I81-'Charges variables-Calculs auto'!I97) )</f>
        <v>0</v>
      </c>
      <c r="J40" s="341">
        <f>I40+IF(CONFIG!$I$40, ('Charges variables-Calculs auto'!J51-'Charges variables-Calculs auto'!J37), ('Charges variables-Calculs auto'!J81-'Charges variables-Calculs auto'!J97) )</f>
        <v>0</v>
      </c>
      <c r="K40" s="341">
        <f>J40+IF(CONFIG!$I$40, ('Charges variables-Calculs auto'!K51-'Charges variables-Calculs auto'!K37), ('Charges variables-Calculs auto'!K81-'Charges variables-Calculs auto'!K97) )</f>
        <v>0</v>
      </c>
      <c r="L40" s="341">
        <f>K40+IF(CONFIG!$I$40, ('Charges variables-Calculs auto'!L51-'Charges variables-Calculs auto'!L37), ('Charges variables-Calculs auto'!L81-'Charges variables-Calculs auto'!L97) )</f>
        <v>0</v>
      </c>
      <c r="M40" s="341">
        <f>L40+IF(CONFIG!$I$40, ('Charges variables-Calculs auto'!M51-'Charges variables-Calculs auto'!M37), ('Charges variables-Calculs auto'!M81-'Charges variables-Calculs auto'!M97) )</f>
        <v>0</v>
      </c>
      <c r="N40" s="341">
        <f>M40+IF(CONFIG!$I$40, ('Charges variables-Calculs auto'!N51-'Charges variables-Calculs auto'!N37), ('Charges variables-Calculs auto'!N81-'Charges variables-Calculs auto'!N97) )</f>
        <v>0</v>
      </c>
      <c r="O40" s="341">
        <f>N40+IF(CONFIG!$I$40, ('Charges variables-Calculs auto'!O51-'Charges variables-Calculs auto'!O37), ('Charges variables-Calculs auto'!O81-'Charges variables-Calculs auto'!O97) )</f>
        <v>0</v>
      </c>
      <c r="P40" s="341">
        <f>O40+IF(CONFIG!$I$40, ('Charges variables-Calculs auto'!P51-'Charges variables-Calculs auto'!P37), ('Charges variables-Calculs auto'!P81-'Charges variables-Calculs auto'!P97) )</f>
        <v>0</v>
      </c>
      <c r="Q40" s="341">
        <f>P40+IF(CONFIG!$I$40, ('Charges variables-Calculs auto'!Q51-'Charges variables-Calculs auto'!Q37), ('Charges variables-Calculs auto'!Q81-'Charges variables-Calculs auto'!Q97) )</f>
        <v>0</v>
      </c>
      <c r="R40" s="341">
        <f>Q40+IF(CONFIG!$I$40, ('Charges variables-Calculs auto'!R51-'Charges variables-Calculs auto'!R37), ('Charges variables-Calculs auto'!R81-'Charges variables-Calculs auto'!R97) )</f>
        <v>0</v>
      </c>
      <c r="S40" s="341">
        <f>R40+IF(CONFIG!$I$40, ('Charges variables-Calculs auto'!S51-'Charges variables-Calculs auto'!S37), ('Charges variables-Calculs auto'!S81-'Charges variables-Calculs auto'!S97) )</f>
        <v>0</v>
      </c>
      <c r="T40" s="341">
        <f>S40+IF(CONFIG!$I$40, ('Charges variables-Calculs auto'!T51-'Charges variables-Calculs auto'!T37), ('Charges variables-Calculs auto'!T81-'Charges variables-Calculs auto'!T97) )</f>
        <v>0</v>
      </c>
      <c r="U40" s="341">
        <f>T40+IF(CONFIG!$I$40, ('Charges variables-Calculs auto'!U51-'Charges variables-Calculs auto'!U37), ('Charges variables-Calculs auto'!U81-'Charges variables-Calculs auto'!U97) )</f>
        <v>0</v>
      </c>
      <c r="V40" s="341">
        <f>U40+IF(CONFIG!$I$40, ('Charges variables-Calculs auto'!V51-'Charges variables-Calculs auto'!V37), ('Charges variables-Calculs auto'!V81-'Charges variables-Calculs auto'!V97) )</f>
        <v>0</v>
      </c>
      <c r="W40" s="341">
        <f>V40+IF(CONFIG!$I$40, ('Charges variables-Calculs auto'!W51-'Charges variables-Calculs auto'!W37), ('Charges variables-Calculs auto'!W81-'Charges variables-Calculs auto'!W97) )</f>
        <v>0</v>
      </c>
      <c r="X40" s="341">
        <f>W40+IF(CONFIG!$I$40, ('Charges variables-Calculs auto'!X51-'Charges variables-Calculs auto'!X37), ('Charges variables-Calculs auto'!X81-'Charges variables-Calculs auto'!X97) )</f>
        <v>0</v>
      </c>
      <c r="Y40" s="341">
        <f>X40+IF(CONFIG!$I$40, ('Charges variables-Calculs auto'!Y51-'Charges variables-Calculs auto'!Y37), ('Charges variables-Calculs auto'!Y81-'Charges variables-Calculs auto'!Y97) )</f>
        <v>0</v>
      </c>
      <c r="Z40" s="341">
        <f>Y40+IF(CONFIG!$I$40, ('Charges variables-Calculs auto'!Z51-'Charges variables-Calculs auto'!Z37), ('Charges variables-Calculs auto'!Z81-'Charges variables-Calculs auto'!Z97) )</f>
        <v>0</v>
      </c>
      <c r="AA40" s="341">
        <f>Z40+IF(CONFIG!$I$40, ('Charges variables-Calculs auto'!AA51-'Charges variables-Calculs auto'!AA37), ('Charges variables-Calculs auto'!AA81-'Charges variables-Calculs auto'!AA97) )</f>
        <v>0</v>
      </c>
      <c r="AB40" s="341">
        <f>AA40+IF(CONFIG!$I$40, ('Charges variables-Calculs auto'!AB51-'Charges variables-Calculs auto'!AB37), ('Charges variables-Calculs auto'!AB81-'Charges variables-Calculs auto'!AB97) )</f>
        <v>0</v>
      </c>
      <c r="AC40" s="341">
        <f>AB40+IF(CONFIG!$I$40, ('Charges variables-Calculs auto'!AC51-'Charges variables-Calculs auto'!AC37), ('Charges variables-Calculs auto'!AC81-'Charges variables-Calculs auto'!AC97) )</f>
        <v>0</v>
      </c>
      <c r="AD40" s="341">
        <f>AC40+IF(CONFIG!$I$40, ('Charges variables-Calculs auto'!AD51-'Charges variables-Calculs auto'!AD37), ('Charges variables-Calculs auto'!AD81-'Charges variables-Calculs auto'!AD97) )</f>
        <v>0</v>
      </c>
      <c r="AE40" s="341">
        <f>AD40+IF(CONFIG!$I$40, ('Charges variables-Calculs auto'!AE51-'Charges variables-Calculs auto'!AE37), ('Charges variables-Calculs auto'!AE81-'Charges variables-Calculs auto'!AE97) )</f>
        <v>0</v>
      </c>
      <c r="AF40" s="341">
        <f>AE40+IF(CONFIG!$I$40, ('Charges variables-Calculs auto'!AF51-'Charges variables-Calculs auto'!AF37), ('Charges variables-Calculs auto'!AF81-'Charges variables-Calculs auto'!AF97) )</f>
        <v>0</v>
      </c>
      <c r="AG40" s="341">
        <f>AF40+IF(CONFIG!$I$40, ('Charges variables-Calculs auto'!AG51-'Charges variables-Calculs auto'!AG37), ('Charges variables-Calculs auto'!AG81-'Charges variables-Calculs auto'!AG97) )</f>
        <v>0</v>
      </c>
      <c r="AH40" s="341">
        <f>AG40+IF(CONFIG!$I$40, ('Charges variables-Calculs auto'!AH51-'Charges variables-Calculs auto'!AH37), ('Charges variables-Calculs auto'!AH81-'Charges variables-Calculs auto'!AH97) )</f>
        <v>0</v>
      </c>
      <c r="AI40" s="341">
        <f>AH40+IF(CONFIG!$I$40, ('Charges variables-Calculs auto'!AI51-'Charges variables-Calculs auto'!AI37), ('Charges variables-Calculs auto'!AI81-'Charges variables-Calculs auto'!AI97) )</f>
        <v>0</v>
      </c>
      <c r="AJ40" s="341">
        <f>AI40+IF(CONFIG!$I$40, ('Charges variables-Calculs auto'!AJ51-'Charges variables-Calculs auto'!AJ37), ('Charges variables-Calculs auto'!AJ81-'Charges variables-Calculs auto'!AJ97) )</f>
        <v>0</v>
      </c>
      <c r="AK40" s="341">
        <f>AJ40+IF(CONFIG!$I$40, ('Charges variables-Calculs auto'!AK51-'Charges variables-Calculs auto'!AK37), ('Charges variables-Calculs auto'!AK81-'Charges variables-Calculs auto'!AK97) )</f>
        <v>0</v>
      </c>
      <c r="AL40" s="341">
        <f>AK40+IF(CONFIG!$I$40, ('Charges variables-Calculs auto'!AL51-'Charges variables-Calculs auto'!AL37), ('Charges variables-Calculs auto'!AL81-'Charges variables-Calculs auto'!AL97) )</f>
        <v>0</v>
      </c>
      <c r="AM40" s="341">
        <f>AL40+IF(CONFIG!$I$40, ('Charges variables-Calculs auto'!AM51-'Charges variables-Calculs auto'!AM37), ('Charges variables-Calculs auto'!AM81-'Charges variables-Calculs auto'!AM97) )</f>
        <v>0</v>
      </c>
      <c r="AN40" s="341">
        <f>AM40+IF(CONFIG!$I$40, ('Charges variables-Calculs auto'!AN51-'Charges variables-Calculs auto'!AN37), ('Charges variables-Calculs auto'!AN81-'Charges variables-Calculs auto'!AN97) )</f>
        <v>0</v>
      </c>
      <c r="AO40" s="341">
        <f>AN40+IF(CONFIG!$I$40, ('Charges variables-Calculs auto'!AO51-'Charges variables-Calculs auto'!AO37), ('Charges variables-Calculs auto'!AO81-'Charges variables-Calculs auto'!AO97) )</f>
        <v>0</v>
      </c>
      <c r="AP40" s="341">
        <f>AO40+IF(CONFIG!$I$40, ('Charges variables-Calculs auto'!AP51-'Charges variables-Calculs auto'!AP37), ('Charges variables-Calculs auto'!AP81-'Charges variables-Calculs auto'!AP97) )</f>
        <v>0</v>
      </c>
      <c r="AQ40" s="341">
        <f>AP40+IF(CONFIG!$I$40, ('Charges variables-Calculs auto'!AQ51-'Charges variables-Calculs auto'!AQ37), ('Charges variables-Calculs auto'!AQ81-'Charges variables-Calculs auto'!AQ97) )</f>
        <v>0</v>
      </c>
      <c r="AR40" s="341">
        <f>AQ40+IF(CONFIG!$I$40, ('Charges variables-Calculs auto'!AR51-'Charges variables-Calculs auto'!AR37), ('Charges variables-Calculs auto'!AR81-'Charges variables-Calculs auto'!AR97) )</f>
        <v>0</v>
      </c>
      <c r="AS40" s="341">
        <f>AR40+IF(CONFIG!$I$40, ('Charges variables-Calculs auto'!AS51-'Charges variables-Calculs auto'!AS37), ('Charges variables-Calculs auto'!AS81-'Charges variables-Calculs auto'!AS97) )</f>
        <v>0</v>
      </c>
      <c r="AT40" s="341">
        <f>AS40+IF(CONFIG!$I$40, ('Charges variables-Calculs auto'!AT51-'Charges variables-Calculs auto'!AT37), ('Charges variables-Calculs auto'!AT81-'Charges variables-Calculs auto'!AT97) )</f>
        <v>0</v>
      </c>
      <c r="AU40" s="341">
        <f>AT40+IF(CONFIG!$I$40, ('Charges variables-Calculs auto'!AU51-'Charges variables-Calculs auto'!AU37), ('Charges variables-Calculs auto'!AU81-'Charges variables-Calculs auto'!AU97) )</f>
        <v>0</v>
      </c>
      <c r="AV40" s="341">
        <f>AU40+IF(CONFIG!$I$40, ('Charges variables-Calculs auto'!AV51-'Charges variables-Calculs auto'!AV37), ('Charges variables-Calculs auto'!AV81-'Charges variables-Calculs auto'!AV97) )</f>
        <v>0</v>
      </c>
      <c r="AW40" s="341">
        <f>AV40+IF(CONFIG!$I$40, ('Charges variables-Calculs auto'!AW51-'Charges variables-Calculs auto'!AW37), ('Charges variables-Calculs auto'!AW81-'Charges variables-Calculs auto'!AW97) )</f>
        <v>0</v>
      </c>
      <c r="AX40" s="341">
        <f>AW40+IF(CONFIG!$I$40, ('Charges variables-Calculs auto'!AX51-'Charges variables-Calculs auto'!AX37), ('Charges variables-Calculs auto'!AX81-'Charges variables-Calculs auto'!AX97) )</f>
        <v>0</v>
      </c>
      <c r="AY40" s="341">
        <f>AX40+IF(CONFIG!$I$40, ('Charges variables-Calculs auto'!AY51-'Charges variables-Calculs auto'!AY37), ('Charges variables-Calculs auto'!AY81-'Charges variables-Calculs auto'!AY97) )</f>
        <v>0</v>
      </c>
      <c r="AZ40" s="341">
        <f>AY40+IF(CONFIG!$I$40, ('Charges variables-Calculs auto'!AZ51-'Charges variables-Calculs auto'!AZ37), ('Charges variables-Calculs auto'!AZ81-'Charges variables-Calculs auto'!AZ97) )</f>
        <v>0</v>
      </c>
      <c r="BA40" s="341">
        <f>AZ40+IF(CONFIG!$I$40, ('Charges variables-Calculs auto'!BA51-'Charges variables-Calculs auto'!BA37), ('Charges variables-Calculs auto'!BA81-'Charges variables-Calculs auto'!BA97) )</f>
        <v>0</v>
      </c>
      <c r="BB40" s="341">
        <f>BA40+IF(CONFIG!$I$40, ('Charges variables-Calculs auto'!BB51-'Charges variables-Calculs auto'!BB37), ('Charges variables-Calculs auto'!BB81-'Charges variables-Calculs auto'!BB97) )</f>
        <v>0</v>
      </c>
      <c r="BC40" s="341">
        <f>BB40+IF(CONFIG!$I$40, ('Charges variables-Calculs auto'!BC51-'Charges variables-Calculs auto'!BC37), ('Charges variables-Calculs auto'!BC81-'Charges variables-Calculs auto'!BC97) )</f>
        <v>0</v>
      </c>
      <c r="BD40" s="341">
        <f>BC40+IF(CONFIG!$I$40, ('Charges variables-Calculs auto'!BD51-'Charges variables-Calculs auto'!BD37), ('Charges variables-Calculs auto'!BD81-'Charges variables-Calculs auto'!BD97) )</f>
        <v>0</v>
      </c>
      <c r="BE40" s="341">
        <f>BD40+IF(CONFIG!$I$40, ('Charges variables-Calculs auto'!BE51-'Charges variables-Calculs auto'!BE37), ('Charges variables-Calculs auto'!BE81-'Charges variables-Calculs auto'!BE97) )</f>
        <v>0</v>
      </c>
      <c r="BF40" s="341">
        <f>BE40+IF(CONFIG!$I$40, ('Charges variables-Calculs auto'!BF51-'Charges variables-Calculs auto'!BF37), ('Charges variables-Calculs auto'!BF81-'Charges variables-Calculs auto'!BF97) )</f>
        <v>0</v>
      </c>
      <c r="BG40" s="341">
        <f>BF40+IF(CONFIG!$I$40, ('Charges variables-Calculs auto'!BG51-'Charges variables-Calculs auto'!BG37), ('Charges variables-Calculs auto'!BG81-'Charges variables-Calculs auto'!BG97) )</f>
        <v>0</v>
      </c>
      <c r="BH40" s="341">
        <f>BG40+IF(CONFIG!$I$40, ('Charges variables-Calculs auto'!BH51-'Charges variables-Calculs auto'!BH37), ('Charges variables-Calculs auto'!BH81-'Charges variables-Calculs auto'!BH97) )</f>
        <v>0</v>
      </c>
      <c r="BI40" s="341">
        <f>BH40+IF(CONFIG!$I$40, ('Charges variables-Calculs auto'!BI51-'Charges variables-Calculs auto'!BI37), ('Charges variables-Calculs auto'!BI81-'Charges variables-Calculs auto'!BI97) )</f>
        <v>0</v>
      </c>
      <c r="BJ40" s="341">
        <f>BI40+IF(CONFIG!$I$40, ('Charges variables-Calculs auto'!BJ51-'Charges variables-Calculs auto'!BJ37), ('Charges variables-Calculs auto'!BJ81-'Charges variables-Calculs auto'!BJ97) )</f>
        <v>0</v>
      </c>
    </row>
    <row r="41" spans="2:62">
      <c r="B41" s="310" t="str">
        <f>CONFIG!$C$16</f>
        <v>…</v>
      </c>
      <c r="C41" s="341">
        <f>IF(CONFIG!$I$40, ('Charges variables-Calculs auto'!C52-'Charges variables-Calculs auto'!C38), ('Charges variables-Calculs auto'!C82-'Charges variables-Calculs auto'!C98) )</f>
        <v>0</v>
      </c>
      <c r="D41" s="341">
        <f>C41+IF(CONFIG!$I$40, ('Charges variables-Calculs auto'!D52-'Charges variables-Calculs auto'!D38), ('Charges variables-Calculs auto'!D82-'Charges variables-Calculs auto'!D98) )</f>
        <v>0</v>
      </c>
      <c r="E41" s="341">
        <f>D41+IF(CONFIG!$I$40, ('Charges variables-Calculs auto'!E52-'Charges variables-Calculs auto'!E38), ('Charges variables-Calculs auto'!E82-'Charges variables-Calculs auto'!E98) )</f>
        <v>0</v>
      </c>
      <c r="F41" s="341">
        <f>E41+IF(CONFIG!$I$40, ('Charges variables-Calculs auto'!F52-'Charges variables-Calculs auto'!F38), ('Charges variables-Calculs auto'!F82-'Charges variables-Calculs auto'!F98) )</f>
        <v>0</v>
      </c>
      <c r="G41" s="341">
        <f>F41+IF(CONFIG!$I$40, ('Charges variables-Calculs auto'!G52-'Charges variables-Calculs auto'!G38), ('Charges variables-Calculs auto'!G82-'Charges variables-Calculs auto'!G98) )</f>
        <v>0</v>
      </c>
      <c r="H41" s="341">
        <f>G41+IF(CONFIG!$I$40, ('Charges variables-Calculs auto'!H52-'Charges variables-Calculs auto'!H38), ('Charges variables-Calculs auto'!H82-'Charges variables-Calculs auto'!H98) )</f>
        <v>0</v>
      </c>
      <c r="I41" s="341">
        <f>H41+IF(CONFIG!$I$40, ('Charges variables-Calculs auto'!I52-'Charges variables-Calculs auto'!I38), ('Charges variables-Calculs auto'!I82-'Charges variables-Calculs auto'!I98) )</f>
        <v>0</v>
      </c>
      <c r="J41" s="341">
        <f>I41+IF(CONFIG!$I$40, ('Charges variables-Calculs auto'!J52-'Charges variables-Calculs auto'!J38), ('Charges variables-Calculs auto'!J82-'Charges variables-Calculs auto'!J98) )</f>
        <v>0</v>
      </c>
      <c r="K41" s="341">
        <f>J41+IF(CONFIG!$I$40, ('Charges variables-Calculs auto'!K52-'Charges variables-Calculs auto'!K38), ('Charges variables-Calculs auto'!K82-'Charges variables-Calculs auto'!K98) )</f>
        <v>0</v>
      </c>
      <c r="L41" s="341">
        <f>K41+IF(CONFIG!$I$40, ('Charges variables-Calculs auto'!L52-'Charges variables-Calculs auto'!L38), ('Charges variables-Calculs auto'!L82-'Charges variables-Calculs auto'!L98) )</f>
        <v>0</v>
      </c>
      <c r="M41" s="341">
        <f>L41+IF(CONFIG!$I$40, ('Charges variables-Calculs auto'!M52-'Charges variables-Calculs auto'!M38), ('Charges variables-Calculs auto'!M82-'Charges variables-Calculs auto'!M98) )</f>
        <v>0</v>
      </c>
      <c r="N41" s="341">
        <f>M41+IF(CONFIG!$I$40, ('Charges variables-Calculs auto'!N52-'Charges variables-Calculs auto'!N38), ('Charges variables-Calculs auto'!N82-'Charges variables-Calculs auto'!N98) )</f>
        <v>0</v>
      </c>
      <c r="O41" s="341">
        <f>N41+IF(CONFIG!$I$40, ('Charges variables-Calculs auto'!O52-'Charges variables-Calculs auto'!O38), ('Charges variables-Calculs auto'!O82-'Charges variables-Calculs auto'!O98) )</f>
        <v>0</v>
      </c>
      <c r="P41" s="341">
        <f>O41+IF(CONFIG!$I$40, ('Charges variables-Calculs auto'!P52-'Charges variables-Calculs auto'!P38), ('Charges variables-Calculs auto'!P82-'Charges variables-Calculs auto'!P98) )</f>
        <v>0</v>
      </c>
      <c r="Q41" s="341">
        <f>P41+IF(CONFIG!$I$40, ('Charges variables-Calculs auto'!Q52-'Charges variables-Calculs auto'!Q38), ('Charges variables-Calculs auto'!Q82-'Charges variables-Calculs auto'!Q98) )</f>
        <v>0</v>
      </c>
      <c r="R41" s="341">
        <f>Q41+IF(CONFIG!$I$40, ('Charges variables-Calculs auto'!R52-'Charges variables-Calculs auto'!R38), ('Charges variables-Calculs auto'!R82-'Charges variables-Calculs auto'!R98) )</f>
        <v>0</v>
      </c>
      <c r="S41" s="341">
        <f>R41+IF(CONFIG!$I$40, ('Charges variables-Calculs auto'!S52-'Charges variables-Calculs auto'!S38), ('Charges variables-Calculs auto'!S82-'Charges variables-Calculs auto'!S98) )</f>
        <v>0</v>
      </c>
      <c r="T41" s="341">
        <f>S41+IF(CONFIG!$I$40, ('Charges variables-Calculs auto'!T52-'Charges variables-Calculs auto'!T38), ('Charges variables-Calculs auto'!T82-'Charges variables-Calculs auto'!T98) )</f>
        <v>0</v>
      </c>
      <c r="U41" s="341">
        <f>T41+IF(CONFIG!$I$40, ('Charges variables-Calculs auto'!U52-'Charges variables-Calculs auto'!U38), ('Charges variables-Calculs auto'!U82-'Charges variables-Calculs auto'!U98) )</f>
        <v>0</v>
      </c>
      <c r="V41" s="341">
        <f>U41+IF(CONFIG!$I$40, ('Charges variables-Calculs auto'!V52-'Charges variables-Calculs auto'!V38), ('Charges variables-Calculs auto'!V82-'Charges variables-Calculs auto'!V98) )</f>
        <v>0</v>
      </c>
      <c r="W41" s="341">
        <f>V41+IF(CONFIG!$I$40, ('Charges variables-Calculs auto'!W52-'Charges variables-Calculs auto'!W38), ('Charges variables-Calculs auto'!W82-'Charges variables-Calculs auto'!W98) )</f>
        <v>0</v>
      </c>
      <c r="X41" s="341">
        <f>W41+IF(CONFIG!$I$40, ('Charges variables-Calculs auto'!X52-'Charges variables-Calculs auto'!X38), ('Charges variables-Calculs auto'!X82-'Charges variables-Calculs auto'!X98) )</f>
        <v>0</v>
      </c>
      <c r="Y41" s="341">
        <f>X41+IF(CONFIG!$I$40, ('Charges variables-Calculs auto'!Y52-'Charges variables-Calculs auto'!Y38), ('Charges variables-Calculs auto'!Y82-'Charges variables-Calculs auto'!Y98) )</f>
        <v>0</v>
      </c>
      <c r="Z41" s="341">
        <f>Y41+IF(CONFIG!$I$40, ('Charges variables-Calculs auto'!Z52-'Charges variables-Calculs auto'!Z38), ('Charges variables-Calculs auto'!Z82-'Charges variables-Calculs auto'!Z98) )</f>
        <v>0</v>
      </c>
      <c r="AA41" s="341">
        <f>Z41+IF(CONFIG!$I$40, ('Charges variables-Calculs auto'!AA52-'Charges variables-Calculs auto'!AA38), ('Charges variables-Calculs auto'!AA82-'Charges variables-Calculs auto'!AA98) )</f>
        <v>0</v>
      </c>
      <c r="AB41" s="341">
        <f>AA41+IF(CONFIG!$I$40, ('Charges variables-Calculs auto'!AB52-'Charges variables-Calculs auto'!AB38), ('Charges variables-Calculs auto'!AB82-'Charges variables-Calculs auto'!AB98) )</f>
        <v>0</v>
      </c>
      <c r="AC41" s="341">
        <f>AB41+IF(CONFIG!$I$40, ('Charges variables-Calculs auto'!AC52-'Charges variables-Calculs auto'!AC38), ('Charges variables-Calculs auto'!AC82-'Charges variables-Calculs auto'!AC98) )</f>
        <v>0</v>
      </c>
      <c r="AD41" s="341">
        <f>AC41+IF(CONFIG!$I$40, ('Charges variables-Calculs auto'!AD52-'Charges variables-Calculs auto'!AD38), ('Charges variables-Calculs auto'!AD82-'Charges variables-Calculs auto'!AD98) )</f>
        <v>0</v>
      </c>
      <c r="AE41" s="341">
        <f>AD41+IF(CONFIG!$I$40, ('Charges variables-Calculs auto'!AE52-'Charges variables-Calculs auto'!AE38), ('Charges variables-Calculs auto'!AE82-'Charges variables-Calculs auto'!AE98) )</f>
        <v>0</v>
      </c>
      <c r="AF41" s="341">
        <f>AE41+IF(CONFIG!$I$40, ('Charges variables-Calculs auto'!AF52-'Charges variables-Calculs auto'!AF38), ('Charges variables-Calculs auto'!AF82-'Charges variables-Calculs auto'!AF98) )</f>
        <v>0</v>
      </c>
      <c r="AG41" s="341">
        <f>AF41+IF(CONFIG!$I$40, ('Charges variables-Calculs auto'!AG52-'Charges variables-Calculs auto'!AG38), ('Charges variables-Calculs auto'!AG82-'Charges variables-Calculs auto'!AG98) )</f>
        <v>0</v>
      </c>
      <c r="AH41" s="341">
        <f>AG41+IF(CONFIG!$I$40, ('Charges variables-Calculs auto'!AH52-'Charges variables-Calculs auto'!AH38), ('Charges variables-Calculs auto'!AH82-'Charges variables-Calculs auto'!AH98) )</f>
        <v>0</v>
      </c>
      <c r="AI41" s="341">
        <f>AH41+IF(CONFIG!$I$40, ('Charges variables-Calculs auto'!AI52-'Charges variables-Calculs auto'!AI38), ('Charges variables-Calculs auto'!AI82-'Charges variables-Calculs auto'!AI98) )</f>
        <v>0</v>
      </c>
      <c r="AJ41" s="341">
        <f>AI41+IF(CONFIG!$I$40, ('Charges variables-Calculs auto'!AJ52-'Charges variables-Calculs auto'!AJ38), ('Charges variables-Calculs auto'!AJ82-'Charges variables-Calculs auto'!AJ98) )</f>
        <v>0</v>
      </c>
      <c r="AK41" s="341">
        <f>AJ41+IF(CONFIG!$I$40, ('Charges variables-Calculs auto'!AK52-'Charges variables-Calculs auto'!AK38), ('Charges variables-Calculs auto'!AK82-'Charges variables-Calculs auto'!AK98) )</f>
        <v>0</v>
      </c>
      <c r="AL41" s="341">
        <f>AK41+IF(CONFIG!$I$40, ('Charges variables-Calculs auto'!AL52-'Charges variables-Calculs auto'!AL38), ('Charges variables-Calculs auto'!AL82-'Charges variables-Calculs auto'!AL98) )</f>
        <v>0</v>
      </c>
      <c r="AM41" s="341">
        <f>AL41+IF(CONFIG!$I$40, ('Charges variables-Calculs auto'!AM52-'Charges variables-Calculs auto'!AM38), ('Charges variables-Calculs auto'!AM82-'Charges variables-Calculs auto'!AM98) )</f>
        <v>0</v>
      </c>
      <c r="AN41" s="341">
        <f>AM41+IF(CONFIG!$I$40, ('Charges variables-Calculs auto'!AN52-'Charges variables-Calculs auto'!AN38), ('Charges variables-Calculs auto'!AN82-'Charges variables-Calculs auto'!AN98) )</f>
        <v>0</v>
      </c>
      <c r="AO41" s="341">
        <f>AN41+IF(CONFIG!$I$40, ('Charges variables-Calculs auto'!AO52-'Charges variables-Calculs auto'!AO38), ('Charges variables-Calculs auto'!AO82-'Charges variables-Calculs auto'!AO98) )</f>
        <v>0</v>
      </c>
      <c r="AP41" s="341">
        <f>AO41+IF(CONFIG!$I$40, ('Charges variables-Calculs auto'!AP52-'Charges variables-Calculs auto'!AP38), ('Charges variables-Calculs auto'!AP82-'Charges variables-Calculs auto'!AP98) )</f>
        <v>0</v>
      </c>
      <c r="AQ41" s="341">
        <f>AP41+IF(CONFIG!$I$40, ('Charges variables-Calculs auto'!AQ52-'Charges variables-Calculs auto'!AQ38), ('Charges variables-Calculs auto'!AQ82-'Charges variables-Calculs auto'!AQ98) )</f>
        <v>0</v>
      </c>
      <c r="AR41" s="341">
        <f>AQ41+IF(CONFIG!$I$40, ('Charges variables-Calculs auto'!AR52-'Charges variables-Calculs auto'!AR38), ('Charges variables-Calculs auto'!AR82-'Charges variables-Calculs auto'!AR98) )</f>
        <v>0</v>
      </c>
      <c r="AS41" s="341">
        <f>AR41+IF(CONFIG!$I$40, ('Charges variables-Calculs auto'!AS52-'Charges variables-Calculs auto'!AS38), ('Charges variables-Calculs auto'!AS82-'Charges variables-Calculs auto'!AS98) )</f>
        <v>0</v>
      </c>
      <c r="AT41" s="341">
        <f>AS41+IF(CONFIG!$I$40, ('Charges variables-Calculs auto'!AT52-'Charges variables-Calculs auto'!AT38), ('Charges variables-Calculs auto'!AT82-'Charges variables-Calculs auto'!AT98) )</f>
        <v>0</v>
      </c>
      <c r="AU41" s="341">
        <f>AT41+IF(CONFIG!$I$40, ('Charges variables-Calculs auto'!AU52-'Charges variables-Calculs auto'!AU38), ('Charges variables-Calculs auto'!AU82-'Charges variables-Calculs auto'!AU98) )</f>
        <v>0</v>
      </c>
      <c r="AV41" s="341">
        <f>AU41+IF(CONFIG!$I$40, ('Charges variables-Calculs auto'!AV52-'Charges variables-Calculs auto'!AV38), ('Charges variables-Calculs auto'!AV82-'Charges variables-Calculs auto'!AV98) )</f>
        <v>0</v>
      </c>
      <c r="AW41" s="341">
        <f>AV41+IF(CONFIG!$I$40, ('Charges variables-Calculs auto'!AW52-'Charges variables-Calculs auto'!AW38), ('Charges variables-Calculs auto'!AW82-'Charges variables-Calculs auto'!AW98) )</f>
        <v>0</v>
      </c>
      <c r="AX41" s="341">
        <f>AW41+IF(CONFIG!$I$40, ('Charges variables-Calculs auto'!AX52-'Charges variables-Calculs auto'!AX38), ('Charges variables-Calculs auto'!AX82-'Charges variables-Calculs auto'!AX98) )</f>
        <v>0</v>
      </c>
      <c r="AY41" s="341">
        <f>AX41+IF(CONFIG!$I$40, ('Charges variables-Calculs auto'!AY52-'Charges variables-Calculs auto'!AY38), ('Charges variables-Calculs auto'!AY82-'Charges variables-Calculs auto'!AY98) )</f>
        <v>0</v>
      </c>
      <c r="AZ41" s="341">
        <f>AY41+IF(CONFIG!$I$40, ('Charges variables-Calculs auto'!AZ52-'Charges variables-Calculs auto'!AZ38), ('Charges variables-Calculs auto'!AZ82-'Charges variables-Calculs auto'!AZ98) )</f>
        <v>0</v>
      </c>
      <c r="BA41" s="341">
        <f>AZ41+IF(CONFIG!$I$40, ('Charges variables-Calculs auto'!BA52-'Charges variables-Calculs auto'!BA38), ('Charges variables-Calculs auto'!BA82-'Charges variables-Calculs auto'!BA98) )</f>
        <v>0</v>
      </c>
      <c r="BB41" s="341">
        <f>BA41+IF(CONFIG!$I$40, ('Charges variables-Calculs auto'!BB52-'Charges variables-Calculs auto'!BB38), ('Charges variables-Calculs auto'!BB82-'Charges variables-Calculs auto'!BB98) )</f>
        <v>0</v>
      </c>
      <c r="BC41" s="341">
        <f>BB41+IF(CONFIG!$I$40, ('Charges variables-Calculs auto'!BC52-'Charges variables-Calculs auto'!BC38), ('Charges variables-Calculs auto'!BC82-'Charges variables-Calculs auto'!BC98) )</f>
        <v>0</v>
      </c>
      <c r="BD41" s="341">
        <f>BC41+IF(CONFIG!$I$40, ('Charges variables-Calculs auto'!BD52-'Charges variables-Calculs auto'!BD38), ('Charges variables-Calculs auto'!BD82-'Charges variables-Calculs auto'!BD98) )</f>
        <v>0</v>
      </c>
      <c r="BE41" s="341">
        <f>BD41+IF(CONFIG!$I$40, ('Charges variables-Calculs auto'!BE52-'Charges variables-Calculs auto'!BE38), ('Charges variables-Calculs auto'!BE82-'Charges variables-Calculs auto'!BE98) )</f>
        <v>0</v>
      </c>
      <c r="BF41" s="341">
        <f>BE41+IF(CONFIG!$I$40, ('Charges variables-Calculs auto'!BF52-'Charges variables-Calculs auto'!BF38), ('Charges variables-Calculs auto'!BF82-'Charges variables-Calculs auto'!BF98) )</f>
        <v>0</v>
      </c>
      <c r="BG41" s="341">
        <f>BF41+IF(CONFIG!$I$40, ('Charges variables-Calculs auto'!BG52-'Charges variables-Calculs auto'!BG38), ('Charges variables-Calculs auto'!BG82-'Charges variables-Calculs auto'!BG98) )</f>
        <v>0</v>
      </c>
      <c r="BH41" s="341">
        <f>BG41+IF(CONFIG!$I$40, ('Charges variables-Calculs auto'!BH52-'Charges variables-Calculs auto'!BH38), ('Charges variables-Calculs auto'!BH82-'Charges variables-Calculs auto'!BH98) )</f>
        <v>0</v>
      </c>
      <c r="BI41" s="341">
        <f>BH41+IF(CONFIG!$I$40, ('Charges variables-Calculs auto'!BI52-'Charges variables-Calculs auto'!BI38), ('Charges variables-Calculs auto'!BI82-'Charges variables-Calculs auto'!BI98) )</f>
        <v>0</v>
      </c>
      <c r="BJ41" s="341">
        <f>BI41+IF(CONFIG!$I$40, ('Charges variables-Calculs auto'!BJ52-'Charges variables-Calculs auto'!BJ38), ('Charges variables-Calculs auto'!BJ82-'Charges variables-Calculs auto'!BJ98) )</f>
        <v>0</v>
      </c>
    </row>
    <row r="42" spans="2:62">
      <c r="B42" s="310">
        <f>CONFIG!$C$17</f>
        <v>0</v>
      </c>
      <c r="C42" s="341">
        <f>IF(CONFIG!$I$40, ('Charges variables-Calculs auto'!C53-'Charges variables-Calculs auto'!C39), ('Charges variables-Calculs auto'!C83-'Charges variables-Calculs auto'!C99) )</f>
        <v>0</v>
      </c>
      <c r="D42" s="341">
        <f>C42+IF(CONFIG!$I$40, ('Charges variables-Calculs auto'!D53-'Charges variables-Calculs auto'!D39), ('Charges variables-Calculs auto'!D83-'Charges variables-Calculs auto'!D99) )</f>
        <v>0</v>
      </c>
      <c r="E42" s="341">
        <f>D42+IF(CONFIG!$I$40, ('Charges variables-Calculs auto'!E53-'Charges variables-Calculs auto'!E39), ('Charges variables-Calculs auto'!E83-'Charges variables-Calculs auto'!E99) )</f>
        <v>0</v>
      </c>
      <c r="F42" s="341">
        <f>E42+IF(CONFIG!$I$40, ('Charges variables-Calculs auto'!F53-'Charges variables-Calculs auto'!F39), ('Charges variables-Calculs auto'!F83-'Charges variables-Calculs auto'!F99) )</f>
        <v>0</v>
      </c>
      <c r="G42" s="341">
        <f>F42+IF(CONFIG!$I$40, ('Charges variables-Calculs auto'!G53-'Charges variables-Calculs auto'!G39), ('Charges variables-Calculs auto'!G83-'Charges variables-Calculs auto'!G99) )</f>
        <v>0</v>
      </c>
      <c r="H42" s="341">
        <f>G42+IF(CONFIG!$I$40, ('Charges variables-Calculs auto'!H53-'Charges variables-Calculs auto'!H39), ('Charges variables-Calculs auto'!H83-'Charges variables-Calculs auto'!H99) )</f>
        <v>0</v>
      </c>
      <c r="I42" s="341">
        <f>H42+IF(CONFIG!$I$40, ('Charges variables-Calculs auto'!I53-'Charges variables-Calculs auto'!I39), ('Charges variables-Calculs auto'!I83-'Charges variables-Calculs auto'!I99) )</f>
        <v>0</v>
      </c>
      <c r="J42" s="341">
        <f>I42+IF(CONFIG!$I$40, ('Charges variables-Calculs auto'!J53-'Charges variables-Calculs auto'!J39), ('Charges variables-Calculs auto'!J83-'Charges variables-Calculs auto'!J99) )</f>
        <v>0</v>
      </c>
      <c r="K42" s="341">
        <f>J42+IF(CONFIG!$I$40, ('Charges variables-Calculs auto'!K53-'Charges variables-Calculs auto'!K39), ('Charges variables-Calculs auto'!K83-'Charges variables-Calculs auto'!K99) )</f>
        <v>0</v>
      </c>
      <c r="L42" s="341">
        <f>K42+IF(CONFIG!$I$40, ('Charges variables-Calculs auto'!L53-'Charges variables-Calculs auto'!L39), ('Charges variables-Calculs auto'!L83-'Charges variables-Calculs auto'!L99) )</f>
        <v>0</v>
      </c>
      <c r="M42" s="341">
        <f>L42+IF(CONFIG!$I$40, ('Charges variables-Calculs auto'!M53-'Charges variables-Calculs auto'!M39), ('Charges variables-Calculs auto'!M83-'Charges variables-Calculs auto'!M99) )</f>
        <v>0</v>
      </c>
      <c r="N42" s="341">
        <f>M42+IF(CONFIG!$I$40, ('Charges variables-Calculs auto'!N53-'Charges variables-Calculs auto'!N39), ('Charges variables-Calculs auto'!N83-'Charges variables-Calculs auto'!N99) )</f>
        <v>0</v>
      </c>
      <c r="O42" s="341">
        <f>N42+IF(CONFIG!$I$40, ('Charges variables-Calculs auto'!O53-'Charges variables-Calculs auto'!O39), ('Charges variables-Calculs auto'!O83-'Charges variables-Calculs auto'!O99) )</f>
        <v>0</v>
      </c>
      <c r="P42" s="341">
        <f>O42+IF(CONFIG!$I$40, ('Charges variables-Calculs auto'!P53-'Charges variables-Calculs auto'!P39), ('Charges variables-Calculs auto'!P83-'Charges variables-Calculs auto'!P99) )</f>
        <v>0</v>
      </c>
      <c r="Q42" s="341">
        <f>P42+IF(CONFIG!$I$40, ('Charges variables-Calculs auto'!Q53-'Charges variables-Calculs auto'!Q39), ('Charges variables-Calculs auto'!Q83-'Charges variables-Calculs auto'!Q99) )</f>
        <v>0</v>
      </c>
      <c r="R42" s="341">
        <f>Q42+IF(CONFIG!$I$40, ('Charges variables-Calculs auto'!R53-'Charges variables-Calculs auto'!R39), ('Charges variables-Calculs auto'!R83-'Charges variables-Calculs auto'!R99) )</f>
        <v>0</v>
      </c>
      <c r="S42" s="341">
        <f>R42+IF(CONFIG!$I$40, ('Charges variables-Calculs auto'!S53-'Charges variables-Calculs auto'!S39), ('Charges variables-Calculs auto'!S83-'Charges variables-Calculs auto'!S99) )</f>
        <v>0</v>
      </c>
      <c r="T42" s="341">
        <f>S42+IF(CONFIG!$I$40, ('Charges variables-Calculs auto'!T53-'Charges variables-Calculs auto'!T39), ('Charges variables-Calculs auto'!T83-'Charges variables-Calculs auto'!T99) )</f>
        <v>0</v>
      </c>
      <c r="U42" s="341">
        <f>T42+IF(CONFIG!$I$40, ('Charges variables-Calculs auto'!U53-'Charges variables-Calculs auto'!U39), ('Charges variables-Calculs auto'!U83-'Charges variables-Calculs auto'!U99) )</f>
        <v>0</v>
      </c>
      <c r="V42" s="341">
        <f>U42+IF(CONFIG!$I$40, ('Charges variables-Calculs auto'!V53-'Charges variables-Calculs auto'!V39), ('Charges variables-Calculs auto'!V83-'Charges variables-Calculs auto'!V99) )</f>
        <v>0</v>
      </c>
      <c r="W42" s="341">
        <f>V42+IF(CONFIG!$I$40, ('Charges variables-Calculs auto'!W53-'Charges variables-Calculs auto'!W39), ('Charges variables-Calculs auto'!W83-'Charges variables-Calculs auto'!W99) )</f>
        <v>0</v>
      </c>
      <c r="X42" s="341">
        <f>W42+IF(CONFIG!$I$40, ('Charges variables-Calculs auto'!X53-'Charges variables-Calculs auto'!X39), ('Charges variables-Calculs auto'!X83-'Charges variables-Calculs auto'!X99) )</f>
        <v>0</v>
      </c>
      <c r="Y42" s="341">
        <f>X42+IF(CONFIG!$I$40, ('Charges variables-Calculs auto'!Y53-'Charges variables-Calculs auto'!Y39), ('Charges variables-Calculs auto'!Y83-'Charges variables-Calculs auto'!Y99) )</f>
        <v>0</v>
      </c>
      <c r="Z42" s="341">
        <f>Y42+IF(CONFIG!$I$40, ('Charges variables-Calculs auto'!Z53-'Charges variables-Calculs auto'!Z39), ('Charges variables-Calculs auto'!Z83-'Charges variables-Calculs auto'!Z99) )</f>
        <v>0</v>
      </c>
      <c r="AA42" s="341">
        <f>Z42+IF(CONFIG!$I$40, ('Charges variables-Calculs auto'!AA53-'Charges variables-Calculs auto'!AA39), ('Charges variables-Calculs auto'!AA83-'Charges variables-Calculs auto'!AA99) )</f>
        <v>0</v>
      </c>
      <c r="AB42" s="341">
        <f>AA42+IF(CONFIG!$I$40, ('Charges variables-Calculs auto'!AB53-'Charges variables-Calculs auto'!AB39), ('Charges variables-Calculs auto'!AB83-'Charges variables-Calculs auto'!AB99) )</f>
        <v>0</v>
      </c>
      <c r="AC42" s="341">
        <f>AB42+IF(CONFIG!$I$40, ('Charges variables-Calculs auto'!AC53-'Charges variables-Calculs auto'!AC39), ('Charges variables-Calculs auto'!AC83-'Charges variables-Calculs auto'!AC99) )</f>
        <v>0</v>
      </c>
      <c r="AD42" s="341">
        <f>AC42+IF(CONFIG!$I$40, ('Charges variables-Calculs auto'!AD53-'Charges variables-Calculs auto'!AD39), ('Charges variables-Calculs auto'!AD83-'Charges variables-Calculs auto'!AD99) )</f>
        <v>0</v>
      </c>
      <c r="AE42" s="341">
        <f>AD42+IF(CONFIG!$I$40, ('Charges variables-Calculs auto'!AE53-'Charges variables-Calculs auto'!AE39), ('Charges variables-Calculs auto'!AE83-'Charges variables-Calculs auto'!AE99) )</f>
        <v>0</v>
      </c>
      <c r="AF42" s="341">
        <f>AE42+IF(CONFIG!$I$40, ('Charges variables-Calculs auto'!AF53-'Charges variables-Calculs auto'!AF39), ('Charges variables-Calculs auto'!AF83-'Charges variables-Calculs auto'!AF99) )</f>
        <v>0</v>
      </c>
      <c r="AG42" s="341">
        <f>AF42+IF(CONFIG!$I$40, ('Charges variables-Calculs auto'!AG53-'Charges variables-Calculs auto'!AG39), ('Charges variables-Calculs auto'!AG83-'Charges variables-Calculs auto'!AG99) )</f>
        <v>0</v>
      </c>
      <c r="AH42" s="341">
        <f>AG42+IF(CONFIG!$I$40, ('Charges variables-Calculs auto'!AH53-'Charges variables-Calculs auto'!AH39), ('Charges variables-Calculs auto'!AH83-'Charges variables-Calculs auto'!AH99) )</f>
        <v>0</v>
      </c>
      <c r="AI42" s="341">
        <f>AH42+IF(CONFIG!$I$40, ('Charges variables-Calculs auto'!AI53-'Charges variables-Calculs auto'!AI39), ('Charges variables-Calculs auto'!AI83-'Charges variables-Calculs auto'!AI99) )</f>
        <v>0</v>
      </c>
      <c r="AJ42" s="341">
        <f>AI42+IF(CONFIG!$I$40, ('Charges variables-Calculs auto'!AJ53-'Charges variables-Calculs auto'!AJ39), ('Charges variables-Calculs auto'!AJ83-'Charges variables-Calculs auto'!AJ99) )</f>
        <v>0</v>
      </c>
      <c r="AK42" s="341">
        <f>AJ42+IF(CONFIG!$I$40, ('Charges variables-Calculs auto'!AK53-'Charges variables-Calculs auto'!AK39), ('Charges variables-Calculs auto'!AK83-'Charges variables-Calculs auto'!AK99) )</f>
        <v>0</v>
      </c>
      <c r="AL42" s="341">
        <f>AK42+IF(CONFIG!$I$40, ('Charges variables-Calculs auto'!AL53-'Charges variables-Calculs auto'!AL39), ('Charges variables-Calculs auto'!AL83-'Charges variables-Calculs auto'!AL99) )</f>
        <v>0</v>
      </c>
      <c r="AM42" s="341">
        <f>AL42+IF(CONFIG!$I$40, ('Charges variables-Calculs auto'!AM53-'Charges variables-Calculs auto'!AM39), ('Charges variables-Calculs auto'!AM83-'Charges variables-Calculs auto'!AM99) )</f>
        <v>0</v>
      </c>
      <c r="AN42" s="341">
        <f>AM42+IF(CONFIG!$I$40, ('Charges variables-Calculs auto'!AN53-'Charges variables-Calculs auto'!AN39), ('Charges variables-Calculs auto'!AN83-'Charges variables-Calculs auto'!AN99) )</f>
        <v>0</v>
      </c>
      <c r="AO42" s="341">
        <f>AN42+IF(CONFIG!$I$40, ('Charges variables-Calculs auto'!AO53-'Charges variables-Calculs auto'!AO39), ('Charges variables-Calculs auto'!AO83-'Charges variables-Calculs auto'!AO99) )</f>
        <v>0</v>
      </c>
      <c r="AP42" s="341">
        <f>AO42+IF(CONFIG!$I$40, ('Charges variables-Calculs auto'!AP53-'Charges variables-Calculs auto'!AP39), ('Charges variables-Calculs auto'!AP83-'Charges variables-Calculs auto'!AP99) )</f>
        <v>0</v>
      </c>
      <c r="AQ42" s="341">
        <f>AP42+IF(CONFIG!$I$40, ('Charges variables-Calculs auto'!AQ53-'Charges variables-Calculs auto'!AQ39), ('Charges variables-Calculs auto'!AQ83-'Charges variables-Calculs auto'!AQ99) )</f>
        <v>0</v>
      </c>
      <c r="AR42" s="341">
        <f>AQ42+IF(CONFIG!$I$40, ('Charges variables-Calculs auto'!AR53-'Charges variables-Calculs auto'!AR39), ('Charges variables-Calculs auto'!AR83-'Charges variables-Calculs auto'!AR99) )</f>
        <v>0</v>
      </c>
      <c r="AS42" s="341">
        <f>AR42+IF(CONFIG!$I$40, ('Charges variables-Calculs auto'!AS53-'Charges variables-Calculs auto'!AS39), ('Charges variables-Calculs auto'!AS83-'Charges variables-Calculs auto'!AS99) )</f>
        <v>0</v>
      </c>
      <c r="AT42" s="341">
        <f>AS42+IF(CONFIG!$I$40, ('Charges variables-Calculs auto'!AT53-'Charges variables-Calculs auto'!AT39), ('Charges variables-Calculs auto'!AT83-'Charges variables-Calculs auto'!AT99) )</f>
        <v>0</v>
      </c>
      <c r="AU42" s="341">
        <f>AT42+IF(CONFIG!$I$40, ('Charges variables-Calculs auto'!AU53-'Charges variables-Calculs auto'!AU39), ('Charges variables-Calculs auto'!AU83-'Charges variables-Calculs auto'!AU99) )</f>
        <v>0</v>
      </c>
      <c r="AV42" s="341">
        <f>AU42+IF(CONFIG!$I$40, ('Charges variables-Calculs auto'!AV53-'Charges variables-Calculs auto'!AV39), ('Charges variables-Calculs auto'!AV83-'Charges variables-Calculs auto'!AV99) )</f>
        <v>0</v>
      </c>
      <c r="AW42" s="341">
        <f>AV42+IF(CONFIG!$I$40, ('Charges variables-Calculs auto'!AW53-'Charges variables-Calculs auto'!AW39), ('Charges variables-Calculs auto'!AW83-'Charges variables-Calculs auto'!AW99) )</f>
        <v>0</v>
      </c>
      <c r="AX42" s="341">
        <f>AW42+IF(CONFIG!$I$40, ('Charges variables-Calculs auto'!AX53-'Charges variables-Calculs auto'!AX39), ('Charges variables-Calculs auto'!AX83-'Charges variables-Calculs auto'!AX99) )</f>
        <v>0</v>
      </c>
      <c r="AY42" s="341">
        <f>AX42+IF(CONFIG!$I$40, ('Charges variables-Calculs auto'!AY53-'Charges variables-Calculs auto'!AY39), ('Charges variables-Calculs auto'!AY83-'Charges variables-Calculs auto'!AY99) )</f>
        <v>0</v>
      </c>
      <c r="AZ42" s="341">
        <f>AY42+IF(CONFIG!$I$40, ('Charges variables-Calculs auto'!AZ53-'Charges variables-Calculs auto'!AZ39), ('Charges variables-Calculs auto'!AZ83-'Charges variables-Calculs auto'!AZ99) )</f>
        <v>0</v>
      </c>
      <c r="BA42" s="341">
        <f>AZ42+IF(CONFIG!$I$40, ('Charges variables-Calculs auto'!BA53-'Charges variables-Calculs auto'!BA39), ('Charges variables-Calculs auto'!BA83-'Charges variables-Calculs auto'!BA99) )</f>
        <v>0</v>
      </c>
      <c r="BB42" s="341">
        <f>BA42+IF(CONFIG!$I$40, ('Charges variables-Calculs auto'!BB53-'Charges variables-Calculs auto'!BB39), ('Charges variables-Calculs auto'!BB83-'Charges variables-Calculs auto'!BB99) )</f>
        <v>0</v>
      </c>
      <c r="BC42" s="341">
        <f>BB42+IF(CONFIG!$I$40, ('Charges variables-Calculs auto'!BC53-'Charges variables-Calculs auto'!BC39), ('Charges variables-Calculs auto'!BC83-'Charges variables-Calculs auto'!BC99) )</f>
        <v>0</v>
      </c>
      <c r="BD42" s="341">
        <f>BC42+IF(CONFIG!$I$40, ('Charges variables-Calculs auto'!BD53-'Charges variables-Calculs auto'!BD39), ('Charges variables-Calculs auto'!BD83-'Charges variables-Calculs auto'!BD99) )</f>
        <v>0</v>
      </c>
      <c r="BE42" s="341">
        <f>BD42+IF(CONFIG!$I$40, ('Charges variables-Calculs auto'!BE53-'Charges variables-Calculs auto'!BE39), ('Charges variables-Calculs auto'!BE83-'Charges variables-Calculs auto'!BE99) )</f>
        <v>0</v>
      </c>
      <c r="BF42" s="341">
        <f>BE42+IF(CONFIG!$I$40, ('Charges variables-Calculs auto'!BF53-'Charges variables-Calculs auto'!BF39), ('Charges variables-Calculs auto'!BF83-'Charges variables-Calculs auto'!BF99) )</f>
        <v>0</v>
      </c>
      <c r="BG42" s="341">
        <f>BF42+IF(CONFIG!$I$40, ('Charges variables-Calculs auto'!BG53-'Charges variables-Calculs auto'!BG39), ('Charges variables-Calculs auto'!BG83-'Charges variables-Calculs auto'!BG99) )</f>
        <v>0</v>
      </c>
      <c r="BH42" s="341">
        <f>BG42+IF(CONFIG!$I$40, ('Charges variables-Calculs auto'!BH53-'Charges variables-Calculs auto'!BH39), ('Charges variables-Calculs auto'!BH83-'Charges variables-Calculs auto'!BH99) )</f>
        <v>0</v>
      </c>
      <c r="BI42" s="341">
        <f>BH42+IF(CONFIG!$I$40, ('Charges variables-Calculs auto'!BI53-'Charges variables-Calculs auto'!BI39), ('Charges variables-Calculs auto'!BI83-'Charges variables-Calculs auto'!BI99) )</f>
        <v>0</v>
      </c>
      <c r="BJ42" s="341">
        <f>BI42+IF(CONFIG!$I$40, ('Charges variables-Calculs auto'!BJ53-'Charges variables-Calculs auto'!BJ39), ('Charges variables-Calculs auto'!BJ83-'Charges variables-Calculs auto'!BJ99) )</f>
        <v>0</v>
      </c>
    </row>
    <row r="43" spans="2:62">
      <c r="B43" s="310">
        <f>CONFIG!$C$18</f>
        <v>0</v>
      </c>
      <c r="C43" s="341">
        <f>IF(CONFIG!$I$40, ('Charges variables-Calculs auto'!C54-'Charges variables-Calculs auto'!C40), ('Charges variables-Calculs auto'!C84-'Charges variables-Calculs auto'!C100) )</f>
        <v>0</v>
      </c>
      <c r="D43" s="341">
        <f>C43+IF(CONFIG!$I$40, ('Charges variables-Calculs auto'!D54-'Charges variables-Calculs auto'!D40), ('Charges variables-Calculs auto'!D84-'Charges variables-Calculs auto'!D100) )</f>
        <v>0</v>
      </c>
      <c r="E43" s="341">
        <f>D43+IF(CONFIG!$I$40, ('Charges variables-Calculs auto'!E54-'Charges variables-Calculs auto'!E40), ('Charges variables-Calculs auto'!E84-'Charges variables-Calculs auto'!E100) )</f>
        <v>0</v>
      </c>
      <c r="F43" s="341">
        <f>E43+IF(CONFIG!$I$40, ('Charges variables-Calculs auto'!F54-'Charges variables-Calculs auto'!F40), ('Charges variables-Calculs auto'!F84-'Charges variables-Calculs auto'!F100) )</f>
        <v>0</v>
      </c>
      <c r="G43" s="341">
        <f>F43+IF(CONFIG!$I$40, ('Charges variables-Calculs auto'!G54-'Charges variables-Calculs auto'!G40), ('Charges variables-Calculs auto'!G84-'Charges variables-Calculs auto'!G100) )</f>
        <v>0</v>
      </c>
      <c r="H43" s="341">
        <f>G43+IF(CONFIG!$I$40, ('Charges variables-Calculs auto'!H54-'Charges variables-Calculs auto'!H40), ('Charges variables-Calculs auto'!H84-'Charges variables-Calculs auto'!H100) )</f>
        <v>0</v>
      </c>
      <c r="I43" s="341">
        <f>H43+IF(CONFIG!$I$40, ('Charges variables-Calculs auto'!I54-'Charges variables-Calculs auto'!I40), ('Charges variables-Calculs auto'!I84-'Charges variables-Calculs auto'!I100) )</f>
        <v>0</v>
      </c>
      <c r="J43" s="341">
        <f>I43+IF(CONFIG!$I$40, ('Charges variables-Calculs auto'!J54-'Charges variables-Calculs auto'!J40), ('Charges variables-Calculs auto'!J84-'Charges variables-Calculs auto'!J100) )</f>
        <v>0</v>
      </c>
      <c r="K43" s="341">
        <f>J43+IF(CONFIG!$I$40, ('Charges variables-Calculs auto'!K54-'Charges variables-Calculs auto'!K40), ('Charges variables-Calculs auto'!K84-'Charges variables-Calculs auto'!K100) )</f>
        <v>0</v>
      </c>
      <c r="L43" s="341">
        <f>K43+IF(CONFIG!$I$40, ('Charges variables-Calculs auto'!L54-'Charges variables-Calculs auto'!L40), ('Charges variables-Calculs auto'!L84-'Charges variables-Calculs auto'!L100) )</f>
        <v>0</v>
      </c>
      <c r="M43" s="341">
        <f>L43+IF(CONFIG!$I$40, ('Charges variables-Calculs auto'!M54-'Charges variables-Calculs auto'!M40), ('Charges variables-Calculs auto'!M84-'Charges variables-Calculs auto'!M100) )</f>
        <v>0</v>
      </c>
      <c r="N43" s="341">
        <f>M43+IF(CONFIG!$I$40, ('Charges variables-Calculs auto'!N54-'Charges variables-Calculs auto'!N40), ('Charges variables-Calculs auto'!N84-'Charges variables-Calculs auto'!N100) )</f>
        <v>0</v>
      </c>
      <c r="O43" s="341">
        <f>N43+IF(CONFIG!$I$40, ('Charges variables-Calculs auto'!O54-'Charges variables-Calculs auto'!O40), ('Charges variables-Calculs auto'!O84-'Charges variables-Calculs auto'!O100) )</f>
        <v>0</v>
      </c>
      <c r="P43" s="341">
        <f>O43+IF(CONFIG!$I$40, ('Charges variables-Calculs auto'!P54-'Charges variables-Calculs auto'!P40), ('Charges variables-Calculs auto'!P84-'Charges variables-Calculs auto'!P100) )</f>
        <v>0</v>
      </c>
      <c r="Q43" s="341">
        <f>P43+IF(CONFIG!$I$40, ('Charges variables-Calculs auto'!Q54-'Charges variables-Calculs auto'!Q40), ('Charges variables-Calculs auto'!Q84-'Charges variables-Calculs auto'!Q100) )</f>
        <v>0</v>
      </c>
      <c r="R43" s="341">
        <f>Q43+IF(CONFIG!$I$40, ('Charges variables-Calculs auto'!R54-'Charges variables-Calculs auto'!R40), ('Charges variables-Calculs auto'!R84-'Charges variables-Calculs auto'!R100) )</f>
        <v>0</v>
      </c>
      <c r="S43" s="341">
        <f>R43+IF(CONFIG!$I$40, ('Charges variables-Calculs auto'!S54-'Charges variables-Calculs auto'!S40), ('Charges variables-Calculs auto'!S84-'Charges variables-Calculs auto'!S100) )</f>
        <v>0</v>
      </c>
      <c r="T43" s="341">
        <f>S43+IF(CONFIG!$I$40, ('Charges variables-Calculs auto'!T54-'Charges variables-Calculs auto'!T40), ('Charges variables-Calculs auto'!T84-'Charges variables-Calculs auto'!T100) )</f>
        <v>0</v>
      </c>
      <c r="U43" s="341">
        <f>T43+IF(CONFIG!$I$40, ('Charges variables-Calculs auto'!U54-'Charges variables-Calculs auto'!U40), ('Charges variables-Calculs auto'!U84-'Charges variables-Calculs auto'!U100) )</f>
        <v>0</v>
      </c>
      <c r="V43" s="341">
        <f>U43+IF(CONFIG!$I$40, ('Charges variables-Calculs auto'!V54-'Charges variables-Calculs auto'!V40), ('Charges variables-Calculs auto'!V84-'Charges variables-Calculs auto'!V100) )</f>
        <v>0</v>
      </c>
      <c r="W43" s="341">
        <f>V43+IF(CONFIG!$I$40, ('Charges variables-Calculs auto'!W54-'Charges variables-Calculs auto'!W40), ('Charges variables-Calculs auto'!W84-'Charges variables-Calculs auto'!W100) )</f>
        <v>0</v>
      </c>
      <c r="X43" s="341">
        <f>W43+IF(CONFIG!$I$40, ('Charges variables-Calculs auto'!X54-'Charges variables-Calculs auto'!X40), ('Charges variables-Calculs auto'!X84-'Charges variables-Calculs auto'!X100) )</f>
        <v>0</v>
      </c>
      <c r="Y43" s="341">
        <f>X43+IF(CONFIG!$I$40, ('Charges variables-Calculs auto'!Y54-'Charges variables-Calculs auto'!Y40), ('Charges variables-Calculs auto'!Y84-'Charges variables-Calculs auto'!Y100) )</f>
        <v>0</v>
      </c>
      <c r="Z43" s="341">
        <f>Y43+IF(CONFIG!$I$40, ('Charges variables-Calculs auto'!Z54-'Charges variables-Calculs auto'!Z40), ('Charges variables-Calculs auto'!Z84-'Charges variables-Calculs auto'!Z100) )</f>
        <v>0</v>
      </c>
      <c r="AA43" s="341">
        <f>Z43+IF(CONFIG!$I$40, ('Charges variables-Calculs auto'!AA54-'Charges variables-Calculs auto'!AA40), ('Charges variables-Calculs auto'!AA84-'Charges variables-Calculs auto'!AA100) )</f>
        <v>0</v>
      </c>
      <c r="AB43" s="341">
        <f>AA43+IF(CONFIG!$I$40, ('Charges variables-Calculs auto'!AB54-'Charges variables-Calculs auto'!AB40), ('Charges variables-Calculs auto'!AB84-'Charges variables-Calculs auto'!AB100) )</f>
        <v>0</v>
      </c>
      <c r="AC43" s="341">
        <f>AB43+IF(CONFIG!$I$40, ('Charges variables-Calculs auto'!AC54-'Charges variables-Calculs auto'!AC40), ('Charges variables-Calculs auto'!AC84-'Charges variables-Calculs auto'!AC100) )</f>
        <v>0</v>
      </c>
      <c r="AD43" s="341">
        <f>AC43+IF(CONFIG!$I$40, ('Charges variables-Calculs auto'!AD54-'Charges variables-Calculs auto'!AD40), ('Charges variables-Calculs auto'!AD84-'Charges variables-Calculs auto'!AD100) )</f>
        <v>0</v>
      </c>
      <c r="AE43" s="341">
        <f>AD43+IF(CONFIG!$I$40, ('Charges variables-Calculs auto'!AE54-'Charges variables-Calculs auto'!AE40), ('Charges variables-Calculs auto'!AE84-'Charges variables-Calculs auto'!AE100) )</f>
        <v>0</v>
      </c>
      <c r="AF43" s="341">
        <f>AE43+IF(CONFIG!$I$40, ('Charges variables-Calculs auto'!AF54-'Charges variables-Calculs auto'!AF40), ('Charges variables-Calculs auto'!AF84-'Charges variables-Calculs auto'!AF100) )</f>
        <v>0</v>
      </c>
      <c r="AG43" s="341">
        <f>AF43+IF(CONFIG!$I$40, ('Charges variables-Calculs auto'!AG54-'Charges variables-Calculs auto'!AG40), ('Charges variables-Calculs auto'!AG84-'Charges variables-Calculs auto'!AG100) )</f>
        <v>0</v>
      </c>
      <c r="AH43" s="341">
        <f>AG43+IF(CONFIG!$I$40, ('Charges variables-Calculs auto'!AH54-'Charges variables-Calculs auto'!AH40), ('Charges variables-Calculs auto'!AH84-'Charges variables-Calculs auto'!AH100) )</f>
        <v>0</v>
      </c>
      <c r="AI43" s="341">
        <f>AH43+IF(CONFIG!$I$40, ('Charges variables-Calculs auto'!AI54-'Charges variables-Calculs auto'!AI40), ('Charges variables-Calculs auto'!AI84-'Charges variables-Calculs auto'!AI100) )</f>
        <v>0</v>
      </c>
      <c r="AJ43" s="341">
        <f>AI43+IF(CONFIG!$I$40, ('Charges variables-Calculs auto'!AJ54-'Charges variables-Calculs auto'!AJ40), ('Charges variables-Calculs auto'!AJ84-'Charges variables-Calculs auto'!AJ100) )</f>
        <v>0</v>
      </c>
      <c r="AK43" s="341">
        <f>AJ43+IF(CONFIG!$I$40, ('Charges variables-Calculs auto'!AK54-'Charges variables-Calculs auto'!AK40), ('Charges variables-Calculs auto'!AK84-'Charges variables-Calculs auto'!AK100) )</f>
        <v>0</v>
      </c>
      <c r="AL43" s="341">
        <f>AK43+IF(CONFIG!$I$40, ('Charges variables-Calculs auto'!AL54-'Charges variables-Calculs auto'!AL40), ('Charges variables-Calculs auto'!AL84-'Charges variables-Calculs auto'!AL100) )</f>
        <v>0</v>
      </c>
      <c r="AM43" s="341">
        <f>AL43+IF(CONFIG!$I$40, ('Charges variables-Calculs auto'!AM54-'Charges variables-Calculs auto'!AM40), ('Charges variables-Calculs auto'!AM84-'Charges variables-Calculs auto'!AM100) )</f>
        <v>0</v>
      </c>
      <c r="AN43" s="341">
        <f>AM43+IF(CONFIG!$I$40, ('Charges variables-Calculs auto'!AN54-'Charges variables-Calculs auto'!AN40), ('Charges variables-Calculs auto'!AN84-'Charges variables-Calculs auto'!AN100) )</f>
        <v>0</v>
      </c>
      <c r="AO43" s="341">
        <f>AN43+IF(CONFIG!$I$40, ('Charges variables-Calculs auto'!AO54-'Charges variables-Calculs auto'!AO40), ('Charges variables-Calculs auto'!AO84-'Charges variables-Calculs auto'!AO100) )</f>
        <v>0</v>
      </c>
      <c r="AP43" s="341">
        <f>AO43+IF(CONFIG!$I$40, ('Charges variables-Calculs auto'!AP54-'Charges variables-Calculs auto'!AP40), ('Charges variables-Calculs auto'!AP84-'Charges variables-Calculs auto'!AP100) )</f>
        <v>0</v>
      </c>
      <c r="AQ43" s="341">
        <f>AP43+IF(CONFIG!$I$40, ('Charges variables-Calculs auto'!AQ54-'Charges variables-Calculs auto'!AQ40), ('Charges variables-Calculs auto'!AQ84-'Charges variables-Calculs auto'!AQ100) )</f>
        <v>0</v>
      </c>
      <c r="AR43" s="341">
        <f>AQ43+IF(CONFIG!$I$40, ('Charges variables-Calculs auto'!AR54-'Charges variables-Calculs auto'!AR40), ('Charges variables-Calculs auto'!AR84-'Charges variables-Calculs auto'!AR100) )</f>
        <v>0</v>
      </c>
      <c r="AS43" s="341">
        <f>AR43+IF(CONFIG!$I$40, ('Charges variables-Calculs auto'!AS54-'Charges variables-Calculs auto'!AS40), ('Charges variables-Calculs auto'!AS84-'Charges variables-Calculs auto'!AS100) )</f>
        <v>0</v>
      </c>
      <c r="AT43" s="341">
        <f>AS43+IF(CONFIG!$I$40, ('Charges variables-Calculs auto'!AT54-'Charges variables-Calculs auto'!AT40), ('Charges variables-Calculs auto'!AT84-'Charges variables-Calculs auto'!AT100) )</f>
        <v>0</v>
      </c>
      <c r="AU43" s="341">
        <f>AT43+IF(CONFIG!$I$40, ('Charges variables-Calculs auto'!AU54-'Charges variables-Calculs auto'!AU40), ('Charges variables-Calculs auto'!AU84-'Charges variables-Calculs auto'!AU100) )</f>
        <v>0</v>
      </c>
      <c r="AV43" s="341">
        <f>AU43+IF(CONFIG!$I$40, ('Charges variables-Calculs auto'!AV54-'Charges variables-Calculs auto'!AV40), ('Charges variables-Calculs auto'!AV84-'Charges variables-Calculs auto'!AV100) )</f>
        <v>0</v>
      </c>
      <c r="AW43" s="341">
        <f>AV43+IF(CONFIG!$I$40, ('Charges variables-Calculs auto'!AW54-'Charges variables-Calculs auto'!AW40), ('Charges variables-Calculs auto'!AW84-'Charges variables-Calculs auto'!AW100) )</f>
        <v>0</v>
      </c>
      <c r="AX43" s="341">
        <f>AW43+IF(CONFIG!$I$40, ('Charges variables-Calculs auto'!AX54-'Charges variables-Calculs auto'!AX40), ('Charges variables-Calculs auto'!AX84-'Charges variables-Calculs auto'!AX100) )</f>
        <v>0</v>
      </c>
      <c r="AY43" s="341">
        <f>AX43+IF(CONFIG!$I$40, ('Charges variables-Calculs auto'!AY54-'Charges variables-Calculs auto'!AY40), ('Charges variables-Calculs auto'!AY84-'Charges variables-Calculs auto'!AY100) )</f>
        <v>0</v>
      </c>
      <c r="AZ43" s="341">
        <f>AY43+IF(CONFIG!$I$40, ('Charges variables-Calculs auto'!AZ54-'Charges variables-Calculs auto'!AZ40), ('Charges variables-Calculs auto'!AZ84-'Charges variables-Calculs auto'!AZ100) )</f>
        <v>0</v>
      </c>
      <c r="BA43" s="341">
        <f>AZ43+IF(CONFIG!$I$40, ('Charges variables-Calculs auto'!BA54-'Charges variables-Calculs auto'!BA40), ('Charges variables-Calculs auto'!BA84-'Charges variables-Calculs auto'!BA100) )</f>
        <v>0</v>
      </c>
      <c r="BB43" s="341">
        <f>BA43+IF(CONFIG!$I$40, ('Charges variables-Calculs auto'!BB54-'Charges variables-Calculs auto'!BB40), ('Charges variables-Calculs auto'!BB84-'Charges variables-Calculs auto'!BB100) )</f>
        <v>0</v>
      </c>
      <c r="BC43" s="341">
        <f>BB43+IF(CONFIG!$I$40, ('Charges variables-Calculs auto'!BC54-'Charges variables-Calculs auto'!BC40), ('Charges variables-Calculs auto'!BC84-'Charges variables-Calculs auto'!BC100) )</f>
        <v>0</v>
      </c>
      <c r="BD43" s="341">
        <f>BC43+IF(CONFIG!$I$40, ('Charges variables-Calculs auto'!BD54-'Charges variables-Calculs auto'!BD40), ('Charges variables-Calculs auto'!BD84-'Charges variables-Calculs auto'!BD100) )</f>
        <v>0</v>
      </c>
      <c r="BE43" s="341">
        <f>BD43+IF(CONFIG!$I$40, ('Charges variables-Calculs auto'!BE54-'Charges variables-Calculs auto'!BE40), ('Charges variables-Calculs auto'!BE84-'Charges variables-Calculs auto'!BE100) )</f>
        <v>0</v>
      </c>
      <c r="BF43" s="341">
        <f>BE43+IF(CONFIG!$I$40, ('Charges variables-Calculs auto'!BF54-'Charges variables-Calculs auto'!BF40), ('Charges variables-Calculs auto'!BF84-'Charges variables-Calculs auto'!BF100) )</f>
        <v>0</v>
      </c>
      <c r="BG43" s="341">
        <f>BF43+IF(CONFIG!$I$40, ('Charges variables-Calculs auto'!BG54-'Charges variables-Calculs auto'!BG40), ('Charges variables-Calculs auto'!BG84-'Charges variables-Calculs auto'!BG100) )</f>
        <v>0</v>
      </c>
      <c r="BH43" s="341">
        <f>BG43+IF(CONFIG!$I$40, ('Charges variables-Calculs auto'!BH54-'Charges variables-Calculs auto'!BH40), ('Charges variables-Calculs auto'!BH84-'Charges variables-Calculs auto'!BH100) )</f>
        <v>0</v>
      </c>
      <c r="BI43" s="341">
        <f>BH43+IF(CONFIG!$I$40, ('Charges variables-Calculs auto'!BI54-'Charges variables-Calculs auto'!BI40), ('Charges variables-Calculs auto'!BI84-'Charges variables-Calculs auto'!BI100) )</f>
        <v>0</v>
      </c>
      <c r="BJ43" s="341">
        <f>BI43+IF(CONFIG!$I$40, ('Charges variables-Calculs auto'!BJ54-'Charges variables-Calculs auto'!BJ40), ('Charges variables-Calculs auto'!BJ84-'Charges variables-Calculs auto'!BJ100) )</f>
        <v>0</v>
      </c>
    </row>
    <row r="44" spans="2:62">
      <c r="B44" s="310">
        <f>CONFIG!$C$19</f>
        <v>0</v>
      </c>
      <c r="C44" s="341">
        <f>IF(CONFIG!$I$40, ('Charges variables-Calculs auto'!C55-'Charges variables-Calculs auto'!C41), ('Charges variables-Calculs auto'!C85-'Charges variables-Calculs auto'!C101) )</f>
        <v>0</v>
      </c>
      <c r="D44" s="341">
        <f>C44+IF(CONFIG!$I$40, ('Charges variables-Calculs auto'!D55-'Charges variables-Calculs auto'!D41), ('Charges variables-Calculs auto'!D85-'Charges variables-Calculs auto'!D101) )</f>
        <v>0</v>
      </c>
      <c r="E44" s="341">
        <f>D44+IF(CONFIG!$I$40, ('Charges variables-Calculs auto'!E55-'Charges variables-Calculs auto'!E41), ('Charges variables-Calculs auto'!E85-'Charges variables-Calculs auto'!E101) )</f>
        <v>0</v>
      </c>
      <c r="F44" s="341">
        <f>E44+IF(CONFIG!$I$40, ('Charges variables-Calculs auto'!F55-'Charges variables-Calculs auto'!F41), ('Charges variables-Calculs auto'!F85-'Charges variables-Calculs auto'!F101) )</f>
        <v>0</v>
      </c>
      <c r="G44" s="341">
        <f>F44+IF(CONFIG!$I$40, ('Charges variables-Calculs auto'!G55-'Charges variables-Calculs auto'!G41), ('Charges variables-Calculs auto'!G85-'Charges variables-Calculs auto'!G101) )</f>
        <v>0</v>
      </c>
      <c r="H44" s="341">
        <f>G44+IF(CONFIG!$I$40, ('Charges variables-Calculs auto'!H55-'Charges variables-Calculs auto'!H41), ('Charges variables-Calculs auto'!H85-'Charges variables-Calculs auto'!H101) )</f>
        <v>0</v>
      </c>
      <c r="I44" s="341">
        <f>H44+IF(CONFIG!$I$40, ('Charges variables-Calculs auto'!I55-'Charges variables-Calculs auto'!I41), ('Charges variables-Calculs auto'!I85-'Charges variables-Calculs auto'!I101) )</f>
        <v>0</v>
      </c>
      <c r="J44" s="341">
        <f>I44+IF(CONFIG!$I$40, ('Charges variables-Calculs auto'!J55-'Charges variables-Calculs auto'!J41), ('Charges variables-Calculs auto'!J85-'Charges variables-Calculs auto'!J101) )</f>
        <v>0</v>
      </c>
      <c r="K44" s="341">
        <f>J44+IF(CONFIG!$I$40, ('Charges variables-Calculs auto'!K55-'Charges variables-Calculs auto'!K41), ('Charges variables-Calculs auto'!K85-'Charges variables-Calculs auto'!K101) )</f>
        <v>0</v>
      </c>
      <c r="L44" s="341">
        <f>K44+IF(CONFIG!$I$40, ('Charges variables-Calculs auto'!L55-'Charges variables-Calculs auto'!L41), ('Charges variables-Calculs auto'!L85-'Charges variables-Calculs auto'!L101) )</f>
        <v>0</v>
      </c>
      <c r="M44" s="341">
        <f>L44+IF(CONFIG!$I$40, ('Charges variables-Calculs auto'!M55-'Charges variables-Calculs auto'!M41), ('Charges variables-Calculs auto'!M85-'Charges variables-Calculs auto'!M101) )</f>
        <v>0</v>
      </c>
      <c r="N44" s="341">
        <f>M44+IF(CONFIG!$I$40, ('Charges variables-Calculs auto'!N55-'Charges variables-Calculs auto'!N41), ('Charges variables-Calculs auto'!N85-'Charges variables-Calculs auto'!N101) )</f>
        <v>0</v>
      </c>
      <c r="O44" s="341">
        <f>N44+IF(CONFIG!$I$40, ('Charges variables-Calculs auto'!O55-'Charges variables-Calculs auto'!O41), ('Charges variables-Calculs auto'!O85-'Charges variables-Calculs auto'!O101) )</f>
        <v>0</v>
      </c>
      <c r="P44" s="341">
        <f>O44+IF(CONFIG!$I$40, ('Charges variables-Calculs auto'!P55-'Charges variables-Calculs auto'!P41), ('Charges variables-Calculs auto'!P85-'Charges variables-Calculs auto'!P101) )</f>
        <v>0</v>
      </c>
      <c r="Q44" s="341">
        <f>P44+IF(CONFIG!$I$40, ('Charges variables-Calculs auto'!Q55-'Charges variables-Calculs auto'!Q41), ('Charges variables-Calculs auto'!Q85-'Charges variables-Calculs auto'!Q101) )</f>
        <v>0</v>
      </c>
      <c r="R44" s="341">
        <f>Q44+IF(CONFIG!$I$40, ('Charges variables-Calculs auto'!R55-'Charges variables-Calculs auto'!R41), ('Charges variables-Calculs auto'!R85-'Charges variables-Calculs auto'!R101) )</f>
        <v>0</v>
      </c>
      <c r="S44" s="341">
        <f>R44+IF(CONFIG!$I$40, ('Charges variables-Calculs auto'!S55-'Charges variables-Calculs auto'!S41), ('Charges variables-Calculs auto'!S85-'Charges variables-Calculs auto'!S101) )</f>
        <v>0</v>
      </c>
      <c r="T44" s="341">
        <f>S44+IF(CONFIG!$I$40, ('Charges variables-Calculs auto'!T55-'Charges variables-Calculs auto'!T41), ('Charges variables-Calculs auto'!T85-'Charges variables-Calculs auto'!T101) )</f>
        <v>0</v>
      </c>
      <c r="U44" s="341">
        <f>T44+IF(CONFIG!$I$40, ('Charges variables-Calculs auto'!U55-'Charges variables-Calculs auto'!U41), ('Charges variables-Calculs auto'!U85-'Charges variables-Calculs auto'!U101) )</f>
        <v>0</v>
      </c>
      <c r="V44" s="341">
        <f>U44+IF(CONFIG!$I$40, ('Charges variables-Calculs auto'!V55-'Charges variables-Calculs auto'!V41), ('Charges variables-Calculs auto'!V85-'Charges variables-Calculs auto'!V101) )</f>
        <v>0</v>
      </c>
      <c r="W44" s="341">
        <f>V44+IF(CONFIG!$I$40, ('Charges variables-Calculs auto'!W55-'Charges variables-Calculs auto'!W41), ('Charges variables-Calculs auto'!W85-'Charges variables-Calculs auto'!W101) )</f>
        <v>0</v>
      </c>
      <c r="X44" s="341">
        <f>W44+IF(CONFIG!$I$40, ('Charges variables-Calculs auto'!X55-'Charges variables-Calculs auto'!X41), ('Charges variables-Calculs auto'!X85-'Charges variables-Calculs auto'!X101) )</f>
        <v>0</v>
      </c>
      <c r="Y44" s="341">
        <f>X44+IF(CONFIG!$I$40, ('Charges variables-Calculs auto'!Y55-'Charges variables-Calculs auto'!Y41), ('Charges variables-Calculs auto'!Y85-'Charges variables-Calculs auto'!Y101) )</f>
        <v>0</v>
      </c>
      <c r="Z44" s="341">
        <f>Y44+IF(CONFIG!$I$40, ('Charges variables-Calculs auto'!Z55-'Charges variables-Calculs auto'!Z41), ('Charges variables-Calculs auto'!Z85-'Charges variables-Calculs auto'!Z101) )</f>
        <v>0</v>
      </c>
      <c r="AA44" s="341">
        <f>Z44+IF(CONFIG!$I$40, ('Charges variables-Calculs auto'!AA55-'Charges variables-Calculs auto'!AA41), ('Charges variables-Calculs auto'!AA85-'Charges variables-Calculs auto'!AA101) )</f>
        <v>0</v>
      </c>
      <c r="AB44" s="341">
        <f>AA44+IF(CONFIG!$I$40, ('Charges variables-Calculs auto'!AB55-'Charges variables-Calculs auto'!AB41), ('Charges variables-Calculs auto'!AB85-'Charges variables-Calculs auto'!AB101) )</f>
        <v>0</v>
      </c>
      <c r="AC44" s="341">
        <f>AB44+IF(CONFIG!$I$40, ('Charges variables-Calculs auto'!AC55-'Charges variables-Calculs auto'!AC41), ('Charges variables-Calculs auto'!AC85-'Charges variables-Calculs auto'!AC101) )</f>
        <v>0</v>
      </c>
      <c r="AD44" s="341">
        <f>AC44+IF(CONFIG!$I$40, ('Charges variables-Calculs auto'!AD55-'Charges variables-Calculs auto'!AD41), ('Charges variables-Calculs auto'!AD85-'Charges variables-Calculs auto'!AD101) )</f>
        <v>0</v>
      </c>
      <c r="AE44" s="341">
        <f>AD44+IF(CONFIG!$I$40, ('Charges variables-Calculs auto'!AE55-'Charges variables-Calculs auto'!AE41), ('Charges variables-Calculs auto'!AE85-'Charges variables-Calculs auto'!AE101) )</f>
        <v>0</v>
      </c>
      <c r="AF44" s="341">
        <f>AE44+IF(CONFIG!$I$40, ('Charges variables-Calculs auto'!AF55-'Charges variables-Calculs auto'!AF41), ('Charges variables-Calculs auto'!AF85-'Charges variables-Calculs auto'!AF101) )</f>
        <v>0</v>
      </c>
      <c r="AG44" s="341">
        <f>AF44+IF(CONFIG!$I$40, ('Charges variables-Calculs auto'!AG55-'Charges variables-Calculs auto'!AG41), ('Charges variables-Calculs auto'!AG85-'Charges variables-Calculs auto'!AG101) )</f>
        <v>0</v>
      </c>
      <c r="AH44" s="341">
        <f>AG44+IF(CONFIG!$I$40, ('Charges variables-Calculs auto'!AH55-'Charges variables-Calculs auto'!AH41), ('Charges variables-Calculs auto'!AH85-'Charges variables-Calculs auto'!AH101) )</f>
        <v>0</v>
      </c>
      <c r="AI44" s="341">
        <f>AH44+IF(CONFIG!$I$40, ('Charges variables-Calculs auto'!AI55-'Charges variables-Calculs auto'!AI41), ('Charges variables-Calculs auto'!AI85-'Charges variables-Calculs auto'!AI101) )</f>
        <v>0</v>
      </c>
      <c r="AJ44" s="341">
        <f>AI44+IF(CONFIG!$I$40, ('Charges variables-Calculs auto'!AJ55-'Charges variables-Calculs auto'!AJ41), ('Charges variables-Calculs auto'!AJ85-'Charges variables-Calculs auto'!AJ101) )</f>
        <v>0</v>
      </c>
      <c r="AK44" s="341">
        <f>AJ44+IF(CONFIG!$I$40, ('Charges variables-Calculs auto'!AK55-'Charges variables-Calculs auto'!AK41), ('Charges variables-Calculs auto'!AK85-'Charges variables-Calculs auto'!AK101) )</f>
        <v>0</v>
      </c>
      <c r="AL44" s="341">
        <f>AK44+IF(CONFIG!$I$40, ('Charges variables-Calculs auto'!AL55-'Charges variables-Calculs auto'!AL41), ('Charges variables-Calculs auto'!AL85-'Charges variables-Calculs auto'!AL101) )</f>
        <v>0</v>
      </c>
      <c r="AM44" s="341">
        <f>AL44+IF(CONFIG!$I$40, ('Charges variables-Calculs auto'!AM55-'Charges variables-Calculs auto'!AM41), ('Charges variables-Calculs auto'!AM85-'Charges variables-Calculs auto'!AM101) )</f>
        <v>0</v>
      </c>
      <c r="AN44" s="341">
        <f>AM44+IF(CONFIG!$I$40, ('Charges variables-Calculs auto'!AN55-'Charges variables-Calculs auto'!AN41), ('Charges variables-Calculs auto'!AN85-'Charges variables-Calculs auto'!AN101) )</f>
        <v>0</v>
      </c>
      <c r="AO44" s="341">
        <f>AN44+IF(CONFIG!$I$40, ('Charges variables-Calculs auto'!AO55-'Charges variables-Calculs auto'!AO41), ('Charges variables-Calculs auto'!AO85-'Charges variables-Calculs auto'!AO101) )</f>
        <v>0</v>
      </c>
      <c r="AP44" s="341">
        <f>AO44+IF(CONFIG!$I$40, ('Charges variables-Calculs auto'!AP55-'Charges variables-Calculs auto'!AP41), ('Charges variables-Calculs auto'!AP85-'Charges variables-Calculs auto'!AP101) )</f>
        <v>0</v>
      </c>
      <c r="AQ44" s="341">
        <f>AP44+IF(CONFIG!$I$40, ('Charges variables-Calculs auto'!AQ55-'Charges variables-Calculs auto'!AQ41), ('Charges variables-Calculs auto'!AQ85-'Charges variables-Calculs auto'!AQ101) )</f>
        <v>0</v>
      </c>
      <c r="AR44" s="341">
        <f>AQ44+IF(CONFIG!$I$40, ('Charges variables-Calculs auto'!AR55-'Charges variables-Calculs auto'!AR41), ('Charges variables-Calculs auto'!AR85-'Charges variables-Calculs auto'!AR101) )</f>
        <v>0</v>
      </c>
      <c r="AS44" s="341">
        <f>AR44+IF(CONFIG!$I$40, ('Charges variables-Calculs auto'!AS55-'Charges variables-Calculs auto'!AS41), ('Charges variables-Calculs auto'!AS85-'Charges variables-Calculs auto'!AS101) )</f>
        <v>0</v>
      </c>
      <c r="AT44" s="341">
        <f>AS44+IF(CONFIG!$I$40, ('Charges variables-Calculs auto'!AT55-'Charges variables-Calculs auto'!AT41), ('Charges variables-Calculs auto'!AT85-'Charges variables-Calculs auto'!AT101) )</f>
        <v>0</v>
      </c>
      <c r="AU44" s="341">
        <f>AT44+IF(CONFIG!$I$40, ('Charges variables-Calculs auto'!AU55-'Charges variables-Calculs auto'!AU41), ('Charges variables-Calculs auto'!AU85-'Charges variables-Calculs auto'!AU101) )</f>
        <v>0</v>
      </c>
      <c r="AV44" s="341">
        <f>AU44+IF(CONFIG!$I$40, ('Charges variables-Calculs auto'!AV55-'Charges variables-Calculs auto'!AV41), ('Charges variables-Calculs auto'!AV85-'Charges variables-Calculs auto'!AV101) )</f>
        <v>0</v>
      </c>
      <c r="AW44" s="341">
        <f>AV44+IF(CONFIG!$I$40, ('Charges variables-Calculs auto'!AW55-'Charges variables-Calculs auto'!AW41), ('Charges variables-Calculs auto'!AW85-'Charges variables-Calculs auto'!AW101) )</f>
        <v>0</v>
      </c>
      <c r="AX44" s="341">
        <f>AW44+IF(CONFIG!$I$40, ('Charges variables-Calculs auto'!AX55-'Charges variables-Calculs auto'!AX41), ('Charges variables-Calculs auto'!AX85-'Charges variables-Calculs auto'!AX101) )</f>
        <v>0</v>
      </c>
      <c r="AY44" s="341">
        <f>AX44+IF(CONFIG!$I$40, ('Charges variables-Calculs auto'!AY55-'Charges variables-Calculs auto'!AY41), ('Charges variables-Calculs auto'!AY85-'Charges variables-Calculs auto'!AY101) )</f>
        <v>0</v>
      </c>
      <c r="AZ44" s="341">
        <f>AY44+IF(CONFIG!$I$40, ('Charges variables-Calculs auto'!AZ55-'Charges variables-Calculs auto'!AZ41), ('Charges variables-Calculs auto'!AZ85-'Charges variables-Calculs auto'!AZ101) )</f>
        <v>0</v>
      </c>
      <c r="BA44" s="341">
        <f>AZ44+IF(CONFIG!$I$40, ('Charges variables-Calculs auto'!BA55-'Charges variables-Calculs auto'!BA41), ('Charges variables-Calculs auto'!BA85-'Charges variables-Calculs auto'!BA101) )</f>
        <v>0</v>
      </c>
      <c r="BB44" s="341">
        <f>BA44+IF(CONFIG!$I$40, ('Charges variables-Calculs auto'!BB55-'Charges variables-Calculs auto'!BB41), ('Charges variables-Calculs auto'!BB85-'Charges variables-Calculs auto'!BB101) )</f>
        <v>0</v>
      </c>
      <c r="BC44" s="341">
        <f>BB44+IF(CONFIG!$I$40, ('Charges variables-Calculs auto'!BC55-'Charges variables-Calculs auto'!BC41), ('Charges variables-Calculs auto'!BC85-'Charges variables-Calculs auto'!BC101) )</f>
        <v>0</v>
      </c>
      <c r="BD44" s="341">
        <f>BC44+IF(CONFIG!$I$40, ('Charges variables-Calculs auto'!BD55-'Charges variables-Calculs auto'!BD41), ('Charges variables-Calculs auto'!BD85-'Charges variables-Calculs auto'!BD101) )</f>
        <v>0</v>
      </c>
      <c r="BE44" s="341">
        <f>BD44+IF(CONFIG!$I$40, ('Charges variables-Calculs auto'!BE55-'Charges variables-Calculs auto'!BE41), ('Charges variables-Calculs auto'!BE85-'Charges variables-Calculs auto'!BE101) )</f>
        <v>0</v>
      </c>
      <c r="BF44" s="341">
        <f>BE44+IF(CONFIG!$I$40, ('Charges variables-Calculs auto'!BF55-'Charges variables-Calculs auto'!BF41), ('Charges variables-Calculs auto'!BF85-'Charges variables-Calculs auto'!BF101) )</f>
        <v>0</v>
      </c>
      <c r="BG44" s="341">
        <f>BF44+IF(CONFIG!$I$40, ('Charges variables-Calculs auto'!BG55-'Charges variables-Calculs auto'!BG41), ('Charges variables-Calculs auto'!BG85-'Charges variables-Calculs auto'!BG101) )</f>
        <v>0</v>
      </c>
      <c r="BH44" s="341">
        <f>BG44+IF(CONFIG!$I$40, ('Charges variables-Calculs auto'!BH55-'Charges variables-Calculs auto'!BH41), ('Charges variables-Calculs auto'!BH85-'Charges variables-Calculs auto'!BH101) )</f>
        <v>0</v>
      </c>
      <c r="BI44" s="341">
        <f>BH44+IF(CONFIG!$I$40, ('Charges variables-Calculs auto'!BI55-'Charges variables-Calculs auto'!BI41), ('Charges variables-Calculs auto'!BI85-'Charges variables-Calculs auto'!BI101) )</f>
        <v>0</v>
      </c>
      <c r="BJ44" s="341">
        <f>BI44+IF(CONFIG!$I$40, ('Charges variables-Calculs auto'!BJ55-'Charges variables-Calculs auto'!BJ41), ('Charges variables-Calculs auto'!BJ85-'Charges variables-Calculs auto'!BJ101) )</f>
        <v>0</v>
      </c>
    </row>
    <row r="45" spans="2:62">
      <c r="B45" s="310">
        <f>CONFIG!$C$20</f>
        <v>0</v>
      </c>
      <c r="C45" s="341">
        <f>IF(CONFIG!$I$40, ('Charges variables-Calculs auto'!C56-'Charges variables-Calculs auto'!C42), ('Charges variables-Calculs auto'!C86-'Charges variables-Calculs auto'!C102) )</f>
        <v>0</v>
      </c>
      <c r="D45" s="341">
        <f>C45+IF(CONFIG!$I$40, ('Charges variables-Calculs auto'!D56-'Charges variables-Calculs auto'!D42), ('Charges variables-Calculs auto'!D86-'Charges variables-Calculs auto'!D102) )</f>
        <v>0</v>
      </c>
      <c r="E45" s="341">
        <f>D45+IF(CONFIG!$I$40, ('Charges variables-Calculs auto'!E56-'Charges variables-Calculs auto'!E42), ('Charges variables-Calculs auto'!E86-'Charges variables-Calculs auto'!E102) )</f>
        <v>0</v>
      </c>
      <c r="F45" s="341">
        <f>E45+IF(CONFIG!$I$40, ('Charges variables-Calculs auto'!F56-'Charges variables-Calculs auto'!F42), ('Charges variables-Calculs auto'!F86-'Charges variables-Calculs auto'!F102) )</f>
        <v>0</v>
      </c>
      <c r="G45" s="341">
        <f>F45+IF(CONFIG!$I$40, ('Charges variables-Calculs auto'!G56-'Charges variables-Calculs auto'!G42), ('Charges variables-Calculs auto'!G86-'Charges variables-Calculs auto'!G102) )</f>
        <v>0</v>
      </c>
      <c r="H45" s="341">
        <f>G45+IF(CONFIG!$I$40, ('Charges variables-Calculs auto'!H56-'Charges variables-Calculs auto'!H42), ('Charges variables-Calculs auto'!H86-'Charges variables-Calculs auto'!H102) )</f>
        <v>0</v>
      </c>
      <c r="I45" s="341">
        <f>H45+IF(CONFIG!$I$40, ('Charges variables-Calculs auto'!I56-'Charges variables-Calculs auto'!I42), ('Charges variables-Calculs auto'!I86-'Charges variables-Calculs auto'!I102) )</f>
        <v>0</v>
      </c>
      <c r="J45" s="341">
        <f>I45+IF(CONFIG!$I$40, ('Charges variables-Calculs auto'!J56-'Charges variables-Calculs auto'!J42), ('Charges variables-Calculs auto'!J86-'Charges variables-Calculs auto'!J102) )</f>
        <v>0</v>
      </c>
      <c r="K45" s="341">
        <f>J45+IF(CONFIG!$I$40, ('Charges variables-Calculs auto'!K56-'Charges variables-Calculs auto'!K42), ('Charges variables-Calculs auto'!K86-'Charges variables-Calculs auto'!K102) )</f>
        <v>0</v>
      </c>
      <c r="L45" s="341">
        <f>K45+IF(CONFIG!$I$40, ('Charges variables-Calculs auto'!L56-'Charges variables-Calculs auto'!L42), ('Charges variables-Calculs auto'!L86-'Charges variables-Calculs auto'!L102) )</f>
        <v>0</v>
      </c>
      <c r="M45" s="341">
        <f>L45+IF(CONFIG!$I$40, ('Charges variables-Calculs auto'!M56-'Charges variables-Calculs auto'!M42), ('Charges variables-Calculs auto'!M86-'Charges variables-Calculs auto'!M102) )</f>
        <v>0</v>
      </c>
      <c r="N45" s="341">
        <f>M45+IF(CONFIG!$I$40, ('Charges variables-Calculs auto'!N56-'Charges variables-Calculs auto'!N42), ('Charges variables-Calculs auto'!N86-'Charges variables-Calculs auto'!N102) )</f>
        <v>0</v>
      </c>
      <c r="O45" s="341">
        <f>N45+IF(CONFIG!$I$40, ('Charges variables-Calculs auto'!O56-'Charges variables-Calculs auto'!O42), ('Charges variables-Calculs auto'!O86-'Charges variables-Calculs auto'!O102) )</f>
        <v>0</v>
      </c>
      <c r="P45" s="341">
        <f>O45+IF(CONFIG!$I$40, ('Charges variables-Calculs auto'!P56-'Charges variables-Calculs auto'!P42), ('Charges variables-Calculs auto'!P86-'Charges variables-Calculs auto'!P102) )</f>
        <v>0</v>
      </c>
      <c r="Q45" s="341">
        <f>P45+IF(CONFIG!$I$40, ('Charges variables-Calculs auto'!Q56-'Charges variables-Calculs auto'!Q42), ('Charges variables-Calculs auto'!Q86-'Charges variables-Calculs auto'!Q102) )</f>
        <v>0</v>
      </c>
      <c r="R45" s="341">
        <f>Q45+IF(CONFIG!$I$40, ('Charges variables-Calculs auto'!R56-'Charges variables-Calculs auto'!R42), ('Charges variables-Calculs auto'!R86-'Charges variables-Calculs auto'!R102) )</f>
        <v>0</v>
      </c>
      <c r="S45" s="341">
        <f>R45+IF(CONFIG!$I$40, ('Charges variables-Calculs auto'!S56-'Charges variables-Calculs auto'!S42), ('Charges variables-Calculs auto'!S86-'Charges variables-Calculs auto'!S102) )</f>
        <v>0</v>
      </c>
      <c r="T45" s="341">
        <f>S45+IF(CONFIG!$I$40, ('Charges variables-Calculs auto'!T56-'Charges variables-Calculs auto'!T42), ('Charges variables-Calculs auto'!T86-'Charges variables-Calculs auto'!T102) )</f>
        <v>0</v>
      </c>
      <c r="U45" s="341">
        <f>T45+IF(CONFIG!$I$40, ('Charges variables-Calculs auto'!U56-'Charges variables-Calculs auto'!U42), ('Charges variables-Calculs auto'!U86-'Charges variables-Calculs auto'!U102) )</f>
        <v>0</v>
      </c>
      <c r="V45" s="341">
        <f>U45+IF(CONFIG!$I$40, ('Charges variables-Calculs auto'!V56-'Charges variables-Calculs auto'!V42), ('Charges variables-Calculs auto'!V86-'Charges variables-Calculs auto'!V102) )</f>
        <v>0</v>
      </c>
      <c r="W45" s="341">
        <f>V45+IF(CONFIG!$I$40, ('Charges variables-Calculs auto'!W56-'Charges variables-Calculs auto'!W42), ('Charges variables-Calculs auto'!W86-'Charges variables-Calculs auto'!W102) )</f>
        <v>0</v>
      </c>
      <c r="X45" s="341">
        <f>W45+IF(CONFIG!$I$40, ('Charges variables-Calculs auto'!X56-'Charges variables-Calculs auto'!X42), ('Charges variables-Calculs auto'!X86-'Charges variables-Calculs auto'!X102) )</f>
        <v>0</v>
      </c>
      <c r="Y45" s="341">
        <f>X45+IF(CONFIG!$I$40, ('Charges variables-Calculs auto'!Y56-'Charges variables-Calculs auto'!Y42), ('Charges variables-Calculs auto'!Y86-'Charges variables-Calculs auto'!Y102) )</f>
        <v>0</v>
      </c>
      <c r="Z45" s="341">
        <f>Y45+IF(CONFIG!$I$40, ('Charges variables-Calculs auto'!Z56-'Charges variables-Calculs auto'!Z42), ('Charges variables-Calculs auto'!Z86-'Charges variables-Calculs auto'!Z102) )</f>
        <v>0</v>
      </c>
      <c r="AA45" s="341">
        <f>Z45+IF(CONFIG!$I$40, ('Charges variables-Calculs auto'!AA56-'Charges variables-Calculs auto'!AA42), ('Charges variables-Calculs auto'!AA86-'Charges variables-Calculs auto'!AA102) )</f>
        <v>0</v>
      </c>
      <c r="AB45" s="341">
        <f>AA45+IF(CONFIG!$I$40, ('Charges variables-Calculs auto'!AB56-'Charges variables-Calculs auto'!AB42), ('Charges variables-Calculs auto'!AB86-'Charges variables-Calculs auto'!AB102) )</f>
        <v>0</v>
      </c>
      <c r="AC45" s="341">
        <f>AB45+IF(CONFIG!$I$40, ('Charges variables-Calculs auto'!AC56-'Charges variables-Calculs auto'!AC42), ('Charges variables-Calculs auto'!AC86-'Charges variables-Calculs auto'!AC102) )</f>
        <v>0</v>
      </c>
      <c r="AD45" s="341">
        <f>AC45+IF(CONFIG!$I$40, ('Charges variables-Calculs auto'!AD56-'Charges variables-Calculs auto'!AD42), ('Charges variables-Calculs auto'!AD86-'Charges variables-Calculs auto'!AD102) )</f>
        <v>0</v>
      </c>
      <c r="AE45" s="341">
        <f>AD45+IF(CONFIG!$I$40, ('Charges variables-Calculs auto'!AE56-'Charges variables-Calculs auto'!AE42), ('Charges variables-Calculs auto'!AE86-'Charges variables-Calculs auto'!AE102) )</f>
        <v>0</v>
      </c>
      <c r="AF45" s="341">
        <f>AE45+IF(CONFIG!$I$40, ('Charges variables-Calculs auto'!AF56-'Charges variables-Calculs auto'!AF42), ('Charges variables-Calculs auto'!AF86-'Charges variables-Calculs auto'!AF102) )</f>
        <v>0</v>
      </c>
      <c r="AG45" s="341">
        <f>AF45+IF(CONFIG!$I$40, ('Charges variables-Calculs auto'!AG56-'Charges variables-Calculs auto'!AG42), ('Charges variables-Calculs auto'!AG86-'Charges variables-Calculs auto'!AG102) )</f>
        <v>0</v>
      </c>
      <c r="AH45" s="341">
        <f>AG45+IF(CONFIG!$I$40, ('Charges variables-Calculs auto'!AH56-'Charges variables-Calculs auto'!AH42), ('Charges variables-Calculs auto'!AH86-'Charges variables-Calculs auto'!AH102) )</f>
        <v>0</v>
      </c>
      <c r="AI45" s="341">
        <f>AH45+IF(CONFIG!$I$40, ('Charges variables-Calculs auto'!AI56-'Charges variables-Calculs auto'!AI42), ('Charges variables-Calculs auto'!AI86-'Charges variables-Calculs auto'!AI102) )</f>
        <v>0</v>
      </c>
      <c r="AJ45" s="341">
        <f>AI45+IF(CONFIG!$I$40, ('Charges variables-Calculs auto'!AJ56-'Charges variables-Calculs auto'!AJ42), ('Charges variables-Calculs auto'!AJ86-'Charges variables-Calculs auto'!AJ102) )</f>
        <v>0</v>
      </c>
      <c r="AK45" s="341">
        <f>AJ45+IF(CONFIG!$I$40, ('Charges variables-Calculs auto'!AK56-'Charges variables-Calculs auto'!AK42), ('Charges variables-Calculs auto'!AK86-'Charges variables-Calculs auto'!AK102) )</f>
        <v>0</v>
      </c>
      <c r="AL45" s="341">
        <f>AK45+IF(CONFIG!$I$40, ('Charges variables-Calculs auto'!AL56-'Charges variables-Calculs auto'!AL42), ('Charges variables-Calculs auto'!AL86-'Charges variables-Calculs auto'!AL102) )</f>
        <v>0</v>
      </c>
      <c r="AM45" s="341">
        <f>AL45+IF(CONFIG!$I$40, ('Charges variables-Calculs auto'!AM56-'Charges variables-Calculs auto'!AM42), ('Charges variables-Calculs auto'!AM86-'Charges variables-Calculs auto'!AM102) )</f>
        <v>0</v>
      </c>
      <c r="AN45" s="341">
        <f>AM45+IF(CONFIG!$I$40, ('Charges variables-Calculs auto'!AN56-'Charges variables-Calculs auto'!AN42), ('Charges variables-Calculs auto'!AN86-'Charges variables-Calculs auto'!AN102) )</f>
        <v>0</v>
      </c>
      <c r="AO45" s="341">
        <f>AN45+IF(CONFIG!$I$40, ('Charges variables-Calculs auto'!AO56-'Charges variables-Calculs auto'!AO42), ('Charges variables-Calculs auto'!AO86-'Charges variables-Calculs auto'!AO102) )</f>
        <v>0</v>
      </c>
      <c r="AP45" s="341">
        <f>AO45+IF(CONFIG!$I$40, ('Charges variables-Calculs auto'!AP56-'Charges variables-Calculs auto'!AP42), ('Charges variables-Calculs auto'!AP86-'Charges variables-Calculs auto'!AP102) )</f>
        <v>0</v>
      </c>
      <c r="AQ45" s="341">
        <f>AP45+IF(CONFIG!$I$40, ('Charges variables-Calculs auto'!AQ56-'Charges variables-Calculs auto'!AQ42), ('Charges variables-Calculs auto'!AQ86-'Charges variables-Calculs auto'!AQ102) )</f>
        <v>0</v>
      </c>
      <c r="AR45" s="341">
        <f>AQ45+IF(CONFIG!$I$40, ('Charges variables-Calculs auto'!AR56-'Charges variables-Calculs auto'!AR42), ('Charges variables-Calculs auto'!AR86-'Charges variables-Calculs auto'!AR102) )</f>
        <v>0</v>
      </c>
      <c r="AS45" s="341">
        <f>AR45+IF(CONFIG!$I$40, ('Charges variables-Calculs auto'!AS56-'Charges variables-Calculs auto'!AS42), ('Charges variables-Calculs auto'!AS86-'Charges variables-Calculs auto'!AS102) )</f>
        <v>0</v>
      </c>
      <c r="AT45" s="341">
        <f>AS45+IF(CONFIG!$I$40, ('Charges variables-Calculs auto'!AT56-'Charges variables-Calculs auto'!AT42), ('Charges variables-Calculs auto'!AT86-'Charges variables-Calculs auto'!AT102) )</f>
        <v>0</v>
      </c>
      <c r="AU45" s="341">
        <f>AT45+IF(CONFIG!$I$40, ('Charges variables-Calculs auto'!AU56-'Charges variables-Calculs auto'!AU42), ('Charges variables-Calculs auto'!AU86-'Charges variables-Calculs auto'!AU102) )</f>
        <v>0</v>
      </c>
      <c r="AV45" s="341">
        <f>AU45+IF(CONFIG!$I$40, ('Charges variables-Calculs auto'!AV56-'Charges variables-Calculs auto'!AV42), ('Charges variables-Calculs auto'!AV86-'Charges variables-Calculs auto'!AV102) )</f>
        <v>0</v>
      </c>
      <c r="AW45" s="341">
        <f>AV45+IF(CONFIG!$I$40, ('Charges variables-Calculs auto'!AW56-'Charges variables-Calculs auto'!AW42), ('Charges variables-Calculs auto'!AW86-'Charges variables-Calculs auto'!AW102) )</f>
        <v>0</v>
      </c>
      <c r="AX45" s="341">
        <f>AW45+IF(CONFIG!$I$40, ('Charges variables-Calculs auto'!AX56-'Charges variables-Calculs auto'!AX42), ('Charges variables-Calculs auto'!AX86-'Charges variables-Calculs auto'!AX102) )</f>
        <v>0</v>
      </c>
      <c r="AY45" s="341">
        <f>AX45+IF(CONFIG!$I$40, ('Charges variables-Calculs auto'!AY56-'Charges variables-Calculs auto'!AY42), ('Charges variables-Calculs auto'!AY86-'Charges variables-Calculs auto'!AY102) )</f>
        <v>0</v>
      </c>
      <c r="AZ45" s="341">
        <f>AY45+IF(CONFIG!$I$40, ('Charges variables-Calculs auto'!AZ56-'Charges variables-Calculs auto'!AZ42), ('Charges variables-Calculs auto'!AZ86-'Charges variables-Calculs auto'!AZ102) )</f>
        <v>0</v>
      </c>
      <c r="BA45" s="341">
        <f>AZ45+IF(CONFIG!$I$40, ('Charges variables-Calculs auto'!BA56-'Charges variables-Calculs auto'!BA42), ('Charges variables-Calculs auto'!BA86-'Charges variables-Calculs auto'!BA102) )</f>
        <v>0</v>
      </c>
      <c r="BB45" s="341">
        <f>BA45+IF(CONFIG!$I$40, ('Charges variables-Calculs auto'!BB56-'Charges variables-Calculs auto'!BB42), ('Charges variables-Calculs auto'!BB86-'Charges variables-Calculs auto'!BB102) )</f>
        <v>0</v>
      </c>
      <c r="BC45" s="341">
        <f>BB45+IF(CONFIG!$I$40, ('Charges variables-Calculs auto'!BC56-'Charges variables-Calculs auto'!BC42), ('Charges variables-Calculs auto'!BC86-'Charges variables-Calculs auto'!BC102) )</f>
        <v>0</v>
      </c>
      <c r="BD45" s="341">
        <f>BC45+IF(CONFIG!$I$40, ('Charges variables-Calculs auto'!BD56-'Charges variables-Calculs auto'!BD42), ('Charges variables-Calculs auto'!BD86-'Charges variables-Calculs auto'!BD102) )</f>
        <v>0</v>
      </c>
      <c r="BE45" s="341">
        <f>BD45+IF(CONFIG!$I$40, ('Charges variables-Calculs auto'!BE56-'Charges variables-Calculs auto'!BE42), ('Charges variables-Calculs auto'!BE86-'Charges variables-Calculs auto'!BE102) )</f>
        <v>0</v>
      </c>
      <c r="BF45" s="341">
        <f>BE45+IF(CONFIG!$I$40, ('Charges variables-Calculs auto'!BF56-'Charges variables-Calculs auto'!BF42), ('Charges variables-Calculs auto'!BF86-'Charges variables-Calculs auto'!BF102) )</f>
        <v>0</v>
      </c>
      <c r="BG45" s="341">
        <f>BF45+IF(CONFIG!$I$40, ('Charges variables-Calculs auto'!BG56-'Charges variables-Calculs auto'!BG42), ('Charges variables-Calculs auto'!BG86-'Charges variables-Calculs auto'!BG102) )</f>
        <v>0</v>
      </c>
      <c r="BH45" s="341">
        <f>BG45+IF(CONFIG!$I$40, ('Charges variables-Calculs auto'!BH56-'Charges variables-Calculs auto'!BH42), ('Charges variables-Calculs auto'!BH86-'Charges variables-Calculs auto'!BH102) )</f>
        <v>0</v>
      </c>
      <c r="BI45" s="341">
        <f>BH45+IF(CONFIG!$I$40, ('Charges variables-Calculs auto'!BI56-'Charges variables-Calculs auto'!BI42), ('Charges variables-Calculs auto'!BI86-'Charges variables-Calculs auto'!BI102) )</f>
        <v>0</v>
      </c>
      <c r="BJ45" s="341">
        <f>BI45+IF(CONFIG!$I$40, ('Charges variables-Calculs auto'!BJ56-'Charges variables-Calculs auto'!BJ42), ('Charges variables-Calculs auto'!BJ86-'Charges variables-Calculs auto'!BJ102) )</f>
        <v>0</v>
      </c>
    </row>
    <row r="46" spans="2:62">
      <c r="B46" s="310">
        <f>CONFIG!$C$21</f>
        <v>0</v>
      </c>
      <c r="C46" s="341">
        <f>IF(CONFIG!$I$40, ('Charges variables-Calculs auto'!C57-'Charges variables-Calculs auto'!C43), ('Charges variables-Calculs auto'!C87-'Charges variables-Calculs auto'!C103) )</f>
        <v>0</v>
      </c>
      <c r="D46" s="341">
        <f>C46+IF(CONFIG!$I$40, ('Charges variables-Calculs auto'!D57-'Charges variables-Calculs auto'!D43), ('Charges variables-Calculs auto'!D87-'Charges variables-Calculs auto'!D103) )</f>
        <v>0</v>
      </c>
      <c r="E46" s="341">
        <f>D46+IF(CONFIG!$I$40, ('Charges variables-Calculs auto'!E57-'Charges variables-Calculs auto'!E43), ('Charges variables-Calculs auto'!E87-'Charges variables-Calculs auto'!E103) )</f>
        <v>0</v>
      </c>
      <c r="F46" s="341">
        <f>E46+IF(CONFIG!$I$40, ('Charges variables-Calculs auto'!F57-'Charges variables-Calculs auto'!F43), ('Charges variables-Calculs auto'!F87-'Charges variables-Calculs auto'!F103) )</f>
        <v>0</v>
      </c>
      <c r="G46" s="341">
        <f>F46+IF(CONFIG!$I$40, ('Charges variables-Calculs auto'!G57-'Charges variables-Calculs auto'!G43), ('Charges variables-Calculs auto'!G87-'Charges variables-Calculs auto'!G103) )</f>
        <v>0</v>
      </c>
      <c r="H46" s="341">
        <f>G46+IF(CONFIG!$I$40, ('Charges variables-Calculs auto'!H57-'Charges variables-Calculs auto'!H43), ('Charges variables-Calculs auto'!H87-'Charges variables-Calculs auto'!H103) )</f>
        <v>0</v>
      </c>
      <c r="I46" s="341">
        <f>H46+IF(CONFIG!$I$40, ('Charges variables-Calculs auto'!I57-'Charges variables-Calculs auto'!I43), ('Charges variables-Calculs auto'!I87-'Charges variables-Calculs auto'!I103) )</f>
        <v>0</v>
      </c>
      <c r="J46" s="341">
        <f>I46+IF(CONFIG!$I$40, ('Charges variables-Calculs auto'!J57-'Charges variables-Calculs auto'!J43), ('Charges variables-Calculs auto'!J87-'Charges variables-Calculs auto'!J103) )</f>
        <v>0</v>
      </c>
      <c r="K46" s="341">
        <f>J46+IF(CONFIG!$I$40, ('Charges variables-Calculs auto'!K57-'Charges variables-Calculs auto'!K43), ('Charges variables-Calculs auto'!K87-'Charges variables-Calculs auto'!K103) )</f>
        <v>0</v>
      </c>
      <c r="L46" s="341">
        <f>K46+IF(CONFIG!$I$40, ('Charges variables-Calculs auto'!L57-'Charges variables-Calculs auto'!L43), ('Charges variables-Calculs auto'!L87-'Charges variables-Calculs auto'!L103) )</f>
        <v>0</v>
      </c>
      <c r="M46" s="341">
        <f>L46+IF(CONFIG!$I$40, ('Charges variables-Calculs auto'!M57-'Charges variables-Calculs auto'!M43), ('Charges variables-Calculs auto'!M87-'Charges variables-Calculs auto'!M103) )</f>
        <v>0</v>
      </c>
      <c r="N46" s="341">
        <f>M46+IF(CONFIG!$I$40, ('Charges variables-Calculs auto'!N57-'Charges variables-Calculs auto'!N43), ('Charges variables-Calculs auto'!N87-'Charges variables-Calculs auto'!N103) )</f>
        <v>0</v>
      </c>
      <c r="O46" s="341">
        <f>N46+IF(CONFIG!$I$40, ('Charges variables-Calculs auto'!O57-'Charges variables-Calculs auto'!O43), ('Charges variables-Calculs auto'!O87-'Charges variables-Calculs auto'!O103) )</f>
        <v>0</v>
      </c>
      <c r="P46" s="341">
        <f>O46+IF(CONFIG!$I$40, ('Charges variables-Calculs auto'!P57-'Charges variables-Calculs auto'!P43), ('Charges variables-Calculs auto'!P87-'Charges variables-Calculs auto'!P103) )</f>
        <v>0</v>
      </c>
      <c r="Q46" s="341">
        <f>P46+IF(CONFIG!$I$40, ('Charges variables-Calculs auto'!Q57-'Charges variables-Calculs auto'!Q43), ('Charges variables-Calculs auto'!Q87-'Charges variables-Calculs auto'!Q103) )</f>
        <v>0</v>
      </c>
      <c r="R46" s="341">
        <f>Q46+IF(CONFIG!$I$40, ('Charges variables-Calculs auto'!R57-'Charges variables-Calculs auto'!R43), ('Charges variables-Calculs auto'!R87-'Charges variables-Calculs auto'!R103) )</f>
        <v>0</v>
      </c>
      <c r="S46" s="341">
        <f>R46+IF(CONFIG!$I$40, ('Charges variables-Calculs auto'!S57-'Charges variables-Calculs auto'!S43), ('Charges variables-Calculs auto'!S87-'Charges variables-Calculs auto'!S103) )</f>
        <v>0</v>
      </c>
      <c r="T46" s="341">
        <f>S46+IF(CONFIG!$I$40, ('Charges variables-Calculs auto'!T57-'Charges variables-Calculs auto'!T43), ('Charges variables-Calculs auto'!T87-'Charges variables-Calculs auto'!T103) )</f>
        <v>0</v>
      </c>
      <c r="U46" s="341">
        <f>T46+IF(CONFIG!$I$40, ('Charges variables-Calculs auto'!U57-'Charges variables-Calculs auto'!U43), ('Charges variables-Calculs auto'!U87-'Charges variables-Calculs auto'!U103) )</f>
        <v>0</v>
      </c>
      <c r="V46" s="341">
        <f>U46+IF(CONFIG!$I$40, ('Charges variables-Calculs auto'!V57-'Charges variables-Calculs auto'!V43), ('Charges variables-Calculs auto'!V87-'Charges variables-Calculs auto'!V103) )</f>
        <v>0</v>
      </c>
      <c r="W46" s="341">
        <f>V46+IF(CONFIG!$I$40, ('Charges variables-Calculs auto'!W57-'Charges variables-Calculs auto'!W43), ('Charges variables-Calculs auto'!W87-'Charges variables-Calculs auto'!W103) )</f>
        <v>0</v>
      </c>
      <c r="X46" s="341">
        <f>W46+IF(CONFIG!$I$40, ('Charges variables-Calculs auto'!X57-'Charges variables-Calculs auto'!X43), ('Charges variables-Calculs auto'!X87-'Charges variables-Calculs auto'!X103) )</f>
        <v>0</v>
      </c>
      <c r="Y46" s="341">
        <f>X46+IF(CONFIG!$I$40, ('Charges variables-Calculs auto'!Y57-'Charges variables-Calculs auto'!Y43), ('Charges variables-Calculs auto'!Y87-'Charges variables-Calculs auto'!Y103) )</f>
        <v>0</v>
      </c>
      <c r="Z46" s="341">
        <f>Y46+IF(CONFIG!$I$40, ('Charges variables-Calculs auto'!Z57-'Charges variables-Calculs auto'!Z43), ('Charges variables-Calculs auto'!Z87-'Charges variables-Calculs auto'!Z103) )</f>
        <v>0</v>
      </c>
      <c r="AA46" s="341">
        <f>Z46+IF(CONFIG!$I$40, ('Charges variables-Calculs auto'!AA57-'Charges variables-Calculs auto'!AA43), ('Charges variables-Calculs auto'!AA87-'Charges variables-Calculs auto'!AA103) )</f>
        <v>0</v>
      </c>
      <c r="AB46" s="341">
        <f>AA46+IF(CONFIG!$I$40, ('Charges variables-Calculs auto'!AB57-'Charges variables-Calculs auto'!AB43), ('Charges variables-Calculs auto'!AB87-'Charges variables-Calculs auto'!AB103) )</f>
        <v>0</v>
      </c>
      <c r="AC46" s="341">
        <f>AB46+IF(CONFIG!$I$40, ('Charges variables-Calculs auto'!AC57-'Charges variables-Calculs auto'!AC43), ('Charges variables-Calculs auto'!AC87-'Charges variables-Calculs auto'!AC103) )</f>
        <v>0</v>
      </c>
      <c r="AD46" s="341">
        <f>AC46+IF(CONFIG!$I$40, ('Charges variables-Calculs auto'!AD57-'Charges variables-Calculs auto'!AD43), ('Charges variables-Calculs auto'!AD87-'Charges variables-Calculs auto'!AD103) )</f>
        <v>0</v>
      </c>
      <c r="AE46" s="341">
        <f>AD46+IF(CONFIG!$I$40, ('Charges variables-Calculs auto'!AE57-'Charges variables-Calculs auto'!AE43), ('Charges variables-Calculs auto'!AE87-'Charges variables-Calculs auto'!AE103) )</f>
        <v>0</v>
      </c>
      <c r="AF46" s="341">
        <f>AE46+IF(CONFIG!$I$40, ('Charges variables-Calculs auto'!AF57-'Charges variables-Calculs auto'!AF43), ('Charges variables-Calculs auto'!AF87-'Charges variables-Calculs auto'!AF103) )</f>
        <v>0</v>
      </c>
      <c r="AG46" s="341">
        <f>AF46+IF(CONFIG!$I$40, ('Charges variables-Calculs auto'!AG57-'Charges variables-Calculs auto'!AG43), ('Charges variables-Calculs auto'!AG87-'Charges variables-Calculs auto'!AG103) )</f>
        <v>0</v>
      </c>
      <c r="AH46" s="341">
        <f>AG46+IF(CONFIG!$I$40, ('Charges variables-Calculs auto'!AH57-'Charges variables-Calculs auto'!AH43), ('Charges variables-Calculs auto'!AH87-'Charges variables-Calculs auto'!AH103) )</f>
        <v>0</v>
      </c>
      <c r="AI46" s="341">
        <f>AH46+IF(CONFIG!$I$40, ('Charges variables-Calculs auto'!AI57-'Charges variables-Calculs auto'!AI43), ('Charges variables-Calculs auto'!AI87-'Charges variables-Calculs auto'!AI103) )</f>
        <v>0</v>
      </c>
      <c r="AJ46" s="341">
        <f>AI46+IF(CONFIG!$I$40, ('Charges variables-Calculs auto'!AJ57-'Charges variables-Calculs auto'!AJ43), ('Charges variables-Calculs auto'!AJ87-'Charges variables-Calculs auto'!AJ103) )</f>
        <v>0</v>
      </c>
      <c r="AK46" s="341">
        <f>AJ46+IF(CONFIG!$I$40, ('Charges variables-Calculs auto'!AK57-'Charges variables-Calculs auto'!AK43), ('Charges variables-Calculs auto'!AK87-'Charges variables-Calculs auto'!AK103) )</f>
        <v>0</v>
      </c>
      <c r="AL46" s="341">
        <f>AK46+IF(CONFIG!$I$40, ('Charges variables-Calculs auto'!AL57-'Charges variables-Calculs auto'!AL43), ('Charges variables-Calculs auto'!AL87-'Charges variables-Calculs auto'!AL103) )</f>
        <v>0</v>
      </c>
      <c r="AM46" s="341">
        <f>AL46+IF(CONFIG!$I$40, ('Charges variables-Calculs auto'!AM57-'Charges variables-Calculs auto'!AM43), ('Charges variables-Calculs auto'!AM87-'Charges variables-Calculs auto'!AM103) )</f>
        <v>0</v>
      </c>
      <c r="AN46" s="341">
        <f>AM46+IF(CONFIG!$I$40, ('Charges variables-Calculs auto'!AN57-'Charges variables-Calculs auto'!AN43), ('Charges variables-Calculs auto'!AN87-'Charges variables-Calculs auto'!AN103) )</f>
        <v>0</v>
      </c>
      <c r="AO46" s="341">
        <f>AN46+IF(CONFIG!$I$40, ('Charges variables-Calculs auto'!AO57-'Charges variables-Calculs auto'!AO43), ('Charges variables-Calculs auto'!AO87-'Charges variables-Calculs auto'!AO103) )</f>
        <v>0</v>
      </c>
      <c r="AP46" s="341">
        <f>AO46+IF(CONFIG!$I$40, ('Charges variables-Calculs auto'!AP57-'Charges variables-Calculs auto'!AP43), ('Charges variables-Calculs auto'!AP87-'Charges variables-Calculs auto'!AP103) )</f>
        <v>0</v>
      </c>
      <c r="AQ46" s="341">
        <f>AP46+IF(CONFIG!$I$40, ('Charges variables-Calculs auto'!AQ57-'Charges variables-Calculs auto'!AQ43), ('Charges variables-Calculs auto'!AQ87-'Charges variables-Calculs auto'!AQ103) )</f>
        <v>0</v>
      </c>
      <c r="AR46" s="341">
        <f>AQ46+IF(CONFIG!$I$40, ('Charges variables-Calculs auto'!AR57-'Charges variables-Calculs auto'!AR43), ('Charges variables-Calculs auto'!AR87-'Charges variables-Calculs auto'!AR103) )</f>
        <v>0</v>
      </c>
      <c r="AS46" s="341">
        <f>AR46+IF(CONFIG!$I$40, ('Charges variables-Calculs auto'!AS57-'Charges variables-Calculs auto'!AS43), ('Charges variables-Calculs auto'!AS87-'Charges variables-Calculs auto'!AS103) )</f>
        <v>0</v>
      </c>
      <c r="AT46" s="341">
        <f>AS46+IF(CONFIG!$I$40, ('Charges variables-Calculs auto'!AT57-'Charges variables-Calculs auto'!AT43), ('Charges variables-Calculs auto'!AT87-'Charges variables-Calculs auto'!AT103) )</f>
        <v>0</v>
      </c>
      <c r="AU46" s="341">
        <f>AT46+IF(CONFIG!$I$40, ('Charges variables-Calculs auto'!AU57-'Charges variables-Calculs auto'!AU43), ('Charges variables-Calculs auto'!AU87-'Charges variables-Calculs auto'!AU103) )</f>
        <v>0</v>
      </c>
      <c r="AV46" s="341">
        <f>AU46+IF(CONFIG!$I$40, ('Charges variables-Calculs auto'!AV57-'Charges variables-Calculs auto'!AV43), ('Charges variables-Calculs auto'!AV87-'Charges variables-Calculs auto'!AV103) )</f>
        <v>0</v>
      </c>
      <c r="AW46" s="341">
        <f>AV46+IF(CONFIG!$I$40, ('Charges variables-Calculs auto'!AW57-'Charges variables-Calculs auto'!AW43), ('Charges variables-Calculs auto'!AW87-'Charges variables-Calculs auto'!AW103) )</f>
        <v>0</v>
      </c>
      <c r="AX46" s="341">
        <f>AW46+IF(CONFIG!$I$40, ('Charges variables-Calculs auto'!AX57-'Charges variables-Calculs auto'!AX43), ('Charges variables-Calculs auto'!AX87-'Charges variables-Calculs auto'!AX103) )</f>
        <v>0</v>
      </c>
      <c r="AY46" s="341">
        <f>AX46+IF(CONFIG!$I$40, ('Charges variables-Calculs auto'!AY57-'Charges variables-Calculs auto'!AY43), ('Charges variables-Calculs auto'!AY87-'Charges variables-Calculs auto'!AY103) )</f>
        <v>0</v>
      </c>
      <c r="AZ46" s="341">
        <f>AY46+IF(CONFIG!$I$40, ('Charges variables-Calculs auto'!AZ57-'Charges variables-Calculs auto'!AZ43), ('Charges variables-Calculs auto'!AZ87-'Charges variables-Calculs auto'!AZ103) )</f>
        <v>0</v>
      </c>
      <c r="BA46" s="341">
        <f>AZ46+IF(CONFIG!$I$40, ('Charges variables-Calculs auto'!BA57-'Charges variables-Calculs auto'!BA43), ('Charges variables-Calculs auto'!BA87-'Charges variables-Calculs auto'!BA103) )</f>
        <v>0</v>
      </c>
      <c r="BB46" s="341">
        <f>BA46+IF(CONFIG!$I$40, ('Charges variables-Calculs auto'!BB57-'Charges variables-Calculs auto'!BB43), ('Charges variables-Calculs auto'!BB87-'Charges variables-Calculs auto'!BB103) )</f>
        <v>0</v>
      </c>
      <c r="BC46" s="341">
        <f>BB46+IF(CONFIG!$I$40, ('Charges variables-Calculs auto'!BC57-'Charges variables-Calculs auto'!BC43), ('Charges variables-Calculs auto'!BC87-'Charges variables-Calculs auto'!BC103) )</f>
        <v>0</v>
      </c>
      <c r="BD46" s="341">
        <f>BC46+IF(CONFIG!$I$40, ('Charges variables-Calculs auto'!BD57-'Charges variables-Calculs auto'!BD43), ('Charges variables-Calculs auto'!BD87-'Charges variables-Calculs auto'!BD103) )</f>
        <v>0</v>
      </c>
      <c r="BE46" s="341">
        <f>BD46+IF(CONFIG!$I$40, ('Charges variables-Calculs auto'!BE57-'Charges variables-Calculs auto'!BE43), ('Charges variables-Calculs auto'!BE87-'Charges variables-Calculs auto'!BE103) )</f>
        <v>0</v>
      </c>
      <c r="BF46" s="341">
        <f>BE46+IF(CONFIG!$I$40, ('Charges variables-Calculs auto'!BF57-'Charges variables-Calculs auto'!BF43), ('Charges variables-Calculs auto'!BF87-'Charges variables-Calculs auto'!BF103) )</f>
        <v>0</v>
      </c>
      <c r="BG46" s="341">
        <f>BF46+IF(CONFIG!$I$40, ('Charges variables-Calculs auto'!BG57-'Charges variables-Calculs auto'!BG43), ('Charges variables-Calculs auto'!BG87-'Charges variables-Calculs auto'!BG103) )</f>
        <v>0</v>
      </c>
      <c r="BH46" s="341">
        <f>BG46+IF(CONFIG!$I$40, ('Charges variables-Calculs auto'!BH57-'Charges variables-Calculs auto'!BH43), ('Charges variables-Calculs auto'!BH87-'Charges variables-Calculs auto'!BH103) )</f>
        <v>0</v>
      </c>
      <c r="BI46" s="341">
        <f>BH46+IF(CONFIG!$I$40, ('Charges variables-Calculs auto'!BI57-'Charges variables-Calculs auto'!BI43), ('Charges variables-Calculs auto'!BI87-'Charges variables-Calculs auto'!BI103) )</f>
        <v>0</v>
      </c>
      <c r="BJ46" s="341">
        <f>BI46+IF(CONFIG!$I$40, ('Charges variables-Calculs auto'!BJ57-'Charges variables-Calculs auto'!BJ43), ('Charges variables-Calculs auto'!BJ87-'Charges variables-Calculs auto'!BJ103) )</f>
        <v>0</v>
      </c>
    </row>
    <row r="48" spans="2:62">
      <c r="B48" s="82" t="s">
        <v>21</v>
      </c>
      <c r="C48" s="20">
        <f>SUM(C39:C46)</f>
        <v>0</v>
      </c>
      <c r="D48" s="20">
        <f t="shared" ref="D48:BJ48" si="7">SUM(D39:D46)</f>
        <v>0</v>
      </c>
      <c r="E48" s="20">
        <f t="shared" si="7"/>
        <v>0</v>
      </c>
      <c r="F48" s="20">
        <f t="shared" si="7"/>
        <v>0</v>
      </c>
      <c r="G48" s="20">
        <f t="shared" si="7"/>
        <v>0</v>
      </c>
      <c r="H48" s="20">
        <f t="shared" si="7"/>
        <v>0</v>
      </c>
      <c r="I48" s="20">
        <f t="shared" si="7"/>
        <v>0</v>
      </c>
      <c r="J48" s="20">
        <f t="shared" si="7"/>
        <v>0</v>
      </c>
      <c r="K48" s="20">
        <f t="shared" si="7"/>
        <v>0</v>
      </c>
      <c r="L48" s="20">
        <f t="shared" si="7"/>
        <v>0</v>
      </c>
      <c r="M48" s="20">
        <f t="shared" si="7"/>
        <v>0</v>
      </c>
      <c r="N48" s="20">
        <f t="shared" si="7"/>
        <v>0</v>
      </c>
      <c r="O48" s="20">
        <f t="shared" si="7"/>
        <v>0</v>
      </c>
      <c r="P48" s="20">
        <f t="shared" si="7"/>
        <v>0</v>
      </c>
      <c r="Q48" s="20">
        <f t="shared" si="7"/>
        <v>0</v>
      </c>
      <c r="R48" s="20">
        <f t="shared" si="7"/>
        <v>0</v>
      </c>
      <c r="S48" s="20">
        <f t="shared" si="7"/>
        <v>0</v>
      </c>
      <c r="T48" s="20">
        <f t="shared" si="7"/>
        <v>0</v>
      </c>
      <c r="U48" s="20">
        <f t="shared" si="7"/>
        <v>0</v>
      </c>
      <c r="V48" s="20">
        <f t="shared" si="7"/>
        <v>0</v>
      </c>
      <c r="W48" s="20">
        <f t="shared" si="7"/>
        <v>0</v>
      </c>
      <c r="X48" s="20">
        <f t="shared" si="7"/>
        <v>0</v>
      </c>
      <c r="Y48" s="20">
        <f t="shared" si="7"/>
        <v>0</v>
      </c>
      <c r="Z48" s="20">
        <f t="shared" si="7"/>
        <v>0</v>
      </c>
      <c r="AA48" s="20">
        <f t="shared" si="7"/>
        <v>0</v>
      </c>
      <c r="AB48" s="20">
        <f t="shared" si="7"/>
        <v>0</v>
      </c>
      <c r="AC48" s="20">
        <f t="shared" si="7"/>
        <v>0</v>
      </c>
      <c r="AD48" s="20">
        <f t="shared" si="7"/>
        <v>0</v>
      </c>
      <c r="AE48" s="20">
        <f t="shared" si="7"/>
        <v>0</v>
      </c>
      <c r="AF48" s="20">
        <f t="shared" si="7"/>
        <v>0</v>
      </c>
      <c r="AG48" s="20">
        <f t="shared" si="7"/>
        <v>0</v>
      </c>
      <c r="AH48" s="20">
        <f t="shared" si="7"/>
        <v>0</v>
      </c>
      <c r="AI48" s="20">
        <f t="shared" si="7"/>
        <v>0</v>
      </c>
      <c r="AJ48" s="20">
        <f t="shared" si="7"/>
        <v>0</v>
      </c>
      <c r="AK48" s="20">
        <f t="shared" si="7"/>
        <v>0</v>
      </c>
      <c r="AL48" s="20">
        <f t="shared" si="7"/>
        <v>0</v>
      </c>
      <c r="AM48" s="20">
        <f t="shared" si="7"/>
        <v>0</v>
      </c>
      <c r="AN48" s="20">
        <f t="shared" si="7"/>
        <v>0</v>
      </c>
      <c r="AO48" s="20">
        <f t="shared" si="7"/>
        <v>0</v>
      </c>
      <c r="AP48" s="20">
        <f t="shared" si="7"/>
        <v>0</v>
      </c>
      <c r="AQ48" s="20">
        <f t="shared" si="7"/>
        <v>0</v>
      </c>
      <c r="AR48" s="20">
        <f t="shared" si="7"/>
        <v>0</v>
      </c>
      <c r="AS48" s="20">
        <f t="shared" si="7"/>
        <v>0</v>
      </c>
      <c r="AT48" s="20">
        <f t="shared" si="7"/>
        <v>0</v>
      </c>
      <c r="AU48" s="20">
        <f t="shared" si="7"/>
        <v>0</v>
      </c>
      <c r="AV48" s="20">
        <f t="shared" si="7"/>
        <v>0</v>
      </c>
      <c r="AW48" s="20">
        <f t="shared" si="7"/>
        <v>0</v>
      </c>
      <c r="AX48" s="20">
        <f t="shared" si="7"/>
        <v>0</v>
      </c>
      <c r="AY48" s="20">
        <f t="shared" si="7"/>
        <v>0</v>
      </c>
      <c r="AZ48" s="20">
        <f t="shared" si="7"/>
        <v>0</v>
      </c>
      <c r="BA48" s="20">
        <f t="shared" si="7"/>
        <v>0</v>
      </c>
      <c r="BB48" s="20">
        <f t="shared" si="7"/>
        <v>0</v>
      </c>
      <c r="BC48" s="20">
        <f t="shared" si="7"/>
        <v>0</v>
      </c>
      <c r="BD48" s="20">
        <f t="shared" si="7"/>
        <v>0</v>
      </c>
      <c r="BE48" s="20">
        <f t="shared" si="7"/>
        <v>0</v>
      </c>
      <c r="BF48" s="20">
        <f t="shared" si="7"/>
        <v>0</v>
      </c>
      <c r="BG48" s="20">
        <f t="shared" si="7"/>
        <v>0</v>
      </c>
      <c r="BH48" s="20">
        <f t="shared" si="7"/>
        <v>0</v>
      </c>
      <c r="BI48" s="20">
        <f t="shared" si="7"/>
        <v>0</v>
      </c>
      <c r="BJ48" s="20">
        <f t="shared" si="7"/>
        <v>0</v>
      </c>
    </row>
    <row r="50" spans="2:62">
      <c r="B50" s="98" t="s">
        <v>56</v>
      </c>
      <c r="C50" s="11"/>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row>
    <row r="52" spans="2:62">
      <c r="B52" s="81"/>
      <c r="C52" s="473" t="s">
        <v>18</v>
      </c>
      <c r="D52" s="473"/>
      <c r="E52" s="473"/>
      <c r="F52" s="473"/>
      <c r="G52" s="473"/>
      <c r="H52" s="473"/>
      <c r="I52" s="473"/>
      <c r="J52" s="473"/>
      <c r="K52" s="473"/>
      <c r="L52" s="473"/>
      <c r="M52" s="473"/>
      <c r="N52" s="473"/>
      <c r="O52" s="473" t="s">
        <v>19</v>
      </c>
      <c r="P52" s="473"/>
      <c r="Q52" s="473"/>
      <c r="R52" s="473"/>
      <c r="S52" s="473"/>
      <c r="T52" s="473"/>
      <c r="U52" s="473"/>
      <c r="V52" s="473"/>
      <c r="W52" s="473"/>
      <c r="X52" s="473"/>
      <c r="Y52" s="473"/>
      <c r="Z52" s="473"/>
      <c r="AA52" s="473" t="s">
        <v>20</v>
      </c>
      <c r="AB52" s="473"/>
      <c r="AC52" s="473"/>
      <c r="AD52" s="473"/>
      <c r="AE52" s="473"/>
      <c r="AF52" s="473"/>
      <c r="AG52" s="473"/>
      <c r="AH52" s="473"/>
      <c r="AI52" s="473"/>
      <c r="AJ52" s="473"/>
      <c r="AK52" s="473"/>
      <c r="AL52" s="473"/>
      <c r="AM52" s="475" t="s">
        <v>32</v>
      </c>
      <c r="AN52" s="476"/>
      <c r="AO52" s="476"/>
      <c r="AP52" s="476"/>
      <c r="AQ52" s="476"/>
      <c r="AR52" s="476"/>
      <c r="AS52" s="476"/>
      <c r="AT52" s="476"/>
      <c r="AU52" s="476"/>
      <c r="AV52" s="476"/>
      <c r="AW52" s="476"/>
      <c r="AX52" s="477"/>
      <c r="AY52" s="473" t="s">
        <v>33</v>
      </c>
      <c r="AZ52" s="473"/>
      <c r="BA52" s="473"/>
      <c r="BB52" s="473"/>
      <c r="BC52" s="473"/>
      <c r="BD52" s="473"/>
      <c r="BE52" s="473"/>
      <c r="BF52" s="473"/>
      <c r="BG52" s="473"/>
      <c r="BH52" s="473"/>
      <c r="BI52" s="473"/>
      <c r="BJ52" s="473"/>
    </row>
    <row r="53" spans="2:62">
      <c r="B53" s="82" t="s">
        <v>55</v>
      </c>
      <c r="C53" s="18">
        <f>CONFIG!$D$7</f>
        <v>41640</v>
      </c>
      <c r="D53" s="18">
        <f>DATE(YEAR(C53),MONTH(C53)+1,DAY(C53))</f>
        <v>41671</v>
      </c>
      <c r="E53" s="18">
        <f t="shared" ref="E53:BJ53" si="8">DATE(YEAR(D53),MONTH(D53)+1,DAY(D53))</f>
        <v>41699</v>
      </c>
      <c r="F53" s="18">
        <f t="shared" si="8"/>
        <v>41730</v>
      </c>
      <c r="G53" s="18">
        <f t="shared" si="8"/>
        <v>41760</v>
      </c>
      <c r="H53" s="18">
        <f t="shared" si="8"/>
        <v>41791</v>
      </c>
      <c r="I53" s="18">
        <f t="shared" si="8"/>
        <v>41821</v>
      </c>
      <c r="J53" s="18">
        <f t="shared" si="8"/>
        <v>41852</v>
      </c>
      <c r="K53" s="18">
        <f t="shared" si="8"/>
        <v>41883</v>
      </c>
      <c r="L53" s="18">
        <f t="shared" si="8"/>
        <v>41913</v>
      </c>
      <c r="M53" s="18">
        <f t="shared" si="8"/>
        <v>41944</v>
      </c>
      <c r="N53" s="18">
        <f t="shared" si="8"/>
        <v>41974</v>
      </c>
      <c r="O53" s="18">
        <f t="shared" si="8"/>
        <v>42005</v>
      </c>
      <c r="P53" s="18">
        <f t="shared" si="8"/>
        <v>42036</v>
      </c>
      <c r="Q53" s="18">
        <f t="shared" si="8"/>
        <v>42064</v>
      </c>
      <c r="R53" s="18">
        <f t="shared" si="8"/>
        <v>42095</v>
      </c>
      <c r="S53" s="18">
        <f t="shared" si="8"/>
        <v>42125</v>
      </c>
      <c r="T53" s="18">
        <f t="shared" si="8"/>
        <v>42156</v>
      </c>
      <c r="U53" s="18">
        <f t="shared" si="8"/>
        <v>42186</v>
      </c>
      <c r="V53" s="18">
        <f t="shared" si="8"/>
        <v>42217</v>
      </c>
      <c r="W53" s="18">
        <f t="shared" si="8"/>
        <v>42248</v>
      </c>
      <c r="X53" s="18">
        <f t="shared" si="8"/>
        <v>42278</v>
      </c>
      <c r="Y53" s="18">
        <f t="shared" si="8"/>
        <v>42309</v>
      </c>
      <c r="Z53" s="18">
        <f t="shared" si="8"/>
        <v>42339</v>
      </c>
      <c r="AA53" s="18">
        <f t="shared" si="8"/>
        <v>42370</v>
      </c>
      <c r="AB53" s="18">
        <f t="shared" si="8"/>
        <v>42401</v>
      </c>
      <c r="AC53" s="18">
        <f t="shared" si="8"/>
        <v>42430</v>
      </c>
      <c r="AD53" s="18">
        <f t="shared" si="8"/>
        <v>42461</v>
      </c>
      <c r="AE53" s="18">
        <f t="shared" si="8"/>
        <v>42491</v>
      </c>
      <c r="AF53" s="18">
        <f t="shared" si="8"/>
        <v>42522</v>
      </c>
      <c r="AG53" s="18">
        <f t="shared" si="8"/>
        <v>42552</v>
      </c>
      <c r="AH53" s="18">
        <f t="shared" si="8"/>
        <v>42583</v>
      </c>
      <c r="AI53" s="18">
        <f t="shared" si="8"/>
        <v>42614</v>
      </c>
      <c r="AJ53" s="18">
        <f t="shared" si="8"/>
        <v>42644</v>
      </c>
      <c r="AK53" s="18">
        <f t="shared" si="8"/>
        <v>42675</v>
      </c>
      <c r="AL53" s="18">
        <f t="shared" si="8"/>
        <v>42705</v>
      </c>
      <c r="AM53" s="18">
        <f t="shared" si="8"/>
        <v>42736</v>
      </c>
      <c r="AN53" s="18">
        <f t="shared" si="8"/>
        <v>42767</v>
      </c>
      <c r="AO53" s="18">
        <f t="shared" si="8"/>
        <v>42795</v>
      </c>
      <c r="AP53" s="18">
        <f t="shared" si="8"/>
        <v>42826</v>
      </c>
      <c r="AQ53" s="18">
        <f t="shared" si="8"/>
        <v>42856</v>
      </c>
      <c r="AR53" s="18">
        <f t="shared" si="8"/>
        <v>42887</v>
      </c>
      <c r="AS53" s="18">
        <f t="shared" si="8"/>
        <v>42917</v>
      </c>
      <c r="AT53" s="18">
        <f t="shared" si="8"/>
        <v>42948</v>
      </c>
      <c r="AU53" s="18">
        <f t="shared" si="8"/>
        <v>42979</v>
      </c>
      <c r="AV53" s="18">
        <f t="shared" si="8"/>
        <v>43009</v>
      </c>
      <c r="AW53" s="18">
        <f t="shared" si="8"/>
        <v>43040</v>
      </c>
      <c r="AX53" s="18">
        <f t="shared" si="8"/>
        <v>43070</v>
      </c>
      <c r="AY53" s="18">
        <f t="shared" si="8"/>
        <v>43101</v>
      </c>
      <c r="AZ53" s="18">
        <f t="shared" si="8"/>
        <v>43132</v>
      </c>
      <c r="BA53" s="18">
        <f t="shared" si="8"/>
        <v>43160</v>
      </c>
      <c r="BB53" s="18">
        <f t="shared" si="8"/>
        <v>43191</v>
      </c>
      <c r="BC53" s="18">
        <f t="shared" si="8"/>
        <v>43221</v>
      </c>
      <c r="BD53" s="18">
        <f t="shared" si="8"/>
        <v>43252</v>
      </c>
      <c r="BE53" s="18">
        <f t="shared" si="8"/>
        <v>43282</v>
      </c>
      <c r="BF53" s="18">
        <f t="shared" si="8"/>
        <v>43313</v>
      </c>
      <c r="BG53" s="18">
        <f t="shared" si="8"/>
        <v>43344</v>
      </c>
      <c r="BH53" s="18">
        <f t="shared" si="8"/>
        <v>43374</v>
      </c>
      <c r="BI53" s="18">
        <f t="shared" si="8"/>
        <v>43405</v>
      </c>
      <c r="BJ53" s="18">
        <f t="shared" si="8"/>
        <v>43435</v>
      </c>
    </row>
    <row r="54" spans="2:62">
      <c r="B54" s="310" t="str">
        <f>CONFIG!$C$14</f>
        <v>Activité / Projet 1</v>
      </c>
      <c r="C54" s="341">
        <f>IF(CONFIG!$I$40,0,SUMPRODUCT('Charges variables-Calculs auto'!C114:C121,'Charges variables (avancé)'!$D12:$D19))</f>
        <v>0</v>
      </c>
      <c r="D54" s="341">
        <f>IF(CONFIG!$I$40,0,SUMPRODUCT('Charges variables-Calculs auto'!D114:D121,'Charges variables (avancé)'!$D12:$D19))</f>
        <v>0</v>
      </c>
      <c r="E54" s="341">
        <f>IF(CONFIG!$I$40,0,SUMPRODUCT('Charges variables-Calculs auto'!E114:E121,'Charges variables (avancé)'!$D12:$D19))</f>
        <v>0</v>
      </c>
      <c r="F54" s="341">
        <f>IF(CONFIG!$I$40,0,SUMPRODUCT('Charges variables-Calculs auto'!F114:F121,'Charges variables (avancé)'!$D12:$D19))</f>
        <v>0</v>
      </c>
      <c r="G54" s="341">
        <f>IF(CONFIG!$I$40,0,SUMPRODUCT('Charges variables-Calculs auto'!G114:G121,'Charges variables (avancé)'!$D12:$D19))</f>
        <v>0</v>
      </c>
      <c r="H54" s="341">
        <f>IF(CONFIG!$I$40,0,SUMPRODUCT('Charges variables-Calculs auto'!H114:H121,'Charges variables (avancé)'!$D12:$D19))</f>
        <v>0</v>
      </c>
      <c r="I54" s="341">
        <f>IF(CONFIG!$I$40,0,SUMPRODUCT('Charges variables-Calculs auto'!I114:I121,'Charges variables (avancé)'!$D12:$D19))</f>
        <v>0</v>
      </c>
      <c r="J54" s="341">
        <f>IF(CONFIG!$I$40,0,SUMPRODUCT('Charges variables-Calculs auto'!J114:J121,'Charges variables (avancé)'!$D12:$D19))</f>
        <v>0</v>
      </c>
      <c r="K54" s="341">
        <f>IF(CONFIG!$I$40,0,SUMPRODUCT('Charges variables-Calculs auto'!K114:K121,'Charges variables (avancé)'!$D12:$D19))</f>
        <v>0</v>
      </c>
      <c r="L54" s="341">
        <f>IF(CONFIG!$I$40,0,SUMPRODUCT('Charges variables-Calculs auto'!L114:L121,'Charges variables (avancé)'!$D12:$D19))</f>
        <v>0</v>
      </c>
      <c r="M54" s="341">
        <f>IF(CONFIG!$I$40,0,SUMPRODUCT('Charges variables-Calculs auto'!M114:M121,'Charges variables (avancé)'!$D12:$D19))</f>
        <v>0</v>
      </c>
      <c r="N54" s="341">
        <f>IF(CONFIG!$I$40,0,SUMPRODUCT('Charges variables-Calculs auto'!N114:N121,'Charges variables (avancé)'!$D12:$D19))</f>
        <v>0</v>
      </c>
      <c r="O54" s="341">
        <f>IF(CONFIG!$I$40,0,SUMPRODUCT('Charges variables-Calculs auto'!O114:O121,'Charges variables (avancé)'!$D12:$D19))</f>
        <v>0</v>
      </c>
      <c r="P54" s="341">
        <f>IF(CONFIG!$I$40,0,SUMPRODUCT('Charges variables-Calculs auto'!P114:P121,'Charges variables (avancé)'!$D12:$D19))</f>
        <v>0</v>
      </c>
      <c r="Q54" s="341">
        <f>IF(CONFIG!$I$40,0,SUMPRODUCT('Charges variables-Calculs auto'!Q114:Q121,'Charges variables (avancé)'!$D12:$D19))</f>
        <v>0</v>
      </c>
      <c r="R54" s="341">
        <f>IF(CONFIG!$I$40,0,SUMPRODUCT('Charges variables-Calculs auto'!R114:R121,'Charges variables (avancé)'!$D12:$D19))</f>
        <v>0</v>
      </c>
      <c r="S54" s="341">
        <f>IF(CONFIG!$I$40,0,SUMPRODUCT('Charges variables-Calculs auto'!S114:S121,'Charges variables (avancé)'!$D12:$D19))</f>
        <v>0</v>
      </c>
      <c r="T54" s="341">
        <f>IF(CONFIG!$I$40,0,SUMPRODUCT('Charges variables-Calculs auto'!T114:T121,'Charges variables (avancé)'!$D12:$D19))</f>
        <v>0</v>
      </c>
      <c r="U54" s="341">
        <f>IF(CONFIG!$I$40,0,SUMPRODUCT('Charges variables-Calculs auto'!U114:U121,'Charges variables (avancé)'!$D12:$D19))</f>
        <v>0</v>
      </c>
      <c r="V54" s="341">
        <f>IF(CONFIG!$I$40,0,SUMPRODUCT('Charges variables-Calculs auto'!V114:V121,'Charges variables (avancé)'!$D12:$D19))</f>
        <v>0</v>
      </c>
      <c r="W54" s="341">
        <f>IF(CONFIG!$I$40,0,SUMPRODUCT('Charges variables-Calculs auto'!W114:W121,'Charges variables (avancé)'!$D12:$D19))</f>
        <v>0</v>
      </c>
      <c r="X54" s="341">
        <f>IF(CONFIG!$I$40,0,SUMPRODUCT('Charges variables-Calculs auto'!X114:X121,'Charges variables (avancé)'!$D12:$D19))</f>
        <v>0</v>
      </c>
      <c r="Y54" s="341">
        <f>IF(CONFIG!$I$40,0,SUMPRODUCT('Charges variables-Calculs auto'!Y114:Y121,'Charges variables (avancé)'!$D12:$D19))</f>
        <v>0</v>
      </c>
      <c r="Z54" s="341">
        <f>IF(CONFIG!$I$40,0,SUMPRODUCT('Charges variables-Calculs auto'!Z114:Z121,'Charges variables (avancé)'!$D12:$D19))</f>
        <v>0</v>
      </c>
      <c r="AA54" s="341">
        <f>IF(CONFIG!$I$40,0,SUMPRODUCT('Charges variables-Calculs auto'!AA114:AA121,'Charges variables (avancé)'!$D12:$D19))</f>
        <v>0</v>
      </c>
      <c r="AB54" s="341">
        <f>IF(CONFIG!$I$40,0,SUMPRODUCT('Charges variables-Calculs auto'!AB114:AB121,'Charges variables (avancé)'!$D12:$D19))</f>
        <v>0</v>
      </c>
      <c r="AC54" s="341">
        <f>IF(CONFIG!$I$40,0,SUMPRODUCT('Charges variables-Calculs auto'!AC114:AC121,'Charges variables (avancé)'!$D12:$D19))</f>
        <v>0</v>
      </c>
      <c r="AD54" s="341">
        <f>IF(CONFIG!$I$40,0,SUMPRODUCT('Charges variables-Calculs auto'!AD114:AD121,'Charges variables (avancé)'!$D12:$D19))</f>
        <v>0</v>
      </c>
      <c r="AE54" s="341">
        <f>IF(CONFIG!$I$40,0,SUMPRODUCT('Charges variables-Calculs auto'!AE114:AE121,'Charges variables (avancé)'!$D12:$D19))</f>
        <v>0</v>
      </c>
      <c r="AF54" s="341">
        <f>IF(CONFIG!$I$40,0,SUMPRODUCT('Charges variables-Calculs auto'!AF114:AF121,'Charges variables (avancé)'!$D12:$D19))</f>
        <v>0</v>
      </c>
      <c r="AG54" s="341">
        <f>IF(CONFIG!$I$40,0,SUMPRODUCT('Charges variables-Calculs auto'!AG114:AG121,'Charges variables (avancé)'!$D12:$D19))</f>
        <v>0</v>
      </c>
      <c r="AH54" s="341">
        <f>IF(CONFIG!$I$40,0,SUMPRODUCT('Charges variables-Calculs auto'!AH114:AH121,'Charges variables (avancé)'!$D12:$D19))</f>
        <v>0</v>
      </c>
      <c r="AI54" s="341">
        <f>IF(CONFIG!$I$40,0,SUMPRODUCT('Charges variables-Calculs auto'!AI114:AI121,'Charges variables (avancé)'!$D12:$D19))</f>
        <v>0</v>
      </c>
      <c r="AJ54" s="341">
        <f>IF(CONFIG!$I$40,0,SUMPRODUCT('Charges variables-Calculs auto'!AJ114:AJ121,'Charges variables (avancé)'!$D12:$D19))</f>
        <v>0</v>
      </c>
      <c r="AK54" s="341">
        <f>IF(CONFIG!$I$40,0,SUMPRODUCT('Charges variables-Calculs auto'!AK114:AK121,'Charges variables (avancé)'!$D12:$D19))</f>
        <v>0</v>
      </c>
      <c r="AL54" s="341">
        <f>IF(CONFIG!$I$40,0,SUMPRODUCT('Charges variables-Calculs auto'!AL114:AL121,'Charges variables (avancé)'!$D12:$D19))</f>
        <v>0</v>
      </c>
      <c r="AM54" s="341">
        <f>IF(CONFIG!$I$40,0,SUMPRODUCT('Charges variables-Calculs auto'!AM114:AM121,'Charges variables (avancé)'!$D12:$D19))</f>
        <v>0</v>
      </c>
      <c r="AN54" s="341">
        <f>IF(CONFIG!$I$40,0,SUMPRODUCT('Charges variables-Calculs auto'!AN114:AN121,'Charges variables (avancé)'!$D12:$D19))</f>
        <v>0</v>
      </c>
      <c r="AO54" s="341">
        <f>IF(CONFIG!$I$40,0,SUMPRODUCT('Charges variables-Calculs auto'!AO114:AO121,'Charges variables (avancé)'!$D12:$D19))</f>
        <v>0</v>
      </c>
      <c r="AP54" s="341">
        <f>IF(CONFIG!$I$40,0,SUMPRODUCT('Charges variables-Calculs auto'!AP114:AP121,'Charges variables (avancé)'!$D12:$D19))</f>
        <v>0</v>
      </c>
      <c r="AQ54" s="341">
        <f>IF(CONFIG!$I$40,0,SUMPRODUCT('Charges variables-Calculs auto'!AQ114:AQ121,'Charges variables (avancé)'!$D12:$D19))</f>
        <v>0</v>
      </c>
      <c r="AR54" s="341">
        <f>IF(CONFIG!$I$40,0,SUMPRODUCT('Charges variables-Calculs auto'!AR114:AR121,'Charges variables (avancé)'!$D12:$D19))</f>
        <v>0</v>
      </c>
      <c r="AS54" s="341">
        <f>IF(CONFIG!$I$40,0,SUMPRODUCT('Charges variables-Calculs auto'!AS114:AS121,'Charges variables (avancé)'!$D12:$D19))</f>
        <v>0</v>
      </c>
      <c r="AT54" s="341">
        <f>IF(CONFIG!$I$40,0,SUMPRODUCT('Charges variables-Calculs auto'!AT114:AT121,'Charges variables (avancé)'!$D12:$D19))</f>
        <v>0</v>
      </c>
      <c r="AU54" s="341">
        <f>IF(CONFIG!$I$40,0,SUMPRODUCT('Charges variables-Calculs auto'!AU114:AU121,'Charges variables (avancé)'!$D12:$D19))</f>
        <v>0</v>
      </c>
      <c r="AV54" s="341">
        <f>IF(CONFIG!$I$40,0,SUMPRODUCT('Charges variables-Calculs auto'!AV114:AV121,'Charges variables (avancé)'!$D12:$D19))</f>
        <v>0</v>
      </c>
      <c r="AW54" s="341">
        <f>IF(CONFIG!$I$40,0,SUMPRODUCT('Charges variables-Calculs auto'!AW114:AW121,'Charges variables (avancé)'!$D12:$D19))</f>
        <v>0</v>
      </c>
      <c r="AX54" s="341">
        <f>IF(CONFIG!$I$40,0,SUMPRODUCT('Charges variables-Calculs auto'!AX114:AX121,'Charges variables (avancé)'!$D12:$D19))</f>
        <v>0</v>
      </c>
      <c r="AY54" s="341">
        <f>IF(CONFIG!$I$40,0,SUMPRODUCT('Charges variables-Calculs auto'!AY114:AY121,'Charges variables (avancé)'!$D12:$D19))</f>
        <v>0</v>
      </c>
      <c r="AZ54" s="341">
        <f>IF(CONFIG!$I$40,0,SUMPRODUCT('Charges variables-Calculs auto'!AZ114:AZ121,'Charges variables (avancé)'!$D12:$D19))</f>
        <v>0</v>
      </c>
      <c r="BA54" s="341">
        <f>IF(CONFIG!$I$40,0,SUMPRODUCT('Charges variables-Calculs auto'!BA114:BA121,'Charges variables (avancé)'!$D12:$D19))</f>
        <v>0</v>
      </c>
      <c r="BB54" s="341">
        <f>IF(CONFIG!$I$40,0,SUMPRODUCT('Charges variables-Calculs auto'!BB114:BB121,'Charges variables (avancé)'!$D12:$D19))</f>
        <v>0</v>
      </c>
      <c r="BC54" s="341">
        <f>IF(CONFIG!$I$40,0,SUMPRODUCT('Charges variables-Calculs auto'!BC114:BC121,'Charges variables (avancé)'!$D12:$D19))</f>
        <v>0</v>
      </c>
      <c r="BD54" s="341">
        <f>IF(CONFIG!$I$40,0,SUMPRODUCT('Charges variables-Calculs auto'!BD114:BD121,'Charges variables (avancé)'!$D12:$D19))</f>
        <v>0</v>
      </c>
      <c r="BE54" s="341">
        <f>IF(CONFIG!$I$40,0,SUMPRODUCT('Charges variables-Calculs auto'!BE114:BE121,'Charges variables (avancé)'!$D12:$D19))</f>
        <v>0</v>
      </c>
      <c r="BF54" s="341">
        <f>IF(CONFIG!$I$40,0,SUMPRODUCT('Charges variables-Calculs auto'!BF114:BF121,'Charges variables (avancé)'!$D12:$D19))</f>
        <v>0</v>
      </c>
      <c r="BG54" s="341">
        <f>IF(CONFIG!$I$40,0,SUMPRODUCT('Charges variables-Calculs auto'!BG114:BG121,'Charges variables (avancé)'!$D12:$D19))</f>
        <v>0</v>
      </c>
      <c r="BH54" s="341">
        <f>IF(CONFIG!$I$40,0,SUMPRODUCT('Charges variables-Calculs auto'!BH114:BH121,'Charges variables (avancé)'!$D12:$D19))</f>
        <v>0</v>
      </c>
      <c r="BI54" s="341">
        <f>IF(CONFIG!$I$40,0,SUMPRODUCT('Charges variables-Calculs auto'!BI114:BI121,'Charges variables (avancé)'!$D12:$D19))</f>
        <v>0</v>
      </c>
      <c r="BJ54" s="341">
        <f>IF(CONFIG!$I$40,0,SUMPRODUCT('Charges variables-Calculs auto'!BJ114:BJ121,'Charges variables (avancé)'!$D12:$D19))</f>
        <v>0</v>
      </c>
    </row>
    <row r="55" spans="2:62">
      <c r="B55" s="310" t="str">
        <f>CONFIG!$C$15</f>
        <v>Activité / Projet 2</v>
      </c>
      <c r="C55" s="341">
        <f>IF(CONFIG!$I$40,0,SUMPRODUCT('Charges variables-Calculs auto'!C219:C226,'Charges variables (avancé)'!$D26:$D33))</f>
        <v>0</v>
      </c>
      <c r="D55" s="341">
        <f>IF(CONFIG!$I$40,0,SUMPRODUCT('Charges variables-Calculs auto'!D219:D226,'Charges variables (avancé)'!$D26:$D33))</f>
        <v>0</v>
      </c>
      <c r="E55" s="341">
        <f>IF(CONFIG!$I$40,0,SUMPRODUCT('Charges variables-Calculs auto'!E219:E226,'Charges variables (avancé)'!$D26:$D33))</f>
        <v>0</v>
      </c>
      <c r="F55" s="341">
        <f>IF(CONFIG!$I$40,0,SUMPRODUCT('Charges variables-Calculs auto'!F219:F226,'Charges variables (avancé)'!$D26:$D33))</f>
        <v>0</v>
      </c>
      <c r="G55" s="341">
        <f>IF(CONFIG!$I$40,0,SUMPRODUCT('Charges variables-Calculs auto'!G219:G226,'Charges variables (avancé)'!$D26:$D33))</f>
        <v>0</v>
      </c>
      <c r="H55" s="341">
        <f>IF(CONFIG!$I$40,0,SUMPRODUCT('Charges variables-Calculs auto'!H219:H226,'Charges variables (avancé)'!$D26:$D33))</f>
        <v>0</v>
      </c>
      <c r="I55" s="341">
        <f>IF(CONFIG!$I$40,0,SUMPRODUCT('Charges variables-Calculs auto'!I219:I226,'Charges variables (avancé)'!$D26:$D33))</f>
        <v>0</v>
      </c>
      <c r="J55" s="341">
        <f>IF(CONFIG!$I$40,0,SUMPRODUCT('Charges variables-Calculs auto'!J219:J226,'Charges variables (avancé)'!$D26:$D33))</f>
        <v>0</v>
      </c>
      <c r="K55" s="341">
        <f>IF(CONFIG!$I$40,0,SUMPRODUCT('Charges variables-Calculs auto'!K219:K226,'Charges variables (avancé)'!$D26:$D33))</f>
        <v>0</v>
      </c>
      <c r="L55" s="341">
        <f>IF(CONFIG!$I$40,0,SUMPRODUCT('Charges variables-Calculs auto'!L219:L226,'Charges variables (avancé)'!$D26:$D33))</f>
        <v>0</v>
      </c>
      <c r="M55" s="341">
        <f>IF(CONFIG!$I$40,0,SUMPRODUCT('Charges variables-Calculs auto'!M219:M226,'Charges variables (avancé)'!$D26:$D33))</f>
        <v>0</v>
      </c>
      <c r="N55" s="341">
        <f>IF(CONFIG!$I$40,0,SUMPRODUCT('Charges variables-Calculs auto'!N219:N226,'Charges variables (avancé)'!$D26:$D33))</f>
        <v>0</v>
      </c>
      <c r="O55" s="341">
        <f>IF(CONFIG!$I$40,0,SUMPRODUCT('Charges variables-Calculs auto'!O219:O226,'Charges variables (avancé)'!$D26:$D33))</f>
        <v>0</v>
      </c>
      <c r="P55" s="341">
        <f>IF(CONFIG!$I$40,0,SUMPRODUCT('Charges variables-Calculs auto'!P219:P226,'Charges variables (avancé)'!$D26:$D33))</f>
        <v>0</v>
      </c>
      <c r="Q55" s="341">
        <f>IF(CONFIG!$I$40,0,SUMPRODUCT('Charges variables-Calculs auto'!Q219:Q226,'Charges variables (avancé)'!$D26:$D33))</f>
        <v>0</v>
      </c>
      <c r="R55" s="341">
        <f>IF(CONFIG!$I$40,0,SUMPRODUCT('Charges variables-Calculs auto'!R219:R226,'Charges variables (avancé)'!$D26:$D33))</f>
        <v>0</v>
      </c>
      <c r="S55" s="341">
        <f>IF(CONFIG!$I$40,0,SUMPRODUCT('Charges variables-Calculs auto'!S219:S226,'Charges variables (avancé)'!$D26:$D33))</f>
        <v>0</v>
      </c>
      <c r="T55" s="341">
        <f>IF(CONFIG!$I$40,0,SUMPRODUCT('Charges variables-Calculs auto'!T219:T226,'Charges variables (avancé)'!$D26:$D33))</f>
        <v>0</v>
      </c>
      <c r="U55" s="341">
        <f>IF(CONFIG!$I$40,0,SUMPRODUCT('Charges variables-Calculs auto'!U219:U226,'Charges variables (avancé)'!$D26:$D33))</f>
        <v>0</v>
      </c>
      <c r="V55" s="341">
        <f>IF(CONFIG!$I$40,0,SUMPRODUCT('Charges variables-Calculs auto'!V219:V226,'Charges variables (avancé)'!$D26:$D33))</f>
        <v>0</v>
      </c>
      <c r="W55" s="341">
        <f>IF(CONFIG!$I$40,0,SUMPRODUCT('Charges variables-Calculs auto'!W219:W226,'Charges variables (avancé)'!$D26:$D33))</f>
        <v>0</v>
      </c>
      <c r="X55" s="341">
        <f>IF(CONFIG!$I$40,0,SUMPRODUCT('Charges variables-Calculs auto'!X219:X226,'Charges variables (avancé)'!$D26:$D33))</f>
        <v>0</v>
      </c>
      <c r="Y55" s="341">
        <f>IF(CONFIG!$I$40,0,SUMPRODUCT('Charges variables-Calculs auto'!Y219:Y226,'Charges variables (avancé)'!$D26:$D33))</f>
        <v>0</v>
      </c>
      <c r="Z55" s="341">
        <f>IF(CONFIG!$I$40,0,SUMPRODUCT('Charges variables-Calculs auto'!Z219:Z226,'Charges variables (avancé)'!$D26:$D33))</f>
        <v>0</v>
      </c>
      <c r="AA55" s="341">
        <f>IF(CONFIG!$I$40,0,SUMPRODUCT('Charges variables-Calculs auto'!AA219:AA226,'Charges variables (avancé)'!$D26:$D33))</f>
        <v>0</v>
      </c>
      <c r="AB55" s="341">
        <f>IF(CONFIG!$I$40,0,SUMPRODUCT('Charges variables-Calculs auto'!AB219:AB226,'Charges variables (avancé)'!$D26:$D33))</f>
        <v>0</v>
      </c>
      <c r="AC55" s="341">
        <f>IF(CONFIG!$I$40,0,SUMPRODUCT('Charges variables-Calculs auto'!AC219:AC226,'Charges variables (avancé)'!$D26:$D33))</f>
        <v>0</v>
      </c>
      <c r="AD55" s="341">
        <f>IF(CONFIG!$I$40,0,SUMPRODUCT('Charges variables-Calculs auto'!AD219:AD226,'Charges variables (avancé)'!$D26:$D33))</f>
        <v>0</v>
      </c>
      <c r="AE55" s="341">
        <f>IF(CONFIG!$I$40,0,SUMPRODUCT('Charges variables-Calculs auto'!AE219:AE226,'Charges variables (avancé)'!$D26:$D33))</f>
        <v>0</v>
      </c>
      <c r="AF55" s="341">
        <f>IF(CONFIG!$I$40,0,SUMPRODUCT('Charges variables-Calculs auto'!AF219:AF226,'Charges variables (avancé)'!$D26:$D33))</f>
        <v>0</v>
      </c>
      <c r="AG55" s="341">
        <f>IF(CONFIG!$I$40,0,SUMPRODUCT('Charges variables-Calculs auto'!AG219:AG226,'Charges variables (avancé)'!$D26:$D33))</f>
        <v>0</v>
      </c>
      <c r="AH55" s="341">
        <f>IF(CONFIG!$I$40,0,SUMPRODUCT('Charges variables-Calculs auto'!AH219:AH226,'Charges variables (avancé)'!$D26:$D33))</f>
        <v>0</v>
      </c>
      <c r="AI55" s="341">
        <f>IF(CONFIG!$I$40,0,SUMPRODUCT('Charges variables-Calculs auto'!AI219:AI226,'Charges variables (avancé)'!$D26:$D33))</f>
        <v>0</v>
      </c>
      <c r="AJ55" s="341">
        <f>IF(CONFIG!$I$40,0,SUMPRODUCT('Charges variables-Calculs auto'!AJ219:AJ226,'Charges variables (avancé)'!$D26:$D33))</f>
        <v>0</v>
      </c>
      <c r="AK55" s="341">
        <f>IF(CONFIG!$I$40,0,SUMPRODUCT('Charges variables-Calculs auto'!AK219:AK226,'Charges variables (avancé)'!$D26:$D33))</f>
        <v>0</v>
      </c>
      <c r="AL55" s="341">
        <f>IF(CONFIG!$I$40,0,SUMPRODUCT('Charges variables-Calculs auto'!AL219:AL226,'Charges variables (avancé)'!$D26:$D33))</f>
        <v>0</v>
      </c>
      <c r="AM55" s="341">
        <f>IF(CONFIG!$I$40,0,SUMPRODUCT('Charges variables-Calculs auto'!AM219:AM226,'Charges variables (avancé)'!$D26:$D33))</f>
        <v>0</v>
      </c>
      <c r="AN55" s="341">
        <f>IF(CONFIG!$I$40,0,SUMPRODUCT('Charges variables-Calculs auto'!AN219:AN226,'Charges variables (avancé)'!$D26:$D33))</f>
        <v>0</v>
      </c>
      <c r="AO55" s="341">
        <f>IF(CONFIG!$I$40,0,SUMPRODUCT('Charges variables-Calculs auto'!AO219:AO226,'Charges variables (avancé)'!$D26:$D33))</f>
        <v>0</v>
      </c>
      <c r="AP55" s="341">
        <f>IF(CONFIG!$I$40,0,SUMPRODUCT('Charges variables-Calculs auto'!AP219:AP226,'Charges variables (avancé)'!$D26:$D33))</f>
        <v>0</v>
      </c>
      <c r="AQ55" s="341">
        <f>IF(CONFIG!$I$40,0,SUMPRODUCT('Charges variables-Calculs auto'!AQ219:AQ226,'Charges variables (avancé)'!$D26:$D33))</f>
        <v>0</v>
      </c>
      <c r="AR55" s="341">
        <f>IF(CONFIG!$I$40,0,SUMPRODUCT('Charges variables-Calculs auto'!AR219:AR226,'Charges variables (avancé)'!$D26:$D33))</f>
        <v>0</v>
      </c>
      <c r="AS55" s="341">
        <f>IF(CONFIG!$I$40,0,SUMPRODUCT('Charges variables-Calculs auto'!AS219:AS226,'Charges variables (avancé)'!$D26:$D33))</f>
        <v>0</v>
      </c>
      <c r="AT55" s="341">
        <f>IF(CONFIG!$I$40,0,SUMPRODUCT('Charges variables-Calculs auto'!AT219:AT226,'Charges variables (avancé)'!$D26:$D33))</f>
        <v>0</v>
      </c>
      <c r="AU55" s="341">
        <f>IF(CONFIG!$I$40,0,SUMPRODUCT('Charges variables-Calculs auto'!AU219:AU226,'Charges variables (avancé)'!$D26:$D33))</f>
        <v>0</v>
      </c>
      <c r="AV55" s="341">
        <f>IF(CONFIG!$I$40,0,SUMPRODUCT('Charges variables-Calculs auto'!AV219:AV226,'Charges variables (avancé)'!$D26:$D33))</f>
        <v>0</v>
      </c>
      <c r="AW55" s="341">
        <f>IF(CONFIG!$I$40,0,SUMPRODUCT('Charges variables-Calculs auto'!AW219:AW226,'Charges variables (avancé)'!$D26:$D33))</f>
        <v>0</v>
      </c>
      <c r="AX55" s="341">
        <f>IF(CONFIG!$I$40,0,SUMPRODUCT('Charges variables-Calculs auto'!AX219:AX226,'Charges variables (avancé)'!$D26:$D33))</f>
        <v>0</v>
      </c>
      <c r="AY55" s="341">
        <f>IF(CONFIG!$I$40,0,SUMPRODUCT('Charges variables-Calculs auto'!AY219:AY226,'Charges variables (avancé)'!$D26:$D33))</f>
        <v>0</v>
      </c>
      <c r="AZ55" s="341">
        <f>IF(CONFIG!$I$40,0,SUMPRODUCT('Charges variables-Calculs auto'!AZ219:AZ226,'Charges variables (avancé)'!$D26:$D33))</f>
        <v>0</v>
      </c>
      <c r="BA55" s="341">
        <f>IF(CONFIG!$I$40,0,SUMPRODUCT('Charges variables-Calculs auto'!BA219:BA226,'Charges variables (avancé)'!$D26:$D33))</f>
        <v>0</v>
      </c>
      <c r="BB55" s="341">
        <f>IF(CONFIG!$I$40,0,SUMPRODUCT('Charges variables-Calculs auto'!BB219:BB226,'Charges variables (avancé)'!$D26:$D33))</f>
        <v>0</v>
      </c>
      <c r="BC55" s="341">
        <f>IF(CONFIG!$I$40,0,SUMPRODUCT('Charges variables-Calculs auto'!BC219:BC226,'Charges variables (avancé)'!$D26:$D33))</f>
        <v>0</v>
      </c>
      <c r="BD55" s="341">
        <f>IF(CONFIG!$I$40,0,SUMPRODUCT('Charges variables-Calculs auto'!BD219:BD226,'Charges variables (avancé)'!$D26:$D33))</f>
        <v>0</v>
      </c>
      <c r="BE55" s="341">
        <f>IF(CONFIG!$I$40,0,SUMPRODUCT('Charges variables-Calculs auto'!BE219:BE226,'Charges variables (avancé)'!$D26:$D33))</f>
        <v>0</v>
      </c>
      <c r="BF55" s="341">
        <f>IF(CONFIG!$I$40,0,SUMPRODUCT('Charges variables-Calculs auto'!BF219:BF226,'Charges variables (avancé)'!$D26:$D33))</f>
        <v>0</v>
      </c>
      <c r="BG55" s="341">
        <f>IF(CONFIG!$I$40,0,SUMPRODUCT('Charges variables-Calculs auto'!BG219:BG226,'Charges variables (avancé)'!$D26:$D33))</f>
        <v>0</v>
      </c>
      <c r="BH55" s="341">
        <f>IF(CONFIG!$I$40,0,SUMPRODUCT('Charges variables-Calculs auto'!BH219:BH226,'Charges variables (avancé)'!$D26:$D33))</f>
        <v>0</v>
      </c>
      <c r="BI55" s="341">
        <f>IF(CONFIG!$I$40,0,SUMPRODUCT('Charges variables-Calculs auto'!BI219:BI226,'Charges variables (avancé)'!$D26:$D33))</f>
        <v>0</v>
      </c>
      <c r="BJ55" s="341">
        <f>IF(CONFIG!$I$40,0,SUMPRODUCT('Charges variables-Calculs auto'!BJ219:BJ226,'Charges variables (avancé)'!$D26:$D33))</f>
        <v>0</v>
      </c>
    </row>
    <row r="56" spans="2:62">
      <c r="B56" s="310" t="str">
        <f>CONFIG!$C$16</f>
        <v>…</v>
      </c>
      <c r="C56" s="341">
        <f>IF(CONFIG!$I$40,0,SUMPRODUCT('Charges variables-Calculs auto'!C324:C331,'Charges variables (avancé)'!$D40:$D47))</f>
        <v>0</v>
      </c>
      <c r="D56" s="341">
        <f>IF(CONFIG!$I$40,0,SUMPRODUCT('Charges variables-Calculs auto'!D324:D331,'Charges variables (avancé)'!$D40:$D47))</f>
        <v>0</v>
      </c>
      <c r="E56" s="341">
        <f>IF(CONFIG!$I$40,0,SUMPRODUCT('Charges variables-Calculs auto'!E324:E331,'Charges variables (avancé)'!$D40:$D47))</f>
        <v>0</v>
      </c>
      <c r="F56" s="341">
        <f>IF(CONFIG!$I$40,0,SUMPRODUCT('Charges variables-Calculs auto'!F324:F331,'Charges variables (avancé)'!$D40:$D47))</f>
        <v>0</v>
      </c>
      <c r="G56" s="341">
        <f>IF(CONFIG!$I$40,0,SUMPRODUCT('Charges variables-Calculs auto'!G324:G331,'Charges variables (avancé)'!$D40:$D47))</f>
        <v>0</v>
      </c>
      <c r="H56" s="341">
        <f>IF(CONFIG!$I$40,0,SUMPRODUCT('Charges variables-Calculs auto'!H324:H331,'Charges variables (avancé)'!$D40:$D47))</f>
        <v>0</v>
      </c>
      <c r="I56" s="341">
        <f>IF(CONFIG!$I$40,0,SUMPRODUCT('Charges variables-Calculs auto'!I324:I331,'Charges variables (avancé)'!$D40:$D47))</f>
        <v>0</v>
      </c>
      <c r="J56" s="341">
        <f>IF(CONFIG!$I$40,0,SUMPRODUCT('Charges variables-Calculs auto'!J324:J331,'Charges variables (avancé)'!$D40:$D47))</f>
        <v>0</v>
      </c>
      <c r="K56" s="341">
        <f>IF(CONFIG!$I$40,0,SUMPRODUCT('Charges variables-Calculs auto'!K324:K331,'Charges variables (avancé)'!$D40:$D47))</f>
        <v>0</v>
      </c>
      <c r="L56" s="341">
        <f>IF(CONFIG!$I$40,0,SUMPRODUCT('Charges variables-Calculs auto'!L324:L331,'Charges variables (avancé)'!$D40:$D47))</f>
        <v>0</v>
      </c>
      <c r="M56" s="341">
        <f>IF(CONFIG!$I$40,0,SUMPRODUCT('Charges variables-Calculs auto'!M324:M331,'Charges variables (avancé)'!$D40:$D47))</f>
        <v>0</v>
      </c>
      <c r="N56" s="341">
        <f>IF(CONFIG!$I$40,0,SUMPRODUCT('Charges variables-Calculs auto'!N324:N331,'Charges variables (avancé)'!$D40:$D47))</f>
        <v>0</v>
      </c>
      <c r="O56" s="341">
        <f>IF(CONFIG!$I$40,0,SUMPRODUCT('Charges variables-Calculs auto'!O324:O331,'Charges variables (avancé)'!$D40:$D47))</f>
        <v>0</v>
      </c>
      <c r="P56" s="341">
        <f>IF(CONFIG!$I$40,0,SUMPRODUCT('Charges variables-Calculs auto'!P324:P331,'Charges variables (avancé)'!$D40:$D47))</f>
        <v>0</v>
      </c>
      <c r="Q56" s="341">
        <f>IF(CONFIG!$I$40,0,SUMPRODUCT('Charges variables-Calculs auto'!Q324:Q331,'Charges variables (avancé)'!$D40:$D47))</f>
        <v>0</v>
      </c>
      <c r="R56" s="341">
        <f>IF(CONFIG!$I$40,0,SUMPRODUCT('Charges variables-Calculs auto'!R324:R331,'Charges variables (avancé)'!$D40:$D47))</f>
        <v>0</v>
      </c>
      <c r="S56" s="341">
        <f>IF(CONFIG!$I$40,0,SUMPRODUCT('Charges variables-Calculs auto'!S324:S331,'Charges variables (avancé)'!$D40:$D47))</f>
        <v>0</v>
      </c>
      <c r="T56" s="341">
        <f>IF(CONFIG!$I$40,0,SUMPRODUCT('Charges variables-Calculs auto'!T324:T331,'Charges variables (avancé)'!$D40:$D47))</f>
        <v>0</v>
      </c>
      <c r="U56" s="341">
        <f>IF(CONFIG!$I$40,0,SUMPRODUCT('Charges variables-Calculs auto'!U324:U331,'Charges variables (avancé)'!$D40:$D47))</f>
        <v>0</v>
      </c>
      <c r="V56" s="341">
        <f>IF(CONFIG!$I$40,0,SUMPRODUCT('Charges variables-Calculs auto'!V324:V331,'Charges variables (avancé)'!$D40:$D47))</f>
        <v>0</v>
      </c>
      <c r="W56" s="341">
        <f>IF(CONFIG!$I$40,0,SUMPRODUCT('Charges variables-Calculs auto'!W324:W331,'Charges variables (avancé)'!$D40:$D47))</f>
        <v>0</v>
      </c>
      <c r="X56" s="341">
        <f>IF(CONFIG!$I$40,0,SUMPRODUCT('Charges variables-Calculs auto'!X324:X331,'Charges variables (avancé)'!$D40:$D47))</f>
        <v>0</v>
      </c>
      <c r="Y56" s="341">
        <f>IF(CONFIG!$I$40,0,SUMPRODUCT('Charges variables-Calculs auto'!Y324:Y331,'Charges variables (avancé)'!$D40:$D47))</f>
        <v>0</v>
      </c>
      <c r="Z56" s="341">
        <f>IF(CONFIG!$I$40,0,SUMPRODUCT('Charges variables-Calculs auto'!Z324:Z331,'Charges variables (avancé)'!$D40:$D47))</f>
        <v>0</v>
      </c>
      <c r="AA56" s="341">
        <f>IF(CONFIG!$I$40,0,SUMPRODUCT('Charges variables-Calculs auto'!AA324:AA331,'Charges variables (avancé)'!$D40:$D47))</f>
        <v>0</v>
      </c>
      <c r="AB56" s="341">
        <f>IF(CONFIG!$I$40,0,SUMPRODUCT('Charges variables-Calculs auto'!AB324:AB331,'Charges variables (avancé)'!$D40:$D47))</f>
        <v>0</v>
      </c>
      <c r="AC56" s="341">
        <f>IF(CONFIG!$I$40,0,SUMPRODUCT('Charges variables-Calculs auto'!AC324:AC331,'Charges variables (avancé)'!$D40:$D47))</f>
        <v>0</v>
      </c>
      <c r="AD56" s="341">
        <f>IF(CONFIG!$I$40,0,SUMPRODUCT('Charges variables-Calculs auto'!AD324:AD331,'Charges variables (avancé)'!$D40:$D47))</f>
        <v>0</v>
      </c>
      <c r="AE56" s="341">
        <f>IF(CONFIG!$I$40,0,SUMPRODUCT('Charges variables-Calculs auto'!AE324:AE331,'Charges variables (avancé)'!$D40:$D47))</f>
        <v>0</v>
      </c>
      <c r="AF56" s="341">
        <f>IF(CONFIG!$I$40,0,SUMPRODUCT('Charges variables-Calculs auto'!AF324:AF331,'Charges variables (avancé)'!$D40:$D47))</f>
        <v>0</v>
      </c>
      <c r="AG56" s="341">
        <f>IF(CONFIG!$I$40,0,SUMPRODUCT('Charges variables-Calculs auto'!AG324:AG331,'Charges variables (avancé)'!$D40:$D47))</f>
        <v>0</v>
      </c>
      <c r="AH56" s="341">
        <f>IF(CONFIG!$I$40,0,SUMPRODUCT('Charges variables-Calculs auto'!AH324:AH331,'Charges variables (avancé)'!$D40:$D47))</f>
        <v>0</v>
      </c>
      <c r="AI56" s="341">
        <f>IF(CONFIG!$I$40,0,SUMPRODUCT('Charges variables-Calculs auto'!AI324:AI331,'Charges variables (avancé)'!$D40:$D47))</f>
        <v>0</v>
      </c>
      <c r="AJ56" s="341">
        <f>IF(CONFIG!$I$40,0,SUMPRODUCT('Charges variables-Calculs auto'!AJ324:AJ331,'Charges variables (avancé)'!$D40:$D47))</f>
        <v>0</v>
      </c>
      <c r="AK56" s="341">
        <f>IF(CONFIG!$I$40,0,SUMPRODUCT('Charges variables-Calculs auto'!AK324:AK331,'Charges variables (avancé)'!$D40:$D47))</f>
        <v>0</v>
      </c>
      <c r="AL56" s="341">
        <f>IF(CONFIG!$I$40,0,SUMPRODUCT('Charges variables-Calculs auto'!AL324:AL331,'Charges variables (avancé)'!$D40:$D47))</f>
        <v>0</v>
      </c>
      <c r="AM56" s="341">
        <f>IF(CONFIG!$I$40,0,SUMPRODUCT('Charges variables-Calculs auto'!AM324:AM331,'Charges variables (avancé)'!$D40:$D47))</f>
        <v>0</v>
      </c>
      <c r="AN56" s="341">
        <f>IF(CONFIG!$I$40,0,SUMPRODUCT('Charges variables-Calculs auto'!AN324:AN331,'Charges variables (avancé)'!$D40:$D47))</f>
        <v>0</v>
      </c>
      <c r="AO56" s="341">
        <f>IF(CONFIG!$I$40,0,SUMPRODUCT('Charges variables-Calculs auto'!AO324:AO331,'Charges variables (avancé)'!$D40:$D47))</f>
        <v>0</v>
      </c>
      <c r="AP56" s="341">
        <f>IF(CONFIG!$I$40,0,SUMPRODUCT('Charges variables-Calculs auto'!AP324:AP331,'Charges variables (avancé)'!$D40:$D47))</f>
        <v>0</v>
      </c>
      <c r="AQ56" s="341">
        <f>IF(CONFIG!$I$40,0,SUMPRODUCT('Charges variables-Calculs auto'!AQ324:AQ331,'Charges variables (avancé)'!$D40:$D47))</f>
        <v>0</v>
      </c>
      <c r="AR56" s="341">
        <f>IF(CONFIG!$I$40,0,SUMPRODUCT('Charges variables-Calculs auto'!AR324:AR331,'Charges variables (avancé)'!$D40:$D47))</f>
        <v>0</v>
      </c>
      <c r="AS56" s="341">
        <f>IF(CONFIG!$I$40,0,SUMPRODUCT('Charges variables-Calculs auto'!AS324:AS331,'Charges variables (avancé)'!$D40:$D47))</f>
        <v>0</v>
      </c>
      <c r="AT56" s="341">
        <f>IF(CONFIG!$I$40,0,SUMPRODUCT('Charges variables-Calculs auto'!AT324:AT331,'Charges variables (avancé)'!$D40:$D47))</f>
        <v>0</v>
      </c>
      <c r="AU56" s="341">
        <f>IF(CONFIG!$I$40,0,SUMPRODUCT('Charges variables-Calculs auto'!AU324:AU331,'Charges variables (avancé)'!$D40:$D47))</f>
        <v>0</v>
      </c>
      <c r="AV56" s="341">
        <f>IF(CONFIG!$I$40,0,SUMPRODUCT('Charges variables-Calculs auto'!AV324:AV331,'Charges variables (avancé)'!$D40:$D47))</f>
        <v>0</v>
      </c>
      <c r="AW56" s="341">
        <f>IF(CONFIG!$I$40,0,SUMPRODUCT('Charges variables-Calculs auto'!AW324:AW331,'Charges variables (avancé)'!$D40:$D47))</f>
        <v>0</v>
      </c>
      <c r="AX56" s="341">
        <f>IF(CONFIG!$I$40,0,SUMPRODUCT('Charges variables-Calculs auto'!AX324:AX331,'Charges variables (avancé)'!$D40:$D47))</f>
        <v>0</v>
      </c>
      <c r="AY56" s="341">
        <f>IF(CONFIG!$I$40,0,SUMPRODUCT('Charges variables-Calculs auto'!AY324:AY331,'Charges variables (avancé)'!$D40:$D47))</f>
        <v>0</v>
      </c>
      <c r="AZ56" s="341">
        <f>IF(CONFIG!$I$40,0,SUMPRODUCT('Charges variables-Calculs auto'!AZ324:AZ331,'Charges variables (avancé)'!$D40:$D47))</f>
        <v>0</v>
      </c>
      <c r="BA56" s="341">
        <f>IF(CONFIG!$I$40,0,SUMPRODUCT('Charges variables-Calculs auto'!BA324:BA331,'Charges variables (avancé)'!$D40:$D47))</f>
        <v>0</v>
      </c>
      <c r="BB56" s="341">
        <f>IF(CONFIG!$I$40,0,SUMPRODUCT('Charges variables-Calculs auto'!BB324:BB331,'Charges variables (avancé)'!$D40:$D47))</f>
        <v>0</v>
      </c>
      <c r="BC56" s="341">
        <f>IF(CONFIG!$I$40,0,SUMPRODUCT('Charges variables-Calculs auto'!BC324:BC331,'Charges variables (avancé)'!$D40:$D47))</f>
        <v>0</v>
      </c>
      <c r="BD56" s="341">
        <f>IF(CONFIG!$I$40,0,SUMPRODUCT('Charges variables-Calculs auto'!BD324:BD331,'Charges variables (avancé)'!$D40:$D47))</f>
        <v>0</v>
      </c>
      <c r="BE56" s="341">
        <f>IF(CONFIG!$I$40,0,SUMPRODUCT('Charges variables-Calculs auto'!BE324:BE331,'Charges variables (avancé)'!$D40:$D47))</f>
        <v>0</v>
      </c>
      <c r="BF56" s="341">
        <f>IF(CONFIG!$I$40,0,SUMPRODUCT('Charges variables-Calculs auto'!BF324:BF331,'Charges variables (avancé)'!$D40:$D47))</f>
        <v>0</v>
      </c>
      <c r="BG56" s="341">
        <f>IF(CONFIG!$I$40,0,SUMPRODUCT('Charges variables-Calculs auto'!BG324:BG331,'Charges variables (avancé)'!$D40:$D47))</f>
        <v>0</v>
      </c>
      <c r="BH56" s="341">
        <f>IF(CONFIG!$I$40,0,SUMPRODUCT('Charges variables-Calculs auto'!BH324:BH331,'Charges variables (avancé)'!$D40:$D47))</f>
        <v>0</v>
      </c>
      <c r="BI56" s="341">
        <f>IF(CONFIG!$I$40,0,SUMPRODUCT('Charges variables-Calculs auto'!BI324:BI331,'Charges variables (avancé)'!$D40:$D47))</f>
        <v>0</v>
      </c>
      <c r="BJ56" s="341">
        <f>IF(CONFIG!$I$40,0,SUMPRODUCT('Charges variables-Calculs auto'!BJ324:BJ331,'Charges variables (avancé)'!$D40:$D47))</f>
        <v>0</v>
      </c>
    </row>
    <row r="57" spans="2:62">
      <c r="B57" s="310">
        <f>CONFIG!$C$17</f>
        <v>0</v>
      </c>
      <c r="C57" s="341">
        <f>IF(CONFIG!$I$40,0,SUMPRODUCT('Charges variables-Calculs auto'!C429:C436,'Charges variables (avancé)'!$D54:$D61))</f>
        <v>0</v>
      </c>
      <c r="D57" s="341">
        <f>IF(CONFIG!$I$40,0,SUMPRODUCT('Charges variables-Calculs auto'!D429:D436,'Charges variables (avancé)'!$D54:$D61))</f>
        <v>0</v>
      </c>
      <c r="E57" s="341">
        <f>IF(CONFIG!$I$40,0,SUMPRODUCT('Charges variables-Calculs auto'!E429:E436,'Charges variables (avancé)'!$D54:$D61))</f>
        <v>0</v>
      </c>
      <c r="F57" s="341">
        <f>IF(CONFIG!$I$40,0,SUMPRODUCT('Charges variables-Calculs auto'!F429:F436,'Charges variables (avancé)'!$D54:$D61))</f>
        <v>0</v>
      </c>
      <c r="G57" s="341">
        <f>IF(CONFIG!$I$40,0,SUMPRODUCT('Charges variables-Calculs auto'!G429:G436,'Charges variables (avancé)'!$D54:$D61))</f>
        <v>0</v>
      </c>
      <c r="H57" s="341">
        <f>IF(CONFIG!$I$40,0,SUMPRODUCT('Charges variables-Calculs auto'!H429:H436,'Charges variables (avancé)'!$D54:$D61))</f>
        <v>0</v>
      </c>
      <c r="I57" s="341">
        <f>IF(CONFIG!$I$40,0,SUMPRODUCT('Charges variables-Calculs auto'!I429:I436,'Charges variables (avancé)'!$D54:$D61))</f>
        <v>0</v>
      </c>
      <c r="J57" s="341">
        <f>IF(CONFIG!$I$40,0,SUMPRODUCT('Charges variables-Calculs auto'!J429:J436,'Charges variables (avancé)'!$D54:$D61))</f>
        <v>0</v>
      </c>
      <c r="K57" s="341">
        <f>IF(CONFIG!$I$40,0,SUMPRODUCT('Charges variables-Calculs auto'!K429:K436,'Charges variables (avancé)'!$D54:$D61))</f>
        <v>0</v>
      </c>
      <c r="L57" s="341">
        <f>IF(CONFIG!$I$40,0,SUMPRODUCT('Charges variables-Calculs auto'!L429:L436,'Charges variables (avancé)'!$D54:$D61))</f>
        <v>0</v>
      </c>
      <c r="M57" s="341">
        <f>IF(CONFIG!$I$40,0,SUMPRODUCT('Charges variables-Calculs auto'!M429:M436,'Charges variables (avancé)'!$D54:$D61))</f>
        <v>0</v>
      </c>
      <c r="N57" s="341">
        <f>IF(CONFIG!$I$40,0,SUMPRODUCT('Charges variables-Calculs auto'!N429:N436,'Charges variables (avancé)'!$D54:$D61))</f>
        <v>0</v>
      </c>
      <c r="O57" s="341">
        <f>IF(CONFIG!$I$40,0,SUMPRODUCT('Charges variables-Calculs auto'!O429:O436,'Charges variables (avancé)'!$D54:$D61))</f>
        <v>0</v>
      </c>
      <c r="P57" s="341">
        <f>IF(CONFIG!$I$40,0,SUMPRODUCT('Charges variables-Calculs auto'!P429:P436,'Charges variables (avancé)'!$D54:$D61))</f>
        <v>0</v>
      </c>
      <c r="Q57" s="341">
        <f>IF(CONFIG!$I$40,0,SUMPRODUCT('Charges variables-Calculs auto'!Q429:Q436,'Charges variables (avancé)'!$D54:$D61))</f>
        <v>0</v>
      </c>
      <c r="R57" s="341">
        <f>IF(CONFIG!$I$40,0,SUMPRODUCT('Charges variables-Calculs auto'!R429:R436,'Charges variables (avancé)'!$D54:$D61))</f>
        <v>0</v>
      </c>
      <c r="S57" s="341">
        <f>IF(CONFIG!$I$40,0,SUMPRODUCT('Charges variables-Calculs auto'!S429:S436,'Charges variables (avancé)'!$D54:$D61))</f>
        <v>0</v>
      </c>
      <c r="T57" s="341">
        <f>IF(CONFIG!$I$40,0,SUMPRODUCT('Charges variables-Calculs auto'!T429:T436,'Charges variables (avancé)'!$D54:$D61))</f>
        <v>0</v>
      </c>
      <c r="U57" s="341">
        <f>IF(CONFIG!$I$40,0,SUMPRODUCT('Charges variables-Calculs auto'!U429:U436,'Charges variables (avancé)'!$D54:$D61))</f>
        <v>0</v>
      </c>
      <c r="V57" s="341">
        <f>IF(CONFIG!$I$40,0,SUMPRODUCT('Charges variables-Calculs auto'!V429:V436,'Charges variables (avancé)'!$D54:$D61))</f>
        <v>0</v>
      </c>
      <c r="W57" s="341">
        <f>IF(CONFIG!$I$40,0,SUMPRODUCT('Charges variables-Calculs auto'!W429:W436,'Charges variables (avancé)'!$D54:$D61))</f>
        <v>0</v>
      </c>
      <c r="X57" s="341">
        <f>IF(CONFIG!$I$40,0,SUMPRODUCT('Charges variables-Calculs auto'!X429:X436,'Charges variables (avancé)'!$D54:$D61))</f>
        <v>0</v>
      </c>
      <c r="Y57" s="341">
        <f>IF(CONFIG!$I$40,0,SUMPRODUCT('Charges variables-Calculs auto'!Y429:Y436,'Charges variables (avancé)'!$D54:$D61))</f>
        <v>0</v>
      </c>
      <c r="Z57" s="341">
        <f>IF(CONFIG!$I$40,0,SUMPRODUCT('Charges variables-Calculs auto'!Z429:Z436,'Charges variables (avancé)'!$D54:$D61))</f>
        <v>0</v>
      </c>
      <c r="AA57" s="341">
        <f>IF(CONFIG!$I$40,0,SUMPRODUCT('Charges variables-Calculs auto'!AA429:AA436,'Charges variables (avancé)'!$D54:$D61))</f>
        <v>0</v>
      </c>
      <c r="AB57" s="341">
        <f>IF(CONFIG!$I$40,0,SUMPRODUCT('Charges variables-Calculs auto'!AB429:AB436,'Charges variables (avancé)'!$D54:$D61))</f>
        <v>0</v>
      </c>
      <c r="AC57" s="341">
        <f>IF(CONFIG!$I$40,0,SUMPRODUCT('Charges variables-Calculs auto'!AC429:AC436,'Charges variables (avancé)'!$D54:$D61))</f>
        <v>0</v>
      </c>
      <c r="AD57" s="341">
        <f>IF(CONFIG!$I$40,0,SUMPRODUCT('Charges variables-Calculs auto'!AD429:AD436,'Charges variables (avancé)'!$D54:$D61))</f>
        <v>0</v>
      </c>
      <c r="AE57" s="341">
        <f>IF(CONFIG!$I$40,0,SUMPRODUCT('Charges variables-Calculs auto'!AE429:AE436,'Charges variables (avancé)'!$D54:$D61))</f>
        <v>0</v>
      </c>
      <c r="AF57" s="341">
        <f>IF(CONFIG!$I$40,0,SUMPRODUCT('Charges variables-Calculs auto'!AF429:AF436,'Charges variables (avancé)'!$D54:$D61))</f>
        <v>0</v>
      </c>
      <c r="AG57" s="341">
        <f>IF(CONFIG!$I$40,0,SUMPRODUCT('Charges variables-Calculs auto'!AG429:AG436,'Charges variables (avancé)'!$D54:$D61))</f>
        <v>0</v>
      </c>
      <c r="AH57" s="341">
        <f>IF(CONFIG!$I$40,0,SUMPRODUCT('Charges variables-Calculs auto'!AH429:AH436,'Charges variables (avancé)'!$D54:$D61))</f>
        <v>0</v>
      </c>
      <c r="AI57" s="341">
        <f>IF(CONFIG!$I$40,0,SUMPRODUCT('Charges variables-Calculs auto'!AI429:AI436,'Charges variables (avancé)'!$D54:$D61))</f>
        <v>0</v>
      </c>
      <c r="AJ57" s="341">
        <f>IF(CONFIG!$I$40,0,SUMPRODUCT('Charges variables-Calculs auto'!AJ429:AJ436,'Charges variables (avancé)'!$D54:$D61))</f>
        <v>0</v>
      </c>
      <c r="AK57" s="341">
        <f>IF(CONFIG!$I$40,0,SUMPRODUCT('Charges variables-Calculs auto'!AK429:AK436,'Charges variables (avancé)'!$D54:$D61))</f>
        <v>0</v>
      </c>
      <c r="AL57" s="341">
        <f>IF(CONFIG!$I$40,0,SUMPRODUCT('Charges variables-Calculs auto'!AL429:AL436,'Charges variables (avancé)'!$D54:$D61))</f>
        <v>0</v>
      </c>
      <c r="AM57" s="341">
        <f>IF(CONFIG!$I$40,0,SUMPRODUCT('Charges variables-Calculs auto'!AM429:AM436,'Charges variables (avancé)'!$D54:$D61))</f>
        <v>0</v>
      </c>
      <c r="AN57" s="341">
        <f>IF(CONFIG!$I$40,0,SUMPRODUCT('Charges variables-Calculs auto'!AN429:AN436,'Charges variables (avancé)'!$D54:$D61))</f>
        <v>0</v>
      </c>
      <c r="AO57" s="341">
        <f>IF(CONFIG!$I$40,0,SUMPRODUCT('Charges variables-Calculs auto'!AO429:AO436,'Charges variables (avancé)'!$D54:$D61))</f>
        <v>0</v>
      </c>
      <c r="AP57" s="341">
        <f>IF(CONFIG!$I$40,0,SUMPRODUCT('Charges variables-Calculs auto'!AP429:AP436,'Charges variables (avancé)'!$D54:$D61))</f>
        <v>0</v>
      </c>
      <c r="AQ57" s="341">
        <f>IF(CONFIG!$I$40,0,SUMPRODUCT('Charges variables-Calculs auto'!AQ429:AQ436,'Charges variables (avancé)'!$D54:$D61))</f>
        <v>0</v>
      </c>
      <c r="AR57" s="341">
        <f>IF(CONFIG!$I$40,0,SUMPRODUCT('Charges variables-Calculs auto'!AR429:AR436,'Charges variables (avancé)'!$D54:$D61))</f>
        <v>0</v>
      </c>
      <c r="AS57" s="341">
        <f>IF(CONFIG!$I$40,0,SUMPRODUCT('Charges variables-Calculs auto'!AS429:AS436,'Charges variables (avancé)'!$D54:$D61))</f>
        <v>0</v>
      </c>
      <c r="AT57" s="341">
        <f>IF(CONFIG!$I$40,0,SUMPRODUCT('Charges variables-Calculs auto'!AT429:AT436,'Charges variables (avancé)'!$D54:$D61))</f>
        <v>0</v>
      </c>
      <c r="AU57" s="341">
        <f>IF(CONFIG!$I$40,0,SUMPRODUCT('Charges variables-Calculs auto'!AU429:AU436,'Charges variables (avancé)'!$D54:$D61))</f>
        <v>0</v>
      </c>
      <c r="AV57" s="341">
        <f>IF(CONFIG!$I$40,0,SUMPRODUCT('Charges variables-Calculs auto'!AV429:AV436,'Charges variables (avancé)'!$D54:$D61))</f>
        <v>0</v>
      </c>
      <c r="AW57" s="341">
        <f>IF(CONFIG!$I$40,0,SUMPRODUCT('Charges variables-Calculs auto'!AW429:AW436,'Charges variables (avancé)'!$D54:$D61))</f>
        <v>0</v>
      </c>
      <c r="AX57" s="341">
        <f>IF(CONFIG!$I$40,0,SUMPRODUCT('Charges variables-Calculs auto'!AX429:AX436,'Charges variables (avancé)'!$D54:$D61))</f>
        <v>0</v>
      </c>
      <c r="AY57" s="341">
        <f>IF(CONFIG!$I$40,0,SUMPRODUCT('Charges variables-Calculs auto'!AY429:AY436,'Charges variables (avancé)'!$D54:$D61))</f>
        <v>0</v>
      </c>
      <c r="AZ57" s="341">
        <f>IF(CONFIG!$I$40,0,SUMPRODUCT('Charges variables-Calculs auto'!AZ429:AZ436,'Charges variables (avancé)'!$D54:$D61))</f>
        <v>0</v>
      </c>
      <c r="BA57" s="341">
        <f>IF(CONFIG!$I$40,0,SUMPRODUCT('Charges variables-Calculs auto'!BA429:BA436,'Charges variables (avancé)'!$D54:$D61))</f>
        <v>0</v>
      </c>
      <c r="BB57" s="341">
        <f>IF(CONFIG!$I$40,0,SUMPRODUCT('Charges variables-Calculs auto'!BB429:BB436,'Charges variables (avancé)'!$D54:$D61))</f>
        <v>0</v>
      </c>
      <c r="BC57" s="341">
        <f>IF(CONFIG!$I$40,0,SUMPRODUCT('Charges variables-Calculs auto'!BC429:BC436,'Charges variables (avancé)'!$D54:$D61))</f>
        <v>0</v>
      </c>
      <c r="BD57" s="341">
        <f>IF(CONFIG!$I$40,0,SUMPRODUCT('Charges variables-Calculs auto'!BD429:BD436,'Charges variables (avancé)'!$D54:$D61))</f>
        <v>0</v>
      </c>
      <c r="BE57" s="341">
        <f>IF(CONFIG!$I$40,0,SUMPRODUCT('Charges variables-Calculs auto'!BE429:BE436,'Charges variables (avancé)'!$D54:$D61))</f>
        <v>0</v>
      </c>
      <c r="BF57" s="341">
        <f>IF(CONFIG!$I$40,0,SUMPRODUCT('Charges variables-Calculs auto'!BF429:BF436,'Charges variables (avancé)'!$D54:$D61))</f>
        <v>0</v>
      </c>
      <c r="BG57" s="341">
        <f>IF(CONFIG!$I$40,0,SUMPRODUCT('Charges variables-Calculs auto'!BG429:BG436,'Charges variables (avancé)'!$D54:$D61))</f>
        <v>0</v>
      </c>
      <c r="BH57" s="341">
        <f>IF(CONFIG!$I$40,0,SUMPRODUCT('Charges variables-Calculs auto'!BH429:BH436,'Charges variables (avancé)'!$D54:$D61))</f>
        <v>0</v>
      </c>
      <c r="BI57" s="341">
        <f>IF(CONFIG!$I$40,0,SUMPRODUCT('Charges variables-Calculs auto'!BI429:BI436,'Charges variables (avancé)'!$D54:$D61))</f>
        <v>0</v>
      </c>
      <c r="BJ57" s="341">
        <f>IF(CONFIG!$I$40,0,SUMPRODUCT('Charges variables-Calculs auto'!BJ429:BJ436,'Charges variables (avancé)'!$D54:$D61))</f>
        <v>0</v>
      </c>
    </row>
    <row r="58" spans="2:62">
      <c r="B58" s="310">
        <f>CONFIG!$C$18</f>
        <v>0</v>
      </c>
      <c r="C58" s="341">
        <f>IF(CONFIG!$I$40,0,SUMPRODUCT('Charges variables-Calculs auto'!C534:C541,'Charges variables (avancé)'!$D68:$D75))</f>
        <v>0</v>
      </c>
      <c r="D58" s="341">
        <f>IF(CONFIG!$I$40,0,SUMPRODUCT('Charges variables-Calculs auto'!D534:D541,'Charges variables (avancé)'!$D68:$D75))</f>
        <v>0</v>
      </c>
      <c r="E58" s="341">
        <f>IF(CONFIG!$I$40,0,SUMPRODUCT('Charges variables-Calculs auto'!E534:E541,'Charges variables (avancé)'!$D68:$D75))</f>
        <v>0</v>
      </c>
      <c r="F58" s="341">
        <f>IF(CONFIG!$I$40,0,SUMPRODUCT('Charges variables-Calculs auto'!F534:F541,'Charges variables (avancé)'!$D68:$D75))</f>
        <v>0</v>
      </c>
      <c r="G58" s="341">
        <f>IF(CONFIG!$I$40,0,SUMPRODUCT('Charges variables-Calculs auto'!G534:G541,'Charges variables (avancé)'!$D68:$D75))</f>
        <v>0</v>
      </c>
      <c r="H58" s="341">
        <f>IF(CONFIG!$I$40,0,SUMPRODUCT('Charges variables-Calculs auto'!H534:H541,'Charges variables (avancé)'!$D68:$D75))</f>
        <v>0</v>
      </c>
      <c r="I58" s="341">
        <f>IF(CONFIG!$I$40,0,SUMPRODUCT('Charges variables-Calculs auto'!I534:I541,'Charges variables (avancé)'!$D68:$D75))</f>
        <v>0</v>
      </c>
      <c r="J58" s="341">
        <f>IF(CONFIG!$I$40,0,SUMPRODUCT('Charges variables-Calculs auto'!J534:J541,'Charges variables (avancé)'!$D68:$D75))</f>
        <v>0</v>
      </c>
      <c r="K58" s="341">
        <f>IF(CONFIG!$I$40,0,SUMPRODUCT('Charges variables-Calculs auto'!K534:K541,'Charges variables (avancé)'!$D68:$D75))</f>
        <v>0</v>
      </c>
      <c r="L58" s="341">
        <f>IF(CONFIG!$I$40,0,SUMPRODUCT('Charges variables-Calculs auto'!L534:L541,'Charges variables (avancé)'!$D68:$D75))</f>
        <v>0</v>
      </c>
      <c r="M58" s="341">
        <f>IF(CONFIG!$I$40,0,SUMPRODUCT('Charges variables-Calculs auto'!M534:M541,'Charges variables (avancé)'!$D68:$D75))</f>
        <v>0</v>
      </c>
      <c r="N58" s="341">
        <f>IF(CONFIG!$I$40,0,SUMPRODUCT('Charges variables-Calculs auto'!N534:N541,'Charges variables (avancé)'!$D68:$D75))</f>
        <v>0</v>
      </c>
      <c r="O58" s="341">
        <f>IF(CONFIG!$I$40,0,SUMPRODUCT('Charges variables-Calculs auto'!O534:O541,'Charges variables (avancé)'!$D68:$D75))</f>
        <v>0</v>
      </c>
      <c r="P58" s="341">
        <f>IF(CONFIG!$I$40,0,SUMPRODUCT('Charges variables-Calculs auto'!P534:P541,'Charges variables (avancé)'!$D68:$D75))</f>
        <v>0</v>
      </c>
      <c r="Q58" s="341">
        <f>IF(CONFIG!$I$40,0,SUMPRODUCT('Charges variables-Calculs auto'!Q534:Q541,'Charges variables (avancé)'!$D68:$D75))</f>
        <v>0</v>
      </c>
      <c r="R58" s="341">
        <f>IF(CONFIG!$I$40,0,SUMPRODUCT('Charges variables-Calculs auto'!R534:R541,'Charges variables (avancé)'!$D68:$D75))</f>
        <v>0</v>
      </c>
      <c r="S58" s="341">
        <f>IF(CONFIG!$I$40,0,SUMPRODUCT('Charges variables-Calculs auto'!S534:S541,'Charges variables (avancé)'!$D68:$D75))</f>
        <v>0</v>
      </c>
      <c r="T58" s="341">
        <f>IF(CONFIG!$I$40,0,SUMPRODUCT('Charges variables-Calculs auto'!T534:T541,'Charges variables (avancé)'!$D68:$D75))</f>
        <v>0</v>
      </c>
      <c r="U58" s="341">
        <f>IF(CONFIG!$I$40,0,SUMPRODUCT('Charges variables-Calculs auto'!U534:U541,'Charges variables (avancé)'!$D68:$D75))</f>
        <v>0</v>
      </c>
      <c r="V58" s="341">
        <f>IF(CONFIG!$I$40,0,SUMPRODUCT('Charges variables-Calculs auto'!V534:V541,'Charges variables (avancé)'!$D68:$D75))</f>
        <v>0</v>
      </c>
      <c r="W58" s="341">
        <f>IF(CONFIG!$I$40,0,SUMPRODUCT('Charges variables-Calculs auto'!W534:W541,'Charges variables (avancé)'!$D68:$D75))</f>
        <v>0</v>
      </c>
      <c r="X58" s="341">
        <f>IF(CONFIG!$I$40,0,SUMPRODUCT('Charges variables-Calculs auto'!X534:X541,'Charges variables (avancé)'!$D68:$D75))</f>
        <v>0</v>
      </c>
      <c r="Y58" s="341">
        <f>IF(CONFIG!$I$40,0,SUMPRODUCT('Charges variables-Calculs auto'!Y534:Y541,'Charges variables (avancé)'!$D68:$D75))</f>
        <v>0</v>
      </c>
      <c r="Z58" s="341">
        <f>IF(CONFIG!$I$40,0,SUMPRODUCT('Charges variables-Calculs auto'!Z534:Z541,'Charges variables (avancé)'!$D68:$D75))</f>
        <v>0</v>
      </c>
      <c r="AA58" s="341">
        <f>IF(CONFIG!$I$40,0,SUMPRODUCT('Charges variables-Calculs auto'!AA534:AA541,'Charges variables (avancé)'!$D68:$D75))</f>
        <v>0</v>
      </c>
      <c r="AB58" s="341">
        <f>IF(CONFIG!$I$40,0,SUMPRODUCT('Charges variables-Calculs auto'!AB534:AB541,'Charges variables (avancé)'!$D68:$D75))</f>
        <v>0</v>
      </c>
      <c r="AC58" s="341">
        <f>IF(CONFIG!$I$40,0,SUMPRODUCT('Charges variables-Calculs auto'!AC534:AC541,'Charges variables (avancé)'!$D68:$D75))</f>
        <v>0</v>
      </c>
      <c r="AD58" s="341">
        <f>IF(CONFIG!$I$40,0,SUMPRODUCT('Charges variables-Calculs auto'!AD534:AD541,'Charges variables (avancé)'!$D68:$D75))</f>
        <v>0</v>
      </c>
      <c r="AE58" s="341">
        <f>IF(CONFIG!$I$40,0,SUMPRODUCT('Charges variables-Calculs auto'!AE534:AE541,'Charges variables (avancé)'!$D68:$D75))</f>
        <v>0</v>
      </c>
      <c r="AF58" s="341">
        <f>IF(CONFIG!$I$40,0,SUMPRODUCT('Charges variables-Calculs auto'!AF534:AF541,'Charges variables (avancé)'!$D68:$D75))</f>
        <v>0</v>
      </c>
      <c r="AG58" s="341">
        <f>IF(CONFIG!$I$40,0,SUMPRODUCT('Charges variables-Calculs auto'!AG534:AG541,'Charges variables (avancé)'!$D68:$D75))</f>
        <v>0</v>
      </c>
      <c r="AH58" s="341">
        <f>IF(CONFIG!$I$40,0,SUMPRODUCT('Charges variables-Calculs auto'!AH534:AH541,'Charges variables (avancé)'!$D68:$D75))</f>
        <v>0</v>
      </c>
      <c r="AI58" s="341">
        <f>IF(CONFIG!$I$40,0,SUMPRODUCT('Charges variables-Calculs auto'!AI534:AI541,'Charges variables (avancé)'!$D68:$D75))</f>
        <v>0</v>
      </c>
      <c r="AJ58" s="341">
        <f>IF(CONFIG!$I$40,0,SUMPRODUCT('Charges variables-Calculs auto'!AJ534:AJ541,'Charges variables (avancé)'!$D68:$D75))</f>
        <v>0</v>
      </c>
      <c r="AK58" s="341">
        <f>IF(CONFIG!$I$40,0,SUMPRODUCT('Charges variables-Calculs auto'!AK534:AK541,'Charges variables (avancé)'!$D68:$D75))</f>
        <v>0</v>
      </c>
      <c r="AL58" s="341">
        <f>IF(CONFIG!$I$40,0,SUMPRODUCT('Charges variables-Calculs auto'!AL534:AL541,'Charges variables (avancé)'!$D68:$D75))</f>
        <v>0</v>
      </c>
      <c r="AM58" s="341">
        <f>IF(CONFIG!$I$40,0,SUMPRODUCT('Charges variables-Calculs auto'!AM534:AM541,'Charges variables (avancé)'!$D68:$D75))</f>
        <v>0</v>
      </c>
      <c r="AN58" s="341">
        <f>IF(CONFIG!$I$40,0,SUMPRODUCT('Charges variables-Calculs auto'!AN534:AN541,'Charges variables (avancé)'!$D68:$D75))</f>
        <v>0</v>
      </c>
      <c r="AO58" s="341">
        <f>IF(CONFIG!$I$40,0,SUMPRODUCT('Charges variables-Calculs auto'!AO534:AO541,'Charges variables (avancé)'!$D68:$D75))</f>
        <v>0</v>
      </c>
      <c r="AP58" s="341">
        <f>IF(CONFIG!$I$40,0,SUMPRODUCT('Charges variables-Calculs auto'!AP534:AP541,'Charges variables (avancé)'!$D68:$D75))</f>
        <v>0</v>
      </c>
      <c r="AQ58" s="341">
        <f>IF(CONFIG!$I$40,0,SUMPRODUCT('Charges variables-Calculs auto'!AQ534:AQ541,'Charges variables (avancé)'!$D68:$D75))</f>
        <v>0</v>
      </c>
      <c r="AR58" s="341">
        <f>IF(CONFIG!$I$40,0,SUMPRODUCT('Charges variables-Calculs auto'!AR534:AR541,'Charges variables (avancé)'!$D68:$D75))</f>
        <v>0</v>
      </c>
      <c r="AS58" s="341">
        <f>IF(CONFIG!$I$40,0,SUMPRODUCT('Charges variables-Calculs auto'!AS534:AS541,'Charges variables (avancé)'!$D68:$D75))</f>
        <v>0</v>
      </c>
      <c r="AT58" s="341">
        <f>IF(CONFIG!$I$40,0,SUMPRODUCT('Charges variables-Calculs auto'!AT534:AT541,'Charges variables (avancé)'!$D68:$D75))</f>
        <v>0</v>
      </c>
      <c r="AU58" s="341">
        <f>IF(CONFIG!$I$40,0,SUMPRODUCT('Charges variables-Calculs auto'!AU534:AU541,'Charges variables (avancé)'!$D68:$D75))</f>
        <v>0</v>
      </c>
      <c r="AV58" s="341">
        <f>IF(CONFIG!$I$40,0,SUMPRODUCT('Charges variables-Calculs auto'!AV534:AV541,'Charges variables (avancé)'!$D68:$D75))</f>
        <v>0</v>
      </c>
      <c r="AW58" s="341">
        <f>IF(CONFIG!$I$40,0,SUMPRODUCT('Charges variables-Calculs auto'!AW534:AW541,'Charges variables (avancé)'!$D68:$D75))</f>
        <v>0</v>
      </c>
      <c r="AX58" s="341">
        <f>IF(CONFIG!$I$40,0,SUMPRODUCT('Charges variables-Calculs auto'!AX534:AX541,'Charges variables (avancé)'!$D68:$D75))</f>
        <v>0</v>
      </c>
      <c r="AY58" s="341">
        <f>IF(CONFIG!$I$40,0,SUMPRODUCT('Charges variables-Calculs auto'!AY534:AY541,'Charges variables (avancé)'!$D68:$D75))</f>
        <v>0</v>
      </c>
      <c r="AZ58" s="341">
        <f>IF(CONFIG!$I$40,0,SUMPRODUCT('Charges variables-Calculs auto'!AZ534:AZ541,'Charges variables (avancé)'!$D68:$D75))</f>
        <v>0</v>
      </c>
      <c r="BA58" s="341">
        <f>IF(CONFIG!$I$40,0,SUMPRODUCT('Charges variables-Calculs auto'!BA534:BA541,'Charges variables (avancé)'!$D68:$D75))</f>
        <v>0</v>
      </c>
      <c r="BB58" s="341">
        <f>IF(CONFIG!$I$40,0,SUMPRODUCT('Charges variables-Calculs auto'!BB534:BB541,'Charges variables (avancé)'!$D68:$D75))</f>
        <v>0</v>
      </c>
      <c r="BC58" s="341">
        <f>IF(CONFIG!$I$40,0,SUMPRODUCT('Charges variables-Calculs auto'!BC534:BC541,'Charges variables (avancé)'!$D68:$D75))</f>
        <v>0</v>
      </c>
      <c r="BD58" s="341">
        <f>IF(CONFIG!$I$40,0,SUMPRODUCT('Charges variables-Calculs auto'!BD534:BD541,'Charges variables (avancé)'!$D68:$D75))</f>
        <v>0</v>
      </c>
      <c r="BE58" s="341">
        <f>IF(CONFIG!$I$40,0,SUMPRODUCT('Charges variables-Calculs auto'!BE534:BE541,'Charges variables (avancé)'!$D68:$D75))</f>
        <v>0</v>
      </c>
      <c r="BF58" s="341">
        <f>IF(CONFIG!$I$40,0,SUMPRODUCT('Charges variables-Calculs auto'!BF534:BF541,'Charges variables (avancé)'!$D68:$D75))</f>
        <v>0</v>
      </c>
      <c r="BG58" s="341">
        <f>IF(CONFIG!$I$40,0,SUMPRODUCT('Charges variables-Calculs auto'!BG534:BG541,'Charges variables (avancé)'!$D68:$D75))</f>
        <v>0</v>
      </c>
      <c r="BH58" s="341">
        <f>IF(CONFIG!$I$40,0,SUMPRODUCT('Charges variables-Calculs auto'!BH534:BH541,'Charges variables (avancé)'!$D68:$D75))</f>
        <v>0</v>
      </c>
      <c r="BI58" s="341">
        <f>IF(CONFIG!$I$40,0,SUMPRODUCT('Charges variables-Calculs auto'!BI534:BI541,'Charges variables (avancé)'!$D68:$D75))</f>
        <v>0</v>
      </c>
      <c r="BJ58" s="341">
        <f>IF(CONFIG!$I$40,0,SUMPRODUCT('Charges variables-Calculs auto'!BJ534:BJ541,'Charges variables (avancé)'!$D68:$D75))</f>
        <v>0</v>
      </c>
    </row>
    <row r="59" spans="2:62">
      <c r="B59" s="310">
        <f>CONFIG!$C$19</f>
        <v>0</v>
      </c>
      <c r="C59" s="341">
        <f>IF(CONFIG!$I$40,0,SUMPRODUCT('Charges variables-Calculs auto'!C639:C646,'Charges variables (avancé)'!$D82:$D89))</f>
        <v>0</v>
      </c>
      <c r="D59" s="341">
        <f>IF(CONFIG!$I$40,0,SUMPRODUCT('Charges variables-Calculs auto'!D639:D646,'Charges variables (avancé)'!$D82:$D89))</f>
        <v>0</v>
      </c>
      <c r="E59" s="341">
        <f>IF(CONFIG!$I$40,0,SUMPRODUCT('Charges variables-Calculs auto'!E639:E646,'Charges variables (avancé)'!$D82:$D89))</f>
        <v>0</v>
      </c>
      <c r="F59" s="341">
        <f>IF(CONFIG!$I$40,0,SUMPRODUCT('Charges variables-Calculs auto'!F639:F646,'Charges variables (avancé)'!$D82:$D89))</f>
        <v>0</v>
      </c>
      <c r="G59" s="341">
        <f>IF(CONFIG!$I$40,0,SUMPRODUCT('Charges variables-Calculs auto'!G639:G646,'Charges variables (avancé)'!$D82:$D89))</f>
        <v>0</v>
      </c>
      <c r="H59" s="341">
        <f>IF(CONFIG!$I$40,0,SUMPRODUCT('Charges variables-Calculs auto'!H639:H646,'Charges variables (avancé)'!$D82:$D89))</f>
        <v>0</v>
      </c>
      <c r="I59" s="341">
        <f>IF(CONFIG!$I$40,0,SUMPRODUCT('Charges variables-Calculs auto'!I639:I646,'Charges variables (avancé)'!$D82:$D89))</f>
        <v>0</v>
      </c>
      <c r="J59" s="341">
        <f>IF(CONFIG!$I$40,0,SUMPRODUCT('Charges variables-Calculs auto'!J639:J646,'Charges variables (avancé)'!$D82:$D89))</f>
        <v>0</v>
      </c>
      <c r="K59" s="341">
        <f>IF(CONFIG!$I$40,0,SUMPRODUCT('Charges variables-Calculs auto'!K639:K646,'Charges variables (avancé)'!$D82:$D89))</f>
        <v>0</v>
      </c>
      <c r="L59" s="341">
        <f>IF(CONFIG!$I$40,0,SUMPRODUCT('Charges variables-Calculs auto'!L639:L646,'Charges variables (avancé)'!$D82:$D89))</f>
        <v>0</v>
      </c>
      <c r="M59" s="341">
        <f>IF(CONFIG!$I$40,0,SUMPRODUCT('Charges variables-Calculs auto'!M639:M646,'Charges variables (avancé)'!$D82:$D89))</f>
        <v>0</v>
      </c>
      <c r="N59" s="341">
        <f>IF(CONFIG!$I$40,0,SUMPRODUCT('Charges variables-Calculs auto'!N639:N646,'Charges variables (avancé)'!$D82:$D89))</f>
        <v>0</v>
      </c>
      <c r="O59" s="341">
        <f>IF(CONFIG!$I$40,0,SUMPRODUCT('Charges variables-Calculs auto'!O639:O646,'Charges variables (avancé)'!$D82:$D89))</f>
        <v>0</v>
      </c>
      <c r="P59" s="341">
        <f>IF(CONFIG!$I$40,0,SUMPRODUCT('Charges variables-Calculs auto'!P639:P646,'Charges variables (avancé)'!$D82:$D89))</f>
        <v>0</v>
      </c>
      <c r="Q59" s="341">
        <f>IF(CONFIG!$I$40,0,SUMPRODUCT('Charges variables-Calculs auto'!Q639:Q646,'Charges variables (avancé)'!$D82:$D89))</f>
        <v>0</v>
      </c>
      <c r="R59" s="341">
        <f>IF(CONFIG!$I$40,0,SUMPRODUCT('Charges variables-Calculs auto'!R639:R646,'Charges variables (avancé)'!$D82:$D89))</f>
        <v>0</v>
      </c>
      <c r="S59" s="341">
        <f>IF(CONFIG!$I$40,0,SUMPRODUCT('Charges variables-Calculs auto'!S639:S646,'Charges variables (avancé)'!$D82:$D89))</f>
        <v>0</v>
      </c>
      <c r="T59" s="341">
        <f>IF(CONFIG!$I$40,0,SUMPRODUCT('Charges variables-Calculs auto'!T639:T646,'Charges variables (avancé)'!$D82:$D89))</f>
        <v>0</v>
      </c>
      <c r="U59" s="341">
        <f>IF(CONFIG!$I$40,0,SUMPRODUCT('Charges variables-Calculs auto'!U639:U646,'Charges variables (avancé)'!$D82:$D89))</f>
        <v>0</v>
      </c>
      <c r="V59" s="341">
        <f>IF(CONFIG!$I$40,0,SUMPRODUCT('Charges variables-Calculs auto'!V639:V646,'Charges variables (avancé)'!$D82:$D89))</f>
        <v>0</v>
      </c>
      <c r="W59" s="341">
        <f>IF(CONFIG!$I$40,0,SUMPRODUCT('Charges variables-Calculs auto'!W639:W646,'Charges variables (avancé)'!$D82:$D89))</f>
        <v>0</v>
      </c>
      <c r="X59" s="341">
        <f>IF(CONFIG!$I$40,0,SUMPRODUCT('Charges variables-Calculs auto'!X639:X646,'Charges variables (avancé)'!$D82:$D89))</f>
        <v>0</v>
      </c>
      <c r="Y59" s="341">
        <f>IF(CONFIG!$I$40,0,SUMPRODUCT('Charges variables-Calculs auto'!Y639:Y646,'Charges variables (avancé)'!$D82:$D89))</f>
        <v>0</v>
      </c>
      <c r="Z59" s="341">
        <f>IF(CONFIG!$I$40,0,SUMPRODUCT('Charges variables-Calculs auto'!Z639:Z646,'Charges variables (avancé)'!$D82:$D89))</f>
        <v>0</v>
      </c>
      <c r="AA59" s="341">
        <f>IF(CONFIG!$I$40,0,SUMPRODUCT('Charges variables-Calculs auto'!AA639:AA646,'Charges variables (avancé)'!$D82:$D89))</f>
        <v>0</v>
      </c>
      <c r="AB59" s="341">
        <f>IF(CONFIG!$I$40,0,SUMPRODUCT('Charges variables-Calculs auto'!AB639:AB646,'Charges variables (avancé)'!$D82:$D89))</f>
        <v>0</v>
      </c>
      <c r="AC59" s="341">
        <f>IF(CONFIG!$I$40,0,SUMPRODUCT('Charges variables-Calculs auto'!AC639:AC646,'Charges variables (avancé)'!$D82:$D89))</f>
        <v>0</v>
      </c>
      <c r="AD59" s="341">
        <f>IF(CONFIG!$I$40,0,SUMPRODUCT('Charges variables-Calculs auto'!AD639:AD646,'Charges variables (avancé)'!$D82:$D89))</f>
        <v>0</v>
      </c>
      <c r="AE59" s="341">
        <f>IF(CONFIG!$I$40,0,SUMPRODUCT('Charges variables-Calculs auto'!AE639:AE646,'Charges variables (avancé)'!$D82:$D89))</f>
        <v>0</v>
      </c>
      <c r="AF59" s="341">
        <f>IF(CONFIG!$I$40,0,SUMPRODUCT('Charges variables-Calculs auto'!AF639:AF646,'Charges variables (avancé)'!$D82:$D89))</f>
        <v>0</v>
      </c>
      <c r="AG59" s="341">
        <f>IF(CONFIG!$I$40,0,SUMPRODUCT('Charges variables-Calculs auto'!AG639:AG646,'Charges variables (avancé)'!$D82:$D89))</f>
        <v>0</v>
      </c>
      <c r="AH59" s="341">
        <f>IF(CONFIG!$I$40,0,SUMPRODUCT('Charges variables-Calculs auto'!AH639:AH646,'Charges variables (avancé)'!$D82:$D89))</f>
        <v>0</v>
      </c>
      <c r="AI59" s="341">
        <f>IF(CONFIG!$I$40,0,SUMPRODUCT('Charges variables-Calculs auto'!AI639:AI646,'Charges variables (avancé)'!$D82:$D89))</f>
        <v>0</v>
      </c>
      <c r="AJ59" s="341">
        <f>IF(CONFIG!$I$40,0,SUMPRODUCT('Charges variables-Calculs auto'!AJ639:AJ646,'Charges variables (avancé)'!$D82:$D89))</f>
        <v>0</v>
      </c>
      <c r="AK59" s="341">
        <f>IF(CONFIG!$I$40,0,SUMPRODUCT('Charges variables-Calculs auto'!AK639:AK646,'Charges variables (avancé)'!$D82:$D89))</f>
        <v>0</v>
      </c>
      <c r="AL59" s="341">
        <f>IF(CONFIG!$I$40,0,SUMPRODUCT('Charges variables-Calculs auto'!AL639:AL646,'Charges variables (avancé)'!$D82:$D89))</f>
        <v>0</v>
      </c>
      <c r="AM59" s="341">
        <f>IF(CONFIG!$I$40,0,SUMPRODUCT('Charges variables-Calculs auto'!AM639:AM646,'Charges variables (avancé)'!$D82:$D89))</f>
        <v>0</v>
      </c>
      <c r="AN59" s="341">
        <f>IF(CONFIG!$I$40,0,SUMPRODUCT('Charges variables-Calculs auto'!AN639:AN646,'Charges variables (avancé)'!$D82:$D89))</f>
        <v>0</v>
      </c>
      <c r="AO59" s="341">
        <f>IF(CONFIG!$I$40,0,SUMPRODUCT('Charges variables-Calculs auto'!AO639:AO646,'Charges variables (avancé)'!$D82:$D89))</f>
        <v>0</v>
      </c>
      <c r="AP59" s="341">
        <f>IF(CONFIG!$I$40,0,SUMPRODUCT('Charges variables-Calculs auto'!AP639:AP646,'Charges variables (avancé)'!$D82:$D89))</f>
        <v>0</v>
      </c>
      <c r="AQ59" s="341">
        <f>IF(CONFIG!$I$40,0,SUMPRODUCT('Charges variables-Calculs auto'!AQ639:AQ646,'Charges variables (avancé)'!$D82:$D89))</f>
        <v>0</v>
      </c>
      <c r="AR59" s="341">
        <f>IF(CONFIG!$I$40,0,SUMPRODUCT('Charges variables-Calculs auto'!AR639:AR646,'Charges variables (avancé)'!$D82:$D89))</f>
        <v>0</v>
      </c>
      <c r="AS59" s="341">
        <f>IF(CONFIG!$I$40,0,SUMPRODUCT('Charges variables-Calculs auto'!AS639:AS646,'Charges variables (avancé)'!$D82:$D89))</f>
        <v>0</v>
      </c>
      <c r="AT59" s="341">
        <f>IF(CONFIG!$I$40,0,SUMPRODUCT('Charges variables-Calculs auto'!AT639:AT646,'Charges variables (avancé)'!$D82:$D89))</f>
        <v>0</v>
      </c>
      <c r="AU59" s="341">
        <f>IF(CONFIG!$I$40,0,SUMPRODUCT('Charges variables-Calculs auto'!AU639:AU646,'Charges variables (avancé)'!$D82:$D89))</f>
        <v>0</v>
      </c>
      <c r="AV59" s="341">
        <f>IF(CONFIG!$I$40,0,SUMPRODUCT('Charges variables-Calculs auto'!AV639:AV646,'Charges variables (avancé)'!$D82:$D89))</f>
        <v>0</v>
      </c>
      <c r="AW59" s="341">
        <f>IF(CONFIG!$I$40,0,SUMPRODUCT('Charges variables-Calculs auto'!AW639:AW646,'Charges variables (avancé)'!$D82:$D89))</f>
        <v>0</v>
      </c>
      <c r="AX59" s="341">
        <f>IF(CONFIG!$I$40,0,SUMPRODUCT('Charges variables-Calculs auto'!AX639:AX646,'Charges variables (avancé)'!$D82:$D89))</f>
        <v>0</v>
      </c>
      <c r="AY59" s="341">
        <f>IF(CONFIG!$I$40,0,SUMPRODUCT('Charges variables-Calculs auto'!AY639:AY646,'Charges variables (avancé)'!$D82:$D89))</f>
        <v>0</v>
      </c>
      <c r="AZ59" s="341">
        <f>IF(CONFIG!$I$40,0,SUMPRODUCT('Charges variables-Calculs auto'!AZ639:AZ646,'Charges variables (avancé)'!$D82:$D89))</f>
        <v>0</v>
      </c>
      <c r="BA59" s="341">
        <f>IF(CONFIG!$I$40,0,SUMPRODUCT('Charges variables-Calculs auto'!BA639:BA646,'Charges variables (avancé)'!$D82:$D89))</f>
        <v>0</v>
      </c>
      <c r="BB59" s="341">
        <f>IF(CONFIG!$I$40,0,SUMPRODUCT('Charges variables-Calculs auto'!BB639:BB646,'Charges variables (avancé)'!$D82:$D89))</f>
        <v>0</v>
      </c>
      <c r="BC59" s="341">
        <f>IF(CONFIG!$I$40,0,SUMPRODUCT('Charges variables-Calculs auto'!BC639:BC646,'Charges variables (avancé)'!$D82:$D89))</f>
        <v>0</v>
      </c>
      <c r="BD59" s="341">
        <f>IF(CONFIG!$I$40,0,SUMPRODUCT('Charges variables-Calculs auto'!BD639:BD646,'Charges variables (avancé)'!$D82:$D89))</f>
        <v>0</v>
      </c>
      <c r="BE59" s="341">
        <f>IF(CONFIG!$I$40,0,SUMPRODUCT('Charges variables-Calculs auto'!BE639:BE646,'Charges variables (avancé)'!$D82:$D89))</f>
        <v>0</v>
      </c>
      <c r="BF59" s="341">
        <f>IF(CONFIG!$I$40,0,SUMPRODUCT('Charges variables-Calculs auto'!BF639:BF646,'Charges variables (avancé)'!$D82:$D89))</f>
        <v>0</v>
      </c>
      <c r="BG59" s="341">
        <f>IF(CONFIG!$I$40,0,SUMPRODUCT('Charges variables-Calculs auto'!BG639:BG646,'Charges variables (avancé)'!$D82:$D89))</f>
        <v>0</v>
      </c>
      <c r="BH59" s="341">
        <f>IF(CONFIG!$I$40,0,SUMPRODUCT('Charges variables-Calculs auto'!BH639:BH646,'Charges variables (avancé)'!$D82:$D89))</f>
        <v>0</v>
      </c>
      <c r="BI59" s="341">
        <f>IF(CONFIG!$I$40,0,SUMPRODUCT('Charges variables-Calculs auto'!BI639:BI646,'Charges variables (avancé)'!$D82:$D89))</f>
        <v>0</v>
      </c>
      <c r="BJ59" s="341">
        <f>IF(CONFIG!$I$40,0,SUMPRODUCT('Charges variables-Calculs auto'!BJ639:BJ646,'Charges variables (avancé)'!$D82:$D89))</f>
        <v>0</v>
      </c>
    </row>
    <row r="60" spans="2:62">
      <c r="B60" s="310">
        <f>CONFIG!$C$20</f>
        <v>0</v>
      </c>
      <c r="C60" s="341">
        <f>IF(CONFIG!$I$40,0,SUMPRODUCT('Charges variables-Calculs auto'!C744:C751,'Charges variables (avancé)'!$D96:$D103))</f>
        <v>0</v>
      </c>
      <c r="D60" s="341">
        <f>IF(CONFIG!$I$40,0,SUMPRODUCT('Charges variables-Calculs auto'!D744:D751,'Charges variables (avancé)'!$D96:$D103))</f>
        <v>0</v>
      </c>
      <c r="E60" s="341">
        <f>IF(CONFIG!$I$40,0,SUMPRODUCT('Charges variables-Calculs auto'!E744:E751,'Charges variables (avancé)'!$D96:$D103))</f>
        <v>0</v>
      </c>
      <c r="F60" s="341">
        <f>IF(CONFIG!$I$40,0,SUMPRODUCT('Charges variables-Calculs auto'!F744:F751,'Charges variables (avancé)'!$D96:$D103))</f>
        <v>0</v>
      </c>
      <c r="G60" s="341">
        <f>IF(CONFIG!$I$40,0,SUMPRODUCT('Charges variables-Calculs auto'!G744:G751,'Charges variables (avancé)'!$D96:$D103))</f>
        <v>0</v>
      </c>
      <c r="H60" s="341">
        <f>IF(CONFIG!$I$40,0,SUMPRODUCT('Charges variables-Calculs auto'!H744:H751,'Charges variables (avancé)'!$D96:$D103))</f>
        <v>0</v>
      </c>
      <c r="I60" s="341">
        <f>IF(CONFIG!$I$40,0,SUMPRODUCT('Charges variables-Calculs auto'!I744:I751,'Charges variables (avancé)'!$D96:$D103))</f>
        <v>0</v>
      </c>
      <c r="J60" s="341">
        <f>IF(CONFIG!$I$40,0,SUMPRODUCT('Charges variables-Calculs auto'!J744:J751,'Charges variables (avancé)'!$D96:$D103))</f>
        <v>0</v>
      </c>
      <c r="K60" s="341">
        <f>IF(CONFIG!$I$40,0,SUMPRODUCT('Charges variables-Calculs auto'!K744:K751,'Charges variables (avancé)'!$D96:$D103))</f>
        <v>0</v>
      </c>
      <c r="L60" s="341">
        <f>IF(CONFIG!$I$40,0,SUMPRODUCT('Charges variables-Calculs auto'!L744:L751,'Charges variables (avancé)'!$D96:$D103))</f>
        <v>0</v>
      </c>
      <c r="M60" s="341">
        <f>IF(CONFIG!$I$40,0,SUMPRODUCT('Charges variables-Calculs auto'!M744:M751,'Charges variables (avancé)'!$D96:$D103))</f>
        <v>0</v>
      </c>
      <c r="N60" s="341">
        <f>IF(CONFIG!$I$40,0,SUMPRODUCT('Charges variables-Calculs auto'!N744:N751,'Charges variables (avancé)'!$D96:$D103))</f>
        <v>0</v>
      </c>
      <c r="O60" s="341">
        <f>IF(CONFIG!$I$40,0,SUMPRODUCT('Charges variables-Calculs auto'!O744:O751,'Charges variables (avancé)'!$D96:$D103))</f>
        <v>0</v>
      </c>
      <c r="P60" s="341">
        <f>IF(CONFIG!$I$40,0,SUMPRODUCT('Charges variables-Calculs auto'!P744:P751,'Charges variables (avancé)'!$D96:$D103))</f>
        <v>0</v>
      </c>
      <c r="Q60" s="341">
        <f>IF(CONFIG!$I$40,0,SUMPRODUCT('Charges variables-Calculs auto'!Q744:Q751,'Charges variables (avancé)'!$D96:$D103))</f>
        <v>0</v>
      </c>
      <c r="R60" s="341">
        <f>IF(CONFIG!$I$40,0,SUMPRODUCT('Charges variables-Calculs auto'!R744:R751,'Charges variables (avancé)'!$D96:$D103))</f>
        <v>0</v>
      </c>
      <c r="S60" s="341">
        <f>IF(CONFIG!$I$40,0,SUMPRODUCT('Charges variables-Calculs auto'!S744:S751,'Charges variables (avancé)'!$D96:$D103))</f>
        <v>0</v>
      </c>
      <c r="T60" s="341">
        <f>IF(CONFIG!$I$40,0,SUMPRODUCT('Charges variables-Calculs auto'!T744:T751,'Charges variables (avancé)'!$D96:$D103))</f>
        <v>0</v>
      </c>
      <c r="U60" s="341">
        <f>IF(CONFIG!$I$40,0,SUMPRODUCT('Charges variables-Calculs auto'!U744:U751,'Charges variables (avancé)'!$D96:$D103))</f>
        <v>0</v>
      </c>
      <c r="V60" s="341">
        <f>IF(CONFIG!$I$40,0,SUMPRODUCT('Charges variables-Calculs auto'!V744:V751,'Charges variables (avancé)'!$D96:$D103))</f>
        <v>0</v>
      </c>
      <c r="W60" s="341">
        <f>IF(CONFIG!$I$40,0,SUMPRODUCT('Charges variables-Calculs auto'!W744:W751,'Charges variables (avancé)'!$D96:$D103))</f>
        <v>0</v>
      </c>
      <c r="X60" s="341">
        <f>IF(CONFIG!$I$40,0,SUMPRODUCT('Charges variables-Calculs auto'!X744:X751,'Charges variables (avancé)'!$D96:$D103))</f>
        <v>0</v>
      </c>
      <c r="Y60" s="341">
        <f>IF(CONFIG!$I$40,0,SUMPRODUCT('Charges variables-Calculs auto'!Y744:Y751,'Charges variables (avancé)'!$D96:$D103))</f>
        <v>0</v>
      </c>
      <c r="Z60" s="341">
        <f>IF(CONFIG!$I$40,0,SUMPRODUCT('Charges variables-Calculs auto'!Z744:Z751,'Charges variables (avancé)'!$D96:$D103))</f>
        <v>0</v>
      </c>
      <c r="AA60" s="341">
        <f>IF(CONFIG!$I$40,0,SUMPRODUCT('Charges variables-Calculs auto'!AA744:AA751,'Charges variables (avancé)'!$D96:$D103))</f>
        <v>0</v>
      </c>
      <c r="AB60" s="341">
        <f>IF(CONFIG!$I$40,0,SUMPRODUCT('Charges variables-Calculs auto'!AB744:AB751,'Charges variables (avancé)'!$D96:$D103))</f>
        <v>0</v>
      </c>
      <c r="AC60" s="341">
        <f>IF(CONFIG!$I$40,0,SUMPRODUCT('Charges variables-Calculs auto'!AC744:AC751,'Charges variables (avancé)'!$D96:$D103))</f>
        <v>0</v>
      </c>
      <c r="AD60" s="341">
        <f>IF(CONFIG!$I$40,0,SUMPRODUCT('Charges variables-Calculs auto'!AD744:AD751,'Charges variables (avancé)'!$D96:$D103))</f>
        <v>0</v>
      </c>
      <c r="AE60" s="341">
        <f>IF(CONFIG!$I$40,0,SUMPRODUCT('Charges variables-Calculs auto'!AE744:AE751,'Charges variables (avancé)'!$D96:$D103))</f>
        <v>0</v>
      </c>
      <c r="AF60" s="341">
        <f>IF(CONFIG!$I$40,0,SUMPRODUCT('Charges variables-Calculs auto'!AF744:AF751,'Charges variables (avancé)'!$D96:$D103))</f>
        <v>0</v>
      </c>
      <c r="AG60" s="341">
        <f>IF(CONFIG!$I$40,0,SUMPRODUCT('Charges variables-Calculs auto'!AG744:AG751,'Charges variables (avancé)'!$D96:$D103))</f>
        <v>0</v>
      </c>
      <c r="AH60" s="341">
        <f>IF(CONFIG!$I$40,0,SUMPRODUCT('Charges variables-Calculs auto'!AH744:AH751,'Charges variables (avancé)'!$D96:$D103))</f>
        <v>0</v>
      </c>
      <c r="AI60" s="341">
        <f>IF(CONFIG!$I$40,0,SUMPRODUCT('Charges variables-Calculs auto'!AI744:AI751,'Charges variables (avancé)'!$D96:$D103))</f>
        <v>0</v>
      </c>
      <c r="AJ60" s="341">
        <f>IF(CONFIG!$I$40,0,SUMPRODUCT('Charges variables-Calculs auto'!AJ744:AJ751,'Charges variables (avancé)'!$D96:$D103))</f>
        <v>0</v>
      </c>
      <c r="AK60" s="341">
        <f>IF(CONFIG!$I$40,0,SUMPRODUCT('Charges variables-Calculs auto'!AK744:AK751,'Charges variables (avancé)'!$D96:$D103))</f>
        <v>0</v>
      </c>
      <c r="AL60" s="341">
        <f>IF(CONFIG!$I$40,0,SUMPRODUCT('Charges variables-Calculs auto'!AL744:AL751,'Charges variables (avancé)'!$D96:$D103))</f>
        <v>0</v>
      </c>
      <c r="AM60" s="341">
        <f>IF(CONFIG!$I$40,0,SUMPRODUCT('Charges variables-Calculs auto'!AM744:AM751,'Charges variables (avancé)'!$D96:$D103))</f>
        <v>0</v>
      </c>
      <c r="AN60" s="341">
        <f>IF(CONFIG!$I$40,0,SUMPRODUCT('Charges variables-Calculs auto'!AN744:AN751,'Charges variables (avancé)'!$D96:$D103))</f>
        <v>0</v>
      </c>
      <c r="AO60" s="341">
        <f>IF(CONFIG!$I$40,0,SUMPRODUCT('Charges variables-Calculs auto'!AO744:AO751,'Charges variables (avancé)'!$D96:$D103))</f>
        <v>0</v>
      </c>
      <c r="AP60" s="341">
        <f>IF(CONFIG!$I$40,0,SUMPRODUCT('Charges variables-Calculs auto'!AP744:AP751,'Charges variables (avancé)'!$D96:$D103))</f>
        <v>0</v>
      </c>
      <c r="AQ60" s="341">
        <f>IF(CONFIG!$I$40,0,SUMPRODUCT('Charges variables-Calculs auto'!AQ744:AQ751,'Charges variables (avancé)'!$D96:$D103))</f>
        <v>0</v>
      </c>
      <c r="AR60" s="341">
        <f>IF(CONFIG!$I$40,0,SUMPRODUCT('Charges variables-Calculs auto'!AR744:AR751,'Charges variables (avancé)'!$D96:$D103))</f>
        <v>0</v>
      </c>
      <c r="AS60" s="341">
        <f>IF(CONFIG!$I$40,0,SUMPRODUCT('Charges variables-Calculs auto'!AS744:AS751,'Charges variables (avancé)'!$D96:$D103))</f>
        <v>0</v>
      </c>
      <c r="AT60" s="341">
        <f>IF(CONFIG!$I$40,0,SUMPRODUCT('Charges variables-Calculs auto'!AT744:AT751,'Charges variables (avancé)'!$D96:$D103))</f>
        <v>0</v>
      </c>
      <c r="AU60" s="341">
        <f>IF(CONFIG!$I$40,0,SUMPRODUCT('Charges variables-Calculs auto'!AU744:AU751,'Charges variables (avancé)'!$D96:$D103))</f>
        <v>0</v>
      </c>
      <c r="AV60" s="341">
        <f>IF(CONFIG!$I$40,0,SUMPRODUCT('Charges variables-Calculs auto'!AV744:AV751,'Charges variables (avancé)'!$D96:$D103))</f>
        <v>0</v>
      </c>
      <c r="AW60" s="341">
        <f>IF(CONFIG!$I$40,0,SUMPRODUCT('Charges variables-Calculs auto'!AW744:AW751,'Charges variables (avancé)'!$D96:$D103))</f>
        <v>0</v>
      </c>
      <c r="AX60" s="341">
        <f>IF(CONFIG!$I$40,0,SUMPRODUCT('Charges variables-Calculs auto'!AX744:AX751,'Charges variables (avancé)'!$D96:$D103))</f>
        <v>0</v>
      </c>
      <c r="AY60" s="341">
        <f>IF(CONFIG!$I$40,0,SUMPRODUCT('Charges variables-Calculs auto'!AY744:AY751,'Charges variables (avancé)'!$D96:$D103))</f>
        <v>0</v>
      </c>
      <c r="AZ60" s="341">
        <f>IF(CONFIG!$I$40,0,SUMPRODUCT('Charges variables-Calculs auto'!AZ744:AZ751,'Charges variables (avancé)'!$D96:$D103))</f>
        <v>0</v>
      </c>
      <c r="BA60" s="341">
        <f>IF(CONFIG!$I$40,0,SUMPRODUCT('Charges variables-Calculs auto'!BA744:BA751,'Charges variables (avancé)'!$D96:$D103))</f>
        <v>0</v>
      </c>
      <c r="BB60" s="341">
        <f>IF(CONFIG!$I$40,0,SUMPRODUCT('Charges variables-Calculs auto'!BB744:BB751,'Charges variables (avancé)'!$D96:$D103))</f>
        <v>0</v>
      </c>
      <c r="BC60" s="341">
        <f>IF(CONFIG!$I$40,0,SUMPRODUCT('Charges variables-Calculs auto'!BC744:BC751,'Charges variables (avancé)'!$D96:$D103))</f>
        <v>0</v>
      </c>
      <c r="BD60" s="341">
        <f>IF(CONFIG!$I$40,0,SUMPRODUCT('Charges variables-Calculs auto'!BD744:BD751,'Charges variables (avancé)'!$D96:$D103))</f>
        <v>0</v>
      </c>
      <c r="BE60" s="341">
        <f>IF(CONFIG!$I$40,0,SUMPRODUCT('Charges variables-Calculs auto'!BE744:BE751,'Charges variables (avancé)'!$D96:$D103))</f>
        <v>0</v>
      </c>
      <c r="BF60" s="341">
        <f>IF(CONFIG!$I$40,0,SUMPRODUCT('Charges variables-Calculs auto'!BF744:BF751,'Charges variables (avancé)'!$D96:$D103))</f>
        <v>0</v>
      </c>
      <c r="BG60" s="341">
        <f>IF(CONFIG!$I$40,0,SUMPRODUCT('Charges variables-Calculs auto'!BG744:BG751,'Charges variables (avancé)'!$D96:$D103))</f>
        <v>0</v>
      </c>
      <c r="BH60" s="341">
        <f>IF(CONFIG!$I$40,0,SUMPRODUCT('Charges variables-Calculs auto'!BH744:BH751,'Charges variables (avancé)'!$D96:$D103))</f>
        <v>0</v>
      </c>
      <c r="BI60" s="341">
        <f>IF(CONFIG!$I$40,0,SUMPRODUCT('Charges variables-Calculs auto'!BI744:BI751,'Charges variables (avancé)'!$D96:$D103))</f>
        <v>0</v>
      </c>
      <c r="BJ60" s="341">
        <f>IF(CONFIG!$I$40,0,SUMPRODUCT('Charges variables-Calculs auto'!BJ744:BJ751,'Charges variables (avancé)'!$D96:$D103))</f>
        <v>0</v>
      </c>
    </row>
    <row r="61" spans="2:62">
      <c r="B61" s="310">
        <f>CONFIG!$C$21</f>
        <v>0</v>
      </c>
      <c r="C61" s="341">
        <f>IF(CONFIG!$I$40,0,SUMPRODUCT('Charges variables-Calculs auto'!C849:C856,'Charges variables (avancé)'!$D110:$D117))</f>
        <v>0</v>
      </c>
      <c r="D61" s="341">
        <f>IF(CONFIG!$I$40,0,SUMPRODUCT('Charges variables-Calculs auto'!D849:D856,'Charges variables (avancé)'!$D110:$D117))</f>
        <v>0</v>
      </c>
      <c r="E61" s="341">
        <f>IF(CONFIG!$I$40,0,SUMPRODUCT('Charges variables-Calculs auto'!E849:E856,'Charges variables (avancé)'!$D110:$D117))</f>
        <v>0</v>
      </c>
      <c r="F61" s="341">
        <f>IF(CONFIG!$I$40,0,SUMPRODUCT('Charges variables-Calculs auto'!F849:F856,'Charges variables (avancé)'!$D110:$D117))</f>
        <v>0</v>
      </c>
      <c r="G61" s="341">
        <f>IF(CONFIG!$I$40,0,SUMPRODUCT('Charges variables-Calculs auto'!G849:G856,'Charges variables (avancé)'!$D110:$D117))</f>
        <v>0</v>
      </c>
      <c r="H61" s="341">
        <f>IF(CONFIG!$I$40,0,SUMPRODUCT('Charges variables-Calculs auto'!H849:H856,'Charges variables (avancé)'!$D110:$D117))</f>
        <v>0</v>
      </c>
      <c r="I61" s="341">
        <f>IF(CONFIG!$I$40,0,SUMPRODUCT('Charges variables-Calculs auto'!I849:I856,'Charges variables (avancé)'!$D110:$D117))</f>
        <v>0</v>
      </c>
      <c r="J61" s="341">
        <f>IF(CONFIG!$I$40,0,SUMPRODUCT('Charges variables-Calculs auto'!J849:J856,'Charges variables (avancé)'!$D110:$D117))</f>
        <v>0</v>
      </c>
      <c r="K61" s="341">
        <f>IF(CONFIG!$I$40,0,SUMPRODUCT('Charges variables-Calculs auto'!K849:K856,'Charges variables (avancé)'!$D110:$D117))</f>
        <v>0</v>
      </c>
      <c r="L61" s="341">
        <f>IF(CONFIG!$I$40,0,SUMPRODUCT('Charges variables-Calculs auto'!L849:L856,'Charges variables (avancé)'!$D110:$D117))</f>
        <v>0</v>
      </c>
      <c r="M61" s="341">
        <f>IF(CONFIG!$I$40,0,SUMPRODUCT('Charges variables-Calculs auto'!M849:M856,'Charges variables (avancé)'!$D110:$D117))</f>
        <v>0</v>
      </c>
      <c r="N61" s="341">
        <f>IF(CONFIG!$I$40,0,SUMPRODUCT('Charges variables-Calculs auto'!N849:N856,'Charges variables (avancé)'!$D110:$D117))</f>
        <v>0</v>
      </c>
      <c r="O61" s="341">
        <f>IF(CONFIG!$I$40,0,SUMPRODUCT('Charges variables-Calculs auto'!O849:O856,'Charges variables (avancé)'!$D110:$D117))</f>
        <v>0</v>
      </c>
      <c r="P61" s="341">
        <f>IF(CONFIG!$I$40,0,SUMPRODUCT('Charges variables-Calculs auto'!P849:P856,'Charges variables (avancé)'!$D110:$D117))</f>
        <v>0</v>
      </c>
      <c r="Q61" s="341">
        <f>IF(CONFIG!$I$40,0,SUMPRODUCT('Charges variables-Calculs auto'!Q849:Q856,'Charges variables (avancé)'!$D110:$D117))</f>
        <v>0</v>
      </c>
      <c r="R61" s="341">
        <f>IF(CONFIG!$I$40,0,SUMPRODUCT('Charges variables-Calculs auto'!R849:R856,'Charges variables (avancé)'!$D110:$D117))</f>
        <v>0</v>
      </c>
      <c r="S61" s="341">
        <f>IF(CONFIG!$I$40,0,SUMPRODUCT('Charges variables-Calculs auto'!S849:S856,'Charges variables (avancé)'!$D110:$D117))</f>
        <v>0</v>
      </c>
      <c r="T61" s="341">
        <f>IF(CONFIG!$I$40,0,SUMPRODUCT('Charges variables-Calculs auto'!T849:T856,'Charges variables (avancé)'!$D110:$D117))</f>
        <v>0</v>
      </c>
      <c r="U61" s="341">
        <f>IF(CONFIG!$I$40,0,SUMPRODUCT('Charges variables-Calculs auto'!U849:U856,'Charges variables (avancé)'!$D110:$D117))</f>
        <v>0</v>
      </c>
      <c r="V61" s="341">
        <f>IF(CONFIG!$I$40,0,SUMPRODUCT('Charges variables-Calculs auto'!V849:V856,'Charges variables (avancé)'!$D110:$D117))</f>
        <v>0</v>
      </c>
      <c r="W61" s="341">
        <f>IF(CONFIG!$I$40,0,SUMPRODUCT('Charges variables-Calculs auto'!W849:W856,'Charges variables (avancé)'!$D110:$D117))</f>
        <v>0</v>
      </c>
      <c r="X61" s="341">
        <f>IF(CONFIG!$I$40,0,SUMPRODUCT('Charges variables-Calculs auto'!X849:X856,'Charges variables (avancé)'!$D110:$D117))</f>
        <v>0</v>
      </c>
      <c r="Y61" s="341">
        <f>IF(CONFIG!$I$40,0,SUMPRODUCT('Charges variables-Calculs auto'!Y849:Y856,'Charges variables (avancé)'!$D110:$D117))</f>
        <v>0</v>
      </c>
      <c r="Z61" s="341">
        <f>IF(CONFIG!$I$40,0,SUMPRODUCT('Charges variables-Calculs auto'!Z849:Z856,'Charges variables (avancé)'!$D110:$D117))</f>
        <v>0</v>
      </c>
      <c r="AA61" s="341">
        <f>IF(CONFIG!$I$40,0,SUMPRODUCT('Charges variables-Calculs auto'!AA849:AA856,'Charges variables (avancé)'!$D110:$D117))</f>
        <v>0</v>
      </c>
      <c r="AB61" s="341">
        <f>IF(CONFIG!$I$40,0,SUMPRODUCT('Charges variables-Calculs auto'!AB849:AB856,'Charges variables (avancé)'!$D110:$D117))</f>
        <v>0</v>
      </c>
      <c r="AC61" s="341">
        <f>IF(CONFIG!$I$40,0,SUMPRODUCT('Charges variables-Calculs auto'!AC849:AC856,'Charges variables (avancé)'!$D110:$D117))</f>
        <v>0</v>
      </c>
      <c r="AD61" s="341">
        <f>IF(CONFIG!$I$40,0,SUMPRODUCT('Charges variables-Calculs auto'!AD849:AD856,'Charges variables (avancé)'!$D110:$D117))</f>
        <v>0</v>
      </c>
      <c r="AE61" s="341">
        <f>IF(CONFIG!$I$40,0,SUMPRODUCT('Charges variables-Calculs auto'!AE849:AE856,'Charges variables (avancé)'!$D110:$D117))</f>
        <v>0</v>
      </c>
      <c r="AF61" s="341">
        <f>IF(CONFIG!$I$40,0,SUMPRODUCT('Charges variables-Calculs auto'!AF849:AF856,'Charges variables (avancé)'!$D110:$D117))</f>
        <v>0</v>
      </c>
      <c r="AG61" s="341">
        <f>IF(CONFIG!$I$40,0,SUMPRODUCT('Charges variables-Calculs auto'!AG849:AG856,'Charges variables (avancé)'!$D110:$D117))</f>
        <v>0</v>
      </c>
      <c r="AH61" s="341">
        <f>IF(CONFIG!$I$40,0,SUMPRODUCT('Charges variables-Calculs auto'!AH849:AH856,'Charges variables (avancé)'!$D110:$D117))</f>
        <v>0</v>
      </c>
      <c r="AI61" s="341">
        <f>IF(CONFIG!$I$40,0,SUMPRODUCT('Charges variables-Calculs auto'!AI849:AI856,'Charges variables (avancé)'!$D110:$D117))</f>
        <v>0</v>
      </c>
      <c r="AJ61" s="341">
        <f>IF(CONFIG!$I$40,0,SUMPRODUCT('Charges variables-Calculs auto'!AJ849:AJ856,'Charges variables (avancé)'!$D110:$D117))</f>
        <v>0</v>
      </c>
      <c r="AK61" s="341">
        <f>IF(CONFIG!$I$40,0,SUMPRODUCT('Charges variables-Calculs auto'!AK849:AK856,'Charges variables (avancé)'!$D110:$D117))</f>
        <v>0</v>
      </c>
      <c r="AL61" s="341">
        <f>IF(CONFIG!$I$40,0,SUMPRODUCT('Charges variables-Calculs auto'!AL849:AL856,'Charges variables (avancé)'!$D110:$D117))</f>
        <v>0</v>
      </c>
      <c r="AM61" s="341">
        <f>IF(CONFIG!$I$40,0,SUMPRODUCT('Charges variables-Calculs auto'!AM849:AM856,'Charges variables (avancé)'!$D110:$D117))</f>
        <v>0</v>
      </c>
      <c r="AN61" s="341">
        <f>IF(CONFIG!$I$40,0,SUMPRODUCT('Charges variables-Calculs auto'!AN849:AN856,'Charges variables (avancé)'!$D110:$D117))</f>
        <v>0</v>
      </c>
      <c r="AO61" s="341">
        <f>IF(CONFIG!$I$40,0,SUMPRODUCT('Charges variables-Calculs auto'!AO849:AO856,'Charges variables (avancé)'!$D110:$D117))</f>
        <v>0</v>
      </c>
      <c r="AP61" s="341">
        <f>IF(CONFIG!$I$40,0,SUMPRODUCT('Charges variables-Calculs auto'!AP849:AP856,'Charges variables (avancé)'!$D110:$D117))</f>
        <v>0</v>
      </c>
      <c r="AQ61" s="341">
        <f>IF(CONFIG!$I$40,0,SUMPRODUCT('Charges variables-Calculs auto'!AQ849:AQ856,'Charges variables (avancé)'!$D110:$D117))</f>
        <v>0</v>
      </c>
      <c r="AR61" s="341">
        <f>IF(CONFIG!$I$40,0,SUMPRODUCT('Charges variables-Calculs auto'!AR849:AR856,'Charges variables (avancé)'!$D110:$D117))</f>
        <v>0</v>
      </c>
      <c r="AS61" s="341">
        <f>IF(CONFIG!$I$40,0,SUMPRODUCT('Charges variables-Calculs auto'!AS849:AS856,'Charges variables (avancé)'!$D110:$D117))</f>
        <v>0</v>
      </c>
      <c r="AT61" s="341">
        <f>IF(CONFIG!$I$40,0,SUMPRODUCT('Charges variables-Calculs auto'!AT849:AT856,'Charges variables (avancé)'!$D110:$D117))</f>
        <v>0</v>
      </c>
      <c r="AU61" s="341">
        <f>IF(CONFIG!$I$40,0,SUMPRODUCT('Charges variables-Calculs auto'!AU849:AU856,'Charges variables (avancé)'!$D110:$D117))</f>
        <v>0</v>
      </c>
      <c r="AV61" s="341">
        <f>IF(CONFIG!$I$40,0,SUMPRODUCT('Charges variables-Calculs auto'!AV849:AV856,'Charges variables (avancé)'!$D110:$D117))</f>
        <v>0</v>
      </c>
      <c r="AW61" s="341">
        <f>IF(CONFIG!$I$40,0,SUMPRODUCT('Charges variables-Calculs auto'!AW849:AW856,'Charges variables (avancé)'!$D110:$D117))</f>
        <v>0</v>
      </c>
      <c r="AX61" s="341">
        <f>IF(CONFIG!$I$40,0,SUMPRODUCT('Charges variables-Calculs auto'!AX849:AX856,'Charges variables (avancé)'!$D110:$D117))</f>
        <v>0</v>
      </c>
      <c r="AY61" s="341">
        <f>IF(CONFIG!$I$40,0,SUMPRODUCT('Charges variables-Calculs auto'!AY849:AY856,'Charges variables (avancé)'!$D110:$D117))</f>
        <v>0</v>
      </c>
      <c r="AZ61" s="341">
        <f>IF(CONFIG!$I$40,0,SUMPRODUCT('Charges variables-Calculs auto'!AZ849:AZ856,'Charges variables (avancé)'!$D110:$D117))</f>
        <v>0</v>
      </c>
      <c r="BA61" s="341">
        <f>IF(CONFIG!$I$40,0,SUMPRODUCT('Charges variables-Calculs auto'!BA849:BA856,'Charges variables (avancé)'!$D110:$D117))</f>
        <v>0</v>
      </c>
      <c r="BB61" s="341">
        <f>IF(CONFIG!$I$40,0,SUMPRODUCT('Charges variables-Calculs auto'!BB849:BB856,'Charges variables (avancé)'!$D110:$D117))</f>
        <v>0</v>
      </c>
      <c r="BC61" s="341">
        <f>IF(CONFIG!$I$40,0,SUMPRODUCT('Charges variables-Calculs auto'!BC849:BC856,'Charges variables (avancé)'!$D110:$D117))</f>
        <v>0</v>
      </c>
      <c r="BD61" s="341">
        <f>IF(CONFIG!$I$40,0,SUMPRODUCT('Charges variables-Calculs auto'!BD849:BD856,'Charges variables (avancé)'!$D110:$D117))</f>
        <v>0</v>
      </c>
      <c r="BE61" s="341">
        <f>IF(CONFIG!$I$40,0,SUMPRODUCT('Charges variables-Calculs auto'!BE849:BE856,'Charges variables (avancé)'!$D110:$D117))</f>
        <v>0</v>
      </c>
      <c r="BF61" s="341">
        <f>IF(CONFIG!$I$40,0,SUMPRODUCT('Charges variables-Calculs auto'!BF849:BF856,'Charges variables (avancé)'!$D110:$D117))</f>
        <v>0</v>
      </c>
      <c r="BG61" s="341">
        <f>IF(CONFIG!$I$40,0,SUMPRODUCT('Charges variables-Calculs auto'!BG849:BG856,'Charges variables (avancé)'!$D110:$D117))</f>
        <v>0</v>
      </c>
      <c r="BH61" s="341">
        <f>IF(CONFIG!$I$40,0,SUMPRODUCT('Charges variables-Calculs auto'!BH849:BH856,'Charges variables (avancé)'!$D110:$D117))</f>
        <v>0</v>
      </c>
      <c r="BI61" s="341">
        <f>IF(CONFIG!$I$40,0,SUMPRODUCT('Charges variables-Calculs auto'!BI849:BI856,'Charges variables (avancé)'!$D110:$D117))</f>
        <v>0</v>
      </c>
      <c r="BJ61" s="341">
        <f>IF(CONFIG!$I$40,0,SUMPRODUCT('Charges variables-Calculs auto'!BJ849:BJ856,'Charges variables (avancé)'!$D110:$D117))</f>
        <v>0</v>
      </c>
    </row>
    <row r="63" spans="2:62">
      <c r="B63" s="82" t="s">
        <v>21</v>
      </c>
      <c r="C63" s="20">
        <f>SUM(C54:C61)</f>
        <v>0</v>
      </c>
      <c r="D63" s="20">
        <f t="shared" ref="D63:BJ63" si="9">SUM(D54:D61)</f>
        <v>0</v>
      </c>
      <c r="E63" s="20">
        <f t="shared" si="9"/>
        <v>0</v>
      </c>
      <c r="F63" s="20">
        <f t="shared" si="9"/>
        <v>0</v>
      </c>
      <c r="G63" s="20">
        <f t="shared" si="9"/>
        <v>0</v>
      </c>
      <c r="H63" s="20">
        <f t="shared" si="9"/>
        <v>0</v>
      </c>
      <c r="I63" s="20">
        <f t="shared" si="9"/>
        <v>0</v>
      </c>
      <c r="J63" s="20">
        <f t="shared" si="9"/>
        <v>0</v>
      </c>
      <c r="K63" s="20">
        <f t="shared" si="9"/>
        <v>0</v>
      </c>
      <c r="L63" s="20">
        <f t="shared" si="9"/>
        <v>0</v>
      </c>
      <c r="M63" s="20">
        <f t="shared" si="9"/>
        <v>0</v>
      </c>
      <c r="N63" s="20">
        <f t="shared" si="9"/>
        <v>0</v>
      </c>
      <c r="O63" s="20">
        <f t="shared" si="9"/>
        <v>0</v>
      </c>
      <c r="P63" s="20">
        <f t="shared" si="9"/>
        <v>0</v>
      </c>
      <c r="Q63" s="20">
        <f t="shared" si="9"/>
        <v>0</v>
      </c>
      <c r="R63" s="20">
        <f t="shared" si="9"/>
        <v>0</v>
      </c>
      <c r="S63" s="20">
        <f t="shared" si="9"/>
        <v>0</v>
      </c>
      <c r="T63" s="20">
        <f t="shared" si="9"/>
        <v>0</v>
      </c>
      <c r="U63" s="20">
        <f t="shared" si="9"/>
        <v>0</v>
      </c>
      <c r="V63" s="20">
        <f t="shared" si="9"/>
        <v>0</v>
      </c>
      <c r="W63" s="20">
        <f t="shared" si="9"/>
        <v>0</v>
      </c>
      <c r="X63" s="20">
        <f t="shared" si="9"/>
        <v>0</v>
      </c>
      <c r="Y63" s="20">
        <f t="shared" si="9"/>
        <v>0</v>
      </c>
      <c r="Z63" s="20">
        <f t="shared" si="9"/>
        <v>0</v>
      </c>
      <c r="AA63" s="20">
        <f t="shared" si="9"/>
        <v>0</v>
      </c>
      <c r="AB63" s="20">
        <f t="shared" si="9"/>
        <v>0</v>
      </c>
      <c r="AC63" s="20">
        <f t="shared" si="9"/>
        <v>0</v>
      </c>
      <c r="AD63" s="20">
        <f t="shared" si="9"/>
        <v>0</v>
      </c>
      <c r="AE63" s="20">
        <f t="shared" si="9"/>
        <v>0</v>
      </c>
      <c r="AF63" s="20">
        <f t="shared" si="9"/>
        <v>0</v>
      </c>
      <c r="AG63" s="20">
        <f t="shared" si="9"/>
        <v>0</v>
      </c>
      <c r="AH63" s="20">
        <f t="shared" si="9"/>
        <v>0</v>
      </c>
      <c r="AI63" s="20">
        <f t="shared" si="9"/>
        <v>0</v>
      </c>
      <c r="AJ63" s="20">
        <f t="shared" si="9"/>
        <v>0</v>
      </c>
      <c r="AK63" s="20">
        <f t="shared" si="9"/>
        <v>0</v>
      </c>
      <c r="AL63" s="20">
        <f t="shared" si="9"/>
        <v>0</v>
      </c>
      <c r="AM63" s="20">
        <f t="shared" si="9"/>
        <v>0</v>
      </c>
      <c r="AN63" s="20">
        <f t="shared" si="9"/>
        <v>0</v>
      </c>
      <c r="AO63" s="20">
        <f t="shared" si="9"/>
        <v>0</v>
      </c>
      <c r="AP63" s="20">
        <f t="shared" si="9"/>
        <v>0</v>
      </c>
      <c r="AQ63" s="20">
        <f t="shared" si="9"/>
        <v>0</v>
      </c>
      <c r="AR63" s="20">
        <f t="shared" si="9"/>
        <v>0</v>
      </c>
      <c r="AS63" s="20">
        <f t="shared" si="9"/>
        <v>0</v>
      </c>
      <c r="AT63" s="20">
        <f t="shared" si="9"/>
        <v>0</v>
      </c>
      <c r="AU63" s="20">
        <f t="shared" si="9"/>
        <v>0</v>
      </c>
      <c r="AV63" s="20">
        <f t="shared" si="9"/>
        <v>0</v>
      </c>
      <c r="AW63" s="20">
        <f t="shared" si="9"/>
        <v>0</v>
      </c>
      <c r="AX63" s="20">
        <f t="shared" si="9"/>
        <v>0</v>
      </c>
      <c r="AY63" s="20">
        <f t="shared" si="9"/>
        <v>0</v>
      </c>
      <c r="AZ63" s="20">
        <f t="shared" si="9"/>
        <v>0</v>
      </c>
      <c r="BA63" s="20">
        <f t="shared" si="9"/>
        <v>0</v>
      </c>
      <c r="BB63" s="20">
        <f t="shared" si="9"/>
        <v>0</v>
      </c>
      <c r="BC63" s="20">
        <f t="shared" si="9"/>
        <v>0</v>
      </c>
      <c r="BD63" s="20">
        <f t="shared" si="9"/>
        <v>0</v>
      </c>
      <c r="BE63" s="20">
        <f t="shared" si="9"/>
        <v>0</v>
      </c>
      <c r="BF63" s="20">
        <f t="shared" si="9"/>
        <v>0</v>
      </c>
      <c r="BG63" s="20">
        <f t="shared" si="9"/>
        <v>0</v>
      </c>
      <c r="BH63" s="20">
        <f t="shared" si="9"/>
        <v>0</v>
      </c>
      <c r="BI63" s="20">
        <f t="shared" si="9"/>
        <v>0</v>
      </c>
      <c r="BJ63" s="20">
        <f t="shared" si="9"/>
        <v>0</v>
      </c>
    </row>
  </sheetData>
  <sheetProtection sheet="1" objects="1" scenarios="1"/>
  <mergeCells count="26">
    <mergeCell ref="AY6:BJ6"/>
    <mergeCell ref="C6:N6"/>
    <mergeCell ref="O6:Z6"/>
    <mergeCell ref="AA6:AL6"/>
    <mergeCell ref="AM6:AX6"/>
    <mergeCell ref="C22:N22"/>
    <mergeCell ref="B2:N2"/>
    <mergeCell ref="AA22:AL22"/>
    <mergeCell ref="AM22:AX22"/>
    <mergeCell ref="C18:N18"/>
    <mergeCell ref="C52:N52"/>
    <mergeCell ref="AA18:AL18"/>
    <mergeCell ref="AM18:AX18"/>
    <mergeCell ref="AY18:BJ18"/>
    <mergeCell ref="O52:Z52"/>
    <mergeCell ref="AA52:AL52"/>
    <mergeCell ref="AM52:AX52"/>
    <mergeCell ref="AY52:BJ52"/>
    <mergeCell ref="AY37:BJ37"/>
    <mergeCell ref="AY22:BJ22"/>
    <mergeCell ref="O22:Z22"/>
    <mergeCell ref="AA37:AL37"/>
    <mergeCell ref="AM37:AX37"/>
    <mergeCell ref="C37:N37"/>
    <mergeCell ref="O37:Z37"/>
    <mergeCell ref="O18:Z18"/>
  </mergeCells>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sheetPr codeName="Feuil18">
    <tabColor theme="3" tint="0.39997558519241921"/>
  </sheetPr>
  <dimension ref="A1:N16"/>
  <sheetViews>
    <sheetView showGridLines="0" showRowColHeaders="0" zoomScale="85" zoomScaleNormal="85" workbookViewId="0">
      <selection activeCell="D14" sqref="D14"/>
    </sheetView>
  </sheetViews>
  <sheetFormatPr baseColWidth="10" defaultColWidth="11.5703125" defaultRowHeight="15"/>
  <cols>
    <col min="1" max="2" width="4" style="76" customWidth="1"/>
    <col min="3" max="3" width="39.5703125" style="76" customWidth="1"/>
    <col min="4" max="8" width="18.7109375" style="76" customWidth="1"/>
    <col min="9" max="9" width="3.5703125" customWidth="1"/>
  </cols>
  <sheetData>
    <row r="1" spans="1:14" ht="15.75" thickBot="1"/>
    <row r="2" spans="1:14" s="76" customFormat="1">
      <c r="B2" s="122"/>
      <c r="C2" s="123"/>
      <c r="D2" s="123"/>
      <c r="E2" s="123"/>
      <c r="F2" s="123"/>
      <c r="G2" s="123"/>
      <c r="H2" s="123"/>
      <c r="I2" s="124"/>
    </row>
    <row r="3" spans="1:14" s="76" customFormat="1">
      <c r="B3" s="125"/>
      <c r="C3" s="408" t="s">
        <v>228</v>
      </c>
      <c r="D3" s="410"/>
      <c r="E3" s="127"/>
      <c r="F3" s="127"/>
      <c r="G3" s="127"/>
      <c r="H3" s="127"/>
      <c r="I3" s="126"/>
    </row>
    <row r="4" spans="1:14" s="76" customFormat="1">
      <c r="B4" s="125"/>
      <c r="C4" s="127"/>
      <c r="D4" s="127"/>
      <c r="E4" s="127"/>
      <c r="F4" s="127"/>
      <c r="G4" s="127"/>
      <c r="H4" s="127"/>
      <c r="I4" s="126"/>
    </row>
    <row r="5" spans="1:14" ht="75.75" customHeight="1">
      <c r="B5" s="125"/>
      <c r="C5" s="595" t="s">
        <v>364</v>
      </c>
      <c r="D5" s="517"/>
      <c r="E5" s="517"/>
      <c r="F5" s="517"/>
      <c r="G5" s="517"/>
      <c r="H5" s="518"/>
      <c r="I5" s="126"/>
      <c r="J5" s="76"/>
      <c r="K5" s="76"/>
      <c r="L5" s="76"/>
      <c r="M5" s="76"/>
      <c r="N5" s="76"/>
    </row>
    <row r="6" spans="1:14">
      <c r="B6" s="125"/>
      <c r="C6" s="127"/>
      <c r="D6" s="127"/>
      <c r="E6" s="127"/>
      <c r="F6" s="127"/>
      <c r="G6" s="127"/>
      <c r="H6" s="127"/>
      <c r="I6" s="126"/>
      <c r="J6" s="76"/>
      <c r="K6" s="76"/>
      <c r="L6" s="76"/>
      <c r="M6" s="76"/>
      <c r="N6" s="76"/>
    </row>
    <row r="7" spans="1:14">
      <c r="B7" s="125"/>
      <c r="C7" s="127"/>
      <c r="D7" s="300" t="s">
        <v>18</v>
      </c>
      <c r="E7" s="300" t="s">
        <v>19</v>
      </c>
      <c r="F7" s="300" t="s">
        <v>20</v>
      </c>
      <c r="G7" s="300" t="s">
        <v>32</v>
      </c>
      <c r="H7" s="300" t="s">
        <v>33</v>
      </c>
      <c r="I7" s="126"/>
      <c r="J7" s="76"/>
      <c r="K7" s="76"/>
      <c r="L7" s="76"/>
      <c r="M7" s="76"/>
      <c r="N7" s="76"/>
    </row>
    <row r="8" spans="1:14">
      <c r="B8" s="125"/>
      <c r="C8" s="45" t="s">
        <v>229</v>
      </c>
      <c r="D8" s="353">
        <f>0.68%*Personnel!R30</f>
        <v>0</v>
      </c>
      <c r="E8" s="353">
        <f>0.68%*Personnel!AE30</f>
        <v>0</v>
      </c>
      <c r="F8" s="353">
        <f>0.68%*Personnel!AH30</f>
        <v>0</v>
      </c>
      <c r="G8" s="353">
        <f>0.68%*Personnel!AK30</f>
        <v>0</v>
      </c>
      <c r="H8" s="353">
        <f>0.68%*Personnel!AN30</f>
        <v>0</v>
      </c>
      <c r="I8" s="126"/>
      <c r="J8" s="76"/>
      <c r="K8" s="76"/>
      <c r="L8" s="76"/>
      <c r="M8" s="76"/>
      <c r="N8" s="76"/>
    </row>
    <row r="9" spans="1:14">
      <c r="B9" s="125"/>
      <c r="C9" s="45" t="s">
        <v>230</v>
      </c>
      <c r="D9" s="353">
        <f>IF('Personnel - Calculs Auto'!D6&lt;10,0.55%,IF('Personnel - Calculs Auto'!D6&lt;20,1.05%,1.6%))*Personnel!R30</f>
        <v>0</v>
      </c>
      <c r="E9" s="353">
        <f>IF('Personnel - Calculs Auto'!E6&lt;10,0.55%,IF('Personnel - Calculs Auto'!E6&lt;20,1.05%,1.6%))*Personnel!AE30</f>
        <v>0</v>
      </c>
      <c r="F9" s="353">
        <f>IF('Personnel - Calculs Auto'!F6&lt;10,0.55%,IF('Personnel - Calculs Auto'!F6&lt;20,1.05%,1.6%))*Personnel!AH30</f>
        <v>0</v>
      </c>
      <c r="G9" s="353">
        <f>IF('Personnel - Calculs Auto'!G6&lt;10,0.55%,IF('Personnel - Calculs Auto'!G6&lt;20,1.05%,1.6%))*Personnel!AK30</f>
        <v>0</v>
      </c>
      <c r="H9" s="353">
        <f>IF('Personnel - Calculs Auto'!H6&lt;10,0.55%,IF('Personnel - Calculs Auto'!H6&lt;20,1.05%,1.6%))*Personnel!AN30</f>
        <v>0</v>
      </c>
      <c r="I9" s="126"/>
      <c r="J9" s="76"/>
      <c r="K9" s="76"/>
      <c r="L9" s="76"/>
      <c r="M9" s="76"/>
      <c r="N9" s="76"/>
    </row>
    <row r="10" spans="1:14">
      <c r="B10" s="125"/>
      <c r="C10" s="45" t="s">
        <v>231</v>
      </c>
      <c r="D10" s="353">
        <f>IF('Personnel - Calculs Auto'!D6&lt;20,0,0.45%)*Personnel!R30</f>
        <v>0</v>
      </c>
      <c r="E10" s="353">
        <f>IF('Personnel - Calculs Auto'!E6&lt;20,0,0.45%)*Personnel!AE30</f>
        <v>0</v>
      </c>
      <c r="F10" s="353">
        <f>IF('Personnel - Calculs Auto'!F6&lt;20,0,0.45%)*Personnel!AH30</f>
        <v>0</v>
      </c>
      <c r="G10" s="353">
        <f>IF('Personnel - Calculs Auto'!G6&lt;20,0,0.45%)*Personnel!AK30</f>
        <v>0</v>
      </c>
      <c r="H10" s="353">
        <f>IF('Personnel - Calculs Auto'!H6&lt;20,0,0.45%)*Personnel!AN30</f>
        <v>0</v>
      </c>
      <c r="I10" s="126"/>
      <c r="J10" s="76"/>
      <c r="K10" s="76"/>
      <c r="L10" s="76"/>
      <c r="M10" s="76"/>
      <c r="N10" s="76"/>
    </row>
    <row r="11" spans="1:14" ht="30">
      <c r="B11" s="125"/>
      <c r="C11" s="45" t="s">
        <v>232</v>
      </c>
      <c r="D11" s="353">
        <f>IF('Comptes de résultats'!D9&lt;760000,0,0.16%*'Comptes de résultats'!D9)</f>
        <v>0</v>
      </c>
      <c r="E11" s="353">
        <f>IF('Comptes de résultats'!E9&lt;760000,0,0.16%*'Comptes de résultats'!E9)</f>
        <v>0</v>
      </c>
      <c r="F11" s="353">
        <f>IF('Comptes de résultats'!F9&lt;760000,0,0.16%*'Comptes de résultats'!F9)</f>
        <v>0</v>
      </c>
      <c r="G11" s="353">
        <f>IF('Comptes de résultats'!G9&lt;760000,0,0.16%*'Comptes de résultats'!G9)</f>
        <v>0</v>
      </c>
      <c r="H11" s="353">
        <f>IF('Comptes de résultats'!H9&lt;760000,0,0.16%*'Comptes de résultats'!H9)</f>
        <v>0</v>
      </c>
      <c r="I11" s="126"/>
      <c r="J11" s="76"/>
      <c r="K11" s="76"/>
      <c r="L11" s="76"/>
      <c r="M11" s="76"/>
      <c r="N11" s="76"/>
    </row>
    <row r="12" spans="1:14" ht="30">
      <c r="B12" s="125"/>
      <c r="C12" s="45" t="s">
        <v>233</v>
      </c>
      <c r="D12" s="353">
        <f>200+('Charges externes'!D12*27.26%/10)</f>
        <v>240.89</v>
      </c>
      <c r="E12" s="353">
        <f>200+('Charges externes'!E12*27.26%/10)</f>
        <v>240.89</v>
      </c>
      <c r="F12" s="353">
        <f>200+('Charges externes'!F12*27.26%/10)</f>
        <v>240.89</v>
      </c>
      <c r="G12" s="353">
        <f>200+('Charges externes'!G12*27.26%/10)</f>
        <v>240.89</v>
      </c>
      <c r="H12" s="353">
        <f>200+('Charges externes'!H12*27.26%/10)</f>
        <v>240.89</v>
      </c>
      <c r="I12" s="126"/>
      <c r="J12" s="76"/>
      <c r="K12" s="76"/>
      <c r="L12" s="76"/>
      <c r="M12" s="76"/>
      <c r="N12" s="76"/>
    </row>
    <row r="13" spans="1:14" ht="45">
      <c r="B13" s="125"/>
      <c r="C13" s="45" t="s">
        <v>234</v>
      </c>
      <c r="D13" s="353">
        <f>IF('Comptes de résultats'!D9&lt;500000,0,IF('Comptes de résultats'!D9&lt;3000000,0.5%,IF('Comptes de résultats'!D9&lt;10000000,1.4%,1.5%)))*'Comptes de résultats'!D16</f>
        <v>0</v>
      </c>
      <c r="E13" s="353">
        <f>IF('Comptes de résultats'!E9&lt;500000,0,IF('Comptes de résultats'!E9&lt;3000000,0.5%,IF('Comptes de résultats'!E9&lt;10000000,1.4%,1.5%)))*'Comptes de résultats'!E16</f>
        <v>0</v>
      </c>
      <c r="F13" s="353">
        <f>IF('Comptes de résultats'!F9&lt;500000,0,IF('Comptes de résultats'!F9&lt;3000000,0.5%,IF('Comptes de résultats'!F9&lt;10000000,1.4%,1.5%)))*'Comptes de résultats'!F16</f>
        <v>0</v>
      </c>
      <c r="G13" s="353">
        <f>IF('Comptes de résultats'!G9&lt;500000,0,IF('Comptes de résultats'!G9&lt;3000000,0.5%,IF('Comptes de résultats'!G9&lt;10000000,1.4%,1.5%)))*'Comptes de résultats'!G16</f>
        <v>0</v>
      </c>
      <c r="H13" s="353">
        <f>IF('Comptes de résultats'!H9&lt;500000,0,IF('Comptes de résultats'!H9&lt;3000000,0.5%,IF('Comptes de résultats'!H9&lt;10000000,1.4%,1.5%)))*'Comptes de résultats'!H16</f>
        <v>0</v>
      </c>
      <c r="I13" s="126"/>
      <c r="J13" s="76"/>
      <c r="K13" s="76"/>
      <c r="L13" s="76"/>
      <c r="M13" s="76"/>
      <c r="N13" s="76"/>
    </row>
    <row r="14" spans="1:14">
      <c r="B14" s="125"/>
      <c r="C14" s="110" t="s">
        <v>21</v>
      </c>
      <c r="D14" s="20">
        <f>SUM(D8:D13)</f>
        <v>240.89</v>
      </c>
      <c r="E14" s="20">
        <f t="shared" ref="E14:H14" si="0">SUM(E8:E13)</f>
        <v>240.89</v>
      </c>
      <c r="F14" s="20">
        <f t="shared" si="0"/>
        <v>240.89</v>
      </c>
      <c r="G14" s="20">
        <f t="shared" si="0"/>
        <v>240.89</v>
      </c>
      <c r="H14" s="20">
        <f t="shared" si="0"/>
        <v>240.89</v>
      </c>
      <c r="I14" s="126"/>
      <c r="J14" s="76"/>
      <c r="K14" s="76"/>
      <c r="L14" s="76"/>
      <c r="M14" s="76"/>
      <c r="N14" s="76"/>
    </row>
    <row r="15" spans="1:14" ht="15.75" thickBot="1">
      <c r="A15" s="33"/>
      <c r="B15" s="129"/>
      <c r="C15" s="386"/>
      <c r="D15" s="387"/>
      <c r="E15" s="387"/>
      <c r="F15" s="387"/>
      <c r="G15" s="387"/>
      <c r="H15" s="387"/>
      <c r="I15" s="131"/>
      <c r="J15" s="76"/>
      <c r="K15" s="76"/>
      <c r="L15" s="76"/>
      <c r="M15" s="76"/>
      <c r="N15" s="76"/>
    </row>
    <row r="16" spans="1:14">
      <c r="I16" s="76"/>
      <c r="J16" s="76"/>
      <c r="K16" s="76"/>
      <c r="L16" s="76"/>
      <c r="M16" s="76"/>
      <c r="N16" s="76"/>
    </row>
  </sheetData>
  <sheetProtection sheet="1" objects="1" scenarios="1"/>
  <mergeCells count="2">
    <mergeCell ref="C5:H5"/>
    <mergeCell ref="C3:D3"/>
  </mergeCells>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Feuil1">
    <tabColor rgb="FF92D050"/>
  </sheetPr>
  <dimension ref="A1:BM133"/>
  <sheetViews>
    <sheetView showGridLines="0" showRowColHeaders="0" zoomScale="85" zoomScaleNormal="85" workbookViewId="0">
      <selection activeCell="C3" sqref="C3"/>
    </sheetView>
  </sheetViews>
  <sheetFormatPr baseColWidth="10" defaultColWidth="11.42578125" defaultRowHeight="15"/>
  <cols>
    <col min="1" max="2" width="3.5703125" style="1" customWidth="1"/>
    <col min="3" max="3" width="35.7109375" style="1" customWidth="1"/>
    <col min="4" max="5" width="17.28515625" style="1" customWidth="1"/>
    <col min="6" max="11" width="17" style="1" customWidth="1"/>
    <col min="12" max="12" width="3.42578125" style="1" customWidth="1"/>
    <col min="13" max="16384" width="11.42578125" style="1"/>
  </cols>
  <sheetData>
    <row r="1" spans="2:12" ht="15.75" thickBot="1"/>
    <row r="2" spans="2:12">
      <c r="B2" s="156"/>
      <c r="C2" s="146"/>
      <c r="D2" s="146"/>
      <c r="E2" s="146"/>
      <c r="F2" s="146"/>
      <c r="G2" s="146"/>
      <c r="H2" s="146"/>
      <c r="I2" s="146"/>
      <c r="J2" s="146"/>
      <c r="K2" s="146"/>
      <c r="L2" s="147"/>
    </row>
    <row r="3" spans="2:12">
      <c r="B3" s="157"/>
      <c r="C3" s="255" t="s">
        <v>298</v>
      </c>
      <c r="D3" s="148"/>
      <c r="E3" s="148"/>
      <c r="F3" s="148"/>
      <c r="G3" s="148"/>
      <c r="H3" s="148"/>
      <c r="I3" s="148"/>
      <c r="J3" s="148"/>
      <c r="K3" s="148"/>
      <c r="L3" s="149"/>
    </row>
    <row r="4" spans="2:12">
      <c r="B4" s="157"/>
      <c r="C4" s="148"/>
      <c r="D4" s="148"/>
      <c r="E4" s="148"/>
      <c r="F4" s="148"/>
      <c r="G4" s="148"/>
      <c r="H4" s="148"/>
      <c r="I4" s="148"/>
      <c r="J4" s="148"/>
      <c r="K4" s="148"/>
      <c r="L4" s="149"/>
    </row>
    <row r="5" spans="2:12">
      <c r="B5" s="157"/>
      <c r="C5" s="423" t="s">
        <v>392</v>
      </c>
      <c r="D5" s="424"/>
      <c r="E5" s="424"/>
      <c r="F5" s="424"/>
      <c r="G5" s="424"/>
      <c r="H5" s="424"/>
      <c r="I5" s="424"/>
      <c r="J5" s="424"/>
      <c r="K5" s="425"/>
      <c r="L5" s="149"/>
    </row>
    <row r="6" spans="2:12">
      <c r="B6" s="157"/>
      <c r="C6" s="148"/>
      <c r="D6" s="148"/>
      <c r="E6" s="148"/>
      <c r="F6" s="148"/>
      <c r="G6" s="148"/>
      <c r="H6" s="148"/>
      <c r="I6" s="148"/>
      <c r="J6" s="148"/>
      <c r="K6" s="148"/>
      <c r="L6" s="149"/>
    </row>
    <row r="7" spans="2:12">
      <c r="B7" s="157"/>
      <c r="C7" s="221" t="s">
        <v>257</v>
      </c>
      <c r="D7" s="244">
        <v>41640</v>
      </c>
      <c r="E7" s="148"/>
      <c r="F7" s="148"/>
      <c r="G7" s="148"/>
      <c r="H7" s="148"/>
      <c r="I7" s="148"/>
      <c r="J7" s="148"/>
      <c r="K7" s="148"/>
      <c r="L7" s="149"/>
    </row>
    <row r="8" spans="2:12">
      <c r="B8" s="157"/>
      <c r="C8" s="127"/>
      <c r="D8" s="148"/>
      <c r="E8" s="148"/>
      <c r="F8" s="148"/>
      <c r="G8" s="148"/>
      <c r="H8" s="148"/>
      <c r="I8" s="148"/>
      <c r="J8" s="148"/>
      <c r="K8" s="148"/>
      <c r="L8" s="149"/>
    </row>
    <row r="9" spans="2:12" ht="15" customHeight="1">
      <c r="B9" s="157"/>
      <c r="C9" s="221" t="s">
        <v>37</v>
      </c>
      <c r="D9" s="148"/>
      <c r="E9" s="148"/>
      <c r="F9" s="148"/>
      <c r="G9" s="148"/>
      <c r="H9" s="148"/>
      <c r="I9" s="148"/>
      <c r="J9" s="148"/>
      <c r="K9" s="148"/>
      <c r="L9" s="164"/>
    </row>
    <row r="10" spans="2:12">
      <c r="B10" s="157"/>
      <c r="C10" s="148"/>
      <c r="D10" s="148"/>
      <c r="E10" s="148"/>
      <c r="F10" s="148"/>
      <c r="G10" s="148"/>
      <c r="H10" s="148"/>
      <c r="I10" s="148"/>
      <c r="J10" s="148"/>
      <c r="K10" s="148"/>
      <c r="L10" s="164"/>
    </row>
    <row r="11" spans="2:12" ht="142.5" customHeight="1">
      <c r="B11" s="157"/>
      <c r="C11" s="432" t="s">
        <v>359</v>
      </c>
      <c r="D11" s="433"/>
      <c r="E11" s="433"/>
      <c r="F11" s="433"/>
      <c r="G11" s="433"/>
      <c r="H11" s="433"/>
      <c r="I11" s="433"/>
      <c r="J11" s="433"/>
      <c r="K11" s="434"/>
      <c r="L11" s="228"/>
    </row>
    <row r="12" spans="2:12">
      <c r="B12" s="157"/>
      <c r="C12" s="148"/>
      <c r="D12" s="148"/>
      <c r="E12" s="148"/>
      <c r="F12" s="148"/>
      <c r="G12" s="148"/>
      <c r="H12" s="148"/>
      <c r="I12" s="148"/>
      <c r="J12" s="148"/>
      <c r="K12" s="148"/>
      <c r="L12" s="164"/>
    </row>
    <row r="13" spans="2:12" ht="60">
      <c r="B13" s="157"/>
      <c r="C13" s="222" t="s">
        <v>211</v>
      </c>
      <c r="D13" s="222" t="s">
        <v>245</v>
      </c>
      <c r="E13" s="222" t="s">
        <v>246</v>
      </c>
      <c r="F13" s="222" t="s">
        <v>247</v>
      </c>
      <c r="G13" s="222" t="s">
        <v>39</v>
      </c>
      <c r="H13" s="222" t="s">
        <v>40</v>
      </c>
      <c r="I13" s="222" t="s">
        <v>42</v>
      </c>
      <c r="J13" s="222" t="s">
        <v>248</v>
      </c>
      <c r="K13" s="222" t="s">
        <v>38</v>
      </c>
      <c r="L13" s="149"/>
    </row>
    <row r="14" spans="2:12">
      <c r="B14" s="157"/>
      <c r="C14" s="240" t="s">
        <v>269</v>
      </c>
      <c r="D14" s="241"/>
      <c r="E14" s="241"/>
      <c r="F14" s="242">
        <v>1</v>
      </c>
      <c r="G14" s="326"/>
      <c r="H14" s="326"/>
      <c r="I14" s="327"/>
      <c r="J14" s="327"/>
      <c r="K14" s="305">
        <f t="shared" ref="K14:K21" si="0">1-J14-I14</f>
        <v>1</v>
      </c>
      <c r="L14" s="149"/>
    </row>
    <row r="15" spans="2:12">
      <c r="B15" s="157"/>
      <c r="C15" s="240" t="s">
        <v>270</v>
      </c>
      <c r="D15" s="243"/>
      <c r="E15" s="243"/>
      <c r="F15" s="242">
        <v>1</v>
      </c>
      <c r="G15" s="326"/>
      <c r="H15" s="326"/>
      <c r="I15" s="327"/>
      <c r="J15" s="327"/>
      <c r="K15" s="305">
        <f t="shared" si="0"/>
        <v>1</v>
      </c>
      <c r="L15" s="149"/>
    </row>
    <row r="16" spans="2:12">
      <c r="B16" s="157"/>
      <c r="C16" s="240" t="s">
        <v>271</v>
      </c>
      <c r="D16" s="243"/>
      <c r="E16" s="243"/>
      <c r="F16" s="242">
        <v>1</v>
      </c>
      <c r="G16" s="326"/>
      <c r="H16" s="326"/>
      <c r="I16" s="327"/>
      <c r="J16" s="327"/>
      <c r="K16" s="305">
        <f t="shared" si="0"/>
        <v>1</v>
      </c>
      <c r="L16" s="149"/>
    </row>
    <row r="17" spans="2:12">
      <c r="B17" s="157"/>
      <c r="C17" s="240"/>
      <c r="D17" s="243"/>
      <c r="E17" s="243"/>
      <c r="F17" s="242">
        <v>1</v>
      </c>
      <c r="G17" s="326"/>
      <c r="H17" s="326"/>
      <c r="I17" s="327"/>
      <c r="J17" s="327"/>
      <c r="K17" s="305">
        <f t="shared" si="0"/>
        <v>1</v>
      </c>
      <c r="L17" s="149"/>
    </row>
    <row r="18" spans="2:12">
      <c r="B18" s="157"/>
      <c r="C18" s="240"/>
      <c r="D18" s="243"/>
      <c r="E18" s="243"/>
      <c r="F18" s="242">
        <v>1</v>
      </c>
      <c r="G18" s="326"/>
      <c r="H18" s="326"/>
      <c r="I18" s="327"/>
      <c r="J18" s="327"/>
      <c r="K18" s="305">
        <f t="shared" si="0"/>
        <v>1</v>
      </c>
      <c r="L18" s="149"/>
    </row>
    <row r="19" spans="2:12">
      <c r="B19" s="157"/>
      <c r="C19" s="240"/>
      <c r="D19" s="241"/>
      <c r="E19" s="241"/>
      <c r="F19" s="242">
        <v>1</v>
      </c>
      <c r="G19" s="326"/>
      <c r="H19" s="326"/>
      <c r="I19" s="327"/>
      <c r="J19" s="327"/>
      <c r="K19" s="305">
        <f t="shared" si="0"/>
        <v>1</v>
      </c>
      <c r="L19" s="149"/>
    </row>
    <row r="20" spans="2:12">
      <c r="B20" s="157"/>
      <c r="C20" s="240"/>
      <c r="D20" s="243"/>
      <c r="E20" s="243"/>
      <c r="F20" s="242">
        <v>1</v>
      </c>
      <c r="G20" s="326"/>
      <c r="H20" s="326"/>
      <c r="I20" s="327"/>
      <c r="J20" s="327"/>
      <c r="K20" s="305">
        <f t="shared" si="0"/>
        <v>1</v>
      </c>
      <c r="L20" s="149"/>
    </row>
    <row r="21" spans="2:12">
      <c r="B21" s="157"/>
      <c r="C21" s="240"/>
      <c r="D21" s="243"/>
      <c r="E21" s="243"/>
      <c r="F21" s="242">
        <v>1</v>
      </c>
      <c r="G21" s="326"/>
      <c r="H21" s="326"/>
      <c r="I21" s="327"/>
      <c r="J21" s="327"/>
      <c r="K21" s="305">
        <f t="shared" si="0"/>
        <v>1</v>
      </c>
      <c r="L21" s="149"/>
    </row>
    <row r="22" spans="2:12">
      <c r="B22" s="157"/>
      <c r="C22" s="148"/>
      <c r="D22" s="148"/>
      <c r="E22" s="148"/>
      <c r="F22" s="148"/>
      <c r="G22" s="148"/>
      <c r="H22" s="148"/>
      <c r="I22" s="148"/>
      <c r="J22" s="148"/>
      <c r="K22" s="148"/>
      <c r="L22" s="164"/>
    </row>
    <row r="23" spans="2:12">
      <c r="B23" s="157"/>
      <c r="C23" s="432" t="s">
        <v>305</v>
      </c>
      <c r="D23" s="433"/>
      <c r="E23" s="433"/>
      <c r="F23" s="433"/>
      <c r="G23" s="433"/>
      <c r="H23" s="433"/>
      <c r="I23" s="433"/>
      <c r="J23" s="433"/>
      <c r="K23" s="434"/>
      <c r="L23" s="164"/>
    </row>
    <row r="24" spans="2:12">
      <c r="B24" s="157"/>
      <c r="C24" s="148"/>
      <c r="D24" s="148"/>
      <c r="E24" s="148"/>
      <c r="F24" s="148"/>
      <c r="G24" s="148"/>
      <c r="H24" s="148"/>
      <c r="I24" s="148"/>
      <c r="J24" s="148"/>
      <c r="K24" s="148"/>
      <c r="L24" s="164"/>
    </row>
    <row r="25" spans="2:12">
      <c r="B25" s="157"/>
      <c r="C25" s="148"/>
      <c r="D25" s="408" t="s">
        <v>19</v>
      </c>
      <c r="E25" s="410"/>
      <c r="F25" s="408" t="s">
        <v>20</v>
      </c>
      <c r="G25" s="410"/>
      <c r="H25" s="408" t="s">
        <v>32</v>
      </c>
      <c r="I25" s="410"/>
      <c r="J25" s="408" t="s">
        <v>33</v>
      </c>
      <c r="K25" s="410"/>
      <c r="L25" s="164"/>
    </row>
    <row r="26" spans="2:12" ht="15" customHeight="1">
      <c r="B26" s="157"/>
      <c r="C26" s="222" t="s">
        <v>34</v>
      </c>
      <c r="D26" s="222" t="s">
        <v>245</v>
      </c>
      <c r="E26" s="222" t="s">
        <v>258</v>
      </c>
      <c r="F26" s="222" t="s">
        <v>245</v>
      </c>
      <c r="G26" s="222" t="s">
        <v>258</v>
      </c>
      <c r="H26" s="222" t="s">
        <v>245</v>
      </c>
      <c r="I26" s="222" t="s">
        <v>258</v>
      </c>
      <c r="J26" s="222" t="s">
        <v>245</v>
      </c>
      <c r="K26" s="222" t="s">
        <v>258</v>
      </c>
      <c r="L26" s="164"/>
    </row>
    <row r="27" spans="2:12">
      <c r="B27" s="157"/>
      <c r="C27" s="306" t="str">
        <f t="shared" ref="C27:C34" si="1">C14</f>
        <v>Activité / Projet 1</v>
      </c>
      <c r="D27" s="324"/>
      <c r="E27" s="324"/>
      <c r="F27" s="324"/>
      <c r="G27" s="324"/>
      <c r="H27" s="324"/>
      <c r="I27" s="324"/>
      <c r="J27" s="324"/>
      <c r="K27" s="324"/>
      <c r="L27" s="164"/>
    </row>
    <row r="28" spans="2:12">
      <c r="B28" s="157"/>
      <c r="C28" s="306" t="str">
        <f t="shared" si="1"/>
        <v>Activité / Projet 2</v>
      </c>
      <c r="D28" s="325"/>
      <c r="E28" s="325"/>
      <c r="F28" s="325"/>
      <c r="G28" s="325"/>
      <c r="H28" s="325"/>
      <c r="I28" s="325"/>
      <c r="J28" s="325"/>
      <c r="K28" s="325"/>
      <c r="L28" s="164"/>
    </row>
    <row r="29" spans="2:12">
      <c r="B29" s="157"/>
      <c r="C29" s="306" t="str">
        <f t="shared" si="1"/>
        <v>…</v>
      </c>
      <c r="D29" s="325"/>
      <c r="E29" s="325"/>
      <c r="F29" s="325"/>
      <c r="G29" s="325"/>
      <c r="H29" s="325"/>
      <c r="I29" s="325"/>
      <c r="J29" s="325"/>
      <c r="K29" s="325"/>
      <c r="L29" s="164"/>
    </row>
    <row r="30" spans="2:12">
      <c r="B30" s="157"/>
      <c r="C30" s="306">
        <f t="shared" si="1"/>
        <v>0</v>
      </c>
      <c r="D30" s="325"/>
      <c r="E30" s="325"/>
      <c r="F30" s="325"/>
      <c r="G30" s="325"/>
      <c r="H30" s="325"/>
      <c r="I30" s="325"/>
      <c r="J30" s="325"/>
      <c r="K30" s="325"/>
      <c r="L30" s="164"/>
    </row>
    <row r="31" spans="2:12">
      <c r="B31" s="157"/>
      <c r="C31" s="306">
        <f t="shared" si="1"/>
        <v>0</v>
      </c>
      <c r="D31" s="325"/>
      <c r="E31" s="325"/>
      <c r="F31" s="325"/>
      <c r="G31" s="325"/>
      <c r="H31" s="325"/>
      <c r="I31" s="325"/>
      <c r="J31" s="325"/>
      <c r="K31" s="325"/>
      <c r="L31" s="164"/>
    </row>
    <row r="32" spans="2:12">
      <c r="B32" s="157"/>
      <c r="C32" s="306">
        <f t="shared" si="1"/>
        <v>0</v>
      </c>
      <c r="D32" s="324"/>
      <c r="E32" s="324"/>
      <c r="F32" s="324"/>
      <c r="G32" s="324"/>
      <c r="H32" s="324"/>
      <c r="I32" s="324"/>
      <c r="J32" s="324"/>
      <c r="K32" s="324"/>
      <c r="L32" s="164"/>
    </row>
    <row r="33" spans="2:12">
      <c r="B33" s="157"/>
      <c r="C33" s="306">
        <f t="shared" si="1"/>
        <v>0</v>
      </c>
      <c r="D33" s="325"/>
      <c r="E33" s="325"/>
      <c r="F33" s="325"/>
      <c r="G33" s="325"/>
      <c r="H33" s="325"/>
      <c r="I33" s="325"/>
      <c r="J33" s="325"/>
      <c r="K33" s="325"/>
      <c r="L33" s="164"/>
    </row>
    <row r="34" spans="2:12">
      <c r="B34" s="157"/>
      <c r="C34" s="306">
        <f t="shared" si="1"/>
        <v>0</v>
      </c>
      <c r="D34" s="325"/>
      <c r="E34" s="325"/>
      <c r="F34" s="325"/>
      <c r="G34" s="325"/>
      <c r="H34" s="325"/>
      <c r="I34" s="325"/>
      <c r="J34" s="325"/>
      <c r="K34" s="325"/>
      <c r="L34" s="164"/>
    </row>
    <row r="35" spans="2:12">
      <c r="B35" s="157"/>
      <c r="C35" s="148"/>
      <c r="D35" s="148"/>
      <c r="E35" s="148"/>
      <c r="F35" s="148"/>
      <c r="G35" s="148"/>
      <c r="H35" s="148"/>
      <c r="I35" s="148"/>
      <c r="J35" s="148"/>
      <c r="K35" s="148"/>
      <c r="L35" s="164"/>
    </row>
    <row r="36" spans="2:12" ht="15" customHeight="1">
      <c r="B36" s="157"/>
      <c r="C36" s="221" t="s">
        <v>178</v>
      </c>
      <c r="D36" s="148"/>
      <c r="E36" s="148"/>
      <c r="F36" s="148"/>
      <c r="G36" s="148"/>
      <c r="H36" s="148"/>
      <c r="I36" s="148"/>
      <c r="J36" s="158"/>
      <c r="K36" s="150"/>
      <c r="L36" s="164"/>
    </row>
    <row r="37" spans="2:12" ht="15" customHeight="1">
      <c r="B37" s="157"/>
      <c r="C37" s="219"/>
      <c r="D37" s="148"/>
      <c r="E37" s="148"/>
      <c r="F37" s="148"/>
      <c r="G37" s="219"/>
      <c r="H37" s="219"/>
      <c r="I37" s="148"/>
      <c r="J37" s="158"/>
      <c r="K37" s="150"/>
      <c r="L37" s="164"/>
    </row>
    <row r="38" spans="2:12" ht="117" customHeight="1">
      <c r="B38" s="157"/>
      <c r="C38" s="427" t="s">
        <v>360</v>
      </c>
      <c r="D38" s="428"/>
      <c r="E38" s="428"/>
      <c r="F38" s="428"/>
      <c r="G38" s="428"/>
      <c r="H38" s="428"/>
      <c r="I38" s="428"/>
      <c r="J38" s="428"/>
      <c r="K38" s="429"/>
      <c r="L38" s="164"/>
    </row>
    <row r="39" spans="2:12" ht="15" customHeight="1">
      <c r="B39" s="157"/>
      <c r="C39" s="219"/>
      <c r="D39" s="148"/>
      <c r="E39" s="148"/>
      <c r="F39" s="148"/>
      <c r="G39" s="219"/>
      <c r="H39" s="219"/>
      <c r="I39" s="148"/>
      <c r="J39" s="158"/>
      <c r="K39" s="150"/>
      <c r="L39" s="164"/>
    </row>
    <row r="40" spans="2:12" ht="15" customHeight="1">
      <c r="B40" s="157"/>
      <c r="C40" s="219"/>
      <c r="D40" s="148"/>
      <c r="E40" s="148"/>
      <c r="F40" s="148"/>
      <c r="G40" s="408" t="s">
        <v>66</v>
      </c>
      <c r="H40" s="410"/>
      <c r="I40" s="307" t="b">
        <f>IF(COUNTA(D43:H50)=0,FALSE,TRUE)</f>
        <v>0</v>
      </c>
      <c r="J40" s="158"/>
      <c r="K40" s="150"/>
      <c r="L40" s="164"/>
    </row>
    <row r="41" spans="2:12">
      <c r="B41" s="157"/>
      <c r="C41" s="127"/>
      <c r="D41" s="148"/>
      <c r="E41" s="148"/>
      <c r="F41" s="148"/>
      <c r="G41" s="148"/>
      <c r="H41" s="148"/>
      <c r="I41" s="158"/>
      <c r="J41" s="158"/>
      <c r="K41" s="150"/>
      <c r="L41" s="164"/>
    </row>
    <row r="42" spans="2:12" ht="60">
      <c r="B42" s="157"/>
      <c r="C42" s="222" t="s">
        <v>211</v>
      </c>
      <c r="D42" s="222" t="s">
        <v>244</v>
      </c>
      <c r="E42" s="222" t="s">
        <v>186</v>
      </c>
      <c r="F42" s="222" t="s">
        <v>39</v>
      </c>
      <c r="G42" s="222" t="s">
        <v>40</v>
      </c>
      <c r="H42" s="222" t="s">
        <v>42</v>
      </c>
      <c r="I42" s="222" t="s">
        <v>38</v>
      </c>
      <c r="J42" s="148"/>
      <c r="K42" s="150"/>
      <c r="L42" s="164"/>
    </row>
    <row r="43" spans="2:12">
      <c r="B43" s="157"/>
      <c r="C43" s="306" t="str">
        <f t="shared" ref="C43:C50" si="2">C14</f>
        <v>Activité / Projet 1</v>
      </c>
      <c r="D43" s="241"/>
      <c r="E43" s="241"/>
      <c r="F43" s="326"/>
      <c r="G43" s="326"/>
      <c r="H43" s="327"/>
      <c r="I43" s="305">
        <f t="shared" ref="I43:I50" si="3">1-H43</f>
        <v>1</v>
      </c>
      <c r="J43" s="148"/>
      <c r="K43" s="150"/>
      <c r="L43" s="164"/>
    </row>
    <row r="44" spans="2:12">
      <c r="B44" s="157"/>
      <c r="C44" s="306" t="str">
        <f t="shared" si="2"/>
        <v>Activité / Projet 2</v>
      </c>
      <c r="D44" s="243"/>
      <c r="E44" s="243"/>
      <c r="F44" s="326"/>
      <c r="G44" s="326"/>
      <c r="H44" s="327"/>
      <c r="I44" s="305">
        <f t="shared" si="3"/>
        <v>1</v>
      </c>
      <c r="J44" s="148"/>
      <c r="K44" s="150"/>
      <c r="L44" s="164"/>
    </row>
    <row r="45" spans="2:12">
      <c r="B45" s="157"/>
      <c r="C45" s="306" t="str">
        <f t="shared" si="2"/>
        <v>…</v>
      </c>
      <c r="D45" s="243"/>
      <c r="E45" s="243"/>
      <c r="F45" s="326"/>
      <c r="G45" s="326"/>
      <c r="H45" s="327"/>
      <c r="I45" s="305">
        <f t="shared" si="3"/>
        <v>1</v>
      </c>
      <c r="J45" s="148"/>
      <c r="K45" s="150"/>
      <c r="L45" s="164"/>
    </row>
    <row r="46" spans="2:12">
      <c r="B46" s="157"/>
      <c r="C46" s="306">
        <f t="shared" si="2"/>
        <v>0</v>
      </c>
      <c r="D46" s="243"/>
      <c r="E46" s="243"/>
      <c r="F46" s="326"/>
      <c r="G46" s="326"/>
      <c r="H46" s="327"/>
      <c r="I46" s="305">
        <f t="shared" si="3"/>
        <v>1</v>
      </c>
      <c r="J46" s="148"/>
      <c r="K46" s="150"/>
      <c r="L46" s="164"/>
    </row>
    <row r="47" spans="2:12">
      <c r="B47" s="157"/>
      <c r="C47" s="306">
        <f t="shared" si="2"/>
        <v>0</v>
      </c>
      <c r="D47" s="243"/>
      <c r="E47" s="243"/>
      <c r="F47" s="326"/>
      <c r="G47" s="326"/>
      <c r="H47" s="327"/>
      <c r="I47" s="305">
        <f t="shared" si="3"/>
        <v>1</v>
      </c>
      <c r="J47" s="148"/>
      <c r="K47" s="150"/>
      <c r="L47" s="164"/>
    </row>
    <row r="48" spans="2:12">
      <c r="B48" s="157"/>
      <c r="C48" s="306">
        <f t="shared" si="2"/>
        <v>0</v>
      </c>
      <c r="D48" s="241"/>
      <c r="E48" s="241"/>
      <c r="F48" s="326"/>
      <c r="G48" s="326"/>
      <c r="H48" s="327"/>
      <c r="I48" s="305">
        <f t="shared" si="3"/>
        <v>1</v>
      </c>
      <c r="J48" s="148"/>
      <c r="K48" s="150"/>
      <c r="L48" s="164"/>
    </row>
    <row r="49" spans="2:12">
      <c r="B49" s="157"/>
      <c r="C49" s="306">
        <f t="shared" si="2"/>
        <v>0</v>
      </c>
      <c r="D49" s="243"/>
      <c r="E49" s="243"/>
      <c r="F49" s="326"/>
      <c r="G49" s="326"/>
      <c r="H49" s="327"/>
      <c r="I49" s="305">
        <f t="shared" si="3"/>
        <v>1</v>
      </c>
      <c r="J49" s="148"/>
      <c r="K49" s="150"/>
      <c r="L49" s="164"/>
    </row>
    <row r="50" spans="2:12">
      <c r="B50" s="157"/>
      <c r="C50" s="306">
        <f t="shared" si="2"/>
        <v>0</v>
      </c>
      <c r="D50" s="243"/>
      <c r="E50" s="243"/>
      <c r="F50" s="326"/>
      <c r="G50" s="326"/>
      <c r="H50" s="327"/>
      <c r="I50" s="305">
        <f t="shared" si="3"/>
        <v>1</v>
      </c>
      <c r="J50" s="148"/>
      <c r="K50" s="150"/>
      <c r="L50" s="164"/>
    </row>
    <row r="51" spans="2:12" ht="15" customHeight="1">
      <c r="B51" s="157"/>
      <c r="C51" s="219"/>
      <c r="D51" s="148"/>
      <c r="E51" s="148"/>
      <c r="F51" s="148"/>
      <c r="G51" s="219"/>
      <c r="H51" s="219"/>
      <c r="I51" s="148"/>
      <c r="J51" s="158"/>
      <c r="K51" s="150"/>
      <c r="L51" s="164"/>
    </row>
    <row r="52" spans="2:12" ht="15" customHeight="1">
      <c r="B52" s="157"/>
      <c r="C52" s="432" t="s">
        <v>286</v>
      </c>
      <c r="D52" s="433"/>
      <c r="E52" s="433"/>
      <c r="F52" s="433"/>
      <c r="G52" s="433"/>
      <c r="H52" s="433"/>
      <c r="I52" s="433"/>
      <c r="J52" s="433"/>
      <c r="K52" s="434"/>
      <c r="L52" s="164"/>
    </row>
    <row r="53" spans="2:12" ht="15" customHeight="1">
      <c r="B53" s="157"/>
      <c r="C53" s="219"/>
      <c r="D53" s="148"/>
      <c r="E53" s="148"/>
      <c r="F53" s="148"/>
      <c r="G53" s="219"/>
      <c r="H53" s="219"/>
      <c r="I53" s="148"/>
      <c r="J53" s="158"/>
      <c r="K53" s="150"/>
      <c r="L53" s="164"/>
    </row>
    <row r="54" spans="2:12" ht="15" customHeight="1">
      <c r="B54" s="157"/>
      <c r="C54" s="148"/>
      <c r="D54" s="435" t="s">
        <v>184</v>
      </c>
      <c r="E54" s="436"/>
      <c r="F54" s="436"/>
      <c r="G54" s="436"/>
      <c r="H54" s="436"/>
      <c r="I54" s="436"/>
      <c r="J54" s="436"/>
      <c r="K54" s="437"/>
      <c r="L54" s="164"/>
    </row>
    <row r="55" spans="2:12" ht="15" customHeight="1">
      <c r="B55" s="157"/>
      <c r="C55" s="148"/>
      <c r="D55" s="408" t="s">
        <v>19</v>
      </c>
      <c r="E55" s="410"/>
      <c r="F55" s="408" t="s">
        <v>20</v>
      </c>
      <c r="G55" s="410"/>
      <c r="H55" s="408" t="s">
        <v>32</v>
      </c>
      <c r="I55" s="410"/>
      <c r="J55" s="408" t="s">
        <v>33</v>
      </c>
      <c r="K55" s="410"/>
      <c r="L55" s="164"/>
    </row>
    <row r="56" spans="2:12" ht="15" customHeight="1">
      <c r="B56" s="157"/>
      <c r="C56" s="222" t="s">
        <v>34</v>
      </c>
      <c r="D56" s="222" t="s">
        <v>244</v>
      </c>
      <c r="E56" s="222" t="s">
        <v>186</v>
      </c>
      <c r="F56" s="222" t="s">
        <v>244</v>
      </c>
      <c r="G56" s="222" t="s">
        <v>186</v>
      </c>
      <c r="H56" s="222" t="s">
        <v>244</v>
      </c>
      <c r="I56" s="222" t="s">
        <v>186</v>
      </c>
      <c r="J56" s="222" t="s">
        <v>244</v>
      </c>
      <c r="K56" s="222" t="s">
        <v>186</v>
      </c>
      <c r="L56" s="164"/>
    </row>
    <row r="57" spans="2:12" ht="15" customHeight="1">
      <c r="B57" s="157"/>
      <c r="C57" s="308" t="str">
        <f t="shared" ref="C57:C64" si="4">C14</f>
        <v>Activité / Projet 1</v>
      </c>
      <c r="D57" s="324"/>
      <c r="E57" s="324"/>
      <c r="F57" s="324"/>
      <c r="G57" s="324"/>
      <c r="H57" s="324"/>
      <c r="I57" s="324"/>
      <c r="J57" s="324"/>
      <c r="K57" s="324"/>
      <c r="L57" s="164"/>
    </row>
    <row r="58" spans="2:12" ht="15" customHeight="1">
      <c r="B58" s="157"/>
      <c r="C58" s="308" t="str">
        <f t="shared" si="4"/>
        <v>Activité / Projet 2</v>
      </c>
      <c r="D58" s="325"/>
      <c r="E58" s="325"/>
      <c r="F58" s="325"/>
      <c r="G58" s="325"/>
      <c r="H58" s="325"/>
      <c r="I58" s="325"/>
      <c r="J58" s="325"/>
      <c r="K58" s="325"/>
      <c r="L58" s="164"/>
    </row>
    <row r="59" spans="2:12" ht="15" customHeight="1">
      <c r="B59" s="157"/>
      <c r="C59" s="308" t="str">
        <f t="shared" si="4"/>
        <v>…</v>
      </c>
      <c r="D59" s="325"/>
      <c r="E59" s="325"/>
      <c r="F59" s="325"/>
      <c r="G59" s="325"/>
      <c r="H59" s="325"/>
      <c r="I59" s="325"/>
      <c r="J59" s="325"/>
      <c r="K59" s="325"/>
      <c r="L59" s="164"/>
    </row>
    <row r="60" spans="2:12" ht="15" customHeight="1">
      <c r="B60" s="157"/>
      <c r="C60" s="308">
        <f t="shared" si="4"/>
        <v>0</v>
      </c>
      <c r="D60" s="325"/>
      <c r="E60" s="325"/>
      <c r="F60" s="325"/>
      <c r="G60" s="325"/>
      <c r="H60" s="325"/>
      <c r="I60" s="325"/>
      <c r="J60" s="325"/>
      <c r="K60" s="325"/>
      <c r="L60" s="164"/>
    </row>
    <row r="61" spans="2:12" ht="15" customHeight="1">
      <c r="B61" s="157"/>
      <c r="C61" s="308">
        <f t="shared" si="4"/>
        <v>0</v>
      </c>
      <c r="D61" s="325"/>
      <c r="E61" s="325"/>
      <c r="F61" s="325"/>
      <c r="G61" s="325"/>
      <c r="H61" s="325"/>
      <c r="I61" s="325"/>
      <c r="J61" s="325"/>
      <c r="K61" s="325"/>
      <c r="L61" s="164"/>
    </row>
    <row r="62" spans="2:12" ht="15" customHeight="1">
      <c r="B62" s="157"/>
      <c r="C62" s="308">
        <f t="shared" si="4"/>
        <v>0</v>
      </c>
      <c r="D62" s="324"/>
      <c r="E62" s="324"/>
      <c r="F62" s="324"/>
      <c r="G62" s="324"/>
      <c r="H62" s="324"/>
      <c r="I62" s="324"/>
      <c r="J62" s="324"/>
      <c r="K62" s="324"/>
      <c r="L62" s="164"/>
    </row>
    <row r="63" spans="2:12" ht="15" customHeight="1">
      <c r="B63" s="157"/>
      <c r="C63" s="308">
        <f t="shared" si="4"/>
        <v>0</v>
      </c>
      <c r="D63" s="325"/>
      <c r="E63" s="325"/>
      <c r="F63" s="325"/>
      <c r="G63" s="325"/>
      <c r="H63" s="325"/>
      <c r="I63" s="325"/>
      <c r="J63" s="325"/>
      <c r="K63" s="325"/>
      <c r="L63" s="164"/>
    </row>
    <row r="64" spans="2:12" ht="15" customHeight="1">
      <c r="B64" s="157"/>
      <c r="C64" s="308">
        <f t="shared" si="4"/>
        <v>0</v>
      </c>
      <c r="D64" s="325"/>
      <c r="E64" s="325"/>
      <c r="F64" s="325"/>
      <c r="G64" s="325"/>
      <c r="H64" s="325"/>
      <c r="I64" s="325"/>
      <c r="J64" s="325"/>
      <c r="K64" s="325"/>
      <c r="L64" s="164"/>
    </row>
    <row r="65" spans="2:12" ht="15.75" thickBot="1">
      <c r="B65" s="153"/>
      <c r="C65" s="130"/>
      <c r="D65" s="154"/>
      <c r="E65" s="154"/>
      <c r="F65" s="154"/>
      <c r="G65" s="154"/>
      <c r="H65" s="154"/>
      <c r="I65" s="154"/>
      <c r="J65" s="154"/>
      <c r="K65" s="155"/>
      <c r="L65" s="170"/>
    </row>
    <row r="66" spans="2:12" ht="15.75" thickBot="1">
      <c r="C66" s="76"/>
      <c r="K66" s="64"/>
      <c r="L66" s="64"/>
    </row>
    <row r="67" spans="2:12">
      <c r="B67" s="156"/>
      <c r="C67" s="123"/>
      <c r="D67" s="146"/>
      <c r="E67" s="146"/>
      <c r="F67" s="146"/>
      <c r="G67" s="146"/>
      <c r="H67" s="146"/>
      <c r="I67" s="146"/>
      <c r="J67" s="146"/>
      <c r="K67" s="159"/>
      <c r="L67" s="160"/>
    </row>
    <row r="68" spans="2:12">
      <c r="B68" s="157"/>
      <c r="C68" s="226" t="s">
        <v>251</v>
      </c>
      <c r="D68" s="148"/>
      <c r="E68" s="171"/>
      <c r="F68" s="172"/>
      <c r="G68" s="172"/>
      <c r="H68" s="172"/>
      <c r="I68" s="172"/>
      <c r="J68" s="172"/>
      <c r="K68" s="172"/>
      <c r="L68" s="161"/>
    </row>
    <row r="69" spans="2:12">
      <c r="B69" s="157"/>
      <c r="C69" s="219"/>
      <c r="D69" s="148"/>
      <c r="E69" s="173"/>
      <c r="F69" s="174"/>
      <c r="G69" s="174"/>
      <c r="H69" s="174"/>
      <c r="I69" s="174"/>
      <c r="J69" s="174"/>
      <c r="K69" s="174"/>
      <c r="L69" s="162"/>
    </row>
    <row r="70" spans="2:12">
      <c r="B70" s="157"/>
      <c r="C70" s="423" t="s">
        <v>299</v>
      </c>
      <c r="D70" s="424"/>
      <c r="E70" s="424"/>
      <c r="F70" s="424"/>
      <c r="G70" s="424"/>
      <c r="H70" s="424"/>
      <c r="I70" s="424"/>
      <c r="J70" s="424"/>
      <c r="K70" s="425"/>
      <c r="L70" s="163"/>
    </row>
    <row r="71" spans="2:12">
      <c r="B71" s="157"/>
      <c r="C71" s="127"/>
      <c r="D71" s="148"/>
      <c r="E71" s="148"/>
      <c r="F71" s="148"/>
      <c r="G71" s="148"/>
      <c r="H71" s="148"/>
      <c r="I71" s="148"/>
      <c r="J71" s="148"/>
      <c r="K71" s="150"/>
      <c r="L71" s="164"/>
    </row>
    <row r="72" spans="2:12">
      <c r="B72" s="157"/>
      <c r="C72" s="225" t="s">
        <v>47</v>
      </c>
      <c r="D72" s="148"/>
      <c r="E72" s="148"/>
      <c r="F72" s="148"/>
      <c r="G72" s="148"/>
      <c r="H72" s="148"/>
      <c r="I72" s="148"/>
      <c r="J72" s="148"/>
      <c r="K72" s="150"/>
      <c r="L72" s="164"/>
    </row>
    <row r="73" spans="2:12">
      <c r="B73" s="157"/>
      <c r="C73" s="148"/>
      <c r="D73" s="148"/>
      <c r="E73" s="148"/>
      <c r="F73" s="148"/>
      <c r="G73" s="148"/>
      <c r="H73" s="148"/>
      <c r="I73" s="148"/>
      <c r="J73" s="148"/>
      <c r="K73" s="148"/>
      <c r="L73" s="149"/>
    </row>
    <row r="74" spans="2:12" ht="35.25" customHeight="1">
      <c r="B74" s="157"/>
      <c r="C74" s="427" t="s">
        <v>272</v>
      </c>
      <c r="D74" s="428"/>
      <c r="E74" s="428"/>
      <c r="F74" s="428"/>
      <c r="G74" s="428"/>
      <c r="H74" s="428"/>
      <c r="I74" s="428"/>
      <c r="J74" s="428"/>
      <c r="K74" s="429"/>
      <c r="L74" s="149"/>
    </row>
    <row r="75" spans="2:12">
      <c r="B75" s="157"/>
      <c r="C75" s="148"/>
      <c r="D75" s="148"/>
      <c r="E75" s="148"/>
      <c r="F75" s="148"/>
      <c r="G75" s="148"/>
      <c r="H75" s="148"/>
      <c r="I75" s="148"/>
      <c r="J75" s="148"/>
      <c r="K75" s="148"/>
      <c r="L75" s="149"/>
    </row>
    <row r="76" spans="2:12">
      <c r="B76" s="157"/>
      <c r="C76" s="224" t="s">
        <v>0</v>
      </c>
      <c r="D76" s="225" t="s">
        <v>187</v>
      </c>
      <c r="E76" s="223" t="s">
        <v>16</v>
      </c>
      <c r="F76" s="438" t="s">
        <v>1</v>
      </c>
      <c r="G76" s="439"/>
      <c r="H76" s="439"/>
      <c r="I76" s="439"/>
      <c r="J76" s="439"/>
      <c r="K76" s="440"/>
      <c r="L76" s="165"/>
    </row>
    <row r="77" spans="2:12" ht="15" customHeight="1">
      <c r="B77" s="157"/>
      <c r="C77" s="39" t="s">
        <v>2</v>
      </c>
      <c r="D77" s="320">
        <v>2000</v>
      </c>
      <c r="E77" s="321">
        <v>0.02</v>
      </c>
      <c r="F77" s="441" t="s">
        <v>385</v>
      </c>
      <c r="G77" s="442"/>
      <c r="H77" s="442"/>
      <c r="I77" s="442"/>
      <c r="J77" s="442"/>
      <c r="K77" s="443"/>
      <c r="L77" s="166"/>
    </row>
    <row r="78" spans="2:12" ht="15" customHeight="1">
      <c r="B78" s="157"/>
      <c r="C78" s="40" t="s">
        <v>3</v>
      </c>
      <c r="D78" s="320">
        <v>5000</v>
      </c>
      <c r="E78" s="321">
        <v>0.01</v>
      </c>
      <c r="F78" s="441" t="s">
        <v>386</v>
      </c>
      <c r="G78" s="442"/>
      <c r="H78" s="442"/>
      <c r="I78" s="442"/>
      <c r="J78" s="442"/>
      <c r="K78" s="443"/>
      <c r="L78" s="166"/>
    </row>
    <row r="79" spans="2:12" ht="15" customHeight="1">
      <c r="B79" s="157"/>
      <c r="C79" s="39" t="s">
        <v>4</v>
      </c>
      <c r="D79" s="320">
        <v>10000</v>
      </c>
      <c r="E79" s="321">
        <v>0.03</v>
      </c>
      <c r="F79" s="441" t="s">
        <v>385</v>
      </c>
      <c r="G79" s="442"/>
      <c r="H79" s="442"/>
      <c r="I79" s="442"/>
      <c r="J79" s="442"/>
      <c r="K79" s="443"/>
      <c r="L79" s="166"/>
    </row>
    <row r="80" spans="2:12">
      <c r="B80" s="157"/>
      <c r="C80" s="41" t="s">
        <v>6</v>
      </c>
      <c r="D80" s="320">
        <v>1500</v>
      </c>
      <c r="E80" s="320">
        <v>1500</v>
      </c>
      <c r="F80" s="441" t="s">
        <v>387</v>
      </c>
      <c r="G80" s="442"/>
      <c r="H80" s="442"/>
      <c r="I80" s="442"/>
      <c r="J80" s="442"/>
      <c r="K80" s="443"/>
      <c r="L80" s="166"/>
    </row>
    <row r="81" spans="2:12" ht="15" customHeight="1">
      <c r="B81" s="157"/>
      <c r="C81" s="39" t="s">
        <v>7</v>
      </c>
      <c r="D81" s="320">
        <v>1500</v>
      </c>
      <c r="E81" s="320">
        <v>200</v>
      </c>
      <c r="F81" s="441" t="s">
        <v>387</v>
      </c>
      <c r="G81" s="442"/>
      <c r="H81" s="442"/>
      <c r="I81" s="442"/>
      <c r="J81" s="442"/>
      <c r="K81" s="443"/>
      <c r="L81" s="166"/>
    </row>
    <row r="82" spans="2:12" ht="15" customHeight="1">
      <c r="B82" s="157"/>
      <c r="C82" s="39" t="s">
        <v>8</v>
      </c>
      <c r="D82" s="320">
        <v>5000</v>
      </c>
      <c r="E82" s="321">
        <v>0.02</v>
      </c>
      <c r="F82" s="441" t="s">
        <v>385</v>
      </c>
      <c r="G82" s="442"/>
      <c r="H82" s="442"/>
      <c r="I82" s="442"/>
      <c r="J82" s="442"/>
      <c r="K82" s="443"/>
      <c r="L82" s="166"/>
    </row>
    <row r="83" spans="2:12" ht="15" customHeight="1">
      <c r="B83" s="157"/>
      <c r="C83" s="39" t="s">
        <v>9</v>
      </c>
      <c r="D83" s="320">
        <v>500</v>
      </c>
      <c r="E83" s="320">
        <v>200</v>
      </c>
      <c r="F83" s="441" t="s">
        <v>387</v>
      </c>
      <c r="G83" s="442"/>
      <c r="H83" s="442"/>
      <c r="I83" s="442"/>
      <c r="J83" s="442"/>
      <c r="K83" s="443"/>
      <c r="L83" s="166"/>
    </row>
    <row r="84" spans="2:12" ht="15" customHeight="1">
      <c r="B84" s="157"/>
      <c r="C84" s="39" t="s">
        <v>10</v>
      </c>
      <c r="D84" s="320">
        <v>1000</v>
      </c>
      <c r="E84" s="320">
        <v>200</v>
      </c>
      <c r="F84" s="441" t="s">
        <v>387</v>
      </c>
      <c r="G84" s="442"/>
      <c r="H84" s="442"/>
      <c r="I84" s="442"/>
      <c r="J84" s="442"/>
      <c r="K84" s="443"/>
      <c r="L84" s="166"/>
    </row>
    <row r="85" spans="2:12" ht="15" customHeight="1">
      <c r="B85" s="157"/>
      <c r="C85" s="40" t="s">
        <v>11</v>
      </c>
      <c r="D85" s="320">
        <v>500</v>
      </c>
      <c r="E85" s="322">
        <v>5.0000000000000001E-3</v>
      </c>
      <c r="F85" s="441" t="s">
        <v>385</v>
      </c>
      <c r="G85" s="442"/>
      <c r="H85" s="442"/>
      <c r="I85" s="442"/>
      <c r="J85" s="442"/>
      <c r="K85" s="443"/>
      <c r="L85" s="166"/>
    </row>
    <row r="86" spans="2:12" ht="15" customHeight="1">
      <c r="B86" s="157"/>
      <c r="C86" s="40" t="s">
        <v>5</v>
      </c>
      <c r="D86" s="323">
        <v>0</v>
      </c>
      <c r="E86" s="322">
        <v>0</v>
      </c>
      <c r="F86" s="441" t="s">
        <v>387</v>
      </c>
      <c r="G86" s="442"/>
      <c r="H86" s="442"/>
      <c r="I86" s="442"/>
      <c r="J86" s="442"/>
      <c r="K86" s="443"/>
      <c r="L86" s="166"/>
    </row>
    <row r="87" spans="2:12">
      <c r="B87" s="157"/>
      <c r="C87" s="148"/>
      <c r="D87" s="148"/>
      <c r="E87" s="148"/>
      <c r="F87" s="148"/>
      <c r="G87" s="148"/>
      <c r="H87" s="148"/>
      <c r="I87" s="148"/>
      <c r="J87" s="148"/>
      <c r="K87" s="148"/>
      <c r="L87" s="149"/>
    </row>
    <row r="88" spans="2:12">
      <c r="B88" s="157"/>
      <c r="C88" s="225" t="s">
        <v>13</v>
      </c>
      <c r="D88" s="148"/>
      <c r="E88" s="148"/>
      <c r="F88" s="148"/>
      <c r="G88" s="148"/>
      <c r="H88" s="148"/>
      <c r="I88" s="148"/>
      <c r="J88" s="148"/>
      <c r="K88" s="148"/>
      <c r="L88" s="149"/>
    </row>
    <row r="89" spans="2:12">
      <c r="B89" s="157"/>
      <c r="C89" s="148"/>
      <c r="D89" s="148"/>
      <c r="E89" s="148"/>
      <c r="F89" s="148"/>
      <c r="G89" s="175"/>
      <c r="H89" s="175"/>
      <c r="I89" s="175"/>
      <c r="J89" s="175"/>
      <c r="K89" s="175"/>
      <c r="L89" s="167"/>
    </row>
    <row r="90" spans="2:12" ht="37.5" customHeight="1">
      <c r="B90" s="157"/>
      <c r="C90" s="427" t="s">
        <v>388</v>
      </c>
      <c r="D90" s="444"/>
      <c r="E90" s="444"/>
      <c r="F90" s="444"/>
      <c r="G90" s="444"/>
      <c r="H90" s="444"/>
      <c r="I90" s="444"/>
      <c r="J90" s="444"/>
      <c r="K90" s="445"/>
      <c r="L90" s="164"/>
    </row>
    <row r="91" spans="2:12">
      <c r="B91" s="157"/>
      <c r="C91" s="148"/>
      <c r="D91" s="148"/>
      <c r="E91" s="148"/>
      <c r="F91" s="148"/>
      <c r="G91" s="150"/>
      <c r="H91" s="150"/>
      <c r="I91" s="150"/>
      <c r="J91" s="150"/>
      <c r="K91" s="150"/>
      <c r="L91" s="164"/>
    </row>
    <row r="92" spans="2:12">
      <c r="B92" s="157"/>
      <c r="C92" s="3" t="s">
        <v>14</v>
      </c>
      <c r="D92" s="298" t="s">
        <v>15</v>
      </c>
      <c r="E92" s="176"/>
      <c r="F92" s="148"/>
      <c r="G92" s="150"/>
      <c r="H92" s="150"/>
      <c r="I92" s="150"/>
      <c r="J92" s="150"/>
      <c r="K92" s="150"/>
      <c r="L92" s="164"/>
    </row>
    <row r="93" spans="2:12" ht="15" customHeight="1">
      <c r="B93" s="157"/>
      <c r="C93" s="74" t="s">
        <v>226</v>
      </c>
      <c r="D93" s="319">
        <v>0.43</v>
      </c>
      <c r="E93" s="179"/>
      <c r="F93" s="148"/>
      <c r="G93" s="150"/>
      <c r="H93" s="150"/>
      <c r="I93" s="150"/>
      <c r="J93" s="150"/>
      <c r="K93" s="150"/>
      <c r="L93" s="164"/>
    </row>
    <row r="94" spans="2:12">
      <c r="B94" s="157"/>
      <c r="C94" s="74" t="s">
        <v>227</v>
      </c>
      <c r="D94" s="309">
        <v>0.18</v>
      </c>
      <c r="E94" s="179"/>
      <c r="F94" s="148"/>
      <c r="G94" s="150"/>
      <c r="H94" s="150"/>
      <c r="I94" s="150"/>
      <c r="J94" s="150"/>
      <c r="K94" s="150"/>
      <c r="L94" s="164"/>
    </row>
    <row r="95" spans="2:12">
      <c r="B95" s="157"/>
      <c r="C95" s="74" t="s">
        <v>365</v>
      </c>
      <c r="D95" s="319">
        <v>0.22</v>
      </c>
      <c r="E95" s="179"/>
      <c r="F95" s="148"/>
      <c r="G95" s="150"/>
      <c r="H95" s="150"/>
      <c r="I95" s="150"/>
      <c r="J95" s="150"/>
      <c r="K95" s="150"/>
      <c r="L95" s="164"/>
    </row>
    <row r="96" spans="2:12" s="65" customFormat="1">
      <c r="B96" s="157"/>
      <c r="C96" s="148"/>
      <c r="D96" s="178"/>
      <c r="E96" s="178"/>
      <c r="F96" s="177"/>
      <c r="G96" s="150"/>
      <c r="H96" s="150"/>
      <c r="I96" s="150"/>
      <c r="J96" s="150"/>
      <c r="K96" s="150"/>
      <c r="L96" s="164"/>
    </row>
    <row r="97" spans="1:65" s="65" customFormat="1">
      <c r="B97" s="157"/>
      <c r="C97" s="111" t="s">
        <v>237</v>
      </c>
      <c r="D97" s="318">
        <v>436.05</v>
      </c>
      <c r="E97" s="178"/>
      <c r="F97" s="177"/>
      <c r="G97" s="150"/>
      <c r="H97" s="150"/>
      <c r="I97" s="150"/>
      <c r="J97" s="150"/>
      <c r="K97" s="150"/>
      <c r="L97" s="164"/>
    </row>
    <row r="98" spans="1:65" customFormat="1">
      <c r="B98" s="125"/>
      <c r="C98" s="111" t="s">
        <v>236</v>
      </c>
      <c r="D98" s="318">
        <v>1430.22</v>
      </c>
      <c r="E98" s="127"/>
      <c r="F98" s="127"/>
      <c r="G98" s="127"/>
      <c r="H98" s="127"/>
      <c r="I98" s="127"/>
      <c r="J98" s="127"/>
      <c r="K98" s="127"/>
      <c r="L98" s="126"/>
    </row>
    <row r="99" spans="1:65">
      <c r="B99" s="157"/>
      <c r="C99" s="148"/>
      <c r="D99" s="148"/>
      <c r="E99" s="148"/>
      <c r="F99" s="148"/>
      <c r="G99" s="148"/>
      <c r="H99" s="148"/>
      <c r="I99" s="148"/>
      <c r="J99" s="148"/>
      <c r="K99" s="148"/>
      <c r="L99" s="149"/>
    </row>
    <row r="100" spans="1:65">
      <c r="B100" s="157"/>
      <c r="C100" s="44" t="s">
        <v>355</v>
      </c>
      <c r="D100" s="317" t="b">
        <v>0</v>
      </c>
      <c r="E100" s="446" t="s">
        <v>361</v>
      </c>
      <c r="F100" s="447"/>
      <c r="G100" s="447"/>
      <c r="H100" s="447"/>
      <c r="I100" s="447"/>
      <c r="J100" s="447"/>
      <c r="K100" s="448"/>
      <c r="L100" s="164"/>
    </row>
    <row r="101" spans="1:65">
      <c r="B101" s="157"/>
      <c r="C101" s="148"/>
      <c r="D101" s="148"/>
      <c r="E101" s="148"/>
      <c r="F101" s="148"/>
      <c r="G101" s="150"/>
      <c r="H101" s="150"/>
      <c r="I101" s="150"/>
      <c r="J101" s="150"/>
      <c r="K101" s="150"/>
      <c r="L101" s="164"/>
    </row>
    <row r="102" spans="1:65" s="76" customFormat="1">
      <c r="B102" s="125"/>
      <c r="C102" s="120" t="s">
        <v>262</v>
      </c>
      <c r="D102" s="229"/>
      <c r="E102" s="229"/>
      <c r="F102" s="127"/>
      <c r="G102" s="127"/>
      <c r="H102" s="127"/>
      <c r="I102" s="127"/>
      <c r="J102" s="430"/>
      <c r="K102" s="430"/>
      <c r="L102" s="431"/>
      <c r="M102" s="16"/>
      <c r="N102" s="16"/>
      <c r="O102" s="16"/>
      <c r="P102" s="16"/>
      <c r="Q102" s="426"/>
      <c r="R102" s="426"/>
      <c r="S102" s="426"/>
      <c r="T102" s="16"/>
      <c r="U102" s="16"/>
      <c r="V102" s="16"/>
      <c r="W102" s="16"/>
      <c r="X102" s="426"/>
      <c r="Y102" s="426"/>
      <c r="Z102" s="426"/>
      <c r="AA102" s="16"/>
      <c r="AB102" s="16"/>
      <c r="AC102" s="16"/>
      <c r="AD102" s="16"/>
      <c r="AE102" s="426"/>
      <c r="AF102" s="426"/>
      <c r="AG102" s="42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row>
    <row r="103" spans="1:65" customFormat="1">
      <c r="A103" s="76"/>
      <c r="B103" s="125"/>
      <c r="C103" s="230"/>
      <c r="D103" s="127"/>
      <c r="E103" s="127"/>
      <c r="F103" s="127"/>
      <c r="G103" s="127"/>
      <c r="H103" s="127"/>
      <c r="I103" s="127"/>
      <c r="J103" s="127"/>
      <c r="K103" s="127"/>
      <c r="L103" s="12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row>
    <row r="104" spans="1:65" customFormat="1" ht="28.5" customHeight="1">
      <c r="A104" s="76"/>
      <c r="B104" s="125"/>
      <c r="C104" s="427" t="s">
        <v>358</v>
      </c>
      <c r="D104" s="428"/>
      <c r="E104" s="428"/>
      <c r="F104" s="428"/>
      <c r="G104" s="428"/>
      <c r="H104" s="428"/>
      <c r="I104" s="428"/>
      <c r="J104" s="428"/>
      <c r="K104" s="429"/>
      <c r="L104" s="211"/>
      <c r="M104" s="118"/>
      <c r="N104" s="118"/>
      <c r="O104" s="118"/>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row>
    <row r="105" spans="1:65" customFormat="1">
      <c r="B105" s="125"/>
      <c r="C105" s="230"/>
      <c r="D105" s="127"/>
      <c r="E105" s="127"/>
      <c r="F105" s="127"/>
      <c r="G105" s="127"/>
      <c r="H105" s="127"/>
      <c r="I105" s="127"/>
      <c r="J105" s="127"/>
      <c r="K105" s="127"/>
      <c r="L105" s="12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row>
    <row r="106" spans="1:65" s="76" customFormat="1" ht="44.25" customHeight="1">
      <c r="B106" s="125"/>
      <c r="C106" s="296" t="s">
        <v>36</v>
      </c>
      <c r="D106" s="297" t="s">
        <v>345</v>
      </c>
      <c r="E106" s="297" t="s">
        <v>346</v>
      </c>
      <c r="F106" s="127"/>
      <c r="G106" s="127"/>
      <c r="H106" s="127"/>
      <c r="I106" s="127"/>
      <c r="J106" s="127"/>
      <c r="K106" s="127"/>
      <c r="L106" s="12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row>
    <row r="107" spans="1:65" s="76" customFormat="1">
      <c r="B107" s="125"/>
      <c r="C107" s="310" t="str">
        <f>CONFIG!$C$14</f>
        <v>Activité / Projet 1</v>
      </c>
      <c r="D107" s="316">
        <v>0.2</v>
      </c>
      <c r="E107" s="316">
        <v>0.2</v>
      </c>
      <c r="F107" s="127"/>
      <c r="G107" s="127"/>
      <c r="H107" s="127"/>
      <c r="I107" s="127"/>
      <c r="J107" s="127"/>
      <c r="K107" s="127"/>
      <c r="L107" s="12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row>
    <row r="108" spans="1:65" s="76" customFormat="1">
      <c r="B108" s="125"/>
      <c r="C108" s="310" t="str">
        <f>CONFIG!$C$15</f>
        <v>Activité / Projet 2</v>
      </c>
      <c r="D108" s="316">
        <v>0.2</v>
      </c>
      <c r="E108" s="316">
        <v>0.2</v>
      </c>
      <c r="F108" s="127"/>
      <c r="G108" s="127"/>
      <c r="H108" s="127"/>
      <c r="I108" s="127"/>
      <c r="J108" s="127"/>
      <c r="K108" s="127"/>
      <c r="L108" s="12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row>
    <row r="109" spans="1:65" s="76" customFormat="1">
      <c r="B109" s="125"/>
      <c r="C109" s="310" t="str">
        <f>CONFIG!$C$16</f>
        <v>…</v>
      </c>
      <c r="D109" s="316">
        <v>0.2</v>
      </c>
      <c r="E109" s="316">
        <v>0.2</v>
      </c>
      <c r="F109" s="127"/>
      <c r="G109" s="127"/>
      <c r="H109" s="127"/>
      <c r="I109" s="127"/>
      <c r="J109" s="127"/>
      <c r="K109" s="127"/>
      <c r="L109" s="12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row>
    <row r="110" spans="1:65" s="76" customFormat="1">
      <c r="B110" s="125"/>
      <c r="C110" s="310">
        <f>CONFIG!$C$17</f>
        <v>0</v>
      </c>
      <c r="D110" s="316">
        <v>0.2</v>
      </c>
      <c r="E110" s="316">
        <v>0.2</v>
      </c>
      <c r="F110" s="127"/>
      <c r="G110" s="127"/>
      <c r="H110" s="127"/>
      <c r="I110" s="127"/>
      <c r="J110" s="127"/>
      <c r="K110" s="127"/>
      <c r="L110" s="12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row>
    <row r="111" spans="1:65" s="76" customFormat="1">
      <c r="B111" s="125"/>
      <c r="C111" s="310">
        <f>CONFIG!$C$18</f>
        <v>0</v>
      </c>
      <c r="D111" s="316">
        <v>0.2</v>
      </c>
      <c r="E111" s="316">
        <v>0.2</v>
      </c>
      <c r="F111" s="127"/>
      <c r="G111" s="127"/>
      <c r="H111" s="127"/>
      <c r="I111" s="127"/>
      <c r="J111" s="127"/>
      <c r="K111" s="127"/>
      <c r="L111" s="12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row>
    <row r="112" spans="1:65" s="76" customFormat="1">
      <c r="B112" s="125"/>
      <c r="C112" s="310">
        <f>CONFIG!$C$19</f>
        <v>0</v>
      </c>
      <c r="D112" s="316">
        <v>0.2</v>
      </c>
      <c r="E112" s="316">
        <v>0.2</v>
      </c>
      <c r="F112" s="127"/>
      <c r="G112" s="127"/>
      <c r="H112" s="127"/>
      <c r="I112" s="127"/>
      <c r="J112" s="127"/>
      <c r="K112" s="127"/>
      <c r="L112" s="12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row>
    <row r="113" spans="2:65" s="76" customFormat="1">
      <c r="B113" s="125"/>
      <c r="C113" s="310">
        <f>CONFIG!$C$20</f>
        <v>0</v>
      </c>
      <c r="D113" s="316">
        <v>0.2</v>
      </c>
      <c r="E113" s="316">
        <v>0.2</v>
      </c>
      <c r="F113" s="127"/>
      <c r="G113" s="127"/>
      <c r="H113" s="127"/>
      <c r="I113" s="127"/>
      <c r="J113" s="127"/>
      <c r="K113" s="127"/>
      <c r="L113" s="12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row>
    <row r="114" spans="2:65" s="76" customFormat="1">
      <c r="B114" s="125"/>
      <c r="C114" s="310">
        <f>CONFIG!$C$21</f>
        <v>0</v>
      </c>
      <c r="D114" s="316">
        <v>0.2</v>
      </c>
      <c r="E114" s="316">
        <v>0.2</v>
      </c>
      <c r="F114" s="127"/>
      <c r="G114" s="127"/>
      <c r="H114" s="127"/>
      <c r="I114" s="127"/>
      <c r="J114" s="127"/>
      <c r="K114" s="127"/>
      <c r="L114" s="12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row>
    <row r="115" spans="2:65" s="76" customFormat="1">
      <c r="B115" s="125"/>
      <c r="C115" s="230"/>
      <c r="D115" s="127"/>
      <c r="E115" s="127"/>
      <c r="F115" s="127"/>
      <c r="G115" s="127"/>
      <c r="H115" s="127"/>
      <c r="I115" s="127"/>
      <c r="J115" s="127"/>
      <c r="K115" s="127"/>
      <c r="L115" s="12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row>
    <row r="116" spans="2:65" s="76" customFormat="1" ht="30">
      <c r="B116" s="125"/>
      <c r="C116" s="311" t="s">
        <v>288</v>
      </c>
      <c r="D116" s="316">
        <v>0.2</v>
      </c>
      <c r="E116" s="127"/>
      <c r="F116" s="127"/>
      <c r="G116" s="127"/>
      <c r="H116" s="127"/>
      <c r="I116" s="127"/>
      <c r="J116" s="127"/>
      <c r="K116" s="127"/>
      <c r="L116" s="12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row>
    <row r="117" spans="2:65" s="76" customFormat="1">
      <c r="B117" s="125"/>
      <c r="C117" s="230"/>
      <c r="D117" s="127"/>
      <c r="E117" s="127"/>
      <c r="F117" s="127"/>
      <c r="G117" s="127"/>
      <c r="H117" s="127"/>
      <c r="I117" s="127"/>
      <c r="J117" s="127"/>
      <c r="K117" s="127"/>
      <c r="L117" s="12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row>
    <row r="118" spans="2:65">
      <c r="B118" s="157"/>
      <c r="C118" s="225" t="s">
        <v>103</v>
      </c>
      <c r="D118" s="182"/>
      <c r="E118" s="182"/>
      <c r="F118" s="182"/>
      <c r="G118" s="182"/>
      <c r="H118" s="182"/>
      <c r="I118" s="148"/>
      <c r="J118" s="148"/>
      <c r="K118" s="148"/>
      <c r="L118" s="149"/>
    </row>
    <row r="119" spans="2:65">
      <c r="B119" s="157"/>
      <c r="C119" s="181"/>
      <c r="D119" s="182"/>
      <c r="E119" s="182"/>
      <c r="F119" s="182"/>
      <c r="G119" s="182"/>
      <c r="H119" s="182"/>
      <c r="I119" s="127"/>
      <c r="J119" s="148"/>
      <c r="K119" s="148"/>
      <c r="L119" s="149"/>
    </row>
    <row r="120" spans="2:65" ht="15" customHeight="1">
      <c r="B120" s="157"/>
      <c r="C120" s="427" t="s">
        <v>357</v>
      </c>
      <c r="D120" s="428"/>
      <c r="E120" s="428"/>
      <c r="F120" s="428"/>
      <c r="G120" s="428"/>
      <c r="H120" s="428"/>
      <c r="I120" s="428"/>
      <c r="J120" s="428"/>
      <c r="K120" s="429"/>
      <c r="L120" s="149"/>
    </row>
    <row r="121" spans="2:65">
      <c r="B121" s="157"/>
      <c r="C121" s="181"/>
      <c r="D121" s="182"/>
      <c r="E121" s="182"/>
      <c r="F121" s="182"/>
      <c r="G121" s="182"/>
      <c r="H121" s="182"/>
      <c r="I121" s="127"/>
      <c r="J121" s="148"/>
      <c r="K121" s="148"/>
      <c r="L121" s="149"/>
    </row>
    <row r="122" spans="2:65" ht="30" customHeight="1">
      <c r="B122" s="157"/>
      <c r="C122" s="148"/>
      <c r="D122" s="225" t="s">
        <v>106</v>
      </c>
      <c r="E122" s="227" t="s">
        <v>111</v>
      </c>
      <c r="F122" s="175"/>
      <c r="G122" s="150"/>
      <c r="H122" s="175"/>
      <c r="I122" s="175"/>
      <c r="J122" s="175"/>
      <c r="K122" s="175"/>
      <c r="L122" s="167"/>
    </row>
    <row r="123" spans="2:65" ht="13.5" customHeight="1">
      <c r="B123" s="157"/>
      <c r="C123" s="55" t="s">
        <v>104</v>
      </c>
      <c r="D123" s="313">
        <v>0.08</v>
      </c>
      <c r="E123" s="313">
        <v>0.06</v>
      </c>
      <c r="F123" s="175"/>
      <c r="G123" s="175"/>
      <c r="H123" s="175"/>
      <c r="I123" s="175"/>
      <c r="J123" s="175"/>
      <c r="K123" s="175"/>
      <c r="L123" s="167"/>
    </row>
    <row r="124" spans="2:65" ht="31.5" hidden="1" customHeight="1">
      <c r="B124" s="157"/>
      <c r="C124" s="56" t="s">
        <v>148</v>
      </c>
      <c r="D124" s="314">
        <f>-((PMT(D123/12,D125,10,,)*D125)+10)/10</f>
        <v>0.12810915661151903</v>
      </c>
      <c r="E124" s="314">
        <f>-((PMT(E123/12,E125,10,,)*E125)+10)/10</f>
        <v>0.15996809176570553</v>
      </c>
      <c r="F124" s="175"/>
      <c r="G124" s="175"/>
      <c r="H124" s="175"/>
      <c r="I124" s="175"/>
      <c r="J124" s="175"/>
      <c r="K124" s="175"/>
      <c r="L124" s="167"/>
    </row>
    <row r="125" spans="2:65">
      <c r="B125" s="157"/>
      <c r="C125" s="56" t="s">
        <v>105</v>
      </c>
      <c r="D125" s="315">
        <v>36</v>
      </c>
      <c r="E125" s="315">
        <v>60</v>
      </c>
      <c r="F125" s="175"/>
      <c r="G125" s="175"/>
      <c r="H125" s="175"/>
      <c r="I125" s="175"/>
      <c r="J125" s="175"/>
      <c r="K125" s="175"/>
      <c r="L125" s="167"/>
    </row>
    <row r="126" spans="2:65">
      <c r="B126" s="157"/>
      <c r="C126" s="158"/>
      <c r="D126" s="183"/>
      <c r="E126" s="183"/>
      <c r="F126" s="175"/>
      <c r="G126" s="175"/>
      <c r="H126" s="175"/>
      <c r="I126" s="175"/>
      <c r="J126" s="175"/>
      <c r="K126" s="175"/>
      <c r="L126" s="167"/>
    </row>
    <row r="127" spans="2:65" ht="15.75" customHeight="1">
      <c r="B127" s="157"/>
      <c r="C127" s="56" t="s">
        <v>290</v>
      </c>
      <c r="D127" s="312"/>
      <c r="E127" s="183"/>
      <c r="F127" s="183"/>
      <c r="G127" s="175"/>
      <c r="H127" s="175"/>
      <c r="I127" s="175"/>
      <c r="J127" s="175"/>
      <c r="K127" s="175"/>
      <c r="L127" s="167"/>
    </row>
    <row r="128" spans="2:65" ht="15.75" thickBot="1">
      <c r="B128" s="153"/>
      <c r="C128" s="154"/>
      <c r="D128" s="154"/>
      <c r="E128" s="154"/>
      <c r="F128" s="154"/>
      <c r="G128" s="154"/>
      <c r="H128" s="155"/>
      <c r="I128" s="155"/>
      <c r="J128" s="155"/>
      <c r="K128" s="155"/>
      <c r="L128" s="170"/>
    </row>
    <row r="129" spans="7:12">
      <c r="G129" s="30"/>
      <c r="H129" s="64"/>
      <c r="I129" s="64"/>
      <c r="J129" s="64"/>
      <c r="K129" s="64"/>
      <c r="L129" s="64"/>
    </row>
    <row r="130" spans="7:12">
      <c r="G130" s="30"/>
      <c r="H130" s="64"/>
      <c r="I130" s="64"/>
      <c r="J130" s="64"/>
      <c r="K130" s="64"/>
      <c r="L130" s="64"/>
    </row>
    <row r="131" spans="7:12">
      <c r="H131" s="64"/>
      <c r="I131" s="64"/>
      <c r="J131" s="64"/>
      <c r="K131" s="64"/>
      <c r="L131" s="64"/>
    </row>
    <row r="132" spans="7:12">
      <c r="H132" s="64"/>
      <c r="I132" s="64"/>
      <c r="J132" s="64"/>
      <c r="K132" s="64"/>
      <c r="L132" s="64"/>
    </row>
    <row r="133" spans="7:12">
      <c r="H133" s="64"/>
      <c r="I133" s="64"/>
      <c r="J133" s="64"/>
      <c r="K133" s="64"/>
      <c r="L133" s="64"/>
    </row>
  </sheetData>
  <sheetProtection sheet="1" objects="1" scenarios="1"/>
  <mergeCells count="36">
    <mergeCell ref="F76:K76"/>
    <mergeCell ref="C74:K74"/>
    <mergeCell ref="C120:K120"/>
    <mergeCell ref="F86:K86"/>
    <mergeCell ref="C90:K90"/>
    <mergeCell ref="F84:K84"/>
    <mergeCell ref="F85:K85"/>
    <mergeCell ref="F77:K77"/>
    <mergeCell ref="F78:K78"/>
    <mergeCell ref="F79:K79"/>
    <mergeCell ref="F80:K80"/>
    <mergeCell ref="F81:K81"/>
    <mergeCell ref="F82:K82"/>
    <mergeCell ref="F83:K83"/>
    <mergeCell ref="E100:K100"/>
    <mergeCell ref="C70:K70"/>
    <mergeCell ref="D25:E25"/>
    <mergeCell ref="F25:G25"/>
    <mergeCell ref="H25:I25"/>
    <mergeCell ref="J25:K25"/>
    <mergeCell ref="C5:K5"/>
    <mergeCell ref="X102:Z102"/>
    <mergeCell ref="AE102:AG102"/>
    <mergeCell ref="C104:K104"/>
    <mergeCell ref="J102:L102"/>
    <mergeCell ref="Q102:S102"/>
    <mergeCell ref="C11:K11"/>
    <mergeCell ref="D55:E55"/>
    <mergeCell ref="F55:G55"/>
    <mergeCell ref="H55:I55"/>
    <mergeCell ref="J55:K55"/>
    <mergeCell ref="G40:H40"/>
    <mergeCell ref="C38:K38"/>
    <mergeCell ref="C52:K52"/>
    <mergeCell ref="C23:K23"/>
    <mergeCell ref="D54:K54"/>
  </mergeCells>
  <dataValidations count="4">
    <dataValidation type="custom" showDropDown="1" showInputMessage="1" showErrorMessage="1" errorTitle="Année incorrecte !" error="L'année entrée doit être comprise entre 0 et 5 ! La valeur 0 correspondant à une non utilisation du JEI" sqref="D100">
      <formula1>OR(TRUE,FALSE)</formula1>
    </dataValidation>
    <dataValidation type="whole" operator="greaterThan" allowBlank="1" showInputMessage="1" showErrorMessage="1" errorTitle="Durée invalide!" error="La durée doit être positive" sqref="D125:D127 F125:F127">
      <formula1>0</formula1>
    </dataValidation>
    <dataValidation type="whole" operator="greaterThanOrEqual" allowBlank="1" showInputMessage="1" showErrorMessage="1" errorTitle="Durée inccorecte !" error="La durée du contrat de revenu récurrent associé à une commande doit au moins être supérieur ou égal à 1" sqref="F14:F21">
      <formula1>1</formula1>
    </dataValidation>
    <dataValidation type="whole" operator="greaterThanOrEqual" allowBlank="1" showInputMessage="1" showErrorMessage="1" errorTitle="Délai incorrect!" error="Le délai doit être supérieur ou égale à 0." sqref="G14:H21">
      <formula1>0</formula1>
    </dataValidation>
  </dataValidations>
  <pageMargins left="0.7" right="0.7" top="0.75" bottom="0.75" header="0.3" footer="0.3"/>
  <pageSetup paperSize="9" orientation="portrait" verticalDpi="300" r:id="rId1"/>
</worksheet>
</file>

<file path=xl/worksheets/sheet4.xml><?xml version="1.0" encoding="utf-8"?>
<worksheet xmlns="http://schemas.openxmlformats.org/spreadsheetml/2006/main" xmlns:r="http://schemas.openxmlformats.org/officeDocument/2006/relationships">
  <sheetPr codeName="Feuil3">
    <tabColor rgb="FF92D050"/>
  </sheetPr>
  <dimension ref="B1:CW127"/>
  <sheetViews>
    <sheetView showGridLines="0" showRowColHeaders="0" zoomScale="83" zoomScaleNormal="83" workbookViewId="0">
      <pane xSplit="3" topLeftCell="D1" activePane="topRight" state="frozen"/>
      <selection activeCell="C22" sqref="C22:H28"/>
      <selection pane="topRight" activeCell="C3" sqref="C3:D3"/>
    </sheetView>
  </sheetViews>
  <sheetFormatPr baseColWidth="10" defaultColWidth="11.5703125" defaultRowHeight="15"/>
  <cols>
    <col min="1" max="1" width="3.42578125" customWidth="1"/>
    <col min="2" max="2" width="3.42578125" style="76" customWidth="1"/>
    <col min="3" max="3" width="23.85546875" customWidth="1"/>
    <col min="4" max="4" width="22.7109375" style="76" customWidth="1"/>
    <col min="5" max="5" width="7.85546875" style="76" bestFit="1" customWidth="1"/>
    <col min="6" max="6" width="10.28515625" customWidth="1"/>
    <col min="7" max="16" width="10.28515625" style="76" customWidth="1"/>
    <col min="17" max="19" width="10.28515625" customWidth="1"/>
    <col min="20" max="29" width="10.28515625" style="76" customWidth="1"/>
    <col min="30" max="40" width="10.28515625" customWidth="1"/>
    <col min="41" max="41" width="3.7109375" customWidth="1"/>
    <col min="42" max="42" width="14.7109375" style="76" customWidth="1"/>
    <col min="43" max="43" width="14.7109375" customWidth="1"/>
    <col min="44" max="50" width="13.42578125" customWidth="1"/>
    <col min="51" max="51" width="11.42578125" customWidth="1"/>
    <col min="52" max="52" width="10.42578125" customWidth="1"/>
    <col min="53" max="53" width="3.7109375" style="76" customWidth="1"/>
    <col min="54" max="55" width="14.85546875" customWidth="1"/>
    <col min="62" max="62" width="11.5703125" customWidth="1"/>
    <col min="63" max="63" width="11.5703125" style="76" customWidth="1"/>
    <col min="64" max="64" width="10.5703125" style="76" customWidth="1"/>
    <col min="65" max="65" width="3.7109375" style="76" customWidth="1"/>
    <col min="66" max="67" width="14.85546875" style="76" customWidth="1"/>
    <col min="68" max="72" width="11.42578125" style="76"/>
    <col min="73" max="74" width="11.5703125" style="76" customWidth="1"/>
    <col min="75" max="75" width="14.42578125" style="76" customWidth="1"/>
    <col min="76" max="76" width="11.42578125" style="76"/>
    <col min="77" max="77" width="3.5703125" style="76" customWidth="1"/>
    <col min="78" max="79" width="14.85546875" style="76" customWidth="1"/>
    <col min="80" max="83" width="11.42578125" style="76"/>
    <col min="84" max="85" width="11.42578125" style="76" customWidth="1"/>
    <col min="86" max="86" width="14.42578125" style="76" customWidth="1"/>
    <col min="87" max="88" width="11.42578125" style="76"/>
    <col min="89" max="89" width="3.28515625" style="76" customWidth="1"/>
    <col min="90" max="91" width="14.85546875" style="76" customWidth="1"/>
    <col min="92" max="94" width="11.42578125" style="76"/>
    <col min="95" max="95" width="11.42578125" style="76" customWidth="1"/>
    <col min="96" max="96" width="11.42578125" customWidth="1"/>
  </cols>
  <sheetData>
    <row r="1" spans="2:101" ht="15.75" thickBot="1"/>
    <row r="2" spans="2:101" s="76" customFormat="1" ht="15.75" thickBot="1">
      <c r="B2" s="122"/>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c r="CC2" s="123"/>
      <c r="CD2" s="123"/>
      <c r="CE2" s="123"/>
      <c r="CF2" s="123"/>
      <c r="CG2" s="123"/>
      <c r="CH2" s="123"/>
      <c r="CI2" s="123"/>
      <c r="CJ2" s="123"/>
      <c r="CK2" s="123"/>
      <c r="CL2" s="123"/>
      <c r="CM2" s="123"/>
      <c r="CN2" s="123"/>
      <c r="CO2" s="123"/>
      <c r="CP2" s="123"/>
      <c r="CQ2" s="123"/>
      <c r="CR2" s="123"/>
      <c r="CS2" s="123"/>
      <c r="CT2" s="123"/>
      <c r="CU2" s="123"/>
      <c r="CV2" s="123"/>
      <c r="CW2" s="124"/>
    </row>
    <row r="3" spans="2:101" s="76" customFormat="1" ht="15.75" thickBot="1">
      <c r="B3" s="125"/>
      <c r="C3" s="449" t="s">
        <v>13</v>
      </c>
      <c r="D3" s="450"/>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6"/>
    </row>
    <row r="4" spans="2:101" s="76" customFormat="1">
      <c r="B4" s="125"/>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27"/>
      <c r="CW4" s="126"/>
    </row>
    <row r="5" spans="2:101" s="76" customFormat="1" ht="45.75" customHeight="1">
      <c r="B5" s="125"/>
      <c r="C5" s="427" t="s">
        <v>398</v>
      </c>
      <c r="D5" s="428"/>
      <c r="E5" s="458"/>
      <c r="F5" s="458"/>
      <c r="G5" s="458"/>
      <c r="H5" s="458"/>
      <c r="I5" s="458"/>
      <c r="J5" s="458"/>
      <c r="K5" s="458"/>
      <c r="L5" s="458"/>
      <c r="M5" s="458"/>
      <c r="N5" s="458"/>
      <c r="O5" s="458"/>
      <c r="P5" s="458"/>
      <c r="Q5" s="458"/>
      <c r="R5" s="459"/>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c r="CJ5" s="127"/>
      <c r="CK5" s="127"/>
      <c r="CL5" s="127"/>
      <c r="CM5" s="127"/>
      <c r="CN5" s="127"/>
      <c r="CO5" s="127"/>
      <c r="CP5" s="127"/>
      <c r="CQ5" s="127"/>
      <c r="CR5" s="127"/>
      <c r="CS5" s="127"/>
      <c r="CT5" s="127"/>
      <c r="CU5" s="127"/>
      <c r="CV5" s="127"/>
      <c r="CW5" s="126"/>
    </row>
    <row r="6" spans="2:101" s="76" customFormat="1">
      <c r="B6" s="125"/>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c r="CL6" s="127"/>
      <c r="CM6" s="127"/>
      <c r="CN6" s="127"/>
      <c r="CO6" s="127"/>
      <c r="CP6" s="127"/>
      <c r="CQ6" s="127"/>
      <c r="CR6" s="127"/>
      <c r="CS6" s="127"/>
      <c r="CT6" s="127"/>
      <c r="CU6" s="127"/>
      <c r="CV6" s="127"/>
      <c r="CW6" s="126"/>
    </row>
    <row r="7" spans="2:101" ht="15" customHeight="1">
      <c r="B7" s="125"/>
      <c r="C7" s="463" t="s">
        <v>0</v>
      </c>
      <c r="D7" s="463" t="s">
        <v>354</v>
      </c>
      <c r="E7" s="460" t="s">
        <v>353</v>
      </c>
      <c r="F7" s="408" t="s">
        <v>22</v>
      </c>
      <c r="G7" s="456"/>
      <c r="H7" s="456"/>
      <c r="I7" s="456"/>
      <c r="J7" s="456"/>
      <c r="K7" s="456"/>
      <c r="L7" s="456"/>
      <c r="M7" s="456"/>
      <c r="N7" s="456"/>
      <c r="O7" s="456"/>
      <c r="P7" s="456"/>
      <c r="Q7" s="456"/>
      <c r="R7" s="456"/>
      <c r="S7" s="112"/>
      <c r="T7" s="112"/>
      <c r="U7" s="112"/>
      <c r="V7" s="112"/>
      <c r="W7" s="112"/>
      <c r="X7" s="112"/>
      <c r="Y7" s="112"/>
      <c r="Z7" s="112"/>
      <c r="AA7" s="112"/>
      <c r="AB7" s="112"/>
      <c r="AC7" s="112"/>
      <c r="AD7" s="112"/>
      <c r="AE7" s="112"/>
      <c r="AF7" s="112"/>
      <c r="AG7" s="112"/>
      <c r="AH7" s="112"/>
      <c r="AI7" s="112"/>
      <c r="AJ7" s="112"/>
      <c r="AK7" s="112"/>
      <c r="AL7" s="112"/>
      <c r="AM7" s="112"/>
      <c r="AN7" s="113"/>
      <c r="AO7" s="127"/>
      <c r="AP7" s="453" t="s">
        <v>18</v>
      </c>
      <c r="AQ7" s="454"/>
      <c r="AR7" s="454"/>
      <c r="AS7" s="454"/>
      <c r="AT7" s="454"/>
      <c r="AU7" s="454"/>
      <c r="AV7" s="454"/>
      <c r="AW7" s="454"/>
      <c r="AX7" s="454"/>
      <c r="AY7" s="454"/>
      <c r="AZ7" s="455"/>
      <c r="BA7" s="127"/>
      <c r="BB7" s="453" t="s">
        <v>19</v>
      </c>
      <c r="BC7" s="454"/>
      <c r="BD7" s="454"/>
      <c r="BE7" s="454"/>
      <c r="BF7" s="454"/>
      <c r="BG7" s="454"/>
      <c r="BH7" s="454"/>
      <c r="BI7" s="454"/>
      <c r="BJ7" s="454"/>
      <c r="BK7" s="454"/>
      <c r="BL7" s="455"/>
      <c r="BM7" s="127"/>
      <c r="BN7" s="453" t="s">
        <v>20</v>
      </c>
      <c r="BO7" s="456"/>
      <c r="BP7" s="456"/>
      <c r="BQ7" s="456"/>
      <c r="BR7" s="456"/>
      <c r="BS7" s="456"/>
      <c r="BT7" s="456"/>
      <c r="BU7" s="456"/>
      <c r="BV7" s="456"/>
      <c r="BW7" s="456"/>
      <c r="BX7" s="457"/>
      <c r="BY7" s="127"/>
      <c r="BZ7" s="453" t="s">
        <v>32</v>
      </c>
      <c r="CA7" s="454"/>
      <c r="CB7" s="454"/>
      <c r="CC7" s="454"/>
      <c r="CD7" s="454"/>
      <c r="CE7" s="454"/>
      <c r="CF7" s="454"/>
      <c r="CG7" s="454"/>
      <c r="CH7" s="454"/>
      <c r="CI7" s="454"/>
      <c r="CJ7" s="455"/>
      <c r="CK7" s="127"/>
      <c r="CL7" s="453" t="s">
        <v>33</v>
      </c>
      <c r="CM7" s="454"/>
      <c r="CN7" s="454"/>
      <c r="CO7" s="454"/>
      <c r="CP7" s="454"/>
      <c r="CQ7" s="454"/>
      <c r="CR7" s="454"/>
      <c r="CS7" s="454"/>
      <c r="CT7" s="454"/>
      <c r="CU7" s="454"/>
      <c r="CV7" s="455"/>
      <c r="CW7" s="126"/>
    </row>
    <row r="8" spans="2:101" ht="15" customHeight="1">
      <c r="B8" s="125"/>
      <c r="C8" s="463"/>
      <c r="D8" s="463"/>
      <c r="E8" s="461"/>
      <c r="F8" s="467" t="s">
        <v>18</v>
      </c>
      <c r="G8" s="468"/>
      <c r="H8" s="468"/>
      <c r="I8" s="468"/>
      <c r="J8" s="468"/>
      <c r="K8" s="468"/>
      <c r="L8" s="468"/>
      <c r="M8" s="468"/>
      <c r="N8" s="468"/>
      <c r="O8" s="468"/>
      <c r="P8" s="468"/>
      <c r="Q8" s="468"/>
      <c r="R8" s="469"/>
      <c r="S8" s="464" t="s">
        <v>19</v>
      </c>
      <c r="T8" s="465"/>
      <c r="U8" s="465"/>
      <c r="V8" s="465"/>
      <c r="W8" s="465"/>
      <c r="X8" s="465"/>
      <c r="Y8" s="465"/>
      <c r="Z8" s="465"/>
      <c r="AA8" s="465"/>
      <c r="AB8" s="465"/>
      <c r="AC8" s="465"/>
      <c r="AD8" s="465"/>
      <c r="AE8" s="466"/>
      <c r="AF8" s="464" t="s">
        <v>20</v>
      </c>
      <c r="AG8" s="465"/>
      <c r="AH8" s="466"/>
      <c r="AI8" s="464" t="s">
        <v>32</v>
      </c>
      <c r="AJ8" s="465"/>
      <c r="AK8" s="466"/>
      <c r="AL8" s="464" t="s">
        <v>33</v>
      </c>
      <c r="AM8" s="465"/>
      <c r="AN8" s="466"/>
      <c r="AO8" s="127"/>
      <c r="AP8" s="451" t="s">
        <v>310</v>
      </c>
      <c r="AQ8" s="451" t="s">
        <v>309</v>
      </c>
      <c r="AR8" s="470" t="s">
        <v>202</v>
      </c>
      <c r="AS8" s="471"/>
      <c r="AT8" s="471"/>
      <c r="AU8" s="471"/>
      <c r="AV8" s="471"/>
      <c r="AW8" s="471"/>
      <c r="AX8" s="471"/>
      <c r="AY8" s="471"/>
      <c r="AZ8" s="472"/>
      <c r="BA8" s="127"/>
      <c r="BB8" s="451" t="s">
        <v>310</v>
      </c>
      <c r="BC8" s="451" t="s">
        <v>309</v>
      </c>
      <c r="BD8" s="470" t="s">
        <v>202</v>
      </c>
      <c r="BE8" s="471"/>
      <c r="BF8" s="471"/>
      <c r="BG8" s="471"/>
      <c r="BH8" s="471"/>
      <c r="BI8" s="471"/>
      <c r="BJ8" s="471"/>
      <c r="BK8" s="471"/>
      <c r="BL8" s="472"/>
      <c r="BM8" s="127"/>
      <c r="BN8" s="451" t="s">
        <v>310</v>
      </c>
      <c r="BO8" s="451" t="s">
        <v>309</v>
      </c>
      <c r="BP8" s="470" t="s">
        <v>202</v>
      </c>
      <c r="BQ8" s="471"/>
      <c r="BR8" s="471"/>
      <c r="BS8" s="471"/>
      <c r="BT8" s="471"/>
      <c r="BU8" s="471"/>
      <c r="BV8" s="471"/>
      <c r="BW8" s="471"/>
      <c r="BX8" s="472"/>
      <c r="BY8" s="127"/>
      <c r="BZ8" s="451" t="s">
        <v>310</v>
      </c>
      <c r="CA8" s="451" t="s">
        <v>309</v>
      </c>
      <c r="CB8" s="470" t="s">
        <v>202</v>
      </c>
      <c r="CC8" s="471"/>
      <c r="CD8" s="471"/>
      <c r="CE8" s="471"/>
      <c r="CF8" s="471"/>
      <c r="CG8" s="471"/>
      <c r="CH8" s="471"/>
      <c r="CI8" s="471"/>
      <c r="CJ8" s="472"/>
      <c r="CK8" s="127"/>
      <c r="CL8" s="451" t="s">
        <v>310</v>
      </c>
      <c r="CM8" s="451" t="s">
        <v>309</v>
      </c>
      <c r="CN8" s="470" t="s">
        <v>202</v>
      </c>
      <c r="CO8" s="471"/>
      <c r="CP8" s="471"/>
      <c r="CQ8" s="471"/>
      <c r="CR8" s="471"/>
      <c r="CS8" s="471"/>
      <c r="CT8" s="471"/>
      <c r="CU8" s="471"/>
      <c r="CV8" s="472"/>
      <c r="CW8" s="126"/>
    </row>
    <row r="9" spans="2:101" ht="45" customHeight="1">
      <c r="B9" s="125"/>
      <c r="C9" s="463"/>
      <c r="D9" s="463"/>
      <c r="E9" s="462"/>
      <c r="F9" s="18">
        <f>CONFIG!$D$7</f>
        <v>41640</v>
      </c>
      <c r="G9" s="18">
        <f>DATE(YEAR(F9),MONTH(F9)+1,DAY(F9))</f>
        <v>41671</v>
      </c>
      <c r="H9" s="18">
        <f t="shared" ref="H9:T9" si="0">DATE(YEAR(G9),MONTH(G9)+1,DAY(G9))</f>
        <v>41699</v>
      </c>
      <c r="I9" s="18">
        <f t="shared" si="0"/>
        <v>41730</v>
      </c>
      <c r="J9" s="18">
        <f t="shared" si="0"/>
        <v>41760</v>
      </c>
      <c r="K9" s="18">
        <f t="shared" si="0"/>
        <v>41791</v>
      </c>
      <c r="L9" s="18">
        <f t="shared" si="0"/>
        <v>41821</v>
      </c>
      <c r="M9" s="18">
        <f t="shared" si="0"/>
        <v>41852</v>
      </c>
      <c r="N9" s="18">
        <f t="shared" si="0"/>
        <v>41883</v>
      </c>
      <c r="O9" s="18">
        <f t="shared" si="0"/>
        <v>41913</v>
      </c>
      <c r="P9" s="18">
        <f t="shared" si="0"/>
        <v>41944</v>
      </c>
      <c r="Q9" s="18">
        <f t="shared" si="0"/>
        <v>41974</v>
      </c>
      <c r="R9" s="5" t="s">
        <v>17</v>
      </c>
      <c r="S9" s="18">
        <f>DATE(YEAR(Q9),MONTH(Q9)+1,DAY(Q9))</f>
        <v>42005</v>
      </c>
      <c r="T9" s="18">
        <f t="shared" si="0"/>
        <v>42036</v>
      </c>
      <c r="U9" s="18">
        <f t="shared" ref="U9" si="1">DATE(YEAR(T9),MONTH(T9)+1,DAY(T9))</f>
        <v>42064</v>
      </c>
      <c r="V9" s="18">
        <f t="shared" ref="V9" si="2">DATE(YEAR(U9),MONTH(U9)+1,DAY(U9))</f>
        <v>42095</v>
      </c>
      <c r="W9" s="18">
        <f t="shared" ref="W9" si="3">DATE(YEAR(V9),MONTH(V9)+1,DAY(V9))</f>
        <v>42125</v>
      </c>
      <c r="X9" s="18">
        <f t="shared" ref="X9" si="4">DATE(YEAR(W9),MONTH(W9)+1,DAY(W9))</f>
        <v>42156</v>
      </c>
      <c r="Y9" s="18">
        <f t="shared" ref="Y9" si="5">DATE(YEAR(X9),MONTH(X9)+1,DAY(X9))</f>
        <v>42186</v>
      </c>
      <c r="Z9" s="18">
        <f t="shared" ref="Z9" si="6">DATE(YEAR(Y9),MONTH(Y9)+1,DAY(Y9))</f>
        <v>42217</v>
      </c>
      <c r="AA9" s="18">
        <f t="shared" ref="AA9" si="7">DATE(YEAR(Z9),MONTH(Z9)+1,DAY(Z9))</f>
        <v>42248</v>
      </c>
      <c r="AB9" s="18">
        <f t="shared" ref="AB9" si="8">DATE(YEAR(AA9),MONTH(AA9)+1,DAY(AA9))</f>
        <v>42278</v>
      </c>
      <c r="AC9" s="18">
        <f t="shared" ref="AC9" si="9">DATE(YEAR(AB9),MONTH(AB9)+1,DAY(AB9))</f>
        <v>42309</v>
      </c>
      <c r="AD9" s="18">
        <f t="shared" ref="AD9" si="10">DATE(YEAR(AC9),MONTH(AC9)+1,DAY(AC9))</f>
        <v>42339</v>
      </c>
      <c r="AE9" s="5" t="s">
        <v>17</v>
      </c>
      <c r="AF9" s="7" t="s">
        <v>24</v>
      </c>
      <c r="AG9" s="7" t="s">
        <v>25</v>
      </c>
      <c r="AH9" s="5" t="s">
        <v>17</v>
      </c>
      <c r="AI9" s="7" t="s">
        <v>24</v>
      </c>
      <c r="AJ9" s="7" t="s">
        <v>25</v>
      </c>
      <c r="AK9" s="5" t="s">
        <v>17</v>
      </c>
      <c r="AL9" s="7" t="s">
        <v>24</v>
      </c>
      <c r="AM9" s="7" t="s">
        <v>25</v>
      </c>
      <c r="AN9" s="5" t="s">
        <v>17</v>
      </c>
      <c r="AO9" s="127"/>
      <c r="AP9" s="452"/>
      <c r="AQ9" s="452"/>
      <c r="AR9" s="137" t="str">
        <f>CONFIG!C14</f>
        <v>Activité / Projet 1</v>
      </c>
      <c r="AS9" s="137" t="str">
        <f>CONFIG!C15</f>
        <v>Activité / Projet 2</v>
      </c>
      <c r="AT9" s="137" t="str">
        <f>CONFIG!C16</f>
        <v>…</v>
      </c>
      <c r="AU9" s="137">
        <f>CONFIG!C17</f>
        <v>0</v>
      </c>
      <c r="AV9" s="137">
        <f>CONFIG!C18</f>
        <v>0</v>
      </c>
      <c r="AW9" s="137">
        <f>CONFIG!C19</f>
        <v>0</v>
      </c>
      <c r="AX9" s="137">
        <f>CONFIG!C20</f>
        <v>0</v>
      </c>
      <c r="AY9" s="137">
        <f>CONFIG!C21</f>
        <v>0</v>
      </c>
      <c r="AZ9" s="91" t="s">
        <v>35</v>
      </c>
      <c r="BA9" s="127"/>
      <c r="BB9" s="452"/>
      <c r="BC9" s="452"/>
      <c r="BD9" s="259" t="str">
        <f t="shared" ref="BD9:BK9" si="11">AR9</f>
        <v>Activité / Projet 1</v>
      </c>
      <c r="BE9" s="259" t="str">
        <f t="shared" si="11"/>
        <v>Activité / Projet 2</v>
      </c>
      <c r="BF9" s="259" t="str">
        <f t="shared" si="11"/>
        <v>…</v>
      </c>
      <c r="BG9" s="259">
        <f t="shared" si="11"/>
        <v>0</v>
      </c>
      <c r="BH9" s="259">
        <f t="shared" si="11"/>
        <v>0</v>
      </c>
      <c r="BI9" s="259">
        <f t="shared" si="11"/>
        <v>0</v>
      </c>
      <c r="BJ9" s="259">
        <f t="shared" si="11"/>
        <v>0</v>
      </c>
      <c r="BK9" s="259">
        <f t="shared" si="11"/>
        <v>0</v>
      </c>
      <c r="BL9" s="91" t="s">
        <v>35</v>
      </c>
      <c r="BM9" s="127"/>
      <c r="BN9" s="452"/>
      <c r="BO9" s="452"/>
      <c r="BP9" s="259" t="str">
        <f t="shared" ref="BP9" si="12">BD9</f>
        <v>Activité / Projet 1</v>
      </c>
      <c r="BQ9" s="259" t="str">
        <f t="shared" ref="BQ9" si="13">BE9</f>
        <v>Activité / Projet 2</v>
      </c>
      <c r="BR9" s="259" t="str">
        <f t="shared" ref="BR9" si="14">BF9</f>
        <v>…</v>
      </c>
      <c r="BS9" s="259">
        <f t="shared" ref="BS9" si="15">BG9</f>
        <v>0</v>
      </c>
      <c r="BT9" s="259">
        <f t="shared" ref="BT9" si="16">BH9</f>
        <v>0</v>
      </c>
      <c r="BU9" s="259">
        <f t="shared" ref="BU9" si="17">BI9</f>
        <v>0</v>
      </c>
      <c r="BV9" s="259">
        <f t="shared" ref="BV9" si="18">BJ9</f>
        <v>0</v>
      </c>
      <c r="BW9" s="259">
        <f t="shared" ref="BW9" si="19">BK9</f>
        <v>0</v>
      </c>
      <c r="BX9" s="91" t="s">
        <v>35</v>
      </c>
      <c r="BY9" s="127"/>
      <c r="BZ9" s="452"/>
      <c r="CA9" s="452"/>
      <c r="CB9" s="259" t="str">
        <f t="shared" ref="CB9" si="20">BP9</f>
        <v>Activité / Projet 1</v>
      </c>
      <c r="CC9" s="259" t="str">
        <f t="shared" ref="CC9" si="21">BQ9</f>
        <v>Activité / Projet 2</v>
      </c>
      <c r="CD9" s="259" t="str">
        <f t="shared" ref="CD9" si="22">BR9</f>
        <v>…</v>
      </c>
      <c r="CE9" s="259">
        <f t="shared" ref="CE9" si="23">BS9</f>
        <v>0</v>
      </c>
      <c r="CF9" s="259">
        <f t="shared" ref="CF9" si="24">BT9</f>
        <v>0</v>
      </c>
      <c r="CG9" s="259">
        <f t="shared" ref="CG9" si="25">BU9</f>
        <v>0</v>
      </c>
      <c r="CH9" s="259">
        <f t="shared" ref="CH9" si="26">BV9</f>
        <v>0</v>
      </c>
      <c r="CI9" s="259">
        <f t="shared" ref="CI9" si="27">BW9</f>
        <v>0</v>
      </c>
      <c r="CJ9" s="91" t="s">
        <v>35</v>
      </c>
      <c r="CK9" s="127"/>
      <c r="CL9" s="452"/>
      <c r="CM9" s="452"/>
      <c r="CN9" s="259" t="str">
        <f t="shared" ref="CN9" si="28">CB9</f>
        <v>Activité / Projet 1</v>
      </c>
      <c r="CO9" s="259" t="str">
        <f t="shared" ref="CO9" si="29">CC9</f>
        <v>Activité / Projet 2</v>
      </c>
      <c r="CP9" s="259" t="str">
        <f t="shared" ref="CP9" si="30">CD9</f>
        <v>…</v>
      </c>
      <c r="CQ9" s="259">
        <f t="shared" ref="CQ9" si="31">CE9</f>
        <v>0</v>
      </c>
      <c r="CR9" s="259">
        <f t="shared" ref="CR9" si="32">CF9</f>
        <v>0</v>
      </c>
      <c r="CS9" s="259">
        <f t="shared" ref="CS9" si="33">CG9</f>
        <v>0</v>
      </c>
      <c r="CT9" s="259">
        <f t="shared" ref="CT9" si="34">CH9</f>
        <v>0</v>
      </c>
      <c r="CU9" s="259">
        <f t="shared" ref="CU9" si="35">CI9</f>
        <v>0</v>
      </c>
      <c r="CV9" s="91" t="s">
        <v>35</v>
      </c>
      <c r="CW9" s="126"/>
    </row>
    <row r="10" spans="2:101">
      <c r="B10" s="125"/>
      <c r="C10" s="375" t="s">
        <v>399</v>
      </c>
      <c r="D10" s="246"/>
      <c r="E10" s="332"/>
      <c r="F10" s="248"/>
      <c r="G10" s="248"/>
      <c r="H10" s="248"/>
      <c r="I10" s="248"/>
      <c r="J10" s="248"/>
      <c r="K10" s="248"/>
      <c r="L10" s="248"/>
      <c r="M10" s="248"/>
      <c r="N10" s="248"/>
      <c r="O10" s="248"/>
      <c r="P10" s="248"/>
      <c r="Q10" s="248"/>
      <c r="R10" s="328">
        <f t="shared" ref="R10:R30" si="36">SUM(F10:Q10)</f>
        <v>0</v>
      </c>
      <c r="S10" s="248"/>
      <c r="T10" s="248"/>
      <c r="U10" s="248"/>
      <c r="V10" s="248"/>
      <c r="W10" s="248"/>
      <c r="X10" s="248"/>
      <c r="Y10" s="248"/>
      <c r="Z10" s="248"/>
      <c r="AA10" s="248"/>
      <c r="AB10" s="248"/>
      <c r="AC10" s="248"/>
      <c r="AD10" s="248"/>
      <c r="AE10" s="328">
        <f t="shared" ref="AE10:AE30" si="37">SUM(S10:AD10)</f>
        <v>0</v>
      </c>
      <c r="AF10" s="248"/>
      <c r="AG10" s="248"/>
      <c r="AH10" s="328">
        <f t="shared" ref="AH10:AH30" si="38">SUM(AF10:AG10)</f>
        <v>0</v>
      </c>
      <c r="AI10" s="248"/>
      <c r="AJ10" s="248"/>
      <c r="AK10" s="328">
        <f t="shared" ref="AK10:AK30" si="39">SUM(AI10:AJ10)</f>
        <v>0</v>
      </c>
      <c r="AL10" s="248"/>
      <c r="AM10" s="248"/>
      <c r="AN10" s="328">
        <f t="shared" ref="AN10:AN30" si="40">SUM(AL10:AM10)</f>
        <v>0</v>
      </c>
      <c r="AO10" s="127"/>
      <c r="AP10" s="331"/>
      <c r="AQ10" s="331"/>
      <c r="AR10" s="331">
        <v>1</v>
      </c>
      <c r="AS10" s="331"/>
      <c r="AT10" s="331"/>
      <c r="AU10" s="331"/>
      <c r="AV10" s="331"/>
      <c r="AW10" s="331"/>
      <c r="AX10" s="331"/>
      <c r="AY10" s="331"/>
      <c r="AZ10" s="329">
        <f t="shared" ref="AZ10:AZ29" si="41">SUM(AR10:AY10)</f>
        <v>1</v>
      </c>
      <c r="BA10" s="127"/>
      <c r="BB10" s="331"/>
      <c r="BC10" s="330"/>
      <c r="BD10" s="331">
        <v>1</v>
      </c>
      <c r="BE10" s="331"/>
      <c r="BF10" s="331"/>
      <c r="BG10" s="331"/>
      <c r="BH10" s="331"/>
      <c r="BI10" s="331"/>
      <c r="BJ10" s="331"/>
      <c r="BK10" s="331"/>
      <c r="BL10" s="329">
        <f t="shared" ref="BL10:BL29" si="42">SUM(BD10:BK10)</f>
        <v>1</v>
      </c>
      <c r="BM10" s="127"/>
      <c r="BN10" s="330"/>
      <c r="BO10" s="331"/>
      <c r="BP10" s="331">
        <v>1</v>
      </c>
      <c r="BQ10" s="331"/>
      <c r="BR10" s="331"/>
      <c r="BS10" s="331"/>
      <c r="BT10" s="331"/>
      <c r="BU10" s="331"/>
      <c r="BV10" s="331"/>
      <c r="BW10" s="331"/>
      <c r="BX10" s="329">
        <f t="shared" ref="BX10:BX29" si="43">SUM(BP10:BW10)</f>
        <v>1</v>
      </c>
      <c r="BY10" s="127"/>
      <c r="BZ10" s="330"/>
      <c r="CA10" s="330"/>
      <c r="CB10" s="331">
        <v>1</v>
      </c>
      <c r="CC10" s="331"/>
      <c r="CD10" s="331"/>
      <c r="CE10" s="331"/>
      <c r="CF10" s="331"/>
      <c r="CG10" s="331"/>
      <c r="CH10" s="331"/>
      <c r="CI10" s="331"/>
      <c r="CJ10" s="329">
        <f t="shared" ref="CJ10:CJ29" si="44">SUM(CB10:CI10)</f>
        <v>1</v>
      </c>
      <c r="CK10" s="127"/>
      <c r="CL10" s="330"/>
      <c r="CM10" s="330"/>
      <c r="CN10" s="331">
        <v>1</v>
      </c>
      <c r="CO10" s="331"/>
      <c r="CP10" s="331"/>
      <c r="CQ10" s="331"/>
      <c r="CR10" s="331"/>
      <c r="CS10" s="331"/>
      <c r="CT10" s="331"/>
      <c r="CU10" s="331"/>
      <c r="CV10" s="329">
        <f t="shared" ref="CV10:CV29" si="45">SUM(CN10:CU10)</f>
        <v>1</v>
      </c>
      <c r="CW10" s="126"/>
    </row>
    <row r="11" spans="2:101">
      <c r="B11" s="125"/>
      <c r="C11" s="375" t="s">
        <v>399</v>
      </c>
      <c r="D11" s="246"/>
      <c r="E11" s="332"/>
      <c r="F11" s="248"/>
      <c r="G11" s="248"/>
      <c r="H11" s="248"/>
      <c r="I11" s="248"/>
      <c r="J11" s="248"/>
      <c r="K11" s="248"/>
      <c r="L11" s="248"/>
      <c r="M11" s="248"/>
      <c r="N11" s="248"/>
      <c r="O11" s="248"/>
      <c r="P11" s="248"/>
      <c r="Q11" s="248"/>
      <c r="R11" s="328">
        <f t="shared" si="36"/>
        <v>0</v>
      </c>
      <c r="S11" s="248"/>
      <c r="T11" s="248"/>
      <c r="U11" s="248"/>
      <c r="V11" s="248"/>
      <c r="W11" s="248"/>
      <c r="X11" s="248"/>
      <c r="Y11" s="248"/>
      <c r="Z11" s="248"/>
      <c r="AA11" s="248"/>
      <c r="AB11" s="248"/>
      <c r="AC11" s="248"/>
      <c r="AD11" s="248"/>
      <c r="AE11" s="328">
        <f t="shared" si="37"/>
        <v>0</v>
      </c>
      <c r="AF11" s="248"/>
      <c r="AG11" s="248"/>
      <c r="AH11" s="328">
        <f t="shared" si="38"/>
        <v>0</v>
      </c>
      <c r="AI11" s="248"/>
      <c r="AJ11" s="248"/>
      <c r="AK11" s="328">
        <f t="shared" si="39"/>
        <v>0</v>
      </c>
      <c r="AL11" s="248"/>
      <c r="AM11" s="248"/>
      <c r="AN11" s="328">
        <f t="shared" si="40"/>
        <v>0</v>
      </c>
      <c r="AO11" s="127"/>
      <c r="AP11" s="331"/>
      <c r="AQ11" s="330"/>
      <c r="AR11" s="331">
        <v>1</v>
      </c>
      <c r="AS11" s="331"/>
      <c r="AT11" s="331"/>
      <c r="AU11" s="331"/>
      <c r="AV11" s="331"/>
      <c r="AW11" s="331"/>
      <c r="AX11" s="331"/>
      <c r="AY11" s="331"/>
      <c r="AZ11" s="329">
        <f t="shared" si="41"/>
        <v>1</v>
      </c>
      <c r="BA11" s="127"/>
      <c r="BB11" s="331"/>
      <c r="BC11" s="330"/>
      <c r="BD11" s="331">
        <v>1</v>
      </c>
      <c r="BE11" s="331"/>
      <c r="BF11" s="331"/>
      <c r="BG11" s="331"/>
      <c r="BH11" s="331"/>
      <c r="BI11" s="331"/>
      <c r="BJ11" s="331"/>
      <c r="BK11" s="331"/>
      <c r="BL11" s="329">
        <f t="shared" si="42"/>
        <v>1</v>
      </c>
      <c r="BM11" s="127"/>
      <c r="BN11" s="330"/>
      <c r="BO11" s="331"/>
      <c r="BP11" s="331">
        <v>1</v>
      </c>
      <c r="BQ11" s="331"/>
      <c r="BR11" s="331"/>
      <c r="BS11" s="331"/>
      <c r="BT11" s="331"/>
      <c r="BU11" s="331"/>
      <c r="BV11" s="331"/>
      <c r="BW11" s="331"/>
      <c r="BX11" s="329">
        <f t="shared" si="43"/>
        <v>1</v>
      </c>
      <c r="BY11" s="127"/>
      <c r="BZ11" s="330"/>
      <c r="CA11" s="330"/>
      <c r="CB11" s="331">
        <v>1</v>
      </c>
      <c r="CC11" s="331"/>
      <c r="CD11" s="331"/>
      <c r="CE11" s="331"/>
      <c r="CF11" s="331"/>
      <c r="CG11" s="331"/>
      <c r="CH11" s="331"/>
      <c r="CI11" s="331"/>
      <c r="CJ11" s="329">
        <f t="shared" si="44"/>
        <v>1</v>
      </c>
      <c r="CK11" s="127"/>
      <c r="CL11" s="330"/>
      <c r="CM11" s="330"/>
      <c r="CN11" s="331">
        <v>1</v>
      </c>
      <c r="CO11" s="331"/>
      <c r="CP11" s="331"/>
      <c r="CQ11" s="331"/>
      <c r="CR11" s="331"/>
      <c r="CS11" s="331"/>
      <c r="CT11" s="331"/>
      <c r="CU11" s="331"/>
      <c r="CV11" s="329">
        <f t="shared" si="45"/>
        <v>1</v>
      </c>
      <c r="CW11" s="126"/>
    </row>
    <row r="12" spans="2:101">
      <c r="B12" s="125"/>
      <c r="C12" s="375" t="s">
        <v>400</v>
      </c>
      <c r="D12" s="246"/>
      <c r="E12" s="332"/>
      <c r="F12" s="248"/>
      <c r="G12" s="248"/>
      <c r="H12" s="248"/>
      <c r="I12" s="248"/>
      <c r="J12" s="248"/>
      <c r="K12" s="248"/>
      <c r="L12" s="248"/>
      <c r="M12" s="248"/>
      <c r="N12" s="248"/>
      <c r="O12" s="248"/>
      <c r="P12" s="248"/>
      <c r="Q12" s="248"/>
      <c r="R12" s="328">
        <f t="shared" si="36"/>
        <v>0</v>
      </c>
      <c r="S12" s="248"/>
      <c r="T12" s="248"/>
      <c r="U12" s="248"/>
      <c r="V12" s="248"/>
      <c r="W12" s="248"/>
      <c r="X12" s="248"/>
      <c r="Y12" s="248"/>
      <c r="Z12" s="248"/>
      <c r="AA12" s="248"/>
      <c r="AB12" s="248"/>
      <c r="AC12" s="248"/>
      <c r="AD12" s="248"/>
      <c r="AE12" s="328">
        <f t="shared" si="37"/>
        <v>0</v>
      </c>
      <c r="AF12" s="248"/>
      <c r="AG12" s="248"/>
      <c r="AH12" s="328">
        <f t="shared" si="38"/>
        <v>0</v>
      </c>
      <c r="AI12" s="248"/>
      <c r="AJ12" s="248"/>
      <c r="AK12" s="328">
        <f t="shared" si="39"/>
        <v>0</v>
      </c>
      <c r="AL12" s="248"/>
      <c r="AM12" s="248"/>
      <c r="AN12" s="328">
        <f t="shared" si="40"/>
        <v>0</v>
      </c>
      <c r="AO12" s="127"/>
      <c r="AP12" s="331"/>
      <c r="AQ12" s="330"/>
      <c r="AR12" s="331">
        <v>1</v>
      </c>
      <c r="AS12" s="331"/>
      <c r="AT12" s="331"/>
      <c r="AU12" s="331"/>
      <c r="AV12" s="331"/>
      <c r="AW12" s="331"/>
      <c r="AX12" s="331"/>
      <c r="AY12" s="331"/>
      <c r="AZ12" s="329">
        <f t="shared" si="41"/>
        <v>1</v>
      </c>
      <c r="BA12" s="127"/>
      <c r="BB12" s="331"/>
      <c r="BC12" s="330"/>
      <c r="BD12" s="331">
        <v>1</v>
      </c>
      <c r="BE12" s="331"/>
      <c r="BF12" s="331"/>
      <c r="BG12" s="331"/>
      <c r="BH12" s="331"/>
      <c r="BI12" s="331"/>
      <c r="BJ12" s="331"/>
      <c r="BK12" s="331"/>
      <c r="BL12" s="329">
        <f t="shared" si="42"/>
        <v>1</v>
      </c>
      <c r="BM12" s="127"/>
      <c r="BN12" s="330"/>
      <c r="BO12" s="331"/>
      <c r="BP12" s="331">
        <v>1</v>
      </c>
      <c r="BQ12" s="331"/>
      <c r="BR12" s="331"/>
      <c r="BS12" s="331"/>
      <c r="BT12" s="331"/>
      <c r="BU12" s="331"/>
      <c r="BV12" s="331"/>
      <c r="BW12" s="331"/>
      <c r="BX12" s="329">
        <f t="shared" si="43"/>
        <v>1</v>
      </c>
      <c r="BY12" s="127"/>
      <c r="BZ12" s="330"/>
      <c r="CA12" s="331"/>
      <c r="CB12" s="331">
        <v>1</v>
      </c>
      <c r="CC12" s="331"/>
      <c r="CD12" s="331"/>
      <c r="CE12" s="331"/>
      <c r="CF12" s="331"/>
      <c r="CG12" s="331"/>
      <c r="CH12" s="331"/>
      <c r="CI12" s="331"/>
      <c r="CJ12" s="329">
        <f t="shared" si="44"/>
        <v>1</v>
      </c>
      <c r="CK12" s="127"/>
      <c r="CL12" s="330"/>
      <c r="CM12" s="331"/>
      <c r="CN12" s="331">
        <v>1</v>
      </c>
      <c r="CO12" s="331"/>
      <c r="CP12" s="331"/>
      <c r="CQ12" s="331"/>
      <c r="CR12" s="331"/>
      <c r="CS12" s="331"/>
      <c r="CT12" s="331"/>
      <c r="CU12" s="331"/>
      <c r="CV12" s="329">
        <f t="shared" si="45"/>
        <v>1</v>
      </c>
      <c r="CW12" s="126"/>
    </row>
    <row r="13" spans="2:101">
      <c r="B13" s="125"/>
      <c r="C13" s="375" t="s">
        <v>400</v>
      </c>
      <c r="D13" s="247"/>
      <c r="E13" s="332"/>
      <c r="F13" s="248"/>
      <c r="G13" s="248"/>
      <c r="H13" s="248"/>
      <c r="I13" s="248"/>
      <c r="J13" s="248"/>
      <c r="K13" s="248"/>
      <c r="L13" s="248"/>
      <c r="M13" s="248"/>
      <c r="N13" s="248"/>
      <c r="O13" s="248"/>
      <c r="P13" s="248"/>
      <c r="Q13" s="248"/>
      <c r="R13" s="328">
        <f t="shared" si="36"/>
        <v>0</v>
      </c>
      <c r="S13" s="248"/>
      <c r="T13" s="248"/>
      <c r="U13" s="248"/>
      <c r="V13" s="248"/>
      <c r="W13" s="248"/>
      <c r="X13" s="248"/>
      <c r="Y13" s="248"/>
      <c r="Z13" s="248"/>
      <c r="AA13" s="248"/>
      <c r="AB13" s="248"/>
      <c r="AC13" s="248"/>
      <c r="AD13" s="248"/>
      <c r="AE13" s="328">
        <f t="shared" si="37"/>
        <v>0</v>
      </c>
      <c r="AF13" s="248"/>
      <c r="AG13" s="248"/>
      <c r="AH13" s="328">
        <f t="shared" si="38"/>
        <v>0</v>
      </c>
      <c r="AI13" s="248"/>
      <c r="AJ13" s="248"/>
      <c r="AK13" s="328">
        <f t="shared" si="39"/>
        <v>0</v>
      </c>
      <c r="AL13" s="248"/>
      <c r="AM13" s="248"/>
      <c r="AN13" s="328">
        <f t="shared" si="40"/>
        <v>0</v>
      </c>
      <c r="AO13" s="127"/>
      <c r="AP13" s="331"/>
      <c r="AQ13" s="330"/>
      <c r="AR13" s="331">
        <v>1</v>
      </c>
      <c r="AS13" s="331"/>
      <c r="AT13" s="331"/>
      <c r="AU13" s="331"/>
      <c r="AV13" s="331"/>
      <c r="AW13" s="331"/>
      <c r="AX13" s="331"/>
      <c r="AY13" s="331"/>
      <c r="AZ13" s="329">
        <f t="shared" si="41"/>
        <v>1</v>
      </c>
      <c r="BA13" s="127"/>
      <c r="BB13" s="331"/>
      <c r="BC13" s="330"/>
      <c r="BD13" s="331">
        <v>1</v>
      </c>
      <c r="BE13" s="331"/>
      <c r="BF13" s="331"/>
      <c r="BG13" s="331"/>
      <c r="BH13" s="331"/>
      <c r="BI13" s="331"/>
      <c r="BJ13" s="331"/>
      <c r="BK13" s="331"/>
      <c r="BL13" s="329">
        <f t="shared" si="42"/>
        <v>1</v>
      </c>
      <c r="BM13" s="127"/>
      <c r="BN13" s="330"/>
      <c r="BO13" s="331"/>
      <c r="BP13" s="331">
        <v>1</v>
      </c>
      <c r="BQ13" s="331"/>
      <c r="BR13" s="331"/>
      <c r="BS13" s="331"/>
      <c r="BT13" s="331"/>
      <c r="BU13" s="331"/>
      <c r="BV13" s="331"/>
      <c r="BW13" s="331"/>
      <c r="BX13" s="329">
        <f t="shared" si="43"/>
        <v>1</v>
      </c>
      <c r="BY13" s="127"/>
      <c r="BZ13" s="330"/>
      <c r="CA13" s="331"/>
      <c r="CB13" s="331">
        <v>1</v>
      </c>
      <c r="CC13" s="331"/>
      <c r="CD13" s="331"/>
      <c r="CE13" s="331"/>
      <c r="CF13" s="331"/>
      <c r="CG13" s="331"/>
      <c r="CH13" s="331"/>
      <c r="CI13" s="331"/>
      <c r="CJ13" s="329">
        <f t="shared" si="44"/>
        <v>1</v>
      </c>
      <c r="CK13" s="127"/>
      <c r="CL13" s="330"/>
      <c r="CM13" s="331"/>
      <c r="CN13" s="331">
        <v>1</v>
      </c>
      <c r="CO13" s="331"/>
      <c r="CP13" s="331"/>
      <c r="CQ13" s="331"/>
      <c r="CR13" s="331"/>
      <c r="CS13" s="331"/>
      <c r="CT13" s="331"/>
      <c r="CU13" s="331"/>
      <c r="CV13" s="329">
        <f t="shared" si="45"/>
        <v>1</v>
      </c>
      <c r="CW13" s="126"/>
    </row>
    <row r="14" spans="2:101">
      <c r="B14" s="125"/>
      <c r="C14" s="247"/>
      <c r="D14" s="247"/>
      <c r="E14" s="332"/>
      <c r="F14" s="248"/>
      <c r="G14" s="248"/>
      <c r="H14" s="248"/>
      <c r="I14" s="248"/>
      <c r="J14" s="248"/>
      <c r="K14" s="248"/>
      <c r="L14" s="248"/>
      <c r="M14" s="248"/>
      <c r="N14" s="248"/>
      <c r="O14" s="248"/>
      <c r="P14" s="248"/>
      <c r="Q14" s="248"/>
      <c r="R14" s="328">
        <f t="shared" si="36"/>
        <v>0</v>
      </c>
      <c r="S14" s="248"/>
      <c r="T14" s="248"/>
      <c r="U14" s="248"/>
      <c r="V14" s="248"/>
      <c r="W14" s="248"/>
      <c r="X14" s="248"/>
      <c r="Y14" s="248"/>
      <c r="Z14" s="248"/>
      <c r="AA14" s="248"/>
      <c r="AB14" s="248"/>
      <c r="AC14" s="248"/>
      <c r="AD14" s="248"/>
      <c r="AE14" s="328">
        <f t="shared" si="37"/>
        <v>0</v>
      </c>
      <c r="AF14" s="248"/>
      <c r="AG14" s="248"/>
      <c r="AH14" s="328">
        <f t="shared" si="38"/>
        <v>0</v>
      </c>
      <c r="AI14" s="248"/>
      <c r="AJ14" s="248"/>
      <c r="AK14" s="328">
        <f t="shared" si="39"/>
        <v>0</v>
      </c>
      <c r="AL14" s="248"/>
      <c r="AM14" s="248"/>
      <c r="AN14" s="328">
        <f t="shared" si="40"/>
        <v>0</v>
      </c>
      <c r="AO14" s="127"/>
      <c r="AP14" s="330"/>
      <c r="AQ14" s="330"/>
      <c r="AR14" s="331">
        <v>1</v>
      </c>
      <c r="AS14" s="331"/>
      <c r="AT14" s="331"/>
      <c r="AU14" s="331"/>
      <c r="AV14" s="331"/>
      <c r="AW14" s="331"/>
      <c r="AX14" s="331"/>
      <c r="AY14" s="331"/>
      <c r="AZ14" s="329">
        <f t="shared" si="41"/>
        <v>1</v>
      </c>
      <c r="BA14" s="127"/>
      <c r="BB14" s="330"/>
      <c r="BC14" s="330"/>
      <c r="BD14" s="331">
        <v>1</v>
      </c>
      <c r="BE14" s="331"/>
      <c r="BF14" s="331"/>
      <c r="BG14" s="331"/>
      <c r="BH14" s="331"/>
      <c r="BI14" s="331"/>
      <c r="BJ14" s="331"/>
      <c r="BK14" s="331"/>
      <c r="BL14" s="329">
        <f t="shared" si="42"/>
        <v>1</v>
      </c>
      <c r="BM14" s="127"/>
      <c r="BN14" s="330"/>
      <c r="BO14" s="331"/>
      <c r="BP14" s="331">
        <v>1</v>
      </c>
      <c r="BQ14" s="331"/>
      <c r="BR14" s="331"/>
      <c r="BS14" s="331"/>
      <c r="BT14" s="331"/>
      <c r="BU14" s="331"/>
      <c r="BV14" s="331"/>
      <c r="BW14" s="331"/>
      <c r="BX14" s="329">
        <f t="shared" si="43"/>
        <v>1</v>
      </c>
      <c r="BY14" s="127"/>
      <c r="BZ14" s="330"/>
      <c r="CA14" s="331"/>
      <c r="CB14" s="331">
        <v>1</v>
      </c>
      <c r="CC14" s="331"/>
      <c r="CD14" s="331"/>
      <c r="CE14" s="331"/>
      <c r="CF14" s="331"/>
      <c r="CG14" s="331"/>
      <c r="CH14" s="331"/>
      <c r="CI14" s="331"/>
      <c r="CJ14" s="329">
        <f t="shared" si="44"/>
        <v>1</v>
      </c>
      <c r="CK14" s="127"/>
      <c r="CL14" s="330"/>
      <c r="CM14" s="331"/>
      <c r="CN14" s="331">
        <v>1</v>
      </c>
      <c r="CO14" s="331"/>
      <c r="CP14" s="331"/>
      <c r="CQ14" s="331"/>
      <c r="CR14" s="331"/>
      <c r="CS14" s="331"/>
      <c r="CT14" s="331"/>
      <c r="CU14" s="331"/>
      <c r="CV14" s="329">
        <f t="shared" si="45"/>
        <v>1</v>
      </c>
      <c r="CW14" s="126"/>
    </row>
    <row r="15" spans="2:101">
      <c r="B15" s="125"/>
      <c r="C15" s="247"/>
      <c r="D15" s="247"/>
      <c r="E15" s="332"/>
      <c r="F15" s="248"/>
      <c r="G15" s="248"/>
      <c r="H15" s="248"/>
      <c r="I15" s="248"/>
      <c r="J15" s="248"/>
      <c r="K15" s="248"/>
      <c r="L15" s="248"/>
      <c r="M15" s="248"/>
      <c r="N15" s="248"/>
      <c r="O15" s="248"/>
      <c r="P15" s="248"/>
      <c r="Q15" s="248"/>
      <c r="R15" s="328">
        <f t="shared" si="36"/>
        <v>0</v>
      </c>
      <c r="S15" s="248"/>
      <c r="T15" s="248"/>
      <c r="U15" s="248"/>
      <c r="V15" s="248"/>
      <c r="W15" s="248"/>
      <c r="X15" s="248"/>
      <c r="Y15" s="248"/>
      <c r="Z15" s="248"/>
      <c r="AA15" s="248"/>
      <c r="AB15" s="248"/>
      <c r="AC15" s="248"/>
      <c r="AD15" s="248"/>
      <c r="AE15" s="328">
        <f t="shared" si="37"/>
        <v>0</v>
      </c>
      <c r="AF15" s="248"/>
      <c r="AG15" s="248"/>
      <c r="AH15" s="328">
        <f t="shared" si="38"/>
        <v>0</v>
      </c>
      <c r="AI15" s="248"/>
      <c r="AJ15" s="248"/>
      <c r="AK15" s="328">
        <f t="shared" si="39"/>
        <v>0</v>
      </c>
      <c r="AL15" s="248"/>
      <c r="AM15" s="248"/>
      <c r="AN15" s="328">
        <f t="shared" si="40"/>
        <v>0</v>
      </c>
      <c r="AO15" s="127"/>
      <c r="AP15" s="330"/>
      <c r="AQ15" s="330"/>
      <c r="AR15" s="331">
        <v>1</v>
      </c>
      <c r="AS15" s="331"/>
      <c r="AT15" s="331"/>
      <c r="AU15" s="331"/>
      <c r="AV15" s="331"/>
      <c r="AW15" s="331"/>
      <c r="AX15" s="331"/>
      <c r="AY15" s="331"/>
      <c r="AZ15" s="329">
        <f t="shared" si="41"/>
        <v>1</v>
      </c>
      <c r="BA15" s="127"/>
      <c r="BB15" s="330"/>
      <c r="BC15" s="330"/>
      <c r="BD15" s="331">
        <v>1</v>
      </c>
      <c r="BE15" s="331"/>
      <c r="BF15" s="331"/>
      <c r="BG15" s="331"/>
      <c r="BH15" s="331"/>
      <c r="BI15" s="331"/>
      <c r="BJ15" s="331"/>
      <c r="BK15" s="331"/>
      <c r="BL15" s="329">
        <f t="shared" si="42"/>
        <v>1</v>
      </c>
      <c r="BM15" s="127"/>
      <c r="BN15" s="330"/>
      <c r="BO15" s="331"/>
      <c r="BP15" s="331">
        <v>1</v>
      </c>
      <c r="BQ15" s="331"/>
      <c r="BR15" s="331"/>
      <c r="BS15" s="331"/>
      <c r="BT15" s="331"/>
      <c r="BU15" s="331"/>
      <c r="BV15" s="331"/>
      <c r="BW15" s="331"/>
      <c r="BX15" s="329">
        <f t="shared" si="43"/>
        <v>1</v>
      </c>
      <c r="BY15" s="127"/>
      <c r="BZ15" s="330"/>
      <c r="CA15" s="331"/>
      <c r="CB15" s="331">
        <v>1</v>
      </c>
      <c r="CC15" s="331"/>
      <c r="CD15" s="331"/>
      <c r="CE15" s="331"/>
      <c r="CF15" s="331"/>
      <c r="CG15" s="331"/>
      <c r="CH15" s="331"/>
      <c r="CI15" s="331"/>
      <c r="CJ15" s="329">
        <f t="shared" si="44"/>
        <v>1</v>
      </c>
      <c r="CK15" s="127"/>
      <c r="CL15" s="330"/>
      <c r="CM15" s="331"/>
      <c r="CN15" s="331">
        <v>1</v>
      </c>
      <c r="CO15" s="331"/>
      <c r="CP15" s="331"/>
      <c r="CQ15" s="331"/>
      <c r="CR15" s="331"/>
      <c r="CS15" s="331"/>
      <c r="CT15" s="331"/>
      <c r="CU15" s="331"/>
      <c r="CV15" s="329">
        <f t="shared" si="45"/>
        <v>1</v>
      </c>
      <c r="CW15" s="126"/>
    </row>
    <row r="16" spans="2:101">
      <c r="B16" s="125"/>
      <c r="C16" s="247"/>
      <c r="D16" s="247"/>
      <c r="E16" s="332"/>
      <c r="F16" s="248"/>
      <c r="G16" s="248"/>
      <c r="H16" s="248"/>
      <c r="I16" s="248"/>
      <c r="J16" s="248"/>
      <c r="K16" s="248"/>
      <c r="L16" s="248"/>
      <c r="M16" s="248"/>
      <c r="N16" s="248"/>
      <c r="O16" s="248"/>
      <c r="P16" s="248"/>
      <c r="Q16" s="248"/>
      <c r="R16" s="328">
        <f t="shared" si="36"/>
        <v>0</v>
      </c>
      <c r="S16" s="248"/>
      <c r="T16" s="248"/>
      <c r="U16" s="248"/>
      <c r="V16" s="248"/>
      <c r="W16" s="248"/>
      <c r="X16" s="248"/>
      <c r="Y16" s="248"/>
      <c r="Z16" s="248"/>
      <c r="AA16" s="248"/>
      <c r="AB16" s="248"/>
      <c r="AC16" s="248"/>
      <c r="AD16" s="248"/>
      <c r="AE16" s="328">
        <f t="shared" si="37"/>
        <v>0</v>
      </c>
      <c r="AF16" s="248"/>
      <c r="AG16" s="248"/>
      <c r="AH16" s="328">
        <f t="shared" si="38"/>
        <v>0</v>
      </c>
      <c r="AI16" s="248"/>
      <c r="AJ16" s="248"/>
      <c r="AK16" s="328">
        <f t="shared" si="39"/>
        <v>0</v>
      </c>
      <c r="AL16" s="248"/>
      <c r="AM16" s="248"/>
      <c r="AN16" s="328">
        <f t="shared" si="40"/>
        <v>0</v>
      </c>
      <c r="AO16" s="127"/>
      <c r="AP16" s="330"/>
      <c r="AQ16" s="330"/>
      <c r="AR16" s="331">
        <v>1</v>
      </c>
      <c r="AS16" s="331"/>
      <c r="AT16" s="331"/>
      <c r="AU16" s="331"/>
      <c r="AV16" s="331"/>
      <c r="AW16" s="331"/>
      <c r="AX16" s="331"/>
      <c r="AY16" s="331"/>
      <c r="AZ16" s="329">
        <f t="shared" si="41"/>
        <v>1</v>
      </c>
      <c r="BA16" s="127"/>
      <c r="BB16" s="330"/>
      <c r="BC16" s="330"/>
      <c r="BD16" s="331">
        <v>1</v>
      </c>
      <c r="BE16" s="331"/>
      <c r="BF16" s="331"/>
      <c r="BG16" s="331"/>
      <c r="BH16" s="331"/>
      <c r="BI16" s="331"/>
      <c r="BJ16" s="331"/>
      <c r="BK16" s="331"/>
      <c r="BL16" s="329">
        <f t="shared" si="42"/>
        <v>1</v>
      </c>
      <c r="BM16" s="127"/>
      <c r="BN16" s="330"/>
      <c r="BO16" s="331"/>
      <c r="BP16" s="331">
        <v>1</v>
      </c>
      <c r="BQ16" s="331"/>
      <c r="BR16" s="331"/>
      <c r="BS16" s="331"/>
      <c r="BT16" s="331"/>
      <c r="BU16" s="331"/>
      <c r="BV16" s="331"/>
      <c r="BW16" s="331"/>
      <c r="BX16" s="329">
        <f t="shared" si="43"/>
        <v>1</v>
      </c>
      <c r="BY16" s="127"/>
      <c r="BZ16" s="330"/>
      <c r="CA16" s="331"/>
      <c r="CB16" s="331">
        <v>1</v>
      </c>
      <c r="CC16" s="331"/>
      <c r="CD16" s="331"/>
      <c r="CE16" s="331"/>
      <c r="CF16" s="331"/>
      <c r="CG16" s="331"/>
      <c r="CH16" s="331"/>
      <c r="CI16" s="331"/>
      <c r="CJ16" s="329">
        <f t="shared" si="44"/>
        <v>1</v>
      </c>
      <c r="CK16" s="127"/>
      <c r="CL16" s="330"/>
      <c r="CM16" s="331"/>
      <c r="CN16" s="331">
        <v>1</v>
      </c>
      <c r="CO16" s="331"/>
      <c r="CP16" s="331"/>
      <c r="CQ16" s="331"/>
      <c r="CR16" s="331"/>
      <c r="CS16" s="331"/>
      <c r="CT16" s="331"/>
      <c r="CU16" s="331"/>
      <c r="CV16" s="329">
        <f t="shared" si="45"/>
        <v>1</v>
      </c>
      <c r="CW16" s="126"/>
    </row>
    <row r="17" spans="2:101">
      <c r="B17" s="125"/>
      <c r="C17" s="247"/>
      <c r="D17" s="247"/>
      <c r="E17" s="332"/>
      <c r="F17" s="248"/>
      <c r="G17" s="248"/>
      <c r="H17" s="248"/>
      <c r="I17" s="248"/>
      <c r="J17" s="248"/>
      <c r="K17" s="248"/>
      <c r="L17" s="248"/>
      <c r="M17" s="248"/>
      <c r="N17" s="248"/>
      <c r="O17" s="248"/>
      <c r="P17" s="248"/>
      <c r="Q17" s="248"/>
      <c r="R17" s="328">
        <f t="shared" si="36"/>
        <v>0</v>
      </c>
      <c r="S17" s="248"/>
      <c r="T17" s="248"/>
      <c r="U17" s="248"/>
      <c r="V17" s="248"/>
      <c r="W17" s="248"/>
      <c r="X17" s="248"/>
      <c r="Y17" s="248"/>
      <c r="Z17" s="248"/>
      <c r="AA17" s="248"/>
      <c r="AB17" s="248"/>
      <c r="AC17" s="248"/>
      <c r="AD17" s="248"/>
      <c r="AE17" s="328">
        <f t="shared" si="37"/>
        <v>0</v>
      </c>
      <c r="AF17" s="248"/>
      <c r="AG17" s="248"/>
      <c r="AH17" s="328">
        <f t="shared" si="38"/>
        <v>0</v>
      </c>
      <c r="AI17" s="248"/>
      <c r="AJ17" s="248"/>
      <c r="AK17" s="328">
        <f t="shared" si="39"/>
        <v>0</v>
      </c>
      <c r="AL17" s="248"/>
      <c r="AM17" s="248"/>
      <c r="AN17" s="328">
        <f t="shared" si="40"/>
        <v>0</v>
      </c>
      <c r="AO17" s="127"/>
      <c r="AP17" s="330"/>
      <c r="AQ17" s="330"/>
      <c r="AR17" s="331">
        <v>1</v>
      </c>
      <c r="AS17" s="331"/>
      <c r="AT17" s="331"/>
      <c r="AU17" s="331"/>
      <c r="AV17" s="331"/>
      <c r="AW17" s="331"/>
      <c r="AX17" s="331"/>
      <c r="AY17" s="331"/>
      <c r="AZ17" s="329">
        <f t="shared" si="41"/>
        <v>1</v>
      </c>
      <c r="BA17" s="127"/>
      <c r="BB17" s="330"/>
      <c r="BC17" s="330"/>
      <c r="BD17" s="331">
        <v>1</v>
      </c>
      <c r="BE17" s="331"/>
      <c r="BF17" s="331"/>
      <c r="BG17" s="331"/>
      <c r="BH17" s="331"/>
      <c r="BI17" s="331"/>
      <c r="BJ17" s="331"/>
      <c r="BK17" s="331"/>
      <c r="BL17" s="329">
        <f t="shared" si="42"/>
        <v>1</v>
      </c>
      <c r="BM17" s="127"/>
      <c r="BN17" s="330"/>
      <c r="BO17" s="331"/>
      <c r="BP17" s="331">
        <v>1</v>
      </c>
      <c r="BQ17" s="331"/>
      <c r="BR17" s="331"/>
      <c r="BS17" s="331"/>
      <c r="BT17" s="331"/>
      <c r="BU17" s="331"/>
      <c r="BV17" s="331"/>
      <c r="BW17" s="331"/>
      <c r="BX17" s="329">
        <f t="shared" si="43"/>
        <v>1</v>
      </c>
      <c r="BY17" s="127"/>
      <c r="BZ17" s="330"/>
      <c r="CA17" s="331"/>
      <c r="CB17" s="331">
        <v>1</v>
      </c>
      <c r="CC17" s="331"/>
      <c r="CD17" s="331"/>
      <c r="CE17" s="331"/>
      <c r="CF17" s="331"/>
      <c r="CG17" s="331"/>
      <c r="CH17" s="331"/>
      <c r="CI17" s="331"/>
      <c r="CJ17" s="329">
        <f t="shared" si="44"/>
        <v>1</v>
      </c>
      <c r="CK17" s="127"/>
      <c r="CL17" s="330"/>
      <c r="CM17" s="331"/>
      <c r="CN17" s="331">
        <v>1</v>
      </c>
      <c r="CO17" s="331"/>
      <c r="CP17" s="331"/>
      <c r="CQ17" s="331"/>
      <c r="CR17" s="331"/>
      <c r="CS17" s="331"/>
      <c r="CT17" s="331"/>
      <c r="CU17" s="331"/>
      <c r="CV17" s="329">
        <f t="shared" si="45"/>
        <v>1</v>
      </c>
      <c r="CW17" s="126"/>
    </row>
    <row r="18" spans="2:101">
      <c r="B18" s="125"/>
      <c r="C18" s="247"/>
      <c r="D18" s="247"/>
      <c r="E18" s="332"/>
      <c r="F18" s="248"/>
      <c r="G18" s="248"/>
      <c r="H18" s="248"/>
      <c r="I18" s="248"/>
      <c r="J18" s="248"/>
      <c r="K18" s="248"/>
      <c r="L18" s="248"/>
      <c r="M18" s="248"/>
      <c r="N18" s="248"/>
      <c r="O18" s="248"/>
      <c r="P18" s="248"/>
      <c r="Q18" s="248"/>
      <c r="R18" s="328">
        <f t="shared" si="36"/>
        <v>0</v>
      </c>
      <c r="S18" s="248"/>
      <c r="T18" s="248"/>
      <c r="U18" s="248"/>
      <c r="V18" s="248"/>
      <c r="W18" s="248"/>
      <c r="X18" s="248"/>
      <c r="Y18" s="248"/>
      <c r="Z18" s="248"/>
      <c r="AA18" s="248"/>
      <c r="AB18" s="248"/>
      <c r="AC18" s="248"/>
      <c r="AD18" s="248"/>
      <c r="AE18" s="328">
        <f t="shared" si="37"/>
        <v>0</v>
      </c>
      <c r="AF18" s="248"/>
      <c r="AG18" s="248"/>
      <c r="AH18" s="328">
        <f t="shared" si="38"/>
        <v>0</v>
      </c>
      <c r="AI18" s="249"/>
      <c r="AJ18" s="249"/>
      <c r="AK18" s="328">
        <f t="shared" si="39"/>
        <v>0</v>
      </c>
      <c r="AL18" s="249"/>
      <c r="AM18" s="249"/>
      <c r="AN18" s="328">
        <f t="shared" si="40"/>
        <v>0</v>
      </c>
      <c r="AO18" s="127"/>
      <c r="AP18" s="330"/>
      <c r="AQ18" s="330"/>
      <c r="AR18" s="331">
        <v>1</v>
      </c>
      <c r="AS18" s="331"/>
      <c r="AT18" s="331"/>
      <c r="AU18" s="331"/>
      <c r="AV18" s="331"/>
      <c r="AW18" s="331"/>
      <c r="AX18" s="331"/>
      <c r="AY18" s="331"/>
      <c r="AZ18" s="329">
        <f t="shared" si="41"/>
        <v>1</v>
      </c>
      <c r="BA18" s="127"/>
      <c r="BB18" s="331"/>
      <c r="BC18" s="330"/>
      <c r="BD18" s="331">
        <v>1</v>
      </c>
      <c r="BE18" s="331"/>
      <c r="BF18" s="331"/>
      <c r="BG18" s="331"/>
      <c r="BH18" s="331"/>
      <c r="BI18" s="331"/>
      <c r="BJ18" s="331"/>
      <c r="BK18" s="331"/>
      <c r="BL18" s="329">
        <f t="shared" si="42"/>
        <v>1</v>
      </c>
      <c r="BM18" s="127"/>
      <c r="BN18" s="331"/>
      <c r="BO18" s="331"/>
      <c r="BP18" s="331">
        <v>1</v>
      </c>
      <c r="BQ18" s="331"/>
      <c r="BR18" s="331"/>
      <c r="BS18" s="331"/>
      <c r="BT18" s="331"/>
      <c r="BU18" s="331"/>
      <c r="BV18" s="331"/>
      <c r="BW18" s="331"/>
      <c r="BX18" s="329">
        <f t="shared" si="43"/>
        <v>1</v>
      </c>
      <c r="BY18" s="127"/>
      <c r="BZ18" s="331"/>
      <c r="CA18" s="331"/>
      <c r="CB18" s="331">
        <v>1</v>
      </c>
      <c r="CC18" s="331"/>
      <c r="CD18" s="331"/>
      <c r="CE18" s="331"/>
      <c r="CF18" s="331"/>
      <c r="CG18" s="331"/>
      <c r="CH18" s="331"/>
      <c r="CI18" s="331"/>
      <c r="CJ18" s="329">
        <f t="shared" si="44"/>
        <v>1</v>
      </c>
      <c r="CK18" s="127"/>
      <c r="CL18" s="331"/>
      <c r="CM18" s="331"/>
      <c r="CN18" s="331">
        <v>1</v>
      </c>
      <c r="CO18" s="331"/>
      <c r="CP18" s="331"/>
      <c r="CQ18" s="331"/>
      <c r="CR18" s="331"/>
      <c r="CS18" s="331"/>
      <c r="CT18" s="331"/>
      <c r="CU18" s="331"/>
      <c r="CV18" s="329">
        <f t="shared" si="45"/>
        <v>1</v>
      </c>
      <c r="CW18" s="126"/>
    </row>
    <row r="19" spans="2:101">
      <c r="B19" s="125"/>
      <c r="C19" s="247"/>
      <c r="D19" s="247"/>
      <c r="E19" s="332"/>
      <c r="F19" s="248"/>
      <c r="G19" s="248"/>
      <c r="H19" s="248"/>
      <c r="I19" s="248"/>
      <c r="J19" s="248"/>
      <c r="K19" s="248"/>
      <c r="L19" s="248"/>
      <c r="M19" s="248"/>
      <c r="N19" s="248"/>
      <c r="O19" s="248"/>
      <c r="P19" s="248"/>
      <c r="Q19" s="248"/>
      <c r="R19" s="328">
        <f t="shared" si="36"/>
        <v>0</v>
      </c>
      <c r="S19" s="248"/>
      <c r="T19" s="248"/>
      <c r="U19" s="248"/>
      <c r="V19" s="248"/>
      <c r="W19" s="248"/>
      <c r="X19" s="248"/>
      <c r="Y19" s="248"/>
      <c r="Z19" s="248"/>
      <c r="AA19" s="248"/>
      <c r="AB19" s="248"/>
      <c r="AC19" s="248"/>
      <c r="AD19" s="248"/>
      <c r="AE19" s="328">
        <f t="shared" si="37"/>
        <v>0</v>
      </c>
      <c r="AF19" s="248"/>
      <c r="AG19" s="248"/>
      <c r="AH19" s="328">
        <f t="shared" si="38"/>
        <v>0</v>
      </c>
      <c r="AI19" s="249"/>
      <c r="AJ19" s="249"/>
      <c r="AK19" s="328">
        <f t="shared" si="39"/>
        <v>0</v>
      </c>
      <c r="AL19" s="249"/>
      <c r="AM19" s="249"/>
      <c r="AN19" s="328">
        <f t="shared" si="40"/>
        <v>0</v>
      </c>
      <c r="AO19" s="127"/>
      <c r="AP19" s="330"/>
      <c r="AQ19" s="330"/>
      <c r="AR19" s="331">
        <v>1</v>
      </c>
      <c r="AS19" s="331"/>
      <c r="AT19" s="331"/>
      <c r="AU19" s="331"/>
      <c r="AV19" s="331"/>
      <c r="AW19" s="331"/>
      <c r="AX19" s="331"/>
      <c r="AY19" s="331"/>
      <c r="AZ19" s="329">
        <f t="shared" si="41"/>
        <v>1</v>
      </c>
      <c r="BA19" s="127"/>
      <c r="BB19" s="331"/>
      <c r="BC19" s="330"/>
      <c r="BD19" s="331">
        <v>1</v>
      </c>
      <c r="BE19" s="331"/>
      <c r="BF19" s="331"/>
      <c r="BG19" s="331"/>
      <c r="BH19" s="331"/>
      <c r="BI19" s="331"/>
      <c r="BJ19" s="331"/>
      <c r="BK19" s="331"/>
      <c r="BL19" s="329">
        <f t="shared" si="42"/>
        <v>1</v>
      </c>
      <c r="BM19" s="127"/>
      <c r="BN19" s="331"/>
      <c r="BO19" s="331"/>
      <c r="BP19" s="331">
        <v>1</v>
      </c>
      <c r="BQ19" s="331"/>
      <c r="BR19" s="331"/>
      <c r="BS19" s="331"/>
      <c r="BT19" s="331"/>
      <c r="BU19" s="331"/>
      <c r="BV19" s="331"/>
      <c r="BW19" s="331"/>
      <c r="BX19" s="329">
        <f t="shared" si="43"/>
        <v>1</v>
      </c>
      <c r="BY19" s="127"/>
      <c r="BZ19" s="331"/>
      <c r="CA19" s="331"/>
      <c r="CB19" s="331">
        <v>1</v>
      </c>
      <c r="CC19" s="331"/>
      <c r="CD19" s="331"/>
      <c r="CE19" s="331"/>
      <c r="CF19" s="331"/>
      <c r="CG19" s="331"/>
      <c r="CH19" s="331"/>
      <c r="CI19" s="331"/>
      <c r="CJ19" s="329">
        <f t="shared" si="44"/>
        <v>1</v>
      </c>
      <c r="CK19" s="127"/>
      <c r="CL19" s="331"/>
      <c r="CM19" s="331"/>
      <c r="CN19" s="331">
        <v>1</v>
      </c>
      <c r="CO19" s="331"/>
      <c r="CP19" s="331"/>
      <c r="CQ19" s="331"/>
      <c r="CR19" s="331"/>
      <c r="CS19" s="331"/>
      <c r="CT19" s="331"/>
      <c r="CU19" s="331"/>
      <c r="CV19" s="329">
        <f t="shared" si="45"/>
        <v>1</v>
      </c>
      <c r="CW19" s="126"/>
    </row>
    <row r="20" spans="2:101">
      <c r="B20" s="125"/>
      <c r="C20" s="247"/>
      <c r="D20" s="247"/>
      <c r="E20" s="332"/>
      <c r="F20" s="248"/>
      <c r="G20" s="248"/>
      <c r="H20" s="248"/>
      <c r="I20" s="248"/>
      <c r="J20" s="248"/>
      <c r="K20" s="248"/>
      <c r="L20" s="248"/>
      <c r="M20" s="248"/>
      <c r="N20" s="248"/>
      <c r="O20" s="248"/>
      <c r="P20" s="248"/>
      <c r="Q20" s="248"/>
      <c r="R20" s="328">
        <f t="shared" si="36"/>
        <v>0</v>
      </c>
      <c r="S20" s="248"/>
      <c r="T20" s="248"/>
      <c r="U20" s="248"/>
      <c r="V20" s="248"/>
      <c r="W20" s="248"/>
      <c r="X20" s="248"/>
      <c r="Y20" s="248"/>
      <c r="Z20" s="248"/>
      <c r="AA20" s="248"/>
      <c r="AB20" s="248"/>
      <c r="AC20" s="248"/>
      <c r="AD20" s="248"/>
      <c r="AE20" s="328">
        <f t="shared" si="37"/>
        <v>0</v>
      </c>
      <c r="AF20" s="248"/>
      <c r="AG20" s="248"/>
      <c r="AH20" s="328">
        <f t="shared" si="38"/>
        <v>0</v>
      </c>
      <c r="AI20" s="249"/>
      <c r="AJ20" s="249"/>
      <c r="AK20" s="328">
        <f t="shared" si="39"/>
        <v>0</v>
      </c>
      <c r="AL20" s="249"/>
      <c r="AM20" s="249"/>
      <c r="AN20" s="328">
        <f t="shared" si="40"/>
        <v>0</v>
      </c>
      <c r="AO20" s="127"/>
      <c r="AP20" s="330"/>
      <c r="AQ20" s="330"/>
      <c r="AR20" s="331">
        <v>1</v>
      </c>
      <c r="AS20" s="331"/>
      <c r="AT20" s="331"/>
      <c r="AU20" s="331"/>
      <c r="AV20" s="331"/>
      <c r="AW20" s="331"/>
      <c r="AX20" s="331"/>
      <c r="AY20" s="331"/>
      <c r="AZ20" s="329">
        <f t="shared" si="41"/>
        <v>1</v>
      </c>
      <c r="BA20" s="127"/>
      <c r="BB20" s="331"/>
      <c r="BC20" s="330"/>
      <c r="BD20" s="331">
        <v>1</v>
      </c>
      <c r="BE20" s="331"/>
      <c r="BF20" s="331"/>
      <c r="BG20" s="331"/>
      <c r="BH20" s="331"/>
      <c r="BI20" s="331"/>
      <c r="BJ20" s="331"/>
      <c r="BK20" s="331"/>
      <c r="BL20" s="329">
        <f t="shared" si="42"/>
        <v>1</v>
      </c>
      <c r="BM20" s="127"/>
      <c r="BN20" s="331"/>
      <c r="BO20" s="331"/>
      <c r="BP20" s="331">
        <v>1</v>
      </c>
      <c r="BQ20" s="331"/>
      <c r="BR20" s="331"/>
      <c r="BS20" s="331"/>
      <c r="BT20" s="331"/>
      <c r="BU20" s="331"/>
      <c r="BV20" s="331"/>
      <c r="BW20" s="331"/>
      <c r="BX20" s="329">
        <f t="shared" si="43"/>
        <v>1</v>
      </c>
      <c r="BY20" s="127"/>
      <c r="BZ20" s="331"/>
      <c r="CA20" s="331"/>
      <c r="CB20" s="331">
        <v>1</v>
      </c>
      <c r="CC20" s="331"/>
      <c r="CD20" s="331"/>
      <c r="CE20" s="331"/>
      <c r="CF20" s="331"/>
      <c r="CG20" s="331"/>
      <c r="CH20" s="331"/>
      <c r="CI20" s="331"/>
      <c r="CJ20" s="329">
        <f t="shared" si="44"/>
        <v>1</v>
      </c>
      <c r="CK20" s="127"/>
      <c r="CL20" s="331"/>
      <c r="CM20" s="331"/>
      <c r="CN20" s="331">
        <v>1</v>
      </c>
      <c r="CO20" s="331"/>
      <c r="CP20" s="331"/>
      <c r="CQ20" s="331"/>
      <c r="CR20" s="331"/>
      <c r="CS20" s="331"/>
      <c r="CT20" s="331"/>
      <c r="CU20" s="331"/>
      <c r="CV20" s="329">
        <f t="shared" si="45"/>
        <v>1</v>
      </c>
      <c r="CW20" s="126"/>
    </row>
    <row r="21" spans="2:101">
      <c r="B21" s="125"/>
      <c r="C21" s="247"/>
      <c r="D21" s="247"/>
      <c r="E21" s="332"/>
      <c r="F21" s="248"/>
      <c r="G21" s="248"/>
      <c r="H21" s="248"/>
      <c r="I21" s="248"/>
      <c r="J21" s="248"/>
      <c r="K21" s="248"/>
      <c r="L21" s="248"/>
      <c r="M21" s="248"/>
      <c r="N21" s="248"/>
      <c r="O21" s="248"/>
      <c r="P21" s="248"/>
      <c r="Q21" s="248"/>
      <c r="R21" s="328">
        <f t="shared" si="36"/>
        <v>0</v>
      </c>
      <c r="S21" s="248"/>
      <c r="T21" s="248"/>
      <c r="U21" s="248"/>
      <c r="V21" s="248"/>
      <c r="W21" s="248"/>
      <c r="X21" s="248"/>
      <c r="Y21" s="248"/>
      <c r="Z21" s="248"/>
      <c r="AA21" s="248"/>
      <c r="AB21" s="248"/>
      <c r="AC21" s="248"/>
      <c r="AD21" s="248"/>
      <c r="AE21" s="328">
        <f t="shared" si="37"/>
        <v>0</v>
      </c>
      <c r="AF21" s="248"/>
      <c r="AG21" s="248"/>
      <c r="AH21" s="328">
        <f t="shared" si="38"/>
        <v>0</v>
      </c>
      <c r="AI21" s="249"/>
      <c r="AJ21" s="249"/>
      <c r="AK21" s="328">
        <f t="shared" si="39"/>
        <v>0</v>
      </c>
      <c r="AL21" s="249"/>
      <c r="AM21" s="249"/>
      <c r="AN21" s="328">
        <f t="shared" si="40"/>
        <v>0</v>
      </c>
      <c r="AO21" s="127"/>
      <c r="AP21" s="330"/>
      <c r="AQ21" s="330"/>
      <c r="AR21" s="331">
        <v>1</v>
      </c>
      <c r="AS21" s="331"/>
      <c r="AT21" s="331"/>
      <c r="AU21" s="331"/>
      <c r="AV21" s="331"/>
      <c r="AW21" s="331"/>
      <c r="AX21" s="331"/>
      <c r="AY21" s="331"/>
      <c r="AZ21" s="329">
        <f t="shared" si="41"/>
        <v>1</v>
      </c>
      <c r="BA21" s="127"/>
      <c r="BB21" s="331"/>
      <c r="BC21" s="330"/>
      <c r="BD21" s="331">
        <v>1</v>
      </c>
      <c r="BE21" s="331"/>
      <c r="BF21" s="331"/>
      <c r="BG21" s="331"/>
      <c r="BH21" s="331"/>
      <c r="BI21" s="331"/>
      <c r="BJ21" s="331"/>
      <c r="BK21" s="331"/>
      <c r="BL21" s="329">
        <f t="shared" si="42"/>
        <v>1</v>
      </c>
      <c r="BM21" s="127"/>
      <c r="BN21" s="331"/>
      <c r="BO21" s="331"/>
      <c r="BP21" s="331">
        <v>1</v>
      </c>
      <c r="BQ21" s="331"/>
      <c r="BR21" s="331"/>
      <c r="BS21" s="331"/>
      <c r="BT21" s="331"/>
      <c r="BU21" s="331"/>
      <c r="BV21" s="331"/>
      <c r="BW21" s="331"/>
      <c r="BX21" s="329">
        <f t="shared" si="43"/>
        <v>1</v>
      </c>
      <c r="BY21" s="127"/>
      <c r="BZ21" s="331"/>
      <c r="CA21" s="331"/>
      <c r="CB21" s="331">
        <v>1</v>
      </c>
      <c r="CC21" s="331"/>
      <c r="CD21" s="331"/>
      <c r="CE21" s="331"/>
      <c r="CF21" s="331"/>
      <c r="CG21" s="331"/>
      <c r="CH21" s="331"/>
      <c r="CI21" s="331"/>
      <c r="CJ21" s="329">
        <f t="shared" si="44"/>
        <v>1</v>
      </c>
      <c r="CK21" s="127"/>
      <c r="CL21" s="331"/>
      <c r="CM21" s="331"/>
      <c r="CN21" s="331">
        <v>1</v>
      </c>
      <c r="CO21" s="331"/>
      <c r="CP21" s="331"/>
      <c r="CQ21" s="331"/>
      <c r="CR21" s="331"/>
      <c r="CS21" s="331"/>
      <c r="CT21" s="331"/>
      <c r="CU21" s="331"/>
      <c r="CV21" s="329">
        <f t="shared" si="45"/>
        <v>1</v>
      </c>
      <c r="CW21" s="126"/>
    </row>
    <row r="22" spans="2:101">
      <c r="B22" s="125"/>
      <c r="C22" s="247"/>
      <c r="D22" s="247"/>
      <c r="E22" s="332"/>
      <c r="F22" s="248"/>
      <c r="G22" s="248"/>
      <c r="H22" s="248"/>
      <c r="I22" s="248"/>
      <c r="J22" s="248"/>
      <c r="K22" s="248"/>
      <c r="L22" s="248"/>
      <c r="M22" s="248"/>
      <c r="N22" s="248"/>
      <c r="O22" s="248"/>
      <c r="P22" s="248"/>
      <c r="Q22" s="248"/>
      <c r="R22" s="328">
        <f t="shared" si="36"/>
        <v>0</v>
      </c>
      <c r="S22" s="248"/>
      <c r="T22" s="248"/>
      <c r="U22" s="248"/>
      <c r="V22" s="248"/>
      <c r="W22" s="248"/>
      <c r="X22" s="248"/>
      <c r="Y22" s="248"/>
      <c r="Z22" s="248"/>
      <c r="AA22" s="248"/>
      <c r="AB22" s="248"/>
      <c r="AC22" s="248"/>
      <c r="AD22" s="248"/>
      <c r="AE22" s="328">
        <f t="shared" si="37"/>
        <v>0</v>
      </c>
      <c r="AF22" s="248"/>
      <c r="AG22" s="248"/>
      <c r="AH22" s="328">
        <f t="shared" si="38"/>
        <v>0</v>
      </c>
      <c r="AI22" s="249"/>
      <c r="AJ22" s="249"/>
      <c r="AK22" s="328">
        <f t="shared" si="39"/>
        <v>0</v>
      </c>
      <c r="AL22" s="249"/>
      <c r="AM22" s="249"/>
      <c r="AN22" s="328">
        <f t="shared" si="40"/>
        <v>0</v>
      </c>
      <c r="AO22" s="127"/>
      <c r="AP22" s="330"/>
      <c r="AQ22" s="330"/>
      <c r="AR22" s="331">
        <v>1</v>
      </c>
      <c r="AS22" s="331"/>
      <c r="AT22" s="331"/>
      <c r="AU22" s="331"/>
      <c r="AV22" s="331"/>
      <c r="AW22" s="331"/>
      <c r="AX22" s="331"/>
      <c r="AY22" s="331"/>
      <c r="AZ22" s="329">
        <f t="shared" si="41"/>
        <v>1</v>
      </c>
      <c r="BA22" s="127"/>
      <c r="BB22" s="331"/>
      <c r="BC22" s="330"/>
      <c r="BD22" s="331">
        <v>1</v>
      </c>
      <c r="BE22" s="331"/>
      <c r="BF22" s="331"/>
      <c r="BG22" s="331"/>
      <c r="BH22" s="331"/>
      <c r="BI22" s="331"/>
      <c r="BJ22" s="331"/>
      <c r="BK22" s="331"/>
      <c r="BL22" s="329">
        <f t="shared" si="42"/>
        <v>1</v>
      </c>
      <c r="BM22" s="127"/>
      <c r="BN22" s="331"/>
      <c r="BO22" s="331"/>
      <c r="BP22" s="331">
        <v>1</v>
      </c>
      <c r="BQ22" s="331"/>
      <c r="BR22" s="331"/>
      <c r="BS22" s="331"/>
      <c r="BT22" s="331"/>
      <c r="BU22" s="331"/>
      <c r="BV22" s="331"/>
      <c r="BW22" s="331"/>
      <c r="BX22" s="329">
        <f t="shared" si="43"/>
        <v>1</v>
      </c>
      <c r="BY22" s="127"/>
      <c r="BZ22" s="331"/>
      <c r="CA22" s="331"/>
      <c r="CB22" s="331">
        <v>1</v>
      </c>
      <c r="CC22" s="331"/>
      <c r="CD22" s="331"/>
      <c r="CE22" s="331"/>
      <c r="CF22" s="331"/>
      <c r="CG22" s="331"/>
      <c r="CH22" s="331"/>
      <c r="CI22" s="331"/>
      <c r="CJ22" s="329">
        <f t="shared" si="44"/>
        <v>1</v>
      </c>
      <c r="CK22" s="127"/>
      <c r="CL22" s="331"/>
      <c r="CM22" s="331"/>
      <c r="CN22" s="331">
        <v>1</v>
      </c>
      <c r="CO22" s="331"/>
      <c r="CP22" s="331"/>
      <c r="CQ22" s="331"/>
      <c r="CR22" s="331"/>
      <c r="CS22" s="331"/>
      <c r="CT22" s="331"/>
      <c r="CU22" s="331"/>
      <c r="CV22" s="329">
        <f t="shared" si="45"/>
        <v>1</v>
      </c>
      <c r="CW22" s="126"/>
    </row>
    <row r="23" spans="2:101">
      <c r="B23" s="125"/>
      <c r="C23" s="247"/>
      <c r="D23" s="247"/>
      <c r="E23" s="332"/>
      <c r="F23" s="248"/>
      <c r="G23" s="248"/>
      <c r="H23" s="248"/>
      <c r="I23" s="248"/>
      <c r="J23" s="248"/>
      <c r="K23" s="248"/>
      <c r="L23" s="248"/>
      <c r="M23" s="248"/>
      <c r="N23" s="248"/>
      <c r="O23" s="248"/>
      <c r="P23" s="248"/>
      <c r="Q23" s="248"/>
      <c r="R23" s="328">
        <f t="shared" si="36"/>
        <v>0</v>
      </c>
      <c r="S23" s="248"/>
      <c r="T23" s="248"/>
      <c r="U23" s="248"/>
      <c r="V23" s="248"/>
      <c r="W23" s="248"/>
      <c r="X23" s="248"/>
      <c r="Y23" s="248"/>
      <c r="Z23" s="248"/>
      <c r="AA23" s="248"/>
      <c r="AB23" s="248"/>
      <c r="AC23" s="248"/>
      <c r="AD23" s="248"/>
      <c r="AE23" s="328">
        <f t="shared" si="37"/>
        <v>0</v>
      </c>
      <c r="AF23" s="248"/>
      <c r="AG23" s="248"/>
      <c r="AH23" s="328">
        <f t="shared" si="38"/>
        <v>0</v>
      </c>
      <c r="AI23" s="249"/>
      <c r="AJ23" s="249"/>
      <c r="AK23" s="328">
        <f t="shared" si="39"/>
        <v>0</v>
      </c>
      <c r="AL23" s="249"/>
      <c r="AM23" s="249"/>
      <c r="AN23" s="328">
        <f t="shared" si="40"/>
        <v>0</v>
      </c>
      <c r="AO23" s="127"/>
      <c r="AP23" s="330"/>
      <c r="AQ23" s="330"/>
      <c r="AR23" s="331">
        <v>1</v>
      </c>
      <c r="AS23" s="331"/>
      <c r="AT23" s="331"/>
      <c r="AU23" s="331"/>
      <c r="AV23" s="331"/>
      <c r="AW23" s="331"/>
      <c r="AX23" s="331"/>
      <c r="AY23" s="331"/>
      <c r="AZ23" s="329">
        <f t="shared" si="41"/>
        <v>1</v>
      </c>
      <c r="BA23" s="127"/>
      <c r="BB23" s="331"/>
      <c r="BC23" s="330"/>
      <c r="BD23" s="331">
        <v>1</v>
      </c>
      <c r="BE23" s="331"/>
      <c r="BF23" s="331"/>
      <c r="BG23" s="331"/>
      <c r="BH23" s="331"/>
      <c r="BI23" s="331"/>
      <c r="BJ23" s="331"/>
      <c r="BK23" s="331"/>
      <c r="BL23" s="329">
        <f t="shared" si="42"/>
        <v>1</v>
      </c>
      <c r="BM23" s="127"/>
      <c r="BN23" s="331"/>
      <c r="BO23" s="331"/>
      <c r="BP23" s="331">
        <v>1</v>
      </c>
      <c r="BQ23" s="331"/>
      <c r="BR23" s="331"/>
      <c r="BS23" s="331"/>
      <c r="BT23" s="331"/>
      <c r="BU23" s="331"/>
      <c r="BV23" s="331"/>
      <c r="BW23" s="331"/>
      <c r="BX23" s="329">
        <f t="shared" si="43"/>
        <v>1</v>
      </c>
      <c r="BY23" s="127"/>
      <c r="BZ23" s="331"/>
      <c r="CA23" s="331"/>
      <c r="CB23" s="331">
        <v>1</v>
      </c>
      <c r="CC23" s="331"/>
      <c r="CD23" s="331"/>
      <c r="CE23" s="331"/>
      <c r="CF23" s="331"/>
      <c r="CG23" s="331"/>
      <c r="CH23" s="331"/>
      <c r="CI23" s="331"/>
      <c r="CJ23" s="329">
        <f t="shared" si="44"/>
        <v>1</v>
      </c>
      <c r="CK23" s="127"/>
      <c r="CL23" s="331"/>
      <c r="CM23" s="331"/>
      <c r="CN23" s="331">
        <v>1</v>
      </c>
      <c r="CO23" s="331"/>
      <c r="CP23" s="331"/>
      <c r="CQ23" s="331"/>
      <c r="CR23" s="331"/>
      <c r="CS23" s="331"/>
      <c r="CT23" s="331"/>
      <c r="CU23" s="331"/>
      <c r="CV23" s="329">
        <f t="shared" si="45"/>
        <v>1</v>
      </c>
      <c r="CW23" s="126"/>
    </row>
    <row r="24" spans="2:101">
      <c r="B24" s="125"/>
      <c r="C24" s="247"/>
      <c r="D24" s="247"/>
      <c r="E24" s="332"/>
      <c r="F24" s="248"/>
      <c r="G24" s="248"/>
      <c r="H24" s="248"/>
      <c r="I24" s="248"/>
      <c r="J24" s="248"/>
      <c r="K24" s="248"/>
      <c r="L24" s="248"/>
      <c r="M24" s="248"/>
      <c r="N24" s="248"/>
      <c r="O24" s="248"/>
      <c r="P24" s="248"/>
      <c r="Q24" s="248"/>
      <c r="R24" s="328">
        <f t="shared" si="36"/>
        <v>0</v>
      </c>
      <c r="S24" s="248"/>
      <c r="T24" s="248"/>
      <c r="U24" s="248"/>
      <c r="V24" s="248"/>
      <c r="W24" s="248"/>
      <c r="X24" s="248"/>
      <c r="Y24" s="248"/>
      <c r="Z24" s="248"/>
      <c r="AA24" s="248"/>
      <c r="AB24" s="248"/>
      <c r="AC24" s="248"/>
      <c r="AD24" s="248"/>
      <c r="AE24" s="328">
        <f t="shared" si="37"/>
        <v>0</v>
      </c>
      <c r="AF24" s="248"/>
      <c r="AG24" s="248"/>
      <c r="AH24" s="328">
        <f t="shared" si="38"/>
        <v>0</v>
      </c>
      <c r="AI24" s="249"/>
      <c r="AJ24" s="249"/>
      <c r="AK24" s="328">
        <f t="shared" si="39"/>
        <v>0</v>
      </c>
      <c r="AL24" s="249"/>
      <c r="AM24" s="249"/>
      <c r="AN24" s="328">
        <f t="shared" si="40"/>
        <v>0</v>
      </c>
      <c r="AO24" s="127"/>
      <c r="AP24" s="330"/>
      <c r="AQ24" s="330"/>
      <c r="AR24" s="331">
        <v>1</v>
      </c>
      <c r="AS24" s="331"/>
      <c r="AT24" s="331"/>
      <c r="AU24" s="331"/>
      <c r="AV24" s="331"/>
      <c r="AW24" s="331"/>
      <c r="AX24" s="331"/>
      <c r="AY24" s="331"/>
      <c r="AZ24" s="329">
        <f t="shared" si="41"/>
        <v>1</v>
      </c>
      <c r="BA24" s="127"/>
      <c r="BB24" s="331"/>
      <c r="BC24" s="330"/>
      <c r="BD24" s="331">
        <v>1</v>
      </c>
      <c r="BE24" s="331"/>
      <c r="BF24" s="331"/>
      <c r="BG24" s="331"/>
      <c r="BH24" s="331"/>
      <c r="BI24" s="331"/>
      <c r="BJ24" s="331"/>
      <c r="BK24" s="331"/>
      <c r="BL24" s="329">
        <f t="shared" si="42"/>
        <v>1</v>
      </c>
      <c r="BM24" s="127"/>
      <c r="BN24" s="331"/>
      <c r="BO24" s="331"/>
      <c r="BP24" s="331">
        <v>1</v>
      </c>
      <c r="BQ24" s="331"/>
      <c r="BR24" s="331"/>
      <c r="BS24" s="331"/>
      <c r="BT24" s="331"/>
      <c r="BU24" s="331"/>
      <c r="BV24" s="331"/>
      <c r="BW24" s="331"/>
      <c r="BX24" s="329">
        <f t="shared" si="43"/>
        <v>1</v>
      </c>
      <c r="BY24" s="127"/>
      <c r="BZ24" s="331"/>
      <c r="CA24" s="331"/>
      <c r="CB24" s="331">
        <v>1</v>
      </c>
      <c r="CC24" s="331"/>
      <c r="CD24" s="331"/>
      <c r="CE24" s="331"/>
      <c r="CF24" s="331"/>
      <c r="CG24" s="331"/>
      <c r="CH24" s="331"/>
      <c r="CI24" s="331"/>
      <c r="CJ24" s="329">
        <f t="shared" si="44"/>
        <v>1</v>
      </c>
      <c r="CK24" s="127"/>
      <c r="CL24" s="331"/>
      <c r="CM24" s="331"/>
      <c r="CN24" s="331">
        <v>1</v>
      </c>
      <c r="CO24" s="331"/>
      <c r="CP24" s="331"/>
      <c r="CQ24" s="331"/>
      <c r="CR24" s="331"/>
      <c r="CS24" s="331"/>
      <c r="CT24" s="331"/>
      <c r="CU24" s="331"/>
      <c r="CV24" s="329">
        <f t="shared" si="45"/>
        <v>1</v>
      </c>
      <c r="CW24" s="126"/>
    </row>
    <row r="25" spans="2:101" s="76" customFormat="1">
      <c r="B25" s="125"/>
      <c r="C25" s="247"/>
      <c r="D25" s="247"/>
      <c r="E25" s="332"/>
      <c r="F25" s="248"/>
      <c r="G25" s="248"/>
      <c r="H25" s="248"/>
      <c r="I25" s="248"/>
      <c r="J25" s="248"/>
      <c r="K25" s="248"/>
      <c r="L25" s="248"/>
      <c r="M25" s="248"/>
      <c r="N25" s="248"/>
      <c r="O25" s="248"/>
      <c r="P25" s="248"/>
      <c r="Q25" s="248"/>
      <c r="R25" s="328">
        <f t="shared" si="36"/>
        <v>0</v>
      </c>
      <c r="S25" s="248"/>
      <c r="T25" s="248"/>
      <c r="U25" s="248"/>
      <c r="V25" s="248"/>
      <c r="W25" s="248"/>
      <c r="X25" s="248"/>
      <c r="Y25" s="248"/>
      <c r="Z25" s="248"/>
      <c r="AA25" s="248"/>
      <c r="AB25" s="248"/>
      <c r="AC25" s="248"/>
      <c r="AD25" s="248"/>
      <c r="AE25" s="328">
        <f t="shared" si="37"/>
        <v>0</v>
      </c>
      <c r="AF25" s="248"/>
      <c r="AG25" s="248"/>
      <c r="AH25" s="328">
        <f t="shared" si="38"/>
        <v>0</v>
      </c>
      <c r="AI25" s="249"/>
      <c r="AJ25" s="249"/>
      <c r="AK25" s="328">
        <f t="shared" si="39"/>
        <v>0</v>
      </c>
      <c r="AL25" s="249"/>
      <c r="AM25" s="249"/>
      <c r="AN25" s="328">
        <f t="shared" si="40"/>
        <v>0</v>
      </c>
      <c r="AO25" s="127"/>
      <c r="AP25" s="330"/>
      <c r="AQ25" s="330"/>
      <c r="AR25" s="331">
        <v>1</v>
      </c>
      <c r="AS25" s="331"/>
      <c r="AT25" s="331"/>
      <c r="AU25" s="331"/>
      <c r="AV25" s="331"/>
      <c r="AW25" s="331"/>
      <c r="AX25" s="331"/>
      <c r="AY25" s="331"/>
      <c r="AZ25" s="329">
        <f t="shared" si="41"/>
        <v>1</v>
      </c>
      <c r="BA25" s="127"/>
      <c r="BB25" s="331"/>
      <c r="BC25" s="330"/>
      <c r="BD25" s="331">
        <v>1</v>
      </c>
      <c r="BE25" s="331"/>
      <c r="BF25" s="331"/>
      <c r="BG25" s="331"/>
      <c r="BH25" s="331"/>
      <c r="BI25" s="331"/>
      <c r="BJ25" s="331"/>
      <c r="BK25" s="331"/>
      <c r="BL25" s="329">
        <f t="shared" si="42"/>
        <v>1</v>
      </c>
      <c r="BM25" s="127"/>
      <c r="BN25" s="331"/>
      <c r="BO25" s="331"/>
      <c r="BP25" s="331">
        <v>1</v>
      </c>
      <c r="BQ25" s="331"/>
      <c r="BR25" s="331"/>
      <c r="BS25" s="331"/>
      <c r="BT25" s="331"/>
      <c r="BU25" s="331"/>
      <c r="BV25" s="331"/>
      <c r="BW25" s="331"/>
      <c r="BX25" s="329">
        <f t="shared" si="43"/>
        <v>1</v>
      </c>
      <c r="BY25" s="127"/>
      <c r="BZ25" s="331"/>
      <c r="CA25" s="331"/>
      <c r="CB25" s="331">
        <v>1</v>
      </c>
      <c r="CC25" s="331"/>
      <c r="CD25" s="331"/>
      <c r="CE25" s="331"/>
      <c r="CF25" s="331"/>
      <c r="CG25" s="331"/>
      <c r="CH25" s="331"/>
      <c r="CI25" s="331"/>
      <c r="CJ25" s="329">
        <f t="shared" si="44"/>
        <v>1</v>
      </c>
      <c r="CK25" s="127"/>
      <c r="CL25" s="331"/>
      <c r="CM25" s="331"/>
      <c r="CN25" s="331">
        <v>1</v>
      </c>
      <c r="CO25" s="331"/>
      <c r="CP25" s="331"/>
      <c r="CQ25" s="331"/>
      <c r="CR25" s="331"/>
      <c r="CS25" s="331"/>
      <c r="CT25" s="331"/>
      <c r="CU25" s="331"/>
      <c r="CV25" s="329">
        <f t="shared" si="45"/>
        <v>1</v>
      </c>
      <c r="CW25" s="126"/>
    </row>
    <row r="26" spans="2:101" s="76" customFormat="1">
      <c r="B26" s="125"/>
      <c r="C26" s="247"/>
      <c r="D26" s="247"/>
      <c r="E26" s="332"/>
      <c r="F26" s="248"/>
      <c r="G26" s="248"/>
      <c r="H26" s="248"/>
      <c r="I26" s="248"/>
      <c r="J26" s="248"/>
      <c r="K26" s="248"/>
      <c r="L26" s="248"/>
      <c r="M26" s="248"/>
      <c r="N26" s="248"/>
      <c r="O26" s="248"/>
      <c r="P26" s="248"/>
      <c r="Q26" s="248"/>
      <c r="R26" s="328">
        <f t="shared" si="36"/>
        <v>0</v>
      </c>
      <c r="S26" s="248"/>
      <c r="T26" s="248"/>
      <c r="U26" s="248"/>
      <c r="V26" s="248"/>
      <c r="W26" s="248"/>
      <c r="X26" s="248"/>
      <c r="Y26" s="248"/>
      <c r="Z26" s="248"/>
      <c r="AA26" s="248"/>
      <c r="AB26" s="248"/>
      <c r="AC26" s="248"/>
      <c r="AD26" s="248"/>
      <c r="AE26" s="328">
        <f t="shared" si="37"/>
        <v>0</v>
      </c>
      <c r="AF26" s="248"/>
      <c r="AG26" s="248"/>
      <c r="AH26" s="328">
        <f t="shared" si="38"/>
        <v>0</v>
      </c>
      <c r="AI26" s="249"/>
      <c r="AJ26" s="249"/>
      <c r="AK26" s="328">
        <f t="shared" si="39"/>
        <v>0</v>
      </c>
      <c r="AL26" s="249"/>
      <c r="AM26" s="249"/>
      <c r="AN26" s="328">
        <f t="shared" si="40"/>
        <v>0</v>
      </c>
      <c r="AO26" s="127"/>
      <c r="AP26" s="330"/>
      <c r="AQ26" s="330"/>
      <c r="AR26" s="331">
        <v>1</v>
      </c>
      <c r="AS26" s="331"/>
      <c r="AT26" s="331"/>
      <c r="AU26" s="331"/>
      <c r="AV26" s="331"/>
      <c r="AW26" s="331"/>
      <c r="AX26" s="331"/>
      <c r="AY26" s="331"/>
      <c r="AZ26" s="329">
        <f t="shared" si="41"/>
        <v>1</v>
      </c>
      <c r="BA26" s="127"/>
      <c r="BB26" s="331"/>
      <c r="BC26" s="330"/>
      <c r="BD26" s="331">
        <v>1</v>
      </c>
      <c r="BE26" s="331"/>
      <c r="BF26" s="331"/>
      <c r="BG26" s="331"/>
      <c r="BH26" s="331"/>
      <c r="BI26" s="331"/>
      <c r="BJ26" s="331"/>
      <c r="BK26" s="331"/>
      <c r="BL26" s="329">
        <f t="shared" si="42"/>
        <v>1</v>
      </c>
      <c r="BM26" s="127"/>
      <c r="BN26" s="331"/>
      <c r="BO26" s="331"/>
      <c r="BP26" s="331">
        <v>1</v>
      </c>
      <c r="BQ26" s="331"/>
      <c r="BR26" s="331"/>
      <c r="BS26" s="331"/>
      <c r="BT26" s="331"/>
      <c r="BU26" s="331"/>
      <c r="BV26" s="331"/>
      <c r="BW26" s="331"/>
      <c r="BX26" s="329">
        <f t="shared" si="43"/>
        <v>1</v>
      </c>
      <c r="BY26" s="127"/>
      <c r="BZ26" s="331"/>
      <c r="CA26" s="331"/>
      <c r="CB26" s="331">
        <v>1</v>
      </c>
      <c r="CC26" s="331"/>
      <c r="CD26" s="331"/>
      <c r="CE26" s="331"/>
      <c r="CF26" s="331"/>
      <c r="CG26" s="331"/>
      <c r="CH26" s="331"/>
      <c r="CI26" s="331"/>
      <c r="CJ26" s="329">
        <f t="shared" si="44"/>
        <v>1</v>
      </c>
      <c r="CK26" s="127"/>
      <c r="CL26" s="331"/>
      <c r="CM26" s="331"/>
      <c r="CN26" s="331">
        <v>1</v>
      </c>
      <c r="CO26" s="331"/>
      <c r="CP26" s="331"/>
      <c r="CQ26" s="331"/>
      <c r="CR26" s="331"/>
      <c r="CS26" s="331"/>
      <c r="CT26" s="331"/>
      <c r="CU26" s="331"/>
      <c r="CV26" s="329">
        <f t="shared" si="45"/>
        <v>1</v>
      </c>
      <c r="CW26" s="126"/>
    </row>
    <row r="27" spans="2:101" s="76" customFormat="1">
      <c r="B27" s="125"/>
      <c r="C27" s="247"/>
      <c r="D27" s="247"/>
      <c r="E27" s="332"/>
      <c r="F27" s="248"/>
      <c r="G27" s="248"/>
      <c r="H27" s="248"/>
      <c r="I27" s="248"/>
      <c r="J27" s="248"/>
      <c r="K27" s="248"/>
      <c r="L27" s="248"/>
      <c r="M27" s="248"/>
      <c r="N27" s="248"/>
      <c r="O27" s="248"/>
      <c r="P27" s="248"/>
      <c r="Q27" s="248"/>
      <c r="R27" s="328">
        <f t="shared" si="36"/>
        <v>0</v>
      </c>
      <c r="S27" s="248"/>
      <c r="T27" s="248"/>
      <c r="U27" s="248"/>
      <c r="V27" s="248"/>
      <c r="W27" s="248"/>
      <c r="X27" s="248"/>
      <c r="Y27" s="248"/>
      <c r="Z27" s="248"/>
      <c r="AA27" s="248"/>
      <c r="AB27" s="248"/>
      <c r="AC27" s="248"/>
      <c r="AD27" s="248"/>
      <c r="AE27" s="328">
        <f t="shared" si="37"/>
        <v>0</v>
      </c>
      <c r="AF27" s="248"/>
      <c r="AG27" s="248"/>
      <c r="AH27" s="328">
        <f t="shared" si="38"/>
        <v>0</v>
      </c>
      <c r="AI27" s="249"/>
      <c r="AJ27" s="249"/>
      <c r="AK27" s="328">
        <f t="shared" si="39"/>
        <v>0</v>
      </c>
      <c r="AL27" s="249"/>
      <c r="AM27" s="249"/>
      <c r="AN27" s="328">
        <f t="shared" si="40"/>
        <v>0</v>
      </c>
      <c r="AO27" s="127"/>
      <c r="AP27" s="330"/>
      <c r="AQ27" s="330"/>
      <c r="AR27" s="331">
        <v>1</v>
      </c>
      <c r="AS27" s="331"/>
      <c r="AT27" s="331"/>
      <c r="AU27" s="331"/>
      <c r="AV27" s="331"/>
      <c r="AW27" s="331"/>
      <c r="AX27" s="331"/>
      <c r="AY27" s="331"/>
      <c r="AZ27" s="329">
        <f t="shared" si="41"/>
        <v>1</v>
      </c>
      <c r="BA27" s="127"/>
      <c r="BB27" s="331"/>
      <c r="BC27" s="330"/>
      <c r="BD27" s="331">
        <v>1</v>
      </c>
      <c r="BE27" s="331"/>
      <c r="BF27" s="331"/>
      <c r="BG27" s="331"/>
      <c r="BH27" s="331"/>
      <c r="BI27" s="331"/>
      <c r="BJ27" s="331"/>
      <c r="BK27" s="331"/>
      <c r="BL27" s="329">
        <f t="shared" si="42"/>
        <v>1</v>
      </c>
      <c r="BM27" s="127"/>
      <c r="BN27" s="331"/>
      <c r="BO27" s="331"/>
      <c r="BP27" s="331">
        <v>1</v>
      </c>
      <c r="BQ27" s="331"/>
      <c r="BR27" s="331"/>
      <c r="BS27" s="331"/>
      <c r="BT27" s="331"/>
      <c r="BU27" s="331"/>
      <c r="BV27" s="331"/>
      <c r="BW27" s="331"/>
      <c r="BX27" s="329">
        <f t="shared" si="43"/>
        <v>1</v>
      </c>
      <c r="BY27" s="127"/>
      <c r="BZ27" s="331"/>
      <c r="CA27" s="331"/>
      <c r="CB27" s="331">
        <v>1</v>
      </c>
      <c r="CC27" s="331"/>
      <c r="CD27" s="331"/>
      <c r="CE27" s="331"/>
      <c r="CF27" s="331"/>
      <c r="CG27" s="331"/>
      <c r="CH27" s="331"/>
      <c r="CI27" s="331"/>
      <c r="CJ27" s="329">
        <f t="shared" si="44"/>
        <v>1</v>
      </c>
      <c r="CK27" s="127"/>
      <c r="CL27" s="331"/>
      <c r="CM27" s="331"/>
      <c r="CN27" s="331">
        <v>1</v>
      </c>
      <c r="CO27" s="331"/>
      <c r="CP27" s="331"/>
      <c r="CQ27" s="331"/>
      <c r="CR27" s="331"/>
      <c r="CS27" s="331"/>
      <c r="CT27" s="331"/>
      <c r="CU27" s="331"/>
      <c r="CV27" s="329">
        <f t="shared" si="45"/>
        <v>1</v>
      </c>
      <c r="CW27" s="126"/>
    </row>
    <row r="28" spans="2:101" s="76" customFormat="1">
      <c r="B28" s="125"/>
      <c r="C28" s="247"/>
      <c r="D28" s="247"/>
      <c r="E28" s="332"/>
      <c r="F28" s="248"/>
      <c r="G28" s="248"/>
      <c r="H28" s="248"/>
      <c r="I28" s="248"/>
      <c r="J28" s="248"/>
      <c r="K28" s="248"/>
      <c r="L28" s="248"/>
      <c r="M28" s="248"/>
      <c r="N28" s="248"/>
      <c r="O28" s="248"/>
      <c r="P28" s="248"/>
      <c r="Q28" s="248"/>
      <c r="R28" s="328">
        <f t="shared" si="36"/>
        <v>0</v>
      </c>
      <c r="S28" s="248"/>
      <c r="T28" s="248"/>
      <c r="U28" s="248"/>
      <c r="V28" s="248"/>
      <c r="W28" s="248"/>
      <c r="X28" s="248"/>
      <c r="Y28" s="248"/>
      <c r="Z28" s="248"/>
      <c r="AA28" s="248"/>
      <c r="AB28" s="248"/>
      <c r="AC28" s="248"/>
      <c r="AD28" s="248"/>
      <c r="AE28" s="328">
        <f t="shared" si="37"/>
        <v>0</v>
      </c>
      <c r="AF28" s="248"/>
      <c r="AG28" s="248"/>
      <c r="AH28" s="328">
        <f t="shared" si="38"/>
        <v>0</v>
      </c>
      <c r="AI28" s="249"/>
      <c r="AJ28" s="249"/>
      <c r="AK28" s="328">
        <f t="shared" si="39"/>
        <v>0</v>
      </c>
      <c r="AL28" s="249"/>
      <c r="AM28" s="249"/>
      <c r="AN28" s="328">
        <f t="shared" si="40"/>
        <v>0</v>
      </c>
      <c r="AO28" s="127"/>
      <c r="AP28" s="330"/>
      <c r="AQ28" s="330"/>
      <c r="AR28" s="331">
        <v>1</v>
      </c>
      <c r="AS28" s="331"/>
      <c r="AT28" s="331"/>
      <c r="AU28" s="331"/>
      <c r="AV28" s="331"/>
      <c r="AW28" s="331"/>
      <c r="AX28" s="331"/>
      <c r="AY28" s="331"/>
      <c r="AZ28" s="329">
        <f t="shared" si="41"/>
        <v>1</v>
      </c>
      <c r="BA28" s="127"/>
      <c r="BB28" s="331"/>
      <c r="BC28" s="330"/>
      <c r="BD28" s="331">
        <v>1</v>
      </c>
      <c r="BE28" s="331"/>
      <c r="BF28" s="331"/>
      <c r="BG28" s="331"/>
      <c r="BH28" s="331"/>
      <c r="BI28" s="331"/>
      <c r="BJ28" s="331"/>
      <c r="BK28" s="331"/>
      <c r="BL28" s="329">
        <f t="shared" si="42"/>
        <v>1</v>
      </c>
      <c r="BM28" s="127"/>
      <c r="BN28" s="331"/>
      <c r="BO28" s="331"/>
      <c r="BP28" s="331">
        <v>1</v>
      </c>
      <c r="BQ28" s="331"/>
      <c r="BR28" s="331"/>
      <c r="BS28" s="331"/>
      <c r="BT28" s="331"/>
      <c r="BU28" s="331"/>
      <c r="BV28" s="331"/>
      <c r="BW28" s="331"/>
      <c r="BX28" s="329">
        <f t="shared" si="43"/>
        <v>1</v>
      </c>
      <c r="BY28" s="127"/>
      <c r="BZ28" s="331"/>
      <c r="CA28" s="331"/>
      <c r="CB28" s="331">
        <v>1</v>
      </c>
      <c r="CC28" s="331"/>
      <c r="CD28" s="331"/>
      <c r="CE28" s="331"/>
      <c r="CF28" s="331"/>
      <c r="CG28" s="331"/>
      <c r="CH28" s="331"/>
      <c r="CI28" s="331"/>
      <c r="CJ28" s="329">
        <f t="shared" si="44"/>
        <v>1</v>
      </c>
      <c r="CK28" s="127"/>
      <c r="CL28" s="331"/>
      <c r="CM28" s="331"/>
      <c r="CN28" s="331">
        <v>1</v>
      </c>
      <c r="CO28" s="331"/>
      <c r="CP28" s="331"/>
      <c r="CQ28" s="331"/>
      <c r="CR28" s="331"/>
      <c r="CS28" s="331"/>
      <c r="CT28" s="331"/>
      <c r="CU28" s="331"/>
      <c r="CV28" s="329">
        <f t="shared" si="45"/>
        <v>1</v>
      </c>
      <c r="CW28" s="126"/>
    </row>
    <row r="29" spans="2:101" s="76" customFormat="1">
      <c r="B29" s="125"/>
      <c r="C29" s="247"/>
      <c r="D29" s="247"/>
      <c r="E29" s="332"/>
      <c r="F29" s="248"/>
      <c r="G29" s="248"/>
      <c r="H29" s="248"/>
      <c r="I29" s="248"/>
      <c r="J29" s="248"/>
      <c r="K29" s="248"/>
      <c r="L29" s="248"/>
      <c r="M29" s="248"/>
      <c r="N29" s="248"/>
      <c r="O29" s="248"/>
      <c r="P29" s="248"/>
      <c r="Q29" s="248"/>
      <c r="R29" s="328">
        <f t="shared" si="36"/>
        <v>0</v>
      </c>
      <c r="S29" s="248"/>
      <c r="T29" s="248"/>
      <c r="U29" s="248"/>
      <c r="V29" s="248"/>
      <c r="W29" s="248"/>
      <c r="X29" s="248"/>
      <c r="Y29" s="248"/>
      <c r="Z29" s="248"/>
      <c r="AA29" s="248"/>
      <c r="AB29" s="248"/>
      <c r="AC29" s="248"/>
      <c r="AD29" s="248"/>
      <c r="AE29" s="328">
        <f t="shared" si="37"/>
        <v>0</v>
      </c>
      <c r="AF29" s="248"/>
      <c r="AG29" s="248"/>
      <c r="AH29" s="328">
        <f t="shared" si="38"/>
        <v>0</v>
      </c>
      <c r="AI29" s="249"/>
      <c r="AJ29" s="249"/>
      <c r="AK29" s="328">
        <f t="shared" si="39"/>
        <v>0</v>
      </c>
      <c r="AL29" s="249"/>
      <c r="AM29" s="249"/>
      <c r="AN29" s="328">
        <f t="shared" si="40"/>
        <v>0</v>
      </c>
      <c r="AO29" s="127"/>
      <c r="AP29" s="330"/>
      <c r="AQ29" s="330"/>
      <c r="AR29" s="331">
        <v>1</v>
      </c>
      <c r="AS29" s="331"/>
      <c r="AT29" s="331"/>
      <c r="AU29" s="331"/>
      <c r="AV29" s="331"/>
      <c r="AW29" s="331"/>
      <c r="AX29" s="331"/>
      <c r="AY29" s="331"/>
      <c r="AZ29" s="329">
        <f t="shared" si="41"/>
        <v>1</v>
      </c>
      <c r="BA29" s="127"/>
      <c r="BB29" s="331"/>
      <c r="BC29" s="330"/>
      <c r="BD29" s="331">
        <v>1</v>
      </c>
      <c r="BE29" s="331"/>
      <c r="BF29" s="331"/>
      <c r="BG29" s="331"/>
      <c r="BH29" s="331"/>
      <c r="BI29" s="331"/>
      <c r="BJ29" s="331"/>
      <c r="BK29" s="331"/>
      <c r="BL29" s="329">
        <f t="shared" si="42"/>
        <v>1</v>
      </c>
      <c r="BM29" s="127"/>
      <c r="BN29" s="331"/>
      <c r="BO29" s="331"/>
      <c r="BP29" s="331">
        <v>1</v>
      </c>
      <c r="BQ29" s="331"/>
      <c r="BR29" s="331"/>
      <c r="BS29" s="331"/>
      <c r="BT29" s="331"/>
      <c r="BU29" s="331"/>
      <c r="BV29" s="331"/>
      <c r="BW29" s="331"/>
      <c r="BX29" s="329">
        <f t="shared" si="43"/>
        <v>1</v>
      </c>
      <c r="BY29" s="127"/>
      <c r="BZ29" s="331"/>
      <c r="CA29" s="331"/>
      <c r="CB29" s="331">
        <v>1</v>
      </c>
      <c r="CC29" s="331"/>
      <c r="CD29" s="331"/>
      <c r="CE29" s="331"/>
      <c r="CF29" s="331"/>
      <c r="CG29" s="331"/>
      <c r="CH29" s="331"/>
      <c r="CI29" s="331"/>
      <c r="CJ29" s="17">
        <f t="shared" si="44"/>
        <v>1</v>
      </c>
      <c r="CK29" s="127"/>
      <c r="CL29" s="331"/>
      <c r="CM29" s="331"/>
      <c r="CN29" s="331">
        <v>1</v>
      </c>
      <c r="CO29" s="331"/>
      <c r="CP29" s="331"/>
      <c r="CQ29" s="331"/>
      <c r="CR29" s="331"/>
      <c r="CS29" s="331"/>
      <c r="CT29" s="331"/>
      <c r="CU29" s="331"/>
      <c r="CV29" s="329">
        <f t="shared" si="45"/>
        <v>1</v>
      </c>
      <c r="CW29" s="126"/>
    </row>
    <row r="30" spans="2:101">
      <c r="B30" s="125"/>
      <c r="C30" s="184"/>
      <c r="D30" s="184"/>
      <c r="E30" s="184"/>
      <c r="F30" s="92">
        <f t="shared" ref="F30:Q30" si="46">SUM(F10:F29)</f>
        <v>0</v>
      </c>
      <c r="G30" s="92">
        <f t="shared" si="46"/>
        <v>0</v>
      </c>
      <c r="H30" s="92">
        <f t="shared" si="46"/>
        <v>0</v>
      </c>
      <c r="I30" s="92">
        <f t="shared" si="46"/>
        <v>0</v>
      </c>
      <c r="J30" s="92">
        <f t="shared" si="46"/>
        <v>0</v>
      </c>
      <c r="K30" s="92">
        <f t="shared" si="46"/>
        <v>0</v>
      </c>
      <c r="L30" s="92">
        <f t="shared" si="46"/>
        <v>0</v>
      </c>
      <c r="M30" s="92">
        <f t="shared" si="46"/>
        <v>0</v>
      </c>
      <c r="N30" s="92">
        <f t="shared" si="46"/>
        <v>0</v>
      </c>
      <c r="O30" s="92">
        <f t="shared" si="46"/>
        <v>0</v>
      </c>
      <c r="P30" s="92">
        <f t="shared" si="46"/>
        <v>0</v>
      </c>
      <c r="Q30" s="92">
        <f t="shared" si="46"/>
        <v>0</v>
      </c>
      <c r="R30" s="12">
        <f t="shared" si="36"/>
        <v>0</v>
      </c>
      <c r="S30" s="6">
        <f t="shared" ref="S30:AD30" si="47">SUM(S10:S29)</f>
        <v>0</v>
      </c>
      <c r="T30" s="6">
        <f t="shared" si="47"/>
        <v>0</v>
      </c>
      <c r="U30" s="6">
        <f t="shared" si="47"/>
        <v>0</v>
      </c>
      <c r="V30" s="6">
        <f t="shared" si="47"/>
        <v>0</v>
      </c>
      <c r="W30" s="6">
        <f t="shared" si="47"/>
        <v>0</v>
      </c>
      <c r="X30" s="6">
        <f t="shared" si="47"/>
        <v>0</v>
      </c>
      <c r="Y30" s="6">
        <f t="shared" si="47"/>
        <v>0</v>
      </c>
      <c r="Z30" s="6">
        <f t="shared" si="47"/>
        <v>0</v>
      </c>
      <c r="AA30" s="6">
        <f t="shared" si="47"/>
        <v>0</v>
      </c>
      <c r="AB30" s="6">
        <f t="shared" si="47"/>
        <v>0</v>
      </c>
      <c r="AC30" s="6">
        <f t="shared" si="47"/>
        <v>0</v>
      </c>
      <c r="AD30" s="6">
        <f t="shared" si="47"/>
        <v>0</v>
      </c>
      <c r="AE30" s="12">
        <f t="shared" si="37"/>
        <v>0</v>
      </c>
      <c r="AF30" s="6">
        <f>SUM(AF10:AF29)</f>
        <v>0</v>
      </c>
      <c r="AG30" s="6">
        <f>SUM(AG10:AG29)</f>
        <v>0</v>
      </c>
      <c r="AH30" s="12">
        <f t="shared" si="38"/>
        <v>0</v>
      </c>
      <c r="AI30" s="6">
        <f>SUM(AI10:AI29)</f>
        <v>0</v>
      </c>
      <c r="AJ30" s="6">
        <f>SUM(AJ10:AJ29)</f>
        <v>0</v>
      </c>
      <c r="AK30" s="12">
        <f t="shared" si="39"/>
        <v>0</v>
      </c>
      <c r="AL30" s="6">
        <f>SUM(AL10:AL29)</f>
        <v>0</v>
      </c>
      <c r="AM30" s="6">
        <f>SUM(AM10:AM29)</f>
        <v>0</v>
      </c>
      <c r="AN30" s="12">
        <f t="shared" si="40"/>
        <v>0</v>
      </c>
      <c r="AO30" s="127"/>
      <c r="AP30" s="127"/>
      <c r="AQ30" s="185"/>
      <c r="AR30" s="186"/>
      <c r="AS30" s="186"/>
      <c r="AT30" s="186"/>
      <c r="AU30" s="186"/>
      <c r="AV30" s="186"/>
      <c r="AW30" s="186"/>
      <c r="AX30" s="186"/>
      <c r="AY30" s="186"/>
      <c r="AZ30" s="127"/>
      <c r="BA30" s="127"/>
      <c r="BB30" s="127"/>
      <c r="BC30" s="127"/>
      <c r="BD30" s="127"/>
      <c r="BE30" s="127"/>
      <c r="BF30" s="127"/>
      <c r="BG30" s="127"/>
      <c r="BH30" s="127"/>
      <c r="BI30" s="127"/>
      <c r="BJ30" s="127"/>
      <c r="BK30" s="127"/>
      <c r="BL30" s="127"/>
      <c r="BM30" s="127"/>
      <c r="BN30" s="127"/>
      <c r="BO30" s="127"/>
      <c r="BP30" s="127"/>
      <c r="BQ30" s="127"/>
      <c r="BR30" s="127"/>
      <c r="BS30" s="127"/>
      <c r="BT30" s="127"/>
      <c r="BU30" s="127"/>
      <c r="BV30" s="127"/>
      <c r="BW30" s="127"/>
      <c r="BX30" s="127"/>
      <c r="BY30" s="127"/>
      <c r="BZ30" s="127"/>
      <c r="CA30" s="127"/>
      <c r="CB30" s="127"/>
      <c r="CC30" s="127"/>
      <c r="CD30" s="127"/>
      <c r="CE30" s="127"/>
      <c r="CF30" s="127"/>
      <c r="CG30" s="127"/>
      <c r="CH30" s="127"/>
      <c r="CI30" s="127"/>
      <c r="CJ30" s="127"/>
      <c r="CK30" s="127"/>
      <c r="CL30" s="127"/>
      <c r="CM30" s="127"/>
      <c r="CN30" s="127"/>
      <c r="CO30" s="127"/>
      <c r="CP30" s="127"/>
      <c r="CQ30" s="127"/>
      <c r="CR30" s="127"/>
      <c r="CS30" s="127"/>
      <c r="CT30" s="127"/>
      <c r="CU30" s="127"/>
      <c r="CV30" s="127"/>
      <c r="CW30" s="126"/>
    </row>
    <row r="31" spans="2:101" ht="15.75" thickBot="1">
      <c r="B31" s="129"/>
      <c r="C31" s="130"/>
      <c r="D31" s="130"/>
      <c r="E31" s="130"/>
      <c r="F31" s="130"/>
      <c r="G31" s="130"/>
      <c r="H31" s="130"/>
      <c r="I31" s="130"/>
      <c r="J31" s="130"/>
      <c r="K31" s="130"/>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0"/>
      <c r="BB31" s="130"/>
      <c r="BC31" s="130"/>
      <c r="BD31" s="130"/>
      <c r="BE31" s="130"/>
      <c r="BF31" s="130"/>
      <c r="BG31" s="130"/>
      <c r="BH31" s="130"/>
      <c r="BI31" s="130"/>
      <c r="BJ31" s="130"/>
      <c r="BK31" s="130"/>
      <c r="BL31" s="130"/>
      <c r="BM31" s="130"/>
      <c r="BN31" s="130"/>
      <c r="BO31" s="130"/>
      <c r="BP31" s="130"/>
      <c r="BQ31" s="130"/>
      <c r="BR31" s="130"/>
      <c r="BS31" s="130"/>
      <c r="BT31" s="130"/>
      <c r="BU31" s="130"/>
      <c r="BV31" s="130"/>
      <c r="BW31" s="130"/>
      <c r="BX31" s="130"/>
      <c r="BY31" s="130"/>
      <c r="BZ31" s="130"/>
      <c r="CA31" s="130"/>
      <c r="CB31" s="130"/>
      <c r="CC31" s="130"/>
      <c r="CD31" s="130"/>
      <c r="CE31" s="130"/>
      <c r="CF31" s="130"/>
      <c r="CG31" s="130"/>
      <c r="CH31" s="130"/>
      <c r="CI31" s="130"/>
      <c r="CJ31" s="130"/>
      <c r="CK31" s="130"/>
      <c r="CL31" s="130"/>
      <c r="CM31" s="130"/>
      <c r="CN31" s="130"/>
      <c r="CO31" s="130"/>
      <c r="CP31" s="130"/>
      <c r="CQ31" s="130"/>
      <c r="CR31" s="130"/>
      <c r="CS31" s="130"/>
      <c r="CT31" s="130"/>
      <c r="CU31" s="130"/>
      <c r="CV31" s="130"/>
      <c r="CW31" s="131"/>
    </row>
    <row r="127" spans="3:5">
      <c r="C127" s="10"/>
      <c r="D127" s="10"/>
      <c r="E127" s="10"/>
    </row>
  </sheetData>
  <mergeCells count="31">
    <mergeCell ref="CL7:CV7"/>
    <mergeCell ref="CB8:CJ8"/>
    <mergeCell ref="CN8:CV8"/>
    <mergeCell ref="AQ8:AQ9"/>
    <mergeCell ref="AR8:AZ8"/>
    <mergeCell ref="BC8:BC9"/>
    <mergeCell ref="BO8:BO9"/>
    <mergeCell ref="CA8:CA9"/>
    <mergeCell ref="CM8:CM9"/>
    <mergeCell ref="BD8:BL8"/>
    <mergeCell ref="BP8:BX8"/>
    <mergeCell ref="BB8:BB9"/>
    <mergeCell ref="CL8:CL9"/>
    <mergeCell ref="BZ8:BZ9"/>
    <mergeCell ref="BZ7:CJ7"/>
    <mergeCell ref="BB7:BL7"/>
    <mergeCell ref="C3:D3"/>
    <mergeCell ref="AP8:AP9"/>
    <mergeCell ref="AP7:AZ7"/>
    <mergeCell ref="BN8:BN9"/>
    <mergeCell ref="BN7:BX7"/>
    <mergeCell ref="C5:R5"/>
    <mergeCell ref="E7:E9"/>
    <mergeCell ref="C7:C9"/>
    <mergeCell ref="S8:AE8"/>
    <mergeCell ref="D7:D9"/>
    <mergeCell ref="AL8:AN8"/>
    <mergeCell ref="F8:R8"/>
    <mergeCell ref="F7:R7"/>
    <mergeCell ref="AF8:AH8"/>
    <mergeCell ref="AI8:AK8"/>
  </mergeCells>
  <dataValidations count="1">
    <dataValidation type="whole" operator="greaterThanOrEqual" allowBlank="1" showInputMessage="1" showErrorMessage="1" sqref="AL10:AM10 F10:Q29 AI10:AJ10 AF10:AG10 S10:AD10">
      <formula1>0</formula1>
    </dataValidation>
  </dataValidations>
  <pageMargins left="0.7" right="0.7" top="0.75" bottom="0.75" header="0.3" footer="0.3"/>
  <pageSetup paperSize="9" orientation="portrait" verticalDpi="300" r:id="rId1"/>
</worksheet>
</file>

<file path=xl/worksheets/sheet5.xml><?xml version="1.0" encoding="utf-8"?>
<worksheet xmlns="http://schemas.openxmlformats.org/spreadsheetml/2006/main" xmlns:r="http://schemas.openxmlformats.org/officeDocument/2006/relationships">
  <sheetPr codeName="Feuil7">
    <tabColor rgb="FF00B050"/>
  </sheetPr>
  <dimension ref="B2:BP946"/>
  <sheetViews>
    <sheetView showGridLines="0" showRowColHeaders="0" zoomScale="85" zoomScaleNormal="85" workbookViewId="0">
      <pane xSplit="2" topLeftCell="C1" activePane="topRight" state="frozen"/>
      <selection pane="topRight" activeCell="B2" sqref="B2"/>
    </sheetView>
  </sheetViews>
  <sheetFormatPr baseColWidth="10" defaultColWidth="11.5703125" defaultRowHeight="15"/>
  <cols>
    <col min="1" max="1" width="3.42578125" customWidth="1"/>
    <col min="2" max="2" width="35.7109375" style="80" customWidth="1"/>
    <col min="3" max="3" width="12.42578125" customWidth="1"/>
  </cols>
  <sheetData>
    <row r="2" spans="2:62" ht="30">
      <c r="B2" s="104" t="s">
        <v>210</v>
      </c>
      <c r="C2" s="11"/>
    </row>
    <row r="4" spans="2:62" s="76" customFormat="1" ht="25.5" customHeight="1">
      <c r="B4" s="427" t="s">
        <v>264</v>
      </c>
      <c r="C4" s="428"/>
      <c r="D4" s="428"/>
      <c r="E4" s="428"/>
      <c r="F4" s="428"/>
      <c r="G4" s="428"/>
      <c r="H4" s="428"/>
      <c r="I4" s="428"/>
      <c r="J4" s="428"/>
      <c r="K4" s="428"/>
      <c r="L4" s="428"/>
      <c r="M4" s="428"/>
      <c r="N4" s="428"/>
      <c r="O4" s="429"/>
    </row>
    <row r="5" spans="2:62" s="76" customFormat="1">
      <c r="B5" s="80"/>
    </row>
    <row r="6" spans="2:62">
      <c r="B6" s="81"/>
      <c r="C6" s="475" t="s">
        <v>18</v>
      </c>
      <c r="D6" s="476"/>
      <c r="E6" s="476"/>
      <c r="F6" s="476"/>
      <c r="G6" s="476"/>
      <c r="H6" s="476"/>
      <c r="I6" s="476"/>
      <c r="J6" s="476"/>
      <c r="K6" s="476"/>
      <c r="L6" s="476"/>
      <c r="M6" s="476"/>
      <c r="N6" s="476"/>
      <c r="O6" s="473" t="s">
        <v>19</v>
      </c>
      <c r="P6" s="473"/>
      <c r="Q6" s="473"/>
      <c r="R6" s="473"/>
      <c r="S6" s="473"/>
      <c r="T6" s="473"/>
      <c r="U6" s="473"/>
      <c r="V6" s="473"/>
      <c r="W6" s="473"/>
      <c r="X6" s="473"/>
      <c r="Y6" s="473"/>
      <c r="Z6" s="473"/>
      <c r="AA6" s="475" t="s">
        <v>20</v>
      </c>
      <c r="AB6" s="476"/>
      <c r="AC6" s="476"/>
      <c r="AD6" s="476"/>
      <c r="AE6" s="476"/>
      <c r="AF6" s="476"/>
      <c r="AG6" s="476"/>
      <c r="AH6" s="476"/>
      <c r="AI6" s="476"/>
      <c r="AJ6" s="476"/>
      <c r="AK6" s="476"/>
      <c r="AL6" s="476"/>
      <c r="AM6" s="473" t="s">
        <v>32</v>
      </c>
      <c r="AN6" s="473"/>
      <c r="AO6" s="473"/>
      <c r="AP6" s="473"/>
      <c r="AQ6" s="473"/>
      <c r="AR6" s="473"/>
      <c r="AS6" s="473"/>
      <c r="AT6" s="473"/>
      <c r="AU6" s="473"/>
      <c r="AV6" s="473"/>
      <c r="AW6" s="473"/>
      <c r="AX6" s="473"/>
      <c r="AY6" s="473" t="s">
        <v>33</v>
      </c>
      <c r="AZ6" s="473"/>
      <c r="BA6" s="473"/>
      <c r="BB6" s="473"/>
      <c r="BC6" s="473"/>
      <c r="BD6" s="473"/>
      <c r="BE6" s="473"/>
      <c r="BF6" s="473"/>
      <c r="BG6" s="473"/>
      <c r="BH6" s="473"/>
      <c r="BI6" s="473"/>
      <c r="BJ6" s="473"/>
    </row>
    <row r="7" spans="2:62">
      <c r="B7" s="82" t="s">
        <v>50</v>
      </c>
      <c r="C7" s="18">
        <f>CONFIG!$D$7</f>
        <v>41640</v>
      </c>
      <c r="D7" s="18">
        <f>DATE(YEAR(C7),MONTH(C7)+1,DAY(C7))</f>
        <v>41671</v>
      </c>
      <c r="E7" s="18">
        <f t="shared" ref="E7:BJ7" si="0">DATE(YEAR(D7),MONTH(D7)+1,DAY(D7))</f>
        <v>41699</v>
      </c>
      <c r="F7" s="18">
        <f t="shared" si="0"/>
        <v>41730</v>
      </c>
      <c r="G7" s="18">
        <f t="shared" si="0"/>
        <v>41760</v>
      </c>
      <c r="H7" s="18">
        <f t="shared" si="0"/>
        <v>41791</v>
      </c>
      <c r="I7" s="18">
        <f t="shared" si="0"/>
        <v>41821</v>
      </c>
      <c r="J7" s="18">
        <f t="shared" si="0"/>
        <v>41852</v>
      </c>
      <c r="K7" s="18">
        <f t="shared" si="0"/>
        <v>41883</v>
      </c>
      <c r="L7" s="18">
        <f t="shared" si="0"/>
        <v>41913</v>
      </c>
      <c r="M7" s="18">
        <f t="shared" si="0"/>
        <v>41944</v>
      </c>
      <c r="N7" s="18">
        <f t="shared" si="0"/>
        <v>41974</v>
      </c>
      <c r="O7" s="18">
        <f t="shared" si="0"/>
        <v>42005</v>
      </c>
      <c r="P7" s="18">
        <f t="shared" si="0"/>
        <v>42036</v>
      </c>
      <c r="Q7" s="18">
        <f t="shared" si="0"/>
        <v>42064</v>
      </c>
      <c r="R7" s="18">
        <f t="shared" si="0"/>
        <v>42095</v>
      </c>
      <c r="S7" s="18">
        <f t="shared" si="0"/>
        <v>42125</v>
      </c>
      <c r="T7" s="18">
        <f t="shared" si="0"/>
        <v>42156</v>
      </c>
      <c r="U7" s="18">
        <f t="shared" si="0"/>
        <v>42186</v>
      </c>
      <c r="V7" s="18">
        <f t="shared" si="0"/>
        <v>42217</v>
      </c>
      <c r="W7" s="18">
        <f t="shared" si="0"/>
        <v>42248</v>
      </c>
      <c r="X7" s="18">
        <f t="shared" si="0"/>
        <v>42278</v>
      </c>
      <c r="Y7" s="18">
        <f t="shared" si="0"/>
        <v>42309</v>
      </c>
      <c r="Z7" s="18">
        <f t="shared" si="0"/>
        <v>42339</v>
      </c>
      <c r="AA7" s="18">
        <f t="shared" si="0"/>
        <v>42370</v>
      </c>
      <c r="AB7" s="18">
        <f t="shared" si="0"/>
        <v>42401</v>
      </c>
      <c r="AC7" s="18">
        <f t="shared" si="0"/>
        <v>42430</v>
      </c>
      <c r="AD7" s="18">
        <f t="shared" si="0"/>
        <v>42461</v>
      </c>
      <c r="AE7" s="18">
        <f t="shared" si="0"/>
        <v>42491</v>
      </c>
      <c r="AF7" s="18">
        <f t="shared" si="0"/>
        <v>42522</v>
      </c>
      <c r="AG7" s="18">
        <f t="shared" si="0"/>
        <v>42552</v>
      </c>
      <c r="AH7" s="18">
        <f t="shared" si="0"/>
        <v>42583</v>
      </c>
      <c r="AI7" s="18">
        <f t="shared" si="0"/>
        <v>42614</v>
      </c>
      <c r="AJ7" s="18">
        <f t="shared" si="0"/>
        <v>42644</v>
      </c>
      <c r="AK7" s="18">
        <f t="shared" si="0"/>
        <v>42675</v>
      </c>
      <c r="AL7" s="18">
        <f t="shared" si="0"/>
        <v>42705</v>
      </c>
      <c r="AM7" s="18">
        <f t="shared" si="0"/>
        <v>42736</v>
      </c>
      <c r="AN7" s="18">
        <f t="shared" si="0"/>
        <v>42767</v>
      </c>
      <c r="AO7" s="18">
        <f t="shared" si="0"/>
        <v>42795</v>
      </c>
      <c r="AP7" s="18">
        <f t="shared" si="0"/>
        <v>42826</v>
      </c>
      <c r="AQ7" s="18">
        <f t="shared" si="0"/>
        <v>42856</v>
      </c>
      <c r="AR7" s="18">
        <f t="shared" si="0"/>
        <v>42887</v>
      </c>
      <c r="AS7" s="18">
        <f t="shared" si="0"/>
        <v>42917</v>
      </c>
      <c r="AT7" s="18">
        <f t="shared" si="0"/>
        <v>42948</v>
      </c>
      <c r="AU7" s="18">
        <f t="shared" si="0"/>
        <v>42979</v>
      </c>
      <c r="AV7" s="18">
        <f t="shared" si="0"/>
        <v>43009</v>
      </c>
      <c r="AW7" s="18">
        <f t="shared" si="0"/>
        <v>43040</v>
      </c>
      <c r="AX7" s="18">
        <f t="shared" si="0"/>
        <v>43070</v>
      </c>
      <c r="AY7" s="18">
        <f t="shared" si="0"/>
        <v>43101</v>
      </c>
      <c r="AZ7" s="18">
        <f t="shared" si="0"/>
        <v>43132</v>
      </c>
      <c r="BA7" s="18">
        <f t="shared" si="0"/>
        <v>43160</v>
      </c>
      <c r="BB7" s="18">
        <f t="shared" si="0"/>
        <v>43191</v>
      </c>
      <c r="BC7" s="18">
        <f t="shared" si="0"/>
        <v>43221</v>
      </c>
      <c r="BD7" s="18">
        <f t="shared" si="0"/>
        <v>43252</v>
      </c>
      <c r="BE7" s="18">
        <f t="shared" si="0"/>
        <v>43282</v>
      </c>
      <c r="BF7" s="18">
        <f t="shared" si="0"/>
        <v>43313</v>
      </c>
      <c r="BG7" s="18">
        <f t="shared" si="0"/>
        <v>43344</v>
      </c>
      <c r="BH7" s="18">
        <f t="shared" si="0"/>
        <v>43374</v>
      </c>
      <c r="BI7" s="18">
        <f t="shared" si="0"/>
        <v>43405</v>
      </c>
      <c r="BJ7" s="18">
        <f t="shared" si="0"/>
        <v>43435</v>
      </c>
    </row>
    <row r="8" spans="2:62">
      <c r="B8" s="310" t="str">
        <f>CONFIG!$C$14</f>
        <v>Activité / Projet 1</v>
      </c>
      <c r="C8" s="341">
        <f>((CONFIG!$H43*Commandes!D9)+IF(ROUND((C$7-CONFIG!$D$7)/31,0)&gt;=(CONFIG!$F43+CONFIG!$G43),INDEX(Commandes!$D9:'Commandes'!$BK9,,COLUMN(C$7)-COLUMN($C$7)+1-(CONFIG!$F43+CONFIG!$G43)),0)*(1-CONFIG!$H43))*CONFIG!$D43</f>
        <v>0</v>
      </c>
      <c r="D8" s="341">
        <f>((CONFIG!$H43*Commandes!E9)+IF(ROUND((D$7-CONFIG!$D$7)/31,0)&gt;=(CONFIG!$F43+CONFIG!$G43),INDEX(Commandes!$D9:'Commandes'!$BK9,,COLUMN(D$7)-COLUMN($C$7)+1-(CONFIG!$F43+CONFIG!$G43)),0)*(1-CONFIG!$H43))*CONFIG!$D43</f>
        <v>0</v>
      </c>
      <c r="E8" s="341">
        <f>((CONFIG!$H43*Commandes!F9)+IF(ROUND((E$7-CONFIG!$D$7)/31,0)&gt;=(CONFIG!$F43+CONFIG!$G43),INDEX(Commandes!$D9:'Commandes'!$BK9,,COLUMN(E$7)-COLUMN($C$7)+1-(CONFIG!$F43+CONFIG!$G43)),0)*(1-CONFIG!$H43))*CONFIG!$D43</f>
        <v>0</v>
      </c>
      <c r="F8" s="341">
        <f>((CONFIG!$H43*Commandes!G9)+IF(ROUND((F$7-CONFIG!$D$7)/31,0)&gt;=(CONFIG!$F43+CONFIG!$G43),INDEX(Commandes!$D9:'Commandes'!$BK9,,COLUMN(F$7)-COLUMN($C$7)+1-(CONFIG!$F43+CONFIG!$G43)),0)*(1-CONFIG!$H43))*CONFIG!$D43</f>
        <v>0</v>
      </c>
      <c r="G8" s="341">
        <f>((CONFIG!$H43*Commandes!H9)+IF(ROUND((G$7-CONFIG!$D$7)/31,0)&gt;=(CONFIG!$F43+CONFIG!$G43),INDEX(Commandes!$D9:'Commandes'!$BK9,,COLUMN(G$7)-COLUMN($C$7)+1-(CONFIG!$F43+CONFIG!$G43)),0)*(1-CONFIG!$H43))*CONFIG!$D43</f>
        <v>0</v>
      </c>
      <c r="H8" s="341">
        <f>((CONFIG!$H43*Commandes!I9)+IF(ROUND((H$7-CONFIG!$D$7)/31,0)&gt;=(CONFIG!$F43+CONFIG!$G43),INDEX(Commandes!$D9:'Commandes'!$BK9,,COLUMN(H$7)-COLUMN($C$7)+1-(CONFIG!$F43+CONFIG!$G43)),0)*(1-CONFIG!$H43))*CONFIG!$D43</f>
        <v>0</v>
      </c>
      <c r="I8" s="341">
        <f>((CONFIG!$H43*Commandes!J9)+IF(ROUND((I$7-CONFIG!$D$7)/31,0)&gt;=(CONFIG!$F43+CONFIG!$G43),INDEX(Commandes!$D9:'Commandes'!$BK9,,COLUMN(I$7)-COLUMN($C$7)+1-(CONFIG!$F43+CONFIG!$G43)),0)*(1-CONFIG!$H43))*CONFIG!$D43</f>
        <v>0</v>
      </c>
      <c r="J8" s="341">
        <f>((CONFIG!$H43*Commandes!K9)+IF(ROUND((J$7-CONFIG!$D$7)/31,0)&gt;=(CONFIG!$F43+CONFIG!$G43),INDEX(Commandes!$D9:'Commandes'!$BK9,,COLUMN(J$7)-COLUMN($C$7)+1-(CONFIG!$F43+CONFIG!$G43)),0)*(1-CONFIG!$H43))*CONFIG!$D43</f>
        <v>0</v>
      </c>
      <c r="K8" s="341">
        <f>((CONFIG!$H43*Commandes!L9)+IF(ROUND((K$7-CONFIG!$D$7)/31,0)&gt;=(CONFIG!$F43+CONFIG!$G43),INDEX(Commandes!$D9:'Commandes'!$BK9,,COLUMN(K$7)-COLUMN($C$7)+1-(CONFIG!$F43+CONFIG!$G43)),0)*(1-CONFIG!$H43))*CONFIG!$D43</f>
        <v>0</v>
      </c>
      <c r="L8" s="341">
        <f>((CONFIG!$H43*Commandes!M9)+IF(ROUND((L$7-CONFIG!$D$7)/31,0)&gt;=(CONFIG!$F43+CONFIG!$G43),INDEX(Commandes!$D9:'Commandes'!$BK9,,COLUMN(L$7)-COLUMN($C$7)+1-(CONFIG!$F43+CONFIG!$G43)),0)*(1-CONFIG!$H43))*CONFIG!$D43</f>
        <v>0</v>
      </c>
      <c r="M8" s="341">
        <f>((CONFIG!$H43*Commandes!N9)+IF(ROUND((M$7-CONFIG!$D$7)/31,0)&gt;=(CONFIG!$F43+CONFIG!$G43),INDEX(Commandes!$D9:'Commandes'!$BK9,,COLUMN(M$7)-COLUMN($C$7)+1-(CONFIG!$F43+CONFIG!$G43)),0)*(1-CONFIG!$H43))*CONFIG!$D43</f>
        <v>0</v>
      </c>
      <c r="N8" s="341">
        <f>((CONFIG!$H43*Commandes!O9)+IF(ROUND((N$7-CONFIG!$D$7)/31,0)&gt;=(CONFIG!$F43+CONFIG!$G43),INDEX(Commandes!$D9:'Commandes'!$BK9,,COLUMN(N$7)-COLUMN($C$7)+1-(CONFIG!$F43+CONFIG!$G43)),0)*(1-CONFIG!$H43))*CONFIG!$D43</f>
        <v>0</v>
      </c>
      <c r="O8" s="341">
        <f>((CONFIG!$H43*Commandes!P9)+IF(ROUND((O$7-CONFIG!$D$7)/31,0)&gt;=(CONFIG!$F43+CONFIG!$G43),INDEX(Commandes!$D9:'Commandes'!$BK9,,COLUMN(O$7)-COLUMN($C$7)+1-(CONFIG!$F43+CONFIG!$G43)),0)*(1-CONFIG!$H43))*'Charges variables-Calculs auto'!$C65</f>
        <v>0</v>
      </c>
      <c r="P8" s="341">
        <f>((CONFIG!$H43*Commandes!Q9)+IF(ROUND((P$7-CONFIG!$D$7)/31,0)&gt;=(CONFIG!$F43+CONFIG!$G43),INDEX(Commandes!$D9:'Commandes'!$BK9,,COLUMN(P$7)-COLUMN($C$7)+1-(CONFIG!$F43+CONFIG!$G43)),0)*(1-CONFIG!$H43))*'Charges variables-Calculs auto'!$C65</f>
        <v>0</v>
      </c>
      <c r="Q8" s="341">
        <f>((CONFIG!$H43*Commandes!R9)+IF(ROUND((Q$7-CONFIG!$D$7)/31,0)&gt;=(CONFIG!$F43+CONFIG!$G43),INDEX(Commandes!$D9:'Commandes'!$BK9,,COLUMN(Q$7)-COLUMN($C$7)+1-(CONFIG!$F43+CONFIG!$G43)),0)*(1-CONFIG!$H43))*'Charges variables-Calculs auto'!$C65</f>
        <v>0</v>
      </c>
      <c r="R8" s="341">
        <f>((CONFIG!$H43*Commandes!S9)+IF(ROUND((R$7-CONFIG!$D$7)/31,0)&gt;=(CONFIG!$F43+CONFIG!$G43),INDEX(Commandes!$D9:'Commandes'!$BK9,,COLUMN(R$7)-COLUMN($C$7)+1-(CONFIG!$F43+CONFIG!$G43)),0)*(1-CONFIG!$H43))*'Charges variables-Calculs auto'!$C65</f>
        <v>0</v>
      </c>
      <c r="S8" s="341">
        <f>((CONFIG!$H43*Commandes!T9)+IF(ROUND((S$7-CONFIG!$D$7)/31,0)&gt;=(CONFIG!$F43+CONFIG!$G43),INDEX(Commandes!$D9:'Commandes'!$BK9,,COLUMN(S$7)-COLUMN($C$7)+1-(CONFIG!$F43+CONFIG!$G43)),0)*(1-CONFIG!$H43))*'Charges variables-Calculs auto'!$C65</f>
        <v>0</v>
      </c>
      <c r="T8" s="341">
        <f>((CONFIG!$H43*Commandes!U9)+IF(ROUND((T$7-CONFIG!$D$7)/31,0)&gt;=(CONFIG!$F43+CONFIG!$G43),INDEX(Commandes!$D9:'Commandes'!$BK9,,COLUMN(T$7)-COLUMN($C$7)+1-(CONFIG!$F43+CONFIG!$G43)),0)*(1-CONFIG!$H43))*'Charges variables-Calculs auto'!$C65</f>
        <v>0</v>
      </c>
      <c r="U8" s="341">
        <f>((CONFIG!$H43*Commandes!V9)+IF(ROUND((U$7-CONFIG!$D$7)/31,0)&gt;=(CONFIG!$F43+CONFIG!$G43),INDEX(Commandes!$D9:'Commandes'!$BK9,,COLUMN(U$7)-COLUMN($C$7)+1-(CONFIG!$F43+CONFIG!$G43)),0)*(1-CONFIG!$H43))*'Charges variables-Calculs auto'!$C65</f>
        <v>0</v>
      </c>
      <c r="V8" s="341">
        <f>((CONFIG!$H43*Commandes!W9)+IF(ROUND((V$7-CONFIG!$D$7)/31,0)&gt;=(CONFIG!$F43+CONFIG!$G43),INDEX(Commandes!$D9:'Commandes'!$BK9,,COLUMN(V$7)-COLUMN($C$7)+1-(CONFIG!$F43+CONFIG!$G43)),0)*(1-CONFIG!$H43))*'Charges variables-Calculs auto'!$C65</f>
        <v>0</v>
      </c>
      <c r="W8" s="341">
        <f>((CONFIG!$H43*Commandes!X9)+IF(ROUND((W$7-CONFIG!$D$7)/31,0)&gt;=(CONFIG!$F43+CONFIG!$G43),INDEX(Commandes!$D9:'Commandes'!$BK9,,COLUMN(W$7)-COLUMN($C$7)+1-(CONFIG!$F43+CONFIG!$G43)),0)*(1-CONFIG!$H43))*'Charges variables-Calculs auto'!$C65</f>
        <v>0</v>
      </c>
      <c r="X8" s="341">
        <f>((CONFIG!$H43*Commandes!Y9)+IF(ROUND((X$7-CONFIG!$D$7)/31,0)&gt;=(CONFIG!$F43+CONFIG!$G43),INDEX(Commandes!$D9:'Commandes'!$BK9,,COLUMN(X$7)-COLUMN($C$7)+1-(CONFIG!$F43+CONFIG!$G43)),0)*(1-CONFIG!$H43))*'Charges variables-Calculs auto'!$C65</f>
        <v>0</v>
      </c>
      <c r="Y8" s="341">
        <f>((CONFIG!$H43*Commandes!Z9)+IF(ROUND((Y$7-CONFIG!$D$7)/31,0)&gt;=(CONFIG!$F43+CONFIG!$G43),INDEX(Commandes!$D9:'Commandes'!$BK9,,COLUMN(Y$7)-COLUMN($C$7)+1-(CONFIG!$F43+CONFIG!$G43)),0)*(1-CONFIG!$H43))*'Charges variables-Calculs auto'!$C65</f>
        <v>0</v>
      </c>
      <c r="Z8" s="341">
        <f>((CONFIG!$H43*Commandes!AA9)+IF(ROUND((Z$7-CONFIG!$D$7)/31,0)&gt;=(CONFIG!$F43+CONFIG!$G43),INDEX(Commandes!$D9:'Commandes'!$BK9,,COLUMN(Z$7)-COLUMN($C$7)+1-(CONFIG!$F43+CONFIG!$G43)),0)*(1-CONFIG!$H43))*'Charges variables-Calculs auto'!$C65</f>
        <v>0</v>
      </c>
      <c r="AA8" s="341">
        <f>((CONFIG!$H43*Commandes!AB9)+IF(ROUND((AA$7-CONFIG!$D$7)/31,0)&gt;=(CONFIG!$F43+CONFIG!$G43),INDEX(Commandes!$D9:'Commandes'!$BK9,,COLUMN(AA$7)-COLUMN($C$7)+1-(CONFIG!$F43+CONFIG!$G43)),0)*(1-CONFIG!$H43))*'Charges variables-Calculs auto'!$E65</f>
        <v>0</v>
      </c>
      <c r="AB8" s="341">
        <f>((CONFIG!$H43*Commandes!AC9)+IF(ROUND((AB$7-CONFIG!$D$7)/31,0)&gt;=(CONFIG!$F43+CONFIG!$G43),INDEX(Commandes!$D9:'Commandes'!$BK9,,COLUMN(AB$7)-COLUMN($C$7)+1-(CONFIG!$F43+CONFIG!$G43)),0)*(1-CONFIG!$H43))*'Charges variables-Calculs auto'!$E65</f>
        <v>0</v>
      </c>
      <c r="AC8" s="341">
        <f>((CONFIG!$H43*Commandes!AD9)+IF(ROUND((AC$7-CONFIG!$D$7)/31,0)&gt;=(CONFIG!$F43+CONFIG!$G43),INDEX(Commandes!$D9:'Commandes'!$BK9,,COLUMN(AC$7)-COLUMN($C$7)+1-(CONFIG!$F43+CONFIG!$G43)),0)*(1-CONFIG!$H43))*'Charges variables-Calculs auto'!$E65</f>
        <v>0</v>
      </c>
      <c r="AD8" s="341">
        <f>((CONFIG!$H43*Commandes!AE9)+IF(ROUND((AD$7-CONFIG!$D$7)/31,0)&gt;=(CONFIG!$F43+CONFIG!$G43),INDEX(Commandes!$D9:'Commandes'!$BK9,,COLUMN(AD$7)-COLUMN($C$7)+1-(CONFIG!$F43+CONFIG!$G43)),0)*(1-CONFIG!$H43))*'Charges variables-Calculs auto'!$E65</f>
        <v>0</v>
      </c>
      <c r="AE8" s="341">
        <f>((CONFIG!$H43*Commandes!AF9)+IF(ROUND((AE$7-CONFIG!$D$7)/31,0)&gt;=(CONFIG!$F43+CONFIG!$G43),INDEX(Commandes!$D9:'Commandes'!$BK9,,COLUMN(AE$7)-COLUMN($C$7)+1-(CONFIG!$F43+CONFIG!$G43)),0)*(1-CONFIG!$H43))*'Charges variables-Calculs auto'!$E65</f>
        <v>0</v>
      </c>
      <c r="AF8" s="341">
        <f>((CONFIG!$H43*Commandes!AG9)+IF(ROUND((AF$7-CONFIG!$D$7)/31,0)&gt;=(CONFIG!$F43+CONFIG!$G43),INDEX(Commandes!$D9:'Commandes'!$BK9,,COLUMN(AF$7)-COLUMN($C$7)+1-(CONFIG!$F43+CONFIG!$G43)),0)*(1-CONFIG!$H43))*'Charges variables-Calculs auto'!$E65</f>
        <v>0</v>
      </c>
      <c r="AG8" s="341">
        <f>((CONFIG!$H43*Commandes!AH9)+IF(ROUND((AG$7-CONFIG!$D$7)/31,0)&gt;=(CONFIG!$F43+CONFIG!$G43),INDEX(Commandes!$D9:'Commandes'!$BK9,,COLUMN(AG$7)-COLUMN($C$7)+1-(CONFIG!$F43+CONFIG!$G43)),0)*(1-CONFIG!$H43))*'Charges variables-Calculs auto'!$E65</f>
        <v>0</v>
      </c>
      <c r="AH8" s="341">
        <f>((CONFIG!$H43*Commandes!AI9)+IF(ROUND((AH$7-CONFIG!$D$7)/31,0)&gt;=(CONFIG!$F43+CONFIG!$G43),INDEX(Commandes!$D9:'Commandes'!$BK9,,COLUMN(AH$7)-COLUMN($C$7)+1-(CONFIG!$F43+CONFIG!$G43)),0)*(1-CONFIG!$H43))*'Charges variables-Calculs auto'!$E65</f>
        <v>0</v>
      </c>
      <c r="AI8" s="341">
        <f>((CONFIG!$H43*Commandes!AJ9)+IF(ROUND((AI$7-CONFIG!$D$7)/31,0)&gt;=(CONFIG!$F43+CONFIG!$G43),INDEX(Commandes!$D9:'Commandes'!$BK9,,COLUMN(AI$7)-COLUMN($C$7)+1-(CONFIG!$F43+CONFIG!$G43)),0)*(1-CONFIG!$H43))*'Charges variables-Calculs auto'!$E65</f>
        <v>0</v>
      </c>
      <c r="AJ8" s="341">
        <f>((CONFIG!$H43*Commandes!AK9)+IF(ROUND((AJ$7-CONFIG!$D$7)/31,0)&gt;=(CONFIG!$F43+CONFIG!$G43),INDEX(Commandes!$D9:'Commandes'!$BK9,,COLUMN(AJ$7)-COLUMN($C$7)+1-(CONFIG!$F43+CONFIG!$G43)),0)*(1-CONFIG!$H43))*'Charges variables-Calculs auto'!$E65</f>
        <v>0</v>
      </c>
      <c r="AK8" s="341">
        <f>((CONFIG!$H43*Commandes!AL9)+IF(ROUND((AK$7-CONFIG!$D$7)/31,0)&gt;=(CONFIG!$F43+CONFIG!$G43),INDEX(Commandes!$D9:'Commandes'!$BK9,,COLUMN(AK$7)-COLUMN($C$7)+1-(CONFIG!$F43+CONFIG!$G43)),0)*(1-CONFIG!$H43))*'Charges variables-Calculs auto'!$E65</f>
        <v>0</v>
      </c>
      <c r="AL8" s="341">
        <f>((CONFIG!$H43*Commandes!AM9)+IF(ROUND((AL$7-CONFIG!$D$7)/31,0)&gt;=(CONFIG!$F43+CONFIG!$G43),INDEX(Commandes!$D9:'Commandes'!$BK9,,COLUMN(AL$7)-COLUMN($C$7)+1-(CONFIG!$F43+CONFIG!$G43)),0)*(1-CONFIG!$H43))*'Charges variables-Calculs auto'!$E65</f>
        <v>0</v>
      </c>
      <c r="AM8" s="341">
        <f>((CONFIG!$H43*Commandes!AN9)+IF(ROUND((AM$7-CONFIG!$D$7)/31,0)&gt;=(CONFIG!$F43+CONFIG!$G43),INDEX(Commandes!$D9:'Commandes'!$BK9,,COLUMN(AM$7)-COLUMN($C$7)+1-(CONFIG!$F43+CONFIG!$G43)),0)*(1-CONFIG!$H43))*'Charges variables-Calculs auto'!$G65</f>
        <v>0</v>
      </c>
      <c r="AN8" s="341">
        <f>((CONFIG!$H43*Commandes!AO9)+IF(ROUND((AN$7-CONFIG!$D$7)/31,0)&gt;=(CONFIG!$F43+CONFIG!$G43),INDEX(Commandes!$D9:'Commandes'!$BK9,,COLUMN(AN$7)-COLUMN($C$7)+1-(CONFIG!$F43+CONFIG!$G43)),0)*(1-CONFIG!$H43))*'Charges variables-Calculs auto'!$G65</f>
        <v>0</v>
      </c>
      <c r="AO8" s="341">
        <f>((CONFIG!$H43*Commandes!AP9)+IF(ROUND((AO$7-CONFIG!$D$7)/31,0)&gt;=(CONFIG!$F43+CONFIG!$G43),INDEX(Commandes!$D9:'Commandes'!$BK9,,COLUMN(AO$7)-COLUMN($C$7)+1-(CONFIG!$F43+CONFIG!$G43)),0)*(1-CONFIG!$H43))*'Charges variables-Calculs auto'!$G65</f>
        <v>0</v>
      </c>
      <c r="AP8" s="341">
        <f>((CONFIG!$H43*Commandes!AQ9)+IF(ROUND((AP$7-CONFIG!$D$7)/31,0)&gt;=(CONFIG!$F43+CONFIG!$G43),INDEX(Commandes!$D9:'Commandes'!$BK9,,COLUMN(AP$7)-COLUMN($C$7)+1-(CONFIG!$F43+CONFIG!$G43)),0)*(1-CONFIG!$H43))*'Charges variables-Calculs auto'!$G65</f>
        <v>0</v>
      </c>
      <c r="AQ8" s="341">
        <f>((CONFIG!$H43*Commandes!AR9)+IF(ROUND((AQ$7-CONFIG!$D$7)/31,0)&gt;=(CONFIG!$F43+CONFIG!$G43),INDEX(Commandes!$D9:'Commandes'!$BK9,,COLUMN(AQ$7)-COLUMN($C$7)+1-(CONFIG!$F43+CONFIG!$G43)),0)*(1-CONFIG!$H43))*'Charges variables-Calculs auto'!$G65</f>
        <v>0</v>
      </c>
      <c r="AR8" s="341">
        <f>((CONFIG!$H43*Commandes!AS9)+IF(ROUND((AR$7-CONFIG!$D$7)/31,0)&gt;=(CONFIG!$F43+CONFIG!$G43),INDEX(Commandes!$D9:'Commandes'!$BK9,,COLUMN(AR$7)-COLUMN($C$7)+1-(CONFIG!$F43+CONFIG!$G43)),0)*(1-CONFIG!$H43))*'Charges variables-Calculs auto'!$G65</f>
        <v>0</v>
      </c>
      <c r="AS8" s="341">
        <f>((CONFIG!$H43*Commandes!AT9)+IF(ROUND((AS$7-CONFIG!$D$7)/31,0)&gt;=(CONFIG!$F43+CONFIG!$G43),INDEX(Commandes!$D9:'Commandes'!$BK9,,COLUMN(AS$7)-COLUMN($C$7)+1-(CONFIG!$F43+CONFIG!$G43)),0)*(1-CONFIG!$H43))*'Charges variables-Calculs auto'!$G65</f>
        <v>0</v>
      </c>
      <c r="AT8" s="341">
        <f>((CONFIG!$H43*Commandes!AU9)+IF(ROUND((AT$7-CONFIG!$D$7)/31,0)&gt;=(CONFIG!$F43+CONFIG!$G43),INDEX(Commandes!$D9:'Commandes'!$BK9,,COLUMN(AT$7)-COLUMN($C$7)+1-(CONFIG!$F43+CONFIG!$G43)),0)*(1-CONFIG!$H43))*'Charges variables-Calculs auto'!$G65</f>
        <v>0</v>
      </c>
      <c r="AU8" s="341">
        <f>((CONFIG!$H43*Commandes!AV9)+IF(ROUND((AU$7-CONFIG!$D$7)/31,0)&gt;=(CONFIG!$F43+CONFIG!$G43),INDEX(Commandes!$D9:'Commandes'!$BK9,,COLUMN(AU$7)-COLUMN($C$7)+1-(CONFIG!$F43+CONFIG!$G43)),0)*(1-CONFIG!$H43))*'Charges variables-Calculs auto'!$G65</f>
        <v>0</v>
      </c>
      <c r="AV8" s="341">
        <f>((CONFIG!$H43*Commandes!AW9)+IF(ROUND((AV$7-CONFIG!$D$7)/31,0)&gt;=(CONFIG!$F43+CONFIG!$G43),INDEX(Commandes!$D9:'Commandes'!$BK9,,COLUMN(AV$7)-COLUMN($C$7)+1-(CONFIG!$F43+CONFIG!$G43)),0)*(1-CONFIG!$H43))*'Charges variables-Calculs auto'!$G65</f>
        <v>0</v>
      </c>
      <c r="AW8" s="341">
        <f>((CONFIG!$H43*Commandes!AX9)+IF(ROUND((AW$7-CONFIG!$D$7)/31,0)&gt;=(CONFIG!$F43+CONFIG!$G43),INDEX(Commandes!$D9:'Commandes'!$BK9,,COLUMN(AW$7)-COLUMN($C$7)+1-(CONFIG!$F43+CONFIG!$G43)),0)*(1-CONFIG!$H43))*'Charges variables-Calculs auto'!$G65</f>
        <v>0</v>
      </c>
      <c r="AX8" s="341">
        <f>((CONFIG!$H43*Commandes!AY9)+IF(ROUND((AX$7-CONFIG!$D$7)/31,0)&gt;=(CONFIG!$F43+CONFIG!$G43),INDEX(Commandes!$D9:'Commandes'!$BK9,,COLUMN(AX$7)-COLUMN($C$7)+1-(CONFIG!$F43+CONFIG!$G43)),0)*(1-CONFIG!$H43))*'Charges variables-Calculs auto'!$G65</f>
        <v>0</v>
      </c>
      <c r="AY8" s="341">
        <f>((CONFIG!$H43*Commandes!AZ9)+IF(ROUND((AY$7-CONFIG!$D$7)/31,0)&gt;=(CONFIG!$F43+CONFIG!$G43),INDEX(Commandes!$D9:'Commandes'!$BK9,,COLUMN(AY$7)-COLUMN($C$7)+1-(CONFIG!$F43+CONFIG!$G43)),0)*(1-CONFIG!$H43))*'Charges variables-Calculs auto'!$I65</f>
        <v>0</v>
      </c>
      <c r="AZ8" s="341">
        <f>((CONFIG!$H43*Commandes!BA9)+IF(ROUND((AZ$7-CONFIG!$D$7)/31,0)&gt;=(CONFIG!$F43+CONFIG!$G43),INDEX(Commandes!$D9:'Commandes'!$BK9,,COLUMN(AZ$7)-COLUMN($C$7)+1-(CONFIG!$F43+CONFIG!$G43)),0)*(1-CONFIG!$H43))*'Charges variables-Calculs auto'!$I65</f>
        <v>0</v>
      </c>
      <c r="BA8" s="341">
        <f>((CONFIG!$H43*Commandes!BB9)+IF(ROUND((BA$7-CONFIG!$D$7)/31,0)&gt;=(CONFIG!$F43+CONFIG!$G43),INDEX(Commandes!$D9:'Commandes'!$BK9,,COLUMN(BA$7)-COLUMN($C$7)+1-(CONFIG!$F43+CONFIG!$G43)),0)*(1-CONFIG!$H43))*'Charges variables-Calculs auto'!$I65</f>
        <v>0</v>
      </c>
      <c r="BB8" s="341">
        <f>((CONFIG!$H43*Commandes!BC9)+IF(ROUND((BB$7-CONFIG!$D$7)/31,0)&gt;=(CONFIG!$F43+CONFIG!$G43),INDEX(Commandes!$D9:'Commandes'!$BK9,,COLUMN(BB$7)-COLUMN($C$7)+1-(CONFIG!$F43+CONFIG!$G43)),0)*(1-CONFIG!$H43))*'Charges variables-Calculs auto'!$I65</f>
        <v>0</v>
      </c>
      <c r="BC8" s="341">
        <f>((CONFIG!$H43*Commandes!BD9)+IF(ROUND((BC$7-CONFIG!$D$7)/31,0)&gt;=(CONFIG!$F43+CONFIG!$G43),INDEX(Commandes!$D9:'Commandes'!$BK9,,COLUMN(BC$7)-COLUMN($C$7)+1-(CONFIG!$F43+CONFIG!$G43)),0)*(1-CONFIG!$H43))*'Charges variables-Calculs auto'!$I65</f>
        <v>0</v>
      </c>
      <c r="BD8" s="341">
        <f>((CONFIG!$H43*Commandes!BE9)+IF(ROUND((BD$7-CONFIG!$D$7)/31,0)&gt;=(CONFIG!$F43+CONFIG!$G43),INDEX(Commandes!$D9:'Commandes'!$BK9,,COLUMN(BD$7)-COLUMN($C$7)+1-(CONFIG!$F43+CONFIG!$G43)),0)*(1-CONFIG!$H43))*'Charges variables-Calculs auto'!$I65</f>
        <v>0</v>
      </c>
      <c r="BE8" s="341">
        <f>((CONFIG!$H43*Commandes!BF9)+IF(ROUND((BE$7-CONFIG!$D$7)/31,0)&gt;=(CONFIG!$F43+CONFIG!$G43),INDEX(Commandes!$D9:'Commandes'!$BK9,,COLUMN(BE$7)-COLUMN($C$7)+1-(CONFIG!$F43+CONFIG!$G43)),0)*(1-CONFIG!$H43))*'Charges variables-Calculs auto'!$I65</f>
        <v>0</v>
      </c>
      <c r="BF8" s="341">
        <f>((CONFIG!$H43*Commandes!BG9)+IF(ROUND((BF$7-CONFIG!$D$7)/31,0)&gt;=(CONFIG!$F43+CONFIG!$G43),INDEX(Commandes!$D9:'Commandes'!$BK9,,COLUMN(BF$7)-COLUMN($C$7)+1-(CONFIG!$F43+CONFIG!$G43)),0)*(1-CONFIG!$H43))*'Charges variables-Calculs auto'!$I65</f>
        <v>0</v>
      </c>
      <c r="BG8" s="341">
        <f>((CONFIG!$H43*Commandes!BH9)+IF(ROUND((BG$7-CONFIG!$D$7)/31,0)&gt;=(CONFIG!$F43+CONFIG!$G43),INDEX(Commandes!$D9:'Commandes'!$BK9,,COLUMN(BG$7)-COLUMN($C$7)+1-(CONFIG!$F43+CONFIG!$G43)),0)*(1-CONFIG!$H43))*'Charges variables-Calculs auto'!$I65</f>
        <v>0</v>
      </c>
      <c r="BH8" s="341">
        <f>((CONFIG!$H43*Commandes!BI9)+IF(ROUND((BH$7-CONFIG!$D$7)/31,0)&gt;=(CONFIG!$F43+CONFIG!$G43),INDEX(Commandes!$D9:'Commandes'!$BK9,,COLUMN(BH$7)-COLUMN($C$7)+1-(CONFIG!$F43+CONFIG!$G43)),0)*(1-CONFIG!$H43))*'Charges variables-Calculs auto'!$I65</f>
        <v>0</v>
      </c>
      <c r="BI8" s="341">
        <f>((CONFIG!$H43*Commandes!BJ9)+IF(ROUND((BI$7-CONFIG!$D$7)/31,0)&gt;=(CONFIG!$F43+CONFIG!$G43),INDEX(Commandes!$D9:'Commandes'!$BK9,,COLUMN(BI$7)-COLUMN($C$7)+1-(CONFIG!$F43+CONFIG!$G43)),0)*(1-CONFIG!$H43))*'Charges variables-Calculs auto'!$I65</f>
        <v>0</v>
      </c>
      <c r="BJ8" s="341">
        <f>((CONFIG!$H43*Commandes!BK9)+IF(ROUND((BJ$7-CONFIG!$D$7)/31,0)&gt;=(CONFIG!$F43+CONFIG!$G43),INDEX(Commandes!$D9:'Commandes'!$BK9,,COLUMN(BJ$7)-COLUMN($C$7)+1-(CONFIG!$F43+CONFIG!$G43)),0)*(1-CONFIG!$H43))*'Charges variables-Calculs auto'!$I65</f>
        <v>0</v>
      </c>
    </row>
    <row r="9" spans="2:62">
      <c r="B9" s="310" t="str">
        <f>CONFIG!$C$15</f>
        <v>Activité / Projet 2</v>
      </c>
      <c r="C9" s="341">
        <f>((CONFIG!$H44*Commandes!D10)+IF(ROUND((C$7-CONFIG!$D$7)/31,0)&gt;=(CONFIG!$F44+CONFIG!$G44),INDEX(Commandes!$D10:'Commandes'!$BK10,,COLUMN(C$7)-COLUMN($C$7)+1-(CONFIG!$F44+CONFIG!$G44)),0)*(1-CONFIG!$H44))*CONFIG!$D44</f>
        <v>0</v>
      </c>
      <c r="D9" s="341">
        <f>((CONFIG!$H44*Commandes!E10)+IF(ROUND((D$7-CONFIG!$D$7)/31,0)&gt;=(CONFIG!$F44+CONFIG!$G44),INDEX(Commandes!$D10:'Commandes'!$BK10,,COLUMN(D$7)-COLUMN($C$7)+1-(CONFIG!$F44+CONFIG!$G44)),0)*(1-CONFIG!$H44))*CONFIG!$D44</f>
        <v>0</v>
      </c>
      <c r="E9" s="341">
        <f>((CONFIG!$H44*Commandes!F10)+IF(ROUND((E$7-CONFIG!$D$7)/31,0)&gt;=(CONFIG!$F44+CONFIG!$G44),INDEX(Commandes!$D10:'Commandes'!$BK10,,COLUMN(E$7)-COLUMN($C$7)+1-(CONFIG!$F44+CONFIG!$G44)),0)*(1-CONFIG!$H44))*CONFIG!$D44</f>
        <v>0</v>
      </c>
      <c r="F9" s="341">
        <f>((CONFIG!$H44*Commandes!G10)+IF(ROUND((F$7-CONFIG!$D$7)/31,0)&gt;=(CONFIG!$F44+CONFIG!$G44),INDEX(Commandes!$D10:'Commandes'!$BK10,,COLUMN(F$7)-COLUMN($C$7)+1-(CONFIG!$F44+CONFIG!$G44)),0)*(1-CONFIG!$H44))*CONFIG!$D44</f>
        <v>0</v>
      </c>
      <c r="G9" s="341">
        <f>((CONFIG!$H44*Commandes!H10)+IF(ROUND((G$7-CONFIG!$D$7)/31,0)&gt;=(CONFIG!$F44+CONFIG!$G44),INDEX(Commandes!$D10:'Commandes'!$BK10,,COLUMN(G$7)-COLUMN($C$7)+1-(CONFIG!$F44+CONFIG!$G44)),0)*(1-CONFIG!$H44))*CONFIG!$D44</f>
        <v>0</v>
      </c>
      <c r="H9" s="341">
        <f>((CONFIG!$H44*Commandes!I10)+IF(ROUND((H$7-CONFIG!$D$7)/31,0)&gt;=(CONFIG!$F44+CONFIG!$G44),INDEX(Commandes!$D10:'Commandes'!$BK10,,COLUMN(H$7)-COLUMN($C$7)+1-(CONFIG!$F44+CONFIG!$G44)),0)*(1-CONFIG!$H44))*CONFIG!$D44</f>
        <v>0</v>
      </c>
      <c r="I9" s="341">
        <f>((CONFIG!$H44*Commandes!J10)+IF(ROUND((I$7-CONFIG!$D$7)/31,0)&gt;=(CONFIG!$F44+CONFIG!$G44),INDEX(Commandes!$D10:'Commandes'!$BK10,,COLUMN(I$7)-COLUMN($C$7)+1-(CONFIG!$F44+CONFIG!$G44)),0)*(1-CONFIG!$H44))*CONFIG!$D44</f>
        <v>0</v>
      </c>
      <c r="J9" s="341">
        <f>((CONFIG!$H44*Commandes!K10)+IF(ROUND((J$7-CONFIG!$D$7)/31,0)&gt;=(CONFIG!$F44+CONFIG!$G44),INDEX(Commandes!$D10:'Commandes'!$BK10,,COLUMN(J$7)-COLUMN($C$7)+1-(CONFIG!$F44+CONFIG!$G44)),0)*(1-CONFIG!$H44))*CONFIG!$D44</f>
        <v>0</v>
      </c>
      <c r="K9" s="341">
        <f>((CONFIG!$H44*Commandes!L10)+IF(ROUND((K$7-CONFIG!$D$7)/31,0)&gt;=(CONFIG!$F44+CONFIG!$G44),INDEX(Commandes!$D10:'Commandes'!$BK10,,COLUMN(K$7)-COLUMN($C$7)+1-(CONFIG!$F44+CONFIG!$G44)),0)*(1-CONFIG!$H44))*CONFIG!$D44</f>
        <v>0</v>
      </c>
      <c r="L9" s="341">
        <f>((CONFIG!$H44*Commandes!M10)+IF(ROUND((L$7-CONFIG!$D$7)/31,0)&gt;=(CONFIG!$F44+CONFIG!$G44),INDEX(Commandes!$D10:'Commandes'!$BK10,,COLUMN(L$7)-COLUMN($C$7)+1-(CONFIG!$F44+CONFIG!$G44)),0)*(1-CONFIG!$H44))*CONFIG!$D44</f>
        <v>0</v>
      </c>
      <c r="M9" s="341">
        <f>((CONFIG!$H44*Commandes!N10)+IF(ROUND((M$7-CONFIG!$D$7)/31,0)&gt;=(CONFIG!$F44+CONFIG!$G44),INDEX(Commandes!$D10:'Commandes'!$BK10,,COLUMN(M$7)-COLUMN($C$7)+1-(CONFIG!$F44+CONFIG!$G44)),0)*(1-CONFIG!$H44))*CONFIG!$D44</f>
        <v>0</v>
      </c>
      <c r="N9" s="341">
        <f>((CONFIG!$H44*Commandes!O10)+IF(ROUND((N$7-CONFIG!$D$7)/31,0)&gt;=(CONFIG!$F44+CONFIG!$G44),INDEX(Commandes!$D10:'Commandes'!$BK10,,COLUMN(N$7)-COLUMN($C$7)+1-(CONFIG!$F44+CONFIG!$G44)),0)*(1-CONFIG!$H44))*CONFIG!$D44</f>
        <v>0</v>
      </c>
      <c r="O9" s="341">
        <f>((CONFIG!$H44*Commandes!P10)+IF(ROUND((O$7-CONFIG!$D$7)/31,0)&gt;=(CONFIG!$F44+CONFIG!$G44),INDEX(Commandes!$D10:'Commandes'!$BK10,,COLUMN(O$7)-COLUMN($C$7)+1-(CONFIG!$F44+CONFIG!$G44)),0)*(1-CONFIG!$H44))*'Charges variables-Calculs auto'!$C66</f>
        <v>0</v>
      </c>
      <c r="P9" s="341">
        <f>((CONFIG!$H44*Commandes!Q10)+IF(ROUND((P$7-CONFIG!$D$7)/31,0)&gt;=(CONFIG!$F44+CONFIG!$G44),INDEX(Commandes!$D10:'Commandes'!$BK10,,COLUMN(P$7)-COLUMN($C$7)+1-(CONFIG!$F44+CONFIG!$G44)),0)*(1-CONFIG!$H44))*'Charges variables-Calculs auto'!$C66</f>
        <v>0</v>
      </c>
      <c r="Q9" s="341">
        <f>((CONFIG!$H44*Commandes!R10)+IF(ROUND((Q$7-CONFIG!$D$7)/31,0)&gt;=(CONFIG!$F44+CONFIG!$G44),INDEX(Commandes!$D10:'Commandes'!$BK10,,COLUMN(Q$7)-COLUMN($C$7)+1-(CONFIG!$F44+CONFIG!$G44)),0)*(1-CONFIG!$H44))*'Charges variables-Calculs auto'!$C66</f>
        <v>0</v>
      </c>
      <c r="R9" s="341">
        <f>((CONFIG!$H44*Commandes!S10)+IF(ROUND((R$7-CONFIG!$D$7)/31,0)&gt;=(CONFIG!$F44+CONFIG!$G44),INDEX(Commandes!$D10:'Commandes'!$BK10,,COLUMN(R$7)-COLUMN($C$7)+1-(CONFIG!$F44+CONFIG!$G44)),0)*(1-CONFIG!$H44))*'Charges variables-Calculs auto'!$C66</f>
        <v>0</v>
      </c>
      <c r="S9" s="341">
        <f>((CONFIG!$H44*Commandes!T10)+IF(ROUND((S$7-CONFIG!$D$7)/31,0)&gt;=(CONFIG!$F44+CONFIG!$G44),INDEX(Commandes!$D10:'Commandes'!$BK10,,COLUMN(S$7)-COLUMN($C$7)+1-(CONFIG!$F44+CONFIG!$G44)),0)*(1-CONFIG!$H44))*'Charges variables-Calculs auto'!$C66</f>
        <v>0</v>
      </c>
      <c r="T9" s="341">
        <f>((CONFIG!$H44*Commandes!U10)+IF(ROUND((T$7-CONFIG!$D$7)/31,0)&gt;=(CONFIG!$F44+CONFIG!$G44),INDEX(Commandes!$D10:'Commandes'!$BK10,,COLUMN(T$7)-COLUMN($C$7)+1-(CONFIG!$F44+CONFIG!$G44)),0)*(1-CONFIG!$H44))*'Charges variables-Calculs auto'!$C66</f>
        <v>0</v>
      </c>
      <c r="U9" s="341">
        <f>((CONFIG!$H44*Commandes!V10)+IF(ROUND((U$7-CONFIG!$D$7)/31,0)&gt;=(CONFIG!$F44+CONFIG!$G44),INDEX(Commandes!$D10:'Commandes'!$BK10,,COLUMN(U$7)-COLUMN($C$7)+1-(CONFIG!$F44+CONFIG!$G44)),0)*(1-CONFIG!$H44))*'Charges variables-Calculs auto'!$C66</f>
        <v>0</v>
      </c>
      <c r="V9" s="341">
        <f>((CONFIG!$H44*Commandes!W10)+IF(ROUND((V$7-CONFIG!$D$7)/31,0)&gt;=(CONFIG!$F44+CONFIG!$G44),INDEX(Commandes!$D10:'Commandes'!$BK10,,COLUMN(V$7)-COLUMN($C$7)+1-(CONFIG!$F44+CONFIG!$G44)),0)*(1-CONFIG!$H44))*'Charges variables-Calculs auto'!$C66</f>
        <v>0</v>
      </c>
      <c r="W9" s="341">
        <f>((CONFIG!$H44*Commandes!X10)+IF(ROUND((W$7-CONFIG!$D$7)/31,0)&gt;=(CONFIG!$F44+CONFIG!$G44),INDEX(Commandes!$D10:'Commandes'!$BK10,,COLUMN(W$7)-COLUMN($C$7)+1-(CONFIG!$F44+CONFIG!$G44)),0)*(1-CONFIG!$H44))*'Charges variables-Calculs auto'!$C66</f>
        <v>0</v>
      </c>
      <c r="X9" s="341">
        <f>((CONFIG!$H44*Commandes!Y10)+IF(ROUND((X$7-CONFIG!$D$7)/31,0)&gt;=(CONFIG!$F44+CONFIG!$G44),INDEX(Commandes!$D10:'Commandes'!$BK10,,COLUMN(X$7)-COLUMN($C$7)+1-(CONFIG!$F44+CONFIG!$G44)),0)*(1-CONFIG!$H44))*'Charges variables-Calculs auto'!$C66</f>
        <v>0</v>
      </c>
      <c r="Y9" s="341">
        <f>((CONFIG!$H44*Commandes!Z10)+IF(ROUND((Y$7-CONFIG!$D$7)/31,0)&gt;=(CONFIG!$F44+CONFIG!$G44),INDEX(Commandes!$D10:'Commandes'!$BK10,,COLUMN(Y$7)-COLUMN($C$7)+1-(CONFIG!$F44+CONFIG!$G44)),0)*(1-CONFIG!$H44))*'Charges variables-Calculs auto'!$C66</f>
        <v>0</v>
      </c>
      <c r="Z9" s="341">
        <f>((CONFIG!$H44*Commandes!AA10)+IF(ROUND((Z$7-CONFIG!$D$7)/31,0)&gt;=(CONFIG!$F44+CONFIG!$G44),INDEX(Commandes!$D10:'Commandes'!$BK10,,COLUMN(Z$7)-COLUMN($C$7)+1-(CONFIG!$F44+CONFIG!$G44)),0)*(1-CONFIG!$H44))*'Charges variables-Calculs auto'!$C66</f>
        <v>0</v>
      </c>
      <c r="AA9" s="341">
        <f>((CONFIG!$H44*Commandes!AB10)+IF(ROUND((AA$7-CONFIG!$D$7)/31,0)&gt;=(CONFIG!$F44+CONFIG!$G44),INDEX(Commandes!$D10:'Commandes'!$BK10,,COLUMN(AA$7)-COLUMN($C$7)+1-(CONFIG!$F44+CONFIG!$G44)),0)*(1-CONFIG!$H44))*'Charges variables-Calculs auto'!$E66</f>
        <v>0</v>
      </c>
      <c r="AB9" s="341">
        <f>((CONFIG!$H44*Commandes!AC10)+IF(ROUND((AB$7-CONFIG!$D$7)/31,0)&gt;=(CONFIG!$F44+CONFIG!$G44),INDEX(Commandes!$D10:'Commandes'!$BK10,,COLUMN(AB$7)-COLUMN($C$7)+1-(CONFIG!$F44+CONFIG!$G44)),0)*(1-CONFIG!$H44))*'Charges variables-Calculs auto'!$E66</f>
        <v>0</v>
      </c>
      <c r="AC9" s="341">
        <f>((CONFIG!$H44*Commandes!AD10)+IF(ROUND((AC$7-CONFIG!$D$7)/31,0)&gt;=(CONFIG!$F44+CONFIG!$G44),INDEX(Commandes!$D10:'Commandes'!$BK10,,COLUMN(AC$7)-COLUMN($C$7)+1-(CONFIG!$F44+CONFIG!$G44)),0)*(1-CONFIG!$H44))*'Charges variables-Calculs auto'!$E66</f>
        <v>0</v>
      </c>
      <c r="AD9" s="341">
        <f>((CONFIG!$H44*Commandes!AE10)+IF(ROUND((AD$7-CONFIG!$D$7)/31,0)&gt;=(CONFIG!$F44+CONFIG!$G44),INDEX(Commandes!$D10:'Commandes'!$BK10,,COLUMN(AD$7)-COLUMN($C$7)+1-(CONFIG!$F44+CONFIG!$G44)),0)*(1-CONFIG!$H44))*'Charges variables-Calculs auto'!$E66</f>
        <v>0</v>
      </c>
      <c r="AE9" s="341">
        <f>((CONFIG!$H44*Commandes!AF10)+IF(ROUND((AE$7-CONFIG!$D$7)/31,0)&gt;=(CONFIG!$F44+CONFIG!$G44),INDEX(Commandes!$D10:'Commandes'!$BK10,,COLUMN(AE$7)-COLUMN($C$7)+1-(CONFIG!$F44+CONFIG!$G44)),0)*(1-CONFIG!$H44))*'Charges variables-Calculs auto'!$E66</f>
        <v>0</v>
      </c>
      <c r="AF9" s="341">
        <f>((CONFIG!$H44*Commandes!AG10)+IF(ROUND((AF$7-CONFIG!$D$7)/31,0)&gt;=(CONFIG!$F44+CONFIG!$G44),INDEX(Commandes!$D10:'Commandes'!$BK10,,COLUMN(AF$7)-COLUMN($C$7)+1-(CONFIG!$F44+CONFIG!$G44)),0)*(1-CONFIG!$H44))*'Charges variables-Calculs auto'!$E66</f>
        <v>0</v>
      </c>
      <c r="AG9" s="341">
        <f>((CONFIG!$H44*Commandes!AH10)+IF(ROUND((AG$7-CONFIG!$D$7)/31,0)&gt;=(CONFIG!$F44+CONFIG!$G44),INDEX(Commandes!$D10:'Commandes'!$BK10,,COLUMN(AG$7)-COLUMN($C$7)+1-(CONFIG!$F44+CONFIG!$G44)),0)*(1-CONFIG!$H44))*'Charges variables-Calculs auto'!$E66</f>
        <v>0</v>
      </c>
      <c r="AH9" s="341">
        <f>((CONFIG!$H44*Commandes!AI10)+IF(ROUND((AH$7-CONFIG!$D$7)/31,0)&gt;=(CONFIG!$F44+CONFIG!$G44),INDEX(Commandes!$D10:'Commandes'!$BK10,,COLUMN(AH$7)-COLUMN($C$7)+1-(CONFIG!$F44+CONFIG!$G44)),0)*(1-CONFIG!$H44))*'Charges variables-Calculs auto'!$E66</f>
        <v>0</v>
      </c>
      <c r="AI9" s="341">
        <f>((CONFIG!$H44*Commandes!AJ10)+IF(ROUND((AI$7-CONFIG!$D$7)/31,0)&gt;=(CONFIG!$F44+CONFIG!$G44),INDEX(Commandes!$D10:'Commandes'!$BK10,,COLUMN(AI$7)-COLUMN($C$7)+1-(CONFIG!$F44+CONFIG!$G44)),0)*(1-CONFIG!$H44))*'Charges variables-Calculs auto'!$E66</f>
        <v>0</v>
      </c>
      <c r="AJ9" s="341">
        <f>((CONFIG!$H44*Commandes!AK10)+IF(ROUND((AJ$7-CONFIG!$D$7)/31,0)&gt;=(CONFIG!$F44+CONFIG!$G44),INDEX(Commandes!$D10:'Commandes'!$BK10,,COLUMN(AJ$7)-COLUMN($C$7)+1-(CONFIG!$F44+CONFIG!$G44)),0)*(1-CONFIG!$H44))*'Charges variables-Calculs auto'!$E66</f>
        <v>0</v>
      </c>
      <c r="AK9" s="341">
        <f>((CONFIG!$H44*Commandes!AL10)+IF(ROUND((AK$7-CONFIG!$D$7)/31,0)&gt;=(CONFIG!$F44+CONFIG!$G44),INDEX(Commandes!$D10:'Commandes'!$BK10,,COLUMN(AK$7)-COLUMN($C$7)+1-(CONFIG!$F44+CONFIG!$G44)),0)*(1-CONFIG!$H44))*'Charges variables-Calculs auto'!$E66</f>
        <v>0</v>
      </c>
      <c r="AL9" s="341">
        <f>((CONFIG!$H44*Commandes!AM10)+IF(ROUND((AL$7-CONFIG!$D$7)/31,0)&gt;=(CONFIG!$F44+CONFIG!$G44),INDEX(Commandes!$D10:'Commandes'!$BK10,,COLUMN(AL$7)-COLUMN($C$7)+1-(CONFIG!$F44+CONFIG!$G44)),0)*(1-CONFIG!$H44))*'Charges variables-Calculs auto'!$E66</f>
        <v>0</v>
      </c>
      <c r="AM9" s="341">
        <f>((CONFIG!$H44*Commandes!AN10)+IF(ROUND((AM$7-CONFIG!$D$7)/31,0)&gt;=(CONFIG!$F44+CONFIG!$G44),INDEX(Commandes!$D10:'Commandes'!$BK10,,COLUMN(AM$7)-COLUMN($C$7)+1-(CONFIG!$F44+CONFIG!$G44)),0)*(1-CONFIG!$H44))*'Charges variables-Calculs auto'!$G66</f>
        <v>0</v>
      </c>
      <c r="AN9" s="341">
        <f>((CONFIG!$H44*Commandes!AO10)+IF(ROUND((AN$7-CONFIG!$D$7)/31,0)&gt;=(CONFIG!$F44+CONFIG!$G44),INDEX(Commandes!$D10:'Commandes'!$BK10,,COLUMN(AN$7)-COLUMN($C$7)+1-(CONFIG!$F44+CONFIG!$G44)),0)*(1-CONFIG!$H44))*'Charges variables-Calculs auto'!$G66</f>
        <v>0</v>
      </c>
      <c r="AO9" s="341">
        <f>((CONFIG!$H44*Commandes!AP10)+IF(ROUND((AO$7-CONFIG!$D$7)/31,0)&gt;=(CONFIG!$F44+CONFIG!$G44),INDEX(Commandes!$D10:'Commandes'!$BK10,,COLUMN(AO$7)-COLUMN($C$7)+1-(CONFIG!$F44+CONFIG!$G44)),0)*(1-CONFIG!$H44))*'Charges variables-Calculs auto'!$G66</f>
        <v>0</v>
      </c>
      <c r="AP9" s="341">
        <f>((CONFIG!$H44*Commandes!AQ10)+IF(ROUND((AP$7-CONFIG!$D$7)/31,0)&gt;=(CONFIG!$F44+CONFIG!$G44),INDEX(Commandes!$D10:'Commandes'!$BK10,,COLUMN(AP$7)-COLUMN($C$7)+1-(CONFIG!$F44+CONFIG!$G44)),0)*(1-CONFIG!$H44))*'Charges variables-Calculs auto'!$G66</f>
        <v>0</v>
      </c>
      <c r="AQ9" s="341">
        <f>((CONFIG!$H44*Commandes!AR10)+IF(ROUND((AQ$7-CONFIG!$D$7)/31,0)&gt;=(CONFIG!$F44+CONFIG!$G44),INDEX(Commandes!$D10:'Commandes'!$BK10,,COLUMN(AQ$7)-COLUMN($C$7)+1-(CONFIG!$F44+CONFIG!$G44)),0)*(1-CONFIG!$H44))*'Charges variables-Calculs auto'!$G66</f>
        <v>0</v>
      </c>
      <c r="AR9" s="341">
        <f>((CONFIG!$H44*Commandes!AS10)+IF(ROUND((AR$7-CONFIG!$D$7)/31,0)&gt;=(CONFIG!$F44+CONFIG!$G44),INDEX(Commandes!$D10:'Commandes'!$BK10,,COLUMN(AR$7)-COLUMN($C$7)+1-(CONFIG!$F44+CONFIG!$G44)),0)*(1-CONFIG!$H44))*'Charges variables-Calculs auto'!$G66</f>
        <v>0</v>
      </c>
      <c r="AS9" s="341">
        <f>((CONFIG!$H44*Commandes!AT10)+IF(ROUND((AS$7-CONFIG!$D$7)/31,0)&gt;=(CONFIG!$F44+CONFIG!$G44),INDEX(Commandes!$D10:'Commandes'!$BK10,,COLUMN(AS$7)-COLUMN($C$7)+1-(CONFIG!$F44+CONFIG!$G44)),0)*(1-CONFIG!$H44))*'Charges variables-Calculs auto'!$G66</f>
        <v>0</v>
      </c>
      <c r="AT9" s="341">
        <f>((CONFIG!$H44*Commandes!AU10)+IF(ROUND((AT$7-CONFIG!$D$7)/31,0)&gt;=(CONFIG!$F44+CONFIG!$G44),INDEX(Commandes!$D10:'Commandes'!$BK10,,COLUMN(AT$7)-COLUMN($C$7)+1-(CONFIG!$F44+CONFIG!$G44)),0)*(1-CONFIG!$H44))*'Charges variables-Calculs auto'!$G66</f>
        <v>0</v>
      </c>
      <c r="AU9" s="341">
        <f>((CONFIG!$H44*Commandes!AV10)+IF(ROUND((AU$7-CONFIG!$D$7)/31,0)&gt;=(CONFIG!$F44+CONFIG!$G44),INDEX(Commandes!$D10:'Commandes'!$BK10,,COLUMN(AU$7)-COLUMN($C$7)+1-(CONFIG!$F44+CONFIG!$G44)),0)*(1-CONFIG!$H44))*'Charges variables-Calculs auto'!$G66</f>
        <v>0</v>
      </c>
      <c r="AV9" s="341">
        <f>((CONFIG!$H44*Commandes!AW10)+IF(ROUND((AV$7-CONFIG!$D$7)/31,0)&gt;=(CONFIG!$F44+CONFIG!$G44),INDEX(Commandes!$D10:'Commandes'!$BK10,,COLUMN(AV$7)-COLUMN($C$7)+1-(CONFIG!$F44+CONFIG!$G44)),0)*(1-CONFIG!$H44))*'Charges variables-Calculs auto'!$G66</f>
        <v>0</v>
      </c>
      <c r="AW9" s="341">
        <f>((CONFIG!$H44*Commandes!AX10)+IF(ROUND((AW$7-CONFIG!$D$7)/31,0)&gt;=(CONFIG!$F44+CONFIG!$G44),INDEX(Commandes!$D10:'Commandes'!$BK10,,COLUMN(AW$7)-COLUMN($C$7)+1-(CONFIG!$F44+CONFIG!$G44)),0)*(1-CONFIG!$H44))*'Charges variables-Calculs auto'!$G66</f>
        <v>0</v>
      </c>
      <c r="AX9" s="341">
        <f>((CONFIG!$H44*Commandes!AY10)+IF(ROUND((AX$7-CONFIG!$D$7)/31,0)&gt;=(CONFIG!$F44+CONFIG!$G44),INDEX(Commandes!$D10:'Commandes'!$BK10,,COLUMN(AX$7)-COLUMN($C$7)+1-(CONFIG!$F44+CONFIG!$G44)),0)*(1-CONFIG!$H44))*'Charges variables-Calculs auto'!$G66</f>
        <v>0</v>
      </c>
      <c r="AY9" s="341">
        <f>((CONFIG!$H44*Commandes!AZ10)+IF(ROUND((AY$7-CONFIG!$D$7)/31,0)&gt;=(CONFIG!$F44+CONFIG!$G44),INDEX(Commandes!$D10:'Commandes'!$BK10,,COLUMN(AY$7)-COLUMN($C$7)+1-(CONFIG!$F44+CONFIG!$G44)),0)*(1-CONFIG!$H44))*'Charges variables-Calculs auto'!$I66</f>
        <v>0</v>
      </c>
      <c r="AZ9" s="341">
        <f>((CONFIG!$H44*Commandes!BA10)+IF(ROUND((AZ$7-CONFIG!$D$7)/31,0)&gt;=(CONFIG!$F44+CONFIG!$G44),INDEX(Commandes!$D10:'Commandes'!$BK10,,COLUMN(AZ$7)-COLUMN($C$7)+1-(CONFIG!$F44+CONFIG!$G44)),0)*(1-CONFIG!$H44))*'Charges variables-Calculs auto'!$I66</f>
        <v>0</v>
      </c>
      <c r="BA9" s="341">
        <f>((CONFIG!$H44*Commandes!BB10)+IF(ROUND((BA$7-CONFIG!$D$7)/31,0)&gt;=(CONFIG!$F44+CONFIG!$G44),INDEX(Commandes!$D10:'Commandes'!$BK10,,COLUMN(BA$7)-COLUMN($C$7)+1-(CONFIG!$F44+CONFIG!$G44)),0)*(1-CONFIG!$H44))*'Charges variables-Calculs auto'!$I66</f>
        <v>0</v>
      </c>
      <c r="BB9" s="341">
        <f>((CONFIG!$H44*Commandes!BC10)+IF(ROUND((BB$7-CONFIG!$D$7)/31,0)&gt;=(CONFIG!$F44+CONFIG!$G44),INDEX(Commandes!$D10:'Commandes'!$BK10,,COLUMN(BB$7)-COLUMN($C$7)+1-(CONFIG!$F44+CONFIG!$G44)),0)*(1-CONFIG!$H44))*'Charges variables-Calculs auto'!$I66</f>
        <v>0</v>
      </c>
      <c r="BC9" s="341">
        <f>((CONFIG!$H44*Commandes!BD10)+IF(ROUND((BC$7-CONFIG!$D$7)/31,0)&gt;=(CONFIG!$F44+CONFIG!$G44),INDEX(Commandes!$D10:'Commandes'!$BK10,,COLUMN(BC$7)-COLUMN($C$7)+1-(CONFIG!$F44+CONFIG!$G44)),0)*(1-CONFIG!$H44))*'Charges variables-Calculs auto'!$I66</f>
        <v>0</v>
      </c>
      <c r="BD9" s="341">
        <f>((CONFIG!$H44*Commandes!BE10)+IF(ROUND((BD$7-CONFIG!$D$7)/31,0)&gt;=(CONFIG!$F44+CONFIG!$G44),INDEX(Commandes!$D10:'Commandes'!$BK10,,COLUMN(BD$7)-COLUMN($C$7)+1-(CONFIG!$F44+CONFIG!$G44)),0)*(1-CONFIG!$H44))*'Charges variables-Calculs auto'!$I66</f>
        <v>0</v>
      </c>
      <c r="BE9" s="341">
        <f>((CONFIG!$H44*Commandes!BF10)+IF(ROUND((BE$7-CONFIG!$D$7)/31,0)&gt;=(CONFIG!$F44+CONFIG!$G44),INDEX(Commandes!$D10:'Commandes'!$BK10,,COLUMN(BE$7)-COLUMN($C$7)+1-(CONFIG!$F44+CONFIG!$G44)),0)*(1-CONFIG!$H44))*'Charges variables-Calculs auto'!$I66</f>
        <v>0</v>
      </c>
      <c r="BF9" s="341">
        <f>((CONFIG!$H44*Commandes!BG10)+IF(ROUND((BF$7-CONFIG!$D$7)/31,0)&gt;=(CONFIG!$F44+CONFIG!$G44),INDEX(Commandes!$D10:'Commandes'!$BK10,,COLUMN(BF$7)-COLUMN($C$7)+1-(CONFIG!$F44+CONFIG!$G44)),0)*(1-CONFIG!$H44))*'Charges variables-Calculs auto'!$I66</f>
        <v>0</v>
      </c>
      <c r="BG9" s="341">
        <f>((CONFIG!$H44*Commandes!BH10)+IF(ROUND((BG$7-CONFIG!$D$7)/31,0)&gt;=(CONFIG!$F44+CONFIG!$G44),INDEX(Commandes!$D10:'Commandes'!$BK10,,COLUMN(BG$7)-COLUMN($C$7)+1-(CONFIG!$F44+CONFIG!$G44)),0)*(1-CONFIG!$H44))*'Charges variables-Calculs auto'!$I66</f>
        <v>0</v>
      </c>
      <c r="BH9" s="341">
        <f>((CONFIG!$H44*Commandes!BI10)+IF(ROUND((BH$7-CONFIG!$D$7)/31,0)&gt;=(CONFIG!$F44+CONFIG!$G44),INDEX(Commandes!$D10:'Commandes'!$BK10,,COLUMN(BH$7)-COLUMN($C$7)+1-(CONFIG!$F44+CONFIG!$G44)),0)*(1-CONFIG!$H44))*'Charges variables-Calculs auto'!$I66</f>
        <v>0</v>
      </c>
      <c r="BI9" s="341">
        <f>((CONFIG!$H44*Commandes!BJ10)+IF(ROUND((BI$7-CONFIG!$D$7)/31,0)&gt;=(CONFIG!$F44+CONFIG!$G44),INDEX(Commandes!$D10:'Commandes'!$BK10,,COLUMN(BI$7)-COLUMN($C$7)+1-(CONFIG!$F44+CONFIG!$G44)),0)*(1-CONFIG!$H44))*'Charges variables-Calculs auto'!$I66</f>
        <v>0</v>
      </c>
      <c r="BJ9" s="341">
        <f>((CONFIG!$H44*Commandes!BK10)+IF(ROUND((BJ$7-CONFIG!$D$7)/31,0)&gt;=(CONFIG!$F44+CONFIG!$G44),INDEX(Commandes!$D10:'Commandes'!$BK10,,COLUMN(BJ$7)-COLUMN($C$7)+1-(CONFIG!$F44+CONFIG!$G44)),0)*(1-CONFIG!$H44))*'Charges variables-Calculs auto'!$I66</f>
        <v>0</v>
      </c>
    </row>
    <row r="10" spans="2:62">
      <c r="B10" s="310" t="str">
        <f>CONFIG!$C$16</f>
        <v>…</v>
      </c>
      <c r="C10" s="341">
        <f>((CONFIG!$H45*Commandes!D11)+IF(ROUND((C$7-CONFIG!$D$7)/31,0)&gt;=(CONFIG!$F45+CONFIG!$G45),INDEX(Commandes!$D11:'Commandes'!$BK11,,COLUMN(C$7)-COLUMN($C$7)+1-(CONFIG!$F45+CONFIG!$G45)),0)*(1-CONFIG!$H45))*CONFIG!$D45</f>
        <v>0</v>
      </c>
      <c r="D10" s="341">
        <f>((CONFIG!$H45*Commandes!E11)+IF(ROUND((D$7-CONFIG!$D$7)/31,0)&gt;=(CONFIG!$F45+CONFIG!$G45),INDEX(Commandes!$D11:'Commandes'!$BK11,,COLUMN(D$7)-COLUMN($C$7)+1-(CONFIG!$F45+CONFIG!$G45)),0)*(1-CONFIG!$H45))*CONFIG!$D45</f>
        <v>0</v>
      </c>
      <c r="E10" s="341">
        <f>((CONFIG!$H45*Commandes!F11)+IF(ROUND((E$7-CONFIG!$D$7)/31,0)&gt;=(CONFIG!$F45+CONFIG!$G45),INDEX(Commandes!$D11:'Commandes'!$BK11,,COLUMN(E$7)-COLUMN($C$7)+1-(CONFIG!$F45+CONFIG!$G45)),0)*(1-CONFIG!$H45))*CONFIG!$D45</f>
        <v>0</v>
      </c>
      <c r="F10" s="341">
        <f>((CONFIG!$H45*Commandes!G11)+IF(ROUND((F$7-CONFIG!$D$7)/31,0)&gt;=(CONFIG!$F45+CONFIG!$G45),INDEX(Commandes!$D11:'Commandes'!$BK11,,COLUMN(F$7)-COLUMN($C$7)+1-(CONFIG!$F45+CONFIG!$G45)),0)*(1-CONFIG!$H45))*CONFIG!$D45</f>
        <v>0</v>
      </c>
      <c r="G10" s="341">
        <f>((CONFIG!$H45*Commandes!H11)+IF(ROUND((G$7-CONFIG!$D$7)/31,0)&gt;=(CONFIG!$F45+CONFIG!$G45),INDEX(Commandes!$D11:'Commandes'!$BK11,,COLUMN(G$7)-COLUMN($C$7)+1-(CONFIG!$F45+CONFIG!$G45)),0)*(1-CONFIG!$H45))*CONFIG!$D45</f>
        <v>0</v>
      </c>
      <c r="H10" s="341">
        <f>((CONFIG!$H45*Commandes!I11)+IF(ROUND((H$7-CONFIG!$D$7)/31,0)&gt;=(CONFIG!$F45+CONFIG!$G45),INDEX(Commandes!$D11:'Commandes'!$BK11,,COLUMN(H$7)-COLUMN($C$7)+1-(CONFIG!$F45+CONFIG!$G45)),0)*(1-CONFIG!$H45))*CONFIG!$D45</f>
        <v>0</v>
      </c>
      <c r="I10" s="341">
        <f>((CONFIG!$H45*Commandes!J11)+IF(ROUND((I$7-CONFIG!$D$7)/31,0)&gt;=(CONFIG!$F45+CONFIG!$G45),INDEX(Commandes!$D11:'Commandes'!$BK11,,COLUMN(I$7)-COLUMN($C$7)+1-(CONFIG!$F45+CONFIG!$G45)),0)*(1-CONFIG!$H45))*CONFIG!$D45</f>
        <v>0</v>
      </c>
      <c r="J10" s="341">
        <f>((CONFIG!$H45*Commandes!K11)+IF(ROUND((J$7-CONFIG!$D$7)/31,0)&gt;=(CONFIG!$F45+CONFIG!$G45),INDEX(Commandes!$D11:'Commandes'!$BK11,,COLUMN(J$7)-COLUMN($C$7)+1-(CONFIG!$F45+CONFIG!$G45)),0)*(1-CONFIG!$H45))*CONFIG!$D45</f>
        <v>0</v>
      </c>
      <c r="K10" s="341">
        <f>((CONFIG!$H45*Commandes!L11)+IF(ROUND((K$7-CONFIG!$D$7)/31,0)&gt;=(CONFIG!$F45+CONFIG!$G45),INDEX(Commandes!$D11:'Commandes'!$BK11,,COLUMN(K$7)-COLUMN($C$7)+1-(CONFIG!$F45+CONFIG!$G45)),0)*(1-CONFIG!$H45))*CONFIG!$D45</f>
        <v>0</v>
      </c>
      <c r="L10" s="341">
        <f>((CONFIG!$H45*Commandes!M11)+IF(ROUND((L$7-CONFIG!$D$7)/31,0)&gt;=(CONFIG!$F45+CONFIG!$G45),INDEX(Commandes!$D11:'Commandes'!$BK11,,COLUMN(L$7)-COLUMN($C$7)+1-(CONFIG!$F45+CONFIG!$G45)),0)*(1-CONFIG!$H45))*CONFIG!$D45</f>
        <v>0</v>
      </c>
      <c r="M10" s="341">
        <f>((CONFIG!$H45*Commandes!N11)+IF(ROUND((M$7-CONFIG!$D$7)/31,0)&gt;=(CONFIG!$F45+CONFIG!$G45),INDEX(Commandes!$D11:'Commandes'!$BK11,,COLUMN(M$7)-COLUMN($C$7)+1-(CONFIG!$F45+CONFIG!$G45)),0)*(1-CONFIG!$H45))*CONFIG!$D45</f>
        <v>0</v>
      </c>
      <c r="N10" s="341">
        <f>((CONFIG!$H45*Commandes!O11)+IF(ROUND((N$7-CONFIG!$D$7)/31,0)&gt;=(CONFIG!$F45+CONFIG!$G45),INDEX(Commandes!$D11:'Commandes'!$BK11,,COLUMN(N$7)-COLUMN($C$7)+1-(CONFIG!$F45+CONFIG!$G45)),0)*(1-CONFIG!$H45))*CONFIG!$D45</f>
        <v>0</v>
      </c>
      <c r="O10" s="341">
        <f>((CONFIG!$H45*Commandes!P11)+IF(ROUND((O$7-CONFIG!$D$7)/31,0)&gt;=(CONFIG!$F45+CONFIG!$G45),INDEX(Commandes!$D11:'Commandes'!$BK11,,COLUMN(O$7)-COLUMN($C$7)+1-(CONFIG!$F45+CONFIG!$G45)),0)*(1-CONFIG!$H45))*'Charges variables-Calculs auto'!$C67</f>
        <v>0</v>
      </c>
      <c r="P10" s="341">
        <f>((CONFIG!$H45*Commandes!Q11)+IF(ROUND((P$7-CONFIG!$D$7)/31,0)&gt;=(CONFIG!$F45+CONFIG!$G45),INDEX(Commandes!$D11:'Commandes'!$BK11,,COLUMN(P$7)-COLUMN($C$7)+1-(CONFIG!$F45+CONFIG!$G45)),0)*(1-CONFIG!$H45))*'Charges variables-Calculs auto'!$C67</f>
        <v>0</v>
      </c>
      <c r="Q10" s="341">
        <f>((CONFIG!$H45*Commandes!R11)+IF(ROUND((Q$7-CONFIG!$D$7)/31,0)&gt;=(CONFIG!$F45+CONFIG!$G45),INDEX(Commandes!$D11:'Commandes'!$BK11,,COLUMN(Q$7)-COLUMN($C$7)+1-(CONFIG!$F45+CONFIG!$G45)),0)*(1-CONFIG!$H45))*'Charges variables-Calculs auto'!$C67</f>
        <v>0</v>
      </c>
      <c r="R10" s="341">
        <f>((CONFIG!$H45*Commandes!S11)+IF(ROUND((R$7-CONFIG!$D$7)/31,0)&gt;=(CONFIG!$F45+CONFIG!$G45),INDEX(Commandes!$D11:'Commandes'!$BK11,,COLUMN(R$7)-COLUMN($C$7)+1-(CONFIG!$F45+CONFIG!$G45)),0)*(1-CONFIG!$H45))*'Charges variables-Calculs auto'!$C67</f>
        <v>0</v>
      </c>
      <c r="S10" s="341">
        <f>((CONFIG!$H45*Commandes!T11)+IF(ROUND((S$7-CONFIG!$D$7)/31,0)&gt;=(CONFIG!$F45+CONFIG!$G45),INDEX(Commandes!$D11:'Commandes'!$BK11,,COLUMN(S$7)-COLUMN($C$7)+1-(CONFIG!$F45+CONFIG!$G45)),0)*(1-CONFIG!$H45))*'Charges variables-Calculs auto'!$C67</f>
        <v>0</v>
      </c>
      <c r="T10" s="341">
        <f>((CONFIG!$H45*Commandes!U11)+IF(ROUND((T$7-CONFIG!$D$7)/31,0)&gt;=(CONFIG!$F45+CONFIG!$G45),INDEX(Commandes!$D11:'Commandes'!$BK11,,COLUMN(T$7)-COLUMN($C$7)+1-(CONFIG!$F45+CONFIG!$G45)),0)*(1-CONFIG!$H45))*'Charges variables-Calculs auto'!$C67</f>
        <v>0</v>
      </c>
      <c r="U10" s="341">
        <f>((CONFIG!$H45*Commandes!V11)+IF(ROUND((U$7-CONFIG!$D$7)/31,0)&gt;=(CONFIG!$F45+CONFIG!$G45),INDEX(Commandes!$D11:'Commandes'!$BK11,,COLUMN(U$7)-COLUMN($C$7)+1-(CONFIG!$F45+CONFIG!$G45)),0)*(1-CONFIG!$H45))*'Charges variables-Calculs auto'!$C67</f>
        <v>0</v>
      </c>
      <c r="V10" s="341">
        <f>((CONFIG!$H45*Commandes!W11)+IF(ROUND((V$7-CONFIG!$D$7)/31,0)&gt;=(CONFIG!$F45+CONFIG!$G45),INDEX(Commandes!$D11:'Commandes'!$BK11,,COLUMN(V$7)-COLUMN($C$7)+1-(CONFIG!$F45+CONFIG!$G45)),0)*(1-CONFIG!$H45))*'Charges variables-Calculs auto'!$C67</f>
        <v>0</v>
      </c>
      <c r="W10" s="341">
        <f>((CONFIG!$H45*Commandes!X11)+IF(ROUND((W$7-CONFIG!$D$7)/31,0)&gt;=(CONFIG!$F45+CONFIG!$G45),INDEX(Commandes!$D11:'Commandes'!$BK11,,COLUMN(W$7)-COLUMN($C$7)+1-(CONFIG!$F45+CONFIG!$G45)),0)*(1-CONFIG!$H45))*'Charges variables-Calculs auto'!$C67</f>
        <v>0</v>
      </c>
      <c r="X10" s="341">
        <f>((CONFIG!$H45*Commandes!Y11)+IF(ROUND((X$7-CONFIG!$D$7)/31,0)&gt;=(CONFIG!$F45+CONFIG!$G45),INDEX(Commandes!$D11:'Commandes'!$BK11,,COLUMN(X$7)-COLUMN($C$7)+1-(CONFIG!$F45+CONFIG!$G45)),0)*(1-CONFIG!$H45))*'Charges variables-Calculs auto'!$C67</f>
        <v>0</v>
      </c>
      <c r="Y10" s="341">
        <f>((CONFIG!$H45*Commandes!Z11)+IF(ROUND((Y$7-CONFIG!$D$7)/31,0)&gt;=(CONFIG!$F45+CONFIG!$G45),INDEX(Commandes!$D11:'Commandes'!$BK11,,COLUMN(Y$7)-COLUMN($C$7)+1-(CONFIG!$F45+CONFIG!$G45)),0)*(1-CONFIG!$H45))*'Charges variables-Calculs auto'!$C67</f>
        <v>0</v>
      </c>
      <c r="Z10" s="341">
        <f>((CONFIG!$H45*Commandes!AA11)+IF(ROUND((Z$7-CONFIG!$D$7)/31,0)&gt;=(CONFIG!$F45+CONFIG!$G45),INDEX(Commandes!$D11:'Commandes'!$BK11,,COLUMN(Z$7)-COLUMN($C$7)+1-(CONFIG!$F45+CONFIG!$G45)),0)*(1-CONFIG!$H45))*'Charges variables-Calculs auto'!$C67</f>
        <v>0</v>
      </c>
      <c r="AA10" s="341">
        <f>((CONFIG!$H45*Commandes!AB11)+IF(ROUND((AA$7-CONFIG!$D$7)/31,0)&gt;=(CONFIG!$F45+CONFIG!$G45),INDEX(Commandes!$D11:'Commandes'!$BK11,,COLUMN(AA$7)-COLUMN($C$7)+1-(CONFIG!$F45+CONFIG!$G45)),0)*(1-CONFIG!$H45))*'Charges variables-Calculs auto'!$E67</f>
        <v>0</v>
      </c>
      <c r="AB10" s="341">
        <f>((CONFIG!$H45*Commandes!AC11)+IF(ROUND((AB$7-CONFIG!$D$7)/31,0)&gt;=(CONFIG!$F45+CONFIG!$G45),INDEX(Commandes!$D11:'Commandes'!$BK11,,COLUMN(AB$7)-COLUMN($C$7)+1-(CONFIG!$F45+CONFIG!$G45)),0)*(1-CONFIG!$H45))*'Charges variables-Calculs auto'!$E67</f>
        <v>0</v>
      </c>
      <c r="AC10" s="341">
        <f>((CONFIG!$H45*Commandes!AD11)+IF(ROUND((AC$7-CONFIG!$D$7)/31,0)&gt;=(CONFIG!$F45+CONFIG!$G45),INDEX(Commandes!$D11:'Commandes'!$BK11,,COLUMN(AC$7)-COLUMN($C$7)+1-(CONFIG!$F45+CONFIG!$G45)),0)*(1-CONFIG!$H45))*'Charges variables-Calculs auto'!$E67</f>
        <v>0</v>
      </c>
      <c r="AD10" s="341">
        <f>((CONFIG!$H45*Commandes!AE11)+IF(ROUND((AD$7-CONFIG!$D$7)/31,0)&gt;=(CONFIG!$F45+CONFIG!$G45),INDEX(Commandes!$D11:'Commandes'!$BK11,,COLUMN(AD$7)-COLUMN($C$7)+1-(CONFIG!$F45+CONFIG!$G45)),0)*(1-CONFIG!$H45))*'Charges variables-Calculs auto'!$E67</f>
        <v>0</v>
      </c>
      <c r="AE10" s="341">
        <f>((CONFIG!$H45*Commandes!AF11)+IF(ROUND((AE$7-CONFIG!$D$7)/31,0)&gt;=(CONFIG!$F45+CONFIG!$G45),INDEX(Commandes!$D11:'Commandes'!$BK11,,COLUMN(AE$7)-COLUMN($C$7)+1-(CONFIG!$F45+CONFIG!$G45)),0)*(1-CONFIG!$H45))*'Charges variables-Calculs auto'!$E67</f>
        <v>0</v>
      </c>
      <c r="AF10" s="341">
        <f>((CONFIG!$H45*Commandes!AG11)+IF(ROUND((AF$7-CONFIG!$D$7)/31,0)&gt;=(CONFIG!$F45+CONFIG!$G45),INDEX(Commandes!$D11:'Commandes'!$BK11,,COLUMN(AF$7)-COLUMN($C$7)+1-(CONFIG!$F45+CONFIG!$G45)),0)*(1-CONFIG!$H45))*'Charges variables-Calculs auto'!$E67</f>
        <v>0</v>
      </c>
      <c r="AG10" s="341">
        <f>((CONFIG!$H45*Commandes!AH11)+IF(ROUND((AG$7-CONFIG!$D$7)/31,0)&gt;=(CONFIG!$F45+CONFIG!$G45),INDEX(Commandes!$D11:'Commandes'!$BK11,,COLUMN(AG$7)-COLUMN($C$7)+1-(CONFIG!$F45+CONFIG!$G45)),0)*(1-CONFIG!$H45))*'Charges variables-Calculs auto'!$E67</f>
        <v>0</v>
      </c>
      <c r="AH10" s="341">
        <f>((CONFIG!$H45*Commandes!AI11)+IF(ROUND((AH$7-CONFIG!$D$7)/31,0)&gt;=(CONFIG!$F45+CONFIG!$G45),INDEX(Commandes!$D11:'Commandes'!$BK11,,COLUMN(AH$7)-COLUMN($C$7)+1-(CONFIG!$F45+CONFIG!$G45)),0)*(1-CONFIG!$H45))*'Charges variables-Calculs auto'!$E67</f>
        <v>0</v>
      </c>
      <c r="AI10" s="341">
        <f>((CONFIG!$H45*Commandes!AJ11)+IF(ROUND((AI$7-CONFIG!$D$7)/31,0)&gt;=(CONFIG!$F45+CONFIG!$G45),INDEX(Commandes!$D11:'Commandes'!$BK11,,COLUMN(AI$7)-COLUMN($C$7)+1-(CONFIG!$F45+CONFIG!$G45)),0)*(1-CONFIG!$H45))*'Charges variables-Calculs auto'!$E67</f>
        <v>0</v>
      </c>
      <c r="AJ10" s="341">
        <f>((CONFIG!$H45*Commandes!AK11)+IF(ROUND((AJ$7-CONFIG!$D$7)/31,0)&gt;=(CONFIG!$F45+CONFIG!$G45),INDEX(Commandes!$D11:'Commandes'!$BK11,,COLUMN(AJ$7)-COLUMN($C$7)+1-(CONFIG!$F45+CONFIG!$G45)),0)*(1-CONFIG!$H45))*'Charges variables-Calculs auto'!$E67</f>
        <v>0</v>
      </c>
      <c r="AK10" s="341">
        <f>((CONFIG!$H45*Commandes!AL11)+IF(ROUND((AK$7-CONFIG!$D$7)/31,0)&gt;=(CONFIG!$F45+CONFIG!$G45),INDEX(Commandes!$D11:'Commandes'!$BK11,,COLUMN(AK$7)-COLUMN($C$7)+1-(CONFIG!$F45+CONFIG!$G45)),0)*(1-CONFIG!$H45))*'Charges variables-Calculs auto'!$E67</f>
        <v>0</v>
      </c>
      <c r="AL10" s="341">
        <f>((CONFIG!$H45*Commandes!AM11)+IF(ROUND((AL$7-CONFIG!$D$7)/31,0)&gt;=(CONFIG!$F45+CONFIG!$G45),INDEX(Commandes!$D11:'Commandes'!$BK11,,COLUMN(AL$7)-COLUMN($C$7)+1-(CONFIG!$F45+CONFIG!$G45)),0)*(1-CONFIG!$H45))*'Charges variables-Calculs auto'!$E67</f>
        <v>0</v>
      </c>
      <c r="AM10" s="341">
        <f>((CONFIG!$H45*Commandes!AN11)+IF(ROUND((AM$7-CONFIG!$D$7)/31,0)&gt;=(CONFIG!$F45+CONFIG!$G45),INDEX(Commandes!$D11:'Commandes'!$BK11,,COLUMN(AM$7)-COLUMN($C$7)+1-(CONFIG!$F45+CONFIG!$G45)),0)*(1-CONFIG!$H45))*'Charges variables-Calculs auto'!$G67</f>
        <v>0</v>
      </c>
      <c r="AN10" s="341">
        <f>((CONFIG!$H45*Commandes!AO11)+IF(ROUND((AN$7-CONFIG!$D$7)/31,0)&gt;=(CONFIG!$F45+CONFIG!$G45),INDEX(Commandes!$D11:'Commandes'!$BK11,,COLUMN(AN$7)-COLUMN($C$7)+1-(CONFIG!$F45+CONFIG!$G45)),0)*(1-CONFIG!$H45))*'Charges variables-Calculs auto'!$G67</f>
        <v>0</v>
      </c>
      <c r="AO10" s="341">
        <f>((CONFIG!$H45*Commandes!AP11)+IF(ROUND((AO$7-CONFIG!$D$7)/31,0)&gt;=(CONFIG!$F45+CONFIG!$G45),INDEX(Commandes!$D11:'Commandes'!$BK11,,COLUMN(AO$7)-COLUMN($C$7)+1-(CONFIG!$F45+CONFIG!$G45)),0)*(1-CONFIG!$H45))*'Charges variables-Calculs auto'!$G67</f>
        <v>0</v>
      </c>
      <c r="AP10" s="341">
        <f>((CONFIG!$H45*Commandes!AQ11)+IF(ROUND((AP$7-CONFIG!$D$7)/31,0)&gt;=(CONFIG!$F45+CONFIG!$G45),INDEX(Commandes!$D11:'Commandes'!$BK11,,COLUMN(AP$7)-COLUMN($C$7)+1-(CONFIG!$F45+CONFIG!$G45)),0)*(1-CONFIG!$H45))*'Charges variables-Calculs auto'!$G67</f>
        <v>0</v>
      </c>
      <c r="AQ10" s="341">
        <f>((CONFIG!$H45*Commandes!AR11)+IF(ROUND((AQ$7-CONFIG!$D$7)/31,0)&gt;=(CONFIG!$F45+CONFIG!$G45),INDEX(Commandes!$D11:'Commandes'!$BK11,,COLUMN(AQ$7)-COLUMN($C$7)+1-(CONFIG!$F45+CONFIG!$G45)),0)*(1-CONFIG!$H45))*'Charges variables-Calculs auto'!$G67</f>
        <v>0</v>
      </c>
      <c r="AR10" s="341">
        <f>((CONFIG!$H45*Commandes!AS11)+IF(ROUND((AR$7-CONFIG!$D$7)/31,0)&gt;=(CONFIG!$F45+CONFIG!$G45),INDEX(Commandes!$D11:'Commandes'!$BK11,,COLUMN(AR$7)-COLUMN($C$7)+1-(CONFIG!$F45+CONFIG!$G45)),0)*(1-CONFIG!$H45))*'Charges variables-Calculs auto'!$G67</f>
        <v>0</v>
      </c>
      <c r="AS10" s="341">
        <f>((CONFIG!$H45*Commandes!AT11)+IF(ROUND((AS$7-CONFIG!$D$7)/31,0)&gt;=(CONFIG!$F45+CONFIG!$G45),INDEX(Commandes!$D11:'Commandes'!$BK11,,COLUMN(AS$7)-COLUMN($C$7)+1-(CONFIG!$F45+CONFIG!$G45)),0)*(1-CONFIG!$H45))*'Charges variables-Calculs auto'!$G67</f>
        <v>0</v>
      </c>
      <c r="AT10" s="341">
        <f>((CONFIG!$H45*Commandes!AU11)+IF(ROUND((AT$7-CONFIG!$D$7)/31,0)&gt;=(CONFIG!$F45+CONFIG!$G45),INDEX(Commandes!$D11:'Commandes'!$BK11,,COLUMN(AT$7)-COLUMN($C$7)+1-(CONFIG!$F45+CONFIG!$G45)),0)*(1-CONFIG!$H45))*'Charges variables-Calculs auto'!$G67</f>
        <v>0</v>
      </c>
      <c r="AU10" s="341">
        <f>((CONFIG!$H45*Commandes!AV11)+IF(ROUND((AU$7-CONFIG!$D$7)/31,0)&gt;=(CONFIG!$F45+CONFIG!$G45),INDEX(Commandes!$D11:'Commandes'!$BK11,,COLUMN(AU$7)-COLUMN($C$7)+1-(CONFIG!$F45+CONFIG!$G45)),0)*(1-CONFIG!$H45))*'Charges variables-Calculs auto'!$G67</f>
        <v>0</v>
      </c>
      <c r="AV10" s="341">
        <f>((CONFIG!$H45*Commandes!AW11)+IF(ROUND((AV$7-CONFIG!$D$7)/31,0)&gt;=(CONFIG!$F45+CONFIG!$G45),INDEX(Commandes!$D11:'Commandes'!$BK11,,COLUMN(AV$7)-COLUMN($C$7)+1-(CONFIG!$F45+CONFIG!$G45)),0)*(1-CONFIG!$H45))*'Charges variables-Calculs auto'!$G67</f>
        <v>0</v>
      </c>
      <c r="AW10" s="341">
        <f>((CONFIG!$H45*Commandes!AX11)+IF(ROUND((AW$7-CONFIG!$D$7)/31,0)&gt;=(CONFIG!$F45+CONFIG!$G45),INDEX(Commandes!$D11:'Commandes'!$BK11,,COLUMN(AW$7)-COLUMN($C$7)+1-(CONFIG!$F45+CONFIG!$G45)),0)*(1-CONFIG!$H45))*'Charges variables-Calculs auto'!$G67</f>
        <v>0</v>
      </c>
      <c r="AX10" s="341">
        <f>((CONFIG!$H45*Commandes!AY11)+IF(ROUND((AX$7-CONFIG!$D$7)/31,0)&gt;=(CONFIG!$F45+CONFIG!$G45),INDEX(Commandes!$D11:'Commandes'!$BK11,,COLUMN(AX$7)-COLUMN($C$7)+1-(CONFIG!$F45+CONFIG!$G45)),0)*(1-CONFIG!$H45))*'Charges variables-Calculs auto'!$G67</f>
        <v>0</v>
      </c>
      <c r="AY10" s="341">
        <f>((CONFIG!$H45*Commandes!AZ11)+IF(ROUND((AY$7-CONFIG!$D$7)/31,0)&gt;=(CONFIG!$F45+CONFIG!$G45),INDEX(Commandes!$D11:'Commandes'!$BK11,,COLUMN(AY$7)-COLUMN($C$7)+1-(CONFIG!$F45+CONFIG!$G45)),0)*(1-CONFIG!$H45))*'Charges variables-Calculs auto'!$I67</f>
        <v>0</v>
      </c>
      <c r="AZ10" s="341">
        <f>((CONFIG!$H45*Commandes!BA11)+IF(ROUND((AZ$7-CONFIG!$D$7)/31,0)&gt;=(CONFIG!$F45+CONFIG!$G45),INDEX(Commandes!$D11:'Commandes'!$BK11,,COLUMN(AZ$7)-COLUMN($C$7)+1-(CONFIG!$F45+CONFIG!$G45)),0)*(1-CONFIG!$H45))*'Charges variables-Calculs auto'!$I67</f>
        <v>0</v>
      </c>
      <c r="BA10" s="341">
        <f>((CONFIG!$H45*Commandes!BB11)+IF(ROUND((BA$7-CONFIG!$D$7)/31,0)&gt;=(CONFIG!$F45+CONFIG!$G45),INDEX(Commandes!$D11:'Commandes'!$BK11,,COLUMN(BA$7)-COLUMN($C$7)+1-(CONFIG!$F45+CONFIG!$G45)),0)*(1-CONFIG!$H45))*'Charges variables-Calculs auto'!$I67</f>
        <v>0</v>
      </c>
      <c r="BB10" s="341">
        <f>((CONFIG!$H45*Commandes!BC11)+IF(ROUND((BB$7-CONFIG!$D$7)/31,0)&gt;=(CONFIG!$F45+CONFIG!$G45),INDEX(Commandes!$D11:'Commandes'!$BK11,,COLUMN(BB$7)-COLUMN($C$7)+1-(CONFIG!$F45+CONFIG!$G45)),0)*(1-CONFIG!$H45))*'Charges variables-Calculs auto'!$I67</f>
        <v>0</v>
      </c>
      <c r="BC10" s="341">
        <f>((CONFIG!$H45*Commandes!BD11)+IF(ROUND((BC$7-CONFIG!$D$7)/31,0)&gt;=(CONFIG!$F45+CONFIG!$G45),INDEX(Commandes!$D11:'Commandes'!$BK11,,COLUMN(BC$7)-COLUMN($C$7)+1-(CONFIG!$F45+CONFIG!$G45)),0)*(1-CONFIG!$H45))*'Charges variables-Calculs auto'!$I67</f>
        <v>0</v>
      </c>
      <c r="BD10" s="341">
        <f>((CONFIG!$H45*Commandes!BE11)+IF(ROUND((BD$7-CONFIG!$D$7)/31,0)&gt;=(CONFIG!$F45+CONFIG!$G45),INDEX(Commandes!$D11:'Commandes'!$BK11,,COLUMN(BD$7)-COLUMN($C$7)+1-(CONFIG!$F45+CONFIG!$G45)),0)*(1-CONFIG!$H45))*'Charges variables-Calculs auto'!$I67</f>
        <v>0</v>
      </c>
      <c r="BE10" s="341">
        <f>((CONFIG!$H45*Commandes!BF11)+IF(ROUND((BE$7-CONFIG!$D$7)/31,0)&gt;=(CONFIG!$F45+CONFIG!$G45),INDEX(Commandes!$D11:'Commandes'!$BK11,,COLUMN(BE$7)-COLUMN($C$7)+1-(CONFIG!$F45+CONFIG!$G45)),0)*(1-CONFIG!$H45))*'Charges variables-Calculs auto'!$I67</f>
        <v>0</v>
      </c>
      <c r="BF10" s="341">
        <f>((CONFIG!$H45*Commandes!BG11)+IF(ROUND((BF$7-CONFIG!$D$7)/31,0)&gt;=(CONFIG!$F45+CONFIG!$G45),INDEX(Commandes!$D11:'Commandes'!$BK11,,COLUMN(BF$7)-COLUMN($C$7)+1-(CONFIG!$F45+CONFIG!$G45)),0)*(1-CONFIG!$H45))*'Charges variables-Calculs auto'!$I67</f>
        <v>0</v>
      </c>
      <c r="BG10" s="341">
        <f>((CONFIG!$H45*Commandes!BH11)+IF(ROUND((BG$7-CONFIG!$D$7)/31,0)&gt;=(CONFIG!$F45+CONFIG!$G45),INDEX(Commandes!$D11:'Commandes'!$BK11,,COLUMN(BG$7)-COLUMN($C$7)+1-(CONFIG!$F45+CONFIG!$G45)),0)*(1-CONFIG!$H45))*'Charges variables-Calculs auto'!$I67</f>
        <v>0</v>
      </c>
      <c r="BH10" s="341">
        <f>((CONFIG!$H45*Commandes!BI11)+IF(ROUND((BH$7-CONFIG!$D$7)/31,0)&gt;=(CONFIG!$F45+CONFIG!$G45),INDEX(Commandes!$D11:'Commandes'!$BK11,,COLUMN(BH$7)-COLUMN($C$7)+1-(CONFIG!$F45+CONFIG!$G45)),0)*(1-CONFIG!$H45))*'Charges variables-Calculs auto'!$I67</f>
        <v>0</v>
      </c>
      <c r="BI10" s="341">
        <f>((CONFIG!$H45*Commandes!BJ11)+IF(ROUND((BI$7-CONFIG!$D$7)/31,0)&gt;=(CONFIG!$F45+CONFIG!$G45),INDEX(Commandes!$D11:'Commandes'!$BK11,,COLUMN(BI$7)-COLUMN($C$7)+1-(CONFIG!$F45+CONFIG!$G45)),0)*(1-CONFIG!$H45))*'Charges variables-Calculs auto'!$I67</f>
        <v>0</v>
      </c>
      <c r="BJ10" s="341">
        <f>((CONFIG!$H45*Commandes!BK11)+IF(ROUND((BJ$7-CONFIG!$D$7)/31,0)&gt;=(CONFIG!$F45+CONFIG!$G45),INDEX(Commandes!$D11:'Commandes'!$BK11,,COLUMN(BJ$7)-COLUMN($C$7)+1-(CONFIG!$F45+CONFIG!$G45)),0)*(1-CONFIG!$H45))*'Charges variables-Calculs auto'!$I67</f>
        <v>0</v>
      </c>
    </row>
    <row r="11" spans="2:62">
      <c r="B11" s="310">
        <f>CONFIG!$C$17</f>
        <v>0</v>
      </c>
      <c r="C11" s="341">
        <f>((CONFIG!$H46*Commandes!D12)+IF(ROUND((C$7-CONFIG!$D$7)/31,0)&gt;=(CONFIG!$F46+CONFIG!$G46),INDEX(Commandes!$D12:'Commandes'!$BK12,,COLUMN(C$7)-COLUMN($C$7)+1-(CONFIG!$F46+CONFIG!$G46)),0)*(1-CONFIG!$H46))*CONFIG!$D46</f>
        <v>0</v>
      </c>
      <c r="D11" s="341">
        <f>((CONFIG!$H46*Commandes!E12)+IF(ROUND((D$7-CONFIG!$D$7)/31,0)&gt;=(CONFIG!$F46+CONFIG!$G46),INDEX(Commandes!$D12:'Commandes'!$BK12,,COLUMN(D$7)-COLUMN($C$7)+1-(CONFIG!$F46+CONFIG!$G46)),0)*(1-CONFIG!$H46))*CONFIG!$D46</f>
        <v>0</v>
      </c>
      <c r="E11" s="341">
        <f>((CONFIG!$H46*Commandes!F12)+IF(ROUND((E$7-CONFIG!$D$7)/31,0)&gt;=(CONFIG!$F46+CONFIG!$G46),INDEX(Commandes!$D12:'Commandes'!$BK12,,COLUMN(E$7)-COLUMN($C$7)+1-(CONFIG!$F46+CONFIG!$G46)),0)*(1-CONFIG!$H46))*CONFIG!$D46</f>
        <v>0</v>
      </c>
      <c r="F11" s="341">
        <f>((CONFIG!$H46*Commandes!G12)+IF(ROUND((F$7-CONFIG!$D$7)/31,0)&gt;=(CONFIG!$F46+CONFIG!$G46),INDEX(Commandes!$D12:'Commandes'!$BK12,,COLUMN(F$7)-COLUMN($C$7)+1-(CONFIG!$F46+CONFIG!$G46)),0)*(1-CONFIG!$H46))*CONFIG!$D46</f>
        <v>0</v>
      </c>
      <c r="G11" s="341">
        <f>((CONFIG!$H46*Commandes!H12)+IF(ROUND((G$7-CONFIG!$D$7)/31,0)&gt;=(CONFIG!$F46+CONFIG!$G46),INDEX(Commandes!$D12:'Commandes'!$BK12,,COLUMN(G$7)-COLUMN($C$7)+1-(CONFIG!$F46+CONFIG!$G46)),0)*(1-CONFIG!$H46))*CONFIG!$D46</f>
        <v>0</v>
      </c>
      <c r="H11" s="341">
        <f>((CONFIG!$H46*Commandes!I12)+IF(ROUND((H$7-CONFIG!$D$7)/31,0)&gt;=(CONFIG!$F46+CONFIG!$G46),INDEX(Commandes!$D12:'Commandes'!$BK12,,COLUMN(H$7)-COLUMN($C$7)+1-(CONFIG!$F46+CONFIG!$G46)),0)*(1-CONFIG!$H46))*CONFIG!$D46</f>
        <v>0</v>
      </c>
      <c r="I11" s="341">
        <f>((CONFIG!$H46*Commandes!J12)+IF(ROUND((I$7-CONFIG!$D$7)/31,0)&gt;=(CONFIG!$F46+CONFIG!$G46),INDEX(Commandes!$D12:'Commandes'!$BK12,,COLUMN(I$7)-COLUMN($C$7)+1-(CONFIG!$F46+CONFIG!$G46)),0)*(1-CONFIG!$H46))*CONFIG!$D46</f>
        <v>0</v>
      </c>
      <c r="J11" s="341">
        <f>((CONFIG!$H46*Commandes!K12)+IF(ROUND((J$7-CONFIG!$D$7)/31,0)&gt;=(CONFIG!$F46+CONFIG!$G46),INDEX(Commandes!$D12:'Commandes'!$BK12,,COLUMN(J$7)-COLUMN($C$7)+1-(CONFIG!$F46+CONFIG!$G46)),0)*(1-CONFIG!$H46))*CONFIG!$D46</f>
        <v>0</v>
      </c>
      <c r="K11" s="341">
        <f>((CONFIG!$H46*Commandes!L12)+IF(ROUND((K$7-CONFIG!$D$7)/31,0)&gt;=(CONFIG!$F46+CONFIG!$G46),INDEX(Commandes!$D12:'Commandes'!$BK12,,COLUMN(K$7)-COLUMN($C$7)+1-(CONFIG!$F46+CONFIG!$G46)),0)*(1-CONFIG!$H46))*CONFIG!$D46</f>
        <v>0</v>
      </c>
      <c r="L11" s="341">
        <f>((CONFIG!$H46*Commandes!M12)+IF(ROUND((L$7-CONFIG!$D$7)/31,0)&gt;=(CONFIG!$F46+CONFIG!$G46),INDEX(Commandes!$D12:'Commandes'!$BK12,,COLUMN(L$7)-COLUMN($C$7)+1-(CONFIG!$F46+CONFIG!$G46)),0)*(1-CONFIG!$H46))*CONFIG!$D46</f>
        <v>0</v>
      </c>
      <c r="M11" s="341">
        <f>((CONFIG!$H46*Commandes!N12)+IF(ROUND((M$7-CONFIG!$D$7)/31,0)&gt;=(CONFIG!$F46+CONFIG!$G46),INDEX(Commandes!$D12:'Commandes'!$BK12,,COLUMN(M$7)-COLUMN($C$7)+1-(CONFIG!$F46+CONFIG!$G46)),0)*(1-CONFIG!$H46))*CONFIG!$D46</f>
        <v>0</v>
      </c>
      <c r="N11" s="341">
        <f>((CONFIG!$H46*Commandes!O12)+IF(ROUND((N$7-CONFIG!$D$7)/31,0)&gt;=(CONFIG!$F46+CONFIG!$G46),INDEX(Commandes!$D12:'Commandes'!$BK12,,COLUMN(N$7)-COLUMN($C$7)+1-(CONFIG!$F46+CONFIG!$G46)),0)*(1-CONFIG!$H46))*CONFIG!$D46</f>
        <v>0</v>
      </c>
      <c r="O11" s="341">
        <f>((CONFIG!$H46*Commandes!P12)+IF(ROUND((O$7-CONFIG!$D$7)/31,0)&gt;=(CONFIG!$F46+CONFIG!$G46),INDEX(Commandes!$D12:'Commandes'!$BK12,,COLUMN(O$7)-COLUMN($C$7)+1-(CONFIG!$F46+CONFIG!$G46)),0)*(1-CONFIG!$H46))*'Charges variables-Calculs auto'!$C68</f>
        <v>0</v>
      </c>
      <c r="P11" s="341">
        <f>((CONFIG!$H46*Commandes!Q12)+IF(ROUND((P$7-CONFIG!$D$7)/31,0)&gt;=(CONFIG!$F46+CONFIG!$G46),INDEX(Commandes!$D12:'Commandes'!$BK12,,COLUMN(P$7)-COLUMN($C$7)+1-(CONFIG!$F46+CONFIG!$G46)),0)*(1-CONFIG!$H46))*'Charges variables-Calculs auto'!$C68</f>
        <v>0</v>
      </c>
      <c r="Q11" s="341">
        <f>((CONFIG!$H46*Commandes!R12)+IF(ROUND((Q$7-CONFIG!$D$7)/31,0)&gt;=(CONFIG!$F46+CONFIG!$G46),INDEX(Commandes!$D12:'Commandes'!$BK12,,COLUMN(Q$7)-COLUMN($C$7)+1-(CONFIG!$F46+CONFIG!$G46)),0)*(1-CONFIG!$H46))*'Charges variables-Calculs auto'!$C68</f>
        <v>0</v>
      </c>
      <c r="R11" s="341">
        <f>((CONFIG!$H46*Commandes!S12)+IF(ROUND((R$7-CONFIG!$D$7)/31,0)&gt;=(CONFIG!$F46+CONFIG!$G46),INDEX(Commandes!$D12:'Commandes'!$BK12,,COLUMN(R$7)-COLUMN($C$7)+1-(CONFIG!$F46+CONFIG!$G46)),0)*(1-CONFIG!$H46))*'Charges variables-Calculs auto'!$C68</f>
        <v>0</v>
      </c>
      <c r="S11" s="341">
        <f>((CONFIG!$H46*Commandes!T12)+IF(ROUND((S$7-CONFIG!$D$7)/31,0)&gt;=(CONFIG!$F46+CONFIG!$G46),INDEX(Commandes!$D12:'Commandes'!$BK12,,COLUMN(S$7)-COLUMN($C$7)+1-(CONFIG!$F46+CONFIG!$G46)),0)*(1-CONFIG!$H46))*'Charges variables-Calculs auto'!$C68</f>
        <v>0</v>
      </c>
      <c r="T11" s="341">
        <f>((CONFIG!$H46*Commandes!U12)+IF(ROUND((T$7-CONFIG!$D$7)/31,0)&gt;=(CONFIG!$F46+CONFIG!$G46),INDEX(Commandes!$D12:'Commandes'!$BK12,,COLUMN(T$7)-COLUMN($C$7)+1-(CONFIG!$F46+CONFIG!$G46)),0)*(1-CONFIG!$H46))*'Charges variables-Calculs auto'!$C68</f>
        <v>0</v>
      </c>
      <c r="U11" s="341">
        <f>((CONFIG!$H46*Commandes!V12)+IF(ROUND((U$7-CONFIG!$D$7)/31,0)&gt;=(CONFIG!$F46+CONFIG!$G46),INDEX(Commandes!$D12:'Commandes'!$BK12,,COLUMN(U$7)-COLUMN($C$7)+1-(CONFIG!$F46+CONFIG!$G46)),0)*(1-CONFIG!$H46))*'Charges variables-Calculs auto'!$C68</f>
        <v>0</v>
      </c>
      <c r="V11" s="341">
        <f>((CONFIG!$H46*Commandes!W12)+IF(ROUND((V$7-CONFIG!$D$7)/31,0)&gt;=(CONFIG!$F46+CONFIG!$G46),INDEX(Commandes!$D12:'Commandes'!$BK12,,COLUMN(V$7)-COLUMN($C$7)+1-(CONFIG!$F46+CONFIG!$G46)),0)*(1-CONFIG!$H46))*'Charges variables-Calculs auto'!$C68</f>
        <v>0</v>
      </c>
      <c r="W11" s="341">
        <f>((CONFIG!$H46*Commandes!X12)+IF(ROUND((W$7-CONFIG!$D$7)/31,0)&gt;=(CONFIG!$F46+CONFIG!$G46),INDEX(Commandes!$D12:'Commandes'!$BK12,,COLUMN(W$7)-COLUMN($C$7)+1-(CONFIG!$F46+CONFIG!$G46)),0)*(1-CONFIG!$H46))*'Charges variables-Calculs auto'!$C68</f>
        <v>0</v>
      </c>
      <c r="X11" s="341">
        <f>((CONFIG!$H46*Commandes!Y12)+IF(ROUND((X$7-CONFIG!$D$7)/31,0)&gt;=(CONFIG!$F46+CONFIG!$G46),INDEX(Commandes!$D12:'Commandes'!$BK12,,COLUMN(X$7)-COLUMN($C$7)+1-(CONFIG!$F46+CONFIG!$G46)),0)*(1-CONFIG!$H46))*'Charges variables-Calculs auto'!$C68</f>
        <v>0</v>
      </c>
      <c r="Y11" s="341">
        <f>((CONFIG!$H46*Commandes!Z12)+IF(ROUND((Y$7-CONFIG!$D$7)/31,0)&gt;=(CONFIG!$F46+CONFIG!$G46),INDEX(Commandes!$D12:'Commandes'!$BK12,,COLUMN(Y$7)-COLUMN($C$7)+1-(CONFIG!$F46+CONFIG!$G46)),0)*(1-CONFIG!$H46))*'Charges variables-Calculs auto'!$C68</f>
        <v>0</v>
      </c>
      <c r="Z11" s="341">
        <f>((CONFIG!$H46*Commandes!AA12)+IF(ROUND((Z$7-CONFIG!$D$7)/31,0)&gt;=(CONFIG!$F46+CONFIG!$G46),INDEX(Commandes!$D12:'Commandes'!$BK12,,COLUMN(Z$7)-COLUMN($C$7)+1-(CONFIG!$F46+CONFIG!$G46)),0)*(1-CONFIG!$H46))*'Charges variables-Calculs auto'!$C68</f>
        <v>0</v>
      </c>
      <c r="AA11" s="341">
        <f>((CONFIG!$H46*Commandes!AB12)+IF(ROUND((AA$7-CONFIG!$D$7)/31,0)&gt;=(CONFIG!$F46+CONFIG!$G46),INDEX(Commandes!$D12:'Commandes'!$BK12,,COLUMN(AA$7)-COLUMN($C$7)+1-(CONFIG!$F46+CONFIG!$G46)),0)*(1-CONFIG!$H46))*'Charges variables-Calculs auto'!$E68</f>
        <v>0</v>
      </c>
      <c r="AB11" s="341">
        <f>((CONFIG!$H46*Commandes!AC12)+IF(ROUND((AB$7-CONFIG!$D$7)/31,0)&gt;=(CONFIG!$F46+CONFIG!$G46),INDEX(Commandes!$D12:'Commandes'!$BK12,,COLUMN(AB$7)-COLUMN($C$7)+1-(CONFIG!$F46+CONFIG!$G46)),0)*(1-CONFIG!$H46))*'Charges variables-Calculs auto'!$E68</f>
        <v>0</v>
      </c>
      <c r="AC11" s="341">
        <f>((CONFIG!$H46*Commandes!AD12)+IF(ROUND((AC$7-CONFIG!$D$7)/31,0)&gt;=(CONFIG!$F46+CONFIG!$G46),INDEX(Commandes!$D12:'Commandes'!$BK12,,COLUMN(AC$7)-COLUMN($C$7)+1-(CONFIG!$F46+CONFIG!$G46)),0)*(1-CONFIG!$H46))*'Charges variables-Calculs auto'!$E68</f>
        <v>0</v>
      </c>
      <c r="AD11" s="341">
        <f>((CONFIG!$H46*Commandes!AE12)+IF(ROUND((AD$7-CONFIG!$D$7)/31,0)&gt;=(CONFIG!$F46+CONFIG!$G46),INDEX(Commandes!$D12:'Commandes'!$BK12,,COLUMN(AD$7)-COLUMN($C$7)+1-(CONFIG!$F46+CONFIG!$G46)),0)*(1-CONFIG!$H46))*'Charges variables-Calculs auto'!$E68</f>
        <v>0</v>
      </c>
      <c r="AE11" s="341">
        <f>((CONFIG!$H46*Commandes!AF12)+IF(ROUND((AE$7-CONFIG!$D$7)/31,0)&gt;=(CONFIG!$F46+CONFIG!$G46),INDEX(Commandes!$D12:'Commandes'!$BK12,,COLUMN(AE$7)-COLUMN($C$7)+1-(CONFIG!$F46+CONFIG!$G46)),0)*(1-CONFIG!$H46))*'Charges variables-Calculs auto'!$E68</f>
        <v>0</v>
      </c>
      <c r="AF11" s="341">
        <f>((CONFIG!$H46*Commandes!AG12)+IF(ROUND((AF$7-CONFIG!$D$7)/31,0)&gt;=(CONFIG!$F46+CONFIG!$G46),INDEX(Commandes!$D12:'Commandes'!$BK12,,COLUMN(AF$7)-COLUMN($C$7)+1-(CONFIG!$F46+CONFIG!$G46)),0)*(1-CONFIG!$H46))*'Charges variables-Calculs auto'!$E68</f>
        <v>0</v>
      </c>
      <c r="AG11" s="341">
        <f>((CONFIG!$H46*Commandes!AH12)+IF(ROUND((AG$7-CONFIG!$D$7)/31,0)&gt;=(CONFIG!$F46+CONFIG!$G46),INDEX(Commandes!$D12:'Commandes'!$BK12,,COLUMN(AG$7)-COLUMN($C$7)+1-(CONFIG!$F46+CONFIG!$G46)),0)*(1-CONFIG!$H46))*'Charges variables-Calculs auto'!$E68</f>
        <v>0</v>
      </c>
      <c r="AH11" s="341">
        <f>((CONFIG!$H46*Commandes!AI12)+IF(ROUND((AH$7-CONFIG!$D$7)/31,0)&gt;=(CONFIG!$F46+CONFIG!$G46),INDEX(Commandes!$D12:'Commandes'!$BK12,,COLUMN(AH$7)-COLUMN($C$7)+1-(CONFIG!$F46+CONFIG!$G46)),0)*(1-CONFIG!$H46))*'Charges variables-Calculs auto'!$E68</f>
        <v>0</v>
      </c>
      <c r="AI11" s="341">
        <f>((CONFIG!$H46*Commandes!AJ12)+IF(ROUND((AI$7-CONFIG!$D$7)/31,0)&gt;=(CONFIG!$F46+CONFIG!$G46),INDEX(Commandes!$D12:'Commandes'!$BK12,,COLUMN(AI$7)-COLUMN($C$7)+1-(CONFIG!$F46+CONFIG!$G46)),0)*(1-CONFIG!$H46))*'Charges variables-Calculs auto'!$E68</f>
        <v>0</v>
      </c>
      <c r="AJ11" s="341">
        <f>((CONFIG!$H46*Commandes!AK12)+IF(ROUND((AJ$7-CONFIG!$D$7)/31,0)&gt;=(CONFIG!$F46+CONFIG!$G46),INDEX(Commandes!$D12:'Commandes'!$BK12,,COLUMN(AJ$7)-COLUMN($C$7)+1-(CONFIG!$F46+CONFIG!$G46)),0)*(1-CONFIG!$H46))*'Charges variables-Calculs auto'!$E68</f>
        <v>0</v>
      </c>
      <c r="AK11" s="341">
        <f>((CONFIG!$H46*Commandes!AL12)+IF(ROUND((AK$7-CONFIG!$D$7)/31,0)&gt;=(CONFIG!$F46+CONFIG!$G46),INDEX(Commandes!$D12:'Commandes'!$BK12,,COLUMN(AK$7)-COLUMN($C$7)+1-(CONFIG!$F46+CONFIG!$G46)),0)*(1-CONFIG!$H46))*'Charges variables-Calculs auto'!$E68</f>
        <v>0</v>
      </c>
      <c r="AL11" s="341">
        <f>((CONFIG!$H46*Commandes!AM12)+IF(ROUND((AL$7-CONFIG!$D$7)/31,0)&gt;=(CONFIG!$F46+CONFIG!$G46),INDEX(Commandes!$D12:'Commandes'!$BK12,,COLUMN(AL$7)-COLUMN($C$7)+1-(CONFIG!$F46+CONFIG!$G46)),0)*(1-CONFIG!$H46))*'Charges variables-Calculs auto'!$E68</f>
        <v>0</v>
      </c>
      <c r="AM11" s="341">
        <f>((CONFIG!$H46*Commandes!AN12)+IF(ROUND((AM$7-CONFIG!$D$7)/31,0)&gt;=(CONFIG!$F46+CONFIG!$G46),INDEX(Commandes!$D12:'Commandes'!$BK12,,COLUMN(AM$7)-COLUMN($C$7)+1-(CONFIG!$F46+CONFIG!$G46)),0)*(1-CONFIG!$H46))*'Charges variables-Calculs auto'!$G68</f>
        <v>0</v>
      </c>
      <c r="AN11" s="341">
        <f>((CONFIG!$H46*Commandes!AO12)+IF(ROUND((AN$7-CONFIG!$D$7)/31,0)&gt;=(CONFIG!$F46+CONFIG!$G46),INDEX(Commandes!$D12:'Commandes'!$BK12,,COLUMN(AN$7)-COLUMN($C$7)+1-(CONFIG!$F46+CONFIG!$G46)),0)*(1-CONFIG!$H46))*'Charges variables-Calculs auto'!$G68</f>
        <v>0</v>
      </c>
      <c r="AO11" s="341">
        <f>((CONFIG!$H46*Commandes!AP12)+IF(ROUND((AO$7-CONFIG!$D$7)/31,0)&gt;=(CONFIG!$F46+CONFIG!$G46),INDEX(Commandes!$D12:'Commandes'!$BK12,,COLUMN(AO$7)-COLUMN($C$7)+1-(CONFIG!$F46+CONFIG!$G46)),0)*(1-CONFIG!$H46))*'Charges variables-Calculs auto'!$G68</f>
        <v>0</v>
      </c>
      <c r="AP11" s="341">
        <f>((CONFIG!$H46*Commandes!AQ12)+IF(ROUND((AP$7-CONFIG!$D$7)/31,0)&gt;=(CONFIG!$F46+CONFIG!$G46),INDEX(Commandes!$D12:'Commandes'!$BK12,,COLUMN(AP$7)-COLUMN($C$7)+1-(CONFIG!$F46+CONFIG!$G46)),0)*(1-CONFIG!$H46))*'Charges variables-Calculs auto'!$G68</f>
        <v>0</v>
      </c>
      <c r="AQ11" s="341">
        <f>((CONFIG!$H46*Commandes!AR12)+IF(ROUND((AQ$7-CONFIG!$D$7)/31,0)&gt;=(CONFIG!$F46+CONFIG!$G46),INDEX(Commandes!$D12:'Commandes'!$BK12,,COLUMN(AQ$7)-COLUMN($C$7)+1-(CONFIG!$F46+CONFIG!$G46)),0)*(1-CONFIG!$H46))*'Charges variables-Calculs auto'!$G68</f>
        <v>0</v>
      </c>
      <c r="AR11" s="341">
        <f>((CONFIG!$H46*Commandes!AS12)+IF(ROUND((AR$7-CONFIG!$D$7)/31,0)&gt;=(CONFIG!$F46+CONFIG!$G46),INDEX(Commandes!$D12:'Commandes'!$BK12,,COLUMN(AR$7)-COLUMN($C$7)+1-(CONFIG!$F46+CONFIG!$G46)),0)*(1-CONFIG!$H46))*'Charges variables-Calculs auto'!$G68</f>
        <v>0</v>
      </c>
      <c r="AS11" s="341">
        <f>((CONFIG!$H46*Commandes!AT12)+IF(ROUND((AS$7-CONFIG!$D$7)/31,0)&gt;=(CONFIG!$F46+CONFIG!$G46),INDEX(Commandes!$D12:'Commandes'!$BK12,,COLUMN(AS$7)-COLUMN($C$7)+1-(CONFIG!$F46+CONFIG!$G46)),0)*(1-CONFIG!$H46))*'Charges variables-Calculs auto'!$G68</f>
        <v>0</v>
      </c>
      <c r="AT11" s="341">
        <f>((CONFIG!$H46*Commandes!AU12)+IF(ROUND((AT$7-CONFIG!$D$7)/31,0)&gt;=(CONFIG!$F46+CONFIG!$G46),INDEX(Commandes!$D12:'Commandes'!$BK12,,COLUMN(AT$7)-COLUMN($C$7)+1-(CONFIG!$F46+CONFIG!$G46)),0)*(1-CONFIG!$H46))*'Charges variables-Calculs auto'!$G68</f>
        <v>0</v>
      </c>
      <c r="AU11" s="341">
        <f>((CONFIG!$H46*Commandes!AV12)+IF(ROUND((AU$7-CONFIG!$D$7)/31,0)&gt;=(CONFIG!$F46+CONFIG!$G46),INDEX(Commandes!$D12:'Commandes'!$BK12,,COLUMN(AU$7)-COLUMN($C$7)+1-(CONFIG!$F46+CONFIG!$G46)),0)*(1-CONFIG!$H46))*'Charges variables-Calculs auto'!$G68</f>
        <v>0</v>
      </c>
      <c r="AV11" s="341">
        <f>((CONFIG!$H46*Commandes!AW12)+IF(ROUND((AV$7-CONFIG!$D$7)/31,0)&gt;=(CONFIG!$F46+CONFIG!$G46),INDEX(Commandes!$D12:'Commandes'!$BK12,,COLUMN(AV$7)-COLUMN($C$7)+1-(CONFIG!$F46+CONFIG!$G46)),0)*(1-CONFIG!$H46))*'Charges variables-Calculs auto'!$G68</f>
        <v>0</v>
      </c>
      <c r="AW11" s="341">
        <f>((CONFIG!$H46*Commandes!AX12)+IF(ROUND((AW$7-CONFIG!$D$7)/31,0)&gt;=(CONFIG!$F46+CONFIG!$G46),INDEX(Commandes!$D12:'Commandes'!$BK12,,COLUMN(AW$7)-COLUMN($C$7)+1-(CONFIG!$F46+CONFIG!$G46)),0)*(1-CONFIG!$H46))*'Charges variables-Calculs auto'!$G68</f>
        <v>0</v>
      </c>
      <c r="AX11" s="341">
        <f>((CONFIG!$H46*Commandes!AY12)+IF(ROUND((AX$7-CONFIG!$D$7)/31,0)&gt;=(CONFIG!$F46+CONFIG!$G46),INDEX(Commandes!$D12:'Commandes'!$BK12,,COLUMN(AX$7)-COLUMN($C$7)+1-(CONFIG!$F46+CONFIG!$G46)),0)*(1-CONFIG!$H46))*'Charges variables-Calculs auto'!$G68</f>
        <v>0</v>
      </c>
      <c r="AY11" s="341">
        <f>((CONFIG!$H46*Commandes!AZ12)+IF(ROUND((AY$7-CONFIG!$D$7)/31,0)&gt;=(CONFIG!$F46+CONFIG!$G46),INDEX(Commandes!$D12:'Commandes'!$BK12,,COLUMN(AY$7)-COLUMN($C$7)+1-(CONFIG!$F46+CONFIG!$G46)),0)*(1-CONFIG!$H46))*'Charges variables-Calculs auto'!$I68</f>
        <v>0</v>
      </c>
      <c r="AZ11" s="341">
        <f>((CONFIG!$H46*Commandes!BA12)+IF(ROUND((AZ$7-CONFIG!$D$7)/31,0)&gt;=(CONFIG!$F46+CONFIG!$G46),INDEX(Commandes!$D12:'Commandes'!$BK12,,COLUMN(AZ$7)-COLUMN($C$7)+1-(CONFIG!$F46+CONFIG!$G46)),0)*(1-CONFIG!$H46))*'Charges variables-Calculs auto'!$I68</f>
        <v>0</v>
      </c>
      <c r="BA11" s="341">
        <f>((CONFIG!$H46*Commandes!BB12)+IF(ROUND((BA$7-CONFIG!$D$7)/31,0)&gt;=(CONFIG!$F46+CONFIG!$G46),INDEX(Commandes!$D12:'Commandes'!$BK12,,COLUMN(BA$7)-COLUMN($C$7)+1-(CONFIG!$F46+CONFIG!$G46)),0)*(1-CONFIG!$H46))*'Charges variables-Calculs auto'!$I68</f>
        <v>0</v>
      </c>
      <c r="BB11" s="341">
        <f>((CONFIG!$H46*Commandes!BC12)+IF(ROUND((BB$7-CONFIG!$D$7)/31,0)&gt;=(CONFIG!$F46+CONFIG!$G46),INDEX(Commandes!$D12:'Commandes'!$BK12,,COLUMN(BB$7)-COLUMN($C$7)+1-(CONFIG!$F46+CONFIG!$G46)),0)*(1-CONFIG!$H46))*'Charges variables-Calculs auto'!$I68</f>
        <v>0</v>
      </c>
      <c r="BC11" s="341">
        <f>((CONFIG!$H46*Commandes!BD12)+IF(ROUND((BC$7-CONFIG!$D$7)/31,0)&gt;=(CONFIG!$F46+CONFIG!$G46),INDEX(Commandes!$D12:'Commandes'!$BK12,,COLUMN(BC$7)-COLUMN($C$7)+1-(CONFIG!$F46+CONFIG!$G46)),0)*(1-CONFIG!$H46))*'Charges variables-Calculs auto'!$I68</f>
        <v>0</v>
      </c>
      <c r="BD11" s="341">
        <f>((CONFIG!$H46*Commandes!BE12)+IF(ROUND((BD$7-CONFIG!$D$7)/31,0)&gt;=(CONFIG!$F46+CONFIG!$G46),INDEX(Commandes!$D12:'Commandes'!$BK12,,COLUMN(BD$7)-COLUMN($C$7)+1-(CONFIG!$F46+CONFIG!$G46)),0)*(1-CONFIG!$H46))*'Charges variables-Calculs auto'!$I68</f>
        <v>0</v>
      </c>
      <c r="BE11" s="341">
        <f>((CONFIG!$H46*Commandes!BF12)+IF(ROUND((BE$7-CONFIG!$D$7)/31,0)&gt;=(CONFIG!$F46+CONFIG!$G46),INDEX(Commandes!$D12:'Commandes'!$BK12,,COLUMN(BE$7)-COLUMN($C$7)+1-(CONFIG!$F46+CONFIG!$G46)),0)*(1-CONFIG!$H46))*'Charges variables-Calculs auto'!$I68</f>
        <v>0</v>
      </c>
      <c r="BF11" s="341">
        <f>((CONFIG!$H46*Commandes!BG12)+IF(ROUND((BF$7-CONFIG!$D$7)/31,0)&gt;=(CONFIG!$F46+CONFIG!$G46),INDEX(Commandes!$D12:'Commandes'!$BK12,,COLUMN(BF$7)-COLUMN($C$7)+1-(CONFIG!$F46+CONFIG!$G46)),0)*(1-CONFIG!$H46))*'Charges variables-Calculs auto'!$I68</f>
        <v>0</v>
      </c>
      <c r="BG11" s="341">
        <f>((CONFIG!$H46*Commandes!BH12)+IF(ROUND((BG$7-CONFIG!$D$7)/31,0)&gt;=(CONFIG!$F46+CONFIG!$G46),INDEX(Commandes!$D12:'Commandes'!$BK12,,COLUMN(BG$7)-COLUMN($C$7)+1-(CONFIG!$F46+CONFIG!$G46)),0)*(1-CONFIG!$H46))*'Charges variables-Calculs auto'!$I68</f>
        <v>0</v>
      </c>
      <c r="BH11" s="341">
        <f>((CONFIG!$H46*Commandes!BI12)+IF(ROUND((BH$7-CONFIG!$D$7)/31,0)&gt;=(CONFIG!$F46+CONFIG!$G46),INDEX(Commandes!$D12:'Commandes'!$BK12,,COLUMN(BH$7)-COLUMN($C$7)+1-(CONFIG!$F46+CONFIG!$G46)),0)*(1-CONFIG!$H46))*'Charges variables-Calculs auto'!$I68</f>
        <v>0</v>
      </c>
      <c r="BI11" s="341">
        <f>((CONFIG!$H46*Commandes!BJ12)+IF(ROUND((BI$7-CONFIG!$D$7)/31,0)&gt;=(CONFIG!$F46+CONFIG!$G46),INDEX(Commandes!$D12:'Commandes'!$BK12,,COLUMN(BI$7)-COLUMN($C$7)+1-(CONFIG!$F46+CONFIG!$G46)),0)*(1-CONFIG!$H46))*'Charges variables-Calculs auto'!$I68</f>
        <v>0</v>
      </c>
      <c r="BJ11" s="341">
        <f>((CONFIG!$H46*Commandes!BK12)+IF(ROUND((BJ$7-CONFIG!$D$7)/31,0)&gt;=(CONFIG!$F46+CONFIG!$G46),INDEX(Commandes!$D12:'Commandes'!$BK12,,COLUMN(BJ$7)-COLUMN($C$7)+1-(CONFIG!$F46+CONFIG!$G46)),0)*(1-CONFIG!$H46))*'Charges variables-Calculs auto'!$I68</f>
        <v>0</v>
      </c>
    </row>
    <row r="12" spans="2:62">
      <c r="B12" s="310">
        <f>CONFIG!$C$18</f>
        <v>0</v>
      </c>
      <c r="C12" s="341">
        <f>((CONFIG!$H47*Commandes!D13)+IF(ROUND((C$7-CONFIG!$D$7)/31,0)&gt;=(CONFIG!$F47+CONFIG!$G47),INDEX(Commandes!$D13:'Commandes'!$BK13,,COLUMN(C$7)-COLUMN($C$7)+1-(CONFIG!$F47+CONFIG!$G47)),0)*(1-CONFIG!$H47))*CONFIG!$D47</f>
        <v>0</v>
      </c>
      <c r="D12" s="341">
        <f>((CONFIG!$H47*Commandes!E13)+IF(ROUND((D$7-CONFIG!$D$7)/31,0)&gt;=(CONFIG!$F47+CONFIG!$G47),INDEX(Commandes!$D13:'Commandes'!$BK13,,COLUMN(D$7)-COLUMN($C$7)+1-(CONFIG!$F47+CONFIG!$G47)),0)*(1-CONFIG!$H47))*CONFIG!$D47</f>
        <v>0</v>
      </c>
      <c r="E12" s="341">
        <f>((CONFIG!$H47*Commandes!F13)+IF(ROUND((E$7-CONFIG!$D$7)/31,0)&gt;=(CONFIG!$F47+CONFIG!$G47),INDEX(Commandes!$D13:'Commandes'!$BK13,,COLUMN(E$7)-COLUMN($C$7)+1-(CONFIG!$F47+CONFIG!$G47)),0)*(1-CONFIG!$H47))*CONFIG!$D47</f>
        <v>0</v>
      </c>
      <c r="F12" s="341">
        <f>((CONFIG!$H47*Commandes!G13)+IF(ROUND((F$7-CONFIG!$D$7)/31,0)&gt;=(CONFIG!$F47+CONFIG!$G47),INDEX(Commandes!$D13:'Commandes'!$BK13,,COLUMN(F$7)-COLUMN($C$7)+1-(CONFIG!$F47+CONFIG!$G47)),0)*(1-CONFIG!$H47))*CONFIG!$D47</f>
        <v>0</v>
      </c>
      <c r="G12" s="341">
        <f>((CONFIG!$H47*Commandes!H13)+IF(ROUND((G$7-CONFIG!$D$7)/31,0)&gt;=(CONFIG!$F47+CONFIG!$G47),INDEX(Commandes!$D13:'Commandes'!$BK13,,COLUMN(G$7)-COLUMN($C$7)+1-(CONFIG!$F47+CONFIG!$G47)),0)*(1-CONFIG!$H47))*CONFIG!$D47</f>
        <v>0</v>
      </c>
      <c r="H12" s="341">
        <f>((CONFIG!$H47*Commandes!I13)+IF(ROUND((H$7-CONFIG!$D$7)/31,0)&gt;=(CONFIG!$F47+CONFIG!$G47),INDEX(Commandes!$D13:'Commandes'!$BK13,,COLUMN(H$7)-COLUMN($C$7)+1-(CONFIG!$F47+CONFIG!$G47)),0)*(1-CONFIG!$H47))*CONFIG!$D47</f>
        <v>0</v>
      </c>
      <c r="I12" s="341">
        <f>((CONFIG!$H47*Commandes!J13)+IF(ROUND((I$7-CONFIG!$D$7)/31,0)&gt;=(CONFIG!$F47+CONFIG!$G47),INDEX(Commandes!$D13:'Commandes'!$BK13,,COLUMN(I$7)-COLUMN($C$7)+1-(CONFIG!$F47+CONFIG!$G47)),0)*(1-CONFIG!$H47))*CONFIG!$D47</f>
        <v>0</v>
      </c>
      <c r="J12" s="341">
        <f>((CONFIG!$H47*Commandes!K13)+IF(ROUND((J$7-CONFIG!$D$7)/31,0)&gt;=(CONFIG!$F47+CONFIG!$G47),INDEX(Commandes!$D13:'Commandes'!$BK13,,COLUMN(J$7)-COLUMN($C$7)+1-(CONFIG!$F47+CONFIG!$G47)),0)*(1-CONFIG!$H47))*CONFIG!$D47</f>
        <v>0</v>
      </c>
      <c r="K12" s="341">
        <f>((CONFIG!$H47*Commandes!L13)+IF(ROUND((K$7-CONFIG!$D$7)/31,0)&gt;=(CONFIG!$F47+CONFIG!$G47),INDEX(Commandes!$D13:'Commandes'!$BK13,,COLUMN(K$7)-COLUMN($C$7)+1-(CONFIG!$F47+CONFIG!$G47)),0)*(1-CONFIG!$H47))*CONFIG!$D47</f>
        <v>0</v>
      </c>
      <c r="L12" s="341">
        <f>((CONFIG!$H47*Commandes!M13)+IF(ROUND((L$7-CONFIG!$D$7)/31,0)&gt;=(CONFIG!$F47+CONFIG!$G47),INDEX(Commandes!$D13:'Commandes'!$BK13,,COLUMN(L$7)-COLUMN($C$7)+1-(CONFIG!$F47+CONFIG!$G47)),0)*(1-CONFIG!$H47))*CONFIG!$D47</f>
        <v>0</v>
      </c>
      <c r="M12" s="341">
        <f>((CONFIG!$H47*Commandes!N13)+IF(ROUND((M$7-CONFIG!$D$7)/31,0)&gt;=(CONFIG!$F47+CONFIG!$G47),INDEX(Commandes!$D13:'Commandes'!$BK13,,COLUMN(M$7)-COLUMN($C$7)+1-(CONFIG!$F47+CONFIG!$G47)),0)*(1-CONFIG!$H47))*CONFIG!$D47</f>
        <v>0</v>
      </c>
      <c r="N12" s="341">
        <f>((CONFIG!$H47*Commandes!O13)+IF(ROUND((N$7-CONFIG!$D$7)/31,0)&gt;=(CONFIG!$F47+CONFIG!$G47),INDEX(Commandes!$D13:'Commandes'!$BK13,,COLUMN(N$7)-COLUMN($C$7)+1-(CONFIG!$F47+CONFIG!$G47)),0)*(1-CONFIG!$H47))*CONFIG!$D47</f>
        <v>0</v>
      </c>
      <c r="O12" s="341">
        <f>((CONFIG!$H47*Commandes!P13)+IF(ROUND((O$7-CONFIG!$D$7)/31,0)&gt;=(CONFIG!$F47+CONFIG!$G47),INDEX(Commandes!$D13:'Commandes'!$BK13,,COLUMN(O$7)-COLUMN($C$7)+1-(CONFIG!$F47+CONFIG!$G47)),0)*(1-CONFIG!$H47))*'Charges variables-Calculs auto'!$C69</f>
        <v>0</v>
      </c>
      <c r="P12" s="341">
        <f>((CONFIG!$H47*Commandes!Q13)+IF(ROUND((P$7-CONFIG!$D$7)/31,0)&gt;=(CONFIG!$F47+CONFIG!$G47),INDEX(Commandes!$D13:'Commandes'!$BK13,,COLUMN(P$7)-COLUMN($C$7)+1-(CONFIG!$F47+CONFIG!$G47)),0)*(1-CONFIG!$H47))*'Charges variables-Calculs auto'!$C69</f>
        <v>0</v>
      </c>
      <c r="Q12" s="341">
        <f>((CONFIG!$H47*Commandes!R13)+IF(ROUND((Q$7-CONFIG!$D$7)/31,0)&gt;=(CONFIG!$F47+CONFIG!$G47),INDEX(Commandes!$D13:'Commandes'!$BK13,,COLUMN(Q$7)-COLUMN($C$7)+1-(CONFIG!$F47+CONFIG!$G47)),0)*(1-CONFIG!$H47))*'Charges variables-Calculs auto'!$C69</f>
        <v>0</v>
      </c>
      <c r="R12" s="341">
        <f>((CONFIG!$H47*Commandes!S13)+IF(ROUND((R$7-CONFIG!$D$7)/31,0)&gt;=(CONFIG!$F47+CONFIG!$G47),INDEX(Commandes!$D13:'Commandes'!$BK13,,COLUMN(R$7)-COLUMN($C$7)+1-(CONFIG!$F47+CONFIG!$G47)),0)*(1-CONFIG!$H47))*'Charges variables-Calculs auto'!$C69</f>
        <v>0</v>
      </c>
      <c r="S12" s="341">
        <f>((CONFIG!$H47*Commandes!T13)+IF(ROUND((S$7-CONFIG!$D$7)/31,0)&gt;=(CONFIG!$F47+CONFIG!$G47),INDEX(Commandes!$D13:'Commandes'!$BK13,,COLUMN(S$7)-COLUMN($C$7)+1-(CONFIG!$F47+CONFIG!$G47)),0)*(1-CONFIG!$H47))*'Charges variables-Calculs auto'!$C69</f>
        <v>0</v>
      </c>
      <c r="T12" s="341">
        <f>((CONFIG!$H47*Commandes!U13)+IF(ROUND((T$7-CONFIG!$D$7)/31,0)&gt;=(CONFIG!$F47+CONFIG!$G47),INDEX(Commandes!$D13:'Commandes'!$BK13,,COLUMN(T$7)-COLUMN($C$7)+1-(CONFIG!$F47+CONFIG!$G47)),0)*(1-CONFIG!$H47))*'Charges variables-Calculs auto'!$C69</f>
        <v>0</v>
      </c>
      <c r="U12" s="341">
        <f>((CONFIG!$H47*Commandes!V13)+IF(ROUND((U$7-CONFIG!$D$7)/31,0)&gt;=(CONFIG!$F47+CONFIG!$G47),INDEX(Commandes!$D13:'Commandes'!$BK13,,COLUMN(U$7)-COLUMN($C$7)+1-(CONFIG!$F47+CONFIG!$G47)),0)*(1-CONFIG!$H47))*'Charges variables-Calculs auto'!$C69</f>
        <v>0</v>
      </c>
      <c r="V12" s="341">
        <f>((CONFIG!$H47*Commandes!W13)+IF(ROUND((V$7-CONFIG!$D$7)/31,0)&gt;=(CONFIG!$F47+CONFIG!$G47),INDEX(Commandes!$D13:'Commandes'!$BK13,,COLUMN(V$7)-COLUMN($C$7)+1-(CONFIG!$F47+CONFIG!$G47)),0)*(1-CONFIG!$H47))*'Charges variables-Calculs auto'!$C69</f>
        <v>0</v>
      </c>
      <c r="W12" s="341">
        <f>((CONFIG!$H47*Commandes!X13)+IF(ROUND((W$7-CONFIG!$D$7)/31,0)&gt;=(CONFIG!$F47+CONFIG!$G47),INDEX(Commandes!$D13:'Commandes'!$BK13,,COLUMN(W$7)-COLUMN($C$7)+1-(CONFIG!$F47+CONFIG!$G47)),0)*(1-CONFIG!$H47))*'Charges variables-Calculs auto'!$C69</f>
        <v>0</v>
      </c>
      <c r="X12" s="341">
        <f>((CONFIG!$H47*Commandes!Y13)+IF(ROUND((X$7-CONFIG!$D$7)/31,0)&gt;=(CONFIG!$F47+CONFIG!$G47),INDEX(Commandes!$D13:'Commandes'!$BK13,,COLUMN(X$7)-COLUMN($C$7)+1-(CONFIG!$F47+CONFIG!$G47)),0)*(1-CONFIG!$H47))*'Charges variables-Calculs auto'!$C69</f>
        <v>0</v>
      </c>
      <c r="Y12" s="341">
        <f>((CONFIG!$H47*Commandes!Z13)+IF(ROUND((Y$7-CONFIG!$D$7)/31,0)&gt;=(CONFIG!$F47+CONFIG!$G47),INDEX(Commandes!$D13:'Commandes'!$BK13,,COLUMN(Y$7)-COLUMN($C$7)+1-(CONFIG!$F47+CONFIG!$G47)),0)*(1-CONFIG!$H47))*'Charges variables-Calculs auto'!$C69</f>
        <v>0</v>
      </c>
      <c r="Z12" s="341">
        <f>((CONFIG!$H47*Commandes!AA13)+IF(ROUND((Z$7-CONFIG!$D$7)/31,0)&gt;=(CONFIG!$F47+CONFIG!$G47),INDEX(Commandes!$D13:'Commandes'!$BK13,,COLUMN(Z$7)-COLUMN($C$7)+1-(CONFIG!$F47+CONFIG!$G47)),0)*(1-CONFIG!$H47))*'Charges variables-Calculs auto'!$C69</f>
        <v>0</v>
      </c>
      <c r="AA12" s="341">
        <f>((CONFIG!$H47*Commandes!AB13)+IF(ROUND((AA$7-CONFIG!$D$7)/31,0)&gt;=(CONFIG!$F47+CONFIG!$G47),INDEX(Commandes!$D13:'Commandes'!$BK13,,COLUMN(AA$7)-COLUMN($C$7)+1-(CONFIG!$F47+CONFIG!$G47)),0)*(1-CONFIG!$H47))*'Charges variables-Calculs auto'!$E69</f>
        <v>0</v>
      </c>
      <c r="AB12" s="341">
        <f>((CONFIG!$H47*Commandes!AC13)+IF(ROUND((AB$7-CONFIG!$D$7)/31,0)&gt;=(CONFIG!$F47+CONFIG!$G47),INDEX(Commandes!$D13:'Commandes'!$BK13,,COLUMN(AB$7)-COLUMN($C$7)+1-(CONFIG!$F47+CONFIG!$G47)),0)*(1-CONFIG!$H47))*'Charges variables-Calculs auto'!$E69</f>
        <v>0</v>
      </c>
      <c r="AC12" s="341">
        <f>((CONFIG!$H47*Commandes!AD13)+IF(ROUND((AC$7-CONFIG!$D$7)/31,0)&gt;=(CONFIG!$F47+CONFIG!$G47),INDEX(Commandes!$D13:'Commandes'!$BK13,,COLUMN(AC$7)-COLUMN($C$7)+1-(CONFIG!$F47+CONFIG!$G47)),0)*(1-CONFIG!$H47))*'Charges variables-Calculs auto'!$E69</f>
        <v>0</v>
      </c>
      <c r="AD12" s="341">
        <f>((CONFIG!$H47*Commandes!AE13)+IF(ROUND((AD$7-CONFIG!$D$7)/31,0)&gt;=(CONFIG!$F47+CONFIG!$G47),INDEX(Commandes!$D13:'Commandes'!$BK13,,COLUMN(AD$7)-COLUMN($C$7)+1-(CONFIG!$F47+CONFIG!$G47)),0)*(1-CONFIG!$H47))*'Charges variables-Calculs auto'!$E69</f>
        <v>0</v>
      </c>
      <c r="AE12" s="341">
        <f>((CONFIG!$H47*Commandes!AF13)+IF(ROUND((AE$7-CONFIG!$D$7)/31,0)&gt;=(CONFIG!$F47+CONFIG!$G47),INDEX(Commandes!$D13:'Commandes'!$BK13,,COLUMN(AE$7)-COLUMN($C$7)+1-(CONFIG!$F47+CONFIG!$G47)),0)*(1-CONFIG!$H47))*'Charges variables-Calculs auto'!$E69</f>
        <v>0</v>
      </c>
      <c r="AF12" s="341">
        <f>((CONFIG!$H47*Commandes!AG13)+IF(ROUND((AF$7-CONFIG!$D$7)/31,0)&gt;=(CONFIG!$F47+CONFIG!$G47),INDEX(Commandes!$D13:'Commandes'!$BK13,,COLUMN(AF$7)-COLUMN($C$7)+1-(CONFIG!$F47+CONFIG!$G47)),0)*(1-CONFIG!$H47))*'Charges variables-Calculs auto'!$E69</f>
        <v>0</v>
      </c>
      <c r="AG12" s="341">
        <f>((CONFIG!$H47*Commandes!AH13)+IF(ROUND((AG$7-CONFIG!$D$7)/31,0)&gt;=(CONFIG!$F47+CONFIG!$G47),INDEX(Commandes!$D13:'Commandes'!$BK13,,COLUMN(AG$7)-COLUMN($C$7)+1-(CONFIG!$F47+CONFIG!$G47)),0)*(1-CONFIG!$H47))*'Charges variables-Calculs auto'!$E69</f>
        <v>0</v>
      </c>
      <c r="AH12" s="341">
        <f>((CONFIG!$H47*Commandes!AI13)+IF(ROUND((AH$7-CONFIG!$D$7)/31,0)&gt;=(CONFIG!$F47+CONFIG!$G47),INDEX(Commandes!$D13:'Commandes'!$BK13,,COLUMN(AH$7)-COLUMN($C$7)+1-(CONFIG!$F47+CONFIG!$G47)),0)*(1-CONFIG!$H47))*'Charges variables-Calculs auto'!$E69</f>
        <v>0</v>
      </c>
      <c r="AI12" s="341">
        <f>((CONFIG!$H47*Commandes!AJ13)+IF(ROUND((AI$7-CONFIG!$D$7)/31,0)&gt;=(CONFIG!$F47+CONFIG!$G47),INDEX(Commandes!$D13:'Commandes'!$BK13,,COLUMN(AI$7)-COLUMN($C$7)+1-(CONFIG!$F47+CONFIG!$G47)),0)*(1-CONFIG!$H47))*'Charges variables-Calculs auto'!$E69</f>
        <v>0</v>
      </c>
      <c r="AJ12" s="341">
        <f>((CONFIG!$H47*Commandes!AK13)+IF(ROUND((AJ$7-CONFIG!$D$7)/31,0)&gt;=(CONFIG!$F47+CONFIG!$G47),INDEX(Commandes!$D13:'Commandes'!$BK13,,COLUMN(AJ$7)-COLUMN($C$7)+1-(CONFIG!$F47+CONFIG!$G47)),0)*(1-CONFIG!$H47))*'Charges variables-Calculs auto'!$E69</f>
        <v>0</v>
      </c>
      <c r="AK12" s="341">
        <f>((CONFIG!$H47*Commandes!AL13)+IF(ROUND((AK$7-CONFIG!$D$7)/31,0)&gt;=(CONFIG!$F47+CONFIG!$G47),INDEX(Commandes!$D13:'Commandes'!$BK13,,COLUMN(AK$7)-COLUMN($C$7)+1-(CONFIG!$F47+CONFIG!$G47)),0)*(1-CONFIG!$H47))*'Charges variables-Calculs auto'!$E69</f>
        <v>0</v>
      </c>
      <c r="AL12" s="341">
        <f>((CONFIG!$H47*Commandes!AM13)+IF(ROUND((AL$7-CONFIG!$D$7)/31,0)&gt;=(CONFIG!$F47+CONFIG!$G47),INDEX(Commandes!$D13:'Commandes'!$BK13,,COLUMN(AL$7)-COLUMN($C$7)+1-(CONFIG!$F47+CONFIG!$G47)),0)*(1-CONFIG!$H47))*'Charges variables-Calculs auto'!$E69</f>
        <v>0</v>
      </c>
      <c r="AM12" s="341">
        <f>((CONFIG!$H47*Commandes!AN13)+IF(ROUND((AM$7-CONFIG!$D$7)/31,0)&gt;=(CONFIG!$F47+CONFIG!$G47),INDEX(Commandes!$D13:'Commandes'!$BK13,,COLUMN(AM$7)-COLUMN($C$7)+1-(CONFIG!$F47+CONFIG!$G47)),0)*(1-CONFIG!$H47))*'Charges variables-Calculs auto'!$G69</f>
        <v>0</v>
      </c>
      <c r="AN12" s="341">
        <f>((CONFIG!$H47*Commandes!AO13)+IF(ROUND((AN$7-CONFIG!$D$7)/31,0)&gt;=(CONFIG!$F47+CONFIG!$G47),INDEX(Commandes!$D13:'Commandes'!$BK13,,COLUMN(AN$7)-COLUMN($C$7)+1-(CONFIG!$F47+CONFIG!$G47)),0)*(1-CONFIG!$H47))*'Charges variables-Calculs auto'!$G69</f>
        <v>0</v>
      </c>
      <c r="AO12" s="341">
        <f>((CONFIG!$H47*Commandes!AP13)+IF(ROUND((AO$7-CONFIG!$D$7)/31,0)&gt;=(CONFIG!$F47+CONFIG!$G47),INDEX(Commandes!$D13:'Commandes'!$BK13,,COLUMN(AO$7)-COLUMN($C$7)+1-(CONFIG!$F47+CONFIG!$G47)),0)*(1-CONFIG!$H47))*'Charges variables-Calculs auto'!$G69</f>
        <v>0</v>
      </c>
      <c r="AP12" s="341">
        <f>((CONFIG!$H47*Commandes!AQ13)+IF(ROUND((AP$7-CONFIG!$D$7)/31,0)&gt;=(CONFIG!$F47+CONFIG!$G47),INDEX(Commandes!$D13:'Commandes'!$BK13,,COLUMN(AP$7)-COLUMN($C$7)+1-(CONFIG!$F47+CONFIG!$G47)),0)*(1-CONFIG!$H47))*'Charges variables-Calculs auto'!$G69</f>
        <v>0</v>
      </c>
      <c r="AQ12" s="341">
        <f>((CONFIG!$H47*Commandes!AR13)+IF(ROUND((AQ$7-CONFIG!$D$7)/31,0)&gt;=(CONFIG!$F47+CONFIG!$G47),INDEX(Commandes!$D13:'Commandes'!$BK13,,COLUMN(AQ$7)-COLUMN($C$7)+1-(CONFIG!$F47+CONFIG!$G47)),0)*(1-CONFIG!$H47))*'Charges variables-Calculs auto'!$G69</f>
        <v>0</v>
      </c>
      <c r="AR12" s="341">
        <f>((CONFIG!$H47*Commandes!AS13)+IF(ROUND((AR$7-CONFIG!$D$7)/31,0)&gt;=(CONFIG!$F47+CONFIG!$G47),INDEX(Commandes!$D13:'Commandes'!$BK13,,COLUMN(AR$7)-COLUMN($C$7)+1-(CONFIG!$F47+CONFIG!$G47)),0)*(1-CONFIG!$H47))*'Charges variables-Calculs auto'!$G69</f>
        <v>0</v>
      </c>
      <c r="AS12" s="341">
        <f>((CONFIG!$H47*Commandes!AT13)+IF(ROUND((AS$7-CONFIG!$D$7)/31,0)&gt;=(CONFIG!$F47+CONFIG!$G47),INDEX(Commandes!$D13:'Commandes'!$BK13,,COLUMN(AS$7)-COLUMN($C$7)+1-(CONFIG!$F47+CONFIG!$G47)),0)*(1-CONFIG!$H47))*'Charges variables-Calculs auto'!$G69</f>
        <v>0</v>
      </c>
      <c r="AT12" s="341">
        <f>((CONFIG!$H47*Commandes!AU13)+IF(ROUND((AT$7-CONFIG!$D$7)/31,0)&gt;=(CONFIG!$F47+CONFIG!$G47),INDEX(Commandes!$D13:'Commandes'!$BK13,,COLUMN(AT$7)-COLUMN($C$7)+1-(CONFIG!$F47+CONFIG!$G47)),0)*(1-CONFIG!$H47))*'Charges variables-Calculs auto'!$G69</f>
        <v>0</v>
      </c>
      <c r="AU12" s="341">
        <f>((CONFIG!$H47*Commandes!AV13)+IF(ROUND((AU$7-CONFIG!$D$7)/31,0)&gt;=(CONFIG!$F47+CONFIG!$G47),INDEX(Commandes!$D13:'Commandes'!$BK13,,COLUMN(AU$7)-COLUMN($C$7)+1-(CONFIG!$F47+CONFIG!$G47)),0)*(1-CONFIG!$H47))*'Charges variables-Calculs auto'!$G69</f>
        <v>0</v>
      </c>
      <c r="AV12" s="341">
        <f>((CONFIG!$H47*Commandes!AW13)+IF(ROUND((AV$7-CONFIG!$D$7)/31,0)&gt;=(CONFIG!$F47+CONFIG!$G47),INDEX(Commandes!$D13:'Commandes'!$BK13,,COLUMN(AV$7)-COLUMN($C$7)+1-(CONFIG!$F47+CONFIG!$G47)),0)*(1-CONFIG!$H47))*'Charges variables-Calculs auto'!$G69</f>
        <v>0</v>
      </c>
      <c r="AW12" s="341">
        <f>((CONFIG!$H47*Commandes!AX13)+IF(ROUND((AW$7-CONFIG!$D$7)/31,0)&gt;=(CONFIG!$F47+CONFIG!$G47),INDEX(Commandes!$D13:'Commandes'!$BK13,,COLUMN(AW$7)-COLUMN($C$7)+1-(CONFIG!$F47+CONFIG!$G47)),0)*(1-CONFIG!$H47))*'Charges variables-Calculs auto'!$G69</f>
        <v>0</v>
      </c>
      <c r="AX12" s="341">
        <f>((CONFIG!$H47*Commandes!AY13)+IF(ROUND((AX$7-CONFIG!$D$7)/31,0)&gt;=(CONFIG!$F47+CONFIG!$G47),INDEX(Commandes!$D13:'Commandes'!$BK13,,COLUMN(AX$7)-COLUMN($C$7)+1-(CONFIG!$F47+CONFIG!$G47)),0)*(1-CONFIG!$H47))*'Charges variables-Calculs auto'!$G69</f>
        <v>0</v>
      </c>
      <c r="AY12" s="341">
        <f>((CONFIG!$H47*Commandes!AZ13)+IF(ROUND((AY$7-CONFIG!$D$7)/31,0)&gt;=(CONFIG!$F47+CONFIG!$G47),INDEX(Commandes!$D13:'Commandes'!$BK13,,COLUMN(AY$7)-COLUMN($C$7)+1-(CONFIG!$F47+CONFIG!$G47)),0)*(1-CONFIG!$H47))*'Charges variables-Calculs auto'!$I69</f>
        <v>0</v>
      </c>
      <c r="AZ12" s="341">
        <f>((CONFIG!$H47*Commandes!BA13)+IF(ROUND((AZ$7-CONFIG!$D$7)/31,0)&gt;=(CONFIG!$F47+CONFIG!$G47),INDEX(Commandes!$D13:'Commandes'!$BK13,,COLUMN(AZ$7)-COLUMN($C$7)+1-(CONFIG!$F47+CONFIG!$G47)),0)*(1-CONFIG!$H47))*'Charges variables-Calculs auto'!$I69</f>
        <v>0</v>
      </c>
      <c r="BA12" s="341">
        <f>((CONFIG!$H47*Commandes!BB13)+IF(ROUND((BA$7-CONFIG!$D$7)/31,0)&gt;=(CONFIG!$F47+CONFIG!$G47),INDEX(Commandes!$D13:'Commandes'!$BK13,,COLUMN(BA$7)-COLUMN($C$7)+1-(CONFIG!$F47+CONFIG!$G47)),0)*(1-CONFIG!$H47))*'Charges variables-Calculs auto'!$I69</f>
        <v>0</v>
      </c>
      <c r="BB12" s="341">
        <f>((CONFIG!$H47*Commandes!BC13)+IF(ROUND((BB$7-CONFIG!$D$7)/31,0)&gt;=(CONFIG!$F47+CONFIG!$G47),INDEX(Commandes!$D13:'Commandes'!$BK13,,COLUMN(BB$7)-COLUMN($C$7)+1-(CONFIG!$F47+CONFIG!$G47)),0)*(1-CONFIG!$H47))*'Charges variables-Calculs auto'!$I69</f>
        <v>0</v>
      </c>
      <c r="BC12" s="341">
        <f>((CONFIG!$H47*Commandes!BD13)+IF(ROUND((BC$7-CONFIG!$D$7)/31,0)&gt;=(CONFIG!$F47+CONFIG!$G47),INDEX(Commandes!$D13:'Commandes'!$BK13,,COLUMN(BC$7)-COLUMN($C$7)+1-(CONFIG!$F47+CONFIG!$G47)),0)*(1-CONFIG!$H47))*'Charges variables-Calculs auto'!$I69</f>
        <v>0</v>
      </c>
      <c r="BD12" s="341">
        <f>((CONFIG!$H47*Commandes!BE13)+IF(ROUND((BD$7-CONFIG!$D$7)/31,0)&gt;=(CONFIG!$F47+CONFIG!$G47),INDEX(Commandes!$D13:'Commandes'!$BK13,,COLUMN(BD$7)-COLUMN($C$7)+1-(CONFIG!$F47+CONFIG!$G47)),0)*(1-CONFIG!$H47))*'Charges variables-Calculs auto'!$I69</f>
        <v>0</v>
      </c>
      <c r="BE12" s="341">
        <f>((CONFIG!$H47*Commandes!BF13)+IF(ROUND((BE$7-CONFIG!$D$7)/31,0)&gt;=(CONFIG!$F47+CONFIG!$G47),INDEX(Commandes!$D13:'Commandes'!$BK13,,COLUMN(BE$7)-COLUMN($C$7)+1-(CONFIG!$F47+CONFIG!$G47)),0)*(1-CONFIG!$H47))*'Charges variables-Calculs auto'!$I69</f>
        <v>0</v>
      </c>
      <c r="BF12" s="341">
        <f>((CONFIG!$H47*Commandes!BG13)+IF(ROUND((BF$7-CONFIG!$D$7)/31,0)&gt;=(CONFIG!$F47+CONFIG!$G47),INDEX(Commandes!$D13:'Commandes'!$BK13,,COLUMN(BF$7)-COLUMN($C$7)+1-(CONFIG!$F47+CONFIG!$G47)),0)*(1-CONFIG!$H47))*'Charges variables-Calculs auto'!$I69</f>
        <v>0</v>
      </c>
      <c r="BG12" s="341">
        <f>((CONFIG!$H47*Commandes!BH13)+IF(ROUND((BG$7-CONFIG!$D$7)/31,0)&gt;=(CONFIG!$F47+CONFIG!$G47),INDEX(Commandes!$D13:'Commandes'!$BK13,,COLUMN(BG$7)-COLUMN($C$7)+1-(CONFIG!$F47+CONFIG!$G47)),0)*(1-CONFIG!$H47))*'Charges variables-Calculs auto'!$I69</f>
        <v>0</v>
      </c>
      <c r="BH12" s="341">
        <f>((CONFIG!$H47*Commandes!BI13)+IF(ROUND((BH$7-CONFIG!$D$7)/31,0)&gt;=(CONFIG!$F47+CONFIG!$G47),INDEX(Commandes!$D13:'Commandes'!$BK13,,COLUMN(BH$7)-COLUMN($C$7)+1-(CONFIG!$F47+CONFIG!$G47)),0)*(1-CONFIG!$H47))*'Charges variables-Calculs auto'!$I69</f>
        <v>0</v>
      </c>
      <c r="BI12" s="341">
        <f>((CONFIG!$H47*Commandes!BJ13)+IF(ROUND((BI$7-CONFIG!$D$7)/31,0)&gt;=(CONFIG!$F47+CONFIG!$G47),INDEX(Commandes!$D13:'Commandes'!$BK13,,COLUMN(BI$7)-COLUMN($C$7)+1-(CONFIG!$F47+CONFIG!$G47)),0)*(1-CONFIG!$H47))*'Charges variables-Calculs auto'!$I69</f>
        <v>0</v>
      </c>
      <c r="BJ12" s="341">
        <f>((CONFIG!$H47*Commandes!BK13)+IF(ROUND((BJ$7-CONFIG!$D$7)/31,0)&gt;=(CONFIG!$F47+CONFIG!$G47),INDEX(Commandes!$D13:'Commandes'!$BK13,,COLUMN(BJ$7)-COLUMN($C$7)+1-(CONFIG!$F47+CONFIG!$G47)),0)*(1-CONFIG!$H47))*'Charges variables-Calculs auto'!$I69</f>
        <v>0</v>
      </c>
    </row>
    <row r="13" spans="2:62">
      <c r="B13" s="310">
        <f>CONFIG!$C$19</f>
        <v>0</v>
      </c>
      <c r="C13" s="341">
        <f>((CONFIG!$H48*Commandes!D14)+IF(ROUND((C$7-CONFIG!$D$7)/31,0)&gt;=(CONFIG!$F48+CONFIG!$G48),INDEX(Commandes!$D14:'Commandes'!$BK14,,COLUMN(C$7)-COLUMN($C$7)+1-(CONFIG!$F48+CONFIG!$G48)),0)*(1-CONFIG!$H48))*CONFIG!$D48</f>
        <v>0</v>
      </c>
      <c r="D13" s="341">
        <f>((CONFIG!$H48*Commandes!E14)+IF(ROUND((D$7-CONFIG!$D$7)/31,0)&gt;=(CONFIG!$F48+CONFIG!$G48),INDEX(Commandes!$D14:'Commandes'!$BK14,,COLUMN(D$7)-COLUMN($C$7)+1-(CONFIG!$F48+CONFIG!$G48)),0)*(1-CONFIG!$H48))*CONFIG!$D48</f>
        <v>0</v>
      </c>
      <c r="E13" s="341">
        <f>((CONFIG!$H48*Commandes!F14)+IF(ROUND((E$7-CONFIG!$D$7)/31,0)&gt;=(CONFIG!$F48+CONFIG!$G48),INDEX(Commandes!$D14:'Commandes'!$BK14,,COLUMN(E$7)-COLUMN($C$7)+1-(CONFIG!$F48+CONFIG!$G48)),0)*(1-CONFIG!$H48))*CONFIG!$D48</f>
        <v>0</v>
      </c>
      <c r="F13" s="341">
        <f>((CONFIG!$H48*Commandes!G14)+IF(ROUND((F$7-CONFIG!$D$7)/31,0)&gt;=(CONFIG!$F48+CONFIG!$G48),INDEX(Commandes!$D14:'Commandes'!$BK14,,COLUMN(F$7)-COLUMN($C$7)+1-(CONFIG!$F48+CONFIG!$G48)),0)*(1-CONFIG!$H48))*CONFIG!$D48</f>
        <v>0</v>
      </c>
      <c r="G13" s="341">
        <f>((CONFIG!$H48*Commandes!H14)+IF(ROUND((G$7-CONFIG!$D$7)/31,0)&gt;=(CONFIG!$F48+CONFIG!$G48),INDEX(Commandes!$D14:'Commandes'!$BK14,,COLUMN(G$7)-COLUMN($C$7)+1-(CONFIG!$F48+CONFIG!$G48)),0)*(1-CONFIG!$H48))*CONFIG!$D48</f>
        <v>0</v>
      </c>
      <c r="H13" s="341">
        <f>((CONFIG!$H48*Commandes!I14)+IF(ROUND((H$7-CONFIG!$D$7)/31,0)&gt;=(CONFIG!$F48+CONFIG!$G48),INDEX(Commandes!$D14:'Commandes'!$BK14,,COLUMN(H$7)-COLUMN($C$7)+1-(CONFIG!$F48+CONFIG!$G48)),0)*(1-CONFIG!$H48))*CONFIG!$D48</f>
        <v>0</v>
      </c>
      <c r="I13" s="341">
        <f>((CONFIG!$H48*Commandes!J14)+IF(ROUND((I$7-CONFIG!$D$7)/31,0)&gt;=(CONFIG!$F48+CONFIG!$G48),INDEX(Commandes!$D14:'Commandes'!$BK14,,COLUMN(I$7)-COLUMN($C$7)+1-(CONFIG!$F48+CONFIG!$G48)),0)*(1-CONFIG!$H48))*CONFIG!$D48</f>
        <v>0</v>
      </c>
      <c r="J13" s="341">
        <f>((CONFIG!$H48*Commandes!K14)+IF(ROUND((J$7-CONFIG!$D$7)/31,0)&gt;=(CONFIG!$F48+CONFIG!$G48),INDEX(Commandes!$D14:'Commandes'!$BK14,,COLUMN(J$7)-COLUMN($C$7)+1-(CONFIG!$F48+CONFIG!$G48)),0)*(1-CONFIG!$H48))*CONFIG!$D48</f>
        <v>0</v>
      </c>
      <c r="K13" s="341">
        <f>((CONFIG!$H48*Commandes!L14)+IF(ROUND((K$7-CONFIG!$D$7)/31,0)&gt;=(CONFIG!$F48+CONFIG!$G48),INDEX(Commandes!$D14:'Commandes'!$BK14,,COLUMN(K$7)-COLUMN($C$7)+1-(CONFIG!$F48+CONFIG!$G48)),0)*(1-CONFIG!$H48))*CONFIG!$D48</f>
        <v>0</v>
      </c>
      <c r="L13" s="341">
        <f>((CONFIG!$H48*Commandes!M14)+IF(ROUND((L$7-CONFIG!$D$7)/31,0)&gt;=(CONFIG!$F48+CONFIG!$G48),INDEX(Commandes!$D14:'Commandes'!$BK14,,COLUMN(L$7)-COLUMN($C$7)+1-(CONFIG!$F48+CONFIG!$G48)),0)*(1-CONFIG!$H48))*CONFIG!$D48</f>
        <v>0</v>
      </c>
      <c r="M13" s="341">
        <f>((CONFIG!$H48*Commandes!N14)+IF(ROUND((M$7-CONFIG!$D$7)/31,0)&gt;=(CONFIG!$F48+CONFIG!$G48),INDEX(Commandes!$D14:'Commandes'!$BK14,,COLUMN(M$7)-COLUMN($C$7)+1-(CONFIG!$F48+CONFIG!$G48)),0)*(1-CONFIG!$H48))*CONFIG!$D48</f>
        <v>0</v>
      </c>
      <c r="N13" s="341">
        <f>((CONFIG!$H48*Commandes!O14)+IF(ROUND((N$7-CONFIG!$D$7)/31,0)&gt;=(CONFIG!$F48+CONFIG!$G48),INDEX(Commandes!$D14:'Commandes'!$BK14,,COLUMN(N$7)-COLUMN($C$7)+1-(CONFIG!$F48+CONFIG!$G48)),0)*(1-CONFIG!$H48))*CONFIG!$D48</f>
        <v>0</v>
      </c>
      <c r="O13" s="341">
        <f>((CONFIG!$H48*Commandes!P14)+IF(ROUND((O$7-CONFIG!$D$7)/31,0)&gt;=(CONFIG!$F48+CONFIG!$G48),INDEX(Commandes!$D14:'Commandes'!$BK14,,COLUMN(O$7)-COLUMN($C$7)+1-(CONFIG!$F48+CONFIG!$G48)),0)*(1-CONFIG!$H48))*'Charges variables-Calculs auto'!$C70</f>
        <v>0</v>
      </c>
      <c r="P13" s="341">
        <f>((CONFIG!$H48*Commandes!Q14)+IF(ROUND((P$7-CONFIG!$D$7)/31,0)&gt;=(CONFIG!$F48+CONFIG!$G48),INDEX(Commandes!$D14:'Commandes'!$BK14,,COLUMN(P$7)-COLUMN($C$7)+1-(CONFIG!$F48+CONFIG!$G48)),0)*(1-CONFIG!$H48))*'Charges variables-Calculs auto'!$C70</f>
        <v>0</v>
      </c>
      <c r="Q13" s="341">
        <f>((CONFIG!$H48*Commandes!R14)+IF(ROUND((Q$7-CONFIG!$D$7)/31,0)&gt;=(CONFIG!$F48+CONFIG!$G48),INDEX(Commandes!$D14:'Commandes'!$BK14,,COLUMN(Q$7)-COLUMN($C$7)+1-(CONFIG!$F48+CONFIG!$G48)),0)*(1-CONFIG!$H48))*'Charges variables-Calculs auto'!$C70</f>
        <v>0</v>
      </c>
      <c r="R13" s="341">
        <f>((CONFIG!$H48*Commandes!S14)+IF(ROUND((R$7-CONFIG!$D$7)/31,0)&gt;=(CONFIG!$F48+CONFIG!$G48),INDEX(Commandes!$D14:'Commandes'!$BK14,,COLUMN(R$7)-COLUMN($C$7)+1-(CONFIG!$F48+CONFIG!$G48)),0)*(1-CONFIG!$H48))*'Charges variables-Calculs auto'!$C70</f>
        <v>0</v>
      </c>
      <c r="S13" s="341">
        <f>((CONFIG!$H48*Commandes!T14)+IF(ROUND((S$7-CONFIG!$D$7)/31,0)&gt;=(CONFIG!$F48+CONFIG!$G48),INDEX(Commandes!$D14:'Commandes'!$BK14,,COLUMN(S$7)-COLUMN($C$7)+1-(CONFIG!$F48+CONFIG!$G48)),0)*(1-CONFIG!$H48))*'Charges variables-Calculs auto'!$C70</f>
        <v>0</v>
      </c>
      <c r="T13" s="341">
        <f>((CONFIG!$H48*Commandes!U14)+IF(ROUND((T$7-CONFIG!$D$7)/31,0)&gt;=(CONFIG!$F48+CONFIG!$G48),INDEX(Commandes!$D14:'Commandes'!$BK14,,COLUMN(T$7)-COLUMN($C$7)+1-(CONFIG!$F48+CONFIG!$G48)),0)*(1-CONFIG!$H48))*'Charges variables-Calculs auto'!$C70</f>
        <v>0</v>
      </c>
      <c r="U13" s="341">
        <f>((CONFIG!$H48*Commandes!V14)+IF(ROUND((U$7-CONFIG!$D$7)/31,0)&gt;=(CONFIG!$F48+CONFIG!$G48),INDEX(Commandes!$D14:'Commandes'!$BK14,,COLUMN(U$7)-COLUMN($C$7)+1-(CONFIG!$F48+CONFIG!$G48)),0)*(1-CONFIG!$H48))*'Charges variables-Calculs auto'!$C70</f>
        <v>0</v>
      </c>
      <c r="V13" s="341">
        <f>((CONFIG!$H48*Commandes!W14)+IF(ROUND((V$7-CONFIG!$D$7)/31,0)&gt;=(CONFIG!$F48+CONFIG!$G48),INDEX(Commandes!$D14:'Commandes'!$BK14,,COLUMN(V$7)-COLUMN($C$7)+1-(CONFIG!$F48+CONFIG!$G48)),0)*(1-CONFIG!$H48))*'Charges variables-Calculs auto'!$C70</f>
        <v>0</v>
      </c>
      <c r="W13" s="341">
        <f>((CONFIG!$H48*Commandes!X14)+IF(ROUND((W$7-CONFIG!$D$7)/31,0)&gt;=(CONFIG!$F48+CONFIG!$G48),INDEX(Commandes!$D14:'Commandes'!$BK14,,COLUMN(W$7)-COLUMN($C$7)+1-(CONFIG!$F48+CONFIG!$G48)),0)*(1-CONFIG!$H48))*'Charges variables-Calculs auto'!$C70</f>
        <v>0</v>
      </c>
      <c r="X13" s="341">
        <f>((CONFIG!$H48*Commandes!Y14)+IF(ROUND((X$7-CONFIG!$D$7)/31,0)&gt;=(CONFIG!$F48+CONFIG!$G48),INDEX(Commandes!$D14:'Commandes'!$BK14,,COLUMN(X$7)-COLUMN($C$7)+1-(CONFIG!$F48+CONFIG!$G48)),0)*(1-CONFIG!$H48))*'Charges variables-Calculs auto'!$C70</f>
        <v>0</v>
      </c>
      <c r="Y13" s="341">
        <f>((CONFIG!$H48*Commandes!Z14)+IF(ROUND((Y$7-CONFIG!$D$7)/31,0)&gt;=(CONFIG!$F48+CONFIG!$G48),INDEX(Commandes!$D14:'Commandes'!$BK14,,COLUMN(Y$7)-COLUMN($C$7)+1-(CONFIG!$F48+CONFIG!$G48)),0)*(1-CONFIG!$H48))*'Charges variables-Calculs auto'!$C70</f>
        <v>0</v>
      </c>
      <c r="Z13" s="341">
        <f>((CONFIG!$H48*Commandes!AA14)+IF(ROUND((Z$7-CONFIG!$D$7)/31,0)&gt;=(CONFIG!$F48+CONFIG!$G48),INDEX(Commandes!$D14:'Commandes'!$BK14,,COLUMN(Z$7)-COLUMN($C$7)+1-(CONFIG!$F48+CONFIG!$G48)),0)*(1-CONFIG!$H48))*'Charges variables-Calculs auto'!$C70</f>
        <v>0</v>
      </c>
      <c r="AA13" s="341">
        <f>((CONFIG!$H48*Commandes!AB14)+IF(ROUND((AA$7-CONFIG!$D$7)/31,0)&gt;=(CONFIG!$F48+CONFIG!$G48),INDEX(Commandes!$D14:'Commandes'!$BK14,,COLUMN(AA$7)-COLUMN($C$7)+1-(CONFIG!$F48+CONFIG!$G48)),0)*(1-CONFIG!$H48))*'Charges variables-Calculs auto'!$E70</f>
        <v>0</v>
      </c>
      <c r="AB13" s="341">
        <f>((CONFIG!$H48*Commandes!AC14)+IF(ROUND((AB$7-CONFIG!$D$7)/31,0)&gt;=(CONFIG!$F48+CONFIG!$G48),INDEX(Commandes!$D14:'Commandes'!$BK14,,COLUMN(AB$7)-COLUMN($C$7)+1-(CONFIG!$F48+CONFIG!$G48)),0)*(1-CONFIG!$H48))*'Charges variables-Calculs auto'!$E70</f>
        <v>0</v>
      </c>
      <c r="AC13" s="341">
        <f>((CONFIG!$H48*Commandes!AD14)+IF(ROUND((AC$7-CONFIG!$D$7)/31,0)&gt;=(CONFIG!$F48+CONFIG!$G48),INDEX(Commandes!$D14:'Commandes'!$BK14,,COLUMN(AC$7)-COLUMN($C$7)+1-(CONFIG!$F48+CONFIG!$G48)),0)*(1-CONFIG!$H48))*'Charges variables-Calculs auto'!$E70</f>
        <v>0</v>
      </c>
      <c r="AD13" s="341">
        <f>((CONFIG!$H48*Commandes!AE14)+IF(ROUND((AD$7-CONFIG!$D$7)/31,0)&gt;=(CONFIG!$F48+CONFIG!$G48),INDEX(Commandes!$D14:'Commandes'!$BK14,,COLUMN(AD$7)-COLUMN($C$7)+1-(CONFIG!$F48+CONFIG!$G48)),0)*(1-CONFIG!$H48))*'Charges variables-Calculs auto'!$E70</f>
        <v>0</v>
      </c>
      <c r="AE13" s="341">
        <f>((CONFIG!$H48*Commandes!AF14)+IF(ROUND((AE$7-CONFIG!$D$7)/31,0)&gt;=(CONFIG!$F48+CONFIG!$G48),INDEX(Commandes!$D14:'Commandes'!$BK14,,COLUMN(AE$7)-COLUMN($C$7)+1-(CONFIG!$F48+CONFIG!$G48)),0)*(1-CONFIG!$H48))*'Charges variables-Calculs auto'!$E70</f>
        <v>0</v>
      </c>
      <c r="AF13" s="341">
        <f>((CONFIG!$H48*Commandes!AG14)+IF(ROUND((AF$7-CONFIG!$D$7)/31,0)&gt;=(CONFIG!$F48+CONFIG!$G48),INDEX(Commandes!$D14:'Commandes'!$BK14,,COLUMN(AF$7)-COLUMN($C$7)+1-(CONFIG!$F48+CONFIG!$G48)),0)*(1-CONFIG!$H48))*'Charges variables-Calculs auto'!$E70</f>
        <v>0</v>
      </c>
      <c r="AG13" s="341">
        <f>((CONFIG!$H48*Commandes!AH14)+IF(ROUND((AG$7-CONFIG!$D$7)/31,0)&gt;=(CONFIG!$F48+CONFIG!$G48),INDEX(Commandes!$D14:'Commandes'!$BK14,,COLUMN(AG$7)-COLUMN($C$7)+1-(CONFIG!$F48+CONFIG!$G48)),0)*(1-CONFIG!$H48))*'Charges variables-Calculs auto'!$E70</f>
        <v>0</v>
      </c>
      <c r="AH13" s="341">
        <f>((CONFIG!$H48*Commandes!AI14)+IF(ROUND((AH$7-CONFIG!$D$7)/31,0)&gt;=(CONFIG!$F48+CONFIG!$G48),INDEX(Commandes!$D14:'Commandes'!$BK14,,COLUMN(AH$7)-COLUMN($C$7)+1-(CONFIG!$F48+CONFIG!$G48)),0)*(1-CONFIG!$H48))*'Charges variables-Calculs auto'!$E70</f>
        <v>0</v>
      </c>
      <c r="AI13" s="341">
        <f>((CONFIG!$H48*Commandes!AJ14)+IF(ROUND((AI$7-CONFIG!$D$7)/31,0)&gt;=(CONFIG!$F48+CONFIG!$G48),INDEX(Commandes!$D14:'Commandes'!$BK14,,COLUMN(AI$7)-COLUMN($C$7)+1-(CONFIG!$F48+CONFIG!$G48)),0)*(1-CONFIG!$H48))*'Charges variables-Calculs auto'!$E70</f>
        <v>0</v>
      </c>
      <c r="AJ13" s="341">
        <f>((CONFIG!$H48*Commandes!AK14)+IF(ROUND((AJ$7-CONFIG!$D$7)/31,0)&gt;=(CONFIG!$F48+CONFIG!$G48),INDEX(Commandes!$D14:'Commandes'!$BK14,,COLUMN(AJ$7)-COLUMN($C$7)+1-(CONFIG!$F48+CONFIG!$G48)),0)*(1-CONFIG!$H48))*'Charges variables-Calculs auto'!$E70</f>
        <v>0</v>
      </c>
      <c r="AK13" s="341">
        <f>((CONFIG!$H48*Commandes!AL14)+IF(ROUND((AK$7-CONFIG!$D$7)/31,0)&gt;=(CONFIG!$F48+CONFIG!$G48),INDEX(Commandes!$D14:'Commandes'!$BK14,,COLUMN(AK$7)-COLUMN($C$7)+1-(CONFIG!$F48+CONFIG!$G48)),0)*(1-CONFIG!$H48))*'Charges variables-Calculs auto'!$E70</f>
        <v>0</v>
      </c>
      <c r="AL13" s="341">
        <f>((CONFIG!$H48*Commandes!AM14)+IF(ROUND((AL$7-CONFIG!$D$7)/31,0)&gt;=(CONFIG!$F48+CONFIG!$G48),INDEX(Commandes!$D14:'Commandes'!$BK14,,COLUMN(AL$7)-COLUMN($C$7)+1-(CONFIG!$F48+CONFIG!$G48)),0)*(1-CONFIG!$H48))*'Charges variables-Calculs auto'!$E70</f>
        <v>0</v>
      </c>
      <c r="AM13" s="341">
        <f>((CONFIG!$H48*Commandes!AN14)+IF(ROUND((AM$7-CONFIG!$D$7)/31,0)&gt;=(CONFIG!$F48+CONFIG!$G48),INDEX(Commandes!$D14:'Commandes'!$BK14,,COLUMN(AM$7)-COLUMN($C$7)+1-(CONFIG!$F48+CONFIG!$G48)),0)*(1-CONFIG!$H48))*'Charges variables-Calculs auto'!$G70</f>
        <v>0</v>
      </c>
      <c r="AN13" s="341">
        <f>((CONFIG!$H48*Commandes!AO14)+IF(ROUND((AN$7-CONFIG!$D$7)/31,0)&gt;=(CONFIG!$F48+CONFIG!$G48),INDEX(Commandes!$D14:'Commandes'!$BK14,,COLUMN(AN$7)-COLUMN($C$7)+1-(CONFIG!$F48+CONFIG!$G48)),0)*(1-CONFIG!$H48))*'Charges variables-Calculs auto'!$G70</f>
        <v>0</v>
      </c>
      <c r="AO13" s="341">
        <f>((CONFIG!$H48*Commandes!AP14)+IF(ROUND((AO$7-CONFIG!$D$7)/31,0)&gt;=(CONFIG!$F48+CONFIG!$G48),INDEX(Commandes!$D14:'Commandes'!$BK14,,COLUMN(AO$7)-COLUMN($C$7)+1-(CONFIG!$F48+CONFIG!$G48)),0)*(1-CONFIG!$H48))*'Charges variables-Calculs auto'!$G70</f>
        <v>0</v>
      </c>
      <c r="AP13" s="341">
        <f>((CONFIG!$H48*Commandes!AQ14)+IF(ROUND((AP$7-CONFIG!$D$7)/31,0)&gt;=(CONFIG!$F48+CONFIG!$G48),INDEX(Commandes!$D14:'Commandes'!$BK14,,COLUMN(AP$7)-COLUMN($C$7)+1-(CONFIG!$F48+CONFIG!$G48)),0)*(1-CONFIG!$H48))*'Charges variables-Calculs auto'!$G70</f>
        <v>0</v>
      </c>
      <c r="AQ13" s="341">
        <f>((CONFIG!$H48*Commandes!AR14)+IF(ROUND((AQ$7-CONFIG!$D$7)/31,0)&gt;=(CONFIG!$F48+CONFIG!$G48),INDEX(Commandes!$D14:'Commandes'!$BK14,,COLUMN(AQ$7)-COLUMN($C$7)+1-(CONFIG!$F48+CONFIG!$G48)),0)*(1-CONFIG!$H48))*'Charges variables-Calculs auto'!$G70</f>
        <v>0</v>
      </c>
      <c r="AR13" s="341">
        <f>((CONFIG!$H48*Commandes!AS14)+IF(ROUND((AR$7-CONFIG!$D$7)/31,0)&gt;=(CONFIG!$F48+CONFIG!$G48),INDEX(Commandes!$D14:'Commandes'!$BK14,,COLUMN(AR$7)-COLUMN($C$7)+1-(CONFIG!$F48+CONFIG!$G48)),0)*(1-CONFIG!$H48))*'Charges variables-Calculs auto'!$G70</f>
        <v>0</v>
      </c>
      <c r="AS13" s="341">
        <f>((CONFIG!$H48*Commandes!AT14)+IF(ROUND((AS$7-CONFIG!$D$7)/31,0)&gt;=(CONFIG!$F48+CONFIG!$G48),INDEX(Commandes!$D14:'Commandes'!$BK14,,COLUMN(AS$7)-COLUMN($C$7)+1-(CONFIG!$F48+CONFIG!$G48)),0)*(1-CONFIG!$H48))*'Charges variables-Calculs auto'!$G70</f>
        <v>0</v>
      </c>
      <c r="AT13" s="341">
        <f>((CONFIG!$H48*Commandes!AU14)+IF(ROUND((AT$7-CONFIG!$D$7)/31,0)&gt;=(CONFIG!$F48+CONFIG!$G48),INDEX(Commandes!$D14:'Commandes'!$BK14,,COLUMN(AT$7)-COLUMN($C$7)+1-(CONFIG!$F48+CONFIG!$G48)),0)*(1-CONFIG!$H48))*'Charges variables-Calculs auto'!$G70</f>
        <v>0</v>
      </c>
      <c r="AU13" s="341">
        <f>((CONFIG!$H48*Commandes!AV14)+IF(ROUND((AU$7-CONFIG!$D$7)/31,0)&gt;=(CONFIG!$F48+CONFIG!$G48),INDEX(Commandes!$D14:'Commandes'!$BK14,,COLUMN(AU$7)-COLUMN($C$7)+1-(CONFIG!$F48+CONFIG!$G48)),0)*(1-CONFIG!$H48))*'Charges variables-Calculs auto'!$G70</f>
        <v>0</v>
      </c>
      <c r="AV13" s="341">
        <f>((CONFIG!$H48*Commandes!AW14)+IF(ROUND((AV$7-CONFIG!$D$7)/31,0)&gt;=(CONFIG!$F48+CONFIG!$G48),INDEX(Commandes!$D14:'Commandes'!$BK14,,COLUMN(AV$7)-COLUMN($C$7)+1-(CONFIG!$F48+CONFIG!$G48)),0)*(1-CONFIG!$H48))*'Charges variables-Calculs auto'!$G70</f>
        <v>0</v>
      </c>
      <c r="AW13" s="341">
        <f>((CONFIG!$H48*Commandes!AX14)+IF(ROUND((AW$7-CONFIG!$D$7)/31,0)&gt;=(CONFIG!$F48+CONFIG!$G48),INDEX(Commandes!$D14:'Commandes'!$BK14,,COLUMN(AW$7)-COLUMN($C$7)+1-(CONFIG!$F48+CONFIG!$G48)),0)*(1-CONFIG!$H48))*'Charges variables-Calculs auto'!$G70</f>
        <v>0</v>
      </c>
      <c r="AX13" s="341">
        <f>((CONFIG!$H48*Commandes!AY14)+IF(ROUND((AX$7-CONFIG!$D$7)/31,0)&gt;=(CONFIG!$F48+CONFIG!$G48),INDEX(Commandes!$D14:'Commandes'!$BK14,,COLUMN(AX$7)-COLUMN($C$7)+1-(CONFIG!$F48+CONFIG!$G48)),0)*(1-CONFIG!$H48))*'Charges variables-Calculs auto'!$G70</f>
        <v>0</v>
      </c>
      <c r="AY13" s="341">
        <f>((CONFIG!$H48*Commandes!AZ14)+IF(ROUND((AY$7-CONFIG!$D$7)/31,0)&gt;=(CONFIG!$F48+CONFIG!$G48),INDEX(Commandes!$D14:'Commandes'!$BK14,,COLUMN(AY$7)-COLUMN($C$7)+1-(CONFIG!$F48+CONFIG!$G48)),0)*(1-CONFIG!$H48))*'Charges variables-Calculs auto'!$I70</f>
        <v>0</v>
      </c>
      <c r="AZ13" s="341">
        <f>((CONFIG!$H48*Commandes!BA14)+IF(ROUND((AZ$7-CONFIG!$D$7)/31,0)&gt;=(CONFIG!$F48+CONFIG!$G48),INDEX(Commandes!$D14:'Commandes'!$BK14,,COLUMN(AZ$7)-COLUMN($C$7)+1-(CONFIG!$F48+CONFIG!$G48)),0)*(1-CONFIG!$H48))*'Charges variables-Calculs auto'!$I70</f>
        <v>0</v>
      </c>
      <c r="BA13" s="341">
        <f>((CONFIG!$H48*Commandes!BB14)+IF(ROUND((BA$7-CONFIG!$D$7)/31,0)&gt;=(CONFIG!$F48+CONFIG!$G48),INDEX(Commandes!$D14:'Commandes'!$BK14,,COLUMN(BA$7)-COLUMN($C$7)+1-(CONFIG!$F48+CONFIG!$G48)),0)*(1-CONFIG!$H48))*'Charges variables-Calculs auto'!$I70</f>
        <v>0</v>
      </c>
      <c r="BB13" s="341">
        <f>((CONFIG!$H48*Commandes!BC14)+IF(ROUND((BB$7-CONFIG!$D$7)/31,0)&gt;=(CONFIG!$F48+CONFIG!$G48),INDEX(Commandes!$D14:'Commandes'!$BK14,,COLUMN(BB$7)-COLUMN($C$7)+1-(CONFIG!$F48+CONFIG!$G48)),0)*(1-CONFIG!$H48))*'Charges variables-Calculs auto'!$I70</f>
        <v>0</v>
      </c>
      <c r="BC13" s="341">
        <f>((CONFIG!$H48*Commandes!BD14)+IF(ROUND((BC$7-CONFIG!$D$7)/31,0)&gt;=(CONFIG!$F48+CONFIG!$G48),INDEX(Commandes!$D14:'Commandes'!$BK14,,COLUMN(BC$7)-COLUMN($C$7)+1-(CONFIG!$F48+CONFIG!$G48)),0)*(1-CONFIG!$H48))*'Charges variables-Calculs auto'!$I70</f>
        <v>0</v>
      </c>
      <c r="BD13" s="341">
        <f>((CONFIG!$H48*Commandes!BE14)+IF(ROUND((BD$7-CONFIG!$D$7)/31,0)&gt;=(CONFIG!$F48+CONFIG!$G48),INDEX(Commandes!$D14:'Commandes'!$BK14,,COLUMN(BD$7)-COLUMN($C$7)+1-(CONFIG!$F48+CONFIG!$G48)),0)*(1-CONFIG!$H48))*'Charges variables-Calculs auto'!$I70</f>
        <v>0</v>
      </c>
      <c r="BE13" s="341">
        <f>((CONFIG!$H48*Commandes!BF14)+IF(ROUND((BE$7-CONFIG!$D$7)/31,0)&gt;=(CONFIG!$F48+CONFIG!$G48),INDEX(Commandes!$D14:'Commandes'!$BK14,,COLUMN(BE$7)-COLUMN($C$7)+1-(CONFIG!$F48+CONFIG!$G48)),0)*(1-CONFIG!$H48))*'Charges variables-Calculs auto'!$I70</f>
        <v>0</v>
      </c>
      <c r="BF13" s="341">
        <f>((CONFIG!$H48*Commandes!BG14)+IF(ROUND((BF$7-CONFIG!$D$7)/31,0)&gt;=(CONFIG!$F48+CONFIG!$G48),INDEX(Commandes!$D14:'Commandes'!$BK14,,COLUMN(BF$7)-COLUMN($C$7)+1-(CONFIG!$F48+CONFIG!$G48)),0)*(1-CONFIG!$H48))*'Charges variables-Calculs auto'!$I70</f>
        <v>0</v>
      </c>
      <c r="BG13" s="341">
        <f>((CONFIG!$H48*Commandes!BH14)+IF(ROUND((BG$7-CONFIG!$D$7)/31,0)&gt;=(CONFIG!$F48+CONFIG!$G48),INDEX(Commandes!$D14:'Commandes'!$BK14,,COLUMN(BG$7)-COLUMN($C$7)+1-(CONFIG!$F48+CONFIG!$G48)),0)*(1-CONFIG!$H48))*'Charges variables-Calculs auto'!$I70</f>
        <v>0</v>
      </c>
      <c r="BH13" s="341">
        <f>((CONFIG!$H48*Commandes!BI14)+IF(ROUND((BH$7-CONFIG!$D$7)/31,0)&gt;=(CONFIG!$F48+CONFIG!$G48),INDEX(Commandes!$D14:'Commandes'!$BK14,,COLUMN(BH$7)-COLUMN($C$7)+1-(CONFIG!$F48+CONFIG!$G48)),0)*(1-CONFIG!$H48))*'Charges variables-Calculs auto'!$I70</f>
        <v>0</v>
      </c>
      <c r="BI13" s="341">
        <f>((CONFIG!$H48*Commandes!BJ14)+IF(ROUND((BI$7-CONFIG!$D$7)/31,0)&gt;=(CONFIG!$F48+CONFIG!$G48),INDEX(Commandes!$D14:'Commandes'!$BK14,,COLUMN(BI$7)-COLUMN($C$7)+1-(CONFIG!$F48+CONFIG!$G48)),0)*(1-CONFIG!$H48))*'Charges variables-Calculs auto'!$I70</f>
        <v>0</v>
      </c>
      <c r="BJ13" s="341">
        <f>((CONFIG!$H48*Commandes!BK14)+IF(ROUND((BJ$7-CONFIG!$D$7)/31,0)&gt;=(CONFIG!$F48+CONFIG!$G48),INDEX(Commandes!$D14:'Commandes'!$BK14,,COLUMN(BJ$7)-COLUMN($C$7)+1-(CONFIG!$F48+CONFIG!$G48)),0)*(1-CONFIG!$H48))*'Charges variables-Calculs auto'!$I70</f>
        <v>0</v>
      </c>
    </row>
    <row r="14" spans="2:62">
      <c r="B14" s="310">
        <f>CONFIG!$C$20</f>
        <v>0</v>
      </c>
      <c r="C14" s="341">
        <f>((CONFIG!$H49*Commandes!D15)+IF(ROUND((C$7-CONFIG!$D$7)/31,0)&gt;=(CONFIG!$F49+CONFIG!$G49),INDEX(Commandes!$D15:'Commandes'!$BK15,,COLUMN(C$7)-COLUMN($C$7)+1-(CONFIG!$F49+CONFIG!$G49)),0)*(1-CONFIG!$H49))*CONFIG!$D49</f>
        <v>0</v>
      </c>
      <c r="D14" s="341">
        <f>((CONFIG!$H49*Commandes!E15)+IF(ROUND((D$7-CONFIG!$D$7)/31,0)&gt;=(CONFIG!$F49+CONFIG!$G49),INDEX(Commandes!$D15:'Commandes'!$BK15,,COLUMN(D$7)-COLUMN($C$7)+1-(CONFIG!$F49+CONFIG!$G49)),0)*(1-CONFIG!$H49))*CONFIG!$D49</f>
        <v>0</v>
      </c>
      <c r="E14" s="341">
        <f>((CONFIG!$H49*Commandes!F15)+IF(ROUND((E$7-CONFIG!$D$7)/31,0)&gt;=(CONFIG!$F49+CONFIG!$G49),INDEX(Commandes!$D15:'Commandes'!$BK15,,COLUMN(E$7)-COLUMN($C$7)+1-(CONFIG!$F49+CONFIG!$G49)),0)*(1-CONFIG!$H49))*CONFIG!$D49</f>
        <v>0</v>
      </c>
      <c r="F14" s="341">
        <f>((CONFIG!$H49*Commandes!G15)+IF(ROUND((F$7-CONFIG!$D$7)/31,0)&gt;=(CONFIG!$F49+CONFIG!$G49),INDEX(Commandes!$D15:'Commandes'!$BK15,,COLUMN(F$7)-COLUMN($C$7)+1-(CONFIG!$F49+CONFIG!$G49)),0)*(1-CONFIG!$H49))*CONFIG!$D49</f>
        <v>0</v>
      </c>
      <c r="G14" s="341">
        <f>((CONFIG!$H49*Commandes!H15)+IF(ROUND((G$7-CONFIG!$D$7)/31,0)&gt;=(CONFIG!$F49+CONFIG!$G49),INDEX(Commandes!$D15:'Commandes'!$BK15,,COLUMN(G$7)-COLUMN($C$7)+1-(CONFIG!$F49+CONFIG!$G49)),0)*(1-CONFIG!$H49))*CONFIG!$D49</f>
        <v>0</v>
      </c>
      <c r="H14" s="341">
        <f>((CONFIG!$H49*Commandes!I15)+IF(ROUND((H$7-CONFIG!$D$7)/31,0)&gt;=(CONFIG!$F49+CONFIG!$G49),INDEX(Commandes!$D15:'Commandes'!$BK15,,COLUMN(H$7)-COLUMN($C$7)+1-(CONFIG!$F49+CONFIG!$G49)),0)*(1-CONFIG!$H49))*CONFIG!$D49</f>
        <v>0</v>
      </c>
      <c r="I14" s="341">
        <f>((CONFIG!$H49*Commandes!J15)+IF(ROUND((I$7-CONFIG!$D$7)/31,0)&gt;=(CONFIG!$F49+CONFIG!$G49),INDEX(Commandes!$D15:'Commandes'!$BK15,,COLUMN(I$7)-COLUMN($C$7)+1-(CONFIG!$F49+CONFIG!$G49)),0)*(1-CONFIG!$H49))*CONFIG!$D49</f>
        <v>0</v>
      </c>
      <c r="J14" s="341">
        <f>((CONFIG!$H49*Commandes!K15)+IF(ROUND((J$7-CONFIG!$D$7)/31,0)&gt;=(CONFIG!$F49+CONFIG!$G49),INDEX(Commandes!$D15:'Commandes'!$BK15,,COLUMN(J$7)-COLUMN($C$7)+1-(CONFIG!$F49+CONFIG!$G49)),0)*(1-CONFIG!$H49))*CONFIG!$D49</f>
        <v>0</v>
      </c>
      <c r="K14" s="341">
        <f>((CONFIG!$H49*Commandes!L15)+IF(ROUND((K$7-CONFIG!$D$7)/31,0)&gt;=(CONFIG!$F49+CONFIG!$G49),INDEX(Commandes!$D15:'Commandes'!$BK15,,COLUMN(K$7)-COLUMN($C$7)+1-(CONFIG!$F49+CONFIG!$G49)),0)*(1-CONFIG!$H49))*CONFIG!$D49</f>
        <v>0</v>
      </c>
      <c r="L14" s="341">
        <f>((CONFIG!$H49*Commandes!M15)+IF(ROUND((L$7-CONFIG!$D$7)/31,0)&gt;=(CONFIG!$F49+CONFIG!$G49),INDEX(Commandes!$D15:'Commandes'!$BK15,,COLUMN(L$7)-COLUMN($C$7)+1-(CONFIG!$F49+CONFIG!$G49)),0)*(1-CONFIG!$H49))*CONFIG!$D49</f>
        <v>0</v>
      </c>
      <c r="M14" s="341">
        <f>((CONFIG!$H49*Commandes!N15)+IF(ROUND((M$7-CONFIG!$D$7)/31,0)&gt;=(CONFIG!$F49+CONFIG!$G49),INDEX(Commandes!$D15:'Commandes'!$BK15,,COLUMN(M$7)-COLUMN($C$7)+1-(CONFIG!$F49+CONFIG!$G49)),0)*(1-CONFIG!$H49))*CONFIG!$D49</f>
        <v>0</v>
      </c>
      <c r="N14" s="341">
        <f>((CONFIG!$H49*Commandes!O15)+IF(ROUND((N$7-CONFIG!$D$7)/31,0)&gt;=(CONFIG!$F49+CONFIG!$G49),INDEX(Commandes!$D15:'Commandes'!$BK15,,COLUMN(N$7)-COLUMN($C$7)+1-(CONFIG!$F49+CONFIG!$G49)),0)*(1-CONFIG!$H49))*CONFIG!$D49</f>
        <v>0</v>
      </c>
      <c r="O14" s="341">
        <f>((CONFIG!$H49*Commandes!P15)+IF(ROUND((O$7-CONFIG!$D$7)/31,0)&gt;=(CONFIG!$F49+CONFIG!$G49),INDEX(Commandes!$D15:'Commandes'!$BK15,,COLUMN(O$7)-COLUMN($C$7)+1-(CONFIG!$F49+CONFIG!$G49)),0)*(1-CONFIG!$H49))*'Charges variables-Calculs auto'!$C71</f>
        <v>0</v>
      </c>
      <c r="P14" s="341">
        <f>((CONFIG!$H49*Commandes!Q15)+IF(ROUND((P$7-CONFIG!$D$7)/31,0)&gt;=(CONFIG!$F49+CONFIG!$G49),INDEX(Commandes!$D15:'Commandes'!$BK15,,COLUMN(P$7)-COLUMN($C$7)+1-(CONFIG!$F49+CONFIG!$G49)),0)*(1-CONFIG!$H49))*'Charges variables-Calculs auto'!$C71</f>
        <v>0</v>
      </c>
      <c r="Q14" s="341">
        <f>((CONFIG!$H49*Commandes!R15)+IF(ROUND((Q$7-CONFIG!$D$7)/31,0)&gt;=(CONFIG!$F49+CONFIG!$G49),INDEX(Commandes!$D15:'Commandes'!$BK15,,COLUMN(Q$7)-COLUMN($C$7)+1-(CONFIG!$F49+CONFIG!$G49)),0)*(1-CONFIG!$H49))*'Charges variables-Calculs auto'!$C71</f>
        <v>0</v>
      </c>
      <c r="R14" s="341">
        <f>((CONFIG!$H49*Commandes!S15)+IF(ROUND((R$7-CONFIG!$D$7)/31,0)&gt;=(CONFIG!$F49+CONFIG!$G49),INDEX(Commandes!$D15:'Commandes'!$BK15,,COLUMN(R$7)-COLUMN($C$7)+1-(CONFIG!$F49+CONFIG!$G49)),0)*(1-CONFIG!$H49))*'Charges variables-Calculs auto'!$C71</f>
        <v>0</v>
      </c>
      <c r="S14" s="341">
        <f>((CONFIG!$H49*Commandes!T15)+IF(ROUND((S$7-CONFIG!$D$7)/31,0)&gt;=(CONFIG!$F49+CONFIG!$G49),INDEX(Commandes!$D15:'Commandes'!$BK15,,COLUMN(S$7)-COLUMN($C$7)+1-(CONFIG!$F49+CONFIG!$G49)),0)*(1-CONFIG!$H49))*'Charges variables-Calculs auto'!$C71</f>
        <v>0</v>
      </c>
      <c r="T14" s="341">
        <f>((CONFIG!$H49*Commandes!U15)+IF(ROUND((T$7-CONFIG!$D$7)/31,0)&gt;=(CONFIG!$F49+CONFIG!$G49),INDEX(Commandes!$D15:'Commandes'!$BK15,,COLUMN(T$7)-COLUMN($C$7)+1-(CONFIG!$F49+CONFIG!$G49)),0)*(1-CONFIG!$H49))*'Charges variables-Calculs auto'!$C71</f>
        <v>0</v>
      </c>
      <c r="U14" s="341">
        <f>((CONFIG!$H49*Commandes!V15)+IF(ROUND((U$7-CONFIG!$D$7)/31,0)&gt;=(CONFIG!$F49+CONFIG!$G49),INDEX(Commandes!$D15:'Commandes'!$BK15,,COLUMN(U$7)-COLUMN($C$7)+1-(CONFIG!$F49+CONFIG!$G49)),0)*(1-CONFIG!$H49))*'Charges variables-Calculs auto'!$C71</f>
        <v>0</v>
      </c>
      <c r="V14" s="341">
        <f>((CONFIG!$H49*Commandes!W15)+IF(ROUND((V$7-CONFIG!$D$7)/31,0)&gt;=(CONFIG!$F49+CONFIG!$G49),INDEX(Commandes!$D15:'Commandes'!$BK15,,COLUMN(V$7)-COLUMN($C$7)+1-(CONFIG!$F49+CONFIG!$G49)),0)*(1-CONFIG!$H49))*'Charges variables-Calculs auto'!$C71</f>
        <v>0</v>
      </c>
      <c r="W14" s="341">
        <f>((CONFIG!$H49*Commandes!X15)+IF(ROUND((W$7-CONFIG!$D$7)/31,0)&gt;=(CONFIG!$F49+CONFIG!$G49),INDEX(Commandes!$D15:'Commandes'!$BK15,,COLUMN(W$7)-COLUMN($C$7)+1-(CONFIG!$F49+CONFIG!$G49)),0)*(1-CONFIG!$H49))*'Charges variables-Calculs auto'!$C71</f>
        <v>0</v>
      </c>
      <c r="X14" s="341">
        <f>((CONFIG!$H49*Commandes!Y15)+IF(ROUND((X$7-CONFIG!$D$7)/31,0)&gt;=(CONFIG!$F49+CONFIG!$G49),INDEX(Commandes!$D15:'Commandes'!$BK15,,COLUMN(X$7)-COLUMN($C$7)+1-(CONFIG!$F49+CONFIG!$G49)),0)*(1-CONFIG!$H49))*'Charges variables-Calculs auto'!$C71</f>
        <v>0</v>
      </c>
      <c r="Y14" s="341">
        <f>((CONFIG!$H49*Commandes!Z15)+IF(ROUND((Y$7-CONFIG!$D$7)/31,0)&gt;=(CONFIG!$F49+CONFIG!$G49),INDEX(Commandes!$D15:'Commandes'!$BK15,,COLUMN(Y$7)-COLUMN($C$7)+1-(CONFIG!$F49+CONFIG!$G49)),0)*(1-CONFIG!$H49))*'Charges variables-Calculs auto'!$C71</f>
        <v>0</v>
      </c>
      <c r="Z14" s="341">
        <f>((CONFIG!$H49*Commandes!AA15)+IF(ROUND((Z$7-CONFIG!$D$7)/31,0)&gt;=(CONFIG!$F49+CONFIG!$G49),INDEX(Commandes!$D15:'Commandes'!$BK15,,COLUMN(Z$7)-COLUMN($C$7)+1-(CONFIG!$F49+CONFIG!$G49)),0)*(1-CONFIG!$H49))*'Charges variables-Calculs auto'!$C71</f>
        <v>0</v>
      </c>
      <c r="AA14" s="341">
        <f>((CONFIG!$H49*Commandes!AB15)+IF(ROUND((AA$7-CONFIG!$D$7)/31,0)&gt;=(CONFIG!$F49+CONFIG!$G49),INDEX(Commandes!$D15:'Commandes'!$BK15,,COLUMN(AA$7)-COLUMN($C$7)+1-(CONFIG!$F49+CONFIG!$G49)),0)*(1-CONFIG!$H49))*'Charges variables-Calculs auto'!$E71</f>
        <v>0</v>
      </c>
      <c r="AB14" s="341">
        <f>((CONFIG!$H49*Commandes!AC15)+IF(ROUND((AB$7-CONFIG!$D$7)/31,0)&gt;=(CONFIG!$F49+CONFIG!$G49),INDEX(Commandes!$D15:'Commandes'!$BK15,,COLUMN(AB$7)-COLUMN($C$7)+1-(CONFIG!$F49+CONFIG!$G49)),0)*(1-CONFIG!$H49))*'Charges variables-Calculs auto'!$E71</f>
        <v>0</v>
      </c>
      <c r="AC14" s="341">
        <f>((CONFIG!$H49*Commandes!AD15)+IF(ROUND((AC$7-CONFIG!$D$7)/31,0)&gt;=(CONFIG!$F49+CONFIG!$G49),INDEX(Commandes!$D15:'Commandes'!$BK15,,COLUMN(AC$7)-COLUMN($C$7)+1-(CONFIG!$F49+CONFIG!$G49)),0)*(1-CONFIG!$H49))*'Charges variables-Calculs auto'!$E71</f>
        <v>0</v>
      </c>
      <c r="AD14" s="341">
        <f>((CONFIG!$H49*Commandes!AE15)+IF(ROUND((AD$7-CONFIG!$D$7)/31,0)&gt;=(CONFIG!$F49+CONFIG!$G49),INDEX(Commandes!$D15:'Commandes'!$BK15,,COLUMN(AD$7)-COLUMN($C$7)+1-(CONFIG!$F49+CONFIG!$G49)),0)*(1-CONFIG!$H49))*'Charges variables-Calculs auto'!$E71</f>
        <v>0</v>
      </c>
      <c r="AE14" s="341">
        <f>((CONFIG!$H49*Commandes!AF15)+IF(ROUND((AE$7-CONFIG!$D$7)/31,0)&gt;=(CONFIG!$F49+CONFIG!$G49),INDEX(Commandes!$D15:'Commandes'!$BK15,,COLUMN(AE$7)-COLUMN($C$7)+1-(CONFIG!$F49+CONFIG!$G49)),0)*(1-CONFIG!$H49))*'Charges variables-Calculs auto'!$E71</f>
        <v>0</v>
      </c>
      <c r="AF14" s="341">
        <f>((CONFIG!$H49*Commandes!AG15)+IF(ROUND((AF$7-CONFIG!$D$7)/31,0)&gt;=(CONFIG!$F49+CONFIG!$G49),INDEX(Commandes!$D15:'Commandes'!$BK15,,COLUMN(AF$7)-COLUMN($C$7)+1-(CONFIG!$F49+CONFIG!$G49)),0)*(1-CONFIG!$H49))*'Charges variables-Calculs auto'!$E71</f>
        <v>0</v>
      </c>
      <c r="AG14" s="341">
        <f>((CONFIG!$H49*Commandes!AH15)+IF(ROUND((AG$7-CONFIG!$D$7)/31,0)&gt;=(CONFIG!$F49+CONFIG!$G49),INDEX(Commandes!$D15:'Commandes'!$BK15,,COLUMN(AG$7)-COLUMN($C$7)+1-(CONFIG!$F49+CONFIG!$G49)),0)*(1-CONFIG!$H49))*'Charges variables-Calculs auto'!$E71</f>
        <v>0</v>
      </c>
      <c r="AH14" s="341">
        <f>((CONFIG!$H49*Commandes!AI15)+IF(ROUND((AH$7-CONFIG!$D$7)/31,0)&gt;=(CONFIG!$F49+CONFIG!$G49),INDEX(Commandes!$D15:'Commandes'!$BK15,,COLUMN(AH$7)-COLUMN($C$7)+1-(CONFIG!$F49+CONFIG!$G49)),0)*(1-CONFIG!$H49))*'Charges variables-Calculs auto'!$E71</f>
        <v>0</v>
      </c>
      <c r="AI14" s="341">
        <f>((CONFIG!$H49*Commandes!AJ15)+IF(ROUND((AI$7-CONFIG!$D$7)/31,0)&gt;=(CONFIG!$F49+CONFIG!$G49),INDEX(Commandes!$D15:'Commandes'!$BK15,,COLUMN(AI$7)-COLUMN($C$7)+1-(CONFIG!$F49+CONFIG!$G49)),0)*(1-CONFIG!$H49))*'Charges variables-Calculs auto'!$E71</f>
        <v>0</v>
      </c>
      <c r="AJ14" s="341">
        <f>((CONFIG!$H49*Commandes!AK15)+IF(ROUND((AJ$7-CONFIG!$D$7)/31,0)&gt;=(CONFIG!$F49+CONFIG!$G49),INDEX(Commandes!$D15:'Commandes'!$BK15,,COLUMN(AJ$7)-COLUMN($C$7)+1-(CONFIG!$F49+CONFIG!$G49)),0)*(1-CONFIG!$H49))*'Charges variables-Calculs auto'!$E71</f>
        <v>0</v>
      </c>
      <c r="AK14" s="341">
        <f>((CONFIG!$H49*Commandes!AL15)+IF(ROUND((AK$7-CONFIG!$D$7)/31,0)&gt;=(CONFIG!$F49+CONFIG!$G49),INDEX(Commandes!$D15:'Commandes'!$BK15,,COLUMN(AK$7)-COLUMN($C$7)+1-(CONFIG!$F49+CONFIG!$G49)),0)*(1-CONFIG!$H49))*'Charges variables-Calculs auto'!$E71</f>
        <v>0</v>
      </c>
      <c r="AL14" s="341">
        <f>((CONFIG!$H49*Commandes!AM15)+IF(ROUND((AL$7-CONFIG!$D$7)/31,0)&gt;=(CONFIG!$F49+CONFIG!$G49),INDEX(Commandes!$D15:'Commandes'!$BK15,,COLUMN(AL$7)-COLUMN($C$7)+1-(CONFIG!$F49+CONFIG!$G49)),0)*(1-CONFIG!$H49))*'Charges variables-Calculs auto'!$E71</f>
        <v>0</v>
      </c>
      <c r="AM14" s="341">
        <f>((CONFIG!$H49*Commandes!AN15)+IF(ROUND((AM$7-CONFIG!$D$7)/31,0)&gt;=(CONFIG!$F49+CONFIG!$G49),INDEX(Commandes!$D15:'Commandes'!$BK15,,COLUMN(AM$7)-COLUMN($C$7)+1-(CONFIG!$F49+CONFIG!$G49)),0)*(1-CONFIG!$H49))*'Charges variables-Calculs auto'!$G71</f>
        <v>0</v>
      </c>
      <c r="AN14" s="341">
        <f>((CONFIG!$H49*Commandes!AO15)+IF(ROUND((AN$7-CONFIG!$D$7)/31,0)&gt;=(CONFIG!$F49+CONFIG!$G49),INDEX(Commandes!$D15:'Commandes'!$BK15,,COLUMN(AN$7)-COLUMN($C$7)+1-(CONFIG!$F49+CONFIG!$G49)),0)*(1-CONFIG!$H49))*'Charges variables-Calculs auto'!$G71</f>
        <v>0</v>
      </c>
      <c r="AO14" s="341">
        <f>((CONFIG!$H49*Commandes!AP15)+IF(ROUND((AO$7-CONFIG!$D$7)/31,0)&gt;=(CONFIG!$F49+CONFIG!$G49),INDEX(Commandes!$D15:'Commandes'!$BK15,,COLUMN(AO$7)-COLUMN($C$7)+1-(CONFIG!$F49+CONFIG!$G49)),0)*(1-CONFIG!$H49))*'Charges variables-Calculs auto'!$G71</f>
        <v>0</v>
      </c>
      <c r="AP14" s="341">
        <f>((CONFIG!$H49*Commandes!AQ15)+IF(ROUND((AP$7-CONFIG!$D$7)/31,0)&gt;=(CONFIG!$F49+CONFIG!$G49),INDEX(Commandes!$D15:'Commandes'!$BK15,,COLUMN(AP$7)-COLUMN($C$7)+1-(CONFIG!$F49+CONFIG!$G49)),0)*(1-CONFIG!$H49))*'Charges variables-Calculs auto'!$G71</f>
        <v>0</v>
      </c>
      <c r="AQ14" s="341">
        <f>((CONFIG!$H49*Commandes!AR15)+IF(ROUND((AQ$7-CONFIG!$D$7)/31,0)&gt;=(CONFIG!$F49+CONFIG!$G49),INDEX(Commandes!$D15:'Commandes'!$BK15,,COLUMN(AQ$7)-COLUMN($C$7)+1-(CONFIG!$F49+CONFIG!$G49)),0)*(1-CONFIG!$H49))*'Charges variables-Calculs auto'!$G71</f>
        <v>0</v>
      </c>
      <c r="AR14" s="341">
        <f>((CONFIG!$H49*Commandes!AS15)+IF(ROUND((AR$7-CONFIG!$D$7)/31,0)&gt;=(CONFIG!$F49+CONFIG!$G49),INDEX(Commandes!$D15:'Commandes'!$BK15,,COLUMN(AR$7)-COLUMN($C$7)+1-(CONFIG!$F49+CONFIG!$G49)),0)*(1-CONFIG!$H49))*'Charges variables-Calculs auto'!$G71</f>
        <v>0</v>
      </c>
      <c r="AS14" s="341">
        <f>((CONFIG!$H49*Commandes!AT15)+IF(ROUND((AS$7-CONFIG!$D$7)/31,0)&gt;=(CONFIG!$F49+CONFIG!$G49),INDEX(Commandes!$D15:'Commandes'!$BK15,,COLUMN(AS$7)-COLUMN($C$7)+1-(CONFIG!$F49+CONFIG!$G49)),0)*(1-CONFIG!$H49))*'Charges variables-Calculs auto'!$G71</f>
        <v>0</v>
      </c>
      <c r="AT14" s="341">
        <f>((CONFIG!$H49*Commandes!AU15)+IF(ROUND((AT$7-CONFIG!$D$7)/31,0)&gt;=(CONFIG!$F49+CONFIG!$G49),INDEX(Commandes!$D15:'Commandes'!$BK15,,COLUMN(AT$7)-COLUMN($C$7)+1-(CONFIG!$F49+CONFIG!$G49)),0)*(1-CONFIG!$H49))*'Charges variables-Calculs auto'!$G71</f>
        <v>0</v>
      </c>
      <c r="AU14" s="341">
        <f>((CONFIG!$H49*Commandes!AV15)+IF(ROUND((AU$7-CONFIG!$D$7)/31,0)&gt;=(CONFIG!$F49+CONFIG!$G49),INDEX(Commandes!$D15:'Commandes'!$BK15,,COLUMN(AU$7)-COLUMN($C$7)+1-(CONFIG!$F49+CONFIG!$G49)),0)*(1-CONFIG!$H49))*'Charges variables-Calculs auto'!$G71</f>
        <v>0</v>
      </c>
      <c r="AV14" s="341">
        <f>((CONFIG!$H49*Commandes!AW15)+IF(ROUND((AV$7-CONFIG!$D$7)/31,0)&gt;=(CONFIG!$F49+CONFIG!$G49),INDEX(Commandes!$D15:'Commandes'!$BK15,,COLUMN(AV$7)-COLUMN($C$7)+1-(CONFIG!$F49+CONFIG!$G49)),0)*(1-CONFIG!$H49))*'Charges variables-Calculs auto'!$G71</f>
        <v>0</v>
      </c>
      <c r="AW14" s="341">
        <f>((CONFIG!$H49*Commandes!AX15)+IF(ROUND((AW$7-CONFIG!$D$7)/31,0)&gt;=(CONFIG!$F49+CONFIG!$G49),INDEX(Commandes!$D15:'Commandes'!$BK15,,COLUMN(AW$7)-COLUMN($C$7)+1-(CONFIG!$F49+CONFIG!$G49)),0)*(1-CONFIG!$H49))*'Charges variables-Calculs auto'!$G71</f>
        <v>0</v>
      </c>
      <c r="AX14" s="341">
        <f>((CONFIG!$H49*Commandes!AY15)+IF(ROUND((AX$7-CONFIG!$D$7)/31,0)&gt;=(CONFIG!$F49+CONFIG!$G49),INDEX(Commandes!$D15:'Commandes'!$BK15,,COLUMN(AX$7)-COLUMN($C$7)+1-(CONFIG!$F49+CONFIG!$G49)),0)*(1-CONFIG!$H49))*'Charges variables-Calculs auto'!$G71</f>
        <v>0</v>
      </c>
      <c r="AY14" s="341">
        <f>((CONFIG!$H49*Commandes!AZ15)+IF(ROUND((AY$7-CONFIG!$D$7)/31,0)&gt;=(CONFIG!$F49+CONFIG!$G49),INDEX(Commandes!$D15:'Commandes'!$BK15,,COLUMN(AY$7)-COLUMN($C$7)+1-(CONFIG!$F49+CONFIG!$G49)),0)*(1-CONFIG!$H49))*'Charges variables-Calculs auto'!$I71</f>
        <v>0</v>
      </c>
      <c r="AZ14" s="341">
        <f>((CONFIG!$H49*Commandes!BA15)+IF(ROUND((AZ$7-CONFIG!$D$7)/31,0)&gt;=(CONFIG!$F49+CONFIG!$G49),INDEX(Commandes!$D15:'Commandes'!$BK15,,COLUMN(AZ$7)-COLUMN($C$7)+1-(CONFIG!$F49+CONFIG!$G49)),0)*(1-CONFIG!$H49))*'Charges variables-Calculs auto'!$I71</f>
        <v>0</v>
      </c>
      <c r="BA14" s="341">
        <f>((CONFIG!$H49*Commandes!BB15)+IF(ROUND((BA$7-CONFIG!$D$7)/31,0)&gt;=(CONFIG!$F49+CONFIG!$G49),INDEX(Commandes!$D15:'Commandes'!$BK15,,COLUMN(BA$7)-COLUMN($C$7)+1-(CONFIG!$F49+CONFIG!$G49)),0)*(1-CONFIG!$H49))*'Charges variables-Calculs auto'!$I71</f>
        <v>0</v>
      </c>
      <c r="BB14" s="341">
        <f>((CONFIG!$H49*Commandes!BC15)+IF(ROUND((BB$7-CONFIG!$D$7)/31,0)&gt;=(CONFIG!$F49+CONFIG!$G49),INDEX(Commandes!$D15:'Commandes'!$BK15,,COLUMN(BB$7)-COLUMN($C$7)+1-(CONFIG!$F49+CONFIG!$G49)),0)*(1-CONFIG!$H49))*'Charges variables-Calculs auto'!$I71</f>
        <v>0</v>
      </c>
      <c r="BC14" s="341">
        <f>((CONFIG!$H49*Commandes!BD15)+IF(ROUND((BC$7-CONFIG!$D$7)/31,0)&gt;=(CONFIG!$F49+CONFIG!$G49),INDEX(Commandes!$D15:'Commandes'!$BK15,,COLUMN(BC$7)-COLUMN($C$7)+1-(CONFIG!$F49+CONFIG!$G49)),0)*(1-CONFIG!$H49))*'Charges variables-Calculs auto'!$I71</f>
        <v>0</v>
      </c>
      <c r="BD14" s="341">
        <f>((CONFIG!$H49*Commandes!BE15)+IF(ROUND((BD$7-CONFIG!$D$7)/31,0)&gt;=(CONFIG!$F49+CONFIG!$G49),INDEX(Commandes!$D15:'Commandes'!$BK15,,COLUMN(BD$7)-COLUMN($C$7)+1-(CONFIG!$F49+CONFIG!$G49)),0)*(1-CONFIG!$H49))*'Charges variables-Calculs auto'!$I71</f>
        <v>0</v>
      </c>
      <c r="BE14" s="341">
        <f>((CONFIG!$H49*Commandes!BF15)+IF(ROUND((BE$7-CONFIG!$D$7)/31,0)&gt;=(CONFIG!$F49+CONFIG!$G49),INDEX(Commandes!$D15:'Commandes'!$BK15,,COLUMN(BE$7)-COLUMN($C$7)+1-(CONFIG!$F49+CONFIG!$G49)),0)*(1-CONFIG!$H49))*'Charges variables-Calculs auto'!$I71</f>
        <v>0</v>
      </c>
      <c r="BF14" s="341">
        <f>((CONFIG!$H49*Commandes!BG15)+IF(ROUND((BF$7-CONFIG!$D$7)/31,0)&gt;=(CONFIG!$F49+CONFIG!$G49),INDEX(Commandes!$D15:'Commandes'!$BK15,,COLUMN(BF$7)-COLUMN($C$7)+1-(CONFIG!$F49+CONFIG!$G49)),0)*(1-CONFIG!$H49))*'Charges variables-Calculs auto'!$I71</f>
        <v>0</v>
      </c>
      <c r="BG14" s="341">
        <f>((CONFIG!$H49*Commandes!BH15)+IF(ROUND((BG$7-CONFIG!$D$7)/31,0)&gt;=(CONFIG!$F49+CONFIG!$G49),INDEX(Commandes!$D15:'Commandes'!$BK15,,COLUMN(BG$7)-COLUMN($C$7)+1-(CONFIG!$F49+CONFIG!$G49)),0)*(1-CONFIG!$H49))*'Charges variables-Calculs auto'!$I71</f>
        <v>0</v>
      </c>
      <c r="BH14" s="341">
        <f>((CONFIG!$H49*Commandes!BI15)+IF(ROUND((BH$7-CONFIG!$D$7)/31,0)&gt;=(CONFIG!$F49+CONFIG!$G49),INDEX(Commandes!$D15:'Commandes'!$BK15,,COLUMN(BH$7)-COLUMN($C$7)+1-(CONFIG!$F49+CONFIG!$G49)),0)*(1-CONFIG!$H49))*'Charges variables-Calculs auto'!$I71</f>
        <v>0</v>
      </c>
      <c r="BI14" s="341">
        <f>((CONFIG!$H49*Commandes!BJ15)+IF(ROUND((BI$7-CONFIG!$D$7)/31,0)&gt;=(CONFIG!$F49+CONFIG!$G49),INDEX(Commandes!$D15:'Commandes'!$BK15,,COLUMN(BI$7)-COLUMN($C$7)+1-(CONFIG!$F49+CONFIG!$G49)),0)*(1-CONFIG!$H49))*'Charges variables-Calculs auto'!$I71</f>
        <v>0</v>
      </c>
      <c r="BJ14" s="341">
        <f>((CONFIG!$H49*Commandes!BK15)+IF(ROUND((BJ$7-CONFIG!$D$7)/31,0)&gt;=(CONFIG!$F49+CONFIG!$G49),INDEX(Commandes!$D15:'Commandes'!$BK15,,COLUMN(BJ$7)-COLUMN($C$7)+1-(CONFIG!$F49+CONFIG!$G49)),0)*(1-CONFIG!$H49))*'Charges variables-Calculs auto'!$I71</f>
        <v>0</v>
      </c>
    </row>
    <row r="15" spans="2:62">
      <c r="B15" s="310">
        <f>CONFIG!$C$21</f>
        <v>0</v>
      </c>
      <c r="C15" s="341">
        <f>((CONFIG!$H50*Commandes!D16)+IF(ROUND((C$7-CONFIG!$D$7)/31,0)&gt;=(CONFIG!$F50+CONFIG!$G50),INDEX(Commandes!$D16:'Commandes'!$BK16,,COLUMN(C$7)-COLUMN($C$7)+1-(CONFIG!$F50+CONFIG!$G50)),0)*(1-CONFIG!$H50))*CONFIG!$D50</f>
        <v>0</v>
      </c>
      <c r="D15" s="341">
        <f>((CONFIG!$H50*Commandes!E16)+IF(ROUND((D$7-CONFIG!$D$7)/31,0)&gt;=(CONFIG!$F50+CONFIG!$G50),INDEX(Commandes!$D16:'Commandes'!$BK16,,COLUMN(D$7)-COLUMN($C$7)+1-(CONFIG!$F50+CONFIG!$G50)),0)*(1-CONFIG!$H50))*CONFIG!$D50</f>
        <v>0</v>
      </c>
      <c r="E15" s="341">
        <f>((CONFIG!$H50*Commandes!F16)+IF(ROUND((E$7-CONFIG!$D$7)/31,0)&gt;=(CONFIG!$F50+CONFIG!$G50),INDEX(Commandes!$D16:'Commandes'!$BK16,,COLUMN(E$7)-COLUMN($C$7)+1-(CONFIG!$F50+CONFIG!$G50)),0)*(1-CONFIG!$H50))*CONFIG!$D50</f>
        <v>0</v>
      </c>
      <c r="F15" s="341">
        <f>((CONFIG!$H50*Commandes!G16)+IF(ROUND((F$7-CONFIG!$D$7)/31,0)&gt;=(CONFIG!$F50+CONFIG!$G50),INDEX(Commandes!$D16:'Commandes'!$BK16,,COLUMN(F$7)-COLUMN($C$7)+1-(CONFIG!$F50+CONFIG!$G50)),0)*(1-CONFIG!$H50))*CONFIG!$D50</f>
        <v>0</v>
      </c>
      <c r="G15" s="341">
        <f>((CONFIG!$H50*Commandes!H16)+IF(ROUND((G$7-CONFIG!$D$7)/31,0)&gt;=(CONFIG!$F50+CONFIG!$G50),INDEX(Commandes!$D16:'Commandes'!$BK16,,COLUMN(G$7)-COLUMN($C$7)+1-(CONFIG!$F50+CONFIG!$G50)),0)*(1-CONFIG!$H50))*CONFIG!$D50</f>
        <v>0</v>
      </c>
      <c r="H15" s="341">
        <f>((CONFIG!$H50*Commandes!I16)+IF(ROUND((H$7-CONFIG!$D$7)/31,0)&gt;=(CONFIG!$F50+CONFIG!$G50),INDEX(Commandes!$D16:'Commandes'!$BK16,,COLUMN(H$7)-COLUMN($C$7)+1-(CONFIG!$F50+CONFIG!$G50)),0)*(1-CONFIG!$H50))*CONFIG!$D50</f>
        <v>0</v>
      </c>
      <c r="I15" s="341">
        <f>((CONFIG!$H50*Commandes!J16)+IF(ROUND((I$7-CONFIG!$D$7)/31,0)&gt;=(CONFIG!$F50+CONFIG!$G50),INDEX(Commandes!$D16:'Commandes'!$BK16,,COLUMN(I$7)-COLUMN($C$7)+1-(CONFIG!$F50+CONFIG!$G50)),0)*(1-CONFIG!$H50))*CONFIG!$D50</f>
        <v>0</v>
      </c>
      <c r="J15" s="341">
        <f>((CONFIG!$H50*Commandes!K16)+IF(ROUND((J$7-CONFIG!$D$7)/31,0)&gt;=(CONFIG!$F50+CONFIG!$G50),INDEX(Commandes!$D16:'Commandes'!$BK16,,COLUMN(J$7)-COLUMN($C$7)+1-(CONFIG!$F50+CONFIG!$G50)),0)*(1-CONFIG!$H50))*CONFIG!$D50</f>
        <v>0</v>
      </c>
      <c r="K15" s="341">
        <f>((CONFIG!$H50*Commandes!L16)+IF(ROUND((K$7-CONFIG!$D$7)/31,0)&gt;=(CONFIG!$F50+CONFIG!$G50),INDEX(Commandes!$D16:'Commandes'!$BK16,,COLUMN(K$7)-COLUMN($C$7)+1-(CONFIG!$F50+CONFIG!$G50)),0)*(1-CONFIG!$H50))*CONFIG!$D50</f>
        <v>0</v>
      </c>
      <c r="L15" s="341">
        <f>((CONFIG!$H50*Commandes!M16)+IF(ROUND((L$7-CONFIG!$D$7)/31,0)&gt;=(CONFIG!$F50+CONFIG!$G50),INDEX(Commandes!$D16:'Commandes'!$BK16,,COLUMN(L$7)-COLUMN($C$7)+1-(CONFIG!$F50+CONFIG!$G50)),0)*(1-CONFIG!$H50))*CONFIG!$D50</f>
        <v>0</v>
      </c>
      <c r="M15" s="341">
        <f>((CONFIG!$H50*Commandes!N16)+IF(ROUND((M$7-CONFIG!$D$7)/31,0)&gt;=(CONFIG!$F50+CONFIG!$G50),INDEX(Commandes!$D16:'Commandes'!$BK16,,COLUMN(M$7)-COLUMN($C$7)+1-(CONFIG!$F50+CONFIG!$G50)),0)*(1-CONFIG!$H50))*CONFIG!$D50</f>
        <v>0</v>
      </c>
      <c r="N15" s="341">
        <f>((CONFIG!$H50*Commandes!O16)+IF(ROUND((N$7-CONFIG!$D$7)/31,0)&gt;=(CONFIG!$F50+CONFIG!$G50),INDEX(Commandes!$D16:'Commandes'!$BK16,,COLUMN(N$7)-COLUMN($C$7)+1-(CONFIG!$F50+CONFIG!$G50)),0)*(1-CONFIG!$H50))*CONFIG!$D50</f>
        <v>0</v>
      </c>
      <c r="O15" s="341">
        <f>((CONFIG!$H50*Commandes!P16)+IF(ROUND((O$7-CONFIG!$D$7)/31,0)&gt;=(CONFIG!$F50+CONFIG!$G50),INDEX(Commandes!$D16:'Commandes'!$BK16,,COLUMN(O$7)-COLUMN($C$7)+1-(CONFIG!$F50+CONFIG!$G50)),0)*(1-CONFIG!$H50))*'Charges variables-Calculs auto'!$C72</f>
        <v>0</v>
      </c>
      <c r="P15" s="341">
        <f>((CONFIG!$H50*Commandes!Q16)+IF(ROUND((P$7-CONFIG!$D$7)/31,0)&gt;=(CONFIG!$F50+CONFIG!$G50),INDEX(Commandes!$D16:'Commandes'!$BK16,,COLUMN(P$7)-COLUMN($C$7)+1-(CONFIG!$F50+CONFIG!$G50)),0)*(1-CONFIG!$H50))*'Charges variables-Calculs auto'!$C72</f>
        <v>0</v>
      </c>
      <c r="Q15" s="341">
        <f>((CONFIG!$H50*Commandes!R16)+IF(ROUND((Q$7-CONFIG!$D$7)/31,0)&gt;=(CONFIG!$F50+CONFIG!$G50),INDEX(Commandes!$D16:'Commandes'!$BK16,,COLUMN(Q$7)-COLUMN($C$7)+1-(CONFIG!$F50+CONFIG!$G50)),0)*(1-CONFIG!$H50))*'Charges variables-Calculs auto'!$C72</f>
        <v>0</v>
      </c>
      <c r="R15" s="341">
        <f>((CONFIG!$H50*Commandes!S16)+IF(ROUND((R$7-CONFIG!$D$7)/31,0)&gt;=(CONFIG!$F50+CONFIG!$G50),INDEX(Commandes!$D16:'Commandes'!$BK16,,COLUMN(R$7)-COLUMN($C$7)+1-(CONFIG!$F50+CONFIG!$G50)),0)*(1-CONFIG!$H50))*'Charges variables-Calculs auto'!$C72</f>
        <v>0</v>
      </c>
      <c r="S15" s="341">
        <f>((CONFIG!$H50*Commandes!T16)+IF(ROUND((S$7-CONFIG!$D$7)/31,0)&gt;=(CONFIG!$F50+CONFIG!$G50),INDEX(Commandes!$D16:'Commandes'!$BK16,,COLUMN(S$7)-COLUMN($C$7)+1-(CONFIG!$F50+CONFIG!$G50)),0)*(1-CONFIG!$H50))*'Charges variables-Calculs auto'!$C72</f>
        <v>0</v>
      </c>
      <c r="T15" s="341">
        <f>((CONFIG!$H50*Commandes!U16)+IF(ROUND((T$7-CONFIG!$D$7)/31,0)&gt;=(CONFIG!$F50+CONFIG!$G50),INDEX(Commandes!$D16:'Commandes'!$BK16,,COLUMN(T$7)-COLUMN($C$7)+1-(CONFIG!$F50+CONFIG!$G50)),0)*(1-CONFIG!$H50))*'Charges variables-Calculs auto'!$C72</f>
        <v>0</v>
      </c>
      <c r="U15" s="341">
        <f>((CONFIG!$H50*Commandes!V16)+IF(ROUND((U$7-CONFIG!$D$7)/31,0)&gt;=(CONFIG!$F50+CONFIG!$G50),INDEX(Commandes!$D16:'Commandes'!$BK16,,COLUMN(U$7)-COLUMN($C$7)+1-(CONFIG!$F50+CONFIG!$G50)),0)*(1-CONFIG!$H50))*'Charges variables-Calculs auto'!$C72</f>
        <v>0</v>
      </c>
      <c r="V15" s="341">
        <f>((CONFIG!$H50*Commandes!W16)+IF(ROUND((V$7-CONFIG!$D$7)/31,0)&gt;=(CONFIG!$F50+CONFIG!$G50),INDEX(Commandes!$D16:'Commandes'!$BK16,,COLUMN(V$7)-COLUMN($C$7)+1-(CONFIG!$F50+CONFIG!$G50)),0)*(1-CONFIG!$H50))*'Charges variables-Calculs auto'!$C72</f>
        <v>0</v>
      </c>
      <c r="W15" s="341">
        <f>((CONFIG!$H50*Commandes!X16)+IF(ROUND((W$7-CONFIG!$D$7)/31,0)&gt;=(CONFIG!$F50+CONFIG!$G50),INDEX(Commandes!$D16:'Commandes'!$BK16,,COLUMN(W$7)-COLUMN($C$7)+1-(CONFIG!$F50+CONFIG!$G50)),0)*(1-CONFIG!$H50))*'Charges variables-Calculs auto'!$C72</f>
        <v>0</v>
      </c>
      <c r="X15" s="341">
        <f>((CONFIG!$H50*Commandes!Y16)+IF(ROUND((X$7-CONFIG!$D$7)/31,0)&gt;=(CONFIG!$F50+CONFIG!$G50),INDEX(Commandes!$D16:'Commandes'!$BK16,,COLUMN(X$7)-COLUMN($C$7)+1-(CONFIG!$F50+CONFIG!$G50)),0)*(1-CONFIG!$H50))*'Charges variables-Calculs auto'!$C72</f>
        <v>0</v>
      </c>
      <c r="Y15" s="341">
        <f>((CONFIG!$H50*Commandes!Z16)+IF(ROUND((Y$7-CONFIG!$D$7)/31,0)&gt;=(CONFIG!$F50+CONFIG!$G50),INDEX(Commandes!$D16:'Commandes'!$BK16,,COLUMN(Y$7)-COLUMN($C$7)+1-(CONFIG!$F50+CONFIG!$G50)),0)*(1-CONFIG!$H50))*'Charges variables-Calculs auto'!$C72</f>
        <v>0</v>
      </c>
      <c r="Z15" s="341">
        <f>((CONFIG!$H50*Commandes!AA16)+IF(ROUND((Z$7-CONFIG!$D$7)/31,0)&gt;=(CONFIG!$F50+CONFIG!$G50),INDEX(Commandes!$D16:'Commandes'!$BK16,,COLUMN(Z$7)-COLUMN($C$7)+1-(CONFIG!$F50+CONFIG!$G50)),0)*(1-CONFIG!$H50))*'Charges variables-Calculs auto'!$C72</f>
        <v>0</v>
      </c>
      <c r="AA15" s="341">
        <f>((CONFIG!$H50*Commandes!AB16)+IF(ROUND((AA$7-CONFIG!$D$7)/31,0)&gt;=(CONFIG!$F50+CONFIG!$G50),INDEX(Commandes!$D16:'Commandes'!$BK16,,COLUMN(AA$7)-COLUMN($C$7)+1-(CONFIG!$F50+CONFIG!$G50)),0)*(1-CONFIG!$H50))*'Charges variables-Calculs auto'!$E72</f>
        <v>0</v>
      </c>
      <c r="AB15" s="341">
        <f>((CONFIG!$H50*Commandes!AC16)+IF(ROUND((AB$7-CONFIG!$D$7)/31,0)&gt;=(CONFIG!$F50+CONFIG!$G50),INDEX(Commandes!$D16:'Commandes'!$BK16,,COLUMN(AB$7)-COLUMN($C$7)+1-(CONFIG!$F50+CONFIG!$G50)),0)*(1-CONFIG!$H50))*'Charges variables-Calculs auto'!$E72</f>
        <v>0</v>
      </c>
      <c r="AC15" s="341">
        <f>((CONFIG!$H50*Commandes!AD16)+IF(ROUND((AC$7-CONFIG!$D$7)/31,0)&gt;=(CONFIG!$F50+CONFIG!$G50),INDEX(Commandes!$D16:'Commandes'!$BK16,,COLUMN(AC$7)-COLUMN($C$7)+1-(CONFIG!$F50+CONFIG!$G50)),0)*(1-CONFIG!$H50))*'Charges variables-Calculs auto'!$E72</f>
        <v>0</v>
      </c>
      <c r="AD15" s="341">
        <f>((CONFIG!$H50*Commandes!AE16)+IF(ROUND((AD$7-CONFIG!$D$7)/31,0)&gt;=(CONFIG!$F50+CONFIG!$G50),INDEX(Commandes!$D16:'Commandes'!$BK16,,COLUMN(AD$7)-COLUMN($C$7)+1-(CONFIG!$F50+CONFIG!$G50)),0)*(1-CONFIG!$H50))*'Charges variables-Calculs auto'!$E72</f>
        <v>0</v>
      </c>
      <c r="AE15" s="341">
        <f>((CONFIG!$H50*Commandes!AF16)+IF(ROUND((AE$7-CONFIG!$D$7)/31,0)&gt;=(CONFIG!$F50+CONFIG!$G50),INDEX(Commandes!$D16:'Commandes'!$BK16,,COLUMN(AE$7)-COLUMN($C$7)+1-(CONFIG!$F50+CONFIG!$G50)),0)*(1-CONFIG!$H50))*'Charges variables-Calculs auto'!$E72</f>
        <v>0</v>
      </c>
      <c r="AF15" s="341">
        <f>((CONFIG!$H50*Commandes!AG16)+IF(ROUND((AF$7-CONFIG!$D$7)/31,0)&gt;=(CONFIG!$F50+CONFIG!$G50),INDEX(Commandes!$D16:'Commandes'!$BK16,,COLUMN(AF$7)-COLUMN($C$7)+1-(CONFIG!$F50+CONFIG!$G50)),0)*(1-CONFIG!$H50))*'Charges variables-Calculs auto'!$E72</f>
        <v>0</v>
      </c>
      <c r="AG15" s="341">
        <f>((CONFIG!$H50*Commandes!AH16)+IF(ROUND((AG$7-CONFIG!$D$7)/31,0)&gt;=(CONFIG!$F50+CONFIG!$G50),INDEX(Commandes!$D16:'Commandes'!$BK16,,COLUMN(AG$7)-COLUMN($C$7)+1-(CONFIG!$F50+CONFIG!$G50)),0)*(1-CONFIG!$H50))*'Charges variables-Calculs auto'!$E72</f>
        <v>0</v>
      </c>
      <c r="AH15" s="341">
        <f>((CONFIG!$H50*Commandes!AI16)+IF(ROUND((AH$7-CONFIG!$D$7)/31,0)&gt;=(CONFIG!$F50+CONFIG!$G50),INDEX(Commandes!$D16:'Commandes'!$BK16,,COLUMN(AH$7)-COLUMN($C$7)+1-(CONFIG!$F50+CONFIG!$G50)),0)*(1-CONFIG!$H50))*'Charges variables-Calculs auto'!$E72</f>
        <v>0</v>
      </c>
      <c r="AI15" s="341">
        <f>((CONFIG!$H50*Commandes!AJ16)+IF(ROUND((AI$7-CONFIG!$D$7)/31,0)&gt;=(CONFIG!$F50+CONFIG!$G50),INDEX(Commandes!$D16:'Commandes'!$BK16,,COLUMN(AI$7)-COLUMN($C$7)+1-(CONFIG!$F50+CONFIG!$G50)),0)*(1-CONFIG!$H50))*'Charges variables-Calculs auto'!$E72</f>
        <v>0</v>
      </c>
      <c r="AJ15" s="341">
        <f>((CONFIG!$H50*Commandes!AK16)+IF(ROUND((AJ$7-CONFIG!$D$7)/31,0)&gt;=(CONFIG!$F50+CONFIG!$G50),INDEX(Commandes!$D16:'Commandes'!$BK16,,COLUMN(AJ$7)-COLUMN($C$7)+1-(CONFIG!$F50+CONFIG!$G50)),0)*(1-CONFIG!$H50))*'Charges variables-Calculs auto'!$E72</f>
        <v>0</v>
      </c>
      <c r="AK15" s="341">
        <f>((CONFIG!$H50*Commandes!AL16)+IF(ROUND((AK$7-CONFIG!$D$7)/31,0)&gt;=(CONFIG!$F50+CONFIG!$G50),INDEX(Commandes!$D16:'Commandes'!$BK16,,COLUMN(AK$7)-COLUMN($C$7)+1-(CONFIG!$F50+CONFIG!$G50)),0)*(1-CONFIG!$H50))*'Charges variables-Calculs auto'!$E72</f>
        <v>0</v>
      </c>
      <c r="AL15" s="341">
        <f>((CONFIG!$H50*Commandes!AM16)+IF(ROUND((AL$7-CONFIG!$D$7)/31,0)&gt;=(CONFIG!$F50+CONFIG!$G50),INDEX(Commandes!$D16:'Commandes'!$BK16,,COLUMN(AL$7)-COLUMN($C$7)+1-(CONFIG!$F50+CONFIG!$G50)),0)*(1-CONFIG!$H50))*'Charges variables-Calculs auto'!$E72</f>
        <v>0</v>
      </c>
      <c r="AM15" s="341">
        <f>((CONFIG!$H50*Commandes!AN16)+IF(ROUND((AM$7-CONFIG!$D$7)/31,0)&gt;=(CONFIG!$F50+CONFIG!$G50),INDEX(Commandes!$D16:'Commandes'!$BK16,,COLUMN(AM$7)-COLUMN($C$7)+1-(CONFIG!$F50+CONFIG!$G50)),0)*(1-CONFIG!$H50))*'Charges variables-Calculs auto'!$G72</f>
        <v>0</v>
      </c>
      <c r="AN15" s="341">
        <f>((CONFIG!$H50*Commandes!AO16)+IF(ROUND((AN$7-CONFIG!$D$7)/31,0)&gt;=(CONFIG!$F50+CONFIG!$G50),INDEX(Commandes!$D16:'Commandes'!$BK16,,COLUMN(AN$7)-COLUMN($C$7)+1-(CONFIG!$F50+CONFIG!$G50)),0)*(1-CONFIG!$H50))*'Charges variables-Calculs auto'!$G72</f>
        <v>0</v>
      </c>
      <c r="AO15" s="341">
        <f>((CONFIG!$H50*Commandes!AP16)+IF(ROUND((AO$7-CONFIG!$D$7)/31,0)&gt;=(CONFIG!$F50+CONFIG!$G50),INDEX(Commandes!$D16:'Commandes'!$BK16,,COLUMN(AO$7)-COLUMN($C$7)+1-(CONFIG!$F50+CONFIG!$G50)),0)*(1-CONFIG!$H50))*'Charges variables-Calculs auto'!$G72</f>
        <v>0</v>
      </c>
      <c r="AP15" s="341">
        <f>((CONFIG!$H50*Commandes!AQ16)+IF(ROUND((AP$7-CONFIG!$D$7)/31,0)&gt;=(CONFIG!$F50+CONFIG!$G50),INDEX(Commandes!$D16:'Commandes'!$BK16,,COLUMN(AP$7)-COLUMN($C$7)+1-(CONFIG!$F50+CONFIG!$G50)),0)*(1-CONFIG!$H50))*'Charges variables-Calculs auto'!$G72</f>
        <v>0</v>
      </c>
      <c r="AQ15" s="341">
        <f>((CONFIG!$H50*Commandes!AR16)+IF(ROUND((AQ$7-CONFIG!$D$7)/31,0)&gt;=(CONFIG!$F50+CONFIG!$G50),INDEX(Commandes!$D16:'Commandes'!$BK16,,COLUMN(AQ$7)-COLUMN($C$7)+1-(CONFIG!$F50+CONFIG!$G50)),0)*(1-CONFIG!$H50))*'Charges variables-Calculs auto'!$G72</f>
        <v>0</v>
      </c>
      <c r="AR15" s="341">
        <f>((CONFIG!$H50*Commandes!AS16)+IF(ROUND((AR$7-CONFIG!$D$7)/31,0)&gt;=(CONFIG!$F50+CONFIG!$G50),INDEX(Commandes!$D16:'Commandes'!$BK16,,COLUMN(AR$7)-COLUMN($C$7)+1-(CONFIG!$F50+CONFIG!$G50)),0)*(1-CONFIG!$H50))*'Charges variables-Calculs auto'!$G72</f>
        <v>0</v>
      </c>
      <c r="AS15" s="341">
        <f>((CONFIG!$H50*Commandes!AT16)+IF(ROUND((AS$7-CONFIG!$D$7)/31,0)&gt;=(CONFIG!$F50+CONFIG!$G50),INDEX(Commandes!$D16:'Commandes'!$BK16,,COLUMN(AS$7)-COLUMN($C$7)+1-(CONFIG!$F50+CONFIG!$G50)),0)*(1-CONFIG!$H50))*'Charges variables-Calculs auto'!$G72</f>
        <v>0</v>
      </c>
      <c r="AT15" s="341">
        <f>((CONFIG!$H50*Commandes!AU16)+IF(ROUND((AT$7-CONFIG!$D$7)/31,0)&gt;=(CONFIG!$F50+CONFIG!$G50),INDEX(Commandes!$D16:'Commandes'!$BK16,,COLUMN(AT$7)-COLUMN($C$7)+1-(CONFIG!$F50+CONFIG!$G50)),0)*(1-CONFIG!$H50))*'Charges variables-Calculs auto'!$G72</f>
        <v>0</v>
      </c>
      <c r="AU15" s="341">
        <f>((CONFIG!$H50*Commandes!AV16)+IF(ROUND((AU$7-CONFIG!$D$7)/31,0)&gt;=(CONFIG!$F50+CONFIG!$G50),INDEX(Commandes!$D16:'Commandes'!$BK16,,COLUMN(AU$7)-COLUMN($C$7)+1-(CONFIG!$F50+CONFIG!$G50)),0)*(1-CONFIG!$H50))*'Charges variables-Calculs auto'!$G72</f>
        <v>0</v>
      </c>
      <c r="AV15" s="341">
        <f>((CONFIG!$H50*Commandes!AW16)+IF(ROUND((AV$7-CONFIG!$D$7)/31,0)&gt;=(CONFIG!$F50+CONFIG!$G50),INDEX(Commandes!$D16:'Commandes'!$BK16,,COLUMN(AV$7)-COLUMN($C$7)+1-(CONFIG!$F50+CONFIG!$G50)),0)*(1-CONFIG!$H50))*'Charges variables-Calculs auto'!$G72</f>
        <v>0</v>
      </c>
      <c r="AW15" s="341">
        <f>((CONFIG!$H50*Commandes!AX16)+IF(ROUND((AW$7-CONFIG!$D$7)/31,0)&gt;=(CONFIG!$F50+CONFIG!$G50),INDEX(Commandes!$D16:'Commandes'!$BK16,,COLUMN(AW$7)-COLUMN($C$7)+1-(CONFIG!$F50+CONFIG!$G50)),0)*(1-CONFIG!$H50))*'Charges variables-Calculs auto'!$G72</f>
        <v>0</v>
      </c>
      <c r="AX15" s="341">
        <f>((CONFIG!$H50*Commandes!AY16)+IF(ROUND((AX$7-CONFIG!$D$7)/31,0)&gt;=(CONFIG!$F50+CONFIG!$G50),INDEX(Commandes!$D16:'Commandes'!$BK16,,COLUMN(AX$7)-COLUMN($C$7)+1-(CONFIG!$F50+CONFIG!$G50)),0)*(1-CONFIG!$H50))*'Charges variables-Calculs auto'!$G72</f>
        <v>0</v>
      </c>
      <c r="AY15" s="341">
        <f>((CONFIG!$H50*Commandes!AZ16)+IF(ROUND((AY$7-CONFIG!$D$7)/31,0)&gt;=(CONFIG!$F50+CONFIG!$G50),INDEX(Commandes!$D16:'Commandes'!$BK16,,COLUMN(AY$7)-COLUMN($C$7)+1-(CONFIG!$F50+CONFIG!$G50)),0)*(1-CONFIG!$H50))*'Charges variables-Calculs auto'!$I72</f>
        <v>0</v>
      </c>
      <c r="AZ15" s="341">
        <f>((CONFIG!$H50*Commandes!BA16)+IF(ROUND((AZ$7-CONFIG!$D$7)/31,0)&gt;=(CONFIG!$F50+CONFIG!$G50),INDEX(Commandes!$D16:'Commandes'!$BK16,,COLUMN(AZ$7)-COLUMN($C$7)+1-(CONFIG!$F50+CONFIG!$G50)),0)*(1-CONFIG!$H50))*'Charges variables-Calculs auto'!$I72</f>
        <v>0</v>
      </c>
      <c r="BA15" s="341">
        <f>((CONFIG!$H50*Commandes!BB16)+IF(ROUND((BA$7-CONFIG!$D$7)/31,0)&gt;=(CONFIG!$F50+CONFIG!$G50),INDEX(Commandes!$D16:'Commandes'!$BK16,,COLUMN(BA$7)-COLUMN($C$7)+1-(CONFIG!$F50+CONFIG!$G50)),0)*(1-CONFIG!$H50))*'Charges variables-Calculs auto'!$I72</f>
        <v>0</v>
      </c>
      <c r="BB15" s="341">
        <f>((CONFIG!$H50*Commandes!BC16)+IF(ROUND((BB$7-CONFIG!$D$7)/31,0)&gt;=(CONFIG!$F50+CONFIG!$G50),INDEX(Commandes!$D16:'Commandes'!$BK16,,COLUMN(BB$7)-COLUMN($C$7)+1-(CONFIG!$F50+CONFIG!$G50)),0)*(1-CONFIG!$H50))*'Charges variables-Calculs auto'!$I72</f>
        <v>0</v>
      </c>
      <c r="BC15" s="341">
        <f>((CONFIG!$H50*Commandes!BD16)+IF(ROUND((BC$7-CONFIG!$D$7)/31,0)&gt;=(CONFIG!$F50+CONFIG!$G50),INDEX(Commandes!$D16:'Commandes'!$BK16,,COLUMN(BC$7)-COLUMN($C$7)+1-(CONFIG!$F50+CONFIG!$G50)),0)*(1-CONFIG!$H50))*'Charges variables-Calculs auto'!$I72</f>
        <v>0</v>
      </c>
      <c r="BD15" s="341">
        <f>((CONFIG!$H50*Commandes!BE16)+IF(ROUND((BD$7-CONFIG!$D$7)/31,0)&gt;=(CONFIG!$F50+CONFIG!$G50),INDEX(Commandes!$D16:'Commandes'!$BK16,,COLUMN(BD$7)-COLUMN($C$7)+1-(CONFIG!$F50+CONFIG!$G50)),0)*(1-CONFIG!$H50))*'Charges variables-Calculs auto'!$I72</f>
        <v>0</v>
      </c>
      <c r="BE15" s="341">
        <f>((CONFIG!$H50*Commandes!BF16)+IF(ROUND((BE$7-CONFIG!$D$7)/31,0)&gt;=(CONFIG!$F50+CONFIG!$G50),INDEX(Commandes!$D16:'Commandes'!$BK16,,COLUMN(BE$7)-COLUMN($C$7)+1-(CONFIG!$F50+CONFIG!$G50)),0)*(1-CONFIG!$H50))*'Charges variables-Calculs auto'!$I72</f>
        <v>0</v>
      </c>
      <c r="BF15" s="341">
        <f>((CONFIG!$H50*Commandes!BG16)+IF(ROUND((BF$7-CONFIG!$D$7)/31,0)&gt;=(CONFIG!$F50+CONFIG!$G50),INDEX(Commandes!$D16:'Commandes'!$BK16,,COLUMN(BF$7)-COLUMN($C$7)+1-(CONFIG!$F50+CONFIG!$G50)),0)*(1-CONFIG!$H50))*'Charges variables-Calculs auto'!$I72</f>
        <v>0</v>
      </c>
      <c r="BG15" s="341">
        <f>((CONFIG!$H50*Commandes!BH16)+IF(ROUND((BG$7-CONFIG!$D$7)/31,0)&gt;=(CONFIG!$F50+CONFIG!$G50),INDEX(Commandes!$D16:'Commandes'!$BK16,,COLUMN(BG$7)-COLUMN($C$7)+1-(CONFIG!$F50+CONFIG!$G50)),0)*(1-CONFIG!$H50))*'Charges variables-Calculs auto'!$I72</f>
        <v>0</v>
      </c>
      <c r="BH15" s="341">
        <f>((CONFIG!$H50*Commandes!BI16)+IF(ROUND((BH$7-CONFIG!$D$7)/31,0)&gt;=(CONFIG!$F50+CONFIG!$G50),INDEX(Commandes!$D16:'Commandes'!$BK16,,COLUMN(BH$7)-COLUMN($C$7)+1-(CONFIG!$F50+CONFIG!$G50)),0)*(1-CONFIG!$H50))*'Charges variables-Calculs auto'!$I72</f>
        <v>0</v>
      </c>
      <c r="BI15" s="341">
        <f>((CONFIG!$H50*Commandes!BJ16)+IF(ROUND((BI$7-CONFIG!$D$7)/31,0)&gt;=(CONFIG!$F50+CONFIG!$G50),INDEX(Commandes!$D16:'Commandes'!$BK16,,COLUMN(BI$7)-COLUMN($C$7)+1-(CONFIG!$F50+CONFIG!$G50)),0)*(1-CONFIG!$H50))*'Charges variables-Calculs auto'!$I72</f>
        <v>0</v>
      </c>
      <c r="BJ15" s="341">
        <f>((CONFIG!$H50*Commandes!BK16)+IF(ROUND((BJ$7-CONFIG!$D$7)/31,0)&gt;=(CONFIG!$F50+CONFIG!$G50),INDEX(Commandes!$D16:'Commandes'!$BK16,,COLUMN(BJ$7)-COLUMN($C$7)+1-(CONFIG!$F50+CONFIG!$G50)),0)*(1-CONFIG!$H50))*'Charges variables-Calculs auto'!$I72</f>
        <v>0</v>
      </c>
    </row>
    <row r="17" spans="2:62">
      <c r="B17" s="82" t="s">
        <v>21</v>
      </c>
      <c r="C17" s="20">
        <f>SUM(C8:C15)</f>
        <v>0</v>
      </c>
      <c r="D17" s="20">
        <f t="shared" ref="D17:BJ17" si="1">SUM(D8:D15)</f>
        <v>0</v>
      </c>
      <c r="E17" s="20">
        <f t="shared" si="1"/>
        <v>0</v>
      </c>
      <c r="F17" s="20">
        <f t="shared" si="1"/>
        <v>0</v>
      </c>
      <c r="G17" s="20">
        <f t="shared" si="1"/>
        <v>0</v>
      </c>
      <c r="H17" s="20">
        <f t="shared" si="1"/>
        <v>0</v>
      </c>
      <c r="I17" s="20">
        <f t="shared" si="1"/>
        <v>0</v>
      </c>
      <c r="J17" s="20">
        <f t="shared" si="1"/>
        <v>0</v>
      </c>
      <c r="K17" s="20">
        <f t="shared" si="1"/>
        <v>0</v>
      </c>
      <c r="L17" s="20">
        <f t="shared" si="1"/>
        <v>0</v>
      </c>
      <c r="M17" s="20">
        <f t="shared" si="1"/>
        <v>0</v>
      </c>
      <c r="N17" s="20">
        <f t="shared" si="1"/>
        <v>0</v>
      </c>
      <c r="O17" s="20">
        <f t="shared" si="1"/>
        <v>0</v>
      </c>
      <c r="P17" s="20">
        <f t="shared" si="1"/>
        <v>0</v>
      </c>
      <c r="Q17" s="20">
        <f t="shared" si="1"/>
        <v>0</v>
      </c>
      <c r="R17" s="20">
        <f t="shared" si="1"/>
        <v>0</v>
      </c>
      <c r="S17" s="20">
        <f t="shared" si="1"/>
        <v>0</v>
      </c>
      <c r="T17" s="20">
        <f t="shared" si="1"/>
        <v>0</v>
      </c>
      <c r="U17" s="20">
        <f t="shared" si="1"/>
        <v>0</v>
      </c>
      <c r="V17" s="20">
        <f t="shared" si="1"/>
        <v>0</v>
      </c>
      <c r="W17" s="20">
        <f t="shared" si="1"/>
        <v>0</v>
      </c>
      <c r="X17" s="20">
        <f t="shared" si="1"/>
        <v>0</v>
      </c>
      <c r="Y17" s="20">
        <f t="shared" si="1"/>
        <v>0</v>
      </c>
      <c r="Z17" s="20">
        <f t="shared" si="1"/>
        <v>0</v>
      </c>
      <c r="AA17" s="20">
        <f t="shared" si="1"/>
        <v>0</v>
      </c>
      <c r="AB17" s="20">
        <f t="shared" si="1"/>
        <v>0</v>
      </c>
      <c r="AC17" s="20">
        <f t="shared" si="1"/>
        <v>0</v>
      </c>
      <c r="AD17" s="20">
        <f t="shared" si="1"/>
        <v>0</v>
      </c>
      <c r="AE17" s="20">
        <f t="shared" si="1"/>
        <v>0</v>
      </c>
      <c r="AF17" s="20">
        <f t="shared" si="1"/>
        <v>0</v>
      </c>
      <c r="AG17" s="20">
        <f t="shared" si="1"/>
        <v>0</v>
      </c>
      <c r="AH17" s="20">
        <f t="shared" si="1"/>
        <v>0</v>
      </c>
      <c r="AI17" s="20">
        <f t="shared" si="1"/>
        <v>0</v>
      </c>
      <c r="AJ17" s="20">
        <f t="shared" si="1"/>
        <v>0</v>
      </c>
      <c r="AK17" s="20">
        <f t="shared" si="1"/>
        <v>0</v>
      </c>
      <c r="AL17" s="20">
        <f t="shared" si="1"/>
        <v>0</v>
      </c>
      <c r="AM17" s="20">
        <f t="shared" si="1"/>
        <v>0</v>
      </c>
      <c r="AN17" s="20">
        <f t="shared" si="1"/>
        <v>0</v>
      </c>
      <c r="AO17" s="20">
        <f t="shared" si="1"/>
        <v>0</v>
      </c>
      <c r="AP17" s="20">
        <f t="shared" si="1"/>
        <v>0</v>
      </c>
      <c r="AQ17" s="20">
        <f t="shared" si="1"/>
        <v>0</v>
      </c>
      <c r="AR17" s="20">
        <f t="shared" si="1"/>
        <v>0</v>
      </c>
      <c r="AS17" s="20">
        <f t="shared" si="1"/>
        <v>0</v>
      </c>
      <c r="AT17" s="20">
        <f t="shared" si="1"/>
        <v>0</v>
      </c>
      <c r="AU17" s="20">
        <f t="shared" si="1"/>
        <v>0</v>
      </c>
      <c r="AV17" s="20">
        <f t="shared" si="1"/>
        <v>0</v>
      </c>
      <c r="AW17" s="20">
        <f t="shared" si="1"/>
        <v>0</v>
      </c>
      <c r="AX17" s="20">
        <f t="shared" si="1"/>
        <v>0</v>
      </c>
      <c r="AY17" s="20">
        <f t="shared" si="1"/>
        <v>0</v>
      </c>
      <c r="AZ17" s="20">
        <f t="shared" si="1"/>
        <v>0</v>
      </c>
      <c r="BA17" s="20">
        <f t="shared" si="1"/>
        <v>0</v>
      </c>
      <c r="BB17" s="20">
        <f t="shared" si="1"/>
        <v>0</v>
      </c>
      <c r="BC17" s="20">
        <f t="shared" si="1"/>
        <v>0</v>
      </c>
      <c r="BD17" s="20">
        <f t="shared" si="1"/>
        <v>0</v>
      </c>
      <c r="BE17" s="20">
        <f t="shared" si="1"/>
        <v>0</v>
      </c>
      <c r="BF17" s="20">
        <f t="shared" si="1"/>
        <v>0</v>
      </c>
      <c r="BG17" s="20">
        <f t="shared" si="1"/>
        <v>0</v>
      </c>
      <c r="BH17" s="20">
        <f t="shared" si="1"/>
        <v>0</v>
      </c>
      <c r="BI17" s="20">
        <f t="shared" si="1"/>
        <v>0</v>
      </c>
      <c r="BJ17" s="20">
        <f t="shared" si="1"/>
        <v>0</v>
      </c>
    </row>
    <row r="18" spans="2:62">
      <c r="B18" s="83" t="s">
        <v>49</v>
      </c>
      <c r="C18" s="20">
        <f>C17</f>
        <v>0</v>
      </c>
      <c r="D18" s="20">
        <f t="shared" ref="D18:N18" si="2">C18+D17</f>
        <v>0</v>
      </c>
      <c r="E18" s="20">
        <f t="shared" si="2"/>
        <v>0</v>
      </c>
      <c r="F18" s="20">
        <f t="shared" si="2"/>
        <v>0</v>
      </c>
      <c r="G18" s="20">
        <f t="shared" si="2"/>
        <v>0</v>
      </c>
      <c r="H18" s="20">
        <f t="shared" si="2"/>
        <v>0</v>
      </c>
      <c r="I18" s="20">
        <f t="shared" si="2"/>
        <v>0</v>
      </c>
      <c r="J18" s="20">
        <f t="shared" si="2"/>
        <v>0</v>
      </c>
      <c r="K18" s="20">
        <f t="shared" si="2"/>
        <v>0</v>
      </c>
      <c r="L18" s="20">
        <f t="shared" si="2"/>
        <v>0</v>
      </c>
      <c r="M18" s="20">
        <f t="shared" si="2"/>
        <v>0</v>
      </c>
      <c r="N18" s="21">
        <f t="shared" si="2"/>
        <v>0</v>
      </c>
      <c r="O18" s="20">
        <f>O17</f>
        <v>0</v>
      </c>
      <c r="P18" s="20">
        <f t="shared" ref="P18:Z18" si="3">O18+P17</f>
        <v>0</v>
      </c>
      <c r="Q18" s="20">
        <f t="shared" si="3"/>
        <v>0</v>
      </c>
      <c r="R18" s="20">
        <f t="shared" si="3"/>
        <v>0</v>
      </c>
      <c r="S18" s="20">
        <f t="shared" si="3"/>
        <v>0</v>
      </c>
      <c r="T18" s="20">
        <f t="shared" si="3"/>
        <v>0</v>
      </c>
      <c r="U18" s="20">
        <f t="shared" si="3"/>
        <v>0</v>
      </c>
      <c r="V18" s="20">
        <f t="shared" si="3"/>
        <v>0</v>
      </c>
      <c r="W18" s="20">
        <f t="shared" si="3"/>
        <v>0</v>
      </c>
      <c r="X18" s="20">
        <f t="shared" si="3"/>
        <v>0</v>
      </c>
      <c r="Y18" s="20">
        <f t="shared" si="3"/>
        <v>0</v>
      </c>
      <c r="Z18" s="21">
        <f t="shared" si="3"/>
        <v>0</v>
      </c>
      <c r="AA18" s="20">
        <f>AA17</f>
        <v>0</v>
      </c>
      <c r="AB18" s="20">
        <f t="shared" ref="AB18:AL18" si="4">AA18+AB17</f>
        <v>0</v>
      </c>
      <c r="AC18" s="20">
        <f t="shared" si="4"/>
        <v>0</v>
      </c>
      <c r="AD18" s="20">
        <f t="shared" si="4"/>
        <v>0</v>
      </c>
      <c r="AE18" s="20">
        <f t="shared" si="4"/>
        <v>0</v>
      </c>
      <c r="AF18" s="20">
        <f t="shared" si="4"/>
        <v>0</v>
      </c>
      <c r="AG18" s="20">
        <f t="shared" si="4"/>
        <v>0</v>
      </c>
      <c r="AH18" s="20">
        <f t="shared" si="4"/>
        <v>0</v>
      </c>
      <c r="AI18" s="20">
        <f t="shared" si="4"/>
        <v>0</v>
      </c>
      <c r="AJ18" s="20">
        <f t="shared" si="4"/>
        <v>0</v>
      </c>
      <c r="AK18" s="20">
        <f t="shared" si="4"/>
        <v>0</v>
      </c>
      <c r="AL18" s="21">
        <f t="shared" si="4"/>
        <v>0</v>
      </c>
      <c r="AM18" s="20">
        <f>AM17</f>
        <v>0</v>
      </c>
      <c r="AN18" s="20">
        <f t="shared" ref="AN18:AX18" si="5">AM18+AN17</f>
        <v>0</v>
      </c>
      <c r="AO18" s="20">
        <f t="shared" si="5"/>
        <v>0</v>
      </c>
      <c r="AP18" s="20">
        <f t="shared" si="5"/>
        <v>0</v>
      </c>
      <c r="AQ18" s="20">
        <f t="shared" si="5"/>
        <v>0</v>
      </c>
      <c r="AR18" s="20">
        <f t="shared" si="5"/>
        <v>0</v>
      </c>
      <c r="AS18" s="20">
        <f t="shared" si="5"/>
        <v>0</v>
      </c>
      <c r="AT18" s="20">
        <f t="shared" si="5"/>
        <v>0</v>
      </c>
      <c r="AU18" s="20">
        <f t="shared" si="5"/>
        <v>0</v>
      </c>
      <c r="AV18" s="20">
        <f t="shared" si="5"/>
        <v>0</v>
      </c>
      <c r="AW18" s="20">
        <f t="shared" si="5"/>
        <v>0</v>
      </c>
      <c r="AX18" s="21">
        <f t="shared" si="5"/>
        <v>0</v>
      </c>
      <c r="AY18" s="20">
        <f>AY17</f>
        <v>0</v>
      </c>
      <c r="AZ18" s="20">
        <f t="shared" ref="AZ18:BJ18" si="6">AY18+AZ17</f>
        <v>0</v>
      </c>
      <c r="BA18" s="20">
        <f t="shared" si="6"/>
        <v>0</v>
      </c>
      <c r="BB18" s="20">
        <f t="shared" si="6"/>
        <v>0</v>
      </c>
      <c r="BC18" s="20">
        <f t="shared" si="6"/>
        <v>0</v>
      </c>
      <c r="BD18" s="20">
        <f t="shared" si="6"/>
        <v>0</v>
      </c>
      <c r="BE18" s="20">
        <f t="shared" si="6"/>
        <v>0</v>
      </c>
      <c r="BF18" s="20">
        <f t="shared" si="6"/>
        <v>0</v>
      </c>
      <c r="BG18" s="20">
        <f t="shared" si="6"/>
        <v>0</v>
      </c>
      <c r="BH18" s="20">
        <f t="shared" si="6"/>
        <v>0</v>
      </c>
      <c r="BI18" s="20">
        <f t="shared" si="6"/>
        <v>0</v>
      </c>
      <c r="BJ18" s="21">
        <f t="shared" si="6"/>
        <v>0</v>
      </c>
    </row>
    <row r="20" spans="2:62">
      <c r="B20" s="81"/>
      <c r="C20" s="475" t="s">
        <v>18</v>
      </c>
      <c r="D20" s="476"/>
      <c r="E20" s="476"/>
      <c r="F20" s="476"/>
      <c r="G20" s="476"/>
      <c r="H20" s="476"/>
      <c r="I20" s="476"/>
      <c r="J20" s="476"/>
      <c r="K20" s="476"/>
      <c r="L20" s="476"/>
      <c r="M20" s="476"/>
      <c r="N20" s="476"/>
      <c r="O20" s="473" t="s">
        <v>19</v>
      </c>
      <c r="P20" s="473"/>
      <c r="Q20" s="473"/>
      <c r="R20" s="473"/>
      <c r="S20" s="473"/>
      <c r="T20" s="473"/>
      <c r="U20" s="473"/>
      <c r="V20" s="473"/>
      <c r="W20" s="473"/>
      <c r="X20" s="473"/>
      <c r="Y20" s="473"/>
      <c r="Z20" s="473"/>
      <c r="AA20" s="475" t="s">
        <v>20</v>
      </c>
      <c r="AB20" s="476"/>
      <c r="AC20" s="476"/>
      <c r="AD20" s="476"/>
      <c r="AE20" s="476"/>
      <c r="AF20" s="476"/>
      <c r="AG20" s="476"/>
      <c r="AH20" s="476"/>
      <c r="AI20" s="476"/>
      <c r="AJ20" s="476"/>
      <c r="AK20" s="476"/>
      <c r="AL20" s="476"/>
      <c r="AM20" s="473" t="s">
        <v>32</v>
      </c>
      <c r="AN20" s="473"/>
      <c r="AO20" s="473"/>
      <c r="AP20" s="473"/>
      <c r="AQ20" s="473"/>
      <c r="AR20" s="473"/>
      <c r="AS20" s="473"/>
      <c r="AT20" s="473"/>
      <c r="AU20" s="473"/>
      <c r="AV20" s="473"/>
      <c r="AW20" s="473"/>
      <c r="AX20" s="473"/>
      <c r="AY20" s="473" t="s">
        <v>33</v>
      </c>
      <c r="AZ20" s="473"/>
      <c r="BA20" s="473"/>
      <c r="BB20" s="473"/>
      <c r="BC20" s="473"/>
      <c r="BD20" s="473"/>
      <c r="BE20" s="473"/>
      <c r="BF20" s="473"/>
      <c r="BG20" s="473"/>
      <c r="BH20" s="473"/>
      <c r="BI20" s="473"/>
      <c r="BJ20" s="473"/>
    </row>
    <row r="21" spans="2:62" ht="15" customHeight="1">
      <c r="B21" s="84" t="s">
        <v>51</v>
      </c>
      <c r="C21" s="18">
        <f>CONFIG!$D$7</f>
        <v>41640</v>
      </c>
      <c r="D21" s="18">
        <f>DATE(YEAR(C21),MONTH(C21)+1,DAY(C21))</f>
        <v>41671</v>
      </c>
      <c r="E21" s="18">
        <f t="shared" ref="E21:BJ21" si="7">DATE(YEAR(D21),MONTH(D21)+1,DAY(D21))</f>
        <v>41699</v>
      </c>
      <c r="F21" s="18">
        <f t="shared" si="7"/>
        <v>41730</v>
      </c>
      <c r="G21" s="18">
        <f t="shared" si="7"/>
        <v>41760</v>
      </c>
      <c r="H21" s="18">
        <f t="shared" si="7"/>
        <v>41791</v>
      </c>
      <c r="I21" s="18">
        <f t="shared" si="7"/>
        <v>41821</v>
      </c>
      <c r="J21" s="18">
        <f t="shared" si="7"/>
        <v>41852</v>
      </c>
      <c r="K21" s="18">
        <f t="shared" si="7"/>
        <v>41883</v>
      </c>
      <c r="L21" s="18">
        <f t="shared" si="7"/>
        <v>41913</v>
      </c>
      <c r="M21" s="18">
        <f t="shared" si="7"/>
        <v>41944</v>
      </c>
      <c r="N21" s="18">
        <f t="shared" si="7"/>
        <v>41974</v>
      </c>
      <c r="O21" s="18">
        <f t="shared" si="7"/>
        <v>42005</v>
      </c>
      <c r="P21" s="18">
        <f t="shared" si="7"/>
        <v>42036</v>
      </c>
      <c r="Q21" s="18">
        <f t="shared" si="7"/>
        <v>42064</v>
      </c>
      <c r="R21" s="18">
        <f t="shared" si="7"/>
        <v>42095</v>
      </c>
      <c r="S21" s="18">
        <f t="shared" si="7"/>
        <v>42125</v>
      </c>
      <c r="T21" s="18">
        <f t="shared" si="7"/>
        <v>42156</v>
      </c>
      <c r="U21" s="18">
        <f t="shared" si="7"/>
        <v>42186</v>
      </c>
      <c r="V21" s="18">
        <f t="shared" si="7"/>
        <v>42217</v>
      </c>
      <c r="W21" s="18">
        <f t="shared" si="7"/>
        <v>42248</v>
      </c>
      <c r="X21" s="18">
        <f t="shared" si="7"/>
        <v>42278</v>
      </c>
      <c r="Y21" s="18">
        <f t="shared" si="7"/>
        <v>42309</v>
      </c>
      <c r="Z21" s="18">
        <f t="shared" si="7"/>
        <v>42339</v>
      </c>
      <c r="AA21" s="18">
        <f t="shared" si="7"/>
        <v>42370</v>
      </c>
      <c r="AB21" s="18">
        <f t="shared" si="7"/>
        <v>42401</v>
      </c>
      <c r="AC21" s="18">
        <f t="shared" si="7"/>
        <v>42430</v>
      </c>
      <c r="AD21" s="18">
        <f t="shared" si="7"/>
        <v>42461</v>
      </c>
      <c r="AE21" s="18">
        <f t="shared" si="7"/>
        <v>42491</v>
      </c>
      <c r="AF21" s="18">
        <f t="shared" si="7"/>
        <v>42522</v>
      </c>
      <c r="AG21" s="18">
        <f t="shared" si="7"/>
        <v>42552</v>
      </c>
      <c r="AH21" s="18">
        <f t="shared" si="7"/>
        <v>42583</v>
      </c>
      <c r="AI21" s="18">
        <f t="shared" si="7"/>
        <v>42614</v>
      </c>
      <c r="AJ21" s="18">
        <f t="shared" si="7"/>
        <v>42644</v>
      </c>
      <c r="AK21" s="18">
        <f t="shared" si="7"/>
        <v>42675</v>
      </c>
      <c r="AL21" s="18">
        <f t="shared" si="7"/>
        <v>42705</v>
      </c>
      <c r="AM21" s="18">
        <f t="shared" si="7"/>
        <v>42736</v>
      </c>
      <c r="AN21" s="18">
        <f t="shared" si="7"/>
        <v>42767</v>
      </c>
      <c r="AO21" s="18">
        <f t="shared" si="7"/>
        <v>42795</v>
      </c>
      <c r="AP21" s="18">
        <f t="shared" si="7"/>
        <v>42826</v>
      </c>
      <c r="AQ21" s="18">
        <f t="shared" si="7"/>
        <v>42856</v>
      </c>
      <c r="AR21" s="18">
        <f t="shared" si="7"/>
        <v>42887</v>
      </c>
      <c r="AS21" s="18">
        <f t="shared" si="7"/>
        <v>42917</v>
      </c>
      <c r="AT21" s="18">
        <f t="shared" si="7"/>
        <v>42948</v>
      </c>
      <c r="AU21" s="18">
        <f t="shared" si="7"/>
        <v>42979</v>
      </c>
      <c r="AV21" s="18">
        <f t="shared" si="7"/>
        <v>43009</v>
      </c>
      <c r="AW21" s="18">
        <f t="shared" si="7"/>
        <v>43040</v>
      </c>
      <c r="AX21" s="18">
        <f t="shared" si="7"/>
        <v>43070</v>
      </c>
      <c r="AY21" s="18">
        <f t="shared" si="7"/>
        <v>43101</v>
      </c>
      <c r="AZ21" s="18">
        <f t="shared" si="7"/>
        <v>43132</v>
      </c>
      <c r="BA21" s="18">
        <f t="shared" si="7"/>
        <v>43160</v>
      </c>
      <c r="BB21" s="18">
        <f t="shared" si="7"/>
        <v>43191</v>
      </c>
      <c r="BC21" s="18">
        <f t="shared" si="7"/>
        <v>43221</v>
      </c>
      <c r="BD21" s="18">
        <f t="shared" si="7"/>
        <v>43252</v>
      </c>
      <c r="BE21" s="18">
        <f t="shared" si="7"/>
        <v>43282</v>
      </c>
      <c r="BF21" s="18">
        <f t="shared" si="7"/>
        <v>43313</v>
      </c>
      <c r="BG21" s="18">
        <f t="shared" si="7"/>
        <v>43344</v>
      </c>
      <c r="BH21" s="18">
        <f t="shared" si="7"/>
        <v>43374</v>
      </c>
      <c r="BI21" s="18">
        <f t="shared" si="7"/>
        <v>43405</v>
      </c>
      <c r="BJ21" s="18">
        <f t="shared" si="7"/>
        <v>43435</v>
      </c>
    </row>
    <row r="22" spans="2:62">
      <c r="B22" s="310" t="str">
        <f>CONFIG!$C$14</f>
        <v>Activité / Projet 1</v>
      </c>
      <c r="C22" s="341">
        <f>IF(ROUND((C$21-CONFIG!$D$7)/31,0)&gt;=ROUND(CONFIG!$G43,0),INDEX('Commandes - Calculs Auto'!$C18:'Commandes - Calculs Auto'!$BJ18,,COLUMN(C$21)-COLUMN($C$21)+1-(CONFIG!$G43)),0)*CONFIG!$E43</f>
        <v>0</v>
      </c>
      <c r="D22" s="341">
        <f>IF(ROUND((D$21-CONFIG!$D$7)/31,0)&gt;=ROUND(CONFIG!$G43,0),INDEX('Commandes - Calculs Auto'!$C18:'Commandes - Calculs Auto'!$BJ18,,COLUMN(D$21)-COLUMN($C$21)+1-(CONFIG!$G43)),0)*CONFIG!$E43</f>
        <v>0</v>
      </c>
      <c r="E22" s="341">
        <f>IF(ROUND((E$21-CONFIG!$D$7)/31,0)&gt;=ROUND(CONFIG!$G43,0),INDEX('Commandes - Calculs Auto'!$C18:'Commandes - Calculs Auto'!$BJ18,,COLUMN(E$21)-COLUMN($C$21)+1-(CONFIG!$G43)),0)*CONFIG!$E43</f>
        <v>0</v>
      </c>
      <c r="F22" s="341">
        <f>IF(ROUND((F$21-CONFIG!$D$7)/31,0)&gt;=ROUND(CONFIG!$G43,0),INDEX('Commandes - Calculs Auto'!$C18:'Commandes - Calculs Auto'!$BJ18,,COLUMN(F$21)-COLUMN($C$21)+1-(CONFIG!$G43)),0)*CONFIG!$E43</f>
        <v>0</v>
      </c>
      <c r="G22" s="341">
        <f>IF(ROUND((G$21-CONFIG!$D$7)/31,0)&gt;=ROUND(CONFIG!$G43,0),INDEX('Commandes - Calculs Auto'!$C18:'Commandes - Calculs Auto'!$BJ18,,COLUMN(G$21)-COLUMN($C$21)+1-(CONFIG!$G43)),0)*CONFIG!$E43</f>
        <v>0</v>
      </c>
      <c r="H22" s="341">
        <f>IF(ROUND((H$21-CONFIG!$D$7)/31,0)&gt;=ROUND(CONFIG!$G43,0),INDEX('Commandes - Calculs Auto'!$C18:'Commandes - Calculs Auto'!$BJ18,,COLUMN(H$21)-COLUMN($C$21)+1-(CONFIG!$G43)),0)*CONFIG!$E43</f>
        <v>0</v>
      </c>
      <c r="I22" s="341">
        <f>IF(ROUND((I$21-CONFIG!$D$7)/31,0)&gt;=ROUND(CONFIG!$G43,0),INDEX('Commandes - Calculs Auto'!$C18:'Commandes - Calculs Auto'!$BJ18,,COLUMN(I$21)-COLUMN($C$21)+1-(CONFIG!$G43)),0)*CONFIG!$E43</f>
        <v>0</v>
      </c>
      <c r="J22" s="341">
        <f>IF(ROUND((J$21-CONFIG!$D$7)/31,0)&gt;=ROUND(CONFIG!$G43,0),INDEX('Commandes - Calculs Auto'!$C18:'Commandes - Calculs Auto'!$BJ18,,COLUMN(J$21)-COLUMN($C$21)+1-(CONFIG!$G43)),0)*CONFIG!$E43</f>
        <v>0</v>
      </c>
      <c r="K22" s="341">
        <f>IF(ROUND((K$21-CONFIG!$D$7)/31,0)&gt;=ROUND(CONFIG!$G43,0),INDEX('Commandes - Calculs Auto'!$C18:'Commandes - Calculs Auto'!$BJ18,,COLUMN(K$21)-COLUMN($C$21)+1-(CONFIG!$G43)),0)*CONFIG!$E43</f>
        <v>0</v>
      </c>
      <c r="L22" s="341">
        <f>IF(ROUND((L$21-CONFIG!$D$7)/31,0)&gt;=ROUND(CONFIG!$G43,0),INDEX('Commandes - Calculs Auto'!$C18:'Commandes - Calculs Auto'!$BJ18,,COLUMN(L$21)-COLUMN($C$21)+1-(CONFIG!$G43)),0)*CONFIG!$E43</f>
        <v>0</v>
      </c>
      <c r="M22" s="341">
        <f>IF(ROUND((M$21-CONFIG!$D$7)/31,0)&gt;=ROUND(CONFIG!$G43,0),INDEX('Commandes - Calculs Auto'!$C18:'Commandes - Calculs Auto'!$BJ18,,COLUMN(M$21)-COLUMN($C$21)+1-(CONFIG!$G43)),0)*CONFIG!$E43</f>
        <v>0</v>
      </c>
      <c r="N22" s="341">
        <f>IF(ROUND((N$21-CONFIG!$D$7)/31,0)&gt;=ROUND(CONFIG!$G43,0),INDEX('Commandes - Calculs Auto'!$C18:'Commandes - Calculs Auto'!$BJ18,,COLUMN(N$21)-COLUMN($C$21)+1-(CONFIG!$G43)),0)*CONFIG!$E43</f>
        <v>0</v>
      </c>
      <c r="O22" s="341">
        <f>IF(ROUND((O$21-CONFIG!$D$7)/31,0)&gt;=ROUND(CONFIG!$G43,0),INDEX('Commandes - Calculs Auto'!$C18:'Commandes - Calculs Auto'!$BJ18,,COLUMN(O$21)-COLUMN($C$21)+1-(CONFIG!$G43)),0)*'Charges variables-Calculs auto'!$D65</f>
        <v>0</v>
      </c>
      <c r="P22" s="341">
        <f>IF(ROUND((P$21-CONFIG!$D$7)/31,0)&gt;=ROUND(CONFIG!$G43,0),INDEX('Commandes - Calculs Auto'!$C18:'Commandes - Calculs Auto'!$BJ18,,COLUMN(P$21)-COLUMN($C$21)+1-(CONFIG!$G43)),0)*'Charges variables-Calculs auto'!$D65</f>
        <v>0</v>
      </c>
      <c r="Q22" s="341">
        <f>IF(ROUND((Q$21-CONFIG!$D$7)/31,0)&gt;=ROUND(CONFIG!$G43,0),INDEX('Commandes - Calculs Auto'!$C18:'Commandes - Calculs Auto'!$BJ18,,COLUMN(Q$21)-COLUMN($C$21)+1-(CONFIG!$G43)),0)*'Charges variables-Calculs auto'!$D65</f>
        <v>0</v>
      </c>
      <c r="R22" s="341">
        <f>IF(ROUND((R$21-CONFIG!$D$7)/31,0)&gt;=ROUND(CONFIG!$G43,0),INDEX('Commandes - Calculs Auto'!$C18:'Commandes - Calculs Auto'!$BJ18,,COLUMN(R$21)-COLUMN($C$21)+1-(CONFIG!$G43)),0)*'Charges variables-Calculs auto'!$D65</f>
        <v>0</v>
      </c>
      <c r="S22" s="341">
        <f>IF(ROUND((S$21-CONFIG!$D$7)/31,0)&gt;=ROUND(CONFIG!$G43,0),INDEX('Commandes - Calculs Auto'!$C18:'Commandes - Calculs Auto'!$BJ18,,COLUMN(S$21)-COLUMN($C$21)+1-(CONFIG!$G43)),0)*'Charges variables-Calculs auto'!$D65</f>
        <v>0</v>
      </c>
      <c r="T22" s="341">
        <f>IF(ROUND((T$21-CONFIG!$D$7)/31,0)&gt;=ROUND(CONFIG!$G43,0),INDEX('Commandes - Calculs Auto'!$C18:'Commandes - Calculs Auto'!$BJ18,,COLUMN(T$21)-COLUMN($C$21)+1-(CONFIG!$G43)),0)*'Charges variables-Calculs auto'!$D65</f>
        <v>0</v>
      </c>
      <c r="U22" s="341">
        <f>IF(ROUND((U$21-CONFIG!$D$7)/31,0)&gt;=ROUND(CONFIG!$G43,0),INDEX('Commandes - Calculs Auto'!$C18:'Commandes - Calculs Auto'!$BJ18,,COLUMN(U$21)-COLUMN($C$21)+1-(CONFIG!$G43)),0)*'Charges variables-Calculs auto'!$D65</f>
        <v>0</v>
      </c>
      <c r="V22" s="341">
        <f>IF(ROUND((V$21-CONFIG!$D$7)/31,0)&gt;=ROUND(CONFIG!$G43,0),INDEX('Commandes - Calculs Auto'!$C18:'Commandes - Calculs Auto'!$BJ18,,COLUMN(V$21)-COLUMN($C$21)+1-(CONFIG!$G43)),0)*'Charges variables-Calculs auto'!$D65</f>
        <v>0</v>
      </c>
      <c r="W22" s="341">
        <f>IF(ROUND((W$21-CONFIG!$D$7)/31,0)&gt;=ROUND(CONFIG!$G43,0),INDEX('Commandes - Calculs Auto'!$C18:'Commandes - Calculs Auto'!$BJ18,,COLUMN(W$21)-COLUMN($C$21)+1-(CONFIG!$G43)),0)*'Charges variables-Calculs auto'!$D65</f>
        <v>0</v>
      </c>
      <c r="X22" s="341">
        <f>IF(ROUND((X$21-CONFIG!$D$7)/31,0)&gt;=ROUND(CONFIG!$G43,0),INDEX('Commandes - Calculs Auto'!$C18:'Commandes - Calculs Auto'!$BJ18,,COLUMN(X$21)-COLUMN($C$21)+1-(CONFIG!$G43)),0)*'Charges variables-Calculs auto'!$D65</f>
        <v>0</v>
      </c>
      <c r="Y22" s="341">
        <f>IF(ROUND((Y$21-CONFIG!$D$7)/31,0)&gt;=ROUND(CONFIG!$G43,0),INDEX('Commandes - Calculs Auto'!$C18:'Commandes - Calculs Auto'!$BJ18,,COLUMN(Y$21)-COLUMN($C$21)+1-(CONFIG!$G43)),0)*'Charges variables-Calculs auto'!$D65</f>
        <v>0</v>
      </c>
      <c r="Z22" s="341">
        <f>IF(ROUND((Z$21-CONFIG!$D$7)/31,0)&gt;=ROUND(CONFIG!$G43,0),INDEX('Commandes - Calculs Auto'!$C18:'Commandes - Calculs Auto'!$BJ18,,COLUMN(Z$21)-COLUMN($C$21)+1-(CONFIG!$G43)),0)*'Charges variables-Calculs auto'!$D65</f>
        <v>0</v>
      </c>
      <c r="AA22" s="341">
        <f>IF(ROUND((AA$21-CONFIG!$D$7)/31,0)&gt;=ROUND(CONFIG!$G43,0),INDEX('Commandes - Calculs Auto'!$C18:'Commandes - Calculs Auto'!$BJ18,,COLUMN(AA$21)-COLUMN($C$21)+1-(CONFIG!$G43)),0)*'Charges variables-Calculs auto'!$F65</f>
        <v>0</v>
      </c>
      <c r="AB22" s="341">
        <f>IF(ROUND((AB$21-CONFIG!$D$7)/31,0)&gt;=ROUND(CONFIG!$G43,0),INDEX('Commandes - Calculs Auto'!$C18:'Commandes - Calculs Auto'!$BJ18,,COLUMN(AB$21)-COLUMN($C$21)+1-(CONFIG!$G43)),0)*'Charges variables-Calculs auto'!$F65</f>
        <v>0</v>
      </c>
      <c r="AC22" s="341">
        <f>IF(ROUND((AC$21-CONFIG!$D$7)/31,0)&gt;=ROUND(CONFIG!$G43,0),INDEX('Commandes - Calculs Auto'!$C18:'Commandes - Calculs Auto'!$BJ18,,COLUMN(AC$21)-COLUMN($C$21)+1-(CONFIG!$G43)),0)*'Charges variables-Calculs auto'!$F65</f>
        <v>0</v>
      </c>
      <c r="AD22" s="341">
        <f>IF(ROUND((AD$21-CONFIG!$D$7)/31,0)&gt;=ROUND(CONFIG!$G43,0),INDEX('Commandes - Calculs Auto'!$C18:'Commandes - Calculs Auto'!$BJ18,,COLUMN(AD$21)-COLUMN($C$21)+1-(CONFIG!$G43)),0)*'Charges variables-Calculs auto'!$F65</f>
        <v>0</v>
      </c>
      <c r="AE22" s="341">
        <f>IF(ROUND((AE$21-CONFIG!$D$7)/31,0)&gt;=ROUND(CONFIG!$G43,0),INDEX('Commandes - Calculs Auto'!$C18:'Commandes - Calculs Auto'!$BJ18,,COLUMN(AE$21)-COLUMN($C$21)+1-(CONFIG!$G43)),0)*'Charges variables-Calculs auto'!$F65</f>
        <v>0</v>
      </c>
      <c r="AF22" s="341">
        <f>IF(ROUND((AF$21-CONFIG!$D$7)/31,0)&gt;=ROUND(CONFIG!$G43,0),INDEX('Commandes - Calculs Auto'!$C18:'Commandes - Calculs Auto'!$BJ18,,COLUMN(AF$21)-COLUMN($C$21)+1-(CONFIG!$G43)),0)*'Charges variables-Calculs auto'!$F65</f>
        <v>0</v>
      </c>
      <c r="AG22" s="341">
        <f>IF(ROUND((AG$21-CONFIG!$D$7)/31,0)&gt;=ROUND(CONFIG!$G43,0),INDEX('Commandes - Calculs Auto'!$C18:'Commandes - Calculs Auto'!$BJ18,,COLUMN(AG$21)-COLUMN($C$21)+1-(CONFIG!$G43)),0)*'Charges variables-Calculs auto'!$F65</f>
        <v>0</v>
      </c>
      <c r="AH22" s="341">
        <f>IF(ROUND((AH$21-CONFIG!$D$7)/31,0)&gt;=ROUND(CONFIG!$G43,0),INDEX('Commandes - Calculs Auto'!$C18:'Commandes - Calculs Auto'!$BJ18,,COLUMN(AH$21)-COLUMN($C$21)+1-(CONFIG!$G43)),0)*'Charges variables-Calculs auto'!$F65</f>
        <v>0</v>
      </c>
      <c r="AI22" s="341">
        <f>IF(ROUND((AI$21-CONFIG!$D$7)/31,0)&gt;=ROUND(CONFIG!$G43,0),INDEX('Commandes - Calculs Auto'!$C18:'Commandes - Calculs Auto'!$BJ18,,COLUMN(AI$21)-COLUMN($C$21)+1-(CONFIG!$G43)),0)*'Charges variables-Calculs auto'!$F65</f>
        <v>0</v>
      </c>
      <c r="AJ22" s="341">
        <f>IF(ROUND((AJ$21-CONFIG!$D$7)/31,0)&gt;=ROUND(CONFIG!$G43,0),INDEX('Commandes - Calculs Auto'!$C18:'Commandes - Calculs Auto'!$BJ18,,COLUMN(AJ$21)-COLUMN($C$21)+1-(CONFIG!$G43)),0)*'Charges variables-Calculs auto'!$F65</f>
        <v>0</v>
      </c>
      <c r="AK22" s="341">
        <f>IF(ROUND((AK$21-CONFIG!$D$7)/31,0)&gt;=ROUND(CONFIG!$G43,0),INDEX('Commandes - Calculs Auto'!$C18:'Commandes - Calculs Auto'!$BJ18,,COLUMN(AK$21)-COLUMN($C$21)+1-(CONFIG!$G43)),0)*'Charges variables-Calculs auto'!$F65</f>
        <v>0</v>
      </c>
      <c r="AL22" s="341">
        <f>IF(ROUND((AL$21-CONFIG!$D$7)/31,0)&gt;=ROUND(CONFIG!$G43,0),INDEX('Commandes - Calculs Auto'!$C18:'Commandes - Calculs Auto'!$BJ18,,COLUMN(AL$21)-COLUMN($C$21)+1-(CONFIG!$G43)),0)*'Charges variables-Calculs auto'!$F65</f>
        <v>0</v>
      </c>
      <c r="AM22" s="341">
        <f>IF(ROUND((AM$21-CONFIG!$D$7)/31,0)&gt;=ROUND(CONFIG!$G43,0),INDEX('Commandes - Calculs Auto'!$C18:'Commandes - Calculs Auto'!$BJ18,,COLUMN(AM$21)-COLUMN($C$21)+1-(CONFIG!$G43)),0)*'Charges variables-Calculs auto'!$H65</f>
        <v>0</v>
      </c>
      <c r="AN22" s="341">
        <f>IF(ROUND((AN$21-CONFIG!$D$7)/31,0)&gt;=ROUND(CONFIG!$G43,0),INDEX('Commandes - Calculs Auto'!$C18:'Commandes - Calculs Auto'!$BJ18,,COLUMN(AN$21)-COLUMN($C$21)+1-(CONFIG!$G43)),0)*'Charges variables-Calculs auto'!$H65</f>
        <v>0</v>
      </c>
      <c r="AO22" s="341">
        <f>IF(ROUND((AO$21-CONFIG!$D$7)/31,0)&gt;=ROUND(CONFIG!$G43,0),INDEX('Commandes - Calculs Auto'!$C18:'Commandes - Calculs Auto'!$BJ18,,COLUMN(AO$21)-COLUMN($C$21)+1-(CONFIG!$G43)),0)*'Charges variables-Calculs auto'!$H65</f>
        <v>0</v>
      </c>
      <c r="AP22" s="341">
        <f>IF(ROUND((AP$21-CONFIG!$D$7)/31,0)&gt;=ROUND(CONFIG!$G43,0),INDEX('Commandes - Calculs Auto'!$C18:'Commandes - Calculs Auto'!$BJ18,,COLUMN(AP$21)-COLUMN($C$21)+1-(CONFIG!$G43)),0)*'Charges variables-Calculs auto'!$H65</f>
        <v>0</v>
      </c>
      <c r="AQ22" s="341">
        <f>IF(ROUND((AQ$21-CONFIG!$D$7)/31,0)&gt;=ROUND(CONFIG!$G43,0),INDEX('Commandes - Calculs Auto'!$C18:'Commandes - Calculs Auto'!$BJ18,,COLUMN(AQ$21)-COLUMN($C$21)+1-(CONFIG!$G43)),0)*'Charges variables-Calculs auto'!$H65</f>
        <v>0</v>
      </c>
      <c r="AR22" s="341">
        <f>IF(ROUND((AR$21-CONFIG!$D$7)/31,0)&gt;=ROUND(CONFIG!$G43,0),INDEX('Commandes - Calculs Auto'!$C18:'Commandes - Calculs Auto'!$BJ18,,COLUMN(AR$21)-COLUMN($C$21)+1-(CONFIG!$G43)),0)*'Charges variables-Calculs auto'!$H65</f>
        <v>0</v>
      </c>
      <c r="AS22" s="341">
        <f>IF(ROUND((AS$21-CONFIG!$D$7)/31,0)&gt;=ROUND(CONFIG!$G43,0),INDEX('Commandes - Calculs Auto'!$C18:'Commandes - Calculs Auto'!$BJ18,,COLUMN(AS$21)-COLUMN($C$21)+1-(CONFIG!$G43)),0)*'Charges variables-Calculs auto'!$H65</f>
        <v>0</v>
      </c>
      <c r="AT22" s="341">
        <f>IF(ROUND((AT$21-CONFIG!$D$7)/31,0)&gt;=ROUND(CONFIG!$G43,0),INDEX('Commandes - Calculs Auto'!$C18:'Commandes - Calculs Auto'!$BJ18,,COLUMN(AT$21)-COLUMN($C$21)+1-(CONFIG!$G43)),0)*'Charges variables-Calculs auto'!$H65</f>
        <v>0</v>
      </c>
      <c r="AU22" s="341">
        <f>IF(ROUND((AU$21-CONFIG!$D$7)/31,0)&gt;=ROUND(CONFIG!$G43,0),INDEX('Commandes - Calculs Auto'!$C18:'Commandes - Calculs Auto'!$BJ18,,COLUMN(AU$21)-COLUMN($C$21)+1-(CONFIG!$G43)),0)*'Charges variables-Calculs auto'!$H65</f>
        <v>0</v>
      </c>
      <c r="AV22" s="341">
        <f>IF(ROUND((AV$21-CONFIG!$D$7)/31,0)&gt;=ROUND(CONFIG!$G43,0),INDEX('Commandes - Calculs Auto'!$C18:'Commandes - Calculs Auto'!$BJ18,,COLUMN(AV$21)-COLUMN($C$21)+1-(CONFIG!$G43)),0)*'Charges variables-Calculs auto'!$H65</f>
        <v>0</v>
      </c>
      <c r="AW22" s="341">
        <f>IF(ROUND((AW$21-CONFIG!$D$7)/31,0)&gt;=ROUND(CONFIG!$G43,0),INDEX('Commandes - Calculs Auto'!$C18:'Commandes - Calculs Auto'!$BJ18,,COLUMN(AW$21)-COLUMN($C$21)+1-(CONFIG!$G43)),0)*'Charges variables-Calculs auto'!$H65</f>
        <v>0</v>
      </c>
      <c r="AX22" s="341">
        <f>IF(ROUND((AX$21-CONFIG!$D$7)/31,0)&gt;=ROUND(CONFIG!$G43,0),INDEX('Commandes - Calculs Auto'!$C18:'Commandes - Calculs Auto'!$BJ18,,COLUMN(AX$21)-COLUMN($C$21)+1-(CONFIG!$G43)),0)*'Charges variables-Calculs auto'!$H65</f>
        <v>0</v>
      </c>
      <c r="AY22" s="341">
        <f>IF(ROUND((AY$21-CONFIG!$D$7)/31,0)&gt;=ROUND(CONFIG!$G43,0),INDEX('Commandes - Calculs Auto'!$C18:'Commandes - Calculs Auto'!$BJ18,,COLUMN(AY$21)-COLUMN($C$21)+1-(CONFIG!$G43)),0)*'Charges variables-Calculs auto'!$J65</f>
        <v>0</v>
      </c>
      <c r="AZ22" s="341">
        <f>IF(ROUND((AZ$21-CONFIG!$D$7)/31,0)&gt;=ROUND(CONFIG!$G43,0),INDEX('Commandes - Calculs Auto'!$C18:'Commandes - Calculs Auto'!$BJ18,,COLUMN(AZ$21)-COLUMN($C$21)+1-(CONFIG!$G43)),0)*'Charges variables-Calculs auto'!$J65</f>
        <v>0</v>
      </c>
      <c r="BA22" s="341">
        <f>IF(ROUND((BA$21-CONFIG!$D$7)/31,0)&gt;=ROUND(CONFIG!$G43,0),INDEX('Commandes - Calculs Auto'!$C18:'Commandes - Calculs Auto'!$BJ18,,COLUMN(BA$21)-COLUMN($C$21)+1-(CONFIG!$G43)),0)*'Charges variables-Calculs auto'!$J65</f>
        <v>0</v>
      </c>
      <c r="BB22" s="341">
        <f>IF(ROUND((BB$21-CONFIG!$D$7)/31,0)&gt;=ROUND(CONFIG!$G43,0),INDEX('Commandes - Calculs Auto'!$C18:'Commandes - Calculs Auto'!$BJ18,,COLUMN(BB$21)-COLUMN($C$21)+1-(CONFIG!$G43)),0)*'Charges variables-Calculs auto'!$J65</f>
        <v>0</v>
      </c>
      <c r="BC22" s="341">
        <f>IF(ROUND((BC$21-CONFIG!$D$7)/31,0)&gt;=ROUND(CONFIG!$G43,0),INDEX('Commandes - Calculs Auto'!$C18:'Commandes - Calculs Auto'!$BJ18,,COLUMN(BC$21)-COLUMN($C$21)+1-(CONFIG!$G43)),0)*'Charges variables-Calculs auto'!$J65</f>
        <v>0</v>
      </c>
      <c r="BD22" s="341">
        <f>IF(ROUND((BD$21-CONFIG!$D$7)/31,0)&gt;=ROUND(CONFIG!$G43,0),INDEX('Commandes - Calculs Auto'!$C18:'Commandes - Calculs Auto'!$BJ18,,COLUMN(BD$21)-COLUMN($C$21)+1-(CONFIG!$G43)),0)*'Charges variables-Calculs auto'!$J65</f>
        <v>0</v>
      </c>
      <c r="BE22" s="341">
        <f>IF(ROUND((BE$21-CONFIG!$D$7)/31,0)&gt;=ROUND(CONFIG!$G43,0),INDEX('Commandes - Calculs Auto'!$C18:'Commandes - Calculs Auto'!$BJ18,,COLUMN(BE$21)-COLUMN($C$21)+1-(CONFIG!$G43)),0)*'Charges variables-Calculs auto'!$J65</f>
        <v>0</v>
      </c>
      <c r="BF22" s="341">
        <f>IF(ROUND((BF$21-CONFIG!$D$7)/31,0)&gt;=ROUND(CONFIG!$G43,0),INDEX('Commandes - Calculs Auto'!$C18:'Commandes - Calculs Auto'!$BJ18,,COLUMN(BF$21)-COLUMN($C$21)+1-(CONFIG!$G43)),0)*'Charges variables-Calculs auto'!$J65</f>
        <v>0</v>
      </c>
      <c r="BG22" s="341">
        <f>IF(ROUND((BG$21-CONFIG!$D$7)/31,0)&gt;=ROUND(CONFIG!$G43,0),INDEX('Commandes - Calculs Auto'!$C18:'Commandes - Calculs Auto'!$BJ18,,COLUMN(BG$21)-COLUMN($C$21)+1-(CONFIG!$G43)),0)*'Charges variables-Calculs auto'!$J65</f>
        <v>0</v>
      </c>
      <c r="BH22" s="341">
        <f>IF(ROUND((BH$21-CONFIG!$D$7)/31,0)&gt;=ROUND(CONFIG!$G43,0),INDEX('Commandes - Calculs Auto'!$C18:'Commandes - Calculs Auto'!$BJ18,,COLUMN(BH$21)-COLUMN($C$21)+1-(CONFIG!$G43)),0)*'Charges variables-Calculs auto'!$J65</f>
        <v>0</v>
      </c>
      <c r="BI22" s="341">
        <f>IF(ROUND((BI$21-CONFIG!$D$7)/31,0)&gt;=ROUND(CONFIG!$G43,0),INDEX('Commandes - Calculs Auto'!$C18:'Commandes - Calculs Auto'!$BJ18,,COLUMN(BI$21)-COLUMN($C$21)+1-(CONFIG!$G43)),0)*'Charges variables-Calculs auto'!$J65</f>
        <v>0</v>
      </c>
      <c r="BJ22" s="341">
        <f>IF(ROUND((BJ$21-CONFIG!$D$7)/31,0)&gt;=ROUND(CONFIG!$G43,0),INDEX('Commandes - Calculs Auto'!$C18:'Commandes - Calculs Auto'!$BJ18,,COLUMN(BJ$21)-COLUMN($C$21)+1-(CONFIG!$G43)),0)*'Charges variables-Calculs auto'!$J65</f>
        <v>0</v>
      </c>
    </row>
    <row r="23" spans="2:62">
      <c r="B23" s="310" t="str">
        <f>CONFIG!$C$15</f>
        <v>Activité / Projet 2</v>
      </c>
      <c r="C23" s="341">
        <f>IF(ROUND((C$21-CONFIG!$D$7)/31,0)&gt;=ROUND(CONFIG!$G44,0),INDEX('Commandes - Calculs Auto'!$C19:'Commandes - Calculs Auto'!$BJ19,,COLUMN(C$21)-COLUMN($C$21)+1-(CONFIG!$G44)),0)*CONFIG!$E44</f>
        <v>0</v>
      </c>
      <c r="D23" s="341">
        <f>IF(ROUND((D$21-CONFIG!$D$7)/31,0)&gt;=ROUND(CONFIG!$G44,0),INDEX('Commandes - Calculs Auto'!$C19:'Commandes - Calculs Auto'!$BJ19,,COLUMN(D$21)-COLUMN($C$21)+1-(CONFIG!$G44)),0)*CONFIG!$E44</f>
        <v>0</v>
      </c>
      <c r="E23" s="341">
        <f>IF(ROUND((E$21-CONFIG!$D$7)/31,0)&gt;=ROUND(CONFIG!$G44,0),INDEX('Commandes - Calculs Auto'!$C19:'Commandes - Calculs Auto'!$BJ19,,COLUMN(E$21)-COLUMN($C$21)+1-(CONFIG!$G44)),0)*CONFIG!$E44</f>
        <v>0</v>
      </c>
      <c r="F23" s="341">
        <f>IF(ROUND((F$21-CONFIG!$D$7)/31,0)&gt;=ROUND(CONFIG!$G44,0),INDEX('Commandes - Calculs Auto'!$C19:'Commandes - Calculs Auto'!$BJ19,,COLUMN(F$21)-COLUMN($C$21)+1-(CONFIG!$G44)),0)*CONFIG!$E44</f>
        <v>0</v>
      </c>
      <c r="G23" s="341">
        <f>IF(ROUND((G$21-CONFIG!$D$7)/31,0)&gt;=ROUND(CONFIG!$G44,0),INDEX('Commandes - Calculs Auto'!$C19:'Commandes - Calculs Auto'!$BJ19,,COLUMN(G$21)-COLUMN($C$21)+1-(CONFIG!$G44)),0)*CONFIG!$E44</f>
        <v>0</v>
      </c>
      <c r="H23" s="341">
        <f>IF(ROUND((H$21-CONFIG!$D$7)/31,0)&gt;=ROUND(CONFIG!$G44,0),INDEX('Commandes - Calculs Auto'!$C19:'Commandes - Calculs Auto'!$BJ19,,COLUMN(H$21)-COLUMN($C$21)+1-(CONFIG!$G44)),0)*CONFIG!$E44</f>
        <v>0</v>
      </c>
      <c r="I23" s="341">
        <f>IF(ROUND((I$21-CONFIG!$D$7)/31,0)&gt;=ROUND(CONFIG!$G44,0),INDEX('Commandes - Calculs Auto'!$C19:'Commandes - Calculs Auto'!$BJ19,,COLUMN(I$21)-COLUMN($C$21)+1-(CONFIG!$G44)),0)*CONFIG!$E44</f>
        <v>0</v>
      </c>
      <c r="J23" s="341">
        <f>IF(ROUND((J$21-CONFIG!$D$7)/31,0)&gt;=ROUND(CONFIG!$G44,0),INDEX('Commandes - Calculs Auto'!$C19:'Commandes - Calculs Auto'!$BJ19,,COLUMN(J$21)-COLUMN($C$21)+1-(CONFIG!$G44)),0)*CONFIG!$E44</f>
        <v>0</v>
      </c>
      <c r="K23" s="341">
        <f>IF(ROUND((K$21-CONFIG!$D$7)/31,0)&gt;=ROUND(CONFIG!$G44,0),INDEX('Commandes - Calculs Auto'!$C19:'Commandes - Calculs Auto'!$BJ19,,COLUMN(K$21)-COLUMN($C$21)+1-(CONFIG!$G44)),0)*CONFIG!$E44</f>
        <v>0</v>
      </c>
      <c r="L23" s="341">
        <f>IF(ROUND((L$21-CONFIG!$D$7)/31,0)&gt;=ROUND(CONFIG!$G44,0),INDEX('Commandes - Calculs Auto'!$C19:'Commandes - Calculs Auto'!$BJ19,,COLUMN(L$21)-COLUMN($C$21)+1-(CONFIG!$G44)),0)*CONFIG!$E44</f>
        <v>0</v>
      </c>
      <c r="M23" s="341">
        <f>IF(ROUND((M$21-CONFIG!$D$7)/31,0)&gt;=ROUND(CONFIG!$G44,0),INDEX('Commandes - Calculs Auto'!$C19:'Commandes - Calculs Auto'!$BJ19,,COLUMN(M$21)-COLUMN($C$21)+1-(CONFIG!$G44)),0)*CONFIG!$E44</f>
        <v>0</v>
      </c>
      <c r="N23" s="341">
        <f>IF(ROUND((N$21-CONFIG!$D$7)/31,0)&gt;=ROUND(CONFIG!$G44,0),INDEX('Commandes - Calculs Auto'!$C19:'Commandes - Calculs Auto'!$BJ19,,COLUMN(N$21)-COLUMN($C$21)+1-(CONFIG!$G44)),0)*CONFIG!$E44</f>
        <v>0</v>
      </c>
      <c r="O23" s="341">
        <f>IF(ROUND((O$21-CONFIG!$D$7)/31,0)&gt;=ROUND(CONFIG!$G44,0),INDEX('Commandes - Calculs Auto'!$C19:'Commandes - Calculs Auto'!$BJ19,,COLUMN(O$21)-COLUMN($C$21)+1-(CONFIG!$G44)),0)*'Charges variables-Calculs auto'!$D66</f>
        <v>0</v>
      </c>
      <c r="P23" s="341">
        <f>IF(ROUND((P$21-CONFIG!$D$7)/31,0)&gt;=ROUND(CONFIG!$G44,0),INDEX('Commandes - Calculs Auto'!$C19:'Commandes - Calculs Auto'!$BJ19,,COLUMN(P$21)-COLUMN($C$21)+1-(CONFIG!$G44)),0)*'Charges variables-Calculs auto'!$D66</f>
        <v>0</v>
      </c>
      <c r="Q23" s="341">
        <f>IF(ROUND((Q$21-CONFIG!$D$7)/31,0)&gt;=ROUND(CONFIG!$G44,0),INDEX('Commandes - Calculs Auto'!$C19:'Commandes - Calculs Auto'!$BJ19,,COLUMN(Q$21)-COLUMN($C$21)+1-(CONFIG!$G44)),0)*'Charges variables-Calculs auto'!$D66</f>
        <v>0</v>
      </c>
      <c r="R23" s="341">
        <f>IF(ROUND((R$21-CONFIG!$D$7)/31,0)&gt;=ROUND(CONFIG!$G44,0),INDEX('Commandes - Calculs Auto'!$C19:'Commandes - Calculs Auto'!$BJ19,,COLUMN(R$21)-COLUMN($C$21)+1-(CONFIG!$G44)),0)*'Charges variables-Calculs auto'!$D66</f>
        <v>0</v>
      </c>
      <c r="S23" s="341">
        <f>IF(ROUND((S$21-CONFIG!$D$7)/31,0)&gt;=ROUND(CONFIG!$G44,0),INDEX('Commandes - Calculs Auto'!$C19:'Commandes - Calculs Auto'!$BJ19,,COLUMN(S$21)-COLUMN($C$21)+1-(CONFIG!$G44)),0)*'Charges variables-Calculs auto'!$D66</f>
        <v>0</v>
      </c>
      <c r="T23" s="341">
        <f>IF(ROUND((T$21-CONFIG!$D$7)/31,0)&gt;=ROUND(CONFIG!$G44,0),INDEX('Commandes - Calculs Auto'!$C19:'Commandes - Calculs Auto'!$BJ19,,COLUMN(T$21)-COLUMN($C$21)+1-(CONFIG!$G44)),0)*'Charges variables-Calculs auto'!$D66</f>
        <v>0</v>
      </c>
      <c r="U23" s="341">
        <f>IF(ROUND((U$21-CONFIG!$D$7)/31,0)&gt;=ROUND(CONFIG!$G44,0),INDEX('Commandes - Calculs Auto'!$C19:'Commandes - Calculs Auto'!$BJ19,,COLUMN(U$21)-COLUMN($C$21)+1-(CONFIG!$G44)),0)*'Charges variables-Calculs auto'!$D66</f>
        <v>0</v>
      </c>
      <c r="V23" s="341">
        <f>IF(ROUND((V$21-CONFIG!$D$7)/31,0)&gt;=ROUND(CONFIG!$G44,0),INDEX('Commandes - Calculs Auto'!$C19:'Commandes - Calculs Auto'!$BJ19,,COLUMN(V$21)-COLUMN($C$21)+1-(CONFIG!$G44)),0)*'Charges variables-Calculs auto'!$D66</f>
        <v>0</v>
      </c>
      <c r="W23" s="341">
        <f>IF(ROUND((W$21-CONFIG!$D$7)/31,0)&gt;=ROUND(CONFIG!$G44,0),INDEX('Commandes - Calculs Auto'!$C19:'Commandes - Calculs Auto'!$BJ19,,COLUMN(W$21)-COLUMN($C$21)+1-(CONFIG!$G44)),0)*'Charges variables-Calculs auto'!$D66</f>
        <v>0</v>
      </c>
      <c r="X23" s="341">
        <f>IF(ROUND((X$21-CONFIG!$D$7)/31,0)&gt;=ROUND(CONFIG!$G44,0),INDEX('Commandes - Calculs Auto'!$C19:'Commandes - Calculs Auto'!$BJ19,,COLUMN(X$21)-COLUMN($C$21)+1-(CONFIG!$G44)),0)*'Charges variables-Calculs auto'!$D66</f>
        <v>0</v>
      </c>
      <c r="Y23" s="341">
        <f>IF(ROUND((Y$21-CONFIG!$D$7)/31,0)&gt;=ROUND(CONFIG!$G44,0),INDEX('Commandes - Calculs Auto'!$C19:'Commandes - Calculs Auto'!$BJ19,,COLUMN(Y$21)-COLUMN($C$21)+1-(CONFIG!$G44)),0)*'Charges variables-Calculs auto'!$D66</f>
        <v>0</v>
      </c>
      <c r="Z23" s="341">
        <f>IF(ROUND((Z$21-CONFIG!$D$7)/31,0)&gt;=ROUND(CONFIG!$G44,0),INDEX('Commandes - Calculs Auto'!$C19:'Commandes - Calculs Auto'!$BJ19,,COLUMN(Z$21)-COLUMN($C$21)+1-(CONFIG!$G44)),0)*'Charges variables-Calculs auto'!$D66</f>
        <v>0</v>
      </c>
      <c r="AA23" s="341">
        <f>IF(ROUND((AA$21-CONFIG!$D$7)/31,0)&gt;=ROUND(CONFIG!$G44,0),INDEX('Commandes - Calculs Auto'!$C19:'Commandes - Calculs Auto'!$BJ19,,COLUMN(AA$21)-COLUMN($C$21)+1-(CONFIG!$G44)),0)*'Charges variables-Calculs auto'!$F66</f>
        <v>0</v>
      </c>
      <c r="AB23" s="341">
        <f>IF(ROUND((AB$21-CONFIG!$D$7)/31,0)&gt;=ROUND(CONFIG!$G44,0),INDEX('Commandes - Calculs Auto'!$C19:'Commandes - Calculs Auto'!$BJ19,,COLUMN(AB$21)-COLUMN($C$21)+1-(CONFIG!$G44)),0)*'Charges variables-Calculs auto'!$F66</f>
        <v>0</v>
      </c>
      <c r="AC23" s="341">
        <f>IF(ROUND((AC$21-CONFIG!$D$7)/31,0)&gt;=ROUND(CONFIG!$G44,0),INDEX('Commandes - Calculs Auto'!$C19:'Commandes - Calculs Auto'!$BJ19,,COLUMN(AC$21)-COLUMN($C$21)+1-(CONFIG!$G44)),0)*'Charges variables-Calculs auto'!$F66</f>
        <v>0</v>
      </c>
      <c r="AD23" s="341">
        <f>IF(ROUND((AD$21-CONFIG!$D$7)/31,0)&gt;=ROUND(CONFIG!$G44,0),INDEX('Commandes - Calculs Auto'!$C19:'Commandes - Calculs Auto'!$BJ19,,COLUMN(AD$21)-COLUMN($C$21)+1-(CONFIG!$G44)),0)*'Charges variables-Calculs auto'!$F66</f>
        <v>0</v>
      </c>
      <c r="AE23" s="341">
        <f>IF(ROUND((AE$21-CONFIG!$D$7)/31,0)&gt;=ROUND(CONFIG!$G44,0),INDEX('Commandes - Calculs Auto'!$C19:'Commandes - Calculs Auto'!$BJ19,,COLUMN(AE$21)-COLUMN($C$21)+1-(CONFIG!$G44)),0)*'Charges variables-Calculs auto'!$F66</f>
        <v>0</v>
      </c>
      <c r="AF23" s="341">
        <f>IF(ROUND((AF$21-CONFIG!$D$7)/31,0)&gt;=ROUND(CONFIG!$G44,0),INDEX('Commandes - Calculs Auto'!$C19:'Commandes - Calculs Auto'!$BJ19,,COLUMN(AF$21)-COLUMN($C$21)+1-(CONFIG!$G44)),0)*'Charges variables-Calculs auto'!$F66</f>
        <v>0</v>
      </c>
      <c r="AG23" s="341">
        <f>IF(ROUND((AG$21-CONFIG!$D$7)/31,0)&gt;=ROUND(CONFIG!$G44,0),INDEX('Commandes - Calculs Auto'!$C19:'Commandes - Calculs Auto'!$BJ19,,COLUMN(AG$21)-COLUMN($C$21)+1-(CONFIG!$G44)),0)*'Charges variables-Calculs auto'!$F66</f>
        <v>0</v>
      </c>
      <c r="AH23" s="341">
        <f>IF(ROUND((AH$21-CONFIG!$D$7)/31,0)&gt;=ROUND(CONFIG!$G44,0),INDEX('Commandes - Calculs Auto'!$C19:'Commandes - Calculs Auto'!$BJ19,,COLUMN(AH$21)-COLUMN($C$21)+1-(CONFIG!$G44)),0)*'Charges variables-Calculs auto'!$F66</f>
        <v>0</v>
      </c>
      <c r="AI23" s="341">
        <f>IF(ROUND((AI$21-CONFIG!$D$7)/31,0)&gt;=ROUND(CONFIG!$G44,0),INDEX('Commandes - Calculs Auto'!$C19:'Commandes - Calculs Auto'!$BJ19,,COLUMN(AI$21)-COLUMN($C$21)+1-(CONFIG!$G44)),0)*'Charges variables-Calculs auto'!$F66</f>
        <v>0</v>
      </c>
      <c r="AJ23" s="341">
        <f>IF(ROUND((AJ$21-CONFIG!$D$7)/31,0)&gt;=ROUND(CONFIG!$G44,0),INDEX('Commandes - Calculs Auto'!$C19:'Commandes - Calculs Auto'!$BJ19,,COLUMN(AJ$21)-COLUMN($C$21)+1-(CONFIG!$G44)),0)*'Charges variables-Calculs auto'!$F66</f>
        <v>0</v>
      </c>
      <c r="AK23" s="341">
        <f>IF(ROUND((AK$21-CONFIG!$D$7)/31,0)&gt;=ROUND(CONFIG!$G44,0),INDEX('Commandes - Calculs Auto'!$C19:'Commandes - Calculs Auto'!$BJ19,,COLUMN(AK$21)-COLUMN($C$21)+1-(CONFIG!$G44)),0)*'Charges variables-Calculs auto'!$F66</f>
        <v>0</v>
      </c>
      <c r="AL23" s="341">
        <f>IF(ROUND((AL$21-CONFIG!$D$7)/31,0)&gt;=ROUND(CONFIG!$G44,0),INDEX('Commandes - Calculs Auto'!$C19:'Commandes - Calculs Auto'!$BJ19,,COLUMN(AL$21)-COLUMN($C$21)+1-(CONFIG!$G44)),0)*'Charges variables-Calculs auto'!$F66</f>
        <v>0</v>
      </c>
      <c r="AM23" s="341">
        <f>IF(ROUND((AM$21-CONFIG!$D$7)/31,0)&gt;=ROUND(CONFIG!$G44,0),INDEX('Commandes - Calculs Auto'!$C19:'Commandes - Calculs Auto'!$BJ19,,COLUMN(AM$21)-COLUMN($C$21)+1-(CONFIG!$G44)),0)*'Charges variables-Calculs auto'!$H66</f>
        <v>0</v>
      </c>
      <c r="AN23" s="341">
        <f>IF(ROUND((AN$21-CONFIG!$D$7)/31,0)&gt;=ROUND(CONFIG!$G44,0),INDEX('Commandes - Calculs Auto'!$C19:'Commandes - Calculs Auto'!$BJ19,,COLUMN(AN$21)-COLUMN($C$21)+1-(CONFIG!$G44)),0)*'Charges variables-Calculs auto'!$H66</f>
        <v>0</v>
      </c>
      <c r="AO23" s="341">
        <f>IF(ROUND((AO$21-CONFIG!$D$7)/31,0)&gt;=ROUND(CONFIG!$G44,0),INDEX('Commandes - Calculs Auto'!$C19:'Commandes - Calculs Auto'!$BJ19,,COLUMN(AO$21)-COLUMN($C$21)+1-(CONFIG!$G44)),0)*'Charges variables-Calculs auto'!$H66</f>
        <v>0</v>
      </c>
      <c r="AP23" s="341">
        <f>IF(ROUND((AP$21-CONFIG!$D$7)/31,0)&gt;=ROUND(CONFIG!$G44,0),INDEX('Commandes - Calculs Auto'!$C19:'Commandes - Calculs Auto'!$BJ19,,COLUMN(AP$21)-COLUMN($C$21)+1-(CONFIG!$G44)),0)*'Charges variables-Calculs auto'!$H66</f>
        <v>0</v>
      </c>
      <c r="AQ23" s="341">
        <f>IF(ROUND((AQ$21-CONFIG!$D$7)/31,0)&gt;=ROUND(CONFIG!$G44,0),INDEX('Commandes - Calculs Auto'!$C19:'Commandes - Calculs Auto'!$BJ19,,COLUMN(AQ$21)-COLUMN($C$21)+1-(CONFIG!$G44)),0)*'Charges variables-Calculs auto'!$H66</f>
        <v>0</v>
      </c>
      <c r="AR23" s="341">
        <f>IF(ROUND((AR$21-CONFIG!$D$7)/31,0)&gt;=ROUND(CONFIG!$G44,0),INDEX('Commandes - Calculs Auto'!$C19:'Commandes - Calculs Auto'!$BJ19,,COLUMN(AR$21)-COLUMN($C$21)+1-(CONFIG!$G44)),0)*'Charges variables-Calculs auto'!$H66</f>
        <v>0</v>
      </c>
      <c r="AS23" s="341">
        <f>IF(ROUND((AS$21-CONFIG!$D$7)/31,0)&gt;=ROUND(CONFIG!$G44,0),INDEX('Commandes - Calculs Auto'!$C19:'Commandes - Calculs Auto'!$BJ19,,COLUMN(AS$21)-COLUMN($C$21)+1-(CONFIG!$G44)),0)*'Charges variables-Calculs auto'!$H66</f>
        <v>0</v>
      </c>
      <c r="AT23" s="341">
        <f>IF(ROUND((AT$21-CONFIG!$D$7)/31,0)&gt;=ROUND(CONFIG!$G44,0),INDEX('Commandes - Calculs Auto'!$C19:'Commandes - Calculs Auto'!$BJ19,,COLUMN(AT$21)-COLUMN($C$21)+1-(CONFIG!$G44)),0)*'Charges variables-Calculs auto'!$H66</f>
        <v>0</v>
      </c>
      <c r="AU23" s="341">
        <f>IF(ROUND((AU$21-CONFIG!$D$7)/31,0)&gt;=ROUND(CONFIG!$G44,0),INDEX('Commandes - Calculs Auto'!$C19:'Commandes - Calculs Auto'!$BJ19,,COLUMN(AU$21)-COLUMN($C$21)+1-(CONFIG!$G44)),0)*'Charges variables-Calculs auto'!$H66</f>
        <v>0</v>
      </c>
      <c r="AV23" s="341">
        <f>IF(ROUND((AV$21-CONFIG!$D$7)/31,0)&gt;=ROUND(CONFIG!$G44,0),INDEX('Commandes - Calculs Auto'!$C19:'Commandes - Calculs Auto'!$BJ19,,COLUMN(AV$21)-COLUMN($C$21)+1-(CONFIG!$G44)),0)*'Charges variables-Calculs auto'!$H66</f>
        <v>0</v>
      </c>
      <c r="AW23" s="341">
        <f>IF(ROUND((AW$21-CONFIG!$D$7)/31,0)&gt;=ROUND(CONFIG!$G44,0),INDEX('Commandes - Calculs Auto'!$C19:'Commandes - Calculs Auto'!$BJ19,,COLUMN(AW$21)-COLUMN($C$21)+1-(CONFIG!$G44)),0)*'Charges variables-Calculs auto'!$H66</f>
        <v>0</v>
      </c>
      <c r="AX23" s="341">
        <f>IF(ROUND((AX$21-CONFIG!$D$7)/31,0)&gt;=ROUND(CONFIG!$G44,0),INDEX('Commandes - Calculs Auto'!$C19:'Commandes - Calculs Auto'!$BJ19,,COLUMN(AX$21)-COLUMN($C$21)+1-(CONFIG!$G44)),0)*'Charges variables-Calculs auto'!$H66</f>
        <v>0</v>
      </c>
      <c r="AY23" s="341">
        <f>IF(ROUND((AY$21-CONFIG!$D$7)/31,0)&gt;=ROUND(CONFIG!$G44,0),INDEX('Commandes - Calculs Auto'!$C19:'Commandes - Calculs Auto'!$BJ19,,COLUMN(AY$21)-COLUMN($C$21)+1-(CONFIG!$G44)),0)*'Charges variables-Calculs auto'!$J66</f>
        <v>0</v>
      </c>
      <c r="AZ23" s="341">
        <f>IF(ROUND((AZ$21-CONFIG!$D$7)/31,0)&gt;=ROUND(CONFIG!$G44,0),INDEX('Commandes - Calculs Auto'!$C19:'Commandes - Calculs Auto'!$BJ19,,COLUMN(AZ$21)-COLUMN($C$21)+1-(CONFIG!$G44)),0)*'Charges variables-Calculs auto'!$J66</f>
        <v>0</v>
      </c>
      <c r="BA23" s="341">
        <f>IF(ROUND((BA$21-CONFIG!$D$7)/31,0)&gt;=ROUND(CONFIG!$G44,0),INDEX('Commandes - Calculs Auto'!$C19:'Commandes - Calculs Auto'!$BJ19,,COLUMN(BA$21)-COLUMN($C$21)+1-(CONFIG!$G44)),0)*'Charges variables-Calculs auto'!$J66</f>
        <v>0</v>
      </c>
      <c r="BB23" s="341">
        <f>IF(ROUND((BB$21-CONFIG!$D$7)/31,0)&gt;=ROUND(CONFIG!$G44,0),INDEX('Commandes - Calculs Auto'!$C19:'Commandes - Calculs Auto'!$BJ19,,COLUMN(BB$21)-COLUMN($C$21)+1-(CONFIG!$G44)),0)*'Charges variables-Calculs auto'!$J66</f>
        <v>0</v>
      </c>
      <c r="BC23" s="341">
        <f>IF(ROUND((BC$21-CONFIG!$D$7)/31,0)&gt;=ROUND(CONFIG!$G44,0),INDEX('Commandes - Calculs Auto'!$C19:'Commandes - Calculs Auto'!$BJ19,,COLUMN(BC$21)-COLUMN($C$21)+1-(CONFIG!$G44)),0)*'Charges variables-Calculs auto'!$J66</f>
        <v>0</v>
      </c>
      <c r="BD23" s="341">
        <f>IF(ROUND((BD$21-CONFIG!$D$7)/31,0)&gt;=ROUND(CONFIG!$G44,0),INDEX('Commandes - Calculs Auto'!$C19:'Commandes - Calculs Auto'!$BJ19,,COLUMN(BD$21)-COLUMN($C$21)+1-(CONFIG!$G44)),0)*'Charges variables-Calculs auto'!$J66</f>
        <v>0</v>
      </c>
      <c r="BE23" s="341">
        <f>IF(ROUND((BE$21-CONFIG!$D$7)/31,0)&gt;=ROUND(CONFIG!$G44,0),INDEX('Commandes - Calculs Auto'!$C19:'Commandes - Calculs Auto'!$BJ19,,COLUMN(BE$21)-COLUMN($C$21)+1-(CONFIG!$G44)),0)*'Charges variables-Calculs auto'!$J66</f>
        <v>0</v>
      </c>
      <c r="BF23" s="341">
        <f>IF(ROUND((BF$21-CONFIG!$D$7)/31,0)&gt;=ROUND(CONFIG!$G44,0),INDEX('Commandes - Calculs Auto'!$C19:'Commandes - Calculs Auto'!$BJ19,,COLUMN(BF$21)-COLUMN($C$21)+1-(CONFIG!$G44)),0)*'Charges variables-Calculs auto'!$J66</f>
        <v>0</v>
      </c>
      <c r="BG23" s="341">
        <f>IF(ROUND((BG$21-CONFIG!$D$7)/31,0)&gt;=ROUND(CONFIG!$G44,0),INDEX('Commandes - Calculs Auto'!$C19:'Commandes - Calculs Auto'!$BJ19,,COLUMN(BG$21)-COLUMN($C$21)+1-(CONFIG!$G44)),0)*'Charges variables-Calculs auto'!$J66</f>
        <v>0</v>
      </c>
      <c r="BH23" s="341">
        <f>IF(ROUND((BH$21-CONFIG!$D$7)/31,0)&gt;=ROUND(CONFIG!$G44,0),INDEX('Commandes - Calculs Auto'!$C19:'Commandes - Calculs Auto'!$BJ19,,COLUMN(BH$21)-COLUMN($C$21)+1-(CONFIG!$G44)),0)*'Charges variables-Calculs auto'!$J66</f>
        <v>0</v>
      </c>
      <c r="BI23" s="341">
        <f>IF(ROUND((BI$21-CONFIG!$D$7)/31,0)&gt;=ROUND(CONFIG!$G44,0),INDEX('Commandes - Calculs Auto'!$C19:'Commandes - Calculs Auto'!$BJ19,,COLUMN(BI$21)-COLUMN($C$21)+1-(CONFIG!$G44)),0)*'Charges variables-Calculs auto'!$J66</f>
        <v>0</v>
      </c>
      <c r="BJ23" s="341">
        <f>IF(ROUND((BJ$21-CONFIG!$D$7)/31,0)&gt;=ROUND(CONFIG!$G44,0),INDEX('Commandes - Calculs Auto'!$C19:'Commandes - Calculs Auto'!$BJ19,,COLUMN(BJ$21)-COLUMN($C$21)+1-(CONFIG!$G44)),0)*'Charges variables-Calculs auto'!$J66</f>
        <v>0</v>
      </c>
    </row>
    <row r="24" spans="2:62">
      <c r="B24" s="310" t="str">
        <f>CONFIG!$C$16</f>
        <v>…</v>
      </c>
      <c r="C24" s="341">
        <f>IF(ROUND((C$21-CONFIG!$D$7)/31,0)&gt;=ROUND(CONFIG!$G45,0),INDEX('Commandes - Calculs Auto'!$C20:'Commandes - Calculs Auto'!$BJ20,,COLUMN(C$21)-COLUMN($C$21)+1-(CONFIG!$G45)),0)*CONFIG!$E45</f>
        <v>0</v>
      </c>
      <c r="D24" s="341">
        <f>IF(ROUND((D$21-CONFIG!$D$7)/31,0)&gt;=ROUND(CONFIG!$G45,0),INDEX('Commandes - Calculs Auto'!$C20:'Commandes - Calculs Auto'!$BJ20,,COLUMN(D$21)-COLUMN($C$21)+1-(CONFIG!$G45)),0)*CONFIG!$E45</f>
        <v>0</v>
      </c>
      <c r="E24" s="341">
        <f>IF(ROUND((E$21-CONFIG!$D$7)/31,0)&gt;=ROUND(CONFIG!$G45,0),INDEX('Commandes - Calculs Auto'!$C20:'Commandes - Calculs Auto'!$BJ20,,COLUMN(E$21)-COLUMN($C$21)+1-(CONFIG!$G45)),0)*CONFIG!$E45</f>
        <v>0</v>
      </c>
      <c r="F24" s="341">
        <f>IF(ROUND((F$21-CONFIG!$D$7)/31,0)&gt;=ROUND(CONFIG!$G45,0),INDEX('Commandes - Calculs Auto'!$C20:'Commandes - Calculs Auto'!$BJ20,,COLUMN(F$21)-COLUMN($C$21)+1-(CONFIG!$G45)),0)*CONFIG!$E45</f>
        <v>0</v>
      </c>
      <c r="G24" s="341">
        <f>IF(ROUND((G$21-CONFIG!$D$7)/31,0)&gt;=ROUND(CONFIG!$G45,0),INDEX('Commandes - Calculs Auto'!$C20:'Commandes - Calculs Auto'!$BJ20,,COLUMN(G$21)-COLUMN($C$21)+1-(CONFIG!$G45)),0)*CONFIG!$E45</f>
        <v>0</v>
      </c>
      <c r="H24" s="341">
        <f>IF(ROUND((H$21-CONFIG!$D$7)/31,0)&gt;=ROUND(CONFIG!$G45,0),INDEX('Commandes - Calculs Auto'!$C20:'Commandes - Calculs Auto'!$BJ20,,COLUMN(H$21)-COLUMN($C$21)+1-(CONFIG!$G45)),0)*CONFIG!$E45</f>
        <v>0</v>
      </c>
      <c r="I24" s="341">
        <f>IF(ROUND((I$21-CONFIG!$D$7)/31,0)&gt;=ROUND(CONFIG!$G45,0),INDEX('Commandes - Calculs Auto'!$C20:'Commandes - Calculs Auto'!$BJ20,,COLUMN(I$21)-COLUMN($C$21)+1-(CONFIG!$G45)),0)*CONFIG!$E45</f>
        <v>0</v>
      </c>
      <c r="J24" s="341">
        <f>IF(ROUND((J$21-CONFIG!$D$7)/31,0)&gt;=ROUND(CONFIG!$G45,0),INDEX('Commandes - Calculs Auto'!$C20:'Commandes - Calculs Auto'!$BJ20,,COLUMN(J$21)-COLUMN($C$21)+1-(CONFIG!$G45)),0)*CONFIG!$E45</f>
        <v>0</v>
      </c>
      <c r="K24" s="341">
        <f>IF(ROUND((K$21-CONFIG!$D$7)/31,0)&gt;=ROUND(CONFIG!$G45,0),INDEX('Commandes - Calculs Auto'!$C20:'Commandes - Calculs Auto'!$BJ20,,COLUMN(K$21)-COLUMN($C$21)+1-(CONFIG!$G45)),0)*CONFIG!$E45</f>
        <v>0</v>
      </c>
      <c r="L24" s="341">
        <f>IF(ROUND((L$21-CONFIG!$D$7)/31,0)&gt;=ROUND(CONFIG!$G45,0),INDEX('Commandes - Calculs Auto'!$C20:'Commandes - Calculs Auto'!$BJ20,,COLUMN(L$21)-COLUMN($C$21)+1-(CONFIG!$G45)),0)*CONFIG!$E45</f>
        <v>0</v>
      </c>
      <c r="M24" s="341">
        <f>IF(ROUND((M$21-CONFIG!$D$7)/31,0)&gt;=ROUND(CONFIG!$G45,0),INDEX('Commandes - Calculs Auto'!$C20:'Commandes - Calculs Auto'!$BJ20,,COLUMN(M$21)-COLUMN($C$21)+1-(CONFIG!$G45)),0)*CONFIG!$E45</f>
        <v>0</v>
      </c>
      <c r="N24" s="341">
        <f>IF(ROUND((N$21-CONFIG!$D$7)/31,0)&gt;=ROUND(CONFIG!$G45,0),INDEX('Commandes - Calculs Auto'!$C20:'Commandes - Calculs Auto'!$BJ20,,COLUMN(N$21)-COLUMN($C$21)+1-(CONFIG!$G45)),0)*CONFIG!$E45</f>
        <v>0</v>
      </c>
      <c r="O24" s="341">
        <f>IF(ROUND((O$21-CONFIG!$D$7)/31,0)&gt;=ROUND(CONFIG!$G45,0),INDEX('Commandes - Calculs Auto'!$C20:'Commandes - Calculs Auto'!$BJ20,,COLUMN(O$21)-COLUMN($C$21)+1-(CONFIG!$G45)),0)*'Charges variables-Calculs auto'!$D67</f>
        <v>0</v>
      </c>
      <c r="P24" s="341">
        <f>IF(ROUND((P$21-CONFIG!$D$7)/31,0)&gt;=ROUND(CONFIG!$G45,0),INDEX('Commandes - Calculs Auto'!$C20:'Commandes - Calculs Auto'!$BJ20,,COLUMN(P$21)-COLUMN($C$21)+1-(CONFIG!$G45)),0)*'Charges variables-Calculs auto'!$D67</f>
        <v>0</v>
      </c>
      <c r="Q24" s="341">
        <f>IF(ROUND((Q$21-CONFIG!$D$7)/31,0)&gt;=ROUND(CONFIG!$G45,0),INDEX('Commandes - Calculs Auto'!$C20:'Commandes - Calculs Auto'!$BJ20,,COLUMN(Q$21)-COLUMN($C$21)+1-(CONFIG!$G45)),0)*'Charges variables-Calculs auto'!$D67</f>
        <v>0</v>
      </c>
      <c r="R24" s="341">
        <f>IF(ROUND((R$21-CONFIG!$D$7)/31,0)&gt;=ROUND(CONFIG!$G45,0),INDEX('Commandes - Calculs Auto'!$C20:'Commandes - Calculs Auto'!$BJ20,,COLUMN(R$21)-COLUMN($C$21)+1-(CONFIG!$G45)),0)*'Charges variables-Calculs auto'!$D67</f>
        <v>0</v>
      </c>
      <c r="S24" s="341">
        <f>IF(ROUND((S$21-CONFIG!$D$7)/31,0)&gt;=ROUND(CONFIG!$G45,0),INDEX('Commandes - Calculs Auto'!$C20:'Commandes - Calculs Auto'!$BJ20,,COLUMN(S$21)-COLUMN($C$21)+1-(CONFIG!$G45)),0)*'Charges variables-Calculs auto'!$D67</f>
        <v>0</v>
      </c>
      <c r="T24" s="341">
        <f>IF(ROUND((T$21-CONFIG!$D$7)/31,0)&gt;=ROUND(CONFIG!$G45,0),INDEX('Commandes - Calculs Auto'!$C20:'Commandes - Calculs Auto'!$BJ20,,COLUMN(T$21)-COLUMN($C$21)+1-(CONFIG!$G45)),0)*'Charges variables-Calculs auto'!$D67</f>
        <v>0</v>
      </c>
      <c r="U24" s="341">
        <f>IF(ROUND((U$21-CONFIG!$D$7)/31,0)&gt;=ROUND(CONFIG!$G45,0),INDEX('Commandes - Calculs Auto'!$C20:'Commandes - Calculs Auto'!$BJ20,,COLUMN(U$21)-COLUMN($C$21)+1-(CONFIG!$G45)),0)*'Charges variables-Calculs auto'!$D67</f>
        <v>0</v>
      </c>
      <c r="V24" s="341">
        <f>IF(ROUND((V$21-CONFIG!$D$7)/31,0)&gt;=ROUND(CONFIG!$G45,0),INDEX('Commandes - Calculs Auto'!$C20:'Commandes - Calculs Auto'!$BJ20,,COLUMN(V$21)-COLUMN($C$21)+1-(CONFIG!$G45)),0)*'Charges variables-Calculs auto'!$D67</f>
        <v>0</v>
      </c>
      <c r="W24" s="341">
        <f>IF(ROUND((W$21-CONFIG!$D$7)/31,0)&gt;=ROUND(CONFIG!$G45,0),INDEX('Commandes - Calculs Auto'!$C20:'Commandes - Calculs Auto'!$BJ20,,COLUMN(W$21)-COLUMN($C$21)+1-(CONFIG!$G45)),0)*'Charges variables-Calculs auto'!$D67</f>
        <v>0</v>
      </c>
      <c r="X24" s="341">
        <f>IF(ROUND((X$21-CONFIG!$D$7)/31,0)&gt;=ROUND(CONFIG!$G45,0),INDEX('Commandes - Calculs Auto'!$C20:'Commandes - Calculs Auto'!$BJ20,,COLUMN(X$21)-COLUMN($C$21)+1-(CONFIG!$G45)),0)*'Charges variables-Calculs auto'!$D67</f>
        <v>0</v>
      </c>
      <c r="Y24" s="341">
        <f>IF(ROUND((Y$21-CONFIG!$D$7)/31,0)&gt;=ROUND(CONFIG!$G45,0),INDEX('Commandes - Calculs Auto'!$C20:'Commandes - Calculs Auto'!$BJ20,,COLUMN(Y$21)-COLUMN($C$21)+1-(CONFIG!$G45)),0)*'Charges variables-Calculs auto'!$D67</f>
        <v>0</v>
      </c>
      <c r="Z24" s="341">
        <f>IF(ROUND((Z$21-CONFIG!$D$7)/31,0)&gt;=ROUND(CONFIG!$G45,0),INDEX('Commandes - Calculs Auto'!$C20:'Commandes - Calculs Auto'!$BJ20,,COLUMN(Z$21)-COLUMN($C$21)+1-(CONFIG!$G45)),0)*'Charges variables-Calculs auto'!$D67</f>
        <v>0</v>
      </c>
      <c r="AA24" s="341">
        <f>IF(ROUND((AA$21-CONFIG!$D$7)/31,0)&gt;=ROUND(CONFIG!$G45,0),INDEX('Commandes - Calculs Auto'!$C20:'Commandes - Calculs Auto'!$BJ20,,COLUMN(AA$21)-COLUMN($C$21)+1-(CONFIG!$G45)),0)*'Charges variables-Calculs auto'!$F67</f>
        <v>0</v>
      </c>
      <c r="AB24" s="341">
        <f>IF(ROUND((AB$21-CONFIG!$D$7)/31,0)&gt;=ROUND(CONFIG!$G45,0),INDEX('Commandes - Calculs Auto'!$C20:'Commandes - Calculs Auto'!$BJ20,,COLUMN(AB$21)-COLUMN($C$21)+1-(CONFIG!$G45)),0)*'Charges variables-Calculs auto'!$F67</f>
        <v>0</v>
      </c>
      <c r="AC24" s="341">
        <f>IF(ROUND((AC$21-CONFIG!$D$7)/31,0)&gt;=ROUND(CONFIG!$G45,0),INDEX('Commandes - Calculs Auto'!$C20:'Commandes - Calculs Auto'!$BJ20,,COLUMN(AC$21)-COLUMN($C$21)+1-(CONFIG!$G45)),0)*'Charges variables-Calculs auto'!$F67</f>
        <v>0</v>
      </c>
      <c r="AD24" s="341">
        <f>IF(ROUND((AD$21-CONFIG!$D$7)/31,0)&gt;=ROUND(CONFIG!$G45,0),INDEX('Commandes - Calculs Auto'!$C20:'Commandes - Calculs Auto'!$BJ20,,COLUMN(AD$21)-COLUMN($C$21)+1-(CONFIG!$G45)),0)*'Charges variables-Calculs auto'!$F67</f>
        <v>0</v>
      </c>
      <c r="AE24" s="341">
        <f>IF(ROUND((AE$21-CONFIG!$D$7)/31,0)&gt;=ROUND(CONFIG!$G45,0),INDEX('Commandes - Calculs Auto'!$C20:'Commandes - Calculs Auto'!$BJ20,,COLUMN(AE$21)-COLUMN($C$21)+1-(CONFIG!$G45)),0)*'Charges variables-Calculs auto'!$F67</f>
        <v>0</v>
      </c>
      <c r="AF24" s="341">
        <f>IF(ROUND((AF$21-CONFIG!$D$7)/31,0)&gt;=ROUND(CONFIG!$G45,0),INDEX('Commandes - Calculs Auto'!$C20:'Commandes - Calculs Auto'!$BJ20,,COLUMN(AF$21)-COLUMN($C$21)+1-(CONFIG!$G45)),0)*'Charges variables-Calculs auto'!$F67</f>
        <v>0</v>
      </c>
      <c r="AG24" s="341">
        <f>IF(ROUND((AG$21-CONFIG!$D$7)/31,0)&gt;=ROUND(CONFIG!$G45,0),INDEX('Commandes - Calculs Auto'!$C20:'Commandes - Calculs Auto'!$BJ20,,COLUMN(AG$21)-COLUMN($C$21)+1-(CONFIG!$G45)),0)*'Charges variables-Calculs auto'!$F67</f>
        <v>0</v>
      </c>
      <c r="AH24" s="341">
        <f>IF(ROUND((AH$21-CONFIG!$D$7)/31,0)&gt;=ROUND(CONFIG!$G45,0),INDEX('Commandes - Calculs Auto'!$C20:'Commandes - Calculs Auto'!$BJ20,,COLUMN(AH$21)-COLUMN($C$21)+1-(CONFIG!$G45)),0)*'Charges variables-Calculs auto'!$F67</f>
        <v>0</v>
      </c>
      <c r="AI24" s="341">
        <f>IF(ROUND((AI$21-CONFIG!$D$7)/31,0)&gt;=ROUND(CONFIG!$G45,0),INDEX('Commandes - Calculs Auto'!$C20:'Commandes - Calculs Auto'!$BJ20,,COLUMN(AI$21)-COLUMN($C$21)+1-(CONFIG!$G45)),0)*'Charges variables-Calculs auto'!$F67</f>
        <v>0</v>
      </c>
      <c r="AJ24" s="341">
        <f>IF(ROUND((AJ$21-CONFIG!$D$7)/31,0)&gt;=ROUND(CONFIG!$G45,0),INDEX('Commandes - Calculs Auto'!$C20:'Commandes - Calculs Auto'!$BJ20,,COLUMN(AJ$21)-COLUMN($C$21)+1-(CONFIG!$G45)),0)*'Charges variables-Calculs auto'!$F67</f>
        <v>0</v>
      </c>
      <c r="AK24" s="341">
        <f>IF(ROUND((AK$21-CONFIG!$D$7)/31,0)&gt;=ROUND(CONFIG!$G45,0),INDEX('Commandes - Calculs Auto'!$C20:'Commandes - Calculs Auto'!$BJ20,,COLUMN(AK$21)-COLUMN($C$21)+1-(CONFIG!$G45)),0)*'Charges variables-Calculs auto'!$F67</f>
        <v>0</v>
      </c>
      <c r="AL24" s="341">
        <f>IF(ROUND((AL$21-CONFIG!$D$7)/31,0)&gt;=ROUND(CONFIG!$G45,0),INDEX('Commandes - Calculs Auto'!$C20:'Commandes - Calculs Auto'!$BJ20,,COLUMN(AL$21)-COLUMN($C$21)+1-(CONFIG!$G45)),0)*'Charges variables-Calculs auto'!$F67</f>
        <v>0</v>
      </c>
      <c r="AM24" s="341">
        <f>IF(ROUND((AM$21-CONFIG!$D$7)/31,0)&gt;=ROUND(CONFIG!$G45,0),INDEX('Commandes - Calculs Auto'!$C20:'Commandes - Calculs Auto'!$BJ20,,COLUMN(AM$21)-COLUMN($C$21)+1-(CONFIG!$G45)),0)*'Charges variables-Calculs auto'!$H67</f>
        <v>0</v>
      </c>
      <c r="AN24" s="341">
        <f>IF(ROUND((AN$21-CONFIG!$D$7)/31,0)&gt;=ROUND(CONFIG!$G45,0),INDEX('Commandes - Calculs Auto'!$C20:'Commandes - Calculs Auto'!$BJ20,,COLUMN(AN$21)-COLUMN($C$21)+1-(CONFIG!$G45)),0)*'Charges variables-Calculs auto'!$H67</f>
        <v>0</v>
      </c>
      <c r="AO24" s="341">
        <f>IF(ROUND((AO$21-CONFIG!$D$7)/31,0)&gt;=ROUND(CONFIG!$G45,0),INDEX('Commandes - Calculs Auto'!$C20:'Commandes - Calculs Auto'!$BJ20,,COLUMN(AO$21)-COLUMN($C$21)+1-(CONFIG!$G45)),0)*'Charges variables-Calculs auto'!$H67</f>
        <v>0</v>
      </c>
      <c r="AP24" s="341">
        <f>IF(ROUND((AP$21-CONFIG!$D$7)/31,0)&gt;=ROUND(CONFIG!$G45,0),INDEX('Commandes - Calculs Auto'!$C20:'Commandes - Calculs Auto'!$BJ20,,COLUMN(AP$21)-COLUMN($C$21)+1-(CONFIG!$G45)),0)*'Charges variables-Calculs auto'!$H67</f>
        <v>0</v>
      </c>
      <c r="AQ24" s="341">
        <f>IF(ROUND((AQ$21-CONFIG!$D$7)/31,0)&gt;=ROUND(CONFIG!$G45,0),INDEX('Commandes - Calculs Auto'!$C20:'Commandes - Calculs Auto'!$BJ20,,COLUMN(AQ$21)-COLUMN($C$21)+1-(CONFIG!$G45)),0)*'Charges variables-Calculs auto'!$H67</f>
        <v>0</v>
      </c>
      <c r="AR24" s="341">
        <f>IF(ROUND((AR$21-CONFIG!$D$7)/31,0)&gt;=ROUND(CONFIG!$G45,0),INDEX('Commandes - Calculs Auto'!$C20:'Commandes - Calculs Auto'!$BJ20,,COLUMN(AR$21)-COLUMN($C$21)+1-(CONFIG!$G45)),0)*'Charges variables-Calculs auto'!$H67</f>
        <v>0</v>
      </c>
      <c r="AS24" s="341">
        <f>IF(ROUND((AS$21-CONFIG!$D$7)/31,0)&gt;=ROUND(CONFIG!$G45,0),INDEX('Commandes - Calculs Auto'!$C20:'Commandes - Calculs Auto'!$BJ20,,COLUMN(AS$21)-COLUMN($C$21)+1-(CONFIG!$G45)),0)*'Charges variables-Calculs auto'!$H67</f>
        <v>0</v>
      </c>
      <c r="AT24" s="341">
        <f>IF(ROUND((AT$21-CONFIG!$D$7)/31,0)&gt;=ROUND(CONFIG!$G45,0),INDEX('Commandes - Calculs Auto'!$C20:'Commandes - Calculs Auto'!$BJ20,,COLUMN(AT$21)-COLUMN($C$21)+1-(CONFIG!$G45)),0)*'Charges variables-Calculs auto'!$H67</f>
        <v>0</v>
      </c>
      <c r="AU24" s="341">
        <f>IF(ROUND((AU$21-CONFIG!$D$7)/31,0)&gt;=ROUND(CONFIG!$G45,0),INDEX('Commandes - Calculs Auto'!$C20:'Commandes - Calculs Auto'!$BJ20,,COLUMN(AU$21)-COLUMN($C$21)+1-(CONFIG!$G45)),0)*'Charges variables-Calculs auto'!$H67</f>
        <v>0</v>
      </c>
      <c r="AV24" s="341">
        <f>IF(ROUND((AV$21-CONFIG!$D$7)/31,0)&gt;=ROUND(CONFIG!$G45,0),INDEX('Commandes - Calculs Auto'!$C20:'Commandes - Calculs Auto'!$BJ20,,COLUMN(AV$21)-COLUMN($C$21)+1-(CONFIG!$G45)),0)*'Charges variables-Calculs auto'!$H67</f>
        <v>0</v>
      </c>
      <c r="AW24" s="341">
        <f>IF(ROUND((AW$21-CONFIG!$D$7)/31,0)&gt;=ROUND(CONFIG!$G45,0),INDEX('Commandes - Calculs Auto'!$C20:'Commandes - Calculs Auto'!$BJ20,,COLUMN(AW$21)-COLUMN($C$21)+1-(CONFIG!$G45)),0)*'Charges variables-Calculs auto'!$H67</f>
        <v>0</v>
      </c>
      <c r="AX24" s="341">
        <f>IF(ROUND((AX$21-CONFIG!$D$7)/31,0)&gt;=ROUND(CONFIG!$G45,0),INDEX('Commandes - Calculs Auto'!$C20:'Commandes - Calculs Auto'!$BJ20,,COLUMN(AX$21)-COLUMN($C$21)+1-(CONFIG!$G45)),0)*'Charges variables-Calculs auto'!$H67</f>
        <v>0</v>
      </c>
      <c r="AY24" s="341">
        <f>IF(ROUND((AY$21-CONFIG!$D$7)/31,0)&gt;=ROUND(CONFIG!$G45,0),INDEX('Commandes - Calculs Auto'!$C20:'Commandes - Calculs Auto'!$BJ20,,COLUMN(AY$21)-COLUMN($C$21)+1-(CONFIG!$G45)),0)*'Charges variables-Calculs auto'!$J67</f>
        <v>0</v>
      </c>
      <c r="AZ24" s="341">
        <f>IF(ROUND((AZ$21-CONFIG!$D$7)/31,0)&gt;=ROUND(CONFIG!$G45,0),INDEX('Commandes - Calculs Auto'!$C20:'Commandes - Calculs Auto'!$BJ20,,COLUMN(AZ$21)-COLUMN($C$21)+1-(CONFIG!$G45)),0)*'Charges variables-Calculs auto'!$J67</f>
        <v>0</v>
      </c>
      <c r="BA24" s="341">
        <f>IF(ROUND((BA$21-CONFIG!$D$7)/31,0)&gt;=ROUND(CONFIG!$G45,0),INDEX('Commandes - Calculs Auto'!$C20:'Commandes - Calculs Auto'!$BJ20,,COLUMN(BA$21)-COLUMN($C$21)+1-(CONFIG!$G45)),0)*'Charges variables-Calculs auto'!$J67</f>
        <v>0</v>
      </c>
      <c r="BB24" s="341">
        <f>IF(ROUND((BB$21-CONFIG!$D$7)/31,0)&gt;=ROUND(CONFIG!$G45,0),INDEX('Commandes - Calculs Auto'!$C20:'Commandes - Calculs Auto'!$BJ20,,COLUMN(BB$21)-COLUMN($C$21)+1-(CONFIG!$G45)),0)*'Charges variables-Calculs auto'!$J67</f>
        <v>0</v>
      </c>
      <c r="BC24" s="341">
        <f>IF(ROUND((BC$21-CONFIG!$D$7)/31,0)&gt;=ROUND(CONFIG!$G45,0),INDEX('Commandes - Calculs Auto'!$C20:'Commandes - Calculs Auto'!$BJ20,,COLUMN(BC$21)-COLUMN($C$21)+1-(CONFIG!$G45)),0)*'Charges variables-Calculs auto'!$J67</f>
        <v>0</v>
      </c>
      <c r="BD24" s="341">
        <f>IF(ROUND((BD$21-CONFIG!$D$7)/31,0)&gt;=ROUND(CONFIG!$G45,0),INDEX('Commandes - Calculs Auto'!$C20:'Commandes - Calculs Auto'!$BJ20,,COLUMN(BD$21)-COLUMN($C$21)+1-(CONFIG!$G45)),0)*'Charges variables-Calculs auto'!$J67</f>
        <v>0</v>
      </c>
      <c r="BE24" s="341">
        <f>IF(ROUND((BE$21-CONFIG!$D$7)/31,0)&gt;=ROUND(CONFIG!$G45,0),INDEX('Commandes - Calculs Auto'!$C20:'Commandes - Calculs Auto'!$BJ20,,COLUMN(BE$21)-COLUMN($C$21)+1-(CONFIG!$G45)),0)*'Charges variables-Calculs auto'!$J67</f>
        <v>0</v>
      </c>
      <c r="BF24" s="341">
        <f>IF(ROUND((BF$21-CONFIG!$D$7)/31,0)&gt;=ROUND(CONFIG!$G45,0),INDEX('Commandes - Calculs Auto'!$C20:'Commandes - Calculs Auto'!$BJ20,,COLUMN(BF$21)-COLUMN($C$21)+1-(CONFIG!$G45)),0)*'Charges variables-Calculs auto'!$J67</f>
        <v>0</v>
      </c>
      <c r="BG24" s="341">
        <f>IF(ROUND((BG$21-CONFIG!$D$7)/31,0)&gt;=ROUND(CONFIG!$G45,0),INDEX('Commandes - Calculs Auto'!$C20:'Commandes - Calculs Auto'!$BJ20,,COLUMN(BG$21)-COLUMN($C$21)+1-(CONFIG!$G45)),0)*'Charges variables-Calculs auto'!$J67</f>
        <v>0</v>
      </c>
      <c r="BH24" s="341">
        <f>IF(ROUND((BH$21-CONFIG!$D$7)/31,0)&gt;=ROUND(CONFIG!$G45,0),INDEX('Commandes - Calculs Auto'!$C20:'Commandes - Calculs Auto'!$BJ20,,COLUMN(BH$21)-COLUMN($C$21)+1-(CONFIG!$G45)),0)*'Charges variables-Calculs auto'!$J67</f>
        <v>0</v>
      </c>
      <c r="BI24" s="341">
        <f>IF(ROUND((BI$21-CONFIG!$D$7)/31,0)&gt;=ROUND(CONFIG!$G45,0),INDEX('Commandes - Calculs Auto'!$C20:'Commandes - Calculs Auto'!$BJ20,,COLUMN(BI$21)-COLUMN($C$21)+1-(CONFIG!$G45)),0)*'Charges variables-Calculs auto'!$J67</f>
        <v>0</v>
      </c>
      <c r="BJ24" s="341">
        <f>IF(ROUND((BJ$21-CONFIG!$D$7)/31,0)&gt;=ROUND(CONFIG!$G45,0),INDEX('Commandes - Calculs Auto'!$C20:'Commandes - Calculs Auto'!$BJ20,,COLUMN(BJ$21)-COLUMN($C$21)+1-(CONFIG!$G45)),0)*'Charges variables-Calculs auto'!$J67</f>
        <v>0</v>
      </c>
    </row>
    <row r="25" spans="2:62">
      <c r="B25" s="310">
        <f>CONFIG!$C$17</f>
        <v>0</v>
      </c>
      <c r="C25" s="341">
        <f>IF(ROUND((C$21-CONFIG!$D$7)/31,0)&gt;=ROUND(CONFIG!$G46,0),INDEX('Commandes - Calculs Auto'!$C21:'Commandes - Calculs Auto'!$BJ21,,COLUMN(C$21)-COLUMN($C$21)+1-(CONFIG!$G46)),0)*CONFIG!$E46</f>
        <v>0</v>
      </c>
      <c r="D25" s="341">
        <f>IF(ROUND((D$21-CONFIG!$D$7)/31,0)&gt;=ROUND(CONFIG!$G46,0),INDEX('Commandes - Calculs Auto'!$C21:'Commandes - Calculs Auto'!$BJ21,,COLUMN(D$21)-COLUMN($C$21)+1-(CONFIG!$G46)),0)*CONFIG!$E46</f>
        <v>0</v>
      </c>
      <c r="E25" s="341">
        <f>IF(ROUND((E$21-CONFIG!$D$7)/31,0)&gt;=ROUND(CONFIG!$G46,0),INDEX('Commandes - Calculs Auto'!$C21:'Commandes - Calculs Auto'!$BJ21,,COLUMN(E$21)-COLUMN($C$21)+1-(CONFIG!$G46)),0)*CONFIG!$E46</f>
        <v>0</v>
      </c>
      <c r="F25" s="341">
        <f>IF(ROUND((F$21-CONFIG!$D$7)/31,0)&gt;=ROUND(CONFIG!$G46,0),INDEX('Commandes - Calculs Auto'!$C21:'Commandes - Calculs Auto'!$BJ21,,COLUMN(F$21)-COLUMN($C$21)+1-(CONFIG!$G46)),0)*CONFIG!$E46</f>
        <v>0</v>
      </c>
      <c r="G25" s="341">
        <f>IF(ROUND((G$21-CONFIG!$D$7)/31,0)&gt;=ROUND(CONFIG!$G46,0),INDEX('Commandes - Calculs Auto'!$C21:'Commandes - Calculs Auto'!$BJ21,,COLUMN(G$21)-COLUMN($C$21)+1-(CONFIG!$G46)),0)*CONFIG!$E46</f>
        <v>0</v>
      </c>
      <c r="H25" s="341">
        <f>IF(ROUND((H$21-CONFIG!$D$7)/31,0)&gt;=ROUND(CONFIG!$G46,0),INDEX('Commandes - Calculs Auto'!$C21:'Commandes - Calculs Auto'!$BJ21,,COLUMN(H$21)-COLUMN($C$21)+1-(CONFIG!$G46)),0)*CONFIG!$E46</f>
        <v>0</v>
      </c>
      <c r="I25" s="341">
        <f>IF(ROUND((I$21-CONFIG!$D$7)/31,0)&gt;=ROUND(CONFIG!$G46,0),INDEX('Commandes - Calculs Auto'!$C21:'Commandes - Calculs Auto'!$BJ21,,COLUMN(I$21)-COLUMN($C$21)+1-(CONFIG!$G46)),0)*CONFIG!$E46</f>
        <v>0</v>
      </c>
      <c r="J25" s="341">
        <f>IF(ROUND((J$21-CONFIG!$D$7)/31,0)&gt;=ROUND(CONFIG!$G46,0),INDEX('Commandes - Calculs Auto'!$C21:'Commandes - Calculs Auto'!$BJ21,,COLUMN(J$21)-COLUMN($C$21)+1-(CONFIG!$G46)),0)*CONFIG!$E46</f>
        <v>0</v>
      </c>
      <c r="K25" s="341">
        <f>IF(ROUND((K$21-CONFIG!$D$7)/31,0)&gt;=ROUND(CONFIG!$G46,0),INDEX('Commandes - Calculs Auto'!$C21:'Commandes - Calculs Auto'!$BJ21,,COLUMN(K$21)-COLUMN($C$21)+1-(CONFIG!$G46)),0)*CONFIG!$E46</f>
        <v>0</v>
      </c>
      <c r="L25" s="341">
        <f>IF(ROUND((L$21-CONFIG!$D$7)/31,0)&gt;=ROUND(CONFIG!$G46,0),INDEX('Commandes - Calculs Auto'!$C21:'Commandes - Calculs Auto'!$BJ21,,COLUMN(L$21)-COLUMN($C$21)+1-(CONFIG!$G46)),0)*CONFIG!$E46</f>
        <v>0</v>
      </c>
      <c r="M25" s="341">
        <f>IF(ROUND((M$21-CONFIG!$D$7)/31,0)&gt;=ROUND(CONFIG!$G46,0),INDEX('Commandes - Calculs Auto'!$C21:'Commandes - Calculs Auto'!$BJ21,,COLUMN(M$21)-COLUMN($C$21)+1-(CONFIG!$G46)),0)*CONFIG!$E46</f>
        <v>0</v>
      </c>
      <c r="N25" s="341">
        <f>IF(ROUND((N$21-CONFIG!$D$7)/31,0)&gt;=ROUND(CONFIG!$G46,0),INDEX('Commandes - Calculs Auto'!$C21:'Commandes - Calculs Auto'!$BJ21,,COLUMN(N$21)-COLUMN($C$21)+1-(CONFIG!$G46)),0)*CONFIG!$E46</f>
        <v>0</v>
      </c>
      <c r="O25" s="341">
        <f>IF(ROUND((O$21-CONFIG!$D$7)/31,0)&gt;=ROUND(CONFIG!$G46,0),INDEX('Commandes - Calculs Auto'!$C21:'Commandes - Calculs Auto'!$BJ21,,COLUMN(O$21)-COLUMN($C$21)+1-(CONFIG!$G46)),0)*'Charges variables-Calculs auto'!$D68</f>
        <v>0</v>
      </c>
      <c r="P25" s="341">
        <f>IF(ROUND((P$21-CONFIG!$D$7)/31,0)&gt;=ROUND(CONFIG!$G46,0),INDEX('Commandes - Calculs Auto'!$C21:'Commandes - Calculs Auto'!$BJ21,,COLUMN(P$21)-COLUMN($C$21)+1-(CONFIG!$G46)),0)*'Charges variables-Calculs auto'!$D68</f>
        <v>0</v>
      </c>
      <c r="Q25" s="341">
        <f>IF(ROUND((Q$21-CONFIG!$D$7)/31,0)&gt;=ROUND(CONFIG!$G46,0),INDEX('Commandes - Calculs Auto'!$C21:'Commandes - Calculs Auto'!$BJ21,,COLUMN(Q$21)-COLUMN($C$21)+1-(CONFIG!$G46)),0)*'Charges variables-Calculs auto'!$D68</f>
        <v>0</v>
      </c>
      <c r="R25" s="341">
        <f>IF(ROUND((R$21-CONFIG!$D$7)/31,0)&gt;=ROUND(CONFIG!$G46,0),INDEX('Commandes - Calculs Auto'!$C21:'Commandes - Calculs Auto'!$BJ21,,COLUMN(R$21)-COLUMN($C$21)+1-(CONFIG!$G46)),0)*'Charges variables-Calculs auto'!$D68</f>
        <v>0</v>
      </c>
      <c r="S25" s="341">
        <f>IF(ROUND((S$21-CONFIG!$D$7)/31,0)&gt;=ROUND(CONFIG!$G46,0),INDEX('Commandes - Calculs Auto'!$C21:'Commandes - Calculs Auto'!$BJ21,,COLUMN(S$21)-COLUMN($C$21)+1-(CONFIG!$G46)),0)*'Charges variables-Calculs auto'!$D68</f>
        <v>0</v>
      </c>
      <c r="T25" s="341">
        <f>IF(ROUND((T$21-CONFIG!$D$7)/31,0)&gt;=ROUND(CONFIG!$G46,0),INDEX('Commandes - Calculs Auto'!$C21:'Commandes - Calculs Auto'!$BJ21,,COLUMN(T$21)-COLUMN($C$21)+1-(CONFIG!$G46)),0)*'Charges variables-Calculs auto'!$D68</f>
        <v>0</v>
      </c>
      <c r="U25" s="341">
        <f>IF(ROUND((U$21-CONFIG!$D$7)/31,0)&gt;=ROUND(CONFIG!$G46,0),INDEX('Commandes - Calculs Auto'!$C21:'Commandes - Calculs Auto'!$BJ21,,COLUMN(U$21)-COLUMN($C$21)+1-(CONFIG!$G46)),0)*'Charges variables-Calculs auto'!$D68</f>
        <v>0</v>
      </c>
      <c r="V25" s="341">
        <f>IF(ROUND((V$21-CONFIG!$D$7)/31,0)&gt;=ROUND(CONFIG!$G46,0),INDEX('Commandes - Calculs Auto'!$C21:'Commandes - Calculs Auto'!$BJ21,,COLUMN(V$21)-COLUMN($C$21)+1-(CONFIG!$G46)),0)*'Charges variables-Calculs auto'!$D68</f>
        <v>0</v>
      </c>
      <c r="W25" s="341">
        <f>IF(ROUND((W$21-CONFIG!$D$7)/31,0)&gt;=ROUND(CONFIG!$G46,0),INDEX('Commandes - Calculs Auto'!$C21:'Commandes - Calculs Auto'!$BJ21,,COLUMN(W$21)-COLUMN($C$21)+1-(CONFIG!$G46)),0)*'Charges variables-Calculs auto'!$D68</f>
        <v>0</v>
      </c>
      <c r="X25" s="341">
        <f>IF(ROUND((X$21-CONFIG!$D$7)/31,0)&gt;=ROUND(CONFIG!$G46,0),INDEX('Commandes - Calculs Auto'!$C21:'Commandes - Calculs Auto'!$BJ21,,COLUMN(X$21)-COLUMN($C$21)+1-(CONFIG!$G46)),0)*'Charges variables-Calculs auto'!$D68</f>
        <v>0</v>
      </c>
      <c r="Y25" s="341">
        <f>IF(ROUND((Y$21-CONFIG!$D$7)/31,0)&gt;=ROUND(CONFIG!$G46,0),INDEX('Commandes - Calculs Auto'!$C21:'Commandes - Calculs Auto'!$BJ21,,COLUMN(Y$21)-COLUMN($C$21)+1-(CONFIG!$G46)),0)*'Charges variables-Calculs auto'!$D68</f>
        <v>0</v>
      </c>
      <c r="Z25" s="341">
        <f>IF(ROUND((Z$21-CONFIG!$D$7)/31,0)&gt;=ROUND(CONFIG!$G46,0),INDEX('Commandes - Calculs Auto'!$C21:'Commandes - Calculs Auto'!$BJ21,,COLUMN(Z$21)-COLUMN($C$21)+1-(CONFIG!$G46)),0)*'Charges variables-Calculs auto'!$D68</f>
        <v>0</v>
      </c>
      <c r="AA25" s="341">
        <f>IF(ROUND((AA$21-CONFIG!$D$7)/31,0)&gt;=ROUND(CONFIG!$G46,0),INDEX('Commandes - Calculs Auto'!$C21:'Commandes - Calculs Auto'!$BJ21,,COLUMN(AA$21)-COLUMN($C$21)+1-(CONFIG!$G46)),0)*'Charges variables-Calculs auto'!$F68</f>
        <v>0</v>
      </c>
      <c r="AB25" s="341">
        <f>IF(ROUND((AB$21-CONFIG!$D$7)/31,0)&gt;=ROUND(CONFIG!$G46,0),INDEX('Commandes - Calculs Auto'!$C21:'Commandes - Calculs Auto'!$BJ21,,COLUMN(AB$21)-COLUMN($C$21)+1-(CONFIG!$G46)),0)*'Charges variables-Calculs auto'!$F68</f>
        <v>0</v>
      </c>
      <c r="AC25" s="341">
        <f>IF(ROUND((AC$21-CONFIG!$D$7)/31,0)&gt;=ROUND(CONFIG!$G46,0),INDEX('Commandes - Calculs Auto'!$C21:'Commandes - Calculs Auto'!$BJ21,,COLUMN(AC$21)-COLUMN($C$21)+1-(CONFIG!$G46)),0)*'Charges variables-Calculs auto'!$F68</f>
        <v>0</v>
      </c>
      <c r="AD25" s="341">
        <f>IF(ROUND((AD$21-CONFIG!$D$7)/31,0)&gt;=ROUND(CONFIG!$G46,0),INDEX('Commandes - Calculs Auto'!$C21:'Commandes - Calculs Auto'!$BJ21,,COLUMN(AD$21)-COLUMN($C$21)+1-(CONFIG!$G46)),0)*'Charges variables-Calculs auto'!$F68</f>
        <v>0</v>
      </c>
      <c r="AE25" s="341">
        <f>IF(ROUND((AE$21-CONFIG!$D$7)/31,0)&gt;=ROUND(CONFIG!$G46,0),INDEX('Commandes - Calculs Auto'!$C21:'Commandes - Calculs Auto'!$BJ21,,COLUMN(AE$21)-COLUMN($C$21)+1-(CONFIG!$G46)),0)*'Charges variables-Calculs auto'!$F68</f>
        <v>0</v>
      </c>
      <c r="AF25" s="341">
        <f>IF(ROUND((AF$21-CONFIG!$D$7)/31,0)&gt;=ROUND(CONFIG!$G46,0),INDEX('Commandes - Calculs Auto'!$C21:'Commandes - Calculs Auto'!$BJ21,,COLUMN(AF$21)-COLUMN($C$21)+1-(CONFIG!$G46)),0)*'Charges variables-Calculs auto'!$F68</f>
        <v>0</v>
      </c>
      <c r="AG25" s="341">
        <f>IF(ROUND((AG$21-CONFIG!$D$7)/31,0)&gt;=ROUND(CONFIG!$G46,0),INDEX('Commandes - Calculs Auto'!$C21:'Commandes - Calculs Auto'!$BJ21,,COLUMN(AG$21)-COLUMN($C$21)+1-(CONFIG!$G46)),0)*'Charges variables-Calculs auto'!$F68</f>
        <v>0</v>
      </c>
      <c r="AH25" s="341">
        <f>IF(ROUND((AH$21-CONFIG!$D$7)/31,0)&gt;=ROUND(CONFIG!$G46,0),INDEX('Commandes - Calculs Auto'!$C21:'Commandes - Calculs Auto'!$BJ21,,COLUMN(AH$21)-COLUMN($C$21)+1-(CONFIG!$G46)),0)*'Charges variables-Calculs auto'!$F68</f>
        <v>0</v>
      </c>
      <c r="AI25" s="341">
        <f>IF(ROUND((AI$21-CONFIG!$D$7)/31,0)&gt;=ROUND(CONFIG!$G46,0),INDEX('Commandes - Calculs Auto'!$C21:'Commandes - Calculs Auto'!$BJ21,,COLUMN(AI$21)-COLUMN($C$21)+1-(CONFIG!$G46)),0)*'Charges variables-Calculs auto'!$F68</f>
        <v>0</v>
      </c>
      <c r="AJ25" s="341">
        <f>IF(ROUND((AJ$21-CONFIG!$D$7)/31,0)&gt;=ROUND(CONFIG!$G46,0),INDEX('Commandes - Calculs Auto'!$C21:'Commandes - Calculs Auto'!$BJ21,,COLUMN(AJ$21)-COLUMN($C$21)+1-(CONFIG!$G46)),0)*'Charges variables-Calculs auto'!$F68</f>
        <v>0</v>
      </c>
      <c r="AK25" s="341">
        <f>IF(ROUND((AK$21-CONFIG!$D$7)/31,0)&gt;=ROUND(CONFIG!$G46,0),INDEX('Commandes - Calculs Auto'!$C21:'Commandes - Calculs Auto'!$BJ21,,COLUMN(AK$21)-COLUMN($C$21)+1-(CONFIG!$G46)),0)*'Charges variables-Calculs auto'!$F68</f>
        <v>0</v>
      </c>
      <c r="AL25" s="341">
        <f>IF(ROUND((AL$21-CONFIG!$D$7)/31,0)&gt;=ROUND(CONFIG!$G46,0),INDEX('Commandes - Calculs Auto'!$C21:'Commandes - Calculs Auto'!$BJ21,,COLUMN(AL$21)-COLUMN($C$21)+1-(CONFIG!$G46)),0)*'Charges variables-Calculs auto'!$F68</f>
        <v>0</v>
      </c>
      <c r="AM25" s="341">
        <f>IF(ROUND((AM$21-CONFIG!$D$7)/31,0)&gt;=ROUND(CONFIG!$G46,0),INDEX('Commandes - Calculs Auto'!$C21:'Commandes - Calculs Auto'!$BJ21,,COLUMN(AM$21)-COLUMN($C$21)+1-(CONFIG!$G46)),0)*'Charges variables-Calculs auto'!$H68</f>
        <v>0</v>
      </c>
      <c r="AN25" s="341">
        <f>IF(ROUND((AN$21-CONFIG!$D$7)/31,0)&gt;=ROUND(CONFIG!$G46,0),INDEX('Commandes - Calculs Auto'!$C21:'Commandes - Calculs Auto'!$BJ21,,COLUMN(AN$21)-COLUMN($C$21)+1-(CONFIG!$G46)),0)*'Charges variables-Calculs auto'!$H68</f>
        <v>0</v>
      </c>
      <c r="AO25" s="341">
        <f>IF(ROUND((AO$21-CONFIG!$D$7)/31,0)&gt;=ROUND(CONFIG!$G46,0),INDEX('Commandes - Calculs Auto'!$C21:'Commandes - Calculs Auto'!$BJ21,,COLUMN(AO$21)-COLUMN($C$21)+1-(CONFIG!$G46)),0)*'Charges variables-Calculs auto'!$H68</f>
        <v>0</v>
      </c>
      <c r="AP25" s="341">
        <f>IF(ROUND((AP$21-CONFIG!$D$7)/31,0)&gt;=ROUND(CONFIG!$G46,0),INDEX('Commandes - Calculs Auto'!$C21:'Commandes - Calculs Auto'!$BJ21,,COLUMN(AP$21)-COLUMN($C$21)+1-(CONFIG!$G46)),0)*'Charges variables-Calculs auto'!$H68</f>
        <v>0</v>
      </c>
      <c r="AQ25" s="341">
        <f>IF(ROUND((AQ$21-CONFIG!$D$7)/31,0)&gt;=ROUND(CONFIG!$G46,0),INDEX('Commandes - Calculs Auto'!$C21:'Commandes - Calculs Auto'!$BJ21,,COLUMN(AQ$21)-COLUMN($C$21)+1-(CONFIG!$G46)),0)*'Charges variables-Calculs auto'!$H68</f>
        <v>0</v>
      </c>
      <c r="AR25" s="341">
        <f>IF(ROUND((AR$21-CONFIG!$D$7)/31,0)&gt;=ROUND(CONFIG!$G46,0),INDEX('Commandes - Calculs Auto'!$C21:'Commandes - Calculs Auto'!$BJ21,,COLUMN(AR$21)-COLUMN($C$21)+1-(CONFIG!$G46)),0)*'Charges variables-Calculs auto'!$H68</f>
        <v>0</v>
      </c>
      <c r="AS25" s="341">
        <f>IF(ROUND((AS$21-CONFIG!$D$7)/31,0)&gt;=ROUND(CONFIG!$G46,0),INDEX('Commandes - Calculs Auto'!$C21:'Commandes - Calculs Auto'!$BJ21,,COLUMN(AS$21)-COLUMN($C$21)+1-(CONFIG!$G46)),0)*'Charges variables-Calculs auto'!$H68</f>
        <v>0</v>
      </c>
      <c r="AT25" s="341">
        <f>IF(ROUND((AT$21-CONFIG!$D$7)/31,0)&gt;=ROUND(CONFIG!$G46,0),INDEX('Commandes - Calculs Auto'!$C21:'Commandes - Calculs Auto'!$BJ21,,COLUMN(AT$21)-COLUMN($C$21)+1-(CONFIG!$G46)),0)*'Charges variables-Calculs auto'!$H68</f>
        <v>0</v>
      </c>
      <c r="AU25" s="341">
        <f>IF(ROUND((AU$21-CONFIG!$D$7)/31,0)&gt;=ROUND(CONFIG!$G46,0),INDEX('Commandes - Calculs Auto'!$C21:'Commandes - Calculs Auto'!$BJ21,,COLUMN(AU$21)-COLUMN($C$21)+1-(CONFIG!$G46)),0)*'Charges variables-Calculs auto'!$H68</f>
        <v>0</v>
      </c>
      <c r="AV25" s="341">
        <f>IF(ROUND((AV$21-CONFIG!$D$7)/31,0)&gt;=ROUND(CONFIG!$G46,0),INDEX('Commandes - Calculs Auto'!$C21:'Commandes - Calculs Auto'!$BJ21,,COLUMN(AV$21)-COLUMN($C$21)+1-(CONFIG!$G46)),0)*'Charges variables-Calculs auto'!$H68</f>
        <v>0</v>
      </c>
      <c r="AW25" s="341">
        <f>IF(ROUND((AW$21-CONFIG!$D$7)/31,0)&gt;=ROUND(CONFIG!$G46,0),INDEX('Commandes - Calculs Auto'!$C21:'Commandes - Calculs Auto'!$BJ21,,COLUMN(AW$21)-COLUMN($C$21)+1-(CONFIG!$G46)),0)*'Charges variables-Calculs auto'!$H68</f>
        <v>0</v>
      </c>
      <c r="AX25" s="341">
        <f>IF(ROUND((AX$21-CONFIG!$D$7)/31,0)&gt;=ROUND(CONFIG!$G46,0),INDEX('Commandes - Calculs Auto'!$C21:'Commandes - Calculs Auto'!$BJ21,,COLUMN(AX$21)-COLUMN($C$21)+1-(CONFIG!$G46)),0)*'Charges variables-Calculs auto'!$H68</f>
        <v>0</v>
      </c>
      <c r="AY25" s="341">
        <f>IF(ROUND((AY$21-CONFIG!$D$7)/31,0)&gt;=ROUND(CONFIG!$G46,0),INDEX('Commandes - Calculs Auto'!$C21:'Commandes - Calculs Auto'!$BJ21,,COLUMN(AY$21)-COLUMN($C$21)+1-(CONFIG!$G46)),0)*'Charges variables-Calculs auto'!$J68</f>
        <v>0</v>
      </c>
      <c r="AZ25" s="341">
        <f>IF(ROUND((AZ$21-CONFIG!$D$7)/31,0)&gt;=ROUND(CONFIG!$G46,0),INDEX('Commandes - Calculs Auto'!$C21:'Commandes - Calculs Auto'!$BJ21,,COLUMN(AZ$21)-COLUMN($C$21)+1-(CONFIG!$G46)),0)*'Charges variables-Calculs auto'!$J68</f>
        <v>0</v>
      </c>
      <c r="BA25" s="341">
        <f>IF(ROUND((BA$21-CONFIG!$D$7)/31,0)&gt;=ROUND(CONFIG!$G46,0),INDEX('Commandes - Calculs Auto'!$C21:'Commandes - Calculs Auto'!$BJ21,,COLUMN(BA$21)-COLUMN($C$21)+1-(CONFIG!$G46)),0)*'Charges variables-Calculs auto'!$J68</f>
        <v>0</v>
      </c>
      <c r="BB25" s="341">
        <f>IF(ROUND((BB$21-CONFIG!$D$7)/31,0)&gt;=ROUND(CONFIG!$G46,0),INDEX('Commandes - Calculs Auto'!$C21:'Commandes - Calculs Auto'!$BJ21,,COLUMN(BB$21)-COLUMN($C$21)+1-(CONFIG!$G46)),0)*'Charges variables-Calculs auto'!$J68</f>
        <v>0</v>
      </c>
      <c r="BC25" s="341">
        <f>IF(ROUND((BC$21-CONFIG!$D$7)/31,0)&gt;=ROUND(CONFIG!$G46,0),INDEX('Commandes - Calculs Auto'!$C21:'Commandes - Calculs Auto'!$BJ21,,COLUMN(BC$21)-COLUMN($C$21)+1-(CONFIG!$G46)),0)*'Charges variables-Calculs auto'!$J68</f>
        <v>0</v>
      </c>
      <c r="BD25" s="341">
        <f>IF(ROUND((BD$21-CONFIG!$D$7)/31,0)&gt;=ROUND(CONFIG!$G46,0),INDEX('Commandes - Calculs Auto'!$C21:'Commandes - Calculs Auto'!$BJ21,,COLUMN(BD$21)-COLUMN($C$21)+1-(CONFIG!$G46)),0)*'Charges variables-Calculs auto'!$J68</f>
        <v>0</v>
      </c>
      <c r="BE25" s="341">
        <f>IF(ROUND((BE$21-CONFIG!$D$7)/31,0)&gt;=ROUND(CONFIG!$G46,0),INDEX('Commandes - Calculs Auto'!$C21:'Commandes - Calculs Auto'!$BJ21,,COLUMN(BE$21)-COLUMN($C$21)+1-(CONFIG!$G46)),0)*'Charges variables-Calculs auto'!$J68</f>
        <v>0</v>
      </c>
      <c r="BF25" s="341">
        <f>IF(ROUND((BF$21-CONFIG!$D$7)/31,0)&gt;=ROUND(CONFIG!$G46,0),INDEX('Commandes - Calculs Auto'!$C21:'Commandes - Calculs Auto'!$BJ21,,COLUMN(BF$21)-COLUMN($C$21)+1-(CONFIG!$G46)),0)*'Charges variables-Calculs auto'!$J68</f>
        <v>0</v>
      </c>
      <c r="BG25" s="341">
        <f>IF(ROUND((BG$21-CONFIG!$D$7)/31,0)&gt;=ROUND(CONFIG!$G46,0),INDEX('Commandes - Calculs Auto'!$C21:'Commandes - Calculs Auto'!$BJ21,,COLUMN(BG$21)-COLUMN($C$21)+1-(CONFIG!$G46)),0)*'Charges variables-Calculs auto'!$J68</f>
        <v>0</v>
      </c>
      <c r="BH25" s="341">
        <f>IF(ROUND((BH$21-CONFIG!$D$7)/31,0)&gt;=ROUND(CONFIG!$G46,0),INDEX('Commandes - Calculs Auto'!$C21:'Commandes - Calculs Auto'!$BJ21,,COLUMN(BH$21)-COLUMN($C$21)+1-(CONFIG!$G46)),0)*'Charges variables-Calculs auto'!$J68</f>
        <v>0</v>
      </c>
      <c r="BI25" s="341">
        <f>IF(ROUND((BI$21-CONFIG!$D$7)/31,0)&gt;=ROUND(CONFIG!$G46,0),INDEX('Commandes - Calculs Auto'!$C21:'Commandes - Calculs Auto'!$BJ21,,COLUMN(BI$21)-COLUMN($C$21)+1-(CONFIG!$G46)),0)*'Charges variables-Calculs auto'!$J68</f>
        <v>0</v>
      </c>
      <c r="BJ25" s="341">
        <f>IF(ROUND((BJ$21-CONFIG!$D$7)/31,0)&gt;=ROUND(CONFIG!$G46,0),INDEX('Commandes - Calculs Auto'!$C21:'Commandes - Calculs Auto'!$BJ21,,COLUMN(BJ$21)-COLUMN($C$21)+1-(CONFIG!$G46)),0)*'Charges variables-Calculs auto'!$J68</f>
        <v>0</v>
      </c>
    </row>
    <row r="26" spans="2:62">
      <c r="B26" s="310">
        <f>CONFIG!$C$18</f>
        <v>0</v>
      </c>
      <c r="C26" s="341">
        <f>IF(ROUND((C$21-CONFIG!$D$7)/31,0)&gt;=ROUND(CONFIG!$G47,0),INDEX('Commandes - Calculs Auto'!$C22:'Commandes - Calculs Auto'!$BJ22,,COLUMN(C$21)-COLUMN($C$21)+1-(CONFIG!$G47)),0)*CONFIG!$E47</f>
        <v>0</v>
      </c>
      <c r="D26" s="341">
        <f>IF(ROUND((D$21-CONFIG!$D$7)/31,0)&gt;=ROUND(CONFIG!$G47,0),INDEX('Commandes - Calculs Auto'!$C22:'Commandes - Calculs Auto'!$BJ22,,COLUMN(D$21)-COLUMN($C$21)+1-(CONFIG!$G47)),0)*CONFIG!$E47</f>
        <v>0</v>
      </c>
      <c r="E26" s="341">
        <f>IF(ROUND((E$21-CONFIG!$D$7)/31,0)&gt;=ROUND(CONFIG!$G47,0),INDEX('Commandes - Calculs Auto'!$C22:'Commandes - Calculs Auto'!$BJ22,,COLUMN(E$21)-COLUMN($C$21)+1-(CONFIG!$G47)),0)*CONFIG!$E47</f>
        <v>0</v>
      </c>
      <c r="F26" s="341">
        <f>IF(ROUND((F$21-CONFIG!$D$7)/31,0)&gt;=ROUND(CONFIG!$G47,0),INDEX('Commandes - Calculs Auto'!$C22:'Commandes - Calculs Auto'!$BJ22,,COLUMN(F$21)-COLUMN($C$21)+1-(CONFIG!$G47)),0)*CONFIG!$E47</f>
        <v>0</v>
      </c>
      <c r="G26" s="341">
        <f>IF(ROUND((G$21-CONFIG!$D$7)/31,0)&gt;=ROUND(CONFIG!$G47,0),INDEX('Commandes - Calculs Auto'!$C22:'Commandes - Calculs Auto'!$BJ22,,COLUMN(G$21)-COLUMN($C$21)+1-(CONFIG!$G47)),0)*CONFIG!$E47</f>
        <v>0</v>
      </c>
      <c r="H26" s="341">
        <f>IF(ROUND((H$21-CONFIG!$D$7)/31,0)&gt;=ROUND(CONFIG!$G47,0),INDEX('Commandes - Calculs Auto'!$C22:'Commandes - Calculs Auto'!$BJ22,,COLUMN(H$21)-COLUMN($C$21)+1-(CONFIG!$G47)),0)*CONFIG!$E47</f>
        <v>0</v>
      </c>
      <c r="I26" s="341">
        <f>IF(ROUND((I$21-CONFIG!$D$7)/31,0)&gt;=ROUND(CONFIG!$G47,0),INDEX('Commandes - Calculs Auto'!$C22:'Commandes - Calculs Auto'!$BJ22,,COLUMN(I$21)-COLUMN($C$21)+1-(CONFIG!$G47)),0)*CONFIG!$E47</f>
        <v>0</v>
      </c>
      <c r="J26" s="341">
        <f>IF(ROUND((J$21-CONFIG!$D$7)/31,0)&gt;=ROUND(CONFIG!$G47,0),INDEX('Commandes - Calculs Auto'!$C22:'Commandes - Calculs Auto'!$BJ22,,COLUMN(J$21)-COLUMN($C$21)+1-(CONFIG!$G47)),0)*CONFIG!$E47</f>
        <v>0</v>
      </c>
      <c r="K26" s="341">
        <f>IF(ROUND((K$21-CONFIG!$D$7)/31,0)&gt;=ROUND(CONFIG!$G47,0),INDEX('Commandes - Calculs Auto'!$C22:'Commandes - Calculs Auto'!$BJ22,,COLUMN(K$21)-COLUMN($C$21)+1-(CONFIG!$G47)),0)*CONFIG!$E47</f>
        <v>0</v>
      </c>
      <c r="L26" s="341">
        <f>IF(ROUND((L$21-CONFIG!$D$7)/31,0)&gt;=ROUND(CONFIG!$G47,0),INDEX('Commandes - Calculs Auto'!$C22:'Commandes - Calculs Auto'!$BJ22,,COLUMN(L$21)-COLUMN($C$21)+1-(CONFIG!$G47)),0)*CONFIG!$E47</f>
        <v>0</v>
      </c>
      <c r="M26" s="341">
        <f>IF(ROUND((M$21-CONFIG!$D$7)/31,0)&gt;=ROUND(CONFIG!$G47,0),INDEX('Commandes - Calculs Auto'!$C22:'Commandes - Calculs Auto'!$BJ22,,COLUMN(M$21)-COLUMN($C$21)+1-(CONFIG!$G47)),0)*CONFIG!$E47</f>
        <v>0</v>
      </c>
      <c r="N26" s="341">
        <f>IF(ROUND((N$21-CONFIG!$D$7)/31,0)&gt;=ROUND(CONFIG!$G47,0),INDEX('Commandes - Calculs Auto'!$C22:'Commandes - Calculs Auto'!$BJ22,,COLUMN(N$21)-COLUMN($C$21)+1-(CONFIG!$G47)),0)*CONFIG!$E47</f>
        <v>0</v>
      </c>
      <c r="O26" s="341">
        <f>IF(ROUND((O$21-CONFIG!$D$7)/31,0)&gt;=ROUND(CONFIG!$G47,0),INDEX('Commandes - Calculs Auto'!$C22:'Commandes - Calculs Auto'!$BJ22,,COLUMN(O$21)-COLUMN($C$21)+1-(CONFIG!$G47)),0)*'Charges variables-Calculs auto'!$D69</f>
        <v>0</v>
      </c>
      <c r="P26" s="341">
        <f>IF(ROUND((P$21-CONFIG!$D$7)/31,0)&gt;=ROUND(CONFIG!$G47,0),INDEX('Commandes - Calculs Auto'!$C22:'Commandes - Calculs Auto'!$BJ22,,COLUMN(P$21)-COLUMN($C$21)+1-(CONFIG!$G47)),0)*'Charges variables-Calculs auto'!$D69</f>
        <v>0</v>
      </c>
      <c r="Q26" s="341">
        <f>IF(ROUND((Q$21-CONFIG!$D$7)/31,0)&gt;=ROUND(CONFIG!$G47,0),INDEX('Commandes - Calculs Auto'!$C22:'Commandes - Calculs Auto'!$BJ22,,COLUMN(Q$21)-COLUMN($C$21)+1-(CONFIG!$G47)),0)*'Charges variables-Calculs auto'!$D69</f>
        <v>0</v>
      </c>
      <c r="R26" s="341">
        <f>IF(ROUND((R$21-CONFIG!$D$7)/31,0)&gt;=ROUND(CONFIG!$G47,0),INDEX('Commandes - Calculs Auto'!$C22:'Commandes - Calculs Auto'!$BJ22,,COLUMN(R$21)-COLUMN($C$21)+1-(CONFIG!$G47)),0)*'Charges variables-Calculs auto'!$D69</f>
        <v>0</v>
      </c>
      <c r="S26" s="341">
        <f>IF(ROUND((S$21-CONFIG!$D$7)/31,0)&gt;=ROUND(CONFIG!$G47,0),INDEX('Commandes - Calculs Auto'!$C22:'Commandes - Calculs Auto'!$BJ22,,COLUMN(S$21)-COLUMN($C$21)+1-(CONFIG!$G47)),0)*'Charges variables-Calculs auto'!$D69</f>
        <v>0</v>
      </c>
      <c r="T26" s="341">
        <f>IF(ROUND((T$21-CONFIG!$D$7)/31,0)&gt;=ROUND(CONFIG!$G47,0),INDEX('Commandes - Calculs Auto'!$C22:'Commandes - Calculs Auto'!$BJ22,,COLUMN(T$21)-COLUMN($C$21)+1-(CONFIG!$G47)),0)*'Charges variables-Calculs auto'!$D69</f>
        <v>0</v>
      </c>
      <c r="U26" s="341">
        <f>IF(ROUND((U$21-CONFIG!$D$7)/31,0)&gt;=ROUND(CONFIG!$G47,0),INDEX('Commandes - Calculs Auto'!$C22:'Commandes - Calculs Auto'!$BJ22,,COLUMN(U$21)-COLUMN($C$21)+1-(CONFIG!$G47)),0)*'Charges variables-Calculs auto'!$D69</f>
        <v>0</v>
      </c>
      <c r="V26" s="341">
        <f>IF(ROUND((V$21-CONFIG!$D$7)/31,0)&gt;=ROUND(CONFIG!$G47,0),INDEX('Commandes - Calculs Auto'!$C22:'Commandes - Calculs Auto'!$BJ22,,COLUMN(V$21)-COLUMN($C$21)+1-(CONFIG!$G47)),0)*'Charges variables-Calculs auto'!$D69</f>
        <v>0</v>
      </c>
      <c r="W26" s="341">
        <f>IF(ROUND((W$21-CONFIG!$D$7)/31,0)&gt;=ROUND(CONFIG!$G47,0),INDEX('Commandes - Calculs Auto'!$C22:'Commandes - Calculs Auto'!$BJ22,,COLUMN(W$21)-COLUMN($C$21)+1-(CONFIG!$G47)),0)*'Charges variables-Calculs auto'!$D69</f>
        <v>0</v>
      </c>
      <c r="X26" s="341">
        <f>IF(ROUND((X$21-CONFIG!$D$7)/31,0)&gt;=ROUND(CONFIG!$G47,0),INDEX('Commandes - Calculs Auto'!$C22:'Commandes - Calculs Auto'!$BJ22,,COLUMN(X$21)-COLUMN($C$21)+1-(CONFIG!$G47)),0)*'Charges variables-Calculs auto'!$D69</f>
        <v>0</v>
      </c>
      <c r="Y26" s="341">
        <f>IF(ROUND((Y$21-CONFIG!$D$7)/31,0)&gt;=ROUND(CONFIG!$G47,0),INDEX('Commandes - Calculs Auto'!$C22:'Commandes - Calculs Auto'!$BJ22,,COLUMN(Y$21)-COLUMN($C$21)+1-(CONFIG!$G47)),0)*'Charges variables-Calculs auto'!$D69</f>
        <v>0</v>
      </c>
      <c r="Z26" s="341">
        <f>IF(ROUND((Z$21-CONFIG!$D$7)/31,0)&gt;=ROUND(CONFIG!$G47,0),INDEX('Commandes - Calculs Auto'!$C22:'Commandes - Calculs Auto'!$BJ22,,COLUMN(Z$21)-COLUMN($C$21)+1-(CONFIG!$G47)),0)*'Charges variables-Calculs auto'!$D69</f>
        <v>0</v>
      </c>
      <c r="AA26" s="341">
        <f>IF(ROUND((AA$21-CONFIG!$D$7)/31,0)&gt;=ROUND(CONFIG!$G47,0),INDEX('Commandes - Calculs Auto'!$C22:'Commandes - Calculs Auto'!$BJ22,,COLUMN(AA$21)-COLUMN($C$21)+1-(CONFIG!$G47)),0)*'Charges variables-Calculs auto'!$F69</f>
        <v>0</v>
      </c>
      <c r="AB26" s="341">
        <f>IF(ROUND((AB$21-CONFIG!$D$7)/31,0)&gt;=ROUND(CONFIG!$G47,0),INDEX('Commandes - Calculs Auto'!$C22:'Commandes - Calculs Auto'!$BJ22,,COLUMN(AB$21)-COLUMN($C$21)+1-(CONFIG!$G47)),0)*'Charges variables-Calculs auto'!$F69</f>
        <v>0</v>
      </c>
      <c r="AC26" s="341">
        <f>IF(ROUND((AC$21-CONFIG!$D$7)/31,0)&gt;=ROUND(CONFIG!$G47,0),INDEX('Commandes - Calculs Auto'!$C22:'Commandes - Calculs Auto'!$BJ22,,COLUMN(AC$21)-COLUMN($C$21)+1-(CONFIG!$G47)),0)*'Charges variables-Calculs auto'!$F69</f>
        <v>0</v>
      </c>
      <c r="AD26" s="341">
        <f>IF(ROUND((AD$21-CONFIG!$D$7)/31,0)&gt;=ROUND(CONFIG!$G47,0),INDEX('Commandes - Calculs Auto'!$C22:'Commandes - Calculs Auto'!$BJ22,,COLUMN(AD$21)-COLUMN($C$21)+1-(CONFIG!$G47)),0)*'Charges variables-Calculs auto'!$F69</f>
        <v>0</v>
      </c>
      <c r="AE26" s="341">
        <f>IF(ROUND((AE$21-CONFIG!$D$7)/31,0)&gt;=ROUND(CONFIG!$G47,0),INDEX('Commandes - Calculs Auto'!$C22:'Commandes - Calculs Auto'!$BJ22,,COLUMN(AE$21)-COLUMN($C$21)+1-(CONFIG!$G47)),0)*'Charges variables-Calculs auto'!$F69</f>
        <v>0</v>
      </c>
      <c r="AF26" s="341">
        <f>IF(ROUND((AF$21-CONFIG!$D$7)/31,0)&gt;=ROUND(CONFIG!$G47,0),INDEX('Commandes - Calculs Auto'!$C22:'Commandes - Calculs Auto'!$BJ22,,COLUMN(AF$21)-COLUMN($C$21)+1-(CONFIG!$G47)),0)*'Charges variables-Calculs auto'!$F69</f>
        <v>0</v>
      </c>
      <c r="AG26" s="341">
        <f>IF(ROUND((AG$21-CONFIG!$D$7)/31,0)&gt;=ROUND(CONFIG!$G47,0),INDEX('Commandes - Calculs Auto'!$C22:'Commandes - Calculs Auto'!$BJ22,,COLUMN(AG$21)-COLUMN($C$21)+1-(CONFIG!$G47)),0)*'Charges variables-Calculs auto'!$F69</f>
        <v>0</v>
      </c>
      <c r="AH26" s="341">
        <f>IF(ROUND((AH$21-CONFIG!$D$7)/31,0)&gt;=ROUND(CONFIG!$G47,0),INDEX('Commandes - Calculs Auto'!$C22:'Commandes - Calculs Auto'!$BJ22,,COLUMN(AH$21)-COLUMN($C$21)+1-(CONFIG!$G47)),0)*'Charges variables-Calculs auto'!$F69</f>
        <v>0</v>
      </c>
      <c r="AI26" s="341">
        <f>IF(ROUND((AI$21-CONFIG!$D$7)/31,0)&gt;=ROUND(CONFIG!$G47,0),INDEX('Commandes - Calculs Auto'!$C22:'Commandes - Calculs Auto'!$BJ22,,COLUMN(AI$21)-COLUMN($C$21)+1-(CONFIG!$G47)),0)*'Charges variables-Calculs auto'!$F69</f>
        <v>0</v>
      </c>
      <c r="AJ26" s="341">
        <f>IF(ROUND((AJ$21-CONFIG!$D$7)/31,0)&gt;=ROUND(CONFIG!$G47,0),INDEX('Commandes - Calculs Auto'!$C22:'Commandes - Calculs Auto'!$BJ22,,COLUMN(AJ$21)-COLUMN($C$21)+1-(CONFIG!$G47)),0)*'Charges variables-Calculs auto'!$F69</f>
        <v>0</v>
      </c>
      <c r="AK26" s="341">
        <f>IF(ROUND((AK$21-CONFIG!$D$7)/31,0)&gt;=ROUND(CONFIG!$G47,0),INDEX('Commandes - Calculs Auto'!$C22:'Commandes - Calculs Auto'!$BJ22,,COLUMN(AK$21)-COLUMN($C$21)+1-(CONFIG!$G47)),0)*'Charges variables-Calculs auto'!$F69</f>
        <v>0</v>
      </c>
      <c r="AL26" s="341">
        <f>IF(ROUND((AL$21-CONFIG!$D$7)/31,0)&gt;=ROUND(CONFIG!$G47,0),INDEX('Commandes - Calculs Auto'!$C22:'Commandes - Calculs Auto'!$BJ22,,COLUMN(AL$21)-COLUMN($C$21)+1-(CONFIG!$G47)),0)*'Charges variables-Calculs auto'!$F69</f>
        <v>0</v>
      </c>
      <c r="AM26" s="341">
        <f>IF(ROUND((AM$21-CONFIG!$D$7)/31,0)&gt;=ROUND(CONFIG!$G47,0),INDEX('Commandes - Calculs Auto'!$C22:'Commandes - Calculs Auto'!$BJ22,,COLUMN(AM$21)-COLUMN($C$21)+1-(CONFIG!$G47)),0)*'Charges variables-Calculs auto'!$H69</f>
        <v>0</v>
      </c>
      <c r="AN26" s="341">
        <f>IF(ROUND((AN$21-CONFIG!$D$7)/31,0)&gt;=ROUND(CONFIG!$G47,0),INDEX('Commandes - Calculs Auto'!$C22:'Commandes - Calculs Auto'!$BJ22,,COLUMN(AN$21)-COLUMN($C$21)+1-(CONFIG!$G47)),0)*'Charges variables-Calculs auto'!$H69</f>
        <v>0</v>
      </c>
      <c r="AO26" s="341">
        <f>IF(ROUND((AO$21-CONFIG!$D$7)/31,0)&gt;=ROUND(CONFIG!$G47,0),INDEX('Commandes - Calculs Auto'!$C22:'Commandes - Calculs Auto'!$BJ22,,COLUMN(AO$21)-COLUMN($C$21)+1-(CONFIG!$G47)),0)*'Charges variables-Calculs auto'!$H69</f>
        <v>0</v>
      </c>
      <c r="AP26" s="341">
        <f>IF(ROUND((AP$21-CONFIG!$D$7)/31,0)&gt;=ROUND(CONFIG!$G47,0),INDEX('Commandes - Calculs Auto'!$C22:'Commandes - Calculs Auto'!$BJ22,,COLUMN(AP$21)-COLUMN($C$21)+1-(CONFIG!$G47)),0)*'Charges variables-Calculs auto'!$H69</f>
        <v>0</v>
      </c>
      <c r="AQ26" s="341">
        <f>IF(ROUND((AQ$21-CONFIG!$D$7)/31,0)&gt;=ROUND(CONFIG!$G47,0),INDEX('Commandes - Calculs Auto'!$C22:'Commandes - Calculs Auto'!$BJ22,,COLUMN(AQ$21)-COLUMN($C$21)+1-(CONFIG!$G47)),0)*'Charges variables-Calculs auto'!$H69</f>
        <v>0</v>
      </c>
      <c r="AR26" s="341">
        <f>IF(ROUND((AR$21-CONFIG!$D$7)/31,0)&gt;=ROUND(CONFIG!$G47,0),INDEX('Commandes - Calculs Auto'!$C22:'Commandes - Calculs Auto'!$BJ22,,COLUMN(AR$21)-COLUMN($C$21)+1-(CONFIG!$G47)),0)*'Charges variables-Calculs auto'!$H69</f>
        <v>0</v>
      </c>
      <c r="AS26" s="341">
        <f>IF(ROUND((AS$21-CONFIG!$D$7)/31,0)&gt;=ROUND(CONFIG!$G47,0),INDEX('Commandes - Calculs Auto'!$C22:'Commandes - Calculs Auto'!$BJ22,,COLUMN(AS$21)-COLUMN($C$21)+1-(CONFIG!$G47)),0)*'Charges variables-Calculs auto'!$H69</f>
        <v>0</v>
      </c>
      <c r="AT26" s="341">
        <f>IF(ROUND((AT$21-CONFIG!$D$7)/31,0)&gt;=ROUND(CONFIG!$G47,0),INDEX('Commandes - Calculs Auto'!$C22:'Commandes - Calculs Auto'!$BJ22,,COLUMN(AT$21)-COLUMN($C$21)+1-(CONFIG!$G47)),0)*'Charges variables-Calculs auto'!$H69</f>
        <v>0</v>
      </c>
      <c r="AU26" s="341">
        <f>IF(ROUND((AU$21-CONFIG!$D$7)/31,0)&gt;=ROUND(CONFIG!$G47,0),INDEX('Commandes - Calculs Auto'!$C22:'Commandes - Calculs Auto'!$BJ22,,COLUMN(AU$21)-COLUMN($C$21)+1-(CONFIG!$G47)),0)*'Charges variables-Calculs auto'!$H69</f>
        <v>0</v>
      </c>
      <c r="AV26" s="341">
        <f>IF(ROUND((AV$21-CONFIG!$D$7)/31,0)&gt;=ROUND(CONFIG!$G47,0),INDEX('Commandes - Calculs Auto'!$C22:'Commandes - Calculs Auto'!$BJ22,,COLUMN(AV$21)-COLUMN($C$21)+1-(CONFIG!$G47)),0)*'Charges variables-Calculs auto'!$H69</f>
        <v>0</v>
      </c>
      <c r="AW26" s="341">
        <f>IF(ROUND((AW$21-CONFIG!$D$7)/31,0)&gt;=ROUND(CONFIG!$G47,0),INDEX('Commandes - Calculs Auto'!$C22:'Commandes - Calculs Auto'!$BJ22,,COLUMN(AW$21)-COLUMN($C$21)+1-(CONFIG!$G47)),0)*'Charges variables-Calculs auto'!$H69</f>
        <v>0</v>
      </c>
      <c r="AX26" s="341">
        <f>IF(ROUND((AX$21-CONFIG!$D$7)/31,0)&gt;=ROUND(CONFIG!$G47,0),INDEX('Commandes - Calculs Auto'!$C22:'Commandes - Calculs Auto'!$BJ22,,COLUMN(AX$21)-COLUMN($C$21)+1-(CONFIG!$G47)),0)*'Charges variables-Calculs auto'!$H69</f>
        <v>0</v>
      </c>
      <c r="AY26" s="341">
        <f>IF(ROUND((AY$21-CONFIG!$D$7)/31,0)&gt;=ROUND(CONFIG!$G47,0),INDEX('Commandes - Calculs Auto'!$C22:'Commandes - Calculs Auto'!$BJ22,,COLUMN(AY$21)-COLUMN($C$21)+1-(CONFIG!$G47)),0)*'Charges variables-Calculs auto'!$J69</f>
        <v>0</v>
      </c>
      <c r="AZ26" s="341">
        <f>IF(ROUND((AZ$21-CONFIG!$D$7)/31,0)&gt;=ROUND(CONFIG!$G47,0),INDEX('Commandes - Calculs Auto'!$C22:'Commandes - Calculs Auto'!$BJ22,,COLUMN(AZ$21)-COLUMN($C$21)+1-(CONFIG!$G47)),0)*'Charges variables-Calculs auto'!$J69</f>
        <v>0</v>
      </c>
      <c r="BA26" s="341">
        <f>IF(ROUND((BA$21-CONFIG!$D$7)/31,0)&gt;=ROUND(CONFIG!$G47,0),INDEX('Commandes - Calculs Auto'!$C22:'Commandes - Calculs Auto'!$BJ22,,COLUMN(BA$21)-COLUMN($C$21)+1-(CONFIG!$G47)),0)*'Charges variables-Calculs auto'!$J69</f>
        <v>0</v>
      </c>
      <c r="BB26" s="341">
        <f>IF(ROUND((BB$21-CONFIG!$D$7)/31,0)&gt;=ROUND(CONFIG!$G47,0),INDEX('Commandes - Calculs Auto'!$C22:'Commandes - Calculs Auto'!$BJ22,,COLUMN(BB$21)-COLUMN($C$21)+1-(CONFIG!$G47)),0)*'Charges variables-Calculs auto'!$J69</f>
        <v>0</v>
      </c>
      <c r="BC26" s="341">
        <f>IF(ROUND((BC$21-CONFIG!$D$7)/31,0)&gt;=ROUND(CONFIG!$G47,0),INDEX('Commandes - Calculs Auto'!$C22:'Commandes - Calculs Auto'!$BJ22,,COLUMN(BC$21)-COLUMN($C$21)+1-(CONFIG!$G47)),0)*'Charges variables-Calculs auto'!$J69</f>
        <v>0</v>
      </c>
      <c r="BD26" s="341">
        <f>IF(ROUND((BD$21-CONFIG!$D$7)/31,0)&gt;=ROUND(CONFIG!$G47,0),INDEX('Commandes - Calculs Auto'!$C22:'Commandes - Calculs Auto'!$BJ22,,COLUMN(BD$21)-COLUMN($C$21)+1-(CONFIG!$G47)),0)*'Charges variables-Calculs auto'!$J69</f>
        <v>0</v>
      </c>
      <c r="BE26" s="341">
        <f>IF(ROUND((BE$21-CONFIG!$D$7)/31,0)&gt;=ROUND(CONFIG!$G47,0),INDEX('Commandes - Calculs Auto'!$C22:'Commandes - Calculs Auto'!$BJ22,,COLUMN(BE$21)-COLUMN($C$21)+1-(CONFIG!$G47)),0)*'Charges variables-Calculs auto'!$J69</f>
        <v>0</v>
      </c>
      <c r="BF26" s="341">
        <f>IF(ROUND((BF$21-CONFIG!$D$7)/31,0)&gt;=ROUND(CONFIG!$G47,0),INDEX('Commandes - Calculs Auto'!$C22:'Commandes - Calculs Auto'!$BJ22,,COLUMN(BF$21)-COLUMN($C$21)+1-(CONFIG!$G47)),0)*'Charges variables-Calculs auto'!$J69</f>
        <v>0</v>
      </c>
      <c r="BG26" s="341">
        <f>IF(ROUND((BG$21-CONFIG!$D$7)/31,0)&gt;=ROUND(CONFIG!$G47,0),INDEX('Commandes - Calculs Auto'!$C22:'Commandes - Calculs Auto'!$BJ22,,COLUMN(BG$21)-COLUMN($C$21)+1-(CONFIG!$G47)),0)*'Charges variables-Calculs auto'!$J69</f>
        <v>0</v>
      </c>
      <c r="BH26" s="341">
        <f>IF(ROUND((BH$21-CONFIG!$D$7)/31,0)&gt;=ROUND(CONFIG!$G47,0),INDEX('Commandes - Calculs Auto'!$C22:'Commandes - Calculs Auto'!$BJ22,,COLUMN(BH$21)-COLUMN($C$21)+1-(CONFIG!$G47)),0)*'Charges variables-Calculs auto'!$J69</f>
        <v>0</v>
      </c>
      <c r="BI26" s="341">
        <f>IF(ROUND((BI$21-CONFIG!$D$7)/31,0)&gt;=ROUND(CONFIG!$G47,0),INDEX('Commandes - Calculs Auto'!$C22:'Commandes - Calculs Auto'!$BJ22,,COLUMN(BI$21)-COLUMN($C$21)+1-(CONFIG!$G47)),0)*'Charges variables-Calculs auto'!$J69</f>
        <v>0</v>
      </c>
      <c r="BJ26" s="341">
        <f>IF(ROUND((BJ$21-CONFIG!$D$7)/31,0)&gt;=ROUND(CONFIG!$G47,0),INDEX('Commandes - Calculs Auto'!$C22:'Commandes - Calculs Auto'!$BJ22,,COLUMN(BJ$21)-COLUMN($C$21)+1-(CONFIG!$G47)),0)*'Charges variables-Calculs auto'!$J69</f>
        <v>0</v>
      </c>
    </row>
    <row r="27" spans="2:62">
      <c r="B27" s="310">
        <f>CONFIG!$C$19</f>
        <v>0</v>
      </c>
      <c r="C27" s="341">
        <f>IF(ROUND((C$21-CONFIG!$D$7)/31,0)&gt;=ROUND(CONFIG!$G48,0),INDEX('Commandes - Calculs Auto'!$C23:'Commandes - Calculs Auto'!$BJ23,,COLUMN(C$21)-COLUMN($C$21)+1-(CONFIG!$G48)),0)*CONFIG!$E48</f>
        <v>0</v>
      </c>
      <c r="D27" s="341">
        <f>IF(ROUND((D$21-CONFIG!$D$7)/31,0)&gt;=ROUND(CONFIG!$G48,0),INDEX('Commandes - Calculs Auto'!$C23:'Commandes - Calculs Auto'!$BJ23,,COLUMN(D$21)-COLUMN($C$21)+1-(CONFIG!$G48)),0)*CONFIG!$E48</f>
        <v>0</v>
      </c>
      <c r="E27" s="341">
        <f>IF(ROUND((E$21-CONFIG!$D$7)/31,0)&gt;=ROUND(CONFIG!$G48,0),INDEX('Commandes - Calculs Auto'!$C23:'Commandes - Calculs Auto'!$BJ23,,COLUMN(E$21)-COLUMN($C$21)+1-(CONFIG!$G48)),0)*CONFIG!$E48</f>
        <v>0</v>
      </c>
      <c r="F27" s="341">
        <f>IF(ROUND((F$21-CONFIG!$D$7)/31,0)&gt;=ROUND(CONFIG!$G48,0),INDEX('Commandes - Calculs Auto'!$C23:'Commandes - Calculs Auto'!$BJ23,,COLUMN(F$21)-COLUMN($C$21)+1-(CONFIG!$G48)),0)*CONFIG!$E48</f>
        <v>0</v>
      </c>
      <c r="G27" s="341">
        <f>IF(ROUND((G$21-CONFIG!$D$7)/31,0)&gt;=ROUND(CONFIG!$G48,0),INDEX('Commandes - Calculs Auto'!$C23:'Commandes - Calculs Auto'!$BJ23,,COLUMN(G$21)-COLUMN($C$21)+1-(CONFIG!$G48)),0)*CONFIG!$E48</f>
        <v>0</v>
      </c>
      <c r="H27" s="341">
        <f>IF(ROUND((H$21-CONFIG!$D$7)/31,0)&gt;=ROUND(CONFIG!$G48,0),INDEX('Commandes - Calculs Auto'!$C23:'Commandes - Calculs Auto'!$BJ23,,COLUMN(H$21)-COLUMN($C$21)+1-(CONFIG!$G48)),0)*CONFIG!$E48</f>
        <v>0</v>
      </c>
      <c r="I27" s="341">
        <f>IF(ROUND((I$21-CONFIG!$D$7)/31,0)&gt;=ROUND(CONFIG!$G48,0),INDEX('Commandes - Calculs Auto'!$C23:'Commandes - Calculs Auto'!$BJ23,,COLUMN(I$21)-COLUMN($C$21)+1-(CONFIG!$G48)),0)*CONFIG!$E48</f>
        <v>0</v>
      </c>
      <c r="J27" s="341">
        <f>IF(ROUND((J$21-CONFIG!$D$7)/31,0)&gt;=ROUND(CONFIG!$G48,0),INDEX('Commandes - Calculs Auto'!$C23:'Commandes - Calculs Auto'!$BJ23,,COLUMN(J$21)-COLUMN($C$21)+1-(CONFIG!$G48)),0)*CONFIG!$E48</f>
        <v>0</v>
      </c>
      <c r="K27" s="341">
        <f>IF(ROUND((K$21-CONFIG!$D$7)/31,0)&gt;=ROUND(CONFIG!$G48,0),INDEX('Commandes - Calculs Auto'!$C23:'Commandes - Calculs Auto'!$BJ23,,COLUMN(K$21)-COLUMN($C$21)+1-(CONFIG!$G48)),0)*CONFIG!$E48</f>
        <v>0</v>
      </c>
      <c r="L27" s="341">
        <f>IF(ROUND((L$21-CONFIG!$D$7)/31,0)&gt;=ROUND(CONFIG!$G48,0),INDEX('Commandes - Calculs Auto'!$C23:'Commandes - Calculs Auto'!$BJ23,,COLUMN(L$21)-COLUMN($C$21)+1-(CONFIG!$G48)),0)*CONFIG!$E48</f>
        <v>0</v>
      </c>
      <c r="M27" s="341">
        <f>IF(ROUND((M$21-CONFIG!$D$7)/31,0)&gt;=ROUND(CONFIG!$G48,0),INDEX('Commandes - Calculs Auto'!$C23:'Commandes - Calculs Auto'!$BJ23,,COLUMN(M$21)-COLUMN($C$21)+1-(CONFIG!$G48)),0)*CONFIG!$E48</f>
        <v>0</v>
      </c>
      <c r="N27" s="341">
        <f>IF(ROUND((N$21-CONFIG!$D$7)/31,0)&gt;=ROUND(CONFIG!$G48,0),INDEX('Commandes - Calculs Auto'!$C23:'Commandes - Calculs Auto'!$BJ23,,COLUMN(N$21)-COLUMN($C$21)+1-(CONFIG!$G48)),0)*CONFIG!$E48</f>
        <v>0</v>
      </c>
      <c r="O27" s="341">
        <f>IF(ROUND((O$21-CONFIG!$D$7)/31,0)&gt;=ROUND(CONFIG!$G48,0),INDEX('Commandes - Calculs Auto'!$C23:'Commandes - Calculs Auto'!$BJ23,,COLUMN(O$21)-COLUMN($C$21)+1-(CONFIG!$G48)),0)*'Charges variables-Calculs auto'!$D70</f>
        <v>0</v>
      </c>
      <c r="P27" s="341">
        <f>IF(ROUND((P$21-CONFIG!$D$7)/31,0)&gt;=ROUND(CONFIG!$G48,0),INDEX('Commandes - Calculs Auto'!$C23:'Commandes - Calculs Auto'!$BJ23,,COLUMN(P$21)-COLUMN($C$21)+1-(CONFIG!$G48)),0)*'Charges variables-Calculs auto'!$D70</f>
        <v>0</v>
      </c>
      <c r="Q27" s="341">
        <f>IF(ROUND((Q$21-CONFIG!$D$7)/31,0)&gt;=ROUND(CONFIG!$G48,0),INDEX('Commandes - Calculs Auto'!$C23:'Commandes - Calculs Auto'!$BJ23,,COLUMN(Q$21)-COLUMN($C$21)+1-(CONFIG!$G48)),0)*'Charges variables-Calculs auto'!$D70</f>
        <v>0</v>
      </c>
      <c r="R27" s="341">
        <f>IF(ROUND((R$21-CONFIG!$D$7)/31,0)&gt;=ROUND(CONFIG!$G48,0),INDEX('Commandes - Calculs Auto'!$C23:'Commandes - Calculs Auto'!$BJ23,,COLUMN(R$21)-COLUMN($C$21)+1-(CONFIG!$G48)),0)*'Charges variables-Calculs auto'!$D70</f>
        <v>0</v>
      </c>
      <c r="S27" s="341">
        <f>IF(ROUND((S$21-CONFIG!$D$7)/31,0)&gt;=ROUND(CONFIG!$G48,0),INDEX('Commandes - Calculs Auto'!$C23:'Commandes - Calculs Auto'!$BJ23,,COLUMN(S$21)-COLUMN($C$21)+1-(CONFIG!$G48)),0)*'Charges variables-Calculs auto'!$D70</f>
        <v>0</v>
      </c>
      <c r="T27" s="341">
        <f>IF(ROUND((T$21-CONFIG!$D$7)/31,0)&gt;=ROUND(CONFIG!$G48,0),INDEX('Commandes - Calculs Auto'!$C23:'Commandes - Calculs Auto'!$BJ23,,COLUMN(T$21)-COLUMN($C$21)+1-(CONFIG!$G48)),0)*'Charges variables-Calculs auto'!$D70</f>
        <v>0</v>
      </c>
      <c r="U27" s="341">
        <f>IF(ROUND((U$21-CONFIG!$D$7)/31,0)&gt;=ROUND(CONFIG!$G48,0),INDEX('Commandes - Calculs Auto'!$C23:'Commandes - Calculs Auto'!$BJ23,,COLUMN(U$21)-COLUMN($C$21)+1-(CONFIG!$G48)),0)*'Charges variables-Calculs auto'!$D70</f>
        <v>0</v>
      </c>
      <c r="V27" s="341">
        <f>IF(ROUND((V$21-CONFIG!$D$7)/31,0)&gt;=ROUND(CONFIG!$G48,0),INDEX('Commandes - Calculs Auto'!$C23:'Commandes - Calculs Auto'!$BJ23,,COLUMN(V$21)-COLUMN($C$21)+1-(CONFIG!$G48)),0)*'Charges variables-Calculs auto'!$D70</f>
        <v>0</v>
      </c>
      <c r="W27" s="341">
        <f>IF(ROUND((W$21-CONFIG!$D$7)/31,0)&gt;=ROUND(CONFIG!$G48,0),INDEX('Commandes - Calculs Auto'!$C23:'Commandes - Calculs Auto'!$BJ23,,COLUMN(W$21)-COLUMN($C$21)+1-(CONFIG!$G48)),0)*'Charges variables-Calculs auto'!$D70</f>
        <v>0</v>
      </c>
      <c r="X27" s="341">
        <f>IF(ROUND((X$21-CONFIG!$D$7)/31,0)&gt;=ROUND(CONFIG!$G48,0),INDEX('Commandes - Calculs Auto'!$C23:'Commandes - Calculs Auto'!$BJ23,,COLUMN(X$21)-COLUMN($C$21)+1-(CONFIG!$G48)),0)*'Charges variables-Calculs auto'!$D70</f>
        <v>0</v>
      </c>
      <c r="Y27" s="341">
        <f>IF(ROUND((Y$21-CONFIG!$D$7)/31,0)&gt;=ROUND(CONFIG!$G48,0),INDEX('Commandes - Calculs Auto'!$C23:'Commandes - Calculs Auto'!$BJ23,,COLUMN(Y$21)-COLUMN($C$21)+1-(CONFIG!$G48)),0)*'Charges variables-Calculs auto'!$D70</f>
        <v>0</v>
      </c>
      <c r="Z27" s="341">
        <f>IF(ROUND((Z$21-CONFIG!$D$7)/31,0)&gt;=ROUND(CONFIG!$G48,0),INDEX('Commandes - Calculs Auto'!$C23:'Commandes - Calculs Auto'!$BJ23,,COLUMN(Z$21)-COLUMN($C$21)+1-(CONFIG!$G48)),0)*'Charges variables-Calculs auto'!$D70</f>
        <v>0</v>
      </c>
      <c r="AA27" s="341">
        <f>IF(ROUND((AA$21-CONFIG!$D$7)/31,0)&gt;=ROUND(CONFIG!$G48,0),INDEX('Commandes - Calculs Auto'!$C23:'Commandes - Calculs Auto'!$BJ23,,COLUMN(AA$21)-COLUMN($C$21)+1-(CONFIG!$G48)),0)*'Charges variables-Calculs auto'!$F70</f>
        <v>0</v>
      </c>
      <c r="AB27" s="341">
        <f>IF(ROUND((AB$21-CONFIG!$D$7)/31,0)&gt;=ROUND(CONFIG!$G48,0),INDEX('Commandes - Calculs Auto'!$C23:'Commandes - Calculs Auto'!$BJ23,,COLUMN(AB$21)-COLUMN($C$21)+1-(CONFIG!$G48)),0)*'Charges variables-Calculs auto'!$F70</f>
        <v>0</v>
      </c>
      <c r="AC27" s="341">
        <f>IF(ROUND((AC$21-CONFIG!$D$7)/31,0)&gt;=ROUND(CONFIG!$G48,0),INDEX('Commandes - Calculs Auto'!$C23:'Commandes - Calculs Auto'!$BJ23,,COLUMN(AC$21)-COLUMN($C$21)+1-(CONFIG!$G48)),0)*'Charges variables-Calculs auto'!$F70</f>
        <v>0</v>
      </c>
      <c r="AD27" s="341">
        <f>IF(ROUND((AD$21-CONFIG!$D$7)/31,0)&gt;=ROUND(CONFIG!$G48,0),INDEX('Commandes - Calculs Auto'!$C23:'Commandes - Calculs Auto'!$BJ23,,COLUMN(AD$21)-COLUMN($C$21)+1-(CONFIG!$G48)),0)*'Charges variables-Calculs auto'!$F70</f>
        <v>0</v>
      </c>
      <c r="AE27" s="341">
        <f>IF(ROUND((AE$21-CONFIG!$D$7)/31,0)&gt;=ROUND(CONFIG!$G48,0),INDEX('Commandes - Calculs Auto'!$C23:'Commandes - Calculs Auto'!$BJ23,,COLUMN(AE$21)-COLUMN($C$21)+1-(CONFIG!$G48)),0)*'Charges variables-Calculs auto'!$F70</f>
        <v>0</v>
      </c>
      <c r="AF27" s="341">
        <f>IF(ROUND((AF$21-CONFIG!$D$7)/31,0)&gt;=ROUND(CONFIG!$G48,0),INDEX('Commandes - Calculs Auto'!$C23:'Commandes - Calculs Auto'!$BJ23,,COLUMN(AF$21)-COLUMN($C$21)+1-(CONFIG!$G48)),0)*'Charges variables-Calculs auto'!$F70</f>
        <v>0</v>
      </c>
      <c r="AG27" s="341">
        <f>IF(ROUND((AG$21-CONFIG!$D$7)/31,0)&gt;=ROUND(CONFIG!$G48,0),INDEX('Commandes - Calculs Auto'!$C23:'Commandes - Calculs Auto'!$BJ23,,COLUMN(AG$21)-COLUMN($C$21)+1-(CONFIG!$G48)),0)*'Charges variables-Calculs auto'!$F70</f>
        <v>0</v>
      </c>
      <c r="AH27" s="341">
        <f>IF(ROUND((AH$21-CONFIG!$D$7)/31,0)&gt;=ROUND(CONFIG!$G48,0),INDEX('Commandes - Calculs Auto'!$C23:'Commandes - Calculs Auto'!$BJ23,,COLUMN(AH$21)-COLUMN($C$21)+1-(CONFIG!$G48)),0)*'Charges variables-Calculs auto'!$F70</f>
        <v>0</v>
      </c>
      <c r="AI27" s="341">
        <f>IF(ROUND((AI$21-CONFIG!$D$7)/31,0)&gt;=ROUND(CONFIG!$G48,0),INDEX('Commandes - Calculs Auto'!$C23:'Commandes - Calculs Auto'!$BJ23,,COLUMN(AI$21)-COLUMN($C$21)+1-(CONFIG!$G48)),0)*'Charges variables-Calculs auto'!$F70</f>
        <v>0</v>
      </c>
      <c r="AJ27" s="341">
        <f>IF(ROUND((AJ$21-CONFIG!$D$7)/31,0)&gt;=ROUND(CONFIG!$G48,0),INDEX('Commandes - Calculs Auto'!$C23:'Commandes - Calculs Auto'!$BJ23,,COLUMN(AJ$21)-COLUMN($C$21)+1-(CONFIG!$G48)),0)*'Charges variables-Calculs auto'!$F70</f>
        <v>0</v>
      </c>
      <c r="AK27" s="341">
        <f>IF(ROUND((AK$21-CONFIG!$D$7)/31,0)&gt;=ROUND(CONFIG!$G48,0),INDEX('Commandes - Calculs Auto'!$C23:'Commandes - Calculs Auto'!$BJ23,,COLUMN(AK$21)-COLUMN($C$21)+1-(CONFIG!$G48)),0)*'Charges variables-Calculs auto'!$F70</f>
        <v>0</v>
      </c>
      <c r="AL27" s="341">
        <f>IF(ROUND((AL$21-CONFIG!$D$7)/31,0)&gt;=ROUND(CONFIG!$G48,0),INDEX('Commandes - Calculs Auto'!$C23:'Commandes - Calculs Auto'!$BJ23,,COLUMN(AL$21)-COLUMN($C$21)+1-(CONFIG!$G48)),0)*'Charges variables-Calculs auto'!$F70</f>
        <v>0</v>
      </c>
      <c r="AM27" s="341">
        <f>IF(ROUND((AM$21-CONFIG!$D$7)/31,0)&gt;=ROUND(CONFIG!$G48,0),INDEX('Commandes - Calculs Auto'!$C23:'Commandes - Calculs Auto'!$BJ23,,COLUMN(AM$21)-COLUMN($C$21)+1-(CONFIG!$G48)),0)*'Charges variables-Calculs auto'!$H70</f>
        <v>0</v>
      </c>
      <c r="AN27" s="341">
        <f>IF(ROUND((AN$21-CONFIG!$D$7)/31,0)&gt;=ROUND(CONFIG!$G48,0),INDEX('Commandes - Calculs Auto'!$C23:'Commandes - Calculs Auto'!$BJ23,,COLUMN(AN$21)-COLUMN($C$21)+1-(CONFIG!$G48)),0)*'Charges variables-Calculs auto'!$H70</f>
        <v>0</v>
      </c>
      <c r="AO27" s="341">
        <f>IF(ROUND((AO$21-CONFIG!$D$7)/31,0)&gt;=ROUND(CONFIG!$G48,0),INDEX('Commandes - Calculs Auto'!$C23:'Commandes - Calculs Auto'!$BJ23,,COLUMN(AO$21)-COLUMN($C$21)+1-(CONFIG!$G48)),0)*'Charges variables-Calculs auto'!$H70</f>
        <v>0</v>
      </c>
      <c r="AP27" s="341">
        <f>IF(ROUND((AP$21-CONFIG!$D$7)/31,0)&gt;=ROUND(CONFIG!$G48,0),INDEX('Commandes - Calculs Auto'!$C23:'Commandes - Calculs Auto'!$BJ23,,COLUMN(AP$21)-COLUMN($C$21)+1-(CONFIG!$G48)),0)*'Charges variables-Calculs auto'!$H70</f>
        <v>0</v>
      </c>
      <c r="AQ27" s="341">
        <f>IF(ROUND((AQ$21-CONFIG!$D$7)/31,0)&gt;=ROUND(CONFIG!$G48,0),INDEX('Commandes - Calculs Auto'!$C23:'Commandes - Calculs Auto'!$BJ23,,COLUMN(AQ$21)-COLUMN($C$21)+1-(CONFIG!$G48)),0)*'Charges variables-Calculs auto'!$H70</f>
        <v>0</v>
      </c>
      <c r="AR27" s="341">
        <f>IF(ROUND((AR$21-CONFIG!$D$7)/31,0)&gt;=ROUND(CONFIG!$G48,0),INDEX('Commandes - Calculs Auto'!$C23:'Commandes - Calculs Auto'!$BJ23,,COLUMN(AR$21)-COLUMN($C$21)+1-(CONFIG!$G48)),0)*'Charges variables-Calculs auto'!$H70</f>
        <v>0</v>
      </c>
      <c r="AS27" s="341">
        <f>IF(ROUND((AS$21-CONFIG!$D$7)/31,0)&gt;=ROUND(CONFIG!$G48,0),INDEX('Commandes - Calculs Auto'!$C23:'Commandes - Calculs Auto'!$BJ23,,COLUMN(AS$21)-COLUMN($C$21)+1-(CONFIG!$G48)),0)*'Charges variables-Calculs auto'!$H70</f>
        <v>0</v>
      </c>
      <c r="AT27" s="341">
        <f>IF(ROUND((AT$21-CONFIG!$D$7)/31,0)&gt;=ROUND(CONFIG!$G48,0),INDEX('Commandes - Calculs Auto'!$C23:'Commandes - Calculs Auto'!$BJ23,,COLUMN(AT$21)-COLUMN($C$21)+1-(CONFIG!$G48)),0)*'Charges variables-Calculs auto'!$H70</f>
        <v>0</v>
      </c>
      <c r="AU27" s="341">
        <f>IF(ROUND((AU$21-CONFIG!$D$7)/31,0)&gt;=ROUND(CONFIG!$G48,0),INDEX('Commandes - Calculs Auto'!$C23:'Commandes - Calculs Auto'!$BJ23,,COLUMN(AU$21)-COLUMN($C$21)+1-(CONFIG!$G48)),0)*'Charges variables-Calculs auto'!$H70</f>
        <v>0</v>
      </c>
      <c r="AV27" s="341">
        <f>IF(ROUND((AV$21-CONFIG!$D$7)/31,0)&gt;=ROUND(CONFIG!$G48,0),INDEX('Commandes - Calculs Auto'!$C23:'Commandes - Calculs Auto'!$BJ23,,COLUMN(AV$21)-COLUMN($C$21)+1-(CONFIG!$G48)),0)*'Charges variables-Calculs auto'!$H70</f>
        <v>0</v>
      </c>
      <c r="AW27" s="341">
        <f>IF(ROUND((AW$21-CONFIG!$D$7)/31,0)&gt;=ROUND(CONFIG!$G48,0),INDEX('Commandes - Calculs Auto'!$C23:'Commandes - Calculs Auto'!$BJ23,,COLUMN(AW$21)-COLUMN($C$21)+1-(CONFIG!$G48)),0)*'Charges variables-Calculs auto'!$H70</f>
        <v>0</v>
      </c>
      <c r="AX27" s="341">
        <f>IF(ROUND((AX$21-CONFIG!$D$7)/31,0)&gt;=ROUND(CONFIG!$G48,0),INDEX('Commandes - Calculs Auto'!$C23:'Commandes - Calculs Auto'!$BJ23,,COLUMN(AX$21)-COLUMN($C$21)+1-(CONFIG!$G48)),0)*'Charges variables-Calculs auto'!$H70</f>
        <v>0</v>
      </c>
      <c r="AY27" s="341">
        <f>IF(ROUND((AY$21-CONFIG!$D$7)/31,0)&gt;=ROUND(CONFIG!$G48,0),INDEX('Commandes - Calculs Auto'!$C23:'Commandes - Calculs Auto'!$BJ23,,COLUMN(AY$21)-COLUMN($C$21)+1-(CONFIG!$G48)),0)*'Charges variables-Calculs auto'!$J70</f>
        <v>0</v>
      </c>
      <c r="AZ27" s="341">
        <f>IF(ROUND((AZ$21-CONFIG!$D$7)/31,0)&gt;=ROUND(CONFIG!$G48,0),INDEX('Commandes - Calculs Auto'!$C23:'Commandes - Calculs Auto'!$BJ23,,COLUMN(AZ$21)-COLUMN($C$21)+1-(CONFIG!$G48)),0)*'Charges variables-Calculs auto'!$J70</f>
        <v>0</v>
      </c>
      <c r="BA27" s="341">
        <f>IF(ROUND((BA$21-CONFIG!$D$7)/31,0)&gt;=ROUND(CONFIG!$G48,0),INDEX('Commandes - Calculs Auto'!$C23:'Commandes - Calculs Auto'!$BJ23,,COLUMN(BA$21)-COLUMN($C$21)+1-(CONFIG!$G48)),0)*'Charges variables-Calculs auto'!$J70</f>
        <v>0</v>
      </c>
      <c r="BB27" s="341">
        <f>IF(ROUND((BB$21-CONFIG!$D$7)/31,0)&gt;=ROUND(CONFIG!$G48,0),INDEX('Commandes - Calculs Auto'!$C23:'Commandes - Calculs Auto'!$BJ23,,COLUMN(BB$21)-COLUMN($C$21)+1-(CONFIG!$G48)),0)*'Charges variables-Calculs auto'!$J70</f>
        <v>0</v>
      </c>
      <c r="BC27" s="341">
        <f>IF(ROUND((BC$21-CONFIG!$D$7)/31,0)&gt;=ROUND(CONFIG!$G48,0),INDEX('Commandes - Calculs Auto'!$C23:'Commandes - Calculs Auto'!$BJ23,,COLUMN(BC$21)-COLUMN($C$21)+1-(CONFIG!$G48)),0)*'Charges variables-Calculs auto'!$J70</f>
        <v>0</v>
      </c>
      <c r="BD27" s="341">
        <f>IF(ROUND((BD$21-CONFIG!$D$7)/31,0)&gt;=ROUND(CONFIG!$G48,0),INDEX('Commandes - Calculs Auto'!$C23:'Commandes - Calculs Auto'!$BJ23,,COLUMN(BD$21)-COLUMN($C$21)+1-(CONFIG!$G48)),0)*'Charges variables-Calculs auto'!$J70</f>
        <v>0</v>
      </c>
      <c r="BE27" s="341">
        <f>IF(ROUND((BE$21-CONFIG!$D$7)/31,0)&gt;=ROUND(CONFIG!$G48,0),INDEX('Commandes - Calculs Auto'!$C23:'Commandes - Calculs Auto'!$BJ23,,COLUMN(BE$21)-COLUMN($C$21)+1-(CONFIG!$G48)),0)*'Charges variables-Calculs auto'!$J70</f>
        <v>0</v>
      </c>
      <c r="BF27" s="341">
        <f>IF(ROUND((BF$21-CONFIG!$D$7)/31,0)&gt;=ROUND(CONFIG!$G48,0),INDEX('Commandes - Calculs Auto'!$C23:'Commandes - Calculs Auto'!$BJ23,,COLUMN(BF$21)-COLUMN($C$21)+1-(CONFIG!$G48)),0)*'Charges variables-Calculs auto'!$J70</f>
        <v>0</v>
      </c>
      <c r="BG27" s="341">
        <f>IF(ROUND((BG$21-CONFIG!$D$7)/31,0)&gt;=ROUND(CONFIG!$G48,0),INDEX('Commandes - Calculs Auto'!$C23:'Commandes - Calculs Auto'!$BJ23,,COLUMN(BG$21)-COLUMN($C$21)+1-(CONFIG!$G48)),0)*'Charges variables-Calculs auto'!$J70</f>
        <v>0</v>
      </c>
      <c r="BH27" s="341">
        <f>IF(ROUND((BH$21-CONFIG!$D$7)/31,0)&gt;=ROUND(CONFIG!$G48,0),INDEX('Commandes - Calculs Auto'!$C23:'Commandes - Calculs Auto'!$BJ23,,COLUMN(BH$21)-COLUMN($C$21)+1-(CONFIG!$G48)),0)*'Charges variables-Calculs auto'!$J70</f>
        <v>0</v>
      </c>
      <c r="BI27" s="341">
        <f>IF(ROUND((BI$21-CONFIG!$D$7)/31,0)&gt;=ROUND(CONFIG!$G48,0),INDEX('Commandes - Calculs Auto'!$C23:'Commandes - Calculs Auto'!$BJ23,,COLUMN(BI$21)-COLUMN($C$21)+1-(CONFIG!$G48)),0)*'Charges variables-Calculs auto'!$J70</f>
        <v>0</v>
      </c>
      <c r="BJ27" s="341">
        <f>IF(ROUND((BJ$21-CONFIG!$D$7)/31,0)&gt;=ROUND(CONFIG!$G48,0),INDEX('Commandes - Calculs Auto'!$C23:'Commandes - Calculs Auto'!$BJ23,,COLUMN(BJ$21)-COLUMN($C$21)+1-(CONFIG!$G48)),0)*'Charges variables-Calculs auto'!$J70</f>
        <v>0</v>
      </c>
    </row>
    <row r="28" spans="2:62">
      <c r="B28" s="310">
        <f>CONFIG!$C$20</f>
        <v>0</v>
      </c>
      <c r="C28" s="341">
        <f>IF(ROUND((C$21-CONFIG!$D$7)/31,0)&gt;=ROUND(CONFIG!$G49,0),INDEX('Commandes - Calculs Auto'!$C24:'Commandes - Calculs Auto'!$BJ24,,COLUMN(C$21)-COLUMN($C$21)+1-(CONFIG!$G49)),0)*CONFIG!$E49</f>
        <v>0</v>
      </c>
      <c r="D28" s="341">
        <f>IF(ROUND((D$21-CONFIG!$D$7)/31,0)&gt;=ROUND(CONFIG!$G49,0),INDEX('Commandes - Calculs Auto'!$C24:'Commandes - Calculs Auto'!$BJ24,,COLUMN(D$21)-COLUMN($C$21)+1-(CONFIG!$G49)),0)*CONFIG!$E49</f>
        <v>0</v>
      </c>
      <c r="E28" s="341">
        <f>IF(ROUND((E$21-CONFIG!$D$7)/31,0)&gt;=ROUND(CONFIG!$G49,0),INDEX('Commandes - Calculs Auto'!$C24:'Commandes - Calculs Auto'!$BJ24,,COLUMN(E$21)-COLUMN($C$21)+1-(CONFIG!$G49)),0)*CONFIG!$E49</f>
        <v>0</v>
      </c>
      <c r="F28" s="341">
        <f>IF(ROUND((F$21-CONFIG!$D$7)/31,0)&gt;=ROUND(CONFIG!$G49,0),INDEX('Commandes - Calculs Auto'!$C24:'Commandes - Calculs Auto'!$BJ24,,COLUMN(F$21)-COLUMN($C$21)+1-(CONFIG!$G49)),0)*CONFIG!$E49</f>
        <v>0</v>
      </c>
      <c r="G28" s="341">
        <f>IF(ROUND((G$21-CONFIG!$D$7)/31,0)&gt;=ROUND(CONFIG!$G49,0),INDEX('Commandes - Calculs Auto'!$C24:'Commandes - Calculs Auto'!$BJ24,,COLUMN(G$21)-COLUMN($C$21)+1-(CONFIG!$G49)),0)*CONFIG!$E49</f>
        <v>0</v>
      </c>
      <c r="H28" s="341">
        <f>IF(ROUND((H$21-CONFIG!$D$7)/31,0)&gt;=ROUND(CONFIG!$G49,0),INDEX('Commandes - Calculs Auto'!$C24:'Commandes - Calculs Auto'!$BJ24,,COLUMN(H$21)-COLUMN($C$21)+1-(CONFIG!$G49)),0)*CONFIG!$E49</f>
        <v>0</v>
      </c>
      <c r="I28" s="341">
        <f>IF(ROUND((I$21-CONFIG!$D$7)/31,0)&gt;=ROUND(CONFIG!$G49,0),INDEX('Commandes - Calculs Auto'!$C24:'Commandes - Calculs Auto'!$BJ24,,COLUMN(I$21)-COLUMN($C$21)+1-(CONFIG!$G49)),0)*CONFIG!$E49</f>
        <v>0</v>
      </c>
      <c r="J28" s="341">
        <f>IF(ROUND((J$21-CONFIG!$D$7)/31,0)&gt;=ROUND(CONFIG!$G49,0),INDEX('Commandes - Calculs Auto'!$C24:'Commandes - Calculs Auto'!$BJ24,,COLUMN(J$21)-COLUMN($C$21)+1-(CONFIG!$G49)),0)*CONFIG!$E49</f>
        <v>0</v>
      </c>
      <c r="K28" s="341">
        <f>IF(ROUND((K$21-CONFIG!$D$7)/31,0)&gt;=ROUND(CONFIG!$G49,0),INDEX('Commandes - Calculs Auto'!$C24:'Commandes - Calculs Auto'!$BJ24,,COLUMN(K$21)-COLUMN($C$21)+1-(CONFIG!$G49)),0)*CONFIG!$E49</f>
        <v>0</v>
      </c>
      <c r="L28" s="341">
        <f>IF(ROUND((L$21-CONFIG!$D$7)/31,0)&gt;=ROUND(CONFIG!$G49,0),INDEX('Commandes - Calculs Auto'!$C24:'Commandes - Calculs Auto'!$BJ24,,COLUMN(L$21)-COLUMN($C$21)+1-(CONFIG!$G49)),0)*CONFIG!$E49</f>
        <v>0</v>
      </c>
      <c r="M28" s="341">
        <f>IF(ROUND((M$21-CONFIG!$D$7)/31,0)&gt;=ROUND(CONFIG!$G49,0),INDEX('Commandes - Calculs Auto'!$C24:'Commandes - Calculs Auto'!$BJ24,,COLUMN(M$21)-COLUMN($C$21)+1-(CONFIG!$G49)),0)*CONFIG!$E49</f>
        <v>0</v>
      </c>
      <c r="N28" s="341">
        <f>IF(ROUND((N$21-CONFIG!$D$7)/31,0)&gt;=ROUND(CONFIG!$G49,0),INDEX('Commandes - Calculs Auto'!$C24:'Commandes - Calculs Auto'!$BJ24,,COLUMN(N$21)-COLUMN($C$21)+1-(CONFIG!$G49)),0)*CONFIG!$E49</f>
        <v>0</v>
      </c>
      <c r="O28" s="341">
        <f>IF(ROUND((O$21-CONFIG!$D$7)/31,0)&gt;=ROUND(CONFIG!$G49,0),INDEX('Commandes - Calculs Auto'!$C24:'Commandes - Calculs Auto'!$BJ24,,COLUMN(O$21)-COLUMN($C$21)+1-(CONFIG!$G49)),0)*'Charges variables-Calculs auto'!$D71</f>
        <v>0</v>
      </c>
      <c r="P28" s="341">
        <f>IF(ROUND((P$21-CONFIG!$D$7)/31,0)&gt;=ROUND(CONFIG!$G49,0),INDEX('Commandes - Calculs Auto'!$C24:'Commandes - Calculs Auto'!$BJ24,,COLUMN(P$21)-COLUMN($C$21)+1-(CONFIG!$G49)),0)*'Charges variables-Calculs auto'!$D71</f>
        <v>0</v>
      </c>
      <c r="Q28" s="341">
        <f>IF(ROUND((Q$21-CONFIG!$D$7)/31,0)&gt;=ROUND(CONFIG!$G49,0),INDEX('Commandes - Calculs Auto'!$C24:'Commandes - Calculs Auto'!$BJ24,,COLUMN(Q$21)-COLUMN($C$21)+1-(CONFIG!$G49)),0)*'Charges variables-Calculs auto'!$D71</f>
        <v>0</v>
      </c>
      <c r="R28" s="341">
        <f>IF(ROUND((R$21-CONFIG!$D$7)/31,0)&gt;=ROUND(CONFIG!$G49,0),INDEX('Commandes - Calculs Auto'!$C24:'Commandes - Calculs Auto'!$BJ24,,COLUMN(R$21)-COLUMN($C$21)+1-(CONFIG!$G49)),0)*'Charges variables-Calculs auto'!$D71</f>
        <v>0</v>
      </c>
      <c r="S28" s="341">
        <f>IF(ROUND((S$21-CONFIG!$D$7)/31,0)&gt;=ROUND(CONFIG!$G49,0),INDEX('Commandes - Calculs Auto'!$C24:'Commandes - Calculs Auto'!$BJ24,,COLUMN(S$21)-COLUMN($C$21)+1-(CONFIG!$G49)),0)*'Charges variables-Calculs auto'!$D71</f>
        <v>0</v>
      </c>
      <c r="T28" s="341">
        <f>IF(ROUND((T$21-CONFIG!$D$7)/31,0)&gt;=ROUND(CONFIG!$G49,0),INDEX('Commandes - Calculs Auto'!$C24:'Commandes - Calculs Auto'!$BJ24,,COLUMN(T$21)-COLUMN($C$21)+1-(CONFIG!$G49)),0)*'Charges variables-Calculs auto'!$D71</f>
        <v>0</v>
      </c>
      <c r="U28" s="341">
        <f>IF(ROUND((U$21-CONFIG!$D$7)/31,0)&gt;=ROUND(CONFIG!$G49,0),INDEX('Commandes - Calculs Auto'!$C24:'Commandes - Calculs Auto'!$BJ24,,COLUMN(U$21)-COLUMN($C$21)+1-(CONFIG!$G49)),0)*'Charges variables-Calculs auto'!$D71</f>
        <v>0</v>
      </c>
      <c r="V28" s="341">
        <f>IF(ROUND((V$21-CONFIG!$D$7)/31,0)&gt;=ROUND(CONFIG!$G49,0),INDEX('Commandes - Calculs Auto'!$C24:'Commandes - Calculs Auto'!$BJ24,,COLUMN(V$21)-COLUMN($C$21)+1-(CONFIG!$G49)),0)*'Charges variables-Calculs auto'!$D71</f>
        <v>0</v>
      </c>
      <c r="W28" s="341">
        <f>IF(ROUND((W$21-CONFIG!$D$7)/31,0)&gt;=ROUND(CONFIG!$G49,0),INDEX('Commandes - Calculs Auto'!$C24:'Commandes - Calculs Auto'!$BJ24,,COLUMN(W$21)-COLUMN($C$21)+1-(CONFIG!$G49)),0)*'Charges variables-Calculs auto'!$D71</f>
        <v>0</v>
      </c>
      <c r="X28" s="341">
        <f>IF(ROUND((X$21-CONFIG!$D$7)/31,0)&gt;=ROUND(CONFIG!$G49,0),INDEX('Commandes - Calculs Auto'!$C24:'Commandes - Calculs Auto'!$BJ24,,COLUMN(X$21)-COLUMN($C$21)+1-(CONFIG!$G49)),0)*'Charges variables-Calculs auto'!$D71</f>
        <v>0</v>
      </c>
      <c r="Y28" s="341">
        <f>IF(ROUND((Y$21-CONFIG!$D$7)/31,0)&gt;=ROUND(CONFIG!$G49,0),INDEX('Commandes - Calculs Auto'!$C24:'Commandes - Calculs Auto'!$BJ24,,COLUMN(Y$21)-COLUMN($C$21)+1-(CONFIG!$G49)),0)*'Charges variables-Calculs auto'!$D71</f>
        <v>0</v>
      </c>
      <c r="Z28" s="341">
        <f>IF(ROUND((Z$21-CONFIG!$D$7)/31,0)&gt;=ROUND(CONFIG!$G49,0),INDEX('Commandes - Calculs Auto'!$C24:'Commandes - Calculs Auto'!$BJ24,,COLUMN(Z$21)-COLUMN($C$21)+1-(CONFIG!$G49)),0)*'Charges variables-Calculs auto'!$D71</f>
        <v>0</v>
      </c>
      <c r="AA28" s="341">
        <f>IF(ROUND((AA$21-CONFIG!$D$7)/31,0)&gt;=ROUND(CONFIG!$G49,0),INDEX('Commandes - Calculs Auto'!$C24:'Commandes - Calculs Auto'!$BJ24,,COLUMN(AA$21)-COLUMN($C$21)+1-(CONFIG!$G49)),0)*'Charges variables-Calculs auto'!$F71</f>
        <v>0</v>
      </c>
      <c r="AB28" s="341">
        <f>IF(ROUND((AB$21-CONFIG!$D$7)/31,0)&gt;=ROUND(CONFIG!$G49,0),INDEX('Commandes - Calculs Auto'!$C24:'Commandes - Calculs Auto'!$BJ24,,COLUMN(AB$21)-COLUMN($C$21)+1-(CONFIG!$G49)),0)*'Charges variables-Calculs auto'!$F71</f>
        <v>0</v>
      </c>
      <c r="AC28" s="341">
        <f>IF(ROUND((AC$21-CONFIG!$D$7)/31,0)&gt;=ROUND(CONFIG!$G49,0),INDEX('Commandes - Calculs Auto'!$C24:'Commandes - Calculs Auto'!$BJ24,,COLUMN(AC$21)-COLUMN($C$21)+1-(CONFIG!$G49)),0)*'Charges variables-Calculs auto'!$F71</f>
        <v>0</v>
      </c>
      <c r="AD28" s="341">
        <f>IF(ROUND((AD$21-CONFIG!$D$7)/31,0)&gt;=ROUND(CONFIG!$G49,0),INDEX('Commandes - Calculs Auto'!$C24:'Commandes - Calculs Auto'!$BJ24,,COLUMN(AD$21)-COLUMN($C$21)+1-(CONFIG!$G49)),0)*'Charges variables-Calculs auto'!$F71</f>
        <v>0</v>
      </c>
      <c r="AE28" s="341">
        <f>IF(ROUND((AE$21-CONFIG!$D$7)/31,0)&gt;=ROUND(CONFIG!$G49,0),INDEX('Commandes - Calculs Auto'!$C24:'Commandes - Calculs Auto'!$BJ24,,COLUMN(AE$21)-COLUMN($C$21)+1-(CONFIG!$G49)),0)*'Charges variables-Calculs auto'!$F71</f>
        <v>0</v>
      </c>
      <c r="AF28" s="341">
        <f>IF(ROUND((AF$21-CONFIG!$D$7)/31,0)&gt;=ROUND(CONFIG!$G49,0),INDEX('Commandes - Calculs Auto'!$C24:'Commandes - Calculs Auto'!$BJ24,,COLUMN(AF$21)-COLUMN($C$21)+1-(CONFIG!$G49)),0)*'Charges variables-Calculs auto'!$F71</f>
        <v>0</v>
      </c>
      <c r="AG28" s="341">
        <f>IF(ROUND((AG$21-CONFIG!$D$7)/31,0)&gt;=ROUND(CONFIG!$G49,0),INDEX('Commandes - Calculs Auto'!$C24:'Commandes - Calculs Auto'!$BJ24,,COLUMN(AG$21)-COLUMN($C$21)+1-(CONFIG!$G49)),0)*'Charges variables-Calculs auto'!$F71</f>
        <v>0</v>
      </c>
      <c r="AH28" s="341">
        <f>IF(ROUND((AH$21-CONFIG!$D$7)/31,0)&gt;=ROUND(CONFIG!$G49,0),INDEX('Commandes - Calculs Auto'!$C24:'Commandes - Calculs Auto'!$BJ24,,COLUMN(AH$21)-COLUMN($C$21)+1-(CONFIG!$G49)),0)*'Charges variables-Calculs auto'!$F71</f>
        <v>0</v>
      </c>
      <c r="AI28" s="341">
        <f>IF(ROUND((AI$21-CONFIG!$D$7)/31,0)&gt;=ROUND(CONFIG!$G49,0),INDEX('Commandes - Calculs Auto'!$C24:'Commandes - Calculs Auto'!$BJ24,,COLUMN(AI$21)-COLUMN($C$21)+1-(CONFIG!$G49)),0)*'Charges variables-Calculs auto'!$F71</f>
        <v>0</v>
      </c>
      <c r="AJ28" s="341">
        <f>IF(ROUND((AJ$21-CONFIG!$D$7)/31,0)&gt;=ROUND(CONFIG!$G49,0),INDEX('Commandes - Calculs Auto'!$C24:'Commandes - Calculs Auto'!$BJ24,,COLUMN(AJ$21)-COLUMN($C$21)+1-(CONFIG!$G49)),0)*'Charges variables-Calculs auto'!$F71</f>
        <v>0</v>
      </c>
      <c r="AK28" s="341">
        <f>IF(ROUND((AK$21-CONFIG!$D$7)/31,0)&gt;=ROUND(CONFIG!$G49,0),INDEX('Commandes - Calculs Auto'!$C24:'Commandes - Calculs Auto'!$BJ24,,COLUMN(AK$21)-COLUMN($C$21)+1-(CONFIG!$G49)),0)*'Charges variables-Calculs auto'!$F71</f>
        <v>0</v>
      </c>
      <c r="AL28" s="341">
        <f>IF(ROUND((AL$21-CONFIG!$D$7)/31,0)&gt;=ROUND(CONFIG!$G49,0),INDEX('Commandes - Calculs Auto'!$C24:'Commandes - Calculs Auto'!$BJ24,,COLUMN(AL$21)-COLUMN($C$21)+1-(CONFIG!$G49)),0)*'Charges variables-Calculs auto'!$F71</f>
        <v>0</v>
      </c>
      <c r="AM28" s="341">
        <f>IF(ROUND((AM$21-CONFIG!$D$7)/31,0)&gt;=ROUND(CONFIG!$G49,0),INDEX('Commandes - Calculs Auto'!$C24:'Commandes - Calculs Auto'!$BJ24,,COLUMN(AM$21)-COLUMN($C$21)+1-(CONFIG!$G49)),0)*'Charges variables-Calculs auto'!$H71</f>
        <v>0</v>
      </c>
      <c r="AN28" s="341">
        <f>IF(ROUND((AN$21-CONFIG!$D$7)/31,0)&gt;=ROUND(CONFIG!$G49,0),INDEX('Commandes - Calculs Auto'!$C24:'Commandes - Calculs Auto'!$BJ24,,COLUMN(AN$21)-COLUMN($C$21)+1-(CONFIG!$G49)),0)*'Charges variables-Calculs auto'!$H71</f>
        <v>0</v>
      </c>
      <c r="AO28" s="341">
        <f>IF(ROUND((AO$21-CONFIG!$D$7)/31,0)&gt;=ROUND(CONFIG!$G49,0),INDEX('Commandes - Calculs Auto'!$C24:'Commandes - Calculs Auto'!$BJ24,,COLUMN(AO$21)-COLUMN($C$21)+1-(CONFIG!$G49)),0)*'Charges variables-Calculs auto'!$H71</f>
        <v>0</v>
      </c>
      <c r="AP28" s="341">
        <f>IF(ROUND((AP$21-CONFIG!$D$7)/31,0)&gt;=ROUND(CONFIG!$G49,0),INDEX('Commandes - Calculs Auto'!$C24:'Commandes - Calculs Auto'!$BJ24,,COLUMN(AP$21)-COLUMN($C$21)+1-(CONFIG!$G49)),0)*'Charges variables-Calculs auto'!$H71</f>
        <v>0</v>
      </c>
      <c r="AQ28" s="341">
        <f>IF(ROUND((AQ$21-CONFIG!$D$7)/31,0)&gt;=ROUND(CONFIG!$G49,0),INDEX('Commandes - Calculs Auto'!$C24:'Commandes - Calculs Auto'!$BJ24,,COLUMN(AQ$21)-COLUMN($C$21)+1-(CONFIG!$G49)),0)*'Charges variables-Calculs auto'!$H71</f>
        <v>0</v>
      </c>
      <c r="AR28" s="341">
        <f>IF(ROUND((AR$21-CONFIG!$D$7)/31,0)&gt;=ROUND(CONFIG!$G49,0),INDEX('Commandes - Calculs Auto'!$C24:'Commandes - Calculs Auto'!$BJ24,,COLUMN(AR$21)-COLUMN($C$21)+1-(CONFIG!$G49)),0)*'Charges variables-Calculs auto'!$H71</f>
        <v>0</v>
      </c>
      <c r="AS28" s="341">
        <f>IF(ROUND((AS$21-CONFIG!$D$7)/31,0)&gt;=ROUND(CONFIG!$G49,0),INDEX('Commandes - Calculs Auto'!$C24:'Commandes - Calculs Auto'!$BJ24,,COLUMN(AS$21)-COLUMN($C$21)+1-(CONFIG!$G49)),0)*'Charges variables-Calculs auto'!$H71</f>
        <v>0</v>
      </c>
      <c r="AT28" s="341">
        <f>IF(ROUND((AT$21-CONFIG!$D$7)/31,0)&gt;=ROUND(CONFIG!$G49,0),INDEX('Commandes - Calculs Auto'!$C24:'Commandes - Calculs Auto'!$BJ24,,COLUMN(AT$21)-COLUMN($C$21)+1-(CONFIG!$G49)),0)*'Charges variables-Calculs auto'!$H71</f>
        <v>0</v>
      </c>
      <c r="AU28" s="341">
        <f>IF(ROUND((AU$21-CONFIG!$D$7)/31,0)&gt;=ROUND(CONFIG!$G49,0),INDEX('Commandes - Calculs Auto'!$C24:'Commandes - Calculs Auto'!$BJ24,,COLUMN(AU$21)-COLUMN($C$21)+1-(CONFIG!$G49)),0)*'Charges variables-Calculs auto'!$H71</f>
        <v>0</v>
      </c>
      <c r="AV28" s="341">
        <f>IF(ROUND((AV$21-CONFIG!$D$7)/31,0)&gt;=ROUND(CONFIG!$G49,0),INDEX('Commandes - Calculs Auto'!$C24:'Commandes - Calculs Auto'!$BJ24,,COLUMN(AV$21)-COLUMN($C$21)+1-(CONFIG!$G49)),0)*'Charges variables-Calculs auto'!$H71</f>
        <v>0</v>
      </c>
      <c r="AW28" s="341">
        <f>IF(ROUND((AW$21-CONFIG!$D$7)/31,0)&gt;=ROUND(CONFIG!$G49,0),INDEX('Commandes - Calculs Auto'!$C24:'Commandes - Calculs Auto'!$BJ24,,COLUMN(AW$21)-COLUMN($C$21)+1-(CONFIG!$G49)),0)*'Charges variables-Calculs auto'!$H71</f>
        <v>0</v>
      </c>
      <c r="AX28" s="341">
        <f>IF(ROUND((AX$21-CONFIG!$D$7)/31,0)&gt;=ROUND(CONFIG!$G49,0),INDEX('Commandes - Calculs Auto'!$C24:'Commandes - Calculs Auto'!$BJ24,,COLUMN(AX$21)-COLUMN($C$21)+1-(CONFIG!$G49)),0)*'Charges variables-Calculs auto'!$H71</f>
        <v>0</v>
      </c>
      <c r="AY28" s="341">
        <f>IF(ROUND((AY$21-CONFIG!$D$7)/31,0)&gt;=ROUND(CONFIG!$G49,0),INDEX('Commandes - Calculs Auto'!$C24:'Commandes - Calculs Auto'!$BJ24,,COLUMN(AY$21)-COLUMN($C$21)+1-(CONFIG!$G49)),0)*'Charges variables-Calculs auto'!$J71</f>
        <v>0</v>
      </c>
      <c r="AZ28" s="341">
        <f>IF(ROUND((AZ$21-CONFIG!$D$7)/31,0)&gt;=ROUND(CONFIG!$G49,0),INDEX('Commandes - Calculs Auto'!$C24:'Commandes - Calculs Auto'!$BJ24,,COLUMN(AZ$21)-COLUMN($C$21)+1-(CONFIG!$G49)),0)*'Charges variables-Calculs auto'!$J71</f>
        <v>0</v>
      </c>
      <c r="BA28" s="341">
        <f>IF(ROUND((BA$21-CONFIG!$D$7)/31,0)&gt;=ROUND(CONFIG!$G49,0),INDEX('Commandes - Calculs Auto'!$C24:'Commandes - Calculs Auto'!$BJ24,,COLUMN(BA$21)-COLUMN($C$21)+1-(CONFIG!$G49)),0)*'Charges variables-Calculs auto'!$J71</f>
        <v>0</v>
      </c>
      <c r="BB28" s="341">
        <f>IF(ROUND((BB$21-CONFIG!$D$7)/31,0)&gt;=ROUND(CONFIG!$G49,0),INDEX('Commandes - Calculs Auto'!$C24:'Commandes - Calculs Auto'!$BJ24,,COLUMN(BB$21)-COLUMN($C$21)+1-(CONFIG!$G49)),0)*'Charges variables-Calculs auto'!$J71</f>
        <v>0</v>
      </c>
      <c r="BC28" s="341">
        <f>IF(ROUND((BC$21-CONFIG!$D$7)/31,0)&gt;=ROUND(CONFIG!$G49,0),INDEX('Commandes - Calculs Auto'!$C24:'Commandes - Calculs Auto'!$BJ24,,COLUMN(BC$21)-COLUMN($C$21)+1-(CONFIG!$G49)),0)*'Charges variables-Calculs auto'!$J71</f>
        <v>0</v>
      </c>
      <c r="BD28" s="341">
        <f>IF(ROUND((BD$21-CONFIG!$D$7)/31,0)&gt;=ROUND(CONFIG!$G49,0),INDEX('Commandes - Calculs Auto'!$C24:'Commandes - Calculs Auto'!$BJ24,,COLUMN(BD$21)-COLUMN($C$21)+1-(CONFIG!$G49)),0)*'Charges variables-Calculs auto'!$J71</f>
        <v>0</v>
      </c>
      <c r="BE28" s="341">
        <f>IF(ROUND((BE$21-CONFIG!$D$7)/31,0)&gt;=ROUND(CONFIG!$G49,0),INDEX('Commandes - Calculs Auto'!$C24:'Commandes - Calculs Auto'!$BJ24,,COLUMN(BE$21)-COLUMN($C$21)+1-(CONFIG!$G49)),0)*'Charges variables-Calculs auto'!$J71</f>
        <v>0</v>
      </c>
      <c r="BF28" s="341">
        <f>IF(ROUND((BF$21-CONFIG!$D$7)/31,0)&gt;=ROUND(CONFIG!$G49,0),INDEX('Commandes - Calculs Auto'!$C24:'Commandes - Calculs Auto'!$BJ24,,COLUMN(BF$21)-COLUMN($C$21)+1-(CONFIG!$G49)),0)*'Charges variables-Calculs auto'!$J71</f>
        <v>0</v>
      </c>
      <c r="BG28" s="341">
        <f>IF(ROUND((BG$21-CONFIG!$D$7)/31,0)&gt;=ROUND(CONFIG!$G49,0),INDEX('Commandes - Calculs Auto'!$C24:'Commandes - Calculs Auto'!$BJ24,,COLUMN(BG$21)-COLUMN($C$21)+1-(CONFIG!$G49)),0)*'Charges variables-Calculs auto'!$J71</f>
        <v>0</v>
      </c>
      <c r="BH28" s="341">
        <f>IF(ROUND((BH$21-CONFIG!$D$7)/31,0)&gt;=ROUND(CONFIG!$G49,0),INDEX('Commandes - Calculs Auto'!$C24:'Commandes - Calculs Auto'!$BJ24,,COLUMN(BH$21)-COLUMN($C$21)+1-(CONFIG!$G49)),0)*'Charges variables-Calculs auto'!$J71</f>
        <v>0</v>
      </c>
      <c r="BI28" s="341">
        <f>IF(ROUND((BI$21-CONFIG!$D$7)/31,0)&gt;=ROUND(CONFIG!$G49,0),INDEX('Commandes - Calculs Auto'!$C24:'Commandes - Calculs Auto'!$BJ24,,COLUMN(BI$21)-COLUMN($C$21)+1-(CONFIG!$G49)),0)*'Charges variables-Calculs auto'!$J71</f>
        <v>0</v>
      </c>
      <c r="BJ28" s="341">
        <f>IF(ROUND((BJ$21-CONFIG!$D$7)/31,0)&gt;=ROUND(CONFIG!$G49,0),INDEX('Commandes - Calculs Auto'!$C24:'Commandes - Calculs Auto'!$BJ24,,COLUMN(BJ$21)-COLUMN($C$21)+1-(CONFIG!$G49)),0)*'Charges variables-Calculs auto'!$J71</f>
        <v>0</v>
      </c>
    </row>
    <row r="29" spans="2:62">
      <c r="B29" s="310">
        <f>CONFIG!$C$21</f>
        <v>0</v>
      </c>
      <c r="C29" s="341">
        <f>IF(ROUND((C$21-CONFIG!$D$7)/31,0)&gt;=ROUND(CONFIG!$G50,0),INDEX('Commandes - Calculs Auto'!$C25:'Commandes - Calculs Auto'!$BJ25,,COLUMN(C$21)-COLUMN($C$21)+1-(CONFIG!$G50)),0)*CONFIG!$E50</f>
        <v>0</v>
      </c>
      <c r="D29" s="341">
        <f>IF(ROUND((D$21-CONFIG!$D$7)/31,0)&gt;=ROUND(CONFIG!$G50,0),INDEX('Commandes - Calculs Auto'!$C25:'Commandes - Calculs Auto'!$BJ25,,COLUMN(D$21)-COLUMN($C$21)+1-(CONFIG!$G50)),0)*CONFIG!$E50</f>
        <v>0</v>
      </c>
      <c r="E29" s="341">
        <f>IF(ROUND((E$21-CONFIG!$D$7)/31,0)&gt;=ROUND(CONFIG!$G50,0),INDEX('Commandes - Calculs Auto'!$C25:'Commandes - Calculs Auto'!$BJ25,,COLUMN(E$21)-COLUMN($C$21)+1-(CONFIG!$G50)),0)*CONFIG!$E50</f>
        <v>0</v>
      </c>
      <c r="F29" s="341">
        <f>IF(ROUND((F$21-CONFIG!$D$7)/31,0)&gt;=ROUND(CONFIG!$G50,0),INDEX('Commandes - Calculs Auto'!$C25:'Commandes - Calculs Auto'!$BJ25,,COLUMN(F$21)-COLUMN($C$21)+1-(CONFIG!$G50)),0)*CONFIG!$E50</f>
        <v>0</v>
      </c>
      <c r="G29" s="341">
        <f>IF(ROUND((G$21-CONFIG!$D$7)/31,0)&gt;=ROUND(CONFIG!$G50,0),INDEX('Commandes - Calculs Auto'!$C25:'Commandes - Calculs Auto'!$BJ25,,COLUMN(G$21)-COLUMN($C$21)+1-(CONFIG!$G50)),0)*CONFIG!$E50</f>
        <v>0</v>
      </c>
      <c r="H29" s="341">
        <f>IF(ROUND((H$21-CONFIG!$D$7)/31,0)&gt;=ROUND(CONFIG!$G50,0),INDEX('Commandes - Calculs Auto'!$C25:'Commandes - Calculs Auto'!$BJ25,,COLUMN(H$21)-COLUMN($C$21)+1-(CONFIG!$G50)),0)*CONFIG!$E50</f>
        <v>0</v>
      </c>
      <c r="I29" s="341">
        <f>IF(ROUND((I$21-CONFIG!$D$7)/31,0)&gt;=ROUND(CONFIG!$G50,0),INDEX('Commandes - Calculs Auto'!$C25:'Commandes - Calculs Auto'!$BJ25,,COLUMN(I$21)-COLUMN($C$21)+1-(CONFIG!$G50)),0)*CONFIG!$E50</f>
        <v>0</v>
      </c>
      <c r="J29" s="341">
        <f>IF(ROUND((J$21-CONFIG!$D$7)/31,0)&gt;=ROUND(CONFIG!$G50,0),INDEX('Commandes - Calculs Auto'!$C25:'Commandes - Calculs Auto'!$BJ25,,COLUMN(J$21)-COLUMN($C$21)+1-(CONFIG!$G50)),0)*CONFIG!$E50</f>
        <v>0</v>
      </c>
      <c r="K29" s="341">
        <f>IF(ROUND((K$21-CONFIG!$D$7)/31,0)&gt;=ROUND(CONFIG!$G50,0),INDEX('Commandes - Calculs Auto'!$C25:'Commandes - Calculs Auto'!$BJ25,,COLUMN(K$21)-COLUMN($C$21)+1-(CONFIG!$G50)),0)*CONFIG!$E50</f>
        <v>0</v>
      </c>
      <c r="L29" s="341">
        <f>IF(ROUND((L$21-CONFIG!$D$7)/31,0)&gt;=ROUND(CONFIG!$G50,0),INDEX('Commandes - Calculs Auto'!$C25:'Commandes - Calculs Auto'!$BJ25,,COLUMN(L$21)-COLUMN($C$21)+1-(CONFIG!$G50)),0)*CONFIG!$E50</f>
        <v>0</v>
      </c>
      <c r="M29" s="341">
        <f>IF(ROUND((M$21-CONFIG!$D$7)/31,0)&gt;=ROUND(CONFIG!$G50,0),INDEX('Commandes - Calculs Auto'!$C25:'Commandes - Calculs Auto'!$BJ25,,COLUMN(M$21)-COLUMN($C$21)+1-(CONFIG!$G50)),0)*CONFIG!$E50</f>
        <v>0</v>
      </c>
      <c r="N29" s="341">
        <f>IF(ROUND((N$21-CONFIG!$D$7)/31,0)&gt;=ROUND(CONFIG!$G50,0),INDEX('Commandes - Calculs Auto'!$C25:'Commandes - Calculs Auto'!$BJ25,,COLUMN(N$21)-COLUMN($C$21)+1-(CONFIG!$G50)),0)*CONFIG!$E50</f>
        <v>0</v>
      </c>
      <c r="O29" s="341">
        <f>IF(ROUND((O$21-CONFIG!$D$7)/31,0)&gt;=ROUND(CONFIG!$G50,0),INDEX('Commandes - Calculs Auto'!$C25:'Commandes - Calculs Auto'!$BJ25,,COLUMN(O$21)-COLUMN($C$21)+1-(CONFIG!$G50)),0)*'Charges variables-Calculs auto'!$D72</f>
        <v>0</v>
      </c>
      <c r="P29" s="341">
        <f>IF(ROUND((P$21-CONFIG!$D$7)/31,0)&gt;=ROUND(CONFIG!$G50,0),INDEX('Commandes - Calculs Auto'!$C25:'Commandes - Calculs Auto'!$BJ25,,COLUMN(P$21)-COLUMN($C$21)+1-(CONFIG!$G50)),0)*'Charges variables-Calculs auto'!$D72</f>
        <v>0</v>
      </c>
      <c r="Q29" s="341">
        <f>IF(ROUND((Q$21-CONFIG!$D$7)/31,0)&gt;=ROUND(CONFIG!$G50,0),INDEX('Commandes - Calculs Auto'!$C25:'Commandes - Calculs Auto'!$BJ25,,COLUMN(Q$21)-COLUMN($C$21)+1-(CONFIG!$G50)),0)*'Charges variables-Calculs auto'!$D72</f>
        <v>0</v>
      </c>
      <c r="R29" s="341">
        <f>IF(ROUND((R$21-CONFIG!$D$7)/31,0)&gt;=ROUND(CONFIG!$G50,0),INDEX('Commandes - Calculs Auto'!$C25:'Commandes - Calculs Auto'!$BJ25,,COLUMN(R$21)-COLUMN($C$21)+1-(CONFIG!$G50)),0)*'Charges variables-Calculs auto'!$D72</f>
        <v>0</v>
      </c>
      <c r="S29" s="341">
        <f>IF(ROUND((S$21-CONFIG!$D$7)/31,0)&gt;=ROUND(CONFIG!$G50,0),INDEX('Commandes - Calculs Auto'!$C25:'Commandes - Calculs Auto'!$BJ25,,COLUMN(S$21)-COLUMN($C$21)+1-(CONFIG!$G50)),0)*'Charges variables-Calculs auto'!$D72</f>
        <v>0</v>
      </c>
      <c r="T29" s="341">
        <f>IF(ROUND((T$21-CONFIG!$D$7)/31,0)&gt;=ROUND(CONFIG!$G50,0),INDEX('Commandes - Calculs Auto'!$C25:'Commandes - Calculs Auto'!$BJ25,,COLUMN(T$21)-COLUMN($C$21)+1-(CONFIG!$G50)),0)*'Charges variables-Calculs auto'!$D72</f>
        <v>0</v>
      </c>
      <c r="U29" s="341">
        <f>IF(ROUND((U$21-CONFIG!$D$7)/31,0)&gt;=ROUND(CONFIG!$G50,0),INDEX('Commandes - Calculs Auto'!$C25:'Commandes - Calculs Auto'!$BJ25,,COLUMN(U$21)-COLUMN($C$21)+1-(CONFIG!$G50)),0)*'Charges variables-Calculs auto'!$D72</f>
        <v>0</v>
      </c>
      <c r="V29" s="341">
        <f>IF(ROUND((V$21-CONFIG!$D$7)/31,0)&gt;=ROUND(CONFIG!$G50,0),INDEX('Commandes - Calculs Auto'!$C25:'Commandes - Calculs Auto'!$BJ25,,COLUMN(V$21)-COLUMN($C$21)+1-(CONFIG!$G50)),0)*'Charges variables-Calculs auto'!$D72</f>
        <v>0</v>
      </c>
      <c r="W29" s="341">
        <f>IF(ROUND((W$21-CONFIG!$D$7)/31,0)&gt;=ROUND(CONFIG!$G50,0),INDEX('Commandes - Calculs Auto'!$C25:'Commandes - Calculs Auto'!$BJ25,,COLUMN(W$21)-COLUMN($C$21)+1-(CONFIG!$G50)),0)*'Charges variables-Calculs auto'!$D72</f>
        <v>0</v>
      </c>
      <c r="X29" s="341">
        <f>IF(ROUND((X$21-CONFIG!$D$7)/31,0)&gt;=ROUND(CONFIG!$G50,0),INDEX('Commandes - Calculs Auto'!$C25:'Commandes - Calculs Auto'!$BJ25,,COLUMN(X$21)-COLUMN($C$21)+1-(CONFIG!$G50)),0)*'Charges variables-Calculs auto'!$D72</f>
        <v>0</v>
      </c>
      <c r="Y29" s="341">
        <f>IF(ROUND((Y$21-CONFIG!$D$7)/31,0)&gt;=ROUND(CONFIG!$G50,0),INDEX('Commandes - Calculs Auto'!$C25:'Commandes - Calculs Auto'!$BJ25,,COLUMN(Y$21)-COLUMN($C$21)+1-(CONFIG!$G50)),0)*'Charges variables-Calculs auto'!$D72</f>
        <v>0</v>
      </c>
      <c r="Z29" s="341">
        <f>IF(ROUND((Z$21-CONFIG!$D$7)/31,0)&gt;=ROUND(CONFIG!$G50,0),INDEX('Commandes - Calculs Auto'!$C25:'Commandes - Calculs Auto'!$BJ25,,COLUMN(Z$21)-COLUMN($C$21)+1-(CONFIG!$G50)),0)*'Charges variables-Calculs auto'!$D72</f>
        <v>0</v>
      </c>
      <c r="AA29" s="341">
        <f>IF(ROUND((AA$21-CONFIG!$D$7)/31,0)&gt;=ROUND(CONFIG!$G50,0),INDEX('Commandes - Calculs Auto'!$C25:'Commandes - Calculs Auto'!$BJ25,,COLUMN(AA$21)-COLUMN($C$21)+1-(CONFIG!$G50)),0)*'Charges variables-Calculs auto'!$F72</f>
        <v>0</v>
      </c>
      <c r="AB29" s="341">
        <f>IF(ROUND((AB$21-CONFIG!$D$7)/31,0)&gt;=ROUND(CONFIG!$G50,0),INDEX('Commandes - Calculs Auto'!$C25:'Commandes - Calculs Auto'!$BJ25,,COLUMN(AB$21)-COLUMN($C$21)+1-(CONFIG!$G50)),0)*'Charges variables-Calculs auto'!$F72</f>
        <v>0</v>
      </c>
      <c r="AC29" s="341">
        <f>IF(ROUND((AC$21-CONFIG!$D$7)/31,0)&gt;=ROUND(CONFIG!$G50,0),INDEX('Commandes - Calculs Auto'!$C25:'Commandes - Calculs Auto'!$BJ25,,COLUMN(AC$21)-COLUMN($C$21)+1-(CONFIG!$G50)),0)*'Charges variables-Calculs auto'!$F72</f>
        <v>0</v>
      </c>
      <c r="AD29" s="341">
        <f>IF(ROUND((AD$21-CONFIG!$D$7)/31,0)&gt;=ROUND(CONFIG!$G50,0),INDEX('Commandes - Calculs Auto'!$C25:'Commandes - Calculs Auto'!$BJ25,,COLUMN(AD$21)-COLUMN($C$21)+1-(CONFIG!$G50)),0)*'Charges variables-Calculs auto'!$F72</f>
        <v>0</v>
      </c>
      <c r="AE29" s="341">
        <f>IF(ROUND((AE$21-CONFIG!$D$7)/31,0)&gt;=ROUND(CONFIG!$G50,0),INDEX('Commandes - Calculs Auto'!$C25:'Commandes - Calculs Auto'!$BJ25,,COLUMN(AE$21)-COLUMN($C$21)+1-(CONFIG!$G50)),0)*'Charges variables-Calculs auto'!$F72</f>
        <v>0</v>
      </c>
      <c r="AF29" s="341">
        <f>IF(ROUND((AF$21-CONFIG!$D$7)/31,0)&gt;=ROUND(CONFIG!$G50,0),INDEX('Commandes - Calculs Auto'!$C25:'Commandes - Calculs Auto'!$BJ25,,COLUMN(AF$21)-COLUMN($C$21)+1-(CONFIG!$G50)),0)*'Charges variables-Calculs auto'!$F72</f>
        <v>0</v>
      </c>
      <c r="AG29" s="341">
        <f>IF(ROUND((AG$21-CONFIG!$D$7)/31,0)&gt;=ROUND(CONFIG!$G50,0),INDEX('Commandes - Calculs Auto'!$C25:'Commandes - Calculs Auto'!$BJ25,,COLUMN(AG$21)-COLUMN($C$21)+1-(CONFIG!$G50)),0)*'Charges variables-Calculs auto'!$F72</f>
        <v>0</v>
      </c>
      <c r="AH29" s="341">
        <f>IF(ROUND((AH$21-CONFIG!$D$7)/31,0)&gt;=ROUND(CONFIG!$G50,0),INDEX('Commandes - Calculs Auto'!$C25:'Commandes - Calculs Auto'!$BJ25,,COLUMN(AH$21)-COLUMN($C$21)+1-(CONFIG!$G50)),0)*'Charges variables-Calculs auto'!$F72</f>
        <v>0</v>
      </c>
      <c r="AI29" s="341">
        <f>IF(ROUND((AI$21-CONFIG!$D$7)/31,0)&gt;=ROUND(CONFIG!$G50,0),INDEX('Commandes - Calculs Auto'!$C25:'Commandes - Calculs Auto'!$BJ25,,COLUMN(AI$21)-COLUMN($C$21)+1-(CONFIG!$G50)),0)*'Charges variables-Calculs auto'!$F72</f>
        <v>0</v>
      </c>
      <c r="AJ29" s="341">
        <f>IF(ROUND((AJ$21-CONFIG!$D$7)/31,0)&gt;=ROUND(CONFIG!$G50,0),INDEX('Commandes - Calculs Auto'!$C25:'Commandes - Calculs Auto'!$BJ25,,COLUMN(AJ$21)-COLUMN($C$21)+1-(CONFIG!$G50)),0)*'Charges variables-Calculs auto'!$F72</f>
        <v>0</v>
      </c>
      <c r="AK29" s="341">
        <f>IF(ROUND((AK$21-CONFIG!$D$7)/31,0)&gt;=ROUND(CONFIG!$G50,0),INDEX('Commandes - Calculs Auto'!$C25:'Commandes - Calculs Auto'!$BJ25,,COLUMN(AK$21)-COLUMN($C$21)+1-(CONFIG!$G50)),0)*'Charges variables-Calculs auto'!$F72</f>
        <v>0</v>
      </c>
      <c r="AL29" s="341">
        <f>IF(ROUND((AL$21-CONFIG!$D$7)/31,0)&gt;=ROUND(CONFIG!$G50,0),INDEX('Commandes - Calculs Auto'!$C25:'Commandes - Calculs Auto'!$BJ25,,COLUMN(AL$21)-COLUMN($C$21)+1-(CONFIG!$G50)),0)*'Charges variables-Calculs auto'!$F72</f>
        <v>0</v>
      </c>
      <c r="AM29" s="341">
        <f>IF(ROUND((AM$21-CONFIG!$D$7)/31,0)&gt;=ROUND(CONFIG!$G50,0),INDEX('Commandes - Calculs Auto'!$C25:'Commandes - Calculs Auto'!$BJ25,,COLUMN(AM$21)-COLUMN($C$21)+1-(CONFIG!$G50)),0)*'Charges variables-Calculs auto'!$H72</f>
        <v>0</v>
      </c>
      <c r="AN29" s="341">
        <f>IF(ROUND((AN$21-CONFIG!$D$7)/31,0)&gt;=ROUND(CONFIG!$G50,0),INDEX('Commandes - Calculs Auto'!$C25:'Commandes - Calculs Auto'!$BJ25,,COLUMN(AN$21)-COLUMN($C$21)+1-(CONFIG!$G50)),0)*'Charges variables-Calculs auto'!$H72</f>
        <v>0</v>
      </c>
      <c r="AO29" s="341">
        <f>IF(ROUND((AO$21-CONFIG!$D$7)/31,0)&gt;=ROUND(CONFIG!$G50,0),INDEX('Commandes - Calculs Auto'!$C25:'Commandes - Calculs Auto'!$BJ25,,COLUMN(AO$21)-COLUMN($C$21)+1-(CONFIG!$G50)),0)*'Charges variables-Calculs auto'!$H72</f>
        <v>0</v>
      </c>
      <c r="AP29" s="341">
        <f>IF(ROUND((AP$21-CONFIG!$D$7)/31,0)&gt;=ROUND(CONFIG!$G50,0),INDEX('Commandes - Calculs Auto'!$C25:'Commandes - Calculs Auto'!$BJ25,,COLUMN(AP$21)-COLUMN($C$21)+1-(CONFIG!$G50)),0)*'Charges variables-Calculs auto'!$H72</f>
        <v>0</v>
      </c>
      <c r="AQ29" s="341">
        <f>IF(ROUND((AQ$21-CONFIG!$D$7)/31,0)&gt;=ROUND(CONFIG!$G50,0),INDEX('Commandes - Calculs Auto'!$C25:'Commandes - Calculs Auto'!$BJ25,,COLUMN(AQ$21)-COLUMN($C$21)+1-(CONFIG!$G50)),0)*'Charges variables-Calculs auto'!$H72</f>
        <v>0</v>
      </c>
      <c r="AR29" s="341">
        <f>IF(ROUND((AR$21-CONFIG!$D$7)/31,0)&gt;=ROUND(CONFIG!$G50,0),INDEX('Commandes - Calculs Auto'!$C25:'Commandes - Calculs Auto'!$BJ25,,COLUMN(AR$21)-COLUMN($C$21)+1-(CONFIG!$G50)),0)*'Charges variables-Calculs auto'!$H72</f>
        <v>0</v>
      </c>
      <c r="AS29" s="341">
        <f>IF(ROUND((AS$21-CONFIG!$D$7)/31,0)&gt;=ROUND(CONFIG!$G50,0),INDEX('Commandes - Calculs Auto'!$C25:'Commandes - Calculs Auto'!$BJ25,,COLUMN(AS$21)-COLUMN($C$21)+1-(CONFIG!$G50)),0)*'Charges variables-Calculs auto'!$H72</f>
        <v>0</v>
      </c>
      <c r="AT29" s="341">
        <f>IF(ROUND((AT$21-CONFIG!$D$7)/31,0)&gt;=ROUND(CONFIG!$G50,0),INDEX('Commandes - Calculs Auto'!$C25:'Commandes - Calculs Auto'!$BJ25,,COLUMN(AT$21)-COLUMN($C$21)+1-(CONFIG!$G50)),0)*'Charges variables-Calculs auto'!$H72</f>
        <v>0</v>
      </c>
      <c r="AU29" s="341">
        <f>IF(ROUND((AU$21-CONFIG!$D$7)/31,0)&gt;=ROUND(CONFIG!$G50,0),INDEX('Commandes - Calculs Auto'!$C25:'Commandes - Calculs Auto'!$BJ25,,COLUMN(AU$21)-COLUMN($C$21)+1-(CONFIG!$G50)),0)*'Charges variables-Calculs auto'!$H72</f>
        <v>0</v>
      </c>
      <c r="AV29" s="341">
        <f>IF(ROUND((AV$21-CONFIG!$D$7)/31,0)&gt;=ROUND(CONFIG!$G50,0),INDEX('Commandes - Calculs Auto'!$C25:'Commandes - Calculs Auto'!$BJ25,,COLUMN(AV$21)-COLUMN($C$21)+1-(CONFIG!$G50)),0)*'Charges variables-Calculs auto'!$H72</f>
        <v>0</v>
      </c>
      <c r="AW29" s="341">
        <f>IF(ROUND((AW$21-CONFIG!$D$7)/31,0)&gt;=ROUND(CONFIG!$G50,0),INDEX('Commandes - Calculs Auto'!$C25:'Commandes - Calculs Auto'!$BJ25,,COLUMN(AW$21)-COLUMN($C$21)+1-(CONFIG!$G50)),0)*'Charges variables-Calculs auto'!$H72</f>
        <v>0</v>
      </c>
      <c r="AX29" s="341">
        <f>IF(ROUND((AX$21-CONFIG!$D$7)/31,0)&gt;=ROUND(CONFIG!$G50,0),INDEX('Commandes - Calculs Auto'!$C25:'Commandes - Calculs Auto'!$BJ25,,COLUMN(AX$21)-COLUMN($C$21)+1-(CONFIG!$G50)),0)*'Charges variables-Calculs auto'!$H72</f>
        <v>0</v>
      </c>
      <c r="AY29" s="341">
        <f>IF(ROUND((AY$21-CONFIG!$D$7)/31,0)&gt;=ROUND(CONFIG!$G50,0),INDEX('Commandes - Calculs Auto'!$C25:'Commandes - Calculs Auto'!$BJ25,,COLUMN(AY$21)-COLUMN($C$21)+1-(CONFIG!$G50)),0)*'Charges variables-Calculs auto'!$J72</f>
        <v>0</v>
      </c>
      <c r="AZ29" s="341">
        <f>IF(ROUND((AZ$21-CONFIG!$D$7)/31,0)&gt;=ROUND(CONFIG!$G50,0),INDEX('Commandes - Calculs Auto'!$C25:'Commandes - Calculs Auto'!$BJ25,,COLUMN(AZ$21)-COLUMN($C$21)+1-(CONFIG!$G50)),0)*'Charges variables-Calculs auto'!$J72</f>
        <v>0</v>
      </c>
      <c r="BA29" s="341">
        <f>IF(ROUND((BA$21-CONFIG!$D$7)/31,0)&gt;=ROUND(CONFIG!$G50,0),INDEX('Commandes - Calculs Auto'!$C25:'Commandes - Calculs Auto'!$BJ25,,COLUMN(BA$21)-COLUMN($C$21)+1-(CONFIG!$G50)),0)*'Charges variables-Calculs auto'!$J72</f>
        <v>0</v>
      </c>
      <c r="BB29" s="341">
        <f>IF(ROUND((BB$21-CONFIG!$D$7)/31,0)&gt;=ROUND(CONFIG!$G50,0),INDEX('Commandes - Calculs Auto'!$C25:'Commandes - Calculs Auto'!$BJ25,,COLUMN(BB$21)-COLUMN($C$21)+1-(CONFIG!$G50)),0)*'Charges variables-Calculs auto'!$J72</f>
        <v>0</v>
      </c>
      <c r="BC29" s="341">
        <f>IF(ROUND((BC$21-CONFIG!$D$7)/31,0)&gt;=ROUND(CONFIG!$G50,0),INDEX('Commandes - Calculs Auto'!$C25:'Commandes - Calculs Auto'!$BJ25,,COLUMN(BC$21)-COLUMN($C$21)+1-(CONFIG!$G50)),0)*'Charges variables-Calculs auto'!$J72</f>
        <v>0</v>
      </c>
      <c r="BD29" s="341">
        <f>IF(ROUND((BD$21-CONFIG!$D$7)/31,0)&gt;=ROUND(CONFIG!$G50,0),INDEX('Commandes - Calculs Auto'!$C25:'Commandes - Calculs Auto'!$BJ25,,COLUMN(BD$21)-COLUMN($C$21)+1-(CONFIG!$G50)),0)*'Charges variables-Calculs auto'!$J72</f>
        <v>0</v>
      </c>
      <c r="BE29" s="341">
        <f>IF(ROUND((BE$21-CONFIG!$D$7)/31,0)&gt;=ROUND(CONFIG!$G50,0),INDEX('Commandes - Calculs Auto'!$C25:'Commandes - Calculs Auto'!$BJ25,,COLUMN(BE$21)-COLUMN($C$21)+1-(CONFIG!$G50)),0)*'Charges variables-Calculs auto'!$J72</f>
        <v>0</v>
      </c>
      <c r="BF29" s="341">
        <f>IF(ROUND((BF$21-CONFIG!$D$7)/31,0)&gt;=ROUND(CONFIG!$G50,0),INDEX('Commandes - Calculs Auto'!$C25:'Commandes - Calculs Auto'!$BJ25,,COLUMN(BF$21)-COLUMN($C$21)+1-(CONFIG!$G50)),0)*'Charges variables-Calculs auto'!$J72</f>
        <v>0</v>
      </c>
      <c r="BG29" s="341">
        <f>IF(ROUND((BG$21-CONFIG!$D$7)/31,0)&gt;=ROUND(CONFIG!$G50,0),INDEX('Commandes - Calculs Auto'!$C25:'Commandes - Calculs Auto'!$BJ25,,COLUMN(BG$21)-COLUMN($C$21)+1-(CONFIG!$G50)),0)*'Charges variables-Calculs auto'!$J72</f>
        <v>0</v>
      </c>
      <c r="BH29" s="341">
        <f>IF(ROUND((BH$21-CONFIG!$D$7)/31,0)&gt;=ROUND(CONFIG!$G50,0),INDEX('Commandes - Calculs Auto'!$C25:'Commandes - Calculs Auto'!$BJ25,,COLUMN(BH$21)-COLUMN($C$21)+1-(CONFIG!$G50)),0)*'Charges variables-Calculs auto'!$J72</f>
        <v>0</v>
      </c>
      <c r="BI29" s="341">
        <f>IF(ROUND((BI$21-CONFIG!$D$7)/31,0)&gt;=ROUND(CONFIG!$G50,0),INDEX('Commandes - Calculs Auto'!$C25:'Commandes - Calculs Auto'!$BJ25,,COLUMN(BI$21)-COLUMN($C$21)+1-(CONFIG!$G50)),0)*'Charges variables-Calculs auto'!$J72</f>
        <v>0</v>
      </c>
      <c r="BJ29" s="341">
        <f>IF(ROUND((BJ$21-CONFIG!$D$7)/31,0)&gt;=ROUND(CONFIG!$G50,0),INDEX('Commandes - Calculs Auto'!$C25:'Commandes - Calculs Auto'!$BJ25,,COLUMN(BJ$21)-COLUMN($C$21)+1-(CONFIG!$G50)),0)*'Charges variables-Calculs auto'!$J72</f>
        <v>0</v>
      </c>
    </row>
    <row r="31" spans="2:62">
      <c r="B31" s="82" t="s">
        <v>21</v>
      </c>
      <c r="C31" s="20">
        <f t="shared" ref="C31:AH31" si="8">SUM(C22:C29)</f>
        <v>0</v>
      </c>
      <c r="D31" s="20">
        <f t="shared" si="8"/>
        <v>0</v>
      </c>
      <c r="E31" s="20">
        <f t="shared" si="8"/>
        <v>0</v>
      </c>
      <c r="F31" s="20">
        <f t="shared" si="8"/>
        <v>0</v>
      </c>
      <c r="G31" s="20">
        <f t="shared" si="8"/>
        <v>0</v>
      </c>
      <c r="H31" s="20">
        <f t="shared" si="8"/>
        <v>0</v>
      </c>
      <c r="I31" s="20">
        <f t="shared" si="8"/>
        <v>0</v>
      </c>
      <c r="J31" s="20">
        <f t="shared" si="8"/>
        <v>0</v>
      </c>
      <c r="K31" s="20">
        <f t="shared" si="8"/>
        <v>0</v>
      </c>
      <c r="L31" s="20">
        <f t="shared" si="8"/>
        <v>0</v>
      </c>
      <c r="M31" s="20">
        <f t="shared" si="8"/>
        <v>0</v>
      </c>
      <c r="N31" s="20">
        <f t="shared" si="8"/>
        <v>0</v>
      </c>
      <c r="O31" s="20">
        <f t="shared" si="8"/>
        <v>0</v>
      </c>
      <c r="P31" s="20">
        <f t="shared" si="8"/>
        <v>0</v>
      </c>
      <c r="Q31" s="20">
        <f t="shared" si="8"/>
        <v>0</v>
      </c>
      <c r="R31" s="20">
        <f t="shared" si="8"/>
        <v>0</v>
      </c>
      <c r="S31" s="20">
        <f t="shared" si="8"/>
        <v>0</v>
      </c>
      <c r="T31" s="20">
        <f t="shared" si="8"/>
        <v>0</v>
      </c>
      <c r="U31" s="20">
        <f t="shared" si="8"/>
        <v>0</v>
      </c>
      <c r="V31" s="20">
        <f t="shared" si="8"/>
        <v>0</v>
      </c>
      <c r="W31" s="20">
        <f t="shared" si="8"/>
        <v>0</v>
      </c>
      <c r="X31" s="20">
        <f t="shared" si="8"/>
        <v>0</v>
      </c>
      <c r="Y31" s="20">
        <f t="shared" si="8"/>
        <v>0</v>
      </c>
      <c r="Z31" s="20">
        <f t="shared" si="8"/>
        <v>0</v>
      </c>
      <c r="AA31" s="20">
        <f t="shared" si="8"/>
        <v>0</v>
      </c>
      <c r="AB31" s="20">
        <f t="shared" si="8"/>
        <v>0</v>
      </c>
      <c r="AC31" s="20">
        <f t="shared" si="8"/>
        <v>0</v>
      </c>
      <c r="AD31" s="20">
        <f t="shared" si="8"/>
        <v>0</v>
      </c>
      <c r="AE31" s="20">
        <f t="shared" si="8"/>
        <v>0</v>
      </c>
      <c r="AF31" s="20">
        <f t="shared" si="8"/>
        <v>0</v>
      </c>
      <c r="AG31" s="20">
        <f t="shared" si="8"/>
        <v>0</v>
      </c>
      <c r="AH31" s="20">
        <f t="shared" si="8"/>
        <v>0</v>
      </c>
      <c r="AI31" s="20">
        <f t="shared" ref="AI31:BJ31" si="9">SUM(AI22:AI29)</f>
        <v>0</v>
      </c>
      <c r="AJ31" s="20">
        <f t="shared" si="9"/>
        <v>0</v>
      </c>
      <c r="AK31" s="20">
        <f t="shared" si="9"/>
        <v>0</v>
      </c>
      <c r="AL31" s="20">
        <f t="shared" si="9"/>
        <v>0</v>
      </c>
      <c r="AM31" s="20">
        <f t="shared" si="9"/>
        <v>0</v>
      </c>
      <c r="AN31" s="20">
        <f t="shared" si="9"/>
        <v>0</v>
      </c>
      <c r="AO31" s="20">
        <f t="shared" si="9"/>
        <v>0</v>
      </c>
      <c r="AP31" s="20">
        <f t="shared" si="9"/>
        <v>0</v>
      </c>
      <c r="AQ31" s="20">
        <f t="shared" si="9"/>
        <v>0</v>
      </c>
      <c r="AR31" s="20">
        <f t="shared" si="9"/>
        <v>0</v>
      </c>
      <c r="AS31" s="20">
        <f t="shared" si="9"/>
        <v>0</v>
      </c>
      <c r="AT31" s="20">
        <f t="shared" si="9"/>
        <v>0</v>
      </c>
      <c r="AU31" s="20">
        <f t="shared" si="9"/>
        <v>0</v>
      </c>
      <c r="AV31" s="20">
        <f t="shared" si="9"/>
        <v>0</v>
      </c>
      <c r="AW31" s="20">
        <f t="shared" si="9"/>
        <v>0</v>
      </c>
      <c r="AX31" s="20">
        <f t="shared" si="9"/>
        <v>0</v>
      </c>
      <c r="AY31" s="20">
        <f t="shared" si="9"/>
        <v>0</v>
      </c>
      <c r="AZ31" s="20">
        <f t="shared" si="9"/>
        <v>0</v>
      </c>
      <c r="BA31" s="20">
        <f t="shared" si="9"/>
        <v>0</v>
      </c>
      <c r="BB31" s="20">
        <f t="shared" si="9"/>
        <v>0</v>
      </c>
      <c r="BC31" s="20">
        <f t="shared" si="9"/>
        <v>0</v>
      </c>
      <c r="BD31" s="20">
        <f t="shared" si="9"/>
        <v>0</v>
      </c>
      <c r="BE31" s="20">
        <f t="shared" si="9"/>
        <v>0</v>
      </c>
      <c r="BF31" s="20">
        <f t="shared" si="9"/>
        <v>0</v>
      </c>
      <c r="BG31" s="20">
        <f t="shared" si="9"/>
        <v>0</v>
      </c>
      <c r="BH31" s="20">
        <f t="shared" si="9"/>
        <v>0</v>
      </c>
      <c r="BI31" s="20">
        <f t="shared" si="9"/>
        <v>0</v>
      </c>
      <c r="BJ31" s="20">
        <f t="shared" si="9"/>
        <v>0</v>
      </c>
    </row>
    <row r="32" spans="2:62">
      <c r="B32" s="83" t="s">
        <v>49</v>
      </c>
      <c r="C32" s="20">
        <f>C31</f>
        <v>0</v>
      </c>
      <c r="D32" s="20">
        <f t="shared" ref="D32:N32" si="10">C32+D31</f>
        <v>0</v>
      </c>
      <c r="E32" s="20">
        <f t="shared" si="10"/>
        <v>0</v>
      </c>
      <c r="F32" s="20">
        <f t="shared" si="10"/>
        <v>0</v>
      </c>
      <c r="G32" s="20">
        <f t="shared" si="10"/>
        <v>0</v>
      </c>
      <c r="H32" s="20">
        <f t="shared" si="10"/>
        <v>0</v>
      </c>
      <c r="I32" s="20">
        <f t="shared" si="10"/>
        <v>0</v>
      </c>
      <c r="J32" s="20">
        <f t="shared" si="10"/>
        <v>0</v>
      </c>
      <c r="K32" s="20">
        <f t="shared" si="10"/>
        <v>0</v>
      </c>
      <c r="L32" s="20">
        <f t="shared" si="10"/>
        <v>0</v>
      </c>
      <c r="M32" s="20">
        <f t="shared" si="10"/>
        <v>0</v>
      </c>
      <c r="N32" s="21">
        <f t="shared" si="10"/>
        <v>0</v>
      </c>
      <c r="O32" s="20">
        <f>O31</f>
        <v>0</v>
      </c>
      <c r="P32" s="20">
        <f t="shared" ref="P32:Z32" si="11">O32+P31</f>
        <v>0</v>
      </c>
      <c r="Q32" s="20">
        <f t="shared" si="11"/>
        <v>0</v>
      </c>
      <c r="R32" s="20">
        <f t="shared" si="11"/>
        <v>0</v>
      </c>
      <c r="S32" s="20">
        <f t="shared" si="11"/>
        <v>0</v>
      </c>
      <c r="T32" s="20">
        <f t="shared" si="11"/>
        <v>0</v>
      </c>
      <c r="U32" s="20">
        <f t="shared" si="11"/>
        <v>0</v>
      </c>
      <c r="V32" s="20">
        <f t="shared" si="11"/>
        <v>0</v>
      </c>
      <c r="W32" s="20">
        <f t="shared" si="11"/>
        <v>0</v>
      </c>
      <c r="X32" s="20">
        <f t="shared" si="11"/>
        <v>0</v>
      </c>
      <c r="Y32" s="20">
        <f t="shared" si="11"/>
        <v>0</v>
      </c>
      <c r="Z32" s="21">
        <f t="shared" si="11"/>
        <v>0</v>
      </c>
      <c r="AA32" s="20">
        <f>AA31</f>
        <v>0</v>
      </c>
      <c r="AB32" s="20">
        <f t="shared" ref="AB32:AL32" si="12">AA32+AB31</f>
        <v>0</v>
      </c>
      <c r="AC32" s="20">
        <f t="shared" si="12"/>
        <v>0</v>
      </c>
      <c r="AD32" s="20">
        <f t="shared" si="12"/>
        <v>0</v>
      </c>
      <c r="AE32" s="20">
        <f t="shared" si="12"/>
        <v>0</v>
      </c>
      <c r="AF32" s="20">
        <f t="shared" si="12"/>
        <v>0</v>
      </c>
      <c r="AG32" s="20">
        <f t="shared" si="12"/>
        <v>0</v>
      </c>
      <c r="AH32" s="20">
        <f t="shared" si="12"/>
        <v>0</v>
      </c>
      <c r="AI32" s="20">
        <f t="shared" si="12"/>
        <v>0</v>
      </c>
      <c r="AJ32" s="20">
        <f t="shared" si="12"/>
        <v>0</v>
      </c>
      <c r="AK32" s="20">
        <f t="shared" si="12"/>
        <v>0</v>
      </c>
      <c r="AL32" s="21">
        <f t="shared" si="12"/>
        <v>0</v>
      </c>
      <c r="AM32" s="20">
        <f>AM31</f>
        <v>0</v>
      </c>
      <c r="AN32" s="20">
        <f t="shared" ref="AN32:AX32" si="13">AM32+AN31</f>
        <v>0</v>
      </c>
      <c r="AO32" s="20">
        <f t="shared" si="13"/>
        <v>0</v>
      </c>
      <c r="AP32" s="20">
        <f t="shared" si="13"/>
        <v>0</v>
      </c>
      <c r="AQ32" s="20">
        <f t="shared" si="13"/>
        <v>0</v>
      </c>
      <c r="AR32" s="20">
        <f t="shared" si="13"/>
        <v>0</v>
      </c>
      <c r="AS32" s="20">
        <f t="shared" si="13"/>
        <v>0</v>
      </c>
      <c r="AT32" s="20">
        <f t="shared" si="13"/>
        <v>0</v>
      </c>
      <c r="AU32" s="20">
        <f t="shared" si="13"/>
        <v>0</v>
      </c>
      <c r="AV32" s="20">
        <f t="shared" si="13"/>
        <v>0</v>
      </c>
      <c r="AW32" s="20">
        <f t="shared" si="13"/>
        <v>0</v>
      </c>
      <c r="AX32" s="21">
        <f t="shared" si="13"/>
        <v>0</v>
      </c>
      <c r="AY32" s="20">
        <f>AY31</f>
        <v>0</v>
      </c>
      <c r="AZ32" s="20">
        <f t="shared" ref="AZ32:BJ32" si="14">AY32+AZ31</f>
        <v>0</v>
      </c>
      <c r="BA32" s="20">
        <f t="shared" si="14"/>
        <v>0</v>
      </c>
      <c r="BB32" s="20">
        <f t="shared" si="14"/>
        <v>0</v>
      </c>
      <c r="BC32" s="20">
        <f t="shared" si="14"/>
        <v>0</v>
      </c>
      <c r="BD32" s="20">
        <f t="shared" si="14"/>
        <v>0</v>
      </c>
      <c r="BE32" s="20">
        <f t="shared" si="14"/>
        <v>0</v>
      </c>
      <c r="BF32" s="20">
        <f t="shared" si="14"/>
        <v>0</v>
      </c>
      <c r="BG32" s="20">
        <f t="shared" si="14"/>
        <v>0</v>
      </c>
      <c r="BH32" s="20">
        <f t="shared" si="14"/>
        <v>0</v>
      </c>
      <c r="BI32" s="20">
        <f t="shared" si="14"/>
        <v>0</v>
      </c>
      <c r="BJ32" s="21">
        <f t="shared" si="14"/>
        <v>0</v>
      </c>
    </row>
    <row r="34" spans="2:62">
      <c r="B34" s="81"/>
      <c r="C34" s="473" t="s">
        <v>18</v>
      </c>
      <c r="D34" s="473"/>
      <c r="E34" s="473"/>
      <c r="F34" s="473"/>
      <c r="G34" s="473"/>
      <c r="H34" s="473"/>
      <c r="I34" s="473"/>
      <c r="J34" s="473"/>
      <c r="K34" s="473"/>
      <c r="L34" s="473"/>
      <c r="M34" s="473"/>
      <c r="N34" s="473"/>
      <c r="O34" s="473" t="s">
        <v>19</v>
      </c>
      <c r="P34" s="473"/>
      <c r="Q34" s="473"/>
      <c r="R34" s="473"/>
      <c r="S34" s="473"/>
      <c r="T34" s="473"/>
      <c r="U34" s="473"/>
      <c r="V34" s="473"/>
      <c r="W34" s="473"/>
      <c r="X34" s="473"/>
      <c r="Y34" s="473"/>
      <c r="Z34" s="473"/>
      <c r="AA34" s="473" t="s">
        <v>20</v>
      </c>
      <c r="AB34" s="473"/>
      <c r="AC34" s="473"/>
      <c r="AD34" s="473"/>
      <c r="AE34" s="473"/>
      <c r="AF34" s="473"/>
      <c r="AG34" s="473"/>
      <c r="AH34" s="473"/>
      <c r="AI34" s="473"/>
      <c r="AJ34" s="473"/>
      <c r="AK34" s="473"/>
      <c r="AL34" s="473"/>
      <c r="AM34" s="29"/>
      <c r="AN34" s="476" t="s">
        <v>32</v>
      </c>
      <c r="AO34" s="476"/>
      <c r="AP34" s="476"/>
      <c r="AQ34" s="476"/>
      <c r="AR34" s="476"/>
      <c r="AS34" s="476"/>
      <c r="AT34" s="476"/>
      <c r="AU34" s="476"/>
      <c r="AV34" s="476"/>
      <c r="AW34" s="476"/>
      <c r="AX34" s="477"/>
      <c r="AY34" s="473" t="s">
        <v>33</v>
      </c>
      <c r="AZ34" s="473"/>
      <c r="BA34" s="473"/>
      <c r="BB34" s="473"/>
      <c r="BC34" s="473"/>
      <c r="BD34" s="473"/>
      <c r="BE34" s="473"/>
      <c r="BF34" s="473"/>
      <c r="BG34" s="473"/>
      <c r="BH34" s="473"/>
      <c r="BI34" s="473"/>
      <c r="BJ34" s="473"/>
    </row>
    <row r="35" spans="2:62">
      <c r="B35" s="82" t="s">
        <v>143</v>
      </c>
      <c r="C35" s="18">
        <f>CONFIG!$D$7</f>
        <v>41640</v>
      </c>
      <c r="D35" s="18">
        <f>DATE(YEAR(C35),MONTH(C35)+1,DAY(C35))</f>
        <v>41671</v>
      </c>
      <c r="E35" s="18">
        <f t="shared" ref="E35:BJ35" si="15">DATE(YEAR(D35),MONTH(D35)+1,DAY(D35))</f>
        <v>41699</v>
      </c>
      <c r="F35" s="18">
        <f t="shared" si="15"/>
        <v>41730</v>
      </c>
      <c r="G35" s="18">
        <f t="shared" si="15"/>
        <v>41760</v>
      </c>
      <c r="H35" s="18">
        <f t="shared" si="15"/>
        <v>41791</v>
      </c>
      <c r="I35" s="18">
        <f t="shared" si="15"/>
        <v>41821</v>
      </c>
      <c r="J35" s="18">
        <f t="shared" si="15"/>
        <v>41852</v>
      </c>
      <c r="K35" s="18">
        <f t="shared" si="15"/>
        <v>41883</v>
      </c>
      <c r="L35" s="18">
        <f t="shared" si="15"/>
        <v>41913</v>
      </c>
      <c r="M35" s="18">
        <f t="shared" si="15"/>
        <v>41944</v>
      </c>
      <c r="N35" s="18">
        <f t="shared" si="15"/>
        <v>41974</v>
      </c>
      <c r="O35" s="18">
        <f t="shared" si="15"/>
        <v>42005</v>
      </c>
      <c r="P35" s="18">
        <f t="shared" si="15"/>
        <v>42036</v>
      </c>
      <c r="Q35" s="18">
        <f t="shared" si="15"/>
        <v>42064</v>
      </c>
      <c r="R35" s="18">
        <f t="shared" si="15"/>
        <v>42095</v>
      </c>
      <c r="S35" s="18">
        <f t="shared" si="15"/>
        <v>42125</v>
      </c>
      <c r="T35" s="18">
        <f t="shared" si="15"/>
        <v>42156</v>
      </c>
      <c r="U35" s="18">
        <f t="shared" si="15"/>
        <v>42186</v>
      </c>
      <c r="V35" s="18">
        <f t="shared" si="15"/>
        <v>42217</v>
      </c>
      <c r="W35" s="18">
        <f t="shared" si="15"/>
        <v>42248</v>
      </c>
      <c r="X35" s="18">
        <f t="shared" si="15"/>
        <v>42278</v>
      </c>
      <c r="Y35" s="18">
        <f t="shared" si="15"/>
        <v>42309</v>
      </c>
      <c r="Z35" s="18">
        <f t="shared" si="15"/>
        <v>42339</v>
      </c>
      <c r="AA35" s="18">
        <f t="shared" si="15"/>
        <v>42370</v>
      </c>
      <c r="AB35" s="18">
        <f t="shared" si="15"/>
        <v>42401</v>
      </c>
      <c r="AC35" s="18">
        <f t="shared" si="15"/>
        <v>42430</v>
      </c>
      <c r="AD35" s="18">
        <f t="shared" si="15"/>
        <v>42461</v>
      </c>
      <c r="AE35" s="18">
        <f t="shared" si="15"/>
        <v>42491</v>
      </c>
      <c r="AF35" s="18">
        <f t="shared" si="15"/>
        <v>42522</v>
      </c>
      <c r="AG35" s="18">
        <f t="shared" si="15"/>
        <v>42552</v>
      </c>
      <c r="AH35" s="18">
        <f t="shared" si="15"/>
        <v>42583</v>
      </c>
      <c r="AI35" s="18">
        <f t="shared" si="15"/>
        <v>42614</v>
      </c>
      <c r="AJ35" s="18">
        <f t="shared" si="15"/>
        <v>42644</v>
      </c>
      <c r="AK35" s="18">
        <f t="shared" si="15"/>
        <v>42675</v>
      </c>
      <c r="AL35" s="18">
        <f t="shared" si="15"/>
        <v>42705</v>
      </c>
      <c r="AM35" s="18">
        <f t="shared" si="15"/>
        <v>42736</v>
      </c>
      <c r="AN35" s="18">
        <f t="shared" si="15"/>
        <v>42767</v>
      </c>
      <c r="AO35" s="18">
        <f t="shared" si="15"/>
        <v>42795</v>
      </c>
      <c r="AP35" s="18">
        <f t="shared" si="15"/>
        <v>42826</v>
      </c>
      <c r="AQ35" s="18">
        <f t="shared" si="15"/>
        <v>42856</v>
      </c>
      <c r="AR35" s="18">
        <f t="shared" si="15"/>
        <v>42887</v>
      </c>
      <c r="AS35" s="18">
        <f t="shared" si="15"/>
        <v>42917</v>
      </c>
      <c r="AT35" s="18">
        <f t="shared" si="15"/>
        <v>42948</v>
      </c>
      <c r="AU35" s="18">
        <f t="shared" si="15"/>
        <v>42979</v>
      </c>
      <c r="AV35" s="18">
        <f t="shared" si="15"/>
        <v>43009</v>
      </c>
      <c r="AW35" s="18">
        <f t="shared" si="15"/>
        <v>43040</v>
      </c>
      <c r="AX35" s="18">
        <f t="shared" si="15"/>
        <v>43070</v>
      </c>
      <c r="AY35" s="18">
        <f t="shared" si="15"/>
        <v>43101</v>
      </c>
      <c r="AZ35" s="18">
        <f t="shared" si="15"/>
        <v>43132</v>
      </c>
      <c r="BA35" s="18">
        <f t="shared" si="15"/>
        <v>43160</v>
      </c>
      <c r="BB35" s="18">
        <f t="shared" si="15"/>
        <v>43191</v>
      </c>
      <c r="BC35" s="18">
        <f t="shared" si="15"/>
        <v>43221</v>
      </c>
      <c r="BD35" s="18">
        <f t="shared" si="15"/>
        <v>43252</v>
      </c>
      <c r="BE35" s="18">
        <f t="shared" si="15"/>
        <v>43282</v>
      </c>
      <c r="BF35" s="18">
        <f t="shared" si="15"/>
        <v>43313</v>
      </c>
      <c r="BG35" s="18">
        <f t="shared" si="15"/>
        <v>43344</v>
      </c>
      <c r="BH35" s="18">
        <f t="shared" si="15"/>
        <v>43374</v>
      </c>
      <c r="BI35" s="18">
        <f t="shared" si="15"/>
        <v>43405</v>
      </c>
      <c r="BJ35" s="18">
        <f t="shared" si="15"/>
        <v>43435</v>
      </c>
    </row>
    <row r="36" spans="2:62">
      <c r="B36" s="310" t="str">
        <f>CONFIG!$C$14</f>
        <v>Activité / Projet 1</v>
      </c>
      <c r="C36" s="341">
        <f t="shared" ref="C36:AH36" si="16">C8+C22</f>
        <v>0</v>
      </c>
      <c r="D36" s="341">
        <f t="shared" si="16"/>
        <v>0</v>
      </c>
      <c r="E36" s="341">
        <f t="shared" si="16"/>
        <v>0</v>
      </c>
      <c r="F36" s="341">
        <f t="shared" si="16"/>
        <v>0</v>
      </c>
      <c r="G36" s="341">
        <f t="shared" si="16"/>
        <v>0</v>
      </c>
      <c r="H36" s="341">
        <f t="shared" si="16"/>
        <v>0</v>
      </c>
      <c r="I36" s="341">
        <f t="shared" si="16"/>
        <v>0</v>
      </c>
      <c r="J36" s="341">
        <f t="shared" si="16"/>
        <v>0</v>
      </c>
      <c r="K36" s="341">
        <f t="shared" si="16"/>
        <v>0</v>
      </c>
      <c r="L36" s="341">
        <f t="shared" si="16"/>
        <v>0</v>
      </c>
      <c r="M36" s="341">
        <f t="shared" si="16"/>
        <v>0</v>
      </c>
      <c r="N36" s="341">
        <f t="shared" si="16"/>
        <v>0</v>
      </c>
      <c r="O36" s="341">
        <f t="shared" si="16"/>
        <v>0</v>
      </c>
      <c r="P36" s="341">
        <f t="shared" si="16"/>
        <v>0</v>
      </c>
      <c r="Q36" s="341">
        <f t="shared" si="16"/>
        <v>0</v>
      </c>
      <c r="R36" s="341">
        <f t="shared" si="16"/>
        <v>0</v>
      </c>
      <c r="S36" s="341">
        <f t="shared" si="16"/>
        <v>0</v>
      </c>
      <c r="T36" s="341">
        <f t="shared" si="16"/>
        <v>0</v>
      </c>
      <c r="U36" s="341">
        <f t="shared" si="16"/>
        <v>0</v>
      </c>
      <c r="V36" s="341">
        <f t="shared" si="16"/>
        <v>0</v>
      </c>
      <c r="W36" s="341">
        <f t="shared" si="16"/>
        <v>0</v>
      </c>
      <c r="X36" s="341">
        <f t="shared" si="16"/>
        <v>0</v>
      </c>
      <c r="Y36" s="341">
        <f t="shared" si="16"/>
        <v>0</v>
      </c>
      <c r="Z36" s="341">
        <f t="shared" si="16"/>
        <v>0</v>
      </c>
      <c r="AA36" s="341">
        <f t="shared" si="16"/>
        <v>0</v>
      </c>
      <c r="AB36" s="341">
        <f t="shared" si="16"/>
        <v>0</v>
      </c>
      <c r="AC36" s="341">
        <f t="shared" si="16"/>
        <v>0</v>
      </c>
      <c r="AD36" s="341">
        <f t="shared" si="16"/>
        <v>0</v>
      </c>
      <c r="AE36" s="341">
        <f t="shared" si="16"/>
        <v>0</v>
      </c>
      <c r="AF36" s="341">
        <f t="shared" si="16"/>
        <v>0</v>
      </c>
      <c r="AG36" s="341">
        <f t="shared" si="16"/>
        <v>0</v>
      </c>
      <c r="AH36" s="341">
        <f t="shared" si="16"/>
        <v>0</v>
      </c>
      <c r="AI36" s="341">
        <f t="shared" ref="AI36:BJ36" si="17">AI8+AI22</f>
        <v>0</v>
      </c>
      <c r="AJ36" s="341">
        <f t="shared" si="17"/>
        <v>0</v>
      </c>
      <c r="AK36" s="341">
        <f t="shared" si="17"/>
        <v>0</v>
      </c>
      <c r="AL36" s="341">
        <f t="shared" si="17"/>
        <v>0</v>
      </c>
      <c r="AM36" s="341">
        <f t="shared" si="17"/>
        <v>0</v>
      </c>
      <c r="AN36" s="341">
        <f t="shared" si="17"/>
        <v>0</v>
      </c>
      <c r="AO36" s="341">
        <f t="shared" si="17"/>
        <v>0</v>
      </c>
      <c r="AP36" s="341">
        <f t="shared" si="17"/>
        <v>0</v>
      </c>
      <c r="AQ36" s="341">
        <f t="shared" si="17"/>
        <v>0</v>
      </c>
      <c r="AR36" s="341">
        <f t="shared" si="17"/>
        <v>0</v>
      </c>
      <c r="AS36" s="341">
        <f t="shared" si="17"/>
        <v>0</v>
      </c>
      <c r="AT36" s="341">
        <f t="shared" si="17"/>
        <v>0</v>
      </c>
      <c r="AU36" s="341">
        <f t="shared" si="17"/>
        <v>0</v>
      </c>
      <c r="AV36" s="341">
        <f t="shared" si="17"/>
        <v>0</v>
      </c>
      <c r="AW36" s="341">
        <f t="shared" si="17"/>
        <v>0</v>
      </c>
      <c r="AX36" s="341">
        <f t="shared" si="17"/>
        <v>0</v>
      </c>
      <c r="AY36" s="341">
        <f t="shared" si="17"/>
        <v>0</v>
      </c>
      <c r="AZ36" s="341">
        <f t="shared" si="17"/>
        <v>0</v>
      </c>
      <c r="BA36" s="341">
        <f t="shared" si="17"/>
        <v>0</v>
      </c>
      <c r="BB36" s="341">
        <f t="shared" si="17"/>
        <v>0</v>
      </c>
      <c r="BC36" s="341">
        <f t="shared" si="17"/>
        <v>0</v>
      </c>
      <c r="BD36" s="341">
        <f t="shared" si="17"/>
        <v>0</v>
      </c>
      <c r="BE36" s="341">
        <f t="shared" si="17"/>
        <v>0</v>
      </c>
      <c r="BF36" s="341">
        <f t="shared" si="17"/>
        <v>0</v>
      </c>
      <c r="BG36" s="341">
        <f t="shared" si="17"/>
        <v>0</v>
      </c>
      <c r="BH36" s="341">
        <f t="shared" si="17"/>
        <v>0</v>
      </c>
      <c r="BI36" s="341">
        <f t="shared" si="17"/>
        <v>0</v>
      </c>
      <c r="BJ36" s="341">
        <f t="shared" si="17"/>
        <v>0</v>
      </c>
    </row>
    <row r="37" spans="2:62">
      <c r="B37" s="310" t="str">
        <f>CONFIG!$C$15</f>
        <v>Activité / Projet 2</v>
      </c>
      <c r="C37" s="341">
        <f t="shared" ref="C37:AH37" si="18">C9+C23</f>
        <v>0</v>
      </c>
      <c r="D37" s="341">
        <f t="shared" si="18"/>
        <v>0</v>
      </c>
      <c r="E37" s="341">
        <f t="shared" si="18"/>
        <v>0</v>
      </c>
      <c r="F37" s="341">
        <f t="shared" si="18"/>
        <v>0</v>
      </c>
      <c r="G37" s="341">
        <f t="shared" si="18"/>
        <v>0</v>
      </c>
      <c r="H37" s="341">
        <f t="shared" si="18"/>
        <v>0</v>
      </c>
      <c r="I37" s="341">
        <f t="shared" si="18"/>
        <v>0</v>
      </c>
      <c r="J37" s="341">
        <f t="shared" si="18"/>
        <v>0</v>
      </c>
      <c r="K37" s="341">
        <f t="shared" si="18"/>
        <v>0</v>
      </c>
      <c r="L37" s="341">
        <f t="shared" si="18"/>
        <v>0</v>
      </c>
      <c r="M37" s="341">
        <f t="shared" si="18"/>
        <v>0</v>
      </c>
      <c r="N37" s="341">
        <f t="shared" si="18"/>
        <v>0</v>
      </c>
      <c r="O37" s="341">
        <f t="shared" si="18"/>
        <v>0</v>
      </c>
      <c r="P37" s="341">
        <f t="shared" si="18"/>
        <v>0</v>
      </c>
      <c r="Q37" s="341">
        <f t="shared" si="18"/>
        <v>0</v>
      </c>
      <c r="R37" s="341">
        <f t="shared" si="18"/>
        <v>0</v>
      </c>
      <c r="S37" s="341">
        <f t="shared" si="18"/>
        <v>0</v>
      </c>
      <c r="T37" s="341">
        <f t="shared" si="18"/>
        <v>0</v>
      </c>
      <c r="U37" s="341">
        <f t="shared" si="18"/>
        <v>0</v>
      </c>
      <c r="V37" s="341">
        <f t="shared" si="18"/>
        <v>0</v>
      </c>
      <c r="W37" s="341">
        <f t="shared" si="18"/>
        <v>0</v>
      </c>
      <c r="X37" s="341">
        <f t="shared" si="18"/>
        <v>0</v>
      </c>
      <c r="Y37" s="341">
        <f t="shared" si="18"/>
        <v>0</v>
      </c>
      <c r="Z37" s="341">
        <f t="shared" si="18"/>
        <v>0</v>
      </c>
      <c r="AA37" s="341">
        <f t="shared" si="18"/>
        <v>0</v>
      </c>
      <c r="AB37" s="341">
        <f t="shared" si="18"/>
        <v>0</v>
      </c>
      <c r="AC37" s="341">
        <f t="shared" si="18"/>
        <v>0</v>
      </c>
      <c r="AD37" s="341">
        <f t="shared" si="18"/>
        <v>0</v>
      </c>
      <c r="AE37" s="341">
        <f t="shared" si="18"/>
        <v>0</v>
      </c>
      <c r="AF37" s="341">
        <f t="shared" si="18"/>
        <v>0</v>
      </c>
      <c r="AG37" s="341">
        <f t="shared" si="18"/>
        <v>0</v>
      </c>
      <c r="AH37" s="341">
        <f t="shared" si="18"/>
        <v>0</v>
      </c>
      <c r="AI37" s="341">
        <f t="shared" ref="AI37:BJ37" si="19">AI9+AI23</f>
        <v>0</v>
      </c>
      <c r="AJ37" s="341">
        <f t="shared" si="19"/>
        <v>0</v>
      </c>
      <c r="AK37" s="341">
        <f t="shared" si="19"/>
        <v>0</v>
      </c>
      <c r="AL37" s="341">
        <f t="shared" si="19"/>
        <v>0</v>
      </c>
      <c r="AM37" s="341">
        <f t="shared" si="19"/>
        <v>0</v>
      </c>
      <c r="AN37" s="341">
        <f t="shared" si="19"/>
        <v>0</v>
      </c>
      <c r="AO37" s="341">
        <f t="shared" si="19"/>
        <v>0</v>
      </c>
      <c r="AP37" s="341">
        <f t="shared" si="19"/>
        <v>0</v>
      </c>
      <c r="AQ37" s="341">
        <f t="shared" si="19"/>
        <v>0</v>
      </c>
      <c r="AR37" s="341">
        <f t="shared" si="19"/>
        <v>0</v>
      </c>
      <c r="AS37" s="341">
        <f t="shared" si="19"/>
        <v>0</v>
      </c>
      <c r="AT37" s="341">
        <f t="shared" si="19"/>
        <v>0</v>
      </c>
      <c r="AU37" s="341">
        <f t="shared" si="19"/>
        <v>0</v>
      </c>
      <c r="AV37" s="341">
        <f t="shared" si="19"/>
        <v>0</v>
      </c>
      <c r="AW37" s="341">
        <f t="shared" si="19"/>
        <v>0</v>
      </c>
      <c r="AX37" s="341">
        <f t="shared" si="19"/>
        <v>0</v>
      </c>
      <c r="AY37" s="341">
        <f t="shared" si="19"/>
        <v>0</v>
      </c>
      <c r="AZ37" s="341">
        <f t="shared" si="19"/>
        <v>0</v>
      </c>
      <c r="BA37" s="341">
        <f t="shared" si="19"/>
        <v>0</v>
      </c>
      <c r="BB37" s="341">
        <f t="shared" si="19"/>
        <v>0</v>
      </c>
      <c r="BC37" s="341">
        <f t="shared" si="19"/>
        <v>0</v>
      </c>
      <c r="BD37" s="341">
        <f t="shared" si="19"/>
        <v>0</v>
      </c>
      <c r="BE37" s="341">
        <f t="shared" si="19"/>
        <v>0</v>
      </c>
      <c r="BF37" s="341">
        <f t="shared" si="19"/>
        <v>0</v>
      </c>
      <c r="BG37" s="341">
        <f t="shared" si="19"/>
        <v>0</v>
      </c>
      <c r="BH37" s="341">
        <f t="shared" si="19"/>
        <v>0</v>
      </c>
      <c r="BI37" s="341">
        <f t="shared" si="19"/>
        <v>0</v>
      </c>
      <c r="BJ37" s="341">
        <f t="shared" si="19"/>
        <v>0</v>
      </c>
    </row>
    <row r="38" spans="2:62">
      <c r="B38" s="310" t="str">
        <f>CONFIG!$C$16</f>
        <v>…</v>
      </c>
      <c r="C38" s="341">
        <f t="shared" ref="C38:AH38" si="20">C10+C24</f>
        <v>0</v>
      </c>
      <c r="D38" s="341">
        <f t="shared" si="20"/>
        <v>0</v>
      </c>
      <c r="E38" s="341">
        <f t="shared" si="20"/>
        <v>0</v>
      </c>
      <c r="F38" s="341">
        <f t="shared" si="20"/>
        <v>0</v>
      </c>
      <c r="G38" s="341">
        <f t="shared" si="20"/>
        <v>0</v>
      </c>
      <c r="H38" s="341">
        <f t="shared" si="20"/>
        <v>0</v>
      </c>
      <c r="I38" s="341">
        <f t="shared" si="20"/>
        <v>0</v>
      </c>
      <c r="J38" s="341">
        <f t="shared" si="20"/>
        <v>0</v>
      </c>
      <c r="K38" s="341">
        <f t="shared" si="20"/>
        <v>0</v>
      </c>
      <c r="L38" s="341">
        <f t="shared" si="20"/>
        <v>0</v>
      </c>
      <c r="M38" s="341">
        <f t="shared" si="20"/>
        <v>0</v>
      </c>
      <c r="N38" s="341">
        <f t="shared" si="20"/>
        <v>0</v>
      </c>
      <c r="O38" s="341">
        <f t="shared" si="20"/>
        <v>0</v>
      </c>
      <c r="P38" s="341">
        <f t="shared" si="20"/>
        <v>0</v>
      </c>
      <c r="Q38" s="341">
        <f t="shared" si="20"/>
        <v>0</v>
      </c>
      <c r="R38" s="341">
        <f t="shared" si="20"/>
        <v>0</v>
      </c>
      <c r="S38" s="341">
        <f t="shared" si="20"/>
        <v>0</v>
      </c>
      <c r="T38" s="341">
        <f t="shared" si="20"/>
        <v>0</v>
      </c>
      <c r="U38" s="341">
        <f t="shared" si="20"/>
        <v>0</v>
      </c>
      <c r="V38" s="341">
        <f t="shared" si="20"/>
        <v>0</v>
      </c>
      <c r="W38" s="341">
        <f t="shared" si="20"/>
        <v>0</v>
      </c>
      <c r="X38" s="341">
        <f t="shared" si="20"/>
        <v>0</v>
      </c>
      <c r="Y38" s="341">
        <f t="shared" si="20"/>
        <v>0</v>
      </c>
      <c r="Z38" s="341">
        <f t="shared" si="20"/>
        <v>0</v>
      </c>
      <c r="AA38" s="341">
        <f t="shared" si="20"/>
        <v>0</v>
      </c>
      <c r="AB38" s="341">
        <f t="shared" si="20"/>
        <v>0</v>
      </c>
      <c r="AC38" s="341">
        <f t="shared" si="20"/>
        <v>0</v>
      </c>
      <c r="AD38" s="341">
        <f t="shared" si="20"/>
        <v>0</v>
      </c>
      <c r="AE38" s="341">
        <f t="shared" si="20"/>
        <v>0</v>
      </c>
      <c r="AF38" s="341">
        <f t="shared" si="20"/>
        <v>0</v>
      </c>
      <c r="AG38" s="341">
        <f t="shared" si="20"/>
        <v>0</v>
      </c>
      <c r="AH38" s="341">
        <f t="shared" si="20"/>
        <v>0</v>
      </c>
      <c r="AI38" s="341">
        <f t="shared" ref="AI38:BJ38" si="21">AI10+AI24</f>
        <v>0</v>
      </c>
      <c r="AJ38" s="341">
        <f t="shared" si="21"/>
        <v>0</v>
      </c>
      <c r="AK38" s="341">
        <f t="shared" si="21"/>
        <v>0</v>
      </c>
      <c r="AL38" s="341">
        <f t="shared" si="21"/>
        <v>0</v>
      </c>
      <c r="AM38" s="341">
        <f t="shared" si="21"/>
        <v>0</v>
      </c>
      <c r="AN38" s="341">
        <f t="shared" si="21"/>
        <v>0</v>
      </c>
      <c r="AO38" s="341">
        <f t="shared" si="21"/>
        <v>0</v>
      </c>
      <c r="AP38" s="341">
        <f t="shared" si="21"/>
        <v>0</v>
      </c>
      <c r="AQ38" s="341">
        <f t="shared" si="21"/>
        <v>0</v>
      </c>
      <c r="AR38" s="341">
        <f t="shared" si="21"/>
        <v>0</v>
      </c>
      <c r="AS38" s="341">
        <f t="shared" si="21"/>
        <v>0</v>
      </c>
      <c r="AT38" s="341">
        <f t="shared" si="21"/>
        <v>0</v>
      </c>
      <c r="AU38" s="341">
        <f t="shared" si="21"/>
        <v>0</v>
      </c>
      <c r="AV38" s="341">
        <f t="shared" si="21"/>
        <v>0</v>
      </c>
      <c r="AW38" s="341">
        <f t="shared" si="21"/>
        <v>0</v>
      </c>
      <c r="AX38" s="341">
        <f t="shared" si="21"/>
        <v>0</v>
      </c>
      <c r="AY38" s="341">
        <f t="shared" si="21"/>
        <v>0</v>
      </c>
      <c r="AZ38" s="341">
        <f t="shared" si="21"/>
        <v>0</v>
      </c>
      <c r="BA38" s="341">
        <f t="shared" si="21"/>
        <v>0</v>
      </c>
      <c r="BB38" s="341">
        <f t="shared" si="21"/>
        <v>0</v>
      </c>
      <c r="BC38" s="341">
        <f t="shared" si="21"/>
        <v>0</v>
      </c>
      <c r="BD38" s="341">
        <f t="shared" si="21"/>
        <v>0</v>
      </c>
      <c r="BE38" s="341">
        <f t="shared" si="21"/>
        <v>0</v>
      </c>
      <c r="BF38" s="341">
        <f t="shared" si="21"/>
        <v>0</v>
      </c>
      <c r="BG38" s="341">
        <f t="shared" si="21"/>
        <v>0</v>
      </c>
      <c r="BH38" s="341">
        <f t="shared" si="21"/>
        <v>0</v>
      </c>
      <c r="BI38" s="341">
        <f t="shared" si="21"/>
        <v>0</v>
      </c>
      <c r="BJ38" s="341">
        <f t="shared" si="21"/>
        <v>0</v>
      </c>
    </row>
    <row r="39" spans="2:62">
      <c r="B39" s="310">
        <f>CONFIG!$C$17</f>
        <v>0</v>
      </c>
      <c r="C39" s="341">
        <f t="shared" ref="C39:AH39" si="22">C11+C25</f>
        <v>0</v>
      </c>
      <c r="D39" s="341">
        <f t="shared" si="22"/>
        <v>0</v>
      </c>
      <c r="E39" s="341">
        <f t="shared" si="22"/>
        <v>0</v>
      </c>
      <c r="F39" s="341">
        <f t="shared" si="22"/>
        <v>0</v>
      </c>
      <c r="G39" s="341">
        <f t="shared" si="22"/>
        <v>0</v>
      </c>
      <c r="H39" s="341">
        <f t="shared" si="22"/>
        <v>0</v>
      </c>
      <c r="I39" s="341">
        <f t="shared" si="22"/>
        <v>0</v>
      </c>
      <c r="J39" s="341">
        <f t="shared" si="22"/>
        <v>0</v>
      </c>
      <c r="K39" s="341">
        <f t="shared" si="22"/>
        <v>0</v>
      </c>
      <c r="L39" s="341">
        <f t="shared" si="22"/>
        <v>0</v>
      </c>
      <c r="M39" s="341">
        <f t="shared" si="22"/>
        <v>0</v>
      </c>
      <c r="N39" s="341">
        <f t="shared" si="22"/>
        <v>0</v>
      </c>
      <c r="O39" s="341">
        <f t="shared" si="22"/>
        <v>0</v>
      </c>
      <c r="P39" s="341">
        <f t="shared" si="22"/>
        <v>0</v>
      </c>
      <c r="Q39" s="341">
        <f t="shared" si="22"/>
        <v>0</v>
      </c>
      <c r="R39" s="341">
        <f t="shared" si="22"/>
        <v>0</v>
      </c>
      <c r="S39" s="341">
        <f t="shared" si="22"/>
        <v>0</v>
      </c>
      <c r="T39" s="341">
        <f t="shared" si="22"/>
        <v>0</v>
      </c>
      <c r="U39" s="341">
        <f t="shared" si="22"/>
        <v>0</v>
      </c>
      <c r="V39" s="341">
        <f t="shared" si="22"/>
        <v>0</v>
      </c>
      <c r="W39" s="341">
        <f t="shared" si="22"/>
        <v>0</v>
      </c>
      <c r="X39" s="341">
        <f t="shared" si="22"/>
        <v>0</v>
      </c>
      <c r="Y39" s="341">
        <f t="shared" si="22"/>
        <v>0</v>
      </c>
      <c r="Z39" s="341">
        <f t="shared" si="22"/>
        <v>0</v>
      </c>
      <c r="AA39" s="341">
        <f t="shared" si="22"/>
        <v>0</v>
      </c>
      <c r="AB39" s="341">
        <f t="shared" si="22"/>
        <v>0</v>
      </c>
      <c r="AC39" s="341">
        <f t="shared" si="22"/>
        <v>0</v>
      </c>
      <c r="AD39" s="341">
        <f t="shared" si="22"/>
        <v>0</v>
      </c>
      <c r="AE39" s="341">
        <f t="shared" si="22"/>
        <v>0</v>
      </c>
      <c r="AF39" s="341">
        <f t="shared" si="22"/>
        <v>0</v>
      </c>
      <c r="AG39" s="341">
        <f t="shared" si="22"/>
        <v>0</v>
      </c>
      <c r="AH39" s="341">
        <f t="shared" si="22"/>
        <v>0</v>
      </c>
      <c r="AI39" s="341">
        <f t="shared" ref="AI39:BJ39" si="23">AI11+AI25</f>
        <v>0</v>
      </c>
      <c r="AJ39" s="341">
        <f t="shared" si="23"/>
        <v>0</v>
      </c>
      <c r="AK39" s="341">
        <f t="shared" si="23"/>
        <v>0</v>
      </c>
      <c r="AL39" s="341">
        <f t="shared" si="23"/>
        <v>0</v>
      </c>
      <c r="AM39" s="341">
        <f t="shared" si="23"/>
        <v>0</v>
      </c>
      <c r="AN39" s="341">
        <f t="shared" si="23"/>
        <v>0</v>
      </c>
      <c r="AO39" s="341">
        <f t="shared" si="23"/>
        <v>0</v>
      </c>
      <c r="AP39" s="341">
        <f t="shared" si="23"/>
        <v>0</v>
      </c>
      <c r="AQ39" s="341">
        <f t="shared" si="23"/>
        <v>0</v>
      </c>
      <c r="AR39" s="341">
        <f t="shared" si="23"/>
        <v>0</v>
      </c>
      <c r="AS39" s="341">
        <f t="shared" si="23"/>
        <v>0</v>
      </c>
      <c r="AT39" s="341">
        <f t="shared" si="23"/>
        <v>0</v>
      </c>
      <c r="AU39" s="341">
        <f t="shared" si="23"/>
        <v>0</v>
      </c>
      <c r="AV39" s="341">
        <f t="shared" si="23"/>
        <v>0</v>
      </c>
      <c r="AW39" s="341">
        <f t="shared" si="23"/>
        <v>0</v>
      </c>
      <c r="AX39" s="341">
        <f t="shared" si="23"/>
        <v>0</v>
      </c>
      <c r="AY39" s="341">
        <f t="shared" si="23"/>
        <v>0</v>
      </c>
      <c r="AZ39" s="341">
        <f t="shared" si="23"/>
        <v>0</v>
      </c>
      <c r="BA39" s="341">
        <f t="shared" si="23"/>
        <v>0</v>
      </c>
      <c r="BB39" s="341">
        <f t="shared" si="23"/>
        <v>0</v>
      </c>
      <c r="BC39" s="341">
        <f t="shared" si="23"/>
        <v>0</v>
      </c>
      <c r="BD39" s="341">
        <f t="shared" si="23"/>
        <v>0</v>
      </c>
      <c r="BE39" s="341">
        <f t="shared" si="23"/>
        <v>0</v>
      </c>
      <c r="BF39" s="341">
        <f t="shared" si="23"/>
        <v>0</v>
      </c>
      <c r="BG39" s="341">
        <f t="shared" si="23"/>
        <v>0</v>
      </c>
      <c r="BH39" s="341">
        <f t="shared" si="23"/>
        <v>0</v>
      </c>
      <c r="BI39" s="341">
        <f t="shared" si="23"/>
        <v>0</v>
      </c>
      <c r="BJ39" s="341">
        <f t="shared" si="23"/>
        <v>0</v>
      </c>
    </row>
    <row r="40" spans="2:62">
      <c r="B40" s="310">
        <f>CONFIG!$C$18</f>
        <v>0</v>
      </c>
      <c r="C40" s="341">
        <f t="shared" ref="C40:AH40" si="24">C12+C26</f>
        <v>0</v>
      </c>
      <c r="D40" s="341">
        <f t="shared" si="24"/>
        <v>0</v>
      </c>
      <c r="E40" s="341">
        <f t="shared" si="24"/>
        <v>0</v>
      </c>
      <c r="F40" s="341">
        <f t="shared" si="24"/>
        <v>0</v>
      </c>
      <c r="G40" s="341">
        <f t="shared" si="24"/>
        <v>0</v>
      </c>
      <c r="H40" s="341">
        <f t="shared" si="24"/>
        <v>0</v>
      </c>
      <c r="I40" s="341">
        <f t="shared" si="24"/>
        <v>0</v>
      </c>
      <c r="J40" s="341">
        <f t="shared" si="24"/>
        <v>0</v>
      </c>
      <c r="K40" s="341">
        <f t="shared" si="24"/>
        <v>0</v>
      </c>
      <c r="L40" s="341">
        <f t="shared" si="24"/>
        <v>0</v>
      </c>
      <c r="M40" s="341">
        <f t="shared" si="24"/>
        <v>0</v>
      </c>
      <c r="N40" s="341">
        <f t="shared" si="24"/>
        <v>0</v>
      </c>
      <c r="O40" s="341">
        <f t="shared" si="24"/>
        <v>0</v>
      </c>
      <c r="P40" s="341">
        <f t="shared" si="24"/>
        <v>0</v>
      </c>
      <c r="Q40" s="341">
        <f t="shared" si="24"/>
        <v>0</v>
      </c>
      <c r="R40" s="341">
        <f t="shared" si="24"/>
        <v>0</v>
      </c>
      <c r="S40" s="341">
        <f t="shared" si="24"/>
        <v>0</v>
      </c>
      <c r="T40" s="341">
        <f t="shared" si="24"/>
        <v>0</v>
      </c>
      <c r="U40" s="341">
        <f t="shared" si="24"/>
        <v>0</v>
      </c>
      <c r="V40" s="341">
        <f t="shared" si="24"/>
        <v>0</v>
      </c>
      <c r="W40" s="341">
        <f t="shared" si="24"/>
        <v>0</v>
      </c>
      <c r="X40" s="341">
        <f t="shared" si="24"/>
        <v>0</v>
      </c>
      <c r="Y40" s="341">
        <f t="shared" si="24"/>
        <v>0</v>
      </c>
      <c r="Z40" s="341">
        <f t="shared" si="24"/>
        <v>0</v>
      </c>
      <c r="AA40" s="341">
        <f t="shared" si="24"/>
        <v>0</v>
      </c>
      <c r="AB40" s="341">
        <f t="shared" si="24"/>
        <v>0</v>
      </c>
      <c r="AC40" s="341">
        <f t="shared" si="24"/>
        <v>0</v>
      </c>
      <c r="AD40" s="341">
        <f t="shared" si="24"/>
        <v>0</v>
      </c>
      <c r="AE40" s="341">
        <f t="shared" si="24"/>
        <v>0</v>
      </c>
      <c r="AF40" s="341">
        <f t="shared" si="24"/>
        <v>0</v>
      </c>
      <c r="AG40" s="341">
        <f t="shared" si="24"/>
        <v>0</v>
      </c>
      <c r="AH40" s="341">
        <f t="shared" si="24"/>
        <v>0</v>
      </c>
      <c r="AI40" s="341">
        <f t="shared" ref="AI40:BJ40" si="25">AI12+AI26</f>
        <v>0</v>
      </c>
      <c r="AJ40" s="341">
        <f t="shared" si="25"/>
        <v>0</v>
      </c>
      <c r="AK40" s="341">
        <f t="shared" si="25"/>
        <v>0</v>
      </c>
      <c r="AL40" s="341">
        <f t="shared" si="25"/>
        <v>0</v>
      </c>
      <c r="AM40" s="341">
        <f t="shared" si="25"/>
        <v>0</v>
      </c>
      <c r="AN40" s="341">
        <f t="shared" si="25"/>
        <v>0</v>
      </c>
      <c r="AO40" s="341">
        <f t="shared" si="25"/>
        <v>0</v>
      </c>
      <c r="AP40" s="341">
        <f t="shared" si="25"/>
        <v>0</v>
      </c>
      <c r="AQ40" s="341">
        <f t="shared" si="25"/>
        <v>0</v>
      </c>
      <c r="AR40" s="341">
        <f t="shared" si="25"/>
        <v>0</v>
      </c>
      <c r="AS40" s="341">
        <f t="shared" si="25"/>
        <v>0</v>
      </c>
      <c r="AT40" s="341">
        <f t="shared" si="25"/>
        <v>0</v>
      </c>
      <c r="AU40" s="341">
        <f t="shared" si="25"/>
        <v>0</v>
      </c>
      <c r="AV40" s="341">
        <f t="shared" si="25"/>
        <v>0</v>
      </c>
      <c r="AW40" s="341">
        <f t="shared" si="25"/>
        <v>0</v>
      </c>
      <c r="AX40" s="341">
        <f t="shared" si="25"/>
        <v>0</v>
      </c>
      <c r="AY40" s="341">
        <f t="shared" si="25"/>
        <v>0</v>
      </c>
      <c r="AZ40" s="341">
        <f t="shared" si="25"/>
        <v>0</v>
      </c>
      <c r="BA40" s="341">
        <f t="shared" si="25"/>
        <v>0</v>
      </c>
      <c r="BB40" s="341">
        <f t="shared" si="25"/>
        <v>0</v>
      </c>
      <c r="BC40" s="341">
        <f t="shared" si="25"/>
        <v>0</v>
      </c>
      <c r="BD40" s="341">
        <f t="shared" si="25"/>
        <v>0</v>
      </c>
      <c r="BE40" s="341">
        <f t="shared" si="25"/>
        <v>0</v>
      </c>
      <c r="BF40" s="341">
        <f t="shared" si="25"/>
        <v>0</v>
      </c>
      <c r="BG40" s="341">
        <f t="shared" si="25"/>
        <v>0</v>
      </c>
      <c r="BH40" s="341">
        <f t="shared" si="25"/>
        <v>0</v>
      </c>
      <c r="BI40" s="341">
        <f t="shared" si="25"/>
        <v>0</v>
      </c>
      <c r="BJ40" s="341">
        <f t="shared" si="25"/>
        <v>0</v>
      </c>
    </row>
    <row r="41" spans="2:62">
      <c r="B41" s="310">
        <f>CONFIG!$C$19</f>
        <v>0</v>
      </c>
      <c r="C41" s="341">
        <f t="shared" ref="C41:AH41" si="26">C13+C27</f>
        <v>0</v>
      </c>
      <c r="D41" s="341">
        <f t="shared" si="26"/>
        <v>0</v>
      </c>
      <c r="E41" s="341">
        <f t="shared" si="26"/>
        <v>0</v>
      </c>
      <c r="F41" s="341">
        <f t="shared" si="26"/>
        <v>0</v>
      </c>
      <c r="G41" s="341">
        <f t="shared" si="26"/>
        <v>0</v>
      </c>
      <c r="H41" s="341">
        <f t="shared" si="26"/>
        <v>0</v>
      </c>
      <c r="I41" s="341">
        <f t="shared" si="26"/>
        <v>0</v>
      </c>
      <c r="J41" s="341">
        <f t="shared" si="26"/>
        <v>0</v>
      </c>
      <c r="K41" s="341">
        <f t="shared" si="26"/>
        <v>0</v>
      </c>
      <c r="L41" s="341">
        <f t="shared" si="26"/>
        <v>0</v>
      </c>
      <c r="M41" s="341">
        <f t="shared" si="26"/>
        <v>0</v>
      </c>
      <c r="N41" s="341">
        <f t="shared" si="26"/>
        <v>0</v>
      </c>
      <c r="O41" s="341">
        <f t="shared" si="26"/>
        <v>0</v>
      </c>
      <c r="P41" s="341">
        <f t="shared" si="26"/>
        <v>0</v>
      </c>
      <c r="Q41" s="341">
        <f t="shared" si="26"/>
        <v>0</v>
      </c>
      <c r="R41" s="341">
        <f t="shared" si="26"/>
        <v>0</v>
      </c>
      <c r="S41" s="341">
        <f t="shared" si="26"/>
        <v>0</v>
      </c>
      <c r="T41" s="341">
        <f t="shared" si="26"/>
        <v>0</v>
      </c>
      <c r="U41" s="341">
        <f t="shared" si="26"/>
        <v>0</v>
      </c>
      <c r="V41" s="341">
        <f t="shared" si="26"/>
        <v>0</v>
      </c>
      <c r="W41" s="341">
        <f t="shared" si="26"/>
        <v>0</v>
      </c>
      <c r="X41" s="341">
        <f t="shared" si="26"/>
        <v>0</v>
      </c>
      <c r="Y41" s="341">
        <f t="shared" si="26"/>
        <v>0</v>
      </c>
      <c r="Z41" s="341">
        <f t="shared" si="26"/>
        <v>0</v>
      </c>
      <c r="AA41" s="341">
        <f t="shared" si="26"/>
        <v>0</v>
      </c>
      <c r="AB41" s="341">
        <f t="shared" si="26"/>
        <v>0</v>
      </c>
      <c r="AC41" s="341">
        <f t="shared" si="26"/>
        <v>0</v>
      </c>
      <c r="AD41" s="341">
        <f t="shared" si="26"/>
        <v>0</v>
      </c>
      <c r="AE41" s="341">
        <f t="shared" si="26"/>
        <v>0</v>
      </c>
      <c r="AF41" s="341">
        <f t="shared" si="26"/>
        <v>0</v>
      </c>
      <c r="AG41" s="341">
        <f t="shared" si="26"/>
        <v>0</v>
      </c>
      <c r="AH41" s="341">
        <f t="shared" si="26"/>
        <v>0</v>
      </c>
      <c r="AI41" s="341">
        <f t="shared" ref="AI41:BJ41" si="27">AI13+AI27</f>
        <v>0</v>
      </c>
      <c r="AJ41" s="341">
        <f t="shared" si="27"/>
        <v>0</v>
      </c>
      <c r="AK41" s="341">
        <f t="shared" si="27"/>
        <v>0</v>
      </c>
      <c r="AL41" s="341">
        <f t="shared" si="27"/>
        <v>0</v>
      </c>
      <c r="AM41" s="341">
        <f t="shared" si="27"/>
        <v>0</v>
      </c>
      <c r="AN41" s="341">
        <f t="shared" si="27"/>
        <v>0</v>
      </c>
      <c r="AO41" s="341">
        <f t="shared" si="27"/>
        <v>0</v>
      </c>
      <c r="AP41" s="341">
        <f t="shared" si="27"/>
        <v>0</v>
      </c>
      <c r="AQ41" s="341">
        <f t="shared" si="27"/>
        <v>0</v>
      </c>
      <c r="AR41" s="341">
        <f t="shared" si="27"/>
        <v>0</v>
      </c>
      <c r="AS41" s="341">
        <f t="shared" si="27"/>
        <v>0</v>
      </c>
      <c r="AT41" s="341">
        <f t="shared" si="27"/>
        <v>0</v>
      </c>
      <c r="AU41" s="341">
        <f t="shared" si="27"/>
        <v>0</v>
      </c>
      <c r="AV41" s="341">
        <f t="shared" si="27"/>
        <v>0</v>
      </c>
      <c r="AW41" s="341">
        <f t="shared" si="27"/>
        <v>0</v>
      </c>
      <c r="AX41" s="341">
        <f t="shared" si="27"/>
        <v>0</v>
      </c>
      <c r="AY41" s="341">
        <f t="shared" si="27"/>
        <v>0</v>
      </c>
      <c r="AZ41" s="341">
        <f t="shared" si="27"/>
        <v>0</v>
      </c>
      <c r="BA41" s="341">
        <f t="shared" si="27"/>
        <v>0</v>
      </c>
      <c r="BB41" s="341">
        <f t="shared" si="27"/>
        <v>0</v>
      </c>
      <c r="BC41" s="341">
        <f t="shared" si="27"/>
        <v>0</v>
      </c>
      <c r="BD41" s="341">
        <f t="shared" si="27"/>
        <v>0</v>
      </c>
      <c r="BE41" s="341">
        <f t="shared" si="27"/>
        <v>0</v>
      </c>
      <c r="BF41" s="341">
        <f t="shared" si="27"/>
        <v>0</v>
      </c>
      <c r="BG41" s="341">
        <f t="shared" si="27"/>
        <v>0</v>
      </c>
      <c r="BH41" s="341">
        <f t="shared" si="27"/>
        <v>0</v>
      </c>
      <c r="BI41" s="341">
        <f t="shared" si="27"/>
        <v>0</v>
      </c>
      <c r="BJ41" s="341">
        <f t="shared" si="27"/>
        <v>0</v>
      </c>
    </row>
    <row r="42" spans="2:62">
      <c r="B42" s="310">
        <f>CONFIG!$C$20</f>
        <v>0</v>
      </c>
      <c r="C42" s="341">
        <f t="shared" ref="C42:AH42" si="28">C14+C28</f>
        <v>0</v>
      </c>
      <c r="D42" s="341">
        <f t="shared" si="28"/>
        <v>0</v>
      </c>
      <c r="E42" s="341">
        <f t="shared" si="28"/>
        <v>0</v>
      </c>
      <c r="F42" s="341">
        <f t="shared" si="28"/>
        <v>0</v>
      </c>
      <c r="G42" s="341">
        <f t="shared" si="28"/>
        <v>0</v>
      </c>
      <c r="H42" s="341">
        <f t="shared" si="28"/>
        <v>0</v>
      </c>
      <c r="I42" s="341">
        <f t="shared" si="28"/>
        <v>0</v>
      </c>
      <c r="J42" s="341">
        <f t="shared" si="28"/>
        <v>0</v>
      </c>
      <c r="K42" s="341">
        <f t="shared" si="28"/>
        <v>0</v>
      </c>
      <c r="L42" s="341">
        <f t="shared" si="28"/>
        <v>0</v>
      </c>
      <c r="M42" s="341">
        <f t="shared" si="28"/>
        <v>0</v>
      </c>
      <c r="N42" s="341">
        <f t="shared" si="28"/>
        <v>0</v>
      </c>
      <c r="O42" s="341">
        <f t="shared" si="28"/>
        <v>0</v>
      </c>
      <c r="P42" s="341">
        <f t="shared" si="28"/>
        <v>0</v>
      </c>
      <c r="Q42" s="341">
        <f t="shared" si="28"/>
        <v>0</v>
      </c>
      <c r="R42" s="341">
        <f t="shared" si="28"/>
        <v>0</v>
      </c>
      <c r="S42" s="341">
        <f t="shared" si="28"/>
        <v>0</v>
      </c>
      <c r="T42" s="341">
        <f t="shared" si="28"/>
        <v>0</v>
      </c>
      <c r="U42" s="341">
        <f t="shared" si="28"/>
        <v>0</v>
      </c>
      <c r="V42" s="341">
        <f t="shared" si="28"/>
        <v>0</v>
      </c>
      <c r="W42" s="341">
        <f t="shared" si="28"/>
        <v>0</v>
      </c>
      <c r="X42" s="341">
        <f t="shared" si="28"/>
        <v>0</v>
      </c>
      <c r="Y42" s="341">
        <f t="shared" si="28"/>
        <v>0</v>
      </c>
      <c r="Z42" s="341">
        <f t="shared" si="28"/>
        <v>0</v>
      </c>
      <c r="AA42" s="341">
        <f t="shared" si="28"/>
        <v>0</v>
      </c>
      <c r="AB42" s="341">
        <f t="shared" si="28"/>
        <v>0</v>
      </c>
      <c r="AC42" s="341">
        <f t="shared" si="28"/>
        <v>0</v>
      </c>
      <c r="AD42" s="341">
        <f t="shared" si="28"/>
        <v>0</v>
      </c>
      <c r="AE42" s="341">
        <f t="shared" si="28"/>
        <v>0</v>
      </c>
      <c r="AF42" s="341">
        <f t="shared" si="28"/>
        <v>0</v>
      </c>
      <c r="AG42" s="341">
        <f t="shared" si="28"/>
        <v>0</v>
      </c>
      <c r="AH42" s="341">
        <f t="shared" si="28"/>
        <v>0</v>
      </c>
      <c r="AI42" s="341">
        <f t="shared" ref="AI42:BJ42" si="29">AI14+AI28</f>
        <v>0</v>
      </c>
      <c r="AJ42" s="341">
        <f t="shared" si="29"/>
        <v>0</v>
      </c>
      <c r="AK42" s="341">
        <f t="shared" si="29"/>
        <v>0</v>
      </c>
      <c r="AL42" s="341">
        <f t="shared" si="29"/>
        <v>0</v>
      </c>
      <c r="AM42" s="341">
        <f t="shared" si="29"/>
        <v>0</v>
      </c>
      <c r="AN42" s="341">
        <f t="shared" si="29"/>
        <v>0</v>
      </c>
      <c r="AO42" s="341">
        <f t="shared" si="29"/>
        <v>0</v>
      </c>
      <c r="AP42" s="341">
        <f t="shared" si="29"/>
        <v>0</v>
      </c>
      <c r="AQ42" s="341">
        <f t="shared" si="29"/>
        <v>0</v>
      </c>
      <c r="AR42" s="341">
        <f t="shared" si="29"/>
        <v>0</v>
      </c>
      <c r="AS42" s="341">
        <f t="shared" si="29"/>
        <v>0</v>
      </c>
      <c r="AT42" s="341">
        <f t="shared" si="29"/>
        <v>0</v>
      </c>
      <c r="AU42" s="341">
        <f t="shared" si="29"/>
        <v>0</v>
      </c>
      <c r="AV42" s="341">
        <f t="shared" si="29"/>
        <v>0</v>
      </c>
      <c r="AW42" s="341">
        <f t="shared" si="29"/>
        <v>0</v>
      </c>
      <c r="AX42" s="341">
        <f t="shared" si="29"/>
        <v>0</v>
      </c>
      <c r="AY42" s="341">
        <f t="shared" si="29"/>
        <v>0</v>
      </c>
      <c r="AZ42" s="341">
        <f t="shared" si="29"/>
        <v>0</v>
      </c>
      <c r="BA42" s="341">
        <f t="shared" si="29"/>
        <v>0</v>
      </c>
      <c r="BB42" s="341">
        <f t="shared" si="29"/>
        <v>0</v>
      </c>
      <c r="BC42" s="341">
        <f t="shared" si="29"/>
        <v>0</v>
      </c>
      <c r="BD42" s="341">
        <f t="shared" si="29"/>
        <v>0</v>
      </c>
      <c r="BE42" s="341">
        <f t="shared" si="29"/>
        <v>0</v>
      </c>
      <c r="BF42" s="341">
        <f t="shared" si="29"/>
        <v>0</v>
      </c>
      <c r="BG42" s="341">
        <f t="shared" si="29"/>
        <v>0</v>
      </c>
      <c r="BH42" s="341">
        <f t="shared" si="29"/>
        <v>0</v>
      </c>
      <c r="BI42" s="341">
        <f t="shared" si="29"/>
        <v>0</v>
      </c>
      <c r="BJ42" s="341">
        <f t="shared" si="29"/>
        <v>0</v>
      </c>
    </row>
    <row r="43" spans="2:62">
      <c r="B43" s="310">
        <f>CONFIG!$C$21</f>
        <v>0</v>
      </c>
      <c r="C43" s="341">
        <f t="shared" ref="C43:AH43" si="30">C15+C29</f>
        <v>0</v>
      </c>
      <c r="D43" s="341">
        <f t="shared" si="30"/>
        <v>0</v>
      </c>
      <c r="E43" s="341">
        <f t="shared" si="30"/>
        <v>0</v>
      </c>
      <c r="F43" s="341">
        <f t="shared" si="30"/>
        <v>0</v>
      </c>
      <c r="G43" s="341">
        <f t="shared" si="30"/>
        <v>0</v>
      </c>
      <c r="H43" s="341">
        <f t="shared" si="30"/>
        <v>0</v>
      </c>
      <c r="I43" s="341">
        <f t="shared" si="30"/>
        <v>0</v>
      </c>
      <c r="J43" s="341">
        <f t="shared" si="30"/>
        <v>0</v>
      </c>
      <c r="K43" s="341">
        <f t="shared" si="30"/>
        <v>0</v>
      </c>
      <c r="L43" s="341">
        <f t="shared" si="30"/>
        <v>0</v>
      </c>
      <c r="M43" s="341">
        <f t="shared" si="30"/>
        <v>0</v>
      </c>
      <c r="N43" s="341">
        <f t="shared" si="30"/>
        <v>0</v>
      </c>
      <c r="O43" s="341">
        <f t="shared" si="30"/>
        <v>0</v>
      </c>
      <c r="P43" s="341">
        <f t="shared" si="30"/>
        <v>0</v>
      </c>
      <c r="Q43" s="341">
        <f t="shared" si="30"/>
        <v>0</v>
      </c>
      <c r="R43" s="341">
        <f t="shared" si="30"/>
        <v>0</v>
      </c>
      <c r="S43" s="341">
        <f t="shared" si="30"/>
        <v>0</v>
      </c>
      <c r="T43" s="341">
        <f t="shared" si="30"/>
        <v>0</v>
      </c>
      <c r="U43" s="341">
        <f t="shared" si="30"/>
        <v>0</v>
      </c>
      <c r="V43" s="341">
        <f t="shared" si="30"/>
        <v>0</v>
      </c>
      <c r="W43" s="341">
        <f t="shared" si="30"/>
        <v>0</v>
      </c>
      <c r="X43" s="341">
        <f t="shared" si="30"/>
        <v>0</v>
      </c>
      <c r="Y43" s="341">
        <f t="shared" si="30"/>
        <v>0</v>
      </c>
      <c r="Z43" s="341">
        <f t="shared" si="30"/>
        <v>0</v>
      </c>
      <c r="AA43" s="341">
        <f t="shared" si="30"/>
        <v>0</v>
      </c>
      <c r="AB43" s="341">
        <f t="shared" si="30"/>
        <v>0</v>
      </c>
      <c r="AC43" s="341">
        <f t="shared" si="30"/>
        <v>0</v>
      </c>
      <c r="AD43" s="341">
        <f t="shared" si="30"/>
        <v>0</v>
      </c>
      <c r="AE43" s="341">
        <f t="shared" si="30"/>
        <v>0</v>
      </c>
      <c r="AF43" s="341">
        <f t="shared" si="30"/>
        <v>0</v>
      </c>
      <c r="AG43" s="341">
        <f t="shared" si="30"/>
        <v>0</v>
      </c>
      <c r="AH43" s="341">
        <f t="shared" si="30"/>
        <v>0</v>
      </c>
      <c r="AI43" s="341">
        <f t="shared" ref="AI43:BJ43" si="31">AI15+AI29</f>
        <v>0</v>
      </c>
      <c r="AJ43" s="341">
        <f t="shared" si="31"/>
        <v>0</v>
      </c>
      <c r="AK43" s="341">
        <f t="shared" si="31"/>
        <v>0</v>
      </c>
      <c r="AL43" s="341">
        <f t="shared" si="31"/>
        <v>0</v>
      </c>
      <c r="AM43" s="341">
        <f t="shared" si="31"/>
        <v>0</v>
      </c>
      <c r="AN43" s="341">
        <f t="shared" si="31"/>
        <v>0</v>
      </c>
      <c r="AO43" s="341">
        <f t="shared" si="31"/>
        <v>0</v>
      </c>
      <c r="AP43" s="341">
        <f t="shared" si="31"/>
        <v>0</v>
      </c>
      <c r="AQ43" s="341">
        <f t="shared" si="31"/>
        <v>0</v>
      </c>
      <c r="AR43" s="341">
        <f t="shared" si="31"/>
        <v>0</v>
      </c>
      <c r="AS43" s="341">
        <f t="shared" si="31"/>
        <v>0</v>
      </c>
      <c r="AT43" s="341">
        <f t="shared" si="31"/>
        <v>0</v>
      </c>
      <c r="AU43" s="341">
        <f t="shared" si="31"/>
        <v>0</v>
      </c>
      <c r="AV43" s="341">
        <f t="shared" si="31"/>
        <v>0</v>
      </c>
      <c r="AW43" s="341">
        <f t="shared" si="31"/>
        <v>0</v>
      </c>
      <c r="AX43" s="341">
        <f t="shared" si="31"/>
        <v>0</v>
      </c>
      <c r="AY43" s="341">
        <f t="shared" si="31"/>
        <v>0</v>
      </c>
      <c r="AZ43" s="341">
        <f t="shared" si="31"/>
        <v>0</v>
      </c>
      <c r="BA43" s="341">
        <f t="shared" si="31"/>
        <v>0</v>
      </c>
      <c r="BB43" s="341">
        <f t="shared" si="31"/>
        <v>0</v>
      </c>
      <c r="BC43" s="341">
        <f t="shared" si="31"/>
        <v>0</v>
      </c>
      <c r="BD43" s="341">
        <f t="shared" si="31"/>
        <v>0</v>
      </c>
      <c r="BE43" s="341">
        <f t="shared" si="31"/>
        <v>0</v>
      </c>
      <c r="BF43" s="341">
        <f t="shared" si="31"/>
        <v>0</v>
      </c>
      <c r="BG43" s="341">
        <f t="shared" si="31"/>
        <v>0</v>
      </c>
      <c r="BH43" s="341">
        <f t="shared" si="31"/>
        <v>0</v>
      </c>
      <c r="BI43" s="341">
        <f t="shared" si="31"/>
        <v>0</v>
      </c>
      <c r="BJ43" s="341">
        <f t="shared" si="31"/>
        <v>0</v>
      </c>
    </row>
    <row r="45" spans="2:62">
      <c r="B45" s="82" t="s">
        <v>21</v>
      </c>
      <c r="C45" s="20">
        <f t="shared" ref="C45:AH45" si="32">SUM(C36:C43)</f>
        <v>0</v>
      </c>
      <c r="D45" s="20">
        <f t="shared" si="32"/>
        <v>0</v>
      </c>
      <c r="E45" s="20">
        <f t="shared" si="32"/>
        <v>0</v>
      </c>
      <c r="F45" s="20">
        <f t="shared" si="32"/>
        <v>0</v>
      </c>
      <c r="G45" s="20">
        <f t="shared" si="32"/>
        <v>0</v>
      </c>
      <c r="H45" s="20">
        <f t="shared" si="32"/>
        <v>0</v>
      </c>
      <c r="I45" s="20">
        <f t="shared" si="32"/>
        <v>0</v>
      </c>
      <c r="J45" s="20">
        <f t="shared" si="32"/>
        <v>0</v>
      </c>
      <c r="K45" s="20">
        <f t="shared" si="32"/>
        <v>0</v>
      </c>
      <c r="L45" s="20">
        <f t="shared" si="32"/>
        <v>0</v>
      </c>
      <c r="M45" s="20">
        <f t="shared" si="32"/>
        <v>0</v>
      </c>
      <c r="N45" s="20">
        <f t="shared" si="32"/>
        <v>0</v>
      </c>
      <c r="O45" s="20">
        <f t="shared" si="32"/>
        <v>0</v>
      </c>
      <c r="P45" s="20">
        <f t="shared" si="32"/>
        <v>0</v>
      </c>
      <c r="Q45" s="20">
        <f t="shared" si="32"/>
        <v>0</v>
      </c>
      <c r="R45" s="20">
        <f t="shared" si="32"/>
        <v>0</v>
      </c>
      <c r="S45" s="20">
        <f t="shared" si="32"/>
        <v>0</v>
      </c>
      <c r="T45" s="20">
        <f t="shared" si="32"/>
        <v>0</v>
      </c>
      <c r="U45" s="20">
        <f t="shared" si="32"/>
        <v>0</v>
      </c>
      <c r="V45" s="20">
        <f t="shared" si="32"/>
        <v>0</v>
      </c>
      <c r="W45" s="20">
        <f t="shared" si="32"/>
        <v>0</v>
      </c>
      <c r="X45" s="20">
        <f t="shared" si="32"/>
        <v>0</v>
      </c>
      <c r="Y45" s="20">
        <f t="shared" si="32"/>
        <v>0</v>
      </c>
      <c r="Z45" s="20">
        <f t="shared" si="32"/>
        <v>0</v>
      </c>
      <c r="AA45" s="20">
        <f t="shared" si="32"/>
        <v>0</v>
      </c>
      <c r="AB45" s="20">
        <f t="shared" si="32"/>
        <v>0</v>
      </c>
      <c r="AC45" s="20">
        <f t="shared" si="32"/>
        <v>0</v>
      </c>
      <c r="AD45" s="20">
        <f t="shared" si="32"/>
        <v>0</v>
      </c>
      <c r="AE45" s="20">
        <f t="shared" si="32"/>
        <v>0</v>
      </c>
      <c r="AF45" s="20">
        <f t="shared" si="32"/>
        <v>0</v>
      </c>
      <c r="AG45" s="20">
        <f t="shared" si="32"/>
        <v>0</v>
      </c>
      <c r="AH45" s="20">
        <f t="shared" si="32"/>
        <v>0</v>
      </c>
      <c r="AI45" s="20">
        <f t="shared" ref="AI45:BJ45" si="33">SUM(AI36:AI43)</f>
        <v>0</v>
      </c>
      <c r="AJ45" s="20">
        <f t="shared" si="33"/>
        <v>0</v>
      </c>
      <c r="AK45" s="20">
        <f t="shared" si="33"/>
        <v>0</v>
      </c>
      <c r="AL45" s="20">
        <f t="shared" si="33"/>
        <v>0</v>
      </c>
      <c r="AM45" s="20">
        <f t="shared" si="33"/>
        <v>0</v>
      </c>
      <c r="AN45" s="20">
        <f t="shared" si="33"/>
        <v>0</v>
      </c>
      <c r="AO45" s="20">
        <f t="shared" si="33"/>
        <v>0</v>
      </c>
      <c r="AP45" s="20">
        <f t="shared" si="33"/>
        <v>0</v>
      </c>
      <c r="AQ45" s="20">
        <f t="shared" si="33"/>
        <v>0</v>
      </c>
      <c r="AR45" s="20">
        <f t="shared" si="33"/>
        <v>0</v>
      </c>
      <c r="AS45" s="20">
        <f t="shared" si="33"/>
        <v>0</v>
      </c>
      <c r="AT45" s="20">
        <f t="shared" si="33"/>
        <v>0</v>
      </c>
      <c r="AU45" s="20">
        <f t="shared" si="33"/>
        <v>0</v>
      </c>
      <c r="AV45" s="20">
        <f t="shared" si="33"/>
        <v>0</v>
      </c>
      <c r="AW45" s="20">
        <f t="shared" si="33"/>
        <v>0</v>
      </c>
      <c r="AX45" s="20">
        <f t="shared" si="33"/>
        <v>0</v>
      </c>
      <c r="AY45" s="20">
        <f t="shared" si="33"/>
        <v>0</v>
      </c>
      <c r="AZ45" s="20">
        <f t="shared" si="33"/>
        <v>0</v>
      </c>
      <c r="BA45" s="20">
        <f t="shared" si="33"/>
        <v>0</v>
      </c>
      <c r="BB45" s="20">
        <f t="shared" si="33"/>
        <v>0</v>
      </c>
      <c r="BC45" s="20">
        <f t="shared" si="33"/>
        <v>0</v>
      </c>
      <c r="BD45" s="20">
        <f t="shared" si="33"/>
        <v>0</v>
      </c>
      <c r="BE45" s="20">
        <f t="shared" si="33"/>
        <v>0</v>
      </c>
      <c r="BF45" s="20">
        <f t="shared" si="33"/>
        <v>0</v>
      </c>
      <c r="BG45" s="20">
        <f t="shared" si="33"/>
        <v>0</v>
      </c>
      <c r="BH45" s="20">
        <f t="shared" si="33"/>
        <v>0</v>
      </c>
      <c r="BI45" s="20">
        <f t="shared" si="33"/>
        <v>0</v>
      </c>
      <c r="BJ45" s="20">
        <f t="shared" si="33"/>
        <v>0</v>
      </c>
    </row>
    <row r="46" spans="2:62">
      <c r="B46" s="83" t="s">
        <v>49</v>
      </c>
      <c r="C46" s="20">
        <f>C45</f>
        <v>0</v>
      </c>
      <c r="D46" s="20">
        <f t="shared" ref="D46:N46" si="34">C46+D45</f>
        <v>0</v>
      </c>
      <c r="E46" s="20">
        <f t="shared" si="34"/>
        <v>0</v>
      </c>
      <c r="F46" s="20">
        <f t="shared" si="34"/>
        <v>0</v>
      </c>
      <c r="G46" s="20">
        <f t="shared" si="34"/>
        <v>0</v>
      </c>
      <c r="H46" s="20">
        <f t="shared" si="34"/>
        <v>0</v>
      </c>
      <c r="I46" s="20">
        <f t="shared" si="34"/>
        <v>0</v>
      </c>
      <c r="J46" s="20">
        <f t="shared" si="34"/>
        <v>0</v>
      </c>
      <c r="K46" s="20">
        <f t="shared" si="34"/>
        <v>0</v>
      </c>
      <c r="L46" s="20">
        <f t="shared" si="34"/>
        <v>0</v>
      </c>
      <c r="M46" s="20">
        <f t="shared" si="34"/>
        <v>0</v>
      </c>
      <c r="N46" s="21">
        <f t="shared" si="34"/>
        <v>0</v>
      </c>
      <c r="O46" s="20">
        <f>O45</f>
        <v>0</v>
      </c>
      <c r="P46" s="20">
        <f t="shared" ref="P46:Z46" si="35">O46+P45</f>
        <v>0</v>
      </c>
      <c r="Q46" s="20">
        <f t="shared" si="35"/>
        <v>0</v>
      </c>
      <c r="R46" s="20">
        <f t="shared" si="35"/>
        <v>0</v>
      </c>
      <c r="S46" s="20">
        <f t="shared" si="35"/>
        <v>0</v>
      </c>
      <c r="T46" s="20">
        <f t="shared" si="35"/>
        <v>0</v>
      </c>
      <c r="U46" s="20">
        <f t="shared" si="35"/>
        <v>0</v>
      </c>
      <c r="V46" s="20">
        <f t="shared" si="35"/>
        <v>0</v>
      </c>
      <c r="W46" s="20">
        <f t="shared" si="35"/>
        <v>0</v>
      </c>
      <c r="X46" s="20">
        <f t="shared" si="35"/>
        <v>0</v>
      </c>
      <c r="Y46" s="20">
        <f t="shared" si="35"/>
        <v>0</v>
      </c>
      <c r="Z46" s="21">
        <f t="shared" si="35"/>
        <v>0</v>
      </c>
      <c r="AA46" s="20">
        <f>AA45</f>
        <v>0</v>
      </c>
      <c r="AB46" s="20">
        <f t="shared" ref="AB46:AL46" si="36">AA46+AB45</f>
        <v>0</v>
      </c>
      <c r="AC46" s="20">
        <f t="shared" si="36"/>
        <v>0</v>
      </c>
      <c r="AD46" s="20">
        <f t="shared" si="36"/>
        <v>0</v>
      </c>
      <c r="AE46" s="20">
        <f t="shared" si="36"/>
        <v>0</v>
      </c>
      <c r="AF46" s="20">
        <f t="shared" si="36"/>
        <v>0</v>
      </c>
      <c r="AG46" s="20">
        <f t="shared" si="36"/>
        <v>0</v>
      </c>
      <c r="AH46" s="20">
        <f t="shared" si="36"/>
        <v>0</v>
      </c>
      <c r="AI46" s="20">
        <f t="shared" si="36"/>
        <v>0</v>
      </c>
      <c r="AJ46" s="20">
        <f t="shared" si="36"/>
        <v>0</v>
      </c>
      <c r="AK46" s="20">
        <f t="shared" si="36"/>
        <v>0</v>
      </c>
      <c r="AL46" s="21">
        <f t="shared" si="36"/>
        <v>0</v>
      </c>
      <c r="AM46" s="20">
        <f>AM45</f>
        <v>0</v>
      </c>
      <c r="AN46" s="20">
        <f t="shared" ref="AN46:AX46" si="37">AM46+AN45</f>
        <v>0</v>
      </c>
      <c r="AO46" s="20">
        <f t="shared" si="37"/>
        <v>0</v>
      </c>
      <c r="AP46" s="20">
        <f t="shared" si="37"/>
        <v>0</v>
      </c>
      <c r="AQ46" s="20">
        <f t="shared" si="37"/>
        <v>0</v>
      </c>
      <c r="AR46" s="20">
        <f t="shared" si="37"/>
        <v>0</v>
      </c>
      <c r="AS46" s="20">
        <f t="shared" si="37"/>
        <v>0</v>
      </c>
      <c r="AT46" s="20">
        <f t="shared" si="37"/>
        <v>0</v>
      </c>
      <c r="AU46" s="20">
        <f t="shared" si="37"/>
        <v>0</v>
      </c>
      <c r="AV46" s="20">
        <f t="shared" si="37"/>
        <v>0</v>
      </c>
      <c r="AW46" s="20">
        <f t="shared" si="37"/>
        <v>0</v>
      </c>
      <c r="AX46" s="21">
        <f t="shared" si="37"/>
        <v>0</v>
      </c>
      <c r="AY46" s="20">
        <f>AY45</f>
        <v>0</v>
      </c>
      <c r="AZ46" s="20">
        <f t="shared" ref="AZ46:BJ46" si="38">AY46+AZ45</f>
        <v>0</v>
      </c>
      <c r="BA46" s="20">
        <f t="shared" si="38"/>
        <v>0</v>
      </c>
      <c r="BB46" s="20">
        <f t="shared" si="38"/>
        <v>0</v>
      </c>
      <c r="BC46" s="20">
        <f t="shared" si="38"/>
        <v>0</v>
      </c>
      <c r="BD46" s="20">
        <f t="shared" si="38"/>
        <v>0</v>
      </c>
      <c r="BE46" s="20">
        <f t="shared" si="38"/>
        <v>0</v>
      </c>
      <c r="BF46" s="20">
        <f t="shared" si="38"/>
        <v>0</v>
      </c>
      <c r="BG46" s="20">
        <f t="shared" si="38"/>
        <v>0</v>
      </c>
      <c r="BH46" s="20">
        <f t="shared" si="38"/>
        <v>0</v>
      </c>
      <c r="BI46" s="20">
        <f t="shared" si="38"/>
        <v>0</v>
      </c>
      <c r="BJ46" s="21">
        <f t="shared" si="38"/>
        <v>0</v>
      </c>
    </row>
    <row r="48" spans="2:62">
      <c r="B48" s="81"/>
      <c r="C48" s="473" t="s">
        <v>18</v>
      </c>
      <c r="D48" s="473"/>
      <c r="E48" s="473"/>
      <c r="F48" s="473"/>
      <c r="G48" s="473"/>
      <c r="H48" s="473"/>
      <c r="I48" s="473"/>
      <c r="J48" s="473"/>
      <c r="K48" s="473"/>
      <c r="L48" s="473"/>
      <c r="M48" s="473"/>
      <c r="N48" s="473"/>
      <c r="O48" s="473" t="s">
        <v>19</v>
      </c>
      <c r="P48" s="473"/>
      <c r="Q48" s="473"/>
      <c r="R48" s="473"/>
      <c r="S48" s="473"/>
      <c r="T48" s="473"/>
      <c r="U48" s="473"/>
      <c r="V48" s="473"/>
      <c r="W48" s="473"/>
      <c r="X48" s="473"/>
      <c r="Y48" s="473"/>
      <c r="Z48" s="473"/>
      <c r="AA48" s="473" t="s">
        <v>20</v>
      </c>
      <c r="AB48" s="473"/>
      <c r="AC48" s="473"/>
      <c r="AD48" s="473"/>
      <c r="AE48" s="473"/>
      <c r="AF48" s="473"/>
      <c r="AG48" s="473"/>
      <c r="AH48" s="473"/>
      <c r="AI48" s="473"/>
      <c r="AJ48" s="473"/>
      <c r="AK48" s="473"/>
      <c r="AL48" s="473"/>
      <c r="AM48" s="29"/>
      <c r="AN48" s="476" t="s">
        <v>32</v>
      </c>
      <c r="AO48" s="476"/>
      <c r="AP48" s="476"/>
      <c r="AQ48" s="476"/>
      <c r="AR48" s="476"/>
      <c r="AS48" s="476"/>
      <c r="AT48" s="476"/>
      <c r="AU48" s="476"/>
      <c r="AV48" s="476"/>
      <c r="AW48" s="476"/>
      <c r="AX48" s="477"/>
      <c r="AY48" s="473" t="s">
        <v>33</v>
      </c>
      <c r="AZ48" s="473"/>
      <c r="BA48" s="473"/>
      <c r="BB48" s="473"/>
      <c r="BC48" s="473"/>
      <c r="BD48" s="473"/>
      <c r="BE48" s="473"/>
      <c r="BF48" s="473"/>
      <c r="BG48" s="473"/>
      <c r="BH48" s="473"/>
      <c r="BI48" s="473"/>
      <c r="BJ48" s="473"/>
    </row>
    <row r="49" spans="2:62">
      <c r="B49" s="82" t="s">
        <v>52</v>
      </c>
      <c r="C49" s="18">
        <f>CONFIG!$D$7</f>
        <v>41640</v>
      </c>
      <c r="D49" s="18">
        <f>DATE(YEAR(C49),MONTH(C49)+1,DAY(C49))</f>
        <v>41671</v>
      </c>
      <c r="E49" s="18">
        <f t="shared" ref="E49:BJ49" si="39">DATE(YEAR(D49),MONTH(D49)+1,DAY(D49))</f>
        <v>41699</v>
      </c>
      <c r="F49" s="18">
        <f t="shared" si="39"/>
        <v>41730</v>
      </c>
      <c r="G49" s="18">
        <f t="shared" si="39"/>
        <v>41760</v>
      </c>
      <c r="H49" s="18">
        <f t="shared" si="39"/>
        <v>41791</v>
      </c>
      <c r="I49" s="18">
        <f t="shared" si="39"/>
        <v>41821</v>
      </c>
      <c r="J49" s="18">
        <f t="shared" si="39"/>
        <v>41852</v>
      </c>
      <c r="K49" s="18">
        <f t="shared" si="39"/>
        <v>41883</v>
      </c>
      <c r="L49" s="18">
        <f t="shared" si="39"/>
        <v>41913</v>
      </c>
      <c r="M49" s="18">
        <f t="shared" si="39"/>
        <v>41944</v>
      </c>
      <c r="N49" s="18">
        <f t="shared" si="39"/>
        <v>41974</v>
      </c>
      <c r="O49" s="18">
        <f t="shared" si="39"/>
        <v>42005</v>
      </c>
      <c r="P49" s="18">
        <f t="shared" si="39"/>
        <v>42036</v>
      </c>
      <c r="Q49" s="18">
        <f t="shared" si="39"/>
        <v>42064</v>
      </c>
      <c r="R49" s="18">
        <f t="shared" si="39"/>
        <v>42095</v>
      </c>
      <c r="S49" s="18">
        <f t="shared" si="39"/>
        <v>42125</v>
      </c>
      <c r="T49" s="18">
        <f t="shared" si="39"/>
        <v>42156</v>
      </c>
      <c r="U49" s="18">
        <f t="shared" si="39"/>
        <v>42186</v>
      </c>
      <c r="V49" s="18">
        <f t="shared" si="39"/>
        <v>42217</v>
      </c>
      <c r="W49" s="18">
        <f t="shared" si="39"/>
        <v>42248</v>
      </c>
      <c r="X49" s="18">
        <f t="shared" si="39"/>
        <v>42278</v>
      </c>
      <c r="Y49" s="18">
        <f t="shared" si="39"/>
        <v>42309</v>
      </c>
      <c r="Z49" s="18">
        <f t="shared" si="39"/>
        <v>42339</v>
      </c>
      <c r="AA49" s="18">
        <f t="shared" si="39"/>
        <v>42370</v>
      </c>
      <c r="AB49" s="18">
        <f t="shared" si="39"/>
        <v>42401</v>
      </c>
      <c r="AC49" s="18">
        <f t="shared" si="39"/>
        <v>42430</v>
      </c>
      <c r="AD49" s="18">
        <f t="shared" si="39"/>
        <v>42461</v>
      </c>
      <c r="AE49" s="18">
        <f t="shared" si="39"/>
        <v>42491</v>
      </c>
      <c r="AF49" s="18">
        <f t="shared" si="39"/>
        <v>42522</v>
      </c>
      <c r="AG49" s="18">
        <f t="shared" si="39"/>
        <v>42552</v>
      </c>
      <c r="AH49" s="18">
        <f t="shared" si="39"/>
        <v>42583</v>
      </c>
      <c r="AI49" s="18">
        <f t="shared" si="39"/>
        <v>42614</v>
      </c>
      <c r="AJ49" s="18">
        <f t="shared" si="39"/>
        <v>42644</v>
      </c>
      <c r="AK49" s="18">
        <f t="shared" si="39"/>
        <v>42675</v>
      </c>
      <c r="AL49" s="18">
        <f t="shared" si="39"/>
        <v>42705</v>
      </c>
      <c r="AM49" s="18">
        <f t="shared" si="39"/>
        <v>42736</v>
      </c>
      <c r="AN49" s="18">
        <f t="shared" si="39"/>
        <v>42767</v>
      </c>
      <c r="AO49" s="18">
        <f t="shared" si="39"/>
        <v>42795</v>
      </c>
      <c r="AP49" s="18">
        <f t="shared" si="39"/>
        <v>42826</v>
      </c>
      <c r="AQ49" s="18">
        <f t="shared" si="39"/>
        <v>42856</v>
      </c>
      <c r="AR49" s="18">
        <f t="shared" si="39"/>
        <v>42887</v>
      </c>
      <c r="AS49" s="18">
        <f t="shared" si="39"/>
        <v>42917</v>
      </c>
      <c r="AT49" s="18">
        <f t="shared" si="39"/>
        <v>42948</v>
      </c>
      <c r="AU49" s="18">
        <f t="shared" si="39"/>
        <v>42979</v>
      </c>
      <c r="AV49" s="18">
        <f t="shared" si="39"/>
        <v>43009</v>
      </c>
      <c r="AW49" s="18">
        <f t="shared" si="39"/>
        <v>43040</v>
      </c>
      <c r="AX49" s="18">
        <f t="shared" si="39"/>
        <v>43070</v>
      </c>
      <c r="AY49" s="18">
        <f t="shared" si="39"/>
        <v>43101</v>
      </c>
      <c r="AZ49" s="18">
        <f t="shared" si="39"/>
        <v>43132</v>
      </c>
      <c r="BA49" s="18">
        <f t="shared" si="39"/>
        <v>43160</v>
      </c>
      <c r="BB49" s="18">
        <f t="shared" si="39"/>
        <v>43191</v>
      </c>
      <c r="BC49" s="18">
        <f t="shared" si="39"/>
        <v>43221</v>
      </c>
      <c r="BD49" s="18">
        <f t="shared" si="39"/>
        <v>43252</v>
      </c>
      <c r="BE49" s="18">
        <f t="shared" si="39"/>
        <v>43282</v>
      </c>
      <c r="BF49" s="18">
        <f t="shared" si="39"/>
        <v>43313</v>
      </c>
      <c r="BG49" s="18">
        <f t="shared" si="39"/>
        <v>43344</v>
      </c>
      <c r="BH49" s="18">
        <f t="shared" si="39"/>
        <v>43374</v>
      </c>
      <c r="BI49" s="18">
        <f t="shared" si="39"/>
        <v>43405</v>
      </c>
      <c r="BJ49" s="18">
        <f t="shared" si="39"/>
        <v>43435</v>
      </c>
    </row>
    <row r="50" spans="2:62">
      <c r="B50" s="310" t="str">
        <f>CONFIG!$C$14</f>
        <v>Activité / Projet 1</v>
      </c>
      <c r="C50" s="341">
        <f>CONFIG!$D43*Commandes!D9+'Commandes - Calculs Auto'!C18*CONFIG!$E43</f>
        <v>0</v>
      </c>
      <c r="D50" s="341">
        <f>CONFIG!$D43*Commandes!E9+'Commandes - Calculs Auto'!D18*CONFIG!$E43</f>
        <v>0</v>
      </c>
      <c r="E50" s="341">
        <f>CONFIG!$D43*Commandes!F9+'Commandes - Calculs Auto'!E18*CONFIG!$E43</f>
        <v>0</v>
      </c>
      <c r="F50" s="341">
        <f>CONFIG!$D43*Commandes!G9+'Commandes - Calculs Auto'!F18*CONFIG!$E43</f>
        <v>0</v>
      </c>
      <c r="G50" s="341">
        <f>CONFIG!$D43*Commandes!H9+'Commandes - Calculs Auto'!G18*CONFIG!$E43</f>
        <v>0</v>
      </c>
      <c r="H50" s="341">
        <f>CONFIG!$D43*Commandes!I9+'Commandes - Calculs Auto'!H18*CONFIG!$E43</f>
        <v>0</v>
      </c>
      <c r="I50" s="341">
        <f>CONFIG!$D43*Commandes!J9+'Commandes - Calculs Auto'!I18*CONFIG!$E43</f>
        <v>0</v>
      </c>
      <c r="J50" s="341">
        <f>CONFIG!$D43*Commandes!K9+'Commandes - Calculs Auto'!J18*CONFIG!$E43</f>
        <v>0</v>
      </c>
      <c r="K50" s="341">
        <f>CONFIG!$D43*Commandes!L9+'Commandes - Calculs Auto'!K18*CONFIG!$E43</f>
        <v>0</v>
      </c>
      <c r="L50" s="341">
        <f>CONFIG!$D43*Commandes!M9+'Commandes - Calculs Auto'!L18*CONFIG!$E43</f>
        <v>0</v>
      </c>
      <c r="M50" s="341">
        <f>CONFIG!$D43*Commandes!N9+'Commandes - Calculs Auto'!M18*CONFIG!$E43</f>
        <v>0</v>
      </c>
      <c r="N50" s="341">
        <f>CONFIG!$D43*Commandes!O9+'Commandes - Calculs Auto'!N18*CONFIG!$E43</f>
        <v>0</v>
      </c>
      <c r="O50" s="341">
        <f>'Charges variables-Calculs auto'!$C65*Commandes!P9+'Commandes - Calculs Auto'!O18*'Charges variables-Calculs auto'!$D65</f>
        <v>0</v>
      </c>
      <c r="P50" s="341">
        <f>'Charges variables-Calculs auto'!$C65*Commandes!Q9+'Commandes - Calculs Auto'!P18*'Charges variables-Calculs auto'!$D65</f>
        <v>0</v>
      </c>
      <c r="Q50" s="341">
        <f>'Charges variables-Calculs auto'!$C65*Commandes!R9+'Commandes - Calculs Auto'!Q18*'Charges variables-Calculs auto'!$D65</f>
        <v>0</v>
      </c>
      <c r="R50" s="341">
        <f>'Charges variables-Calculs auto'!$C65*Commandes!S9+'Commandes - Calculs Auto'!R18*'Charges variables-Calculs auto'!$D65</f>
        <v>0</v>
      </c>
      <c r="S50" s="341">
        <f>'Charges variables-Calculs auto'!$C65*Commandes!T9+'Commandes - Calculs Auto'!S18*'Charges variables-Calculs auto'!$D65</f>
        <v>0</v>
      </c>
      <c r="T50" s="341">
        <f>'Charges variables-Calculs auto'!$C65*Commandes!U9+'Commandes - Calculs Auto'!T18*'Charges variables-Calculs auto'!$D65</f>
        <v>0</v>
      </c>
      <c r="U50" s="341">
        <f>'Charges variables-Calculs auto'!$C65*Commandes!V9+'Commandes - Calculs Auto'!U18*'Charges variables-Calculs auto'!$D65</f>
        <v>0</v>
      </c>
      <c r="V50" s="341">
        <f>'Charges variables-Calculs auto'!$C65*Commandes!W9+'Commandes - Calculs Auto'!V18*'Charges variables-Calculs auto'!$D65</f>
        <v>0</v>
      </c>
      <c r="W50" s="341">
        <f>'Charges variables-Calculs auto'!$C65*Commandes!X9+'Commandes - Calculs Auto'!W18*'Charges variables-Calculs auto'!$D65</f>
        <v>0</v>
      </c>
      <c r="X50" s="341">
        <f>'Charges variables-Calculs auto'!$C65*Commandes!Y9+'Commandes - Calculs Auto'!X18*'Charges variables-Calculs auto'!$D65</f>
        <v>0</v>
      </c>
      <c r="Y50" s="341">
        <f>'Charges variables-Calculs auto'!$C65*Commandes!Z9+'Commandes - Calculs Auto'!Y18*'Charges variables-Calculs auto'!$D65</f>
        <v>0</v>
      </c>
      <c r="Z50" s="341">
        <f>'Charges variables-Calculs auto'!$C65*Commandes!AA9+'Commandes - Calculs Auto'!Z18*'Charges variables-Calculs auto'!$D65</f>
        <v>0</v>
      </c>
      <c r="AA50" s="341">
        <f>'Charges variables-Calculs auto'!$E65*Commandes!AB9+'Commandes - Calculs Auto'!AA18*'Charges variables-Calculs auto'!$F65</f>
        <v>0</v>
      </c>
      <c r="AB50" s="341">
        <f>'Charges variables-Calculs auto'!$E65*Commandes!AC9+'Commandes - Calculs Auto'!AB18*'Charges variables-Calculs auto'!$F65</f>
        <v>0</v>
      </c>
      <c r="AC50" s="341">
        <f>'Charges variables-Calculs auto'!$E65*Commandes!AD9+'Commandes - Calculs Auto'!AC18*'Charges variables-Calculs auto'!$F65</f>
        <v>0</v>
      </c>
      <c r="AD50" s="341">
        <f>'Charges variables-Calculs auto'!$E65*Commandes!AE9+'Commandes - Calculs Auto'!AD18*'Charges variables-Calculs auto'!$F65</f>
        <v>0</v>
      </c>
      <c r="AE50" s="341">
        <f>'Charges variables-Calculs auto'!$E65*Commandes!AF9+'Commandes - Calculs Auto'!AE18*'Charges variables-Calculs auto'!$F65</f>
        <v>0</v>
      </c>
      <c r="AF50" s="341">
        <f>'Charges variables-Calculs auto'!$E65*Commandes!AG9+'Commandes - Calculs Auto'!AF18*'Charges variables-Calculs auto'!$F65</f>
        <v>0</v>
      </c>
      <c r="AG50" s="341">
        <f>'Charges variables-Calculs auto'!$E65*Commandes!AH9+'Commandes - Calculs Auto'!AG18*'Charges variables-Calculs auto'!$F65</f>
        <v>0</v>
      </c>
      <c r="AH50" s="341">
        <f>'Charges variables-Calculs auto'!$E65*Commandes!AI9+'Commandes - Calculs Auto'!AH18*'Charges variables-Calculs auto'!$F65</f>
        <v>0</v>
      </c>
      <c r="AI50" s="341">
        <f>'Charges variables-Calculs auto'!$E65*Commandes!AJ9+'Commandes - Calculs Auto'!AI18*'Charges variables-Calculs auto'!$F65</f>
        <v>0</v>
      </c>
      <c r="AJ50" s="341">
        <f>'Charges variables-Calculs auto'!$E65*Commandes!AK9+'Commandes - Calculs Auto'!AJ18*'Charges variables-Calculs auto'!$F65</f>
        <v>0</v>
      </c>
      <c r="AK50" s="341">
        <f>'Charges variables-Calculs auto'!$E65*Commandes!AL9+'Commandes - Calculs Auto'!AK18*'Charges variables-Calculs auto'!$F65</f>
        <v>0</v>
      </c>
      <c r="AL50" s="341">
        <f>'Charges variables-Calculs auto'!$E65*Commandes!AM9+'Commandes - Calculs Auto'!AL18*'Charges variables-Calculs auto'!$F65</f>
        <v>0</v>
      </c>
      <c r="AM50" s="341">
        <f>'Charges variables-Calculs auto'!$G65*Commandes!AN9+'Commandes - Calculs Auto'!AM18*'Charges variables-Calculs auto'!$H65</f>
        <v>0</v>
      </c>
      <c r="AN50" s="341">
        <f>'Charges variables-Calculs auto'!$G65*Commandes!AO9+'Commandes - Calculs Auto'!AN18*'Charges variables-Calculs auto'!$H65</f>
        <v>0</v>
      </c>
      <c r="AO50" s="341">
        <f>'Charges variables-Calculs auto'!$G65*Commandes!AP9+'Commandes - Calculs Auto'!AO18*'Charges variables-Calculs auto'!$H65</f>
        <v>0</v>
      </c>
      <c r="AP50" s="341">
        <f>'Charges variables-Calculs auto'!$G65*Commandes!AQ9+'Commandes - Calculs Auto'!AP18*'Charges variables-Calculs auto'!$H65</f>
        <v>0</v>
      </c>
      <c r="AQ50" s="341">
        <f>'Charges variables-Calculs auto'!$G65*Commandes!AR9+'Commandes - Calculs Auto'!AQ18*'Charges variables-Calculs auto'!$H65</f>
        <v>0</v>
      </c>
      <c r="AR50" s="341">
        <f>'Charges variables-Calculs auto'!$G65*Commandes!AS9+'Commandes - Calculs Auto'!AR18*'Charges variables-Calculs auto'!$H65</f>
        <v>0</v>
      </c>
      <c r="AS50" s="341">
        <f>'Charges variables-Calculs auto'!$G65*Commandes!AT9+'Commandes - Calculs Auto'!AS18*'Charges variables-Calculs auto'!$H65</f>
        <v>0</v>
      </c>
      <c r="AT50" s="341">
        <f>'Charges variables-Calculs auto'!$G65*Commandes!AU9+'Commandes - Calculs Auto'!AT18*'Charges variables-Calculs auto'!$H65</f>
        <v>0</v>
      </c>
      <c r="AU50" s="341">
        <f>'Charges variables-Calculs auto'!$G65*Commandes!AV9+'Commandes - Calculs Auto'!AU18*'Charges variables-Calculs auto'!$H65</f>
        <v>0</v>
      </c>
      <c r="AV50" s="341">
        <f>'Charges variables-Calculs auto'!$G65*Commandes!AW9+'Commandes - Calculs Auto'!AV18*'Charges variables-Calculs auto'!$H65</f>
        <v>0</v>
      </c>
      <c r="AW50" s="341">
        <f>'Charges variables-Calculs auto'!$G65*Commandes!AX9+'Commandes - Calculs Auto'!AW18*'Charges variables-Calculs auto'!$H65</f>
        <v>0</v>
      </c>
      <c r="AX50" s="341">
        <f>'Charges variables-Calculs auto'!$G65*Commandes!AY9+'Commandes - Calculs Auto'!AX18*'Charges variables-Calculs auto'!$H65</f>
        <v>0</v>
      </c>
      <c r="AY50" s="341">
        <f>'Charges variables-Calculs auto'!$I65*Commandes!AZ9+'Commandes - Calculs Auto'!AY18*'Charges variables-Calculs auto'!$J65</f>
        <v>0</v>
      </c>
      <c r="AZ50" s="341">
        <f>'Charges variables-Calculs auto'!$I65*Commandes!BA9+'Commandes - Calculs Auto'!AZ18*'Charges variables-Calculs auto'!$J65</f>
        <v>0</v>
      </c>
      <c r="BA50" s="341">
        <f>'Charges variables-Calculs auto'!$I65*Commandes!BB9+'Commandes - Calculs Auto'!BA18*'Charges variables-Calculs auto'!$J65</f>
        <v>0</v>
      </c>
      <c r="BB50" s="341">
        <f>'Charges variables-Calculs auto'!$I65*Commandes!BC9+'Commandes - Calculs Auto'!BB18*'Charges variables-Calculs auto'!$J65</f>
        <v>0</v>
      </c>
      <c r="BC50" s="341">
        <f>'Charges variables-Calculs auto'!$I65*Commandes!BD9+'Commandes - Calculs Auto'!BC18*'Charges variables-Calculs auto'!$J65</f>
        <v>0</v>
      </c>
      <c r="BD50" s="341">
        <f>'Charges variables-Calculs auto'!$I65*Commandes!BE9+'Commandes - Calculs Auto'!BD18*'Charges variables-Calculs auto'!$J65</f>
        <v>0</v>
      </c>
      <c r="BE50" s="341">
        <f>'Charges variables-Calculs auto'!$I65*Commandes!BF9+'Commandes - Calculs Auto'!BE18*'Charges variables-Calculs auto'!$J65</f>
        <v>0</v>
      </c>
      <c r="BF50" s="341">
        <f>'Charges variables-Calculs auto'!$I65*Commandes!BG9+'Commandes - Calculs Auto'!BF18*'Charges variables-Calculs auto'!$J65</f>
        <v>0</v>
      </c>
      <c r="BG50" s="341">
        <f>'Charges variables-Calculs auto'!$I65*Commandes!BH9+'Commandes - Calculs Auto'!BG18*'Charges variables-Calculs auto'!$J65</f>
        <v>0</v>
      </c>
      <c r="BH50" s="341">
        <f>'Charges variables-Calculs auto'!$I65*Commandes!BI9+'Commandes - Calculs Auto'!BH18*'Charges variables-Calculs auto'!$J65</f>
        <v>0</v>
      </c>
      <c r="BI50" s="341">
        <f>'Charges variables-Calculs auto'!$I65*Commandes!BJ9+'Commandes - Calculs Auto'!BI18*'Charges variables-Calculs auto'!$J65</f>
        <v>0</v>
      </c>
      <c r="BJ50" s="341">
        <f>'Charges variables-Calculs auto'!$I65*Commandes!BK9+'Commandes - Calculs Auto'!BJ18*'Charges variables-Calculs auto'!$J65</f>
        <v>0</v>
      </c>
    </row>
    <row r="51" spans="2:62">
      <c r="B51" s="310" t="str">
        <f>CONFIG!$C$15</f>
        <v>Activité / Projet 2</v>
      </c>
      <c r="C51" s="341">
        <f>CONFIG!$D44*Commandes!D10+'Commandes - Calculs Auto'!C19*CONFIG!$E44</f>
        <v>0</v>
      </c>
      <c r="D51" s="341">
        <f>CONFIG!$D44*Commandes!E10+'Commandes - Calculs Auto'!D19*CONFIG!$E44</f>
        <v>0</v>
      </c>
      <c r="E51" s="341">
        <f>CONFIG!$D44*Commandes!F10+'Commandes - Calculs Auto'!E19*CONFIG!$E44</f>
        <v>0</v>
      </c>
      <c r="F51" s="341">
        <f>CONFIG!$D44*Commandes!G10+'Commandes - Calculs Auto'!F19*CONFIG!$E44</f>
        <v>0</v>
      </c>
      <c r="G51" s="341">
        <f>CONFIG!$D44*Commandes!H10+'Commandes - Calculs Auto'!G19*CONFIG!$E44</f>
        <v>0</v>
      </c>
      <c r="H51" s="341">
        <f>CONFIG!$D44*Commandes!I10+'Commandes - Calculs Auto'!H19*CONFIG!$E44</f>
        <v>0</v>
      </c>
      <c r="I51" s="341">
        <f>CONFIG!$D44*Commandes!J10+'Commandes - Calculs Auto'!I19*CONFIG!$E44</f>
        <v>0</v>
      </c>
      <c r="J51" s="341">
        <f>CONFIG!$D44*Commandes!K10+'Commandes - Calculs Auto'!J19*CONFIG!$E44</f>
        <v>0</v>
      </c>
      <c r="K51" s="341">
        <f>CONFIG!$D44*Commandes!L10+'Commandes - Calculs Auto'!K19*CONFIG!$E44</f>
        <v>0</v>
      </c>
      <c r="L51" s="341">
        <f>CONFIG!$D44*Commandes!M10+'Commandes - Calculs Auto'!L19*CONFIG!$E44</f>
        <v>0</v>
      </c>
      <c r="M51" s="341">
        <f>CONFIG!$D44*Commandes!N10+'Commandes - Calculs Auto'!M19*CONFIG!$E44</f>
        <v>0</v>
      </c>
      <c r="N51" s="341">
        <f>CONFIG!$D44*Commandes!O10+'Commandes - Calculs Auto'!N19*CONFIG!$E44</f>
        <v>0</v>
      </c>
      <c r="O51" s="341">
        <f>'Charges variables-Calculs auto'!$C66*Commandes!P10+'Commandes - Calculs Auto'!O19*'Charges variables-Calculs auto'!$D66</f>
        <v>0</v>
      </c>
      <c r="P51" s="341">
        <f>'Charges variables-Calculs auto'!$C66*Commandes!Q10+'Commandes - Calculs Auto'!P19*'Charges variables-Calculs auto'!$D66</f>
        <v>0</v>
      </c>
      <c r="Q51" s="341">
        <f>'Charges variables-Calculs auto'!$C66*Commandes!R10+'Commandes - Calculs Auto'!Q19*'Charges variables-Calculs auto'!$D66</f>
        <v>0</v>
      </c>
      <c r="R51" s="341">
        <f>'Charges variables-Calculs auto'!$C66*Commandes!S10+'Commandes - Calculs Auto'!R19*'Charges variables-Calculs auto'!$D66</f>
        <v>0</v>
      </c>
      <c r="S51" s="341">
        <f>'Charges variables-Calculs auto'!$C66*Commandes!T10+'Commandes - Calculs Auto'!S19*'Charges variables-Calculs auto'!$D66</f>
        <v>0</v>
      </c>
      <c r="T51" s="341">
        <f>'Charges variables-Calculs auto'!$C66*Commandes!U10+'Commandes - Calculs Auto'!T19*'Charges variables-Calculs auto'!$D66</f>
        <v>0</v>
      </c>
      <c r="U51" s="341">
        <f>'Charges variables-Calculs auto'!$C66*Commandes!V10+'Commandes - Calculs Auto'!U19*'Charges variables-Calculs auto'!$D66</f>
        <v>0</v>
      </c>
      <c r="V51" s="341">
        <f>'Charges variables-Calculs auto'!$C66*Commandes!W10+'Commandes - Calculs Auto'!V19*'Charges variables-Calculs auto'!$D66</f>
        <v>0</v>
      </c>
      <c r="W51" s="341">
        <f>'Charges variables-Calculs auto'!$C66*Commandes!X10+'Commandes - Calculs Auto'!W19*'Charges variables-Calculs auto'!$D66</f>
        <v>0</v>
      </c>
      <c r="X51" s="341">
        <f>'Charges variables-Calculs auto'!$C66*Commandes!Y10+'Commandes - Calculs Auto'!X19*'Charges variables-Calculs auto'!$D66</f>
        <v>0</v>
      </c>
      <c r="Y51" s="341">
        <f>'Charges variables-Calculs auto'!$C66*Commandes!Z10+'Commandes - Calculs Auto'!Y19*'Charges variables-Calculs auto'!$D66</f>
        <v>0</v>
      </c>
      <c r="Z51" s="341">
        <f>'Charges variables-Calculs auto'!$C66*Commandes!AA10+'Commandes - Calculs Auto'!Z19*'Charges variables-Calculs auto'!$D66</f>
        <v>0</v>
      </c>
      <c r="AA51" s="341">
        <f>'Charges variables-Calculs auto'!$E66*Commandes!AB10+'Commandes - Calculs Auto'!AA19*'Charges variables-Calculs auto'!$F66</f>
        <v>0</v>
      </c>
      <c r="AB51" s="341">
        <f>'Charges variables-Calculs auto'!$E66*Commandes!AC10+'Commandes - Calculs Auto'!AB19*'Charges variables-Calculs auto'!$F66</f>
        <v>0</v>
      </c>
      <c r="AC51" s="341">
        <f>'Charges variables-Calculs auto'!$E66*Commandes!AD10+'Commandes - Calculs Auto'!AC19*'Charges variables-Calculs auto'!$F66</f>
        <v>0</v>
      </c>
      <c r="AD51" s="341">
        <f>'Charges variables-Calculs auto'!$E66*Commandes!AE10+'Commandes - Calculs Auto'!AD19*'Charges variables-Calculs auto'!$F66</f>
        <v>0</v>
      </c>
      <c r="AE51" s="341">
        <f>'Charges variables-Calculs auto'!$E66*Commandes!AF10+'Commandes - Calculs Auto'!AE19*'Charges variables-Calculs auto'!$F66</f>
        <v>0</v>
      </c>
      <c r="AF51" s="341">
        <f>'Charges variables-Calculs auto'!$E66*Commandes!AG10+'Commandes - Calculs Auto'!AF19*'Charges variables-Calculs auto'!$F66</f>
        <v>0</v>
      </c>
      <c r="AG51" s="341">
        <f>'Charges variables-Calculs auto'!$E66*Commandes!AH10+'Commandes - Calculs Auto'!AG19*'Charges variables-Calculs auto'!$F66</f>
        <v>0</v>
      </c>
      <c r="AH51" s="341">
        <f>'Charges variables-Calculs auto'!$E66*Commandes!AI10+'Commandes - Calculs Auto'!AH19*'Charges variables-Calculs auto'!$F66</f>
        <v>0</v>
      </c>
      <c r="AI51" s="341">
        <f>'Charges variables-Calculs auto'!$E66*Commandes!AJ10+'Commandes - Calculs Auto'!AI19*'Charges variables-Calculs auto'!$F66</f>
        <v>0</v>
      </c>
      <c r="AJ51" s="341">
        <f>'Charges variables-Calculs auto'!$E66*Commandes!AK10+'Commandes - Calculs Auto'!AJ19*'Charges variables-Calculs auto'!$F66</f>
        <v>0</v>
      </c>
      <c r="AK51" s="341">
        <f>'Charges variables-Calculs auto'!$E66*Commandes!AL10+'Commandes - Calculs Auto'!AK19*'Charges variables-Calculs auto'!$F66</f>
        <v>0</v>
      </c>
      <c r="AL51" s="341">
        <f>'Charges variables-Calculs auto'!$E66*Commandes!AM10+'Commandes - Calculs Auto'!AL19*'Charges variables-Calculs auto'!$F66</f>
        <v>0</v>
      </c>
      <c r="AM51" s="341">
        <f>'Charges variables-Calculs auto'!$G66*Commandes!AN10+'Commandes - Calculs Auto'!AM19*'Charges variables-Calculs auto'!$H66</f>
        <v>0</v>
      </c>
      <c r="AN51" s="341">
        <f>'Charges variables-Calculs auto'!$G66*Commandes!AO10+'Commandes - Calculs Auto'!AN19*'Charges variables-Calculs auto'!$H66</f>
        <v>0</v>
      </c>
      <c r="AO51" s="341">
        <f>'Charges variables-Calculs auto'!$G66*Commandes!AP10+'Commandes - Calculs Auto'!AO19*'Charges variables-Calculs auto'!$H66</f>
        <v>0</v>
      </c>
      <c r="AP51" s="341">
        <f>'Charges variables-Calculs auto'!$G66*Commandes!AQ10+'Commandes - Calculs Auto'!AP19*'Charges variables-Calculs auto'!$H66</f>
        <v>0</v>
      </c>
      <c r="AQ51" s="341">
        <f>'Charges variables-Calculs auto'!$G66*Commandes!AR10+'Commandes - Calculs Auto'!AQ19*'Charges variables-Calculs auto'!$H66</f>
        <v>0</v>
      </c>
      <c r="AR51" s="341">
        <f>'Charges variables-Calculs auto'!$G66*Commandes!AS10+'Commandes - Calculs Auto'!AR19*'Charges variables-Calculs auto'!$H66</f>
        <v>0</v>
      </c>
      <c r="AS51" s="341">
        <f>'Charges variables-Calculs auto'!$G66*Commandes!AT10+'Commandes - Calculs Auto'!AS19*'Charges variables-Calculs auto'!$H66</f>
        <v>0</v>
      </c>
      <c r="AT51" s="341">
        <f>'Charges variables-Calculs auto'!$G66*Commandes!AU10+'Commandes - Calculs Auto'!AT19*'Charges variables-Calculs auto'!$H66</f>
        <v>0</v>
      </c>
      <c r="AU51" s="341">
        <f>'Charges variables-Calculs auto'!$G66*Commandes!AV10+'Commandes - Calculs Auto'!AU19*'Charges variables-Calculs auto'!$H66</f>
        <v>0</v>
      </c>
      <c r="AV51" s="341">
        <f>'Charges variables-Calculs auto'!$G66*Commandes!AW10+'Commandes - Calculs Auto'!AV19*'Charges variables-Calculs auto'!$H66</f>
        <v>0</v>
      </c>
      <c r="AW51" s="341">
        <f>'Charges variables-Calculs auto'!$G66*Commandes!AX10+'Commandes - Calculs Auto'!AW19*'Charges variables-Calculs auto'!$H66</f>
        <v>0</v>
      </c>
      <c r="AX51" s="341">
        <f>'Charges variables-Calculs auto'!$G66*Commandes!AY10+'Commandes - Calculs Auto'!AX19*'Charges variables-Calculs auto'!$H66</f>
        <v>0</v>
      </c>
      <c r="AY51" s="341">
        <f>'Charges variables-Calculs auto'!$I66*Commandes!AZ10+'Commandes - Calculs Auto'!AY19*'Charges variables-Calculs auto'!$J66</f>
        <v>0</v>
      </c>
      <c r="AZ51" s="341">
        <f>'Charges variables-Calculs auto'!$I66*Commandes!BA10+'Commandes - Calculs Auto'!AZ19*'Charges variables-Calculs auto'!$J66</f>
        <v>0</v>
      </c>
      <c r="BA51" s="341">
        <f>'Charges variables-Calculs auto'!$I66*Commandes!BB10+'Commandes - Calculs Auto'!BA19*'Charges variables-Calculs auto'!$J66</f>
        <v>0</v>
      </c>
      <c r="BB51" s="341">
        <f>'Charges variables-Calculs auto'!$I66*Commandes!BC10+'Commandes - Calculs Auto'!BB19*'Charges variables-Calculs auto'!$J66</f>
        <v>0</v>
      </c>
      <c r="BC51" s="341">
        <f>'Charges variables-Calculs auto'!$I66*Commandes!BD10+'Commandes - Calculs Auto'!BC19*'Charges variables-Calculs auto'!$J66</f>
        <v>0</v>
      </c>
      <c r="BD51" s="341">
        <f>'Charges variables-Calculs auto'!$I66*Commandes!BE10+'Commandes - Calculs Auto'!BD19*'Charges variables-Calculs auto'!$J66</f>
        <v>0</v>
      </c>
      <c r="BE51" s="341">
        <f>'Charges variables-Calculs auto'!$I66*Commandes!BF10+'Commandes - Calculs Auto'!BE19*'Charges variables-Calculs auto'!$J66</f>
        <v>0</v>
      </c>
      <c r="BF51" s="341">
        <f>'Charges variables-Calculs auto'!$I66*Commandes!BG10+'Commandes - Calculs Auto'!BF19*'Charges variables-Calculs auto'!$J66</f>
        <v>0</v>
      </c>
      <c r="BG51" s="341">
        <f>'Charges variables-Calculs auto'!$I66*Commandes!BH10+'Commandes - Calculs Auto'!BG19*'Charges variables-Calculs auto'!$J66</f>
        <v>0</v>
      </c>
      <c r="BH51" s="341">
        <f>'Charges variables-Calculs auto'!$I66*Commandes!BI10+'Commandes - Calculs Auto'!BH19*'Charges variables-Calculs auto'!$J66</f>
        <v>0</v>
      </c>
      <c r="BI51" s="341">
        <f>'Charges variables-Calculs auto'!$I66*Commandes!BJ10+'Commandes - Calculs Auto'!BI19*'Charges variables-Calculs auto'!$J66</f>
        <v>0</v>
      </c>
      <c r="BJ51" s="341">
        <f>'Charges variables-Calculs auto'!$I66*Commandes!BK10+'Commandes - Calculs Auto'!BJ19*'Charges variables-Calculs auto'!$J66</f>
        <v>0</v>
      </c>
    </row>
    <row r="52" spans="2:62">
      <c r="B52" s="310" t="str">
        <f>CONFIG!$C$16</f>
        <v>…</v>
      </c>
      <c r="C52" s="341">
        <f>CONFIG!$D45*Commandes!D11+'Commandes - Calculs Auto'!C20*CONFIG!$E45</f>
        <v>0</v>
      </c>
      <c r="D52" s="341">
        <f>CONFIG!$D45*Commandes!E11+'Commandes - Calculs Auto'!D20*CONFIG!$E45</f>
        <v>0</v>
      </c>
      <c r="E52" s="341">
        <f>CONFIG!$D45*Commandes!F11+'Commandes - Calculs Auto'!E20*CONFIG!$E45</f>
        <v>0</v>
      </c>
      <c r="F52" s="341">
        <f>CONFIG!$D45*Commandes!G11+'Commandes - Calculs Auto'!F20*CONFIG!$E45</f>
        <v>0</v>
      </c>
      <c r="G52" s="341">
        <f>CONFIG!$D45*Commandes!H11+'Commandes - Calculs Auto'!G20*CONFIG!$E45</f>
        <v>0</v>
      </c>
      <c r="H52" s="341">
        <f>CONFIG!$D45*Commandes!I11+'Commandes - Calculs Auto'!H20*CONFIG!$E45</f>
        <v>0</v>
      </c>
      <c r="I52" s="341">
        <f>CONFIG!$D45*Commandes!J11+'Commandes - Calculs Auto'!I20*CONFIG!$E45</f>
        <v>0</v>
      </c>
      <c r="J52" s="341">
        <f>CONFIG!$D45*Commandes!K11+'Commandes - Calculs Auto'!J20*CONFIG!$E45</f>
        <v>0</v>
      </c>
      <c r="K52" s="341">
        <f>CONFIG!$D45*Commandes!L11+'Commandes - Calculs Auto'!K20*CONFIG!$E45</f>
        <v>0</v>
      </c>
      <c r="L52" s="341">
        <f>CONFIG!$D45*Commandes!M11+'Commandes - Calculs Auto'!L20*CONFIG!$E45</f>
        <v>0</v>
      </c>
      <c r="M52" s="341">
        <f>CONFIG!$D45*Commandes!N11+'Commandes - Calculs Auto'!M20*CONFIG!$E45</f>
        <v>0</v>
      </c>
      <c r="N52" s="341">
        <f>CONFIG!$D45*Commandes!O11+'Commandes - Calculs Auto'!N20*CONFIG!$E45</f>
        <v>0</v>
      </c>
      <c r="O52" s="341">
        <f>'Charges variables-Calculs auto'!$C67*Commandes!P11+'Commandes - Calculs Auto'!O20*'Charges variables-Calculs auto'!$D67</f>
        <v>0</v>
      </c>
      <c r="P52" s="341">
        <f>'Charges variables-Calculs auto'!$C67*Commandes!Q11+'Commandes - Calculs Auto'!P20*'Charges variables-Calculs auto'!$D67</f>
        <v>0</v>
      </c>
      <c r="Q52" s="341">
        <f>'Charges variables-Calculs auto'!$C67*Commandes!R11+'Commandes - Calculs Auto'!Q20*'Charges variables-Calculs auto'!$D67</f>
        <v>0</v>
      </c>
      <c r="R52" s="341">
        <f>'Charges variables-Calculs auto'!$C67*Commandes!S11+'Commandes - Calculs Auto'!R20*'Charges variables-Calculs auto'!$D67</f>
        <v>0</v>
      </c>
      <c r="S52" s="341">
        <f>'Charges variables-Calculs auto'!$C67*Commandes!T11+'Commandes - Calculs Auto'!S20*'Charges variables-Calculs auto'!$D67</f>
        <v>0</v>
      </c>
      <c r="T52" s="341">
        <f>'Charges variables-Calculs auto'!$C67*Commandes!U11+'Commandes - Calculs Auto'!T20*'Charges variables-Calculs auto'!$D67</f>
        <v>0</v>
      </c>
      <c r="U52" s="341">
        <f>'Charges variables-Calculs auto'!$C67*Commandes!V11+'Commandes - Calculs Auto'!U20*'Charges variables-Calculs auto'!$D67</f>
        <v>0</v>
      </c>
      <c r="V52" s="341">
        <f>'Charges variables-Calculs auto'!$C67*Commandes!W11+'Commandes - Calculs Auto'!V20*'Charges variables-Calculs auto'!$D67</f>
        <v>0</v>
      </c>
      <c r="W52" s="341">
        <f>'Charges variables-Calculs auto'!$C67*Commandes!X11+'Commandes - Calculs Auto'!W20*'Charges variables-Calculs auto'!$D67</f>
        <v>0</v>
      </c>
      <c r="X52" s="341">
        <f>'Charges variables-Calculs auto'!$C67*Commandes!Y11+'Commandes - Calculs Auto'!X20*'Charges variables-Calculs auto'!$D67</f>
        <v>0</v>
      </c>
      <c r="Y52" s="341">
        <f>'Charges variables-Calculs auto'!$C67*Commandes!Z11+'Commandes - Calculs Auto'!Y20*'Charges variables-Calculs auto'!$D67</f>
        <v>0</v>
      </c>
      <c r="Z52" s="341">
        <f>'Charges variables-Calculs auto'!$C67*Commandes!AA11+'Commandes - Calculs Auto'!Z20*'Charges variables-Calculs auto'!$D67</f>
        <v>0</v>
      </c>
      <c r="AA52" s="341">
        <f>'Charges variables-Calculs auto'!$E67*Commandes!AB11+'Commandes - Calculs Auto'!AA20*'Charges variables-Calculs auto'!$F67</f>
        <v>0</v>
      </c>
      <c r="AB52" s="341">
        <f>'Charges variables-Calculs auto'!$E67*Commandes!AC11+'Commandes - Calculs Auto'!AB20*'Charges variables-Calculs auto'!$F67</f>
        <v>0</v>
      </c>
      <c r="AC52" s="341">
        <f>'Charges variables-Calculs auto'!$E67*Commandes!AD11+'Commandes - Calculs Auto'!AC20*'Charges variables-Calculs auto'!$F67</f>
        <v>0</v>
      </c>
      <c r="AD52" s="341">
        <f>'Charges variables-Calculs auto'!$E67*Commandes!AE11+'Commandes - Calculs Auto'!AD20*'Charges variables-Calculs auto'!$F67</f>
        <v>0</v>
      </c>
      <c r="AE52" s="341">
        <f>'Charges variables-Calculs auto'!$E67*Commandes!AF11+'Commandes - Calculs Auto'!AE20*'Charges variables-Calculs auto'!$F67</f>
        <v>0</v>
      </c>
      <c r="AF52" s="341">
        <f>'Charges variables-Calculs auto'!$E67*Commandes!AG11+'Commandes - Calculs Auto'!AF20*'Charges variables-Calculs auto'!$F67</f>
        <v>0</v>
      </c>
      <c r="AG52" s="341">
        <f>'Charges variables-Calculs auto'!$E67*Commandes!AH11+'Commandes - Calculs Auto'!AG20*'Charges variables-Calculs auto'!$F67</f>
        <v>0</v>
      </c>
      <c r="AH52" s="341">
        <f>'Charges variables-Calculs auto'!$E67*Commandes!AI11+'Commandes - Calculs Auto'!AH20*'Charges variables-Calculs auto'!$F67</f>
        <v>0</v>
      </c>
      <c r="AI52" s="341">
        <f>'Charges variables-Calculs auto'!$E67*Commandes!AJ11+'Commandes - Calculs Auto'!AI20*'Charges variables-Calculs auto'!$F67</f>
        <v>0</v>
      </c>
      <c r="AJ52" s="341">
        <f>'Charges variables-Calculs auto'!$E67*Commandes!AK11+'Commandes - Calculs Auto'!AJ20*'Charges variables-Calculs auto'!$F67</f>
        <v>0</v>
      </c>
      <c r="AK52" s="341">
        <f>'Charges variables-Calculs auto'!$E67*Commandes!AL11+'Commandes - Calculs Auto'!AK20*'Charges variables-Calculs auto'!$F67</f>
        <v>0</v>
      </c>
      <c r="AL52" s="341">
        <f>'Charges variables-Calculs auto'!$E67*Commandes!AM11+'Commandes - Calculs Auto'!AL20*'Charges variables-Calculs auto'!$F67</f>
        <v>0</v>
      </c>
      <c r="AM52" s="341">
        <f>'Charges variables-Calculs auto'!$G67*Commandes!AN11+'Commandes - Calculs Auto'!AM20*'Charges variables-Calculs auto'!$H67</f>
        <v>0</v>
      </c>
      <c r="AN52" s="341">
        <f>'Charges variables-Calculs auto'!$G67*Commandes!AO11+'Commandes - Calculs Auto'!AN20*'Charges variables-Calculs auto'!$H67</f>
        <v>0</v>
      </c>
      <c r="AO52" s="341">
        <f>'Charges variables-Calculs auto'!$G67*Commandes!AP11+'Commandes - Calculs Auto'!AO20*'Charges variables-Calculs auto'!$H67</f>
        <v>0</v>
      </c>
      <c r="AP52" s="341">
        <f>'Charges variables-Calculs auto'!$G67*Commandes!AQ11+'Commandes - Calculs Auto'!AP20*'Charges variables-Calculs auto'!$H67</f>
        <v>0</v>
      </c>
      <c r="AQ52" s="341">
        <f>'Charges variables-Calculs auto'!$G67*Commandes!AR11+'Commandes - Calculs Auto'!AQ20*'Charges variables-Calculs auto'!$H67</f>
        <v>0</v>
      </c>
      <c r="AR52" s="341">
        <f>'Charges variables-Calculs auto'!$G67*Commandes!AS11+'Commandes - Calculs Auto'!AR20*'Charges variables-Calculs auto'!$H67</f>
        <v>0</v>
      </c>
      <c r="AS52" s="341">
        <f>'Charges variables-Calculs auto'!$G67*Commandes!AT11+'Commandes - Calculs Auto'!AS20*'Charges variables-Calculs auto'!$H67</f>
        <v>0</v>
      </c>
      <c r="AT52" s="341">
        <f>'Charges variables-Calculs auto'!$G67*Commandes!AU11+'Commandes - Calculs Auto'!AT20*'Charges variables-Calculs auto'!$H67</f>
        <v>0</v>
      </c>
      <c r="AU52" s="341">
        <f>'Charges variables-Calculs auto'!$G67*Commandes!AV11+'Commandes - Calculs Auto'!AU20*'Charges variables-Calculs auto'!$H67</f>
        <v>0</v>
      </c>
      <c r="AV52" s="341">
        <f>'Charges variables-Calculs auto'!$G67*Commandes!AW11+'Commandes - Calculs Auto'!AV20*'Charges variables-Calculs auto'!$H67</f>
        <v>0</v>
      </c>
      <c r="AW52" s="341">
        <f>'Charges variables-Calculs auto'!$G67*Commandes!AX11+'Commandes - Calculs Auto'!AW20*'Charges variables-Calculs auto'!$H67</f>
        <v>0</v>
      </c>
      <c r="AX52" s="341">
        <f>'Charges variables-Calculs auto'!$G67*Commandes!AY11+'Commandes - Calculs Auto'!AX20*'Charges variables-Calculs auto'!$H67</f>
        <v>0</v>
      </c>
      <c r="AY52" s="341">
        <f>'Charges variables-Calculs auto'!$I67*Commandes!AZ11+'Commandes - Calculs Auto'!AY20*'Charges variables-Calculs auto'!$J67</f>
        <v>0</v>
      </c>
      <c r="AZ52" s="341">
        <f>'Charges variables-Calculs auto'!$I67*Commandes!BA11+'Commandes - Calculs Auto'!AZ20*'Charges variables-Calculs auto'!$J67</f>
        <v>0</v>
      </c>
      <c r="BA52" s="341">
        <f>'Charges variables-Calculs auto'!$I67*Commandes!BB11+'Commandes - Calculs Auto'!BA20*'Charges variables-Calculs auto'!$J67</f>
        <v>0</v>
      </c>
      <c r="BB52" s="341">
        <f>'Charges variables-Calculs auto'!$I67*Commandes!BC11+'Commandes - Calculs Auto'!BB20*'Charges variables-Calculs auto'!$J67</f>
        <v>0</v>
      </c>
      <c r="BC52" s="341">
        <f>'Charges variables-Calculs auto'!$I67*Commandes!BD11+'Commandes - Calculs Auto'!BC20*'Charges variables-Calculs auto'!$J67</f>
        <v>0</v>
      </c>
      <c r="BD52" s="341">
        <f>'Charges variables-Calculs auto'!$I67*Commandes!BE11+'Commandes - Calculs Auto'!BD20*'Charges variables-Calculs auto'!$J67</f>
        <v>0</v>
      </c>
      <c r="BE52" s="341">
        <f>'Charges variables-Calculs auto'!$I67*Commandes!BF11+'Commandes - Calculs Auto'!BE20*'Charges variables-Calculs auto'!$J67</f>
        <v>0</v>
      </c>
      <c r="BF52" s="341">
        <f>'Charges variables-Calculs auto'!$I67*Commandes!BG11+'Commandes - Calculs Auto'!BF20*'Charges variables-Calculs auto'!$J67</f>
        <v>0</v>
      </c>
      <c r="BG52" s="341">
        <f>'Charges variables-Calculs auto'!$I67*Commandes!BH11+'Commandes - Calculs Auto'!BG20*'Charges variables-Calculs auto'!$J67</f>
        <v>0</v>
      </c>
      <c r="BH52" s="341">
        <f>'Charges variables-Calculs auto'!$I67*Commandes!BI11+'Commandes - Calculs Auto'!BH20*'Charges variables-Calculs auto'!$J67</f>
        <v>0</v>
      </c>
      <c r="BI52" s="341">
        <f>'Charges variables-Calculs auto'!$I67*Commandes!BJ11+'Commandes - Calculs Auto'!BI20*'Charges variables-Calculs auto'!$J67</f>
        <v>0</v>
      </c>
      <c r="BJ52" s="341">
        <f>'Charges variables-Calculs auto'!$I67*Commandes!BK11+'Commandes - Calculs Auto'!BJ20*'Charges variables-Calculs auto'!$J67</f>
        <v>0</v>
      </c>
    </row>
    <row r="53" spans="2:62">
      <c r="B53" s="310">
        <f>CONFIG!$C$17</f>
        <v>0</v>
      </c>
      <c r="C53" s="341">
        <f>CONFIG!$D46*Commandes!D12+'Commandes - Calculs Auto'!C21*CONFIG!$E46</f>
        <v>0</v>
      </c>
      <c r="D53" s="341">
        <f>CONFIG!$D46*Commandes!E12+'Commandes - Calculs Auto'!D21*CONFIG!$E46</f>
        <v>0</v>
      </c>
      <c r="E53" s="341">
        <f>CONFIG!$D46*Commandes!F12+'Commandes - Calculs Auto'!E21*CONFIG!$E46</f>
        <v>0</v>
      </c>
      <c r="F53" s="341">
        <f>CONFIG!$D46*Commandes!G12+'Commandes - Calculs Auto'!F21*CONFIG!$E46</f>
        <v>0</v>
      </c>
      <c r="G53" s="341">
        <f>CONFIG!$D46*Commandes!H12+'Commandes - Calculs Auto'!G21*CONFIG!$E46</f>
        <v>0</v>
      </c>
      <c r="H53" s="341">
        <f>CONFIG!$D46*Commandes!I12+'Commandes - Calculs Auto'!H21*CONFIG!$E46</f>
        <v>0</v>
      </c>
      <c r="I53" s="341">
        <f>CONFIG!$D46*Commandes!J12+'Commandes - Calculs Auto'!I21*CONFIG!$E46</f>
        <v>0</v>
      </c>
      <c r="J53" s="341">
        <f>CONFIG!$D46*Commandes!K12+'Commandes - Calculs Auto'!J21*CONFIG!$E46</f>
        <v>0</v>
      </c>
      <c r="K53" s="341">
        <f>CONFIG!$D46*Commandes!L12+'Commandes - Calculs Auto'!K21*CONFIG!$E46</f>
        <v>0</v>
      </c>
      <c r="L53" s="341">
        <f>CONFIG!$D46*Commandes!M12+'Commandes - Calculs Auto'!L21*CONFIG!$E46</f>
        <v>0</v>
      </c>
      <c r="M53" s="341">
        <f>CONFIG!$D46*Commandes!N12+'Commandes - Calculs Auto'!M21*CONFIG!$E46</f>
        <v>0</v>
      </c>
      <c r="N53" s="341">
        <f>CONFIG!$D46*Commandes!O12+'Commandes - Calculs Auto'!N21*CONFIG!$E46</f>
        <v>0</v>
      </c>
      <c r="O53" s="341">
        <f>'Charges variables-Calculs auto'!$C68*Commandes!P12+'Commandes - Calculs Auto'!O21*'Charges variables-Calculs auto'!$D68</f>
        <v>0</v>
      </c>
      <c r="P53" s="341">
        <f>'Charges variables-Calculs auto'!$C68*Commandes!Q12+'Commandes - Calculs Auto'!P21*'Charges variables-Calculs auto'!$D68</f>
        <v>0</v>
      </c>
      <c r="Q53" s="341">
        <f>'Charges variables-Calculs auto'!$C68*Commandes!R12+'Commandes - Calculs Auto'!Q21*'Charges variables-Calculs auto'!$D68</f>
        <v>0</v>
      </c>
      <c r="R53" s="341">
        <f>'Charges variables-Calculs auto'!$C68*Commandes!S12+'Commandes - Calculs Auto'!R21*'Charges variables-Calculs auto'!$D68</f>
        <v>0</v>
      </c>
      <c r="S53" s="341">
        <f>'Charges variables-Calculs auto'!$C68*Commandes!T12+'Commandes - Calculs Auto'!S21*'Charges variables-Calculs auto'!$D68</f>
        <v>0</v>
      </c>
      <c r="T53" s="341">
        <f>'Charges variables-Calculs auto'!$C68*Commandes!U12+'Commandes - Calculs Auto'!T21*'Charges variables-Calculs auto'!$D68</f>
        <v>0</v>
      </c>
      <c r="U53" s="341">
        <f>'Charges variables-Calculs auto'!$C68*Commandes!V12+'Commandes - Calculs Auto'!U21*'Charges variables-Calculs auto'!$D68</f>
        <v>0</v>
      </c>
      <c r="V53" s="341">
        <f>'Charges variables-Calculs auto'!$C68*Commandes!W12+'Commandes - Calculs Auto'!V21*'Charges variables-Calculs auto'!$D68</f>
        <v>0</v>
      </c>
      <c r="W53" s="341">
        <f>'Charges variables-Calculs auto'!$C68*Commandes!X12+'Commandes - Calculs Auto'!W21*'Charges variables-Calculs auto'!$D68</f>
        <v>0</v>
      </c>
      <c r="X53" s="341">
        <f>'Charges variables-Calculs auto'!$C68*Commandes!Y12+'Commandes - Calculs Auto'!X21*'Charges variables-Calculs auto'!$D68</f>
        <v>0</v>
      </c>
      <c r="Y53" s="341">
        <f>'Charges variables-Calculs auto'!$C68*Commandes!Z12+'Commandes - Calculs Auto'!Y21*'Charges variables-Calculs auto'!$D68</f>
        <v>0</v>
      </c>
      <c r="Z53" s="341">
        <f>'Charges variables-Calculs auto'!$C68*Commandes!AA12+'Commandes - Calculs Auto'!Z21*'Charges variables-Calculs auto'!$D68</f>
        <v>0</v>
      </c>
      <c r="AA53" s="341">
        <f>'Charges variables-Calculs auto'!$E68*Commandes!AB12+'Commandes - Calculs Auto'!AA21*'Charges variables-Calculs auto'!$F68</f>
        <v>0</v>
      </c>
      <c r="AB53" s="341">
        <f>'Charges variables-Calculs auto'!$E68*Commandes!AC12+'Commandes - Calculs Auto'!AB21*'Charges variables-Calculs auto'!$F68</f>
        <v>0</v>
      </c>
      <c r="AC53" s="341">
        <f>'Charges variables-Calculs auto'!$E68*Commandes!AD12+'Commandes - Calculs Auto'!AC21*'Charges variables-Calculs auto'!$F68</f>
        <v>0</v>
      </c>
      <c r="AD53" s="341">
        <f>'Charges variables-Calculs auto'!$E68*Commandes!AE12+'Commandes - Calculs Auto'!AD21*'Charges variables-Calculs auto'!$F68</f>
        <v>0</v>
      </c>
      <c r="AE53" s="341">
        <f>'Charges variables-Calculs auto'!$E68*Commandes!AF12+'Commandes - Calculs Auto'!AE21*'Charges variables-Calculs auto'!$F68</f>
        <v>0</v>
      </c>
      <c r="AF53" s="341">
        <f>'Charges variables-Calculs auto'!$E68*Commandes!AG12+'Commandes - Calculs Auto'!AF21*'Charges variables-Calculs auto'!$F68</f>
        <v>0</v>
      </c>
      <c r="AG53" s="341">
        <f>'Charges variables-Calculs auto'!$E68*Commandes!AH12+'Commandes - Calculs Auto'!AG21*'Charges variables-Calculs auto'!$F68</f>
        <v>0</v>
      </c>
      <c r="AH53" s="341">
        <f>'Charges variables-Calculs auto'!$E68*Commandes!AI12+'Commandes - Calculs Auto'!AH21*'Charges variables-Calculs auto'!$F68</f>
        <v>0</v>
      </c>
      <c r="AI53" s="341">
        <f>'Charges variables-Calculs auto'!$E68*Commandes!AJ12+'Commandes - Calculs Auto'!AI21*'Charges variables-Calculs auto'!$F68</f>
        <v>0</v>
      </c>
      <c r="AJ53" s="341">
        <f>'Charges variables-Calculs auto'!$E68*Commandes!AK12+'Commandes - Calculs Auto'!AJ21*'Charges variables-Calculs auto'!$F68</f>
        <v>0</v>
      </c>
      <c r="AK53" s="341">
        <f>'Charges variables-Calculs auto'!$E68*Commandes!AL12+'Commandes - Calculs Auto'!AK21*'Charges variables-Calculs auto'!$F68</f>
        <v>0</v>
      </c>
      <c r="AL53" s="341">
        <f>'Charges variables-Calculs auto'!$E68*Commandes!AM12+'Commandes - Calculs Auto'!AL21*'Charges variables-Calculs auto'!$F68</f>
        <v>0</v>
      </c>
      <c r="AM53" s="341">
        <f>'Charges variables-Calculs auto'!$G68*Commandes!AN12+'Commandes - Calculs Auto'!AM21*'Charges variables-Calculs auto'!$H68</f>
        <v>0</v>
      </c>
      <c r="AN53" s="341">
        <f>'Charges variables-Calculs auto'!$G68*Commandes!AO12+'Commandes - Calculs Auto'!AN21*'Charges variables-Calculs auto'!$H68</f>
        <v>0</v>
      </c>
      <c r="AO53" s="341">
        <f>'Charges variables-Calculs auto'!$G68*Commandes!AP12+'Commandes - Calculs Auto'!AO21*'Charges variables-Calculs auto'!$H68</f>
        <v>0</v>
      </c>
      <c r="AP53" s="341">
        <f>'Charges variables-Calculs auto'!$G68*Commandes!AQ12+'Commandes - Calculs Auto'!AP21*'Charges variables-Calculs auto'!$H68</f>
        <v>0</v>
      </c>
      <c r="AQ53" s="341">
        <f>'Charges variables-Calculs auto'!$G68*Commandes!AR12+'Commandes - Calculs Auto'!AQ21*'Charges variables-Calculs auto'!$H68</f>
        <v>0</v>
      </c>
      <c r="AR53" s="341">
        <f>'Charges variables-Calculs auto'!$G68*Commandes!AS12+'Commandes - Calculs Auto'!AR21*'Charges variables-Calculs auto'!$H68</f>
        <v>0</v>
      </c>
      <c r="AS53" s="341">
        <f>'Charges variables-Calculs auto'!$G68*Commandes!AT12+'Commandes - Calculs Auto'!AS21*'Charges variables-Calculs auto'!$H68</f>
        <v>0</v>
      </c>
      <c r="AT53" s="341">
        <f>'Charges variables-Calculs auto'!$G68*Commandes!AU12+'Commandes - Calculs Auto'!AT21*'Charges variables-Calculs auto'!$H68</f>
        <v>0</v>
      </c>
      <c r="AU53" s="341">
        <f>'Charges variables-Calculs auto'!$G68*Commandes!AV12+'Commandes - Calculs Auto'!AU21*'Charges variables-Calculs auto'!$H68</f>
        <v>0</v>
      </c>
      <c r="AV53" s="341">
        <f>'Charges variables-Calculs auto'!$G68*Commandes!AW12+'Commandes - Calculs Auto'!AV21*'Charges variables-Calculs auto'!$H68</f>
        <v>0</v>
      </c>
      <c r="AW53" s="341">
        <f>'Charges variables-Calculs auto'!$G68*Commandes!AX12+'Commandes - Calculs Auto'!AW21*'Charges variables-Calculs auto'!$H68</f>
        <v>0</v>
      </c>
      <c r="AX53" s="341">
        <f>'Charges variables-Calculs auto'!$G68*Commandes!AY12+'Commandes - Calculs Auto'!AX21*'Charges variables-Calculs auto'!$H68</f>
        <v>0</v>
      </c>
      <c r="AY53" s="341">
        <f>'Charges variables-Calculs auto'!$I68*Commandes!AZ12+'Commandes - Calculs Auto'!AY21*'Charges variables-Calculs auto'!$J68</f>
        <v>0</v>
      </c>
      <c r="AZ53" s="341">
        <f>'Charges variables-Calculs auto'!$I68*Commandes!BA12+'Commandes - Calculs Auto'!AZ21*'Charges variables-Calculs auto'!$J68</f>
        <v>0</v>
      </c>
      <c r="BA53" s="341">
        <f>'Charges variables-Calculs auto'!$I68*Commandes!BB12+'Commandes - Calculs Auto'!BA21*'Charges variables-Calculs auto'!$J68</f>
        <v>0</v>
      </c>
      <c r="BB53" s="341">
        <f>'Charges variables-Calculs auto'!$I68*Commandes!BC12+'Commandes - Calculs Auto'!BB21*'Charges variables-Calculs auto'!$J68</f>
        <v>0</v>
      </c>
      <c r="BC53" s="341">
        <f>'Charges variables-Calculs auto'!$I68*Commandes!BD12+'Commandes - Calculs Auto'!BC21*'Charges variables-Calculs auto'!$J68</f>
        <v>0</v>
      </c>
      <c r="BD53" s="341">
        <f>'Charges variables-Calculs auto'!$I68*Commandes!BE12+'Commandes - Calculs Auto'!BD21*'Charges variables-Calculs auto'!$J68</f>
        <v>0</v>
      </c>
      <c r="BE53" s="341">
        <f>'Charges variables-Calculs auto'!$I68*Commandes!BF12+'Commandes - Calculs Auto'!BE21*'Charges variables-Calculs auto'!$J68</f>
        <v>0</v>
      </c>
      <c r="BF53" s="341">
        <f>'Charges variables-Calculs auto'!$I68*Commandes!BG12+'Commandes - Calculs Auto'!BF21*'Charges variables-Calculs auto'!$J68</f>
        <v>0</v>
      </c>
      <c r="BG53" s="341">
        <f>'Charges variables-Calculs auto'!$I68*Commandes!BH12+'Commandes - Calculs Auto'!BG21*'Charges variables-Calculs auto'!$J68</f>
        <v>0</v>
      </c>
      <c r="BH53" s="341">
        <f>'Charges variables-Calculs auto'!$I68*Commandes!BI12+'Commandes - Calculs Auto'!BH21*'Charges variables-Calculs auto'!$J68</f>
        <v>0</v>
      </c>
      <c r="BI53" s="341">
        <f>'Charges variables-Calculs auto'!$I68*Commandes!BJ12+'Commandes - Calculs Auto'!BI21*'Charges variables-Calculs auto'!$J68</f>
        <v>0</v>
      </c>
      <c r="BJ53" s="341">
        <f>'Charges variables-Calculs auto'!$I68*Commandes!BK12+'Commandes - Calculs Auto'!BJ21*'Charges variables-Calculs auto'!$J68</f>
        <v>0</v>
      </c>
    </row>
    <row r="54" spans="2:62">
      <c r="B54" s="310">
        <f>CONFIG!$C$18</f>
        <v>0</v>
      </c>
      <c r="C54" s="341">
        <f>CONFIG!$D47*Commandes!D13+'Commandes - Calculs Auto'!C22*CONFIG!$E47</f>
        <v>0</v>
      </c>
      <c r="D54" s="341">
        <f>CONFIG!$D47*Commandes!E13+'Commandes - Calculs Auto'!D22*CONFIG!$E47</f>
        <v>0</v>
      </c>
      <c r="E54" s="341">
        <f>CONFIG!$D47*Commandes!F13+'Commandes - Calculs Auto'!E22*CONFIG!$E47</f>
        <v>0</v>
      </c>
      <c r="F54" s="341">
        <f>CONFIG!$D47*Commandes!G13+'Commandes - Calculs Auto'!F22*CONFIG!$E47</f>
        <v>0</v>
      </c>
      <c r="G54" s="341">
        <f>CONFIG!$D47*Commandes!H13+'Commandes - Calculs Auto'!G22*CONFIG!$E47</f>
        <v>0</v>
      </c>
      <c r="H54" s="341">
        <f>CONFIG!$D47*Commandes!I13+'Commandes - Calculs Auto'!H22*CONFIG!$E47</f>
        <v>0</v>
      </c>
      <c r="I54" s="341">
        <f>CONFIG!$D47*Commandes!J13+'Commandes - Calculs Auto'!I22*CONFIG!$E47</f>
        <v>0</v>
      </c>
      <c r="J54" s="341">
        <f>CONFIG!$D47*Commandes!K13+'Commandes - Calculs Auto'!J22*CONFIG!$E47</f>
        <v>0</v>
      </c>
      <c r="K54" s="341">
        <f>CONFIG!$D47*Commandes!L13+'Commandes - Calculs Auto'!K22*CONFIG!$E47</f>
        <v>0</v>
      </c>
      <c r="L54" s="341">
        <f>CONFIG!$D47*Commandes!M13+'Commandes - Calculs Auto'!L22*CONFIG!$E47</f>
        <v>0</v>
      </c>
      <c r="M54" s="341">
        <f>CONFIG!$D47*Commandes!N13+'Commandes - Calculs Auto'!M22*CONFIG!$E47</f>
        <v>0</v>
      </c>
      <c r="N54" s="341">
        <f>CONFIG!$D47*Commandes!O13+'Commandes - Calculs Auto'!N22*CONFIG!$E47</f>
        <v>0</v>
      </c>
      <c r="O54" s="341">
        <f>'Charges variables-Calculs auto'!$C69*Commandes!P13+'Commandes - Calculs Auto'!O22*'Charges variables-Calculs auto'!$D69</f>
        <v>0</v>
      </c>
      <c r="P54" s="341">
        <f>'Charges variables-Calculs auto'!$C69*Commandes!Q13+'Commandes - Calculs Auto'!P22*'Charges variables-Calculs auto'!$D69</f>
        <v>0</v>
      </c>
      <c r="Q54" s="341">
        <f>'Charges variables-Calculs auto'!$C69*Commandes!R13+'Commandes - Calculs Auto'!Q22*'Charges variables-Calculs auto'!$D69</f>
        <v>0</v>
      </c>
      <c r="R54" s="341">
        <f>'Charges variables-Calculs auto'!$C69*Commandes!S13+'Commandes - Calculs Auto'!R22*'Charges variables-Calculs auto'!$D69</f>
        <v>0</v>
      </c>
      <c r="S54" s="341">
        <f>'Charges variables-Calculs auto'!$C69*Commandes!T13+'Commandes - Calculs Auto'!S22*'Charges variables-Calculs auto'!$D69</f>
        <v>0</v>
      </c>
      <c r="T54" s="341">
        <f>'Charges variables-Calculs auto'!$C69*Commandes!U13+'Commandes - Calculs Auto'!T22*'Charges variables-Calculs auto'!$D69</f>
        <v>0</v>
      </c>
      <c r="U54" s="341">
        <f>'Charges variables-Calculs auto'!$C69*Commandes!V13+'Commandes - Calculs Auto'!U22*'Charges variables-Calculs auto'!$D69</f>
        <v>0</v>
      </c>
      <c r="V54" s="341">
        <f>'Charges variables-Calculs auto'!$C69*Commandes!W13+'Commandes - Calculs Auto'!V22*'Charges variables-Calculs auto'!$D69</f>
        <v>0</v>
      </c>
      <c r="W54" s="341">
        <f>'Charges variables-Calculs auto'!$C69*Commandes!X13+'Commandes - Calculs Auto'!W22*'Charges variables-Calculs auto'!$D69</f>
        <v>0</v>
      </c>
      <c r="X54" s="341">
        <f>'Charges variables-Calculs auto'!$C69*Commandes!Y13+'Commandes - Calculs Auto'!X22*'Charges variables-Calculs auto'!$D69</f>
        <v>0</v>
      </c>
      <c r="Y54" s="341">
        <f>'Charges variables-Calculs auto'!$C69*Commandes!Z13+'Commandes - Calculs Auto'!Y22*'Charges variables-Calculs auto'!$D69</f>
        <v>0</v>
      </c>
      <c r="Z54" s="341">
        <f>'Charges variables-Calculs auto'!$C69*Commandes!AA13+'Commandes - Calculs Auto'!Z22*'Charges variables-Calculs auto'!$D69</f>
        <v>0</v>
      </c>
      <c r="AA54" s="341">
        <f>'Charges variables-Calculs auto'!$E69*Commandes!AB13+'Commandes - Calculs Auto'!AA22*'Charges variables-Calculs auto'!$F69</f>
        <v>0</v>
      </c>
      <c r="AB54" s="341">
        <f>'Charges variables-Calculs auto'!$E69*Commandes!AC13+'Commandes - Calculs Auto'!AB22*'Charges variables-Calculs auto'!$F69</f>
        <v>0</v>
      </c>
      <c r="AC54" s="341">
        <f>'Charges variables-Calculs auto'!$E69*Commandes!AD13+'Commandes - Calculs Auto'!AC22*'Charges variables-Calculs auto'!$F69</f>
        <v>0</v>
      </c>
      <c r="AD54" s="341">
        <f>'Charges variables-Calculs auto'!$E69*Commandes!AE13+'Commandes - Calculs Auto'!AD22*'Charges variables-Calculs auto'!$F69</f>
        <v>0</v>
      </c>
      <c r="AE54" s="341">
        <f>'Charges variables-Calculs auto'!$E69*Commandes!AF13+'Commandes - Calculs Auto'!AE22*'Charges variables-Calculs auto'!$F69</f>
        <v>0</v>
      </c>
      <c r="AF54" s="341">
        <f>'Charges variables-Calculs auto'!$E69*Commandes!AG13+'Commandes - Calculs Auto'!AF22*'Charges variables-Calculs auto'!$F69</f>
        <v>0</v>
      </c>
      <c r="AG54" s="341">
        <f>'Charges variables-Calculs auto'!$E69*Commandes!AH13+'Commandes - Calculs Auto'!AG22*'Charges variables-Calculs auto'!$F69</f>
        <v>0</v>
      </c>
      <c r="AH54" s="341">
        <f>'Charges variables-Calculs auto'!$E69*Commandes!AI13+'Commandes - Calculs Auto'!AH22*'Charges variables-Calculs auto'!$F69</f>
        <v>0</v>
      </c>
      <c r="AI54" s="341">
        <f>'Charges variables-Calculs auto'!$E69*Commandes!AJ13+'Commandes - Calculs Auto'!AI22*'Charges variables-Calculs auto'!$F69</f>
        <v>0</v>
      </c>
      <c r="AJ54" s="341">
        <f>'Charges variables-Calculs auto'!$E69*Commandes!AK13+'Commandes - Calculs Auto'!AJ22*'Charges variables-Calculs auto'!$F69</f>
        <v>0</v>
      </c>
      <c r="AK54" s="341">
        <f>'Charges variables-Calculs auto'!$E69*Commandes!AL13+'Commandes - Calculs Auto'!AK22*'Charges variables-Calculs auto'!$F69</f>
        <v>0</v>
      </c>
      <c r="AL54" s="341">
        <f>'Charges variables-Calculs auto'!$E69*Commandes!AM13+'Commandes - Calculs Auto'!AL22*'Charges variables-Calculs auto'!$F69</f>
        <v>0</v>
      </c>
      <c r="AM54" s="341">
        <f>'Charges variables-Calculs auto'!$G69*Commandes!AN13+'Commandes - Calculs Auto'!AM22*'Charges variables-Calculs auto'!$H69</f>
        <v>0</v>
      </c>
      <c r="AN54" s="341">
        <f>'Charges variables-Calculs auto'!$G69*Commandes!AO13+'Commandes - Calculs Auto'!AN22*'Charges variables-Calculs auto'!$H69</f>
        <v>0</v>
      </c>
      <c r="AO54" s="341">
        <f>'Charges variables-Calculs auto'!$G69*Commandes!AP13+'Commandes - Calculs Auto'!AO22*'Charges variables-Calculs auto'!$H69</f>
        <v>0</v>
      </c>
      <c r="AP54" s="341">
        <f>'Charges variables-Calculs auto'!$G69*Commandes!AQ13+'Commandes - Calculs Auto'!AP22*'Charges variables-Calculs auto'!$H69</f>
        <v>0</v>
      </c>
      <c r="AQ54" s="341">
        <f>'Charges variables-Calculs auto'!$G69*Commandes!AR13+'Commandes - Calculs Auto'!AQ22*'Charges variables-Calculs auto'!$H69</f>
        <v>0</v>
      </c>
      <c r="AR54" s="341">
        <f>'Charges variables-Calculs auto'!$G69*Commandes!AS13+'Commandes - Calculs Auto'!AR22*'Charges variables-Calculs auto'!$H69</f>
        <v>0</v>
      </c>
      <c r="AS54" s="341">
        <f>'Charges variables-Calculs auto'!$G69*Commandes!AT13+'Commandes - Calculs Auto'!AS22*'Charges variables-Calculs auto'!$H69</f>
        <v>0</v>
      </c>
      <c r="AT54" s="341">
        <f>'Charges variables-Calculs auto'!$G69*Commandes!AU13+'Commandes - Calculs Auto'!AT22*'Charges variables-Calculs auto'!$H69</f>
        <v>0</v>
      </c>
      <c r="AU54" s="341">
        <f>'Charges variables-Calculs auto'!$G69*Commandes!AV13+'Commandes - Calculs Auto'!AU22*'Charges variables-Calculs auto'!$H69</f>
        <v>0</v>
      </c>
      <c r="AV54" s="341">
        <f>'Charges variables-Calculs auto'!$G69*Commandes!AW13+'Commandes - Calculs Auto'!AV22*'Charges variables-Calculs auto'!$H69</f>
        <v>0</v>
      </c>
      <c r="AW54" s="341">
        <f>'Charges variables-Calculs auto'!$G69*Commandes!AX13+'Commandes - Calculs Auto'!AW22*'Charges variables-Calculs auto'!$H69</f>
        <v>0</v>
      </c>
      <c r="AX54" s="341">
        <f>'Charges variables-Calculs auto'!$G69*Commandes!AY13+'Commandes - Calculs Auto'!AX22*'Charges variables-Calculs auto'!$H69</f>
        <v>0</v>
      </c>
      <c r="AY54" s="341">
        <f>'Charges variables-Calculs auto'!$I69*Commandes!AZ13+'Commandes - Calculs Auto'!AY22*'Charges variables-Calculs auto'!$J69</f>
        <v>0</v>
      </c>
      <c r="AZ54" s="341">
        <f>'Charges variables-Calculs auto'!$I69*Commandes!BA13+'Commandes - Calculs Auto'!AZ22*'Charges variables-Calculs auto'!$J69</f>
        <v>0</v>
      </c>
      <c r="BA54" s="341">
        <f>'Charges variables-Calculs auto'!$I69*Commandes!BB13+'Commandes - Calculs Auto'!BA22*'Charges variables-Calculs auto'!$J69</f>
        <v>0</v>
      </c>
      <c r="BB54" s="341">
        <f>'Charges variables-Calculs auto'!$I69*Commandes!BC13+'Commandes - Calculs Auto'!BB22*'Charges variables-Calculs auto'!$J69</f>
        <v>0</v>
      </c>
      <c r="BC54" s="341">
        <f>'Charges variables-Calculs auto'!$I69*Commandes!BD13+'Commandes - Calculs Auto'!BC22*'Charges variables-Calculs auto'!$J69</f>
        <v>0</v>
      </c>
      <c r="BD54" s="341">
        <f>'Charges variables-Calculs auto'!$I69*Commandes!BE13+'Commandes - Calculs Auto'!BD22*'Charges variables-Calculs auto'!$J69</f>
        <v>0</v>
      </c>
      <c r="BE54" s="341">
        <f>'Charges variables-Calculs auto'!$I69*Commandes!BF13+'Commandes - Calculs Auto'!BE22*'Charges variables-Calculs auto'!$J69</f>
        <v>0</v>
      </c>
      <c r="BF54" s="341">
        <f>'Charges variables-Calculs auto'!$I69*Commandes!BG13+'Commandes - Calculs Auto'!BF22*'Charges variables-Calculs auto'!$J69</f>
        <v>0</v>
      </c>
      <c r="BG54" s="341">
        <f>'Charges variables-Calculs auto'!$I69*Commandes!BH13+'Commandes - Calculs Auto'!BG22*'Charges variables-Calculs auto'!$J69</f>
        <v>0</v>
      </c>
      <c r="BH54" s="341">
        <f>'Charges variables-Calculs auto'!$I69*Commandes!BI13+'Commandes - Calculs Auto'!BH22*'Charges variables-Calculs auto'!$J69</f>
        <v>0</v>
      </c>
      <c r="BI54" s="341">
        <f>'Charges variables-Calculs auto'!$I69*Commandes!BJ13+'Commandes - Calculs Auto'!BI22*'Charges variables-Calculs auto'!$J69</f>
        <v>0</v>
      </c>
      <c r="BJ54" s="341">
        <f>'Charges variables-Calculs auto'!$I69*Commandes!BK13+'Commandes - Calculs Auto'!BJ22*'Charges variables-Calculs auto'!$J69</f>
        <v>0</v>
      </c>
    </row>
    <row r="55" spans="2:62">
      <c r="B55" s="310">
        <f>CONFIG!$C$19</f>
        <v>0</v>
      </c>
      <c r="C55" s="341">
        <f>CONFIG!$D48*Commandes!D14+'Commandes - Calculs Auto'!C23*CONFIG!$E48</f>
        <v>0</v>
      </c>
      <c r="D55" s="341">
        <f>CONFIG!$D48*Commandes!E14+'Commandes - Calculs Auto'!D23*CONFIG!$E48</f>
        <v>0</v>
      </c>
      <c r="E55" s="341">
        <f>CONFIG!$D48*Commandes!F14+'Commandes - Calculs Auto'!E23*CONFIG!$E48</f>
        <v>0</v>
      </c>
      <c r="F55" s="341">
        <f>CONFIG!$D48*Commandes!G14+'Commandes - Calculs Auto'!F23*CONFIG!$E48</f>
        <v>0</v>
      </c>
      <c r="G55" s="341">
        <f>CONFIG!$D48*Commandes!H14+'Commandes - Calculs Auto'!G23*CONFIG!$E48</f>
        <v>0</v>
      </c>
      <c r="H55" s="341">
        <f>CONFIG!$D48*Commandes!I14+'Commandes - Calculs Auto'!H23*CONFIG!$E48</f>
        <v>0</v>
      </c>
      <c r="I55" s="341">
        <f>CONFIG!$D48*Commandes!J14+'Commandes - Calculs Auto'!I23*CONFIG!$E48</f>
        <v>0</v>
      </c>
      <c r="J55" s="341">
        <f>CONFIG!$D48*Commandes!K14+'Commandes - Calculs Auto'!J23*CONFIG!$E48</f>
        <v>0</v>
      </c>
      <c r="K55" s="341">
        <f>CONFIG!$D48*Commandes!L14+'Commandes - Calculs Auto'!K23*CONFIG!$E48</f>
        <v>0</v>
      </c>
      <c r="L55" s="341">
        <f>CONFIG!$D48*Commandes!M14+'Commandes - Calculs Auto'!L23*CONFIG!$E48</f>
        <v>0</v>
      </c>
      <c r="M55" s="341">
        <f>CONFIG!$D48*Commandes!N14+'Commandes - Calculs Auto'!M23*CONFIG!$E48</f>
        <v>0</v>
      </c>
      <c r="N55" s="341">
        <f>CONFIG!$D48*Commandes!O14+'Commandes - Calculs Auto'!N23*CONFIG!$E48</f>
        <v>0</v>
      </c>
      <c r="O55" s="341">
        <f>'Charges variables-Calculs auto'!$C70*Commandes!P14+'Commandes - Calculs Auto'!O23*'Charges variables-Calculs auto'!$D70</f>
        <v>0</v>
      </c>
      <c r="P55" s="341">
        <f>'Charges variables-Calculs auto'!$C70*Commandes!Q14+'Commandes - Calculs Auto'!P23*'Charges variables-Calculs auto'!$D70</f>
        <v>0</v>
      </c>
      <c r="Q55" s="341">
        <f>'Charges variables-Calculs auto'!$C70*Commandes!R14+'Commandes - Calculs Auto'!Q23*'Charges variables-Calculs auto'!$D70</f>
        <v>0</v>
      </c>
      <c r="R55" s="341">
        <f>'Charges variables-Calculs auto'!$C70*Commandes!S14+'Commandes - Calculs Auto'!R23*'Charges variables-Calculs auto'!$D70</f>
        <v>0</v>
      </c>
      <c r="S55" s="341">
        <f>'Charges variables-Calculs auto'!$C70*Commandes!T14+'Commandes - Calculs Auto'!S23*'Charges variables-Calculs auto'!$D70</f>
        <v>0</v>
      </c>
      <c r="T55" s="341">
        <f>'Charges variables-Calculs auto'!$C70*Commandes!U14+'Commandes - Calculs Auto'!T23*'Charges variables-Calculs auto'!$D70</f>
        <v>0</v>
      </c>
      <c r="U55" s="341">
        <f>'Charges variables-Calculs auto'!$C70*Commandes!V14+'Commandes - Calculs Auto'!U23*'Charges variables-Calculs auto'!$D70</f>
        <v>0</v>
      </c>
      <c r="V55" s="341">
        <f>'Charges variables-Calculs auto'!$C70*Commandes!W14+'Commandes - Calculs Auto'!V23*'Charges variables-Calculs auto'!$D70</f>
        <v>0</v>
      </c>
      <c r="W55" s="341">
        <f>'Charges variables-Calculs auto'!$C70*Commandes!X14+'Commandes - Calculs Auto'!W23*'Charges variables-Calculs auto'!$D70</f>
        <v>0</v>
      </c>
      <c r="X55" s="341">
        <f>'Charges variables-Calculs auto'!$C70*Commandes!Y14+'Commandes - Calculs Auto'!X23*'Charges variables-Calculs auto'!$D70</f>
        <v>0</v>
      </c>
      <c r="Y55" s="341">
        <f>'Charges variables-Calculs auto'!$C70*Commandes!Z14+'Commandes - Calculs Auto'!Y23*'Charges variables-Calculs auto'!$D70</f>
        <v>0</v>
      </c>
      <c r="Z55" s="341">
        <f>'Charges variables-Calculs auto'!$C70*Commandes!AA14+'Commandes - Calculs Auto'!Z23*'Charges variables-Calculs auto'!$D70</f>
        <v>0</v>
      </c>
      <c r="AA55" s="341">
        <f>'Charges variables-Calculs auto'!$E70*Commandes!AB14+'Commandes - Calculs Auto'!AA23*'Charges variables-Calculs auto'!$F70</f>
        <v>0</v>
      </c>
      <c r="AB55" s="341">
        <f>'Charges variables-Calculs auto'!$E70*Commandes!AC14+'Commandes - Calculs Auto'!AB23*'Charges variables-Calculs auto'!$F70</f>
        <v>0</v>
      </c>
      <c r="AC55" s="341">
        <f>'Charges variables-Calculs auto'!$E70*Commandes!AD14+'Commandes - Calculs Auto'!AC23*'Charges variables-Calculs auto'!$F70</f>
        <v>0</v>
      </c>
      <c r="AD55" s="341">
        <f>'Charges variables-Calculs auto'!$E70*Commandes!AE14+'Commandes - Calculs Auto'!AD23*'Charges variables-Calculs auto'!$F70</f>
        <v>0</v>
      </c>
      <c r="AE55" s="341">
        <f>'Charges variables-Calculs auto'!$E70*Commandes!AF14+'Commandes - Calculs Auto'!AE23*'Charges variables-Calculs auto'!$F70</f>
        <v>0</v>
      </c>
      <c r="AF55" s="341">
        <f>'Charges variables-Calculs auto'!$E70*Commandes!AG14+'Commandes - Calculs Auto'!AF23*'Charges variables-Calculs auto'!$F70</f>
        <v>0</v>
      </c>
      <c r="AG55" s="341">
        <f>'Charges variables-Calculs auto'!$E70*Commandes!AH14+'Commandes - Calculs Auto'!AG23*'Charges variables-Calculs auto'!$F70</f>
        <v>0</v>
      </c>
      <c r="AH55" s="341">
        <f>'Charges variables-Calculs auto'!$E70*Commandes!AI14+'Commandes - Calculs Auto'!AH23*'Charges variables-Calculs auto'!$F70</f>
        <v>0</v>
      </c>
      <c r="AI55" s="341">
        <f>'Charges variables-Calculs auto'!$E70*Commandes!AJ14+'Commandes - Calculs Auto'!AI23*'Charges variables-Calculs auto'!$F70</f>
        <v>0</v>
      </c>
      <c r="AJ55" s="341">
        <f>'Charges variables-Calculs auto'!$E70*Commandes!AK14+'Commandes - Calculs Auto'!AJ23*'Charges variables-Calculs auto'!$F70</f>
        <v>0</v>
      </c>
      <c r="AK55" s="341">
        <f>'Charges variables-Calculs auto'!$E70*Commandes!AL14+'Commandes - Calculs Auto'!AK23*'Charges variables-Calculs auto'!$F70</f>
        <v>0</v>
      </c>
      <c r="AL55" s="341">
        <f>'Charges variables-Calculs auto'!$E70*Commandes!AM14+'Commandes - Calculs Auto'!AL23*'Charges variables-Calculs auto'!$F70</f>
        <v>0</v>
      </c>
      <c r="AM55" s="341">
        <f>'Charges variables-Calculs auto'!$G70*Commandes!AN14+'Commandes - Calculs Auto'!AM23*'Charges variables-Calculs auto'!$H70</f>
        <v>0</v>
      </c>
      <c r="AN55" s="341">
        <f>'Charges variables-Calculs auto'!$G70*Commandes!AO14+'Commandes - Calculs Auto'!AN23*'Charges variables-Calculs auto'!$H70</f>
        <v>0</v>
      </c>
      <c r="AO55" s="341">
        <f>'Charges variables-Calculs auto'!$G70*Commandes!AP14+'Commandes - Calculs Auto'!AO23*'Charges variables-Calculs auto'!$H70</f>
        <v>0</v>
      </c>
      <c r="AP55" s="341">
        <f>'Charges variables-Calculs auto'!$G70*Commandes!AQ14+'Commandes - Calculs Auto'!AP23*'Charges variables-Calculs auto'!$H70</f>
        <v>0</v>
      </c>
      <c r="AQ55" s="341">
        <f>'Charges variables-Calculs auto'!$G70*Commandes!AR14+'Commandes - Calculs Auto'!AQ23*'Charges variables-Calculs auto'!$H70</f>
        <v>0</v>
      </c>
      <c r="AR55" s="341">
        <f>'Charges variables-Calculs auto'!$G70*Commandes!AS14+'Commandes - Calculs Auto'!AR23*'Charges variables-Calculs auto'!$H70</f>
        <v>0</v>
      </c>
      <c r="AS55" s="341">
        <f>'Charges variables-Calculs auto'!$G70*Commandes!AT14+'Commandes - Calculs Auto'!AS23*'Charges variables-Calculs auto'!$H70</f>
        <v>0</v>
      </c>
      <c r="AT55" s="341">
        <f>'Charges variables-Calculs auto'!$G70*Commandes!AU14+'Commandes - Calculs Auto'!AT23*'Charges variables-Calculs auto'!$H70</f>
        <v>0</v>
      </c>
      <c r="AU55" s="341">
        <f>'Charges variables-Calculs auto'!$G70*Commandes!AV14+'Commandes - Calculs Auto'!AU23*'Charges variables-Calculs auto'!$H70</f>
        <v>0</v>
      </c>
      <c r="AV55" s="341">
        <f>'Charges variables-Calculs auto'!$G70*Commandes!AW14+'Commandes - Calculs Auto'!AV23*'Charges variables-Calculs auto'!$H70</f>
        <v>0</v>
      </c>
      <c r="AW55" s="341">
        <f>'Charges variables-Calculs auto'!$G70*Commandes!AX14+'Commandes - Calculs Auto'!AW23*'Charges variables-Calculs auto'!$H70</f>
        <v>0</v>
      </c>
      <c r="AX55" s="341">
        <f>'Charges variables-Calculs auto'!$G70*Commandes!AY14+'Commandes - Calculs Auto'!AX23*'Charges variables-Calculs auto'!$H70</f>
        <v>0</v>
      </c>
      <c r="AY55" s="341">
        <f>'Charges variables-Calculs auto'!$I70*Commandes!AZ14+'Commandes - Calculs Auto'!AY23*'Charges variables-Calculs auto'!$J70</f>
        <v>0</v>
      </c>
      <c r="AZ55" s="341">
        <f>'Charges variables-Calculs auto'!$I70*Commandes!BA14+'Commandes - Calculs Auto'!AZ23*'Charges variables-Calculs auto'!$J70</f>
        <v>0</v>
      </c>
      <c r="BA55" s="341">
        <f>'Charges variables-Calculs auto'!$I70*Commandes!BB14+'Commandes - Calculs Auto'!BA23*'Charges variables-Calculs auto'!$J70</f>
        <v>0</v>
      </c>
      <c r="BB55" s="341">
        <f>'Charges variables-Calculs auto'!$I70*Commandes!BC14+'Commandes - Calculs Auto'!BB23*'Charges variables-Calculs auto'!$J70</f>
        <v>0</v>
      </c>
      <c r="BC55" s="341">
        <f>'Charges variables-Calculs auto'!$I70*Commandes!BD14+'Commandes - Calculs Auto'!BC23*'Charges variables-Calculs auto'!$J70</f>
        <v>0</v>
      </c>
      <c r="BD55" s="341">
        <f>'Charges variables-Calculs auto'!$I70*Commandes!BE14+'Commandes - Calculs Auto'!BD23*'Charges variables-Calculs auto'!$J70</f>
        <v>0</v>
      </c>
      <c r="BE55" s="341">
        <f>'Charges variables-Calculs auto'!$I70*Commandes!BF14+'Commandes - Calculs Auto'!BE23*'Charges variables-Calculs auto'!$J70</f>
        <v>0</v>
      </c>
      <c r="BF55" s="341">
        <f>'Charges variables-Calculs auto'!$I70*Commandes!BG14+'Commandes - Calculs Auto'!BF23*'Charges variables-Calculs auto'!$J70</f>
        <v>0</v>
      </c>
      <c r="BG55" s="341">
        <f>'Charges variables-Calculs auto'!$I70*Commandes!BH14+'Commandes - Calculs Auto'!BG23*'Charges variables-Calculs auto'!$J70</f>
        <v>0</v>
      </c>
      <c r="BH55" s="341">
        <f>'Charges variables-Calculs auto'!$I70*Commandes!BI14+'Commandes - Calculs Auto'!BH23*'Charges variables-Calculs auto'!$J70</f>
        <v>0</v>
      </c>
      <c r="BI55" s="341">
        <f>'Charges variables-Calculs auto'!$I70*Commandes!BJ14+'Commandes - Calculs Auto'!BI23*'Charges variables-Calculs auto'!$J70</f>
        <v>0</v>
      </c>
      <c r="BJ55" s="341">
        <f>'Charges variables-Calculs auto'!$I70*Commandes!BK14+'Commandes - Calculs Auto'!BJ23*'Charges variables-Calculs auto'!$J70</f>
        <v>0</v>
      </c>
    </row>
    <row r="56" spans="2:62">
      <c r="B56" s="310">
        <f>CONFIG!$C$20</f>
        <v>0</v>
      </c>
      <c r="C56" s="341">
        <f>CONFIG!$D49*Commandes!D15+'Commandes - Calculs Auto'!C24*CONFIG!$E49</f>
        <v>0</v>
      </c>
      <c r="D56" s="341">
        <f>CONFIG!$D49*Commandes!E15+'Commandes - Calculs Auto'!D24*CONFIG!$E49</f>
        <v>0</v>
      </c>
      <c r="E56" s="341">
        <f>CONFIG!$D49*Commandes!F15+'Commandes - Calculs Auto'!E24*CONFIG!$E49</f>
        <v>0</v>
      </c>
      <c r="F56" s="341">
        <f>CONFIG!$D49*Commandes!G15+'Commandes - Calculs Auto'!F24*CONFIG!$E49</f>
        <v>0</v>
      </c>
      <c r="G56" s="341">
        <f>CONFIG!$D49*Commandes!H15+'Commandes - Calculs Auto'!G24*CONFIG!$E49</f>
        <v>0</v>
      </c>
      <c r="H56" s="341">
        <f>CONFIG!$D49*Commandes!I15+'Commandes - Calculs Auto'!H24*CONFIG!$E49</f>
        <v>0</v>
      </c>
      <c r="I56" s="341">
        <f>CONFIG!$D49*Commandes!J15+'Commandes - Calculs Auto'!I24*CONFIG!$E49</f>
        <v>0</v>
      </c>
      <c r="J56" s="341">
        <f>CONFIG!$D49*Commandes!K15+'Commandes - Calculs Auto'!J24*CONFIG!$E49</f>
        <v>0</v>
      </c>
      <c r="K56" s="341">
        <f>CONFIG!$D49*Commandes!L15+'Commandes - Calculs Auto'!K24*CONFIG!$E49</f>
        <v>0</v>
      </c>
      <c r="L56" s="341">
        <f>CONFIG!$D49*Commandes!M15+'Commandes - Calculs Auto'!L24*CONFIG!$E49</f>
        <v>0</v>
      </c>
      <c r="M56" s="341">
        <f>CONFIG!$D49*Commandes!N15+'Commandes - Calculs Auto'!M24*CONFIG!$E49</f>
        <v>0</v>
      </c>
      <c r="N56" s="341">
        <f>CONFIG!$D49*Commandes!O15+'Commandes - Calculs Auto'!N24*CONFIG!$E49</f>
        <v>0</v>
      </c>
      <c r="O56" s="341">
        <f>'Charges variables-Calculs auto'!$C71*Commandes!P15+'Commandes - Calculs Auto'!O24*'Charges variables-Calculs auto'!$D71</f>
        <v>0</v>
      </c>
      <c r="P56" s="341">
        <f>'Charges variables-Calculs auto'!$C71*Commandes!Q15+'Commandes - Calculs Auto'!P24*'Charges variables-Calculs auto'!$D71</f>
        <v>0</v>
      </c>
      <c r="Q56" s="341">
        <f>'Charges variables-Calculs auto'!$C71*Commandes!R15+'Commandes - Calculs Auto'!Q24*'Charges variables-Calculs auto'!$D71</f>
        <v>0</v>
      </c>
      <c r="R56" s="341">
        <f>'Charges variables-Calculs auto'!$C71*Commandes!S15+'Commandes - Calculs Auto'!R24*'Charges variables-Calculs auto'!$D71</f>
        <v>0</v>
      </c>
      <c r="S56" s="341">
        <f>'Charges variables-Calculs auto'!$C71*Commandes!T15+'Commandes - Calculs Auto'!S24*'Charges variables-Calculs auto'!$D71</f>
        <v>0</v>
      </c>
      <c r="T56" s="341">
        <f>'Charges variables-Calculs auto'!$C71*Commandes!U15+'Commandes - Calculs Auto'!T24*'Charges variables-Calculs auto'!$D71</f>
        <v>0</v>
      </c>
      <c r="U56" s="341">
        <f>'Charges variables-Calculs auto'!$C71*Commandes!V15+'Commandes - Calculs Auto'!U24*'Charges variables-Calculs auto'!$D71</f>
        <v>0</v>
      </c>
      <c r="V56" s="341">
        <f>'Charges variables-Calculs auto'!$C71*Commandes!W15+'Commandes - Calculs Auto'!V24*'Charges variables-Calculs auto'!$D71</f>
        <v>0</v>
      </c>
      <c r="W56" s="341">
        <f>'Charges variables-Calculs auto'!$C71*Commandes!X15+'Commandes - Calculs Auto'!W24*'Charges variables-Calculs auto'!$D71</f>
        <v>0</v>
      </c>
      <c r="X56" s="341">
        <f>'Charges variables-Calculs auto'!$C71*Commandes!Y15+'Commandes - Calculs Auto'!X24*'Charges variables-Calculs auto'!$D71</f>
        <v>0</v>
      </c>
      <c r="Y56" s="341">
        <f>'Charges variables-Calculs auto'!$C71*Commandes!Z15+'Commandes - Calculs Auto'!Y24*'Charges variables-Calculs auto'!$D71</f>
        <v>0</v>
      </c>
      <c r="Z56" s="341">
        <f>'Charges variables-Calculs auto'!$C71*Commandes!AA15+'Commandes - Calculs Auto'!Z24*'Charges variables-Calculs auto'!$D71</f>
        <v>0</v>
      </c>
      <c r="AA56" s="341">
        <f>'Charges variables-Calculs auto'!$E71*Commandes!AB15+'Commandes - Calculs Auto'!AA24*'Charges variables-Calculs auto'!$F71</f>
        <v>0</v>
      </c>
      <c r="AB56" s="341">
        <f>'Charges variables-Calculs auto'!$E71*Commandes!AC15+'Commandes - Calculs Auto'!AB24*'Charges variables-Calculs auto'!$F71</f>
        <v>0</v>
      </c>
      <c r="AC56" s="341">
        <f>'Charges variables-Calculs auto'!$E71*Commandes!AD15+'Commandes - Calculs Auto'!AC24*'Charges variables-Calculs auto'!$F71</f>
        <v>0</v>
      </c>
      <c r="AD56" s="341">
        <f>'Charges variables-Calculs auto'!$E71*Commandes!AE15+'Commandes - Calculs Auto'!AD24*'Charges variables-Calculs auto'!$F71</f>
        <v>0</v>
      </c>
      <c r="AE56" s="341">
        <f>'Charges variables-Calculs auto'!$E71*Commandes!AF15+'Commandes - Calculs Auto'!AE24*'Charges variables-Calculs auto'!$F71</f>
        <v>0</v>
      </c>
      <c r="AF56" s="341">
        <f>'Charges variables-Calculs auto'!$E71*Commandes!AG15+'Commandes - Calculs Auto'!AF24*'Charges variables-Calculs auto'!$F71</f>
        <v>0</v>
      </c>
      <c r="AG56" s="341">
        <f>'Charges variables-Calculs auto'!$E71*Commandes!AH15+'Commandes - Calculs Auto'!AG24*'Charges variables-Calculs auto'!$F71</f>
        <v>0</v>
      </c>
      <c r="AH56" s="341">
        <f>'Charges variables-Calculs auto'!$E71*Commandes!AI15+'Commandes - Calculs Auto'!AH24*'Charges variables-Calculs auto'!$F71</f>
        <v>0</v>
      </c>
      <c r="AI56" s="341">
        <f>'Charges variables-Calculs auto'!$E71*Commandes!AJ15+'Commandes - Calculs Auto'!AI24*'Charges variables-Calculs auto'!$F71</f>
        <v>0</v>
      </c>
      <c r="AJ56" s="341">
        <f>'Charges variables-Calculs auto'!$E71*Commandes!AK15+'Commandes - Calculs Auto'!AJ24*'Charges variables-Calculs auto'!$F71</f>
        <v>0</v>
      </c>
      <c r="AK56" s="341">
        <f>'Charges variables-Calculs auto'!$E71*Commandes!AL15+'Commandes - Calculs Auto'!AK24*'Charges variables-Calculs auto'!$F71</f>
        <v>0</v>
      </c>
      <c r="AL56" s="341">
        <f>'Charges variables-Calculs auto'!$E71*Commandes!AM15+'Commandes - Calculs Auto'!AL24*'Charges variables-Calculs auto'!$F71</f>
        <v>0</v>
      </c>
      <c r="AM56" s="341">
        <f>'Charges variables-Calculs auto'!$G71*Commandes!AN15+'Commandes - Calculs Auto'!AM24*'Charges variables-Calculs auto'!$H71</f>
        <v>0</v>
      </c>
      <c r="AN56" s="341">
        <f>'Charges variables-Calculs auto'!$G71*Commandes!AO15+'Commandes - Calculs Auto'!AN24*'Charges variables-Calculs auto'!$H71</f>
        <v>0</v>
      </c>
      <c r="AO56" s="341">
        <f>'Charges variables-Calculs auto'!$G71*Commandes!AP15+'Commandes - Calculs Auto'!AO24*'Charges variables-Calculs auto'!$H71</f>
        <v>0</v>
      </c>
      <c r="AP56" s="341">
        <f>'Charges variables-Calculs auto'!$G71*Commandes!AQ15+'Commandes - Calculs Auto'!AP24*'Charges variables-Calculs auto'!$H71</f>
        <v>0</v>
      </c>
      <c r="AQ56" s="341">
        <f>'Charges variables-Calculs auto'!$G71*Commandes!AR15+'Commandes - Calculs Auto'!AQ24*'Charges variables-Calculs auto'!$H71</f>
        <v>0</v>
      </c>
      <c r="AR56" s="341">
        <f>'Charges variables-Calculs auto'!$G71*Commandes!AS15+'Commandes - Calculs Auto'!AR24*'Charges variables-Calculs auto'!$H71</f>
        <v>0</v>
      </c>
      <c r="AS56" s="341">
        <f>'Charges variables-Calculs auto'!$G71*Commandes!AT15+'Commandes - Calculs Auto'!AS24*'Charges variables-Calculs auto'!$H71</f>
        <v>0</v>
      </c>
      <c r="AT56" s="341">
        <f>'Charges variables-Calculs auto'!$G71*Commandes!AU15+'Commandes - Calculs Auto'!AT24*'Charges variables-Calculs auto'!$H71</f>
        <v>0</v>
      </c>
      <c r="AU56" s="341">
        <f>'Charges variables-Calculs auto'!$G71*Commandes!AV15+'Commandes - Calculs Auto'!AU24*'Charges variables-Calculs auto'!$H71</f>
        <v>0</v>
      </c>
      <c r="AV56" s="341">
        <f>'Charges variables-Calculs auto'!$G71*Commandes!AW15+'Commandes - Calculs Auto'!AV24*'Charges variables-Calculs auto'!$H71</f>
        <v>0</v>
      </c>
      <c r="AW56" s="341">
        <f>'Charges variables-Calculs auto'!$G71*Commandes!AX15+'Commandes - Calculs Auto'!AW24*'Charges variables-Calculs auto'!$H71</f>
        <v>0</v>
      </c>
      <c r="AX56" s="341">
        <f>'Charges variables-Calculs auto'!$G71*Commandes!AY15+'Commandes - Calculs Auto'!AX24*'Charges variables-Calculs auto'!$H71</f>
        <v>0</v>
      </c>
      <c r="AY56" s="341">
        <f>'Charges variables-Calculs auto'!$I71*Commandes!AZ15+'Commandes - Calculs Auto'!AY24*'Charges variables-Calculs auto'!$J71</f>
        <v>0</v>
      </c>
      <c r="AZ56" s="341">
        <f>'Charges variables-Calculs auto'!$I71*Commandes!BA15+'Commandes - Calculs Auto'!AZ24*'Charges variables-Calculs auto'!$J71</f>
        <v>0</v>
      </c>
      <c r="BA56" s="341">
        <f>'Charges variables-Calculs auto'!$I71*Commandes!BB15+'Commandes - Calculs Auto'!BA24*'Charges variables-Calculs auto'!$J71</f>
        <v>0</v>
      </c>
      <c r="BB56" s="341">
        <f>'Charges variables-Calculs auto'!$I71*Commandes!BC15+'Commandes - Calculs Auto'!BB24*'Charges variables-Calculs auto'!$J71</f>
        <v>0</v>
      </c>
      <c r="BC56" s="341">
        <f>'Charges variables-Calculs auto'!$I71*Commandes!BD15+'Commandes - Calculs Auto'!BC24*'Charges variables-Calculs auto'!$J71</f>
        <v>0</v>
      </c>
      <c r="BD56" s="341">
        <f>'Charges variables-Calculs auto'!$I71*Commandes!BE15+'Commandes - Calculs Auto'!BD24*'Charges variables-Calculs auto'!$J71</f>
        <v>0</v>
      </c>
      <c r="BE56" s="341">
        <f>'Charges variables-Calculs auto'!$I71*Commandes!BF15+'Commandes - Calculs Auto'!BE24*'Charges variables-Calculs auto'!$J71</f>
        <v>0</v>
      </c>
      <c r="BF56" s="341">
        <f>'Charges variables-Calculs auto'!$I71*Commandes!BG15+'Commandes - Calculs Auto'!BF24*'Charges variables-Calculs auto'!$J71</f>
        <v>0</v>
      </c>
      <c r="BG56" s="341">
        <f>'Charges variables-Calculs auto'!$I71*Commandes!BH15+'Commandes - Calculs Auto'!BG24*'Charges variables-Calculs auto'!$J71</f>
        <v>0</v>
      </c>
      <c r="BH56" s="341">
        <f>'Charges variables-Calculs auto'!$I71*Commandes!BI15+'Commandes - Calculs Auto'!BH24*'Charges variables-Calculs auto'!$J71</f>
        <v>0</v>
      </c>
      <c r="BI56" s="341">
        <f>'Charges variables-Calculs auto'!$I71*Commandes!BJ15+'Commandes - Calculs Auto'!BI24*'Charges variables-Calculs auto'!$J71</f>
        <v>0</v>
      </c>
      <c r="BJ56" s="341">
        <f>'Charges variables-Calculs auto'!$I71*Commandes!BK15+'Commandes - Calculs Auto'!BJ24*'Charges variables-Calculs auto'!$J71</f>
        <v>0</v>
      </c>
    </row>
    <row r="57" spans="2:62">
      <c r="B57" s="310">
        <f>CONFIG!$C$21</f>
        <v>0</v>
      </c>
      <c r="C57" s="341">
        <f>CONFIG!$D50*Commandes!D16+'Commandes - Calculs Auto'!C25*CONFIG!$E50</f>
        <v>0</v>
      </c>
      <c r="D57" s="341">
        <f>CONFIG!$D50*Commandes!E16+'Commandes - Calculs Auto'!D25*CONFIG!$E50</f>
        <v>0</v>
      </c>
      <c r="E57" s="341">
        <f>CONFIG!$D50*Commandes!F16+'Commandes - Calculs Auto'!E25*CONFIG!$E50</f>
        <v>0</v>
      </c>
      <c r="F57" s="341">
        <f>CONFIG!$D50*Commandes!G16+'Commandes - Calculs Auto'!F25*CONFIG!$E50</f>
        <v>0</v>
      </c>
      <c r="G57" s="341">
        <f>CONFIG!$D50*Commandes!H16+'Commandes - Calculs Auto'!G25*CONFIG!$E50</f>
        <v>0</v>
      </c>
      <c r="H57" s="341">
        <f>CONFIG!$D50*Commandes!I16+'Commandes - Calculs Auto'!H25*CONFIG!$E50</f>
        <v>0</v>
      </c>
      <c r="I57" s="341">
        <f>CONFIG!$D50*Commandes!J16+'Commandes - Calculs Auto'!I25*CONFIG!$E50</f>
        <v>0</v>
      </c>
      <c r="J57" s="341">
        <f>CONFIG!$D50*Commandes!K16+'Commandes - Calculs Auto'!J25*CONFIG!$E50</f>
        <v>0</v>
      </c>
      <c r="K57" s="341">
        <f>CONFIG!$D50*Commandes!L16+'Commandes - Calculs Auto'!K25*CONFIG!$E50</f>
        <v>0</v>
      </c>
      <c r="L57" s="341">
        <f>CONFIG!$D50*Commandes!M16+'Commandes - Calculs Auto'!L25*CONFIG!$E50</f>
        <v>0</v>
      </c>
      <c r="M57" s="341">
        <f>CONFIG!$D50*Commandes!N16+'Commandes - Calculs Auto'!M25*CONFIG!$E50</f>
        <v>0</v>
      </c>
      <c r="N57" s="341">
        <f>CONFIG!$D50*Commandes!O16+'Commandes - Calculs Auto'!N25*CONFIG!$E50</f>
        <v>0</v>
      </c>
      <c r="O57" s="341">
        <f>'Charges variables-Calculs auto'!$C72*Commandes!P16+'Commandes - Calculs Auto'!O25*'Charges variables-Calculs auto'!$D72</f>
        <v>0</v>
      </c>
      <c r="P57" s="341">
        <f>'Charges variables-Calculs auto'!$C72*Commandes!Q16+'Commandes - Calculs Auto'!P25*'Charges variables-Calculs auto'!$D72</f>
        <v>0</v>
      </c>
      <c r="Q57" s="341">
        <f>'Charges variables-Calculs auto'!$C72*Commandes!R16+'Commandes - Calculs Auto'!Q25*'Charges variables-Calculs auto'!$D72</f>
        <v>0</v>
      </c>
      <c r="R57" s="341">
        <f>'Charges variables-Calculs auto'!$C72*Commandes!S16+'Commandes - Calculs Auto'!R25*'Charges variables-Calculs auto'!$D72</f>
        <v>0</v>
      </c>
      <c r="S57" s="341">
        <f>'Charges variables-Calculs auto'!$C72*Commandes!T16+'Commandes - Calculs Auto'!S25*'Charges variables-Calculs auto'!$D72</f>
        <v>0</v>
      </c>
      <c r="T57" s="341">
        <f>'Charges variables-Calculs auto'!$C72*Commandes!U16+'Commandes - Calculs Auto'!T25*'Charges variables-Calculs auto'!$D72</f>
        <v>0</v>
      </c>
      <c r="U57" s="341">
        <f>'Charges variables-Calculs auto'!$C72*Commandes!V16+'Commandes - Calculs Auto'!U25*'Charges variables-Calculs auto'!$D72</f>
        <v>0</v>
      </c>
      <c r="V57" s="341">
        <f>'Charges variables-Calculs auto'!$C72*Commandes!W16+'Commandes - Calculs Auto'!V25*'Charges variables-Calculs auto'!$D72</f>
        <v>0</v>
      </c>
      <c r="W57" s="341">
        <f>'Charges variables-Calculs auto'!$C72*Commandes!X16+'Commandes - Calculs Auto'!W25*'Charges variables-Calculs auto'!$D72</f>
        <v>0</v>
      </c>
      <c r="X57" s="341">
        <f>'Charges variables-Calculs auto'!$C72*Commandes!Y16+'Commandes - Calculs Auto'!X25*'Charges variables-Calculs auto'!$D72</f>
        <v>0</v>
      </c>
      <c r="Y57" s="341">
        <f>'Charges variables-Calculs auto'!$C72*Commandes!Z16+'Commandes - Calculs Auto'!Y25*'Charges variables-Calculs auto'!$D72</f>
        <v>0</v>
      </c>
      <c r="Z57" s="341">
        <f>'Charges variables-Calculs auto'!$C72*Commandes!AA16+'Commandes - Calculs Auto'!Z25*'Charges variables-Calculs auto'!$D72</f>
        <v>0</v>
      </c>
      <c r="AA57" s="341">
        <f>'Charges variables-Calculs auto'!$E72*Commandes!AB16+'Commandes - Calculs Auto'!AA25*'Charges variables-Calculs auto'!$F72</f>
        <v>0</v>
      </c>
      <c r="AB57" s="341">
        <f>'Charges variables-Calculs auto'!$E72*Commandes!AC16+'Commandes - Calculs Auto'!AB25*'Charges variables-Calculs auto'!$F72</f>
        <v>0</v>
      </c>
      <c r="AC57" s="341">
        <f>'Charges variables-Calculs auto'!$E72*Commandes!AD16+'Commandes - Calculs Auto'!AC25*'Charges variables-Calculs auto'!$F72</f>
        <v>0</v>
      </c>
      <c r="AD57" s="341">
        <f>'Charges variables-Calculs auto'!$E72*Commandes!AE16+'Commandes - Calculs Auto'!AD25*'Charges variables-Calculs auto'!$F72</f>
        <v>0</v>
      </c>
      <c r="AE57" s="341">
        <f>'Charges variables-Calculs auto'!$E72*Commandes!AF16+'Commandes - Calculs Auto'!AE25*'Charges variables-Calculs auto'!$F72</f>
        <v>0</v>
      </c>
      <c r="AF57" s="341">
        <f>'Charges variables-Calculs auto'!$E72*Commandes!AG16+'Commandes - Calculs Auto'!AF25*'Charges variables-Calculs auto'!$F72</f>
        <v>0</v>
      </c>
      <c r="AG57" s="341">
        <f>'Charges variables-Calculs auto'!$E72*Commandes!AH16+'Commandes - Calculs Auto'!AG25*'Charges variables-Calculs auto'!$F72</f>
        <v>0</v>
      </c>
      <c r="AH57" s="341">
        <f>'Charges variables-Calculs auto'!$E72*Commandes!AI16+'Commandes - Calculs Auto'!AH25*'Charges variables-Calculs auto'!$F72</f>
        <v>0</v>
      </c>
      <c r="AI57" s="341">
        <f>'Charges variables-Calculs auto'!$E72*Commandes!AJ16+'Commandes - Calculs Auto'!AI25*'Charges variables-Calculs auto'!$F72</f>
        <v>0</v>
      </c>
      <c r="AJ57" s="341">
        <f>'Charges variables-Calculs auto'!$E72*Commandes!AK16+'Commandes - Calculs Auto'!AJ25*'Charges variables-Calculs auto'!$F72</f>
        <v>0</v>
      </c>
      <c r="AK57" s="341">
        <f>'Charges variables-Calculs auto'!$E72*Commandes!AL16+'Commandes - Calculs Auto'!AK25*'Charges variables-Calculs auto'!$F72</f>
        <v>0</v>
      </c>
      <c r="AL57" s="341">
        <f>'Charges variables-Calculs auto'!$E72*Commandes!AM16+'Commandes - Calculs Auto'!AL25*'Charges variables-Calculs auto'!$F72</f>
        <v>0</v>
      </c>
      <c r="AM57" s="341">
        <f>'Charges variables-Calculs auto'!$G72*Commandes!AN16+'Commandes - Calculs Auto'!AM25*'Charges variables-Calculs auto'!$H72</f>
        <v>0</v>
      </c>
      <c r="AN57" s="341">
        <f>'Charges variables-Calculs auto'!$G72*Commandes!AO16+'Commandes - Calculs Auto'!AN25*'Charges variables-Calculs auto'!$H72</f>
        <v>0</v>
      </c>
      <c r="AO57" s="341">
        <f>'Charges variables-Calculs auto'!$G72*Commandes!AP16+'Commandes - Calculs Auto'!AO25*'Charges variables-Calculs auto'!$H72</f>
        <v>0</v>
      </c>
      <c r="AP57" s="341">
        <f>'Charges variables-Calculs auto'!$G72*Commandes!AQ16+'Commandes - Calculs Auto'!AP25*'Charges variables-Calculs auto'!$H72</f>
        <v>0</v>
      </c>
      <c r="AQ57" s="341">
        <f>'Charges variables-Calculs auto'!$G72*Commandes!AR16+'Commandes - Calculs Auto'!AQ25*'Charges variables-Calculs auto'!$H72</f>
        <v>0</v>
      </c>
      <c r="AR57" s="341">
        <f>'Charges variables-Calculs auto'!$G72*Commandes!AS16+'Commandes - Calculs Auto'!AR25*'Charges variables-Calculs auto'!$H72</f>
        <v>0</v>
      </c>
      <c r="AS57" s="341">
        <f>'Charges variables-Calculs auto'!$G72*Commandes!AT16+'Commandes - Calculs Auto'!AS25*'Charges variables-Calculs auto'!$H72</f>
        <v>0</v>
      </c>
      <c r="AT57" s="341">
        <f>'Charges variables-Calculs auto'!$G72*Commandes!AU16+'Commandes - Calculs Auto'!AT25*'Charges variables-Calculs auto'!$H72</f>
        <v>0</v>
      </c>
      <c r="AU57" s="341">
        <f>'Charges variables-Calculs auto'!$G72*Commandes!AV16+'Commandes - Calculs Auto'!AU25*'Charges variables-Calculs auto'!$H72</f>
        <v>0</v>
      </c>
      <c r="AV57" s="341">
        <f>'Charges variables-Calculs auto'!$G72*Commandes!AW16+'Commandes - Calculs Auto'!AV25*'Charges variables-Calculs auto'!$H72</f>
        <v>0</v>
      </c>
      <c r="AW57" s="341">
        <f>'Charges variables-Calculs auto'!$G72*Commandes!AX16+'Commandes - Calculs Auto'!AW25*'Charges variables-Calculs auto'!$H72</f>
        <v>0</v>
      </c>
      <c r="AX57" s="341">
        <f>'Charges variables-Calculs auto'!$G72*Commandes!AY16+'Commandes - Calculs Auto'!AX25*'Charges variables-Calculs auto'!$H72</f>
        <v>0</v>
      </c>
      <c r="AY57" s="341">
        <f>'Charges variables-Calculs auto'!$I72*Commandes!AZ16+'Commandes - Calculs Auto'!AY25*'Charges variables-Calculs auto'!$J72</f>
        <v>0</v>
      </c>
      <c r="AZ57" s="341">
        <f>'Charges variables-Calculs auto'!$I72*Commandes!BA16+'Commandes - Calculs Auto'!AZ25*'Charges variables-Calculs auto'!$J72</f>
        <v>0</v>
      </c>
      <c r="BA57" s="341">
        <f>'Charges variables-Calculs auto'!$I72*Commandes!BB16+'Commandes - Calculs Auto'!BA25*'Charges variables-Calculs auto'!$J72</f>
        <v>0</v>
      </c>
      <c r="BB57" s="341">
        <f>'Charges variables-Calculs auto'!$I72*Commandes!BC16+'Commandes - Calculs Auto'!BB25*'Charges variables-Calculs auto'!$J72</f>
        <v>0</v>
      </c>
      <c r="BC57" s="341">
        <f>'Charges variables-Calculs auto'!$I72*Commandes!BD16+'Commandes - Calculs Auto'!BC25*'Charges variables-Calculs auto'!$J72</f>
        <v>0</v>
      </c>
      <c r="BD57" s="341">
        <f>'Charges variables-Calculs auto'!$I72*Commandes!BE16+'Commandes - Calculs Auto'!BD25*'Charges variables-Calculs auto'!$J72</f>
        <v>0</v>
      </c>
      <c r="BE57" s="341">
        <f>'Charges variables-Calculs auto'!$I72*Commandes!BF16+'Commandes - Calculs Auto'!BE25*'Charges variables-Calculs auto'!$J72</f>
        <v>0</v>
      </c>
      <c r="BF57" s="341">
        <f>'Charges variables-Calculs auto'!$I72*Commandes!BG16+'Commandes - Calculs Auto'!BF25*'Charges variables-Calculs auto'!$J72</f>
        <v>0</v>
      </c>
      <c r="BG57" s="341">
        <f>'Charges variables-Calculs auto'!$I72*Commandes!BH16+'Commandes - Calculs Auto'!BG25*'Charges variables-Calculs auto'!$J72</f>
        <v>0</v>
      </c>
      <c r="BH57" s="341">
        <f>'Charges variables-Calculs auto'!$I72*Commandes!BI16+'Commandes - Calculs Auto'!BH25*'Charges variables-Calculs auto'!$J72</f>
        <v>0</v>
      </c>
      <c r="BI57" s="341">
        <f>'Charges variables-Calculs auto'!$I72*Commandes!BJ16+'Commandes - Calculs Auto'!BI25*'Charges variables-Calculs auto'!$J72</f>
        <v>0</v>
      </c>
      <c r="BJ57" s="341">
        <f>'Charges variables-Calculs auto'!$I72*Commandes!BK16+'Commandes - Calculs Auto'!BJ25*'Charges variables-Calculs auto'!$J72</f>
        <v>0</v>
      </c>
    </row>
    <row r="59" spans="2:62">
      <c r="B59" s="82" t="s">
        <v>21</v>
      </c>
      <c r="C59" s="20">
        <f t="shared" ref="C59:BJ59" si="40">SUM(C50:C57)</f>
        <v>0</v>
      </c>
      <c r="D59" s="20">
        <f t="shared" si="40"/>
        <v>0</v>
      </c>
      <c r="E59" s="20">
        <f t="shared" si="40"/>
        <v>0</v>
      </c>
      <c r="F59" s="20">
        <f t="shared" si="40"/>
        <v>0</v>
      </c>
      <c r="G59" s="20">
        <f t="shared" si="40"/>
        <v>0</v>
      </c>
      <c r="H59" s="20">
        <f t="shared" si="40"/>
        <v>0</v>
      </c>
      <c r="I59" s="20">
        <f t="shared" si="40"/>
        <v>0</v>
      </c>
      <c r="J59" s="20">
        <f t="shared" si="40"/>
        <v>0</v>
      </c>
      <c r="K59" s="20">
        <f t="shared" si="40"/>
        <v>0</v>
      </c>
      <c r="L59" s="20">
        <f t="shared" si="40"/>
        <v>0</v>
      </c>
      <c r="M59" s="20">
        <f t="shared" si="40"/>
        <v>0</v>
      </c>
      <c r="N59" s="20">
        <f t="shared" si="40"/>
        <v>0</v>
      </c>
      <c r="O59" s="20">
        <f t="shared" si="40"/>
        <v>0</v>
      </c>
      <c r="P59" s="20">
        <f t="shared" si="40"/>
        <v>0</v>
      </c>
      <c r="Q59" s="20">
        <f t="shared" si="40"/>
        <v>0</v>
      </c>
      <c r="R59" s="20">
        <f t="shared" si="40"/>
        <v>0</v>
      </c>
      <c r="S59" s="20">
        <f t="shared" si="40"/>
        <v>0</v>
      </c>
      <c r="T59" s="20">
        <f t="shared" si="40"/>
        <v>0</v>
      </c>
      <c r="U59" s="20">
        <f t="shared" si="40"/>
        <v>0</v>
      </c>
      <c r="V59" s="20">
        <f t="shared" si="40"/>
        <v>0</v>
      </c>
      <c r="W59" s="20">
        <f t="shared" si="40"/>
        <v>0</v>
      </c>
      <c r="X59" s="20">
        <f t="shared" si="40"/>
        <v>0</v>
      </c>
      <c r="Y59" s="20">
        <f t="shared" si="40"/>
        <v>0</v>
      </c>
      <c r="Z59" s="20">
        <f t="shared" si="40"/>
        <v>0</v>
      </c>
      <c r="AA59" s="20">
        <f t="shared" si="40"/>
        <v>0</v>
      </c>
      <c r="AB59" s="20">
        <f t="shared" si="40"/>
        <v>0</v>
      </c>
      <c r="AC59" s="20">
        <f t="shared" si="40"/>
        <v>0</v>
      </c>
      <c r="AD59" s="20">
        <f t="shared" si="40"/>
        <v>0</v>
      </c>
      <c r="AE59" s="20">
        <f t="shared" si="40"/>
        <v>0</v>
      </c>
      <c r="AF59" s="20">
        <f t="shared" si="40"/>
        <v>0</v>
      </c>
      <c r="AG59" s="20">
        <f t="shared" si="40"/>
        <v>0</v>
      </c>
      <c r="AH59" s="20">
        <f t="shared" si="40"/>
        <v>0</v>
      </c>
      <c r="AI59" s="20">
        <f t="shared" si="40"/>
        <v>0</v>
      </c>
      <c r="AJ59" s="20">
        <f t="shared" si="40"/>
        <v>0</v>
      </c>
      <c r="AK59" s="20">
        <f t="shared" si="40"/>
        <v>0</v>
      </c>
      <c r="AL59" s="20">
        <f t="shared" si="40"/>
        <v>0</v>
      </c>
      <c r="AM59" s="20">
        <f t="shared" si="40"/>
        <v>0</v>
      </c>
      <c r="AN59" s="20">
        <f t="shared" si="40"/>
        <v>0</v>
      </c>
      <c r="AO59" s="20">
        <f t="shared" si="40"/>
        <v>0</v>
      </c>
      <c r="AP59" s="20">
        <f t="shared" si="40"/>
        <v>0</v>
      </c>
      <c r="AQ59" s="20">
        <f t="shared" si="40"/>
        <v>0</v>
      </c>
      <c r="AR59" s="20">
        <f t="shared" si="40"/>
        <v>0</v>
      </c>
      <c r="AS59" s="20">
        <f t="shared" si="40"/>
        <v>0</v>
      </c>
      <c r="AT59" s="20">
        <f t="shared" si="40"/>
        <v>0</v>
      </c>
      <c r="AU59" s="20">
        <f t="shared" si="40"/>
        <v>0</v>
      </c>
      <c r="AV59" s="20">
        <f t="shared" si="40"/>
        <v>0</v>
      </c>
      <c r="AW59" s="20">
        <f t="shared" si="40"/>
        <v>0</v>
      </c>
      <c r="AX59" s="20">
        <f t="shared" si="40"/>
        <v>0</v>
      </c>
      <c r="AY59" s="20">
        <f t="shared" si="40"/>
        <v>0</v>
      </c>
      <c r="AZ59" s="20">
        <f t="shared" si="40"/>
        <v>0</v>
      </c>
      <c r="BA59" s="20">
        <f t="shared" si="40"/>
        <v>0</v>
      </c>
      <c r="BB59" s="20">
        <f t="shared" si="40"/>
        <v>0</v>
      </c>
      <c r="BC59" s="20">
        <f t="shared" si="40"/>
        <v>0</v>
      </c>
      <c r="BD59" s="20">
        <f t="shared" si="40"/>
        <v>0</v>
      </c>
      <c r="BE59" s="20">
        <f t="shared" si="40"/>
        <v>0</v>
      </c>
      <c r="BF59" s="20">
        <f t="shared" si="40"/>
        <v>0</v>
      </c>
      <c r="BG59" s="20">
        <f t="shared" si="40"/>
        <v>0</v>
      </c>
      <c r="BH59" s="20">
        <f t="shared" si="40"/>
        <v>0</v>
      </c>
      <c r="BI59" s="20">
        <f t="shared" si="40"/>
        <v>0</v>
      </c>
      <c r="BJ59" s="20">
        <f t="shared" si="40"/>
        <v>0</v>
      </c>
    </row>
    <row r="60" spans="2:62">
      <c r="B60" s="83" t="s">
        <v>49</v>
      </c>
      <c r="C60" s="20">
        <f>C59</f>
        <v>0</v>
      </c>
      <c r="D60" s="20">
        <f t="shared" ref="D60" si="41">C60+D59</f>
        <v>0</v>
      </c>
      <c r="E60" s="20">
        <f t="shared" ref="E60" si="42">D60+E59</f>
        <v>0</v>
      </c>
      <c r="F60" s="20">
        <f t="shared" ref="F60" si="43">E60+F59</f>
        <v>0</v>
      </c>
      <c r="G60" s="20">
        <f t="shared" ref="G60" si="44">F60+G59</f>
        <v>0</v>
      </c>
      <c r="H60" s="20">
        <f t="shared" ref="H60" si="45">G60+H59</f>
        <v>0</v>
      </c>
      <c r="I60" s="20">
        <f t="shared" ref="I60" si="46">H60+I59</f>
        <v>0</v>
      </c>
      <c r="J60" s="20">
        <f t="shared" ref="J60" si="47">I60+J59</f>
        <v>0</v>
      </c>
      <c r="K60" s="20">
        <f t="shared" ref="K60" si="48">J60+K59</f>
        <v>0</v>
      </c>
      <c r="L60" s="20">
        <f t="shared" ref="L60" si="49">K60+L59</f>
        <v>0</v>
      </c>
      <c r="M60" s="20">
        <f t="shared" ref="M60" si="50">L60+M59</f>
        <v>0</v>
      </c>
      <c r="N60" s="21">
        <f t="shared" ref="N60" si="51">M60+N59</f>
        <v>0</v>
      </c>
      <c r="O60" s="20">
        <f>O59</f>
        <v>0</v>
      </c>
      <c r="P60" s="20">
        <f t="shared" ref="P60" si="52">O60+P59</f>
        <v>0</v>
      </c>
      <c r="Q60" s="20">
        <f t="shared" ref="Q60" si="53">P60+Q59</f>
        <v>0</v>
      </c>
      <c r="R60" s="20">
        <f t="shared" ref="R60" si="54">Q60+R59</f>
        <v>0</v>
      </c>
      <c r="S60" s="20">
        <f t="shared" ref="S60" si="55">R60+S59</f>
        <v>0</v>
      </c>
      <c r="T60" s="20">
        <f t="shared" ref="T60" si="56">S60+T59</f>
        <v>0</v>
      </c>
      <c r="U60" s="20">
        <f t="shared" ref="U60" si="57">T60+U59</f>
        <v>0</v>
      </c>
      <c r="V60" s="20">
        <f t="shared" ref="V60" si="58">U60+V59</f>
        <v>0</v>
      </c>
      <c r="W60" s="20">
        <f t="shared" ref="W60" si="59">V60+W59</f>
        <v>0</v>
      </c>
      <c r="X60" s="20">
        <f t="shared" ref="X60" si="60">W60+X59</f>
        <v>0</v>
      </c>
      <c r="Y60" s="20">
        <f t="shared" ref="Y60" si="61">X60+Y59</f>
        <v>0</v>
      </c>
      <c r="Z60" s="21">
        <f t="shared" ref="Z60" si="62">Y60+Z59</f>
        <v>0</v>
      </c>
      <c r="AA60" s="20">
        <f>AA59</f>
        <v>0</v>
      </c>
      <c r="AB60" s="20">
        <f t="shared" ref="AB60" si="63">AA60+AB59</f>
        <v>0</v>
      </c>
      <c r="AC60" s="20">
        <f t="shared" ref="AC60" si="64">AB60+AC59</f>
        <v>0</v>
      </c>
      <c r="AD60" s="20">
        <f t="shared" ref="AD60" si="65">AC60+AD59</f>
        <v>0</v>
      </c>
      <c r="AE60" s="20">
        <f t="shared" ref="AE60" si="66">AD60+AE59</f>
        <v>0</v>
      </c>
      <c r="AF60" s="20">
        <f t="shared" ref="AF60" si="67">AE60+AF59</f>
        <v>0</v>
      </c>
      <c r="AG60" s="20">
        <f t="shared" ref="AG60" si="68">AF60+AG59</f>
        <v>0</v>
      </c>
      <c r="AH60" s="20">
        <f t="shared" ref="AH60" si="69">AG60+AH59</f>
        <v>0</v>
      </c>
      <c r="AI60" s="20">
        <f t="shared" ref="AI60" si="70">AH60+AI59</f>
        <v>0</v>
      </c>
      <c r="AJ60" s="20">
        <f t="shared" ref="AJ60" si="71">AI60+AJ59</f>
        <v>0</v>
      </c>
      <c r="AK60" s="20">
        <f t="shared" ref="AK60" si="72">AJ60+AK59</f>
        <v>0</v>
      </c>
      <c r="AL60" s="21">
        <f t="shared" ref="AL60" si="73">AK60+AL59</f>
        <v>0</v>
      </c>
      <c r="AM60" s="20">
        <f>AM59</f>
        <v>0</v>
      </c>
      <c r="AN60" s="20">
        <f t="shared" ref="AN60" si="74">AM60+AN59</f>
        <v>0</v>
      </c>
      <c r="AO60" s="20">
        <f t="shared" ref="AO60" si="75">AN60+AO59</f>
        <v>0</v>
      </c>
      <c r="AP60" s="20">
        <f t="shared" ref="AP60" si="76">AO60+AP59</f>
        <v>0</v>
      </c>
      <c r="AQ60" s="20">
        <f t="shared" ref="AQ60" si="77">AP60+AQ59</f>
        <v>0</v>
      </c>
      <c r="AR60" s="20">
        <f t="shared" ref="AR60" si="78">AQ60+AR59</f>
        <v>0</v>
      </c>
      <c r="AS60" s="20">
        <f t="shared" ref="AS60" si="79">AR60+AS59</f>
        <v>0</v>
      </c>
      <c r="AT60" s="20">
        <f t="shared" ref="AT60" si="80">AS60+AT59</f>
        <v>0</v>
      </c>
      <c r="AU60" s="20">
        <f t="shared" ref="AU60" si="81">AT60+AU59</f>
        <v>0</v>
      </c>
      <c r="AV60" s="20">
        <f t="shared" ref="AV60" si="82">AU60+AV59</f>
        <v>0</v>
      </c>
      <c r="AW60" s="20">
        <f t="shared" ref="AW60" si="83">AV60+AW59</f>
        <v>0</v>
      </c>
      <c r="AX60" s="21">
        <f t="shared" ref="AX60" si="84">AW60+AX59</f>
        <v>0</v>
      </c>
      <c r="AY60" s="20">
        <f>AY59</f>
        <v>0</v>
      </c>
      <c r="AZ60" s="20">
        <f t="shared" ref="AZ60" si="85">AY60+AZ59</f>
        <v>0</v>
      </c>
      <c r="BA60" s="20">
        <f t="shared" ref="BA60" si="86">AZ60+BA59</f>
        <v>0</v>
      </c>
      <c r="BB60" s="20">
        <f t="shared" ref="BB60" si="87">BA60+BB59</f>
        <v>0</v>
      </c>
      <c r="BC60" s="20">
        <f t="shared" ref="BC60" si="88">BB60+BC59</f>
        <v>0</v>
      </c>
      <c r="BD60" s="20">
        <f t="shared" ref="BD60" si="89">BC60+BD59</f>
        <v>0</v>
      </c>
      <c r="BE60" s="20">
        <f t="shared" ref="BE60" si="90">BD60+BE59</f>
        <v>0</v>
      </c>
      <c r="BF60" s="20">
        <f t="shared" ref="BF60" si="91">BE60+BF59</f>
        <v>0</v>
      </c>
      <c r="BG60" s="20">
        <f t="shared" ref="BG60" si="92">BF60+BG59</f>
        <v>0</v>
      </c>
      <c r="BH60" s="20">
        <f t="shared" ref="BH60" si="93">BG60+BH59</f>
        <v>0</v>
      </c>
      <c r="BI60" s="20">
        <f t="shared" ref="BI60" si="94">BH60+BI59</f>
        <v>0</v>
      </c>
      <c r="BJ60" s="21">
        <f t="shared" ref="BJ60" si="95">BI60+BJ59</f>
        <v>0</v>
      </c>
    </row>
    <row r="62" spans="2:62">
      <c r="B62" s="148"/>
      <c r="C62" s="478" t="s">
        <v>188</v>
      </c>
      <c r="D62" s="479"/>
      <c r="E62" s="479"/>
      <c r="F62" s="479"/>
      <c r="G62" s="479"/>
      <c r="H62" s="479"/>
      <c r="I62" s="479"/>
      <c r="J62" s="480"/>
    </row>
    <row r="63" spans="2:62">
      <c r="B63" s="148"/>
      <c r="C63" s="408" t="s">
        <v>19</v>
      </c>
      <c r="D63" s="410"/>
      <c r="E63" s="408" t="s">
        <v>20</v>
      </c>
      <c r="F63" s="410"/>
      <c r="G63" s="408" t="s">
        <v>32</v>
      </c>
      <c r="H63" s="410"/>
      <c r="I63" s="408" t="s">
        <v>33</v>
      </c>
      <c r="J63" s="410"/>
    </row>
    <row r="64" spans="2:62" ht="60">
      <c r="B64" s="140" t="s">
        <v>34</v>
      </c>
      <c r="C64" s="140" t="s">
        <v>244</v>
      </c>
      <c r="D64" s="140" t="s">
        <v>186</v>
      </c>
      <c r="E64" s="140" t="s">
        <v>244</v>
      </c>
      <c r="F64" s="140" t="s">
        <v>186</v>
      </c>
      <c r="G64" s="140" t="s">
        <v>244</v>
      </c>
      <c r="H64" s="140" t="s">
        <v>186</v>
      </c>
      <c r="I64" s="140" t="s">
        <v>244</v>
      </c>
      <c r="J64" s="140" t="s">
        <v>186</v>
      </c>
    </row>
    <row r="65" spans="2:62">
      <c r="B65" s="308" t="str">
        <f>CONFIG!C14</f>
        <v>Activité / Projet 1</v>
      </c>
      <c r="C65" s="364">
        <f>IF(ISBLANK(CONFIG!D57),CONFIG!D43,CONFIG!D57)</f>
        <v>0</v>
      </c>
      <c r="D65" s="364">
        <f>IF(ISBLANK(CONFIG!E57),CONFIG!E43,CONFIG!E57)</f>
        <v>0</v>
      </c>
      <c r="E65" s="364">
        <f>IF(ISBLANK(CONFIG!F57),C65,CONFIG!F57)</f>
        <v>0</v>
      </c>
      <c r="F65" s="364">
        <f>IF(ISBLANK(CONFIG!G57),D65,CONFIG!G57)</f>
        <v>0</v>
      </c>
      <c r="G65" s="364">
        <f>IF(ISBLANK(CONFIG!H57),E65,CONFIG!H57)</f>
        <v>0</v>
      </c>
      <c r="H65" s="364">
        <f>IF(ISBLANK(CONFIG!I57),F65,CONFIG!I57)</f>
        <v>0</v>
      </c>
      <c r="I65" s="364">
        <f>IF(ISBLANK(CONFIG!J57),G65,CONFIG!J57)</f>
        <v>0</v>
      </c>
      <c r="J65" s="364">
        <f>IF(ISBLANK(CONFIG!K57),H65,CONFIG!K57)</f>
        <v>0</v>
      </c>
    </row>
    <row r="66" spans="2:62">
      <c r="B66" s="308" t="str">
        <f>CONFIG!C15</f>
        <v>Activité / Projet 2</v>
      </c>
      <c r="C66" s="364">
        <f>IF(ISBLANK(CONFIG!D58),CONFIG!D44,CONFIG!D58)</f>
        <v>0</v>
      </c>
      <c r="D66" s="364">
        <f>IF(ISBLANK(CONFIG!E58),CONFIG!E44,CONFIG!E58)</f>
        <v>0</v>
      </c>
      <c r="E66" s="364">
        <f>IF(ISBLANK(CONFIG!F58),C66,CONFIG!F58)</f>
        <v>0</v>
      </c>
      <c r="F66" s="364">
        <f>IF(ISBLANK(CONFIG!G58),D66,CONFIG!G58)</f>
        <v>0</v>
      </c>
      <c r="G66" s="364">
        <f>IF(ISBLANK(CONFIG!H58),E66,CONFIG!H58)</f>
        <v>0</v>
      </c>
      <c r="H66" s="364">
        <f>IF(ISBLANK(CONFIG!I58),F66,CONFIG!I58)</f>
        <v>0</v>
      </c>
      <c r="I66" s="364">
        <f>IF(ISBLANK(CONFIG!J58),G66,CONFIG!J58)</f>
        <v>0</v>
      </c>
      <c r="J66" s="364">
        <f>IF(ISBLANK(CONFIG!K58),H66,CONFIG!K58)</f>
        <v>0</v>
      </c>
    </row>
    <row r="67" spans="2:62">
      <c r="B67" s="308" t="str">
        <f>CONFIG!C16</f>
        <v>…</v>
      </c>
      <c r="C67" s="364">
        <f>IF(ISBLANK(CONFIG!D59),CONFIG!D45,CONFIG!D59)</f>
        <v>0</v>
      </c>
      <c r="D67" s="364">
        <f>IF(ISBLANK(CONFIG!E59),CONFIG!E45,CONFIG!E59)</f>
        <v>0</v>
      </c>
      <c r="E67" s="364">
        <f>IF(ISBLANK(CONFIG!F59),C67,CONFIG!F59)</f>
        <v>0</v>
      </c>
      <c r="F67" s="364">
        <f>IF(ISBLANK(CONFIG!G59),D67,CONFIG!G59)</f>
        <v>0</v>
      </c>
      <c r="G67" s="364">
        <f>IF(ISBLANK(CONFIG!H59),E67,CONFIG!H59)</f>
        <v>0</v>
      </c>
      <c r="H67" s="364">
        <f>IF(ISBLANK(CONFIG!I59),F67,CONFIG!I59)</f>
        <v>0</v>
      </c>
      <c r="I67" s="364">
        <f>IF(ISBLANK(CONFIG!J59),G67,CONFIG!J59)</f>
        <v>0</v>
      </c>
      <c r="J67" s="364">
        <f>IF(ISBLANK(CONFIG!K59),H67,CONFIG!K59)</f>
        <v>0</v>
      </c>
    </row>
    <row r="68" spans="2:62">
      <c r="B68" s="308">
        <f>CONFIG!C17</f>
        <v>0</v>
      </c>
      <c r="C68" s="364">
        <f>IF(ISBLANK(CONFIG!D60),CONFIG!D46,CONFIG!D60)</f>
        <v>0</v>
      </c>
      <c r="D68" s="364">
        <f>IF(ISBLANK(CONFIG!E60),CONFIG!E46,CONFIG!E60)</f>
        <v>0</v>
      </c>
      <c r="E68" s="364">
        <f>IF(ISBLANK(CONFIG!F60),C68,CONFIG!F60)</f>
        <v>0</v>
      </c>
      <c r="F68" s="364">
        <f>IF(ISBLANK(CONFIG!G60),D68,CONFIG!G60)</f>
        <v>0</v>
      </c>
      <c r="G68" s="364">
        <f>IF(ISBLANK(CONFIG!H60),E68,CONFIG!H60)</f>
        <v>0</v>
      </c>
      <c r="H68" s="364">
        <f>IF(ISBLANK(CONFIG!I60),F68,CONFIG!I60)</f>
        <v>0</v>
      </c>
      <c r="I68" s="364">
        <f>IF(ISBLANK(CONFIG!J60),G68,CONFIG!J60)</f>
        <v>0</v>
      </c>
      <c r="J68" s="364">
        <f>IF(ISBLANK(CONFIG!K60),H68,CONFIG!K60)</f>
        <v>0</v>
      </c>
    </row>
    <row r="69" spans="2:62">
      <c r="B69" s="308">
        <f>CONFIG!C18</f>
        <v>0</v>
      </c>
      <c r="C69" s="364">
        <f>IF(ISBLANK(CONFIG!D61),CONFIG!D47,CONFIG!D61)</f>
        <v>0</v>
      </c>
      <c r="D69" s="364">
        <f>IF(ISBLANK(CONFIG!E61),CONFIG!E47,CONFIG!E61)</f>
        <v>0</v>
      </c>
      <c r="E69" s="364">
        <f>IF(ISBLANK(CONFIG!F61),C69,CONFIG!F61)</f>
        <v>0</v>
      </c>
      <c r="F69" s="364">
        <f>IF(ISBLANK(CONFIG!G61),D69,CONFIG!G61)</f>
        <v>0</v>
      </c>
      <c r="G69" s="364">
        <f>IF(ISBLANK(CONFIG!H61),E69,CONFIG!H61)</f>
        <v>0</v>
      </c>
      <c r="H69" s="364">
        <f>IF(ISBLANK(CONFIG!I61),F69,CONFIG!I61)</f>
        <v>0</v>
      </c>
      <c r="I69" s="364">
        <f>IF(ISBLANK(CONFIG!J61),G69,CONFIG!J61)</f>
        <v>0</v>
      </c>
      <c r="J69" s="364">
        <f>IF(ISBLANK(CONFIG!K61),H69,CONFIG!K61)</f>
        <v>0</v>
      </c>
    </row>
    <row r="70" spans="2:62">
      <c r="B70" s="308">
        <f>CONFIG!C19</f>
        <v>0</v>
      </c>
      <c r="C70" s="364">
        <f>IF(ISBLANK(CONFIG!D62),CONFIG!D48,CONFIG!D62)</f>
        <v>0</v>
      </c>
      <c r="D70" s="364">
        <f>IF(ISBLANK(CONFIG!E62),CONFIG!E48,CONFIG!E62)</f>
        <v>0</v>
      </c>
      <c r="E70" s="364">
        <f>IF(ISBLANK(CONFIG!F62),C70,CONFIG!F62)</f>
        <v>0</v>
      </c>
      <c r="F70" s="364">
        <f>IF(ISBLANK(CONFIG!G62),D70,CONFIG!G62)</f>
        <v>0</v>
      </c>
      <c r="G70" s="364">
        <f>IF(ISBLANK(CONFIG!H62),E70,CONFIG!H62)</f>
        <v>0</v>
      </c>
      <c r="H70" s="364">
        <f>IF(ISBLANK(CONFIG!I62),F70,CONFIG!I62)</f>
        <v>0</v>
      </c>
      <c r="I70" s="364">
        <f>IF(ISBLANK(CONFIG!J62),G70,CONFIG!J62)</f>
        <v>0</v>
      </c>
      <c r="J70" s="364">
        <f>IF(ISBLANK(CONFIG!K62),H70,CONFIG!K62)</f>
        <v>0</v>
      </c>
    </row>
    <row r="71" spans="2:62">
      <c r="B71" s="308">
        <f>CONFIG!C20</f>
        <v>0</v>
      </c>
      <c r="C71" s="364">
        <f>IF(ISBLANK(CONFIG!D63),CONFIG!D49,CONFIG!D63)</f>
        <v>0</v>
      </c>
      <c r="D71" s="364">
        <f>IF(ISBLANK(CONFIG!E63),CONFIG!E49,CONFIG!E63)</f>
        <v>0</v>
      </c>
      <c r="E71" s="364">
        <f>IF(ISBLANK(CONFIG!F63),C71,CONFIG!F63)</f>
        <v>0</v>
      </c>
      <c r="F71" s="364">
        <f>IF(ISBLANK(CONFIG!G63),D71,CONFIG!G63)</f>
        <v>0</v>
      </c>
      <c r="G71" s="364">
        <f>IF(ISBLANK(CONFIG!H63),E71,CONFIG!H63)</f>
        <v>0</v>
      </c>
      <c r="H71" s="364">
        <f>IF(ISBLANK(CONFIG!I63),F71,CONFIG!I63)</f>
        <v>0</v>
      </c>
      <c r="I71" s="364">
        <f>IF(ISBLANK(CONFIG!J63),G71,CONFIG!J63)</f>
        <v>0</v>
      </c>
      <c r="J71" s="364">
        <f>IF(ISBLANK(CONFIG!K63),H71,CONFIG!K63)</f>
        <v>0</v>
      </c>
    </row>
    <row r="72" spans="2:62">
      <c r="B72" s="308">
        <f>CONFIG!C21</f>
        <v>0</v>
      </c>
      <c r="C72" s="364">
        <f>IF(ISBLANK(CONFIG!D64),CONFIG!D50,CONFIG!D64)</f>
        <v>0</v>
      </c>
      <c r="D72" s="364">
        <f>IF(ISBLANK(CONFIG!E64),CONFIG!E50,CONFIG!E64)</f>
        <v>0</v>
      </c>
      <c r="E72" s="364">
        <f>IF(ISBLANK(CONFIG!F64),C72,CONFIG!F64)</f>
        <v>0</v>
      </c>
      <c r="F72" s="364">
        <f>IF(ISBLANK(CONFIG!G64),D72,CONFIG!G64)</f>
        <v>0</v>
      </c>
      <c r="G72" s="364">
        <f>IF(ISBLANK(CONFIG!H64),E72,CONFIG!H64)</f>
        <v>0</v>
      </c>
      <c r="H72" s="364">
        <f>IF(ISBLANK(CONFIG!I64),F72,CONFIG!I64)</f>
        <v>0</v>
      </c>
      <c r="I72" s="364">
        <f>IF(ISBLANK(CONFIG!J64),G72,CONFIG!J64)</f>
        <v>0</v>
      </c>
      <c r="J72" s="364">
        <f>IF(ISBLANK(CONFIG!K64),H72,CONFIG!K64)</f>
        <v>0</v>
      </c>
    </row>
    <row r="74" spans="2:62" ht="30">
      <c r="B74" s="258" t="s">
        <v>293</v>
      </c>
    </row>
    <row r="76" spans="2:62" s="76" customFormat="1">
      <c r="B76" s="481" t="s">
        <v>150</v>
      </c>
      <c r="C76" s="444"/>
      <c r="D76" s="444"/>
      <c r="E76" s="444"/>
      <c r="F76" s="444"/>
      <c r="G76" s="444"/>
      <c r="H76" s="444"/>
      <c r="I76" s="444"/>
      <c r="J76" s="444"/>
      <c r="K76" s="444"/>
      <c r="L76" s="444"/>
      <c r="M76" s="444"/>
      <c r="N76" s="444"/>
      <c r="O76" s="445"/>
    </row>
    <row r="77" spans="2:62" s="76" customFormat="1">
      <c r="B77" s="80"/>
    </row>
    <row r="78" spans="2:62">
      <c r="B78" s="81"/>
      <c r="C78" s="473" t="s">
        <v>18</v>
      </c>
      <c r="D78" s="473"/>
      <c r="E78" s="473"/>
      <c r="F78" s="473"/>
      <c r="G78" s="473"/>
      <c r="H78" s="473"/>
      <c r="I78" s="473"/>
      <c r="J78" s="473"/>
      <c r="K78" s="473"/>
      <c r="L78" s="473"/>
      <c r="M78" s="473"/>
      <c r="N78" s="473"/>
      <c r="O78" s="473" t="s">
        <v>19</v>
      </c>
      <c r="P78" s="473"/>
      <c r="Q78" s="473"/>
      <c r="R78" s="473"/>
      <c r="S78" s="473"/>
      <c r="T78" s="473"/>
      <c r="U78" s="473"/>
      <c r="V78" s="473"/>
      <c r="W78" s="473"/>
      <c r="X78" s="473"/>
      <c r="Y78" s="473"/>
      <c r="Z78" s="473"/>
      <c r="AA78" s="473" t="s">
        <v>20</v>
      </c>
      <c r="AB78" s="473"/>
      <c r="AC78" s="473"/>
      <c r="AD78" s="473"/>
      <c r="AE78" s="473"/>
      <c r="AF78" s="473"/>
      <c r="AG78" s="473"/>
      <c r="AH78" s="473"/>
      <c r="AI78" s="473"/>
      <c r="AJ78" s="473"/>
      <c r="AK78" s="473"/>
      <c r="AL78" s="473"/>
      <c r="AM78" s="29"/>
      <c r="AN78" s="476" t="s">
        <v>32</v>
      </c>
      <c r="AO78" s="476"/>
      <c r="AP78" s="476"/>
      <c r="AQ78" s="476"/>
      <c r="AR78" s="476"/>
      <c r="AS78" s="476"/>
      <c r="AT78" s="476"/>
      <c r="AU78" s="476"/>
      <c r="AV78" s="476"/>
      <c r="AW78" s="476"/>
      <c r="AX78" s="477"/>
      <c r="AY78" s="473" t="s">
        <v>33</v>
      </c>
      <c r="AZ78" s="473"/>
      <c r="BA78" s="473"/>
      <c r="BB78" s="473"/>
      <c r="BC78" s="473"/>
      <c r="BD78" s="473"/>
      <c r="BE78" s="473"/>
      <c r="BF78" s="473"/>
      <c r="BG78" s="473"/>
      <c r="BH78" s="473"/>
      <c r="BI78" s="473"/>
      <c r="BJ78" s="473"/>
    </row>
    <row r="79" spans="2:62">
      <c r="B79" s="85" t="s">
        <v>36</v>
      </c>
      <c r="C79" s="18">
        <f>CONFIG!$D$7</f>
        <v>41640</v>
      </c>
      <c r="D79" s="18">
        <f>DATE(YEAR(C79),MONTH(C79)+1,DAY(C79))</f>
        <v>41671</v>
      </c>
      <c r="E79" s="18">
        <f t="shared" ref="E79:BJ79" si="96">DATE(YEAR(D79),MONTH(D79)+1,DAY(D79))</f>
        <v>41699</v>
      </c>
      <c r="F79" s="18">
        <f t="shared" si="96"/>
        <v>41730</v>
      </c>
      <c r="G79" s="18">
        <f t="shared" si="96"/>
        <v>41760</v>
      </c>
      <c r="H79" s="18">
        <f t="shared" si="96"/>
        <v>41791</v>
      </c>
      <c r="I79" s="18">
        <f t="shared" si="96"/>
        <v>41821</v>
      </c>
      <c r="J79" s="18">
        <f t="shared" si="96"/>
        <v>41852</v>
      </c>
      <c r="K79" s="18">
        <f t="shared" si="96"/>
        <v>41883</v>
      </c>
      <c r="L79" s="18">
        <f t="shared" si="96"/>
        <v>41913</v>
      </c>
      <c r="M79" s="18">
        <f t="shared" si="96"/>
        <v>41944</v>
      </c>
      <c r="N79" s="18">
        <f t="shared" si="96"/>
        <v>41974</v>
      </c>
      <c r="O79" s="18">
        <f t="shared" si="96"/>
        <v>42005</v>
      </c>
      <c r="P79" s="18">
        <f t="shared" si="96"/>
        <v>42036</v>
      </c>
      <c r="Q79" s="18">
        <f t="shared" si="96"/>
        <v>42064</v>
      </c>
      <c r="R79" s="18">
        <f t="shared" si="96"/>
        <v>42095</v>
      </c>
      <c r="S79" s="18">
        <f t="shared" si="96"/>
        <v>42125</v>
      </c>
      <c r="T79" s="18">
        <f t="shared" si="96"/>
        <v>42156</v>
      </c>
      <c r="U79" s="18">
        <f t="shared" si="96"/>
        <v>42186</v>
      </c>
      <c r="V79" s="18">
        <f t="shared" si="96"/>
        <v>42217</v>
      </c>
      <c r="W79" s="18">
        <f t="shared" si="96"/>
        <v>42248</v>
      </c>
      <c r="X79" s="18">
        <f t="shared" si="96"/>
        <v>42278</v>
      </c>
      <c r="Y79" s="18">
        <f t="shared" si="96"/>
        <v>42309</v>
      </c>
      <c r="Z79" s="18">
        <f t="shared" si="96"/>
        <v>42339</v>
      </c>
      <c r="AA79" s="18">
        <f t="shared" si="96"/>
        <v>42370</v>
      </c>
      <c r="AB79" s="18">
        <f t="shared" si="96"/>
        <v>42401</v>
      </c>
      <c r="AC79" s="18">
        <f t="shared" si="96"/>
        <v>42430</v>
      </c>
      <c r="AD79" s="18">
        <f t="shared" si="96"/>
        <v>42461</v>
      </c>
      <c r="AE79" s="18">
        <f t="shared" si="96"/>
        <v>42491</v>
      </c>
      <c r="AF79" s="18">
        <f t="shared" si="96"/>
        <v>42522</v>
      </c>
      <c r="AG79" s="18">
        <f t="shared" si="96"/>
        <v>42552</v>
      </c>
      <c r="AH79" s="18">
        <f t="shared" si="96"/>
        <v>42583</v>
      </c>
      <c r="AI79" s="18">
        <f t="shared" si="96"/>
        <v>42614</v>
      </c>
      <c r="AJ79" s="18">
        <f t="shared" si="96"/>
        <v>42644</v>
      </c>
      <c r="AK79" s="18">
        <f t="shared" si="96"/>
        <v>42675</v>
      </c>
      <c r="AL79" s="18">
        <f t="shared" si="96"/>
        <v>42705</v>
      </c>
      <c r="AM79" s="18">
        <f t="shared" si="96"/>
        <v>42736</v>
      </c>
      <c r="AN79" s="18">
        <f t="shared" si="96"/>
        <v>42767</v>
      </c>
      <c r="AO79" s="18">
        <f t="shared" si="96"/>
        <v>42795</v>
      </c>
      <c r="AP79" s="18">
        <f t="shared" si="96"/>
        <v>42826</v>
      </c>
      <c r="AQ79" s="18">
        <f t="shared" si="96"/>
        <v>42856</v>
      </c>
      <c r="AR79" s="18">
        <f t="shared" si="96"/>
        <v>42887</v>
      </c>
      <c r="AS79" s="18">
        <f t="shared" si="96"/>
        <v>42917</v>
      </c>
      <c r="AT79" s="18">
        <f t="shared" si="96"/>
        <v>42948</v>
      </c>
      <c r="AU79" s="18">
        <f t="shared" si="96"/>
        <v>42979</v>
      </c>
      <c r="AV79" s="18">
        <f t="shared" si="96"/>
        <v>43009</v>
      </c>
      <c r="AW79" s="18">
        <f t="shared" si="96"/>
        <v>43040</v>
      </c>
      <c r="AX79" s="18">
        <f t="shared" si="96"/>
        <v>43070</v>
      </c>
      <c r="AY79" s="18">
        <f t="shared" si="96"/>
        <v>43101</v>
      </c>
      <c r="AZ79" s="18">
        <f t="shared" si="96"/>
        <v>43132</v>
      </c>
      <c r="BA79" s="18">
        <f t="shared" si="96"/>
        <v>43160</v>
      </c>
      <c r="BB79" s="18">
        <f t="shared" si="96"/>
        <v>43191</v>
      </c>
      <c r="BC79" s="18">
        <f t="shared" si="96"/>
        <v>43221</v>
      </c>
      <c r="BD79" s="18">
        <f t="shared" si="96"/>
        <v>43252</v>
      </c>
      <c r="BE79" s="18">
        <f t="shared" si="96"/>
        <v>43282</v>
      </c>
      <c r="BF79" s="18">
        <f t="shared" si="96"/>
        <v>43313</v>
      </c>
      <c r="BG79" s="18">
        <f t="shared" si="96"/>
        <v>43344</v>
      </c>
      <c r="BH79" s="18">
        <f t="shared" si="96"/>
        <v>43374</v>
      </c>
      <c r="BI79" s="18">
        <f t="shared" si="96"/>
        <v>43405</v>
      </c>
      <c r="BJ79" s="18">
        <f t="shared" si="96"/>
        <v>43435</v>
      </c>
    </row>
    <row r="80" spans="2:62">
      <c r="B80" s="365" t="str">
        <f>CONFIG!$C$14</f>
        <v>Activité / Projet 1</v>
      </c>
      <c r="C80" s="341">
        <f>'Charges variables-Calculs auto'!C210</f>
        <v>0</v>
      </c>
      <c r="D80" s="341">
        <f>'Charges variables-Calculs auto'!D210</f>
        <v>0</v>
      </c>
      <c r="E80" s="341">
        <f>'Charges variables-Calculs auto'!E210</f>
        <v>0</v>
      </c>
      <c r="F80" s="341">
        <f>'Charges variables-Calculs auto'!F210</f>
        <v>0</v>
      </c>
      <c r="G80" s="341">
        <f>'Charges variables-Calculs auto'!G210</f>
        <v>0</v>
      </c>
      <c r="H80" s="341">
        <f>'Charges variables-Calculs auto'!H210</f>
        <v>0</v>
      </c>
      <c r="I80" s="341">
        <f>'Charges variables-Calculs auto'!I210</f>
        <v>0</v>
      </c>
      <c r="J80" s="341">
        <f>'Charges variables-Calculs auto'!J210</f>
        <v>0</v>
      </c>
      <c r="K80" s="341">
        <f>'Charges variables-Calculs auto'!K210</f>
        <v>0</v>
      </c>
      <c r="L80" s="341">
        <f>'Charges variables-Calculs auto'!L210</f>
        <v>0</v>
      </c>
      <c r="M80" s="341">
        <f>'Charges variables-Calculs auto'!M210</f>
        <v>0</v>
      </c>
      <c r="N80" s="341">
        <f>'Charges variables-Calculs auto'!N210</f>
        <v>0</v>
      </c>
      <c r="O80" s="341">
        <f>'Charges variables-Calculs auto'!O210</f>
        <v>0</v>
      </c>
      <c r="P80" s="341">
        <f>'Charges variables-Calculs auto'!P210</f>
        <v>0</v>
      </c>
      <c r="Q80" s="341">
        <f>'Charges variables-Calculs auto'!Q210</f>
        <v>0</v>
      </c>
      <c r="R80" s="341">
        <f>'Charges variables-Calculs auto'!R210</f>
        <v>0</v>
      </c>
      <c r="S80" s="341">
        <f>'Charges variables-Calculs auto'!S210</f>
        <v>0</v>
      </c>
      <c r="T80" s="341">
        <f>'Charges variables-Calculs auto'!T210</f>
        <v>0</v>
      </c>
      <c r="U80" s="341">
        <f>'Charges variables-Calculs auto'!U210</f>
        <v>0</v>
      </c>
      <c r="V80" s="341">
        <f>'Charges variables-Calculs auto'!V210</f>
        <v>0</v>
      </c>
      <c r="W80" s="341">
        <f>'Charges variables-Calculs auto'!W210</f>
        <v>0</v>
      </c>
      <c r="X80" s="341">
        <f>'Charges variables-Calculs auto'!X210</f>
        <v>0</v>
      </c>
      <c r="Y80" s="341">
        <f>'Charges variables-Calculs auto'!Y210</f>
        <v>0</v>
      </c>
      <c r="Z80" s="341">
        <f>'Charges variables-Calculs auto'!Z210</f>
        <v>0</v>
      </c>
      <c r="AA80" s="341">
        <f>'Charges variables-Calculs auto'!AA210</f>
        <v>0</v>
      </c>
      <c r="AB80" s="341">
        <f>'Charges variables-Calculs auto'!AB210</f>
        <v>0</v>
      </c>
      <c r="AC80" s="341">
        <f>'Charges variables-Calculs auto'!AC210</f>
        <v>0</v>
      </c>
      <c r="AD80" s="341">
        <f>'Charges variables-Calculs auto'!AD210</f>
        <v>0</v>
      </c>
      <c r="AE80" s="341">
        <f>'Charges variables-Calculs auto'!AE210</f>
        <v>0</v>
      </c>
      <c r="AF80" s="341">
        <f>'Charges variables-Calculs auto'!AF210</f>
        <v>0</v>
      </c>
      <c r="AG80" s="341">
        <f>'Charges variables-Calculs auto'!AG210</f>
        <v>0</v>
      </c>
      <c r="AH80" s="341">
        <f>'Charges variables-Calculs auto'!AH210</f>
        <v>0</v>
      </c>
      <c r="AI80" s="341">
        <f>'Charges variables-Calculs auto'!AI210</f>
        <v>0</v>
      </c>
      <c r="AJ80" s="341">
        <f>'Charges variables-Calculs auto'!AJ210</f>
        <v>0</v>
      </c>
      <c r="AK80" s="341">
        <f>'Charges variables-Calculs auto'!AK210</f>
        <v>0</v>
      </c>
      <c r="AL80" s="341">
        <f>'Charges variables-Calculs auto'!AL210</f>
        <v>0</v>
      </c>
      <c r="AM80" s="341">
        <f>'Charges variables-Calculs auto'!AM210</f>
        <v>0</v>
      </c>
      <c r="AN80" s="341">
        <f>'Charges variables-Calculs auto'!AN210</f>
        <v>0</v>
      </c>
      <c r="AO80" s="341">
        <f>'Charges variables-Calculs auto'!AO210</f>
        <v>0</v>
      </c>
      <c r="AP80" s="341">
        <f>'Charges variables-Calculs auto'!AP210</f>
        <v>0</v>
      </c>
      <c r="AQ80" s="341">
        <f>'Charges variables-Calculs auto'!AQ210</f>
        <v>0</v>
      </c>
      <c r="AR80" s="341">
        <f>'Charges variables-Calculs auto'!AR210</f>
        <v>0</v>
      </c>
      <c r="AS80" s="341">
        <f>'Charges variables-Calculs auto'!AS210</f>
        <v>0</v>
      </c>
      <c r="AT80" s="341">
        <f>'Charges variables-Calculs auto'!AT210</f>
        <v>0</v>
      </c>
      <c r="AU80" s="341">
        <f>'Charges variables-Calculs auto'!AU210</f>
        <v>0</v>
      </c>
      <c r="AV80" s="341">
        <f>'Charges variables-Calculs auto'!AV210</f>
        <v>0</v>
      </c>
      <c r="AW80" s="341">
        <f>'Charges variables-Calculs auto'!AW210</f>
        <v>0</v>
      </c>
      <c r="AX80" s="341">
        <f>'Charges variables-Calculs auto'!AX210</f>
        <v>0</v>
      </c>
      <c r="AY80" s="341">
        <f>'Charges variables-Calculs auto'!AY210</f>
        <v>0</v>
      </c>
      <c r="AZ80" s="341">
        <f>'Charges variables-Calculs auto'!AZ210</f>
        <v>0</v>
      </c>
      <c r="BA80" s="341">
        <f>'Charges variables-Calculs auto'!BA210</f>
        <v>0</v>
      </c>
      <c r="BB80" s="341">
        <f>'Charges variables-Calculs auto'!BB210</f>
        <v>0</v>
      </c>
      <c r="BC80" s="341">
        <f>'Charges variables-Calculs auto'!BC210</f>
        <v>0</v>
      </c>
      <c r="BD80" s="341">
        <f>'Charges variables-Calculs auto'!BD210</f>
        <v>0</v>
      </c>
      <c r="BE80" s="341">
        <f>'Charges variables-Calculs auto'!BE210</f>
        <v>0</v>
      </c>
      <c r="BF80" s="341">
        <f>'Charges variables-Calculs auto'!BF210</f>
        <v>0</v>
      </c>
      <c r="BG80" s="341">
        <f>'Charges variables-Calculs auto'!BG210</f>
        <v>0</v>
      </c>
      <c r="BH80" s="341">
        <f>'Charges variables-Calculs auto'!BH210</f>
        <v>0</v>
      </c>
      <c r="BI80" s="341">
        <f>'Charges variables-Calculs auto'!BI210</f>
        <v>0</v>
      </c>
      <c r="BJ80" s="341">
        <f>'Charges variables-Calculs auto'!BJ210</f>
        <v>0</v>
      </c>
    </row>
    <row r="81" spans="2:64">
      <c r="B81" s="365" t="str">
        <f>CONFIG!$C$15</f>
        <v>Activité / Projet 2</v>
      </c>
      <c r="C81" s="341">
        <f>'Charges variables-Calculs auto'!C315</f>
        <v>0</v>
      </c>
      <c r="D81" s="341">
        <f>'Charges variables-Calculs auto'!D315</f>
        <v>0</v>
      </c>
      <c r="E81" s="341">
        <f>'Charges variables-Calculs auto'!E315</f>
        <v>0</v>
      </c>
      <c r="F81" s="341">
        <f>'Charges variables-Calculs auto'!F315</f>
        <v>0</v>
      </c>
      <c r="G81" s="341">
        <f>'Charges variables-Calculs auto'!G315</f>
        <v>0</v>
      </c>
      <c r="H81" s="341">
        <f>'Charges variables-Calculs auto'!H315</f>
        <v>0</v>
      </c>
      <c r="I81" s="341">
        <f>'Charges variables-Calculs auto'!I315</f>
        <v>0</v>
      </c>
      <c r="J81" s="341">
        <f>'Charges variables-Calculs auto'!J315</f>
        <v>0</v>
      </c>
      <c r="K81" s="341">
        <f>'Charges variables-Calculs auto'!K315</f>
        <v>0</v>
      </c>
      <c r="L81" s="341">
        <f>'Charges variables-Calculs auto'!L315</f>
        <v>0</v>
      </c>
      <c r="M81" s="341">
        <f>'Charges variables-Calculs auto'!M315</f>
        <v>0</v>
      </c>
      <c r="N81" s="341">
        <f>'Charges variables-Calculs auto'!N315</f>
        <v>0</v>
      </c>
      <c r="O81" s="341">
        <f>'Charges variables-Calculs auto'!O315</f>
        <v>0</v>
      </c>
      <c r="P81" s="341">
        <f>'Charges variables-Calculs auto'!P315</f>
        <v>0</v>
      </c>
      <c r="Q81" s="341">
        <f>'Charges variables-Calculs auto'!Q315</f>
        <v>0</v>
      </c>
      <c r="R81" s="341">
        <f>'Charges variables-Calculs auto'!R315</f>
        <v>0</v>
      </c>
      <c r="S81" s="341">
        <f>'Charges variables-Calculs auto'!S315</f>
        <v>0</v>
      </c>
      <c r="T81" s="341">
        <f>'Charges variables-Calculs auto'!T315</f>
        <v>0</v>
      </c>
      <c r="U81" s="341">
        <f>'Charges variables-Calculs auto'!U315</f>
        <v>0</v>
      </c>
      <c r="V81" s="341">
        <f>'Charges variables-Calculs auto'!V315</f>
        <v>0</v>
      </c>
      <c r="W81" s="341">
        <f>'Charges variables-Calculs auto'!W315</f>
        <v>0</v>
      </c>
      <c r="X81" s="341">
        <f>'Charges variables-Calculs auto'!X315</f>
        <v>0</v>
      </c>
      <c r="Y81" s="341">
        <f>'Charges variables-Calculs auto'!Y315</f>
        <v>0</v>
      </c>
      <c r="Z81" s="341">
        <f>'Charges variables-Calculs auto'!Z315</f>
        <v>0</v>
      </c>
      <c r="AA81" s="341">
        <f>'Charges variables-Calculs auto'!AA315</f>
        <v>0</v>
      </c>
      <c r="AB81" s="341">
        <f>'Charges variables-Calculs auto'!AB315</f>
        <v>0</v>
      </c>
      <c r="AC81" s="341">
        <f>'Charges variables-Calculs auto'!AC315</f>
        <v>0</v>
      </c>
      <c r="AD81" s="341">
        <f>'Charges variables-Calculs auto'!AD315</f>
        <v>0</v>
      </c>
      <c r="AE81" s="341">
        <f>'Charges variables-Calculs auto'!AE315</f>
        <v>0</v>
      </c>
      <c r="AF81" s="341">
        <f>'Charges variables-Calculs auto'!AF315</f>
        <v>0</v>
      </c>
      <c r="AG81" s="341">
        <f>'Charges variables-Calculs auto'!AG315</f>
        <v>0</v>
      </c>
      <c r="AH81" s="341">
        <f>'Charges variables-Calculs auto'!AH315</f>
        <v>0</v>
      </c>
      <c r="AI81" s="341">
        <f>'Charges variables-Calculs auto'!AI315</f>
        <v>0</v>
      </c>
      <c r="AJ81" s="341">
        <f>'Charges variables-Calculs auto'!AJ315</f>
        <v>0</v>
      </c>
      <c r="AK81" s="341">
        <f>'Charges variables-Calculs auto'!AK315</f>
        <v>0</v>
      </c>
      <c r="AL81" s="341">
        <f>'Charges variables-Calculs auto'!AL315</f>
        <v>0</v>
      </c>
      <c r="AM81" s="341">
        <f>'Charges variables-Calculs auto'!AM315</f>
        <v>0</v>
      </c>
      <c r="AN81" s="341">
        <f>'Charges variables-Calculs auto'!AN315</f>
        <v>0</v>
      </c>
      <c r="AO81" s="341">
        <f>'Charges variables-Calculs auto'!AO315</f>
        <v>0</v>
      </c>
      <c r="AP81" s="341">
        <f>'Charges variables-Calculs auto'!AP315</f>
        <v>0</v>
      </c>
      <c r="AQ81" s="341">
        <f>'Charges variables-Calculs auto'!AQ315</f>
        <v>0</v>
      </c>
      <c r="AR81" s="341">
        <f>'Charges variables-Calculs auto'!AR315</f>
        <v>0</v>
      </c>
      <c r="AS81" s="341">
        <f>'Charges variables-Calculs auto'!AS315</f>
        <v>0</v>
      </c>
      <c r="AT81" s="341">
        <f>'Charges variables-Calculs auto'!AT315</f>
        <v>0</v>
      </c>
      <c r="AU81" s="341">
        <f>'Charges variables-Calculs auto'!AU315</f>
        <v>0</v>
      </c>
      <c r="AV81" s="341">
        <f>'Charges variables-Calculs auto'!AV315</f>
        <v>0</v>
      </c>
      <c r="AW81" s="341">
        <f>'Charges variables-Calculs auto'!AW315</f>
        <v>0</v>
      </c>
      <c r="AX81" s="341">
        <f>'Charges variables-Calculs auto'!AX315</f>
        <v>0</v>
      </c>
      <c r="AY81" s="341">
        <f>'Charges variables-Calculs auto'!AY315</f>
        <v>0</v>
      </c>
      <c r="AZ81" s="341">
        <f>'Charges variables-Calculs auto'!AZ315</f>
        <v>0</v>
      </c>
      <c r="BA81" s="341">
        <f>'Charges variables-Calculs auto'!BA315</f>
        <v>0</v>
      </c>
      <c r="BB81" s="341">
        <f>'Charges variables-Calculs auto'!BB315</f>
        <v>0</v>
      </c>
      <c r="BC81" s="341">
        <f>'Charges variables-Calculs auto'!BC315</f>
        <v>0</v>
      </c>
      <c r="BD81" s="341">
        <f>'Charges variables-Calculs auto'!BD315</f>
        <v>0</v>
      </c>
      <c r="BE81" s="341">
        <f>'Charges variables-Calculs auto'!BE315</f>
        <v>0</v>
      </c>
      <c r="BF81" s="341">
        <f>'Charges variables-Calculs auto'!BF315</f>
        <v>0</v>
      </c>
      <c r="BG81" s="341">
        <f>'Charges variables-Calculs auto'!BG315</f>
        <v>0</v>
      </c>
      <c r="BH81" s="341">
        <f>'Charges variables-Calculs auto'!BH315</f>
        <v>0</v>
      </c>
      <c r="BI81" s="341">
        <f>'Charges variables-Calculs auto'!BI315</f>
        <v>0</v>
      </c>
      <c r="BJ81" s="341">
        <f>'Charges variables-Calculs auto'!BJ315</f>
        <v>0</v>
      </c>
    </row>
    <row r="82" spans="2:64">
      <c r="B82" s="365" t="str">
        <f>CONFIG!$C$16</f>
        <v>…</v>
      </c>
      <c r="C82" s="341">
        <f>'Charges variables-Calculs auto'!C420</f>
        <v>0</v>
      </c>
      <c r="D82" s="341">
        <f>'Charges variables-Calculs auto'!D420</f>
        <v>0</v>
      </c>
      <c r="E82" s="341">
        <f>'Charges variables-Calculs auto'!E420</f>
        <v>0</v>
      </c>
      <c r="F82" s="341">
        <f>'Charges variables-Calculs auto'!F420</f>
        <v>0</v>
      </c>
      <c r="G82" s="341">
        <f>'Charges variables-Calculs auto'!G420</f>
        <v>0</v>
      </c>
      <c r="H82" s="341">
        <f>'Charges variables-Calculs auto'!H420</f>
        <v>0</v>
      </c>
      <c r="I82" s="341">
        <f>'Charges variables-Calculs auto'!I420</f>
        <v>0</v>
      </c>
      <c r="J82" s="341">
        <f>'Charges variables-Calculs auto'!J420</f>
        <v>0</v>
      </c>
      <c r="K82" s="341">
        <f>'Charges variables-Calculs auto'!K420</f>
        <v>0</v>
      </c>
      <c r="L82" s="341">
        <f>'Charges variables-Calculs auto'!L420</f>
        <v>0</v>
      </c>
      <c r="M82" s="341">
        <f>'Charges variables-Calculs auto'!M420</f>
        <v>0</v>
      </c>
      <c r="N82" s="341">
        <f>'Charges variables-Calculs auto'!N420</f>
        <v>0</v>
      </c>
      <c r="O82" s="341">
        <f>'Charges variables-Calculs auto'!O420</f>
        <v>0</v>
      </c>
      <c r="P82" s="341">
        <f>'Charges variables-Calculs auto'!P420</f>
        <v>0</v>
      </c>
      <c r="Q82" s="341">
        <f>'Charges variables-Calculs auto'!Q420</f>
        <v>0</v>
      </c>
      <c r="R82" s="341">
        <f>'Charges variables-Calculs auto'!R420</f>
        <v>0</v>
      </c>
      <c r="S82" s="341">
        <f>'Charges variables-Calculs auto'!S420</f>
        <v>0</v>
      </c>
      <c r="T82" s="341">
        <f>'Charges variables-Calculs auto'!T420</f>
        <v>0</v>
      </c>
      <c r="U82" s="341">
        <f>'Charges variables-Calculs auto'!U420</f>
        <v>0</v>
      </c>
      <c r="V82" s="341">
        <f>'Charges variables-Calculs auto'!V420</f>
        <v>0</v>
      </c>
      <c r="W82" s="341">
        <f>'Charges variables-Calculs auto'!W420</f>
        <v>0</v>
      </c>
      <c r="X82" s="341">
        <f>'Charges variables-Calculs auto'!X420</f>
        <v>0</v>
      </c>
      <c r="Y82" s="341">
        <f>'Charges variables-Calculs auto'!Y420</f>
        <v>0</v>
      </c>
      <c r="Z82" s="341">
        <f>'Charges variables-Calculs auto'!Z420</f>
        <v>0</v>
      </c>
      <c r="AA82" s="341">
        <f>'Charges variables-Calculs auto'!AA420</f>
        <v>0</v>
      </c>
      <c r="AB82" s="341">
        <f>'Charges variables-Calculs auto'!AB420</f>
        <v>0</v>
      </c>
      <c r="AC82" s="341">
        <f>'Charges variables-Calculs auto'!AC420</f>
        <v>0</v>
      </c>
      <c r="AD82" s="341">
        <f>'Charges variables-Calculs auto'!AD420</f>
        <v>0</v>
      </c>
      <c r="AE82" s="341">
        <f>'Charges variables-Calculs auto'!AE420</f>
        <v>0</v>
      </c>
      <c r="AF82" s="341">
        <f>'Charges variables-Calculs auto'!AF420</f>
        <v>0</v>
      </c>
      <c r="AG82" s="341">
        <f>'Charges variables-Calculs auto'!AG420</f>
        <v>0</v>
      </c>
      <c r="AH82" s="341">
        <f>'Charges variables-Calculs auto'!AH420</f>
        <v>0</v>
      </c>
      <c r="AI82" s="341">
        <f>'Charges variables-Calculs auto'!AI420</f>
        <v>0</v>
      </c>
      <c r="AJ82" s="341">
        <f>'Charges variables-Calculs auto'!AJ420</f>
        <v>0</v>
      </c>
      <c r="AK82" s="341">
        <f>'Charges variables-Calculs auto'!AK420</f>
        <v>0</v>
      </c>
      <c r="AL82" s="341">
        <f>'Charges variables-Calculs auto'!AL420</f>
        <v>0</v>
      </c>
      <c r="AM82" s="341">
        <f>'Charges variables-Calculs auto'!AM420</f>
        <v>0</v>
      </c>
      <c r="AN82" s="341">
        <f>'Charges variables-Calculs auto'!AN420</f>
        <v>0</v>
      </c>
      <c r="AO82" s="341">
        <f>'Charges variables-Calculs auto'!AO420</f>
        <v>0</v>
      </c>
      <c r="AP82" s="341">
        <f>'Charges variables-Calculs auto'!AP420</f>
        <v>0</v>
      </c>
      <c r="AQ82" s="341">
        <f>'Charges variables-Calculs auto'!AQ420</f>
        <v>0</v>
      </c>
      <c r="AR82" s="341">
        <f>'Charges variables-Calculs auto'!AR420</f>
        <v>0</v>
      </c>
      <c r="AS82" s="341">
        <f>'Charges variables-Calculs auto'!AS420</f>
        <v>0</v>
      </c>
      <c r="AT82" s="341">
        <f>'Charges variables-Calculs auto'!AT420</f>
        <v>0</v>
      </c>
      <c r="AU82" s="341">
        <f>'Charges variables-Calculs auto'!AU420</f>
        <v>0</v>
      </c>
      <c r="AV82" s="341">
        <f>'Charges variables-Calculs auto'!AV420</f>
        <v>0</v>
      </c>
      <c r="AW82" s="341">
        <f>'Charges variables-Calculs auto'!AW420</f>
        <v>0</v>
      </c>
      <c r="AX82" s="341">
        <f>'Charges variables-Calculs auto'!AX420</f>
        <v>0</v>
      </c>
      <c r="AY82" s="341">
        <f>'Charges variables-Calculs auto'!AY420</f>
        <v>0</v>
      </c>
      <c r="AZ82" s="341">
        <f>'Charges variables-Calculs auto'!AZ420</f>
        <v>0</v>
      </c>
      <c r="BA82" s="341">
        <f>'Charges variables-Calculs auto'!BA420</f>
        <v>0</v>
      </c>
      <c r="BB82" s="341">
        <f>'Charges variables-Calculs auto'!BB420</f>
        <v>0</v>
      </c>
      <c r="BC82" s="341">
        <f>'Charges variables-Calculs auto'!BC420</f>
        <v>0</v>
      </c>
      <c r="BD82" s="341">
        <f>'Charges variables-Calculs auto'!BD420</f>
        <v>0</v>
      </c>
      <c r="BE82" s="341">
        <f>'Charges variables-Calculs auto'!BE420</f>
        <v>0</v>
      </c>
      <c r="BF82" s="341">
        <f>'Charges variables-Calculs auto'!BF420</f>
        <v>0</v>
      </c>
      <c r="BG82" s="341">
        <f>'Charges variables-Calculs auto'!BG420</f>
        <v>0</v>
      </c>
      <c r="BH82" s="341">
        <f>'Charges variables-Calculs auto'!BH420</f>
        <v>0</v>
      </c>
      <c r="BI82" s="341">
        <f>'Charges variables-Calculs auto'!BI420</f>
        <v>0</v>
      </c>
      <c r="BJ82" s="341">
        <f>'Charges variables-Calculs auto'!BJ420</f>
        <v>0</v>
      </c>
    </row>
    <row r="83" spans="2:64">
      <c r="B83" s="365">
        <f>CONFIG!$C$17</f>
        <v>0</v>
      </c>
      <c r="C83" s="341">
        <f>'Charges variables-Calculs auto'!C525</f>
        <v>0</v>
      </c>
      <c r="D83" s="341">
        <f>'Charges variables-Calculs auto'!D525</f>
        <v>0</v>
      </c>
      <c r="E83" s="341">
        <f>'Charges variables-Calculs auto'!E525</f>
        <v>0</v>
      </c>
      <c r="F83" s="341">
        <f>'Charges variables-Calculs auto'!F525</f>
        <v>0</v>
      </c>
      <c r="G83" s="341">
        <f>'Charges variables-Calculs auto'!G525</f>
        <v>0</v>
      </c>
      <c r="H83" s="341">
        <f>'Charges variables-Calculs auto'!H525</f>
        <v>0</v>
      </c>
      <c r="I83" s="341">
        <f>'Charges variables-Calculs auto'!I525</f>
        <v>0</v>
      </c>
      <c r="J83" s="341">
        <f>'Charges variables-Calculs auto'!J525</f>
        <v>0</v>
      </c>
      <c r="K83" s="341">
        <f>'Charges variables-Calculs auto'!K525</f>
        <v>0</v>
      </c>
      <c r="L83" s="341">
        <f>'Charges variables-Calculs auto'!L525</f>
        <v>0</v>
      </c>
      <c r="M83" s="341">
        <f>'Charges variables-Calculs auto'!M525</f>
        <v>0</v>
      </c>
      <c r="N83" s="341">
        <f>'Charges variables-Calculs auto'!N525</f>
        <v>0</v>
      </c>
      <c r="O83" s="341">
        <f>'Charges variables-Calculs auto'!O525</f>
        <v>0</v>
      </c>
      <c r="P83" s="341">
        <f>'Charges variables-Calculs auto'!P525</f>
        <v>0</v>
      </c>
      <c r="Q83" s="341">
        <f>'Charges variables-Calculs auto'!Q525</f>
        <v>0</v>
      </c>
      <c r="R83" s="341">
        <f>'Charges variables-Calculs auto'!R525</f>
        <v>0</v>
      </c>
      <c r="S83" s="341">
        <f>'Charges variables-Calculs auto'!S525</f>
        <v>0</v>
      </c>
      <c r="T83" s="341">
        <f>'Charges variables-Calculs auto'!T525</f>
        <v>0</v>
      </c>
      <c r="U83" s="341">
        <f>'Charges variables-Calculs auto'!U525</f>
        <v>0</v>
      </c>
      <c r="V83" s="341">
        <f>'Charges variables-Calculs auto'!V525</f>
        <v>0</v>
      </c>
      <c r="W83" s="341">
        <f>'Charges variables-Calculs auto'!W525</f>
        <v>0</v>
      </c>
      <c r="X83" s="341">
        <f>'Charges variables-Calculs auto'!X525</f>
        <v>0</v>
      </c>
      <c r="Y83" s="341">
        <f>'Charges variables-Calculs auto'!Y525</f>
        <v>0</v>
      </c>
      <c r="Z83" s="341">
        <f>'Charges variables-Calculs auto'!Z525</f>
        <v>0</v>
      </c>
      <c r="AA83" s="341">
        <f>'Charges variables-Calculs auto'!AA525</f>
        <v>0</v>
      </c>
      <c r="AB83" s="341">
        <f>'Charges variables-Calculs auto'!AB525</f>
        <v>0</v>
      </c>
      <c r="AC83" s="341">
        <f>'Charges variables-Calculs auto'!AC525</f>
        <v>0</v>
      </c>
      <c r="AD83" s="341">
        <f>'Charges variables-Calculs auto'!AD525</f>
        <v>0</v>
      </c>
      <c r="AE83" s="341">
        <f>'Charges variables-Calculs auto'!AE525</f>
        <v>0</v>
      </c>
      <c r="AF83" s="341">
        <f>'Charges variables-Calculs auto'!AF525</f>
        <v>0</v>
      </c>
      <c r="AG83" s="341">
        <f>'Charges variables-Calculs auto'!AG525</f>
        <v>0</v>
      </c>
      <c r="AH83" s="341">
        <f>'Charges variables-Calculs auto'!AH525</f>
        <v>0</v>
      </c>
      <c r="AI83" s="341">
        <f>'Charges variables-Calculs auto'!AI525</f>
        <v>0</v>
      </c>
      <c r="AJ83" s="341">
        <f>'Charges variables-Calculs auto'!AJ525</f>
        <v>0</v>
      </c>
      <c r="AK83" s="341">
        <f>'Charges variables-Calculs auto'!AK525</f>
        <v>0</v>
      </c>
      <c r="AL83" s="341">
        <f>'Charges variables-Calculs auto'!AL525</f>
        <v>0</v>
      </c>
      <c r="AM83" s="341">
        <f>'Charges variables-Calculs auto'!AM525</f>
        <v>0</v>
      </c>
      <c r="AN83" s="341">
        <f>'Charges variables-Calculs auto'!AN525</f>
        <v>0</v>
      </c>
      <c r="AO83" s="341">
        <f>'Charges variables-Calculs auto'!AO525</f>
        <v>0</v>
      </c>
      <c r="AP83" s="341">
        <f>'Charges variables-Calculs auto'!AP525</f>
        <v>0</v>
      </c>
      <c r="AQ83" s="341">
        <f>'Charges variables-Calculs auto'!AQ525</f>
        <v>0</v>
      </c>
      <c r="AR83" s="341">
        <f>'Charges variables-Calculs auto'!AR525</f>
        <v>0</v>
      </c>
      <c r="AS83" s="341">
        <f>'Charges variables-Calculs auto'!AS525</f>
        <v>0</v>
      </c>
      <c r="AT83" s="341">
        <f>'Charges variables-Calculs auto'!AT525</f>
        <v>0</v>
      </c>
      <c r="AU83" s="341">
        <f>'Charges variables-Calculs auto'!AU525</f>
        <v>0</v>
      </c>
      <c r="AV83" s="341">
        <f>'Charges variables-Calculs auto'!AV525</f>
        <v>0</v>
      </c>
      <c r="AW83" s="341">
        <f>'Charges variables-Calculs auto'!AW525</f>
        <v>0</v>
      </c>
      <c r="AX83" s="341">
        <f>'Charges variables-Calculs auto'!AX525</f>
        <v>0</v>
      </c>
      <c r="AY83" s="341">
        <f>'Charges variables-Calculs auto'!AY525</f>
        <v>0</v>
      </c>
      <c r="AZ83" s="341">
        <f>'Charges variables-Calculs auto'!AZ525</f>
        <v>0</v>
      </c>
      <c r="BA83" s="341">
        <f>'Charges variables-Calculs auto'!BA525</f>
        <v>0</v>
      </c>
      <c r="BB83" s="341">
        <f>'Charges variables-Calculs auto'!BB525</f>
        <v>0</v>
      </c>
      <c r="BC83" s="341">
        <f>'Charges variables-Calculs auto'!BC525</f>
        <v>0</v>
      </c>
      <c r="BD83" s="341">
        <f>'Charges variables-Calculs auto'!BD525</f>
        <v>0</v>
      </c>
      <c r="BE83" s="341">
        <f>'Charges variables-Calculs auto'!BE525</f>
        <v>0</v>
      </c>
      <c r="BF83" s="341">
        <f>'Charges variables-Calculs auto'!BF525</f>
        <v>0</v>
      </c>
      <c r="BG83" s="341">
        <f>'Charges variables-Calculs auto'!BG525</f>
        <v>0</v>
      </c>
      <c r="BH83" s="341">
        <f>'Charges variables-Calculs auto'!BH525</f>
        <v>0</v>
      </c>
      <c r="BI83" s="341">
        <f>'Charges variables-Calculs auto'!BI525</f>
        <v>0</v>
      </c>
      <c r="BJ83" s="341">
        <f>'Charges variables-Calculs auto'!BJ525</f>
        <v>0</v>
      </c>
    </row>
    <row r="84" spans="2:64">
      <c r="B84" s="365">
        <f>CONFIG!$C$18</f>
        <v>0</v>
      </c>
      <c r="C84" s="341">
        <f>'Charges variables-Calculs auto'!C630</f>
        <v>0</v>
      </c>
      <c r="D84" s="341">
        <f>'Charges variables-Calculs auto'!D630</f>
        <v>0</v>
      </c>
      <c r="E84" s="341">
        <f>'Charges variables-Calculs auto'!E630</f>
        <v>0</v>
      </c>
      <c r="F84" s="341">
        <f>'Charges variables-Calculs auto'!F630</f>
        <v>0</v>
      </c>
      <c r="G84" s="341">
        <f>'Charges variables-Calculs auto'!G630</f>
        <v>0</v>
      </c>
      <c r="H84" s="341">
        <f>'Charges variables-Calculs auto'!H630</f>
        <v>0</v>
      </c>
      <c r="I84" s="341">
        <f>'Charges variables-Calculs auto'!I630</f>
        <v>0</v>
      </c>
      <c r="J84" s="341">
        <f>'Charges variables-Calculs auto'!J630</f>
        <v>0</v>
      </c>
      <c r="K84" s="341">
        <f>'Charges variables-Calculs auto'!K630</f>
        <v>0</v>
      </c>
      <c r="L84" s="341">
        <f>'Charges variables-Calculs auto'!L630</f>
        <v>0</v>
      </c>
      <c r="M84" s="341">
        <f>'Charges variables-Calculs auto'!M630</f>
        <v>0</v>
      </c>
      <c r="N84" s="341">
        <f>'Charges variables-Calculs auto'!N630</f>
        <v>0</v>
      </c>
      <c r="O84" s="341">
        <f>'Charges variables-Calculs auto'!O630</f>
        <v>0</v>
      </c>
      <c r="P84" s="341">
        <f>'Charges variables-Calculs auto'!P630</f>
        <v>0</v>
      </c>
      <c r="Q84" s="341">
        <f>'Charges variables-Calculs auto'!Q630</f>
        <v>0</v>
      </c>
      <c r="R84" s="341">
        <f>'Charges variables-Calculs auto'!R630</f>
        <v>0</v>
      </c>
      <c r="S84" s="341">
        <f>'Charges variables-Calculs auto'!S630</f>
        <v>0</v>
      </c>
      <c r="T84" s="341">
        <f>'Charges variables-Calculs auto'!T630</f>
        <v>0</v>
      </c>
      <c r="U84" s="341">
        <f>'Charges variables-Calculs auto'!U630</f>
        <v>0</v>
      </c>
      <c r="V84" s="341">
        <f>'Charges variables-Calculs auto'!V630</f>
        <v>0</v>
      </c>
      <c r="W84" s="341">
        <f>'Charges variables-Calculs auto'!W630</f>
        <v>0</v>
      </c>
      <c r="X84" s="341">
        <f>'Charges variables-Calculs auto'!X630</f>
        <v>0</v>
      </c>
      <c r="Y84" s="341">
        <f>'Charges variables-Calculs auto'!Y630</f>
        <v>0</v>
      </c>
      <c r="Z84" s="341">
        <f>'Charges variables-Calculs auto'!Z630</f>
        <v>0</v>
      </c>
      <c r="AA84" s="341">
        <f>'Charges variables-Calculs auto'!AA630</f>
        <v>0</v>
      </c>
      <c r="AB84" s="341">
        <f>'Charges variables-Calculs auto'!AB630</f>
        <v>0</v>
      </c>
      <c r="AC84" s="341">
        <f>'Charges variables-Calculs auto'!AC630</f>
        <v>0</v>
      </c>
      <c r="AD84" s="341">
        <f>'Charges variables-Calculs auto'!AD630</f>
        <v>0</v>
      </c>
      <c r="AE84" s="341">
        <f>'Charges variables-Calculs auto'!AE630</f>
        <v>0</v>
      </c>
      <c r="AF84" s="341">
        <f>'Charges variables-Calculs auto'!AF630</f>
        <v>0</v>
      </c>
      <c r="AG84" s="341">
        <f>'Charges variables-Calculs auto'!AG630</f>
        <v>0</v>
      </c>
      <c r="AH84" s="341">
        <f>'Charges variables-Calculs auto'!AH630</f>
        <v>0</v>
      </c>
      <c r="AI84" s="341">
        <f>'Charges variables-Calculs auto'!AI630</f>
        <v>0</v>
      </c>
      <c r="AJ84" s="341">
        <f>'Charges variables-Calculs auto'!AJ630</f>
        <v>0</v>
      </c>
      <c r="AK84" s="341">
        <f>'Charges variables-Calculs auto'!AK630</f>
        <v>0</v>
      </c>
      <c r="AL84" s="341">
        <f>'Charges variables-Calculs auto'!AL630</f>
        <v>0</v>
      </c>
      <c r="AM84" s="341">
        <f>'Charges variables-Calculs auto'!AM630</f>
        <v>0</v>
      </c>
      <c r="AN84" s="341">
        <f>'Charges variables-Calculs auto'!AN630</f>
        <v>0</v>
      </c>
      <c r="AO84" s="341">
        <f>'Charges variables-Calculs auto'!AO630</f>
        <v>0</v>
      </c>
      <c r="AP84" s="341">
        <f>'Charges variables-Calculs auto'!AP630</f>
        <v>0</v>
      </c>
      <c r="AQ84" s="341">
        <f>'Charges variables-Calculs auto'!AQ630</f>
        <v>0</v>
      </c>
      <c r="AR84" s="341">
        <f>'Charges variables-Calculs auto'!AR630</f>
        <v>0</v>
      </c>
      <c r="AS84" s="341">
        <f>'Charges variables-Calculs auto'!AS630</f>
        <v>0</v>
      </c>
      <c r="AT84" s="341">
        <f>'Charges variables-Calculs auto'!AT630</f>
        <v>0</v>
      </c>
      <c r="AU84" s="341">
        <f>'Charges variables-Calculs auto'!AU630</f>
        <v>0</v>
      </c>
      <c r="AV84" s="341">
        <f>'Charges variables-Calculs auto'!AV630</f>
        <v>0</v>
      </c>
      <c r="AW84" s="341">
        <f>'Charges variables-Calculs auto'!AW630</f>
        <v>0</v>
      </c>
      <c r="AX84" s="341">
        <f>'Charges variables-Calculs auto'!AX630</f>
        <v>0</v>
      </c>
      <c r="AY84" s="341">
        <f>'Charges variables-Calculs auto'!AY630</f>
        <v>0</v>
      </c>
      <c r="AZ84" s="341">
        <f>'Charges variables-Calculs auto'!AZ630</f>
        <v>0</v>
      </c>
      <c r="BA84" s="341">
        <f>'Charges variables-Calculs auto'!BA630</f>
        <v>0</v>
      </c>
      <c r="BB84" s="341">
        <f>'Charges variables-Calculs auto'!BB630</f>
        <v>0</v>
      </c>
      <c r="BC84" s="341">
        <f>'Charges variables-Calculs auto'!BC630</f>
        <v>0</v>
      </c>
      <c r="BD84" s="341">
        <f>'Charges variables-Calculs auto'!BD630</f>
        <v>0</v>
      </c>
      <c r="BE84" s="341">
        <f>'Charges variables-Calculs auto'!BE630</f>
        <v>0</v>
      </c>
      <c r="BF84" s="341">
        <f>'Charges variables-Calculs auto'!BF630</f>
        <v>0</v>
      </c>
      <c r="BG84" s="341">
        <f>'Charges variables-Calculs auto'!BG630</f>
        <v>0</v>
      </c>
      <c r="BH84" s="341">
        <f>'Charges variables-Calculs auto'!BH630</f>
        <v>0</v>
      </c>
      <c r="BI84" s="341">
        <f>'Charges variables-Calculs auto'!BI630</f>
        <v>0</v>
      </c>
      <c r="BJ84" s="341">
        <f>'Charges variables-Calculs auto'!BJ630</f>
        <v>0</v>
      </c>
    </row>
    <row r="85" spans="2:64">
      <c r="B85" s="365">
        <f>CONFIG!$C$19</f>
        <v>0</v>
      </c>
      <c r="C85" s="341">
        <f>'Charges variables-Calculs auto'!C735</f>
        <v>0</v>
      </c>
      <c r="D85" s="341">
        <f>'Charges variables-Calculs auto'!D735</f>
        <v>0</v>
      </c>
      <c r="E85" s="341">
        <f>'Charges variables-Calculs auto'!E735</f>
        <v>0</v>
      </c>
      <c r="F85" s="341">
        <f>'Charges variables-Calculs auto'!F735</f>
        <v>0</v>
      </c>
      <c r="G85" s="341">
        <f>'Charges variables-Calculs auto'!G735</f>
        <v>0</v>
      </c>
      <c r="H85" s="341">
        <f>'Charges variables-Calculs auto'!H735</f>
        <v>0</v>
      </c>
      <c r="I85" s="341">
        <f>'Charges variables-Calculs auto'!I735</f>
        <v>0</v>
      </c>
      <c r="J85" s="341">
        <f>'Charges variables-Calculs auto'!J735</f>
        <v>0</v>
      </c>
      <c r="K85" s="341">
        <f>'Charges variables-Calculs auto'!K735</f>
        <v>0</v>
      </c>
      <c r="L85" s="341">
        <f>'Charges variables-Calculs auto'!L735</f>
        <v>0</v>
      </c>
      <c r="M85" s="341">
        <f>'Charges variables-Calculs auto'!M735</f>
        <v>0</v>
      </c>
      <c r="N85" s="341">
        <f>'Charges variables-Calculs auto'!N735</f>
        <v>0</v>
      </c>
      <c r="O85" s="341">
        <f>'Charges variables-Calculs auto'!O735</f>
        <v>0</v>
      </c>
      <c r="P85" s="341">
        <f>'Charges variables-Calculs auto'!P735</f>
        <v>0</v>
      </c>
      <c r="Q85" s="341">
        <f>'Charges variables-Calculs auto'!Q735</f>
        <v>0</v>
      </c>
      <c r="R85" s="341">
        <f>'Charges variables-Calculs auto'!R735</f>
        <v>0</v>
      </c>
      <c r="S85" s="341">
        <f>'Charges variables-Calculs auto'!S735</f>
        <v>0</v>
      </c>
      <c r="T85" s="341">
        <f>'Charges variables-Calculs auto'!T735</f>
        <v>0</v>
      </c>
      <c r="U85" s="341">
        <f>'Charges variables-Calculs auto'!U735</f>
        <v>0</v>
      </c>
      <c r="V85" s="341">
        <f>'Charges variables-Calculs auto'!V735</f>
        <v>0</v>
      </c>
      <c r="W85" s="341">
        <f>'Charges variables-Calculs auto'!W735</f>
        <v>0</v>
      </c>
      <c r="X85" s="341">
        <f>'Charges variables-Calculs auto'!X735</f>
        <v>0</v>
      </c>
      <c r="Y85" s="341">
        <f>'Charges variables-Calculs auto'!Y735</f>
        <v>0</v>
      </c>
      <c r="Z85" s="341">
        <f>'Charges variables-Calculs auto'!Z735</f>
        <v>0</v>
      </c>
      <c r="AA85" s="341">
        <f>'Charges variables-Calculs auto'!AA735</f>
        <v>0</v>
      </c>
      <c r="AB85" s="341">
        <f>'Charges variables-Calculs auto'!AB735</f>
        <v>0</v>
      </c>
      <c r="AC85" s="341">
        <f>'Charges variables-Calculs auto'!AC735</f>
        <v>0</v>
      </c>
      <c r="AD85" s="341">
        <f>'Charges variables-Calculs auto'!AD735</f>
        <v>0</v>
      </c>
      <c r="AE85" s="341">
        <f>'Charges variables-Calculs auto'!AE735</f>
        <v>0</v>
      </c>
      <c r="AF85" s="341">
        <f>'Charges variables-Calculs auto'!AF735</f>
        <v>0</v>
      </c>
      <c r="AG85" s="341">
        <f>'Charges variables-Calculs auto'!AG735</f>
        <v>0</v>
      </c>
      <c r="AH85" s="341">
        <f>'Charges variables-Calculs auto'!AH735</f>
        <v>0</v>
      </c>
      <c r="AI85" s="341">
        <f>'Charges variables-Calculs auto'!AI735</f>
        <v>0</v>
      </c>
      <c r="AJ85" s="341">
        <f>'Charges variables-Calculs auto'!AJ735</f>
        <v>0</v>
      </c>
      <c r="AK85" s="341">
        <f>'Charges variables-Calculs auto'!AK735</f>
        <v>0</v>
      </c>
      <c r="AL85" s="341">
        <f>'Charges variables-Calculs auto'!AL735</f>
        <v>0</v>
      </c>
      <c r="AM85" s="341">
        <f>'Charges variables-Calculs auto'!AM735</f>
        <v>0</v>
      </c>
      <c r="AN85" s="341">
        <f>'Charges variables-Calculs auto'!AN735</f>
        <v>0</v>
      </c>
      <c r="AO85" s="341">
        <f>'Charges variables-Calculs auto'!AO735</f>
        <v>0</v>
      </c>
      <c r="AP85" s="341">
        <f>'Charges variables-Calculs auto'!AP735</f>
        <v>0</v>
      </c>
      <c r="AQ85" s="341">
        <f>'Charges variables-Calculs auto'!AQ735</f>
        <v>0</v>
      </c>
      <c r="AR85" s="341">
        <f>'Charges variables-Calculs auto'!AR735</f>
        <v>0</v>
      </c>
      <c r="AS85" s="341">
        <f>'Charges variables-Calculs auto'!AS735</f>
        <v>0</v>
      </c>
      <c r="AT85" s="341">
        <f>'Charges variables-Calculs auto'!AT735</f>
        <v>0</v>
      </c>
      <c r="AU85" s="341">
        <f>'Charges variables-Calculs auto'!AU735</f>
        <v>0</v>
      </c>
      <c r="AV85" s="341">
        <f>'Charges variables-Calculs auto'!AV735</f>
        <v>0</v>
      </c>
      <c r="AW85" s="341">
        <f>'Charges variables-Calculs auto'!AW735</f>
        <v>0</v>
      </c>
      <c r="AX85" s="341">
        <f>'Charges variables-Calculs auto'!AX735</f>
        <v>0</v>
      </c>
      <c r="AY85" s="341">
        <f>'Charges variables-Calculs auto'!AY735</f>
        <v>0</v>
      </c>
      <c r="AZ85" s="341">
        <f>'Charges variables-Calculs auto'!AZ735</f>
        <v>0</v>
      </c>
      <c r="BA85" s="341">
        <f>'Charges variables-Calculs auto'!BA735</f>
        <v>0</v>
      </c>
      <c r="BB85" s="341">
        <f>'Charges variables-Calculs auto'!BB735</f>
        <v>0</v>
      </c>
      <c r="BC85" s="341">
        <f>'Charges variables-Calculs auto'!BC735</f>
        <v>0</v>
      </c>
      <c r="BD85" s="341">
        <f>'Charges variables-Calculs auto'!BD735</f>
        <v>0</v>
      </c>
      <c r="BE85" s="341">
        <f>'Charges variables-Calculs auto'!BE735</f>
        <v>0</v>
      </c>
      <c r="BF85" s="341">
        <f>'Charges variables-Calculs auto'!BF735</f>
        <v>0</v>
      </c>
      <c r="BG85" s="341">
        <f>'Charges variables-Calculs auto'!BG735</f>
        <v>0</v>
      </c>
      <c r="BH85" s="341">
        <f>'Charges variables-Calculs auto'!BH735</f>
        <v>0</v>
      </c>
      <c r="BI85" s="341">
        <f>'Charges variables-Calculs auto'!BI735</f>
        <v>0</v>
      </c>
      <c r="BJ85" s="341">
        <f>'Charges variables-Calculs auto'!BJ735</f>
        <v>0</v>
      </c>
    </row>
    <row r="86" spans="2:64">
      <c r="B86" s="365">
        <f>CONFIG!$C$20</f>
        <v>0</v>
      </c>
      <c r="C86" s="341">
        <f>'Charges variables-Calculs auto'!C840</f>
        <v>0</v>
      </c>
      <c r="D86" s="341">
        <f>'Charges variables-Calculs auto'!D840</f>
        <v>0</v>
      </c>
      <c r="E86" s="341">
        <f>'Charges variables-Calculs auto'!E840</f>
        <v>0</v>
      </c>
      <c r="F86" s="341">
        <f>'Charges variables-Calculs auto'!F840</f>
        <v>0</v>
      </c>
      <c r="G86" s="341">
        <f>'Charges variables-Calculs auto'!G840</f>
        <v>0</v>
      </c>
      <c r="H86" s="341">
        <f>'Charges variables-Calculs auto'!H840</f>
        <v>0</v>
      </c>
      <c r="I86" s="341">
        <f>'Charges variables-Calculs auto'!I840</f>
        <v>0</v>
      </c>
      <c r="J86" s="341">
        <f>'Charges variables-Calculs auto'!J840</f>
        <v>0</v>
      </c>
      <c r="K86" s="341">
        <f>'Charges variables-Calculs auto'!K840</f>
        <v>0</v>
      </c>
      <c r="L86" s="341">
        <f>'Charges variables-Calculs auto'!L840</f>
        <v>0</v>
      </c>
      <c r="M86" s="341">
        <f>'Charges variables-Calculs auto'!M840</f>
        <v>0</v>
      </c>
      <c r="N86" s="341">
        <f>'Charges variables-Calculs auto'!N840</f>
        <v>0</v>
      </c>
      <c r="O86" s="341">
        <f>'Charges variables-Calculs auto'!O840</f>
        <v>0</v>
      </c>
      <c r="P86" s="341">
        <f>'Charges variables-Calculs auto'!P840</f>
        <v>0</v>
      </c>
      <c r="Q86" s="341">
        <f>'Charges variables-Calculs auto'!Q840</f>
        <v>0</v>
      </c>
      <c r="R86" s="341">
        <f>'Charges variables-Calculs auto'!R840</f>
        <v>0</v>
      </c>
      <c r="S86" s="341">
        <f>'Charges variables-Calculs auto'!S840</f>
        <v>0</v>
      </c>
      <c r="T86" s="341">
        <f>'Charges variables-Calculs auto'!T840</f>
        <v>0</v>
      </c>
      <c r="U86" s="341">
        <f>'Charges variables-Calculs auto'!U840</f>
        <v>0</v>
      </c>
      <c r="V86" s="341">
        <f>'Charges variables-Calculs auto'!V840</f>
        <v>0</v>
      </c>
      <c r="W86" s="341">
        <f>'Charges variables-Calculs auto'!W840</f>
        <v>0</v>
      </c>
      <c r="X86" s="341">
        <f>'Charges variables-Calculs auto'!X840</f>
        <v>0</v>
      </c>
      <c r="Y86" s="341">
        <f>'Charges variables-Calculs auto'!Y840</f>
        <v>0</v>
      </c>
      <c r="Z86" s="341">
        <f>'Charges variables-Calculs auto'!Z840</f>
        <v>0</v>
      </c>
      <c r="AA86" s="341">
        <f>'Charges variables-Calculs auto'!AA840</f>
        <v>0</v>
      </c>
      <c r="AB86" s="341">
        <f>'Charges variables-Calculs auto'!AB840</f>
        <v>0</v>
      </c>
      <c r="AC86" s="341">
        <f>'Charges variables-Calculs auto'!AC840</f>
        <v>0</v>
      </c>
      <c r="AD86" s="341">
        <f>'Charges variables-Calculs auto'!AD840</f>
        <v>0</v>
      </c>
      <c r="AE86" s="341">
        <f>'Charges variables-Calculs auto'!AE840</f>
        <v>0</v>
      </c>
      <c r="AF86" s="341">
        <f>'Charges variables-Calculs auto'!AF840</f>
        <v>0</v>
      </c>
      <c r="AG86" s="341">
        <f>'Charges variables-Calculs auto'!AG840</f>
        <v>0</v>
      </c>
      <c r="AH86" s="341">
        <f>'Charges variables-Calculs auto'!AH840</f>
        <v>0</v>
      </c>
      <c r="AI86" s="341">
        <f>'Charges variables-Calculs auto'!AI840</f>
        <v>0</v>
      </c>
      <c r="AJ86" s="341">
        <f>'Charges variables-Calculs auto'!AJ840</f>
        <v>0</v>
      </c>
      <c r="AK86" s="341">
        <f>'Charges variables-Calculs auto'!AK840</f>
        <v>0</v>
      </c>
      <c r="AL86" s="341">
        <f>'Charges variables-Calculs auto'!AL840</f>
        <v>0</v>
      </c>
      <c r="AM86" s="341">
        <f>'Charges variables-Calculs auto'!AM840</f>
        <v>0</v>
      </c>
      <c r="AN86" s="341">
        <f>'Charges variables-Calculs auto'!AN840</f>
        <v>0</v>
      </c>
      <c r="AO86" s="341">
        <f>'Charges variables-Calculs auto'!AO840</f>
        <v>0</v>
      </c>
      <c r="AP86" s="341">
        <f>'Charges variables-Calculs auto'!AP840</f>
        <v>0</v>
      </c>
      <c r="AQ86" s="341">
        <f>'Charges variables-Calculs auto'!AQ840</f>
        <v>0</v>
      </c>
      <c r="AR86" s="341">
        <f>'Charges variables-Calculs auto'!AR840</f>
        <v>0</v>
      </c>
      <c r="AS86" s="341">
        <f>'Charges variables-Calculs auto'!AS840</f>
        <v>0</v>
      </c>
      <c r="AT86" s="341">
        <f>'Charges variables-Calculs auto'!AT840</f>
        <v>0</v>
      </c>
      <c r="AU86" s="341">
        <f>'Charges variables-Calculs auto'!AU840</f>
        <v>0</v>
      </c>
      <c r="AV86" s="341">
        <f>'Charges variables-Calculs auto'!AV840</f>
        <v>0</v>
      </c>
      <c r="AW86" s="341">
        <f>'Charges variables-Calculs auto'!AW840</f>
        <v>0</v>
      </c>
      <c r="AX86" s="341">
        <f>'Charges variables-Calculs auto'!AX840</f>
        <v>0</v>
      </c>
      <c r="AY86" s="341">
        <f>'Charges variables-Calculs auto'!AY840</f>
        <v>0</v>
      </c>
      <c r="AZ86" s="341">
        <f>'Charges variables-Calculs auto'!AZ840</f>
        <v>0</v>
      </c>
      <c r="BA86" s="341">
        <f>'Charges variables-Calculs auto'!BA840</f>
        <v>0</v>
      </c>
      <c r="BB86" s="341">
        <f>'Charges variables-Calculs auto'!BB840</f>
        <v>0</v>
      </c>
      <c r="BC86" s="341">
        <f>'Charges variables-Calculs auto'!BC840</f>
        <v>0</v>
      </c>
      <c r="BD86" s="341">
        <f>'Charges variables-Calculs auto'!BD840</f>
        <v>0</v>
      </c>
      <c r="BE86" s="341">
        <f>'Charges variables-Calculs auto'!BE840</f>
        <v>0</v>
      </c>
      <c r="BF86" s="341">
        <f>'Charges variables-Calculs auto'!BF840</f>
        <v>0</v>
      </c>
      <c r="BG86" s="341">
        <f>'Charges variables-Calculs auto'!BG840</f>
        <v>0</v>
      </c>
      <c r="BH86" s="341">
        <f>'Charges variables-Calculs auto'!BH840</f>
        <v>0</v>
      </c>
      <c r="BI86" s="341">
        <f>'Charges variables-Calculs auto'!BI840</f>
        <v>0</v>
      </c>
      <c r="BJ86" s="341">
        <f>'Charges variables-Calculs auto'!BJ840</f>
        <v>0</v>
      </c>
    </row>
    <row r="87" spans="2:64">
      <c r="B87" s="365">
        <f>CONFIG!$C$21</f>
        <v>0</v>
      </c>
      <c r="C87" s="341">
        <f>'Charges variables-Calculs auto'!C945</f>
        <v>0</v>
      </c>
      <c r="D87" s="341">
        <f>'Charges variables-Calculs auto'!D945</f>
        <v>0</v>
      </c>
      <c r="E87" s="341">
        <f>'Charges variables-Calculs auto'!E945</f>
        <v>0</v>
      </c>
      <c r="F87" s="341">
        <f>'Charges variables-Calculs auto'!F945</f>
        <v>0</v>
      </c>
      <c r="G87" s="341">
        <f>'Charges variables-Calculs auto'!G945</f>
        <v>0</v>
      </c>
      <c r="H87" s="341">
        <f>'Charges variables-Calculs auto'!H945</f>
        <v>0</v>
      </c>
      <c r="I87" s="341">
        <f>'Charges variables-Calculs auto'!I945</f>
        <v>0</v>
      </c>
      <c r="J87" s="341">
        <f>'Charges variables-Calculs auto'!J945</f>
        <v>0</v>
      </c>
      <c r="K87" s="341">
        <f>'Charges variables-Calculs auto'!K945</f>
        <v>0</v>
      </c>
      <c r="L87" s="341">
        <f>'Charges variables-Calculs auto'!L945</f>
        <v>0</v>
      </c>
      <c r="M87" s="341">
        <f>'Charges variables-Calculs auto'!M945</f>
        <v>0</v>
      </c>
      <c r="N87" s="341">
        <f>'Charges variables-Calculs auto'!N945</f>
        <v>0</v>
      </c>
      <c r="O87" s="341">
        <f>'Charges variables-Calculs auto'!O945</f>
        <v>0</v>
      </c>
      <c r="P87" s="341">
        <f>'Charges variables-Calculs auto'!P945</f>
        <v>0</v>
      </c>
      <c r="Q87" s="341">
        <f>'Charges variables-Calculs auto'!Q945</f>
        <v>0</v>
      </c>
      <c r="R87" s="341">
        <f>'Charges variables-Calculs auto'!R945</f>
        <v>0</v>
      </c>
      <c r="S87" s="341">
        <f>'Charges variables-Calculs auto'!S945</f>
        <v>0</v>
      </c>
      <c r="T87" s="341">
        <f>'Charges variables-Calculs auto'!T945</f>
        <v>0</v>
      </c>
      <c r="U87" s="341">
        <f>'Charges variables-Calculs auto'!U945</f>
        <v>0</v>
      </c>
      <c r="V87" s="341">
        <f>'Charges variables-Calculs auto'!V945</f>
        <v>0</v>
      </c>
      <c r="W87" s="341">
        <f>'Charges variables-Calculs auto'!W945</f>
        <v>0</v>
      </c>
      <c r="X87" s="341">
        <f>'Charges variables-Calculs auto'!X945</f>
        <v>0</v>
      </c>
      <c r="Y87" s="341">
        <f>'Charges variables-Calculs auto'!Y945</f>
        <v>0</v>
      </c>
      <c r="Z87" s="341">
        <f>'Charges variables-Calculs auto'!Z945</f>
        <v>0</v>
      </c>
      <c r="AA87" s="341">
        <f>'Charges variables-Calculs auto'!AA945</f>
        <v>0</v>
      </c>
      <c r="AB87" s="341">
        <f>'Charges variables-Calculs auto'!AB945</f>
        <v>0</v>
      </c>
      <c r="AC87" s="341">
        <f>'Charges variables-Calculs auto'!AC945</f>
        <v>0</v>
      </c>
      <c r="AD87" s="341">
        <f>'Charges variables-Calculs auto'!AD945</f>
        <v>0</v>
      </c>
      <c r="AE87" s="341">
        <f>'Charges variables-Calculs auto'!AE945</f>
        <v>0</v>
      </c>
      <c r="AF87" s="341">
        <f>'Charges variables-Calculs auto'!AF945</f>
        <v>0</v>
      </c>
      <c r="AG87" s="341">
        <f>'Charges variables-Calculs auto'!AG945</f>
        <v>0</v>
      </c>
      <c r="AH87" s="341">
        <f>'Charges variables-Calculs auto'!AH945</f>
        <v>0</v>
      </c>
      <c r="AI87" s="341">
        <f>'Charges variables-Calculs auto'!AI945</f>
        <v>0</v>
      </c>
      <c r="AJ87" s="341">
        <f>'Charges variables-Calculs auto'!AJ945</f>
        <v>0</v>
      </c>
      <c r="AK87" s="341">
        <f>'Charges variables-Calculs auto'!AK945</f>
        <v>0</v>
      </c>
      <c r="AL87" s="341">
        <f>'Charges variables-Calculs auto'!AL945</f>
        <v>0</v>
      </c>
      <c r="AM87" s="341">
        <f>'Charges variables-Calculs auto'!AM945</f>
        <v>0</v>
      </c>
      <c r="AN87" s="341">
        <f>'Charges variables-Calculs auto'!AN945</f>
        <v>0</v>
      </c>
      <c r="AO87" s="341">
        <f>'Charges variables-Calculs auto'!AO945</f>
        <v>0</v>
      </c>
      <c r="AP87" s="341">
        <f>'Charges variables-Calculs auto'!AP945</f>
        <v>0</v>
      </c>
      <c r="AQ87" s="341">
        <f>'Charges variables-Calculs auto'!AQ945</f>
        <v>0</v>
      </c>
      <c r="AR87" s="341">
        <f>'Charges variables-Calculs auto'!AR945</f>
        <v>0</v>
      </c>
      <c r="AS87" s="341">
        <f>'Charges variables-Calculs auto'!AS945</f>
        <v>0</v>
      </c>
      <c r="AT87" s="341">
        <f>'Charges variables-Calculs auto'!AT945</f>
        <v>0</v>
      </c>
      <c r="AU87" s="341">
        <f>'Charges variables-Calculs auto'!AU945</f>
        <v>0</v>
      </c>
      <c r="AV87" s="341">
        <f>'Charges variables-Calculs auto'!AV945</f>
        <v>0</v>
      </c>
      <c r="AW87" s="341">
        <f>'Charges variables-Calculs auto'!AW945</f>
        <v>0</v>
      </c>
      <c r="AX87" s="341">
        <f>'Charges variables-Calculs auto'!AX945</f>
        <v>0</v>
      </c>
      <c r="AY87" s="341">
        <f>'Charges variables-Calculs auto'!AY945</f>
        <v>0</v>
      </c>
      <c r="AZ87" s="341">
        <f>'Charges variables-Calculs auto'!AZ945</f>
        <v>0</v>
      </c>
      <c r="BA87" s="341">
        <f>'Charges variables-Calculs auto'!BA945</f>
        <v>0</v>
      </c>
      <c r="BB87" s="341">
        <f>'Charges variables-Calculs auto'!BB945</f>
        <v>0</v>
      </c>
      <c r="BC87" s="341">
        <f>'Charges variables-Calculs auto'!BC945</f>
        <v>0</v>
      </c>
      <c r="BD87" s="341">
        <f>'Charges variables-Calculs auto'!BD945</f>
        <v>0</v>
      </c>
      <c r="BE87" s="341">
        <f>'Charges variables-Calculs auto'!BE945</f>
        <v>0</v>
      </c>
      <c r="BF87" s="341">
        <f>'Charges variables-Calculs auto'!BF945</f>
        <v>0</v>
      </c>
      <c r="BG87" s="341">
        <f>'Charges variables-Calculs auto'!BG945</f>
        <v>0</v>
      </c>
      <c r="BH87" s="341">
        <f>'Charges variables-Calculs auto'!BH945</f>
        <v>0</v>
      </c>
      <c r="BI87" s="341">
        <f>'Charges variables-Calculs auto'!BI945</f>
        <v>0</v>
      </c>
      <c r="BJ87" s="341">
        <f>'Charges variables-Calculs auto'!BJ945</f>
        <v>0</v>
      </c>
    </row>
    <row r="89" spans="2:64">
      <c r="B89" s="85" t="s">
        <v>21</v>
      </c>
      <c r="C89" s="20">
        <f t="shared" ref="C89:AH89" si="97">SUM(C80:C87)</f>
        <v>0</v>
      </c>
      <c r="D89" s="20">
        <f t="shared" si="97"/>
        <v>0</v>
      </c>
      <c r="E89" s="20">
        <f t="shared" si="97"/>
        <v>0</v>
      </c>
      <c r="F89" s="20">
        <f t="shared" si="97"/>
        <v>0</v>
      </c>
      <c r="G89" s="20">
        <f t="shared" si="97"/>
        <v>0</v>
      </c>
      <c r="H89" s="20">
        <f t="shared" si="97"/>
        <v>0</v>
      </c>
      <c r="I89" s="20">
        <f t="shared" si="97"/>
        <v>0</v>
      </c>
      <c r="J89" s="20">
        <f t="shared" si="97"/>
        <v>0</v>
      </c>
      <c r="K89" s="20">
        <f t="shared" si="97"/>
        <v>0</v>
      </c>
      <c r="L89" s="20">
        <f t="shared" si="97"/>
        <v>0</v>
      </c>
      <c r="M89" s="20">
        <f t="shared" si="97"/>
        <v>0</v>
      </c>
      <c r="N89" s="20">
        <f t="shared" si="97"/>
        <v>0</v>
      </c>
      <c r="O89" s="20">
        <f t="shared" si="97"/>
        <v>0</v>
      </c>
      <c r="P89" s="20">
        <f t="shared" si="97"/>
        <v>0</v>
      </c>
      <c r="Q89" s="20">
        <f t="shared" si="97"/>
        <v>0</v>
      </c>
      <c r="R89" s="20">
        <f t="shared" si="97"/>
        <v>0</v>
      </c>
      <c r="S89" s="20">
        <f t="shared" si="97"/>
        <v>0</v>
      </c>
      <c r="T89" s="20">
        <f t="shared" si="97"/>
        <v>0</v>
      </c>
      <c r="U89" s="20">
        <f t="shared" si="97"/>
        <v>0</v>
      </c>
      <c r="V89" s="20">
        <f t="shared" si="97"/>
        <v>0</v>
      </c>
      <c r="W89" s="20">
        <f t="shared" si="97"/>
        <v>0</v>
      </c>
      <c r="X89" s="20">
        <f t="shared" si="97"/>
        <v>0</v>
      </c>
      <c r="Y89" s="20">
        <f t="shared" si="97"/>
        <v>0</v>
      </c>
      <c r="Z89" s="20">
        <f t="shared" si="97"/>
        <v>0</v>
      </c>
      <c r="AA89" s="20">
        <f t="shared" si="97"/>
        <v>0</v>
      </c>
      <c r="AB89" s="20">
        <f t="shared" si="97"/>
        <v>0</v>
      </c>
      <c r="AC89" s="20">
        <f t="shared" si="97"/>
        <v>0</v>
      </c>
      <c r="AD89" s="20">
        <f t="shared" si="97"/>
        <v>0</v>
      </c>
      <c r="AE89" s="20">
        <f t="shared" si="97"/>
        <v>0</v>
      </c>
      <c r="AF89" s="20">
        <f t="shared" si="97"/>
        <v>0</v>
      </c>
      <c r="AG89" s="20">
        <f t="shared" si="97"/>
        <v>0</v>
      </c>
      <c r="AH89" s="20">
        <f t="shared" si="97"/>
        <v>0</v>
      </c>
      <c r="AI89" s="20">
        <f t="shared" ref="AI89:BJ89" si="98">SUM(AI80:AI87)</f>
        <v>0</v>
      </c>
      <c r="AJ89" s="20">
        <f t="shared" si="98"/>
        <v>0</v>
      </c>
      <c r="AK89" s="20">
        <f t="shared" si="98"/>
        <v>0</v>
      </c>
      <c r="AL89" s="20">
        <f t="shared" si="98"/>
        <v>0</v>
      </c>
      <c r="AM89" s="20">
        <f t="shared" si="98"/>
        <v>0</v>
      </c>
      <c r="AN89" s="20">
        <f t="shared" si="98"/>
        <v>0</v>
      </c>
      <c r="AO89" s="20">
        <f t="shared" si="98"/>
        <v>0</v>
      </c>
      <c r="AP89" s="20">
        <f t="shared" si="98"/>
        <v>0</v>
      </c>
      <c r="AQ89" s="20">
        <f t="shared" si="98"/>
        <v>0</v>
      </c>
      <c r="AR89" s="20">
        <f t="shared" si="98"/>
        <v>0</v>
      </c>
      <c r="AS89" s="20">
        <f t="shared" si="98"/>
        <v>0</v>
      </c>
      <c r="AT89" s="20">
        <f t="shared" si="98"/>
        <v>0</v>
      </c>
      <c r="AU89" s="20">
        <f t="shared" si="98"/>
        <v>0</v>
      </c>
      <c r="AV89" s="20">
        <f t="shared" si="98"/>
        <v>0</v>
      </c>
      <c r="AW89" s="20">
        <f t="shared" si="98"/>
        <v>0</v>
      </c>
      <c r="AX89" s="20">
        <f t="shared" si="98"/>
        <v>0</v>
      </c>
      <c r="AY89" s="20">
        <f t="shared" si="98"/>
        <v>0</v>
      </c>
      <c r="AZ89" s="20">
        <f t="shared" si="98"/>
        <v>0</v>
      </c>
      <c r="BA89" s="20">
        <f t="shared" si="98"/>
        <v>0</v>
      </c>
      <c r="BB89" s="20">
        <f t="shared" si="98"/>
        <v>0</v>
      </c>
      <c r="BC89" s="20">
        <f t="shared" si="98"/>
        <v>0</v>
      </c>
      <c r="BD89" s="20">
        <f t="shared" si="98"/>
        <v>0</v>
      </c>
      <c r="BE89" s="20">
        <f t="shared" si="98"/>
        <v>0</v>
      </c>
      <c r="BF89" s="20">
        <f t="shared" si="98"/>
        <v>0</v>
      </c>
      <c r="BG89" s="20">
        <f t="shared" si="98"/>
        <v>0</v>
      </c>
      <c r="BH89" s="20">
        <f t="shared" si="98"/>
        <v>0</v>
      </c>
      <c r="BI89" s="20">
        <f t="shared" si="98"/>
        <v>0</v>
      </c>
      <c r="BJ89" s="20">
        <f t="shared" si="98"/>
        <v>0</v>
      </c>
    </row>
    <row r="90" spans="2:64">
      <c r="B90" s="85" t="s">
        <v>49</v>
      </c>
      <c r="C90" s="20">
        <f>C89</f>
        <v>0</v>
      </c>
      <c r="D90" s="20">
        <f t="shared" ref="D90:N90" si="99">C90+D89</f>
        <v>0</v>
      </c>
      <c r="E90" s="20">
        <f t="shared" si="99"/>
        <v>0</v>
      </c>
      <c r="F90" s="20">
        <f t="shared" si="99"/>
        <v>0</v>
      </c>
      <c r="G90" s="20">
        <f t="shared" si="99"/>
        <v>0</v>
      </c>
      <c r="H90" s="20">
        <f t="shared" si="99"/>
        <v>0</v>
      </c>
      <c r="I90" s="20">
        <f t="shared" si="99"/>
        <v>0</v>
      </c>
      <c r="J90" s="20">
        <f t="shared" si="99"/>
        <v>0</v>
      </c>
      <c r="K90" s="20">
        <f t="shared" si="99"/>
        <v>0</v>
      </c>
      <c r="L90" s="20">
        <f t="shared" si="99"/>
        <v>0</v>
      </c>
      <c r="M90" s="20">
        <f t="shared" si="99"/>
        <v>0</v>
      </c>
      <c r="N90" s="21">
        <f t="shared" si="99"/>
        <v>0</v>
      </c>
      <c r="O90" s="20">
        <f>O89</f>
        <v>0</v>
      </c>
      <c r="P90" s="20">
        <f t="shared" ref="P90:Z90" si="100">O90+P89</f>
        <v>0</v>
      </c>
      <c r="Q90" s="20">
        <f t="shared" si="100"/>
        <v>0</v>
      </c>
      <c r="R90" s="20">
        <f t="shared" si="100"/>
        <v>0</v>
      </c>
      <c r="S90" s="20">
        <f t="shared" si="100"/>
        <v>0</v>
      </c>
      <c r="T90" s="20">
        <f t="shared" si="100"/>
        <v>0</v>
      </c>
      <c r="U90" s="20">
        <f t="shared" si="100"/>
        <v>0</v>
      </c>
      <c r="V90" s="20">
        <f t="shared" si="100"/>
        <v>0</v>
      </c>
      <c r="W90" s="20">
        <f t="shared" si="100"/>
        <v>0</v>
      </c>
      <c r="X90" s="20">
        <f t="shared" si="100"/>
        <v>0</v>
      </c>
      <c r="Y90" s="20">
        <f t="shared" si="100"/>
        <v>0</v>
      </c>
      <c r="Z90" s="21">
        <f t="shared" si="100"/>
        <v>0</v>
      </c>
      <c r="AA90" s="20">
        <f>AA89</f>
        <v>0</v>
      </c>
      <c r="AB90" s="20">
        <f t="shared" ref="AB90:AL90" si="101">AA90+AB89</f>
        <v>0</v>
      </c>
      <c r="AC90" s="20">
        <f t="shared" si="101"/>
        <v>0</v>
      </c>
      <c r="AD90" s="20">
        <f t="shared" si="101"/>
        <v>0</v>
      </c>
      <c r="AE90" s="20">
        <f t="shared" si="101"/>
        <v>0</v>
      </c>
      <c r="AF90" s="20">
        <f t="shared" si="101"/>
        <v>0</v>
      </c>
      <c r="AG90" s="20">
        <f t="shared" si="101"/>
        <v>0</v>
      </c>
      <c r="AH90" s="20">
        <f t="shared" si="101"/>
        <v>0</v>
      </c>
      <c r="AI90" s="20">
        <f t="shared" si="101"/>
        <v>0</v>
      </c>
      <c r="AJ90" s="20">
        <f t="shared" si="101"/>
        <v>0</v>
      </c>
      <c r="AK90" s="20">
        <f t="shared" si="101"/>
        <v>0</v>
      </c>
      <c r="AL90" s="21">
        <f t="shared" si="101"/>
        <v>0</v>
      </c>
      <c r="AM90" s="20">
        <f>AM89</f>
        <v>0</v>
      </c>
      <c r="AN90" s="20">
        <f t="shared" ref="AN90:AX90" si="102">AM90+AN89</f>
        <v>0</v>
      </c>
      <c r="AO90" s="20">
        <f t="shared" si="102"/>
        <v>0</v>
      </c>
      <c r="AP90" s="20">
        <f t="shared" si="102"/>
        <v>0</v>
      </c>
      <c r="AQ90" s="20">
        <f t="shared" si="102"/>
        <v>0</v>
      </c>
      <c r="AR90" s="20">
        <f t="shared" si="102"/>
        <v>0</v>
      </c>
      <c r="AS90" s="20">
        <f t="shared" si="102"/>
        <v>0</v>
      </c>
      <c r="AT90" s="20">
        <f t="shared" si="102"/>
        <v>0</v>
      </c>
      <c r="AU90" s="20">
        <f t="shared" si="102"/>
        <v>0</v>
      </c>
      <c r="AV90" s="20">
        <f t="shared" si="102"/>
        <v>0</v>
      </c>
      <c r="AW90" s="20">
        <f t="shared" si="102"/>
        <v>0</v>
      </c>
      <c r="AX90" s="21">
        <f t="shared" si="102"/>
        <v>0</v>
      </c>
      <c r="AY90" s="20">
        <f>AY89</f>
        <v>0</v>
      </c>
      <c r="AZ90" s="20">
        <f t="shared" ref="AZ90:BJ90" si="103">AY90+AZ89</f>
        <v>0</v>
      </c>
      <c r="BA90" s="20">
        <f t="shared" si="103"/>
        <v>0</v>
      </c>
      <c r="BB90" s="20">
        <f t="shared" si="103"/>
        <v>0</v>
      </c>
      <c r="BC90" s="20">
        <f t="shared" si="103"/>
        <v>0</v>
      </c>
      <c r="BD90" s="20">
        <f t="shared" si="103"/>
        <v>0</v>
      </c>
      <c r="BE90" s="20">
        <f t="shared" si="103"/>
        <v>0</v>
      </c>
      <c r="BF90" s="20">
        <f t="shared" si="103"/>
        <v>0</v>
      </c>
      <c r="BG90" s="20">
        <f t="shared" si="103"/>
        <v>0</v>
      </c>
      <c r="BH90" s="20">
        <f t="shared" si="103"/>
        <v>0</v>
      </c>
      <c r="BI90" s="20">
        <f t="shared" si="103"/>
        <v>0</v>
      </c>
      <c r="BJ90" s="21">
        <f t="shared" si="103"/>
        <v>0</v>
      </c>
    </row>
    <row r="92" spans="2:64" ht="15" customHeight="1">
      <c r="B92" s="104" t="s">
        <v>189</v>
      </c>
      <c r="C92" s="62"/>
      <c r="D92" s="62"/>
    </row>
    <row r="94" spans="2:64">
      <c r="B94" s="81"/>
      <c r="C94" s="473" t="s">
        <v>18</v>
      </c>
      <c r="D94" s="473"/>
      <c r="E94" s="473"/>
      <c r="F94" s="473"/>
      <c r="G94" s="473"/>
      <c r="H94" s="473"/>
      <c r="I94" s="473"/>
      <c r="J94" s="473"/>
      <c r="K94" s="473"/>
      <c r="L94" s="473"/>
      <c r="M94" s="473"/>
      <c r="N94" s="473"/>
      <c r="O94" s="473" t="s">
        <v>19</v>
      </c>
      <c r="P94" s="473"/>
      <c r="Q94" s="473"/>
      <c r="R94" s="473"/>
      <c r="S94" s="473"/>
      <c r="T94" s="473"/>
      <c r="U94" s="473"/>
      <c r="V94" s="473"/>
      <c r="W94" s="473"/>
      <c r="X94" s="473"/>
      <c r="Y94" s="473"/>
      <c r="Z94" s="473"/>
      <c r="AA94" s="473" t="s">
        <v>20</v>
      </c>
      <c r="AB94" s="473"/>
      <c r="AC94" s="473"/>
      <c r="AD94" s="473"/>
      <c r="AE94" s="473"/>
      <c r="AF94" s="473"/>
      <c r="AG94" s="473"/>
      <c r="AH94" s="473"/>
      <c r="AI94" s="473"/>
      <c r="AJ94" s="473"/>
      <c r="AK94" s="473"/>
      <c r="AL94" s="473"/>
      <c r="AM94" s="29"/>
      <c r="AN94" s="476" t="s">
        <v>32</v>
      </c>
      <c r="AO94" s="476"/>
      <c r="AP94" s="476"/>
      <c r="AQ94" s="476"/>
      <c r="AR94" s="476"/>
      <c r="AS94" s="476"/>
      <c r="AT94" s="476"/>
      <c r="AU94" s="476"/>
      <c r="AV94" s="476"/>
      <c r="AW94" s="476"/>
      <c r="AX94" s="477"/>
      <c r="AY94" s="473" t="s">
        <v>33</v>
      </c>
      <c r="AZ94" s="473"/>
      <c r="BA94" s="473"/>
      <c r="BB94" s="473"/>
      <c r="BC94" s="473"/>
      <c r="BD94" s="473"/>
      <c r="BE94" s="473"/>
      <c r="BF94" s="473"/>
      <c r="BG94" s="473"/>
      <c r="BH94" s="473"/>
      <c r="BI94" s="473"/>
      <c r="BJ94" s="473"/>
    </row>
    <row r="95" spans="2:64">
      <c r="B95" s="85" t="s">
        <v>36</v>
      </c>
      <c r="C95" s="18">
        <f>CONFIG!$D$7</f>
        <v>41640</v>
      </c>
      <c r="D95" s="18">
        <f>DATE(YEAR(C95),MONTH(C95)+1,DAY(C95))</f>
        <v>41671</v>
      </c>
      <c r="E95" s="18">
        <f t="shared" ref="E95:BJ95" si="104">DATE(YEAR(D95),MONTH(D95)+1,DAY(D95))</f>
        <v>41699</v>
      </c>
      <c r="F95" s="18">
        <f t="shared" si="104"/>
        <v>41730</v>
      </c>
      <c r="G95" s="18">
        <f t="shared" si="104"/>
        <v>41760</v>
      </c>
      <c r="H95" s="18">
        <f t="shared" si="104"/>
        <v>41791</v>
      </c>
      <c r="I95" s="18">
        <f t="shared" si="104"/>
        <v>41821</v>
      </c>
      <c r="J95" s="18">
        <f t="shared" si="104"/>
        <v>41852</v>
      </c>
      <c r="K95" s="18">
        <f t="shared" si="104"/>
        <v>41883</v>
      </c>
      <c r="L95" s="18">
        <f t="shared" si="104"/>
        <v>41913</v>
      </c>
      <c r="M95" s="18">
        <f t="shared" si="104"/>
        <v>41944</v>
      </c>
      <c r="N95" s="18">
        <f t="shared" si="104"/>
        <v>41974</v>
      </c>
      <c r="O95" s="18">
        <f t="shared" si="104"/>
        <v>42005</v>
      </c>
      <c r="P95" s="18">
        <f t="shared" si="104"/>
        <v>42036</v>
      </c>
      <c r="Q95" s="18">
        <f t="shared" si="104"/>
        <v>42064</v>
      </c>
      <c r="R95" s="18">
        <f t="shared" si="104"/>
        <v>42095</v>
      </c>
      <c r="S95" s="18">
        <f t="shared" si="104"/>
        <v>42125</v>
      </c>
      <c r="T95" s="18">
        <f t="shared" si="104"/>
        <v>42156</v>
      </c>
      <c r="U95" s="18">
        <f t="shared" si="104"/>
        <v>42186</v>
      </c>
      <c r="V95" s="18">
        <f t="shared" si="104"/>
        <v>42217</v>
      </c>
      <c r="W95" s="18">
        <f t="shared" si="104"/>
        <v>42248</v>
      </c>
      <c r="X95" s="18">
        <f t="shared" si="104"/>
        <v>42278</v>
      </c>
      <c r="Y95" s="18">
        <f t="shared" si="104"/>
        <v>42309</v>
      </c>
      <c r="Z95" s="18">
        <f t="shared" si="104"/>
        <v>42339</v>
      </c>
      <c r="AA95" s="18">
        <f t="shared" si="104"/>
        <v>42370</v>
      </c>
      <c r="AB95" s="18">
        <f t="shared" si="104"/>
        <v>42401</v>
      </c>
      <c r="AC95" s="18">
        <f t="shared" si="104"/>
        <v>42430</v>
      </c>
      <c r="AD95" s="18">
        <f t="shared" si="104"/>
        <v>42461</v>
      </c>
      <c r="AE95" s="18">
        <f t="shared" si="104"/>
        <v>42491</v>
      </c>
      <c r="AF95" s="18">
        <f t="shared" si="104"/>
        <v>42522</v>
      </c>
      <c r="AG95" s="18">
        <f t="shared" si="104"/>
        <v>42552</v>
      </c>
      <c r="AH95" s="18">
        <f t="shared" si="104"/>
        <v>42583</v>
      </c>
      <c r="AI95" s="18">
        <f t="shared" si="104"/>
        <v>42614</v>
      </c>
      <c r="AJ95" s="18">
        <f t="shared" si="104"/>
        <v>42644</v>
      </c>
      <c r="AK95" s="18">
        <f t="shared" si="104"/>
        <v>42675</v>
      </c>
      <c r="AL95" s="18">
        <f t="shared" si="104"/>
        <v>42705</v>
      </c>
      <c r="AM95" s="18">
        <f t="shared" si="104"/>
        <v>42736</v>
      </c>
      <c r="AN95" s="18">
        <f t="shared" si="104"/>
        <v>42767</v>
      </c>
      <c r="AO95" s="18">
        <f t="shared" si="104"/>
        <v>42795</v>
      </c>
      <c r="AP95" s="18">
        <f t="shared" si="104"/>
        <v>42826</v>
      </c>
      <c r="AQ95" s="18">
        <f t="shared" si="104"/>
        <v>42856</v>
      </c>
      <c r="AR95" s="18">
        <f t="shared" si="104"/>
        <v>42887</v>
      </c>
      <c r="AS95" s="18">
        <f t="shared" si="104"/>
        <v>42917</v>
      </c>
      <c r="AT95" s="18">
        <f t="shared" si="104"/>
        <v>42948</v>
      </c>
      <c r="AU95" s="18">
        <f t="shared" si="104"/>
        <v>42979</v>
      </c>
      <c r="AV95" s="18">
        <f t="shared" si="104"/>
        <v>43009</v>
      </c>
      <c r="AW95" s="18">
        <f t="shared" si="104"/>
        <v>43040</v>
      </c>
      <c r="AX95" s="18">
        <f t="shared" si="104"/>
        <v>43070</v>
      </c>
      <c r="AY95" s="18">
        <f t="shared" si="104"/>
        <v>43101</v>
      </c>
      <c r="AZ95" s="18">
        <f t="shared" si="104"/>
        <v>43132</v>
      </c>
      <c r="BA95" s="18">
        <f t="shared" si="104"/>
        <v>43160</v>
      </c>
      <c r="BB95" s="18">
        <f t="shared" si="104"/>
        <v>43191</v>
      </c>
      <c r="BC95" s="18">
        <f t="shared" si="104"/>
        <v>43221</v>
      </c>
      <c r="BD95" s="18">
        <f t="shared" si="104"/>
        <v>43252</v>
      </c>
      <c r="BE95" s="18">
        <f t="shared" si="104"/>
        <v>43282</v>
      </c>
      <c r="BF95" s="18">
        <f t="shared" si="104"/>
        <v>43313</v>
      </c>
      <c r="BG95" s="18">
        <f t="shared" si="104"/>
        <v>43344</v>
      </c>
      <c r="BH95" s="18">
        <f t="shared" si="104"/>
        <v>43374</v>
      </c>
      <c r="BI95" s="18">
        <f t="shared" si="104"/>
        <v>43405</v>
      </c>
      <c r="BJ95" s="18">
        <f t="shared" si="104"/>
        <v>43435</v>
      </c>
    </row>
    <row r="96" spans="2:64">
      <c r="B96" s="365" t="str">
        <f>CONFIG!$C$14</f>
        <v>Activité / Projet 1</v>
      </c>
      <c r="C96" s="341">
        <f>'Charges variables-Calculs auto'!C194</f>
        <v>0</v>
      </c>
      <c r="D96" s="341">
        <f>'Charges variables-Calculs auto'!D194</f>
        <v>0</v>
      </c>
      <c r="E96" s="341">
        <f>'Charges variables-Calculs auto'!E194</f>
        <v>0</v>
      </c>
      <c r="F96" s="341">
        <f>'Charges variables-Calculs auto'!F194</f>
        <v>0</v>
      </c>
      <c r="G96" s="341">
        <f>'Charges variables-Calculs auto'!G194</f>
        <v>0</v>
      </c>
      <c r="H96" s="341">
        <f>'Charges variables-Calculs auto'!H194</f>
        <v>0</v>
      </c>
      <c r="I96" s="341">
        <f>'Charges variables-Calculs auto'!I194</f>
        <v>0</v>
      </c>
      <c r="J96" s="341">
        <f>'Charges variables-Calculs auto'!J194</f>
        <v>0</v>
      </c>
      <c r="K96" s="341">
        <f>'Charges variables-Calculs auto'!K194</f>
        <v>0</v>
      </c>
      <c r="L96" s="341">
        <f>'Charges variables-Calculs auto'!L194</f>
        <v>0</v>
      </c>
      <c r="M96" s="341">
        <f>'Charges variables-Calculs auto'!M194</f>
        <v>0</v>
      </c>
      <c r="N96" s="341">
        <f>'Charges variables-Calculs auto'!N194</f>
        <v>0</v>
      </c>
      <c r="O96" s="341">
        <f>'Charges variables-Calculs auto'!O194</f>
        <v>0</v>
      </c>
      <c r="P96" s="341">
        <f>'Charges variables-Calculs auto'!P194</f>
        <v>0</v>
      </c>
      <c r="Q96" s="341">
        <f>'Charges variables-Calculs auto'!Q194</f>
        <v>0</v>
      </c>
      <c r="R96" s="341">
        <f>'Charges variables-Calculs auto'!R194</f>
        <v>0</v>
      </c>
      <c r="S96" s="341">
        <f>'Charges variables-Calculs auto'!S194</f>
        <v>0</v>
      </c>
      <c r="T96" s="341">
        <f>'Charges variables-Calculs auto'!T194</f>
        <v>0</v>
      </c>
      <c r="U96" s="341">
        <f>'Charges variables-Calculs auto'!U194</f>
        <v>0</v>
      </c>
      <c r="V96" s="341">
        <f>'Charges variables-Calculs auto'!V194</f>
        <v>0</v>
      </c>
      <c r="W96" s="341">
        <f>'Charges variables-Calculs auto'!W194</f>
        <v>0</v>
      </c>
      <c r="X96" s="341">
        <f>'Charges variables-Calculs auto'!X194</f>
        <v>0</v>
      </c>
      <c r="Y96" s="341">
        <f>'Charges variables-Calculs auto'!Y194</f>
        <v>0</v>
      </c>
      <c r="Z96" s="341">
        <f>'Charges variables-Calculs auto'!Z194</f>
        <v>0</v>
      </c>
      <c r="AA96" s="341">
        <f>'Charges variables-Calculs auto'!AA194</f>
        <v>0</v>
      </c>
      <c r="AB96" s="341">
        <f>'Charges variables-Calculs auto'!AB194</f>
        <v>0</v>
      </c>
      <c r="AC96" s="341">
        <f>'Charges variables-Calculs auto'!AC194</f>
        <v>0</v>
      </c>
      <c r="AD96" s="341">
        <f>'Charges variables-Calculs auto'!AD194</f>
        <v>0</v>
      </c>
      <c r="AE96" s="341">
        <f>'Charges variables-Calculs auto'!AE194</f>
        <v>0</v>
      </c>
      <c r="AF96" s="341">
        <f>'Charges variables-Calculs auto'!AF194</f>
        <v>0</v>
      </c>
      <c r="AG96" s="341">
        <f>'Charges variables-Calculs auto'!AG194</f>
        <v>0</v>
      </c>
      <c r="AH96" s="341">
        <f>'Charges variables-Calculs auto'!AH194</f>
        <v>0</v>
      </c>
      <c r="AI96" s="341">
        <f>'Charges variables-Calculs auto'!AI194</f>
        <v>0</v>
      </c>
      <c r="AJ96" s="341">
        <f>'Charges variables-Calculs auto'!AJ194</f>
        <v>0</v>
      </c>
      <c r="AK96" s="341">
        <f>'Charges variables-Calculs auto'!AK194</f>
        <v>0</v>
      </c>
      <c r="AL96" s="341">
        <f>'Charges variables-Calculs auto'!AL194</f>
        <v>0</v>
      </c>
      <c r="AM96" s="341">
        <f>'Charges variables-Calculs auto'!AM194</f>
        <v>0</v>
      </c>
      <c r="AN96" s="341">
        <f>'Charges variables-Calculs auto'!AN194</f>
        <v>0</v>
      </c>
      <c r="AO96" s="341">
        <f>'Charges variables-Calculs auto'!AO194</f>
        <v>0</v>
      </c>
      <c r="AP96" s="341">
        <f>'Charges variables-Calculs auto'!AP194</f>
        <v>0</v>
      </c>
      <c r="AQ96" s="341">
        <f>'Charges variables-Calculs auto'!AQ194</f>
        <v>0</v>
      </c>
      <c r="AR96" s="341">
        <f>'Charges variables-Calculs auto'!AR194</f>
        <v>0</v>
      </c>
      <c r="AS96" s="341">
        <f>'Charges variables-Calculs auto'!AS194</f>
        <v>0</v>
      </c>
      <c r="AT96" s="341">
        <f>'Charges variables-Calculs auto'!AT194</f>
        <v>0</v>
      </c>
      <c r="AU96" s="341">
        <f>'Charges variables-Calculs auto'!AU194</f>
        <v>0</v>
      </c>
      <c r="AV96" s="341">
        <f>'Charges variables-Calculs auto'!AV194</f>
        <v>0</v>
      </c>
      <c r="AW96" s="341">
        <f>'Charges variables-Calculs auto'!AW194</f>
        <v>0</v>
      </c>
      <c r="AX96" s="341">
        <f>'Charges variables-Calculs auto'!AX194</f>
        <v>0</v>
      </c>
      <c r="AY96" s="341">
        <f>'Charges variables-Calculs auto'!AY194</f>
        <v>0</v>
      </c>
      <c r="AZ96" s="341">
        <f>'Charges variables-Calculs auto'!AZ194</f>
        <v>0</v>
      </c>
      <c r="BA96" s="341">
        <f>'Charges variables-Calculs auto'!BA194</f>
        <v>0</v>
      </c>
      <c r="BB96" s="341">
        <f>'Charges variables-Calculs auto'!BB194</f>
        <v>0</v>
      </c>
      <c r="BC96" s="341">
        <f>'Charges variables-Calculs auto'!BC194</f>
        <v>0</v>
      </c>
      <c r="BD96" s="341">
        <f>'Charges variables-Calculs auto'!BD194</f>
        <v>0</v>
      </c>
      <c r="BE96" s="341">
        <f>'Charges variables-Calculs auto'!BE194</f>
        <v>0</v>
      </c>
      <c r="BF96" s="341">
        <f>'Charges variables-Calculs auto'!BF194</f>
        <v>0</v>
      </c>
      <c r="BG96" s="341">
        <f>'Charges variables-Calculs auto'!BG194</f>
        <v>0</v>
      </c>
      <c r="BH96" s="341">
        <f>'Charges variables-Calculs auto'!BH194</f>
        <v>0</v>
      </c>
      <c r="BI96" s="341">
        <f>'Charges variables-Calculs auto'!BI194</f>
        <v>0</v>
      </c>
      <c r="BJ96" s="341">
        <f>'Charges variables-Calculs auto'!BJ194</f>
        <v>0</v>
      </c>
      <c r="BL96" s="16"/>
    </row>
    <row r="97" spans="2:64">
      <c r="B97" s="365" t="str">
        <f>CONFIG!$C$15</f>
        <v>Activité / Projet 2</v>
      </c>
      <c r="C97" s="341">
        <f>'Charges variables-Calculs auto'!C299</f>
        <v>0</v>
      </c>
      <c r="D97" s="341">
        <f>'Charges variables-Calculs auto'!D299</f>
        <v>0</v>
      </c>
      <c r="E97" s="341">
        <f>'Charges variables-Calculs auto'!E299</f>
        <v>0</v>
      </c>
      <c r="F97" s="341">
        <f>'Charges variables-Calculs auto'!F299</f>
        <v>0</v>
      </c>
      <c r="G97" s="341">
        <f>'Charges variables-Calculs auto'!G299</f>
        <v>0</v>
      </c>
      <c r="H97" s="341">
        <f>'Charges variables-Calculs auto'!H299</f>
        <v>0</v>
      </c>
      <c r="I97" s="341">
        <f>'Charges variables-Calculs auto'!I299</f>
        <v>0</v>
      </c>
      <c r="J97" s="341">
        <f>'Charges variables-Calculs auto'!J299</f>
        <v>0</v>
      </c>
      <c r="K97" s="341">
        <f>'Charges variables-Calculs auto'!K299</f>
        <v>0</v>
      </c>
      <c r="L97" s="341">
        <f>'Charges variables-Calculs auto'!L299</f>
        <v>0</v>
      </c>
      <c r="M97" s="341">
        <f>'Charges variables-Calculs auto'!M299</f>
        <v>0</v>
      </c>
      <c r="N97" s="341">
        <f>'Charges variables-Calculs auto'!N299</f>
        <v>0</v>
      </c>
      <c r="O97" s="341">
        <f>'Charges variables-Calculs auto'!O299</f>
        <v>0</v>
      </c>
      <c r="P97" s="341">
        <f>'Charges variables-Calculs auto'!P299</f>
        <v>0</v>
      </c>
      <c r="Q97" s="341">
        <f>'Charges variables-Calculs auto'!Q299</f>
        <v>0</v>
      </c>
      <c r="R97" s="341">
        <f>'Charges variables-Calculs auto'!R299</f>
        <v>0</v>
      </c>
      <c r="S97" s="341">
        <f>'Charges variables-Calculs auto'!S299</f>
        <v>0</v>
      </c>
      <c r="T97" s="341">
        <f>'Charges variables-Calculs auto'!T299</f>
        <v>0</v>
      </c>
      <c r="U97" s="341">
        <f>'Charges variables-Calculs auto'!U299</f>
        <v>0</v>
      </c>
      <c r="V97" s="341">
        <f>'Charges variables-Calculs auto'!V299</f>
        <v>0</v>
      </c>
      <c r="W97" s="341">
        <f>'Charges variables-Calculs auto'!W299</f>
        <v>0</v>
      </c>
      <c r="X97" s="341">
        <f>'Charges variables-Calculs auto'!X299</f>
        <v>0</v>
      </c>
      <c r="Y97" s="341">
        <f>'Charges variables-Calculs auto'!Y299</f>
        <v>0</v>
      </c>
      <c r="Z97" s="341">
        <f>'Charges variables-Calculs auto'!Z299</f>
        <v>0</v>
      </c>
      <c r="AA97" s="341">
        <f>'Charges variables-Calculs auto'!AA299</f>
        <v>0</v>
      </c>
      <c r="AB97" s="341">
        <f>'Charges variables-Calculs auto'!AB299</f>
        <v>0</v>
      </c>
      <c r="AC97" s="341">
        <f>'Charges variables-Calculs auto'!AC299</f>
        <v>0</v>
      </c>
      <c r="AD97" s="341">
        <f>'Charges variables-Calculs auto'!AD299</f>
        <v>0</v>
      </c>
      <c r="AE97" s="341">
        <f>'Charges variables-Calculs auto'!AE299</f>
        <v>0</v>
      </c>
      <c r="AF97" s="341">
        <f>'Charges variables-Calculs auto'!AF299</f>
        <v>0</v>
      </c>
      <c r="AG97" s="341">
        <f>'Charges variables-Calculs auto'!AG299</f>
        <v>0</v>
      </c>
      <c r="AH97" s="341">
        <f>'Charges variables-Calculs auto'!AH299</f>
        <v>0</v>
      </c>
      <c r="AI97" s="341">
        <f>'Charges variables-Calculs auto'!AI299</f>
        <v>0</v>
      </c>
      <c r="AJ97" s="341">
        <f>'Charges variables-Calculs auto'!AJ299</f>
        <v>0</v>
      </c>
      <c r="AK97" s="341">
        <f>'Charges variables-Calculs auto'!AK299</f>
        <v>0</v>
      </c>
      <c r="AL97" s="341">
        <f>'Charges variables-Calculs auto'!AL299</f>
        <v>0</v>
      </c>
      <c r="AM97" s="341">
        <f>'Charges variables-Calculs auto'!AM299</f>
        <v>0</v>
      </c>
      <c r="AN97" s="341">
        <f>'Charges variables-Calculs auto'!AN299</f>
        <v>0</v>
      </c>
      <c r="AO97" s="341">
        <f>'Charges variables-Calculs auto'!AO299</f>
        <v>0</v>
      </c>
      <c r="AP97" s="341">
        <f>'Charges variables-Calculs auto'!AP299</f>
        <v>0</v>
      </c>
      <c r="AQ97" s="341">
        <f>'Charges variables-Calculs auto'!AQ299</f>
        <v>0</v>
      </c>
      <c r="AR97" s="341">
        <f>'Charges variables-Calculs auto'!AR299</f>
        <v>0</v>
      </c>
      <c r="AS97" s="341">
        <f>'Charges variables-Calculs auto'!AS299</f>
        <v>0</v>
      </c>
      <c r="AT97" s="341">
        <f>'Charges variables-Calculs auto'!AT299</f>
        <v>0</v>
      </c>
      <c r="AU97" s="341">
        <f>'Charges variables-Calculs auto'!AU299</f>
        <v>0</v>
      </c>
      <c r="AV97" s="341">
        <f>'Charges variables-Calculs auto'!AV299</f>
        <v>0</v>
      </c>
      <c r="AW97" s="341">
        <f>'Charges variables-Calculs auto'!AW299</f>
        <v>0</v>
      </c>
      <c r="AX97" s="341">
        <f>'Charges variables-Calculs auto'!AX299</f>
        <v>0</v>
      </c>
      <c r="AY97" s="341">
        <f>'Charges variables-Calculs auto'!AY299</f>
        <v>0</v>
      </c>
      <c r="AZ97" s="341">
        <f>'Charges variables-Calculs auto'!AZ299</f>
        <v>0</v>
      </c>
      <c r="BA97" s="341">
        <f>'Charges variables-Calculs auto'!BA299</f>
        <v>0</v>
      </c>
      <c r="BB97" s="341">
        <f>'Charges variables-Calculs auto'!BB299</f>
        <v>0</v>
      </c>
      <c r="BC97" s="341">
        <f>'Charges variables-Calculs auto'!BC299</f>
        <v>0</v>
      </c>
      <c r="BD97" s="341">
        <f>'Charges variables-Calculs auto'!BD299</f>
        <v>0</v>
      </c>
      <c r="BE97" s="341">
        <f>'Charges variables-Calculs auto'!BE299</f>
        <v>0</v>
      </c>
      <c r="BF97" s="341">
        <f>'Charges variables-Calculs auto'!BF299</f>
        <v>0</v>
      </c>
      <c r="BG97" s="341">
        <f>'Charges variables-Calculs auto'!BG299</f>
        <v>0</v>
      </c>
      <c r="BH97" s="341">
        <f>'Charges variables-Calculs auto'!BH299</f>
        <v>0</v>
      </c>
      <c r="BI97" s="341">
        <f>'Charges variables-Calculs auto'!BI299</f>
        <v>0</v>
      </c>
      <c r="BJ97" s="341">
        <f>'Charges variables-Calculs auto'!BJ299</f>
        <v>0</v>
      </c>
      <c r="BL97" s="63"/>
    </row>
    <row r="98" spans="2:64">
      <c r="B98" s="365" t="str">
        <f>CONFIG!$C$16</f>
        <v>…</v>
      </c>
      <c r="C98" s="341">
        <f>'Charges variables-Calculs auto'!C404</f>
        <v>0</v>
      </c>
      <c r="D98" s="341">
        <f>'Charges variables-Calculs auto'!D404</f>
        <v>0</v>
      </c>
      <c r="E98" s="341">
        <f>'Charges variables-Calculs auto'!E404</f>
        <v>0</v>
      </c>
      <c r="F98" s="341">
        <f>'Charges variables-Calculs auto'!F404</f>
        <v>0</v>
      </c>
      <c r="G98" s="341">
        <f>'Charges variables-Calculs auto'!G404</f>
        <v>0</v>
      </c>
      <c r="H98" s="341">
        <f>'Charges variables-Calculs auto'!H404</f>
        <v>0</v>
      </c>
      <c r="I98" s="341">
        <f>'Charges variables-Calculs auto'!I404</f>
        <v>0</v>
      </c>
      <c r="J98" s="341">
        <f>'Charges variables-Calculs auto'!J404</f>
        <v>0</v>
      </c>
      <c r="K98" s="341">
        <f>'Charges variables-Calculs auto'!K404</f>
        <v>0</v>
      </c>
      <c r="L98" s="341">
        <f>'Charges variables-Calculs auto'!L404</f>
        <v>0</v>
      </c>
      <c r="M98" s="341">
        <f>'Charges variables-Calculs auto'!M404</f>
        <v>0</v>
      </c>
      <c r="N98" s="341">
        <f>'Charges variables-Calculs auto'!N404</f>
        <v>0</v>
      </c>
      <c r="O98" s="341">
        <f>'Charges variables-Calculs auto'!O404</f>
        <v>0</v>
      </c>
      <c r="P98" s="341">
        <f>'Charges variables-Calculs auto'!P404</f>
        <v>0</v>
      </c>
      <c r="Q98" s="341">
        <f>'Charges variables-Calculs auto'!Q404</f>
        <v>0</v>
      </c>
      <c r="R98" s="341">
        <f>'Charges variables-Calculs auto'!R404</f>
        <v>0</v>
      </c>
      <c r="S98" s="341">
        <f>'Charges variables-Calculs auto'!S404</f>
        <v>0</v>
      </c>
      <c r="T98" s="341">
        <f>'Charges variables-Calculs auto'!T404</f>
        <v>0</v>
      </c>
      <c r="U98" s="341">
        <f>'Charges variables-Calculs auto'!U404</f>
        <v>0</v>
      </c>
      <c r="V98" s="341">
        <f>'Charges variables-Calculs auto'!V404</f>
        <v>0</v>
      </c>
      <c r="W98" s="341">
        <f>'Charges variables-Calculs auto'!W404</f>
        <v>0</v>
      </c>
      <c r="X98" s="341">
        <f>'Charges variables-Calculs auto'!X404</f>
        <v>0</v>
      </c>
      <c r="Y98" s="341">
        <f>'Charges variables-Calculs auto'!Y404</f>
        <v>0</v>
      </c>
      <c r="Z98" s="341">
        <f>'Charges variables-Calculs auto'!Z404</f>
        <v>0</v>
      </c>
      <c r="AA98" s="341">
        <f>'Charges variables-Calculs auto'!AA404</f>
        <v>0</v>
      </c>
      <c r="AB98" s="341">
        <f>'Charges variables-Calculs auto'!AB404</f>
        <v>0</v>
      </c>
      <c r="AC98" s="341">
        <f>'Charges variables-Calculs auto'!AC404</f>
        <v>0</v>
      </c>
      <c r="AD98" s="341">
        <f>'Charges variables-Calculs auto'!AD404</f>
        <v>0</v>
      </c>
      <c r="AE98" s="341">
        <f>'Charges variables-Calculs auto'!AE404</f>
        <v>0</v>
      </c>
      <c r="AF98" s="341">
        <f>'Charges variables-Calculs auto'!AF404</f>
        <v>0</v>
      </c>
      <c r="AG98" s="341">
        <f>'Charges variables-Calculs auto'!AG404</f>
        <v>0</v>
      </c>
      <c r="AH98" s="341">
        <f>'Charges variables-Calculs auto'!AH404</f>
        <v>0</v>
      </c>
      <c r="AI98" s="341">
        <f>'Charges variables-Calculs auto'!AI404</f>
        <v>0</v>
      </c>
      <c r="AJ98" s="341">
        <f>'Charges variables-Calculs auto'!AJ404</f>
        <v>0</v>
      </c>
      <c r="AK98" s="341">
        <f>'Charges variables-Calculs auto'!AK404</f>
        <v>0</v>
      </c>
      <c r="AL98" s="341">
        <f>'Charges variables-Calculs auto'!AL404</f>
        <v>0</v>
      </c>
      <c r="AM98" s="341">
        <f>'Charges variables-Calculs auto'!AM404</f>
        <v>0</v>
      </c>
      <c r="AN98" s="341">
        <f>'Charges variables-Calculs auto'!AN404</f>
        <v>0</v>
      </c>
      <c r="AO98" s="341">
        <f>'Charges variables-Calculs auto'!AO404</f>
        <v>0</v>
      </c>
      <c r="AP98" s="341">
        <f>'Charges variables-Calculs auto'!AP404</f>
        <v>0</v>
      </c>
      <c r="AQ98" s="341">
        <f>'Charges variables-Calculs auto'!AQ404</f>
        <v>0</v>
      </c>
      <c r="AR98" s="341">
        <f>'Charges variables-Calculs auto'!AR404</f>
        <v>0</v>
      </c>
      <c r="AS98" s="341">
        <f>'Charges variables-Calculs auto'!AS404</f>
        <v>0</v>
      </c>
      <c r="AT98" s="341">
        <f>'Charges variables-Calculs auto'!AT404</f>
        <v>0</v>
      </c>
      <c r="AU98" s="341">
        <f>'Charges variables-Calculs auto'!AU404</f>
        <v>0</v>
      </c>
      <c r="AV98" s="341">
        <f>'Charges variables-Calculs auto'!AV404</f>
        <v>0</v>
      </c>
      <c r="AW98" s="341">
        <f>'Charges variables-Calculs auto'!AW404</f>
        <v>0</v>
      </c>
      <c r="AX98" s="341">
        <f>'Charges variables-Calculs auto'!AX404</f>
        <v>0</v>
      </c>
      <c r="AY98" s="341">
        <f>'Charges variables-Calculs auto'!AY404</f>
        <v>0</v>
      </c>
      <c r="AZ98" s="341">
        <f>'Charges variables-Calculs auto'!AZ404</f>
        <v>0</v>
      </c>
      <c r="BA98" s="341">
        <f>'Charges variables-Calculs auto'!BA404</f>
        <v>0</v>
      </c>
      <c r="BB98" s="341">
        <f>'Charges variables-Calculs auto'!BB404</f>
        <v>0</v>
      </c>
      <c r="BC98" s="341">
        <f>'Charges variables-Calculs auto'!BC404</f>
        <v>0</v>
      </c>
      <c r="BD98" s="341">
        <f>'Charges variables-Calculs auto'!BD404</f>
        <v>0</v>
      </c>
      <c r="BE98" s="341">
        <f>'Charges variables-Calculs auto'!BE404</f>
        <v>0</v>
      </c>
      <c r="BF98" s="341">
        <f>'Charges variables-Calculs auto'!BF404</f>
        <v>0</v>
      </c>
      <c r="BG98" s="341">
        <f>'Charges variables-Calculs auto'!BG404</f>
        <v>0</v>
      </c>
      <c r="BH98" s="341">
        <f>'Charges variables-Calculs auto'!BH404</f>
        <v>0</v>
      </c>
      <c r="BI98" s="341">
        <f>'Charges variables-Calculs auto'!BI404</f>
        <v>0</v>
      </c>
      <c r="BJ98" s="341">
        <f>'Charges variables-Calculs auto'!BJ404</f>
        <v>0</v>
      </c>
      <c r="BL98" s="63"/>
    </row>
    <row r="99" spans="2:64">
      <c r="B99" s="365">
        <f>CONFIG!$C$17</f>
        <v>0</v>
      </c>
      <c r="C99" s="341">
        <f>'Charges variables-Calculs auto'!C509</f>
        <v>0</v>
      </c>
      <c r="D99" s="341">
        <f>'Charges variables-Calculs auto'!D509</f>
        <v>0</v>
      </c>
      <c r="E99" s="341">
        <f>'Charges variables-Calculs auto'!E509</f>
        <v>0</v>
      </c>
      <c r="F99" s="341">
        <f>'Charges variables-Calculs auto'!F509</f>
        <v>0</v>
      </c>
      <c r="G99" s="341">
        <f>'Charges variables-Calculs auto'!G509</f>
        <v>0</v>
      </c>
      <c r="H99" s="341">
        <f>'Charges variables-Calculs auto'!H509</f>
        <v>0</v>
      </c>
      <c r="I99" s="341">
        <f>'Charges variables-Calculs auto'!I509</f>
        <v>0</v>
      </c>
      <c r="J99" s="341">
        <f>'Charges variables-Calculs auto'!J509</f>
        <v>0</v>
      </c>
      <c r="K99" s="341">
        <f>'Charges variables-Calculs auto'!K509</f>
        <v>0</v>
      </c>
      <c r="L99" s="341">
        <f>'Charges variables-Calculs auto'!L509</f>
        <v>0</v>
      </c>
      <c r="M99" s="341">
        <f>'Charges variables-Calculs auto'!M509</f>
        <v>0</v>
      </c>
      <c r="N99" s="341">
        <f>'Charges variables-Calculs auto'!N509</f>
        <v>0</v>
      </c>
      <c r="O99" s="341">
        <f>'Charges variables-Calculs auto'!O509</f>
        <v>0</v>
      </c>
      <c r="P99" s="341">
        <f>'Charges variables-Calculs auto'!P509</f>
        <v>0</v>
      </c>
      <c r="Q99" s="341">
        <f>'Charges variables-Calculs auto'!Q509</f>
        <v>0</v>
      </c>
      <c r="R99" s="341">
        <f>'Charges variables-Calculs auto'!R509</f>
        <v>0</v>
      </c>
      <c r="S99" s="341">
        <f>'Charges variables-Calculs auto'!S509</f>
        <v>0</v>
      </c>
      <c r="T99" s="341">
        <f>'Charges variables-Calculs auto'!T509</f>
        <v>0</v>
      </c>
      <c r="U99" s="341">
        <f>'Charges variables-Calculs auto'!U509</f>
        <v>0</v>
      </c>
      <c r="V99" s="341">
        <f>'Charges variables-Calculs auto'!V509</f>
        <v>0</v>
      </c>
      <c r="W99" s="341">
        <f>'Charges variables-Calculs auto'!W509</f>
        <v>0</v>
      </c>
      <c r="X99" s="341">
        <f>'Charges variables-Calculs auto'!X509</f>
        <v>0</v>
      </c>
      <c r="Y99" s="341">
        <f>'Charges variables-Calculs auto'!Y509</f>
        <v>0</v>
      </c>
      <c r="Z99" s="341">
        <f>'Charges variables-Calculs auto'!Z509</f>
        <v>0</v>
      </c>
      <c r="AA99" s="341">
        <f>'Charges variables-Calculs auto'!AA509</f>
        <v>0</v>
      </c>
      <c r="AB99" s="341">
        <f>'Charges variables-Calculs auto'!AB509</f>
        <v>0</v>
      </c>
      <c r="AC99" s="341">
        <f>'Charges variables-Calculs auto'!AC509</f>
        <v>0</v>
      </c>
      <c r="AD99" s="341">
        <f>'Charges variables-Calculs auto'!AD509</f>
        <v>0</v>
      </c>
      <c r="AE99" s="341">
        <f>'Charges variables-Calculs auto'!AE509</f>
        <v>0</v>
      </c>
      <c r="AF99" s="341">
        <f>'Charges variables-Calculs auto'!AF509</f>
        <v>0</v>
      </c>
      <c r="AG99" s="341">
        <f>'Charges variables-Calculs auto'!AG509</f>
        <v>0</v>
      </c>
      <c r="AH99" s="341">
        <f>'Charges variables-Calculs auto'!AH509</f>
        <v>0</v>
      </c>
      <c r="AI99" s="341">
        <f>'Charges variables-Calculs auto'!AI509</f>
        <v>0</v>
      </c>
      <c r="AJ99" s="341">
        <f>'Charges variables-Calculs auto'!AJ509</f>
        <v>0</v>
      </c>
      <c r="AK99" s="341">
        <f>'Charges variables-Calculs auto'!AK509</f>
        <v>0</v>
      </c>
      <c r="AL99" s="341">
        <f>'Charges variables-Calculs auto'!AL509</f>
        <v>0</v>
      </c>
      <c r="AM99" s="341">
        <f>'Charges variables-Calculs auto'!AM509</f>
        <v>0</v>
      </c>
      <c r="AN99" s="341">
        <f>'Charges variables-Calculs auto'!AN509</f>
        <v>0</v>
      </c>
      <c r="AO99" s="341">
        <f>'Charges variables-Calculs auto'!AO509</f>
        <v>0</v>
      </c>
      <c r="AP99" s="341">
        <f>'Charges variables-Calculs auto'!AP509</f>
        <v>0</v>
      </c>
      <c r="AQ99" s="341">
        <f>'Charges variables-Calculs auto'!AQ509</f>
        <v>0</v>
      </c>
      <c r="AR99" s="341">
        <f>'Charges variables-Calculs auto'!AR509</f>
        <v>0</v>
      </c>
      <c r="AS99" s="341">
        <f>'Charges variables-Calculs auto'!AS509</f>
        <v>0</v>
      </c>
      <c r="AT99" s="341">
        <f>'Charges variables-Calculs auto'!AT509</f>
        <v>0</v>
      </c>
      <c r="AU99" s="341">
        <f>'Charges variables-Calculs auto'!AU509</f>
        <v>0</v>
      </c>
      <c r="AV99" s="341">
        <f>'Charges variables-Calculs auto'!AV509</f>
        <v>0</v>
      </c>
      <c r="AW99" s="341">
        <f>'Charges variables-Calculs auto'!AW509</f>
        <v>0</v>
      </c>
      <c r="AX99" s="341">
        <f>'Charges variables-Calculs auto'!AX509</f>
        <v>0</v>
      </c>
      <c r="AY99" s="341">
        <f>'Charges variables-Calculs auto'!AY509</f>
        <v>0</v>
      </c>
      <c r="AZ99" s="341">
        <f>'Charges variables-Calculs auto'!AZ509</f>
        <v>0</v>
      </c>
      <c r="BA99" s="341">
        <f>'Charges variables-Calculs auto'!BA509</f>
        <v>0</v>
      </c>
      <c r="BB99" s="341">
        <f>'Charges variables-Calculs auto'!BB509</f>
        <v>0</v>
      </c>
      <c r="BC99" s="341">
        <f>'Charges variables-Calculs auto'!BC509</f>
        <v>0</v>
      </c>
      <c r="BD99" s="341">
        <f>'Charges variables-Calculs auto'!BD509</f>
        <v>0</v>
      </c>
      <c r="BE99" s="341">
        <f>'Charges variables-Calculs auto'!BE509</f>
        <v>0</v>
      </c>
      <c r="BF99" s="341">
        <f>'Charges variables-Calculs auto'!BF509</f>
        <v>0</v>
      </c>
      <c r="BG99" s="341">
        <f>'Charges variables-Calculs auto'!BG509</f>
        <v>0</v>
      </c>
      <c r="BH99" s="341">
        <f>'Charges variables-Calculs auto'!BH509</f>
        <v>0</v>
      </c>
      <c r="BI99" s="341">
        <f>'Charges variables-Calculs auto'!BI509</f>
        <v>0</v>
      </c>
      <c r="BJ99" s="341">
        <f>'Charges variables-Calculs auto'!BJ509</f>
        <v>0</v>
      </c>
      <c r="BL99" s="63"/>
    </row>
    <row r="100" spans="2:64">
      <c r="B100" s="365">
        <f>CONFIG!$C$18</f>
        <v>0</v>
      </c>
      <c r="C100" s="341">
        <f>'Charges variables-Calculs auto'!C614</f>
        <v>0</v>
      </c>
      <c r="D100" s="341">
        <f>'Charges variables-Calculs auto'!D614</f>
        <v>0</v>
      </c>
      <c r="E100" s="341">
        <f>'Charges variables-Calculs auto'!E614</f>
        <v>0</v>
      </c>
      <c r="F100" s="341">
        <f>'Charges variables-Calculs auto'!F614</f>
        <v>0</v>
      </c>
      <c r="G100" s="341">
        <f>'Charges variables-Calculs auto'!G614</f>
        <v>0</v>
      </c>
      <c r="H100" s="341">
        <f>'Charges variables-Calculs auto'!H614</f>
        <v>0</v>
      </c>
      <c r="I100" s="341">
        <f>'Charges variables-Calculs auto'!I614</f>
        <v>0</v>
      </c>
      <c r="J100" s="341">
        <f>'Charges variables-Calculs auto'!J614</f>
        <v>0</v>
      </c>
      <c r="K100" s="341">
        <f>'Charges variables-Calculs auto'!K614</f>
        <v>0</v>
      </c>
      <c r="L100" s="341">
        <f>'Charges variables-Calculs auto'!L614</f>
        <v>0</v>
      </c>
      <c r="M100" s="341">
        <f>'Charges variables-Calculs auto'!M614</f>
        <v>0</v>
      </c>
      <c r="N100" s="341">
        <f>'Charges variables-Calculs auto'!N614</f>
        <v>0</v>
      </c>
      <c r="O100" s="341">
        <f>'Charges variables-Calculs auto'!O614</f>
        <v>0</v>
      </c>
      <c r="P100" s="341">
        <f>'Charges variables-Calculs auto'!P614</f>
        <v>0</v>
      </c>
      <c r="Q100" s="341">
        <f>'Charges variables-Calculs auto'!Q614</f>
        <v>0</v>
      </c>
      <c r="R100" s="341">
        <f>'Charges variables-Calculs auto'!R614</f>
        <v>0</v>
      </c>
      <c r="S100" s="341">
        <f>'Charges variables-Calculs auto'!S614</f>
        <v>0</v>
      </c>
      <c r="T100" s="341">
        <f>'Charges variables-Calculs auto'!T614</f>
        <v>0</v>
      </c>
      <c r="U100" s="341">
        <f>'Charges variables-Calculs auto'!U614</f>
        <v>0</v>
      </c>
      <c r="V100" s="341">
        <f>'Charges variables-Calculs auto'!V614</f>
        <v>0</v>
      </c>
      <c r="W100" s="341">
        <f>'Charges variables-Calculs auto'!W614</f>
        <v>0</v>
      </c>
      <c r="X100" s="341">
        <f>'Charges variables-Calculs auto'!X614</f>
        <v>0</v>
      </c>
      <c r="Y100" s="341">
        <f>'Charges variables-Calculs auto'!Y614</f>
        <v>0</v>
      </c>
      <c r="Z100" s="341">
        <f>'Charges variables-Calculs auto'!Z614</f>
        <v>0</v>
      </c>
      <c r="AA100" s="341">
        <f>'Charges variables-Calculs auto'!AA614</f>
        <v>0</v>
      </c>
      <c r="AB100" s="341">
        <f>'Charges variables-Calculs auto'!AB614</f>
        <v>0</v>
      </c>
      <c r="AC100" s="341">
        <f>'Charges variables-Calculs auto'!AC614</f>
        <v>0</v>
      </c>
      <c r="AD100" s="341">
        <f>'Charges variables-Calculs auto'!AD614</f>
        <v>0</v>
      </c>
      <c r="AE100" s="341">
        <f>'Charges variables-Calculs auto'!AE614</f>
        <v>0</v>
      </c>
      <c r="AF100" s="341">
        <f>'Charges variables-Calculs auto'!AF614</f>
        <v>0</v>
      </c>
      <c r="AG100" s="341">
        <f>'Charges variables-Calculs auto'!AG614</f>
        <v>0</v>
      </c>
      <c r="AH100" s="341">
        <f>'Charges variables-Calculs auto'!AH614</f>
        <v>0</v>
      </c>
      <c r="AI100" s="341">
        <f>'Charges variables-Calculs auto'!AI614</f>
        <v>0</v>
      </c>
      <c r="AJ100" s="341">
        <f>'Charges variables-Calculs auto'!AJ614</f>
        <v>0</v>
      </c>
      <c r="AK100" s="341">
        <f>'Charges variables-Calculs auto'!AK614</f>
        <v>0</v>
      </c>
      <c r="AL100" s="341">
        <f>'Charges variables-Calculs auto'!AL614</f>
        <v>0</v>
      </c>
      <c r="AM100" s="341">
        <f>'Charges variables-Calculs auto'!AM614</f>
        <v>0</v>
      </c>
      <c r="AN100" s="341">
        <f>'Charges variables-Calculs auto'!AN614</f>
        <v>0</v>
      </c>
      <c r="AO100" s="341">
        <f>'Charges variables-Calculs auto'!AO614</f>
        <v>0</v>
      </c>
      <c r="AP100" s="341">
        <f>'Charges variables-Calculs auto'!AP614</f>
        <v>0</v>
      </c>
      <c r="AQ100" s="341">
        <f>'Charges variables-Calculs auto'!AQ614</f>
        <v>0</v>
      </c>
      <c r="AR100" s="341">
        <f>'Charges variables-Calculs auto'!AR614</f>
        <v>0</v>
      </c>
      <c r="AS100" s="341">
        <f>'Charges variables-Calculs auto'!AS614</f>
        <v>0</v>
      </c>
      <c r="AT100" s="341">
        <f>'Charges variables-Calculs auto'!AT614</f>
        <v>0</v>
      </c>
      <c r="AU100" s="341">
        <f>'Charges variables-Calculs auto'!AU614</f>
        <v>0</v>
      </c>
      <c r="AV100" s="341">
        <f>'Charges variables-Calculs auto'!AV614</f>
        <v>0</v>
      </c>
      <c r="AW100" s="341">
        <f>'Charges variables-Calculs auto'!AW614</f>
        <v>0</v>
      </c>
      <c r="AX100" s="341">
        <f>'Charges variables-Calculs auto'!AX614</f>
        <v>0</v>
      </c>
      <c r="AY100" s="341">
        <f>'Charges variables-Calculs auto'!AY614</f>
        <v>0</v>
      </c>
      <c r="AZ100" s="341">
        <f>'Charges variables-Calculs auto'!AZ614</f>
        <v>0</v>
      </c>
      <c r="BA100" s="341">
        <f>'Charges variables-Calculs auto'!BA614</f>
        <v>0</v>
      </c>
      <c r="BB100" s="341">
        <f>'Charges variables-Calculs auto'!BB614</f>
        <v>0</v>
      </c>
      <c r="BC100" s="341">
        <f>'Charges variables-Calculs auto'!BC614</f>
        <v>0</v>
      </c>
      <c r="BD100" s="341">
        <f>'Charges variables-Calculs auto'!BD614</f>
        <v>0</v>
      </c>
      <c r="BE100" s="341">
        <f>'Charges variables-Calculs auto'!BE614</f>
        <v>0</v>
      </c>
      <c r="BF100" s="341">
        <f>'Charges variables-Calculs auto'!BF614</f>
        <v>0</v>
      </c>
      <c r="BG100" s="341">
        <f>'Charges variables-Calculs auto'!BG614</f>
        <v>0</v>
      </c>
      <c r="BH100" s="341">
        <f>'Charges variables-Calculs auto'!BH614</f>
        <v>0</v>
      </c>
      <c r="BI100" s="341">
        <f>'Charges variables-Calculs auto'!BI614</f>
        <v>0</v>
      </c>
      <c r="BJ100" s="341">
        <f>'Charges variables-Calculs auto'!BJ614</f>
        <v>0</v>
      </c>
      <c r="BL100" s="63"/>
    </row>
    <row r="101" spans="2:64">
      <c r="B101" s="365">
        <f>CONFIG!$C$19</f>
        <v>0</v>
      </c>
      <c r="C101" s="341">
        <f>'Charges variables-Calculs auto'!C719</f>
        <v>0</v>
      </c>
      <c r="D101" s="341">
        <f>'Charges variables-Calculs auto'!D719</f>
        <v>0</v>
      </c>
      <c r="E101" s="341">
        <f>'Charges variables-Calculs auto'!E719</f>
        <v>0</v>
      </c>
      <c r="F101" s="341">
        <f>'Charges variables-Calculs auto'!F719</f>
        <v>0</v>
      </c>
      <c r="G101" s="341">
        <f>'Charges variables-Calculs auto'!G719</f>
        <v>0</v>
      </c>
      <c r="H101" s="341">
        <f>'Charges variables-Calculs auto'!H719</f>
        <v>0</v>
      </c>
      <c r="I101" s="341">
        <f>'Charges variables-Calculs auto'!I719</f>
        <v>0</v>
      </c>
      <c r="J101" s="341">
        <f>'Charges variables-Calculs auto'!J719</f>
        <v>0</v>
      </c>
      <c r="K101" s="341">
        <f>'Charges variables-Calculs auto'!K719</f>
        <v>0</v>
      </c>
      <c r="L101" s="341">
        <f>'Charges variables-Calculs auto'!L719</f>
        <v>0</v>
      </c>
      <c r="M101" s="341">
        <f>'Charges variables-Calculs auto'!M719</f>
        <v>0</v>
      </c>
      <c r="N101" s="341">
        <f>'Charges variables-Calculs auto'!N719</f>
        <v>0</v>
      </c>
      <c r="O101" s="341">
        <f>'Charges variables-Calculs auto'!O719</f>
        <v>0</v>
      </c>
      <c r="P101" s="341">
        <f>'Charges variables-Calculs auto'!P719</f>
        <v>0</v>
      </c>
      <c r="Q101" s="341">
        <f>'Charges variables-Calculs auto'!Q719</f>
        <v>0</v>
      </c>
      <c r="R101" s="341">
        <f>'Charges variables-Calculs auto'!R719</f>
        <v>0</v>
      </c>
      <c r="S101" s="341">
        <f>'Charges variables-Calculs auto'!S719</f>
        <v>0</v>
      </c>
      <c r="T101" s="341">
        <f>'Charges variables-Calculs auto'!T719</f>
        <v>0</v>
      </c>
      <c r="U101" s="341">
        <f>'Charges variables-Calculs auto'!U719</f>
        <v>0</v>
      </c>
      <c r="V101" s="341">
        <f>'Charges variables-Calculs auto'!V719</f>
        <v>0</v>
      </c>
      <c r="W101" s="341">
        <f>'Charges variables-Calculs auto'!W719</f>
        <v>0</v>
      </c>
      <c r="X101" s="341">
        <f>'Charges variables-Calculs auto'!X719</f>
        <v>0</v>
      </c>
      <c r="Y101" s="341">
        <f>'Charges variables-Calculs auto'!Y719</f>
        <v>0</v>
      </c>
      <c r="Z101" s="341">
        <f>'Charges variables-Calculs auto'!Z719</f>
        <v>0</v>
      </c>
      <c r="AA101" s="341">
        <f>'Charges variables-Calculs auto'!AA719</f>
        <v>0</v>
      </c>
      <c r="AB101" s="341">
        <f>'Charges variables-Calculs auto'!AB719</f>
        <v>0</v>
      </c>
      <c r="AC101" s="341">
        <f>'Charges variables-Calculs auto'!AC719</f>
        <v>0</v>
      </c>
      <c r="AD101" s="341">
        <f>'Charges variables-Calculs auto'!AD719</f>
        <v>0</v>
      </c>
      <c r="AE101" s="341">
        <f>'Charges variables-Calculs auto'!AE719</f>
        <v>0</v>
      </c>
      <c r="AF101" s="341">
        <f>'Charges variables-Calculs auto'!AF719</f>
        <v>0</v>
      </c>
      <c r="AG101" s="341">
        <f>'Charges variables-Calculs auto'!AG719</f>
        <v>0</v>
      </c>
      <c r="AH101" s="341">
        <f>'Charges variables-Calculs auto'!AH719</f>
        <v>0</v>
      </c>
      <c r="AI101" s="341">
        <f>'Charges variables-Calculs auto'!AI719</f>
        <v>0</v>
      </c>
      <c r="AJ101" s="341">
        <f>'Charges variables-Calculs auto'!AJ719</f>
        <v>0</v>
      </c>
      <c r="AK101" s="341">
        <f>'Charges variables-Calculs auto'!AK719</f>
        <v>0</v>
      </c>
      <c r="AL101" s="341">
        <f>'Charges variables-Calculs auto'!AL719</f>
        <v>0</v>
      </c>
      <c r="AM101" s="341">
        <f>'Charges variables-Calculs auto'!AM719</f>
        <v>0</v>
      </c>
      <c r="AN101" s="341">
        <f>'Charges variables-Calculs auto'!AN719</f>
        <v>0</v>
      </c>
      <c r="AO101" s="341">
        <f>'Charges variables-Calculs auto'!AO719</f>
        <v>0</v>
      </c>
      <c r="AP101" s="341">
        <f>'Charges variables-Calculs auto'!AP719</f>
        <v>0</v>
      </c>
      <c r="AQ101" s="341">
        <f>'Charges variables-Calculs auto'!AQ719</f>
        <v>0</v>
      </c>
      <c r="AR101" s="341">
        <f>'Charges variables-Calculs auto'!AR719</f>
        <v>0</v>
      </c>
      <c r="AS101" s="341">
        <f>'Charges variables-Calculs auto'!AS719</f>
        <v>0</v>
      </c>
      <c r="AT101" s="341">
        <f>'Charges variables-Calculs auto'!AT719</f>
        <v>0</v>
      </c>
      <c r="AU101" s="341">
        <f>'Charges variables-Calculs auto'!AU719</f>
        <v>0</v>
      </c>
      <c r="AV101" s="341">
        <f>'Charges variables-Calculs auto'!AV719</f>
        <v>0</v>
      </c>
      <c r="AW101" s="341">
        <f>'Charges variables-Calculs auto'!AW719</f>
        <v>0</v>
      </c>
      <c r="AX101" s="341">
        <f>'Charges variables-Calculs auto'!AX719</f>
        <v>0</v>
      </c>
      <c r="AY101" s="341">
        <f>'Charges variables-Calculs auto'!AY719</f>
        <v>0</v>
      </c>
      <c r="AZ101" s="341">
        <f>'Charges variables-Calculs auto'!AZ719</f>
        <v>0</v>
      </c>
      <c r="BA101" s="341">
        <f>'Charges variables-Calculs auto'!BA719</f>
        <v>0</v>
      </c>
      <c r="BB101" s="341">
        <f>'Charges variables-Calculs auto'!BB719</f>
        <v>0</v>
      </c>
      <c r="BC101" s="341">
        <f>'Charges variables-Calculs auto'!BC719</f>
        <v>0</v>
      </c>
      <c r="BD101" s="341">
        <f>'Charges variables-Calculs auto'!BD719</f>
        <v>0</v>
      </c>
      <c r="BE101" s="341">
        <f>'Charges variables-Calculs auto'!BE719</f>
        <v>0</v>
      </c>
      <c r="BF101" s="341">
        <f>'Charges variables-Calculs auto'!BF719</f>
        <v>0</v>
      </c>
      <c r="BG101" s="341">
        <f>'Charges variables-Calculs auto'!BG719</f>
        <v>0</v>
      </c>
      <c r="BH101" s="341">
        <f>'Charges variables-Calculs auto'!BH719</f>
        <v>0</v>
      </c>
      <c r="BI101" s="341">
        <f>'Charges variables-Calculs auto'!BI719</f>
        <v>0</v>
      </c>
      <c r="BJ101" s="341">
        <f>'Charges variables-Calculs auto'!BJ719</f>
        <v>0</v>
      </c>
      <c r="BL101" s="63"/>
    </row>
    <row r="102" spans="2:64">
      <c r="B102" s="365">
        <f>CONFIG!$C$20</f>
        <v>0</v>
      </c>
      <c r="C102" s="341">
        <f>'Charges variables-Calculs auto'!C824</f>
        <v>0</v>
      </c>
      <c r="D102" s="341">
        <f>'Charges variables-Calculs auto'!D824</f>
        <v>0</v>
      </c>
      <c r="E102" s="341">
        <f>'Charges variables-Calculs auto'!E824</f>
        <v>0</v>
      </c>
      <c r="F102" s="341">
        <f>'Charges variables-Calculs auto'!F824</f>
        <v>0</v>
      </c>
      <c r="G102" s="341">
        <f>'Charges variables-Calculs auto'!G824</f>
        <v>0</v>
      </c>
      <c r="H102" s="341">
        <f>'Charges variables-Calculs auto'!H824</f>
        <v>0</v>
      </c>
      <c r="I102" s="341">
        <f>'Charges variables-Calculs auto'!I824</f>
        <v>0</v>
      </c>
      <c r="J102" s="341">
        <f>'Charges variables-Calculs auto'!J824</f>
        <v>0</v>
      </c>
      <c r="K102" s="341">
        <f>'Charges variables-Calculs auto'!K824</f>
        <v>0</v>
      </c>
      <c r="L102" s="341">
        <f>'Charges variables-Calculs auto'!L824</f>
        <v>0</v>
      </c>
      <c r="M102" s="341">
        <f>'Charges variables-Calculs auto'!M824</f>
        <v>0</v>
      </c>
      <c r="N102" s="341">
        <f>'Charges variables-Calculs auto'!N824</f>
        <v>0</v>
      </c>
      <c r="O102" s="341">
        <f>'Charges variables-Calculs auto'!O824</f>
        <v>0</v>
      </c>
      <c r="P102" s="341">
        <f>'Charges variables-Calculs auto'!P824</f>
        <v>0</v>
      </c>
      <c r="Q102" s="341">
        <f>'Charges variables-Calculs auto'!Q824</f>
        <v>0</v>
      </c>
      <c r="R102" s="341">
        <f>'Charges variables-Calculs auto'!R824</f>
        <v>0</v>
      </c>
      <c r="S102" s="341">
        <f>'Charges variables-Calculs auto'!S824</f>
        <v>0</v>
      </c>
      <c r="T102" s="341">
        <f>'Charges variables-Calculs auto'!T824</f>
        <v>0</v>
      </c>
      <c r="U102" s="341">
        <f>'Charges variables-Calculs auto'!U824</f>
        <v>0</v>
      </c>
      <c r="V102" s="341">
        <f>'Charges variables-Calculs auto'!V824</f>
        <v>0</v>
      </c>
      <c r="W102" s="341">
        <f>'Charges variables-Calculs auto'!W824</f>
        <v>0</v>
      </c>
      <c r="X102" s="341">
        <f>'Charges variables-Calculs auto'!X824</f>
        <v>0</v>
      </c>
      <c r="Y102" s="341">
        <f>'Charges variables-Calculs auto'!Y824</f>
        <v>0</v>
      </c>
      <c r="Z102" s="341">
        <f>'Charges variables-Calculs auto'!Z824</f>
        <v>0</v>
      </c>
      <c r="AA102" s="341">
        <f>'Charges variables-Calculs auto'!AA824</f>
        <v>0</v>
      </c>
      <c r="AB102" s="341">
        <f>'Charges variables-Calculs auto'!AB824</f>
        <v>0</v>
      </c>
      <c r="AC102" s="341">
        <f>'Charges variables-Calculs auto'!AC824</f>
        <v>0</v>
      </c>
      <c r="AD102" s="341">
        <f>'Charges variables-Calculs auto'!AD824</f>
        <v>0</v>
      </c>
      <c r="AE102" s="341">
        <f>'Charges variables-Calculs auto'!AE824</f>
        <v>0</v>
      </c>
      <c r="AF102" s="341">
        <f>'Charges variables-Calculs auto'!AF824</f>
        <v>0</v>
      </c>
      <c r="AG102" s="341">
        <f>'Charges variables-Calculs auto'!AG824</f>
        <v>0</v>
      </c>
      <c r="AH102" s="341">
        <f>'Charges variables-Calculs auto'!AH824</f>
        <v>0</v>
      </c>
      <c r="AI102" s="341">
        <f>'Charges variables-Calculs auto'!AI824</f>
        <v>0</v>
      </c>
      <c r="AJ102" s="341">
        <f>'Charges variables-Calculs auto'!AJ824</f>
        <v>0</v>
      </c>
      <c r="AK102" s="341">
        <f>'Charges variables-Calculs auto'!AK824</f>
        <v>0</v>
      </c>
      <c r="AL102" s="341">
        <f>'Charges variables-Calculs auto'!AL824</f>
        <v>0</v>
      </c>
      <c r="AM102" s="341">
        <f>'Charges variables-Calculs auto'!AM824</f>
        <v>0</v>
      </c>
      <c r="AN102" s="341">
        <f>'Charges variables-Calculs auto'!AN824</f>
        <v>0</v>
      </c>
      <c r="AO102" s="341">
        <f>'Charges variables-Calculs auto'!AO824</f>
        <v>0</v>
      </c>
      <c r="AP102" s="341">
        <f>'Charges variables-Calculs auto'!AP824</f>
        <v>0</v>
      </c>
      <c r="AQ102" s="341">
        <f>'Charges variables-Calculs auto'!AQ824</f>
        <v>0</v>
      </c>
      <c r="AR102" s="341">
        <f>'Charges variables-Calculs auto'!AR824</f>
        <v>0</v>
      </c>
      <c r="AS102" s="341">
        <f>'Charges variables-Calculs auto'!AS824</f>
        <v>0</v>
      </c>
      <c r="AT102" s="341">
        <f>'Charges variables-Calculs auto'!AT824</f>
        <v>0</v>
      </c>
      <c r="AU102" s="341">
        <f>'Charges variables-Calculs auto'!AU824</f>
        <v>0</v>
      </c>
      <c r="AV102" s="341">
        <f>'Charges variables-Calculs auto'!AV824</f>
        <v>0</v>
      </c>
      <c r="AW102" s="341">
        <f>'Charges variables-Calculs auto'!AW824</f>
        <v>0</v>
      </c>
      <c r="AX102" s="341">
        <f>'Charges variables-Calculs auto'!AX824</f>
        <v>0</v>
      </c>
      <c r="AY102" s="341">
        <f>'Charges variables-Calculs auto'!AY824</f>
        <v>0</v>
      </c>
      <c r="AZ102" s="341">
        <f>'Charges variables-Calculs auto'!AZ824</f>
        <v>0</v>
      </c>
      <c r="BA102" s="341">
        <f>'Charges variables-Calculs auto'!BA824</f>
        <v>0</v>
      </c>
      <c r="BB102" s="341">
        <f>'Charges variables-Calculs auto'!BB824</f>
        <v>0</v>
      </c>
      <c r="BC102" s="341">
        <f>'Charges variables-Calculs auto'!BC824</f>
        <v>0</v>
      </c>
      <c r="BD102" s="341">
        <f>'Charges variables-Calculs auto'!BD824</f>
        <v>0</v>
      </c>
      <c r="BE102" s="341">
        <f>'Charges variables-Calculs auto'!BE824</f>
        <v>0</v>
      </c>
      <c r="BF102" s="341">
        <f>'Charges variables-Calculs auto'!BF824</f>
        <v>0</v>
      </c>
      <c r="BG102" s="341">
        <f>'Charges variables-Calculs auto'!BG824</f>
        <v>0</v>
      </c>
      <c r="BH102" s="341">
        <f>'Charges variables-Calculs auto'!BH824</f>
        <v>0</v>
      </c>
      <c r="BI102" s="341">
        <f>'Charges variables-Calculs auto'!BI824</f>
        <v>0</v>
      </c>
      <c r="BJ102" s="341">
        <f>'Charges variables-Calculs auto'!BJ824</f>
        <v>0</v>
      </c>
      <c r="BL102" s="63"/>
    </row>
    <row r="103" spans="2:64">
      <c r="B103" s="365">
        <f>CONFIG!$C$21</f>
        <v>0</v>
      </c>
      <c r="C103" s="341">
        <f>'Charges variables-Calculs auto'!C929</f>
        <v>0</v>
      </c>
      <c r="D103" s="341">
        <f>'Charges variables-Calculs auto'!D929</f>
        <v>0</v>
      </c>
      <c r="E103" s="341">
        <f>'Charges variables-Calculs auto'!E929</f>
        <v>0</v>
      </c>
      <c r="F103" s="341">
        <f>'Charges variables-Calculs auto'!F929</f>
        <v>0</v>
      </c>
      <c r="G103" s="341">
        <f>'Charges variables-Calculs auto'!G929</f>
        <v>0</v>
      </c>
      <c r="H103" s="341">
        <f>'Charges variables-Calculs auto'!H929</f>
        <v>0</v>
      </c>
      <c r="I103" s="341">
        <f>'Charges variables-Calculs auto'!I929</f>
        <v>0</v>
      </c>
      <c r="J103" s="341">
        <f>'Charges variables-Calculs auto'!J929</f>
        <v>0</v>
      </c>
      <c r="K103" s="341">
        <f>'Charges variables-Calculs auto'!K929</f>
        <v>0</v>
      </c>
      <c r="L103" s="341">
        <f>'Charges variables-Calculs auto'!L929</f>
        <v>0</v>
      </c>
      <c r="M103" s="341">
        <f>'Charges variables-Calculs auto'!M929</f>
        <v>0</v>
      </c>
      <c r="N103" s="341">
        <f>'Charges variables-Calculs auto'!N929</f>
        <v>0</v>
      </c>
      <c r="O103" s="341">
        <f>'Charges variables-Calculs auto'!O929</f>
        <v>0</v>
      </c>
      <c r="P103" s="341">
        <f>'Charges variables-Calculs auto'!P929</f>
        <v>0</v>
      </c>
      <c r="Q103" s="341">
        <f>'Charges variables-Calculs auto'!Q929</f>
        <v>0</v>
      </c>
      <c r="R103" s="341">
        <f>'Charges variables-Calculs auto'!R929</f>
        <v>0</v>
      </c>
      <c r="S103" s="341">
        <f>'Charges variables-Calculs auto'!S929</f>
        <v>0</v>
      </c>
      <c r="T103" s="341">
        <f>'Charges variables-Calculs auto'!T929</f>
        <v>0</v>
      </c>
      <c r="U103" s="341">
        <f>'Charges variables-Calculs auto'!U929</f>
        <v>0</v>
      </c>
      <c r="V103" s="341">
        <f>'Charges variables-Calculs auto'!V929</f>
        <v>0</v>
      </c>
      <c r="W103" s="341">
        <f>'Charges variables-Calculs auto'!W929</f>
        <v>0</v>
      </c>
      <c r="X103" s="341">
        <f>'Charges variables-Calculs auto'!X929</f>
        <v>0</v>
      </c>
      <c r="Y103" s="341">
        <f>'Charges variables-Calculs auto'!Y929</f>
        <v>0</v>
      </c>
      <c r="Z103" s="341">
        <f>'Charges variables-Calculs auto'!Z929</f>
        <v>0</v>
      </c>
      <c r="AA103" s="341">
        <f>'Charges variables-Calculs auto'!AA929</f>
        <v>0</v>
      </c>
      <c r="AB103" s="341">
        <f>'Charges variables-Calculs auto'!AB929</f>
        <v>0</v>
      </c>
      <c r="AC103" s="341">
        <f>'Charges variables-Calculs auto'!AC929</f>
        <v>0</v>
      </c>
      <c r="AD103" s="341">
        <f>'Charges variables-Calculs auto'!AD929</f>
        <v>0</v>
      </c>
      <c r="AE103" s="341">
        <f>'Charges variables-Calculs auto'!AE929</f>
        <v>0</v>
      </c>
      <c r="AF103" s="341">
        <f>'Charges variables-Calculs auto'!AF929</f>
        <v>0</v>
      </c>
      <c r="AG103" s="341">
        <f>'Charges variables-Calculs auto'!AG929</f>
        <v>0</v>
      </c>
      <c r="AH103" s="341">
        <f>'Charges variables-Calculs auto'!AH929</f>
        <v>0</v>
      </c>
      <c r="AI103" s="341">
        <f>'Charges variables-Calculs auto'!AI929</f>
        <v>0</v>
      </c>
      <c r="AJ103" s="341">
        <f>'Charges variables-Calculs auto'!AJ929</f>
        <v>0</v>
      </c>
      <c r="AK103" s="341">
        <f>'Charges variables-Calculs auto'!AK929</f>
        <v>0</v>
      </c>
      <c r="AL103" s="341">
        <f>'Charges variables-Calculs auto'!AL929</f>
        <v>0</v>
      </c>
      <c r="AM103" s="341">
        <f>'Charges variables-Calculs auto'!AM929</f>
        <v>0</v>
      </c>
      <c r="AN103" s="341">
        <f>'Charges variables-Calculs auto'!AN929</f>
        <v>0</v>
      </c>
      <c r="AO103" s="341">
        <f>'Charges variables-Calculs auto'!AO929</f>
        <v>0</v>
      </c>
      <c r="AP103" s="341">
        <f>'Charges variables-Calculs auto'!AP929</f>
        <v>0</v>
      </c>
      <c r="AQ103" s="341">
        <f>'Charges variables-Calculs auto'!AQ929</f>
        <v>0</v>
      </c>
      <c r="AR103" s="341">
        <f>'Charges variables-Calculs auto'!AR929</f>
        <v>0</v>
      </c>
      <c r="AS103" s="341">
        <f>'Charges variables-Calculs auto'!AS929</f>
        <v>0</v>
      </c>
      <c r="AT103" s="341">
        <f>'Charges variables-Calculs auto'!AT929</f>
        <v>0</v>
      </c>
      <c r="AU103" s="341">
        <f>'Charges variables-Calculs auto'!AU929</f>
        <v>0</v>
      </c>
      <c r="AV103" s="341">
        <f>'Charges variables-Calculs auto'!AV929</f>
        <v>0</v>
      </c>
      <c r="AW103" s="341">
        <f>'Charges variables-Calculs auto'!AW929</f>
        <v>0</v>
      </c>
      <c r="AX103" s="341">
        <f>'Charges variables-Calculs auto'!AX929</f>
        <v>0</v>
      </c>
      <c r="AY103" s="341">
        <f>'Charges variables-Calculs auto'!AY929</f>
        <v>0</v>
      </c>
      <c r="AZ103" s="341">
        <f>'Charges variables-Calculs auto'!AZ929</f>
        <v>0</v>
      </c>
      <c r="BA103" s="341">
        <f>'Charges variables-Calculs auto'!BA929</f>
        <v>0</v>
      </c>
      <c r="BB103" s="341">
        <f>'Charges variables-Calculs auto'!BB929</f>
        <v>0</v>
      </c>
      <c r="BC103" s="341">
        <f>'Charges variables-Calculs auto'!BC929</f>
        <v>0</v>
      </c>
      <c r="BD103" s="341">
        <f>'Charges variables-Calculs auto'!BD929</f>
        <v>0</v>
      </c>
      <c r="BE103" s="341">
        <f>'Charges variables-Calculs auto'!BE929</f>
        <v>0</v>
      </c>
      <c r="BF103" s="341">
        <f>'Charges variables-Calculs auto'!BF929</f>
        <v>0</v>
      </c>
      <c r="BG103" s="341">
        <f>'Charges variables-Calculs auto'!BG929</f>
        <v>0</v>
      </c>
      <c r="BH103" s="341">
        <f>'Charges variables-Calculs auto'!BH929</f>
        <v>0</v>
      </c>
      <c r="BI103" s="341">
        <f>'Charges variables-Calculs auto'!BI929</f>
        <v>0</v>
      </c>
      <c r="BJ103" s="341">
        <f>'Charges variables-Calculs auto'!BJ929</f>
        <v>0</v>
      </c>
      <c r="BL103" s="63"/>
    </row>
    <row r="104" spans="2:64">
      <c r="BL104" s="16"/>
    </row>
    <row r="105" spans="2:64">
      <c r="B105" s="85" t="s">
        <v>21</v>
      </c>
      <c r="C105" s="20">
        <f>SUM('Charges variables-Calculs auto'!C96:C103)</f>
        <v>0</v>
      </c>
      <c r="D105" s="20">
        <f>SUM('Charges variables-Calculs auto'!D96:D103)</f>
        <v>0</v>
      </c>
      <c r="E105" s="20">
        <f>SUM('Charges variables-Calculs auto'!E96:E103)</f>
        <v>0</v>
      </c>
      <c r="F105" s="20">
        <f>SUM('Charges variables-Calculs auto'!F96:F103)</f>
        <v>0</v>
      </c>
      <c r="G105" s="20">
        <f>SUM('Charges variables-Calculs auto'!G96:G103)</f>
        <v>0</v>
      </c>
      <c r="H105" s="20">
        <f>SUM('Charges variables-Calculs auto'!H96:H103)</f>
        <v>0</v>
      </c>
      <c r="I105" s="20">
        <f>SUM('Charges variables-Calculs auto'!I96:I103)</f>
        <v>0</v>
      </c>
      <c r="J105" s="20">
        <f>SUM('Charges variables-Calculs auto'!J96:J103)</f>
        <v>0</v>
      </c>
      <c r="K105" s="20">
        <f>SUM('Charges variables-Calculs auto'!K96:K103)</f>
        <v>0</v>
      </c>
      <c r="L105" s="20">
        <f>SUM('Charges variables-Calculs auto'!L96:L103)</f>
        <v>0</v>
      </c>
      <c r="M105" s="20">
        <f>SUM('Charges variables-Calculs auto'!M96:M103)</f>
        <v>0</v>
      </c>
      <c r="N105" s="20">
        <f>SUM('Charges variables-Calculs auto'!N96:N103)</f>
        <v>0</v>
      </c>
      <c r="O105" s="20">
        <f>SUM('Charges variables-Calculs auto'!O96:O103)</f>
        <v>0</v>
      </c>
      <c r="P105" s="20">
        <f>SUM('Charges variables-Calculs auto'!P96:P103)</f>
        <v>0</v>
      </c>
      <c r="Q105" s="20">
        <f>SUM('Charges variables-Calculs auto'!Q96:Q103)</f>
        <v>0</v>
      </c>
      <c r="R105" s="20">
        <f>SUM('Charges variables-Calculs auto'!R96:R103)</f>
        <v>0</v>
      </c>
      <c r="S105" s="20">
        <f>SUM('Charges variables-Calculs auto'!S96:S103)</f>
        <v>0</v>
      </c>
      <c r="T105" s="20">
        <f>SUM('Charges variables-Calculs auto'!T96:T103)</f>
        <v>0</v>
      </c>
      <c r="U105" s="20">
        <f>SUM('Charges variables-Calculs auto'!U96:U103)</f>
        <v>0</v>
      </c>
      <c r="V105" s="20">
        <f>SUM('Charges variables-Calculs auto'!V96:V103)</f>
        <v>0</v>
      </c>
      <c r="W105" s="20">
        <f>SUM('Charges variables-Calculs auto'!W96:W103)</f>
        <v>0</v>
      </c>
      <c r="X105" s="20">
        <f>SUM('Charges variables-Calculs auto'!X96:X103)</f>
        <v>0</v>
      </c>
      <c r="Y105" s="20">
        <f>SUM('Charges variables-Calculs auto'!Y96:Y103)</f>
        <v>0</v>
      </c>
      <c r="Z105" s="20">
        <f>SUM('Charges variables-Calculs auto'!Z96:Z103)</f>
        <v>0</v>
      </c>
      <c r="AA105" s="20">
        <f>SUM('Charges variables-Calculs auto'!AA96:AA103)</f>
        <v>0</v>
      </c>
      <c r="AB105" s="20">
        <f>SUM('Charges variables-Calculs auto'!AB96:AB103)</f>
        <v>0</v>
      </c>
      <c r="AC105" s="20">
        <f>SUM('Charges variables-Calculs auto'!AC96:AC103)</f>
        <v>0</v>
      </c>
      <c r="AD105" s="20">
        <f>SUM('Charges variables-Calculs auto'!AD96:AD103)</f>
        <v>0</v>
      </c>
      <c r="AE105" s="20">
        <f>SUM('Charges variables-Calculs auto'!AE96:AE103)</f>
        <v>0</v>
      </c>
      <c r="AF105" s="20">
        <f>SUM('Charges variables-Calculs auto'!AF96:AF103)</f>
        <v>0</v>
      </c>
      <c r="AG105" s="20">
        <f>SUM('Charges variables-Calculs auto'!AG96:AG103)</f>
        <v>0</v>
      </c>
      <c r="AH105" s="20">
        <f>SUM('Charges variables-Calculs auto'!AH96:AH103)</f>
        <v>0</v>
      </c>
      <c r="AI105" s="20">
        <f>SUM('Charges variables-Calculs auto'!AI96:AI103)</f>
        <v>0</v>
      </c>
      <c r="AJ105" s="20">
        <f>SUM('Charges variables-Calculs auto'!AJ96:AJ103)</f>
        <v>0</v>
      </c>
      <c r="AK105" s="20">
        <f>SUM('Charges variables-Calculs auto'!AK96:AK103)</f>
        <v>0</v>
      </c>
      <c r="AL105" s="20">
        <f>SUM('Charges variables-Calculs auto'!AL96:AL103)</f>
        <v>0</v>
      </c>
      <c r="AM105" s="20">
        <f>SUM('Charges variables-Calculs auto'!AM96:AM103)</f>
        <v>0</v>
      </c>
      <c r="AN105" s="20">
        <f>SUM('Charges variables-Calculs auto'!AN96:AN103)</f>
        <v>0</v>
      </c>
      <c r="AO105" s="20">
        <f>SUM('Charges variables-Calculs auto'!AO96:AO103)</f>
        <v>0</v>
      </c>
      <c r="AP105" s="20">
        <f>SUM('Charges variables-Calculs auto'!AP96:AP103)</f>
        <v>0</v>
      </c>
      <c r="AQ105" s="20">
        <f>SUM('Charges variables-Calculs auto'!AQ96:AQ103)</f>
        <v>0</v>
      </c>
      <c r="AR105" s="20">
        <f>SUM('Charges variables-Calculs auto'!AR96:AR103)</f>
        <v>0</v>
      </c>
      <c r="AS105" s="20">
        <f>SUM('Charges variables-Calculs auto'!AS96:AS103)</f>
        <v>0</v>
      </c>
      <c r="AT105" s="20">
        <f>SUM('Charges variables-Calculs auto'!AT96:AT103)</f>
        <v>0</v>
      </c>
      <c r="AU105" s="20">
        <f>SUM('Charges variables-Calculs auto'!AU96:AU103)</f>
        <v>0</v>
      </c>
      <c r="AV105" s="20">
        <f>SUM('Charges variables-Calculs auto'!AV96:AV103)</f>
        <v>0</v>
      </c>
      <c r="AW105" s="20">
        <f>SUM('Charges variables-Calculs auto'!AW96:AW103)</f>
        <v>0</v>
      </c>
      <c r="AX105" s="20">
        <f>SUM('Charges variables-Calculs auto'!AX96:AX103)</f>
        <v>0</v>
      </c>
      <c r="AY105" s="20">
        <f>SUM('Charges variables-Calculs auto'!AY96:AY103)</f>
        <v>0</v>
      </c>
      <c r="AZ105" s="20">
        <f>SUM('Charges variables-Calculs auto'!AZ96:AZ103)</f>
        <v>0</v>
      </c>
      <c r="BA105" s="20">
        <f>SUM('Charges variables-Calculs auto'!BA96:BA103)</f>
        <v>0</v>
      </c>
      <c r="BB105" s="20">
        <f>SUM('Charges variables-Calculs auto'!BB96:BB103)</f>
        <v>0</v>
      </c>
      <c r="BC105" s="20">
        <f>SUM('Charges variables-Calculs auto'!BC96:BC103)</f>
        <v>0</v>
      </c>
      <c r="BD105" s="20">
        <f>SUM('Charges variables-Calculs auto'!BD96:BD103)</f>
        <v>0</v>
      </c>
      <c r="BE105" s="20">
        <f>SUM('Charges variables-Calculs auto'!BE96:BE103)</f>
        <v>0</v>
      </c>
      <c r="BF105" s="20">
        <f>SUM('Charges variables-Calculs auto'!BF96:BF103)</f>
        <v>0</v>
      </c>
      <c r="BG105" s="20">
        <f>SUM('Charges variables-Calculs auto'!BG96:BG103)</f>
        <v>0</v>
      </c>
      <c r="BH105" s="20">
        <f>SUM('Charges variables-Calculs auto'!BH96:BH103)</f>
        <v>0</v>
      </c>
      <c r="BI105" s="20">
        <f>SUM('Charges variables-Calculs auto'!BI96:BI103)</f>
        <v>0</v>
      </c>
      <c r="BJ105" s="20">
        <f>SUM('Charges variables-Calculs auto'!BJ96:BJ103)</f>
        <v>0</v>
      </c>
      <c r="BL105" s="16"/>
    </row>
    <row r="106" spans="2:64">
      <c r="B106" s="85" t="s">
        <v>49</v>
      </c>
      <c r="C106" s="20">
        <f>C105</f>
        <v>0</v>
      </c>
      <c r="D106" s="20">
        <f t="shared" ref="D106:N106" si="105">C106+D105</f>
        <v>0</v>
      </c>
      <c r="E106" s="20">
        <f t="shared" si="105"/>
        <v>0</v>
      </c>
      <c r="F106" s="20">
        <f t="shared" si="105"/>
        <v>0</v>
      </c>
      <c r="G106" s="20">
        <f t="shared" si="105"/>
        <v>0</v>
      </c>
      <c r="H106" s="20">
        <f t="shared" si="105"/>
        <v>0</v>
      </c>
      <c r="I106" s="20">
        <f t="shared" si="105"/>
        <v>0</v>
      </c>
      <c r="J106" s="20">
        <f t="shared" si="105"/>
        <v>0</v>
      </c>
      <c r="K106" s="20">
        <f t="shared" si="105"/>
        <v>0</v>
      </c>
      <c r="L106" s="20">
        <f t="shared" si="105"/>
        <v>0</v>
      </c>
      <c r="M106" s="20">
        <f t="shared" si="105"/>
        <v>0</v>
      </c>
      <c r="N106" s="21">
        <f t="shared" si="105"/>
        <v>0</v>
      </c>
      <c r="O106" s="20">
        <f>O105</f>
        <v>0</v>
      </c>
      <c r="P106" s="20">
        <f t="shared" ref="P106:Z106" si="106">O106+P105</f>
        <v>0</v>
      </c>
      <c r="Q106" s="20">
        <f t="shared" si="106"/>
        <v>0</v>
      </c>
      <c r="R106" s="20">
        <f t="shared" si="106"/>
        <v>0</v>
      </c>
      <c r="S106" s="20">
        <f t="shared" si="106"/>
        <v>0</v>
      </c>
      <c r="T106" s="20">
        <f t="shared" si="106"/>
        <v>0</v>
      </c>
      <c r="U106" s="20">
        <f t="shared" si="106"/>
        <v>0</v>
      </c>
      <c r="V106" s="20">
        <f t="shared" si="106"/>
        <v>0</v>
      </c>
      <c r="W106" s="20">
        <f t="shared" si="106"/>
        <v>0</v>
      </c>
      <c r="X106" s="20">
        <f t="shared" si="106"/>
        <v>0</v>
      </c>
      <c r="Y106" s="20">
        <f t="shared" si="106"/>
        <v>0</v>
      </c>
      <c r="Z106" s="21">
        <f t="shared" si="106"/>
        <v>0</v>
      </c>
      <c r="AA106" s="20">
        <f>AA105</f>
        <v>0</v>
      </c>
      <c r="AB106" s="20">
        <f t="shared" ref="AB106:AL106" si="107">AA106+AB105</f>
        <v>0</v>
      </c>
      <c r="AC106" s="20">
        <f t="shared" si="107"/>
        <v>0</v>
      </c>
      <c r="AD106" s="20">
        <f t="shared" si="107"/>
        <v>0</v>
      </c>
      <c r="AE106" s="20">
        <f t="shared" si="107"/>
        <v>0</v>
      </c>
      <c r="AF106" s="20">
        <f t="shared" si="107"/>
        <v>0</v>
      </c>
      <c r="AG106" s="20">
        <f t="shared" si="107"/>
        <v>0</v>
      </c>
      <c r="AH106" s="20">
        <f t="shared" si="107"/>
        <v>0</v>
      </c>
      <c r="AI106" s="20">
        <f t="shared" si="107"/>
        <v>0</v>
      </c>
      <c r="AJ106" s="20">
        <f t="shared" si="107"/>
        <v>0</v>
      </c>
      <c r="AK106" s="20">
        <f t="shared" si="107"/>
        <v>0</v>
      </c>
      <c r="AL106" s="21">
        <f t="shared" si="107"/>
        <v>0</v>
      </c>
      <c r="AM106" s="20">
        <f>AM105</f>
        <v>0</v>
      </c>
      <c r="AN106" s="20">
        <f t="shared" ref="AN106:AX106" si="108">AM106+AN105</f>
        <v>0</v>
      </c>
      <c r="AO106" s="20">
        <f t="shared" si="108"/>
        <v>0</v>
      </c>
      <c r="AP106" s="20">
        <f t="shared" si="108"/>
        <v>0</v>
      </c>
      <c r="AQ106" s="20">
        <f t="shared" si="108"/>
        <v>0</v>
      </c>
      <c r="AR106" s="20">
        <f t="shared" si="108"/>
        <v>0</v>
      </c>
      <c r="AS106" s="20">
        <f t="shared" si="108"/>
        <v>0</v>
      </c>
      <c r="AT106" s="20">
        <f t="shared" si="108"/>
        <v>0</v>
      </c>
      <c r="AU106" s="20">
        <f t="shared" si="108"/>
        <v>0</v>
      </c>
      <c r="AV106" s="20">
        <f t="shared" si="108"/>
        <v>0</v>
      </c>
      <c r="AW106" s="20">
        <f t="shared" si="108"/>
        <v>0</v>
      </c>
      <c r="AX106" s="21">
        <f t="shared" si="108"/>
        <v>0</v>
      </c>
      <c r="AY106" s="20">
        <f>AY105</f>
        <v>0</v>
      </c>
      <c r="AZ106" s="20">
        <f t="shared" ref="AZ106:BJ106" si="109">AY106+AZ105</f>
        <v>0</v>
      </c>
      <c r="BA106" s="20">
        <f t="shared" si="109"/>
        <v>0</v>
      </c>
      <c r="BB106" s="20">
        <f t="shared" si="109"/>
        <v>0</v>
      </c>
      <c r="BC106" s="20">
        <f t="shared" si="109"/>
        <v>0</v>
      </c>
      <c r="BD106" s="20">
        <f t="shared" si="109"/>
        <v>0</v>
      </c>
      <c r="BE106" s="20">
        <f t="shared" si="109"/>
        <v>0</v>
      </c>
      <c r="BF106" s="20">
        <f t="shared" si="109"/>
        <v>0</v>
      </c>
      <c r="BG106" s="20">
        <f t="shared" si="109"/>
        <v>0</v>
      </c>
      <c r="BH106" s="20">
        <f t="shared" si="109"/>
        <v>0</v>
      </c>
      <c r="BI106" s="20">
        <f t="shared" si="109"/>
        <v>0</v>
      </c>
      <c r="BJ106" s="21">
        <f t="shared" si="109"/>
        <v>0</v>
      </c>
    </row>
    <row r="108" spans="2:64">
      <c r="B108" s="105" t="str">
        <f>CONFIG!$C$14</f>
        <v>Activité / Projet 1</v>
      </c>
    </row>
    <row r="110" spans="2:64">
      <c r="B110" s="104" t="s">
        <v>62</v>
      </c>
      <c r="C110" s="11"/>
      <c r="D110" s="11"/>
      <c r="E110" s="11"/>
      <c r="F110" s="32"/>
    </row>
    <row r="112" spans="2:64" ht="15" customHeight="1">
      <c r="B112" s="81"/>
      <c r="C112" s="475" t="s">
        <v>18</v>
      </c>
      <c r="D112" s="476"/>
      <c r="E112" s="476"/>
      <c r="F112" s="476"/>
      <c r="G112" s="476"/>
      <c r="H112" s="476"/>
      <c r="I112" s="476"/>
      <c r="J112" s="476"/>
      <c r="K112" s="476"/>
      <c r="L112" s="476"/>
      <c r="M112" s="476"/>
      <c r="N112" s="476"/>
      <c r="O112" s="473" t="s">
        <v>19</v>
      </c>
      <c r="P112" s="473"/>
      <c r="Q112" s="473"/>
      <c r="R112" s="473"/>
      <c r="S112" s="473"/>
      <c r="T112" s="473"/>
      <c r="U112" s="473"/>
      <c r="V112" s="473"/>
      <c r="W112" s="473"/>
      <c r="X112" s="473"/>
      <c r="Y112" s="473"/>
      <c r="Z112" s="473"/>
      <c r="AA112" s="475" t="s">
        <v>20</v>
      </c>
      <c r="AB112" s="476"/>
      <c r="AC112" s="476"/>
      <c r="AD112" s="476"/>
      <c r="AE112" s="476"/>
      <c r="AF112" s="476"/>
      <c r="AG112" s="476"/>
      <c r="AH112" s="476"/>
      <c r="AI112" s="476"/>
      <c r="AJ112" s="476"/>
      <c r="AK112" s="476"/>
      <c r="AL112" s="476"/>
      <c r="AM112" s="473" t="s">
        <v>32</v>
      </c>
      <c r="AN112" s="473"/>
      <c r="AO112" s="473"/>
      <c r="AP112" s="473"/>
      <c r="AQ112" s="473"/>
      <c r="AR112" s="473"/>
      <c r="AS112" s="473"/>
      <c r="AT112" s="473"/>
      <c r="AU112" s="473"/>
      <c r="AV112" s="473"/>
      <c r="AW112" s="473"/>
      <c r="AX112" s="473"/>
      <c r="AY112" s="473" t="s">
        <v>33</v>
      </c>
      <c r="AZ112" s="473"/>
      <c r="BA112" s="473"/>
      <c r="BB112" s="473"/>
      <c r="BC112" s="473"/>
      <c r="BD112" s="473"/>
      <c r="BE112" s="473"/>
      <c r="BF112" s="473"/>
      <c r="BG112" s="473"/>
      <c r="BH112" s="473"/>
      <c r="BI112" s="473"/>
      <c r="BJ112" s="473"/>
    </row>
    <row r="113" spans="2:62" ht="15" customHeight="1">
      <c r="B113" s="83" t="s">
        <v>36</v>
      </c>
      <c r="C113" s="18">
        <f>CONFIG!$D$7</f>
        <v>41640</v>
      </c>
      <c r="D113" s="18">
        <f>DATE(YEAR(C113),MONTH(C113)+1,DAY(C113))</f>
        <v>41671</v>
      </c>
      <c r="E113" s="18">
        <f t="shared" ref="E113:BJ113" si="110">DATE(YEAR(D113),MONTH(D113)+1,DAY(D113))</f>
        <v>41699</v>
      </c>
      <c r="F113" s="18">
        <f t="shared" si="110"/>
        <v>41730</v>
      </c>
      <c r="G113" s="18">
        <f t="shared" si="110"/>
        <v>41760</v>
      </c>
      <c r="H113" s="18">
        <f t="shared" si="110"/>
        <v>41791</v>
      </c>
      <c r="I113" s="18">
        <f t="shared" si="110"/>
        <v>41821</v>
      </c>
      <c r="J113" s="18">
        <f t="shared" si="110"/>
        <v>41852</v>
      </c>
      <c r="K113" s="18">
        <f t="shared" si="110"/>
        <v>41883</v>
      </c>
      <c r="L113" s="18">
        <f t="shared" si="110"/>
        <v>41913</v>
      </c>
      <c r="M113" s="18">
        <f t="shared" si="110"/>
        <v>41944</v>
      </c>
      <c r="N113" s="18">
        <f t="shared" si="110"/>
        <v>41974</v>
      </c>
      <c r="O113" s="18">
        <f t="shared" si="110"/>
        <v>42005</v>
      </c>
      <c r="P113" s="18">
        <f t="shared" si="110"/>
        <v>42036</v>
      </c>
      <c r="Q113" s="18">
        <f t="shared" si="110"/>
        <v>42064</v>
      </c>
      <c r="R113" s="18">
        <f t="shared" si="110"/>
        <v>42095</v>
      </c>
      <c r="S113" s="18">
        <f t="shared" si="110"/>
        <v>42125</v>
      </c>
      <c r="T113" s="18">
        <f t="shared" si="110"/>
        <v>42156</v>
      </c>
      <c r="U113" s="18">
        <f t="shared" si="110"/>
        <v>42186</v>
      </c>
      <c r="V113" s="18">
        <f t="shared" si="110"/>
        <v>42217</v>
      </c>
      <c r="W113" s="18">
        <f t="shared" si="110"/>
        <v>42248</v>
      </c>
      <c r="X113" s="18">
        <f t="shared" si="110"/>
        <v>42278</v>
      </c>
      <c r="Y113" s="18">
        <f t="shared" si="110"/>
        <v>42309</v>
      </c>
      <c r="Z113" s="18">
        <f t="shared" si="110"/>
        <v>42339</v>
      </c>
      <c r="AA113" s="18">
        <f t="shared" si="110"/>
        <v>42370</v>
      </c>
      <c r="AB113" s="18">
        <f t="shared" si="110"/>
        <v>42401</v>
      </c>
      <c r="AC113" s="18">
        <f t="shared" si="110"/>
        <v>42430</v>
      </c>
      <c r="AD113" s="18">
        <f t="shared" si="110"/>
        <v>42461</v>
      </c>
      <c r="AE113" s="18">
        <f t="shared" si="110"/>
        <v>42491</v>
      </c>
      <c r="AF113" s="18">
        <f t="shared" si="110"/>
        <v>42522</v>
      </c>
      <c r="AG113" s="18">
        <f t="shared" si="110"/>
        <v>42552</v>
      </c>
      <c r="AH113" s="18">
        <f t="shared" si="110"/>
        <v>42583</v>
      </c>
      <c r="AI113" s="18">
        <f t="shared" si="110"/>
        <v>42614</v>
      </c>
      <c r="AJ113" s="18">
        <f t="shared" si="110"/>
        <v>42644</v>
      </c>
      <c r="AK113" s="18">
        <f t="shared" si="110"/>
        <v>42675</v>
      </c>
      <c r="AL113" s="18">
        <f t="shared" si="110"/>
        <v>42705</v>
      </c>
      <c r="AM113" s="18">
        <f t="shared" si="110"/>
        <v>42736</v>
      </c>
      <c r="AN113" s="18">
        <f t="shared" si="110"/>
        <v>42767</v>
      </c>
      <c r="AO113" s="18">
        <f t="shared" si="110"/>
        <v>42795</v>
      </c>
      <c r="AP113" s="18">
        <f t="shared" si="110"/>
        <v>42826</v>
      </c>
      <c r="AQ113" s="18">
        <f t="shared" si="110"/>
        <v>42856</v>
      </c>
      <c r="AR113" s="18">
        <f t="shared" si="110"/>
        <v>42887</v>
      </c>
      <c r="AS113" s="18">
        <f t="shared" si="110"/>
        <v>42917</v>
      </c>
      <c r="AT113" s="18">
        <f t="shared" si="110"/>
        <v>42948</v>
      </c>
      <c r="AU113" s="18">
        <f t="shared" si="110"/>
        <v>42979</v>
      </c>
      <c r="AV113" s="18">
        <f t="shared" si="110"/>
        <v>43009</v>
      </c>
      <c r="AW113" s="18">
        <f t="shared" si="110"/>
        <v>43040</v>
      </c>
      <c r="AX113" s="18">
        <f t="shared" si="110"/>
        <v>43070</v>
      </c>
      <c r="AY113" s="18">
        <f t="shared" si="110"/>
        <v>43101</v>
      </c>
      <c r="AZ113" s="18">
        <f t="shared" si="110"/>
        <v>43132</v>
      </c>
      <c r="BA113" s="18">
        <f t="shared" si="110"/>
        <v>43160</v>
      </c>
      <c r="BB113" s="18">
        <f t="shared" si="110"/>
        <v>43191</v>
      </c>
      <c r="BC113" s="18">
        <f t="shared" si="110"/>
        <v>43221</v>
      </c>
      <c r="BD113" s="18">
        <f t="shared" si="110"/>
        <v>43252</v>
      </c>
      <c r="BE113" s="18">
        <f t="shared" si="110"/>
        <v>43282</v>
      </c>
      <c r="BF113" s="18">
        <f t="shared" si="110"/>
        <v>43313</v>
      </c>
      <c r="BG113" s="18">
        <f t="shared" si="110"/>
        <v>43344</v>
      </c>
      <c r="BH113" s="18">
        <f t="shared" si="110"/>
        <v>43374</v>
      </c>
      <c r="BI113" s="18">
        <f t="shared" si="110"/>
        <v>43405</v>
      </c>
      <c r="BJ113" s="18">
        <f t="shared" si="110"/>
        <v>43435</v>
      </c>
    </row>
    <row r="114" spans="2:62" ht="15" customHeight="1">
      <c r="B114" s="366">
        <f>'Charges variables (avancé)'!$C$12</f>
        <v>0</v>
      </c>
      <c r="C114" s="367">
        <v>0</v>
      </c>
      <c r="D114" s="368">
        <f>C127+C114-('Charges variables (avancé)'!$F12*Commandes!D$9)</f>
        <v>0</v>
      </c>
      <c r="E114" s="368">
        <f>D127+D114-('Charges variables (avancé)'!$F12*Commandes!E$9)</f>
        <v>0</v>
      </c>
      <c r="F114" s="368">
        <f>E127+E114-('Charges variables (avancé)'!$F12*Commandes!F$9)</f>
        <v>0</v>
      </c>
      <c r="G114" s="368">
        <f>F127+F114-('Charges variables (avancé)'!$F12*Commandes!G$9)</f>
        <v>0</v>
      </c>
      <c r="H114" s="368">
        <f>G127+G114-('Charges variables (avancé)'!$F12*Commandes!H$9)</f>
        <v>0</v>
      </c>
      <c r="I114" s="368">
        <f>H127+H114-('Charges variables (avancé)'!$F12*Commandes!I$9)</f>
        <v>0</v>
      </c>
      <c r="J114" s="368">
        <f>I127+I114-('Charges variables (avancé)'!$F12*Commandes!J$9)</f>
        <v>0</v>
      </c>
      <c r="K114" s="368">
        <f>J127+J114-('Charges variables (avancé)'!$F12*Commandes!K$9)</f>
        <v>0</v>
      </c>
      <c r="L114" s="368">
        <f>K127+K114-('Charges variables (avancé)'!$F12*Commandes!L$9)</f>
        <v>0</v>
      </c>
      <c r="M114" s="368">
        <f>L127+L114-('Charges variables (avancé)'!$F12*Commandes!M$9)</f>
        <v>0</v>
      </c>
      <c r="N114" s="368">
        <f>M127+M114-('Charges variables (avancé)'!$F12*Commandes!N$9)</f>
        <v>0</v>
      </c>
      <c r="O114" s="368">
        <f>N127+N114-('Charges variables (avancé)'!$F12*Commandes!O$9)</f>
        <v>0</v>
      </c>
      <c r="P114" s="368">
        <f>O127+O114-('Charges variables (avancé)'!$F12*Commandes!P$9)</f>
        <v>0</v>
      </c>
      <c r="Q114" s="368">
        <f>P127+P114-('Charges variables (avancé)'!$F12*Commandes!Q$9)</f>
        <v>0</v>
      </c>
      <c r="R114" s="368">
        <f>Q127+Q114-('Charges variables (avancé)'!$F12*Commandes!R$9)</f>
        <v>0</v>
      </c>
      <c r="S114" s="368">
        <f>R127+R114-('Charges variables (avancé)'!$F12*Commandes!S$9)</f>
        <v>0</v>
      </c>
      <c r="T114" s="368">
        <f>S127+S114-('Charges variables (avancé)'!$F12*Commandes!T$9)</f>
        <v>0</v>
      </c>
      <c r="U114" s="368">
        <f>T127+T114-('Charges variables (avancé)'!$F12*Commandes!U$9)</f>
        <v>0</v>
      </c>
      <c r="V114" s="368">
        <f>U127+U114-('Charges variables (avancé)'!$F12*Commandes!V$9)</f>
        <v>0</v>
      </c>
      <c r="W114" s="368">
        <f>V127+V114-('Charges variables (avancé)'!$F12*Commandes!W$9)</f>
        <v>0</v>
      </c>
      <c r="X114" s="368">
        <f>W127+W114-('Charges variables (avancé)'!$F12*Commandes!X$9)</f>
        <v>0</v>
      </c>
      <c r="Y114" s="368">
        <f>X127+X114-('Charges variables (avancé)'!$F12*Commandes!Y$9)</f>
        <v>0</v>
      </c>
      <c r="Z114" s="368">
        <f>Y127+Y114-('Charges variables (avancé)'!$F12*Commandes!Z$9)</f>
        <v>0</v>
      </c>
      <c r="AA114" s="368">
        <f>Z127+Z114-('Charges variables (avancé)'!$F12*Commandes!AA$9)</f>
        <v>0</v>
      </c>
      <c r="AB114" s="368">
        <f>AA127+AA114-('Charges variables (avancé)'!$F12*Commandes!AB$9)</f>
        <v>0</v>
      </c>
      <c r="AC114" s="368">
        <f>AB127+AB114-('Charges variables (avancé)'!$F12*Commandes!AC$9)</f>
        <v>0</v>
      </c>
      <c r="AD114" s="368">
        <f>AC127+AC114-('Charges variables (avancé)'!$F12*Commandes!AD$9)</f>
        <v>0</v>
      </c>
      <c r="AE114" s="368">
        <f>AD127+AD114-('Charges variables (avancé)'!$F12*Commandes!AE$9)</f>
        <v>0</v>
      </c>
      <c r="AF114" s="368">
        <f>AE127+AE114-('Charges variables (avancé)'!$F12*Commandes!AF$9)</f>
        <v>0</v>
      </c>
      <c r="AG114" s="368">
        <f>AF127+AF114-('Charges variables (avancé)'!$F12*Commandes!AG$9)</f>
        <v>0</v>
      </c>
      <c r="AH114" s="368">
        <f>AG127+AG114-('Charges variables (avancé)'!$F12*Commandes!AH$9)</f>
        <v>0</v>
      </c>
      <c r="AI114" s="368">
        <f>AH127+AH114-('Charges variables (avancé)'!$F12*Commandes!AI$9)</f>
        <v>0</v>
      </c>
      <c r="AJ114" s="368">
        <f>AI127+AI114-('Charges variables (avancé)'!$F12*Commandes!AJ$9)</f>
        <v>0</v>
      </c>
      <c r="AK114" s="368">
        <f>AJ127+AJ114-('Charges variables (avancé)'!$F12*Commandes!AK$9)</f>
        <v>0</v>
      </c>
      <c r="AL114" s="368">
        <f>AK127+AK114-('Charges variables (avancé)'!$F12*Commandes!AL$9)</f>
        <v>0</v>
      </c>
      <c r="AM114" s="368">
        <f>AL127+AL114-('Charges variables (avancé)'!$F12*Commandes!AM$9)</f>
        <v>0</v>
      </c>
      <c r="AN114" s="368">
        <f>AM127+AM114-('Charges variables (avancé)'!$F12*Commandes!AN$9)</f>
        <v>0</v>
      </c>
      <c r="AO114" s="368">
        <f>AN127+AN114-('Charges variables (avancé)'!$F12*Commandes!AO$9)</f>
        <v>0</v>
      </c>
      <c r="AP114" s="368">
        <f>AO127+AO114-('Charges variables (avancé)'!$F12*Commandes!AP$9)</f>
        <v>0</v>
      </c>
      <c r="AQ114" s="368">
        <f>AP127+AP114-('Charges variables (avancé)'!$F12*Commandes!AQ$9)</f>
        <v>0</v>
      </c>
      <c r="AR114" s="368">
        <f>AQ127+AQ114-('Charges variables (avancé)'!$F12*Commandes!AR$9)</f>
        <v>0</v>
      </c>
      <c r="AS114" s="368">
        <f>AR127+AR114-('Charges variables (avancé)'!$F12*Commandes!AS$9)</f>
        <v>0</v>
      </c>
      <c r="AT114" s="368">
        <f>AS127+AS114-('Charges variables (avancé)'!$F12*Commandes!AT$9)</f>
        <v>0</v>
      </c>
      <c r="AU114" s="368">
        <f>AT127+AT114-('Charges variables (avancé)'!$F12*Commandes!AU$9)</f>
        <v>0</v>
      </c>
      <c r="AV114" s="368">
        <f>AU127+AU114-('Charges variables (avancé)'!$F12*Commandes!AV$9)</f>
        <v>0</v>
      </c>
      <c r="AW114" s="368">
        <f>AV127+AV114-('Charges variables (avancé)'!$F12*Commandes!AW$9)</f>
        <v>0</v>
      </c>
      <c r="AX114" s="368">
        <f>AW127+AW114-('Charges variables (avancé)'!$F12*Commandes!AX$9)</f>
        <v>0</v>
      </c>
      <c r="AY114" s="368">
        <f>AX127+AX114-('Charges variables (avancé)'!$F12*Commandes!AY$9)</f>
        <v>0</v>
      </c>
      <c r="AZ114" s="368">
        <f>AY127+AY114-('Charges variables (avancé)'!$F12*Commandes!AZ$9)</f>
        <v>0</v>
      </c>
      <c r="BA114" s="368">
        <f>AZ127+AZ114-('Charges variables (avancé)'!$F12*Commandes!BA$9)</f>
        <v>0</v>
      </c>
      <c r="BB114" s="368">
        <f>BA127+BA114-('Charges variables (avancé)'!$F12*Commandes!BB$9)</f>
        <v>0</v>
      </c>
      <c r="BC114" s="368">
        <f>BB127+BB114-('Charges variables (avancé)'!$F12*Commandes!BC$9)</f>
        <v>0</v>
      </c>
      <c r="BD114" s="368">
        <f>BC127+BC114-('Charges variables (avancé)'!$F12*Commandes!BD$9)</f>
        <v>0</v>
      </c>
      <c r="BE114" s="368">
        <f>BD127+BD114-('Charges variables (avancé)'!$F12*Commandes!BE$9)</f>
        <v>0</v>
      </c>
      <c r="BF114" s="368">
        <f>BE127+BE114-('Charges variables (avancé)'!$F12*Commandes!BF$9)</f>
        <v>0</v>
      </c>
      <c r="BG114" s="368">
        <f>BF127+BF114-('Charges variables (avancé)'!$F12*Commandes!BG$9)</f>
        <v>0</v>
      </c>
      <c r="BH114" s="368">
        <f>BG127+BG114-('Charges variables (avancé)'!$F12*Commandes!BH$9)</f>
        <v>0</v>
      </c>
      <c r="BI114" s="368">
        <f>BH127+BH114-('Charges variables (avancé)'!$F12*Commandes!BI$9)</f>
        <v>0</v>
      </c>
      <c r="BJ114" s="368">
        <f>BI127+BI114-('Charges variables (avancé)'!$F12*Commandes!BJ$9)</f>
        <v>0</v>
      </c>
    </row>
    <row r="115" spans="2:62" ht="15" customHeight="1">
      <c r="B115" s="366">
        <f>'Charges variables (avancé)'!$C$13</f>
        <v>0</v>
      </c>
      <c r="C115" s="367">
        <v>0</v>
      </c>
      <c r="D115" s="368">
        <f>C128+C115-('Charges variables (avancé)'!$F13*Commandes!D$9)</f>
        <v>0</v>
      </c>
      <c r="E115" s="368">
        <f>D128+D115-('Charges variables (avancé)'!$F13*Commandes!E$9)</f>
        <v>0</v>
      </c>
      <c r="F115" s="368">
        <f>E128+E115-('Charges variables (avancé)'!$F13*Commandes!F$9)</f>
        <v>0</v>
      </c>
      <c r="G115" s="368">
        <f>F128+F115-('Charges variables (avancé)'!$F13*Commandes!G$9)</f>
        <v>0</v>
      </c>
      <c r="H115" s="368">
        <f>G128+G115-('Charges variables (avancé)'!$F13*Commandes!H$9)</f>
        <v>0</v>
      </c>
      <c r="I115" s="368">
        <f>H128+H115-('Charges variables (avancé)'!$F13*Commandes!I$9)</f>
        <v>0</v>
      </c>
      <c r="J115" s="368">
        <f>I128+I115-('Charges variables (avancé)'!$F13*Commandes!J$9)</f>
        <v>0</v>
      </c>
      <c r="K115" s="368">
        <f>J128+J115-('Charges variables (avancé)'!$F13*Commandes!K$9)</f>
        <v>0</v>
      </c>
      <c r="L115" s="368">
        <f>K128+K115-('Charges variables (avancé)'!$F13*Commandes!L$9)</f>
        <v>0</v>
      </c>
      <c r="M115" s="368">
        <f>L128+L115-('Charges variables (avancé)'!$F13*Commandes!M$9)</f>
        <v>0</v>
      </c>
      <c r="N115" s="368">
        <f>M128+M115-('Charges variables (avancé)'!$F13*Commandes!N$9)</f>
        <v>0</v>
      </c>
      <c r="O115" s="368">
        <f>N128+N115-('Charges variables (avancé)'!$F13*Commandes!O$9)</f>
        <v>0</v>
      </c>
      <c r="P115" s="368">
        <f>O128+O115-('Charges variables (avancé)'!$F13*Commandes!P$9)</f>
        <v>0</v>
      </c>
      <c r="Q115" s="368">
        <f>P128+P115-('Charges variables (avancé)'!$F13*Commandes!Q$9)</f>
        <v>0</v>
      </c>
      <c r="R115" s="368">
        <f>Q128+Q115-('Charges variables (avancé)'!$F13*Commandes!R$9)</f>
        <v>0</v>
      </c>
      <c r="S115" s="368">
        <f>R128+R115-('Charges variables (avancé)'!$F13*Commandes!S$9)</f>
        <v>0</v>
      </c>
      <c r="T115" s="368">
        <f>S128+S115-('Charges variables (avancé)'!$F13*Commandes!T$9)</f>
        <v>0</v>
      </c>
      <c r="U115" s="368">
        <f>T128+T115-('Charges variables (avancé)'!$F13*Commandes!U$9)</f>
        <v>0</v>
      </c>
      <c r="V115" s="368">
        <f>U128+U115-('Charges variables (avancé)'!$F13*Commandes!V$9)</f>
        <v>0</v>
      </c>
      <c r="W115" s="368">
        <f>V128+V115-('Charges variables (avancé)'!$F13*Commandes!W$9)</f>
        <v>0</v>
      </c>
      <c r="X115" s="368">
        <f>W128+W115-('Charges variables (avancé)'!$F13*Commandes!X$9)</f>
        <v>0</v>
      </c>
      <c r="Y115" s="368">
        <f>X128+X115-('Charges variables (avancé)'!$F13*Commandes!Y$9)</f>
        <v>0</v>
      </c>
      <c r="Z115" s="368">
        <f>Y128+Y115-('Charges variables (avancé)'!$F13*Commandes!Z$9)</f>
        <v>0</v>
      </c>
      <c r="AA115" s="368">
        <f>Z128+Z115-('Charges variables (avancé)'!$F13*Commandes!AA$9)</f>
        <v>0</v>
      </c>
      <c r="AB115" s="368">
        <f>AA128+AA115-('Charges variables (avancé)'!$F13*Commandes!AB$9)</f>
        <v>0</v>
      </c>
      <c r="AC115" s="368">
        <f>AB128+AB115-('Charges variables (avancé)'!$F13*Commandes!AC$9)</f>
        <v>0</v>
      </c>
      <c r="AD115" s="368">
        <f>AC128+AC115-('Charges variables (avancé)'!$F13*Commandes!AD$9)</f>
        <v>0</v>
      </c>
      <c r="AE115" s="368">
        <f>AD128+AD115-('Charges variables (avancé)'!$F13*Commandes!AE$9)</f>
        <v>0</v>
      </c>
      <c r="AF115" s="368">
        <f>AE128+AE115-('Charges variables (avancé)'!$F13*Commandes!AF$9)</f>
        <v>0</v>
      </c>
      <c r="AG115" s="368">
        <f>AF128+AF115-('Charges variables (avancé)'!$F13*Commandes!AG$9)</f>
        <v>0</v>
      </c>
      <c r="AH115" s="368">
        <f>AG128+AG115-('Charges variables (avancé)'!$F13*Commandes!AH$9)</f>
        <v>0</v>
      </c>
      <c r="AI115" s="368">
        <f>AH128+AH115-('Charges variables (avancé)'!$F13*Commandes!AI$9)</f>
        <v>0</v>
      </c>
      <c r="AJ115" s="368">
        <f>AI128+AI115-('Charges variables (avancé)'!$F13*Commandes!AJ$9)</f>
        <v>0</v>
      </c>
      <c r="AK115" s="368">
        <f>AJ128+AJ115-('Charges variables (avancé)'!$F13*Commandes!AK$9)</f>
        <v>0</v>
      </c>
      <c r="AL115" s="368">
        <f>AK128+AK115-('Charges variables (avancé)'!$F13*Commandes!AL$9)</f>
        <v>0</v>
      </c>
      <c r="AM115" s="368">
        <f>AL128+AL115-('Charges variables (avancé)'!$F13*Commandes!AM$9)</f>
        <v>0</v>
      </c>
      <c r="AN115" s="368">
        <f>AM128+AM115-('Charges variables (avancé)'!$F13*Commandes!AN$9)</f>
        <v>0</v>
      </c>
      <c r="AO115" s="368">
        <f>AN128+AN115-('Charges variables (avancé)'!$F13*Commandes!AO$9)</f>
        <v>0</v>
      </c>
      <c r="AP115" s="368">
        <f>AO128+AO115-('Charges variables (avancé)'!$F13*Commandes!AP$9)</f>
        <v>0</v>
      </c>
      <c r="AQ115" s="368">
        <f>AP128+AP115-('Charges variables (avancé)'!$F13*Commandes!AQ$9)</f>
        <v>0</v>
      </c>
      <c r="AR115" s="368">
        <f>AQ128+AQ115-('Charges variables (avancé)'!$F13*Commandes!AR$9)</f>
        <v>0</v>
      </c>
      <c r="AS115" s="368">
        <f>AR128+AR115-('Charges variables (avancé)'!$F13*Commandes!AS$9)</f>
        <v>0</v>
      </c>
      <c r="AT115" s="368">
        <f>AS128+AS115-('Charges variables (avancé)'!$F13*Commandes!AT$9)</f>
        <v>0</v>
      </c>
      <c r="AU115" s="368">
        <f>AT128+AT115-('Charges variables (avancé)'!$F13*Commandes!AU$9)</f>
        <v>0</v>
      </c>
      <c r="AV115" s="368">
        <f>AU128+AU115-('Charges variables (avancé)'!$F13*Commandes!AV$9)</f>
        <v>0</v>
      </c>
      <c r="AW115" s="368">
        <f>AV128+AV115-('Charges variables (avancé)'!$F13*Commandes!AW$9)</f>
        <v>0</v>
      </c>
      <c r="AX115" s="368">
        <f>AW128+AW115-('Charges variables (avancé)'!$F13*Commandes!AX$9)</f>
        <v>0</v>
      </c>
      <c r="AY115" s="368">
        <f>AX128+AX115-('Charges variables (avancé)'!$F13*Commandes!AY$9)</f>
        <v>0</v>
      </c>
      <c r="AZ115" s="368">
        <f>AY128+AY115-('Charges variables (avancé)'!$F13*Commandes!AZ$9)</f>
        <v>0</v>
      </c>
      <c r="BA115" s="368">
        <f>AZ128+AZ115-('Charges variables (avancé)'!$F13*Commandes!BA$9)</f>
        <v>0</v>
      </c>
      <c r="BB115" s="368">
        <f>BA128+BA115-('Charges variables (avancé)'!$F13*Commandes!BB$9)</f>
        <v>0</v>
      </c>
      <c r="BC115" s="368">
        <f>BB128+BB115-('Charges variables (avancé)'!$F13*Commandes!BC$9)</f>
        <v>0</v>
      </c>
      <c r="BD115" s="368">
        <f>BC128+BC115-('Charges variables (avancé)'!$F13*Commandes!BD$9)</f>
        <v>0</v>
      </c>
      <c r="BE115" s="368">
        <f>BD128+BD115-('Charges variables (avancé)'!$F13*Commandes!BE$9)</f>
        <v>0</v>
      </c>
      <c r="BF115" s="368">
        <f>BE128+BE115-('Charges variables (avancé)'!$F13*Commandes!BF$9)</f>
        <v>0</v>
      </c>
      <c r="BG115" s="368">
        <f>BF128+BF115-('Charges variables (avancé)'!$F13*Commandes!BG$9)</f>
        <v>0</v>
      </c>
      <c r="BH115" s="368">
        <f>BG128+BG115-('Charges variables (avancé)'!$F13*Commandes!BH$9)</f>
        <v>0</v>
      </c>
      <c r="BI115" s="368">
        <f>BH128+BH115-('Charges variables (avancé)'!$F13*Commandes!BI$9)</f>
        <v>0</v>
      </c>
      <c r="BJ115" s="368">
        <f>BI128+BI115-('Charges variables (avancé)'!$F13*Commandes!BJ$9)</f>
        <v>0</v>
      </c>
    </row>
    <row r="116" spans="2:62" ht="15" customHeight="1">
      <c r="B116" s="366">
        <f>'Charges variables (avancé)'!$C$14</f>
        <v>0</v>
      </c>
      <c r="C116" s="367">
        <v>0</v>
      </c>
      <c r="D116" s="368">
        <f>C129+C116-('Charges variables (avancé)'!$F14*Commandes!D$9)</f>
        <v>0</v>
      </c>
      <c r="E116" s="368">
        <f>D129+D116-('Charges variables (avancé)'!$F14*Commandes!E$9)</f>
        <v>0</v>
      </c>
      <c r="F116" s="368">
        <f>E129+E116-('Charges variables (avancé)'!$F14*Commandes!F$9)</f>
        <v>0</v>
      </c>
      <c r="G116" s="368">
        <f>F129+F116-('Charges variables (avancé)'!$F14*Commandes!G$9)</f>
        <v>0</v>
      </c>
      <c r="H116" s="368">
        <f>G129+G116-('Charges variables (avancé)'!$F14*Commandes!H$9)</f>
        <v>0</v>
      </c>
      <c r="I116" s="368">
        <f>H129+H116-('Charges variables (avancé)'!$F14*Commandes!I$9)</f>
        <v>0</v>
      </c>
      <c r="J116" s="368">
        <f>I129+I116-('Charges variables (avancé)'!$F14*Commandes!J$9)</f>
        <v>0</v>
      </c>
      <c r="K116" s="368">
        <f>J129+J116-('Charges variables (avancé)'!$F14*Commandes!K$9)</f>
        <v>0</v>
      </c>
      <c r="L116" s="368">
        <f>K129+K116-('Charges variables (avancé)'!$F14*Commandes!L$9)</f>
        <v>0</v>
      </c>
      <c r="M116" s="368">
        <f>L129+L116-('Charges variables (avancé)'!$F14*Commandes!M$9)</f>
        <v>0</v>
      </c>
      <c r="N116" s="368">
        <f>M129+M116-('Charges variables (avancé)'!$F14*Commandes!N$9)</f>
        <v>0</v>
      </c>
      <c r="O116" s="368">
        <f>N129+N116-('Charges variables (avancé)'!$F14*Commandes!O$9)</f>
        <v>0</v>
      </c>
      <c r="P116" s="368">
        <f>O129+O116-('Charges variables (avancé)'!$F14*Commandes!P$9)</f>
        <v>0</v>
      </c>
      <c r="Q116" s="368">
        <f>P129+P116-('Charges variables (avancé)'!$F14*Commandes!Q$9)</f>
        <v>0</v>
      </c>
      <c r="R116" s="368">
        <f>Q129+Q116-('Charges variables (avancé)'!$F14*Commandes!R$9)</f>
        <v>0</v>
      </c>
      <c r="S116" s="368">
        <f>R129+R116-('Charges variables (avancé)'!$F14*Commandes!S$9)</f>
        <v>0</v>
      </c>
      <c r="T116" s="368">
        <f>S129+S116-('Charges variables (avancé)'!$F14*Commandes!T$9)</f>
        <v>0</v>
      </c>
      <c r="U116" s="368">
        <f>T129+T116-('Charges variables (avancé)'!$F14*Commandes!U$9)</f>
        <v>0</v>
      </c>
      <c r="V116" s="368">
        <f>U129+U116-('Charges variables (avancé)'!$F14*Commandes!V$9)</f>
        <v>0</v>
      </c>
      <c r="W116" s="368">
        <f>V129+V116-('Charges variables (avancé)'!$F14*Commandes!W$9)</f>
        <v>0</v>
      </c>
      <c r="X116" s="368">
        <f>W129+W116-('Charges variables (avancé)'!$F14*Commandes!X$9)</f>
        <v>0</v>
      </c>
      <c r="Y116" s="368">
        <f>X129+X116-('Charges variables (avancé)'!$F14*Commandes!Y$9)</f>
        <v>0</v>
      </c>
      <c r="Z116" s="368">
        <f>Y129+Y116-('Charges variables (avancé)'!$F14*Commandes!Z$9)</f>
        <v>0</v>
      </c>
      <c r="AA116" s="368">
        <f>Z129+Z116-('Charges variables (avancé)'!$F14*Commandes!AA$9)</f>
        <v>0</v>
      </c>
      <c r="AB116" s="368">
        <f>AA129+AA116-('Charges variables (avancé)'!$F14*Commandes!AB$9)</f>
        <v>0</v>
      </c>
      <c r="AC116" s="368">
        <f>AB129+AB116-('Charges variables (avancé)'!$F14*Commandes!AC$9)</f>
        <v>0</v>
      </c>
      <c r="AD116" s="368">
        <f>AC129+AC116-('Charges variables (avancé)'!$F14*Commandes!AD$9)</f>
        <v>0</v>
      </c>
      <c r="AE116" s="368">
        <f>AD129+AD116-('Charges variables (avancé)'!$F14*Commandes!AE$9)</f>
        <v>0</v>
      </c>
      <c r="AF116" s="368">
        <f>AE129+AE116-('Charges variables (avancé)'!$F14*Commandes!AF$9)</f>
        <v>0</v>
      </c>
      <c r="AG116" s="368">
        <f>AF129+AF116-('Charges variables (avancé)'!$F14*Commandes!AG$9)</f>
        <v>0</v>
      </c>
      <c r="AH116" s="368">
        <f>AG129+AG116-('Charges variables (avancé)'!$F14*Commandes!AH$9)</f>
        <v>0</v>
      </c>
      <c r="AI116" s="368">
        <f>AH129+AH116-('Charges variables (avancé)'!$F14*Commandes!AI$9)</f>
        <v>0</v>
      </c>
      <c r="AJ116" s="368">
        <f>AI129+AI116-('Charges variables (avancé)'!$F14*Commandes!AJ$9)</f>
        <v>0</v>
      </c>
      <c r="AK116" s="368">
        <f>AJ129+AJ116-('Charges variables (avancé)'!$F14*Commandes!AK$9)</f>
        <v>0</v>
      </c>
      <c r="AL116" s="368">
        <f>AK129+AK116-('Charges variables (avancé)'!$F14*Commandes!AL$9)</f>
        <v>0</v>
      </c>
      <c r="AM116" s="368">
        <f>AL129+AL116-('Charges variables (avancé)'!$F14*Commandes!AM$9)</f>
        <v>0</v>
      </c>
      <c r="AN116" s="368">
        <f>AM129+AM116-('Charges variables (avancé)'!$F14*Commandes!AN$9)</f>
        <v>0</v>
      </c>
      <c r="AO116" s="368">
        <f>AN129+AN116-('Charges variables (avancé)'!$F14*Commandes!AO$9)</f>
        <v>0</v>
      </c>
      <c r="AP116" s="368">
        <f>AO129+AO116-('Charges variables (avancé)'!$F14*Commandes!AP$9)</f>
        <v>0</v>
      </c>
      <c r="AQ116" s="368">
        <f>AP129+AP116-('Charges variables (avancé)'!$F14*Commandes!AQ$9)</f>
        <v>0</v>
      </c>
      <c r="AR116" s="368">
        <f>AQ129+AQ116-('Charges variables (avancé)'!$F14*Commandes!AR$9)</f>
        <v>0</v>
      </c>
      <c r="AS116" s="368">
        <f>AR129+AR116-('Charges variables (avancé)'!$F14*Commandes!AS$9)</f>
        <v>0</v>
      </c>
      <c r="AT116" s="368">
        <f>AS129+AS116-('Charges variables (avancé)'!$F14*Commandes!AT$9)</f>
        <v>0</v>
      </c>
      <c r="AU116" s="368">
        <f>AT129+AT116-('Charges variables (avancé)'!$F14*Commandes!AU$9)</f>
        <v>0</v>
      </c>
      <c r="AV116" s="368">
        <f>AU129+AU116-('Charges variables (avancé)'!$F14*Commandes!AV$9)</f>
        <v>0</v>
      </c>
      <c r="AW116" s="368">
        <f>AV129+AV116-('Charges variables (avancé)'!$F14*Commandes!AW$9)</f>
        <v>0</v>
      </c>
      <c r="AX116" s="368">
        <f>AW129+AW116-('Charges variables (avancé)'!$F14*Commandes!AX$9)</f>
        <v>0</v>
      </c>
      <c r="AY116" s="368">
        <f>AX129+AX116-('Charges variables (avancé)'!$F14*Commandes!AY$9)</f>
        <v>0</v>
      </c>
      <c r="AZ116" s="368">
        <f>AY129+AY116-('Charges variables (avancé)'!$F14*Commandes!AZ$9)</f>
        <v>0</v>
      </c>
      <c r="BA116" s="368">
        <f>AZ129+AZ116-('Charges variables (avancé)'!$F14*Commandes!BA$9)</f>
        <v>0</v>
      </c>
      <c r="BB116" s="368">
        <f>BA129+BA116-('Charges variables (avancé)'!$F14*Commandes!BB$9)</f>
        <v>0</v>
      </c>
      <c r="BC116" s="368">
        <f>BB129+BB116-('Charges variables (avancé)'!$F14*Commandes!BC$9)</f>
        <v>0</v>
      </c>
      <c r="BD116" s="368">
        <f>BC129+BC116-('Charges variables (avancé)'!$F14*Commandes!BD$9)</f>
        <v>0</v>
      </c>
      <c r="BE116" s="368">
        <f>BD129+BD116-('Charges variables (avancé)'!$F14*Commandes!BE$9)</f>
        <v>0</v>
      </c>
      <c r="BF116" s="368">
        <f>BE129+BE116-('Charges variables (avancé)'!$F14*Commandes!BF$9)</f>
        <v>0</v>
      </c>
      <c r="BG116" s="368">
        <f>BF129+BF116-('Charges variables (avancé)'!$F14*Commandes!BG$9)</f>
        <v>0</v>
      </c>
      <c r="BH116" s="368">
        <f>BG129+BG116-('Charges variables (avancé)'!$F14*Commandes!BH$9)</f>
        <v>0</v>
      </c>
      <c r="BI116" s="368">
        <f>BH129+BH116-('Charges variables (avancé)'!$F14*Commandes!BI$9)</f>
        <v>0</v>
      </c>
      <c r="BJ116" s="368">
        <f>BI129+BI116-('Charges variables (avancé)'!$F14*Commandes!BJ$9)</f>
        <v>0</v>
      </c>
    </row>
    <row r="117" spans="2:62" ht="15" customHeight="1">
      <c r="B117" s="366">
        <f>'Charges variables (avancé)'!$C$15</f>
        <v>0</v>
      </c>
      <c r="C117" s="367">
        <v>0</v>
      </c>
      <c r="D117" s="368">
        <f>C130+C117-('Charges variables (avancé)'!$F15*Commandes!D$9)</f>
        <v>0</v>
      </c>
      <c r="E117" s="368">
        <f>D130+D117-('Charges variables (avancé)'!$F15*Commandes!E$9)</f>
        <v>0</v>
      </c>
      <c r="F117" s="368">
        <f>E130+E117-('Charges variables (avancé)'!$F15*Commandes!F$9)</f>
        <v>0</v>
      </c>
      <c r="G117" s="368">
        <f>F130+F117-('Charges variables (avancé)'!$F15*Commandes!G$9)</f>
        <v>0</v>
      </c>
      <c r="H117" s="368">
        <f>G130+G117-('Charges variables (avancé)'!$F15*Commandes!H$9)</f>
        <v>0</v>
      </c>
      <c r="I117" s="368">
        <f>H130+H117-('Charges variables (avancé)'!$F15*Commandes!I$9)</f>
        <v>0</v>
      </c>
      <c r="J117" s="368">
        <f>I130+I117-('Charges variables (avancé)'!$F15*Commandes!J$9)</f>
        <v>0</v>
      </c>
      <c r="K117" s="368">
        <f>J130+J117-('Charges variables (avancé)'!$F15*Commandes!K$9)</f>
        <v>0</v>
      </c>
      <c r="L117" s="368">
        <f>K130+K117-('Charges variables (avancé)'!$F15*Commandes!L$9)</f>
        <v>0</v>
      </c>
      <c r="M117" s="368">
        <f>L130+L117-('Charges variables (avancé)'!$F15*Commandes!M$9)</f>
        <v>0</v>
      </c>
      <c r="N117" s="368">
        <f>M130+M117-('Charges variables (avancé)'!$F15*Commandes!N$9)</f>
        <v>0</v>
      </c>
      <c r="O117" s="368">
        <f>N130+N117-('Charges variables (avancé)'!$F15*Commandes!O$9)</f>
        <v>0</v>
      </c>
      <c r="P117" s="368">
        <f>O130+O117-('Charges variables (avancé)'!$F15*Commandes!P$9)</f>
        <v>0</v>
      </c>
      <c r="Q117" s="368">
        <f>P130+P117-('Charges variables (avancé)'!$F15*Commandes!Q$9)</f>
        <v>0</v>
      </c>
      <c r="R117" s="368">
        <f>Q130+Q117-('Charges variables (avancé)'!$F15*Commandes!R$9)</f>
        <v>0</v>
      </c>
      <c r="S117" s="368">
        <f>R130+R117-('Charges variables (avancé)'!$F15*Commandes!S$9)</f>
        <v>0</v>
      </c>
      <c r="T117" s="368">
        <f>S130+S117-('Charges variables (avancé)'!$F15*Commandes!T$9)</f>
        <v>0</v>
      </c>
      <c r="U117" s="368">
        <f>T130+T117-('Charges variables (avancé)'!$F15*Commandes!U$9)</f>
        <v>0</v>
      </c>
      <c r="V117" s="368">
        <f>U130+U117-('Charges variables (avancé)'!$F15*Commandes!V$9)</f>
        <v>0</v>
      </c>
      <c r="W117" s="368">
        <f>V130+V117-('Charges variables (avancé)'!$F15*Commandes!W$9)</f>
        <v>0</v>
      </c>
      <c r="X117" s="368">
        <f>W130+W117-('Charges variables (avancé)'!$F15*Commandes!X$9)</f>
        <v>0</v>
      </c>
      <c r="Y117" s="368">
        <f>X130+X117-('Charges variables (avancé)'!$F15*Commandes!Y$9)</f>
        <v>0</v>
      </c>
      <c r="Z117" s="368">
        <f>Y130+Y117-('Charges variables (avancé)'!$F15*Commandes!Z$9)</f>
        <v>0</v>
      </c>
      <c r="AA117" s="368">
        <f>Z130+Z117-('Charges variables (avancé)'!$F15*Commandes!AA$9)</f>
        <v>0</v>
      </c>
      <c r="AB117" s="368">
        <f>AA130+AA117-('Charges variables (avancé)'!$F15*Commandes!AB$9)</f>
        <v>0</v>
      </c>
      <c r="AC117" s="368">
        <f>AB130+AB117-('Charges variables (avancé)'!$F15*Commandes!AC$9)</f>
        <v>0</v>
      </c>
      <c r="AD117" s="368">
        <f>AC130+AC117-('Charges variables (avancé)'!$F15*Commandes!AD$9)</f>
        <v>0</v>
      </c>
      <c r="AE117" s="368">
        <f>AD130+AD117-('Charges variables (avancé)'!$F15*Commandes!AE$9)</f>
        <v>0</v>
      </c>
      <c r="AF117" s="368">
        <f>AE130+AE117-('Charges variables (avancé)'!$F15*Commandes!AF$9)</f>
        <v>0</v>
      </c>
      <c r="AG117" s="368">
        <f>AF130+AF117-('Charges variables (avancé)'!$F15*Commandes!AG$9)</f>
        <v>0</v>
      </c>
      <c r="AH117" s="368">
        <f>AG130+AG117-('Charges variables (avancé)'!$F15*Commandes!AH$9)</f>
        <v>0</v>
      </c>
      <c r="AI117" s="368">
        <f>AH130+AH117-('Charges variables (avancé)'!$F15*Commandes!AI$9)</f>
        <v>0</v>
      </c>
      <c r="AJ117" s="368">
        <f>AI130+AI117-('Charges variables (avancé)'!$F15*Commandes!AJ$9)</f>
        <v>0</v>
      </c>
      <c r="AK117" s="368">
        <f>AJ130+AJ117-('Charges variables (avancé)'!$F15*Commandes!AK$9)</f>
        <v>0</v>
      </c>
      <c r="AL117" s="368">
        <f>AK130+AK117-('Charges variables (avancé)'!$F15*Commandes!AL$9)</f>
        <v>0</v>
      </c>
      <c r="AM117" s="368">
        <f>AL130+AL117-('Charges variables (avancé)'!$F15*Commandes!AM$9)</f>
        <v>0</v>
      </c>
      <c r="AN117" s="368">
        <f>AM130+AM117-('Charges variables (avancé)'!$F15*Commandes!AN$9)</f>
        <v>0</v>
      </c>
      <c r="AO117" s="368">
        <f>AN130+AN117-('Charges variables (avancé)'!$F15*Commandes!AO$9)</f>
        <v>0</v>
      </c>
      <c r="AP117" s="368">
        <f>AO130+AO117-('Charges variables (avancé)'!$F15*Commandes!AP$9)</f>
        <v>0</v>
      </c>
      <c r="AQ117" s="368">
        <f>AP130+AP117-('Charges variables (avancé)'!$F15*Commandes!AQ$9)</f>
        <v>0</v>
      </c>
      <c r="AR117" s="368">
        <f>AQ130+AQ117-('Charges variables (avancé)'!$F15*Commandes!AR$9)</f>
        <v>0</v>
      </c>
      <c r="AS117" s="368">
        <f>AR130+AR117-('Charges variables (avancé)'!$F15*Commandes!AS$9)</f>
        <v>0</v>
      </c>
      <c r="AT117" s="368">
        <f>AS130+AS117-('Charges variables (avancé)'!$F15*Commandes!AT$9)</f>
        <v>0</v>
      </c>
      <c r="AU117" s="368">
        <f>AT130+AT117-('Charges variables (avancé)'!$F15*Commandes!AU$9)</f>
        <v>0</v>
      </c>
      <c r="AV117" s="368">
        <f>AU130+AU117-('Charges variables (avancé)'!$F15*Commandes!AV$9)</f>
        <v>0</v>
      </c>
      <c r="AW117" s="368">
        <f>AV130+AV117-('Charges variables (avancé)'!$F15*Commandes!AW$9)</f>
        <v>0</v>
      </c>
      <c r="AX117" s="368">
        <f>AW130+AW117-('Charges variables (avancé)'!$F15*Commandes!AX$9)</f>
        <v>0</v>
      </c>
      <c r="AY117" s="368">
        <f>AX130+AX117-('Charges variables (avancé)'!$F15*Commandes!AY$9)</f>
        <v>0</v>
      </c>
      <c r="AZ117" s="368">
        <f>AY130+AY117-('Charges variables (avancé)'!$F15*Commandes!AZ$9)</f>
        <v>0</v>
      </c>
      <c r="BA117" s="368">
        <f>AZ130+AZ117-('Charges variables (avancé)'!$F15*Commandes!BA$9)</f>
        <v>0</v>
      </c>
      <c r="BB117" s="368">
        <f>BA130+BA117-('Charges variables (avancé)'!$F15*Commandes!BB$9)</f>
        <v>0</v>
      </c>
      <c r="BC117" s="368">
        <f>BB130+BB117-('Charges variables (avancé)'!$F15*Commandes!BC$9)</f>
        <v>0</v>
      </c>
      <c r="BD117" s="368">
        <f>BC130+BC117-('Charges variables (avancé)'!$F15*Commandes!BD$9)</f>
        <v>0</v>
      </c>
      <c r="BE117" s="368">
        <f>BD130+BD117-('Charges variables (avancé)'!$F15*Commandes!BE$9)</f>
        <v>0</v>
      </c>
      <c r="BF117" s="368">
        <f>BE130+BE117-('Charges variables (avancé)'!$F15*Commandes!BF$9)</f>
        <v>0</v>
      </c>
      <c r="BG117" s="368">
        <f>BF130+BF117-('Charges variables (avancé)'!$F15*Commandes!BG$9)</f>
        <v>0</v>
      </c>
      <c r="BH117" s="368">
        <f>BG130+BG117-('Charges variables (avancé)'!$F15*Commandes!BH$9)</f>
        <v>0</v>
      </c>
      <c r="BI117" s="368">
        <f>BH130+BH117-('Charges variables (avancé)'!$F15*Commandes!BI$9)</f>
        <v>0</v>
      </c>
      <c r="BJ117" s="368">
        <f>BI130+BI117-('Charges variables (avancé)'!$F15*Commandes!BJ$9)</f>
        <v>0</v>
      </c>
    </row>
    <row r="118" spans="2:62" ht="15" customHeight="1">
      <c r="B118" s="366">
        <f>'Charges variables (avancé)'!$C$16</f>
        <v>0</v>
      </c>
      <c r="C118" s="367">
        <v>0</v>
      </c>
      <c r="D118" s="368">
        <f>C131+C118-('Charges variables (avancé)'!$F16*Commandes!D$9)</f>
        <v>0</v>
      </c>
      <c r="E118" s="368">
        <f>D131+D118-('Charges variables (avancé)'!$F16*Commandes!E$9)</f>
        <v>0</v>
      </c>
      <c r="F118" s="368">
        <f>E131+E118-('Charges variables (avancé)'!$F16*Commandes!F$9)</f>
        <v>0</v>
      </c>
      <c r="G118" s="368">
        <f>F131+F118-('Charges variables (avancé)'!$F16*Commandes!G$9)</f>
        <v>0</v>
      </c>
      <c r="H118" s="368">
        <f>G131+G118-('Charges variables (avancé)'!$F16*Commandes!H$9)</f>
        <v>0</v>
      </c>
      <c r="I118" s="368">
        <f>H131+H118-('Charges variables (avancé)'!$F16*Commandes!I$9)</f>
        <v>0</v>
      </c>
      <c r="J118" s="368">
        <f>I131+I118-('Charges variables (avancé)'!$F16*Commandes!J$9)</f>
        <v>0</v>
      </c>
      <c r="K118" s="368">
        <f>J131+J118-('Charges variables (avancé)'!$F16*Commandes!K$9)</f>
        <v>0</v>
      </c>
      <c r="L118" s="368">
        <f>K131+K118-('Charges variables (avancé)'!$F16*Commandes!L$9)</f>
        <v>0</v>
      </c>
      <c r="M118" s="368">
        <f>L131+L118-('Charges variables (avancé)'!$F16*Commandes!M$9)</f>
        <v>0</v>
      </c>
      <c r="N118" s="368">
        <f>M131+M118-('Charges variables (avancé)'!$F16*Commandes!N$9)</f>
        <v>0</v>
      </c>
      <c r="O118" s="368">
        <f>N131+N118-('Charges variables (avancé)'!$F16*Commandes!O$9)</f>
        <v>0</v>
      </c>
      <c r="P118" s="368">
        <f>O131+O118-('Charges variables (avancé)'!$F16*Commandes!P$9)</f>
        <v>0</v>
      </c>
      <c r="Q118" s="368">
        <f>P131+P118-('Charges variables (avancé)'!$F16*Commandes!Q$9)</f>
        <v>0</v>
      </c>
      <c r="R118" s="368">
        <f>Q131+Q118-('Charges variables (avancé)'!$F16*Commandes!R$9)</f>
        <v>0</v>
      </c>
      <c r="S118" s="368">
        <f>R131+R118-('Charges variables (avancé)'!$F16*Commandes!S$9)</f>
        <v>0</v>
      </c>
      <c r="T118" s="368">
        <f>S131+S118-('Charges variables (avancé)'!$F16*Commandes!T$9)</f>
        <v>0</v>
      </c>
      <c r="U118" s="368">
        <f>T131+T118-('Charges variables (avancé)'!$F16*Commandes!U$9)</f>
        <v>0</v>
      </c>
      <c r="V118" s="368">
        <f>U131+U118-('Charges variables (avancé)'!$F16*Commandes!V$9)</f>
        <v>0</v>
      </c>
      <c r="W118" s="368">
        <f>V131+V118-('Charges variables (avancé)'!$F16*Commandes!W$9)</f>
        <v>0</v>
      </c>
      <c r="X118" s="368">
        <f>W131+W118-('Charges variables (avancé)'!$F16*Commandes!X$9)</f>
        <v>0</v>
      </c>
      <c r="Y118" s="368">
        <f>X131+X118-('Charges variables (avancé)'!$F16*Commandes!Y$9)</f>
        <v>0</v>
      </c>
      <c r="Z118" s="368">
        <f>Y131+Y118-('Charges variables (avancé)'!$F16*Commandes!Z$9)</f>
        <v>0</v>
      </c>
      <c r="AA118" s="368">
        <f>Z131+Z118-('Charges variables (avancé)'!$F16*Commandes!AA$9)</f>
        <v>0</v>
      </c>
      <c r="AB118" s="368">
        <f>AA131+AA118-('Charges variables (avancé)'!$F16*Commandes!AB$9)</f>
        <v>0</v>
      </c>
      <c r="AC118" s="368">
        <f>AB131+AB118-('Charges variables (avancé)'!$F16*Commandes!AC$9)</f>
        <v>0</v>
      </c>
      <c r="AD118" s="368">
        <f>AC131+AC118-('Charges variables (avancé)'!$F16*Commandes!AD$9)</f>
        <v>0</v>
      </c>
      <c r="AE118" s="368">
        <f>AD131+AD118-('Charges variables (avancé)'!$F16*Commandes!AE$9)</f>
        <v>0</v>
      </c>
      <c r="AF118" s="368">
        <f>AE131+AE118-('Charges variables (avancé)'!$F16*Commandes!AF$9)</f>
        <v>0</v>
      </c>
      <c r="AG118" s="368">
        <f>AF131+AF118-('Charges variables (avancé)'!$F16*Commandes!AG$9)</f>
        <v>0</v>
      </c>
      <c r="AH118" s="368">
        <f>AG131+AG118-('Charges variables (avancé)'!$F16*Commandes!AH$9)</f>
        <v>0</v>
      </c>
      <c r="AI118" s="368">
        <f>AH131+AH118-('Charges variables (avancé)'!$F16*Commandes!AI$9)</f>
        <v>0</v>
      </c>
      <c r="AJ118" s="368">
        <f>AI131+AI118-('Charges variables (avancé)'!$F16*Commandes!AJ$9)</f>
        <v>0</v>
      </c>
      <c r="AK118" s="368">
        <f>AJ131+AJ118-('Charges variables (avancé)'!$F16*Commandes!AK$9)</f>
        <v>0</v>
      </c>
      <c r="AL118" s="368">
        <f>AK131+AK118-('Charges variables (avancé)'!$F16*Commandes!AL$9)</f>
        <v>0</v>
      </c>
      <c r="AM118" s="368">
        <f>AL131+AL118-('Charges variables (avancé)'!$F16*Commandes!AM$9)</f>
        <v>0</v>
      </c>
      <c r="AN118" s="368">
        <f>AM131+AM118-('Charges variables (avancé)'!$F16*Commandes!AN$9)</f>
        <v>0</v>
      </c>
      <c r="AO118" s="368">
        <f>AN131+AN118-('Charges variables (avancé)'!$F16*Commandes!AO$9)</f>
        <v>0</v>
      </c>
      <c r="AP118" s="368">
        <f>AO131+AO118-('Charges variables (avancé)'!$F16*Commandes!AP$9)</f>
        <v>0</v>
      </c>
      <c r="AQ118" s="368">
        <f>AP131+AP118-('Charges variables (avancé)'!$F16*Commandes!AQ$9)</f>
        <v>0</v>
      </c>
      <c r="AR118" s="368">
        <f>AQ131+AQ118-('Charges variables (avancé)'!$F16*Commandes!AR$9)</f>
        <v>0</v>
      </c>
      <c r="AS118" s="368">
        <f>AR131+AR118-('Charges variables (avancé)'!$F16*Commandes!AS$9)</f>
        <v>0</v>
      </c>
      <c r="AT118" s="368">
        <f>AS131+AS118-('Charges variables (avancé)'!$F16*Commandes!AT$9)</f>
        <v>0</v>
      </c>
      <c r="AU118" s="368">
        <f>AT131+AT118-('Charges variables (avancé)'!$F16*Commandes!AU$9)</f>
        <v>0</v>
      </c>
      <c r="AV118" s="368">
        <f>AU131+AU118-('Charges variables (avancé)'!$F16*Commandes!AV$9)</f>
        <v>0</v>
      </c>
      <c r="AW118" s="368">
        <f>AV131+AV118-('Charges variables (avancé)'!$F16*Commandes!AW$9)</f>
        <v>0</v>
      </c>
      <c r="AX118" s="368">
        <f>AW131+AW118-('Charges variables (avancé)'!$F16*Commandes!AX$9)</f>
        <v>0</v>
      </c>
      <c r="AY118" s="368">
        <f>AX131+AX118-('Charges variables (avancé)'!$F16*Commandes!AY$9)</f>
        <v>0</v>
      </c>
      <c r="AZ118" s="368">
        <f>AY131+AY118-('Charges variables (avancé)'!$F16*Commandes!AZ$9)</f>
        <v>0</v>
      </c>
      <c r="BA118" s="368">
        <f>AZ131+AZ118-('Charges variables (avancé)'!$F16*Commandes!BA$9)</f>
        <v>0</v>
      </c>
      <c r="BB118" s="368">
        <f>BA131+BA118-('Charges variables (avancé)'!$F16*Commandes!BB$9)</f>
        <v>0</v>
      </c>
      <c r="BC118" s="368">
        <f>BB131+BB118-('Charges variables (avancé)'!$F16*Commandes!BC$9)</f>
        <v>0</v>
      </c>
      <c r="BD118" s="368">
        <f>BC131+BC118-('Charges variables (avancé)'!$F16*Commandes!BD$9)</f>
        <v>0</v>
      </c>
      <c r="BE118" s="368">
        <f>BD131+BD118-('Charges variables (avancé)'!$F16*Commandes!BE$9)</f>
        <v>0</v>
      </c>
      <c r="BF118" s="368">
        <f>BE131+BE118-('Charges variables (avancé)'!$F16*Commandes!BF$9)</f>
        <v>0</v>
      </c>
      <c r="BG118" s="368">
        <f>BF131+BF118-('Charges variables (avancé)'!$F16*Commandes!BG$9)</f>
        <v>0</v>
      </c>
      <c r="BH118" s="368">
        <f>BG131+BG118-('Charges variables (avancé)'!$F16*Commandes!BH$9)</f>
        <v>0</v>
      </c>
      <c r="BI118" s="368">
        <f>BH131+BH118-('Charges variables (avancé)'!$F16*Commandes!BI$9)</f>
        <v>0</v>
      </c>
      <c r="BJ118" s="368">
        <f>BI131+BI118-('Charges variables (avancé)'!$F16*Commandes!BJ$9)</f>
        <v>0</v>
      </c>
    </row>
    <row r="119" spans="2:62" ht="15" customHeight="1">
      <c r="B119" s="366">
        <f>'Charges variables (avancé)'!$C$17</f>
        <v>0</v>
      </c>
      <c r="C119" s="367">
        <v>0</v>
      </c>
      <c r="D119" s="368">
        <f>C132+C119-('Charges variables (avancé)'!$F17*Commandes!D$9)</f>
        <v>0</v>
      </c>
      <c r="E119" s="368">
        <f>D132+D119-('Charges variables (avancé)'!$F17*Commandes!E$9)</f>
        <v>0</v>
      </c>
      <c r="F119" s="368">
        <f>E132+E119-('Charges variables (avancé)'!$F17*Commandes!F$9)</f>
        <v>0</v>
      </c>
      <c r="G119" s="368">
        <f>F132+F119-('Charges variables (avancé)'!$F17*Commandes!G$9)</f>
        <v>0</v>
      </c>
      <c r="H119" s="368">
        <f>G132+G119-('Charges variables (avancé)'!$F17*Commandes!H$9)</f>
        <v>0</v>
      </c>
      <c r="I119" s="368">
        <f>H132+H119-('Charges variables (avancé)'!$F17*Commandes!I$9)</f>
        <v>0</v>
      </c>
      <c r="J119" s="368">
        <f>I132+I119-('Charges variables (avancé)'!$F17*Commandes!J$9)</f>
        <v>0</v>
      </c>
      <c r="K119" s="368">
        <f>J132+J119-('Charges variables (avancé)'!$F17*Commandes!K$9)</f>
        <v>0</v>
      </c>
      <c r="L119" s="368">
        <f>K132+K119-('Charges variables (avancé)'!$F17*Commandes!L$9)</f>
        <v>0</v>
      </c>
      <c r="M119" s="368">
        <f>L132+L119-('Charges variables (avancé)'!$F17*Commandes!M$9)</f>
        <v>0</v>
      </c>
      <c r="N119" s="368">
        <f>M132+M119-('Charges variables (avancé)'!$F17*Commandes!N$9)</f>
        <v>0</v>
      </c>
      <c r="O119" s="368">
        <f>N132+N119-('Charges variables (avancé)'!$F17*Commandes!O$9)</f>
        <v>0</v>
      </c>
      <c r="P119" s="368">
        <f>O132+O119-('Charges variables (avancé)'!$F17*Commandes!P$9)</f>
        <v>0</v>
      </c>
      <c r="Q119" s="368">
        <f>P132+P119-('Charges variables (avancé)'!$F17*Commandes!Q$9)</f>
        <v>0</v>
      </c>
      <c r="R119" s="368">
        <f>Q132+Q119-('Charges variables (avancé)'!$F17*Commandes!R$9)</f>
        <v>0</v>
      </c>
      <c r="S119" s="368">
        <f>R132+R119-('Charges variables (avancé)'!$F17*Commandes!S$9)</f>
        <v>0</v>
      </c>
      <c r="T119" s="368">
        <f>S132+S119-('Charges variables (avancé)'!$F17*Commandes!T$9)</f>
        <v>0</v>
      </c>
      <c r="U119" s="368">
        <f>T132+T119-('Charges variables (avancé)'!$F17*Commandes!U$9)</f>
        <v>0</v>
      </c>
      <c r="V119" s="368">
        <f>U132+U119-('Charges variables (avancé)'!$F17*Commandes!V$9)</f>
        <v>0</v>
      </c>
      <c r="W119" s="368">
        <f>V132+V119-('Charges variables (avancé)'!$F17*Commandes!W$9)</f>
        <v>0</v>
      </c>
      <c r="X119" s="368">
        <f>W132+W119-('Charges variables (avancé)'!$F17*Commandes!X$9)</f>
        <v>0</v>
      </c>
      <c r="Y119" s="368">
        <f>X132+X119-('Charges variables (avancé)'!$F17*Commandes!Y$9)</f>
        <v>0</v>
      </c>
      <c r="Z119" s="368">
        <f>Y132+Y119-('Charges variables (avancé)'!$F17*Commandes!Z$9)</f>
        <v>0</v>
      </c>
      <c r="AA119" s="368">
        <f>Z132+Z119-('Charges variables (avancé)'!$F17*Commandes!AA$9)</f>
        <v>0</v>
      </c>
      <c r="AB119" s="368">
        <f>AA132+AA119-('Charges variables (avancé)'!$F17*Commandes!AB$9)</f>
        <v>0</v>
      </c>
      <c r="AC119" s="368">
        <f>AB132+AB119-('Charges variables (avancé)'!$F17*Commandes!AC$9)</f>
        <v>0</v>
      </c>
      <c r="AD119" s="368">
        <f>AC132+AC119-('Charges variables (avancé)'!$F17*Commandes!AD$9)</f>
        <v>0</v>
      </c>
      <c r="AE119" s="368">
        <f>AD132+AD119-('Charges variables (avancé)'!$F17*Commandes!AE$9)</f>
        <v>0</v>
      </c>
      <c r="AF119" s="368">
        <f>AE132+AE119-('Charges variables (avancé)'!$F17*Commandes!AF$9)</f>
        <v>0</v>
      </c>
      <c r="AG119" s="368">
        <f>AF132+AF119-('Charges variables (avancé)'!$F17*Commandes!AG$9)</f>
        <v>0</v>
      </c>
      <c r="AH119" s="368">
        <f>AG132+AG119-('Charges variables (avancé)'!$F17*Commandes!AH$9)</f>
        <v>0</v>
      </c>
      <c r="AI119" s="368">
        <f>AH132+AH119-('Charges variables (avancé)'!$F17*Commandes!AI$9)</f>
        <v>0</v>
      </c>
      <c r="AJ119" s="368">
        <f>AI132+AI119-('Charges variables (avancé)'!$F17*Commandes!AJ$9)</f>
        <v>0</v>
      </c>
      <c r="AK119" s="368">
        <f>AJ132+AJ119-('Charges variables (avancé)'!$F17*Commandes!AK$9)</f>
        <v>0</v>
      </c>
      <c r="AL119" s="368">
        <f>AK132+AK119-('Charges variables (avancé)'!$F17*Commandes!AL$9)</f>
        <v>0</v>
      </c>
      <c r="AM119" s="368">
        <f>AL132+AL119-('Charges variables (avancé)'!$F17*Commandes!AM$9)</f>
        <v>0</v>
      </c>
      <c r="AN119" s="368">
        <f>AM132+AM119-('Charges variables (avancé)'!$F17*Commandes!AN$9)</f>
        <v>0</v>
      </c>
      <c r="AO119" s="368">
        <f>AN132+AN119-('Charges variables (avancé)'!$F17*Commandes!AO$9)</f>
        <v>0</v>
      </c>
      <c r="AP119" s="368">
        <f>AO132+AO119-('Charges variables (avancé)'!$F17*Commandes!AP$9)</f>
        <v>0</v>
      </c>
      <c r="AQ119" s="368">
        <f>AP132+AP119-('Charges variables (avancé)'!$F17*Commandes!AQ$9)</f>
        <v>0</v>
      </c>
      <c r="AR119" s="368">
        <f>AQ132+AQ119-('Charges variables (avancé)'!$F17*Commandes!AR$9)</f>
        <v>0</v>
      </c>
      <c r="AS119" s="368">
        <f>AR132+AR119-('Charges variables (avancé)'!$F17*Commandes!AS$9)</f>
        <v>0</v>
      </c>
      <c r="AT119" s="368">
        <f>AS132+AS119-('Charges variables (avancé)'!$F17*Commandes!AT$9)</f>
        <v>0</v>
      </c>
      <c r="AU119" s="368">
        <f>AT132+AT119-('Charges variables (avancé)'!$F17*Commandes!AU$9)</f>
        <v>0</v>
      </c>
      <c r="AV119" s="368">
        <f>AU132+AU119-('Charges variables (avancé)'!$F17*Commandes!AV$9)</f>
        <v>0</v>
      </c>
      <c r="AW119" s="368">
        <f>AV132+AV119-('Charges variables (avancé)'!$F17*Commandes!AW$9)</f>
        <v>0</v>
      </c>
      <c r="AX119" s="368">
        <f>AW132+AW119-('Charges variables (avancé)'!$F17*Commandes!AX$9)</f>
        <v>0</v>
      </c>
      <c r="AY119" s="368">
        <f>AX132+AX119-('Charges variables (avancé)'!$F17*Commandes!AY$9)</f>
        <v>0</v>
      </c>
      <c r="AZ119" s="368">
        <f>AY132+AY119-('Charges variables (avancé)'!$F17*Commandes!AZ$9)</f>
        <v>0</v>
      </c>
      <c r="BA119" s="368">
        <f>AZ132+AZ119-('Charges variables (avancé)'!$F17*Commandes!BA$9)</f>
        <v>0</v>
      </c>
      <c r="BB119" s="368">
        <f>BA132+BA119-('Charges variables (avancé)'!$F17*Commandes!BB$9)</f>
        <v>0</v>
      </c>
      <c r="BC119" s="368">
        <f>BB132+BB119-('Charges variables (avancé)'!$F17*Commandes!BC$9)</f>
        <v>0</v>
      </c>
      <c r="BD119" s="368">
        <f>BC132+BC119-('Charges variables (avancé)'!$F17*Commandes!BD$9)</f>
        <v>0</v>
      </c>
      <c r="BE119" s="368">
        <f>BD132+BD119-('Charges variables (avancé)'!$F17*Commandes!BE$9)</f>
        <v>0</v>
      </c>
      <c r="BF119" s="368">
        <f>BE132+BE119-('Charges variables (avancé)'!$F17*Commandes!BF$9)</f>
        <v>0</v>
      </c>
      <c r="BG119" s="368">
        <f>BF132+BF119-('Charges variables (avancé)'!$F17*Commandes!BG$9)</f>
        <v>0</v>
      </c>
      <c r="BH119" s="368">
        <f>BG132+BG119-('Charges variables (avancé)'!$F17*Commandes!BH$9)</f>
        <v>0</v>
      </c>
      <c r="BI119" s="368">
        <f>BH132+BH119-('Charges variables (avancé)'!$F17*Commandes!BI$9)</f>
        <v>0</v>
      </c>
      <c r="BJ119" s="368">
        <f>BI132+BI119-('Charges variables (avancé)'!$F17*Commandes!BJ$9)</f>
        <v>0</v>
      </c>
    </row>
    <row r="120" spans="2:62" ht="15" customHeight="1">
      <c r="B120" s="366">
        <f>'Charges variables (avancé)'!$C$18</f>
        <v>0</v>
      </c>
      <c r="C120" s="367">
        <v>0</v>
      </c>
      <c r="D120" s="368">
        <f>C133+C120-('Charges variables (avancé)'!$F18*Commandes!D$9)</f>
        <v>0</v>
      </c>
      <c r="E120" s="368">
        <f>D133+D120-('Charges variables (avancé)'!$F18*Commandes!E$9)</f>
        <v>0</v>
      </c>
      <c r="F120" s="368">
        <f>E133+E120-('Charges variables (avancé)'!$F18*Commandes!F$9)</f>
        <v>0</v>
      </c>
      <c r="G120" s="368">
        <f>F133+F120-('Charges variables (avancé)'!$F18*Commandes!G$9)</f>
        <v>0</v>
      </c>
      <c r="H120" s="368">
        <f>G133+G120-('Charges variables (avancé)'!$F18*Commandes!H$9)</f>
        <v>0</v>
      </c>
      <c r="I120" s="368">
        <f>H133+H120-('Charges variables (avancé)'!$F18*Commandes!I$9)</f>
        <v>0</v>
      </c>
      <c r="J120" s="368">
        <f>I133+I120-('Charges variables (avancé)'!$F18*Commandes!J$9)</f>
        <v>0</v>
      </c>
      <c r="K120" s="368">
        <f>J133+J120-('Charges variables (avancé)'!$F18*Commandes!K$9)</f>
        <v>0</v>
      </c>
      <c r="L120" s="368">
        <f>K133+K120-('Charges variables (avancé)'!$F18*Commandes!L$9)</f>
        <v>0</v>
      </c>
      <c r="M120" s="368">
        <f>L133+L120-('Charges variables (avancé)'!$F18*Commandes!M$9)</f>
        <v>0</v>
      </c>
      <c r="N120" s="368">
        <f>M133+M120-('Charges variables (avancé)'!$F18*Commandes!N$9)</f>
        <v>0</v>
      </c>
      <c r="O120" s="368">
        <f>N133+N120-('Charges variables (avancé)'!$F18*Commandes!O$9)</f>
        <v>0</v>
      </c>
      <c r="P120" s="368">
        <f>O133+O120-('Charges variables (avancé)'!$F18*Commandes!P$9)</f>
        <v>0</v>
      </c>
      <c r="Q120" s="368">
        <f>P133+P120-('Charges variables (avancé)'!$F18*Commandes!Q$9)</f>
        <v>0</v>
      </c>
      <c r="R120" s="368">
        <f>Q133+Q120-('Charges variables (avancé)'!$F18*Commandes!R$9)</f>
        <v>0</v>
      </c>
      <c r="S120" s="368">
        <f>R133+R120-('Charges variables (avancé)'!$F18*Commandes!S$9)</f>
        <v>0</v>
      </c>
      <c r="T120" s="368">
        <f>S133+S120-('Charges variables (avancé)'!$F18*Commandes!T$9)</f>
        <v>0</v>
      </c>
      <c r="U120" s="368">
        <f>T133+T120-('Charges variables (avancé)'!$F18*Commandes!U$9)</f>
        <v>0</v>
      </c>
      <c r="V120" s="368">
        <f>U133+U120-('Charges variables (avancé)'!$F18*Commandes!V$9)</f>
        <v>0</v>
      </c>
      <c r="W120" s="368">
        <f>V133+V120-('Charges variables (avancé)'!$F18*Commandes!W$9)</f>
        <v>0</v>
      </c>
      <c r="X120" s="368">
        <f>W133+W120-('Charges variables (avancé)'!$F18*Commandes!X$9)</f>
        <v>0</v>
      </c>
      <c r="Y120" s="368">
        <f>X133+X120-('Charges variables (avancé)'!$F18*Commandes!Y$9)</f>
        <v>0</v>
      </c>
      <c r="Z120" s="368">
        <f>Y133+Y120-('Charges variables (avancé)'!$F18*Commandes!Z$9)</f>
        <v>0</v>
      </c>
      <c r="AA120" s="368">
        <f>Z133+Z120-('Charges variables (avancé)'!$F18*Commandes!AA$9)</f>
        <v>0</v>
      </c>
      <c r="AB120" s="368">
        <f>AA133+AA120-('Charges variables (avancé)'!$F18*Commandes!AB$9)</f>
        <v>0</v>
      </c>
      <c r="AC120" s="368">
        <f>AB133+AB120-('Charges variables (avancé)'!$F18*Commandes!AC$9)</f>
        <v>0</v>
      </c>
      <c r="AD120" s="368">
        <f>AC133+AC120-('Charges variables (avancé)'!$F18*Commandes!AD$9)</f>
        <v>0</v>
      </c>
      <c r="AE120" s="368">
        <f>AD133+AD120-('Charges variables (avancé)'!$F18*Commandes!AE$9)</f>
        <v>0</v>
      </c>
      <c r="AF120" s="368">
        <f>AE133+AE120-('Charges variables (avancé)'!$F18*Commandes!AF$9)</f>
        <v>0</v>
      </c>
      <c r="AG120" s="368">
        <f>AF133+AF120-('Charges variables (avancé)'!$F18*Commandes!AG$9)</f>
        <v>0</v>
      </c>
      <c r="AH120" s="368">
        <f>AG133+AG120-('Charges variables (avancé)'!$F18*Commandes!AH$9)</f>
        <v>0</v>
      </c>
      <c r="AI120" s="368">
        <f>AH133+AH120-('Charges variables (avancé)'!$F18*Commandes!AI$9)</f>
        <v>0</v>
      </c>
      <c r="AJ120" s="368">
        <f>AI133+AI120-('Charges variables (avancé)'!$F18*Commandes!AJ$9)</f>
        <v>0</v>
      </c>
      <c r="AK120" s="368">
        <f>AJ133+AJ120-('Charges variables (avancé)'!$F18*Commandes!AK$9)</f>
        <v>0</v>
      </c>
      <c r="AL120" s="368">
        <f>AK133+AK120-('Charges variables (avancé)'!$F18*Commandes!AL$9)</f>
        <v>0</v>
      </c>
      <c r="AM120" s="368">
        <f>AL133+AL120-('Charges variables (avancé)'!$F18*Commandes!AM$9)</f>
        <v>0</v>
      </c>
      <c r="AN120" s="368">
        <f>AM133+AM120-('Charges variables (avancé)'!$F18*Commandes!AN$9)</f>
        <v>0</v>
      </c>
      <c r="AO120" s="368">
        <f>AN133+AN120-('Charges variables (avancé)'!$F18*Commandes!AO$9)</f>
        <v>0</v>
      </c>
      <c r="AP120" s="368">
        <f>AO133+AO120-('Charges variables (avancé)'!$F18*Commandes!AP$9)</f>
        <v>0</v>
      </c>
      <c r="AQ120" s="368">
        <f>AP133+AP120-('Charges variables (avancé)'!$F18*Commandes!AQ$9)</f>
        <v>0</v>
      </c>
      <c r="AR120" s="368">
        <f>AQ133+AQ120-('Charges variables (avancé)'!$F18*Commandes!AR$9)</f>
        <v>0</v>
      </c>
      <c r="AS120" s="368">
        <f>AR133+AR120-('Charges variables (avancé)'!$F18*Commandes!AS$9)</f>
        <v>0</v>
      </c>
      <c r="AT120" s="368">
        <f>AS133+AS120-('Charges variables (avancé)'!$F18*Commandes!AT$9)</f>
        <v>0</v>
      </c>
      <c r="AU120" s="368">
        <f>AT133+AT120-('Charges variables (avancé)'!$F18*Commandes!AU$9)</f>
        <v>0</v>
      </c>
      <c r="AV120" s="368">
        <f>AU133+AU120-('Charges variables (avancé)'!$F18*Commandes!AV$9)</f>
        <v>0</v>
      </c>
      <c r="AW120" s="368">
        <f>AV133+AV120-('Charges variables (avancé)'!$F18*Commandes!AW$9)</f>
        <v>0</v>
      </c>
      <c r="AX120" s="368">
        <f>AW133+AW120-('Charges variables (avancé)'!$F18*Commandes!AX$9)</f>
        <v>0</v>
      </c>
      <c r="AY120" s="368">
        <f>AX133+AX120-('Charges variables (avancé)'!$F18*Commandes!AY$9)</f>
        <v>0</v>
      </c>
      <c r="AZ120" s="368">
        <f>AY133+AY120-('Charges variables (avancé)'!$F18*Commandes!AZ$9)</f>
        <v>0</v>
      </c>
      <c r="BA120" s="368">
        <f>AZ133+AZ120-('Charges variables (avancé)'!$F18*Commandes!BA$9)</f>
        <v>0</v>
      </c>
      <c r="BB120" s="368">
        <f>BA133+BA120-('Charges variables (avancé)'!$F18*Commandes!BB$9)</f>
        <v>0</v>
      </c>
      <c r="BC120" s="368">
        <f>BB133+BB120-('Charges variables (avancé)'!$F18*Commandes!BC$9)</f>
        <v>0</v>
      </c>
      <c r="BD120" s="368">
        <f>BC133+BC120-('Charges variables (avancé)'!$F18*Commandes!BD$9)</f>
        <v>0</v>
      </c>
      <c r="BE120" s="368">
        <f>BD133+BD120-('Charges variables (avancé)'!$F18*Commandes!BE$9)</f>
        <v>0</v>
      </c>
      <c r="BF120" s="368">
        <f>BE133+BE120-('Charges variables (avancé)'!$F18*Commandes!BF$9)</f>
        <v>0</v>
      </c>
      <c r="BG120" s="368">
        <f>BF133+BF120-('Charges variables (avancé)'!$F18*Commandes!BG$9)</f>
        <v>0</v>
      </c>
      <c r="BH120" s="368">
        <f>BG133+BG120-('Charges variables (avancé)'!$F18*Commandes!BH$9)</f>
        <v>0</v>
      </c>
      <c r="BI120" s="368">
        <f>BH133+BH120-('Charges variables (avancé)'!$F18*Commandes!BI$9)</f>
        <v>0</v>
      </c>
      <c r="BJ120" s="368">
        <f>BI133+BI120-('Charges variables (avancé)'!$F18*Commandes!BJ$9)</f>
        <v>0</v>
      </c>
    </row>
    <row r="121" spans="2:62" ht="15" customHeight="1">
      <c r="B121" s="366">
        <f>'Charges variables (avancé)'!$C$19</f>
        <v>0</v>
      </c>
      <c r="C121" s="367">
        <v>0</v>
      </c>
      <c r="D121" s="368">
        <f>C134+C121-('Charges variables (avancé)'!$F19*Commandes!D$9)</f>
        <v>0</v>
      </c>
      <c r="E121" s="368">
        <f>D134+D121-('Charges variables (avancé)'!$F19*Commandes!E$9)</f>
        <v>0</v>
      </c>
      <c r="F121" s="368">
        <f>E134+E121-('Charges variables (avancé)'!$F19*Commandes!F$9)</f>
        <v>0</v>
      </c>
      <c r="G121" s="368">
        <f>F134+F121-('Charges variables (avancé)'!$F19*Commandes!G$9)</f>
        <v>0</v>
      </c>
      <c r="H121" s="368">
        <f>G134+G121-('Charges variables (avancé)'!$F19*Commandes!H$9)</f>
        <v>0</v>
      </c>
      <c r="I121" s="368">
        <f>H134+H121-('Charges variables (avancé)'!$F19*Commandes!I$9)</f>
        <v>0</v>
      </c>
      <c r="J121" s="368">
        <f>I134+I121-('Charges variables (avancé)'!$F19*Commandes!J$9)</f>
        <v>0</v>
      </c>
      <c r="K121" s="368">
        <f>J134+J121-('Charges variables (avancé)'!$F19*Commandes!K$9)</f>
        <v>0</v>
      </c>
      <c r="L121" s="368">
        <f>K134+K121-('Charges variables (avancé)'!$F19*Commandes!L$9)</f>
        <v>0</v>
      </c>
      <c r="M121" s="368">
        <f>L134+L121-('Charges variables (avancé)'!$F19*Commandes!M$9)</f>
        <v>0</v>
      </c>
      <c r="N121" s="368">
        <f>M134+M121-('Charges variables (avancé)'!$F19*Commandes!N$9)</f>
        <v>0</v>
      </c>
      <c r="O121" s="368">
        <f>N134+N121-('Charges variables (avancé)'!$F19*Commandes!O$9)</f>
        <v>0</v>
      </c>
      <c r="P121" s="368">
        <f>O134+O121-('Charges variables (avancé)'!$F19*Commandes!P$9)</f>
        <v>0</v>
      </c>
      <c r="Q121" s="368">
        <f>P134+P121-('Charges variables (avancé)'!$F19*Commandes!Q$9)</f>
        <v>0</v>
      </c>
      <c r="R121" s="368">
        <f>Q134+Q121-('Charges variables (avancé)'!$F19*Commandes!R$9)</f>
        <v>0</v>
      </c>
      <c r="S121" s="368">
        <f>R134+R121-('Charges variables (avancé)'!$F19*Commandes!S$9)</f>
        <v>0</v>
      </c>
      <c r="T121" s="368">
        <f>S134+S121-('Charges variables (avancé)'!$F19*Commandes!T$9)</f>
        <v>0</v>
      </c>
      <c r="U121" s="368">
        <f>T134+T121-('Charges variables (avancé)'!$F19*Commandes!U$9)</f>
        <v>0</v>
      </c>
      <c r="V121" s="368">
        <f>U134+U121-('Charges variables (avancé)'!$F19*Commandes!V$9)</f>
        <v>0</v>
      </c>
      <c r="W121" s="368">
        <f>V134+V121-('Charges variables (avancé)'!$F19*Commandes!W$9)</f>
        <v>0</v>
      </c>
      <c r="X121" s="368">
        <f>W134+W121-('Charges variables (avancé)'!$F19*Commandes!X$9)</f>
        <v>0</v>
      </c>
      <c r="Y121" s="368">
        <f>X134+X121-('Charges variables (avancé)'!$F19*Commandes!Y$9)</f>
        <v>0</v>
      </c>
      <c r="Z121" s="368">
        <f>Y134+Y121-('Charges variables (avancé)'!$F19*Commandes!Z$9)</f>
        <v>0</v>
      </c>
      <c r="AA121" s="368">
        <f>Z134+Z121-('Charges variables (avancé)'!$F19*Commandes!AA$9)</f>
        <v>0</v>
      </c>
      <c r="AB121" s="368">
        <f>AA134+AA121-('Charges variables (avancé)'!$F19*Commandes!AB$9)</f>
        <v>0</v>
      </c>
      <c r="AC121" s="368">
        <f>AB134+AB121-('Charges variables (avancé)'!$F19*Commandes!AC$9)</f>
        <v>0</v>
      </c>
      <c r="AD121" s="368">
        <f>AC134+AC121-('Charges variables (avancé)'!$F19*Commandes!AD$9)</f>
        <v>0</v>
      </c>
      <c r="AE121" s="368">
        <f>AD134+AD121-('Charges variables (avancé)'!$F19*Commandes!AE$9)</f>
        <v>0</v>
      </c>
      <c r="AF121" s="368">
        <f>AE134+AE121-('Charges variables (avancé)'!$F19*Commandes!AF$9)</f>
        <v>0</v>
      </c>
      <c r="AG121" s="368">
        <f>AF134+AF121-('Charges variables (avancé)'!$F19*Commandes!AG$9)</f>
        <v>0</v>
      </c>
      <c r="AH121" s="368">
        <f>AG134+AG121-('Charges variables (avancé)'!$F19*Commandes!AH$9)</f>
        <v>0</v>
      </c>
      <c r="AI121" s="368">
        <f>AH134+AH121-('Charges variables (avancé)'!$F19*Commandes!AI$9)</f>
        <v>0</v>
      </c>
      <c r="AJ121" s="368">
        <f>AI134+AI121-('Charges variables (avancé)'!$F19*Commandes!AJ$9)</f>
        <v>0</v>
      </c>
      <c r="AK121" s="368">
        <f>AJ134+AJ121-('Charges variables (avancé)'!$F19*Commandes!AK$9)</f>
        <v>0</v>
      </c>
      <c r="AL121" s="368">
        <f>AK134+AK121-('Charges variables (avancé)'!$F19*Commandes!AL$9)</f>
        <v>0</v>
      </c>
      <c r="AM121" s="368">
        <f>AL134+AL121-('Charges variables (avancé)'!$F19*Commandes!AM$9)</f>
        <v>0</v>
      </c>
      <c r="AN121" s="368">
        <f>AM134+AM121-('Charges variables (avancé)'!$F19*Commandes!AN$9)</f>
        <v>0</v>
      </c>
      <c r="AO121" s="368">
        <f>AN134+AN121-('Charges variables (avancé)'!$F19*Commandes!AO$9)</f>
        <v>0</v>
      </c>
      <c r="AP121" s="368">
        <f>AO134+AO121-('Charges variables (avancé)'!$F19*Commandes!AP$9)</f>
        <v>0</v>
      </c>
      <c r="AQ121" s="368">
        <f>AP134+AP121-('Charges variables (avancé)'!$F19*Commandes!AQ$9)</f>
        <v>0</v>
      </c>
      <c r="AR121" s="368">
        <f>AQ134+AQ121-('Charges variables (avancé)'!$F19*Commandes!AR$9)</f>
        <v>0</v>
      </c>
      <c r="AS121" s="368">
        <f>AR134+AR121-('Charges variables (avancé)'!$F19*Commandes!AS$9)</f>
        <v>0</v>
      </c>
      <c r="AT121" s="368">
        <f>AS134+AS121-('Charges variables (avancé)'!$F19*Commandes!AT$9)</f>
        <v>0</v>
      </c>
      <c r="AU121" s="368">
        <f>AT134+AT121-('Charges variables (avancé)'!$F19*Commandes!AU$9)</f>
        <v>0</v>
      </c>
      <c r="AV121" s="368">
        <f>AU134+AU121-('Charges variables (avancé)'!$F19*Commandes!AV$9)</f>
        <v>0</v>
      </c>
      <c r="AW121" s="368">
        <f>AV134+AV121-('Charges variables (avancé)'!$F19*Commandes!AW$9)</f>
        <v>0</v>
      </c>
      <c r="AX121" s="368">
        <f>AW134+AW121-('Charges variables (avancé)'!$F19*Commandes!AX$9)</f>
        <v>0</v>
      </c>
      <c r="AY121" s="368">
        <f>AX134+AX121-('Charges variables (avancé)'!$F19*Commandes!AY$9)</f>
        <v>0</v>
      </c>
      <c r="AZ121" s="368">
        <f>AY134+AY121-('Charges variables (avancé)'!$F19*Commandes!AZ$9)</f>
        <v>0</v>
      </c>
      <c r="BA121" s="368">
        <f>AZ134+AZ121-('Charges variables (avancé)'!$F19*Commandes!BA$9)</f>
        <v>0</v>
      </c>
      <c r="BB121" s="368">
        <f>BA134+BA121-('Charges variables (avancé)'!$F19*Commandes!BB$9)</f>
        <v>0</v>
      </c>
      <c r="BC121" s="368">
        <f>BB134+BB121-('Charges variables (avancé)'!$F19*Commandes!BC$9)</f>
        <v>0</v>
      </c>
      <c r="BD121" s="368">
        <f>BC134+BC121-('Charges variables (avancé)'!$F19*Commandes!BD$9)</f>
        <v>0</v>
      </c>
      <c r="BE121" s="368">
        <f>BD134+BD121-('Charges variables (avancé)'!$F19*Commandes!BE$9)</f>
        <v>0</v>
      </c>
      <c r="BF121" s="368">
        <f>BE134+BE121-('Charges variables (avancé)'!$F19*Commandes!BF$9)</f>
        <v>0</v>
      </c>
      <c r="BG121" s="368">
        <f>BF134+BF121-('Charges variables (avancé)'!$F19*Commandes!BG$9)</f>
        <v>0</v>
      </c>
      <c r="BH121" s="368">
        <f>BG134+BG121-('Charges variables (avancé)'!$F19*Commandes!BH$9)</f>
        <v>0</v>
      </c>
      <c r="BI121" s="368">
        <f>BH134+BH121-('Charges variables (avancé)'!$F19*Commandes!BI$9)</f>
        <v>0</v>
      </c>
      <c r="BJ121" s="368">
        <f>BI134+BI121-('Charges variables (avancé)'!$F19*Commandes!BJ$9)</f>
        <v>0</v>
      </c>
    </row>
    <row r="122" spans="2:62" ht="15" customHeight="1">
      <c r="B122" s="86"/>
      <c r="C122" s="31"/>
      <c r="D122" s="31"/>
      <c r="E122" s="31"/>
      <c r="F122" s="31"/>
    </row>
    <row r="123" spans="2:62" ht="30">
      <c r="B123" s="104" t="s">
        <v>60</v>
      </c>
      <c r="C123" s="11"/>
      <c r="D123" s="11"/>
      <c r="E123" s="11"/>
      <c r="F123" s="32"/>
    </row>
    <row r="125" spans="2:62" ht="15" customHeight="1">
      <c r="B125" s="81"/>
      <c r="C125" s="475" t="s">
        <v>18</v>
      </c>
      <c r="D125" s="476"/>
      <c r="E125" s="476"/>
      <c r="F125" s="476"/>
      <c r="G125" s="476"/>
      <c r="H125" s="476"/>
      <c r="I125" s="476"/>
      <c r="J125" s="476"/>
      <c r="K125" s="476"/>
      <c r="L125" s="476"/>
      <c r="M125" s="476"/>
      <c r="N125" s="476"/>
      <c r="O125" s="473" t="s">
        <v>19</v>
      </c>
      <c r="P125" s="473"/>
      <c r="Q125" s="473"/>
      <c r="R125" s="473"/>
      <c r="S125" s="473"/>
      <c r="T125" s="473"/>
      <c r="U125" s="473"/>
      <c r="V125" s="473"/>
      <c r="W125" s="473"/>
      <c r="X125" s="473"/>
      <c r="Y125" s="473"/>
      <c r="Z125" s="473"/>
      <c r="AA125" s="475" t="s">
        <v>20</v>
      </c>
      <c r="AB125" s="476"/>
      <c r="AC125" s="476"/>
      <c r="AD125" s="476"/>
      <c r="AE125" s="476"/>
      <c r="AF125" s="476"/>
      <c r="AG125" s="476"/>
      <c r="AH125" s="476"/>
      <c r="AI125" s="476"/>
      <c r="AJ125" s="476"/>
      <c r="AK125" s="476"/>
      <c r="AL125" s="476"/>
      <c r="AM125" s="473" t="s">
        <v>32</v>
      </c>
      <c r="AN125" s="473"/>
      <c r="AO125" s="473"/>
      <c r="AP125" s="473"/>
      <c r="AQ125" s="473"/>
      <c r="AR125" s="473"/>
      <c r="AS125" s="473"/>
      <c r="AT125" s="473"/>
      <c r="AU125" s="473"/>
      <c r="AV125" s="473"/>
      <c r="AW125" s="473"/>
      <c r="AX125" s="473"/>
      <c r="AY125" s="473" t="s">
        <v>33</v>
      </c>
      <c r="AZ125" s="473"/>
      <c r="BA125" s="473"/>
      <c r="BB125" s="473"/>
      <c r="BC125" s="473"/>
      <c r="BD125" s="473"/>
      <c r="BE125" s="473"/>
      <c r="BF125" s="473"/>
      <c r="BG125" s="473"/>
      <c r="BH125" s="473"/>
      <c r="BI125" s="473"/>
      <c r="BJ125" s="473"/>
    </row>
    <row r="126" spans="2:62" ht="15" customHeight="1">
      <c r="B126" s="83" t="s">
        <v>36</v>
      </c>
      <c r="C126" s="18">
        <f>CONFIG!$D$7</f>
        <v>41640</v>
      </c>
      <c r="D126" s="18">
        <f>DATE(YEAR(C126),MONTH(C126)+1,DAY(C126))</f>
        <v>41671</v>
      </c>
      <c r="E126" s="18">
        <f t="shared" ref="E126:BJ126" si="111">DATE(YEAR(D126),MONTH(D126)+1,DAY(D126))</f>
        <v>41699</v>
      </c>
      <c r="F126" s="18">
        <f t="shared" si="111"/>
        <v>41730</v>
      </c>
      <c r="G126" s="18">
        <f t="shared" si="111"/>
        <v>41760</v>
      </c>
      <c r="H126" s="18">
        <f t="shared" si="111"/>
        <v>41791</v>
      </c>
      <c r="I126" s="18">
        <f t="shared" si="111"/>
        <v>41821</v>
      </c>
      <c r="J126" s="18">
        <f t="shared" si="111"/>
        <v>41852</v>
      </c>
      <c r="K126" s="18">
        <f t="shared" si="111"/>
        <v>41883</v>
      </c>
      <c r="L126" s="18">
        <f t="shared" si="111"/>
        <v>41913</v>
      </c>
      <c r="M126" s="18">
        <f t="shared" si="111"/>
        <v>41944</v>
      </c>
      <c r="N126" s="18">
        <f t="shared" si="111"/>
        <v>41974</v>
      </c>
      <c r="O126" s="18">
        <f t="shared" si="111"/>
        <v>42005</v>
      </c>
      <c r="P126" s="18">
        <f t="shared" si="111"/>
        <v>42036</v>
      </c>
      <c r="Q126" s="18">
        <f t="shared" si="111"/>
        <v>42064</v>
      </c>
      <c r="R126" s="18">
        <f t="shared" si="111"/>
        <v>42095</v>
      </c>
      <c r="S126" s="18">
        <f t="shared" si="111"/>
        <v>42125</v>
      </c>
      <c r="T126" s="18">
        <f t="shared" si="111"/>
        <v>42156</v>
      </c>
      <c r="U126" s="18">
        <f t="shared" si="111"/>
        <v>42186</v>
      </c>
      <c r="V126" s="18">
        <f t="shared" si="111"/>
        <v>42217</v>
      </c>
      <c r="W126" s="18">
        <f t="shared" si="111"/>
        <v>42248</v>
      </c>
      <c r="X126" s="18">
        <f t="shared" si="111"/>
        <v>42278</v>
      </c>
      <c r="Y126" s="18">
        <f t="shared" si="111"/>
        <v>42309</v>
      </c>
      <c r="Z126" s="18">
        <f t="shared" si="111"/>
        <v>42339</v>
      </c>
      <c r="AA126" s="18">
        <f t="shared" si="111"/>
        <v>42370</v>
      </c>
      <c r="AB126" s="18">
        <f t="shared" si="111"/>
        <v>42401</v>
      </c>
      <c r="AC126" s="18">
        <f t="shared" si="111"/>
        <v>42430</v>
      </c>
      <c r="AD126" s="18">
        <f t="shared" si="111"/>
        <v>42461</v>
      </c>
      <c r="AE126" s="18">
        <f t="shared" si="111"/>
        <v>42491</v>
      </c>
      <c r="AF126" s="18">
        <f t="shared" si="111"/>
        <v>42522</v>
      </c>
      <c r="AG126" s="18">
        <f t="shared" si="111"/>
        <v>42552</v>
      </c>
      <c r="AH126" s="18">
        <f t="shared" si="111"/>
        <v>42583</v>
      </c>
      <c r="AI126" s="18">
        <f t="shared" si="111"/>
        <v>42614</v>
      </c>
      <c r="AJ126" s="18">
        <f t="shared" si="111"/>
        <v>42644</v>
      </c>
      <c r="AK126" s="18">
        <f t="shared" si="111"/>
        <v>42675</v>
      </c>
      <c r="AL126" s="18">
        <f t="shared" si="111"/>
        <v>42705</v>
      </c>
      <c r="AM126" s="18">
        <f t="shared" si="111"/>
        <v>42736</v>
      </c>
      <c r="AN126" s="18">
        <f t="shared" si="111"/>
        <v>42767</v>
      </c>
      <c r="AO126" s="18">
        <f t="shared" si="111"/>
        <v>42795</v>
      </c>
      <c r="AP126" s="18">
        <f t="shared" si="111"/>
        <v>42826</v>
      </c>
      <c r="AQ126" s="18">
        <f t="shared" si="111"/>
        <v>42856</v>
      </c>
      <c r="AR126" s="18">
        <f t="shared" si="111"/>
        <v>42887</v>
      </c>
      <c r="AS126" s="18">
        <f t="shared" si="111"/>
        <v>42917</v>
      </c>
      <c r="AT126" s="18">
        <f t="shared" si="111"/>
        <v>42948</v>
      </c>
      <c r="AU126" s="18">
        <f t="shared" si="111"/>
        <v>42979</v>
      </c>
      <c r="AV126" s="18">
        <f t="shared" si="111"/>
        <v>43009</v>
      </c>
      <c r="AW126" s="18">
        <f t="shared" si="111"/>
        <v>43040</v>
      </c>
      <c r="AX126" s="18">
        <f t="shared" si="111"/>
        <v>43070</v>
      </c>
      <c r="AY126" s="18">
        <f t="shared" si="111"/>
        <v>43101</v>
      </c>
      <c r="AZ126" s="18">
        <f t="shared" si="111"/>
        <v>43132</v>
      </c>
      <c r="BA126" s="18">
        <f t="shared" si="111"/>
        <v>43160</v>
      </c>
      <c r="BB126" s="18">
        <f t="shared" si="111"/>
        <v>43191</v>
      </c>
      <c r="BC126" s="18">
        <f t="shared" si="111"/>
        <v>43221</v>
      </c>
      <c r="BD126" s="18">
        <f t="shared" si="111"/>
        <v>43252</v>
      </c>
      <c r="BE126" s="18">
        <f t="shared" si="111"/>
        <v>43282</v>
      </c>
      <c r="BF126" s="18">
        <f t="shared" si="111"/>
        <v>43313</v>
      </c>
      <c r="BG126" s="18">
        <f t="shared" si="111"/>
        <v>43344</v>
      </c>
      <c r="BH126" s="18">
        <f t="shared" si="111"/>
        <v>43374</v>
      </c>
      <c r="BI126" s="18">
        <f t="shared" si="111"/>
        <v>43405</v>
      </c>
      <c r="BJ126" s="18">
        <f t="shared" si="111"/>
        <v>43435</v>
      </c>
    </row>
    <row r="127" spans="2:62" ht="15" customHeight="1">
      <c r="B127" s="366">
        <f>'Charges variables (avancé)'!$C$12</f>
        <v>0</v>
      </c>
      <c r="C127" s="368">
        <f>IF((C114-'Charges variables (avancé)'!$F12*Commandes!D$9)&lt;'Charges variables (avancé)'!$G12,ROUNDUP(ABS('Charges variables (avancé)'!$G12-(C114-'Charges variables (avancé)'!$F12*Commandes!D$9))/'Charges variables (avancé)'!$H12,0)*'Charges variables (avancé)'!$H12,0)</f>
        <v>0</v>
      </c>
      <c r="D127" s="368">
        <f>IF((D114-'Charges variables (avancé)'!$F12*Commandes!E$9)&lt;'Charges variables (avancé)'!$G12,ROUNDUP(ABS('Charges variables (avancé)'!$G12-(D114-'Charges variables (avancé)'!$F12*Commandes!E$9))/'Charges variables (avancé)'!$H12,0)*'Charges variables (avancé)'!$H12,0)</f>
        <v>0</v>
      </c>
      <c r="E127" s="368">
        <f>IF((E114-'Charges variables (avancé)'!$F12*Commandes!F$9)&lt;'Charges variables (avancé)'!$G12,ROUNDUP(ABS('Charges variables (avancé)'!$G12-(E114-'Charges variables (avancé)'!$F12*Commandes!F$9))/'Charges variables (avancé)'!$H12,0)*'Charges variables (avancé)'!$H12,0)</f>
        <v>0</v>
      </c>
      <c r="F127" s="368">
        <f>IF((F114-'Charges variables (avancé)'!$F12*Commandes!G$9)&lt;'Charges variables (avancé)'!$G12,ROUNDUP(ABS('Charges variables (avancé)'!$G12-(F114-'Charges variables (avancé)'!$F12*Commandes!G$9))/'Charges variables (avancé)'!$H12,0)*'Charges variables (avancé)'!$H12,0)</f>
        <v>0</v>
      </c>
      <c r="G127" s="368">
        <f>IF((G114-'Charges variables (avancé)'!$F12*Commandes!H$9)&lt;'Charges variables (avancé)'!$G12,ROUNDUP(ABS('Charges variables (avancé)'!$G12-(G114-'Charges variables (avancé)'!$F12*Commandes!H$9))/'Charges variables (avancé)'!$H12,0)*'Charges variables (avancé)'!$H12,0)</f>
        <v>0</v>
      </c>
      <c r="H127" s="368">
        <f>IF((H114-'Charges variables (avancé)'!$F12*Commandes!I$9)&lt;'Charges variables (avancé)'!$G12,ROUNDUP(ABS('Charges variables (avancé)'!$G12-(H114-'Charges variables (avancé)'!$F12*Commandes!I$9))/'Charges variables (avancé)'!$H12,0)*'Charges variables (avancé)'!$H12,0)</f>
        <v>0</v>
      </c>
      <c r="I127" s="368">
        <f>IF((I114-'Charges variables (avancé)'!$F12*Commandes!J$9)&lt;'Charges variables (avancé)'!$G12,ROUNDUP(ABS('Charges variables (avancé)'!$G12-(I114-'Charges variables (avancé)'!$F12*Commandes!J$9))/'Charges variables (avancé)'!$H12,0)*'Charges variables (avancé)'!$H12,0)</f>
        <v>0</v>
      </c>
      <c r="J127" s="368">
        <f>IF((J114-'Charges variables (avancé)'!$F12*Commandes!K$9)&lt;'Charges variables (avancé)'!$G12,ROUNDUP(ABS('Charges variables (avancé)'!$G12-(J114-'Charges variables (avancé)'!$F12*Commandes!K$9))/'Charges variables (avancé)'!$H12,0)*'Charges variables (avancé)'!$H12,0)</f>
        <v>0</v>
      </c>
      <c r="K127" s="368">
        <f>IF((K114-'Charges variables (avancé)'!$F12*Commandes!L$9)&lt;'Charges variables (avancé)'!$G12,ROUNDUP(ABS('Charges variables (avancé)'!$G12-(K114-'Charges variables (avancé)'!$F12*Commandes!L$9))/'Charges variables (avancé)'!$H12,0)*'Charges variables (avancé)'!$H12,0)</f>
        <v>0</v>
      </c>
      <c r="L127" s="368">
        <f>IF((L114-'Charges variables (avancé)'!$F12*Commandes!M$9)&lt;'Charges variables (avancé)'!$G12,ROUNDUP(ABS('Charges variables (avancé)'!$G12-(L114-'Charges variables (avancé)'!$F12*Commandes!M$9))/'Charges variables (avancé)'!$H12,0)*'Charges variables (avancé)'!$H12,0)</f>
        <v>0</v>
      </c>
      <c r="M127" s="368">
        <f>IF((M114-'Charges variables (avancé)'!$F12*Commandes!N$9)&lt;'Charges variables (avancé)'!$G12,ROUNDUP(ABS('Charges variables (avancé)'!$G12-(M114-'Charges variables (avancé)'!$F12*Commandes!N$9))/'Charges variables (avancé)'!$H12,0)*'Charges variables (avancé)'!$H12,0)</f>
        <v>0</v>
      </c>
      <c r="N127" s="368">
        <f>IF((N114-'Charges variables (avancé)'!$F12*Commandes!O$9)&lt;'Charges variables (avancé)'!$G12,ROUNDUP(ABS('Charges variables (avancé)'!$G12-(N114-'Charges variables (avancé)'!$F12*Commandes!O$9))/'Charges variables (avancé)'!$H12,0)*'Charges variables (avancé)'!$H12,0)</f>
        <v>0</v>
      </c>
      <c r="O127" s="368">
        <f>IF((O114-'Charges variables (avancé)'!$F12*Commandes!P$9)&lt;'Charges variables (avancé)'!$G12,ROUNDUP(ABS('Charges variables (avancé)'!$G12-(O114-'Charges variables (avancé)'!$F12*Commandes!P$9))/'Charges variables (avancé)'!$H12,0)*'Charges variables (avancé)'!$H12,0)</f>
        <v>0</v>
      </c>
      <c r="P127" s="368">
        <f>IF((P114-'Charges variables (avancé)'!$F12*Commandes!Q$9)&lt;'Charges variables (avancé)'!$G12,ROUNDUP(ABS('Charges variables (avancé)'!$G12-(P114-'Charges variables (avancé)'!$F12*Commandes!Q$9))/'Charges variables (avancé)'!$H12,0)*'Charges variables (avancé)'!$H12,0)</f>
        <v>0</v>
      </c>
      <c r="Q127" s="368">
        <f>IF((Q114-'Charges variables (avancé)'!$F12*Commandes!R$9)&lt;'Charges variables (avancé)'!$G12,ROUNDUP(ABS('Charges variables (avancé)'!$G12-(Q114-'Charges variables (avancé)'!$F12*Commandes!R$9))/'Charges variables (avancé)'!$H12,0)*'Charges variables (avancé)'!$H12,0)</f>
        <v>0</v>
      </c>
      <c r="R127" s="368">
        <f>IF((R114-'Charges variables (avancé)'!$F12*Commandes!S$9)&lt;'Charges variables (avancé)'!$G12,ROUNDUP(ABS('Charges variables (avancé)'!$G12-(R114-'Charges variables (avancé)'!$F12*Commandes!S$9))/'Charges variables (avancé)'!$H12,0)*'Charges variables (avancé)'!$H12,0)</f>
        <v>0</v>
      </c>
      <c r="S127" s="368">
        <f>IF((S114-'Charges variables (avancé)'!$F12*Commandes!T$9)&lt;'Charges variables (avancé)'!$G12,ROUNDUP(ABS('Charges variables (avancé)'!$G12-(S114-'Charges variables (avancé)'!$F12*Commandes!T$9))/'Charges variables (avancé)'!$H12,0)*'Charges variables (avancé)'!$H12,0)</f>
        <v>0</v>
      </c>
      <c r="T127" s="368">
        <f>IF((T114-'Charges variables (avancé)'!$F12*Commandes!U$9)&lt;'Charges variables (avancé)'!$G12,ROUNDUP(ABS('Charges variables (avancé)'!$G12-(T114-'Charges variables (avancé)'!$F12*Commandes!U$9))/'Charges variables (avancé)'!$H12,0)*'Charges variables (avancé)'!$H12,0)</f>
        <v>0</v>
      </c>
      <c r="U127" s="368">
        <f>IF((U114-'Charges variables (avancé)'!$F12*Commandes!V$9)&lt;'Charges variables (avancé)'!$G12,ROUNDUP(ABS('Charges variables (avancé)'!$G12-(U114-'Charges variables (avancé)'!$F12*Commandes!V$9))/'Charges variables (avancé)'!$H12,0)*'Charges variables (avancé)'!$H12,0)</f>
        <v>0</v>
      </c>
      <c r="V127" s="368">
        <f>IF((V114-'Charges variables (avancé)'!$F12*Commandes!W$9)&lt;'Charges variables (avancé)'!$G12,ROUNDUP(ABS('Charges variables (avancé)'!$G12-(V114-'Charges variables (avancé)'!$F12*Commandes!W$9))/'Charges variables (avancé)'!$H12,0)*'Charges variables (avancé)'!$H12,0)</f>
        <v>0</v>
      </c>
      <c r="W127" s="368">
        <f>IF((W114-'Charges variables (avancé)'!$F12*Commandes!X$9)&lt;'Charges variables (avancé)'!$G12,ROUNDUP(ABS('Charges variables (avancé)'!$G12-(W114-'Charges variables (avancé)'!$F12*Commandes!X$9))/'Charges variables (avancé)'!$H12,0)*'Charges variables (avancé)'!$H12,0)</f>
        <v>0</v>
      </c>
      <c r="X127" s="368">
        <f>IF((X114-'Charges variables (avancé)'!$F12*Commandes!Y$9)&lt;'Charges variables (avancé)'!$G12,ROUNDUP(ABS('Charges variables (avancé)'!$G12-(X114-'Charges variables (avancé)'!$F12*Commandes!Y$9))/'Charges variables (avancé)'!$H12,0)*'Charges variables (avancé)'!$H12,0)</f>
        <v>0</v>
      </c>
      <c r="Y127" s="368">
        <f>IF((Y114-'Charges variables (avancé)'!$F12*Commandes!Z$9)&lt;'Charges variables (avancé)'!$G12,ROUNDUP(ABS('Charges variables (avancé)'!$G12-(Y114-'Charges variables (avancé)'!$F12*Commandes!Z$9))/'Charges variables (avancé)'!$H12,0)*'Charges variables (avancé)'!$H12,0)</f>
        <v>0</v>
      </c>
      <c r="Z127" s="368">
        <f>IF((Z114-'Charges variables (avancé)'!$F12*Commandes!AA$9)&lt;'Charges variables (avancé)'!$G12,ROUNDUP(ABS('Charges variables (avancé)'!$G12-(Z114-'Charges variables (avancé)'!$F12*Commandes!AA$9))/'Charges variables (avancé)'!$H12,0)*'Charges variables (avancé)'!$H12,0)</f>
        <v>0</v>
      </c>
      <c r="AA127" s="368">
        <f>IF((AA114-'Charges variables (avancé)'!$F12*Commandes!AB$9)&lt;'Charges variables (avancé)'!$G12,ROUNDUP(ABS('Charges variables (avancé)'!$G12-(AA114-'Charges variables (avancé)'!$F12*Commandes!AB$9))/'Charges variables (avancé)'!$H12,0)*'Charges variables (avancé)'!$H12,0)</f>
        <v>0</v>
      </c>
      <c r="AB127" s="368">
        <f>IF((AB114-'Charges variables (avancé)'!$F12*Commandes!AC$9)&lt;'Charges variables (avancé)'!$G12,ROUNDUP(ABS('Charges variables (avancé)'!$G12-(AB114-'Charges variables (avancé)'!$F12*Commandes!AC$9))/'Charges variables (avancé)'!$H12,0)*'Charges variables (avancé)'!$H12,0)</f>
        <v>0</v>
      </c>
      <c r="AC127" s="368">
        <f>IF((AC114-'Charges variables (avancé)'!$F12*Commandes!AD$9)&lt;'Charges variables (avancé)'!$G12,ROUNDUP(ABS('Charges variables (avancé)'!$G12-(AC114-'Charges variables (avancé)'!$F12*Commandes!AD$9))/'Charges variables (avancé)'!$H12,0)*'Charges variables (avancé)'!$H12,0)</f>
        <v>0</v>
      </c>
      <c r="AD127" s="368">
        <f>IF((AD114-'Charges variables (avancé)'!$F12*Commandes!AE$9)&lt;'Charges variables (avancé)'!$G12,ROUNDUP(ABS('Charges variables (avancé)'!$G12-(AD114-'Charges variables (avancé)'!$F12*Commandes!AE$9))/'Charges variables (avancé)'!$H12,0)*'Charges variables (avancé)'!$H12,0)</f>
        <v>0</v>
      </c>
      <c r="AE127" s="368">
        <f>IF((AE114-'Charges variables (avancé)'!$F12*Commandes!AF$9)&lt;'Charges variables (avancé)'!$G12,ROUNDUP(ABS('Charges variables (avancé)'!$G12-(AE114-'Charges variables (avancé)'!$F12*Commandes!AF$9))/'Charges variables (avancé)'!$H12,0)*'Charges variables (avancé)'!$H12,0)</f>
        <v>0</v>
      </c>
      <c r="AF127" s="368">
        <f>IF((AF114-'Charges variables (avancé)'!$F12*Commandes!AG$9)&lt;'Charges variables (avancé)'!$G12,ROUNDUP(ABS('Charges variables (avancé)'!$G12-(AF114-'Charges variables (avancé)'!$F12*Commandes!AG$9))/'Charges variables (avancé)'!$H12,0)*'Charges variables (avancé)'!$H12,0)</f>
        <v>0</v>
      </c>
      <c r="AG127" s="368">
        <f>IF((AG114-'Charges variables (avancé)'!$F12*Commandes!AH$9)&lt;'Charges variables (avancé)'!$G12,ROUNDUP(ABS('Charges variables (avancé)'!$G12-(AG114-'Charges variables (avancé)'!$F12*Commandes!AH$9))/'Charges variables (avancé)'!$H12,0)*'Charges variables (avancé)'!$H12,0)</f>
        <v>0</v>
      </c>
      <c r="AH127" s="368">
        <f>IF((AH114-'Charges variables (avancé)'!$F12*Commandes!AI$9)&lt;'Charges variables (avancé)'!$G12,ROUNDUP(ABS('Charges variables (avancé)'!$G12-(AH114-'Charges variables (avancé)'!$F12*Commandes!AI$9))/'Charges variables (avancé)'!$H12,0)*'Charges variables (avancé)'!$H12,0)</f>
        <v>0</v>
      </c>
      <c r="AI127" s="368">
        <f>IF((AI114-'Charges variables (avancé)'!$F12*Commandes!AJ$9)&lt;'Charges variables (avancé)'!$G12,ROUNDUP(ABS('Charges variables (avancé)'!$G12-(AI114-'Charges variables (avancé)'!$F12*Commandes!AJ$9))/'Charges variables (avancé)'!$H12,0)*'Charges variables (avancé)'!$H12,0)</f>
        <v>0</v>
      </c>
      <c r="AJ127" s="368">
        <f>IF((AJ114-'Charges variables (avancé)'!$F12*Commandes!AK$9)&lt;'Charges variables (avancé)'!$G12,ROUNDUP(ABS('Charges variables (avancé)'!$G12-(AJ114-'Charges variables (avancé)'!$F12*Commandes!AK$9))/'Charges variables (avancé)'!$H12,0)*'Charges variables (avancé)'!$H12,0)</f>
        <v>0</v>
      </c>
      <c r="AK127" s="368">
        <f>IF((AK114-'Charges variables (avancé)'!$F12*Commandes!AL$9)&lt;'Charges variables (avancé)'!$G12,ROUNDUP(ABS('Charges variables (avancé)'!$G12-(AK114-'Charges variables (avancé)'!$F12*Commandes!AL$9))/'Charges variables (avancé)'!$H12,0)*'Charges variables (avancé)'!$H12,0)</f>
        <v>0</v>
      </c>
      <c r="AL127" s="368">
        <f>IF((AL114-'Charges variables (avancé)'!$F12*Commandes!AM$9)&lt;'Charges variables (avancé)'!$G12,ROUNDUP(ABS('Charges variables (avancé)'!$G12-(AL114-'Charges variables (avancé)'!$F12*Commandes!AM$9))/'Charges variables (avancé)'!$H12,0)*'Charges variables (avancé)'!$H12,0)</f>
        <v>0</v>
      </c>
      <c r="AM127" s="368">
        <f>IF((AM114-'Charges variables (avancé)'!$F12*Commandes!AN$9)&lt;'Charges variables (avancé)'!$G12,ROUNDUP(ABS('Charges variables (avancé)'!$G12-(AM114-'Charges variables (avancé)'!$F12*Commandes!AN$9))/'Charges variables (avancé)'!$H12,0)*'Charges variables (avancé)'!$H12,0)</f>
        <v>0</v>
      </c>
      <c r="AN127" s="368">
        <f>IF((AN114-'Charges variables (avancé)'!$F12*Commandes!AO$9)&lt;'Charges variables (avancé)'!$G12,ROUNDUP(ABS('Charges variables (avancé)'!$G12-(AN114-'Charges variables (avancé)'!$F12*Commandes!AO$9))/'Charges variables (avancé)'!$H12,0)*'Charges variables (avancé)'!$H12,0)</f>
        <v>0</v>
      </c>
      <c r="AO127" s="368">
        <f>IF((AO114-'Charges variables (avancé)'!$F12*Commandes!AP$9)&lt;'Charges variables (avancé)'!$G12,ROUNDUP(ABS('Charges variables (avancé)'!$G12-(AO114-'Charges variables (avancé)'!$F12*Commandes!AP$9))/'Charges variables (avancé)'!$H12,0)*'Charges variables (avancé)'!$H12,0)</f>
        <v>0</v>
      </c>
      <c r="AP127" s="368">
        <f>IF((AP114-'Charges variables (avancé)'!$F12*Commandes!AQ$9)&lt;'Charges variables (avancé)'!$G12,ROUNDUP(ABS('Charges variables (avancé)'!$G12-(AP114-'Charges variables (avancé)'!$F12*Commandes!AQ$9))/'Charges variables (avancé)'!$H12,0)*'Charges variables (avancé)'!$H12,0)</f>
        <v>0</v>
      </c>
      <c r="AQ127" s="368">
        <f>IF((AQ114-'Charges variables (avancé)'!$F12*Commandes!AR$9)&lt;'Charges variables (avancé)'!$G12,ROUNDUP(ABS('Charges variables (avancé)'!$G12-(AQ114-'Charges variables (avancé)'!$F12*Commandes!AR$9))/'Charges variables (avancé)'!$H12,0)*'Charges variables (avancé)'!$H12,0)</f>
        <v>0</v>
      </c>
      <c r="AR127" s="368">
        <f>IF((AR114-'Charges variables (avancé)'!$F12*Commandes!AS$9)&lt;'Charges variables (avancé)'!$G12,ROUNDUP(ABS('Charges variables (avancé)'!$G12-(AR114-'Charges variables (avancé)'!$F12*Commandes!AS$9))/'Charges variables (avancé)'!$H12,0)*'Charges variables (avancé)'!$H12,0)</f>
        <v>0</v>
      </c>
      <c r="AS127" s="368">
        <f>IF((AS114-'Charges variables (avancé)'!$F12*Commandes!AT$9)&lt;'Charges variables (avancé)'!$G12,ROUNDUP(ABS('Charges variables (avancé)'!$G12-(AS114-'Charges variables (avancé)'!$F12*Commandes!AT$9))/'Charges variables (avancé)'!$H12,0)*'Charges variables (avancé)'!$H12,0)</f>
        <v>0</v>
      </c>
      <c r="AT127" s="368">
        <f>IF((AT114-'Charges variables (avancé)'!$F12*Commandes!AU$9)&lt;'Charges variables (avancé)'!$G12,ROUNDUP(ABS('Charges variables (avancé)'!$G12-(AT114-'Charges variables (avancé)'!$F12*Commandes!AU$9))/'Charges variables (avancé)'!$H12,0)*'Charges variables (avancé)'!$H12,0)</f>
        <v>0</v>
      </c>
      <c r="AU127" s="368">
        <f>IF((AU114-'Charges variables (avancé)'!$F12*Commandes!AV$9)&lt;'Charges variables (avancé)'!$G12,ROUNDUP(ABS('Charges variables (avancé)'!$G12-(AU114-'Charges variables (avancé)'!$F12*Commandes!AV$9))/'Charges variables (avancé)'!$H12,0)*'Charges variables (avancé)'!$H12,0)</f>
        <v>0</v>
      </c>
      <c r="AV127" s="368">
        <f>IF((AV114-'Charges variables (avancé)'!$F12*Commandes!AW$9)&lt;'Charges variables (avancé)'!$G12,ROUNDUP(ABS('Charges variables (avancé)'!$G12-(AV114-'Charges variables (avancé)'!$F12*Commandes!AW$9))/'Charges variables (avancé)'!$H12,0)*'Charges variables (avancé)'!$H12,0)</f>
        <v>0</v>
      </c>
      <c r="AW127" s="368">
        <f>IF((AW114-'Charges variables (avancé)'!$F12*Commandes!AX$9)&lt;'Charges variables (avancé)'!$G12,ROUNDUP(ABS('Charges variables (avancé)'!$G12-(AW114-'Charges variables (avancé)'!$F12*Commandes!AX$9))/'Charges variables (avancé)'!$H12,0)*'Charges variables (avancé)'!$H12,0)</f>
        <v>0</v>
      </c>
      <c r="AX127" s="368">
        <f>IF((AX114-'Charges variables (avancé)'!$F12*Commandes!AY$9)&lt;'Charges variables (avancé)'!$G12,ROUNDUP(ABS('Charges variables (avancé)'!$G12-(AX114-'Charges variables (avancé)'!$F12*Commandes!AY$9))/'Charges variables (avancé)'!$H12,0)*'Charges variables (avancé)'!$H12,0)</f>
        <v>0</v>
      </c>
      <c r="AY127" s="368">
        <f>IF((AY114-'Charges variables (avancé)'!$F12*Commandes!AZ$9)&lt;'Charges variables (avancé)'!$G12,ROUNDUP(ABS('Charges variables (avancé)'!$G12-(AY114-'Charges variables (avancé)'!$F12*Commandes!AZ$9))/'Charges variables (avancé)'!$H12,0)*'Charges variables (avancé)'!$H12,0)</f>
        <v>0</v>
      </c>
      <c r="AZ127" s="368">
        <f>IF((AZ114-'Charges variables (avancé)'!$F12*Commandes!BA$9)&lt;'Charges variables (avancé)'!$G12,ROUNDUP(ABS('Charges variables (avancé)'!$G12-(AZ114-'Charges variables (avancé)'!$F12*Commandes!BA$9))/'Charges variables (avancé)'!$H12,0)*'Charges variables (avancé)'!$H12,0)</f>
        <v>0</v>
      </c>
      <c r="BA127" s="368">
        <f>IF((BA114-'Charges variables (avancé)'!$F12*Commandes!BB$9)&lt;'Charges variables (avancé)'!$G12,ROUNDUP(ABS('Charges variables (avancé)'!$G12-(BA114-'Charges variables (avancé)'!$F12*Commandes!BB$9))/'Charges variables (avancé)'!$H12,0)*'Charges variables (avancé)'!$H12,0)</f>
        <v>0</v>
      </c>
      <c r="BB127" s="368">
        <f>IF((BB114-'Charges variables (avancé)'!$F12*Commandes!BC$9)&lt;'Charges variables (avancé)'!$G12,ROUNDUP(ABS('Charges variables (avancé)'!$G12-(BB114-'Charges variables (avancé)'!$F12*Commandes!BC$9))/'Charges variables (avancé)'!$H12,0)*'Charges variables (avancé)'!$H12,0)</f>
        <v>0</v>
      </c>
      <c r="BC127" s="368">
        <f>IF((BC114-'Charges variables (avancé)'!$F12*Commandes!BD$9)&lt;'Charges variables (avancé)'!$G12,ROUNDUP(ABS('Charges variables (avancé)'!$G12-(BC114-'Charges variables (avancé)'!$F12*Commandes!BD$9))/'Charges variables (avancé)'!$H12,0)*'Charges variables (avancé)'!$H12,0)</f>
        <v>0</v>
      </c>
      <c r="BD127" s="368">
        <f>IF((BD114-'Charges variables (avancé)'!$F12*Commandes!BE$9)&lt;'Charges variables (avancé)'!$G12,ROUNDUP(ABS('Charges variables (avancé)'!$G12-(BD114-'Charges variables (avancé)'!$F12*Commandes!BE$9))/'Charges variables (avancé)'!$H12,0)*'Charges variables (avancé)'!$H12,0)</f>
        <v>0</v>
      </c>
      <c r="BE127" s="368">
        <f>IF((BE114-'Charges variables (avancé)'!$F12*Commandes!BF$9)&lt;'Charges variables (avancé)'!$G12,ROUNDUP(ABS('Charges variables (avancé)'!$G12-(BE114-'Charges variables (avancé)'!$F12*Commandes!BF$9))/'Charges variables (avancé)'!$H12,0)*'Charges variables (avancé)'!$H12,0)</f>
        <v>0</v>
      </c>
      <c r="BF127" s="368">
        <f>IF((BF114-'Charges variables (avancé)'!$F12*Commandes!BG$9)&lt;'Charges variables (avancé)'!$G12,ROUNDUP(ABS('Charges variables (avancé)'!$G12-(BF114-'Charges variables (avancé)'!$F12*Commandes!BG$9))/'Charges variables (avancé)'!$H12,0)*'Charges variables (avancé)'!$H12,0)</f>
        <v>0</v>
      </c>
      <c r="BG127" s="368">
        <f>IF((BG114-'Charges variables (avancé)'!$F12*Commandes!BH$9)&lt;'Charges variables (avancé)'!$G12,ROUNDUP(ABS('Charges variables (avancé)'!$G12-(BG114-'Charges variables (avancé)'!$F12*Commandes!BH$9))/'Charges variables (avancé)'!$H12,0)*'Charges variables (avancé)'!$H12,0)</f>
        <v>0</v>
      </c>
      <c r="BH127" s="368">
        <f>IF((BH114-'Charges variables (avancé)'!$F12*Commandes!BI$9)&lt;'Charges variables (avancé)'!$G12,ROUNDUP(ABS('Charges variables (avancé)'!$G12-(BH114-'Charges variables (avancé)'!$F12*Commandes!BI$9))/'Charges variables (avancé)'!$H12,0)*'Charges variables (avancé)'!$H12,0)</f>
        <v>0</v>
      </c>
      <c r="BI127" s="368">
        <f>IF((BI114-'Charges variables (avancé)'!$F12*Commandes!BJ$9)&lt;'Charges variables (avancé)'!$G12,ROUNDUP(ABS('Charges variables (avancé)'!$G12-(BI114-'Charges variables (avancé)'!$F12*Commandes!BJ$9))/'Charges variables (avancé)'!$H12,0)*'Charges variables (avancé)'!$H12,0)</f>
        <v>0</v>
      </c>
      <c r="BJ127" s="368">
        <f>IF((BJ114-'Charges variables (avancé)'!$F12*Commandes!BK$9)&lt;'Charges variables (avancé)'!$G12,ROUNDUP(ABS('Charges variables (avancé)'!$G12-(BJ114-'Charges variables (avancé)'!$F12*Commandes!BK$9))/'Charges variables (avancé)'!$H12,0)*'Charges variables (avancé)'!$H12,0)</f>
        <v>0</v>
      </c>
    </row>
    <row r="128" spans="2:62" ht="15" customHeight="1">
      <c r="B128" s="366">
        <f>'Charges variables (avancé)'!$C$13</f>
        <v>0</v>
      </c>
      <c r="C128" s="368">
        <f>IF((C115-'Charges variables (avancé)'!$F13*Commandes!D$9)&lt;'Charges variables (avancé)'!$G13,ROUNDUP(ABS('Charges variables (avancé)'!$G13-(C115-'Charges variables (avancé)'!$F13*Commandes!D$9))/'Charges variables (avancé)'!$H13,0)*'Charges variables (avancé)'!$H13,0)</f>
        <v>0</v>
      </c>
      <c r="D128" s="368">
        <f>IF((D115-'Charges variables (avancé)'!$F13*Commandes!E$9)&lt;'Charges variables (avancé)'!$G13,ROUNDUP(ABS('Charges variables (avancé)'!$G13-(D115-'Charges variables (avancé)'!$F13*Commandes!E$9))/'Charges variables (avancé)'!$H13,0)*'Charges variables (avancé)'!$H13,0)</f>
        <v>0</v>
      </c>
      <c r="E128" s="368">
        <f>IF((E115-'Charges variables (avancé)'!$F13*Commandes!F$9)&lt;'Charges variables (avancé)'!$G13,ROUNDUP(ABS('Charges variables (avancé)'!$G13-(E115-'Charges variables (avancé)'!$F13*Commandes!F$9))/'Charges variables (avancé)'!$H13,0)*'Charges variables (avancé)'!$H13,0)</f>
        <v>0</v>
      </c>
      <c r="F128" s="368">
        <f>IF((F115-'Charges variables (avancé)'!$F13*Commandes!G$9)&lt;'Charges variables (avancé)'!$G13,ROUNDUP(ABS('Charges variables (avancé)'!$G13-(F115-'Charges variables (avancé)'!$F13*Commandes!G$9))/'Charges variables (avancé)'!$H13,0)*'Charges variables (avancé)'!$H13,0)</f>
        <v>0</v>
      </c>
      <c r="G128" s="368">
        <f>IF((G115-'Charges variables (avancé)'!$F13*Commandes!H$9)&lt;'Charges variables (avancé)'!$G13,ROUNDUP(ABS('Charges variables (avancé)'!$G13-(G115-'Charges variables (avancé)'!$F13*Commandes!H$9))/'Charges variables (avancé)'!$H13,0)*'Charges variables (avancé)'!$H13,0)</f>
        <v>0</v>
      </c>
      <c r="H128" s="368">
        <f>IF((H115-'Charges variables (avancé)'!$F13*Commandes!I$9)&lt;'Charges variables (avancé)'!$G13,ROUNDUP(ABS('Charges variables (avancé)'!$G13-(H115-'Charges variables (avancé)'!$F13*Commandes!I$9))/'Charges variables (avancé)'!$H13,0)*'Charges variables (avancé)'!$H13,0)</f>
        <v>0</v>
      </c>
      <c r="I128" s="368">
        <f>IF((I115-'Charges variables (avancé)'!$F13*Commandes!J$9)&lt;'Charges variables (avancé)'!$G13,ROUNDUP(ABS('Charges variables (avancé)'!$G13-(I115-'Charges variables (avancé)'!$F13*Commandes!J$9))/'Charges variables (avancé)'!$H13,0)*'Charges variables (avancé)'!$H13,0)</f>
        <v>0</v>
      </c>
      <c r="J128" s="368">
        <f>IF((J115-'Charges variables (avancé)'!$F13*Commandes!K$9)&lt;'Charges variables (avancé)'!$G13,ROUNDUP(ABS('Charges variables (avancé)'!$G13-(J115-'Charges variables (avancé)'!$F13*Commandes!K$9))/'Charges variables (avancé)'!$H13,0)*'Charges variables (avancé)'!$H13,0)</f>
        <v>0</v>
      </c>
      <c r="K128" s="368">
        <f>IF((K115-'Charges variables (avancé)'!$F13*Commandes!L$9)&lt;'Charges variables (avancé)'!$G13,ROUNDUP(ABS('Charges variables (avancé)'!$G13-(K115-'Charges variables (avancé)'!$F13*Commandes!L$9))/'Charges variables (avancé)'!$H13,0)*'Charges variables (avancé)'!$H13,0)</f>
        <v>0</v>
      </c>
      <c r="L128" s="368">
        <f>IF((L115-'Charges variables (avancé)'!$F13*Commandes!M$9)&lt;'Charges variables (avancé)'!$G13,ROUNDUP(ABS('Charges variables (avancé)'!$G13-(L115-'Charges variables (avancé)'!$F13*Commandes!M$9))/'Charges variables (avancé)'!$H13,0)*'Charges variables (avancé)'!$H13,0)</f>
        <v>0</v>
      </c>
      <c r="M128" s="368">
        <f>IF((M115-'Charges variables (avancé)'!$F13*Commandes!N$9)&lt;'Charges variables (avancé)'!$G13,ROUNDUP(ABS('Charges variables (avancé)'!$G13-(M115-'Charges variables (avancé)'!$F13*Commandes!N$9))/'Charges variables (avancé)'!$H13,0)*'Charges variables (avancé)'!$H13,0)</f>
        <v>0</v>
      </c>
      <c r="N128" s="368">
        <f>IF((N115-'Charges variables (avancé)'!$F13*Commandes!O$9)&lt;'Charges variables (avancé)'!$G13,ROUNDUP(ABS('Charges variables (avancé)'!$G13-(N115-'Charges variables (avancé)'!$F13*Commandes!O$9))/'Charges variables (avancé)'!$H13,0)*'Charges variables (avancé)'!$H13,0)</f>
        <v>0</v>
      </c>
      <c r="O128" s="368">
        <f>IF((O115-'Charges variables (avancé)'!$F13*Commandes!P$9)&lt;'Charges variables (avancé)'!$G13,ROUNDUP(ABS('Charges variables (avancé)'!$G13-(O115-'Charges variables (avancé)'!$F13*Commandes!P$9))/'Charges variables (avancé)'!$H13,0)*'Charges variables (avancé)'!$H13,0)</f>
        <v>0</v>
      </c>
      <c r="P128" s="368">
        <f>IF((P115-'Charges variables (avancé)'!$F13*Commandes!Q$9)&lt;'Charges variables (avancé)'!$G13,ROUNDUP(ABS('Charges variables (avancé)'!$G13-(P115-'Charges variables (avancé)'!$F13*Commandes!Q$9))/'Charges variables (avancé)'!$H13,0)*'Charges variables (avancé)'!$H13,0)</f>
        <v>0</v>
      </c>
      <c r="Q128" s="368">
        <f>IF((Q115-'Charges variables (avancé)'!$F13*Commandes!R$9)&lt;'Charges variables (avancé)'!$G13,ROUNDUP(ABS('Charges variables (avancé)'!$G13-(Q115-'Charges variables (avancé)'!$F13*Commandes!R$9))/'Charges variables (avancé)'!$H13,0)*'Charges variables (avancé)'!$H13,0)</f>
        <v>0</v>
      </c>
      <c r="R128" s="368">
        <f>IF((R115-'Charges variables (avancé)'!$F13*Commandes!S$9)&lt;'Charges variables (avancé)'!$G13,ROUNDUP(ABS('Charges variables (avancé)'!$G13-(R115-'Charges variables (avancé)'!$F13*Commandes!S$9))/'Charges variables (avancé)'!$H13,0)*'Charges variables (avancé)'!$H13,0)</f>
        <v>0</v>
      </c>
      <c r="S128" s="368">
        <f>IF((S115-'Charges variables (avancé)'!$F13*Commandes!T$9)&lt;'Charges variables (avancé)'!$G13,ROUNDUP(ABS('Charges variables (avancé)'!$G13-(S115-'Charges variables (avancé)'!$F13*Commandes!T$9))/'Charges variables (avancé)'!$H13,0)*'Charges variables (avancé)'!$H13,0)</f>
        <v>0</v>
      </c>
      <c r="T128" s="368">
        <f>IF((T115-'Charges variables (avancé)'!$F13*Commandes!U$9)&lt;'Charges variables (avancé)'!$G13,ROUNDUP(ABS('Charges variables (avancé)'!$G13-(T115-'Charges variables (avancé)'!$F13*Commandes!U$9))/'Charges variables (avancé)'!$H13,0)*'Charges variables (avancé)'!$H13,0)</f>
        <v>0</v>
      </c>
      <c r="U128" s="368">
        <f>IF((U115-'Charges variables (avancé)'!$F13*Commandes!V$9)&lt;'Charges variables (avancé)'!$G13,ROUNDUP(ABS('Charges variables (avancé)'!$G13-(U115-'Charges variables (avancé)'!$F13*Commandes!V$9))/'Charges variables (avancé)'!$H13,0)*'Charges variables (avancé)'!$H13,0)</f>
        <v>0</v>
      </c>
      <c r="V128" s="368">
        <f>IF((V115-'Charges variables (avancé)'!$F13*Commandes!W$9)&lt;'Charges variables (avancé)'!$G13,ROUNDUP(ABS('Charges variables (avancé)'!$G13-(V115-'Charges variables (avancé)'!$F13*Commandes!W$9))/'Charges variables (avancé)'!$H13,0)*'Charges variables (avancé)'!$H13,0)</f>
        <v>0</v>
      </c>
      <c r="W128" s="368">
        <f>IF((W115-'Charges variables (avancé)'!$F13*Commandes!X$9)&lt;'Charges variables (avancé)'!$G13,ROUNDUP(ABS('Charges variables (avancé)'!$G13-(W115-'Charges variables (avancé)'!$F13*Commandes!X$9))/'Charges variables (avancé)'!$H13,0)*'Charges variables (avancé)'!$H13,0)</f>
        <v>0</v>
      </c>
      <c r="X128" s="368">
        <f>IF((X115-'Charges variables (avancé)'!$F13*Commandes!Y$9)&lt;'Charges variables (avancé)'!$G13,ROUNDUP(ABS('Charges variables (avancé)'!$G13-(X115-'Charges variables (avancé)'!$F13*Commandes!Y$9))/'Charges variables (avancé)'!$H13,0)*'Charges variables (avancé)'!$H13,0)</f>
        <v>0</v>
      </c>
      <c r="Y128" s="368">
        <f>IF((Y115-'Charges variables (avancé)'!$F13*Commandes!Z$9)&lt;'Charges variables (avancé)'!$G13,ROUNDUP(ABS('Charges variables (avancé)'!$G13-(Y115-'Charges variables (avancé)'!$F13*Commandes!Z$9))/'Charges variables (avancé)'!$H13,0)*'Charges variables (avancé)'!$H13,0)</f>
        <v>0</v>
      </c>
      <c r="Z128" s="368">
        <f>IF((Z115-'Charges variables (avancé)'!$F13*Commandes!AA$9)&lt;'Charges variables (avancé)'!$G13,ROUNDUP(ABS('Charges variables (avancé)'!$G13-(Z115-'Charges variables (avancé)'!$F13*Commandes!AA$9))/'Charges variables (avancé)'!$H13,0)*'Charges variables (avancé)'!$H13,0)</f>
        <v>0</v>
      </c>
      <c r="AA128" s="368">
        <f>IF((AA115-'Charges variables (avancé)'!$F13*Commandes!AB$9)&lt;'Charges variables (avancé)'!$G13,ROUNDUP(ABS('Charges variables (avancé)'!$G13-(AA115-'Charges variables (avancé)'!$F13*Commandes!AB$9))/'Charges variables (avancé)'!$H13,0)*'Charges variables (avancé)'!$H13,0)</f>
        <v>0</v>
      </c>
      <c r="AB128" s="368">
        <f>IF((AB115-'Charges variables (avancé)'!$F13*Commandes!AC$9)&lt;'Charges variables (avancé)'!$G13,ROUNDUP(ABS('Charges variables (avancé)'!$G13-(AB115-'Charges variables (avancé)'!$F13*Commandes!AC$9))/'Charges variables (avancé)'!$H13,0)*'Charges variables (avancé)'!$H13,0)</f>
        <v>0</v>
      </c>
      <c r="AC128" s="368">
        <f>IF((AC115-'Charges variables (avancé)'!$F13*Commandes!AD$9)&lt;'Charges variables (avancé)'!$G13,ROUNDUP(ABS('Charges variables (avancé)'!$G13-(AC115-'Charges variables (avancé)'!$F13*Commandes!AD$9))/'Charges variables (avancé)'!$H13,0)*'Charges variables (avancé)'!$H13,0)</f>
        <v>0</v>
      </c>
      <c r="AD128" s="368">
        <f>IF((AD115-'Charges variables (avancé)'!$F13*Commandes!AE$9)&lt;'Charges variables (avancé)'!$G13,ROUNDUP(ABS('Charges variables (avancé)'!$G13-(AD115-'Charges variables (avancé)'!$F13*Commandes!AE$9))/'Charges variables (avancé)'!$H13,0)*'Charges variables (avancé)'!$H13,0)</f>
        <v>0</v>
      </c>
      <c r="AE128" s="368">
        <f>IF((AE115-'Charges variables (avancé)'!$F13*Commandes!AF$9)&lt;'Charges variables (avancé)'!$G13,ROUNDUP(ABS('Charges variables (avancé)'!$G13-(AE115-'Charges variables (avancé)'!$F13*Commandes!AF$9))/'Charges variables (avancé)'!$H13,0)*'Charges variables (avancé)'!$H13,0)</f>
        <v>0</v>
      </c>
      <c r="AF128" s="368">
        <f>IF((AF115-'Charges variables (avancé)'!$F13*Commandes!AG$9)&lt;'Charges variables (avancé)'!$G13,ROUNDUP(ABS('Charges variables (avancé)'!$G13-(AF115-'Charges variables (avancé)'!$F13*Commandes!AG$9))/'Charges variables (avancé)'!$H13,0)*'Charges variables (avancé)'!$H13,0)</f>
        <v>0</v>
      </c>
      <c r="AG128" s="368">
        <f>IF((AG115-'Charges variables (avancé)'!$F13*Commandes!AH$9)&lt;'Charges variables (avancé)'!$G13,ROUNDUP(ABS('Charges variables (avancé)'!$G13-(AG115-'Charges variables (avancé)'!$F13*Commandes!AH$9))/'Charges variables (avancé)'!$H13,0)*'Charges variables (avancé)'!$H13,0)</f>
        <v>0</v>
      </c>
      <c r="AH128" s="368">
        <f>IF((AH115-'Charges variables (avancé)'!$F13*Commandes!AI$9)&lt;'Charges variables (avancé)'!$G13,ROUNDUP(ABS('Charges variables (avancé)'!$G13-(AH115-'Charges variables (avancé)'!$F13*Commandes!AI$9))/'Charges variables (avancé)'!$H13,0)*'Charges variables (avancé)'!$H13,0)</f>
        <v>0</v>
      </c>
      <c r="AI128" s="368">
        <f>IF((AI115-'Charges variables (avancé)'!$F13*Commandes!AJ$9)&lt;'Charges variables (avancé)'!$G13,ROUNDUP(ABS('Charges variables (avancé)'!$G13-(AI115-'Charges variables (avancé)'!$F13*Commandes!AJ$9))/'Charges variables (avancé)'!$H13,0)*'Charges variables (avancé)'!$H13,0)</f>
        <v>0</v>
      </c>
      <c r="AJ128" s="368">
        <f>IF((AJ115-'Charges variables (avancé)'!$F13*Commandes!AK$9)&lt;'Charges variables (avancé)'!$G13,ROUNDUP(ABS('Charges variables (avancé)'!$G13-(AJ115-'Charges variables (avancé)'!$F13*Commandes!AK$9))/'Charges variables (avancé)'!$H13,0)*'Charges variables (avancé)'!$H13,0)</f>
        <v>0</v>
      </c>
      <c r="AK128" s="368">
        <f>IF((AK115-'Charges variables (avancé)'!$F13*Commandes!AL$9)&lt;'Charges variables (avancé)'!$G13,ROUNDUP(ABS('Charges variables (avancé)'!$G13-(AK115-'Charges variables (avancé)'!$F13*Commandes!AL$9))/'Charges variables (avancé)'!$H13,0)*'Charges variables (avancé)'!$H13,0)</f>
        <v>0</v>
      </c>
      <c r="AL128" s="368">
        <f>IF((AL115-'Charges variables (avancé)'!$F13*Commandes!AM$9)&lt;'Charges variables (avancé)'!$G13,ROUNDUP(ABS('Charges variables (avancé)'!$G13-(AL115-'Charges variables (avancé)'!$F13*Commandes!AM$9))/'Charges variables (avancé)'!$H13,0)*'Charges variables (avancé)'!$H13,0)</f>
        <v>0</v>
      </c>
      <c r="AM128" s="368">
        <f>IF((AM115-'Charges variables (avancé)'!$F13*Commandes!AN$9)&lt;'Charges variables (avancé)'!$G13,ROUNDUP(ABS('Charges variables (avancé)'!$G13-(AM115-'Charges variables (avancé)'!$F13*Commandes!AN$9))/'Charges variables (avancé)'!$H13,0)*'Charges variables (avancé)'!$H13,0)</f>
        <v>0</v>
      </c>
      <c r="AN128" s="368">
        <f>IF((AN115-'Charges variables (avancé)'!$F13*Commandes!AO$9)&lt;'Charges variables (avancé)'!$G13,ROUNDUP(ABS('Charges variables (avancé)'!$G13-(AN115-'Charges variables (avancé)'!$F13*Commandes!AO$9))/'Charges variables (avancé)'!$H13,0)*'Charges variables (avancé)'!$H13,0)</f>
        <v>0</v>
      </c>
      <c r="AO128" s="368">
        <f>IF((AO115-'Charges variables (avancé)'!$F13*Commandes!AP$9)&lt;'Charges variables (avancé)'!$G13,ROUNDUP(ABS('Charges variables (avancé)'!$G13-(AO115-'Charges variables (avancé)'!$F13*Commandes!AP$9))/'Charges variables (avancé)'!$H13,0)*'Charges variables (avancé)'!$H13,0)</f>
        <v>0</v>
      </c>
      <c r="AP128" s="368">
        <f>IF((AP115-'Charges variables (avancé)'!$F13*Commandes!AQ$9)&lt;'Charges variables (avancé)'!$G13,ROUNDUP(ABS('Charges variables (avancé)'!$G13-(AP115-'Charges variables (avancé)'!$F13*Commandes!AQ$9))/'Charges variables (avancé)'!$H13,0)*'Charges variables (avancé)'!$H13,0)</f>
        <v>0</v>
      </c>
      <c r="AQ128" s="368">
        <f>IF((AQ115-'Charges variables (avancé)'!$F13*Commandes!AR$9)&lt;'Charges variables (avancé)'!$G13,ROUNDUP(ABS('Charges variables (avancé)'!$G13-(AQ115-'Charges variables (avancé)'!$F13*Commandes!AR$9))/'Charges variables (avancé)'!$H13,0)*'Charges variables (avancé)'!$H13,0)</f>
        <v>0</v>
      </c>
      <c r="AR128" s="368">
        <f>IF((AR115-'Charges variables (avancé)'!$F13*Commandes!AS$9)&lt;'Charges variables (avancé)'!$G13,ROUNDUP(ABS('Charges variables (avancé)'!$G13-(AR115-'Charges variables (avancé)'!$F13*Commandes!AS$9))/'Charges variables (avancé)'!$H13,0)*'Charges variables (avancé)'!$H13,0)</f>
        <v>0</v>
      </c>
      <c r="AS128" s="368">
        <f>IF((AS115-'Charges variables (avancé)'!$F13*Commandes!AT$9)&lt;'Charges variables (avancé)'!$G13,ROUNDUP(ABS('Charges variables (avancé)'!$G13-(AS115-'Charges variables (avancé)'!$F13*Commandes!AT$9))/'Charges variables (avancé)'!$H13,0)*'Charges variables (avancé)'!$H13,0)</f>
        <v>0</v>
      </c>
      <c r="AT128" s="368">
        <f>IF((AT115-'Charges variables (avancé)'!$F13*Commandes!AU$9)&lt;'Charges variables (avancé)'!$G13,ROUNDUP(ABS('Charges variables (avancé)'!$G13-(AT115-'Charges variables (avancé)'!$F13*Commandes!AU$9))/'Charges variables (avancé)'!$H13,0)*'Charges variables (avancé)'!$H13,0)</f>
        <v>0</v>
      </c>
      <c r="AU128" s="368">
        <f>IF((AU115-'Charges variables (avancé)'!$F13*Commandes!AV$9)&lt;'Charges variables (avancé)'!$G13,ROUNDUP(ABS('Charges variables (avancé)'!$G13-(AU115-'Charges variables (avancé)'!$F13*Commandes!AV$9))/'Charges variables (avancé)'!$H13,0)*'Charges variables (avancé)'!$H13,0)</f>
        <v>0</v>
      </c>
      <c r="AV128" s="368">
        <f>IF((AV115-'Charges variables (avancé)'!$F13*Commandes!AW$9)&lt;'Charges variables (avancé)'!$G13,ROUNDUP(ABS('Charges variables (avancé)'!$G13-(AV115-'Charges variables (avancé)'!$F13*Commandes!AW$9))/'Charges variables (avancé)'!$H13,0)*'Charges variables (avancé)'!$H13,0)</f>
        <v>0</v>
      </c>
      <c r="AW128" s="368">
        <f>IF((AW115-'Charges variables (avancé)'!$F13*Commandes!AX$9)&lt;'Charges variables (avancé)'!$G13,ROUNDUP(ABS('Charges variables (avancé)'!$G13-(AW115-'Charges variables (avancé)'!$F13*Commandes!AX$9))/'Charges variables (avancé)'!$H13,0)*'Charges variables (avancé)'!$H13,0)</f>
        <v>0</v>
      </c>
      <c r="AX128" s="368">
        <f>IF((AX115-'Charges variables (avancé)'!$F13*Commandes!AY$9)&lt;'Charges variables (avancé)'!$G13,ROUNDUP(ABS('Charges variables (avancé)'!$G13-(AX115-'Charges variables (avancé)'!$F13*Commandes!AY$9))/'Charges variables (avancé)'!$H13,0)*'Charges variables (avancé)'!$H13,0)</f>
        <v>0</v>
      </c>
      <c r="AY128" s="368">
        <f>IF((AY115-'Charges variables (avancé)'!$F13*Commandes!AZ$9)&lt;'Charges variables (avancé)'!$G13,ROUNDUP(ABS('Charges variables (avancé)'!$G13-(AY115-'Charges variables (avancé)'!$F13*Commandes!AZ$9))/'Charges variables (avancé)'!$H13,0)*'Charges variables (avancé)'!$H13,0)</f>
        <v>0</v>
      </c>
      <c r="AZ128" s="368">
        <f>IF((AZ115-'Charges variables (avancé)'!$F13*Commandes!BA$9)&lt;'Charges variables (avancé)'!$G13,ROUNDUP(ABS('Charges variables (avancé)'!$G13-(AZ115-'Charges variables (avancé)'!$F13*Commandes!BA$9))/'Charges variables (avancé)'!$H13,0)*'Charges variables (avancé)'!$H13,0)</f>
        <v>0</v>
      </c>
      <c r="BA128" s="368">
        <f>IF((BA115-'Charges variables (avancé)'!$F13*Commandes!BB$9)&lt;'Charges variables (avancé)'!$G13,ROUNDUP(ABS('Charges variables (avancé)'!$G13-(BA115-'Charges variables (avancé)'!$F13*Commandes!BB$9))/'Charges variables (avancé)'!$H13,0)*'Charges variables (avancé)'!$H13,0)</f>
        <v>0</v>
      </c>
      <c r="BB128" s="368">
        <f>IF((BB115-'Charges variables (avancé)'!$F13*Commandes!BC$9)&lt;'Charges variables (avancé)'!$G13,ROUNDUP(ABS('Charges variables (avancé)'!$G13-(BB115-'Charges variables (avancé)'!$F13*Commandes!BC$9))/'Charges variables (avancé)'!$H13,0)*'Charges variables (avancé)'!$H13,0)</f>
        <v>0</v>
      </c>
      <c r="BC128" s="368">
        <f>IF((BC115-'Charges variables (avancé)'!$F13*Commandes!BD$9)&lt;'Charges variables (avancé)'!$G13,ROUNDUP(ABS('Charges variables (avancé)'!$G13-(BC115-'Charges variables (avancé)'!$F13*Commandes!BD$9))/'Charges variables (avancé)'!$H13,0)*'Charges variables (avancé)'!$H13,0)</f>
        <v>0</v>
      </c>
      <c r="BD128" s="368">
        <f>IF((BD115-'Charges variables (avancé)'!$F13*Commandes!BE$9)&lt;'Charges variables (avancé)'!$G13,ROUNDUP(ABS('Charges variables (avancé)'!$G13-(BD115-'Charges variables (avancé)'!$F13*Commandes!BE$9))/'Charges variables (avancé)'!$H13,0)*'Charges variables (avancé)'!$H13,0)</f>
        <v>0</v>
      </c>
      <c r="BE128" s="368">
        <f>IF((BE115-'Charges variables (avancé)'!$F13*Commandes!BF$9)&lt;'Charges variables (avancé)'!$G13,ROUNDUP(ABS('Charges variables (avancé)'!$G13-(BE115-'Charges variables (avancé)'!$F13*Commandes!BF$9))/'Charges variables (avancé)'!$H13,0)*'Charges variables (avancé)'!$H13,0)</f>
        <v>0</v>
      </c>
      <c r="BF128" s="368">
        <f>IF((BF115-'Charges variables (avancé)'!$F13*Commandes!BG$9)&lt;'Charges variables (avancé)'!$G13,ROUNDUP(ABS('Charges variables (avancé)'!$G13-(BF115-'Charges variables (avancé)'!$F13*Commandes!BG$9))/'Charges variables (avancé)'!$H13,0)*'Charges variables (avancé)'!$H13,0)</f>
        <v>0</v>
      </c>
      <c r="BG128" s="368">
        <f>IF((BG115-'Charges variables (avancé)'!$F13*Commandes!BH$9)&lt;'Charges variables (avancé)'!$G13,ROUNDUP(ABS('Charges variables (avancé)'!$G13-(BG115-'Charges variables (avancé)'!$F13*Commandes!BH$9))/'Charges variables (avancé)'!$H13,0)*'Charges variables (avancé)'!$H13,0)</f>
        <v>0</v>
      </c>
      <c r="BH128" s="368">
        <f>IF((BH115-'Charges variables (avancé)'!$F13*Commandes!BI$9)&lt;'Charges variables (avancé)'!$G13,ROUNDUP(ABS('Charges variables (avancé)'!$G13-(BH115-'Charges variables (avancé)'!$F13*Commandes!BI$9))/'Charges variables (avancé)'!$H13,0)*'Charges variables (avancé)'!$H13,0)</f>
        <v>0</v>
      </c>
      <c r="BI128" s="368">
        <f>IF((BI115-'Charges variables (avancé)'!$F13*Commandes!BJ$9)&lt;'Charges variables (avancé)'!$G13,ROUNDUP(ABS('Charges variables (avancé)'!$G13-(BI115-'Charges variables (avancé)'!$F13*Commandes!BJ$9))/'Charges variables (avancé)'!$H13,0)*'Charges variables (avancé)'!$H13,0)</f>
        <v>0</v>
      </c>
      <c r="BJ128" s="368">
        <f>IF((BJ115-'Charges variables (avancé)'!$F13*Commandes!BK$9)&lt;'Charges variables (avancé)'!$G13,ROUNDUP(ABS('Charges variables (avancé)'!$G13-(BJ115-'Charges variables (avancé)'!$F13*Commandes!BK$9))/'Charges variables (avancé)'!$H13,0)*'Charges variables (avancé)'!$H13,0)</f>
        <v>0</v>
      </c>
    </row>
    <row r="129" spans="2:62" ht="15" customHeight="1">
      <c r="B129" s="366">
        <f>'Charges variables (avancé)'!$C$14</f>
        <v>0</v>
      </c>
      <c r="C129" s="368">
        <f>IF((C116-'Charges variables (avancé)'!$F14*Commandes!D$9)&lt;'Charges variables (avancé)'!$G14,ROUNDUP(ABS('Charges variables (avancé)'!$G14-(C116-'Charges variables (avancé)'!$F14*Commandes!D$9))/'Charges variables (avancé)'!$H14,0)*'Charges variables (avancé)'!$H14,0)</f>
        <v>0</v>
      </c>
      <c r="D129" s="368">
        <f>IF((D116-'Charges variables (avancé)'!$F14*Commandes!E$9)&lt;'Charges variables (avancé)'!$G14,ROUNDUP(ABS('Charges variables (avancé)'!$G14-(D116-'Charges variables (avancé)'!$F14*Commandes!E$9))/'Charges variables (avancé)'!$H14,0)*'Charges variables (avancé)'!$H14,0)</f>
        <v>0</v>
      </c>
      <c r="E129" s="368">
        <f>IF((E116-'Charges variables (avancé)'!$F14*Commandes!F$9)&lt;'Charges variables (avancé)'!$G14,ROUNDUP(ABS('Charges variables (avancé)'!$G14-(E116-'Charges variables (avancé)'!$F14*Commandes!F$9))/'Charges variables (avancé)'!$H14,0)*'Charges variables (avancé)'!$H14,0)</f>
        <v>0</v>
      </c>
      <c r="F129" s="368">
        <f>IF((F116-'Charges variables (avancé)'!$F14*Commandes!G$9)&lt;'Charges variables (avancé)'!$G14,ROUNDUP(ABS('Charges variables (avancé)'!$G14-(F116-'Charges variables (avancé)'!$F14*Commandes!G$9))/'Charges variables (avancé)'!$H14,0)*'Charges variables (avancé)'!$H14,0)</f>
        <v>0</v>
      </c>
      <c r="G129" s="368">
        <f>IF((G116-'Charges variables (avancé)'!$F14*Commandes!H$9)&lt;'Charges variables (avancé)'!$G14,ROUNDUP(ABS('Charges variables (avancé)'!$G14-(G116-'Charges variables (avancé)'!$F14*Commandes!H$9))/'Charges variables (avancé)'!$H14,0)*'Charges variables (avancé)'!$H14,0)</f>
        <v>0</v>
      </c>
      <c r="H129" s="368">
        <f>IF((H116-'Charges variables (avancé)'!$F14*Commandes!I$9)&lt;'Charges variables (avancé)'!$G14,ROUNDUP(ABS('Charges variables (avancé)'!$G14-(H116-'Charges variables (avancé)'!$F14*Commandes!I$9))/'Charges variables (avancé)'!$H14,0)*'Charges variables (avancé)'!$H14,0)</f>
        <v>0</v>
      </c>
      <c r="I129" s="368">
        <f>IF((I116-'Charges variables (avancé)'!$F14*Commandes!J$9)&lt;'Charges variables (avancé)'!$G14,ROUNDUP(ABS('Charges variables (avancé)'!$G14-(I116-'Charges variables (avancé)'!$F14*Commandes!J$9))/'Charges variables (avancé)'!$H14,0)*'Charges variables (avancé)'!$H14,0)</f>
        <v>0</v>
      </c>
      <c r="J129" s="368">
        <f>IF((J116-'Charges variables (avancé)'!$F14*Commandes!K$9)&lt;'Charges variables (avancé)'!$G14,ROUNDUP(ABS('Charges variables (avancé)'!$G14-(J116-'Charges variables (avancé)'!$F14*Commandes!K$9))/'Charges variables (avancé)'!$H14,0)*'Charges variables (avancé)'!$H14,0)</f>
        <v>0</v>
      </c>
      <c r="K129" s="368">
        <f>IF((K116-'Charges variables (avancé)'!$F14*Commandes!L$9)&lt;'Charges variables (avancé)'!$G14,ROUNDUP(ABS('Charges variables (avancé)'!$G14-(K116-'Charges variables (avancé)'!$F14*Commandes!L$9))/'Charges variables (avancé)'!$H14,0)*'Charges variables (avancé)'!$H14,0)</f>
        <v>0</v>
      </c>
      <c r="L129" s="368">
        <f>IF((L116-'Charges variables (avancé)'!$F14*Commandes!M$9)&lt;'Charges variables (avancé)'!$G14,ROUNDUP(ABS('Charges variables (avancé)'!$G14-(L116-'Charges variables (avancé)'!$F14*Commandes!M$9))/'Charges variables (avancé)'!$H14,0)*'Charges variables (avancé)'!$H14,0)</f>
        <v>0</v>
      </c>
      <c r="M129" s="368">
        <f>IF((M116-'Charges variables (avancé)'!$F14*Commandes!N$9)&lt;'Charges variables (avancé)'!$G14,ROUNDUP(ABS('Charges variables (avancé)'!$G14-(M116-'Charges variables (avancé)'!$F14*Commandes!N$9))/'Charges variables (avancé)'!$H14,0)*'Charges variables (avancé)'!$H14,0)</f>
        <v>0</v>
      </c>
      <c r="N129" s="368">
        <f>IF((N116-'Charges variables (avancé)'!$F14*Commandes!O$9)&lt;'Charges variables (avancé)'!$G14,ROUNDUP(ABS('Charges variables (avancé)'!$G14-(N116-'Charges variables (avancé)'!$F14*Commandes!O$9))/'Charges variables (avancé)'!$H14,0)*'Charges variables (avancé)'!$H14,0)</f>
        <v>0</v>
      </c>
      <c r="O129" s="368">
        <f>IF((O116-'Charges variables (avancé)'!$F14*Commandes!P$9)&lt;'Charges variables (avancé)'!$G14,ROUNDUP(ABS('Charges variables (avancé)'!$G14-(O116-'Charges variables (avancé)'!$F14*Commandes!P$9))/'Charges variables (avancé)'!$H14,0)*'Charges variables (avancé)'!$H14,0)</f>
        <v>0</v>
      </c>
      <c r="P129" s="368">
        <f>IF((P116-'Charges variables (avancé)'!$F14*Commandes!Q$9)&lt;'Charges variables (avancé)'!$G14,ROUNDUP(ABS('Charges variables (avancé)'!$G14-(P116-'Charges variables (avancé)'!$F14*Commandes!Q$9))/'Charges variables (avancé)'!$H14,0)*'Charges variables (avancé)'!$H14,0)</f>
        <v>0</v>
      </c>
      <c r="Q129" s="368">
        <f>IF((Q116-'Charges variables (avancé)'!$F14*Commandes!R$9)&lt;'Charges variables (avancé)'!$G14,ROUNDUP(ABS('Charges variables (avancé)'!$G14-(Q116-'Charges variables (avancé)'!$F14*Commandes!R$9))/'Charges variables (avancé)'!$H14,0)*'Charges variables (avancé)'!$H14,0)</f>
        <v>0</v>
      </c>
      <c r="R129" s="368">
        <f>IF((R116-'Charges variables (avancé)'!$F14*Commandes!S$9)&lt;'Charges variables (avancé)'!$G14,ROUNDUP(ABS('Charges variables (avancé)'!$G14-(R116-'Charges variables (avancé)'!$F14*Commandes!S$9))/'Charges variables (avancé)'!$H14,0)*'Charges variables (avancé)'!$H14,0)</f>
        <v>0</v>
      </c>
      <c r="S129" s="368">
        <f>IF((S116-'Charges variables (avancé)'!$F14*Commandes!T$9)&lt;'Charges variables (avancé)'!$G14,ROUNDUP(ABS('Charges variables (avancé)'!$G14-(S116-'Charges variables (avancé)'!$F14*Commandes!T$9))/'Charges variables (avancé)'!$H14,0)*'Charges variables (avancé)'!$H14,0)</f>
        <v>0</v>
      </c>
      <c r="T129" s="368">
        <f>IF((T116-'Charges variables (avancé)'!$F14*Commandes!U$9)&lt;'Charges variables (avancé)'!$G14,ROUNDUP(ABS('Charges variables (avancé)'!$G14-(T116-'Charges variables (avancé)'!$F14*Commandes!U$9))/'Charges variables (avancé)'!$H14,0)*'Charges variables (avancé)'!$H14,0)</f>
        <v>0</v>
      </c>
      <c r="U129" s="368">
        <f>IF((U116-'Charges variables (avancé)'!$F14*Commandes!V$9)&lt;'Charges variables (avancé)'!$G14,ROUNDUP(ABS('Charges variables (avancé)'!$G14-(U116-'Charges variables (avancé)'!$F14*Commandes!V$9))/'Charges variables (avancé)'!$H14,0)*'Charges variables (avancé)'!$H14,0)</f>
        <v>0</v>
      </c>
      <c r="V129" s="368">
        <f>IF((V116-'Charges variables (avancé)'!$F14*Commandes!W$9)&lt;'Charges variables (avancé)'!$G14,ROUNDUP(ABS('Charges variables (avancé)'!$G14-(V116-'Charges variables (avancé)'!$F14*Commandes!W$9))/'Charges variables (avancé)'!$H14,0)*'Charges variables (avancé)'!$H14,0)</f>
        <v>0</v>
      </c>
      <c r="W129" s="368">
        <f>IF((W116-'Charges variables (avancé)'!$F14*Commandes!X$9)&lt;'Charges variables (avancé)'!$G14,ROUNDUP(ABS('Charges variables (avancé)'!$G14-(W116-'Charges variables (avancé)'!$F14*Commandes!X$9))/'Charges variables (avancé)'!$H14,0)*'Charges variables (avancé)'!$H14,0)</f>
        <v>0</v>
      </c>
      <c r="X129" s="368">
        <f>IF((X116-'Charges variables (avancé)'!$F14*Commandes!Y$9)&lt;'Charges variables (avancé)'!$G14,ROUNDUP(ABS('Charges variables (avancé)'!$G14-(X116-'Charges variables (avancé)'!$F14*Commandes!Y$9))/'Charges variables (avancé)'!$H14,0)*'Charges variables (avancé)'!$H14,0)</f>
        <v>0</v>
      </c>
      <c r="Y129" s="368">
        <f>IF((Y116-'Charges variables (avancé)'!$F14*Commandes!Z$9)&lt;'Charges variables (avancé)'!$G14,ROUNDUP(ABS('Charges variables (avancé)'!$G14-(Y116-'Charges variables (avancé)'!$F14*Commandes!Z$9))/'Charges variables (avancé)'!$H14,0)*'Charges variables (avancé)'!$H14,0)</f>
        <v>0</v>
      </c>
      <c r="Z129" s="368">
        <f>IF((Z116-'Charges variables (avancé)'!$F14*Commandes!AA$9)&lt;'Charges variables (avancé)'!$G14,ROUNDUP(ABS('Charges variables (avancé)'!$G14-(Z116-'Charges variables (avancé)'!$F14*Commandes!AA$9))/'Charges variables (avancé)'!$H14,0)*'Charges variables (avancé)'!$H14,0)</f>
        <v>0</v>
      </c>
      <c r="AA129" s="368">
        <f>IF((AA116-'Charges variables (avancé)'!$F14*Commandes!AB$9)&lt;'Charges variables (avancé)'!$G14,ROUNDUP(ABS('Charges variables (avancé)'!$G14-(AA116-'Charges variables (avancé)'!$F14*Commandes!AB$9))/'Charges variables (avancé)'!$H14,0)*'Charges variables (avancé)'!$H14,0)</f>
        <v>0</v>
      </c>
      <c r="AB129" s="368">
        <f>IF((AB116-'Charges variables (avancé)'!$F14*Commandes!AC$9)&lt;'Charges variables (avancé)'!$G14,ROUNDUP(ABS('Charges variables (avancé)'!$G14-(AB116-'Charges variables (avancé)'!$F14*Commandes!AC$9))/'Charges variables (avancé)'!$H14,0)*'Charges variables (avancé)'!$H14,0)</f>
        <v>0</v>
      </c>
      <c r="AC129" s="368">
        <f>IF((AC116-'Charges variables (avancé)'!$F14*Commandes!AD$9)&lt;'Charges variables (avancé)'!$G14,ROUNDUP(ABS('Charges variables (avancé)'!$G14-(AC116-'Charges variables (avancé)'!$F14*Commandes!AD$9))/'Charges variables (avancé)'!$H14,0)*'Charges variables (avancé)'!$H14,0)</f>
        <v>0</v>
      </c>
      <c r="AD129" s="368">
        <f>IF((AD116-'Charges variables (avancé)'!$F14*Commandes!AE$9)&lt;'Charges variables (avancé)'!$G14,ROUNDUP(ABS('Charges variables (avancé)'!$G14-(AD116-'Charges variables (avancé)'!$F14*Commandes!AE$9))/'Charges variables (avancé)'!$H14,0)*'Charges variables (avancé)'!$H14,0)</f>
        <v>0</v>
      </c>
      <c r="AE129" s="368">
        <f>IF((AE116-'Charges variables (avancé)'!$F14*Commandes!AF$9)&lt;'Charges variables (avancé)'!$G14,ROUNDUP(ABS('Charges variables (avancé)'!$G14-(AE116-'Charges variables (avancé)'!$F14*Commandes!AF$9))/'Charges variables (avancé)'!$H14,0)*'Charges variables (avancé)'!$H14,0)</f>
        <v>0</v>
      </c>
      <c r="AF129" s="368">
        <f>IF((AF116-'Charges variables (avancé)'!$F14*Commandes!AG$9)&lt;'Charges variables (avancé)'!$G14,ROUNDUP(ABS('Charges variables (avancé)'!$G14-(AF116-'Charges variables (avancé)'!$F14*Commandes!AG$9))/'Charges variables (avancé)'!$H14,0)*'Charges variables (avancé)'!$H14,0)</f>
        <v>0</v>
      </c>
      <c r="AG129" s="368">
        <f>IF((AG116-'Charges variables (avancé)'!$F14*Commandes!AH$9)&lt;'Charges variables (avancé)'!$G14,ROUNDUP(ABS('Charges variables (avancé)'!$G14-(AG116-'Charges variables (avancé)'!$F14*Commandes!AH$9))/'Charges variables (avancé)'!$H14,0)*'Charges variables (avancé)'!$H14,0)</f>
        <v>0</v>
      </c>
      <c r="AH129" s="368">
        <f>IF((AH116-'Charges variables (avancé)'!$F14*Commandes!AI$9)&lt;'Charges variables (avancé)'!$G14,ROUNDUP(ABS('Charges variables (avancé)'!$G14-(AH116-'Charges variables (avancé)'!$F14*Commandes!AI$9))/'Charges variables (avancé)'!$H14,0)*'Charges variables (avancé)'!$H14,0)</f>
        <v>0</v>
      </c>
      <c r="AI129" s="368">
        <f>IF((AI116-'Charges variables (avancé)'!$F14*Commandes!AJ$9)&lt;'Charges variables (avancé)'!$G14,ROUNDUP(ABS('Charges variables (avancé)'!$G14-(AI116-'Charges variables (avancé)'!$F14*Commandes!AJ$9))/'Charges variables (avancé)'!$H14,0)*'Charges variables (avancé)'!$H14,0)</f>
        <v>0</v>
      </c>
      <c r="AJ129" s="368">
        <f>IF((AJ116-'Charges variables (avancé)'!$F14*Commandes!AK$9)&lt;'Charges variables (avancé)'!$G14,ROUNDUP(ABS('Charges variables (avancé)'!$G14-(AJ116-'Charges variables (avancé)'!$F14*Commandes!AK$9))/'Charges variables (avancé)'!$H14,0)*'Charges variables (avancé)'!$H14,0)</f>
        <v>0</v>
      </c>
      <c r="AK129" s="368">
        <f>IF((AK116-'Charges variables (avancé)'!$F14*Commandes!AL$9)&lt;'Charges variables (avancé)'!$G14,ROUNDUP(ABS('Charges variables (avancé)'!$G14-(AK116-'Charges variables (avancé)'!$F14*Commandes!AL$9))/'Charges variables (avancé)'!$H14,0)*'Charges variables (avancé)'!$H14,0)</f>
        <v>0</v>
      </c>
      <c r="AL129" s="368">
        <f>IF((AL116-'Charges variables (avancé)'!$F14*Commandes!AM$9)&lt;'Charges variables (avancé)'!$G14,ROUNDUP(ABS('Charges variables (avancé)'!$G14-(AL116-'Charges variables (avancé)'!$F14*Commandes!AM$9))/'Charges variables (avancé)'!$H14,0)*'Charges variables (avancé)'!$H14,0)</f>
        <v>0</v>
      </c>
      <c r="AM129" s="368">
        <f>IF((AM116-'Charges variables (avancé)'!$F14*Commandes!AN$9)&lt;'Charges variables (avancé)'!$G14,ROUNDUP(ABS('Charges variables (avancé)'!$G14-(AM116-'Charges variables (avancé)'!$F14*Commandes!AN$9))/'Charges variables (avancé)'!$H14,0)*'Charges variables (avancé)'!$H14,0)</f>
        <v>0</v>
      </c>
      <c r="AN129" s="368">
        <f>IF((AN116-'Charges variables (avancé)'!$F14*Commandes!AO$9)&lt;'Charges variables (avancé)'!$G14,ROUNDUP(ABS('Charges variables (avancé)'!$G14-(AN116-'Charges variables (avancé)'!$F14*Commandes!AO$9))/'Charges variables (avancé)'!$H14,0)*'Charges variables (avancé)'!$H14,0)</f>
        <v>0</v>
      </c>
      <c r="AO129" s="368">
        <f>IF((AO116-'Charges variables (avancé)'!$F14*Commandes!AP$9)&lt;'Charges variables (avancé)'!$G14,ROUNDUP(ABS('Charges variables (avancé)'!$G14-(AO116-'Charges variables (avancé)'!$F14*Commandes!AP$9))/'Charges variables (avancé)'!$H14,0)*'Charges variables (avancé)'!$H14,0)</f>
        <v>0</v>
      </c>
      <c r="AP129" s="368">
        <f>IF((AP116-'Charges variables (avancé)'!$F14*Commandes!AQ$9)&lt;'Charges variables (avancé)'!$G14,ROUNDUP(ABS('Charges variables (avancé)'!$G14-(AP116-'Charges variables (avancé)'!$F14*Commandes!AQ$9))/'Charges variables (avancé)'!$H14,0)*'Charges variables (avancé)'!$H14,0)</f>
        <v>0</v>
      </c>
      <c r="AQ129" s="368">
        <f>IF((AQ116-'Charges variables (avancé)'!$F14*Commandes!AR$9)&lt;'Charges variables (avancé)'!$G14,ROUNDUP(ABS('Charges variables (avancé)'!$G14-(AQ116-'Charges variables (avancé)'!$F14*Commandes!AR$9))/'Charges variables (avancé)'!$H14,0)*'Charges variables (avancé)'!$H14,0)</f>
        <v>0</v>
      </c>
      <c r="AR129" s="368">
        <f>IF((AR116-'Charges variables (avancé)'!$F14*Commandes!AS$9)&lt;'Charges variables (avancé)'!$G14,ROUNDUP(ABS('Charges variables (avancé)'!$G14-(AR116-'Charges variables (avancé)'!$F14*Commandes!AS$9))/'Charges variables (avancé)'!$H14,0)*'Charges variables (avancé)'!$H14,0)</f>
        <v>0</v>
      </c>
      <c r="AS129" s="368">
        <f>IF((AS116-'Charges variables (avancé)'!$F14*Commandes!AT$9)&lt;'Charges variables (avancé)'!$G14,ROUNDUP(ABS('Charges variables (avancé)'!$G14-(AS116-'Charges variables (avancé)'!$F14*Commandes!AT$9))/'Charges variables (avancé)'!$H14,0)*'Charges variables (avancé)'!$H14,0)</f>
        <v>0</v>
      </c>
      <c r="AT129" s="368">
        <f>IF((AT116-'Charges variables (avancé)'!$F14*Commandes!AU$9)&lt;'Charges variables (avancé)'!$G14,ROUNDUP(ABS('Charges variables (avancé)'!$G14-(AT116-'Charges variables (avancé)'!$F14*Commandes!AU$9))/'Charges variables (avancé)'!$H14,0)*'Charges variables (avancé)'!$H14,0)</f>
        <v>0</v>
      </c>
      <c r="AU129" s="368">
        <f>IF((AU116-'Charges variables (avancé)'!$F14*Commandes!AV$9)&lt;'Charges variables (avancé)'!$G14,ROUNDUP(ABS('Charges variables (avancé)'!$G14-(AU116-'Charges variables (avancé)'!$F14*Commandes!AV$9))/'Charges variables (avancé)'!$H14,0)*'Charges variables (avancé)'!$H14,0)</f>
        <v>0</v>
      </c>
      <c r="AV129" s="368">
        <f>IF((AV116-'Charges variables (avancé)'!$F14*Commandes!AW$9)&lt;'Charges variables (avancé)'!$G14,ROUNDUP(ABS('Charges variables (avancé)'!$G14-(AV116-'Charges variables (avancé)'!$F14*Commandes!AW$9))/'Charges variables (avancé)'!$H14,0)*'Charges variables (avancé)'!$H14,0)</f>
        <v>0</v>
      </c>
      <c r="AW129" s="368">
        <f>IF((AW116-'Charges variables (avancé)'!$F14*Commandes!AX$9)&lt;'Charges variables (avancé)'!$G14,ROUNDUP(ABS('Charges variables (avancé)'!$G14-(AW116-'Charges variables (avancé)'!$F14*Commandes!AX$9))/'Charges variables (avancé)'!$H14,0)*'Charges variables (avancé)'!$H14,0)</f>
        <v>0</v>
      </c>
      <c r="AX129" s="368">
        <f>IF((AX116-'Charges variables (avancé)'!$F14*Commandes!AY$9)&lt;'Charges variables (avancé)'!$G14,ROUNDUP(ABS('Charges variables (avancé)'!$G14-(AX116-'Charges variables (avancé)'!$F14*Commandes!AY$9))/'Charges variables (avancé)'!$H14,0)*'Charges variables (avancé)'!$H14,0)</f>
        <v>0</v>
      </c>
      <c r="AY129" s="368">
        <f>IF((AY116-'Charges variables (avancé)'!$F14*Commandes!AZ$9)&lt;'Charges variables (avancé)'!$G14,ROUNDUP(ABS('Charges variables (avancé)'!$G14-(AY116-'Charges variables (avancé)'!$F14*Commandes!AZ$9))/'Charges variables (avancé)'!$H14,0)*'Charges variables (avancé)'!$H14,0)</f>
        <v>0</v>
      </c>
      <c r="AZ129" s="368">
        <f>IF((AZ116-'Charges variables (avancé)'!$F14*Commandes!BA$9)&lt;'Charges variables (avancé)'!$G14,ROUNDUP(ABS('Charges variables (avancé)'!$G14-(AZ116-'Charges variables (avancé)'!$F14*Commandes!BA$9))/'Charges variables (avancé)'!$H14,0)*'Charges variables (avancé)'!$H14,0)</f>
        <v>0</v>
      </c>
      <c r="BA129" s="368">
        <f>IF((BA116-'Charges variables (avancé)'!$F14*Commandes!BB$9)&lt;'Charges variables (avancé)'!$G14,ROUNDUP(ABS('Charges variables (avancé)'!$G14-(BA116-'Charges variables (avancé)'!$F14*Commandes!BB$9))/'Charges variables (avancé)'!$H14,0)*'Charges variables (avancé)'!$H14,0)</f>
        <v>0</v>
      </c>
      <c r="BB129" s="368">
        <f>IF((BB116-'Charges variables (avancé)'!$F14*Commandes!BC$9)&lt;'Charges variables (avancé)'!$G14,ROUNDUP(ABS('Charges variables (avancé)'!$G14-(BB116-'Charges variables (avancé)'!$F14*Commandes!BC$9))/'Charges variables (avancé)'!$H14,0)*'Charges variables (avancé)'!$H14,0)</f>
        <v>0</v>
      </c>
      <c r="BC129" s="368">
        <f>IF((BC116-'Charges variables (avancé)'!$F14*Commandes!BD$9)&lt;'Charges variables (avancé)'!$G14,ROUNDUP(ABS('Charges variables (avancé)'!$G14-(BC116-'Charges variables (avancé)'!$F14*Commandes!BD$9))/'Charges variables (avancé)'!$H14,0)*'Charges variables (avancé)'!$H14,0)</f>
        <v>0</v>
      </c>
      <c r="BD129" s="368">
        <f>IF((BD116-'Charges variables (avancé)'!$F14*Commandes!BE$9)&lt;'Charges variables (avancé)'!$G14,ROUNDUP(ABS('Charges variables (avancé)'!$G14-(BD116-'Charges variables (avancé)'!$F14*Commandes!BE$9))/'Charges variables (avancé)'!$H14,0)*'Charges variables (avancé)'!$H14,0)</f>
        <v>0</v>
      </c>
      <c r="BE129" s="368">
        <f>IF((BE116-'Charges variables (avancé)'!$F14*Commandes!BF$9)&lt;'Charges variables (avancé)'!$G14,ROUNDUP(ABS('Charges variables (avancé)'!$G14-(BE116-'Charges variables (avancé)'!$F14*Commandes!BF$9))/'Charges variables (avancé)'!$H14,0)*'Charges variables (avancé)'!$H14,0)</f>
        <v>0</v>
      </c>
      <c r="BF129" s="368">
        <f>IF((BF116-'Charges variables (avancé)'!$F14*Commandes!BG$9)&lt;'Charges variables (avancé)'!$G14,ROUNDUP(ABS('Charges variables (avancé)'!$G14-(BF116-'Charges variables (avancé)'!$F14*Commandes!BG$9))/'Charges variables (avancé)'!$H14,0)*'Charges variables (avancé)'!$H14,0)</f>
        <v>0</v>
      </c>
      <c r="BG129" s="368">
        <f>IF((BG116-'Charges variables (avancé)'!$F14*Commandes!BH$9)&lt;'Charges variables (avancé)'!$G14,ROUNDUP(ABS('Charges variables (avancé)'!$G14-(BG116-'Charges variables (avancé)'!$F14*Commandes!BH$9))/'Charges variables (avancé)'!$H14,0)*'Charges variables (avancé)'!$H14,0)</f>
        <v>0</v>
      </c>
      <c r="BH129" s="368">
        <f>IF((BH116-'Charges variables (avancé)'!$F14*Commandes!BI$9)&lt;'Charges variables (avancé)'!$G14,ROUNDUP(ABS('Charges variables (avancé)'!$G14-(BH116-'Charges variables (avancé)'!$F14*Commandes!BI$9))/'Charges variables (avancé)'!$H14,0)*'Charges variables (avancé)'!$H14,0)</f>
        <v>0</v>
      </c>
      <c r="BI129" s="368">
        <f>IF((BI116-'Charges variables (avancé)'!$F14*Commandes!BJ$9)&lt;'Charges variables (avancé)'!$G14,ROUNDUP(ABS('Charges variables (avancé)'!$G14-(BI116-'Charges variables (avancé)'!$F14*Commandes!BJ$9))/'Charges variables (avancé)'!$H14,0)*'Charges variables (avancé)'!$H14,0)</f>
        <v>0</v>
      </c>
      <c r="BJ129" s="368">
        <f>IF((BJ116-'Charges variables (avancé)'!$F14*Commandes!BK$9)&lt;'Charges variables (avancé)'!$G14,ROUNDUP(ABS('Charges variables (avancé)'!$G14-(BJ116-'Charges variables (avancé)'!$F14*Commandes!BK$9))/'Charges variables (avancé)'!$H14,0)*'Charges variables (avancé)'!$H14,0)</f>
        <v>0</v>
      </c>
    </row>
    <row r="130" spans="2:62" ht="15" customHeight="1">
      <c r="B130" s="366">
        <f>'Charges variables (avancé)'!$C$15</f>
        <v>0</v>
      </c>
      <c r="C130" s="368">
        <f>IF((C117-'Charges variables (avancé)'!$F15*Commandes!D$9)&lt;'Charges variables (avancé)'!$G15,ROUNDUP(ABS('Charges variables (avancé)'!$G15-(C117-'Charges variables (avancé)'!$F15*Commandes!D$9))/'Charges variables (avancé)'!$H15,0)*'Charges variables (avancé)'!$H15,0)</f>
        <v>0</v>
      </c>
      <c r="D130" s="368">
        <f>IF((D117-'Charges variables (avancé)'!$F15*Commandes!E$9)&lt;'Charges variables (avancé)'!$G15,ROUNDUP(ABS('Charges variables (avancé)'!$G15-(D117-'Charges variables (avancé)'!$F15*Commandes!E$9))/'Charges variables (avancé)'!$H15,0)*'Charges variables (avancé)'!$H15,0)</f>
        <v>0</v>
      </c>
      <c r="E130" s="368">
        <f>IF((E117-'Charges variables (avancé)'!$F15*Commandes!F$9)&lt;'Charges variables (avancé)'!$G15,ROUNDUP(ABS('Charges variables (avancé)'!$G15-(E117-'Charges variables (avancé)'!$F15*Commandes!F$9))/'Charges variables (avancé)'!$H15,0)*'Charges variables (avancé)'!$H15,0)</f>
        <v>0</v>
      </c>
      <c r="F130" s="368">
        <f>IF((F117-'Charges variables (avancé)'!$F15*Commandes!G$9)&lt;'Charges variables (avancé)'!$G15,ROUNDUP(ABS('Charges variables (avancé)'!$G15-(F117-'Charges variables (avancé)'!$F15*Commandes!G$9))/'Charges variables (avancé)'!$H15,0)*'Charges variables (avancé)'!$H15,0)</f>
        <v>0</v>
      </c>
      <c r="G130" s="368">
        <f>IF((G117-'Charges variables (avancé)'!$F15*Commandes!H$9)&lt;'Charges variables (avancé)'!$G15,ROUNDUP(ABS('Charges variables (avancé)'!$G15-(G117-'Charges variables (avancé)'!$F15*Commandes!H$9))/'Charges variables (avancé)'!$H15,0)*'Charges variables (avancé)'!$H15,0)</f>
        <v>0</v>
      </c>
      <c r="H130" s="368">
        <f>IF((H117-'Charges variables (avancé)'!$F15*Commandes!I$9)&lt;'Charges variables (avancé)'!$G15,ROUNDUP(ABS('Charges variables (avancé)'!$G15-(H117-'Charges variables (avancé)'!$F15*Commandes!I$9))/'Charges variables (avancé)'!$H15,0)*'Charges variables (avancé)'!$H15,0)</f>
        <v>0</v>
      </c>
      <c r="I130" s="368">
        <f>IF((I117-'Charges variables (avancé)'!$F15*Commandes!J$9)&lt;'Charges variables (avancé)'!$G15,ROUNDUP(ABS('Charges variables (avancé)'!$G15-(I117-'Charges variables (avancé)'!$F15*Commandes!J$9))/'Charges variables (avancé)'!$H15,0)*'Charges variables (avancé)'!$H15,0)</f>
        <v>0</v>
      </c>
      <c r="J130" s="368">
        <f>IF((J117-'Charges variables (avancé)'!$F15*Commandes!K$9)&lt;'Charges variables (avancé)'!$G15,ROUNDUP(ABS('Charges variables (avancé)'!$G15-(J117-'Charges variables (avancé)'!$F15*Commandes!K$9))/'Charges variables (avancé)'!$H15,0)*'Charges variables (avancé)'!$H15,0)</f>
        <v>0</v>
      </c>
      <c r="K130" s="368">
        <f>IF((K117-'Charges variables (avancé)'!$F15*Commandes!L$9)&lt;'Charges variables (avancé)'!$G15,ROUNDUP(ABS('Charges variables (avancé)'!$G15-(K117-'Charges variables (avancé)'!$F15*Commandes!L$9))/'Charges variables (avancé)'!$H15,0)*'Charges variables (avancé)'!$H15,0)</f>
        <v>0</v>
      </c>
      <c r="L130" s="368">
        <f>IF((L117-'Charges variables (avancé)'!$F15*Commandes!M$9)&lt;'Charges variables (avancé)'!$G15,ROUNDUP(ABS('Charges variables (avancé)'!$G15-(L117-'Charges variables (avancé)'!$F15*Commandes!M$9))/'Charges variables (avancé)'!$H15,0)*'Charges variables (avancé)'!$H15,0)</f>
        <v>0</v>
      </c>
      <c r="M130" s="368">
        <f>IF((M117-'Charges variables (avancé)'!$F15*Commandes!N$9)&lt;'Charges variables (avancé)'!$G15,ROUNDUP(ABS('Charges variables (avancé)'!$G15-(M117-'Charges variables (avancé)'!$F15*Commandes!N$9))/'Charges variables (avancé)'!$H15,0)*'Charges variables (avancé)'!$H15,0)</f>
        <v>0</v>
      </c>
      <c r="N130" s="368">
        <f>IF((N117-'Charges variables (avancé)'!$F15*Commandes!O$9)&lt;'Charges variables (avancé)'!$G15,ROUNDUP(ABS('Charges variables (avancé)'!$G15-(N117-'Charges variables (avancé)'!$F15*Commandes!O$9))/'Charges variables (avancé)'!$H15,0)*'Charges variables (avancé)'!$H15,0)</f>
        <v>0</v>
      </c>
      <c r="O130" s="368">
        <f>IF((O117-'Charges variables (avancé)'!$F15*Commandes!P$9)&lt;'Charges variables (avancé)'!$G15,ROUNDUP(ABS('Charges variables (avancé)'!$G15-(O117-'Charges variables (avancé)'!$F15*Commandes!P$9))/'Charges variables (avancé)'!$H15,0)*'Charges variables (avancé)'!$H15,0)</f>
        <v>0</v>
      </c>
      <c r="P130" s="368">
        <f>IF((P117-'Charges variables (avancé)'!$F15*Commandes!Q$9)&lt;'Charges variables (avancé)'!$G15,ROUNDUP(ABS('Charges variables (avancé)'!$G15-(P117-'Charges variables (avancé)'!$F15*Commandes!Q$9))/'Charges variables (avancé)'!$H15,0)*'Charges variables (avancé)'!$H15,0)</f>
        <v>0</v>
      </c>
      <c r="Q130" s="368">
        <f>IF((Q117-'Charges variables (avancé)'!$F15*Commandes!R$9)&lt;'Charges variables (avancé)'!$G15,ROUNDUP(ABS('Charges variables (avancé)'!$G15-(Q117-'Charges variables (avancé)'!$F15*Commandes!R$9))/'Charges variables (avancé)'!$H15,0)*'Charges variables (avancé)'!$H15,0)</f>
        <v>0</v>
      </c>
      <c r="R130" s="368">
        <f>IF((R117-'Charges variables (avancé)'!$F15*Commandes!S$9)&lt;'Charges variables (avancé)'!$G15,ROUNDUP(ABS('Charges variables (avancé)'!$G15-(R117-'Charges variables (avancé)'!$F15*Commandes!S$9))/'Charges variables (avancé)'!$H15,0)*'Charges variables (avancé)'!$H15,0)</f>
        <v>0</v>
      </c>
      <c r="S130" s="368">
        <f>IF((S117-'Charges variables (avancé)'!$F15*Commandes!T$9)&lt;'Charges variables (avancé)'!$G15,ROUNDUP(ABS('Charges variables (avancé)'!$G15-(S117-'Charges variables (avancé)'!$F15*Commandes!T$9))/'Charges variables (avancé)'!$H15,0)*'Charges variables (avancé)'!$H15,0)</f>
        <v>0</v>
      </c>
      <c r="T130" s="368">
        <f>IF((T117-'Charges variables (avancé)'!$F15*Commandes!U$9)&lt;'Charges variables (avancé)'!$G15,ROUNDUP(ABS('Charges variables (avancé)'!$G15-(T117-'Charges variables (avancé)'!$F15*Commandes!U$9))/'Charges variables (avancé)'!$H15,0)*'Charges variables (avancé)'!$H15,0)</f>
        <v>0</v>
      </c>
      <c r="U130" s="368">
        <f>IF((U117-'Charges variables (avancé)'!$F15*Commandes!V$9)&lt;'Charges variables (avancé)'!$G15,ROUNDUP(ABS('Charges variables (avancé)'!$G15-(U117-'Charges variables (avancé)'!$F15*Commandes!V$9))/'Charges variables (avancé)'!$H15,0)*'Charges variables (avancé)'!$H15,0)</f>
        <v>0</v>
      </c>
      <c r="V130" s="368">
        <f>IF((V117-'Charges variables (avancé)'!$F15*Commandes!W$9)&lt;'Charges variables (avancé)'!$G15,ROUNDUP(ABS('Charges variables (avancé)'!$G15-(V117-'Charges variables (avancé)'!$F15*Commandes!W$9))/'Charges variables (avancé)'!$H15,0)*'Charges variables (avancé)'!$H15,0)</f>
        <v>0</v>
      </c>
      <c r="W130" s="368">
        <f>IF((W117-'Charges variables (avancé)'!$F15*Commandes!X$9)&lt;'Charges variables (avancé)'!$G15,ROUNDUP(ABS('Charges variables (avancé)'!$G15-(W117-'Charges variables (avancé)'!$F15*Commandes!X$9))/'Charges variables (avancé)'!$H15,0)*'Charges variables (avancé)'!$H15,0)</f>
        <v>0</v>
      </c>
      <c r="X130" s="368">
        <f>IF((X117-'Charges variables (avancé)'!$F15*Commandes!Y$9)&lt;'Charges variables (avancé)'!$G15,ROUNDUP(ABS('Charges variables (avancé)'!$G15-(X117-'Charges variables (avancé)'!$F15*Commandes!Y$9))/'Charges variables (avancé)'!$H15,0)*'Charges variables (avancé)'!$H15,0)</f>
        <v>0</v>
      </c>
      <c r="Y130" s="368">
        <f>IF((Y117-'Charges variables (avancé)'!$F15*Commandes!Z$9)&lt;'Charges variables (avancé)'!$G15,ROUNDUP(ABS('Charges variables (avancé)'!$G15-(Y117-'Charges variables (avancé)'!$F15*Commandes!Z$9))/'Charges variables (avancé)'!$H15,0)*'Charges variables (avancé)'!$H15,0)</f>
        <v>0</v>
      </c>
      <c r="Z130" s="368">
        <f>IF((Z117-'Charges variables (avancé)'!$F15*Commandes!AA$9)&lt;'Charges variables (avancé)'!$G15,ROUNDUP(ABS('Charges variables (avancé)'!$G15-(Z117-'Charges variables (avancé)'!$F15*Commandes!AA$9))/'Charges variables (avancé)'!$H15,0)*'Charges variables (avancé)'!$H15,0)</f>
        <v>0</v>
      </c>
      <c r="AA130" s="368">
        <f>IF((AA117-'Charges variables (avancé)'!$F15*Commandes!AB$9)&lt;'Charges variables (avancé)'!$G15,ROUNDUP(ABS('Charges variables (avancé)'!$G15-(AA117-'Charges variables (avancé)'!$F15*Commandes!AB$9))/'Charges variables (avancé)'!$H15,0)*'Charges variables (avancé)'!$H15,0)</f>
        <v>0</v>
      </c>
      <c r="AB130" s="368">
        <f>IF((AB117-'Charges variables (avancé)'!$F15*Commandes!AC$9)&lt;'Charges variables (avancé)'!$G15,ROUNDUP(ABS('Charges variables (avancé)'!$G15-(AB117-'Charges variables (avancé)'!$F15*Commandes!AC$9))/'Charges variables (avancé)'!$H15,0)*'Charges variables (avancé)'!$H15,0)</f>
        <v>0</v>
      </c>
      <c r="AC130" s="368">
        <f>IF((AC117-'Charges variables (avancé)'!$F15*Commandes!AD$9)&lt;'Charges variables (avancé)'!$G15,ROUNDUP(ABS('Charges variables (avancé)'!$G15-(AC117-'Charges variables (avancé)'!$F15*Commandes!AD$9))/'Charges variables (avancé)'!$H15,0)*'Charges variables (avancé)'!$H15,0)</f>
        <v>0</v>
      </c>
      <c r="AD130" s="368">
        <f>IF((AD117-'Charges variables (avancé)'!$F15*Commandes!AE$9)&lt;'Charges variables (avancé)'!$G15,ROUNDUP(ABS('Charges variables (avancé)'!$G15-(AD117-'Charges variables (avancé)'!$F15*Commandes!AE$9))/'Charges variables (avancé)'!$H15,0)*'Charges variables (avancé)'!$H15,0)</f>
        <v>0</v>
      </c>
      <c r="AE130" s="368">
        <f>IF((AE117-'Charges variables (avancé)'!$F15*Commandes!AF$9)&lt;'Charges variables (avancé)'!$G15,ROUNDUP(ABS('Charges variables (avancé)'!$G15-(AE117-'Charges variables (avancé)'!$F15*Commandes!AF$9))/'Charges variables (avancé)'!$H15,0)*'Charges variables (avancé)'!$H15,0)</f>
        <v>0</v>
      </c>
      <c r="AF130" s="368">
        <f>IF((AF117-'Charges variables (avancé)'!$F15*Commandes!AG$9)&lt;'Charges variables (avancé)'!$G15,ROUNDUP(ABS('Charges variables (avancé)'!$G15-(AF117-'Charges variables (avancé)'!$F15*Commandes!AG$9))/'Charges variables (avancé)'!$H15,0)*'Charges variables (avancé)'!$H15,0)</f>
        <v>0</v>
      </c>
      <c r="AG130" s="368">
        <f>IF((AG117-'Charges variables (avancé)'!$F15*Commandes!AH$9)&lt;'Charges variables (avancé)'!$G15,ROUNDUP(ABS('Charges variables (avancé)'!$G15-(AG117-'Charges variables (avancé)'!$F15*Commandes!AH$9))/'Charges variables (avancé)'!$H15,0)*'Charges variables (avancé)'!$H15,0)</f>
        <v>0</v>
      </c>
      <c r="AH130" s="368">
        <f>IF((AH117-'Charges variables (avancé)'!$F15*Commandes!AI$9)&lt;'Charges variables (avancé)'!$G15,ROUNDUP(ABS('Charges variables (avancé)'!$G15-(AH117-'Charges variables (avancé)'!$F15*Commandes!AI$9))/'Charges variables (avancé)'!$H15,0)*'Charges variables (avancé)'!$H15,0)</f>
        <v>0</v>
      </c>
      <c r="AI130" s="368">
        <f>IF((AI117-'Charges variables (avancé)'!$F15*Commandes!AJ$9)&lt;'Charges variables (avancé)'!$G15,ROUNDUP(ABS('Charges variables (avancé)'!$G15-(AI117-'Charges variables (avancé)'!$F15*Commandes!AJ$9))/'Charges variables (avancé)'!$H15,0)*'Charges variables (avancé)'!$H15,0)</f>
        <v>0</v>
      </c>
      <c r="AJ130" s="368">
        <f>IF((AJ117-'Charges variables (avancé)'!$F15*Commandes!AK$9)&lt;'Charges variables (avancé)'!$G15,ROUNDUP(ABS('Charges variables (avancé)'!$G15-(AJ117-'Charges variables (avancé)'!$F15*Commandes!AK$9))/'Charges variables (avancé)'!$H15,0)*'Charges variables (avancé)'!$H15,0)</f>
        <v>0</v>
      </c>
      <c r="AK130" s="368">
        <f>IF((AK117-'Charges variables (avancé)'!$F15*Commandes!AL$9)&lt;'Charges variables (avancé)'!$G15,ROUNDUP(ABS('Charges variables (avancé)'!$G15-(AK117-'Charges variables (avancé)'!$F15*Commandes!AL$9))/'Charges variables (avancé)'!$H15,0)*'Charges variables (avancé)'!$H15,0)</f>
        <v>0</v>
      </c>
      <c r="AL130" s="368">
        <f>IF((AL117-'Charges variables (avancé)'!$F15*Commandes!AM$9)&lt;'Charges variables (avancé)'!$G15,ROUNDUP(ABS('Charges variables (avancé)'!$G15-(AL117-'Charges variables (avancé)'!$F15*Commandes!AM$9))/'Charges variables (avancé)'!$H15,0)*'Charges variables (avancé)'!$H15,0)</f>
        <v>0</v>
      </c>
      <c r="AM130" s="368">
        <f>IF((AM117-'Charges variables (avancé)'!$F15*Commandes!AN$9)&lt;'Charges variables (avancé)'!$G15,ROUNDUP(ABS('Charges variables (avancé)'!$G15-(AM117-'Charges variables (avancé)'!$F15*Commandes!AN$9))/'Charges variables (avancé)'!$H15,0)*'Charges variables (avancé)'!$H15,0)</f>
        <v>0</v>
      </c>
      <c r="AN130" s="368">
        <f>IF((AN117-'Charges variables (avancé)'!$F15*Commandes!AO$9)&lt;'Charges variables (avancé)'!$G15,ROUNDUP(ABS('Charges variables (avancé)'!$G15-(AN117-'Charges variables (avancé)'!$F15*Commandes!AO$9))/'Charges variables (avancé)'!$H15,0)*'Charges variables (avancé)'!$H15,0)</f>
        <v>0</v>
      </c>
      <c r="AO130" s="368">
        <f>IF((AO117-'Charges variables (avancé)'!$F15*Commandes!AP$9)&lt;'Charges variables (avancé)'!$G15,ROUNDUP(ABS('Charges variables (avancé)'!$G15-(AO117-'Charges variables (avancé)'!$F15*Commandes!AP$9))/'Charges variables (avancé)'!$H15,0)*'Charges variables (avancé)'!$H15,0)</f>
        <v>0</v>
      </c>
      <c r="AP130" s="368">
        <f>IF((AP117-'Charges variables (avancé)'!$F15*Commandes!AQ$9)&lt;'Charges variables (avancé)'!$G15,ROUNDUP(ABS('Charges variables (avancé)'!$G15-(AP117-'Charges variables (avancé)'!$F15*Commandes!AQ$9))/'Charges variables (avancé)'!$H15,0)*'Charges variables (avancé)'!$H15,0)</f>
        <v>0</v>
      </c>
      <c r="AQ130" s="368">
        <f>IF((AQ117-'Charges variables (avancé)'!$F15*Commandes!AR$9)&lt;'Charges variables (avancé)'!$G15,ROUNDUP(ABS('Charges variables (avancé)'!$G15-(AQ117-'Charges variables (avancé)'!$F15*Commandes!AR$9))/'Charges variables (avancé)'!$H15,0)*'Charges variables (avancé)'!$H15,0)</f>
        <v>0</v>
      </c>
      <c r="AR130" s="368">
        <f>IF((AR117-'Charges variables (avancé)'!$F15*Commandes!AS$9)&lt;'Charges variables (avancé)'!$G15,ROUNDUP(ABS('Charges variables (avancé)'!$G15-(AR117-'Charges variables (avancé)'!$F15*Commandes!AS$9))/'Charges variables (avancé)'!$H15,0)*'Charges variables (avancé)'!$H15,0)</f>
        <v>0</v>
      </c>
      <c r="AS130" s="368">
        <f>IF((AS117-'Charges variables (avancé)'!$F15*Commandes!AT$9)&lt;'Charges variables (avancé)'!$G15,ROUNDUP(ABS('Charges variables (avancé)'!$G15-(AS117-'Charges variables (avancé)'!$F15*Commandes!AT$9))/'Charges variables (avancé)'!$H15,0)*'Charges variables (avancé)'!$H15,0)</f>
        <v>0</v>
      </c>
      <c r="AT130" s="368">
        <f>IF((AT117-'Charges variables (avancé)'!$F15*Commandes!AU$9)&lt;'Charges variables (avancé)'!$G15,ROUNDUP(ABS('Charges variables (avancé)'!$G15-(AT117-'Charges variables (avancé)'!$F15*Commandes!AU$9))/'Charges variables (avancé)'!$H15,0)*'Charges variables (avancé)'!$H15,0)</f>
        <v>0</v>
      </c>
      <c r="AU130" s="368">
        <f>IF((AU117-'Charges variables (avancé)'!$F15*Commandes!AV$9)&lt;'Charges variables (avancé)'!$G15,ROUNDUP(ABS('Charges variables (avancé)'!$G15-(AU117-'Charges variables (avancé)'!$F15*Commandes!AV$9))/'Charges variables (avancé)'!$H15,0)*'Charges variables (avancé)'!$H15,0)</f>
        <v>0</v>
      </c>
      <c r="AV130" s="368">
        <f>IF((AV117-'Charges variables (avancé)'!$F15*Commandes!AW$9)&lt;'Charges variables (avancé)'!$G15,ROUNDUP(ABS('Charges variables (avancé)'!$G15-(AV117-'Charges variables (avancé)'!$F15*Commandes!AW$9))/'Charges variables (avancé)'!$H15,0)*'Charges variables (avancé)'!$H15,0)</f>
        <v>0</v>
      </c>
      <c r="AW130" s="368">
        <f>IF((AW117-'Charges variables (avancé)'!$F15*Commandes!AX$9)&lt;'Charges variables (avancé)'!$G15,ROUNDUP(ABS('Charges variables (avancé)'!$G15-(AW117-'Charges variables (avancé)'!$F15*Commandes!AX$9))/'Charges variables (avancé)'!$H15,0)*'Charges variables (avancé)'!$H15,0)</f>
        <v>0</v>
      </c>
      <c r="AX130" s="368">
        <f>IF((AX117-'Charges variables (avancé)'!$F15*Commandes!AY$9)&lt;'Charges variables (avancé)'!$G15,ROUNDUP(ABS('Charges variables (avancé)'!$G15-(AX117-'Charges variables (avancé)'!$F15*Commandes!AY$9))/'Charges variables (avancé)'!$H15,0)*'Charges variables (avancé)'!$H15,0)</f>
        <v>0</v>
      </c>
      <c r="AY130" s="368">
        <f>IF((AY117-'Charges variables (avancé)'!$F15*Commandes!AZ$9)&lt;'Charges variables (avancé)'!$G15,ROUNDUP(ABS('Charges variables (avancé)'!$G15-(AY117-'Charges variables (avancé)'!$F15*Commandes!AZ$9))/'Charges variables (avancé)'!$H15,0)*'Charges variables (avancé)'!$H15,0)</f>
        <v>0</v>
      </c>
      <c r="AZ130" s="368">
        <f>IF((AZ117-'Charges variables (avancé)'!$F15*Commandes!BA$9)&lt;'Charges variables (avancé)'!$G15,ROUNDUP(ABS('Charges variables (avancé)'!$G15-(AZ117-'Charges variables (avancé)'!$F15*Commandes!BA$9))/'Charges variables (avancé)'!$H15,0)*'Charges variables (avancé)'!$H15,0)</f>
        <v>0</v>
      </c>
      <c r="BA130" s="368">
        <f>IF((BA117-'Charges variables (avancé)'!$F15*Commandes!BB$9)&lt;'Charges variables (avancé)'!$G15,ROUNDUP(ABS('Charges variables (avancé)'!$G15-(BA117-'Charges variables (avancé)'!$F15*Commandes!BB$9))/'Charges variables (avancé)'!$H15,0)*'Charges variables (avancé)'!$H15,0)</f>
        <v>0</v>
      </c>
      <c r="BB130" s="368">
        <f>IF((BB117-'Charges variables (avancé)'!$F15*Commandes!BC$9)&lt;'Charges variables (avancé)'!$G15,ROUNDUP(ABS('Charges variables (avancé)'!$G15-(BB117-'Charges variables (avancé)'!$F15*Commandes!BC$9))/'Charges variables (avancé)'!$H15,0)*'Charges variables (avancé)'!$H15,0)</f>
        <v>0</v>
      </c>
      <c r="BC130" s="368">
        <f>IF((BC117-'Charges variables (avancé)'!$F15*Commandes!BD$9)&lt;'Charges variables (avancé)'!$G15,ROUNDUP(ABS('Charges variables (avancé)'!$G15-(BC117-'Charges variables (avancé)'!$F15*Commandes!BD$9))/'Charges variables (avancé)'!$H15,0)*'Charges variables (avancé)'!$H15,0)</f>
        <v>0</v>
      </c>
      <c r="BD130" s="368">
        <f>IF((BD117-'Charges variables (avancé)'!$F15*Commandes!BE$9)&lt;'Charges variables (avancé)'!$G15,ROUNDUP(ABS('Charges variables (avancé)'!$G15-(BD117-'Charges variables (avancé)'!$F15*Commandes!BE$9))/'Charges variables (avancé)'!$H15,0)*'Charges variables (avancé)'!$H15,0)</f>
        <v>0</v>
      </c>
      <c r="BE130" s="368">
        <f>IF((BE117-'Charges variables (avancé)'!$F15*Commandes!BF$9)&lt;'Charges variables (avancé)'!$G15,ROUNDUP(ABS('Charges variables (avancé)'!$G15-(BE117-'Charges variables (avancé)'!$F15*Commandes!BF$9))/'Charges variables (avancé)'!$H15,0)*'Charges variables (avancé)'!$H15,0)</f>
        <v>0</v>
      </c>
      <c r="BF130" s="368">
        <f>IF((BF117-'Charges variables (avancé)'!$F15*Commandes!BG$9)&lt;'Charges variables (avancé)'!$G15,ROUNDUP(ABS('Charges variables (avancé)'!$G15-(BF117-'Charges variables (avancé)'!$F15*Commandes!BG$9))/'Charges variables (avancé)'!$H15,0)*'Charges variables (avancé)'!$H15,0)</f>
        <v>0</v>
      </c>
      <c r="BG130" s="368">
        <f>IF((BG117-'Charges variables (avancé)'!$F15*Commandes!BH$9)&lt;'Charges variables (avancé)'!$G15,ROUNDUP(ABS('Charges variables (avancé)'!$G15-(BG117-'Charges variables (avancé)'!$F15*Commandes!BH$9))/'Charges variables (avancé)'!$H15,0)*'Charges variables (avancé)'!$H15,0)</f>
        <v>0</v>
      </c>
      <c r="BH130" s="368">
        <f>IF((BH117-'Charges variables (avancé)'!$F15*Commandes!BI$9)&lt;'Charges variables (avancé)'!$G15,ROUNDUP(ABS('Charges variables (avancé)'!$G15-(BH117-'Charges variables (avancé)'!$F15*Commandes!BI$9))/'Charges variables (avancé)'!$H15,0)*'Charges variables (avancé)'!$H15,0)</f>
        <v>0</v>
      </c>
      <c r="BI130" s="368">
        <f>IF((BI117-'Charges variables (avancé)'!$F15*Commandes!BJ$9)&lt;'Charges variables (avancé)'!$G15,ROUNDUP(ABS('Charges variables (avancé)'!$G15-(BI117-'Charges variables (avancé)'!$F15*Commandes!BJ$9))/'Charges variables (avancé)'!$H15,0)*'Charges variables (avancé)'!$H15,0)</f>
        <v>0</v>
      </c>
      <c r="BJ130" s="368">
        <f>IF((BJ117-'Charges variables (avancé)'!$F15*Commandes!BK$9)&lt;'Charges variables (avancé)'!$G15,ROUNDUP(ABS('Charges variables (avancé)'!$G15-(BJ117-'Charges variables (avancé)'!$F15*Commandes!BK$9))/'Charges variables (avancé)'!$H15,0)*'Charges variables (avancé)'!$H15,0)</f>
        <v>0</v>
      </c>
    </row>
    <row r="131" spans="2:62" ht="15" customHeight="1">
      <c r="B131" s="366">
        <f>'Charges variables (avancé)'!$C$16</f>
        <v>0</v>
      </c>
      <c r="C131" s="368">
        <f>IF((C118-'Charges variables (avancé)'!$F16*Commandes!D$9)&lt;'Charges variables (avancé)'!$G16,ROUNDUP(ABS('Charges variables (avancé)'!$G16-(C118-'Charges variables (avancé)'!$F16*Commandes!D$9))/'Charges variables (avancé)'!$H16,0)*'Charges variables (avancé)'!$H16,0)</f>
        <v>0</v>
      </c>
      <c r="D131" s="368">
        <f>IF((D118-'Charges variables (avancé)'!$F16*Commandes!E$9)&lt;'Charges variables (avancé)'!$G16,ROUNDUP(ABS('Charges variables (avancé)'!$G16-(D118-'Charges variables (avancé)'!$F16*Commandes!E$9))/'Charges variables (avancé)'!$H16,0)*'Charges variables (avancé)'!$H16,0)</f>
        <v>0</v>
      </c>
      <c r="E131" s="368">
        <f>IF((E118-'Charges variables (avancé)'!$F16*Commandes!F$9)&lt;'Charges variables (avancé)'!$G16,ROUNDUP(ABS('Charges variables (avancé)'!$G16-(E118-'Charges variables (avancé)'!$F16*Commandes!F$9))/'Charges variables (avancé)'!$H16,0)*'Charges variables (avancé)'!$H16,0)</f>
        <v>0</v>
      </c>
      <c r="F131" s="368">
        <f>IF((F118-'Charges variables (avancé)'!$F16*Commandes!G$9)&lt;'Charges variables (avancé)'!$G16,ROUNDUP(ABS('Charges variables (avancé)'!$G16-(F118-'Charges variables (avancé)'!$F16*Commandes!G$9))/'Charges variables (avancé)'!$H16,0)*'Charges variables (avancé)'!$H16,0)</f>
        <v>0</v>
      </c>
      <c r="G131" s="368">
        <f>IF((G118-'Charges variables (avancé)'!$F16*Commandes!H$9)&lt;'Charges variables (avancé)'!$G16,ROUNDUP(ABS('Charges variables (avancé)'!$G16-(G118-'Charges variables (avancé)'!$F16*Commandes!H$9))/'Charges variables (avancé)'!$H16,0)*'Charges variables (avancé)'!$H16,0)</f>
        <v>0</v>
      </c>
      <c r="H131" s="368">
        <f>IF((H118-'Charges variables (avancé)'!$F16*Commandes!I$9)&lt;'Charges variables (avancé)'!$G16,ROUNDUP(ABS('Charges variables (avancé)'!$G16-(H118-'Charges variables (avancé)'!$F16*Commandes!I$9))/'Charges variables (avancé)'!$H16,0)*'Charges variables (avancé)'!$H16,0)</f>
        <v>0</v>
      </c>
      <c r="I131" s="368">
        <f>IF((I118-'Charges variables (avancé)'!$F16*Commandes!J$9)&lt;'Charges variables (avancé)'!$G16,ROUNDUP(ABS('Charges variables (avancé)'!$G16-(I118-'Charges variables (avancé)'!$F16*Commandes!J$9))/'Charges variables (avancé)'!$H16,0)*'Charges variables (avancé)'!$H16,0)</f>
        <v>0</v>
      </c>
      <c r="J131" s="368">
        <f>IF((J118-'Charges variables (avancé)'!$F16*Commandes!K$9)&lt;'Charges variables (avancé)'!$G16,ROUNDUP(ABS('Charges variables (avancé)'!$G16-(J118-'Charges variables (avancé)'!$F16*Commandes!K$9))/'Charges variables (avancé)'!$H16,0)*'Charges variables (avancé)'!$H16,0)</f>
        <v>0</v>
      </c>
      <c r="K131" s="368">
        <f>IF((K118-'Charges variables (avancé)'!$F16*Commandes!L$9)&lt;'Charges variables (avancé)'!$G16,ROUNDUP(ABS('Charges variables (avancé)'!$G16-(K118-'Charges variables (avancé)'!$F16*Commandes!L$9))/'Charges variables (avancé)'!$H16,0)*'Charges variables (avancé)'!$H16,0)</f>
        <v>0</v>
      </c>
      <c r="L131" s="368">
        <f>IF((L118-'Charges variables (avancé)'!$F16*Commandes!M$9)&lt;'Charges variables (avancé)'!$G16,ROUNDUP(ABS('Charges variables (avancé)'!$G16-(L118-'Charges variables (avancé)'!$F16*Commandes!M$9))/'Charges variables (avancé)'!$H16,0)*'Charges variables (avancé)'!$H16,0)</f>
        <v>0</v>
      </c>
      <c r="M131" s="368">
        <f>IF((M118-'Charges variables (avancé)'!$F16*Commandes!N$9)&lt;'Charges variables (avancé)'!$G16,ROUNDUP(ABS('Charges variables (avancé)'!$G16-(M118-'Charges variables (avancé)'!$F16*Commandes!N$9))/'Charges variables (avancé)'!$H16,0)*'Charges variables (avancé)'!$H16,0)</f>
        <v>0</v>
      </c>
      <c r="N131" s="368">
        <f>IF((N118-'Charges variables (avancé)'!$F16*Commandes!O$9)&lt;'Charges variables (avancé)'!$G16,ROUNDUP(ABS('Charges variables (avancé)'!$G16-(N118-'Charges variables (avancé)'!$F16*Commandes!O$9))/'Charges variables (avancé)'!$H16,0)*'Charges variables (avancé)'!$H16,0)</f>
        <v>0</v>
      </c>
      <c r="O131" s="368">
        <f>IF((O118-'Charges variables (avancé)'!$F16*Commandes!P$9)&lt;'Charges variables (avancé)'!$G16,ROUNDUP(ABS('Charges variables (avancé)'!$G16-(O118-'Charges variables (avancé)'!$F16*Commandes!P$9))/'Charges variables (avancé)'!$H16,0)*'Charges variables (avancé)'!$H16,0)</f>
        <v>0</v>
      </c>
      <c r="P131" s="368">
        <f>IF((P118-'Charges variables (avancé)'!$F16*Commandes!Q$9)&lt;'Charges variables (avancé)'!$G16,ROUNDUP(ABS('Charges variables (avancé)'!$G16-(P118-'Charges variables (avancé)'!$F16*Commandes!Q$9))/'Charges variables (avancé)'!$H16,0)*'Charges variables (avancé)'!$H16,0)</f>
        <v>0</v>
      </c>
      <c r="Q131" s="368">
        <f>IF((Q118-'Charges variables (avancé)'!$F16*Commandes!R$9)&lt;'Charges variables (avancé)'!$G16,ROUNDUP(ABS('Charges variables (avancé)'!$G16-(Q118-'Charges variables (avancé)'!$F16*Commandes!R$9))/'Charges variables (avancé)'!$H16,0)*'Charges variables (avancé)'!$H16,0)</f>
        <v>0</v>
      </c>
      <c r="R131" s="368">
        <f>IF((R118-'Charges variables (avancé)'!$F16*Commandes!S$9)&lt;'Charges variables (avancé)'!$G16,ROUNDUP(ABS('Charges variables (avancé)'!$G16-(R118-'Charges variables (avancé)'!$F16*Commandes!S$9))/'Charges variables (avancé)'!$H16,0)*'Charges variables (avancé)'!$H16,0)</f>
        <v>0</v>
      </c>
      <c r="S131" s="368">
        <f>IF((S118-'Charges variables (avancé)'!$F16*Commandes!T$9)&lt;'Charges variables (avancé)'!$G16,ROUNDUP(ABS('Charges variables (avancé)'!$G16-(S118-'Charges variables (avancé)'!$F16*Commandes!T$9))/'Charges variables (avancé)'!$H16,0)*'Charges variables (avancé)'!$H16,0)</f>
        <v>0</v>
      </c>
      <c r="T131" s="368">
        <f>IF((T118-'Charges variables (avancé)'!$F16*Commandes!U$9)&lt;'Charges variables (avancé)'!$G16,ROUNDUP(ABS('Charges variables (avancé)'!$G16-(T118-'Charges variables (avancé)'!$F16*Commandes!U$9))/'Charges variables (avancé)'!$H16,0)*'Charges variables (avancé)'!$H16,0)</f>
        <v>0</v>
      </c>
      <c r="U131" s="368">
        <f>IF((U118-'Charges variables (avancé)'!$F16*Commandes!V$9)&lt;'Charges variables (avancé)'!$G16,ROUNDUP(ABS('Charges variables (avancé)'!$G16-(U118-'Charges variables (avancé)'!$F16*Commandes!V$9))/'Charges variables (avancé)'!$H16,0)*'Charges variables (avancé)'!$H16,0)</f>
        <v>0</v>
      </c>
      <c r="V131" s="368">
        <f>IF((V118-'Charges variables (avancé)'!$F16*Commandes!W$9)&lt;'Charges variables (avancé)'!$G16,ROUNDUP(ABS('Charges variables (avancé)'!$G16-(V118-'Charges variables (avancé)'!$F16*Commandes!W$9))/'Charges variables (avancé)'!$H16,0)*'Charges variables (avancé)'!$H16,0)</f>
        <v>0</v>
      </c>
      <c r="W131" s="368">
        <f>IF((W118-'Charges variables (avancé)'!$F16*Commandes!X$9)&lt;'Charges variables (avancé)'!$G16,ROUNDUP(ABS('Charges variables (avancé)'!$G16-(W118-'Charges variables (avancé)'!$F16*Commandes!X$9))/'Charges variables (avancé)'!$H16,0)*'Charges variables (avancé)'!$H16,0)</f>
        <v>0</v>
      </c>
      <c r="X131" s="368">
        <f>IF((X118-'Charges variables (avancé)'!$F16*Commandes!Y$9)&lt;'Charges variables (avancé)'!$G16,ROUNDUP(ABS('Charges variables (avancé)'!$G16-(X118-'Charges variables (avancé)'!$F16*Commandes!Y$9))/'Charges variables (avancé)'!$H16,0)*'Charges variables (avancé)'!$H16,0)</f>
        <v>0</v>
      </c>
      <c r="Y131" s="368">
        <f>IF((Y118-'Charges variables (avancé)'!$F16*Commandes!Z$9)&lt;'Charges variables (avancé)'!$G16,ROUNDUP(ABS('Charges variables (avancé)'!$G16-(Y118-'Charges variables (avancé)'!$F16*Commandes!Z$9))/'Charges variables (avancé)'!$H16,0)*'Charges variables (avancé)'!$H16,0)</f>
        <v>0</v>
      </c>
      <c r="Z131" s="368">
        <f>IF((Z118-'Charges variables (avancé)'!$F16*Commandes!AA$9)&lt;'Charges variables (avancé)'!$G16,ROUNDUP(ABS('Charges variables (avancé)'!$G16-(Z118-'Charges variables (avancé)'!$F16*Commandes!AA$9))/'Charges variables (avancé)'!$H16,0)*'Charges variables (avancé)'!$H16,0)</f>
        <v>0</v>
      </c>
      <c r="AA131" s="368">
        <f>IF((AA118-'Charges variables (avancé)'!$F16*Commandes!AB$9)&lt;'Charges variables (avancé)'!$G16,ROUNDUP(ABS('Charges variables (avancé)'!$G16-(AA118-'Charges variables (avancé)'!$F16*Commandes!AB$9))/'Charges variables (avancé)'!$H16,0)*'Charges variables (avancé)'!$H16,0)</f>
        <v>0</v>
      </c>
      <c r="AB131" s="368">
        <f>IF((AB118-'Charges variables (avancé)'!$F16*Commandes!AC$9)&lt;'Charges variables (avancé)'!$G16,ROUNDUP(ABS('Charges variables (avancé)'!$G16-(AB118-'Charges variables (avancé)'!$F16*Commandes!AC$9))/'Charges variables (avancé)'!$H16,0)*'Charges variables (avancé)'!$H16,0)</f>
        <v>0</v>
      </c>
      <c r="AC131" s="368">
        <f>IF((AC118-'Charges variables (avancé)'!$F16*Commandes!AD$9)&lt;'Charges variables (avancé)'!$G16,ROUNDUP(ABS('Charges variables (avancé)'!$G16-(AC118-'Charges variables (avancé)'!$F16*Commandes!AD$9))/'Charges variables (avancé)'!$H16,0)*'Charges variables (avancé)'!$H16,0)</f>
        <v>0</v>
      </c>
      <c r="AD131" s="368">
        <f>IF((AD118-'Charges variables (avancé)'!$F16*Commandes!AE$9)&lt;'Charges variables (avancé)'!$G16,ROUNDUP(ABS('Charges variables (avancé)'!$G16-(AD118-'Charges variables (avancé)'!$F16*Commandes!AE$9))/'Charges variables (avancé)'!$H16,0)*'Charges variables (avancé)'!$H16,0)</f>
        <v>0</v>
      </c>
      <c r="AE131" s="368">
        <f>IF((AE118-'Charges variables (avancé)'!$F16*Commandes!AF$9)&lt;'Charges variables (avancé)'!$G16,ROUNDUP(ABS('Charges variables (avancé)'!$G16-(AE118-'Charges variables (avancé)'!$F16*Commandes!AF$9))/'Charges variables (avancé)'!$H16,0)*'Charges variables (avancé)'!$H16,0)</f>
        <v>0</v>
      </c>
      <c r="AF131" s="368">
        <f>IF((AF118-'Charges variables (avancé)'!$F16*Commandes!AG$9)&lt;'Charges variables (avancé)'!$G16,ROUNDUP(ABS('Charges variables (avancé)'!$G16-(AF118-'Charges variables (avancé)'!$F16*Commandes!AG$9))/'Charges variables (avancé)'!$H16,0)*'Charges variables (avancé)'!$H16,0)</f>
        <v>0</v>
      </c>
      <c r="AG131" s="368">
        <f>IF((AG118-'Charges variables (avancé)'!$F16*Commandes!AH$9)&lt;'Charges variables (avancé)'!$G16,ROUNDUP(ABS('Charges variables (avancé)'!$G16-(AG118-'Charges variables (avancé)'!$F16*Commandes!AH$9))/'Charges variables (avancé)'!$H16,0)*'Charges variables (avancé)'!$H16,0)</f>
        <v>0</v>
      </c>
      <c r="AH131" s="368">
        <f>IF((AH118-'Charges variables (avancé)'!$F16*Commandes!AI$9)&lt;'Charges variables (avancé)'!$G16,ROUNDUP(ABS('Charges variables (avancé)'!$G16-(AH118-'Charges variables (avancé)'!$F16*Commandes!AI$9))/'Charges variables (avancé)'!$H16,0)*'Charges variables (avancé)'!$H16,0)</f>
        <v>0</v>
      </c>
      <c r="AI131" s="368">
        <f>IF((AI118-'Charges variables (avancé)'!$F16*Commandes!AJ$9)&lt;'Charges variables (avancé)'!$G16,ROUNDUP(ABS('Charges variables (avancé)'!$G16-(AI118-'Charges variables (avancé)'!$F16*Commandes!AJ$9))/'Charges variables (avancé)'!$H16,0)*'Charges variables (avancé)'!$H16,0)</f>
        <v>0</v>
      </c>
      <c r="AJ131" s="368">
        <f>IF((AJ118-'Charges variables (avancé)'!$F16*Commandes!AK$9)&lt;'Charges variables (avancé)'!$G16,ROUNDUP(ABS('Charges variables (avancé)'!$G16-(AJ118-'Charges variables (avancé)'!$F16*Commandes!AK$9))/'Charges variables (avancé)'!$H16,0)*'Charges variables (avancé)'!$H16,0)</f>
        <v>0</v>
      </c>
      <c r="AK131" s="368">
        <f>IF((AK118-'Charges variables (avancé)'!$F16*Commandes!AL$9)&lt;'Charges variables (avancé)'!$G16,ROUNDUP(ABS('Charges variables (avancé)'!$G16-(AK118-'Charges variables (avancé)'!$F16*Commandes!AL$9))/'Charges variables (avancé)'!$H16,0)*'Charges variables (avancé)'!$H16,0)</f>
        <v>0</v>
      </c>
      <c r="AL131" s="368">
        <f>IF((AL118-'Charges variables (avancé)'!$F16*Commandes!AM$9)&lt;'Charges variables (avancé)'!$G16,ROUNDUP(ABS('Charges variables (avancé)'!$G16-(AL118-'Charges variables (avancé)'!$F16*Commandes!AM$9))/'Charges variables (avancé)'!$H16,0)*'Charges variables (avancé)'!$H16,0)</f>
        <v>0</v>
      </c>
      <c r="AM131" s="368">
        <f>IF((AM118-'Charges variables (avancé)'!$F16*Commandes!AN$9)&lt;'Charges variables (avancé)'!$G16,ROUNDUP(ABS('Charges variables (avancé)'!$G16-(AM118-'Charges variables (avancé)'!$F16*Commandes!AN$9))/'Charges variables (avancé)'!$H16,0)*'Charges variables (avancé)'!$H16,0)</f>
        <v>0</v>
      </c>
      <c r="AN131" s="368">
        <f>IF((AN118-'Charges variables (avancé)'!$F16*Commandes!AO$9)&lt;'Charges variables (avancé)'!$G16,ROUNDUP(ABS('Charges variables (avancé)'!$G16-(AN118-'Charges variables (avancé)'!$F16*Commandes!AO$9))/'Charges variables (avancé)'!$H16,0)*'Charges variables (avancé)'!$H16,0)</f>
        <v>0</v>
      </c>
      <c r="AO131" s="368">
        <f>IF((AO118-'Charges variables (avancé)'!$F16*Commandes!AP$9)&lt;'Charges variables (avancé)'!$G16,ROUNDUP(ABS('Charges variables (avancé)'!$G16-(AO118-'Charges variables (avancé)'!$F16*Commandes!AP$9))/'Charges variables (avancé)'!$H16,0)*'Charges variables (avancé)'!$H16,0)</f>
        <v>0</v>
      </c>
      <c r="AP131" s="368">
        <f>IF((AP118-'Charges variables (avancé)'!$F16*Commandes!AQ$9)&lt;'Charges variables (avancé)'!$G16,ROUNDUP(ABS('Charges variables (avancé)'!$G16-(AP118-'Charges variables (avancé)'!$F16*Commandes!AQ$9))/'Charges variables (avancé)'!$H16,0)*'Charges variables (avancé)'!$H16,0)</f>
        <v>0</v>
      </c>
      <c r="AQ131" s="368">
        <f>IF((AQ118-'Charges variables (avancé)'!$F16*Commandes!AR$9)&lt;'Charges variables (avancé)'!$G16,ROUNDUP(ABS('Charges variables (avancé)'!$G16-(AQ118-'Charges variables (avancé)'!$F16*Commandes!AR$9))/'Charges variables (avancé)'!$H16,0)*'Charges variables (avancé)'!$H16,0)</f>
        <v>0</v>
      </c>
      <c r="AR131" s="368">
        <f>IF((AR118-'Charges variables (avancé)'!$F16*Commandes!AS$9)&lt;'Charges variables (avancé)'!$G16,ROUNDUP(ABS('Charges variables (avancé)'!$G16-(AR118-'Charges variables (avancé)'!$F16*Commandes!AS$9))/'Charges variables (avancé)'!$H16,0)*'Charges variables (avancé)'!$H16,0)</f>
        <v>0</v>
      </c>
      <c r="AS131" s="368">
        <f>IF((AS118-'Charges variables (avancé)'!$F16*Commandes!AT$9)&lt;'Charges variables (avancé)'!$G16,ROUNDUP(ABS('Charges variables (avancé)'!$G16-(AS118-'Charges variables (avancé)'!$F16*Commandes!AT$9))/'Charges variables (avancé)'!$H16,0)*'Charges variables (avancé)'!$H16,0)</f>
        <v>0</v>
      </c>
      <c r="AT131" s="368">
        <f>IF((AT118-'Charges variables (avancé)'!$F16*Commandes!AU$9)&lt;'Charges variables (avancé)'!$G16,ROUNDUP(ABS('Charges variables (avancé)'!$G16-(AT118-'Charges variables (avancé)'!$F16*Commandes!AU$9))/'Charges variables (avancé)'!$H16,0)*'Charges variables (avancé)'!$H16,0)</f>
        <v>0</v>
      </c>
      <c r="AU131" s="368">
        <f>IF((AU118-'Charges variables (avancé)'!$F16*Commandes!AV$9)&lt;'Charges variables (avancé)'!$G16,ROUNDUP(ABS('Charges variables (avancé)'!$G16-(AU118-'Charges variables (avancé)'!$F16*Commandes!AV$9))/'Charges variables (avancé)'!$H16,0)*'Charges variables (avancé)'!$H16,0)</f>
        <v>0</v>
      </c>
      <c r="AV131" s="368">
        <f>IF((AV118-'Charges variables (avancé)'!$F16*Commandes!AW$9)&lt;'Charges variables (avancé)'!$G16,ROUNDUP(ABS('Charges variables (avancé)'!$G16-(AV118-'Charges variables (avancé)'!$F16*Commandes!AW$9))/'Charges variables (avancé)'!$H16,0)*'Charges variables (avancé)'!$H16,0)</f>
        <v>0</v>
      </c>
      <c r="AW131" s="368">
        <f>IF((AW118-'Charges variables (avancé)'!$F16*Commandes!AX$9)&lt;'Charges variables (avancé)'!$G16,ROUNDUP(ABS('Charges variables (avancé)'!$G16-(AW118-'Charges variables (avancé)'!$F16*Commandes!AX$9))/'Charges variables (avancé)'!$H16,0)*'Charges variables (avancé)'!$H16,0)</f>
        <v>0</v>
      </c>
      <c r="AX131" s="368">
        <f>IF((AX118-'Charges variables (avancé)'!$F16*Commandes!AY$9)&lt;'Charges variables (avancé)'!$G16,ROUNDUP(ABS('Charges variables (avancé)'!$G16-(AX118-'Charges variables (avancé)'!$F16*Commandes!AY$9))/'Charges variables (avancé)'!$H16,0)*'Charges variables (avancé)'!$H16,0)</f>
        <v>0</v>
      </c>
      <c r="AY131" s="368">
        <f>IF((AY118-'Charges variables (avancé)'!$F16*Commandes!AZ$9)&lt;'Charges variables (avancé)'!$G16,ROUNDUP(ABS('Charges variables (avancé)'!$G16-(AY118-'Charges variables (avancé)'!$F16*Commandes!AZ$9))/'Charges variables (avancé)'!$H16,0)*'Charges variables (avancé)'!$H16,0)</f>
        <v>0</v>
      </c>
      <c r="AZ131" s="368">
        <f>IF((AZ118-'Charges variables (avancé)'!$F16*Commandes!BA$9)&lt;'Charges variables (avancé)'!$G16,ROUNDUP(ABS('Charges variables (avancé)'!$G16-(AZ118-'Charges variables (avancé)'!$F16*Commandes!BA$9))/'Charges variables (avancé)'!$H16,0)*'Charges variables (avancé)'!$H16,0)</f>
        <v>0</v>
      </c>
      <c r="BA131" s="368">
        <f>IF((BA118-'Charges variables (avancé)'!$F16*Commandes!BB$9)&lt;'Charges variables (avancé)'!$G16,ROUNDUP(ABS('Charges variables (avancé)'!$G16-(BA118-'Charges variables (avancé)'!$F16*Commandes!BB$9))/'Charges variables (avancé)'!$H16,0)*'Charges variables (avancé)'!$H16,0)</f>
        <v>0</v>
      </c>
      <c r="BB131" s="368">
        <f>IF((BB118-'Charges variables (avancé)'!$F16*Commandes!BC$9)&lt;'Charges variables (avancé)'!$G16,ROUNDUP(ABS('Charges variables (avancé)'!$G16-(BB118-'Charges variables (avancé)'!$F16*Commandes!BC$9))/'Charges variables (avancé)'!$H16,0)*'Charges variables (avancé)'!$H16,0)</f>
        <v>0</v>
      </c>
      <c r="BC131" s="368">
        <f>IF((BC118-'Charges variables (avancé)'!$F16*Commandes!BD$9)&lt;'Charges variables (avancé)'!$G16,ROUNDUP(ABS('Charges variables (avancé)'!$G16-(BC118-'Charges variables (avancé)'!$F16*Commandes!BD$9))/'Charges variables (avancé)'!$H16,0)*'Charges variables (avancé)'!$H16,0)</f>
        <v>0</v>
      </c>
      <c r="BD131" s="368">
        <f>IF((BD118-'Charges variables (avancé)'!$F16*Commandes!BE$9)&lt;'Charges variables (avancé)'!$G16,ROUNDUP(ABS('Charges variables (avancé)'!$G16-(BD118-'Charges variables (avancé)'!$F16*Commandes!BE$9))/'Charges variables (avancé)'!$H16,0)*'Charges variables (avancé)'!$H16,0)</f>
        <v>0</v>
      </c>
      <c r="BE131" s="368">
        <f>IF((BE118-'Charges variables (avancé)'!$F16*Commandes!BF$9)&lt;'Charges variables (avancé)'!$G16,ROUNDUP(ABS('Charges variables (avancé)'!$G16-(BE118-'Charges variables (avancé)'!$F16*Commandes!BF$9))/'Charges variables (avancé)'!$H16,0)*'Charges variables (avancé)'!$H16,0)</f>
        <v>0</v>
      </c>
      <c r="BF131" s="368">
        <f>IF((BF118-'Charges variables (avancé)'!$F16*Commandes!BG$9)&lt;'Charges variables (avancé)'!$G16,ROUNDUP(ABS('Charges variables (avancé)'!$G16-(BF118-'Charges variables (avancé)'!$F16*Commandes!BG$9))/'Charges variables (avancé)'!$H16,0)*'Charges variables (avancé)'!$H16,0)</f>
        <v>0</v>
      </c>
      <c r="BG131" s="368">
        <f>IF((BG118-'Charges variables (avancé)'!$F16*Commandes!BH$9)&lt;'Charges variables (avancé)'!$G16,ROUNDUP(ABS('Charges variables (avancé)'!$G16-(BG118-'Charges variables (avancé)'!$F16*Commandes!BH$9))/'Charges variables (avancé)'!$H16,0)*'Charges variables (avancé)'!$H16,0)</f>
        <v>0</v>
      </c>
      <c r="BH131" s="368">
        <f>IF((BH118-'Charges variables (avancé)'!$F16*Commandes!BI$9)&lt;'Charges variables (avancé)'!$G16,ROUNDUP(ABS('Charges variables (avancé)'!$G16-(BH118-'Charges variables (avancé)'!$F16*Commandes!BI$9))/'Charges variables (avancé)'!$H16,0)*'Charges variables (avancé)'!$H16,0)</f>
        <v>0</v>
      </c>
      <c r="BI131" s="368">
        <f>IF((BI118-'Charges variables (avancé)'!$F16*Commandes!BJ$9)&lt;'Charges variables (avancé)'!$G16,ROUNDUP(ABS('Charges variables (avancé)'!$G16-(BI118-'Charges variables (avancé)'!$F16*Commandes!BJ$9))/'Charges variables (avancé)'!$H16,0)*'Charges variables (avancé)'!$H16,0)</f>
        <v>0</v>
      </c>
      <c r="BJ131" s="368">
        <f>IF((BJ118-'Charges variables (avancé)'!$F16*Commandes!BK$9)&lt;'Charges variables (avancé)'!$G16,ROUNDUP(ABS('Charges variables (avancé)'!$G16-(BJ118-'Charges variables (avancé)'!$F16*Commandes!BK$9))/'Charges variables (avancé)'!$H16,0)*'Charges variables (avancé)'!$H16,0)</f>
        <v>0</v>
      </c>
    </row>
    <row r="132" spans="2:62" ht="15" customHeight="1">
      <c r="B132" s="366">
        <f>'Charges variables (avancé)'!$C$17</f>
        <v>0</v>
      </c>
      <c r="C132" s="368">
        <f>IF((C119-'Charges variables (avancé)'!$F17*Commandes!D$9)&lt;'Charges variables (avancé)'!$G17,ROUNDUP(ABS('Charges variables (avancé)'!$G17-(C119-'Charges variables (avancé)'!$F17*Commandes!D$9))/'Charges variables (avancé)'!$H17,0)*'Charges variables (avancé)'!$H17,0)</f>
        <v>0</v>
      </c>
      <c r="D132" s="368">
        <f>IF((D119-'Charges variables (avancé)'!$F17*Commandes!E$9)&lt;'Charges variables (avancé)'!$G17,ROUNDUP(ABS('Charges variables (avancé)'!$G17-(D119-'Charges variables (avancé)'!$F17*Commandes!E$9))/'Charges variables (avancé)'!$H17,0)*'Charges variables (avancé)'!$H17,0)</f>
        <v>0</v>
      </c>
      <c r="E132" s="368">
        <f>IF((E119-'Charges variables (avancé)'!$F17*Commandes!F$9)&lt;'Charges variables (avancé)'!$G17,ROUNDUP(ABS('Charges variables (avancé)'!$G17-(E119-'Charges variables (avancé)'!$F17*Commandes!F$9))/'Charges variables (avancé)'!$H17,0)*'Charges variables (avancé)'!$H17,0)</f>
        <v>0</v>
      </c>
      <c r="F132" s="368">
        <f>IF((F119-'Charges variables (avancé)'!$F17*Commandes!G$9)&lt;'Charges variables (avancé)'!$G17,ROUNDUP(ABS('Charges variables (avancé)'!$G17-(F119-'Charges variables (avancé)'!$F17*Commandes!G$9))/'Charges variables (avancé)'!$H17,0)*'Charges variables (avancé)'!$H17,0)</f>
        <v>0</v>
      </c>
      <c r="G132" s="368">
        <f>IF((G119-'Charges variables (avancé)'!$F17*Commandes!H$9)&lt;'Charges variables (avancé)'!$G17,ROUNDUP(ABS('Charges variables (avancé)'!$G17-(G119-'Charges variables (avancé)'!$F17*Commandes!H$9))/'Charges variables (avancé)'!$H17,0)*'Charges variables (avancé)'!$H17,0)</f>
        <v>0</v>
      </c>
      <c r="H132" s="368">
        <f>IF((H119-'Charges variables (avancé)'!$F17*Commandes!I$9)&lt;'Charges variables (avancé)'!$G17,ROUNDUP(ABS('Charges variables (avancé)'!$G17-(H119-'Charges variables (avancé)'!$F17*Commandes!I$9))/'Charges variables (avancé)'!$H17,0)*'Charges variables (avancé)'!$H17,0)</f>
        <v>0</v>
      </c>
      <c r="I132" s="368">
        <f>IF((I119-'Charges variables (avancé)'!$F17*Commandes!J$9)&lt;'Charges variables (avancé)'!$G17,ROUNDUP(ABS('Charges variables (avancé)'!$G17-(I119-'Charges variables (avancé)'!$F17*Commandes!J$9))/'Charges variables (avancé)'!$H17,0)*'Charges variables (avancé)'!$H17,0)</f>
        <v>0</v>
      </c>
      <c r="J132" s="368">
        <f>IF((J119-'Charges variables (avancé)'!$F17*Commandes!K$9)&lt;'Charges variables (avancé)'!$G17,ROUNDUP(ABS('Charges variables (avancé)'!$G17-(J119-'Charges variables (avancé)'!$F17*Commandes!K$9))/'Charges variables (avancé)'!$H17,0)*'Charges variables (avancé)'!$H17,0)</f>
        <v>0</v>
      </c>
      <c r="K132" s="368">
        <f>IF((K119-'Charges variables (avancé)'!$F17*Commandes!L$9)&lt;'Charges variables (avancé)'!$G17,ROUNDUP(ABS('Charges variables (avancé)'!$G17-(K119-'Charges variables (avancé)'!$F17*Commandes!L$9))/'Charges variables (avancé)'!$H17,0)*'Charges variables (avancé)'!$H17,0)</f>
        <v>0</v>
      </c>
      <c r="L132" s="368">
        <f>IF((L119-'Charges variables (avancé)'!$F17*Commandes!M$9)&lt;'Charges variables (avancé)'!$G17,ROUNDUP(ABS('Charges variables (avancé)'!$G17-(L119-'Charges variables (avancé)'!$F17*Commandes!M$9))/'Charges variables (avancé)'!$H17,0)*'Charges variables (avancé)'!$H17,0)</f>
        <v>0</v>
      </c>
      <c r="M132" s="368">
        <f>IF((M119-'Charges variables (avancé)'!$F17*Commandes!N$9)&lt;'Charges variables (avancé)'!$G17,ROUNDUP(ABS('Charges variables (avancé)'!$G17-(M119-'Charges variables (avancé)'!$F17*Commandes!N$9))/'Charges variables (avancé)'!$H17,0)*'Charges variables (avancé)'!$H17,0)</f>
        <v>0</v>
      </c>
      <c r="N132" s="368">
        <f>IF((N119-'Charges variables (avancé)'!$F17*Commandes!O$9)&lt;'Charges variables (avancé)'!$G17,ROUNDUP(ABS('Charges variables (avancé)'!$G17-(N119-'Charges variables (avancé)'!$F17*Commandes!O$9))/'Charges variables (avancé)'!$H17,0)*'Charges variables (avancé)'!$H17,0)</f>
        <v>0</v>
      </c>
      <c r="O132" s="368">
        <f>IF((O119-'Charges variables (avancé)'!$F17*Commandes!P$9)&lt;'Charges variables (avancé)'!$G17,ROUNDUP(ABS('Charges variables (avancé)'!$G17-(O119-'Charges variables (avancé)'!$F17*Commandes!P$9))/'Charges variables (avancé)'!$H17,0)*'Charges variables (avancé)'!$H17,0)</f>
        <v>0</v>
      </c>
      <c r="P132" s="368">
        <f>IF((P119-'Charges variables (avancé)'!$F17*Commandes!Q$9)&lt;'Charges variables (avancé)'!$G17,ROUNDUP(ABS('Charges variables (avancé)'!$G17-(P119-'Charges variables (avancé)'!$F17*Commandes!Q$9))/'Charges variables (avancé)'!$H17,0)*'Charges variables (avancé)'!$H17,0)</f>
        <v>0</v>
      </c>
      <c r="Q132" s="368">
        <f>IF((Q119-'Charges variables (avancé)'!$F17*Commandes!R$9)&lt;'Charges variables (avancé)'!$G17,ROUNDUP(ABS('Charges variables (avancé)'!$G17-(Q119-'Charges variables (avancé)'!$F17*Commandes!R$9))/'Charges variables (avancé)'!$H17,0)*'Charges variables (avancé)'!$H17,0)</f>
        <v>0</v>
      </c>
      <c r="R132" s="368">
        <f>IF((R119-'Charges variables (avancé)'!$F17*Commandes!S$9)&lt;'Charges variables (avancé)'!$G17,ROUNDUP(ABS('Charges variables (avancé)'!$G17-(R119-'Charges variables (avancé)'!$F17*Commandes!S$9))/'Charges variables (avancé)'!$H17,0)*'Charges variables (avancé)'!$H17,0)</f>
        <v>0</v>
      </c>
      <c r="S132" s="368">
        <f>IF((S119-'Charges variables (avancé)'!$F17*Commandes!T$9)&lt;'Charges variables (avancé)'!$G17,ROUNDUP(ABS('Charges variables (avancé)'!$G17-(S119-'Charges variables (avancé)'!$F17*Commandes!T$9))/'Charges variables (avancé)'!$H17,0)*'Charges variables (avancé)'!$H17,0)</f>
        <v>0</v>
      </c>
      <c r="T132" s="368">
        <f>IF((T119-'Charges variables (avancé)'!$F17*Commandes!U$9)&lt;'Charges variables (avancé)'!$G17,ROUNDUP(ABS('Charges variables (avancé)'!$G17-(T119-'Charges variables (avancé)'!$F17*Commandes!U$9))/'Charges variables (avancé)'!$H17,0)*'Charges variables (avancé)'!$H17,0)</f>
        <v>0</v>
      </c>
      <c r="U132" s="368">
        <f>IF((U119-'Charges variables (avancé)'!$F17*Commandes!V$9)&lt;'Charges variables (avancé)'!$G17,ROUNDUP(ABS('Charges variables (avancé)'!$G17-(U119-'Charges variables (avancé)'!$F17*Commandes!V$9))/'Charges variables (avancé)'!$H17,0)*'Charges variables (avancé)'!$H17,0)</f>
        <v>0</v>
      </c>
      <c r="V132" s="368">
        <f>IF((V119-'Charges variables (avancé)'!$F17*Commandes!W$9)&lt;'Charges variables (avancé)'!$G17,ROUNDUP(ABS('Charges variables (avancé)'!$G17-(V119-'Charges variables (avancé)'!$F17*Commandes!W$9))/'Charges variables (avancé)'!$H17,0)*'Charges variables (avancé)'!$H17,0)</f>
        <v>0</v>
      </c>
      <c r="W132" s="368">
        <f>IF((W119-'Charges variables (avancé)'!$F17*Commandes!X$9)&lt;'Charges variables (avancé)'!$G17,ROUNDUP(ABS('Charges variables (avancé)'!$G17-(W119-'Charges variables (avancé)'!$F17*Commandes!X$9))/'Charges variables (avancé)'!$H17,0)*'Charges variables (avancé)'!$H17,0)</f>
        <v>0</v>
      </c>
      <c r="X132" s="368">
        <f>IF((X119-'Charges variables (avancé)'!$F17*Commandes!Y$9)&lt;'Charges variables (avancé)'!$G17,ROUNDUP(ABS('Charges variables (avancé)'!$G17-(X119-'Charges variables (avancé)'!$F17*Commandes!Y$9))/'Charges variables (avancé)'!$H17,0)*'Charges variables (avancé)'!$H17,0)</f>
        <v>0</v>
      </c>
      <c r="Y132" s="368">
        <f>IF((Y119-'Charges variables (avancé)'!$F17*Commandes!Z$9)&lt;'Charges variables (avancé)'!$G17,ROUNDUP(ABS('Charges variables (avancé)'!$G17-(Y119-'Charges variables (avancé)'!$F17*Commandes!Z$9))/'Charges variables (avancé)'!$H17,0)*'Charges variables (avancé)'!$H17,0)</f>
        <v>0</v>
      </c>
      <c r="Z132" s="368">
        <f>IF((Z119-'Charges variables (avancé)'!$F17*Commandes!AA$9)&lt;'Charges variables (avancé)'!$G17,ROUNDUP(ABS('Charges variables (avancé)'!$G17-(Z119-'Charges variables (avancé)'!$F17*Commandes!AA$9))/'Charges variables (avancé)'!$H17,0)*'Charges variables (avancé)'!$H17,0)</f>
        <v>0</v>
      </c>
      <c r="AA132" s="368">
        <f>IF((AA119-'Charges variables (avancé)'!$F17*Commandes!AB$9)&lt;'Charges variables (avancé)'!$G17,ROUNDUP(ABS('Charges variables (avancé)'!$G17-(AA119-'Charges variables (avancé)'!$F17*Commandes!AB$9))/'Charges variables (avancé)'!$H17,0)*'Charges variables (avancé)'!$H17,0)</f>
        <v>0</v>
      </c>
      <c r="AB132" s="368">
        <f>IF((AB119-'Charges variables (avancé)'!$F17*Commandes!AC$9)&lt;'Charges variables (avancé)'!$G17,ROUNDUP(ABS('Charges variables (avancé)'!$G17-(AB119-'Charges variables (avancé)'!$F17*Commandes!AC$9))/'Charges variables (avancé)'!$H17,0)*'Charges variables (avancé)'!$H17,0)</f>
        <v>0</v>
      </c>
      <c r="AC132" s="368">
        <f>IF((AC119-'Charges variables (avancé)'!$F17*Commandes!AD$9)&lt;'Charges variables (avancé)'!$G17,ROUNDUP(ABS('Charges variables (avancé)'!$G17-(AC119-'Charges variables (avancé)'!$F17*Commandes!AD$9))/'Charges variables (avancé)'!$H17,0)*'Charges variables (avancé)'!$H17,0)</f>
        <v>0</v>
      </c>
      <c r="AD132" s="368">
        <f>IF((AD119-'Charges variables (avancé)'!$F17*Commandes!AE$9)&lt;'Charges variables (avancé)'!$G17,ROUNDUP(ABS('Charges variables (avancé)'!$G17-(AD119-'Charges variables (avancé)'!$F17*Commandes!AE$9))/'Charges variables (avancé)'!$H17,0)*'Charges variables (avancé)'!$H17,0)</f>
        <v>0</v>
      </c>
      <c r="AE132" s="368">
        <f>IF((AE119-'Charges variables (avancé)'!$F17*Commandes!AF$9)&lt;'Charges variables (avancé)'!$G17,ROUNDUP(ABS('Charges variables (avancé)'!$G17-(AE119-'Charges variables (avancé)'!$F17*Commandes!AF$9))/'Charges variables (avancé)'!$H17,0)*'Charges variables (avancé)'!$H17,0)</f>
        <v>0</v>
      </c>
      <c r="AF132" s="368">
        <f>IF((AF119-'Charges variables (avancé)'!$F17*Commandes!AG$9)&lt;'Charges variables (avancé)'!$G17,ROUNDUP(ABS('Charges variables (avancé)'!$G17-(AF119-'Charges variables (avancé)'!$F17*Commandes!AG$9))/'Charges variables (avancé)'!$H17,0)*'Charges variables (avancé)'!$H17,0)</f>
        <v>0</v>
      </c>
      <c r="AG132" s="368">
        <f>IF((AG119-'Charges variables (avancé)'!$F17*Commandes!AH$9)&lt;'Charges variables (avancé)'!$G17,ROUNDUP(ABS('Charges variables (avancé)'!$G17-(AG119-'Charges variables (avancé)'!$F17*Commandes!AH$9))/'Charges variables (avancé)'!$H17,0)*'Charges variables (avancé)'!$H17,0)</f>
        <v>0</v>
      </c>
      <c r="AH132" s="368">
        <f>IF((AH119-'Charges variables (avancé)'!$F17*Commandes!AI$9)&lt;'Charges variables (avancé)'!$G17,ROUNDUP(ABS('Charges variables (avancé)'!$G17-(AH119-'Charges variables (avancé)'!$F17*Commandes!AI$9))/'Charges variables (avancé)'!$H17,0)*'Charges variables (avancé)'!$H17,0)</f>
        <v>0</v>
      </c>
      <c r="AI132" s="368">
        <f>IF((AI119-'Charges variables (avancé)'!$F17*Commandes!AJ$9)&lt;'Charges variables (avancé)'!$G17,ROUNDUP(ABS('Charges variables (avancé)'!$G17-(AI119-'Charges variables (avancé)'!$F17*Commandes!AJ$9))/'Charges variables (avancé)'!$H17,0)*'Charges variables (avancé)'!$H17,0)</f>
        <v>0</v>
      </c>
      <c r="AJ132" s="368">
        <f>IF((AJ119-'Charges variables (avancé)'!$F17*Commandes!AK$9)&lt;'Charges variables (avancé)'!$G17,ROUNDUP(ABS('Charges variables (avancé)'!$G17-(AJ119-'Charges variables (avancé)'!$F17*Commandes!AK$9))/'Charges variables (avancé)'!$H17,0)*'Charges variables (avancé)'!$H17,0)</f>
        <v>0</v>
      </c>
      <c r="AK132" s="368">
        <f>IF((AK119-'Charges variables (avancé)'!$F17*Commandes!AL$9)&lt;'Charges variables (avancé)'!$G17,ROUNDUP(ABS('Charges variables (avancé)'!$G17-(AK119-'Charges variables (avancé)'!$F17*Commandes!AL$9))/'Charges variables (avancé)'!$H17,0)*'Charges variables (avancé)'!$H17,0)</f>
        <v>0</v>
      </c>
      <c r="AL132" s="368">
        <f>IF((AL119-'Charges variables (avancé)'!$F17*Commandes!AM$9)&lt;'Charges variables (avancé)'!$G17,ROUNDUP(ABS('Charges variables (avancé)'!$G17-(AL119-'Charges variables (avancé)'!$F17*Commandes!AM$9))/'Charges variables (avancé)'!$H17,0)*'Charges variables (avancé)'!$H17,0)</f>
        <v>0</v>
      </c>
      <c r="AM132" s="368">
        <f>IF((AM119-'Charges variables (avancé)'!$F17*Commandes!AN$9)&lt;'Charges variables (avancé)'!$G17,ROUNDUP(ABS('Charges variables (avancé)'!$G17-(AM119-'Charges variables (avancé)'!$F17*Commandes!AN$9))/'Charges variables (avancé)'!$H17,0)*'Charges variables (avancé)'!$H17,0)</f>
        <v>0</v>
      </c>
      <c r="AN132" s="368">
        <f>IF((AN119-'Charges variables (avancé)'!$F17*Commandes!AO$9)&lt;'Charges variables (avancé)'!$G17,ROUNDUP(ABS('Charges variables (avancé)'!$G17-(AN119-'Charges variables (avancé)'!$F17*Commandes!AO$9))/'Charges variables (avancé)'!$H17,0)*'Charges variables (avancé)'!$H17,0)</f>
        <v>0</v>
      </c>
      <c r="AO132" s="368">
        <f>IF((AO119-'Charges variables (avancé)'!$F17*Commandes!AP$9)&lt;'Charges variables (avancé)'!$G17,ROUNDUP(ABS('Charges variables (avancé)'!$G17-(AO119-'Charges variables (avancé)'!$F17*Commandes!AP$9))/'Charges variables (avancé)'!$H17,0)*'Charges variables (avancé)'!$H17,0)</f>
        <v>0</v>
      </c>
      <c r="AP132" s="368">
        <f>IF((AP119-'Charges variables (avancé)'!$F17*Commandes!AQ$9)&lt;'Charges variables (avancé)'!$G17,ROUNDUP(ABS('Charges variables (avancé)'!$G17-(AP119-'Charges variables (avancé)'!$F17*Commandes!AQ$9))/'Charges variables (avancé)'!$H17,0)*'Charges variables (avancé)'!$H17,0)</f>
        <v>0</v>
      </c>
      <c r="AQ132" s="368">
        <f>IF((AQ119-'Charges variables (avancé)'!$F17*Commandes!AR$9)&lt;'Charges variables (avancé)'!$G17,ROUNDUP(ABS('Charges variables (avancé)'!$G17-(AQ119-'Charges variables (avancé)'!$F17*Commandes!AR$9))/'Charges variables (avancé)'!$H17,0)*'Charges variables (avancé)'!$H17,0)</f>
        <v>0</v>
      </c>
      <c r="AR132" s="368">
        <f>IF((AR119-'Charges variables (avancé)'!$F17*Commandes!AS$9)&lt;'Charges variables (avancé)'!$G17,ROUNDUP(ABS('Charges variables (avancé)'!$G17-(AR119-'Charges variables (avancé)'!$F17*Commandes!AS$9))/'Charges variables (avancé)'!$H17,0)*'Charges variables (avancé)'!$H17,0)</f>
        <v>0</v>
      </c>
      <c r="AS132" s="368">
        <f>IF((AS119-'Charges variables (avancé)'!$F17*Commandes!AT$9)&lt;'Charges variables (avancé)'!$G17,ROUNDUP(ABS('Charges variables (avancé)'!$G17-(AS119-'Charges variables (avancé)'!$F17*Commandes!AT$9))/'Charges variables (avancé)'!$H17,0)*'Charges variables (avancé)'!$H17,0)</f>
        <v>0</v>
      </c>
      <c r="AT132" s="368">
        <f>IF((AT119-'Charges variables (avancé)'!$F17*Commandes!AU$9)&lt;'Charges variables (avancé)'!$G17,ROUNDUP(ABS('Charges variables (avancé)'!$G17-(AT119-'Charges variables (avancé)'!$F17*Commandes!AU$9))/'Charges variables (avancé)'!$H17,0)*'Charges variables (avancé)'!$H17,0)</f>
        <v>0</v>
      </c>
      <c r="AU132" s="368">
        <f>IF((AU119-'Charges variables (avancé)'!$F17*Commandes!AV$9)&lt;'Charges variables (avancé)'!$G17,ROUNDUP(ABS('Charges variables (avancé)'!$G17-(AU119-'Charges variables (avancé)'!$F17*Commandes!AV$9))/'Charges variables (avancé)'!$H17,0)*'Charges variables (avancé)'!$H17,0)</f>
        <v>0</v>
      </c>
      <c r="AV132" s="368">
        <f>IF((AV119-'Charges variables (avancé)'!$F17*Commandes!AW$9)&lt;'Charges variables (avancé)'!$G17,ROUNDUP(ABS('Charges variables (avancé)'!$G17-(AV119-'Charges variables (avancé)'!$F17*Commandes!AW$9))/'Charges variables (avancé)'!$H17,0)*'Charges variables (avancé)'!$H17,0)</f>
        <v>0</v>
      </c>
      <c r="AW132" s="368">
        <f>IF((AW119-'Charges variables (avancé)'!$F17*Commandes!AX$9)&lt;'Charges variables (avancé)'!$G17,ROUNDUP(ABS('Charges variables (avancé)'!$G17-(AW119-'Charges variables (avancé)'!$F17*Commandes!AX$9))/'Charges variables (avancé)'!$H17,0)*'Charges variables (avancé)'!$H17,0)</f>
        <v>0</v>
      </c>
      <c r="AX132" s="368">
        <f>IF((AX119-'Charges variables (avancé)'!$F17*Commandes!AY$9)&lt;'Charges variables (avancé)'!$G17,ROUNDUP(ABS('Charges variables (avancé)'!$G17-(AX119-'Charges variables (avancé)'!$F17*Commandes!AY$9))/'Charges variables (avancé)'!$H17,0)*'Charges variables (avancé)'!$H17,0)</f>
        <v>0</v>
      </c>
      <c r="AY132" s="368">
        <f>IF((AY119-'Charges variables (avancé)'!$F17*Commandes!AZ$9)&lt;'Charges variables (avancé)'!$G17,ROUNDUP(ABS('Charges variables (avancé)'!$G17-(AY119-'Charges variables (avancé)'!$F17*Commandes!AZ$9))/'Charges variables (avancé)'!$H17,0)*'Charges variables (avancé)'!$H17,0)</f>
        <v>0</v>
      </c>
      <c r="AZ132" s="368">
        <f>IF((AZ119-'Charges variables (avancé)'!$F17*Commandes!BA$9)&lt;'Charges variables (avancé)'!$G17,ROUNDUP(ABS('Charges variables (avancé)'!$G17-(AZ119-'Charges variables (avancé)'!$F17*Commandes!BA$9))/'Charges variables (avancé)'!$H17,0)*'Charges variables (avancé)'!$H17,0)</f>
        <v>0</v>
      </c>
      <c r="BA132" s="368">
        <f>IF((BA119-'Charges variables (avancé)'!$F17*Commandes!BB$9)&lt;'Charges variables (avancé)'!$G17,ROUNDUP(ABS('Charges variables (avancé)'!$G17-(BA119-'Charges variables (avancé)'!$F17*Commandes!BB$9))/'Charges variables (avancé)'!$H17,0)*'Charges variables (avancé)'!$H17,0)</f>
        <v>0</v>
      </c>
      <c r="BB132" s="368">
        <f>IF((BB119-'Charges variables (avancé)'!$F17*Commandes!BC$9)&lt;'Charges variables (avancé)'!$G17,ROUNDUP(ABS('Charges variables (avancé)'!$G17-(BB119-'Charges variables (avancé)'!$F17*Commandes!BC$9))/'Charges variables (avancé)'!$H17,0)*'Charges variables (avancé)'!$H17,0)</f>
        <v>0</v>
      </c>
      <c r="BC132" s="368">
        <f>IF((BC119-'Charges variables (avancé)'!$F17*Commandes!BD$9)&lt;'Charges variables (avancé)'!$G17,ROUNDUP(ABS('Charges variables (avancé)'!$G17-(BC119-'Charges variables (avancé)'!$F17*Commandes!BD$9))/'Charges variables (avancé)'!$H17,0)*'Charges variables (avancé)'!$H17,0)</f>
        <v>0</v>
      </c>
      <c r="BD132" s="368">
        <f>IF((BD119-'Charges variables (avancé)'!$F17*Commandes!BE$9)&lt;'Charges variables (avancé)'!$G17,ROUNDUP(ABS('Charges variables (avancé)'!$G17-(BD119-'Charges variables (avancé)'!$F17*Commandes!BE$9))/'Charges variables (avancé)'!$H17,0)*'Charges variables (avancé)'!$H17,0)</f>
        <v>0</v>
      </c>
      <c r="BE132" s="368">
        <f>IF((BE119-'Charges variables (avancé)'!$F17*Commandes!BF$9)&lt;'Charges variables (avancé)'!$G17,ROUNDUP(ABS('Charges variables (avancé)'!$G17-(BE119-'Charges variables (avancé)'!$F17*Commandes!BF$9))/'Charges variables (avancé)'!$H17,0)*'Charges variables (avancé)'!$H17,0)</f>
        <v>0</v>
      </c>
      <c r="BF132" s="368">
        <f>IF((BF119-'Charges variables (avancé)'!$F17*Commandes!BG$9)&lt;'Charges variables (avancé)'!$G17,ROUNDUP(ABS('Charges variables (avancé)'!$G17-(BF119-'Charges variables (avancé)'!$F17*Commandes!BG$9))/'Charges variables (avancé)'!$H17,0)*'Charges variables (avancé)'!$H17,0)</f>
        <v>0</v>
      </c>
      <c r="BG132" s="368">
        <f>IF((BG119-'Charges variables (avancé)'!$F17*Commandes!BH$9)&lt;'Charges variables (avancé)'!$G17,ROUNDUP(ABS('Charges variables (avancé)'!$G17-(BG119-'Charges variables (avancé)'!$F17*Commandes!BH$9))/'Charges variables (avancé)'!$H17,0)*'Charges variables (avancé)'!$H17,0)</f>
        <v>0</v>
      </c>
      <c r="BH132" s="368">
        <f>IF((BH119-'Charges variables (avancé)'!$F17*Commandes!BI$9)&lt;'Charges variables (avancé)'!$G17,ROUNDUP(ABS('Charges variables (avancé)'!$G17-(BH119-'Charges variables (avancé)'!$F17*Commandes!BI$9))/'Charges variables (avancé)'!$H17,0)*'Charges variables (avancé)'!$H17,0)</f>
        <v>0</v>
      </c>
      <c r="BI132" s="368">
        <f>IF((BI119-'Charges variables (avancé)'!$F17*Commandes!BJ$9)&lt;'Charges variables (avancé)'!$G17,ROUNDUP(ABS('Charges variables (avancé)'!$G17-(BI119-'Charges variables (avancé)'!$F17*Commandes!BJ$9))/'Charges variables (avancé)'!$H17,0)*'Charges variables (avancé)'!$H17,0)</f>
        <v>0</v>
      </c>
      <c r="BJ132" s="368">
        <f>IF((BJ119-'Charges variables (avancé)'!$F17*Commandes!BK$9)&lt;'Charges variables (avancé)'!$G17,ROUNDUP(ABS('Charges variables (avancé)'!$G17-(BJ119-'Charges variables (avancé)'!$F17*Commandes!BK$9))/'Charges variables (avancé)'!$H17,0)*'Charges variables (avancé)'!$H17,0)</f>
        <v>0</v>
      </c>
    </row>
    <row r="133" spans="2:62" ht="15" customHeight="1">
      <c r="B133" s="366">
        <f>'Charges variables (avancé)'!$C$18</f>
        <v>0</v>
      </c>
      <c r="C133" s="368">
        <f>IF((C120-'Charges variables (avancé)'!$F18*Commandes!D$9)&lt;'Charges variables (avancé)'!$G18,ROUNDUP(ABS('Charges variables (avancé)'!$G18-(C120-'Charges variables (avancé)'!$F18*Commandes!D$9))/'Charges variables (avancé)'!$H18,0)*'Charges variables (avancé)'!$H18,0)</f>
        <v>0</v>
      </c>
      <c r="D133" s="368">
        <f>IF((D120-'Charges variables (avancé)'!$F18*Commandes!E$9)&lt;'Charges variables (avancé)'!$G18,ROUNDUP(ABS('Charges variables (avancé)'!$G18-(D120-'Charges variables (avancé)'!$F18*Commandes!E$9))/'Charges variables (avancé)'!$H18,0)*'Charges variables (avancé)'!$H18,0)</f>
        <v>0</v>
      </c>
      <c r="E133" s="368">
        <f>IF((E120-'Charges variables (avancé)'!$F18*Commandes!F$9)&lt;'Charges variables (avancé)'!$G18,ROUNDUP(ABS('Charges variables (avancé)'!$G18-(E120-'Charges variables (avancé)'!$F18*Commandes!F$9))/'Charges variables (avancé)'!$H18,0)*'Charges variables (avancé)'!$H18,0)</f>
        <v>0</v>
      </c>
      <c r="F133" s="368">
        <f>IF((F120-'Charges variables (avancé)'!$F18*Commandes!G$9)&lt;'Charges variables (avancé)'!$G18,ROUNDUP(ABS('Charges variables (avancé)'!$G18-(F120-'Charges variables (avancé)'!$F18*Commandes!G$9))/'Charges variables (avancé)'!$H18,0)*'Charges variables (avancé)'!$H18,0)</f>
        <v>0</v>
      </c>
      <c r="G133" s="368">
        <f>IF((G120-'Charges variables (avancé)'!$F18*Commandes!H$9)&lt;'Charges variables (avancé)'!$G18,ROUNDUP(ABS('Charges variables (avancé)'!$G18-(G120-'Charges variables (avancé)'!$F18*Commandes!H$9))/'Charges variables (avancé)'!$H18,0)*'Charges variables (avancé)'!$H18,0)</f>
        <v>0</v>
      </c>
      <c r="H133" s="368">
        <f>IF((H120-'Charges variables (avancé)'!$F18*Commandes!I$9)&lt;'Charges variables (avancé)'!$G18,ROUNDUP(ABS('Charges variables (avancé)'!$G18-(H120-'Charges variables (avancé)'!$F18*Commandes!I$9))/'Charges variables (avancé)'!$H18,0)*'Charges variables (avancé)'!$H18,0)</f>
        <v>0</v>
      </c>
      <c r="I133" s="368">
        <f>IF((I120-'Charges variables (avancé)'!$F18*Commandes!J$9)&lt;'Charges variables (avancé)'!$G18,ROUNDUP(ABS('Charges variables (avancé)'!$G18-(I120-'Charges variables (avancé)'!$F18*Commandes!J$9))/'Charges variables (avancé)'!$H18,0)*'Charges variables (avancé)'!$H18,0)</f>
        <v>0</v>
      </c>
      <c r="J133" s="368">
        <f>IF((J120-'Charges variables (avancé)'!$F18*Commandes!K$9)&lt;'Charges variables (avancé)'!$G18,ROUNDUP(ABS('Charges variables (avancé)'!$G18-(J120-'Charges variables (avancé)'!$F18*Commandes!K$9))/'Charges variables (avancé)'!$H18,0)*'Charges variables (avancé)'!$H18,0)</f>
        <v>0</v>
      </c>
      <c r="K133" s="368">
        <f>IF((K120-'Charges variables (avancé)'!$F18*Commandes!L$9)&lt;'Charges variables (avancé)'!$G18,ROUNDUP(ABS('Charges variables (avancé)'!$G18-(K120-'Charges variables (avancé)'!$F18*Commandes!L$9))/'Charges variables (avancé)'!$H18,0)*'Charges variables (avancé)'!$H18,0)</f>
        <v>0</v>
      </c>
      <c r="L133" s="368">
        <f>IF((L120-'Charges variables (avancé)'!$F18*Commandes!M$9)&lt;'Charges variables (avancé)'!$G18,ROUNDUP(ABS('Charges variables (avancé)'!$G18-(L120-'Charges variables (avancé)'!$F18*Commandes!M$9))/'Charges variables (avancé)'!$H18,0)*'Charges variables (avancé)'!$H18,0)</f>
        <v>0</v>
      </c>
      <c r="M133" s="368">
        <f>IF((M120-'Charges variables (avancé)'!$F18*Commandes!N$9)&lt;'Charges variables (avancé)'!$G18,ROUNDUP(ABS('Charges variables (avancé)'!$G18-(M120-'Charges variables (avancé)'!$F18*Commandes!N$9))/'Charges variables (avancé)'!$H18,0)*'Charges variables (avancé)'!$H18,0)</f>
        <v>0</v>
      </c>
      <c r="N133" s="368">
        <f>IF((N120-'Charges variables (avancé)'!$F18*Commandes!O$9)&lt;'Charges variables (avancé)'!$G18,ROUNDUP(ABS('Charges variables (avancé)'!$G18-(N120-'Charges variables (avancé)'!$F18*Commandes!O$9))/'Charges variables (avancé)'!$H18,0)*'Charges variables (avancé)'!$H18,0)</f>
        <v>0</v>
      </c>
      <c r="O133" s="368">
        <f>IF((O120-'Charges variables (avancé)'!$F18*Commandes!P$9)&lt;'Charges variables (avancé)'!$G18,ROUNDUP(ABS('Charges variables (avancé)'!$G18-(O120-'Charges variables (avancé)'!$F18*Commandes!P$9))/'Charges variables (avancé)'!$H18,0)*'Charges variables (avancé)'!$H18,0)</f>
        <v>0</v>
      </c>
      <c r="P133" s="368">
        <f>IF((P120-'Charges variables (avancé)'!$F18*Commandes!Q$9)&lt;'Charges variables (avancé)'!$G18,ROUNDUP(ABS('Charges variables (avancé)'!$G18-(P120-'Charges variables (avancé)'!$F18*Commandes!Q$9))/'Charges variables (avancé)'!$H18,0)*'Charges variables (avancé)'!$H18,0)</f>
        <v>0</v>
      </c>
      <c r="Q133" s="368">
        <f>IF((Q120-'Charges variables (avancé)'!$F18*Commandes!R$9)&lt;'Charges variables (avancé)'!$G18,ROUNDUP(ABS('Charges variables (avancé)'!$G18-(Q120-'Charges variables (avancé)'!$F18*Commandes!R$9))/'Charges variables (avancé)'!$H18,0)*'Charges variables (avancé)'!$H18,0)</f>
        <v>0</v>
      </c>
      <c r="R133" s="368">
        <f>IF((R120-'Charges variables (avancé)'!$F18*Commandes!S$9)&lt;'Charges variables (avancé)'!$G18,ROUNDUP(ABS('Charges variables (avancé)'!$G18-(R120-'Charges variables (avancé)'!$F18*Commandes!S$9))/'Charges variables (avancé)'!$H18,0)*'Charges variables (avancé)'!$H18,0)</f>
        <v>0</v>
      </c>
      <c r="S133" s="368">
        <f>IF((S120-'Charges variables (avancé)'!$F18*Commandes!T$9)&lt;'Charges variables (avancé)'!$G18,ROUNDUP(ABS('Charges variables (avancé)'!$G18-(S120-'Charges variables (avancé)'!$F18*Commandes!T$9))/'Charges variables (avancé)'!$H18,0)*'Charges variables (avancé)'!$H18,0)</f>
        <v>0</v>
      </c>
      <c r="T133" s="368">
        <f>IF((T120-'Charges variables (avancé)'!$F18*Commandes!U$9)&lt;'Charges variables (avancé)'!$G18,ROUNDUP(ABS('Charges variables (avancé)'!$G18-(T120-'Charges variables (avancé)'!$F18*Commandes!U$9))/'Charges variables (avancé)'!$H18,0)*'Charges variables (avancé)'!$H18,0)</f>
        <v>0</v>
      </c>
      <c r="U133" s="368">
        <f>IF((U120-'Charges variables (avancé)'!$F18*Commandes!V$9)&lt;'Charges variables (avancé)'!$G18,ROUNDUP(ABS('Charges variables (avancé)'!$G18-(U120-'Charges variables (avancé)'!$F18*Commandes!V$9))/'Charges variables (avancé)'!$H18,0)*'Charges variables (avancé)'!$H18,0)</f>
        <v>0</v>
      </c>
      <c r="V133" s="368">
        <f>IF((V120-'Charges variables (avancé)'!$F18*Commandes!W$9)&lt;'Charges variables (avancé)'!$G18,ROUNDUP(ABS('Charges variables (avancé)'!$G18-(V120-'Charges variables (avancé)'!$F18*Commandes!W$9))/'Charges variables (avancé)'!$H18,0)*'Charges variables (avancé)'!$H18,0)</f>
        <v>0</v>
      </c>
      <c r="W133" s="368">
        <f>IF((W120-'Charges variables (avancé)'!$F18*Commandes!X$9)&lt;'Charges variables (avancé)'!$G18,ROUNDUP(ABS('Charges variables (avancé)'!$G18-(W120-'Charges variables (avancé)'!$F18*Commandes!X$9))/'Charges variables (avancé)'!$H18,0)*'Charges variables (avancé)'!$H18,0)</f>
        <v>0</v>
      </c>
      <c r="X133" s="368">
        <f>IF((X120-'Charges variables (avancé)'!$F18*Commandes!Y$9)&lt;'Charges variables (avancé)'!$G18,ROUNDUP(ABS('Charges variables (avancé)'!$G18-(X120-'Charges variables (avancé)'!$F18*Commandes!Y$9))/'Charges variables (avancé)'!$H18,0)*'Charges variables (avancé)'!$H18,0)</f>
        <v>0</v>
      </c>
      <c r="Y133" s="368">
        <f>IF((Y120-'Charges variables (avancé)'!$F18*Commandes!Z$9)&lt;'Charges variables (avancé)'!$G18,ROUNDUP(ABS('Charges variables (avancé)'!$G18-(Y120-'Charges variables (avancé)'!$F18*Commandes!Z$9))/'Charges variables (avancé)'!$H18,0)*'Charges variables (avancé)'!$H18,0)</f>
        <v>0</v>
      </c>
      <c r="Z133" s="368">
        <f>IF((Z120-'Charges variables (avancé)'!$F18*Commandes!AA$9)&lt;'Charges variables (avancé)'!$G18,ROUNDUP(ABS('Charges variables (avancé)'!$G18-(Z120-'Charges variables (avancé)'!$F18*Commandes!AA$9))/'Charges variables (avancé)'!$H18,0)*'Charges variables (avancé)'!$H18,0)</f>
        <v>0</v>
      </c>
      <c r="AA133" s="368">
        <f>IF((AA120-'Charges variables (avancé)'!$F18*Commandes!AB$9)&lt;'Charges variables (avancé)'!$G18,ROUNDUP(ABS('Charges variables (avancé)'!$G18-(AA120-'Charges variables (avancé)'!$F18*Commandes!AB$9))/'Charges variables (avancé)'!$H18,0)*'Charges variables (avancé)'!$H18,0)</f>
        <v>0</v>
      </c>
      <c r="AB133" s="368">
        <f>IF((AB120-'Charges variables (avancé)'!$F18*Commandes!AC$9)&lt;'Charges variables (avancé)'!$G18,ROUNDUP(ABS('Charges variables (avancé)'!$G18-(AB120-'Charges variables (avancé)'!$F18*Commandes!AC$9))/'Charges variables (avancé)'!$H18,0)*'Charges variables (avancé)'!$H18,0)</f>
        <v>0</v>
      </c>
      <c r="AC133" s="368">
        <f>IF((AC120-'Charges variables (avancé)'!$F18*Commandes!AD$9)&lt;'Charges variables (avancé)'!$G18,ROUNDUP(ABS('Charges variables (avancé)'!$G18-(AC120-'Charges variables (avancé)'!$F18*Commandes!AD$9))/'Charges variables (avancé)'!$H18,0)*'Charges variables (avancé)'!$H18,0)</f>
        <v>0</v>
      </c>
      <c r="AD133" s="368">
        <f>IF((AD120-'Charges variables (avancé)'!$F18*Commandes!AE$9)&lt;'Charges variables (avancé)'!$G18,ROUNDUP(ABS('Charges variables (avancé)'!$G18-(AD120-'Charges variables (avancé)'!$F18*Commandes!AE$9))/'Charges variables (avancé)'!$H18,0)*'Charges variables (avancé)'!$H18,0)</f>
        <v>0</v>
      </c>
      <c r="AE133" s="368">
        <f>IF((AE120-'Charges variables (avancé)'!$F18*Commandes!AF$9)&lt;'Charges variables (avancé)'!$G18,ROUNDUP(ABS('Charges variables (avancé)'!$G18-(AE120-'Charges variables (avancé)'!$F18*Commandes!AF$9))/'Charges variables (avancé)'!$H18,0)*'Charges variables (avancé)'!$H18,0)</f>
        <v>0</v>
      </c>
      <c r="AF133" s="368">
        <f>IF((AF120-'Charges variables (avancé)'!$F18*Commandes!AG$9)&lt;'Charges variables (avancé)'!$G18,ROUNDUP(ABS('Charges variables (avancé)'!$G18-(AF120-'Charges variables (avancé)'!$F18*Commandes!AG$9))/'Charges variables (avancé)'!$H18,0)*'Charges variables (avancé)'!$H18,0)</f>
        <v>0</v>
      </c>
      <c r="AG133" s="368">
        <f>IF((AG120-'Charges variables (avancé)'!$F18*Commandes!AH$9)&lt;'Charges variables (avancé)'!$G18,ROUNDUP(ABS('Charges variables (avancé)'!$G18-(AG120-'Charges variables (avancé)'!$F18*Commandes!AH$9))/'Charges variables (avancé)'!$H18,0)*'Charges variables (avancé)'!$H18,0)</f>
        <v>0</v>
      </c>
      <c r="AH133" s="368">
        <f>IF((AH120-'Charges variables (avancé)'!$F18*Commandes!AI$9)&lt;'Charges variables (avancé)'!$G18,ROUNDUP(ABS('Charges variables (avancé)'!$G18-(AH120-'Charges variables (avancé)'!$F18*Commandes!AI$9))/'Charges variables (avancé)'!$H18,0)*'Charges variables (avancé)'!$H18,0)</f>
        <v>0</v>
      </c>
      <c r="AI133" s="368">
        <f>IF((AI120-'Charges variables (avancé)'!$F18*Commandes!AJ$9)&lt;'Charges variables (avancé)'!$G18,ROUNDUP(ABS('Charges variables (avancé)'!$G18-(AI120-'Charges variables (avancé)'!$F18*Commandes!AJ$9))/'Charges variables (avancé)'!$H18,0)*'Charges variables (avancé)'!$H18,0)</f>
        <v>0</v>
      </c>
      <c r="AJ133" s="368">
        <f>IF((AJ120-'Charges variables (avancé)'!$F18*Commandes!AK$9)&lt;'Charges variables (avancé)'!$G18,ROUNDUP(ABS('Charges variables (avancé)'!$G18-(AJ120-'Charges variables (avancé)'!$F18*Commandes!AK$9))/'Charges variables (avancé)'!$H18,0)*'Charges variables (avancé)'!$H18,0)</f>
        <v>0</v>
      </c>
      <c r="AK133" s="368">
        <f>IF((AK120-'Charges variables (avancé)'!$F18*Commandes!AL$9)&lt;'Charges variables (avancé)'!$G18,ROUNDUP(ABS('Charges variables (avancé)'!$G18-(AK120-'Charges variables (avancé)'!$F18*Commandes!AL$9))/'Charges variables (avancé)'!$H18,0)*'Charges variables (avancé)'!$H18,0)</f>
        <v>0</v>
      </c>
      <c r="AL133" s="368">
        <f>IF((AL120-'Charges variables (avancé)'!$F18*Commandes!AM$9)&lt;'Charges variables (avancé)'!$G18,ROUNDUP(ABS('Charges variables (avancé)'!$G18-(AL120-'Charges variables (avancé)'!$F18*Commandes!AM$9))/'Charges variables (avancé)'!$H18,0)*'Charges variables (avancé)'!$H18,0)</f>
        <v>0</v>
      </c>
      <c r="AM133" s="368">
        <f>IF((AM120-'Charges variables (avancé)'!$F18*Commandes!AN$9)&lt;'Charges variables (avancé)'!$G18,ROUNDUP(ABS('Charges variables (avancé)'!$G18-(AM120-'Charges variables (avancé)'!$F18*Commandes!AN$9))/'Charges variables (avancé)'!$H18,0)*'Charges variables (avancé)'!$H18,0)</f>
        <v>0</v>
      </c>
      <c r="AN133" s="368">
        <f>IF((AN120-'Charges variables (avancé)'!$F18*Commandes!AO$9)&lt;'Charges variables (avancé)'!$G18,ROUNDUP(ABS('Charges variables (avancé)'!$G18-(AN120-'Charges variables (avancé)'!$F18*Commandes!AO$9))/'Charges variables (avancé)'!$H18,0)*'Charges variables (avancé)'!$H18,0)</f>
        <v>0</v>
      </c>
      <c r="AO133" s="368">
        <f>IF((AO120-'Charges variables (avancé)'!$F18*Commandes!AP$9)&lt;'Charges variables (avancé)'!$G18,ROUNDUP(ABS('Charges variables (avancé)'!$G18-(AO120-'Charges variables (avancé)'!$F18*Commandes!AP$9))/'Charges variables (avancé)'!$H18,0)*'Charges variables (avancé)'!$H18,0)</f>
        <v>0</v>
      </c>
      <c r="AP133" s="368">
        <f>IF((AP120-'Charges variables (avancé)'!$F18*Commandes!AQ$9)&lt;'Charges variables (avancé)'!$G18,ROUNDUP(ABS('Charges variables (avancé)'!$G18-(AP120-'Charges variables (avancé)'!$F18*Commandes!AQ$9))/'Charges variables (avancé)'!$H18,0)*'Charges variables (avancé)'!$H18,0)</f>
        <v>0</v>
      </c>
      <c r="AQ133" s="368">
        <f>IF((AQ120-'Charges variables (avancé)'!$F18*Commandes!AR$9)&lt;'Charges variables (avancé)'!$G18,ROUNDUP(ABS('Charges variables (avancé)'!$G18-(AQ120-'Charges variables (avancé)'!$F18*Commandes!AR$9))/'Charges variables (avancé)'!$H18,0)*'Charges variables (avancé)'!$H18,0)</f>
        <v>0</v>
      </c>
      <c r="AR133" s="368">
        <f>IF((AR120-'Charges variables (avancé)'!$F18*Commandes!AS$9)&lt;'Charges variables (avancé)'!$G18,ROUNDUP(ABS('Charges variables (avancé)'!$G18-(AR120-'Charges variables (avancé)'!$F18*Commandes!AS$9))/'Charges variables (avancé)'!$H18,0)*'Charges variables (avancé)'!$H18,0)</f>
        <v>0</v>
      </c>
      <c r="AS133" s="368">
        <f>IF((AS120-'Charges variables (avancé)'!$F18*Commandes!AT$9)&lt;'Charges variables (avancé)'!$G18,ROUNDUP(ABS('Charges variables (avancé)'!$G18-(AS120-'Charges variables (avancé)'!$F18*Commandes!AT$9))/'Charges variables (avancé)'!$H18,0)*'Charges variables (avancé)'!$H18,0)</f>
        <v>0</v>
      </c>
      <c r="AT133" s="368">
        <f>IF((AT120-'Charges variables (avancé)'!$F18*Commandes!AU$9)&lt;'Charges variables (avancé)'!$G18,ROUNDUP(ABS('Charges variables (avancé)'!$G18-(AT120-'Charges variables (avancé)'!$F18*Commandes!AU$9))/'Charges variables (avancé)'!$H18,0)*'Charges variables (avancé)'!$H18,0)</f>
        <v>0</v>
      </c>
      <c r="AU133" s="368">
        <f>IF((AU120-'Charges variables (avancé)'!$F18*Commandes!AV$9)&lt;'Charges variables (avancé)'!$G18,ROUNDUP(ABS('Charges variables (avancé)'!$G18-(AU120-'Charges variables (avancé)'!$F18*Commandes!AV$9))/'Charges variables (avancé)'!$H18,0)*'Charges variables (avancé)'!$H18,0)</f>
        <v>0</v>
      </c>
      <c r="AV133" s="368">
        <f>IF((AV120-'Charges variables (avancé)'!$F18*Commandes!AW$9)&lt;'Charges variables (avancé)'!$G18,ROUNDUP(ABS('Charges variables (avancé)'!$G18-(AV120-'Charges variables (avancé)'!$F18*Commandes!AW$9))/'Charges variables (avancé)'!$H18,0)*'Charges variables (avancé)'!$H18,0)</f>
        <v>0</v>
      </c>
      <c r="AW133" s="368">
        <f>IF((AW120-'Charges variables (avancé)'!$F18*Commandes!AX$9)&lt;'Charges variables (avancé)'!$G18,ROUNDUP(ABS('Charges variables (avancé)'!$G18-(AW120-'Charges variables (avancé)'!$F18*Commandes!AX$9))/'Charges variables (avancé)'!$H18,0)*'Charges variables (avancé)'!$H18,0)</f>
        <v>0</v>
      </c>
      <c r="AX133" s="368">
        <f>IF((AX120-'Charges variables (avancé)'!$F18*Commandes!AY$9)&lt;'Charges variables (avancé)'!$G18,ROUNDUP(ABS('Charges variables (avancé)'!$G18-(AX120-'Charges variables (avancé)'!$F18*Commandes!AY$9))/'Charges variables (avancé)'!$H18,0)*'Charges variables (avancé)'!$H18,0)</f>
        <v>0</v>
      </c>
      <c r="AY133" s="368">
        <f>IF((AY120-'Charges variables (avancé)'!$F18*Commandes!AZ$9)&lt;'Charges variables (avancé)'!$G18,ROUNDUP(ABS('Charges variables (avancé)'!$G18-(AY120-'Charges variables (avancé)'!$F18*Commandes!AZ$9))/'Charges variables (avancé)'!$H18,0)*'Charges variables (avancé)'!$H18,0)</f>
        <v>0</v>
      </c>
      <c r="AZ133" s="368">
        <f>IF((AZ120-'Charges variables (avancé)'!$F18*Commandes!BA$9)&lt;'Charges variables (avancé)'!$G18,ROUNDUP(ABS('Charges variables (avancé)'!$G18-(AZ120-'Charges variables (avancé)'!$F18*Commandes!BA$9))/'Charges variables (avancé)'!$H18,0)*'Charges variables (avancé)'!$H18,0)</f>
        <v>0</v>
      </c>
      <c r="BA133" s="368">
        <f>IF((BA120-'Charges variables (avancé)'!$F18*Commandes!BB$9)&lt;'Charges variables (avancé)'!$G18,ROUNDUP(ABS('Charges variables (avancé)'!$G18-(BA120-'Charges variables (avancé)'!$F18*Commandes!BB$9))/'Charges variables (avancé)'!$H18,0)*'Charges variables (avancé)'!$H18,0)</f>
        <v>0</v>
      </c>
      <c r="BB133" s="368">
        <f>IF((BB120-'Charges variables (avancé)'!$F18*Commandes!BC$9)&lt;'Charges variables (avancé)'!$G18,ROUNDUP(ABS('Charges variables (avancé)'!$G18-(BB120-'Charges variables (avancé)'!$F18*Commandes!BC$9))/'Charges variables (avancé)'!$H18,0)*'Charges variables (avancé)'!$H18,0)</f>
        <v>0</v>
      </c>
      <c r="BC133" s="368">
        <f>IF((BC120-'Charges variables (avancé)'!$F18*Commandes!BD$9)&lt;'Charges variables (avancé)'!$G18,ROUNDUP(ABS('Charges variables (avancé)'!$G18-(BC120-'Charges variables (avancé)'!$F18*Commandes!BD$9))/'Charges variables (avancé)'!$H18,0)*'Charges variables (avancé)'!$H18,0)</f>
        <v>0</v>
      </c>
      <c r="BD133" s="368">
        <f>IF((BD120-'Charges variables (avancé)'!$F18*Commandes!BE$9)&lt;'Charges variables (avancé)'!$G18,ROUNDUP(ABS('Charges variables (avancé)'!$G18-(BD120-'Charges variables (avancé)'!$F18*Commandes!BE$9))/'Charges variables (avancé)'!$H18,0)*'Charges variables (avancé)'!$H18,0)</f>
        <v>0</v>
      </c>
      <c r="BE133" s="368">
        <f>IF((BE120-'Charges variables (avancé)'!$F18*Commandes!BF$9)&lt;'Charges variables (avancé)'!$G18,ROUNDUP(ABS('Charges variables (avancé)'!$G18-(BE120-'Charges variables (avancé)'!$F18*Commandes!BF$9))/'Charges variables (avancé)'!$H18,0)*'Charges variables (avancé)'!$H18,0)</f>
        <v>0</v>
      </c>
      <c r="BF133" s="368">
        <f>IF((BF120-'Charges variables (avancé)'!$F18*Commandes!BG$9)&lt;'Charges variables (avancé)'!$G18,ROUNDUP(ABS('Charges variables (avancé)'!$G18-(BF120-'Charges variables (avancé)'!$F18*Commandes!BG$9))/'Charges variables (avancé)'!$H18,0)*'Charges variables (avancé)'!$H18,0)</f>
        <v>0</v>
      </c>
      <c r="BG133" s="368">
        <f>IF((BG120-'Charges variables (avancé)'!$F18*Commandes!BH$9)&lt;'Charges variables (avancé)'!$G18,ROUNDUP(ABS('Charges variables (avancé)'!$G18-(BG120-'Charges variables (avancé)'!$F18*Commandes!BH$9))/'Charges variables (avancé)'!$H18,0)*'Charges variables (avancé)'!$H18,0)</f>
        <v>0</v>
      </c>
      <c r="BH133" s="368">
        <f>IF((BH120-'Charges variables (avancé)'!$F18*Commandes!BI$9)&lt;'Charges variables (avancé)'!$G18,ROUNDUP(ABS('Charges variables (avancé)'!$G18-(BH120-'Charges variables (avancé)'!$F18*Commandes!BI$9))/'Charges variables (avancé)'!$H18,0)*'Charges variables (avancé)'!$H18,0)</f>
        <v>0</v>
      </c>
      <c r="BI133" s="368">
        <f>IF((BI120-'Charges variables (avancé)'!$F18*Commandes!BJ$9)&lt;'Charges variables (avancé)'!$G18,ROUNDUP(ABS('Charges variables (avancé)'!$G18-(BI120-'Charges variables (avancé)'!$F18*Commandes!BJ$9))/'Charges variables (avancé)'!$H18,0)*'Charges variables (avancé)'!$H18,0)</f>
        <v>0</v>
      </c>
      <c r="BJ133" s="368">
        <f>IF((BJ120-'Charges variables (avancé)'!$F18*Commandes!BK$9)&lt;'Charges variables (avancé)'!$G18,ROUNDUP(ABS('Charges variables (avancé)'!$G18-(BJ120-'Charges variables (avancé)'!$F18*Commandes!BK$9))/'Charges variables (avancé)'!$H18,0)*'Charges variables (avancé)'!$H18,0)</f>
        <v>0</v>
      </c>
    </row>
    <row r="134" spans="2:62" ht="15" customHeight="1">
      <c r="B134" s="366">
        <f>'Charges variables (avancé)'!$C$19</f>
        <v>0</v>
      </c>
      <c r="C134" s="368">
        <f>IF((C121-'Charges variables (avancé)'!$F19*Commandes!D$9)&lt;'Charges variables (avancé)'!$G19,ROUNDUP(ABS('Charges variables (avancé)'!$G19-(C121-'Charges variables (avancé)'!$F19*Commandes!D$9))/'Charges variables (avancé)'!$H19,0)*'Charges variables (avancé)'!$H19,0)</f>
        <v>0</v>
      </c>
      <c r="D134" s="368">
        <f>IF((D121-'Charges variables (avancé)'!$F19*Commandes!E$9)&lt;'Charges variables (avancé)'!$G19,ROUNDUP(ABS('Charges variables (avancé)'!$G19-(D121-'Charges variables (avancé)'!$F19*Commandes!E$9))/'Charges variables (avancé)'!$H19,0)*'Charges variables (avancé)'!$H19,0)</f>
        <v>0</v>
      </c>
      <c r="E134" s="368">
        <f>IF((E121-'Charges variables (avancé)'!$F19*Commandes!F$9)&lt;'Charges variables (avancé)'!$G19,ROUNDUP(ABS('Charges variables (avancé)'!$G19-(E121-'Charges variables (avancé)'!$F19*Commandes!F$9))/'Charges variables (avancé)'!$H19,0)*'Charges variables (avancé)'!$H19,0)</f>
        <v>0</v>
      </c>
      <c r="F134" s="368">
        <f>IF((F121-'Charges variables (avancé)'!$F19*Commandes!G$9)&lt;'Charges variables (avancé)'!$G19,ROUNDUP(ABS('Charges variables (avancé)'!$G19-(F121-'Charges variables (avancé)'!$F19*Commandes!G$9))/'Charges variables (avancé)'!$H19,0)*'Charges variables (avancé)'!$H19,0)</f>
        <v>0</v>
      </c>
      <c r="G134" s="368">
        <f>IF((G121-'Charges variables (avancé)'!$F19*Commandes!H$9)&lt;'Charges variables (avancé)'!$G19,ROUNDUP(ABS('Charges variables (avancé)'!$G19-(G121-'Charges variables (avancé)'!$F19*Commandes!H$9))/'Charges variables (avancé)'!$H19,0)*'Charges variables (avancé)'!$H19,0)</f>
        <v>0</v>
      </c>
      <c r="H134" s="368">
        <f>IF((H121-'Charges variables (avancé)'!$F19*Commandes!I$9)&lt;'Charges variables (avancé)'!$G19,ROUNDUP(ABS('Charges variables (avancé)'!$G19-(H121-'Charges variables (avancé)'!$F19*Commandes!I$9))/'Charges variables (avancé)'!$H19,0)*'Charges variables (avancé)'!$H19,0)</f>
        <v>0</v>
      </c>
      <c r="I134" s="368">
        <f>IF((I121-'Charges variables (avancé)'!$F19*Commandes!J$9)&lt;'Charges variables (avancé)'!$G19,ROUNDUP(ABS('Charges variables (avancé)'!$G19-(I121-'Charges variables (avancé)'!$F19*Commandes!J$9))/'Charges variables (avancé)'!$H19,0)*'Charges variables (avancé)'!$H19,0)</f>
        <v>0</v>
      </c>
      <c r="J134" s="368">
        <f>IF((J121-'Charges variables (avancé)'!$F19*Commandes!K$9)&lt;'Charges variables (avancé)'!$G19,ROUNDUP(ABS('Charges variables (avancé)'!$G19-(J121-'Charges variables (avancé)'!$F19*Commandes!K$9))/'Charges variables (avancé)'!$H19,0)*'Charges variables (avancé)'!$H19,0)</f>
        <v>0</v>
      </c>
      <c r="K134" s="368">
        <f>IF((K121-'Charges variables (avancé)'!$F19*Commandes!L$9)&lt;'Charges variables (avancé)'!$G19,ROUNDUP(ABS('Charges variables (avancé)'!$G19-(K121-'Charges variables (avancé)'!$F19*Commandes!L$9))/'Charges variables (avancé)'!$H19,0)*'Charges variables (avancé)'!$H19,0)</f>
        <v>0</v>
      </c>
      <c r="L134" s="368">
        <f>IF((L121-'Charges variables (avancé)'!$F19*Commandes!M$9)&lt;'Charges variables (avancé)'!$G19,ROUNDUP(ABS('Charges variables (avancé)'!$G19-(L121-'Charges variables (avancé)'!$F19*Commandes!M$9))/'Charges variables (avancé)'!$H19,0)*'Charges variables (avancé)'!$H19,0)</f>
        <v>0</v>
      </c>
      <c r="M134" s="368">
        <f>IF((M121-'Charges variables (avancé)'!$F19*Commandes!N$9)&lt;'Charges variables (avancé)'!$G19,ROUNDUP(ABS('Charges variables (avancé)'!$G19-(M121-'Charges variables (avancé)'!$F19*Commandes!N$9))/'Charges variables (avancé)'!$H19,0)*'Charges variables (avancé)'!$H19,0)</f>
        <v>0</v>
      </c>
      <c r="N134" s="368">
        <f>IF((N121-'Charges variables (avancé)'!$F19*Commandes!O$9)&lt;'Charges variables (avancé)'!$G19,ROUNDUP(ABS('Charges variables (avancé)'!$G19-(N121-'Charges variables (avancé)'!$F19*Commandes!O$9))/'Charges variables (avancé)'!$H19,0)*'Charges variables (avancé)'!$H19,0)</f>
        <v>0</v>
      </c>
      <c r="O134" s="368">
        <f>IF((O121-'Charges variables (avancé)'!$F19*Commandes!P$9)&lt;'Charges variables (avancé)'!$G19,ROUNDUP(ABS('Charges variables (avancé)'!$G19-(O121-'Charges variables (avancé)'!$F19*Commandes!P$9))/'Charges variables (avancé)'!$H19,0)*'Charges variables (avancé)'!$H19,0)</f>
        <v>0</v>
      </c>
      <c r="P134" s="368">
        <f>IF((P121-'Charges variables (avancé)'!$F19*Commandes!Q$9)&lt;'Charges variables (avancé)'!$G19,ROUNDUP(ABS('Charges variables (avancé)'!$G19-(P121-'Charges variables (avancé)'!$F19*Commandes!Q$9))/'Charges variables (avancé)'!$H19,0)*'Charges variables (avancé)'!$H19,0)</f>
        <v>0</v>
      </c>
      <c r="Q134" s="368">
        <f>IF((Q121-'Charges variables (avancé)'!$F19*Commandes!R$9)&lt;'Charges variables (avancé)'!$G19,ROUNDUP(ABS('Charges variables (avancé)'!$G19-(Q121-'Charges variables (avancé)'!$F19*Commandes!R$9))/'Charges variables (avancé)'!$H19,0)*'Charges variables (avancé)'!$H19,0)</f>
        <v>0</v>
      </c>
      <c r="R134" s="368">
        <f>IF((R121-'Charges variables (avancé)'!$F19*Commandes!S$9)&lt;'Charges variables (avancé)'!$G19,ROUNDUP(ABS('Charges variables (avancé)'!$G19-(R121-'Charges variables (avancé)'!$F19*Commandes!S$9))/'Charges variables (avancé)'!$H19,0)*'Charges variables (avancé)'!$H19,0)</f>
        <v>0</v>
      </c>
      <c r="S134" s="368">
        <f>IF((S121-'Charges variables (avancé)'!$F19*Commandes!T$9)&lt;'Charges variables (avancé)'!$G19,ROUNDUP(ABS('Charges variables (avancé)'!$G19-(S121-'Charges variables (avancé)'!$F19*Commandes!T$9))/'Charges variables (avancé)'!$H19,0)*'Charges variables (avancé)'!$H19,0)</f>
        <v>0</v>
      </c>
      <c r="T134" s="368">
        <f>IF((T121-'Charges variables (avancé)'!$F19*Commandes!U$9)&lt;'Charges variables (avancé)'!$G19,ROUNDUP(ABS('Charges variables (avancé)'!$G19-(T121-'Charges variables (avancé)'!$F19*Commandes!U$9))/'Charges variables (avancé)'!$H19,0)*'Charges variables (avancé)'!$H19,0)</f>
        <v>0</v>
      </c>
      <c r="U134" s="368">
        <f>IF((U121-'Charges variables (avancé)'!$F19*Commandes!V$9)&lt;'Charges variables (avancé)'!$G19,ROUNDUP(ABS('Charges variables (avancé)'!$G19-(U121-'Charges variables (avancé)'!$F19*Commandes!V$9))/'Charges variables (avancé)'!$H19,0)*'Charges variables (avancé)'!$H19,0)</f>
        <v>0</v>
      </c>
      <c r="V134" s="368">
        <f>IF((V121-'Charges variables (avancé)'!$F19*Commandes!W$9)&lt;'Charges variables (avancé)'!$G19,ROUNDUP(ABS('Charges variables (avancé)'!$G19-(V121-'Charges variables (avancé)'!$F19*Commandes!W$9))/'Charges variables (avancé)'!$H19,0)*'Charges variables (avancé)'!$H19,0)</f>
        <v>0</v>
      </c>
      <c r="W134" s="368">
        <f>IF((W121-'Charges variables (avancé)'!$F19*Commandes!X$9)&lt;'Charges variables (avancé)'!$G19,ROUNDUP(ABS('Charges variables (avancé)'!$G19-(W121-'Charges variables (avancé)'!$F19*Commandes!X$9))/'Charges variables (avancé)'!$H19,0)*'Charges variables (avancé)'!$H19,0)</f>
        <v>0</v>
      </c>
      <c r="X134" s="368">
        <f>IF((X121-'Charges variables (avancé)'!$F19*Commandes!Y$9)&lt;'Charges variables (avancé)'!$G19,ROUNDUP(ABS('Charges variables (avancé)'!$G19-(X121-'Charges variables (avancé)'!$F19*Commandes!Y$9))/'Charges variables (avancé)'!$H19,0)*'Charges variables (avancé)'!$H19,0)</f>
        <v>0</v>
      </c>
      <c r="Y134" s="368">
        <f>IF((Y121-'Charges variables (avancé)'!$F19*Commandes!Z$9)&lt;'Charges variables (avancé)'!$G19,ROUNDUP(ABS('Charges variables (avancé)'!$G19-(Y121-'Charges variables (avancé)'!$F19*Commandes!Z$9))/'Charges variables (avancé)'!$H19,0)*'Charges variables (avancé)'!$H19,0)</f>
        <v>0</v>
      </c>
      <c r="Z134" s="368">
        <f>IF((Z121-'Charges variables (avancé)'!$F19*Commandes!AA$9)&lt;'Charges variables (avancé)'!$G19,ROUNDUP(ABS('Charges variables (avancé)'!$G19-(Z121-'Charges variables (avancé)'!$F19*Commandes!AA$9))/'Charges variables (avancé)'!$H19,0)*'Charges variables (avancé)'!$H19,0)</f>
        <v>0</v>
      </c>
      <c r="AA134" s="368">
        <f>IF((AA121-'Charges variables (avancé)'!$F19*Commandes!AB$9)&lt;'Charges variables (avancé)'!$G19,ROUNDUP(ABS('Charges variables (avancé)'!$G19-(AA121-'Charges variables (avancé)'!$F19*Commandes!AB$9))/'Charges variables (avancé)'!$H19,0)*'Charges variables (avancé)'!$H19,0)</f>
        <v>0</v>
      </c>
      <c r="AB134" s="368">
        <f>IF((AB121-'Charges variables (avancé)'!$F19*Commandes!AC$9)&lt;'Charges variables (avancé)'!$G19,ROUNDUP(ABS('Charges variables (avancé)'!$G19-(AB121-'Charges variables (avancé)'!$F19*Commandes!AC$9))/'Charges variables (avancé)'!$H19,0)*'Charges variables (avancé)'!$H19,0)</f>
        <v>0</v>
      </c>
      <c r="AC134" s="368">
        <f>IF((AC121-'Charges variables (avancé)'!$F19*Commandes!AD$9)&lt;'Charges variables (avancé)'!$G19,ROUNDUP(ABS('Charges variables (avancé)'!$G19-(AC121-'Charges variables (avancé)'!$F19*Commandes!AD$9))/'Charges variables (avancé)'!$H19,0)*'Charges variables (avancé)'!$H19,0)</f>
        <v>0</v>
      </c>
      <c r="AD134" s="368">
        <f>IF((AD121-'Charges variables (avancé)'!$F19*Commandes!AE$9)&lt;'Charges variables (avancé)'!$G19,ROUNDUP(ABS('Charges variables (avancé)'!$G19-(AD121-'Charges variables (avancé)'!$F19*Commandes!AE$9))/'Charges variables (avancé)'!$H19,0)*'Charges variables (avancé)'!$H19,0)</f>
        <v>0</v>
      </c>
      <c r="AE134" s="368">
        <f>IF((AE121-'Charges variables (avancé)'!$F19*Commandes!AF$9)&lt;'Charges variables (avancé)'!$G19,ROUNDUP(ABS('Charges variables (avancé)'!$G19-(AE121-'Charges variables (avancé)'!$F19*Commandes!AF$9))/'Charges variables (avancé)'!$H19,0)*'Charges variables (avancé)'!$H19,0)</f>
        <v>0</v>
      </c>
      <c r="AF134" s="368">
        <f>IF((AF121-'Charges variables (avancé)'!$F19*Commandes!AG$9)&lt;'Charges variables (avancé)'!$G19,ROUNDUP(ABS('Charges variables (avancé)'!$G19-(AF121-'Charges variables (avancé)'!$F19*Commandes!AG$9))/'Charges variables (avancé)'!$H19,0)*'Charges variables (avancé)'!$H19,0)</f>
        <v>0</v>
      </c>
      <c r="AG134" s="368">
        <f>IF((AG121-'Charges variables (avancé)'!$F19*Commandes!AH$9)&lt;'Charges variables (avancé)'!$G19,ROUNDUP(ABS('Charges variables (avancé)'!$G19-(AG121-'Charges variables (avancé)'!$F19*Commandes!AH$9))/'Charges variables (avancé)'!$H19,0)*'Charges variables (avancé)'!$H19,0)</f>
        <v>0</v>
      </c>
      <c r="AH134" s="368">
        <f>IF((AH121-'Charges variables (avancé)'!$F19*Commandes!AI$9)&lt;'Charges variables (avancé)'!$G19,ROUNDUP(ABS('Charges variables (avancé)'!$G19-(AH121-'Charges variables (avancé)'!$F19*Commandes!AI$9))/'Charges variables (avancé)'!$H19,0)*'Charges variables (avancé)'!$H19,0)</f>
        <v>0</v>
      </c>
      <c r="AI134" s="368">
        <f>IF((AI121-'Charges variables (avancé)'!$F19*Commandes!AJ$9)&lt;'Charges variables (avancé)'!$G19,ROUNDUP(ABS('Charges variables (avancé)'!$G19-(AI121-'Charges variables (avancé)'!$F19*Commandes!AJ$9))/'Charges variables (avancé)'!$H19,0)*'Charges variables (avancé)'!$H19,0)</f>
        <v>0</v>
      </c>
      <c r="AJ134" s="368">
        <f>IF((AJ121-'Charges variables (avancé)'!$F19*Commandes!AK$9)&lt;'Charges variables (avancé)'!$G19,ROUNDUP(ABS('Charges variables (avancé)'!$G19-(AJ121-'Charges variables (avancé)'!$F19*Commandes!AK$9))/'Charges variables (avancé)'!$H19,0)*'Charges variables (avancé)'!$H19,0)</f>
        <v>0</v>
      </c>
      <c r="AK134" s="368">
        <f>IF((AK121-'Charges variables (avancé)'!$F19*Commandes!AL$9)&lt;'Charges variables (avancé)'!$G19,ROUNDUP(ABS('Charges variables (avancé)'!$G19-(AK121-'Charges variables (avancé)'!$F19*Commandes!AL$9))/'Charges variables (avancé)'!$H19,0)*'Charges variables (avancé)'!$H19,0)</f>
        <v>0</v>
      </c>
      <c r="AL134" s="368">
        <f>IF((AL121-'Charges variables (avancé)'!$F19*Commandes!AM$9)&lt;'Charges variables (avancé)'!$G19,ROUNDUP(ABS('Charges variables (avancé)'!$G19-(AL121-'Charges variables (avancé)'!$F19*Commandes!AM$9))/'Charges variables (avancé)'!$H19,0)*'Charges variables (avancé)'!$H19,0)</f>
        <v>0</v>
      </c>
      <c r="AM134" s="368">
        <f>IF((AM121-'Charges variables (avancé)'!$F19*Commandes!AN$9)&lt;'Charges variables (avancé)'!$G19,ROUNDUP(ABS('Charges variables (avancé)'!$G19-(AM121-'Charges variables (avancé)'!$F19*Commandes!AN$9))/'Charges variables (avancé)'!$H19,0)*'Charges variables (avancé)'!$H19,0)</f>
        <v>0</v>
      </c>
      <c r="AN134" s="368">
        <f>IF((AN121-'Charges variables (avancé)'!$F19*Commandes!AO$9)&lt;'Charges variables (avancé)'!$G19,ROUNDUP(ABS('Charges variables (avancé)'!$G19-(AN121-'Charges variables (avancé)'!$F19*Commandes!AO$9))/'Charges variables (avancé)'!$H19,0)*'Charges variables (avancé)'!$H19,0)</f>
        <v>0</v>
      </c>
      <c r="AO134" s="368">
        <f>IF((AO121-'Charges variables (avancé)'!$F19*Commandes!AP$9)&lt;'Charges variables (avancé)'!$G19,ROUNDUP(ABS('Charges variables (avancé)'!$G19-(AO121-'Charges variables (avancé)'!$F19*Commandes!AP$9))/'Charges variables (avancé)'!$H19,0)*'Charges variables (avancé)'!$H19,0)</f>
        <v>0</v>
      </c>
      <c r="AP134" s="368">
        <f>IF((AP121-'Charges variables (avancé)'!$F19*Commandes!AQ$9)&lt;'Charges variables (avancé)'!$G19,ROUNDUP(ABS('Charges variables (avancé)'!$G19-(AP121-'Charges variables (avancé)'!$F19*Commandes!AQ$9))/'Charges variables (avancé)'!$H19,0)*'Charges variables (avancé)'!$H19,0)</f>
        <v>0</v>
      </c>
      <c r="AQ134" s="368">
        <f>IF((AQ121-'Charges variables (avancé)'!$F19*Commandes!AR$9)&lt;'Charges variables (avancé)'!$G19,ROUNDUP(ABS('Charges variables (avancé)'!$G19-(AQ121-'Charges variables (avancé)'!$F19*Commandes!AR$9))/'Charges variables (avancé)'!$H19,0)*'Charges variables (avancé)'!$H19,0)</f>
        <v>0</v>
      </c>
      <c r="AR134" s="368">
        <f>IF((AR121-'Charges variables (avancé)'!$F19*Commandes!AS$9)&lt;'Charges variables (avancé)'!$G19,ROUNDUP(ABS('Charges variables (avancé)'!$G19-(AR121-'Charges variables (avancé)'!$F19*Commandes!AS$9))/'Charges variables (avancé)'!$H19,0)*'Charges variables (avancé)'!$H19,0)</f>
        <v>0</v>
      </c>
      <c r="AS134" s="368">
        <f>IF((AS121-'Charges variables (avancé)'!$F19*Commandes!AT$9)&lt;'Charges variables (avancé)'!$G19,ROUNDUP(ABS('Charges variables (avancé)'!$G19-(AS121-'Charges variables (avancé)'!$F19*Commandes!AT$9))/'Charges variables (avancé)'!$H19,0)*'Charges variables (avancé)'!$H19,0)</f>
        <v>0</v>
      </c>
      <c r="AT134" s="368">
        <f>IF((AT121-'Charges variables (avancé)'!$F19*Commandes!AU$9)&lt;'Charges variables (avancé)'!$G19,ROUNDUP(ABS('Charges variables (avancé)'!$G19-(AT121-'Charges variables (avancé)'!$F19*Commandes!AU$9))/'Charges variables (avancé)'!$H19,0)*'Charges variables (avancé)'!$H19,0)</f>
        <v>0</v>
      </c>
      <c r="AU134" s="368">
        <f>IF((AU121-'Charges variables (avancé)'!$F19*Commandes!AV$9)&lt;'Charges variables (avancé)'!$G19,ROUNDUP(ABS('Charges variables (avancé)'!$G19-(AU121-'Charges variables (avancé)'!$F19*Commandes!AV$9))/'Charges variables (avancé)'!$H19,0)*'Charges variables (avancé)'!$H19,0)</f>
        <v>0</v>
      </c>
      <c r="AV134" s="368">
        <f>IF((AV121-'Charges variables (avancé)'!$F19*Commandes!AW$9)&lt;'Charges variables (avancé)'!$G19,ROUNDUP(ABS('Charges variables (avancé)'!$G19-(AV121-'Charges variables (avancé)'!$F19*Commandes!AW$9))/'Charges variables (avancé)'!$H19,0)*'Charges variables (avancé)'!$H19,0)</f>
        <v>0</v>
      </c>
      <c r="AW134" s="368">
        <f>IF((AW121-'Charges variables (avancé)'!$F19*Commandes!AX$9)&lt;'Charges variables (avancé)'!$G19,ROUNDUP(ABS('Charges variables (avancé)'!$G19-(AW121-'Charges variables (avancé)'!$F19*Commandes!AX$9))/'Charges variables (avancé)'!$H19,0)*'Charges variables (avancé)'!$H19,0)</f>
        <v>0</v>
      </c>
      <c r="AX134" s="368">
        <f>IF((AX121-'Charges variables (avancé)'!$F19*Commandes!AY$9)&lt;'Charges variables (avancé)'!$G19,ROUNDUP(ABS('Charges variables (avancé)'!$G19-(AX121-'Charges variables (avancé)'!$F19*Commandes!AY$9))/'Charges variables (avancé)'!$H19,0)*'Charges variables (avancé)'!$H19,0)</f>
        <v>0</v>
      </c>
      <c r="AY134" s="368">
        <f>IF((AY121-'Charges variables (avancé)'!$F19*Commandes!AZ$9)&lt;'Charges variables (avancé)'!$G19,ROUNDUP(ABS('Charges variables (avancé)'!$G19-(AY121-'Charges variables (avancé)'!$F19*Commandes!AZ$9))/'Charges variables (avancé)'!$H19,0)*'Charges variables (avancé)'!$H19,0)</f>
        <v>0</v>
      </c>
      <c r="AZ134" s="368">
        <f>IF((AZ121-'Charges variables (avancé)'!$F19*Commandes!BA$9)&lt;'Charges variables (avancé)'!$G19,ROUNDUP(ABS('Charges variables (avancé)'!$G19-(AZ121-'Charges variables (avancé)'!$F19*Commandes!BA$9))/'Charges variables (avancé)'!$H19,0)*'Charges variables (avancé)'!$H19,0)</f>
        <v>0</v>
      </c>
      <c r="BA134" s="368">
        <f>IF((BA121-'Charges variables (avancé)'!$F19*Commandes!BB$9)&lt;'Charges variables (avancé)'!$G19,ROUNDUP(ABS('Charges variables (avancé)'!$G19-(BA121-'Charges variables (avancé)'!$F19*Commandes!BB$9))/'Charges variables (avancé)'!$H19,0)*'Charges variables (avancé)'!$H19,0)</f>
        <v>0</v>
      </c>
      <c r="BB134" s="368">
        <f>IF((BB121-'Charges variables (avancé)'!$F19*Commandes!BC$9)&lt;'Charges variables (avancé)'!$G19,ROUNDUP(ABS('Charges variables (avancé)'!$G19-(BB121-'Charges variables (avancé)'!$F19*Commandes!BC$9))/'Charges variables (avancé)'!$H19,0)*'Charges variables (avancé)'!$H19,0)</f>
        <v>0</v>
      </c>
      <c r="BC134" s="368">
        <f>IF((BC121-'Charges variables (avancé)'!$F19*Commandes!BD$9)&lt;'Charges variables (avancé)'!$G19,ROUNDUP(ABS('Charges variables (avancé)'!$G19-(BC121-'Charges variables (avancé)'!$F19*Commandes!BD$9))/'Charges variables (avancé)'!$H19,0)*'Charges variables (avancé)'!$H19,0)</f>
        <v>0</v>
      </c>
      <c r="BD134" s="368">
        <f>IF((BD121-'Charges variables (avancé)'!$F19*Commandes!BE$9)&lt;'Charges variables (avancé)'!$G19,ROUNDUP(ABS('Charges variables (avancé)'!$G19-(BD121-'Charges variables (avancé)'!$F19*Commandes!BE$9))/'Charges variables (avancé)'!$H19,0)*'Charges variables (avancé)'!$H19,0)</f>
        <v>0</v>
      </c>
      <c r="BE134" s="368">
        <f>IF((BE121-'Charges variables (avancé)'!$F19*Commandes!BF$9)&lt;'Charges variables (avancé)'!$G19,ROUNDUP(ABS('Charges variables (avancé)'!$G19-(BE121-'Charges variables (avancé)'!$F19*Commandes!BF$9))/'Charges variables (avancé)'!$H19,0)*'Charges variables (avancé)'!$H19,0)</f>
        <v>0</v>
      </c>
      <c r="BF134" s="368">
        <f>IF((BF121-'Charges variables (avancé)'!$F19*Commandes!BG$9)&lt;'Charges variables (avancé)'!$G19,ROUNDUP(ABS('Charges variables (avancé)'!$G19-(BF121-'Charges variables (avancé)'!$F19*Commandes!BG$9))/'Charges variables (avancé)'!$H19,0)*'Charges variables (avancé)'!$H19,0)</f>
        <v>0</v>
      </c>
      <c r="BG134" s="368">
        <f>IF((BG121-'Charges variables (avancé)'!$F19*Commandes!BH$9)&lt;'Charges variables (avancé)'!$G19,ROUNDUP(ABS('Charges variables (avancé)'!$G19-(BG121-'Charges variables (avancé)'!$F19*Commandes!BH$9))/'Charges variables (avancé)'!$H19,0)*'Charges variables (avancé)'!$H19,0)</f>
        <v>0</v>
      </c>
      <c r="BH134" s="368">
        <f>IF((BH121-'Charges variables (avancé)'!$F19*Commandes!BI$9)&lt;'Charges variables (avancé)'!$G19,ROUNDUP(ABS('Charges variables (avancé)'!$G19-(BH121-'Charges variables (avancé)'!$F19*Commandes!BI$9))/'Charges variables (avancé)'!$H19,0)*'Charges variables (avancé)'!$H19,0)</f>
        <v>0</v>
      </c>
      <c r="BI134" s="368">
        <f>IF((BI121-'Charges variables (avancé)'!$F19*Commandes!BJ$9)&lt;'Charges variables (avancé)'!$G19,ROUNDUP(ABS('Charges variables (avancé)'!$G19-(BI121-'Charges variables (avancé)'!$F19*Commandes!BJ$9))/'Charges variables (avancé)'!$H19,0)*'Charges variables (avancé)'!$H19,0)</f>
        <v>0</v>
      </c>
      <c r="BJ134" s="368">
        <f>IF((BJ121-'Charges variables (avancé)'!$F19*Commandes!BK$9)&lt;'Charges variables (avancé)'!$G19,ROUNDUP(ABS('Charges variables (avancé)'!$G19-(BJ121-'Charges variables (avancé)'!$F19*Commandes!BK$9))/'Charges variables (avancé)'!$H19,0)*'Charges variables (avancé)'!$H19,0)</f>
        <v>0</v>
      </c>
    </row>
    <row r="136" spans="2:62" ht="30">
      <c r="B136" s="104" t="s">
        <v>167</v>
      </c>
      <c r="C136" s="11"/>
      <c r="D136" s="11"/>
      <c r="E136" s="11"/>
      <c r="F136" s="32"/>
    </row>
    <row r="138" spans="2:62" ht="15" customHeight="1">
      <c r="B138" s="81"/>
      <c r="C138" s="475" t="s">
        <v>18</v>
      </c>
      <c r="D138" s="476"/>
      <c r="E138" s="476"/>
      <c r="F138" s="476"/>
      <c r="G138" s="476"/>
      <c r="H138" s="476"/>
      <c r="I138" s="476"/>
      <c r="J138" s="476"/>
      <c r="K138" s="476"/>
      <c r="L138" s="476"/>
      <c r="M138" s="476"/>
      <c r="N138" s="476"/>
      <c r="O138" s="473" t="s">
        <v>19</v>
      </c>
      <c r="P138" s="473"/>
      <c r="Q138" s="473"/>
      <c r="R138" s="473"/>
      <c r="S138" s="473"/>
      <c r="T138" s="473"/>
      <c r="U138" s="473"/>
      <c r="V138" s="473"/>
      <c r="W138" s="473"/>
      <c r="X138" s="473"/>
      <c r="Y138" s="473"/>
      <c r="Z138" s="473"/>
      <c r="AA138" s="475" t="s">
        <v>20</v>
      </c>
      <c r="AB138" s="476"/>
      <c r="AC138" s="476"/>
      <c r="AD138" s="476"/>
      <c r="AE138" s="476"/>
      <c r="AF138" s="476"/>
      <c r="AG138" s="476"/>
      <c r="AH138" s="476"/>
      <c r="AI138" s="476"/>
      <c r="AJ138" s="476"/>
      <c r="AK138" s="476"/>
      <c r="AL138" s="476"/>
      <c r="AM138" s="473" t="s">
        <v>32</v>
      </c>
      <c r="AN138" s="473"/>
      <c r="AO138" s="473"/>
      <c r="AP138" s="473"/>
      <c r="AQ138" s="473"/>
      <c r="AR138" s="473"/>
      <c r="AS138" s="473"/>
      <c r="AT138" s="473"/>
      <c r="AU138" s="473"/>
      <c r="AV138" s="473"/>
      <c r="AW138" s="473"/>
      <c r="AX138" s="473"/>
      <c r="AY138" s="473" t="s">
        <v>33</v>
      </c>
      <c r="AZ138" s="473"/>
      <c r="BA138" s="473"/>
      <c r="BB138" s="473"/>
      <c r="BC138" s="473"/>
      <c r="BD138" s="473"/>
      <c r="BE138" s="473"/>
      <c r="BF138" s="473"/>
      <c r="BG138" s="473"/>
      <c r="BH138" s="473"/>
      <c r="BI138" s="473"/>
      <c r="BJ138" s="473"/>
    </row>
    <row r="139" spans="2:62" ht="15" customHeight="1">
      <c r="B139" s="83" t="s">
        <v>36</v>
      </c>
      <c r="C139" s="18">
        <f>CONFIG!$D$7</f>
        <v>41640</v>
      </c>
      <c r="D139" s="18">
        <f>DATE(YEAR(C139),MONTH(C139)+1,DAY(C139))</f>
        <v>41671</v>
      </c>
      <c r="E139" s="18">
        <f t="shared" ref="E139:BJ139" si="112">DATE(YEAR(D139),MONTH(D139)+1,DAY(D139))</f>
        <v>41699</v>
      </c>
      <c r="F139" s="18">
        <f t="shared" si="112"/>
        <v>41730</v>
      </c>
      <c r="G139" s="18">
        <f t="shared" si="112"/>
        <v>41760</v>
      </c>
      <c r="H139" s="18">
        <f t="shared" si="112"/>
        <v>41791</v>
      </c>
      <c r="I139" s="18">
        <f t="shared" si="112"/>
        <v>41821</v>
      </c>
      <c r="J139" s="18">
        <f t="shared" si="112"/>
        <v>41852</v>
      </c>
      <c r="K139" s="18">
        <f t="shared" si="112"/>
        <v>41883</v>
      </c>
      <c r="L139" s="18">
        <f t="shared" si="112"/>
        <v>41913</v>
      </c>
      <c r="M139" s="18">
        <f t="shared" si="112"/>
        <v>41944</v>
      </c>
      <c r="N139" s="18">
        <f t="shared" si="112"/>
        <v>41974</v>
      </c>
      <c r="O139" s="18">
        <f t="shared" si="112"/>
        <v>42005</v>
      </c>
      <c r="P139" s="18">
        <f t="shared" si="112"/>
        <v>42036</v>
      </c>
      <c r="Q139" s="18">
        <f t="shared" si="112"/>
        <v>42064</v>
      </c>
      <c r="R139" s="18">
        <f t="shared" si="112"/>
        <v>42095</v>
      </c>
      <c r="S139" s="18">
        <f t="shared" si="112"/>
        <v>42125</v>
      </c>
      <c r="T139" s="18">
        <f t="shared" si="112"/>
        <v>42156</v>
      </c>
      <c r="U139" s="18">
        <f t="shared" si="112"/>
        <v>42186</v>
      </c>
      <c r="V139" s="18">
        <f t="shared" si="112"/>
        <v>42217</v>
      </c>
      <c r="W139" s="18">
        <f t="shared" si="112"/>
        <v>42248</v>
      </c>
      <c r="X139" s="18">
        <f t="shared" si="112"/>
        <v>42278</v>
      </c>
      <c r="Y139" s="18">
        <f t="shared" si="112"/>
        <v>42309</v>
      </c>
      <c r="Z139" s="18">
        <f t="shared" si="112"/>
        <v>42339</v>
      </c>
      <c r="AA139" s="18">
        <f t="shared" si="112"/>
        <v>42370</v>
      </c>
      <c r="AB139" s="18">
        <f t="shared" si="112"/>
        <v>42401</v>
      </c>
      <c r="AC139" s="18">
        <f t="shared" si="112"/>
        <v>42430</v>
      </c>
      <c r="AD139" s="18">
        <f t="shared" si="112"/>
        <v>42461</v>
      </c>
      <c r="AE139" s="18">
        <f t="shared" si="112"/>
        <v>42491</v>
      </c>
      <c r="AF139" s="18">
        <f t="shared" si="112"/>
        <v>42522</v>
      </c>
      <c r="AG139" s="18">
        <f t="shared" si="112"/>
        <v>42552</v>
      </c>
      <c r="AH139" s="18">
        <f t="shared" si="112"/>
        <v>42583</v>
      </c>
      <c r="AI139" s="18">
        <f t="shared" si="112"/>
        <v>42614</v>
      </c>
      <c r="AJ139" s="18">
        <f t="shared" si="112"/>
        <v>42644</v>
      </c>
      <c r="AK139" s="18">
        <f t="shared" si="112"/>
        <v>42675</v>
      </c>
      <c r="AL139" s="18">
        <f t="shared" si="112"/>
        <v>42705</v>
      </c>
      <c r="AM139" s="18">
        <f t="shared" si="112"/>
        <v>42736</v>
      </c>
      <c r="AN139" s="18">
        <f t="shared" si="112"/>
        <v>42767</v>
      </c>
      <c r="AO139" s="18">
        <f t="shared" si="112"/>
        <v>42795</v>
      </c>
      <c r="AP139" s="18">
        <f t="shared" si="112"/>
        <v>42826</v>
      </c>
      <c r="AQ139" s="18">
        <f t="shared" si="112"/>
        <v>42856</v>
      </c>
      <c r="AR139" s="18">
        <f t="shared" si="112"/>
        <v>42887</v>
      </c>
      <c r="AS139" s="18">
        <f t="shared" si="112"/>
        <v>42917</v>
      </c>
      <c r="AT139" s="18">
        <f t="shared" si="112"/>
        <v>42948</v>
      </c>
      <c r="AU139" s="18">
        <f t="shared" si="112"/>
        <v>42979</v>
      </c>
      <c r="AV139" s="18">
        <f t="shared" si="112"/>
        <v>43009</v>
      </c>
      <c r="AW139" s="18">
        <f t="shared" si="112"/>
        <v>43040</v>
      </c>
      <c r="AX139" s="18">
        <f t="shared" si="112"/>
        <v>43070</v>
      </c>
      <c r="AY139" s="18">
        <f t="shared" si="112"/>
        <v>43101</v>
      </c>
      <c r="AZ139" s="18">
        <f t="shared" si="112"/>
        <v>43132</v>
      </c>
      <c r="BA139" s="18">
        <f t="shared" si="112"/>
        <v>43160</v>
      </c>
      <c r="BB139" s="18">
        <f t="shared" si="112"/>
        <v>43191</v>
      </c>
      <c r="BC139" s="18">
        <f t="shared" si="112"/>
        <v>43221</v>
      </c>
      <c r="BD139" s="18">
        <f t="shared" si="112"/>
        <v>43252</v>
      </c>
      <c r="BE139" s="18">
        <f t="shared" si="112"/>
        <v>43282</v>
      </c>
      <c r="BF139" s="18">
        <f t="shared" si="112"/>
        <v>43313</v>
      </c>
      <c r="BG139" s="18">
        <f t="shared" si="112"/>
        <v>43344</v>
      </c>
      <c r="BH139" s="18">
        <f t="shared" si="112"/>
        <v>43374</v>
      </c>
      <c r="BI139" s="18">
        <f t="shared" si="112"/>
        <v>43405</v>
      </c>
      <c r="BJ139" s="18">
        <f t="shared" si="112"/>
        <v>43435</v>
      </c>
    </row>
    <row r="140" spans="2:62" ht="15" customHeight="1">
      <c r="B140" s="366">
        <f>'Charges variables (avancé)'!$C$12</f>
        <v>0</v>
      </c>
      <c r="C140" s="368">
        <f>IF(AND(ROUND((C$139-CONFIG!$D$7)/31,0)&gt;=ROUND('Charges variables (avancé)'!$J12,0),'Charges variables (avancé)'!$E12&lt;&gt;0),SUM(INDEX($C127:$BJ127,,IF((COLUMN(C140)-COLUMN($C140)+1)&gt;('Charges variables (avancé)'!$I12+'Charges variables (avancé)'!$J12),(COLUMN(C140)-COLUMN($C140)+1)-('Charges variables (avancé)'!$I12+'Charges variables (avancé)'!$J12),0)+1):INDEX($C127:$BJ127,,(COLUMN(C140)-COLUMN($C140)+1)-'Charges variables (avancé)'!$J12)),0)</f>
        <v>0</v>
      </c>
      <c r="D140" s="368">
        <f>IF(AND(ROUND((D$139-CONFIG!$D$7)/31,0)&gt;=ROUND('Charges variables (avancé)'!$J12,0),'Charges variables (avancé)'!$E12&lt;&gt;0),SUM(INDEX($C127:$BJ127,,IF((COLUMN(D140)-COLUMN($C140)+1)&gt;('Charges variables (avancé)'!$I12+'Charges variables (avancé)'!$J12),(COLUMN(D140)-COLUMN($C140)+1)-('Charges variables (avancé)'!$I12+'Charges variables (avancé)'!$J12),0)+1):INDEX($C127:$BJ127,,(COLUMN(D140)-COLUMN($C140)+1)-'Charges variables (avancé)'!$J12)),0)</f>
        <v>0</v>
      </c>
      <c r="E140" s="368">
        <f>IF(AND(ROUND((E$139-CONFIG!$D$7)/31,0)&gt;=ROUND('Charges variables (avancé)'!$J12,0),'Charges variables (avancé)'!$E12&lt;&gt;0),SUM(INDEX($C127:$BJ127,,IF((COLUMN(E140)-COLUMN($C140)+1)&gt;('Charges variables (avancé)'!$I12+'Charges variables (avancé)'!$J12),(COLUMN(E140)-COLUMN($C140)+1)-('Charges variables (avancé)'!$I12+'Charges variables (avancé)'!$J12),0)+1):INDEX($C127:$BJ127,,(COLUMN(E140)-COLUMN($C140)+1)-'Charges variables (avancé)'!$J12)),0)</f>
        <v>0</v>
      </c>
      <c r="F140" s="368">
        <f>IF(AND(ROUND((F$139-CONFIG!$D$7)/31,0)&gt;=ROUND('Charges variables (avancé)'!$J12,0),'Charges variables (avancé)'!$E12&lt;&gt;0),SUM(INDEX($C127:$BJ127,,IF((COLUMN(F140)-COLUMN($C140)+1)&gt;('Charges variables (avancé)'!$I12+'Charges variables (avancé)'!$J12),(COLUMN(F140)-COLUMN($C140)+1)-('Charges variables (avancé)'!$I12+'Charges variables (avancé)'!$J12),0)+1):INDEX($C127:$BJ127,,(COLUMN(F140)-COLUMN($C140)+1)-'Charges variables (avancé)'!$J12)),0)</f>
        <v>0</v>
      </c>
      <c r="G140" s="368">
        <f>IF(AND(ROUND((G$139-CONFIG!$D$7)/31,0)&gt;=ROUND('Charges variables (avancé)'!$J12,0),'Charges variables (avancé)'!$E12&lt;&gt;0),SUM(INDEX($C127:$BJ127,,IF((COLUMN(G140)-COLUMN($C140)+1)&gt;('Charges variables (avancé)'!$I12+'Charges variables (avancé)'!$J12),(COLUMN(G140)-COLUMN($C140)+1)-('Charges variables (avancé)'!$I12+'Charges variables (avancé)'!$J12),0)+1):INDEX($C127:$BJ127,,(COLUMN(G140)-COLUMN($C140)+1)-'Charges variables (avancé)'!$J12)),0)</f>
        <v>0</v>
      </c>
      <c r="H140" s="368">
        <f>IF(AND(ROUND((H$139-CONFIG!$D$7)/31,0)&gt;=ROUND('Charges variables (avancé)'!$J12,0),'Charges variables (avancé)'!$E12&lt;&gt;0),SUM(INDEX($C127:$BJ127,,IF((COLUMN(H140)-COLUMN($C140)+1)&gt;('Charges variables (avancé)'!$I12+'Charges variables (avancé)'!$J12),(COLUMN(H140)-COLUMN($C140)+1)-('Charges variables (avancé)'!$I12+'Charges variables (avancé)'!$J12),0)+1):INDEX($C127:$BJ127,,(COLUMN(H140)-COLUMN($C140)+1)-'Charges variables (avancé)'!$J12)),0)</f>
        <v>0</v>
      </c>
      <c r="I140" s="368">
        <f>IF(AND(ROUND((I$139-CONFIG!$D$7)/31,0)&gt;=ROUND('Charges variables (avancé)'!$J12,0),'Charges variables (avancé)'!$E12&lt;&gt;0),SUM(INDEX($C127:$BJ127,,IF((COLUMN(I140)-COLUMN($C140)+1)&gt;('Charges variables (avancé)'!$I12+'Charges variables (avancé)'!$J12),(COLUMN(I140)-COLUMN($C140)+1)-('Charges variables (avancé)'!$I12+'Charges variables (avancé)'!$J12),0)+1):INDEX($C127:$BJ127,,(COLUMN(I140)-COLUMN($C140)+1)-'Charges variables (avancé)'!$J12)),0)</f>
        <v>0</v>
      </c>
      <c r="J140" s="368">
        <f>IF(AND(ROUND((J$139-CONFIG!$D$7)/31,0)&gt;=ROUND('Charges variables (avancé)'!$J12,0),'Charges variables (avancé)'!$E12&lt;&gt;0),SUM(INDEX($C127:$BJ127,,IF((COLUMN(J140)-COLUMN($C140)+1)&gt;('Charges variables (avancé)'!$I12+'Charges variables (avancé)'!$J12),(COLUMN(J140)-COLUMN($C140)+1)-('Charges variables (avancé)'!$I12+'Charges variables (avancé)'!$J12),0)+1):INDEX($C127:$BJ127,,(COLUMN(J140)-COLUMN($C140)+1)-'Charges variables (avancé)'!$J12)),0)</f>
        <v>0</v>
      </c>
      <c r="K140" s="368">
        <f>IF(AND(ROUND((K$139-CONFIG!$D$7)/31,0)&gt;=ROUND('Charges variables (avancé)'!$J12,0),'Charges variables (avancé)'!$E12&lt;&gt;0),SUM(INDEX($C127:$BJ127,,IF((COLUMN(K140)-COLUMN($C140)+1)&gt;('Charges variables (avancé)'!$I12+'Charges variables (avancé)'!$J12),(COLUMN(K140)-COLUMN($C140)+1)-('Charges variables (avancé)'!$I12+'Charges variables (avancé)'!$J12),0)+1):INDEX($C127:$BJ127,,(COLUMN(K140)-COLUMN($C140)+1)-'Charges variables (avancé)'!$J12)),0)</f>
        <v>0</v>
      </c>
      <c r="L140" s="368">
        <f>IF(AND(ROUND((L$139-CONFIG!$D$7)/31,0)&gt;=ROUND('Charges variables (avancé)'!$J12,0),'Charges variables (avancé)'!$E12&lt;&gt;0),SUM(INDEX($C127:$BJ127,,IF((COLUMN(L140)-COLUMN($C140)+1)&gt;('Charges variables (avancé)'!$I12+'Charges variables (avancé)'!$J12),(COLUMN(L140)-COLUMN($C140)+1)-('Charges variables (avancé)'!$I12+'Charges variables (avancé)'!$J12),0)+1):INDEX($C127:$BJ127,,(COLUMN(L140)-COLUMN($C140)+1)-'Charges variables (avancé)'!$J12)),0)</f>
        <v>0</v>
      </c>
      <c r="M140" s="368">
        <f>IF(AND(ROUND((M$139-CONFIG!$D$7)/31,0)&gt;=ROUND('Charges variables (avancé)'!$J12,0),'Charges variables (avancé)'!$E12&lt;&gt;0),SUM(INDEX($C127:$BJ127,,IF((COLUMN(M140)-COLUMN($C140)+1)&gt;('Charges variables (avancé)'!$I12+'Charges variables (avancé)'!$J12),(COLUMN(M140)-COLUMN($C140)+1)-('Charges variables (avancé)'!$I12+'Charges variables (avancé)'!$J12),0)+1):INDEX($C127:$BJ127,,(COLUMN(M140)-COLUMN($C140)+1)-'Charges variables (avancé)'!$J12)),0)</f>
        <v>0</v>
      </c>
      <c r="N140" s="368">
        <f>IF(AND(ROUND((N$139-CONFIG!$D$7)/31,0)&gt;=ROUND('Charges variables (avancé)'!$J12,0),'Charges variables (avancé)'!$E12&lt;&gt;0),SUM(INDEX($C127:$BJ127,,IF((COLUMN(N140)-COLUMN($C140)+1)&gt;('Charges variables (avancé)'!$I12+'Charges variables (avancé)'!$J12),(COLUMN(N140)-COLUMN($C140)+1)-('Charges variables (avancé)'!$I12+'Charges variables (avancé)'!$J12),0)+1):INDEX($C127:$BJ127,,(COLUMN(N140)-COLUMN($C140)+1)-'Charges variables (avancé)'!$J12)),0)</f>
        <v>0</v>
      </c>
      <c r="O140" s="368">
        <f>IF(AND(ROUND((O$139-CONFIG!$D$7)/31,0)&gt;=ROUND('Charges variables (avancé)'!$J12,0),'Charges variables (avancé)'!$E12&lt;&gt;0),SUM(INDEX($C127:$BJ127,,IF((COLUMN(O140)-COLUMN($C140)+1)&gt;('Charges variables (avancé)'!$I12+'Charges variables (avancé)'!$J12),(COLUMN(O140)-COLUMN($C140)+1)-('Charges variables (avancé)'!$I12+'Charges variables (avancé)'!$J12),0)+1):INDEX($C127:$BJ127,,(COLUMN(O140)-COLUMN($C140)+1)-'Charges variables (avancé)'!$J12)),0)</f>
        <v>0</v>
      </c>
      <c r="P140" s="368">
        <f>IF(AND(ROUND((P$139-CONFIG!$D$7)/31,0)&gt;=ROUND('Charges variables (avancé)'!$J12,0),'Charges variables (avancé)'!$E12&lt;&gt;0),SUM(INDEX($C127:$BJ127,,IF((COLUMN(P140)-COLUMN($C140)+1)&gt;('Charges variables (avancé)'!$I12+'Charges variables (avancé)'!$J12),(COLUMN(P140)-COLUMN($C140)+1)-('Charges variables (avancé)'!$I12+'Charges variables (avancé)'!$J12),0)+1):INDEX($C127:$BJ127,,(COLUMN(P140)-COLUMN($C140)+1)-'Charges variables (avancé)'!$J12)),0)</f>
        <v>0</v>
      </c>
      <c r="Q140" s="368">
        <f>IF(AND(ROUND((Q$139-CONFIG!$D$7)/31,0)&gt;=ROUND('Charges variables (avancé)'!$J12,0),'Charges variables (avancé)'!$E12&lt;&gt;0),SUM(INDEX($C127:$BJ127,,IF((COLUMN(Q140)-COLUMN($C140)+1)&gt;('Charges variables (avancé)'!$I12+'Charges variables (avancé)'!$J12),(COLUMN(Q140)-COLUMN($C140)+1)-('Charges variables (avancé)'!$I12+'Charges variables (avancé)'!$J12),0)+1):INDEX($C127:$BJ127,,(COLUMN(Q140)-COLUMN($C140)+1)-'Charges variables (avancé)'!$J12)),0)</f>
        <v>0</v>
      </c>
      <c r="R140" s="368">
        <f>IF(AND(ROUND((R$139-CONFIG!$D$7)/31,0)&gt;=ROUND('Charges variables (avancé)'!$J12,0),'Charges variables (avancé)'!$E12&lt;&gt;0),SUM(INDEX($C127:$BJ127,,IF((COLUMN(R140)-COLUMN($C140)+1)&gt;('Charges variables (avancé)'!$I12+'Charges variables (avancé)'!$J12),(COLUMN(R140)-COLUMN($C140)+1)-('Charges variables (avancé)'!$I12+'Charges variables (avancé)'!$J12),0)+1):INDEX($C127:$BJ127,,(COLUMN(R140)-COLUMN($C140)+1)-'Charges variables (avancé)'!$J12)),0)</f>
        <v>0</v>
      </c>
      <c r="S140" s="368">
        <f>IF(AND(ROUND((S$139-CONFIG!$D$7)/31,0)&gt;=ROUND('Charges variables (avancé)'!$J12,0),'Charges variables (avancé)'!$E12&lt;&gt;0),SUM(INDEX($C127:$BJ127,,IF((COLUMN(S140)-COLUMN($C140)+1)&gt;('Charges variables (avancé)'!$I12+'Charges variables (avancé)'!$J12),(COLUMN(S140)-COLUMN($C140)+1)-('Charges variables (avancé)'!$I12+'Charges variables (avancé)'!$J12),0)+1):INDEX($C127:$BJ127,,(COLUMN(S140)-COLUMN($C140)+1)-'Charges variables (avancé)'!$J12)),0)</f>
        <v>0</v>
      </c>
      <c r="T140" s="368">
        <f>IF(AND(ROUND((T$139-CONFIG!$D$7)/31,0)&gt;=ROUND('Charges variables (avancé)'!$J12,0),'Charges variables (avancé)'!$E12&lt;&gt;0),SUM(INDEX($C127:$BJ127,,IF((COLUMN(T140)-COLUMN($C140)+1)&gt;('Charges variables (avancé)'!$I12+'Charges variables (avancé)'!$J12),(COLUMN(T140)-COLUMN($C140)+1)-('Charges variables (avancé)'!$I12+'Charges variables (avancé)'!$J12),0)+1):INDEX($C127:$BJ127,,(COLUMN(T140)-COLUMN($C140)+1)-'Charges variables (avancé)'!$J12)),0)</f>
        <v>0</v>
      </c>
      <c r="U140" s="368">
        <f>IF(AND(ROUND((U$139-CONFIG!$D$7)/31,0)&gt;=ROUND('Charges variables (avancé)'!$J12,0),'Charges variables (avancé)'!$E12&lt;&gt;0),SUM(INDEX($C127:$BJ127,,IF((COLUMN(U140)-COLUMN($C140)+1)&gt;('Charges variables (avancé)'!$I12+'Charges variables (avancé)'!$J12),(COLUMN(U140)-COLUMN($C140)+1)-('Charges variables (avancé)'!$I12+'Charges variables (avancé)'!$J12),0)+1):INDEX($C127:$BJ127,,(COLUMN(U140)-COLUMN($C140)+1)-'Charges variables (avancé)'!$J12)),0)</f>
        <v>0</v>
      </c>
      <c r="V140" s="368">
        <f>IF(AND(ROUND((V$139-CONFIG!$D$7)/31,0)&gt;=ROUND('Charges variables (avancé)'!$J12,0),'Charges variables (avancé)'!$E12&lt;&gt;0),SUM(INDEX($C127:$BJ127,,IF((COLUMN(V140)-COLUMN($C140)+1)&gt;('Charges variables (avancé)'!$I12+'Charges variables (avancé)'!$J12),(COLUMN(V140)-COLUMN($C140)+1)-('Charges variables (avancé)'!$I12+'Charges variables (avancé)'!$J12),0)+1):INDEX($C127:$BJ127,,(COLUMN(V140)-COLUMN($C140)+1)-'Charges variables (avancé)'!$J12)),0)</f>
        <v>0</v>
      </c>
      <c r="W140" s="368">
        <f>IF(AND(ROUND((W$139-CONFIG!$D$7)/31,0)&gt;=ROUND('Charges variables (avancé)'!$J12,0),'Charges variables (avancé)'!$E12&lt;&gt;0),SUM(INDEX($C127:$BJ127,,IF((COLUMN(W140)-COLUMN($C140)+1)&gt;('Charges variables (avancé)'!$I12+'Charges variables (avancé)'!$J12),(COLUMN(W140)-COLUMN($C140)+1)-('Charges variables (avancé)'!$I12+'Charges variables (avancé)'!$J12),0)+1):INDEX($C127:$BJ127,,(COLUMN(W140)-COLUMN($C140)+1)-'Charges variables (avancé)'!$J12)),0)</f>
        <v>0</v>
      </c>
      <c r="X140" s="368">
        <f>IF(AND(ROUND((X$139-CONFIG!$D$7)/31,0)&gt;=ROUND('Charges variables (avancé)'!$J12,0),'Charges variables (avancé)'!$E12&lt;&gt;0),SUM(INDEX($C127:$BJ127,,IF((COLUMN(X140)-COLUMN($C140)+1)&gt;('Charges variables (avancé)'!$I12+'Charges variables (avancé)'!$J12),(COLUMN(X140)-COLUMN($C140)+1)-('Charges variables (avancé)'!$I12+'Charges variables (avancé)'!$J12),0)+1):INDEX($C127:$BJ127,,(COLUMN(X140)-COLUMN($C140)+1)-'Charges variables (avancé)'!$J12)),0)</f>
        <v>0</v>
      </c>
      <c r="Y140" s="368">
        <f>IF(AND(ROUND((Y$139-CONFIG!$D$7)/31,0)&gt;=ROUND('Charges variables (avancé)'!$J12,0),'Charges variables (avancé)'!$E12&lt;&gt;0),SUM(INDEX($C127:$BJ127,,IF((COLUMN(Y140)-COLUMN($C140)+1)&gt;('Charges variables (avancé)'!$I12+'Charges variables (avancé)'!$J12),(COLUMN(Y140)-COLUMN($C140)+1)-('Charges variables (avancé)'!$I12+'Charges variables (avancé)'!$J12),0)+1):INDEX($C127:$BJ127,,(COLUMN(Y140)-COLUMN($C140)+1)-'Charges variables (avancé)'!$J12)),0)</f>
        <v>0</v>
      </c>
      <c r="Z140" s="368">
        <f>IF(AND(ROUND((Z$139-CONFIG!$D$7)/31,0)&gt;=ROUND('Charges variables (avancé)'!$J12,0),'Charges variables (avancé)'!$E12&lt;&gt;0),SUM(INDEX($C127:$BJ127,,IF((COLUMN(Z140)-COLUMN($C140)+1)&gt;('Charges variables (avancé)'!$I12+'Charges variables (avancé)'!$J12),(COLUMN(Z140)-COLUMN($C140)+1)-('Charges variables (avancé)'!$I12+'Charges variables (avancé)'!$J12),0)+1):INDEX($C127:$BJ127,,(COLUMN(Z140)-COLUMN($C140)+1)-'Charges variables (avancé)'!$J12)),0)</f>
        <v>0</v>
      </c>
      <c r="AA140" s="368">
        <f>IF(AND(ROUND((AA$139-CONFIG!$D$7)/31,0)&gt;=ROUND('Charges variables (avancé)'!$J12,0),'Charges variables (avancé)'!$E12&lt;&gt;0),SUM(INDEX($C127:$BJ127,,IF((COLUMN(AA140)-COLUMN($C140)+1)&gt;('Charges variables (avancé)'!$I12+'Charges variables (avancé)'!$J12),(COLUMN(AA140)-COLUMN($C140)+1)-('Charges variables (avancé)'!$I12+'Charges variables (avancé)'!$J12),0)+1):INDEX($C127:$BJ127,,(COLUMN(AA140)-COLUMN($C140)+1)-'Charges variables (avancé)'!$J12)),0)</f>
        <v>0</v>
      </c>
      <c r="AB140" s="368">
        <f>IF(AND(ROUND((AB$139-CONFIG!$D$7)/31,0)&gt;=ROUND('Charges variables (avancé)'!$J12,0),'Charges variables (avancé)'!$E12&lt;&gt;0),SUM(INDEX($C127:$BJ127,,IF((COLUMN(AB140)-COLUMN($C140)+1)&gt;('Charges variables (avancé)'!$I12+'Charges variables (avancé)'!$J12),(COLUMN(AB140)-COLUMN($C140)+1)-('Charges variables (avancé)'!$I12+'Charges variables (avancé)'!$J12),0)+1):INDEX($C127:$BJ127,,(COLUMN(AB140)-COLUMN($C140)+1)-'Charges variables (avancé)'!$J12)),0)</f>
        <v>0</v>
      </c>
      <c r="AC140" s="368">
        <f>IF(AND(ROUND((AC$139-CONFIG!$D$7)/31,0)&gt;=ROUND('Charges variables (avancé)'!$J12,0),'Charges variables (avancé)'!$E12&lt;&gt;0),SUM(INDEX($C127:$BJ127,,IF((COLUMN(AC140)-COLUMN($C140)+1)&gt;('Charges variables (avancé)'!$I12+'Charges variables (avancé)'!$J12),(COLUMN(AC140)-COLUMN($C140)+1)-('Charges variables (avancé)'!$I12+'Charges variables (avancé)'!$J12),0)+1):INDEX($C127:$BJ127,,(COLUMN(AC140)-COLUMN($C140)+1)-'Charges variables (avancé)'!$J12)),0)</f>
        <v>0</v>
      </c>
      <c r="AD140" s="368">
        <f>IF(AND(ROUND((AD$139-CONFIG!$D$7)/31,0)&gt;=ROUND('Charges variables (avancé)'!$J12,0),'Charges variables (avancé)'!$E12&lt;&gt;0),SUM(INDEX($C127:$BJ127,,IF((COLUMN(AD140)-COLUMN($C140)+1)&gt;('Charges variables (avancé)'!$I12+'Charges variables (avancé)'!$J12),(COLUMN(AD140)-COLUMN($C140)+1)-('Charges variables (avancé)'!$I12+'Charges variables (avancé)'!$J12),0)+1):INDEX($C127:$BJ127,,(COLUMN(AD140)-COLUMN($C140)+1)-'Charges variables (avancé)'!$J12)),0)</f>
        <v>0</v>
      </c>
      <c r="AE140" s="368">
        <f>IF(AND(ROUND((AE$139-CONFIG!$D$7)/31,0)&gt;=ROUND('Charges variables (avancé)'!$J12,0),'Charges variables (avancé)'!$E12&lt;&gt;0),SUM(INDEX($C127:$BJ127,,IF((COLUMN(AE140)-COLUMN($C140)+1)&gt;('Charges variables (avancé)'!$I12+'Charges variables (avancé)'!$J12),(COLUMN(AE140)-COLUMN($C140)+1)-('Charges variables (avancé)'!$I12+'Charges variables (avancé)'!$J12),0)+1):INDEX($C127:$BJ127,,(COLUMN(AE140)-COLUMN($C140)+1)-'Charges variables (avancé)'!$J12)),0)</f>
        <v>0</v>
      </c>
      <c r="AF140" s="368">
        <f>IF(AND(ROUND((AF$139-CONFIG!$D$7)/31,0)&gt;=ROUND('Charges variables (avancé)'!$J12,0),'Charges variables (avancé)'!$E12&lt;&gt;0),SUM(INDEX($C127:$BJ127,,IF((COLUMN(AF140)-COLUMN($C140)+1)&gt;('Charges variables (avancé)'!$I12+'Charges variables (avancé)'!$J12),(COLUMN(AF140)-COLUMN($C140)+1)-('Charges variables (avancé)'!$I12+'Charges variables (avancé)'!$J12),0)+1):INDEX($C127:$BJ127,,(COLUMN(AF140)-COLUMN($C140)+1)-'Charges variables (avancé)'!$J12)),0)</f>
        <v>0</v>
      </c>
      <c r="AG140" s="368">
        <f>IF(AND(ROUND((AG$139-CONFIG!$D$7)/31,0)&gt;=ROUND('Charges variables (avancé)'!$J12,0),'Charges variables (avancé)'!$E12&lt;&gt;0),SUM(INDEX($C127:$BJ127,,IF((COLUMN(AG140)-COLUMN($C140)+1)&gt;('Charges variables (avancé)'!$I12+'Charges variables (avancé)'!$J12),(COLUMN(AG140)-COLUMN($C140)+1)-('Charges variables (avancé)'!$I12+'Charges variables (avancé)'!$J12),0)+1):INDEX($C127:$BJ127,,(COLUMN(AG140)-COLUMN($C140)+1)-'Charges variables (avancé)'!$J12)),0)</f>
        <v>0</v>
      </c>
      <c r="AH140" s="368">
        <f>IF(AND(ROUND((AH$139-CONFIG!$D$7)/31,0)&gt;=ROUND('Charges variables (avancé)'!$J12,0),'Charges variables (avancé)'!$E12&lt;&gt;0),SUM(INDEX($C127:$BJ127,,IF((COLUMN(AH140)-COLUMN($C140)+1)&gt;('Charges variables (avancé)'!$I12+'Charges variables (avancé)'!$J12),(COLUMN(AH140)-COLUMN($C140)+1)-('Charges variables (avancé)'!$I12+'Charges variables (avancé)'!$J12),0)+1):INDEX($C127:$BJ127,,(COLUMN(AH140)-COLUMN($C140)+1)-'Charges variables (avancé)'!$J12)),0)</f>
        <v>0</v>
      </c>
      <c r="AI140" s="368">
        <f>IF(AND(ROUND((AI$139-CONFIG!$D$7)/31,0)&gt;=ROUND('Charges variables (avancé)'!$J12,0),'Charges variables (avancé)'!$E12&lt;&gt;0),SUM(INDEX($C127:$BJ127,,IF((COLUMN(AI140)-COLUMN($C140)+1)&gt;('Charges variables (avancé)'!$I12+'Charges variables (avancé)'!$J12),(COLUMN(AI140)-COLUMN($C140)+1)-('Charges variables (avancé)'!$I12+'Charges variables (avancé)'!$J12),0)+1):INDEX($C127:$BJ127,,(COLUMN(AI140)-COLUMN($C140)+1)-'Charges variables (avancé)'!$J12)),0)</f>
        <v>0</v>
      </c>
      <c r="AJ140" s="368">
        <f>IF(AND(ROUND((AJ$139-CONFIG!$D$7)/31,0)&gt;=ROUND('Charges variables (avancé)'!$J12,0),'Charges variables (avancé)'!$E12&lt;&gt;0),SUM(INDEX($C127:$BJ127,,IF((COLUMN(AJ140)-COLUMN($C140)+1)&gt;('Charges variables (avancé)'!$I12+'Charges variables (avancé)'!$J12),(COLUMN(AJ140)-COLUMN($C140)+1)-('Charges variables (avancé)'!$I12+'Charges variables (avancé)'!$J12),0)+1):INDEX($C127:$BJ127,,(COLUMN(AJ140)-COLUMN($C140)+1)-'Charges variables (avancé)'!$J12)),0)</f>
        <v>0</v>
      </c>
      <c r="AK140" s="368">
        <f>IF(AND(ROUND((AK$139-CONFIG!$D$7)/31,0)&gt;=ROUND('Charges variables (avancé)'!$J12,0),'Charges variables (avancé)'!$E12&lt;&gt;0),SUM(INDEX($C127:$BJ127,,IF((COLUMN(AK140)-COLUMN($C140)+1)&gt;('Charges variables (avancé)'!$I12+'Charges variables (avancé)'!$J12),(COLUMN(AK140)-COLUMN($C140)+1)-('Charges variables (avancé)'!$I12+'Charges variables (avancé)'!$J12),0)+1):INDEX($C127:$BJ127,,(COLUMN(AK140)-COLUMN($C140)+1)-'Charges variables (avancé)'!$J12)),0)</f>
        <v>0</v>
      </c>
      <c r="AL140" s="368">
        <f>IF(AND(ROUND((AL$139-CONFIG!$D$7)/31,0)&gt;=ROUND('Charges variables (avancé)'!$J12,0),'Charges variables (avancé)'!$E12&lt;&gt;0),SUM(INDEX($C127:$BJ127,,IF((COLUMN(AL140)-COLUMN($C140)+1)&gt;('Charges variables (avancé)'!$I12+'Charges variables (avancé)'!$J12),(COLUMN(AL140)-COLUMN($C140)+1)-('Charges variables (avancé)'!$I12+'Charges variables (avancé)'!$J12),0)+1):INDEX($C127:$BJ127,,(COLUMN(AL140)-COLUMN($C140)+1)-'Charges variables (avancé)'!$J12)),0)</f>
        <v>0</v>
      </c>
      <c r="AM140" s="368">
        <f>IF(AND(ROUND((AM$139-CONFIG!$D$7)/31,0)&gt;=ROUND('Charges variables (avancé)'!$J12,0),'Charges variables (avancé)'!$E12&lt;&gt;0),SUM(INDEX($C127:$BJ127,,IF((COLUMN(AM140)-COLUMN($C140)+1)&gt;('Charges variables (avancé)'!$I12+'Charges variables (avancé)'!$J12),(COLUMN(AM140)-COLUMN($C140)+1)-('Charges variables (avancé)'!$I12+'Charges variables (avancé)'!$J12),0)+1):INDEX($C127:$BJ127,,(COLUMN(AM140)-COLUMN($C140)+1)-'Charges variables (avancé)'!$J12)),0)</f>
        <v>0</v>
      </c>
      <c r="AN140" s="368">
        <f>IF(AND(ROUND((AN$139-CONFIG!$D$7)/31,0)&gt;=ROUND('Charges variables (avancé)'!$J12,0),'Charges variables (avancé)'!$E12&lt;&gt;0),SUM(INDEX($C127:$BJ127,,IF((COLUMN(AN140)-COLUMN($C140)+1)&gt;('Charges variables (avancé)'!$I12+'Charges variables (avancé)'!$J12),(COLUMN(AN140)-COLUMN($C140)+1)-('Charges variables (avancé)'!$I12+'Charges variables (avancé)'!$J12),0)+1):INDEX($C127:$BJ127,,(COLUMN(AN140)-COLUMN($C140)+1)-'Charges variables (avancé)'!$J12)),0)</f>
        <v>0</v>
      </c>
      <c r="AO140" s="368">
        <f>IF(AND(ROUND((AO$139-CONFIG!$D$7)/31,0)&gt;=ROUND('Charges variables (avancé)'!$J12,0),'Charges variables (avancé)'!$E12&lt;&gt;0),SUM(INDEX($C127:$BJ127,,IF((COLUMN(AO140)-COLUMN($C140)+1)&gt;('Charges variables (avancé)'!$I12+'Charges variables (avancé)'!$J12),(COLUMN(AO140)-COLUMN($C140)+1)-('Charges variables (avancé)'!$I12+'Charges variables (avancé)'!$J12),0)+1):INDEX($C127:$BJ127,,(COLUMN(AO140)-COLUMN($C140)+1)-'Charges variables (avancé)'!$J12)),0)</f>
        <v>0</v>
      </c>
      <c r="AP140" s="368">
        <f>IF(AND(ROUND((AP$139-CONFIG!$D$7)/31,0)&gt;=ROUND('Charges variables (avancé)'!$J12,0),'Charges variables (avancé)'!$E12&lt;&gt;0),SUM(INDEX($C127:$BJ127,,IF((COLUMN(AP140)-COLUMN($C140)+1)&gt;('Charges variables (avancé)'!$I12+'Charges variables (avancé)'!$J12),(COLUMN(AP140)-COLUMN($C140)+1)-('Charges variables (avancé)'!$I12+'Charges variables (avancé)'!$J12),0)+1):INDEX($C127:$BJ127,,(COLUMN(AP140)-COLUMN($C140)+1)-'Charges variables (avancé)'!$J12)),0)</f>
        <v>0</v>
      </c>
      <c r="AQ140" s="368">
        <f>IF(AND(ROUND((AQ$139-CONFIG!$D$7)/31,0)&gt;=ROUND('Charges variables (avancé)'!$J12,0),'Charges variables (avancé)'!$E12&lt;&gt;0),SUM(INDEX($C127:$BJ127,,IF((COLUMN(AQ140)-COLUMN($C140)+1)&gt;('Charges variables (avancé)'!$I12+'Charges variables (avancé)'!$J12),(COLUMN(AQ140)-COLUMN($C140)+1)-('Charges variables (avancé)'!$I12+'Charges variables (avancé)'!$J12),0)+1):INDEX($C127:$BJ127,,(COLUMN(AQ140)-COLUMN($C140)+1)-'Charges variables (avancé)'!$J12)),0)</f>
        <v>0</v>
      </c>
      <c r="AR140" s="368">
        <f>IF(AND(ROUND((AR$139-CONFIG!$D$7)/31,0)&gt;=ROUND('Charges variables (avancé)'!$J12,0),'Charges variables (avancé)'!$E12&lt;&gt;0),SUM(INDEX($C127:$BJ127,,IF((COLUMN(AR140)-COLUMN($C140)+1)&gt;('Charges variables (avancé)'!$I12+'Charges variables (avancé)'!$J12),(COLUMN(AR140)-COLUMN($C140)+1)-('Charges variables (avancé)'!$I12+'Charges variables (avancé)'!$J12),0)+1):INDEX($C127:$BJ127,,(COLUMN(AR140)-COLUMN($C140)+1)-'Charges variables (avancé)'!$J12)),0)</f>
        <v>0</v>
      </c>
      <c r="AS140" s="368">
        <f>IF(AND(ROUND((AS$139-CONFIG!$D$7)/31,0)&gt;=ROUND('Charges variables (avancé)'!$J12,0),'Charges variables (avancé)'!$E12&lt;&gt;0),SUM(INDEX($C127:$BJ127,,IF((COLUMN(AS140)-COLUMN($C140)+1)&gt;('Charges variables (avancé)'!$I12+'Charges variables (avancé)'!$J12),(COLUMN(AS140)-COLUMN($C140)+1)-('Charges variables (avancé)'!$I12+'Charges variables (avancé)'!$J12),0)+1):INDEX($C127:$BJ127,,(COLUMN(AS140)-COLUMN($C140)+1)-'Charges variables (avancé)'!$J12)),0)</f>
        <v>0</v>
      </c>
      <c r="AT140" s="368">
        <f>IF(AND(ROUND((AT$139-CONFIG!$D$7)/31,0)&gt;=ROUND('Charges variables (avancé)'!$J12,0),'Charges variables (avancé)'!$E12&lt;&gt;0),SUM(INDEX($C127:$BJ127,,IF((COLUMN(AT140)-COLUMN($C140)+1)&gt;('Charges variables (avancé)'!$I12+'Charges variables (avancé)'!$J12),(COLUMN(AT140)-COLUMN($C140)+1)-('Charges variables (avancé)'!$I12+'Charges variables (avancé)'!$J12),0)+1):INDEX($C127:$BJ127,,(COLUMN(AT140)-COLUMN($C140)+1)-'Charges variables (avancé)'!$J12)),0)</f>
        <v>0</v>
      </c>
      <c r="AU140" s="368">
        <f>IF(AND(ROUND((AU$139-CONFIG!$D$7)/31,0)&gt;=ROUND('Charges variables (avancé)'!$J12,0),'Charges variables (avancé)'!$E12&lt;&gt;0),SUM(INDEX($C127:$BJ127,,IF((COLUMN(AU140)-COLUMN($C140)+1)&gt;('Charges variables (avancé)'!$I12+'Charges variables (avancé)'!$J12),(COLUMN(AU140)-COLUMN($C140)+1)-('Charges variables (avancé)'!$I12+'Charges variables (avancé)'!$J12),0)+1):INDEX($C127:$BJ127,,(COLUMN(AU140)-COLUMN($C140)+1)-'Charges variables (avancé)'!$J12)),0)</f>
        <v>0</v>
      </c>
      <c r="AV140" s="368">
        <f>IF(AND(ROUND((AV$139-CONFIG!$D$7)/31,0)&gt;=ROUND('Charges variables (avancé)'!$J12,0),'Charges variables (avancé)'!$E12&lt;&gt;0),SUM(INDEX($C127:$BJ127,,IF((COLUMN(AV140)-COLUMN($C140)+1)&gt;('Charges variables (avancé)'!$I12+'Charges variables (avancé)'!$J12),(COLUMN(AV140)-COLUMN($C140)+1)-('Charges variables (avancé)'!$I12+'Charges variables (avancé)'!$J12),0)+1):INDEX($C127:$BJ127,,(COLUMN(AV140)-COLUMN($C140)+1)-'Charges variables (avancé)'!$J12)),0)</f>
        <v>0</v>
      </c>
      <c r="AW140" s="368">
        <f>IF(AND(ROUND((AW$139-CONFIG!$D$7)/31,0)&gt;=ROUND('Charges variables (avancé)'!$J12,0),'Charges variables (avancé)'!$E12&lt;&gt;0),SUM(INDEX($C127:$BJ127,,IF((COLUMN(AW140)-COLUMN($C140)+1)&gt;('Charges variables (avancé)'!$I12+'Charges variables (avancé)'!$J12),(COLUMN(AW140)-COLUMN($C140)+1)-('Charges variables (avancé)'!$I12+'Charges variables (avancé)'!$J12),0)+1):INDEX($C127:$BJ127,,(COLUMN(AW140)-COLUMN($C140)+1)-'Charges variables (avancé)'!$J12)),0)</f>
        <v>0</v>
      </c>
      <c r="AX140" s="368">
        <f>IF(AND(ROUND((AX$139-CONFIG!$D$7)/31,0)&gt;=ROUND('Charges variables (avancé)'!$J12,0),'Charges variables (avancé)'!$E12&lt;&gt;0),SUM(INDEX($C127:$BJ127,,IF((COLUMN(AX140)-COLUMN($C140)+1)&gt;('Charges variables (avancé)'!$I12+'Charges variables (avancé)'!$J12),(COLUMN(AX140)-COLUMN($C140)+1)-('Charges variables (avancé)'!$I12+'Charges variables (avancé)'!$J12),0)+1):INDEX($C127:$BJ127,,(COLUMN(AX140)-COLUMN($C140)+1)-'Charges variables (avancé)'!$J12)),0)</f>
        <v>0</v>
      </c>
      <c r="AY140" s="368">
        <f>IF(AND(ROUND((AY$139-CONFIG!$D$7)/31,0)&gt;=ROUND('Charges variables (avancé)'!$J12,0),'Charges variables (avancé)'!$E12&lt;&gt;0),SUM(INDEX($C127:$BJ127,,IF((COLUMN(AY140)-COLUMN($C140)+1)&gt;('Charges variables (avancé)'!$I12+'Charges variables (avancé)'!$J12),(COLUMN(AY140)-COLUMN($C140)+1)-('Charges variables (avancé)'!$I12+'Charges variables (avancé)'!$J12),0)+1):INDEX($C127:$BJ127,,(COLUMN(AY140)-COLUMN($C140)+1)-'Charges variables (avancé)'!$J12)),0)</f>
        <v>0</v>
      </c>
      <c r="AZ140" s="368">
        <f>IF(AND(ROUND((AZ$139-CONFIG!$D$7)/31,0)&gt;=ROUND('Charges variables (avancé)'!$J12,0),'Charges variables (avancé)'!$E12&lt;&gt;0),SUM(INDEX($C127:$BJ127,,IF((COLUMN(AZ140)-COLUMN($C140)+1)&gt;('Charges variables (avancé)'!$I12+'Charges variables (avancé)'!$J12),(COLUMN(AZ140)-COLUMN($C140)+1)-('Charges variables (avancé)'!$I12+'Charges variables (avancé)'!$J12),0)+1):INDEX($C127:$BJ127,,(COLUMN(AZ140)-COLUMN($C140)+1)-'Charges variables (avancé)'!$J12)),0)</f>
        <v>0</v>
      </c>
      <c r="BA140" s="368">
        <f>IF(AND(ROUND((BA$139-CONFIG!$D$7)/31,0)&gt;=ROUND('Charges variables (avancé)'!$J12,0),'Charges variables (avancé)'!$E12&lt;&gt;0),SUM(INDEX($C127:$BJ127,,IF((COLUMN(BA140)-COLUMN($C140)+1)&gt;('Charges variables (avancé)'!$I12+'Charges variables (avancé)'!$J12),(COLUMN(BA140)-COLUMN($C140)+1)-('Charges variables (avancé)'!$I12+'Charges variables (avancé)'!$J12),0)+1):INDEX($C127:$BJ127,,(COLUMN(BA140)-COLUMN($C140)+1)-'Charges variables (avancé)'!$J12)),0)</f>
        <v>0</v>
      </c>
      <c r="BB140" s="368">
        <f>IF(AND(ROUND((BB$139-CONFIG!$D$7)/31,0)&gt;=ROUND('Charges variables (avancé)'!$J12,0),'Charges variables (avancé)'!$E12&lt;&gt;0),SUM(INDEX($C127:$BJ127,,IF((COLUMN(BB140)-COLUMN($C140)+1)&gt;('Charges variables (avancé)'!$I12+'Charges variables (avancé)'!$J12),(COLUMN(BB140)-COLUMN($C140)+1)-('Charges variables (avancé)'!$I12+'Charges variables (avancé)'!$J12),0)+1):INDEX($C127:$BJ127,,(COLUMN(BB140)-COLUMN($C140)+1)-'Charges variables (avancé)'!$J12)),0)</f>
        <v>0</v>
      </c>
      <c r="BC140" s="368">
        <f>IF(AND(ROUND((BC$139-CONFIG!$D$7)/31,0)&gt;=ROUND('Charges variables (avancé)'!$J12,0),'Charges variables (avancé)'!$E12&lt;&gt;0),SUM(INDEX($C127:$BJ127,,IF((COLUMN(BC140)-COLUMN($C140)+1)&gt;('Charges variables (avancé)'!$I12+'Charges variables (avancé)'!$J12),(COLUMN(BC140)-COLUMN($C140)+1)-('Charges variables (avancé)'!$I12+'Charges variables (avancé)'!$J12),0)+1):INDEX($C127:$BJ127,,(COLUMN(BC140)-COLUMN($C140)+1)-'Charges variables (avancé)'!$J12)),0)</f>
        <v>0</v>
      </c>
      <c r="BD140" s="368">
        <f>IF(AND(ROUND((BD$139-CONFIG!$D$7)/31,0)&gt;=ROUND('Charges variables (avancé)'!$J12,0),'Charges variables (avancé)'!$E12&lt;&gt;0),SUM(INDEX($C127:$BJ127,,IF((COLUMN(BD140)-COLUMN($C140)+1)&gt;('Charges variables (avancé)'!$I12+'Charges variables (avancé)'!$J12),(COLUMN(BD140)-COLUMN($C140)+1)-('Charges variables (avancé)'!$I12+'Charges variables (avancé)'!$J12),0)+1):INDEX($C127:$BJ127,,(COLUMN(BD140)-COLUMN($C140)+1)-'Charges variables (avancé)'!$J12)),0)</f>
        <v>0</v>
      </c>
      <c r="BE140" s="368">
        <f>IF(AND(ROUND((BE$139-CONFIG!$D$7)/31,0)&gt;=ROUND('Charges variables (avancé)'!$J12,0),'Charges variables (avancé)'!$E12&lt;&gt;0),SUM(INDEX($C127:$BJ127,,IF((COLUMN(BE140)-COLUMN($C140)+1)&gt;('Charges variables (avancé)'!$I12+'Charges variables (avancé)'!$J12),(COLUMN(BE140)-COLUMN($C140)+1)-('Charges variables (avancé)'!$I12+'Charges variables (avancé)'!$J12),0)+1):INDEX($C127:$BJ127,,(COLUMN(BE140)-COLUMN($C140)+1)-'Charges variables (avancé)'!$J12)),0)</f>
        <v>0</v>
      </c>
      <c r="BF140" s="368">
        <f>IF(AND(ROUND((BF$139-CONFIG!$D$7)/31,0)&gt;=ROUND('Charges variables (avancé)'!$J12,0),'Charges variables (avancé)'!$E12&lt;&gt;0),SUM(INDEX($C127:$BJ127,,IF((COLUMN(BF140)-COLUMN($C140)+1)&gt;('Charges variables (avancé)'!$I12+'Charges variables (avancé)'!$J12),(COLUMN(BF140)-COLUMN($C140)+1)-('Charges variables (avancé)'!$I12+'Charges variables (avancé)'!$J12),0)+1):INDEX($C127:$BJ127,,(COLUMN(BF140)-COLUMN($C140)+1)-'Charges variables (avancé)'!$J12)),0)</f>
        <v>0</v>
      </c>
      <c r="BG140" s="368">
        <f>IF(AND(ROUND((BG$139-CONFIG!$D$7)/31,0)&gt;=ROUND('Charges variables (avancé)'!$J12,0),'Charges variables (avancé)'!$E12&lt;&gt;0),SUM(INDEX($C127:$BJ127,,IF((COLUMN(BG140)-COLUMN($C140)+1)&gt;('Charges variables (avancé)'!$I12+'Charges variables (avancé)'!$J12),(COLUMN(BG140)-COLUMN($C140)+1)-('Charges variables (avancé)'!$I12+'Charges variables (avancé)'!$J12),0)+1):INDEX($C127:$BJ127,,(COLUMN(BG140)-COLUMN($C140)+1)-'Charges variables (avancé)'!$J12)),0)</f>
        <v>0</v>
      </c>
      <c r="BH140" s="368">
        <f>IF(AND(ROUND((BH$139-CONFIG!$D$7)/31,0)&gt;=ROUND('Charges variables (avancé)'!$J12,0),'Charges variables (avancé)'!$E12&lt;&gt;0),SUM(INDEX($C127:$BJ127,,IF((COLUMN(BH140)-COLUMN($C140)+1)&gt;('Charges variables (avancé)'!$I12+'Charges variables (avancé)'!$J12),(COLUMN(BH140)-COLUMN($C140)+1)-('Charges variables (avancé)'!$I12+'Charges variables (avancé)'!$J12),0)+1):INDEX($C127:$BJ127,,(COLUMN(BH140)-COLUMN($C140)+1)-'Charges variables (avancé)'!$J12)),0)</f>
        <v>0</v>
      </c>
      <c r="BI140" s="368">
        <f>IF(AND(ROUND((BI$139-CONFIG!$D$7)/31,0)&gt;=ROUND('Charges variables (avancé)'!$J12,0),'Charges variables (avancé)'!$E12&lt;&gt;0),SUM(INDEX($C127:$BJ127,,IF((COLUMN(BI140)-COLUMN($C140)+1)&gt;('Charges variables (avancé)'!$I12+'Charges variables (avancé)'!$J12),(COLUMN(BI140)-COLUMN($C140)+1)-('Charges variables (avancé)'!$I12+'Charges variables (avancé)'!$J12),0)+1):INDEX($C127:$BJ127,,(COLUMN(BI140)-COLUMN($C140)+1)-'Charges variables (avancé)'!$J12)),0)</f>
        <v>0</v>
      </c>
      <c r="BJ140" s="368">
        <f>IF(AND(ROUND((BJ$139-CONFIG!$D$7)/31,0)&gt;=ROUND('Charges variables (avancé)'!$J12,0),'Charges variables (avancé)'!$E12&lt;&gt;0),SUM(INDEX($C127:$BJ127,,IF((COLUMN(BJ140)-COLUMN($C140)+1)&gt;('Charges variables (avancé)'!$I12+'Charges variables (avancé)'!$J12),(COLUMN(BJ140)-COLUMN($C140)+1)-('Charges variables (avancé)'!$I12+'Charges variables (avancé)'!$J12),0)+1):INDEX($C127:$BJ127,,(COLUMN(BJ140)-COLUMN($C140)+1)-'Charges variables (avancé)'!$J12)),0)</f>
        <v>0</v>
      </c>
    </row>
    <row r="141" spans="2:62" ht="15" customHeight="1">
      <c r="B141" s="366">
        <f>'Charges variables (avancé)'!$C$13</f>
        <v>0</v>
      </c>
      <c r="C141" s="368">
        <f>IF(AND(ROUND((C$139-CONFIG!$D$7)/31,0)&gt;=ROUND('Charges variables (avancé)'!$J13,0),'Charges variables (avancé)'!$E13&lt;&gt;0),SUM(INDEX($C128:$BJ128,,IF((COLUMN(C141)-COLUMN($C141)+1)&gt;('Charges variables (avancé)'!$I13+'Charges variables (avancé)'!$J13),(COLUMN(C141)-COLUMN($C141)+1)-('Charges variables (avancé)'!$I13+'Charges variables (avancé)'!$J13),0)+1):INDEX($C128:$BJ128,,(COLUMN(C141)-COLUMN($C141)+1)-'Charges variables (avancé)'!$J13)),0)</f>
        <v>0</v>
      </c>
      <c r="D141" s="368">
        <f>IF(AND(ROUND((D$139-CONFIG!$D$7)/31,0)&gt;=ROUND('Charges variables (avancé)'!$J13,0),'Charges variables (avancé)'!$E13&lt;&gt;0),SUM(INDEX($C128:$BJ128,,IF((COLUMN(D141)-COLUMN($C141)+1)&gt;('Charges variables (avancé)'!$I13+'Charges variables (avancé)'!$J13),(COLUMN(D141)-COLUMN($C141)+1)-('Charges variables (avancé)'!$I13+'Charges variables (avancé)'!$J13),0)+1):INDEX($C128:$BJ128,,(COLUMN(D141)-COLUMN($C141)+1)-'Charges variables (avancé)'!$J13)),0)</f>
        <v>0</v>
      </c>
      <c r="E141" s="368">
        <f>IF(AND(ROUND((E$139-CONFIG!$D$7)/31,0)&gt;=ROUND('Charges variables (avancé)'!$J13,0),'Charges variables (avancé)'!$E13&lt;&gt;0),SUM(INDEX($C128:$BJ128,,IF((COLUMN(E141)-COLUMN($C141)+1)&gt;('Charges variables (avancé)'!$I13+'Charges variables (avancé)'!$J13),(COLUMN(E141)-COLUMN($C141)+1)-('Charges variables (avancé)'!$I13+'Charges variables (avancé)'!$J13),0)+1):INDEX($C128:$BJ128,,(COLUMN(E141)-COLUMN($C141)+1)-'Charges variables (avancé)'!$J13)),0)</f>
        <v>0</v>
      </c>
      <c r="F141" s="368">
        <f>IF(AND(ROUND((F$139-CONFIG!$D$7)/31,0)&gt;=ROUND('Charges variables (avancé)'!$J13,0),'Charges variables (avancé)'!$E13&lt;&gt;0),SUM(INDEX($C128:$BJ128,,IF((COLUMN(F141)-COLUMN($C141)+1)&gt;('Charges variables (avancé)'!$I13+'Charges variables (avancé)'!$J13),(COLUMN(F141)-COLUMN($C141)+1)-('Charges variables (avancé)'!$I13+'Charges variables (avancé)'!$J13),0)+1):INDEX($C128:$BJ128,,(COLUMN(F141)-COLUMN($C141)+1)-'Charges variables (avancé)'!$J13)),0)</f>
        <v>0</v>
      </c>
      <c r="G141" s="368">
        <f>IF(AND(ROUND((G$139-CONFIG!$D$7)/31,0)&gt;=ROUND('Charges variables (avancé)'!$J13,0),'Charges variables (avancé)'!$E13&lt;&gt;0),SUM(INDEX($C128:$BJ128,,IF((COLUMN(G141)-COLUMN($C141)+1)&gt;('Charges variables (avancé)'!$I13+'Charges variables (avancé)'!$J13),(COLUMN(G141)-COLUMN($C141)+1)-('Charges variables (avancé)'!$I13+'Charges variables (avancé)'!$J13),0)+1):INDEX($C128:$BJ128,,(COLUMN(G141)-COLUMN($C141)+1)-'Charges variables (avancé)'!$J13)),0)</f>
        <v>0</v>
      </c>
      <c r="H141" s="368">
        <f>IF(AND(ROUND((H$139-CONFIG!$D$7)/31,0)&gt;=ROUND('Charges variables (avancé)'!$J13,0),'Charges variables (avancé)'!$E13&lt;&gt;0),SUM(INDEX($C128:$BJ128,,IF((COLUMN(H141)-COLUMN($C141)+1)&gt;('Charges variables (avancé)'!$I13+'Charges variables (avancé)'!$J13),(COLUMN(H141)-COLUMN($C141)+1)-('Charges variables (avancé)'!$I13+'Charges variables (avancé)'!$J13),0)+1):INDEX($C128:$BJ128,,(COLUMN(H141)-COLUMN($C141)+1)-'Charges variables (avancé)'!$J13)),0)</f>
        <v>0</v>
      </c>
      <c r="I141" s="368">
        <f>IF(AND(ROUND((I$139-CONFIG!$D$7)/31,0)&gt;=ROUND('Charges variables (avancé)'!$J13,0),'Charges variables (avancé)'!$E13&lt;&gt;0),SUM(INDEX($C128:$BJ128,,IF((COLUMN(I141)-COLUMN($C141)+1)&gt;('Charges variables (avancé)'!$I13+'Charges variables (avancé)'!$J13),(COLUMN(I141)-COLUMN($C141)+1)-('Charges variables (avancé)'!$I13+'Charges variables (avancé)'!$J13),0)+1):INDEX($C128:$BJ128,,(COLUMN(I141)-COLUMN($C141)+1)-'Charges variables (avancé)'!$J13)),0)</f>
        <v>0</v>
      </c>
      <c r="J141" s="368">
        <f>IF(AND(ROUND((J$139-CONFIG!$D$7)/31,0)&gt;=ROUND('Charges variables (avancé)'!$J13,0),'Charges variables (avancé)'!$E13&lt;&gt;0),SUM(INDEX($C128:$BJ128,,IF((COLUMN(J141)-COLUMN($C141)+1)&gt;('Charges variables (avancé)'!$I13+'Charges variables (avancé)'!$J13),(COLUMN(J141)-COLUMN($C141)+1)-('Charges variables (avancé)'!$I13+'Charges variables (avancé)'!$J13),0)+1):INDEX($C128:$BJ128,,(COLUMN(J141)-COLUMN($C141)+1)-'Charges variables (avancé)'!$J13)),0)</f>
        <v>0</v>
      </c>
      <c r="K141" s="368">
        <f>IF(AND(ROUND((K$139-CONFIG!$D$7)/31,0)&gt;=ROUND('Charges variables (avancé)'!$J13,0),'Charges variables (avancé)'!$E13&lt;&gt;0),SUM(INDEX($C128:$BJ128,,IF((COLUMN(K141)-COLUMN($C141)+1)&gt;('Charges variables (avancé)'!$I13+'Charges variables (avancé)'!$J13),(COLUMN(K141)-COLUMN($C141)+1)-('Charges variables (avancé)'!$I13+'Charges variables (avancé)'!$J13),0)+1):INDEX($C128:$BJ128,,(COLUMN(K141)-COLUMN($C141)+1)-'Charges variables (avancé)'!$J13)),0)</f>
        <v>0</v>
      </c>
      <c r="L141" s="368">
        <f>IF(AND(ROUND((L$139-CONFIG!$D$7)/31,0)&gt;=ROUND('Charges variables (avancé)'!$J13,0),'Charges variables (avancé)'!$E13&lt;&gt;0),SUM(INDEX($C128:$BJ128,,IF((COLUMN(L141)-COLUMN($C141)+1)&gt;('Charges variables (avancé)'!$I13+'Charges variables (avancé)'!$J13),(COLUMN(L141)-COLUMN($C141)+1)-('Charges variables (avancé)'!$I13+'Charges variables (avancé)'!$J13),0)+1):INDEX($C128:$BJ128,,(COLUMN(L141)-COLUMN($C141)+1)-'Charges variables (avancé)'!$J13)),0)</f>
        <v>0</v>
      </c>
      <c r="M141" s="368">
        <f>IF(AND(ROUND((M$139-CONFIG!$D$7)/31,0)&gt;=ROUND('Charges variables (avancé)'!$J13,0),'Charges variables (avancé)'!$E13&lt;&gt;0),SUM(INDEX($C128:$BJ128,,IF((COLUMN(M141)-COLUMN($C141)+1)&gt;('Charges variables (avancé)'!$I13+'Charges variables (avancé)'!$J13),(COLUMN(M141)-COLUMN($C141)+1)-('Charges variables (avancé)'!$I13+'Charges variables (avancé)'!$J13),0)+1):INDEX($C128:$BJ128,,(COLUMN(M141)-COLUMN($C141)+1)-'Charges variables (avancé)'!$J13)),0)</f>
        <v>0</v>
      </c>
      <c r="N141" s="368">
        <f>IF(AND(ROUND((N$139-CONFIG!$D$7)/31,0)&gt;=ROUND('Charges variables (avancé)'!$J13,0),'Charges variables (avancé)'!$E13&lt;&gt;0),SUM(INDEX($C128:$BJ128,,IF((COLUMN(N141)-COLUMN($C141)+1)&gt;('Charges variables (avancé)'!$I13+'Charges variables (avancé)'!$J13),(COLUMN(N141)-COLUMN($C141)+1)-('Charges variables (avancé)'!$I13+'Charges variables (avancé)'!$J13),0)+1):INDEX($C128:$BJ128,,(COLUMN(N141)-COLUMN($C141)+1)-'Charges variables (avancé)'!$J13)),0)</f>
        <v>0</v>
      </c>
      <c r="O141" s="368">
        <f>IF(AND(ROUND((O$139-CONFIG!$D$7)/31,0)&gt;=ROUND('Charges variables (avancé)'!$J13,0),'Charges variables (avancé)'!$E13&lt;&gt;0),SUM(INDEX($C128:$BJ128,,IF((COLUMN(O141)-COLUMN($C141)+1)&gt;('Charges variables (avancé)'!$I13+'Charges variables (avancé)'!$J13),(COLUMN(O141)-COLUMN($C141)+1)-('Charges variables (avancé)'!$I13+'Charges variables (avancé)'!$J13),0)+1):INDEX($C128:$BJ128,,(COLUMN(O141)-COLUMN($C141)+1)-'Charges variables (avancé)'!$J13)),0)</f>
        <v>0</v>
      </c>
      <c r="P141" s="368">
        <f>IF(AND(ROUND((P$139-CONFIG!$D$7)/31,0)&gt;=ROUND('Charges variables (avancé)'!$J13,0),'Charges variables (avancé)'!$E13&lt;&gt;0),SUM(INDEX($C128:$BJ128,,IF((COLUMN(P141)-COLUMN($C141)+1)&gt;('Charges variables (avancé)'!$I13+'Charges variables (avancé)'!$J13),(COLUMN(P141)-COLUMN($C141)+1)-('Charges variables (avancé)'!$I13+'Charges variables (avancé)'!$J13),0)+1):INDEX($C128:$BJ128,,(COLUMN(P141)-COLUMN($C141)+1)-'Charges variables (avancé)'!$J13)),0)</f>
        <v>0</v>
      </c>
      <c r="Q141" s="368">
        <f>IF(AND(ROUND((Q$139-CONFIG!$D$7)/31,0)&gt;=ROUND('Charges variables (avancé)'!$J13,0),'Charges variables (avancé)'!$E13&lt;&gt;0),SUM(INDEX($C128:$BJ128,,IF((COLUMN(Q141)-COLUMN($C141)+1)&gt;('Charges variables (avancé)'!$I13+'Charges variables (avancé)'!$J13),(COLUMN(Q141)-COLUMN($C141)+1)-('Charges variables (avancé)'!$I13+'Charges variables (avancé)'!$J13),0)+1):INDEX($C128:$BJ128,,(COLUMN(Q141)-COLUMN($C141)+1)-'Charges variables (avancé)'!$J13)),0)</f>
        <v>0</v>
      </c>
      <c r="R141" s="368">
        <f>IF(AND(ROUND((R$139-CONFIG!$D$7)/31,0)&gt;=ROUND('Charges variables (avancé)'!$J13,0),'Charges variables (avancé)'!$E13&lt;&gt;0),SUM(INDEX($C128:$BJ128,,IF((COLUMN(R141)-COLUMN($C141)+1)&gt;('Charges variables (avancé)'!$I13+'Charges variables (avancé)'!$J13),(COLUMN(R141)-COLUMN($C141)+1)-('Charges variables (avancé)'!$I13+'Charges variables (avancé)'!$J13),0)+1):INDEX($C128:$BJ128,,(COLUMN(R141)-COLUMN($C141)+1)-'Charges variables (avancé)'!$J13)),0)</f>
        <v>0</v>
      </c>
      <c r="S141" s="368">
        <f>IF(AND(ROUND((S$139-CONFIG!$D$7)/31,0)&gt;=ROUND('Charges variables (avancé)'!$J13,0),'Charges variables (avancé)'!$E13&lt;&gt;0),SUM(INDEX($C128:$BJ128,,IF((COLUMN(S141)-COLUMN($C141)+1)&gt;('Charges variables (avancé)'!$I13+'Charges variables (avancé)'!$J13),(COLUMN(S141)-COLUMN($C141)+1)-('Charges variables (avancé)'!$I13+'Charges variables (avancé)'!$J13),0)+1):INDEX($C128:$BJ128,,(COLUMN(S141)-COLUMN($C141)+1)-'Charges variables (avancé)'!$J13)),0)</f>
        <v>0</v>
      </c>
      <c r="T141" s="368">
        <f>IF(AND(ROUND((T$139-CONFIG!$D$7)/31,0)&gt;=ROUND('Charges variables (avancé)'!$J13,0),'Charges variables (avancé)'!$E13&lt;&gt;0),SUM(INDEX($C128:$BJ128,,IF((COLUMN(T141)-COLUMN($C141)+1)&gt;('Charges variables (avancé)'!$I13+'Charges variables (avancé)'!$J13),(COLUMN(T141)-COLUMN($C141)+1)-('Charges variables (avancé)'!$I13+'Charges variables (avancé)'!$J13),0)+1):INDEX($C128:$BJ128,,(COLUMN(T141)-COLUMN($C141)+1)-'Charges variables (avancé)'!$J13)),0)</f>
        <v>0</v>
      </c>
      <c r="U141" s="368">
        <f>IF(AND(ROUND((U$139-CONFIG!$D$7)/31,0)&gt;=ROUND('Charges variables (avancé)'!$J13,0),'Charges variables (avancé)'!$E13&lt;&gt;0),SUM(INDEX($C128:$BJ128,,IF((COLUMN(U141)-COLUMN($C141)+1)&gt;('Charges variables (avancé)'!$I13+'Charges variables (avancé)'!$J13),(COLUMN(U141)-COLUMN($C141)+1)-('Charges variables (avancé)'!$I13+'Charges variables (avancé)'!$J13),0)+1):INDEX($C128:$BJ128,,(COLUMN(U141)-COLUMN($C141)+1)-'Charges variables (avancé)'!$J13)),0)</f>
        <v>0</v>
      </c>
      <c r="V141" s="368">
        <f>IF(AND(ROUND((V$139-CONFIG!$D$7)/31,0)&gt;=ROUND('Charges variables (avancé)'!$J13,0),'Charges variables (avancé)'!$E13&lt;&gt;0),SUM(INDEX($C128:$BJ128,,IF((COLUMN(V141)-COLUMN($C141)+1)&gt;('Charges variables (avancé)'!$I13+'Charges variables (avancé)'!$J13),(COLUMN(V141)-COLUMN($C141)+1)-('Charges variables (avancé)'!$I13+'Charges variables (avancé)'!$J13),0)+1):INDEX($C128:$BJ128,,(COLUMN(V141)-COLUMN($C141)+1)-'Charges variables (avancé)'!$J13)),0)</f>
        <v>0</v>
      </c>
      <c r="W141" s="368">
        <f>IF(AND(ROUND((W$139-CONFIG!$D$7)/31,0)&gt;=ROUND('Charges variables (avancé)'!$J13,0),'Charges variables (avancé)'!$E13&lt;&gt;0),SUM(INDEX($C128:$BJ128,,IF((COLUMN(W141)-COLUMN($C141)+1)&gt;('Charges variables (avancé)'!$I13+'Charges variables (avancé)'!$J13),(COLUMN(W141)-COLUMN($C141)+1)-('Charges variables (avancé)'!$I13+'Charges variables (avancé)'!$J13),0)+1):INDEX($C128:$BJ128,,(COLUMN(W141)-COLUMN($C141)+1)-'Charges variables (avancé)'!$J13)),0)</f>
        <v>0</v>
      </c>
      <c r="X141" s="368">
        <f>IF(AND(ROUND((X$139-CONFIG!$D$7)/31,0)&gt;=ROUND('Charges variables (avancé)'!$J13,0),'Charges variables (avancé)'!$E13&lt;&gt;0),SUM(INDEX($C128:$BJ128,,IF((COLUMN(X141)-COLUMN($C141)+1)&gt;('Charges variables (avancé)'!$I13+'Charges variables (avancé)'!$J13),(COLUMN(X141)-COLUMN($C141)+1)-('Charges variables (avancé)'!$I13+'Charges variables (avancé)'!$J13),0)+1):INDEX($C128:$BJ128,,(COLUMN(X141)-COLUMN($C141)+1)-'Charges variables (avancé)'!$J13)),0)</f>
        <v>0</v>
      </c>
      <c r="Y141" s="368">
        <f>IF(AND(ROUND((Y$139-CONFIG!$D$7)/31,0)&gt;=ROUND('Charges variables (avancé)'!$J13,0),'Charges variables (avancé)'!$E13&lt;&gt;0),SUM(INDEX($C128:$BJ128,,IF((COLUMN(Y141)-COLUMN($C141)+1)&gt;('Charges variables (avancé)'!$I13+'Charges variables (avancé)'!$J13),(COLUMN(Y141)-COLUMN($C141)+1)-('Charges variables (avancé)'!$I13+'Charges variables (avancé)'!$J13),0)+1):INDEX($C128:$BJ128,,(COLUMN(Y141)-COLUMN($C141)+1)-'Charges variables (avancé)'!$J13)),0)</f>
        <v>0</v>
      </c>
      <c r="Z141" s="368">
        <f>IF(AND(ROUND((Z$139-CONFIG!$D$7)/31,0)&gt;=ROUND('Charges variables (avancé)'!$J13,0),'Charges variables (avancé)'!$E13&lt;&gt;0),SUM(INDEX($C128:$BJ128,,IF((COLUMN(Z141)-COLUMN($C141)+1)&gt;('Charges variables (avancé)'!$I13+'Charges variables (avancé)'!$J13),(COLUMN(Z141)-COLUMN($C141)+1)-('Charges variables (avancé)'!$I13+'Charges variables (avancé)'!$J13),0)+1):INDEX($C128:$BJ128,,(COLUMN(Z141)-COLUMN($C141)+1)-'Charges variables (avancé)'!$J13)),0)</f>
        <v>0</v>
      </c>
      <c r="AA141" s="368">
        <f>IF(AND(ROUND((AA$139-CONFIG!$D$7)/31,0)&gt;=ROUND('Charges variables (avancé)'!$J13,0),'Charges variables (avancé)'!$E13&lt;&gt;0),SUM(INDEX($C128:$BJ128,,IF((COLUMN(AA141)-COLUMN($C141)+1)&gt;('Charges variables (avancé)'!$I13+'Charges variables (avancé)'!$J13),(COLUMN(AA141)-COLUMN($C141)+1)-('Charges variables (avancé)'!$I13+'Charges variables (avancé)'!$J13),0)+1):INDEX($C128:$BJ128,,(COLUMN(AA141)-COLUMN($C141)+1)-'Charges variables (avancé)'!$J13)),0)</f>
        <v>0</v>
      </c>
      <c r="AB141" s="368">
        <f>IF(AND(ROUND((AB$139-CONFIG!$D$7)/31,0)&gt;=ROUND('Charges variables (avancé)'!$J13,0),'Charges variables (avancé)'!$E13&lt;&gt;0),SUM(INDEX($C128:$BJ128,,IF((COLUMN(AB141)-COLUMN($C141)+1)&gt;('Charges variables (avancé)'!$I13+'Charges variables (avancé)'!$J13),(COLUMN(AB141)-COLUMN($C141)+1)-('Charges variables (avancé)'!$I13+'Charges variables (avancé)'!$J13),0)+1):INDEX($C128:$BJ128,,(COLUMN(AB141)-COLUMN($C141)+1)-'Charges variables (avancé)'!$J13)),0)</f>
        <v>0</v>
      </c>
      <c r="AC141" s="368">
        <f>IF(AND(ROUND((AC$139-CONFIG!$D$7)/31,0)&gt;=ROUND('Charges variables (avancé)'!$J13,0),'Charges variables (avancé)'!$E13&lt;&gt;0),SUM(INDEX($C128:$BJ128,,IF((COLUMN(AC141)-COLUMN($C141)+1)&gt;('Charges variables (avancé)'!$I13+'Charges variables (avancé)'!$J13),(COLUMN(AC141)-COLUMN($C141)+1)-('Charges variables (avancé)'!$I13+'Charges variables (avancé)'!$J13),0)+1):INDEX($C128:$BJ128,,(COLUMN(AC141)-COLUMN($C141)+1)-'Charges variables (avancé)'!$J13)),0)</f>
        <v>0</v>
      </c>
      <c r="AD141" s="368">
        <f>IF(AND(ROUND((AD$139-CONFIG!$D$7)/31,0)&gt;=ROUND('Charges variables (avancé)'!$J13,0),'Charges variables (avancé)'!$E13&lt;&gt;0),SUM(INDEX($C128:$BJ128,,IF((COLUMN(AD141)-COLUMN($C141)+1)&gt;('Charges variables (avancé)'!$I13+'Charges variables (avancé)'!$J13),(COLUMN(AD141)-COLUMN($C141)+1)-('Charges variables (avancé)'!$I13+'Charges variables (avancé)'!$J13),0)+1):INDEX($C128:$BJ128,,(COLUMN(AD141)-COLUMN($C141)+1)-'Charges variables (avancé)'!$J13)),0)</f>
        <v>0</v>
      </c>
      <c r="AE141" s="368">
        <f>IF(AND(ROUND((AE$139-CONFIG!$D$7)/31,0)&gt;=ROUND('Charges variables (avancé)'!$J13,0),'Charges variables (avancé)'!$E13&lt;&gt;0),SUM(INDEX($C128:$BJ128,,IF((COLUMN(AE141)-COLUMN($C141)+1)&gt;('Charges variables (avancé)'!$I13+'Charges variables (avancé)'!$J13),(COLUMN(AE141)-COLUMN($C141)+1)-('Charges variables (avancé)'!$I13+'Charges variables (avancé)'!$J13),0)+1):INDEX($C128:$BJ128,,(COLUMN(AE141)-COLUMN($C141)+1)-'Charges variables (avancé)'!$J13)),0)</f>
        <v>0</v>
      </c>
      <c r="AF141" s="368">
        <f>IF(AND(ROUND((AF$139-CONFIG!$D$7)/31,0)&gt;=ROUND('Charges variables (avancé)'!$J13,0),'Charges variables (avancé)'!$E13&lt;&gt;0),SUM(INDEX($C128:$BJ128,,IF((COLUMN(AF141)-COLUMN($C141)+1)&gt;('Charges variables (avancé)'!$I13+'Charges variables (avancé)'!$J13),(COLUMN(AF141)-COLUMN($C141)+1)-('Charges variables (avancé)'!$I13+'Charges variables (avancé)'!$J13),0)+1):INDEX($C128:$BJ128,,(COLUMN(AF141)-COLUMN($C141)+1)-'Charges variables (avancé)'!$J13)),0)</f>
        <v>0</v>
      </c>
      <c r="AG141" s="368">
        <f>IF(AND(ROUND((AG$139-CONFIG!$D$7)/31,0)&gt;=ROUND('Charges variables (avancé)'!$J13,0),'Charges variables (avancé)'!$E13&lt;&gt;0),SUM(INDEX($C128:$BJ128,,IF((COLUMN(AG141)-COLUMN($C141)+1)&gt;('Charges variables (avancé)'!$I13+'Charges variables (avancé)'!$J13),(COLUMN(AG141)-COLUMN($C141)+1)-('Charges variables (avancé)'!$I13+'Charges variables (avancé)'!$J13),0)+1):INDEX($C128:$BJ128,,(COLUMN(AG141)-COLUMN($C141)+1)-'Charges variables (avancé)'!$J13)),0)</f>
        <v>0</v>
      </c>
      <c r="AH141" s="368">
        <f>IF(AND(ROUND((AH$139-CONFIG!$D$7)/31,0)&gt;=ROUND('Charges variables (avancé)'!$J13,0),'Charges variables (avancé)'!$E13&lt;&gt;0),SUM(INDEX($C128:$BJ128,,IF((COLUMN(AH141)-COLUMN($C141)+1)&gt;('Charges variables (avancé)'!$I13+'Charges variables (avancé)'!$J13),(COLUMN(AH141)-COLUMN($C141)+1)-('Charges variables (avancé)'!$I13+'Charges variables (avancé)'!$J13),0)+1):INDEX($C128:$BJ128,,(COLUMN(AH141)-COLUMN($C141)+1)-'Charges variables (avancé)'!$J13)),0)</f>
        <v>0</v>
      </c>
      <c r="AI141" s="368">
        <f>IF(AND(ROUND((AI$139-CONFIG!$D$7)/31,0)&gt;=ROUND('Charges variables (avancé)'!$J13,0),'Charges variables (avancé)'!$E13&lt;&gt;0),SUM(INDEX($C128:$BJ128,,IF((COLUMN(AI141)-COLUMN($C141)+1)&gt;('Charges variables (avancé)'!$I13+'Charges variables (avancé)'!$J13),(COLUMN(AI141)-COLUMN($C141)+1)-('Charges variables (avancé)'!$I13+'Charges variables (avancé)'!$J13),0)+1):INDEX($C128:$BJ128,,(COLUMN(AI141)-COLUMN($C141)+1)-'Charges variables (avancé)'!$J13)),0)</f>
        <v>0</v>
      </c>
      <c r="AJ141" s="368">
        <f>IF(AND(ROUND((AJ$139-CONFIG!$D$7)/31,0)&gt;=ROUND('Charges variables (avancé)'!$J13,0),'Charges variables (avancé)'!$E13&lt;&gt;0),SUM(INDEX($C128:$BJ128,,IF((COLUMN(AJ141)-COLUMN($C141)+1)&gt;('Charges variables (avancé)'!$I13+'Charges variables (avancé)'!$J13),(COLUMN(AJ141)-COLUMN($C141)+1)-('Charges variables (avancé)'!$I13+'Charges variables (avancé)'!$J13),0)+1):INDEX($C128:$BJ128,,(COLUMN(AJ141)-COLUMN($C141)+1)-'Charges variables (avancé)'!$J13)),0)</f>
        <v>0</v>
      </c>
      <c r="AK141" s="368">
        <f>IF(AND(ROUND((AK$139-CONFIG!$D$7)/31,0)&gt;=ROUND('Charges variables (avancé)'!$J13,0),'Charges variables (avancé)'!$E13&lt;&gt;0),SUM(INDEX($C128:$BJ128,,IF((COLUMN(AK141)-COLUMN($C141)+1)&gt;('Charges variables (avancé)'!$I13+'Charges variables (avancé)'!$J13),(COLUMN(AK141)-COLUMN($C141)+1)-('Charges variables (avancé)'!$I13+'Charges variables (avancé)'!$J13),0)+1):INDEX($C128:$BJ128,,(COLUMN(AK141)-COLUMN($C141)+1)-'Charges variables (avancé)'!$J13)),0)</f>
        <v>0</v>
      </c>
      <c r="AL141" s="368">
        <f>IF(AND(ROUND((AL$139-CONFIG!$D$7)/31,0)&gt;=ROUND('Charges variables (avancé)'!$J13,0),'Charges variables (avancé)'!$E13&lt;&gt;0),SUM(INDEX($C128:$BJ128,,IF((COLUMN(AL141)-COLUMN($C141)+1)&gt;('Charges variables (avancé)'!$I13+'Charges variables (avancé)'!$J13),(COLUMN(AL141)-COLUMN($C141)+1)-('Charges variables (avancé)'!$I13+'Charges variables (avancé)'!$J13),0)+1):INDEX($C128:$BJ128,,(COLUMN(AL141)-COLUMN($C141)+1)-'Charges variables (avancé)'!$J13)),0)</f>
        <v>0</v>
      </c>
      <c r="AM141" s="368">
        <f>IF(AND(ROUND((AM$139-CONFIG!$D$7)/31,0)&gt;=ROUND('Charges variables (avancé)'!$J13,0),'Charges variables (avancé)'!$E13&lt;&gt;0),SUM(INDEX($C128:$BJ128,,IF((COLUMN(AM141)-COLUMN($C141)+1)&gt;('Charges variables (avancé)'!$I13+'Charges variables (avancé)'!$J13),(COLUMN(AM141)-COLUMN($C141)+1)-('Charges variables (avancé)'!$I13+'Charges variables (avancé)'!$J13),0)+1):INDEX($C128:$BJ128,,(COLUMN(AM141)-COLUMN($C141)+1)-'Charges variables (avancé)'!$J13)),0)</f>
        <v>0</v>
      </c>
      <c r="AN141" s="368">
        <f>IF(AND(ROUND((AN$139-CONFIG!$D$7)/31,0)&gt;=ROUND('Charges variables (avancé)'!$J13,0),'Charges variables (avancé)'!$E13&lt;&gt;0),SUM(INDEX($C128:$BJ128,,IF((COLUMN(AN141)-COLUMN($C141)+1)&gt;('Charges variables (avancé)'!$I13+'Charges variables (avancé)'!$J13),(COLUMN(AN141)-COLUMN($C141)+1)-('Charges variables (avancé)'!$I13+'Charges variables (avancé)'!$J13),0)+1):INDEX($C128:$BJ128,,(COLUMN(AN141)-COLUMN($C141)+1)-'Charges variables (avancé)'!$J13)),0)</f>
        <v>0</v>
      </c>
      <c r="AO141" s="368">
        <f>IF(AND(ROUND((AO$139-CONFIG!$D$7)/31,0)&gt;=ROUND('Charges variables (avancé)'!$J13,0),'Charges variables (avancé)'!$E13&lt;&gt;0),SUM(INDEX($C128:$BJ128,,IF((COLUMN(AO141)-COLUMN($C141)+1)&gt;('Charges variables (avancé)'!$I13+'Charges variables (avancé)'!$J13),(COLUMN(AO141)-COLUMN($C141)+1)-('Charges variables (avancé)'!$I13+'Charges variables (avancé)'!$J13),0)+1):INDEX($C128:$BJ128,,(COLUMN(AO141)-COLUMN($C141)+1)-'Charges variables (avancé)'!$J13)),0)</f>
        <v>0</v>
      </c>
      <c r="AP141" s="368">
        <f>IF(AND(ROUND((AP$139-CONFIG!$D$7)/31,0)&gt;=ROUND('Charges variables (avancé)'!$J13,0),'Charges variables (avancé)'!$E13&lt;&gt;0),SUM(INDEX($C128:$BJ128,,IF((COLUMN(AP141)-COLUMN($C141)+1)&gt;('Charges variables (avancé)'!$I13+'Charges variables (avancé)'!$J13),(COLUMN(AP141)-COLUMN($C141)+1)-('Charges variables (avancé)'!$I13+'Charges variables (avancé)'!$J13),0)+1):INDEX($C128:$BJ128,,(COLUMN(AP141)-COLUMN($C141)+1)-'Charges variables (avancé)'!$J13)),0)</f>
        <v>0</v>
      </c>
      <c r="AQ141" s="368">
        <f>IF(AND(ROUND((AQ$139-CONFIG!$D$7)/31,0)&gt;=ROUND('Charges variables (avancé)'!$J13,0),'Charges variables (avancé)'!$E13&lt;&gt;0),SUM(INDEX($C128:$BJ128,,IF((COLUMN(AQ141)-COLUMN($C141)+1)&gt;('Charges variables (avancé)'!$I13+'Charges variables (avancé)'!$J13),(COLUMN(AQ141)-COLUMN($C141)+1)-('Charges variables (avancé)'!$I13+'Charges variables (avancé)'!$J13),0)+1):INDEX($C128:$BJ128,,(COLUMN(AQ141)-COLUMN($C141)+1)-'Charges variables (avancé)'!$J13)),0)</f>
        <v>0</v>
      </c>
      <c r="AR141" s="368">
        <f>IF(AND(ROUND((AR$139-CONFIG!$D$7)/31,0)&gt;=ROUND('Charges variables (avancé)'!$J13,0),'Charges variables (avancé)'!$E13&lt;&gt;0),SUM(INDEX($C128:$BJ128,,IF((COLUMN(AR141)-COLUMN($C141)+1)&gt;('Charges variables (avancé)'!$I13+'Charges variables (avancé)'!$J13),(COLUMN(AR141)-COLUMN($C141)+1)-('Charges variables (avancé)'!$I13+'Charges variables (avancé)'!$J13),0)+1):INDEX($C128:$BJ128,,(COLUMN(AR141)-COLUMN($C141)+1)-'Charges variables (avancé)'!$J13)),0)</f>
        <v>0</v>
      </c>
      <c r="AS141" s="368">
        <f>IF(AND(ROUND((AS$139-CONFIG!$D$7)/31,0)&gt;=ROUND('Charges variables (avancé)'!$J13,0),'Charges variables (avancé)'!$E13&lt;&gt;0),SUM(INDEX($C128:$BJ128,,IF((COLUMN(AS141)-COLUMN($C141)+1)&gt;('Charges variables (avancé)'!$I13+'Charges variables (avancé)'!$J13),(COLUMN(AS141)-COLUMN($C141)+1)-('Charges variables (avancé)'!$I13+'Charges variables (avancé)'!$J13),0)+1):INDEX($C128:$BJ128,,(COLUMN(AS141)-COLUMN($C141)+1)-'Charges variables (avancé)'!$J13)),0)</f>
        <v>0</v>
      </c>
      <c r="AT141" s="368">
        <f>IF(AND(ROUND((AT$139-CONFIG!$D$7)/31,0)&gt;=ROUND('Charges variables (avancé)'!$J13,0),'Charges variables (avancé)'!$E13&lt;&gt;0),SUM(INDEX($C128:$BJ128,,IF((COLUMN(AT141)-COLUMN($C141)+1)&gt;('Charges variables (avancé)'!$I13+'Charges variables (avancé)'!$J13),(COLUMN(AT141)-COLUMN($C141)+1)-('Charges variables (avancé)'!$I13+'Charges variables (avancé)'!$J13),0)+1):INDEX($C128:$BJ128,,(COLUMN(AT141)-COLUMN($C141)+1)-'Charges variables (avancé)'!$J13)),0)</f>
        <v>0</v>
      </c>
      <c r="AU141" s="368">
        <f>IF(AND(ROUND((AU$139-CONFIG!$D$7)/31,0)&gt;=ROUND('Charges variables (avancé)'!$J13,0),'Charges variables (avancé)'!$E13&lt;&gt;0),SUM(INDEX($C128:$BJ128,,IF((COLUMN(AU141)-COLUMN($C141)+1)&gt;('Charges variables (avancé)'!$I13+'Charges variables (avancé)'!$J13),(COLUMN(AU141)-COLUMN($C141)+1)-('Charges variables (avancé)'!$I13+'Charges variables (avancé)'!$J13),0)+1):INDEX($C128:$BJ128,,(COLUMN(AU141)-COLUMN($C141)+1)-'Charges variables (avancé)'!$J13)),0)</f>
        <v>0</v>
      </c>
      <c r="AV141" s="368">
        <f>IF(AND(ROUND((AV$139-CONFIG!$D$7)/31,0)&gt;=ROUND('Charges variables (avancé)'!$J13,0),'Charges variables (avancé)'!$E13&lt;&gt;0),SUM(INDEX($C128:$BJ128,,IF((COLUMN(AV141)-COLUMN($C141)+1)&gt;('Charges variables (avancé)'!$I13+'Charges variables (avancé)'!$J13),(COLUMN(AV141)-COLUMN($C141)+1)-('Charges variables (avancé)'!$I13+'Charges variables (avancé)'!$J13),0)+1):INDEX($C128:$BJ128,,(COLUMN(AV141)-COLUMN($C141)+1)-'Charges variables (avancé)'!$J13)),0)</f>
        <v>0</v>
      </c>
      <c r="AW141" s="368">
        <f>IF(AND(ROUND((AW$139-CONFIG!$D$7)/31,0)&gt;=ROUND('Charges variables (avancé)'!$J13,0),'Charges variables (avancé)'!$E13&lt;&gt;0),SUM(INDEX($C128:$BJ128,,IF((COLUMN(AW141)-COLUMN($C141)+1)&gt;('Charges variables (avancé)'!$I13+'Charges variables (avancé)'!$J13),(COLUMN(AW141)-COLUMN($C141)+1)-('Charges variables (avancé)'!$I13+'Charges variables (avancé)'!$J13),0)+1):INDEX($C128:$BJ128,,(COLUMN(AW141)-COLUMN($C141)+1)-'Charges variables (avancé)'!$J13)),0)</f>
        <v>0</v>
      </c>
      <c r="AX141" s="368">
        <f>IF(AND(ROUND((AX$139-CONFIG!$D$7)/31,0)&gt;=ROUND('Charges variables (avancé)'!$J13,0),'Charges variables (avancé)'!$E13&lt;&gt;0),SUM(INDEX($C128:$BJ128,,IF((COLUMN(AX141)-COLUMN($C141)+1)&gt;('Charges variables (avancé)'!$I13+'Charges variables (avancé)'!$J13),(COLUMN(AX141)-COLUMN($C141)+1)-('Charges variables (avancé)'!$I13+'Charges variables (avancé)'!$J13),0)+1):INDEX($C128:$BJ128,,(COLUMN(AX141)-COLUMN($C141)+1)-'Charges variables (avancé)'!$J13)),0)</f>
        <v>0</v>
      </c>
      <c r="AY141" s="368">
        <f>IF(AND(ROUND((AY$139-CONFIG!$D$7)/31,0)&gt;=ROUND('Charges variables (avancé)'!$J13,0),'Charges variables (avancé)'!$E13&lt;&gt;0),SUM(INDEX($C128:$BJ128,,IF((COLUMN(AY141)-COLUMN($C141)+1)&gt;('Charges variables (avancé)'!$I13+'Charges variables (avancé)'!$J13),(COLUMN(AY141)-COLUMN($C141)+1)-('Charges variables (avancé)'!$I13+'Charges variables (avancé)'!$J13),0)+1):INDEX($C128:$BJ128,,(COLUMN(AY141)-COLUMN($C141)+1)-'Charges variables (avancé)'!$J13)),0)</f>
        <v>0</v>
      </c>
      <c r="AZ141" s="368">
        <f>IF(AND(ROUND((AZ$139-CONFIG!$D$7)/31,0)&gt;=ROUND('Charges variables (avancé)'!$J13,0),'Charges variables (avancé)'!$E13&lt;&gt;0),SUM(INDEX($C128:$BJ128,,IF((COLUMN(AZ141)-COLUMN($C141)+1)&gt;('Charges variables (avancé)'!$I13+'Charges variables (avancé)'!$J13),(COLUMN(AZ141)-COLUMN($C141)+1)-('Charges variables (avancé)'!$I13+'Charges variables (avancé)'!$J13),0)+1):INDEX($C128:$BJ128,,(COLUMN(AZ141)-COLUMN($C141)+1)-'Charges variables (avancé)'!$J13)),0)</f>
        <v>0</v>
      </c>
      <c r="BA141" s="368">
        <f>IF(AND(ROUND((BA$139-CONFIG!$D$7)/31,0)&gt;=ROUND('Charges variables (avancé)'!$J13,0),'Charges variables (avancé)'!$E13&lt;&gt;0),SUM(INDEX($C128:$BJ128,,IF((COLUMN(BA141)-COLUMN($C141)+1)&gt;('Charges variables (avancé)'!$I13+'Charges variables (avancé)'!$J13),(COLUMN(BA141)-COLUMN($C141)+1)-('Charges variables (avancé)'!$I13+'Charges variables (avancé)'!$J13),0)+1):INDEX($C128:$BJ128,,(COLUMN(BA141)-COLUMN($C141)+1)-'Charges variables (avancé)'!$J13)),0)</f>
        <v>0</v>
      </c>
      <c r="BB141" s="368">
        <f>IF(AND(ROUND((BB$139-CONFIG!$D$7)/31,0)&gt;=ROUND('Charges variables (avancé)'!$J13,0),'Charges variables (avancé)'!$E13&lt;&gt;0),SUM(INDEX($C128:$BJ128,,IF((COLUMN(BB141)-COLUMN($C141)+1)&gt;('Charges variables (avancé)'!$I13+'Charges variables (avancé)'!$J13),(COLUMN(BB141)-COLUMN($C141)+1)-('Charges variables (avancé)'!$I13+'Charges variables (avancé)'!$J13),0)+1):INDEX($C128:$BJ128,,(COLUMN(BB141)-COLUMN($C141)+1)-'Charges variables (avancé)'!$J13)),0)</f>
        <v>0</v>
      </c>
      <c r="BC141" s="368">
        <f>IF(AND(ROUND((BC$139-CONFIG!$D$7)/31,0)&gt;=ROUND('Charges variables (avancé)'!$J13,0),'Charges variables (avancé)'!$E13&lt;&gt;0),SUM(INDEX($C128:$BJ128,,IF((COLUMN(BC141)-COLUMN($C141)+1)&gt;('Charges variables (avancé)'!$I13+'Charges variables (avancé)'!$J13),(COLUMN(BC141)-COLUMN($C141)+1)-('Charges variables (avancé)'!$I13+'Charges variables (avancé)'!$J13),0)+1):INDEX($C128:$BJ128,,(COLUMN(BC141)-COLUMN($C141)+1)-'Charges variables (avancé)'!$J13)),0)</f>
        <v>0</v>
      </c>
      <c r="BD141" s="368">
        <f>IF(AND(ROUND((BD$139-CONFIG!$D$7)/31,0)&gt;=ROUND('Charges variables (avancé)'!$J13,0),'Charges variables (avancé)'!$E13&lt;&gt;0),SUM(INDEX($C128:$BJ128,,IF((COLUMN(BD141)-COLUMN($C141)+1)&gt;('Charges variables (avancé)'!$I13+'Charges variables (avancé)'!$J13),(COLUMN(BD141)-COLUMN($C141)+1)-('Charges variables (avancé)'!$I13+'Charges variables (avancé)'!$J13),0)+1):INDEX($C128:$BJ128,,(COLUMN(BD141)-COLUMN($C141)+1)-'Charges variables (avancé)'!$J13)),0)</f>
        <v>0</v>
      </c>
      <c r="BE141" s="368">
        <f>IF(AND(ROUND((BE$139-CONFIG!$D$7)/31,0)&gt;=ROUND('Charges variables (avancé)'!$J13,0),'Charges variables (avancé)'!$E13&lt;&gt;0),SUM(INDEX($C128:$BJ128,,IF((COLUMN(BE141)-COLUMN($C141)+1)&gt;('Charges variables (avancé)'!$I13+'Charges variables (avancé)'!$J13),(COLUMN(BE141)-COLUMN($C141)+1)-('Charges variables (avancé)'!$I13+'Charges variables (avancé)'!$J13),0)+1):INDEX($C128:$BJ128,,(COLUMN(BE141)-COLUMN($C141)+1)-'Charges variables (avancé)'!$J13)),0)</f>
        <v>0</v>
      </c>
      <c r="BF141" s="368">
        <f>IF(AND(ROUND((BF$139-CONFIG!$D$7)/31,0)&gt;=ROUND('Charges variables (avancé)'!$J13,0),'Charges variables (avancé)'!$E13&lt;&gt;0),SUM(INDEX($C128:$BJ128,,IF((COLUMN(BF141)-COLUMN($C141)+1)&gt;('Charges variables (avancé)'!$I13+'Charges variables (avancé)'!$J13),(COLUMN(BF141)-COLUMN($C141)+1)-('Charges variables (avancé)'!$I13+'Charges variables (avancé)'!$J13),0)+1):INDEX($C128:$BJ128,,(COLUMN(BF141)-COLUMN($C141)+1)-'Charges variables (avancé)'!$J13)),0)</f>
        <v>0</v>
      </c>
      <c r="BG141" s="368">
        <f>IF(AND(ROUND((BG$139-CONFIG!$D$7)/31,0)&gt;=ROUND('Charges variables (avancé)'!$J13,0),'Charges variables (avancé)'!$E13&lt;&gt;0),SUM(INDEX($C128:$BJ128,,IF((COLUMN(BG141)-COLUMN($C141)+1)&gt;('Charges variables (avancé)'!$I13+'Charges variables (avancé)'!$J13),(COLUMN(BG141)-COLUMN($C141)+1)-('Charges variables (avancé)'!$I13+'Charges variables (avancé)'!$J13),0)+1):INDEX($C128:$BJ128,,(COLUMN(BG141)-COLUMN($C141)+1)-'Charges variables (avancé)'!$J13)),0)</f>
        <v>0</v>
      </c>
      <c r="BH141" s="368">
        <f>IF(AND(ROUND((BH$139-CONFIG!$D$7)/31,0)&gt;=ROUND('Charges variables (avancé)'!$J13,0),'Charges variables (avancé)'!$E13&lt;&gt;0),SUM(INDEX($C128:$BJ128,,IF((COLUMN(BH141)-COLUMN($C141)+1)&gt;('Charges variables (avancé)'!$I13+'Charges variables (avancé)'!$J13),(COLUMN(BH141)-COLUMN($C141)+1)-('Charges variables (avancé)'!$I13+'Charges variables (avancé)'!$J13),0)+1):INDEX($C128:$BJ128,,(COLUMN(BH141)-COLUMN($C141)+1)-'Charges variables (avancé)'!$J13)),0)</f>
        <v>0</v>
      </c>
      <c r="BI141" s="368">
        <f>IF(AND(ROUND((BI$139-CONFIG!$D$7)/31,0)&gt;=ROUND('Charges variables (avancé)'!$J13,0),'Charges variables (avancé)'!$E13&lt;&gt;0),SUM(INDEX($C128:$BJ128,,IF((COLUMN(BI141)-COLUMN($C141)+1)&gt;('Charges variables (avancé)'!$I13+'Charges variables (avancé)'!$J13),(COLUMN(BI141)-COLUMN($C141)+1)-('Charges variables (avancé)'!$I13+'Charges variables (avancé)'!$J13),0)+1):INDEX($C128:$BJ128,,(COLUMN(BI141)-COLUMN($C141)+1)-'Charges variables (avancé)'!$J13)),0)</f>
        <v>0</v>
      </c>
      <c r="BJ141" s="368">
        <f>IF(AND(ROUND((BJ$139-CONFIG!$D$7)/31,0)&gt;=ROUND('Charges variables (avancé)'!$J13,0),'Charges variables (avancé)'!$E13&lt;&gt;0),SUM(INDEX($C128:$BJ128,,IF((COLUMN(BJ141)-COLUMN($C141)+1)&gt;('Charges variables (avancé)'!$I13+'Charges variables (avancé)'!$J13),(COLUMN(BJ141)-COLUMN($C141)+1)-('Charges variables (avancé)'!$I13+'Charges variables (avancé)'!$J13),0)+1):INDEX($C128:$BJ128,,(COLUMN(BJ141)-COLUMN($C141)+1)-'Charges variables (avancé)'!$J13)),0)</f>
        <v>0</v>
      </c>
    </row>
    <row r="142" spans="2:62" ht="15" customHeight="1">
      <c r="B142" s="366">
        <f>'Charges variables (avancé)'!$C$14</f>
        <v>0</v>
      </c>
      <c r="C142" s="368">
        <f>IF(AND(ROUND((C$139-CONFIG!$D$7)/31,0)&gt;=ROUND('Charges variables (avancé)'!$J14,0),'Charges variables (avancé)'!$E14&lt;&gt;0),SUM(INDEX($C129:$BJ129,,IF((COLUMN(C142)-COLUMN($C142)+1)&gt;('Charges variables (avancé)'!$I14+'Charges variables (avancé)'!$J14),(COLUMN(C142)-COLUMN($C142)+1)-('Charges variables (avancé)'!$I14+'Charges variables (avancé)'!$J14),0)+1):INDEX($C129:$BJ129,,(COLUMN(C142)-COLUMN($C142)+1)-'Charges variables (avancé)'!$J14)),0)</f>
        <v>0</v>
      </c>
      <c r="D142" s="368">
        <f>IF(AND(ROUND((D$139-CONFIG!$D$7)/31,0)&gt;=ROUND('Charges variables (avancé)'!$J14,0),'Charges variables (avancé)'!$E14&lt;&gt;0),SUM(INDEX($C129:$BJ129,,IF((COLUMN(D142)-COLUMN($C142)+1)&gt;('Charges variables (avancé)'!$I14+'Charges variables (avancé)'!$J14),(COLUMN(D142)-COLUMN($C142)+1)-('Charges variables (avancé)'!$I14+'Charges variables (avancé)'!$J14),0)+1):INDEX($C129:$BJ129,,(COLUMN(D142)-COLUMN($C142)+1)-'Charges variables (avancé)'!$J14)),0)</f>
        <v>0</v>
      </c>
      <c r="E142" s="368">
        <f>IF(AND(ROUND((E$139-CONFIG!$D$7)/31,0)&gt;=ROUND('Charges variables (avancé)'!$J14,0),'Charges variables (avancé)'!$E14&lt;&gt;0),SUM(INDEX($C129:$BJ129,,IF((COLUMN(E142)-COLUMN($C142)+1)&gt;('Charges variables (avancé)'!$I14+'Charges variables (avancé)'!$J14),(COLUMN(E142)-COLUMN($C142)+1)-('Charges variables (avancé)'!$I14+'Charges variables (avancé)'!$J14),0)+1):INDEX($C129:$BJ129,,(COLUMN(E142)-COLUMN($C142)+1)-'Charges variables (avancé)'!$J14)),0)</f>
        <v>0</v>
      </c>
      <c r="F142" s="368">
        <f>IF(AND(ROUND((F$139-CONFIG!$D$7)/31,0)&gt;=ROUND('Charges variables (avancé)'!$J14,0),'Charges variables (avancé)'!$E14&lt;&gt;0),SUM(INDEX($C129:$BJ129,,IF((COLUMN(F142)-COLUMN($C142)+1)&gt;('Charges variables (avancé)'!$I14+'Charges variables (avancé)'!$J14),(COLUMN(F142)-COLUMN($C142)+1)-('Charges variables (avancé)'!$I14+'Charges variables (avancé)'!$J14),0)+1):INDEX($C129:$BJ129,,(COLUMN(F142)-COLUMN($C142)+1)-'Charges variables (avancé)'!$J14)),0)</f>
        <v>0</v>
      </c>
      <c r="G142" s="368">
        <f>IF(AND(ROUND((G$139-CONFIG!$D$7)/31,0)&gt;=ROUND('Charges variables (avancé)'!$J14,0),'Charges variables (avancé)'!$E14&lt;&gt;0),SUM(INDEX($C129:$BJ129,,IF((COLUMN(G142)-COLUMN($C142)+1)&gt;('Charges variables (avancé)'!$I14+'Charges variables (avancé)'!$J14),(COLUMN(G142)-COLUMN($C142)+1)-('Charges variables (avancé)'!$I14+'Charges variables (avancé)'!$J14),0)+1):INDEX($C129:$BJ129,,(COLUMN(G142)-COLUMN($C142)+1)-'Charges variables (avancé)'!$J14)),0)</f>
        <v>0</v>
      </c>
      <c r="H142" s="368">
        <f>IF(AND(ROUND((H$139-CONFIG!$D$7)/31,0)&gt;=ROUND('Charges variables (avancé)'!$J14,0),'Charges variables (avancé)'!$E14&lt;&gt;0),SUM(INDEX($C129:$BJ129,,IF((COLUMN(H142)-COLUMN($C142)+1)&gt;('Charges variables (avancé)'!$I14+'Charges variables (avancé)'!$J14),(COLUMN(H142)-COLUMN($C142)+1)-('Charges variables (avancé)'!$I14+'Charges variables (avancé)'!$J14),0)+1):INDEX($C129:$BJ129,,(COLUMN(H142)-COLUMN($C142)+1)-'Charges variables (avancé)'!$J14)),0)</f>
        <v>0</v>
      </c>
      <c r="I142" s="368">
        <f>IF(AND(ROUND((I$139-CONFIG!$D$7)/31,0)&gt;=ROUND('Charges variables (avancé)'!$J14,0),'Charges variables (avancé)'!$E14&lt;&gt;0),SUM(INDEX($C129:$BJ129,,IF((COLUMN(I142)-COLUMN($C142)+1)&gt;('Charges variables (avancé)'!$I14+'Charges variables (avancé)'!$J14),(COLUMN(I142)-COLUMN($C142)+1)-('Charges variables (avancé)'!$I14+'Charges variables (avancé)'!$J14),0)+1):INDEX($C129:$BJ129,,(COLUMN(I142)-COLUMN($C142)+1)-'Charges variables (avancé)'!$J14)),0)</f>
        <v>0</v>
      </c>
      <c r="J142" s="368">
        <f>IF(AND(ROUND((J$139-CONFIG!$D$7)/31,0)&gt;=ROUND('Charges variables (avancé)'!$J14,0),'Charges variables (avancé)'!$E14&lt;&gt;0),SUM(INDEX($C129:$BJ129,,IF((COLUMN(J142)-COLUMN($C142)+1)&gt;('Charges variables (avancé)'!$I14+'Charges variables (avancé)'!$J14),(COLUMN(J142)-COLUMN($C142)+1)-('Charges variables (avancé)'!$I14+'Charges variables (avancé)'!$J14),0)+1):INDEX($C129:$BJ129,,(COLUMN(J142)-COLUMN($C142)+1)-'Charges variables (avancé)'!$J14)),0)</f>
        <v>0</v>
      </c>
      <c r="K142" s="368">
        <f>IF(AND(ROUND((K$139-CONFIG!$D$7)/31,0)&gt;=ROUND('Charges variables (avancé)'!$J14,0),'Charges variables (avancé)'!$E14&lt;&gt;0),SUM(INDEX($C129:$BJ129,,IF((COLUMN(K142)-COLUMN($C142)+1)&gt;('Charges variables (avancé)'!$I14+'Charges variables (avancé)'!$J14),(COLUMN(K142)-COLUMN($C142)+1)-('Charges variables (avancé)'!$I14+'Charges variables (avancé)'!$J14),0)+1):INDEX($C129:$BJ129,,(COLUMN(K142)-COLUMN($C142)+1)-'Charges variables (avancé)'!$J14)),0)</f>
        <v>0</v>
      </c>
      <c r="L142" s="368">
        <f>IF(AND(ROUND((L$139-CONFIG!$D$7)/31,0)&gt;=ROUND('Charges variables (avancé)'!$J14,0),'Charges variables (avancé)'!$E14&lt;&gt;0),SUM(INDEX($C129:$BJ129,,IF((COLUMN(L142)-COLUMN($C142)+1)&gt;('Charges variables (avancé)'!$I14+'Charges variables (avancé)'!$J14),(COLUMN(L142)-COLUMN($C142)+1)-('Charges variables (avancé)'!$I14+'Charges variables (avancé)'!$J14),0)+1):INDEX($C129:$BJ129,,(COLUMN(L142)-COLUMN($C142)+1)-'Charges variables (avancé)'!$J14)),0)</f>
        <v>0</v>
      </c>
      <c r="M142" s="368">
        <f>IF(AND(ROUND((M$139-CONFIG!$D$7)/31,0)&gt;=ROUND('Charges variables (avancé)'!$J14,0),'Charges variables (avancé)'!$E14&lt;&gt;0),SUM(INDEX($C129:$BJ129,,IF((COLUMN(M142)-COLUMN($C142)+1)&gt;('Charges variables (avancé)'!$I14+'Charges variables (avancé)'!$J14),(COLUMN(M142)-COLUMN($C142)+1)-('Charges variables (avancé)'!$I14+'Charges variables (avancé)'!$J14),0)+1):INDEX($C129:$BJ129,,(COLUMN(M142)-COLUMN($C142)+1)-'Charges variables (avancé)'!$J14)),0)</f>
        <v>0</v>
      </c>
      <c r="N142" s="368">
        <f>IF(AND(ROUND((N$139-CONFIG!$D$7)/31,0)&gt;=ROUND('Charges variables (avancé)'!$J14,0),'Charges variables (avancé)'!$E14&lt;&gt;0),SUM(INDEX($C129:$BJ129,,IF((COLUMN(N142)-COLUMN($C142)+1)&gt;('Charges variables (avancé)'!$I14+'Charges variables (avancé)'!$J14),(COLUMN(N142)-COLUMN($C142)+1)-('Charges variables (avancé)'!$I14+'Charges variables (avancé)'!$J14),0)+1):INDEX($C129:$BJ129,,(COLUMN(N142)-COLUMN($C142)+1)-'Charges variables (avancé)'!$J14)),0)</f>
        <v>0</v>
      </c>
      <c r="O142" s="368">
        <f>IF(AND(ROUND((O$139-CONFIG!$D$7)/31,0)&gt;=ROUND('Charges variables (avancé)'!$J14,0),'Charges variables (avancé)'!$E14&lt;&gt;0),SUM(INDEX($C129:$BJ129,,IF((COLUMN(O142)-COLUMN($C142)+1)&gt;('Charges variables (avancé)'!$I14+'Charges variables (avancé)'!$J14),(COLUMN(O142)-COLUMN($C142)+1)-('Charges variables (avancé)'!$I14+'Charges variables (avancé)'!$J14),0)+1):INDEX($C129:$BJ129,,(COLUMN(O142)-COLUMN($C142)+1)-'Charges variables (avancé)'!$J14)),0)</f>
        <v>0</v>
      </c>
      <c r="P142" s="368">
        <f>IF(AND(ROUND((P$139-CONFIG!$D$7)/31,0)&gt;=ROUND('Charges variables (avancé)'!$J14,0),'Charges variables (avancé)'!$E14&lt;&gt;0),SUM(INDEX($C129:$BJ129,,IF((COLUMN(P142)-COLUMN($C142)+1)&gt;('Charges variables (avancé)'!$I14+'Charges variables (avancé)'!$J14),(COLUMN(P142)-COLUMN($C142)+1)-('Charges variables (avancé)'!$I14+'Charges variables (avancé)'!$J14),0)+1):INDEX($C129:$BJ129,,(COLUMN(P142)-COLUMN($C142)+1)-'Charges variables (avancé)'!$J14)),0)</f>
        <v>0</v>
      </c>
      <c r="Q142" s="368">
        <f>IF(AND(ROUND((Q$139-CONFIG!$D$7)/31,0)&gt;=ROUND('Charges variables (avancé)'!$J14,0),'Charges variables (avancé)'!$E14&lt;&gt;0),SUM(INDEX($C129:$BJ129,,IF((COLUMN(Q142)-COLUMN($C142)+1)&gt;('Charges variables (avancé)'!$I14+'Charges variables (avancé)'!$J14),(COLUMN(Q142)-COLUMN($C142)+1)-('Charges variables (avancé)'!$I14+'Charges variables (avancé)'!$J14),0)+1):INDEX($C129:$BJ129,,(COLUMN(Q142)-COLUMN($C142)+1)-'Charges variables (avancé)'!$J14)),0)</f>
        <v>0</v>
      </c>
      <c r="R142" s="368">
        <f>IF(AND(ROUND((R$139-CONFIG!$D$7)/31,0)&gt;=ROUND('Charges variables (avancé)'!$J14,0),'Charges variables (avancé)'!$E14&lt;&gt;0),SUM(INDEX($C129:$BJ129,,IF((COLUMN(R142)-COLUMN($C142)+1)&gt;('Charges variables (avancé)'!$I14+'Charges variables (avancé)'!$J14),(COLUMN(R142)-COLUMN($C142)+1)-('Charges variables (avancé)'!$I14+'Charges variables (avancé)'!$J14),0)+1):INDEX($C129:$BJ129,,(COLUMN(R142)-COLUMN($C142)+1)-'Charges variables (avancé)'!$J14)),0)</f>
        <v>0</v>
      </c>
      <c r="S142" s="368">
        <f>IF(AND(ROUND((S$139-CONFIG!$D$7)/31,0)&gt;=ROUND('Charges variables (avancé)'!$J14,0),'Charges variables (avancé)'!$E14&lt;&gt;0),SUM(INDEX($C129:$BJ129,,IF((COLUMN(S142)-COLUMN($C142)+1)&gt;('Charges variables (avancé)'!$I14+'Charges variables (avancé)'!$J14),(COLUMN(S142)-COLUMN($C142)+1)-('Charges variables (avancé)'!$I14+'Charges variables (avancé)'!$J14),0)+1):INDEX($C129:$BJ129,,(COLUMN(S142)-COLUMN($C142)+1)-'Charges variables (avancé)'!$J14)),0)</f>
        <v>0</v>
      </c>
      <c r="T142" s="368">
        <f>IF(AND(ROUND((T$139-CONFIG!$D$7)/31,0)&gt;=ROUND('Charges variables (avancé)'!$J14,0),'Charges variables (avancé)'!$E14&lt;&gt;0),SUM(INDEX($C129:$BJ129,,IF((COLUMN(T142)-COLUMN($C142)+1)&gt;('Charges variables (avancé)'!$I14+'Charges variables (avancé)'!$J14),(COLUMN(T142)-COLUMN($C142)+1)-('Charges variables (avancé)'!$I14+'Charges variables (avancé)'!$J14),0)+1):INDEX($C129:$BJ129,,(COLUMN(T142)-COLUMN($C142)+1)-'Charges variables (avancé)'!$J14)),0)</f>
        <v>0</v>
      </c>
      <c r="U142" s="368">
        <f>IF(AND(ROUND((U$139-CONFIG!$D$7)/31,0)&gt;=ROUND('Charges variables (avancé)'!$J14,0),'Charges variables (avancé)'!$E14&lt;&gt;0),SUM(INDEX($C129:$BJ129,,IF((COLUMN(U142)-COLUMN($C142)+1)&gt;('Charges variables (avancé)'!$I14+'Charges variables (avancé)'!$J14),(COLUMN(U142)-COLUMN($C142)+1)-('Charges variables (avancé)'!$I14+'Charges variables (avancé)'!$J14),0)+1):INDEX($C129:$BJ129,,(COLUMN(U142)-COLUMN($C142)+1)-'Charges variables (avancé)'!$J14)),0)</f>
        <v>0</v>
      </c>
      <c r="V142" s="368">
        <f>IF(AND(ROUND((V$139-CONFIG!$D$7)/31,0)&gt;=ROUND('Charges variables (avancé)'!$J14,0),'Charges variables (avancé)'!$E14&lt;&gt;0),SUM(INDEX($C129:$BJ129,,IF((COLUMN(V142)-COLUMN($C142)+1)&gt;('Charges variables (avancé)'!$I14+'Charges variables (avancé)'!$J14),(COLUMN(V142)-COLUMN($C142)+1)-('Charges variables (avancé)'!$I14+'Charges variables (avancé)'!$J14),0)+1):INDEX($C129:$BJ129,,(COLUMN(V142)-COLUMN($C142)+1)-'Charges variables (avancé)'!$J14)),0)</f>
        <v>0</v>
      </c>
      <c r="W142" s="368">
        <f>IF(AND(ROUND((W$139-CONFIG!$D$7)/31,0)&gt;=ROUND('Charges variables (avancé)'!$J14,0),'Charges variables (avancé)'!$E14&lt;&gt;0),SUM(INDEX($C129:$BJ129,,IF((COLUMN(W142)-COLUMN($C142)+1)&gt;('Charges variables (avancé)'!$I14+'Charges variables (avancé)'!$J14),(COLUMN(W142)-COLUMN($C142)+1)-('Charges variables (avancé)'!$I14+'Charges variables (avancé)'!$J14),0)+1):INDEX($C129:$BJ129,,(COLUMN(W142)-COLUMN($C142)+1)-'Charges variables (avancé)'!$J14)),0)</f>
        <v>0</v>
      </c>
      <c r="X142" s="368">
        <f>IF(AND(ROUND((X$139-CONFIG!$D$7)/31,0)&gt;=ROUND('Charges variables (avancé)'!$J14,0),'Charges variables (avancé)'!$E14&lt;&gt;0),SUM(INDEX($C129:$BJ129,,IF((COLUMN(X142)-COLUMN($C142)+1)&gt;('Charges variables (avancé)'!$I14+'Charges variables (avancé)'!$J14),(COLUMN(X142)-COLUMN($C142)+1)-('Charges variables (avancé)'!$I14+'Charges variables (avancé)'!$J14),0)+1):INDEX($C129:$BJ129,,(COLUMN(X142)-COLUMN($C142)+1)-'Charges variables (avancé)'!$J14)),0)</f>
        <v>0</v>
      </c>
      <c r="Y142" s="368">
        <f>IF(AND(ROUND((Y$139-CONFIG!$D$7)/31,0)&gt;=ROUND('Charges variables (avancé)'!$J14,0),'Charges variables (avancé)'!$E14&lt;&gt;0),SUM(INDEX($C129:$BJ129,,IF((COLUMN(Y142)-COLUMN($C142)+1)&gt;('Charges variables (avancé)'!$I14+'Charges variables (avancé)'!$J14),(COLUMN(Y142)-COLUMN($C142)+1)-('Charges variables (avancé)'!$I14+'Charges variables (avancé)'!$J14),0)+1):INDEX($C129:$BJ129,,(COLUMN(Y142)-COLUMN($C142)+1)-'Charges variables (avancé)'!$J14)),0)</f>
        <v>0</v>
      </c>
      <c r="Z142" s="368">
        <f>IF(AND(ROUND((Z$139-CONFIG!$D$7)/31,0)&gt;=ROUND('Charges variables (avancé)'!$J14,0),'Charges variables (avancé)'!$E14&lt;&gt;0),SUM(INDEX($C129:$BJ129,,IF((COLUMN(Z142)-COLUMN($C142)+1)&gt;('Charges variables (avancé)'!$I14+'Charges variables (avancé)'!$J14),(COLUMN(Z142)-COLUMN($C142)+1)-('Charges variables (avancé)'!$I14+'Charges variables (avancé)'!$J14),0)+1):INDEX($C129:$BJ129,,(COLUMN(Z142)-COLUMN($C142)+1)-'Charges variables (avancé)'!$J14)),0)</f>
        <v>0</v>
      </c>
      <c r="AA142" s="368">
        <f>IF(AND(ROUND((AA$139-CONFIG!$D$7)/31,0)&gt;=ROUND('Charges variables (avancé)'!$J14,0),'Charges variables (avancé)'!$E14&lt;&gt;0),SUM(INDEX($C129:$BJ129,,IF((COLUMN(AA142)-COLUMN($C142)+1)&gt;('Charges variables (avancé)'!$I14+'Charges variables (avancé)'!$J14),(COLUMN(AA142)-COLUMN($C142)+1)-('Charges variables (avancé)'!$I14+'Charges variables (avancé)'!$J14),0)+1):INDEX($C129:$BJ129,,(COLUMN(AA142)-COLUMN($C142)+1)-'Charges variables (avancé)'!$J14)),0)</f>
        <v>0</v>
      </c>
      <c r="AB142" s="368">
        <f>IF(AND(ROUND((AB$139-CONFIG!$D$7)/31,0)&gt;=ROUND('Charges variables (avancé)'!$J14,0),'Charges variables (avancé)'!$E14&lt;&gt;0),SUM(INDEX($C129:$BJ129,,IF((COLUMN(AB142)-COLUMN($C142)+1)&gt;('Charges variables (avancé)'!$I14+'Charges variables (avancé)'!$J14),(COLUMN(AB142)-COLUMN($C142)+1)-('Charges variables (avancé)'!$I14+'Charges variables (avancé)'!$J14),0)+1):INDEX($C129:$BJ129,,(COLUMN(AB142)-COLUMN($C142)+1)-'Charges variables (avancé)'!$J14)),0)</f>
        <v>0</v>
      </c>
      <c r="AC142" s="368">
        <f>IF(AND(ROUND((AC$139-CONFIG!$D$7)/31,0)&gt;=ROUND('Charges variables (avancé)'!$J14,0),'Charges variables (avancé)'!$E14&lt;&gt;0),SUM(INDEX($C129:$BJ129,,IF((COLUMN(AC142)-COLUMN($C142)+1)&gt;('Charges variables (avancé)'!$I14+'Charges variables (avancé)'!$J14),(COLUMN(AC142)-COLUMN($C142)+1)-('Charges variables (avancé)'!$I14+'Charges variables (avancé)'!$J14),0)+1):INDEX($C129:$BJ129,,(COLUMN(AC142)-COLUMN($C142)+1)-'Charges variables (avancé)'!$J14)),0)</f>
        <v>0</v>
      </c>
      <c r="AD142" s="368">
        <f>IF(AND(ROUND((AD$139-CONFIG!$D$7)/31,0)&gt;=ROUND('Charges variables (avancé)'!$J14,0),'Charges variables (avancé)'!$E14&lt;&gt;0),SUM(INDEX($C129:$BJ129,,IF((COLUMN(AD142)-COLUMN($C142)+1)&gt;('Charges variables (avancé)'!$I14+'Charges variables (avancé)'!$J14),(COLUMN(AD142)-COLUMN($C142)+1)-('Charges variables (avancé)'!$I14+'Charges variables (avancé)'!$J14),0)+1):INDEX($C129:$BJ129,,(COLUMN(AD142)-COLUMN($C142)+1)-'Charges variables (avancé)'!$J14)),0)</f>
        <v>0</v>
      </c>
      <c r="AE142" s="368">
        <f>IF(AND(ROUND((AE$139-CONFIG!$D$7)/31,0)&gt;=ROUND('Charges variables (avancé)'!$J14,0),'Charges variables (avancé)'!$E14&lt;&gt;0),SUM(INDEX($C129:$BJ129,,IF((COLUMN(AE142)-COLUMN($C142)+1)&gt;('Charges variables (avancé)'!$I14+'Charges variables (avancé)'!$J14),(COLUMN(AE142)-COLUMN($C142)+1)-('Charges variables (avancé)'!$I14+'Charges variables (avancé)'!$J14),0)+1):INDEX($C129:$BJ129,,(COLUMN(AE142)-COLUMN($C142)+1)-'Charges variables (avancé)'!$J14)),0)</f>
        <v>0</v>
      </c>
      <c r="AF142" s="368">
        <f>IF(AND(ROUND((AF$139-CONFIG!$D$7)/31,0)&gt;=ROUND('Charges variables (avancé)'!$J14,0),'Charges variables (avancé)'!$E14&lt;&gt;0),SUM(INDEX($C129:$BJ129,,IF((COLUMN(AF142)-COLUMN($C142)+1)&gt;('Charges variables (avancé)'!$I14+'Charges variables (avancé)'!$J14),(COLUMN(AF142)-COLUMN($C142)+1)-('Charges variables (avancé)'!$I14+'Charges variables (avancé)'!$J14),0)+1):INDEX($C129:$BJ129,,(COLUMN(AF142)-COLUMN($C142)+1)-'Charges variables (avancé)'!$J14)),0)</f>
        <v>0</v>
      </c>
      <c r="AG142" s="368">
        <f>IF(AND(ROUND((AG$139-CONFIG!$D$7)/31,0)&gt;=ROUND('Charges variables (avancé)'!$J14,0),'Charges variables (avancé)'!$E14&lt;&gt;0),SUM(INDEX($C129:$BJ129,,IF((COLUMN(AG142)-COLUMN($C142)+1)&gt;('Charges variables (avancé)'!$I14+'Charges variables (avancé)'!$J14),(COLUMN(AG142)-COLUMN($C142)+1)-('Charges variables (avancé)'!$I14+'Charges variables (avancé)'!$J14),0)+1):INDEX($C129:$BJ129,,(COLUMN(AG142)-COLUMN($C142)+1)-'Charges variables (avancé)'!$J14)),0)</f>
        <v>0</v>
      </c>
      <c r="AH142" s="368">
        <f>IF(AND(ROUND((AH$139-CONFIG!$D$7)/31,0)&gt;=ROUND('Charges variables (avancé)'!$J14,0),'Charges variables (avancé)'!$E14&lt;&gt;0),SUM(INDEX($C129:$BJ129,,IF((COLUMN(AH142)-COLUMN($C142)+1)&gt;('Charges variables (avancé)'!$I14+'Charges variables (avancé)'!$J14),(COLUMN(AH142)-COLUMN($C142)+1)-('Charges variables (avancé)'!$I14+'Charges variables (avancé)'!$J14),0)+1):INDEX($C129:$BJ129,,(COLUMN(AH142)-COLUMN($C142)+1)-'Charges variables (avancé)'!$J14)),0)</f>
        <v>0</v>
      </c>
      <c r="AI142" s="368">
        <f>IF(AND(ROUND((AI$139-CONFIG!$D$7)/31,0)&gt;=ROUND('Charges variables (avancé)'!$J14,0),'Charges variables (avancé)'!$E14&lt;&gt;0),SUM(INDEX($C129:$BJ129,,IF((COLUMN(AI142)-COLUMN($C142)+1)&gt;('Charges variables (avancé)'!$I14+'Charges variables (avancé)'!$J14),(COLUMN(AI142)-COLUMN($C142)+1)-('Charges variables (avancé)'!$I14+'Charges variables (avancé)'!$J14),0)+1):INDEX($C129:$BJ129,,(COLUMN(AI142)-COLUMN($C142)+1)-'Charges variables (avancé)'!$J14)),0)</f>
        <v>0</v>
      </c>
      <c r="AJ142" s="368">
        <f>IF(AND(ROUND((AJ$139-CONFIG!$D$7)/31,0)&gt;=ROUND('Charges variables (avancé)'!$J14,0),'Charges variables (avancé)'!$E14&lt;&gt;0),SUM(INDEX($C129:$BJ129,,IF((COLUMN(AJ142)-COLUMN($C142)+1)&gt;('Charges variables (avancé)'!$I14+'Charges variables (avancé)'!$J14),(COLUMN(AJ142)-COLUMN($C142)+1)-('Charges variables (avancé)'!$I14+'Charges variables (avancé)'!$J14),0)+1):INDEX($C129:$BJ129,,(COLUMN(AJ142)-COLUMN($C142)+1)-'Charges variables (avancé)'!$J14)),0)</f>
        <v>0</v>
      </c>
      <c r="AK142" s="368">
        <f>IF(AND(ROUND((AK$139-CONFIG!$D$7)/31,0)&gt;=ROUND('Charges variables (avancé)'!$J14,0),'Charges variables (avancé)'!$E14&lt;&gt;0),SUM(INDEX($C129:$BJ129,,IF((COLUMN(AK142)-COLUMN($C142)+1)&gt;('Charges variables (avancé)'!$I14+'Charges variables (avancé)'!$J14),(COLUMN(AK142)-COLUMN($C142)+1)-('Charges variables (avancé)'!$I14+'Charges variables (avancé)'!$J14),0)+1):INDEX($C129:$BJ129,,(COLUMN(AK142)-COLUMN($C142)+1)-'Charges variables (avancé)'!$J14)),0)</f>
        <v>0</v>
      </c>
      <c r="AL142" s="368">
        <f>IF(AND(ROUND((AL$139-CONFIG!$D$7)/31,0)&gt;=ROUND('Charges variables (avancé)'!$J14,0),'Charges variables (avancé)'!$E14&lt;&gt;0),SUM(INDEX($C129:$BJ129,,IF((COLUMN(AL142)-COLUMN($C142)+1)&gt;('Charges variables (avancé)'!$I14+'Charges variables (avancé)'!$J14),(COLUMN(AL142)-COLUMN($C142)+1)-('Charges variables (avancé)'!$I14+'Charges variables (avancé)'!$J14),0)+1):INDEX($C129:$BJ129,,(COLUMN(AL142)-COLUMN($C142)+1)-'Charges variables (avancé)'!$J14)),0)</f>
        <v>0</v>
      </c>
      <c r="AM142" s="368">
        <f>IF(AND(ROUND((AM$139-CONFIG!$D$7)/31,0)&gt;=ROUND('Charges variables (avancé)'!$J14,0),'Charges variables (avancé)'!$E14&lt;&gt;0),SUM(INDEX($C129:$BJ129,,IF((COLUMN(AM142)-COLUMN($C142)+1)&gt;('Charges variables (avancé)'!$I14+'Charges variables (avancé)'!$J14),(COLUMN(AM142)-COLUMN($C142)+1)-('Charges variables (avancé)'!$I14+'Charges variables (avancé)'!$J14),0)+1):INDEX($C129:$BJ129,,(COLUMN(AM142)-COLUMN($C142)+1)-'Charges variables (avancé)'!$J14)),0)</f>
        <v>0</v>
      </c>
      <c r="AN142" s="368">
        <f>IF(AND(ROUND((AN$139-CONFIG!$D$7)/31,0)&gt;=ROUND('Charges variables (avancé)'!$J14,0),'Charges variables (avancé)'!$E14&lt;&gt;0),SUM(INDEX($C129:$BJ129,,IF((COLUMN(AN142)-COLUMN($C142)+1)&gt;('Charges variables (avancé)'!$I14+'Charges variables (avancé)'!$J14),(COLUMN(AN142)-COLUMN($C142)+1)-('Charges variables (avancé)'!$I14+'Charges variables (avancé)'!$J14),0)+1):INDEX($C129:$BJ129,,(COLUMN(AN142)-COLUMN($C142)+1)-'Charges variables (avancé)'!$J14)),0)</f>
        <v>0</v>
      </c>
      <c r="AO142" s="368">
        <f>IF(AND(ROUND((AO$139-CONFIG!$D$7)/31,0)&gt;=ROUND('Charges variables (avancé)'!$J14,0),'Charges variables (avancé)'!$E14&lt;&gt;0),SUM(INDEX($C129:$BJ129,,IF((COLUMN(AO142)-COLUMN($C142)+1)&gt;('Charges variables (avancé)'!$I14+'Charges variables (avancé)'!$J14),(COLUMN(AO142)-COLUMN($C142)+1)-('Charges variables (avancé)'!$I14+'Charges variables (avancé)'!$J14),0)+1):INDEX($C129:$BJ129,,(COLUMN(AO142)-COLUMN($C142)+1)-'Charges variables (avancé)'!$J14)),0)</f>
        <v>0</v>
      </c>
      <c r="AP142" s="368">
        <f>IF(AND(ROUND((AP$139-CONFIG!$D$7)/31,0)&gt;=ROUND('Charges variables (avancé)'!$J14,0),'Charges variables (avancé)'!$E14&lt;&gt;0),SUM(INDEX($C129:$BJ129,,IF((COLUMN(AP142)-COLUMN($C142)+1)&gt;('Charges variables (avancé)'!$I14+'Charges variables (avancé)'!$J14),(COLUMN(AP142)-COLUMN($C142)+1)-('Charges variables (avancé)'!$I14+'Charges variables (avancé)'!$J14),0)+1):INDEX($C129:$BJ129,,(COLUMN(AP142)-COLUMN($C142)+1)-'Charges variables (avancé)'!$J14)),0)</f>
        <v>0</v>
      </c>
      <c r="AQ142" s="368">
        <f>IF(AND(ROUND((AQ$139-CONFIG!$D$7)/31,0)&gt;=ROUND('Charges variables (avancé)'!$J14,0),'Charges variables (avancé)'!$E14&lt;&gt;0),SUM(INDEX($C129:$BJ129,,IF((COLUMN(AQ142)-COLUMN($C142)+1)&gt;('Charges variables (avancé)'!$I14+'Charges variables (avancé)'!$J14),(COLUMN(AQ142)-COLUMN($C142)+1)-('Charges variables (avancé)'!$I14+'Charges variables (avancé)'!$J14),0)+1):INDEX($C129:$BJ129,,(COLUMN(AQ142)-COLUMN($C142)+1)-'Charges variables (avancé)'!$J14)),0)</f>
        <v>0</v>
      </c>
      <c r="AR142" s="368">
        <f>IF(AND(ROUND((AR$139-CONFIG!$D$7)/31,0)&gt;=ROUND('Charges variables (avancé)'!$J14,0),'Charges variables (avancé)'!$E14&lt;&gt;0),SUM(INDEX($C129:$BJ129,,IF((COLUMN(AR142)-COLUMN($C142)+1)&gt;('Charges variables (avancé)'!$I14+'Charges variables (avancé)'!$J14),(COLUMN(AR142)-COLUMN($C142)+1)-('Charges variables (avancé)'!$I14+'Charges variables (avancé)'!$J14),0)+1):INDEX($C129:$BJ129,,(COLUMN(AR142)-COLUMN($C142)+1)-'Charges variables (avancé)'!$J14)),0)</f>
        <v>0</v>
      </c>
      <c r="AS142" s="368">
        <f>IF(AND(ROUND((AS$139-CONFIG!$D$7)/31,0)&gt;=ROUND('Charges variables (avancé)'!$J14,0),'Charges variables (avancé)'!$E14&lt;&gt;0),SUM(INDEX($C129:$BJ129,,IF((COLUMN(AS142)-COLUMN($C142)+1)&gt;('Charges variables (avancé)'!$I14+'Charges variables (avancé)'!$J14),(COLUMN(AS142)-COLUMN($C142)+1)-('Charges variables (avancé)'!$I14+'Charges variables (avancé)'!$J14),0)+1):INDEX($C129:$BJ129,,(COLUMN(AS142)-COLUMN($C142)+1)-'Charges variables (avancé)'!$J14)),0)</f>
        <v>0</v>
      </c>
      <c r="AT142" s="368">
        <f>IF(AND(ROUND((AT$139-CONFIG!$D$7)/31,0)&gt;=ROUND('Charges variables (avancé)'!$J14,0),'Charges variables (avancé)'!$E14&lt;&gt;0),SUM(INDEX($C129:$BJ129,,IF((COLUMN(AT142)-COLUMN($C142)+1)&gt;('Charges variables (avancé)'!$I14+'Charges variables (avancé)'!$J14),(COLUMN(AT142)-COLUMN($C142)+1)-('Charges variables (avancé)'!$I14+'Charges variables (avancé)'!$J14),0)+1):INDEX($C129:$BJ129,,(COLUMN(AT142)-COLUMN($C142)+1)-'Charges variables (avancé)'!$J14)),0)</f>
        <v>0</v>
      </c>
      <c r="AU142" s="368">
        <f>IF(AND(ROUND((AU$139-CONFIG!$D$7)/31,0)&gt;=ROUND('Charges variables (avancé)'!$J14,0),'Charges variables (avancé)'!$E14&lt;&gt;0),SUM(INDEX($C129:$BJ129,,IF((COLUMN(AU142)-COLUMN($C142)+1)&gt;('Charges variables (avancé)'!$I14+'Charges variables (avancé)'!$J14),(COLUMN(AU142)-COLUMN($C142)+1)-('Charges variables (avancé)'!$I14+'Charges variables (avancé)'!$J14),0)+1):INDEX($C129:$BJ129,,(COLUMN(AU142)-COLUMN($C142)+1)-'Charges variables (avancé)'!$J14)),0)</f>
        <v>0</v>
      </c>
      <c r="AV142" s="368">
        <f>IF(AND(ROUND((AV$139-CONFIG!$D$7)/31,0)&gt;=ROUND('Charges variables (avancé)'!$J14,0),'Charges variables (avancé)'!$E14&lt;&gt;0),SUM(INDEX($C129:$BJ129,,IF((COLUMN(AV142)-COLUMN($C142)+1)&gt;('Charges variables (avancé)'!$I14+'Charges variables (avancé)'!$J14),(COLUMN(AV142)-COLUMN($C142)+1)-('Charges variables (avancé)'!$I14+'Charges variables (avancé)'!$J14),0)+1):INDEX($C129:$BJ129,,(COLUMN(AV142)-COLUMN($C142)+1)-'Charges variables (avancé)'!$J14)),0)</f>
        <v>0</v>
      </c>
      <c r="AW142" s="368">
        <f>IF(AND(ROUND((AW$139-CONFIG!$D$7)/31,0)&gt;=ROUND('Charges variables (avancé)'!$J14,0),'Charges variables (avancé)'!$E14&lt;&gt;0),SUM(INDEX($C129:$BJ129,,IF((COLUMN(AW142)-COLUMN($C142)+1)&gt;('Charges variables (avancé)'!$I14+'Charges variables (avancé)'!$J14),(COLUMN(AW142)-COLUMN($C142)+1)-('Charges variables (avancé)'!$I14+'Charges variables (avancé)'!$J14),0)+1):INDEX($C129:$BJ129,,(COLUMN(AW142)-COLUMN($C142)+1)-'Charges variables (avancé)'!$J14)),0)</f>
        <v>0</v>
      </c>
      <c r="AX142" s="368">
        <f>IF(AND(ROUND((AX$139-CONFIG!$D$7)/31,0)&gt;=ROUND('Charges variables (avancé)'!$J14,0),'Charges variables (avancé)'!$E14&lt;&gt;0),SUM(INDEX($C129:$BJ129,,IF((COLUMN(AX142)-COLUMN($C142)+1)&gt;('Charges variables (avancé)'!$I14+'Charges variables (avancé)'!$J14),(COLUMN(AX142)-COLUMN($C142)+1)-('Charges variables (avancé)'!$I14+'Charges variables (avancé)'!$J14),0)+1):INDEX($C129:$BJ129,,(COLUMN(AX142)-COLUMN($C142)+1)-'Charges variables (avancé)'!$J14)),0)</f>
        <v>0</v>
      </c>
      <c r="AY142" s="368">
        <f>IF(AND(ROUND((AY$139-CONFIG!$D$7)/31,0)&gt;=ROUND('Charges variables (avancé)'!$J14,0),'Charges variables (avancé)'!$E14&lt;&gt;0),SUM(INDEX($C129:$BJ129,,IF((COLUMN(AY142)-COLUMN($C142)+1)&gt;('Charges variables (avancé)'!$I14+'Charges variables (avancé)'!$J14),(COLUMN(AY142)-COLUMN($C142)+1)-('Charges variables (avancé)'!$I14+'Charges variables (avancé)'!$J14),0)+1):INDEX($C129:$BJ129,,(COLUMN(AY142)-COLUMN($C142)+1)-'Charges variables (avancé)'!$J14)),0)</f>
        <v>0</v>
      </c>
      <c r="AZ142" s="368">
        <f>IF(AND(ROUND((AZ$139-CONFIG!$D$7)/31,0)&gt;=ROUND('Charges variables (avancé)'!$J14,0),'Charges variables (avancé)'!$E14&lt;&gt;0),SUM(INDEX($C129:$BJ129,,IF((COLUMN(AZ142)-COLUMN($C142)+1)&gt;('Charges variables (avancé)'!$I14+'Charges variables (avancé)'!$J14),(COLUMN(AZ142)-COLUMN($C142)+1)-('Charges variables (avancé)'!$I14+'Charges variables (avancé)'!$J14),0)+1):INDEX($C129:$BJ129,,(COLUMN(AZ142)-COLUMN($C142)+1)-'Charges variables (avancé)'!$J14)),0)</f>
        <v>0</v>
      </c>
      <c r="BA142" s="368">
        <f>IF(AND(ROUND((BA$139-CONFIG!$D$7)/31,0)&gt;=ROUND('Charges variables (avancé)'!$J14,0),'Charges variables (avancé)'!$E14&lt;&gt;0),SUM(INDEX($C129:$BJ129,,IF((COLUMN(BA142)-COLUMN($C142)+1)&gt;('Charges variables (avancé)'!$I14+'Charges variables (avancé)'!$J14),(COLUMN(BA142)-COLUMN($C142)+1)-('Charges variables (avancé)'!$I14+'Charges variables (avancé)'!$J14),0)+1):INDEX($C129:$BJ129,,(COLUMN(BA142)-COLUMN($C142)+1)-'Charges variables (avancé)'!$J14)),0)</f>
        <v>0</v>
      </c>
      <c r="BB142" s="368">
        <f>IF(AND(ROUND((BB$139-CONFIG!$D$7)/31,0)&gt;=ROUND('Charges variables (avancé)'!$J14,0),'Charges variables (avancé)'!$E14&lt;&gt;0),SUM(INDEX($C129:$BJ129,,IF((COLUMN(BB142)-COLUMN($C142)+1)&gt;('Charges variables (avancé)'!$I14+'Charges variables (avancé)'!$J14),(COLUMN(BB142)-COLUMN($C142)+1)-('Charges variables (avancé)'!$I14+'Charges variables (avancé)'!$J14),0)+1):INDEX($C129:$BJ129,,(COLUMN(BB142)-COLUMN($C142)+1)-'Charges variables (avancé)'!$J14)),0)</f>
        <v>0</v>
      </c>
      <c r="BC142" s="368">
        <f>IF(AND(ROUND((BC$139-CONFIG!$D$7)/31,0)&gt;=ROUND('Charges variables (avancé)'!$J14,0),'Charges variables (avancé)'!$E14&lt;&gt;0),SUM(INDEX($C129:$BJ129,,IF((COLUMN(BC142)-COLUMN($C142)+1)&gt;('Charges variables (avancé)'!$I14+'Charges variables (avancé)'!$J14),(COLUMN(BC142)-COLUMN($C142)+1)-('Charges variables (avancé)'!$I14+'Charges variables (avancé)'!$J14),0)+1):INDEX($C129:$BJ129,,(COLUMN(BC142)-COLUMN($C142)+1)-'Charges variables (avancé)'!$J14)),0)</f>
        <v>0</v>
      </c>
      <c r="BD142" s="368">
        <f>IF(AND(ROUND((BD$139-CONFIG!$D$7)/31,0)&gt;=ROUND('Charges variables (avancé)'!$J14,0),'Charges variables (avancé)'!$E14&lt;&gt;0),SUM(INDEX($C129:$BJ129,,IF((COLUMN(BD142)-COLUMN($C142)+1)&gt;('Charges variables (avancé)'!$I14+'Charges variables (avancé)'!$J14),(COLUMN(BD142)-COLUMN($C142)+1)-('Charges variables (avancé)'!$I14+'Charges variables (avancé)'!$J14),0)+1):INDEX($C129:$BJ129,,(COLUMN(BD142)-COLUMN($C142)+1)-'Charges variables (avancé)'!$J14)),0)</f>
        <v>0</v>
      </c>
      <c r="BE142" s="368">
        <f>IF(AND(ROUND((BE$139-CONFIG!$D$7)/31,0)&gt;=ROUND('Charges variables (avancé)'!$J14,0),'Charges variables (avancé)'!$E14&lt;&gt;0),SUM(INDEX($C129:$BJ129,,IF((COLUMN(BE142)-COLUMN($C142)+1)&gt;('Charges variables (avancé)'!$I14+'Charges variables (avancé)'!$J14),(COLUMN(BE142)-COLUMN($C142)+1)-('Charges variables (avancé)'!$I14+'Charges variables (avancé)'!$J14),0)+1):INDEX($C129:$BJ129,,(COLUMN(BE142)-COLUMN($C142)+1)-'Charges variables (avancé)'!$J14)),0)</f>
        <v>0</v>
      </c>
      <c r="BF142" s="368">
        <f>IF(AND(ROUND((BF$139-CONFIG!$D$7)/31,0)&gt;=ROUND('Charges variables (avancé)'!$J14,0),'Charges variables (avancé)'!$E14&lt;&gt;0),SUM(INDEX($C129:$BJ129,,IF((COLUMN(BF142)-COLUMN($C142)+1)&gt;('Charges variables (avancé)'!$I14+'Charges variables (avancé)'!$J14),(COLUMN(BF142)-COLUMN($C142)+1)-('Charges variables (avancé)'!$I14+'Charges variables (avancé)'!$J14),0)+1):INDEX($C129:$BJ129,,(COLUMN(BF142)-COLUMN($C142)+1)-'Charges variables (avancé)'!$J14)),0)</f>
        <v>0</v>
      </c>
      <c r="BG142" s="368">
        <f>IF(AND(ROUND((BG$139-CONFIG!$D$7)/31,0)&gt;=ROUND('Charges variables (avancé)'!$J14,0),'Charges variables (avancé)'!$E14&lt;&gt;0),SUM(INDEX($C129:$BJ129,,IF((COLUMN(BG142)-COLUMN($C142)+1)&gt;('Charges variables (avancé)'!$I14+'Charges variables (avancé)'!$J14),(COLUMN(BG142)-COLUMN($C142)+1)-('Charges variables (avancé)'!$I14+'Charges variables (avancé)'!$J14),0)+1):INDEX($C129:$BJ129,,(COLUMN(BG142)-COLUMN($C142)+1)-'Charges variables (avancé)'!$J14)),0)</f>
        <v>0</v>
      </c>
      <c r="BH142" s="368">
        <f>IF(AND(ROUND((BH$139-CONFIG!$D$7)/31,0)&gt;=ROUND('Charges variables (avancé)'!$J14,0),'Charges variables (avancé)'!$E14&lt;&gt;0),SUM(INDEX($C129:$BJ129,,IF((COLUMN(BH142)-COLUMN($C142)+1)&gt;('Charges variables (avancé)'!$I14+'Charges variables (avancé)'!$J14),(COLUMN(BH142)-COLUMN($C142)+1)-('Charges variables (avancé)'!$I14+'Charges variables (avancé)'!$J14),0)+1):INDEX($C129:$BJ129,,(COLUMN(BH142)-COLUMN($C142)+1)-'Charges variables (avancé)'!$J14)),0)</f>
        <v>0</v>
      </c>
      <c r="BI142" s="368">
        <f>IF(AND(ROUND((BI$139-CONFIG!$D$7)/31,0)&gt;=ROUND('Charges variables (avancé)'!$J14,0),'Charges variables (avancé)'!$E14&lt;&gt;0),SUM(INDEX($C129:$BJ129,,IF((COLUMN(BI142)-COLUMN($C142)+1)&gt;('Charges variables (avancé)'!$I14+'Charges variables (avancé)'!$J14),(COLUMN(BI142)-COLUMN($C142)+1)-('Charges variables (avancé)'!$I14+'Charges variables (avancé)'!$J14),0)+1):INDEX($C129:$BJ129,,(COLUMN(BI142)-COLUMN($C142)+1)-'Charges variables (avancé)'!$J14)),0)</f>
        <v>0</v>
      </c>
      <c r="BJ142" s="368">
        <f>IF(AND(ROUND((BJ$139-CONFIG!$D$7)/31,0)&gt;=ROUND('Charges variables (avancé)'!$J14,0),'Charges variables (avancé)'!$E14&lt;&gt;0),SUM(INDEX($C129:$BJ129,,IF((COLUMN(BJ142)-COLUMN($C142)+1)&gt;('Charges variables (avancé)'!$I14+'Charges variables (avancé)'!$J14),(COLUMN(BJ142)-COLUMN($C142)+1)-('Charges variables (avancé)'!$I14+'Charges variables (avancé)'!$J14),0)+1):INDEX($C129:$BJ129,,(COLUMN(BJ142)-COLUMN($C142)+1)-'Charges variables (avancé)'!$J14)),0)</f>
        <v>0</v>
      </c>
    </row>
    <row r="143" spans="2:62" ht="15" customHeight="1">
      <c r="B143" s="366">
        <f>'Charges variables (avancé)'!$C$15</f>
        <v>0</v>
      </c>
      <c r="C143" s="368">
        <f>IF(AND(ROUND((C$139-CONFIG!$D$7)/31,0)&gt;=ROUND('Charges variables (avancé)'!$J15,0),'Charges variables (avancé)'!$E15&lt;&gt;0),SUM(INDEX($C130:$BJ130,,IF((COLUMN(C143)-COLUMN($C143)+1)&gt;('Charges variables (avancé)'!$I15+'Charges variables (avancé)'!$J15),(COLUMN(C143)-COLUMN($C143)+1)-('Charges variables (avancé)'!$I15+'Charges variables (avancé)'!$J15),0)+1):INDEX($C130:$BJ130,,(COLUMN(C143)-COLUMN($C143)+1)-'Charges variables (avancé)'!$J15)),0)</f>
        <v>0</v>
      </c>
      <c r="D143" s="368">
        <f>IF(AND(ROUND((D$139-CONFIG!$D$7)/31,0)&gt;=ROUND('Charges variables (avancé)'!$J15,0),'Charges variables (avancé)'!$E15&lt;&gt;0),SUM(INDEX($C130:$BJ130,,IF((COLUMN(D143)-COLUMN($C143)+1)&gt;('Charges variables (avancé)'!$I15+'Charges variables (avancé)'!$J15),(COLUMN(D143)-COLUMN($C143)+1)-('Charges variables (avancé)'!$I15+'Charges variables (avancé)'!$J15),0)+1):INDEX($C130:$BJ130,,(COLUMN(D143)-COLUMN($C143)+1)-'Charges variables (avancé)'!$J15)),0)</f>
        <v>0</v>
      </c>
      <c r="E143" s="368">
        <f>IF(AND(ROUND((E$139-CONFIG!$D$7)/31,0)&gt;=ROUND('Charges variables (avancé)'!$J15,0),'Charges variables (avancé)'!$E15&lt;&gt;0),SUM(INDEX($C130:$BJ130,,IF((COLUMN(E143)-COLUMN($C143)+1)&gt;('Charges variables (avancé)'!$I15+'Charges variables (avancé)'!$J15),(COLUMN(E143)-COLUMN($C143)+1)-('Charges variables (avancé)'!$I15+'Charges variables (avancé)'!$J15),0)+1):INDEX($C130:$BJ130,,(COLUMN(E143)-COLUMN($C143)+1)-'Charges variables (avancé)'!$J15)),0)</f>
        <v>0</v>
      </c>
      <c r="F143" s="368">
        <f>IF(AND(ROUND((F$139-CONFIG!$D$7)/31,0)&gt;=ROUND('Charges variables (avancé)'!$J15,0),'Charges variables (avancé)'!$E15&lt;&gt;0),SUM(INDEX($C130:$BJ130,,IF((COLUMN(F143)-COLUMN($C143)+1)&gt;('Charges variables (avancé)'!$I15+'Charges variables (avancé)'!$J15),(COLUMN(F143)-COLUMN($C143)+1)-('Charges variables (avancé)'!$I15+'Charges variables (avancé)'!$J15),0)+1):INDEX($C130:$BJ130,,(COLUMN(F143)-COLUMN($C143)+1)-'Charges variables (avancé)'!$J15)),0)</f>
        <v>0</v>
      </c>
      <c r="G143" s="368">
        <f>IF(AND(ROUND((G$139-CONFIG!$D$7)/31,0)&gt;=ROUND('Charges variables (avancé)'!$J15,0),'Charges variables (avancé)'!$E15&lt;&gt;0),SUM(INDEX($C130:$BJ130,,IF((COLUMN(G143)-COLUMN($C143)+1)&gt;('Charges variables (avancé)'!$I15+'Charges variables (avancé)'!$J15),(COLUMN(G143)-COLUMN($C143)+1)-('Charges variables (avancé)'!$I15+'Charges variables (avancé)'!$J15),0)+1):INDEX($C130:$BJ130,,(COLUMN(G143)-COLUMN($C143)+1)-'Charges variables (avancé)'!$J15)),0)</f>
        <v>0</v>
      </c>
      <c r="H143" s="368">
        <f>IF(AND(ROUND((H$139-CONFIG!$D$7)/31,0)&gt;=ROUND('Charges variables (avancé)'!$J15,0),'Charges variables (avancé)'!$E15&lt;&gt;0),SUM(INDEX($C130:$BJ130,,IF((COLUMN(H143)-COLUMN($C143)+1)&gt;('Charges variables (avancé)'!$I15+'Charges variables (avancé)'!$J15),(COLUMN(H143)-COLUMN($C143)+1)-('Charges variables (avancé)'!$I15+'Charges variables (avancé)'!$J15),0)+1):INDEX($C130:$BJ130,,(COLUMN(H143)-COLUMN($C143)+1)-'Charges variables (avancé)'!$J15)),0)</f>
        <v>0</v>
      </c>
      <c r="I143" s="368">
        <f>IF(AND(ROUND((I$139-CONFIG!$D$7)/31,0)&gt;=ROUND('Charges variables (avancé)'!$J15,0),'Charges variables (avancé)'!$E15&lt;&gt;0),SUM(INDEX($C130:$BJ130,,IF((COLUMN(I143)-COLUMN($C143)+1)&gt;('Charges variables (avancé)'!$I15+'Charges variables (avancé)'!$J15),(COLUMN(I143)-COLUMN($C143)+1)-('Charges variables (avancé)'!$I15+'Charges variables (avancé)'!$J15),0)+1):INDEX($C130:$BJ130,,(COLUMN(I143)-COLUMN($C143)+1)-'Charges variables (avancé)'!$J15)),0)</f>
        <v>0</v>
      </c>
      <c r="J143" s="368">
        <f>IF(AND(ROUND((J$139-CONFIG!$D$7)/31,0)&gt;=ROUND('Charges variables (avancé)'!$J15,0),'Charges variables (avancé)'!$E15&lt;&gt;0),SUM(INDEX($C130:$BJ130,,IF((COLUMN(J143)-COLUMN($C143)+1)&gt;('Charges variables (avancé)'!$I15+'Charges variables (avancé)'!$J15),(COLUMN(J143)-COLUMN($C143)+1)-('Charges variables (avancé)'!$I15+'Charges variables (avancé)'!$J15),0)+1):INDEX($C130:$BJ130,,(COLUMN(J143)-COLUMN($C143)+1)-'Charges variables (avancé)'!$J15)),0)</f>
        <v>0</v>
      </c>
      <c r="K143" s="368">
        <f>IF(AND(ROUND((K$139-CONFIG!$D$7)/31,0)&gt;=ROUND('Charges variables (avancé)'!$J15,0),'Charges variables (avancé)'!$E15&lt;&gt;0),SUM(INDEX($C130:$BJ130,,IF((COLUMN(K143)-COLUMN($C143)+1)&gt;('Charges variables (avancé)'!$I15+'Charges variables (avancé)'!$J15),(COLUMN(K143)-COLUMN($C143)+1)-('Charges variables (avancé)'!$I15+'Charges variables (avancé)'!$J15),0)+1):INDEX($C130:$BJ130,,(COLUMN(K143)-COLUMN($C143)+1)-'Charges variables (avancé)'!$J15)),0)</f>
        <v>0</v>
      </c>
      <c r="L143" s="368">
        <f>IF(AND(ROUND((L$139-CONFIG!$D$7)/31,0)&gt;=ROUND('Charges variables (avancé)'!$J15,0),'Charges variables (avancé)'!$E15&lt;&gt;0),SUM(INDEX($C130:$BJ130,,IF((COLUMN(L143)-COLUMN($C143)+1)&gt;('Charges variables (avancé)'!$I15+'Charges variables (avancé)'!$J15),(COLUMN(L143)-COLUMN($C143)+1)-('Charges variables (avancé)'!$I15+'Charges variables (avancé)'!$J15),0)+1):INDEX($C130:$BJ130,,(COLUMN(L143)-COLUMN($C143)+1)-'Charges variables (avancé)'!$J15)),0)</f>
        <v>0</v>
      </c>
      <c r="M143" s="368">
        <f>IF(AND(ROUND((M$139-CONFIG!$D$7)/31,0)&gt;=ROUND('Charges variables (avancé)'!$J15,0),'Charges variables (avancé)'!$E15&lt;&gt;0),SUM(INDEX($C130:$BJ130,,IF((COLUMN(M143)-COLUMN($C143)+1)&gt;('Charges variables (avancé)'!$I15+'Charges variables (avancé)'!$J15),(COLUMN(M143)-COLUMN($C143)+1)-('Charges variables (avancé)'!$I15+'Charges variables (avancé)'!$J15),0)+1):INDEX($C130:$BJ130,,(COLUMN(M143)-COLUMN($C143)+1)-'Charges variables (avancé)'!$J15)),0)</f>
        <v>0</v>
      </c>
      <c r="N143" s="368">
        <f>IF(AND(ROUND((N$139-CONFIG!$D$7)/31,0)&gt;=ROUND('Charges variables (avancé)'!$J15,0),'Charges variables (avancé)'!$E15&lt;&gt;0),SUM(INDEX($C130:$BJ130,,IF((COLUMN(N143)-COLUMN($C143)+1)&gt;('Charges variables (avancé)'!$I15+'Charges variables (avancé)'!$J15),(COLUMN(N143)-COLUMN($C143)+1)-('Charges variables (avancé)'!$I15+'Charges variables (avancé)'!$J15),0)+1):INDEX($C130:$BJ130,,(COLUMN(N143)-COLUMN($C143)+1)-'Charges variables (avancé)'!$J15)),0)</f>
        <v>0</v>
      </c>
      <c r="O143" s="368">
        <f>IF(AND(ROUND((O$139-CONFIG!$D$7)/31,0)&gt;=ROUND('Charges variables (avancé)'!$J15,0),'Charges variables (avancé)'!$E15&lt;&gt;0),SUM(INDEX($C130:$BJ130,,IF((COLUMN(O143)-COLUMN($C143)+1)&gt;('Charges variables (avancé)'!$I15+'Charges variables (avancé)'!$J15),(COLUMN(O143)-COLUMN($C143)+1)-('Charges variables (avancé)'!$I15+'Charges variables (avancé)'!$J15),0)+1):INDEX($C130:$BJ130,,(COLUMN(O143)-COLUMN($C143)+1)-'Charges variables (avancé)'!$J15)),0)</f>
        <v>0</v>
      </c>
      <c r="P143" s="368">
        <f>IF(AND(ROUND((P$139-CONFIG!$D$7)/31,0)&gt;=ROUND('Charges variables (avancé)'!$J15,0),'Charges variables (avancé)'!$E15&lt;&gt;0),SUM(INDEX($C130:$BJ130,,IF((COLUMN(P143)-COLUMN($C143)+1)&gt;('Charges variables (avancé)'!$I15+'Charges variables (avancé)'!$J15),(COLUMN(P143)-COLUMN($C143)+1)-('Charges variables (avancé)'!$I15+'Charges variables (avancé)'!$J15),0)+1):INDEX($C130:$BJ130,,(COLUMN(P143)-COLUMN($C143)+1)-'Charges variables (avancé)'!$J15)),0)</f>
        <v>0</v>
      </c>
      <c r="Q143" s="368">
        <f>IF(AND(ROUND((Q$139-CONFIG!$D$7)/31,0)&gt;=ROUND('Charges variables (avancé)'!$J15,0),'Charges variables (avancé)'!$E15&lt;&gt;0),SUM(INDEX($C130:$BJ130,,IF((COLUMN(Q143)-COLUMN($C143)+1)&gt;('Charges variables (avancé)'!$I15+'Charges variables (avancé)'!$J15),(COLUMN(Q143)-COLUMN($C143)+1)-('Charges variables (avancé)'!$I15+'Charges variables (avancé)'!$J15),0)+1):INDEX($C130:$BJ130,,(COLUMN(Q143)-COLUMN($C143)+1)-'Charges variables (avancé)'!$J15)),0)</f>
        <v>0</v>
      </c>
      <c r="R143" s="368">
        <f>IF(AND(ROUND((R$139-CONFIG!$D$7)/31,0)&gt;=ROUND('Charges variables (avancé)'!$J15,0),'Charges variables (avancé)'!$E15&lt;&gt;0),SUM(INDEX($C130:$BJ130,,IF((COLUMN(R143)-COLUMN($C143)+1)&gt;('Charges variables (avancé)'!$I15+'Charges variables (avancé)'!$J15),(COLUMN(R143)-COLUMN($C143)+1)-('Charges variables (avancé)'!$I15+'Charges variables (avancé)'!$J15),0)+1):INDEX($C130:$BJ130,,(COLUMN(R143)-COLUMN($C143)+1)-'Charges variables (avancé)'!$J15)),0)</f>
        <v>0</v>
      </c>
      <c r="S143" s="368">
        <f>IF(AND(ROUND((S$139-CONFIG!$D$7)/31,0)&gt;=ROUND('Charges variables (avancé)'!$J15,0),'Charges variables (avancé)'!$E15&lt;&gt;0),SUM(INDEX($C130:$BJ130,,IF((COLUMN(S143)-COLUMN($C143)+1)&gt;('Charges variables (avancé)'!$I15+'Charges variables (avancé)'!$J15),(COLUMN(S143)-COLUMN($C143)+1)-('Charges variables (avancé)'!$I15+'Charges variables (avancé)'!$J15),0)+1):INDEX($C130:$BJ130,,(COLUMN(S143)-COLUMN($C143)+1)-'Charges variables (avancé)'!$J15)),0)</f>
        <v>0</v>
      </c>
      <c r="T143" s="368">
        <f>IF(AND(ROUND((T$139-CONFIG!$D$7)/31,0)&gt;=ROUND('Charges variables (avancé)'!$J15,0),'Charges variables (avancé)'!$E15&lt;&gt;0),SUM(INDEX($C130:$BJ130,,IF((COLUMN(T143)-COLUMN($C143)+1)&gt;('Charges variables (avancé)'!$I15+'Charges variables (avancé)'!$J15),(COLUMN(T143)-COLUMN($C143)+1)-('Charges variables (avancé)'!$I15+'Charges variables (avancé)'!$J15),0)+1):INDEX($C130:$BJ130,,(COLUMN(T143)-COLUMN($C143)+1)-'Charges variables (avancé)'!$J15)),0)</f>
        <v>0</v>
      </c>
      <c r="U143" s="368">
        <f>IF(AND(ROUND((U$139-CONFIG!$D$7)/31,0)&gt;=ROUND('Charges variables (avancé)'!$J15,0),'Charges variables (avancé)'!$E15&lt;&gt;0),SUM(INDEX($C130:$BJ130,,IF((COLUMN(U143)-COLUMN($C143)+1)&gt;('Charges variables (avancé)'!$I15+'Charges variables (avancé)'!$J15),(COLUMN(U143)-COLUMN($C143)+1)-('Charges variables (avancé)'!$I15+'Charges variables (avancé)'!$J15),0)+1):INDEX($C130:$BJ130,,(COLUMN(U143)-COLUMN($C143)+1)-'Charges variables (avancé)'!$J15)),0)</f>
        <v>0</v>
      </c>
      <c r="V143" s="368">
        <f>IF(AND(ROUND((V$139-CONFIG!$D$7)/31,0)&gt;=ROUND('Charges variables (avancé)'!$J15,0),'Charges variables (avancé)'!$E15&lt;&gt;0),SUM(INDEX($C130:$BJ130,,IF((COLUMN(V143)-COLUMN($C143)+1)&gt;('Charges variables (avancé)'!$I15+'Charges variables (avancé)'!$J15),(COLUMN(V143)-COLUMN($C143)+1)-('Charges variables (avancé)'!$I15+'Charges variables (avancé)'!$J15),0)+1):INDEX($C130:$BJ130,,(COLUMN(V143)-COLUMN($C143)+1)-'Charges variables (avancé)'!$J15)),0)</f>
        <v>0</v>
      </c>
      <c r="W143" s="368">
        <f>IF(AND(ROUND((W$139-CONFIG!$D$7)/31,0)&gt;=ROUND('Charges variables (avancé)'!$J15,0),'Charges variables (avancé)'!$E15&lt;&gt;0),SUM(INDEX($C130:$BJ130,,IF((COLUMN(W143)-COLUMN($C143)+1)&gt;('Charges variables (avancé)'!$I15+'Charges variables (avancé)'!$J15),(COLUMN(W143)-COLUMN($C143)+1)-('Charges variables (avancé)'!$I15+'Charges variables (avancé)'!$J15),0)+1):INDEX($C130:$BJ130,,(COLUMN(W143)-COLUMN($C143)+1)-'Charges variables (avancé)'!$J15)),0)</f>
        <v>0</v>
      </c>
      <c r="X143" s="368">
        <f>IF(AND(ROUND((X$139-CONFIG!$D$7)/31,0)&gt;=ROUND('Charges variables (avancé)'!$J15,0),'Charges variables (avancé)'!$E15&lt;&gt;0),SUM(INDEX($C130:$BJ130,,IF((COLUMN(X143)-COLUMN($C143)+1)&gt;('Charges variables (avancé)'!$I15+'Charges variables (avancé)'!$J15),(COLUMN(X143)-COLUMN($C143)+1)-('Charges variables (avancé)'!$I15+'Charges variables (avancé)'!$J15),0)+1):INDEX($C130:$BJ130,,(COLUMN(X143)-COLUMN($C143)+1)-'Charges variables (avancé)'!$J15)),0)</f>
        <v>0</v>
      </c>
      <c r="Y143" s="368">
        <f>IF(AND(ROUND((Y$139-CONFIG!$D$7)/31,0)&gt;=ROUND('Charges variables (avancé)'!$J15,0),'Charges variables (avancé)'!$E15&lt;&gt;0),SUM(INDEX($C130:$BJ130,,IF((COLUMN(Y143)-COLUMN($C143)+1)&gt;('Charges variables (avancé)'!$I15+'Charges variables (avancé)'!$J15),(COLUMN(Y143)-COLUMN($C143)+1)-('Charges variables (avancé)'!$I15+'Charges variables (avancé)'!$J15),0)+1):INDEX($C130:$BJ130,,(COLUMN(Y143)-COLUMN($C143)+1)-'Charges variables (avancé)'!$J15)),0)</f>
        <v>0</v>
      </c>
      <c r="Z143" s="368">
        <f>IF(AND(ROUND((Z$139-CONFIG!$D$7)/31,0)&gt;=ROUND('Charges variables (avancé)'!$J15,0),'Charges variables (avancé)'!$E15&lt;&gt;0),SUM(INDEX($C130:$BJ130,,IF((COLUMN(Z143)-COLUMN($C143)+1)&gt;('Charges variables (avancé)'!$I15+'Charges variables (avancé)'!$J15),(COLUMN(Z143)-COLUMN($C143)+1)-('Charges variables (avancé)'!$I15+'Charges variables (avancé)'!$J15),0)+1):INDEX($C130:$BJ130,,(COLUMN(Z143)-COLUMN($C143)+1)-'Charges variables (avancé)'!$J15)),0)</f>
        <v>0</v>
      </c>
      <c r="AA143" s="368">
        <f>IF(AND(ROUND((AA$139-CONFIG!$D$7)/31,0)&gt;=ROUND('Charges variables (avancé)'!$J15,0),'Charges variables (avancé)'!$E15&lt;&gt;0),SUM(INDEX($C130:$BJ130,,IF((COLUMN(AA143)-COLUMN($C143)+1)&gt;('Charges variables (avancé)'!$I15+'Charges variables (avancé)'!$J15),(COLUMN(AA143)-COLUMN($C143)+1)-('Charges variables (avancé)'!$I15+'Charges variables (avancé)'!$J15),0)+1):INDEX($C130:$BJ130,,(COLUMN(AA143)-COLUMN($C143)+1)-'Charges variables (avancé)'!$J15)),0)</f>
        <v>0</v>
      </c>
      <c r="AB143" s="368">
        <f>IF(AND(ROUND((AB$139-CONFIG!$D$7)/31,0)&gt;=ROUND('Charges variables (avancé)'!$J15,0),'Charges variables (avancé)'!$E15&lt;&gt;0),SUM(INDEX($C130:$BJ130,,IF((COLUMN(AB143)-COLUMN($C143)+1)&gt;('Charges variables (avancé)'!$I15+'Charges variables (avancé)'!$J15),(COLUMN(AB143)-COLUMN($C143)+1)-('Charges variables (avancé)'!$I15+'Charges variables (avancé)'!$J15),0)+1):INDEX($C130:$BJ130,,(COLUMN(AB143)-COLUMN($C143)+1)-'Charges variables (avancé)'!$J15)),0)</f>
        <v>0</v>
      </c>
      <c r="AC143" s="368">
        <f>IF(AND(ROUND((AC$139-CONFIG!$D$7)/31,0)&gt;=ROUND('Charges variables (avancé)'!$J15,0),'Charges variables (avancé)'!$E15&lt;&gt;0),SUM(INDEX($C130:$BJ130,,IF((COLUMN(AC143)-COLUMN($C143)+1)&gt;('Charges variables (avancé)'!$I15+'Charges variables (avancé)'!$J15),(COLUMN(AC143)-COLUMN($C143)+1)-('Charges variables (avancé)'!$I15+'Charges variables (avancé)'!$J15),0)+1):INDEX($C130:$BJ130,,(COLUMN(AC143)-COLUMN($C143)+1)-'Charges variables (avancé)'!$J15)),0)</f>
        <v>0</v>
      </c>
      <c r="AD143" s="368">
        <f>IF(AND(ROUND((AD$139-CONFIG!$D$7)/31,0)&gt;=ROUND('Charges variables (avancé)'!$J15,0),'Charges variables (avancé)'!$E15&lt;&gt;0),SUM(INDEX($C130:$BJ130,,IF((COLUMN(AD143)-COLUMN($C143)+1)&gt;('Charges variables (avancé)'!$I15+'Charges variables (avancé)'!$J15),(COLUMN(AD143)-COLUMN($C143)+1)-('Charges variables (avancé)'!$I15+'Charges variables (avancé)'!$J15),0)+1):INDEX($C130:$BJ130,,(COLUMN(AD143)-COLUMN($C143)+1)-'Charges variables (avancé)'!$J15)),0)</f>
        <v>0</v>
      </c>
      <c r="AE143" s="368">
        <f>IF(AND(ROUND((AE$139-CONFIG!$D$7)/31,0)&gt;=ROUND('Charges variables (avancé)'!$J15,0),'Charges variables (avancé)'!$E15&lt;&gt;0),SUM(INDEX($C130:$BJ130,,IF((COLUMN(AE143)-COLUMN($C143)+1)&gt;('Charges variables (avancé)'!$I15+'Charges variables (avancé)'!$J15),(COLUMN(AE143)-COLUMN($C143)+1)-('Charges variables (avancé)'!$I15+'Charges variables (avancé)'!$J15),0)+1):INDEX($C130:$BJ130,,(COLUMN(AE143)-COLUMN($C143)+1)-'Charges variables (avancé)'!$J15)),0)</f>
        <v>0</v>
      </c>
      <c r="AF143" s="368">
        <f>IF(AND(ROUND((AF$139-CONFIG!$D$7)/31,0)&gt;=ROUND('Charges variables (avancé)'!$J15,0),'Charges variables (avancé)'!$E15&lt;&gt;0),SUM(INDEX($C130:$BJ130,,IF((COLUMN(AF143)-COLUMN($C143)+1)&gt;('Charges variables (avancé)'!$I15+'Charges variables (avancé)'!$J15),(COLUMN(AF143)-COLUMN($C143)+1)-('Charges variables (avancé)'!$I15+'Charges variables (avancé)'!$J15),0)+1):INDEX($C130:$BJ130,,(COLUMN(AF143)-COLUMN($C143)+1)-'Charges variables (avancé)'!$J15)),0)</f>
        <v>0</v>
      </c>
      <c r="AG143" s="368">
        <f>IF(AND(ROUND((AG$139-CONFIG!$D$7)/31,0)&gt;=ROUND('Charges variables (avancé)'!$J15,0),'Charges variables (avancé)'!$E15&lt;&gt;0),SUM(INDEX($C130:$BJ130,,IF((COLUMN(AG143)-COLUMN($C143)+1)&gt;('Charges variables (avancé)'!$I15+'Charges variables (avancé)'!$J15),(COLUMN(AG143)-COLUMN($C143)+1)-('Charges variables (avancé)'!$I15+'Charges variables (avancé)'!$J15),0)+1):INDEX($C130:$BJ130,,(COLUMN(AG143)-COLUMN($C143)+1)-'Charges variables (avancé)'!$J15)),0)</f>
        <v>0</v>
      </c>
      <c r="AH143" s="368">
        <f>IF(AND(ROUND((AH$139-CONFIG!$D$7)/31,0)&gt;=ROUND('Charges variables (avancé)'!$J15,0),'Charges variables (avancé)'!$E15&lt;&gt;0),SUM(INDEX($C130:$BJ130,,IF((COLUMN(AH143)-COLUMN($C143)+1)&gt;('Charges variables (avancé)'!$I15+'Charges variables (avancé)'!$J15),(COLUMN(AH143)-COLUMN($C143)+1)-('Charges variables (avancé)'!$I15+'Charges variables (avancé)'!$J15),0)+1):INDEX($C130:$BJ130,,(COLUMN(AH143)-COLUMN($C143)+1)-'Charges variables (avancé)'!$J15)),0)</f>
        <v>0</v>
      </c>
      <c r="AI143" s="368">
        <f>IF(AND(ROUND((AI$139-CONFIG!$D$7)/31,0)&gt;=ROUND('Charges variables (avancé)'!$J15,0),'Charges variables (avancé)'!$E15&lt;&gt;0),SUM(INDEX($C130:$BJ130,,IF((COLUMN(AI143)-COLUMN($C143)+1)&gt;('Charges variables (avancé)'!$I15+'Charges variables (avancé)'!$J15),(COLUMN(AI143)-COLUMN($C143)+1)-('Charges variables (avancé)'!$I15+'Charges variables (avancé)'!$J15),0)+1):INDEX($C130:$BJ130,,(COLUMN(AI143)-COLUMN($C143)+1)-'Charges variables (avancé)'!$J15)),0)</f>
        <v>0</v>
      </c>
      <c r="AJ143" s="368">
        <f>IF(AND(ROUND((AJ$139-CONFIG!$D$7)/31,0)&gt;=ROUND('Charges variables (avancé)'!$J15,0),'Charges variables (avancé)'!$E15&lt;&gt;0),SUM(INDEX($C130:$BJ130,,IF((COLUMN(AJ143)-COLUMN($C143)+1)&gt;('Charges variables (avancé)'!$I15+'Charges variables (avancé)'!$J15),(COLUMN(AJ143)-COLUMN($C143)+1)-('Charges variables (avancé)'!$I15+'Charges variables (avancé)'!$J15),0)+1):INDEX($C130:$BJ130,,(COLUMN(AJ143)-COLUMN($C143)+1)-'Charges variables (avancé)'!$J15)),0)</f>
        <v>0</v>
      </c>
      <c r="AK143" s="368">
        <f>IF(AND(ROUND((AK$139-CONFIG!$D$7)/31,0)&gt;=ROUND('Charges variables (avancé)'!$J15,0),'Charges variables (avancé)'!$E15&lt;&gt;0),SUM(INDEX($C130:$BJ130,,IF((COLUMN(AK143)-COLUMN($C143)+1)&gt;('Charges variables (avancé)'!$I15+'Charges variables (avancé)'!$J15),(COLUMN(AK143)-COLUMN($C143)+1)-('Charges variables (avancé)'!$I15+'Charges variables (avancé)'!$J15),0)+1):INDEX($C130:$BJ130,,(COLUMN(AK143)-COLUMN($C143)+1)-'Charges variables (avancé)'!$J15)),0)</f>
        <v>0</v>
      </c>
      <c r="AL143" s="368">
        <f>IF(AND(ROUND((AL$139-CONFIG!$D$7)/31,0)&gt;=ROUND('Charges variables (avancé)'!$J15,0),'Charges variables (avancé)'!$E15&lt;&gt;0),SUM(INDEX($C130:$BJ130,,IF((COLUMN(AL143)-COLUMN($C143)+1)&gt;('Charges variables (avancé)'!$I15+'Charges variables (avancé)'!$J15),(COLUMN(AL143)-COLUMN($C143)+1)-('Charges variables (avancé)'!$I15+'Charges variables (avancé)'!$J15),0)+1):INDEX($C130:$BJ130,,(COLUMN(AL143)-COLUMN($C143)+1)-'Charges variables (avancé)'!$J15)),0)</f>
        <v>0</v>
      </c>
      <c r="AM143" s="368">
        <f>IF(AND(ROUND((AM$139-CONFIG!$D$7)/31,0)&gt;=ROUND('Charges variables (avancé)'!$J15,0),'Charges variables (avancé)'!$E15&lt;&gt;0),SUM(INDEX($C130:$BJ130,,IF((COLUMN(AM143)-COLUMN($C143)+1)&gt;('Charges variables (avancé)'!$I15+'Charges variables (avancé)'!$J15),(COLUMN(AM143)-COLUMN($C143)+1)-('Charges variables (avancé)'!$I15+'Charges variables (avancé)'!$J15),0)+1):INDEX($C130:$BJ130,,(COLUMN(AM143)-COLUMN($C143)+1)-'Charges variables (avancé)'!$J15)),0)</f>
        <v>0</v>
      </c>
      <c r="AN143" s="368">
        <f>IF(AND(ROUND((AN$139-CONFIG!$D$7)/31,0)&gt;=ROUND('Charges variables (avancé)'!$J15,0),'Charges variables (avancé)'!$E15&lt;&gt;0),SUM(INDEX($C130:$BJ130,,IF((COLUMN(AN143)-COLUMN($C143)+1)&gt;('Charges variables (avancé)'!$I15+'Charges variables (avancé)'!$J15),(COLUMN(AN143)-COLUMN($C143)+1)-('Charges variables (avancé)'!$I15+'Charges variables (avancé)'!$J15),0)+1):INDEX($C130:$BJ130,,(COLUMN(AN143)-COLUMN($C143)+1)-'Charges variables (avancé)'!$J15)),0)</f>
        <v>0</v>
      </c>
      <c r="AO143" s="368">
        <f>IF(AND(ROUND((AO$139-CONFIG!$D$7)/31,0)&gt;=ROUND('Charges variables (avancé)'!$J15,0),'Charges variables (avancé)'!$E15&lt;&gt;0),SUM(INDEX($C130:$BJ130,,IF((COLUMN(AO143)-COLUMN($C143)+1)&gt;('Charges variables (avancé)'!$I15+'Charges variables (avancé)'!$J15),(COLUMN(AO143)-COLUMN($C143)+1)-('Charges variables (avancé)'!$I15+'Charges variables (avancé)'!$J15),0)+1):INDEX($C130:$BJ130,,(COLUMN(AO143)-COLUMN($C143)+1)-'Charges variables (avancé)'!$J15)),0)</f>
        <v>0</v>
      </c>
      <c r="AP143" s="368">
        <f>IF(AND(ROUND((AP$139-CONFIG!$D$7)/31,0)&gt;=ROUND('Charges variables (avancé)'!$J15,0),'Charges variables (avancé)'!$E15&lt;&gt;0),SUM(INDEX($C130:$BJ130,,IF((COLUMN(AP143)-COLUMN($C143)+1)&gt;('Charges variables (avancé)'!$I15+'Charges variables (avancé)'!$J15),(COLUMN(AP143)-COLUMN($C143)+1)-('Charges variables (avancé)'!$I15+'Charges variables (avancé)'!$J15),0)+1):INDEX($C130:$BJ130,,(COLUMN(AP143)-COLUMN($C143)+1)-'Charges variables (avancé)'!$J15)),0)</f>
        <v>0</v>
      </c>
      <c r="AQ143" s="368">
        <f>IF(AND(ROUND((AQ$139-CONFIG!$D$7)/31,0)&gt;=ROUND('Charges variables (avancé)'!$J15,0),'Charges variables (avancé)'!$E15&lt;&gt;0),SUM(INDEX($C130:$BJ130,,IF((COLUMN(AQ143)-COLUMN($C143)+1)&gt;('Charges variables (avancé)'!$I15+'Charges variables (avancé)'!$J15),(COLUMN(AQ143)-COLUMN($C143)+1)-('Charges variables (avancé)'!$I15+'Charges variables (avancé)'!$J15),0)+1):INDEX($C130:$BJ130,,(COLUMN(AQ143)-COLUMN($C143)+1)-'Charges variables (avancé)'!$J15)),0)</f>
        <v>0</v>
      </c>
      <c r="AR143" s="368">
        <f>IF(AND(ROUND((AR$139-CONFIG!$D$7)/31,0)&gt;=ROUND('Charges variables (avancé)'!$J15,0),'Charges variables (avancé)'!$E15&lt;&gt;0),SUM(INDEX($C130:$BJ130,,IF((COLUMN(AR143)-COLUMN($C143)+1)&gt;('Charges variables (avancé)'!$I15+'Charges variables (avancé)'!$J15),(COLUMN(AR143)-COLUMN($C143)+1)-('Charges variables (avancé)'!$I15+'Charges variables (avancé)'!$J15),0)+1):INDEX($C130:$BJ130,,(COLUMN(AR143)-COLUMN($C143)+1)-'Charges variables (avancé)'!$J15)),0)</f>
        <v>0</v>
      </c>
      <c r="AS143" s="368">
        <f>IF(AND(ROUND((AS$139-CONFIG!$D$7)/31,0)&gt;=ROUND('Charges variables (avancé)'!$J15,0),'Charges variables (avancé)'!$E15&lt;&gt;0),SUM(INDEX($C130:$BJ130,,IF((COLUMN(AS143)-COLUMN($C143)+1)&gt;('Charges variables (avancé)'!$I15+'Charges variables (avancé)'!$J15),(COLUMN(AS143)-COLUMN($C143)+1)-('Charges variables (avancé)'!$I15+'Charges variables (avancé)'!$J15),0)+1):INDEX($C130:$BJ130,,(COLUMN(AS143)-COLUMN($C143)+1)-'Charges variables (avancé)'!$J15)),0)</f>
        <v>0</v>
      </c>
      <c r="AT143" s="368">
        <f>IF(AND(ROUND((AT$139-CONFIG!$D$7)/31,0)&gt;=ROUND('Charges variables (avancé)'!$J15,0),'Charges variables (avancé)'!$E15&lt;&gt;0),SUM(INDEX($C130:$BJ130,,IF((COLUMN(AT143)-COLUMN($C143)+1)&gt;('Charges variables (avancé)'!$I15+'Charges variables (avancé)'!$J15),(COLUMN(AT143)-COLUMN($C143)+1)-('Charges variables (avancé)'!$I15+'Charges variables (avancé)'!$J15),0)+1):INDEX($C130:$BJ130,,(COLUMN(AT143)-COLUMN($C143)+1)-'Charges variables (avancé)'!$J15)),0)</f>
        <v>0</v>
      </c>
      <c r="AU143" s="368">
        <f>IF(AND(ROUND((AU$139-CONFIG!$D$7)/31,0)&gt;=ROUND('Charges variables (avancé)'!$J15,0),'Charges variables (avancé)'!$E15&lt;&gt;0),SUM(INDEX($C130:$BJ130,,IF((COLUMN(AU143)-COLUMN($C143)+1)&gt;('Charges variables (avancé)'!$I15+'Charges variables (avancé)'!$J15),(COLUMN(AU143)-COLUMN($C143)+1)-('Charges variables (avancé)'!$I15+'Charges variables (avancé)'!$J15),0)+1):INDEX($C130:$BJ130,,(COLUMN(AU143)-COLUMN($C143)+1)-'Charges variables (avancé)'!$J15)),0)</f>
        <v>0</v>
      </c>
      <c r="AV143" s="368">
        <f>IF(AND(ROUND((AV$139-CONFIG!$D$7)/31,0)&gt;=ROUND('Charges variables (avancé)'!$J15,0),'Charges variables (avancé)'!$E15&lt;&gt;0),SUM(INDEX($C130:$BJ130,,IF((COLUMN(AV143)-COLUMN($C143)+1)&gt;('Charges variables (avancé)'!$I15+'Charges variables (avancé)'!$J15),(COLUMN(AV143)-COLUMN($C143)+1)-('Charges variables (avancé)'!$I15+'Charges variables (avancé)'!$J15),0)+1):INDEX($C130:$BJ130,,(COLUMN(AV143)-COLUMN($C143)+1)-'Charges variables (avancé)'!$J15)),0)</f>
        <v>0</v>
      </c>
      <c r="AW143" s="368">
        <f>IF(AND(ROUND((AW$139-CONFIG!$D$7)/31,0)&gt;=ROUND('Charges variables (avancé)'!$J15,0),'Charges variables (avancé)'!$E15&lt;&gt;0),SUM(INDEX($C130:$BJ130,,IF((COLUMN(AW143)-COLUMN($C143)+1)&gt;('Charges variables (avancé)'!$I15+'Charges variables (avancé)'!$J15),(COLUMN(AW143)-COLUMN($C143)+1)-('Charges variables (avancé)'!$I15+'Charges variables (avancé)'!$J15),0)+1):INDEX($C130:$BJ130,,(COLUMN(AW143)-COLUMN($C143)+1)-'Charges variables (avancé)'!$J15)),0)</f>
        <v>0</v>
      </c>
      <c r="AX143" s="368">
        <f>IF(AND(ROUND((AX$139-CONFIG!$D$7)/31,0)&gt;=ROUND('Charges variables (avancé)'!$J15,0),'Charges variables (avancé)'!$E15&lt;&gt;0),SUM(INDEX($C130:$BJ130,,IF((COLUMN(AX143)-COLUMN($C143)+1)&gt;('Charges variables (avancé)'!$I15+'Charges variables (avancé)'!$J15),(COLUMN(AX143)-COLUMN($C143)+1)-('Charges variables (avancé)'!$I15+'Charges variables (avancé)'!$J15),0)+1):INDEX($C130:$BJ130,,(COLUMN(AX143)-COLUMN($C143)+1)-'Charges variables (avancé)'!$J15)),0)</f>
        <v>0</v>
      </c>
      <c r="AY143" s="368">
        <f>IF(AND(ROUND((AY$139-CONFIG!$D$7)/31,0)&gt;=ROUND('Charges variables (avancé)'!$J15,0),'Charges variables (avancé)'!$E15&lt;&gt;0),SUM(INDEX($C130:$BJ130,,IF((COLUMN(AY143)-COLUMN($C143)+1)&gt;('Charges variables (avancé)'!$I15+'Charges variables (avancé)'!$J15),(COLUMN(AY143)-COLUMN($C143)+1)-('Charges variables (avancé)'!$I15+'Charges variables (avancé)'!$J15),0)+1):INDEX($C130:$BJ130,,(COLUMN(AY143)-COLUMN($C143)+1)-'Charges variables (avancé)'!$J15)),0)</f>
        <v>0</v>
      </c>
      <c r="AZ143" s="368">
        <f>IF(AND(ROUND((AZ$139-CONFIG!$D$7)/31,0)&gt;=ROUND('Charges variables (avancé)'!$J15,0),'Charges variables (avancé)'!$E15&lt;&gt;0),SUM(INDEX($C130:$BJ130,,IF((COLUMN(AZ143)-COLUMN($C143)+1)&gt;('Charges variables (avancé)'!$I15+'Charges variables (avancé)'!$J15),(COLUMN(AZ143)-COLUMN($C143)+1)-('Charges variables (avancé)'!$I15+'Charges variables (avancé)'!$J15),0)+1):INDEX($C130:$BJ130,,(COLUMN(AZ143)-COLUMN($C143)+1)-'Charges variables (avancé)'!$J15)),0)</f>
        <v>0</v>
      </c>
      <c r="BA143" s="368">
        <f>IF(AND(ROUND((BA$139-CONFIG!$D$7)/31,0)&gt;=ROUND('Charges variables (avancé)'!$J15,0),'Charges variables (avancé)'!$E15&lt;&gt;0),SUM(INDEX($C130:$BJ130,,IF((COLUMN(BA143)-COLUMN($C143)+1)&gt;('Charges variables (avancé)'!$I15+'Charges variables (avancé)'!$J15),(COLUMN(BA143)-COLUMN($C143)+1)-('Charges variables (avancé)'!$I15+'Charges variables (avancé)'!$J15),0)+1):INDEX($C130:$BJ130,,(COLUMN(BA143)-COLUMN($C143)+1)-'Charges variables (avancé)'!$J15)),0)</f>
        <v>0</v>
      </c>
      <c r="BB143" s="368">
        <f>IF(AND(ROUND((BB$139-CONFIG!$D$7)/31,0)&gt;=ROUND('Charges variables (avancé)'!$J15,0),'Charges variables (avancé)'!$E15&lt;&gt;0),SUM(INDEX($C130:$BJ130,,IF((COLUMN(BB143)-COLUMN($C143)+1)&gt;('Charges variables (avancé)'!$I15+'Charges variables (avancé)'!$J15),(COLUMN(BB143)-COLUMN($C143)+1)-('Charges variables (avancé)'!$I15+'Charges variables (avancé)'!$J15),0)+1):INDEX($C130:$BJ130,,(COLUMN(BB143)-COLUMN($C143)+1)-'Charges variables (avancé)'!$J15)),0)</f>
        <v>0</v>
      </c>
      <c r="BC143" s="368">
        <f>IF(AND(ROUND((BC$139-CONFIG!$D$7)/31,0)&gt;=ROUND('Charges variables (avancé)'!$J15,0),'Charges variables (avancé)'!$E15&lt;&gt;0),SUM(INDEX($C130:$BJ130,,IF((COLUMN(BC143)-COLUMN($C143)+1)&gt;('Charges variables (avancé)'!$I15+'Charges variables (avancé)'!$J15),(COLUMN(BC143)-COLUMN($C143)+1)-('Charges variables (avancé)'!$I15+'Charges variables (avancé)'!$J15),0)+1):INDEX($C130:$BJ130,,(COLUMN(BC143)-COLUMN($C143)+1)-'Charges variables (avancé)'!$J15)),0)</f>
        <v>0</v>
      </c>
      <c r="BD143" s="368">
        <f>IF(AND(ROUND((BD$139-CONFIG!$D$7)/31,0)&gt;=ROUND('Charges variables (avancé)'!$J15,0),'Charges variables (avancé)'!$E15&lt;&gt;0),SUM(INDEX($C130:$BJ130,,IF((COLUMN(BD143)-COLUMN($C143)+1)&gt;('Charges variables (avancé)'!$I15+'Charges variables (avancé)'!$J15),(COLUMN(BD143)-COLUMN($C143)+1)-('Charges variables (avancé)'!$I15+'Charges variables (avancé)'!$J15),0)+1):INDEX($C130:$BJ130,,(COLUMN(BD143)-COLUMN($C143)+1)-'Charges variables (avancé)'!$J15)),0)</f>
        <v>0</v>
      </c>
      <c r="BE143" s="368">
        <f>IF(AND(ROUND((BE$139-CONFIG!$D$7)/31,0)&gt;=ROUND('Charges variables (avancé)'!$J15,0),'Charges variables (avancé)'!$E15&lt;&gt;0),SUM(INDEX($C130:$BJ130,,IF((COLUMN(BE143)-COLUMN($C143)+1)&gt;('Charges variables (avancé)'!$I15+'Charges variables (avancé)'!$J15),(COLUMN(BE143)-COLUMN($C143)+1)-('Charges variables (avancé)'!$I15+'Charges variables (avancé)'!$J15),0)+1):INDEX($C130:$BJ130,,(COLUMN(BE143)-COLUMN($C143)+1)-'Charges variables (avancé)'!$J15)),0)</f>
        <v>0</v>
      </c>
      <c r="BF143" s="368">
        <f>IF(AND(ROUND((BF$139-CONFIG!$D$7)/31,0)&gt;=ROUND('Charges variables (avancé)'!$J15,0),'Charges variables (avancé)'!$E15&lt;&gt;0),SUM(INDEX($C130:$BJ130,,IF((COLUMN(BF143)-COLUMN($C143)+1)&gt;('Charges variables (avancé)'!$I15+'Charges variables (avancé)'!$J15),(COLUMN(BF143)-COLUMN($C143)+1)-('Charges variables (avancé)'!$I15+'Charges variables (avancé)'!$J15),0)+1):INDEX($C130:$BJ130,,(COLUMN(BF143)-COLUMN($C143)+1)-'Charges variables (avancé)'!$J15)),0)</f>
        <v>0</v>
      </c>
      <c r="BG143" s="368">
        <f>IF(AND(ROUND((BG$139-CONFIG!$D$7)/31,0)&gt;=ROUND('Charges variables (avancé)'!$J15,0),'Charges variables (avancé)'!$E15&lt;&gt;0),SUM(INDEX($C130:$BJ130,,IF((COLUMN(BG143)-COLUMN($C143)+1)&gt;('Charges variables (avancé)'!$I15+'Charges variables (avancé)'!$J15),(COLUMN(BG143)-COLUMN($C143)+1)-('Charges variables (avancé)'!$I15+'Charges variables (avancé)'!$J15),0)+1):INDEX($C130:$BJ130,,(COLUMN(BG143)-COLUMN($C143)+1)-'Charges variables (avancé)'!$J15)),0)</f>
        <v>0</v>
      </c>
      <c r="BH143" s="368">
        <f>IF(AND(ROUND((BH$139-CONFIG!$D$7)/31,0)&gt;=ROUND('Charges variables (avancé)'!$J15,0),'Charges variables (avancé)'!$E15&lt;&gt;0),SUM(INDEX($C130:$BJ130,,IF((COLUMN(BH143)-COLUMN($C143)+1)&gt;('Charges variables (avancé)'!$I15+'Charges variables (avancé)'!$J15),(COLUMN(BH143)-COLUMN($C143)+1)-('Charges variables (avancé)'!$I15+'Charges variables (avancé)'!$J15),0)+1):INDEX($C130:$BJ130,,(COLUMN(BH143)-COLUMN($C143)+1)-'Charges variables (avancé)'!$J15)),0)</f>
        <v>0</v>
      </c>
      <c r="BI143" s="368">
        <f>IF(AND(ROUND((BI$139-CONFIG!$D$7)/31,0)&gt;=ROUND('Charges variables (avancé)'!$J15,0),'Charges variables (avancé)'!$E15&lt;&gt;0),SUM(INDEX($C130:$BJ130,,IF((COLUMN(BI143)-COLUMN($C143)+1)&gt;('Charges variables (avancé)'!$I15+'Charges variables (avancé)'!$J15),(COLUMN(BI143)-COLUMN($C143)+1)-('Charges variables (avancé)'!$I15+'Charges variables (avancé)'!$J15),0)+1):INDEX($C130:$BJ130,,(COLUMN(BI143)-COLUMN($C143)+1)-'Charges variables (avancé)'!$J15)),0)</f>
        <v>0</v>
      </c>
      <c r="BJ143" s="368">
        <f>IF(AND(ROUND((BJ$139-CONFIG!$D$7)/31,0)&gt;=ROUND('Charges variables (avancé)'!$J15,0),'Charges variables (avancé)'!$E15&lt;&gt;0),SUM(INDEX($C130:$BJ130,,IF((COLUMN(BJ143)-COLUMN($C143)+1)&gt;('Charges variables (avancé)'!$I15+'Charges variables (avancé)'!$J15),(COLUMN(BJ143)-COLUMN($C143)+1)-('Charges variables (avancé)'!$I15+'Charges variables (avancé)'!$J15),0)+1):INDEX($C130:$BJ130,,(COLUMN(BJ143)-COLUMN($C143)+1)-'Charges variables (avancé)'!$J15)),0)</f>
        <v>0</v>
      </c>
    </row>
    <row r="144" spans="2:62" ht="15" customHeight="1">
      <c r="B144" s="366">
        <f>'Charges variables (avancé)'!$C$16</f>
        <v>0</v>
      </c>
      <c r="C144" s="368">
        <f>IF(AND(ROUND((C$139-CONFIG!$D$7)/31,0)&gt;=ROUND('Charges variables (avancé)'!$J16,0),'Charges variables (avancé)'!$E16&lt;&gt;0),SUM(INDEX($C131:$BJ131,,IF((COLUMN(C144)-COLUMN($C144)+1)&gt;('Charges variables (avancé)'!$I16+'Charges variables (avancé)'!$J16),(COLUMN(C144)-COLUMN($C144)+1)-('Charges variables (avancé)'!$I16+'Charges variables (avancé)'!$J16),0)+1):INDEX($C131:$BJ131,,(COLUMN(C144)-COLUMN($C144)+1)-'Charges variables (avancé)'!$J16)),0)</f>
        <v>0</v>
      </c>
      <c r="D144" s="368">
        <f>IF(AND(ROUND((D$139-CONFIG!$D$7)/31,0)&gt;=ROUND('Charges variables (avancé)'!$J16,0),'Charges variables (avancé)'!$E16&lt;&gt;0),SUM(INDEX($C131:$BJ131,,IF((COLUMN(D144)-COLUMN($C144)+1)&gt;('Charges variables (avancé)'!$I16+'Charges variables (avancé)'!$J16),(COLUMN(D144)-COLUMN($C144)+1)-('Charges variables (avancé)'!$I16+'Charges variables (avancé)'!$J16),0)+1):INDEX($C131:$BJ131,,(COLUMN(D144)-COLUMN($C144)+1)-'Charges variables (avancé)'!$J16)),0)</f>
        <v>0</v>
      </c>
      <c r="E144" s="368">
        <f>IF(AND(ROUND((E$139-CONFIG!$D$7)/31,0)&gt;=ROUND('Charges variables (avancé)'!$J16,0),'Charges variables (avancé)'!$E16&lt;&gt;0),SUM(INDEX($C131:$BJ131,,IF((COLUMN(E144)-COLUMN($C144)+1)&gt;('Charges variables (avancé)'!$I16+'Charges variables (avancé)'!$J16),(COLUMN(E144)-COLUMN($C144)+1)-('Charges variables (avancé)'!$I16+'Charges variables (avancé)'!$J16),0)+1):INDEX($C131:$BJ131,,(COLUMN(E144)-COLUMN($C144)+1)-'Charges variables (avancé)'!$J16)),0)</f>
        <v>0</v>
      </c>
      <c r="F144" s="368">
        <f>IF(AND(ROUND((F$139-CONFIG!$D$7)/31,0)&gt;=ROUND('Charges variables (avancé)'!$J16,0),'Charges variables (avancé)'!$E16&lt;&gt;0),SUM(INDEX($C131:$BJ131,,IF((COLUMN(F144)-COLUMN($C144)+1)&gt;('Charges variables (avancé)'!$I16+'Charges variables (avancé)'!$J16),(COLUMN(F144)-COLUMN($C144)+1)-('Charges variables (avancé)'!$I16+'Charges variables (avancé)'!$J16),0)+1):INDEX($C131:$BJ131,,(COLUMN(F144)-COLUMN($C144)+1)-'Charges variables (avancé)'!$J16)),0)</f>
        <v>0</v>
      </c>
      <c r="G144" s="368">
        <f>IF(AND(ROUND((G$139-CONFIG!$D$7)/31,0)&gt;=ROUND('Charges variables (avancé)'!$J16,0),'Charges variables (avancé)'!$E16&lt;&gt;0),SUM(INDEX($C131:$BJ131,,IF((COLUMN(G144)-COLUMN($C144)+1)&gt;('Charges variables (avancé)'!$I16+'Charges variables (avancé)'!$J16),(COLUMN(G144)-COLUMN($C144)+1)-('Charges variables (avancé)'!$I16+'Charges variables (avancé)'!$J16),0)+1):INDEX($C131:$BJ131,,(COLUMN(G144)-COLUMN($C144)+1)-'Charges variables (avancé)'!$J16)),0)</f>
        <v>0</v>
      </c>
      <c r="H144" s="368">
        <f>IF(AND(ROUND((H$139-CONFIG!$D$7)/31,0)&gt;=ROUND('Charges variables (avancé)'!$J16,0),'Charges variables (avancé)'!$E16&lt;&gt;0),SUM(INDEX($C131:$BJ131,,IF((COLUMN(H144)-COLUMN($C144)+1)&gt;('Charges variables (avancé)'!$I16+'Charges variables (avancé)'!$J16),(COLUMN(H144)-COLUMN($C144)+1)-('Charges variables (avancé)'!$I16+'Charges variables (avancé)'!$J16),0)+1):INDEX($C131:$BJ131,,(COLUMN(H144)-COLUMN($C144)+1)-'Charges variables (avancé)'!$J16)),0)</f>
        <v>0</v>
      </c>
      <c r="I144" s="368">
        <f>IF(AND(ROUND((I$139-CONFIG!$D$7)/31,0)&gt;=ROUND('Charges variables (avancé)'!$J16,0),'Charges variables (avancé)'!$E16&lt;&gt;0),SUM(INDEX($C131:$BJ131,,IF((COLUMN(I144)-COLUMN($C144)+1)&gt;('Charges variables (avancé)'!$I16+'Charges variables (avancé)'!$J16),(COLUMN(I144)-COLUMN($C144)+1)-('Charges variables (avancé)'!$I16+'Charges variables (avancé)'!$J16),0)+1):INDEX($C131:$BJ131,,(COLUMN(I144)-COLUMN($C144)+1)-'Charges variables (avancé)'!$J16)),0)</f>
        <v>0</v>
      </c>
      <c r="J144" s="368">
        <f>IF(AND(ROUND((J$139-CONFIG!$D$7)/31,0)&gt;=ROUND('Charges variables (avancé)'!$J16,0),'Charges variables (avancé)'!$E16&lt;&gt;0),SUM(INDEX($C131:$BJ131,,IF((COLUMN(J144)-COLUMN($C144)+1)&gt;('Charges variables (avancé)'!$I16+'Charges variables (avancé)'!$J16),(COLUMN(J144)-COLUMN($C144)+1)-('Charges variables (avancé)'!$I16+'Charges variables (avancé)'!$J16),0)+1):INDEX($C131:$BJ131,,(COLUMN(J144)-COLUMN($C144)+1)-'Charges variables (avancé)'!$J16)),0)</f>
        <v>0</v>
      </c>
      <c r="K144" s="368">
        <f>IF(AND(ROUND((K$139-CONFIG!$D$7)/31,0)&gt;=ROUND('Charges variables (avancé)'!$J16,0),'Charges variables (avancé)'!$E16&lt;&gt;0),SUM(INDEX($C131:$BJ131,,IF((COLUMN(K144)-COLUMN($C144)+1)&gt;('Charges variables (avancé)'!$I16+'Charges variables (avancé)'!$J16),(COLUMN(K144)-COLUMN($C144)+1)-('Charges variables (avancé)'!$I16+'Charges variables (avancé)'!$J16),0)+1):INDEX($C131:$BJ131,,(COLUMN(K144)-COLUMN($C144)+1)-'Charges variables (avancé)'!$J16)),0)</f>
        <v>0</v>
      </c>
      <c r="L144" s="368">
        <f>IF(AND(ROUND((L$139-CONFIG!$D$7)/31,0)&gt;=ROUND('Charges variables (avancé)'!$J16,0),'Charges variables (avancé)'!$E16&lt;&gt;0),SUM(INDEX($C131:$BJ131,,IF((COLUMN(L144)-COLUMN($C144)+1)&gt;('Charges variables (avancé)'!$I16+'Charges variables (avancé)'!$J16),(COLUMN(L144)-COLUMN($C144)+1)-('Charges variables (avancé)'!$I16+'Charges variables (avancé)'!$J16),0)+1):INDEX($C131:$BJ131,,(COLUMN(L144)-COLUMN($C144)+1)-'Charges variables (avancé)'!$J16)),0)</f>
        <v>0</v>
      </c>
      <c r="M144" s="368">
        <f>IF(AND(ROUND((M$139-CONFIG!$D$7)/31,0)&gt;=ROUND('Charges variables (avancé)'!$J16,0),'Charges variables (avancé)'!$E16&lt;&gt;0),SUM(INDEX($C131:$BJ131,,IF((COLUMN(M144)-COLUMN($C144)+1)&gt;('Charges variables (avancé)'!$I16+'Charges variables (avancé)'!$J16),(COLUMN(M144)-COLUMN($C144)+1)-('Charges variables (avancé)'!$I16+'Charges variables (avancé)'!$J16),0)+1):INDEX($C131:$BJ131,,(COLUMN(M144)-COLUMN($C144)+1)-'Charges variables (avancé)'!$J16)),0)</f>
        <v>0</v>
      </c>
      <c r="N144" s="368">
        <f>IF(AND(ROUND((N$139-CONFIG!$D$7)/31,0)&gt;=ROUND('Charges variables (avancé)'!$J16,0),'Charges variables (avancé)'!$E16&lt;&gt;0),SUM(INDEX($C131:$BJ131,,IF((COLUMN(N144)-COLUMN($C144)+1)&gt;('Charges variables (avancé)'!$I16+'Charges variables (avancé)'!$J16),(COLUMN(N144)-COLUMN($C144)+1)-('Charges variables (avancé)'!$I16+'Charges variables (avancé)'!$J16),0)+1):INDEX($C131:$BJ131,,(COLUMN(N144)-COLUMN($C144)+1)-'Charges variables (avancé)'!$J16)),0)</f>
        <v>0</v>
      </c>
      <c r="O144" s="368">
        <f>IF(AND(ROUND((O$139-CONFIG!$D$7)/31,0)&gt;=ROUND('Charges variables (avancé)'!$J16,0),'Charges variables (avancé)'!$E16&lt;&gt;0),SUM(INDEX($C131:$BJ131,,IF((COLUMN(O144)-COLUMN($C144)+1)&gt;('Charges variables (avancé)'!$I16+'Charges variables (avancé)'!$J16),(COLUMN(O144)-COLUMN($C144)+1)-('Charges variables (avancé)'!$I16+'Charges variables (avancé)'!$J16),0)+1):INDEX($C131:$BJ131,,(COLUMN(O144)-COLUMN($C144)+1)-'Charges variables (avancé)'!$J16)),0)</f>
        <v>0</v>
      </c>
      <c r="P144" s="368">
        <f>IF(AND(ROUND((P$139-CONFIG!$D$7)/31,0)&gt;=ROUND('Charges variables (avancé)'!$J16,0),'Charges variables (avancé)'!$E16&lt;&gt;0),SUM(INDEX($C131:$BJ131,,IF((COLUMN(P144)-COLUMN($C144)+1)&gt;('Charges variables (avancé)'!$I16+'Charges variables (avancé)'!$J16),(COLUMN(P144)-COLUMN($C144)+1)-('Charges variables (avancé)'!$I16+'Charges variables (avancé)'!$J16),0)+1):INDEX($C131:$BJ131,,(COLUMN(P144)-COLUMN($C144)+1)-'Charges variables (avancé)'!$J16)),0)</f>
        <v>0</v>
      </c>
      <c r="Q144" s="368">
        <f>IF(AND(ROUND((Q$139-CONFIG!$D$7)/31,0)&gt;=ROUND('Charges variables (avancé)'!$J16,0),'Charges variables (avancé)'!$E16&lt;&gt;0),SUM(INDEX($C131:$BJ131,,IF((COLUMN(Q144)-COLUMN($C144)+1)&gt;('Charges variables (avancé)'!$I16+'Charges variables (avancé)'!$J16),(COLUMN(Q144)-COLUMN($C144)+1)-('Charges variables (avancé)'!$I16+'Charges variables (avancé)'!$J16),0)+1):INDEX($C131:$BJ131,,(COLUMN(Q144)-COLUMN($C144)+1)-'Charges variables (avancé)'!$J16)),0)</f>
        <v>0</v>
      </c>
      <c r="R144" s="368">
        <f>IF(AND(ROUND((R$139-CONFIG!$D$7)/31,0)&gt;=ROUND('Charges variables (avancé)'!$J16,0),'Charges variables (avancé)'!$E16&lt;&gt;0),SUM(INDEX($C131:$BJ131,,IF((COLUMN(R144)-COLUMN($C144)+1)&gt;('Charges variables (avancé)'!$I16+'Charges variables (avancé)'!$J16),(COLUMN(R144)-COLUMN($C144)+1)-('Charges variables (avancé)'!$I16+'Charges variables (avancé)'!$J16),0)+1):INDEX($C131:$BJ131,,(COLUMN(R144)-COLUMN($C144)+1)-'Charges variables (avancé)'!$J16)),0)</f>
        <v>0</v>
      </c>
      <c r="S144" s="368">
        <f>IF(AND(ROUND((S$139-CONFIG!$D$7)/31,0)&gt;=ROUND('Charges variables (avancé)'!$J16,0),'Charges variables (avancé)'!$E16&lt;&gt;0),SUM(INDEX($C131:$BJ131,,IF((COLUMN(S144)-COLUMN($C144)+1)&gt;('Charges variables (avancé)'!$I16+'Charges variables (avancé)'!$J16),(COLUMN(S144)-COLUMN($C144)+1)-('Charges variables (avancé)'!$I16+'Charges variables (avancé)'!$J16),0)+1):INDEX($C131:$BJ131,,(COLUMN(S144)-COLUMN($C144)+1)-'Charges variables (avancé)'!$J16)),0)</f>
        <v>0</v>
      </c>
      <c r="T144" s="368">
        <f>IF(AND(ROUND((T$139-CONFIG!$D$7)/31,0)&gt;=ROUND('Charges variables (avancé)'!$J16,0),'Charges variables (avancé)'!$E16&lt;&gt;0),SUM(INDEX($C131:$BJ131,,IF((COLUMN(T144)-COLUMN($C144)+1)&gt;('Charges variables (avancé)'!$I16+'Charges variables (avancé)'!$J16),(COLUMN(T144)-COLUMN($C144)+1)-('Charges variables (avancé)'!$I16+'Charges variables (avancé)'!$J16),0)+1):INDEX($C131:$BJ131,,(COLUMN(T144)-COLUMN($C144)+1)-'Charges variables (avancé)'!$J16)),0)</f>
        <v>0</v>
      </c>
      <c r="U144" s="368">
        <f>IF(AND(ROUND((U$139-CONFIG!$D$7)/31,0)&gt;=ROUND('Charges variables (avancé)'!$J16,0),'Charges variables (avancé)'!$E16&lt;&gt;0),SUM(INDEX($C131:$BJ131,,IF((COLUMN(U144)-COLUMN($C144)+1)&gt;('Charges variables (avancé)'!$I16+'Charges variables (avancé)'!$J16),(COLUMN(U144)-COLUMN($C144)+1)-('Charges variables (avancé)'!$I16+'Charges variables (avancé)'!$J16),0)+1):INDEX($C131:$BJ131,,(COLUMN(U144)-COLUMN($C144)+1)-'Charges variables (avancé)'!$J16)),0)</f>
        <v>0</v>
      </c>
      <c r="V144" s="368">
        <f>IF(AND(ROUND((V$139-CONFIG!$D$7)/31,0)&gt;=ROUND('Charges variables (avancé)'!$J16,0),'Charges variables (avancé)'!$E16&lt;&gt;0),SUM(INDEX($C131:$BJ131,,IF((COLUMN(V144)-COLUMN($C144)+1)&gt;('Charges variables (avancé)'!$I16+'Charges variables (avancé)'!$J16),(COLUMN(V144)-COLUMN($C144)+1)-('Charges variables (avancé)'!$I16+'Charges variables (avancé)'!$J16),0)+1):INDEX($C131:$BJ131,,(COLUMN(V144)-COLUMN($C144)+1)-'Charges variables (avancé)'!$J16)),0)</f>
        <v>0</v>
      </c>
      <c r="W144" s="368">
        <f>IF(AND(ROUND((W$139-CONFIG!$D$7)/31,0)&gt;=ROUND('Charges variables (avancé)'!$J16,0),'Charges variables (avancé)'!$E16&lt;&gt;0),SUM(INDEX($C131:$BJ131,,IF((COLUMN(W144)-COLUMN($C144)+1)&gt;('Charges variables (avancé)'!$I16+'Charges variables (avancé)'!$J16),(COLUMN(W144)-COLUMN($C144)+1)-('Charges variables (avancé)'!$I16+'Charges variables (avancé)'!$J16),0)+1):INDEX($C131:$BJ131,,(COLUMN(W144)-COLUMN($C144)+1)-'Charges variables (avancé)'!$J16)),0)</f>
        <v>0</v>
      </c>
      <c r="X144" s="368">
        <f>IF(AND(ROUND((X$139-CONFIG!$D$7)/31,0)&gt;=ROUND('Charges variables (avancé)'!$J16,0),'Charges variables (avancé)'!$E16&lt;&gt;0),SUM(INDEX($C131:$BJ131,,IF((COLUMN(X144)-COLUMN($C144)+1)&gt;('Charges variables (avancé)'!$I16+'Charges variables (avancé)'!$J16),(COLUMN(X144)-COLUMN($C144)+1)-('Charges variables (avancé)'!$I16+'Charges variables (avancé)'!$J16),0)+1):INDEX($C131:$BJ131,,(COLUMN(X144)-COLUMN($C144)+1)-'Charges variables (avancé)'!$J16)),0)</f>
        <v>0</v>
      </c>
      <c r="Y144" s="368">
        <f>IF(AND(ROUND((Y$139-CONFIG!$D$7)/31,0)&gt;=ROUND('Charges variables (avancé)'!$J16,0),'Charges variables (avancé)'!$E16&lt;&gt;0),SUM(INDEX($C131:$BJ131,,IF((COLUMN(Y144)-COLUMN($C144)+1)&gt;('Charges variables (avancé)'!$I16+'Charges variables (avancé)'!$J16),(COLUMN(Y144)-COLUMN($C144)+1)-('Charges variables (avancé)'!$I16+'Charges variables (avancé)'!$J16),0)+1):INDEX($C131:$BJ131,,(COLUMN(Y144)-COLUMN($C144)+1)-'Charges variables (avancé)'!$J16)),0)</f>
        <v>0</v>
      </c>
      <c r="Z144" s="368">
        <f>IF(AND(ROUND((Z$139-CONFIG!$D$7)/31,0)&gt;=ROUND('Charges variables (avancé)'!$J16,0),'Charges variables (avancé)'!$E16&lt;&gt;0),SUM(INDEX($C131:$BJ131,,IF((COLUMN(Z144)-COLUMN($C144)+1)&gt;('Charges variables (avancé)'!$I16+'Charges variables (avancé)'!$J16),(COLUMN(Z144)-COLUMN($C144)+1)-('Charges variables (avancé)'!$I16+'Charges variables (avancé)'!$J16),0)+1):INDEX($C131:$BJ131,,(COLUMN(Z144)-COLUMN($C144)+1)-'Charges variables (avancé)'!$J16)),0)</f>
        <v>0</v>
      </c>
      <c r="AA144" s="368">
        <f>IF(AND(ROUND((AA$139-CONFIG!$D$7)/31,0)&gt;=ROUND('Charges variables (avancé)'!$J16,0),'Charges variables (avancé)'!$E16&lt;&gt;0),SUM(INDEX($C131:$BJ131,,IF((COLUMN(AA144)-COLUMN($C144)+1)&gt;('Charges variables (avancé)'!$I16+'Charges variables (avancé)'!$J16),(COLUMN(AA144)-COLUMN($C144)+1)-('Charges variables (avancé)'!$I16+'Charges variables (avancé)'!$J16),0)+1):INDEX($C131:$BJ131,,(COLUMN(AA144)-COLUMN($C144)+1)-'Charges variables (avancé)'!$J16)),0)</f>
        <v>0</v>
      </c>
      <c r="AB144" s="368">
        <f>IF(AND(ROUND((AB$139-CONFIG!$D$7)/31,0)&gt;=ROUND('Charges variables (avancé)'!$J16,0),'Charges variables (avancé)'!$E16&lt;&gt;0),SUM(INDEX($C131:$BJ131,,IF((COLUMN(AB144)-COLUMN($C144)+1)&gt;('Charges variables (avancé)'!$I16+'Charges variables (avancé)'!$J16),(COLUMN(AB144)-COLUMN($C144)+1)-('Charges variables (avancé)'!$I16+'Charges variables (avancé)'!$J16),0)+1):INDEX($C131:$BJ131,,(COLUMN(AB144)-COLUMN($C144)+1)-'Charges variables (avancé)'!$J16)),0)</f>
        <v>0</v>
      </c>
      <c r="AC144" s="368">
        <f>IF(AND(ROUND((AC$139-CONFIG!$D$7)/31,0)&gt;=ROUND('Charges variables (avancé)'!$J16,0),'Charges variables (avancé)'!$E16&lt;&gt;0),SUM(INDEX($C131:$BJ131,,IF((COLUMN(AC144)-COLUMN($C144)+1)&gt;('Charges variables (avancé)'!$I16+'Charges variables (avancé)'!$J16),(COLUMN(AC144)-COLUMN($C144)+1)-('Charges variables (avancé)'!$I16+'Charges variables (avancé)'!$J16),0)+1):INDEX($C131:$BJ131,,(COLUMN(AC144)-COLUMN($C144)+1)-'Charges variables (avancé)'!$J16)),0)</f>
        <v>0</v>
      </c>
      <c r="AD144" s="368">
        <f>IF(AND(ROUND((AD$139-CONFIG!$D$7)/31,0)&gt;=ROUND('Charges variables (avancé)'!$J16,0),'Charges variables (avancé)'!$E16&lt;&gt;0),SUM(INDEX($C131:$BJ131,,IF((COLUMN(AD144)-COLUMN($C144)+1)&gt;('Charges variables (avancé)'!$I16+'Charges variables (avancé)'!$J16),(COLUMN(AD144)-COLUMN($C144)+1)-('Charges variables (avancé)'!$I16+'Charges variables (avancé)'!$J16),0)+1):INDEX($C131:$BJ131,,(COLUMN(AD144)-COLUMN($C144)+1)-'Charges variables (avancé)'!$J16)),0)</f>
        <v>0</v>
      </c>
      <c r="AE144" s="368">
        <f>IF(AND(ROUND((AE$139-CONFIG!$D$7)/31,0)&gt;=ROUND('Charges variables (avancé)'!$J16,0),'Charges variables (avancé)'!$E16&lt;&gt;0),SUM(INDEX($C131:$BJ131,,IF((COLUMN(AE144)-COLUMN($C144)+1)&gt;('Charges variables (avancé)'!$I16+'Charges variables (avancé)'!$J16),(COLUMN(AE144)-COLUMN($C144)+1)-('Charges variables (avancé)'!$I16+'Charges variables (avancé)'!$J16),0)+1):INDEX($C131:$BJ131,,(COLUMN(AE144)-COLUMN($C144)+1)-'Charges variables (avancé)'!$J16)),0)</f>
        <v>0</v>
      </c>
      <c r="AF144" s="368">
        <f>IF(AND(ROUND((AF$139-CONFIG!$D$7)/31,0)&gt;=ROUND('Charges variables (avancé)'!$J16,0),'Charges variables (avancé)'!$E16&lt;&gt;0),SUM(INDEX($C131:$BJ131,,IF((COLUMN(AF144)-COLUMN($C144)+1)&gt;('Charges variables (avancé)'!$I16+'Charges variables (avancé)'!$J16),(COLUMN(AF144)-COLUMN($C144)+1)-('Charges variables (avancé)'!$I16+'Charges variables (avancé)'!$J16),0)+1):INDEX($C131:$BJ131,,(COLUMN(AF144)-COLUMN($C144)+1)-'Charges variables (avancé)'!$J16)),0)</f>
        <v>0</v>
      </c>
      <c r="AG144" s="368">
        <f>IF(AND(ROUND((AG$139-CONFIG!$D$7)/31,0)&gt;=ROUND('Charges variables (avancé)'!$J16,0),'Charges variables (avancé)'!$E16&lt;&gt;0),SUM(INDEX($C131:$BJ131,,IF((COLUMN(AG144)-COLUMN($C144)+1)&gt;('Charges variables (avancé)'!$I16+'Charges variables (avancé)'!$J16),(COLUMN(AG144)-COLUMN($C144)+1)-('Charges variables (avancé)'!$I16+'Charges variables (avancé)'!$J16),0)+1):INDEX($C131:$BJ131,,(COLUMN(AG144)-COLUMN($C144)+1)-'Charges variables (avancé)'!$J16)),0)</f>
        <v>0</v>
      </c>
      <c r="AH144" s="368">
        <f>IF(AND(ROUND((AH$139-CONFIG!$D$7)/31,0)&gt;=ROUND('Charges variables (avancé)'!$J16,0),'Charges variables (avancé)'!$E16&lt;&gt;0),SUM(INDEX($C131:$BJ131,,IF((COLUMN(AH144)-COLUMN($C144)+1)&gt;('Charges variables (avancé)'!$I16+'Charges variables (avancé)'!$J16),(COLUMN(AH144)-COLUMN($C144)+1)-('Charges variables (avancé)'!$I16+'Charges variables (avancé)'!$J16),0)+1):INDEX($C131:$BJ131,,(COLUMN(AH144)-COLUMN($C144)+1)-'Charges variables (avancé)'!$J16)),0)</f>
        <v>0</v>
      </c>
      <c r="AI144" s="368">
        <f>IF(AND(ROUND((AI$139-CONFIG!$D$7)/31,0)&gt;=ROUND('Charges variables (avancé)'!$J16,0),'Charges variables (avancé)'!$E16&lt;&gt;0),SUM(INDEX($C131:$BJ131,,IF((COLUMN(AI144)-COLUMN($C144)+1)&gt;('Charges variables (avancé)'!$I16+'Charges variables (avancé)'!$J16),(COLUMN(AI144)-COLUMN($C144)+1)-('Charges variables (avancé)'!$I16+'Charges variables (avancé)'!$J16),0)+1):INDEX($C131:$BJ131,,(COLUMN(AI144)-COLUMN($C144)+1)-'Charges variables (avancé)'!$J16)),0)</f>
        <v>0</v>
      </c>
      <c r="AJ144" s="368">
        <f>IF(AND(ROUND((AJ$139-CONFIG!$D$7)/31,0)&gt;=ROUND('Charges variables (avancé)'!$J16,0),'Charges variables (avancé)'!$E16&lt;&gt;0),SUM(INDEX($C131:$BJ131,,IF((COLUMN(AJ144)-COLUMN($C144)+1)&gt;('Charges variables (avancé)'!$I16+'Charges variables (avancé)'!$J16),(COLUMN(AJ144)-COLUMN($C144)+1)-('Charges variables (avancé)'!$I16+'Charges variables (avancé)'!$J16),0)+1):INDEX($C131:$BJ131,,(COLUMN(AJ144)-COLUMN($C144)+1)-'Charges variables (avancé)'!$J16)),0)</f>
        <v>0</v>
      </c>
      <c r="AK144" s="368">
        <f>IF(AND(ROUND((AK$139-CONFIG!$D$7)/31,0)&gt;=ROUND('Charges variables (avancé)'!$J16,0),'Charges variables (avancé)'!$E16&lt;&gt;0),SUM(INDEX($C131:$BJ131,,IF((COLUMN(AK144)-COLUMN($C144)+1)&gt;('Charges variables (avancé)'!$I16+'Charges variables (avancé)'!$J16),(COLUMN(AK144)-COLUMN($C144)+1)-('Charges variables (avancé)'!$I16+'Charges variables (avancé)'!$J16),0)+1):INDEX($C131:$BJ131,,(COLUMN(AK144)-COLUMN($C144)+1)-'Charges variables (avancé)'!$J16)),0)</f>
        <v>0</v>
      </c>
      <c r="AL144" s="368">
        <f>IF(AND(ROUND((AL$139-CONFIG!$D$7)/31,0)&gt;=ROUND('Charges variables (avancé)'!$J16,0),'Charges variables (avancé)'!$E16&lt;&gt;0),SUM(INDEX($C131:$BJ131,,IF((COLUMN(AL144)-COLUMN($C144)+1)&gt;('Charges variables (avancé)'!$I16+'Charges variables (avancé)'!$J16),(COLUMN(AL144)-COLUMN($C144)+1)-('Charges variables (avancé)'!$I16+'Charges variables (avancé)'!$J16),0)+1):INDEX($C131:$BJ131,,(COLUMN(AL144)-COLUMN($C144)+1)-'Charges variables (avancé)'!$J16)),0)</f>
        <v>0</v>
      </c>
      <c r="AM144" s="368">
        <f>IF(AND(ROUND((AM$139-CONFIG!$D$7)/31,0)&gt;=ROUND('Charges variables (avancé)'!$J16,0),'Charges variables (avancé)'!$E16&lt;&gt;0),SUM(INDEX($C131:$BJ131,,IF((COLUMN(AM144)-COLUMN($C144)+1)&gt;('Charges variables (avancé)'!$I16+'Charges variables (avancé)'!$J16),(COLUMN(AM144)-COLUMN($C144)+1)-('Charges variables (avancé)'!$I16+'Charges variables (avancé)'!$J16),0)+1):INDEX($C131:$BJ131,,(COLUMN(AM144)-COLUMN($C144)+1)-'Charges variables (avancé)'!$J16)),0)</f>
        <v>0</v>
      </c>
      <c r="AN144" s="368">
        <f>IF(AND(ROUND((AN$139-CONFIG!$D$7)/31,0)&gt;=ROUND('Charges variables (avancé)'!$J16,0),'Charges variables (avancé)'!$E16&lt;&gt;0),SUM(INDEX($C131:$BJ131,,IF((COLUMN(AN144)-COLUMN($C144)+1)&gt;('Charges variables (avancé)'!$I16+'Charges variables (avancé)'!$J16),(COLUMN(AN144)-COLUMN($C144)+1)-('Charges variables (avancé)'!$I16+'Charges variables (avancé)'!$J16),0)+1):INDEX($C131:$BJ131,,(COLUMN(AN144)-COLUMN($C144)+1)-'Charges variables (avancé)'!$J16)),0)</f>
        <v>0</v>
      </c>
      <c r="AO144" s="368">
        <f>IF(AND(ROUND((AO$139-CONFIG!$D$7)/31,0)&gt;=ROUND('Charges variables (avancé)'!$J16,0),'Charges variables (avancé)'!$E16&lt;&gt;0),SUM(INDEX($C131:$BJ131,,IF((COLUMN(AO144)-COLUMN($C144)+1)&gt;('Charges variables (avancé)'!$I16+'Charges variables (avancé)'!$J16),(COLUMN(AO144)-COLUMN($C144)+1)-('Charges variables (avancé)'!$I16+'Charges variables (avancé)'!$J16),0)+1):INDEX($C131:$BJ131,,(COLUMN(AO144)-COLUMN($C144)+1)-'Charges variables (avancé)'!$J16)),0)</f>
        <v>0</v>
      </c>
      <c r="AP144" s="368">
        <f>IF(AND(ROUND((AP$139-CONFIG!$D$7)/31,0)&gt;=ROUND('Charges variables (avancé)'!$J16,0),'Charges variables (avancé)'!$E16&lt;&gt;0),SUM(INDEX($C131:$BJ131,,IF((COLUMN(AP144)-COLUMN($C144)+1)&gt;('Charges variables (avancé)'!$I16+'Charges variables (avancé)'!$J16),(COLUMN(AP144)-COLUMN($C144)+1)-('Charges variables (avancé)'!$I16+'Charges variables (avancé)'!$J16),0)+1):INDEX($C131:$BJ131,,(COLUMN(AP144)-COLUMN($C144)+1)-'Charges variables (avancé)'!$J16)),0)</f>
        <v>0</v>
      </c>
      <c r="AQ144" s="368">
        <f>IF(AND(ROUND((AQ$139-CONFIG!$D$7)/31,0)&gt;=ROUND('Charges variables (avancé)'!$J16,0),'Charges variables (avancé)'!$E16&lt;&gt;0),SUM(INDEX($C131:$BJ131,,IF((COLUMN(AQ144)-COLUMN($C144)+1)&gt;('Charges variables (avancé)'!$I16+'Charges variables (avancé)'!$J16),(COLUMN(AQ144)-COLUMN($C144)+1)-('Charges variables (avancé)'!$I16+'Charges variables (avancé)'!$J16),0)+1):INDEX($C131:$BJ131,,(COLUMN(AQ144)-COLUMN($C144)+1)-'Charges variables (avancé)'!$J16)),0)</f>
        <v>0</v>
      </c>
      <c r="AR144" s="368">
        <f>IF(AND(ROUND((AR$139-CONFIG!$D$7)/31,0)&gt;=ROUND('Charges variables (avancé)'!$J16,0),'Charges variables (avancé)'!$E16&lt;&gt;0),SUM(INDEX($C131:$BJ131,,IF((COLUMN(AR144)-COLUMN($C144)+1)&gt;('Charges variables (avancé)'!$I16+'Charges variables (avancé)'!$J16),(COLUMN(AR144)-COLUMN($C144)+1)-('Charges variables (avancé)'!$I16+'Charges variables (avancé)'!$J16),0)+1):INDEX($C131:$BJ131,,(COLUMN(AR144)-COLUMN($C144)+1)-'Charges variables (avancé)'!$J16)),0)</f>
        <v>0</v>
      </c>
      <c r="AS144" s="368">
        <f>IF(AND(ROUND((AS$139-CONFIG!$D$7)/31,0)&gt;=ROUND('Charges variables (avancé)'!$J16,0),'Charges variables (avancé)'!$E16&lt;&gt;0),SUM(INDEX($C131:$BJ131,,IF((COLUMN(AS144)-COLUMN($C144)+1)&gt;('Charges variables (avancé)'!$I16+'Charges variables (avancé)'!$J16),(COLUMN(AS144)-COLUMN($C144)+1)-('Charges variables (avancé)'!$I16+'Charges variables (avancé)'!$J16),0)+1):INDEX($C131:$BJ131,,(COLUMN(AS144)-COLUMN($C144)+1)-'Charges variables (avancé)'!$J16)),0)</f>
        <v>0</v>
      </c>
      <c r="AT144" s="368">
        <f>IF(AND(ROUND((AT$139-CONFIG!$D$7)/31,0)&gt;=ROUND('Charges variables (avancé)'!$J16,0),'Charges variables (avancé)'!$E16&lt;&gt;0),SUM(INDEX($C131:$BJ131,,IF((COLUMN(AT144)-COLUMN($C144)+1)&gt;('Charges variables (avancé)'!$I16+'Charges variables (avancé)'!$J16),(COLUMN(AT144)-COLUMN($C144)+1)-('Charges variables (avancé)'!$I16+'Charges variables (avancé)'!$J16),0)+1):INDEX($C131:$BJ131,,(COLUMN(AT144)-COLUMN($C144)+1)-'Charges variables (avancé)'!$J16)),0)</f>
        <v>0</v>
      </c>
      <c r="AU144" s="368">
        <f>IF(AND(ROUND((AU$139-CONFIG!$D$7)/31,0)&gt;=ROUND('Charges variables (avancé)'!$J16,0),'Charges variables (avancé)'!$E16&lt;&gt;0),SUM(INDEX($C131:$BJ131,,IF((COLUMN(AU144)-COLUMN($C144)+1)&gt;('Charges variables (avancé)'!$I16+'Charges variables (avancé)'!$J16),(COLUMN(AU144)-COLUMN($C144)+1)-('Charges variables (avancé)'!$I16+'Charges variables (avancé)'!$J16),0)+1):INDEX($C131:$BJ131,,(COLUMN(AU144)-COLUMN($C144)+1)-'Charges variables (avancé)'!$J16)),0)</f>
        <v>0</v>
      </c>
      <c r="AV144" s="368">
        <f>IF(AND(ROUND((AV$139-CONFIG!$D$7)/31,0)&gt;=ROUND('Charges variables (avancé)'!$J16,0),'Charges variables (avancé)'!$E16&lt;&gt;0),SUM(INDEX($C131:$BJ131,,IF((COLUMN(AV144)-COLUMN($C144)+1)&gt;('Charges variables (avancé)'!$I16+'Charges variables (avancé)'!$J16),(COLUMN(AV144)-COLUMN($C144)+1)-('Charges variables (avancé)'!$I16+'Charges variables (avancé)'!$J16),0)+1):INDEX($C131:$BJ131,,(COLUMN(AV144)-COLUMN($C144)+1)-'Charges variables (avancé)'!$J16)),0)</f>
        <v>0</v>
      </c>
      <c r="AW144" s="368">
        <f>IF(AND(ROUND((AW$139-CONFIG!$D$7)/31,0)&gt;=ROUND('Charges variables (avancé)'!$J16,0),'Charges variables (avancé)'!$E16&lt;&gt;0),SUM(INDEX($C131:$BJ131,,IF((COLUMN(AW144)-COLUMN($C144)+1)&gt;('Charges variables (avancé)'!$I16+'Charges variables (avancé)'!$J16),(COLUMN(AW144)-COLUMN($C144)+1)-('Charges variables (avancé)'!$I16+'Charges variables (avancé)'!$J16),0)+1):INDEX($C131:$BJ131,,(COLUMN(AW144)-COLUMN($C144)+1)-'Charges variables (avancé)'!$J16)),0)</f>
        <v>0</v>
      </c>
      <c r="AX144" s="368">
        <f>IF(AND(ROUND((AX$139-CONFIG!$D$7)/31,0)&gt;=ROUND('Charges variables (avancé)'!$J16,0),'Charges variables (avancé)'!$E16&lt;&gt;0),SUM(INDEX($C131:$BJ131,,IF((COLUMN(AX144)-COLUMN($C144)+1)&gt;('Charges variables (avancé)'!$I16+'Charges variables (avancé)'!$J16),(COLUMN(AX144)-COLUMN($C144)+1)-('Charges variables (avancé)'!$I16+'Charges variables (avancé)'!$J16),0)+1):INDEX($C131:$BJ131,,(COLUMN(AX144)-COLUMN($C144)+1)-'Charges variables (avancé)'!$J16)),0)</f>
        <v>0</v>
      </c>
      <c r="AY144" s="368">
        <f>IF(AND(ROUND((AY$139-CONFIG!$D$7)/31,0)&gt;=ROUND('Charges variables (avancé)'!$J16,0),'Charges variables (avancé)'!$E16&lt;&gt;0),SUM(INDEX($C131:$BJ131,,IF((COLUMN(AY144)-COLUMN($C144)+1)&gt;('Charges variables (avancé)'!$I16+'Charges variables (avancé)'!$J16),(COLUMN(AY144)-COLUMN($C144)+1)-('Charges variables (avancé)'!$I16+'Charges variables (avancé)'!$J16),0)+1):INDEX($C131:$BJ131,,(COLUMN(AY144)-COLUMN($C144)+1)-'Charges variables (avancé)'!$J16)),0)</f>
        <v>0</v>
      </c>
      <c r="AZ144" s="368">
        <f>IF(AND(ROUND((AZ$139-CONFIG!$D$7)/31,0)&gt;=ROUND('Charges variables (avancé)'!$J16,0),'Charges variables (avancé)'!$E16&lt;&gt;0),SUM(INDEX($C131:$BJ131,,IF((COLUMN(AZ144)-COLUMN($C144)+1)&gt;('Charges variables (avancé)'!$I16+'Charges variables (avancé)'!$J16),(COLUMN(AZ144)-COLUMN($C144)+1)-('Charges variables (avancé)'!$I16+'Charges variables (avancé)'!$J16),0)+1):INDEX($C131:$BJ131,,(COLUMN(AZ144)-COLUMN($C144)+1)-'Charges variables (avancé)'!$J16)),0)</f>
        <v>0</v>
      </c>
      <c r="BA144" s="368">
        <f>IF(AND(ROUND((BA$139-CONFIG!$D$7)/31,0)&gt;=ROUND('Charges variables (avancé)'!$J16,0),'Charges variables (avancé)'!$E16&lt;&gt;0),SUM(INDEX($C131:$BJ131,,IF((COLUMN(BA144)-COLUMN($C144)+1)&gt;('Charges variables (avancé)'!$I16+'Charges variables (avancé)'!$J16),(COLUMN(BA144)-COLUMN($C144)+1)-('Charges variables (avancé)'!$I16+'Charges variables (avancé)'!$J16),0)+1):INDEX($C131:$BJ131,,(COLUMN(BA144)-COLUMN($C144)+1)-'Charges variables (avancé)'!$J16)),0)</f>
        <v>0</v>
      </c>
      <c r="BB144" s="368">
        <f>IF(AND(ROUND((BB$139-CONFIG!$D$7)/31,0)&gt;=ROUND('Charges variables (avancé)'!$J16,0),'Charges variables (avancé)'!$E16&lt;&gt;0),SUM(INDEX($C131:$BJ131,,IF((COLUMN(BB144)-COLUMN($C144)+1)&gt;('Charges variables (avancé)'!$I16+'Charges variables (avancé)'!$J16),(COLUMN(BB144)-COLUMN($C144)+1)-('Charges variables (avancé)'!$I16+'Charges variables (avancé)'!$J16),0)+1):INDEX($C131:$BJ131,,(COLUMN(BB144)-COLUMN($C144)+1)-'Charges variables (avancé)'!$J16)),0)</f>
        <v>0</v>
      </c>
      <c r="BC144" s="368">
        <f>IF(AND(ROUND((BC$139-CONFIG!$D$7)/31,0)&gt;=ROUND('Charges variables (avancé)'!$J16,0),'Charges variables (avancé)'!$E16&lt;&gt;0),SUM(INDEX($C131:$BJ131,,IF((COLUMN(BC144)-COLUMN($C144)+1)&gt;('Charges variables (avancé)'!$I16+'Charges variables (avancé)'!$J16),(COLUMN(BC144)-COLUMN($C144)+1)-('Charges variables (avancé)'!$I16+'Charges variables (avancé)'!$J16),0)+1):INDEX($C131:$BJ131,,(COLUMN(BC144)-COLUMN($C144)+1)-'Charges variables (avancé)'!$J16)),0)</f>
        <v>0</v>
      </c>
      <c r="BD144" s="368">
        <f>IF(AND(ROUND((BD$139-CONFIG!$D$7)/31,0)&gt;=ROUND('Charges variables (avancé)'!$J16,0),'Charges variables (avancé)'!$E16&lt;&gt;0),SUM(INDEX($C131:$BJ131,,IF((COLUMN(BD144)-COLUMN($C144)+1)&gt;('Charges variables (avancé)'!$I16+'Charges variables (avancé)'!$J16),(COLUMN(BD144)-COLUMN($C144)+1)-('Charges variables (avancé)'!$I16+'Charges variables (avancé)'!$J16),0)+1):INDEX($C131:$BJ131,,(COLUMN(BD144)-COLUMN($C144)+1)-'Charges variables (avancé)'!$J16)),0)</f>
        <v>0</v>
      </c>
      <c r="BE144" s="368">
        <f>IF(AND(ROUND((BE$139-CONFIG!$D$7)/31,0)&gt;=ROUND('Charges variables (avancé)'!$J16,0),'Charges variables (avancé)'!$E16&lt;&gt;0),SUM(INDEX($C131:$BJ131,,IF((COLUMN(BE144)-COLUMN($C144)+1)&gt;('Charges variables (avancé)'!$I16+'Charges variables (avancé)'!$J16),(COLUMN(BE144)-COLUMN($C144)+1)-('Charges variables (avancé)'!$I16+'Charges variables (avancé)'!$J16),0)+1):INDEX($C131:$BJ131,,(COLUMN(BE144)-COLUMN($C144)+1)-'Charges variables (avancé)'!$J16)),0)</f>
        <v>0</v>
      </c>
      <c r="BF144" s="368">
        <f>IF(AND(ROUND((BF$139-CONFIG!$D$7)/31,0)&gt;=ROUND('Charges variables (avancé)'!$J16,0),'Charges variables (avancé)'!$E16&lt;&gt;0),SUM(INDEX($C131:$BJ131,,IF((COLUMN(BF144)-COLUMN($C144)+1)&gt;('Charges variables (avancé)'!$I16+'Charges variables (avancé)'!$J16),(COLUMN(BF144)-COLUMN($C144)+1)-('Charges variables (avancé)'!$I16+'Charges variables (avancé)'!$J16),0)+1):INDEX($C131:$BJ131,,(COLUMN(BF144)-COLUMN($C144)+1)-'Charges variables (avancé)'!$J16)),0)</f>
        <v>0</v>
      </c>
      <c r="BG144" s="368">
        <f>IF(AND(ROUND((BG$139-CONFIG!$D$7)/31,0)&gt;=ROUND('Charges variables (avancé)'!$J16,0),'Charges variables (avancé)'!$E16&lt;&gt;0),SUM(INDEX($C131:$BJ131,,IF((COLUMN(BG144)-COLUMN($C144)+1)&gt;('Charges variables (avancé)'!$I16+'Charges variables (avancé)'!$J16),(COLUMN(BG144)-COLUMN($C144)+1)-('Charges variables (avancé)'!$I16+'Charges variables (avancé)'!$J16),0)+1):INDEX($C131:$BJ131,,(COLUMN(BG144)-COLUMN($C144)+1)-'Charges variables (avancé)'!$J16)),0)</f>
        <v>0</v>
      </c>
      <c r="BH144" s="368">
        <f>IF(AND(ROUND((BH$139-CONFIG!$D$7)/31,0)&gt;=ROUND('Charges variables (avancé)'!$J16,0),'Charges variables (avancé)'!$E16&lt;&gt;0),SUM(INDEX($C131:$BJ131,,IF((COLUMN(BH144)-COLUMN($C144)+1)&gt;('Charges variables (avancé)'!$I16+'Charges variables (avancé)'!$J16),(COLUMN(BH144)-COLUMN($C144)+1)-('Charges variables (avancé)'!$I16+'Charges variables (avancé)'!$J16),0)+1):INDEX($C131:$BJ131,,(COLUMN(BH144)-COLUMN($C144)+1)-'Charges variables (avancé)'!$J16)),0)</f>
        <v>0</v>
      </c>
      <c r="BI144" s="368">
        <f>IF(AND(ROUND((BI$139-CONFIG!$D$7)/31,0)&gt;=ROUND('Charges variables (avancé)'!$J16,0),'Charges variables (avancé)'!$E16&lt;&gt;0),SUM(INDEX($C131:$BJ131,,IF((COLUMN(BI144)-COLUMN($C144)+1)&gt;('Charges variables (avancé)'!$I16+'Charges variables (avancé)'!$J16),(COLUMN(BI144)-COLUMN($C144)+1)-('Charges variables (avancé)'!$I16+'Charges variables (avancé)'!$J16),0)+1):INDEX($C131:$BJ131,,(COLUMN(BI144)-COLUMN($C144)+1)-'Charges variables (avancé)'!$J16)),0)</f>
        <v>0</v>
      </c>
      <c r="BJ144" s="368">
        <f>IF(AND(ROUND((BJ$139-CONFIG!$D$7)/31,0)&gt;=ROUND('Charges variables (avancé)'!$J16,0),'Charges variables (avancé)'!$E16&lt;&gt;0),SUM(INDEX($C131:$BJ131,,IF((COLUMN(BJ144)-COLUMN($C144)+1)&gt;('Charges variables (avancé)'!$I16+'Charges variables (avancé)'!$J16),(COLUMN(BJ144)-COLUMN($C144)+1)-('Charges variables (avancé)'!$I16+'Charges variables (avancé)'!$J16),0)+1):INDEX($C131:$BJ131,,(COLUMN(BJ144)-COLUMN($C144)+1)-'Charges variables (avancé)'!$J16)),0)</f>
        <v>0</v>
      </c>
    </row>
    <row r="145" spans="2:62" ht="15" customHeight="1">
      <c r="B145" s="366">
        <f>'Charges variables (avancé)'!$C$17</f>
        <v>0</v>
      </c>
      <c r="C145" s="368">
        <f>IF(AND(ROUND((C$139-CONFIG!$D$7)/31,0)&gt;=ROUND('Charges variables (avancé)'!$J17,0),'Charges variables (avancé)'!$E17&lt;&gt;0),SUM(INDEX($C132:$BJ132,,IF((COLUMN(C145)-COLUMN($C145)+1)&gt;('Charges variables (avancé)'!$I17+'Charges variables (avancé)'!$J17),(COLUMN(C145)-COLUMN($C145)+1)-('Charges variables (avancé)'!$I17+'Charges variables (avancé)'!$J17),0)+1):INDEX($C132:$BJ132,,(COLUMN(C145)-COLUMN($C145)+1)-'Charges variables (avancé)'!$J17)),0)</f>
        <v>0</v>
      </c>
      <c r="D145" s="368">
        <f>IF(AND(ROUND((D$139-CONFIG!$D$7)/31,0)&gt;=ROUND('Charges variables (avancé)'!$J17,0),'Charges variables (avancé)'!$E17&lt;&gt;0),SUM(INDEX($C132:$BJ132,,IF((COLUMN(D145)-COLUMN($C145)+1)&gt;('Charges variables (avancé)'!$I17+'Charges variables (avancé)'!$J17),(COLUMN(D145)-COLUMN($C145)+1)-('Charges variables (avancé)'!$I17+'Charges variables (avancé)'!$J17),0)+1):INDEX($C132:$BJ132,,(COLUMN(D145)-COLUMN($C145)+1)-'Charges variables (avancé)'!$J17)),0)</f>
        <v>0</v>
      </c>
      <c r="E145" s="368">
        <f>IF(AND(ROUND((E$139-CONFIG!$D$7)/31,0)&gt;=ROUND('Charges variables (avancé)'!$J17,0),'Charges variables (avancé)'!$E17&lt;&gt;0),SUM(INDEX($C132:$BJ132,,IF((COLUMN(E145)-COLUMN($C145)+1)&gt;('Charges variables (avancé)'!$I17+'Charges variables (avancé)'!$J17),(COLUMN(E145)-COLUMN($C145)+1)-('Charges variables (avancé)'!$I17+'Charges variables (avancé)'!$J17),0)+1):INDEX($C132:$BJ132,,(COLUMN(E145)-COLUMN($C145)+1)-'Charges variables (avancé)'!$J17)),0)</f>
        <v>0</v>
      </c>
      <c r="F145" s="368">
        <f>IF(AND(ROUND((F$139-CONFIG!$D$7)/31,0)&gt;=ROUND('Charges variables (avancé)'!$J17,0),'Charges variables (avancé)'!$E17&lt;&gt;0),SUM(INDEX($C132:$BJ132,,IF((COLUMN(F145)-COLUMN($C145)+1)&gt;('Charges variables (avancé)'!$I17+'Charges variables (avancé)'!$J17),(COLUMN(F145)-COLUMN($C145)+1)-('Charges variables (avancé)'!$I17+'Charges variables (avancé)'!$J17),0)+1):INDEX($C132:$BJ132,,(COLUMN(F145)-COLUMN($C145)+1)-'Charges variables (avancé)'!$J17)),0)</f>
        <v>0</v>
      </c>
      <c r="G145" s="368">
        <f>IF(AND(ROUND((G$139-CONFIG!$D$7)/31,0)&gt;=ROUND('Charges variables (avancé)'!$J17,0),'Charges variables (avancé)'!$E17&lt;&gt;0),SUM(INDEX($C132:$BJ132,,IF((COLUMN(G145)-COLUMN($C145)+1)&gt;('Charges variables (avancé)'!$I17+'Charges variables (avancé)'!$J17),(COLUMN(G145)-COLUMN($C145)+1)-('Charges variables (avancé)'!$I17+'Charges variables (avancé)'!$J17),0)+1):INDEX($C132:$BJ132,,(COLUMN(G145)-COLUMN($C145)+1)-'Charges variables (avancé)'!$J17)),0)</f>
        <v>0</v>
      </c>
      <c r="H145" s="368">
        <f>IF(AND(ROUND((H$139-CONFIG!$D$7)/31,0)&gt;=ROUND('Charges variables (avancé)'!$J17,0),'Charges variables (avancé)'!$E17&lt;&gt;0),SUM(INDEX($C132:$BJ132,,IF((COLUMN(H145)-COLUMN($C145)+1)&gt;('Charges variables (avancé)'!$I17+'Charges variables (avancé)'!$J17),(COLUMN(H145)-COLUMN($C145)+1)-('Charges variables (avancé)'!$I17+'Charges variables (avancé)'!$J17),0)+1):INDEX($C132:$BJ132,,(COLUMN(H145)-COLUMN($C145)+1)-'Charges variables (avancé)'!$J17)),0)</f>
        <v>0</v>
      </c>
      <c r="I145" s="368">
        <f>IF(AND(ROUND((I$139-CONFIG!$D$7)/31,0)&gt;=ROUND('Charges variables (avancé)'!$J17,0),'Charges variables (avancé)'!$E17&lt;&gt;0),SUM(INDEX($C132:$BJ132,,IF((COLUMN(I145)-COLUMN($C145)+1)&gt;('Charges variables (avancé)'!$I17+'Charges variables (avancé)'!$J17),(COLUMN(I145)-COLUMN($C145)+1)-('Charges variables (avancé)'!$I17+'Charges variables (avancé)'!$J17),0)+1):INDEX($C132:$BJ132,,(COLUMN(I145)-COLUMN($C145)+1)-'Charges variables (avancé)'!$J17)),0)</f>
        <v>0</v>
      </c>
      <c r="J145" s="368">
        <f>IF(AND(ROUND((J$139-CONFIG!$D$7)/31,0)&gt;=ROUND('Charges variables (avancé)'!$J17,0),'Charges variables (avancé)'!$E17&lt;&gt;0),SUM(INDEX($C132:$BJ132,,IF((COLUMN(J145)-COLUMN($C145)+1)&gt;('Charges variables (avancé)'!$I17+'Charges variables (avancé)'!$J17),(COLUMN(J145)-COLUMN($C145)+1)-('Charges variables (avancé)'!$I17+'Charges variables (avancé)'!$J17),0)+1):INDEX($C132:$BJ132,,(COLUMN(J145)-COLUMN($C145)+1)-'Charges variables (avancé)'!$J17)),0)</f>
        <v>0</v>
      </c>
      <c r="K145" s="368">
        <f>IF(AND(ROUND((K$139-CONFIG!$D$7)/31,0)&gt;=ROUND('Charges variables (avancé)'!$J17,0),'Charges variables (avancé)'!$E17&lt;&gt;0),SUM(INDEX($C132:$BJ132,,IF((COLUMN(K145)-COLUMN($C145)+1)&gt;('Charges variables (avancé)'!$I17+'Charges variables (avancé)'!$J17),(COLUMN(K145)-COLUMN($C145)+1)-('Charges variables (avancé)'!$I17+'Charges variables (avancé)'!$J17),0)+1):INDEX($C132:$BJ132,,(COLUMN(K145)-COLUMN($C145)+1)-'Charges variables (avancé)'!$J17)),0)</f>
        <v>0</v>
      </c>
      <c r="L145" s="368">
        <f>IF(AND(ROUND((L$139-CONFIG!$D$7)/31,0)&gt;=ROUND('Charges variables (avancé)'!$J17,0),'Charges variables (avancé)'!$E17&lt;&gt;0),SUM(INDEX($C132:$BJ132,,IF((COLUMN(L145)-COLUMN($C145)+1)&gt;('Charges variables (avancé)'!$I17+'Charges variables (avancé)'!$J17),(COLUMN(L145)-COLUMN($C145)+1)-('Charges variables (avancé)'!$I17+'Charges variables (avancé)'!$J17),0)+1):INDEX($C132:$BJ132,,(COLUMN(L145)-COLUMN($C145)+1)-'Charges variables (avancé)'!$J17)),0)</f>
        <v>0</v>
      </c>
      <c r="M145" s="368">
        <f>IF(AND(ROUND((M$139-CONFIG!$D$7)/31,0)&gt;=ROUND('Charges variables (avancé)'!$J17,0),'Charges variables (avancé)'!$E17&lt;&gt;0),SUM(INDEX($C132:$BJ132,,IF((COLUMN(M145)-COLUMN($C145)+1)&gt;('Charges variables (avancé)'!$I17+'Charges variables (avancé)'!$J17),(COLUMN(M145)-COLUMN($C145)+1)-('Charges variables (avancé)'!$I17+'Charges variables (avancé)'!$J17),0)+1):INDEX($C132:$BJ132,,(COLUMN(M145)-COLUMN($C145)+1)-'Charges variables (avancé)'!$J17)),0)</f>
        <v>0</v>
      </c>
      <c r="N145" s="368">
        <f>IF(AND(ROUND((N$139-CONFIG!$D$7)/31,0)&gt;=ROUND('Charges variables (avancé)'!$J17,0),'Charges variables (avancé)'!$E17&lt;&gt;0),SUM(INDEX($C132:$BJ132,,IF((COLUMN(N145)-COLUMN($C145)+1)&gt;('Charges variables (avancé)'!$I17+'Charges variables (avancé)'!$J17),(COLUMN(N145)-COLUMN($C145)+1)-('Charges variables (avancé)'!$I17+'Charges variables (avancé)'!$J17),0)+1):INDEX($C132:$BJ132,,(COLUMN(N145)-COLUMN($C145)+1)-'Charges variables (avancé)'!$J17)),0)</f>
        <v>0</v>
      </c>
      <c r="O145" s="368">
        <f>IF(AND(ROUND((O$139-CONFIG!$D$7)/31,0)&gt;=ROUND('Charges variables (avancé)'!$J17,0),'Charges variables (avancé)'!$E17&lt;&gt;0),SUM(INDEX($C132:$BJ132,,IF((COLUMN(O145)-COLUMN($C145)+1)&gt;('Charges variables (avancé)'!$I17+'Charges variables (avancé)'!$J17),(COLUMN(O145)-COLUMN($C145)+1)-('Charges variables (avancé)'!$I17+'Charges variables (avancé)'!$J17),0)+1):INDEX($C132:$BJ132,,(COLUMN(O145)-COLUMN($C145)+1)-'Charges variables (avancé)'!$J17)),0)</f>
        <v>0</v>
      </c>
      <c r="P145" s="368">
        <f>IF(AND(ROUND((P$139-CONFIG!$D$7)/31,0)&gt;=ROUND('Charges variables (avancé)'!$J17,0),'Charges variables (avancé)'!$E17&lt;&gt;0),SUM(INDEX($C132:$BJ132,,IF((COLUMN(P145)-COLUMN($C145)+1)&gt;('Charges variables (avancé)'!$I17+'Charges variables (avancé)'!$J17),(COLUMN(P145)-COLUMN($C145)+1)-('Charges variables (avancé)'!$I17+'Charges variables (avancé)'!$J17),0)+1):INDEX($C132:$BJ132,,(COLUMN(P145)-COLUMN($C145)+1)-'Charges variables (avancé)'!$J17)),0)</f>
        <v>0</v>
      </c>
      <c r="Q145" s="368">
        <f>IF(AND(ROUND((Q$139-CONFIG!$D$7)/31,0)&gt;=ROUND('Charges variables (avancé)'!$J17,0),'Charges variables (avancé)'!$E17&lt;&gt;0),SUM(INDEX($C132:$BJ132,,IF((COLUMN(Q145)-COLUMN($C145)+1)&gt;('Charges variables (avancé)'!$I17+'Charges variables (avancé)'!$J17),(COLUMN(Q145)-COLUMN($C145)+1)-('Charges variables (avancé)'!$I17+'Charges variables (avancé)'!$J17),0)+1):INDEX($C132:$BJ132,,(COLUMN(Q145)-COLUMN($C145)+1)-'Charges variables (avancé)'!$J17)),0)</f>
        <v>0</v>
      </c>
      <c r="R145" s="368">
        <f>IF(AND(ROUND((R$139-CONFIG!$D$7)/31,0)&gt;=ROUND('Charges variables (avancé)'!$J17,0),'Charges variables (avancé)'!$E17&lt;&gt;0),SUM(INDEX($C132:$BJ132,,IF((COLUMN(R145)-COLUMN($C145)+1)&gt;('Charges variables (avancé)'!$I17+'Charges variables (avancé)'!$J17),(COLUMN(R145)-COLUMN($C145)+1)-('Charges variables (avancé)'!$I17+'Charges variables (avancé)'!$J17),0)+1):INDEX($C132:$BJ132,,(COLUMN(R145)-COLUMN($C145)+1)-'Charges variables (avancé)'!$J17)),0)</f>
        <v>0</v>
      </c>
      <c r="S145" s="368">
        <f>IF(AND(ROUND((S$139-CONFIG!$D$7)/31,0)&gt;=ROUND('Charges variables (avancé)'!$J17,0),'Charges variables (avancé)'!$E17&lt;&gt;0),SUM(INDEX($C132:$BJ132,,IF((COLUMN(S145)-COLUMN($C145)+1)&gt;('Charges variables (avancé)'!$I17+'Charges variables (avancé)'!$J17),(COLUMN(S145)-COLUMN($C145)+1)-('Charges variables (avancé)'!$I17+'Charges variables (avancé)'!$J17),0)+1):INDEX($C132:$BJ132,,(COLUMN(S145)-COLUMN($C145)+1)-'Charges variables (avancé)'!$J17)),0)</f>
        <v>0</v>
      </c>
      <c r="T145" s="368">
        <f>IF(AND(ROUND((T$139-CONFIG!$D$7)/31,0)&gt;=ROUND('Charges variables (avancé)'!$J17,0),'Charges variables (avancé)'!$E17&lt;&gt;0),SUM(INDEX($C132:$BJ132,,IF((COLUMN(T145)-COLUMN($C145)+1)&gt;('Charges variables (avancé)'!$I17+'Charges variables (avancé)'!$J17),(COLUMN(T145)-COLUMN($C145)+1)-('Charges variables (avancé)'!$I17+'Charges variables (avancé)'!$J17),0)+1):INDEX($C132:$BJ132,,(COLUMN(T145)-COLUMN($C145)+1)-'Charges variables (avancé)'!$J17)),0)</f>
        <v>0</v>
      </c>
      <c r="U145" s="368">
        <f>IF(AND(ROUND((U$139-CONFIG!$D$7)/31,0)&gt;=ROUND('Charges variables (avancé)'!$J17,0),'Charges variables (avancé)'!$E17&lt;&gt;0),SUM(INDEX($C132:$BJ132,,IF((COLUMN(U145)-COLUMN($C145)+1)&gt;('Charges variables (avancé)'!$I17+'Charges variables (avancé)'!$J17),(COLUMN(U145)-COLUMN($C145)+1)-('Charges variables (avancé)'!$I17+'Charges variables (avancé)'!$J17),0)+1):INDEX($C132:$BJ132,,(COLUMN(U145)-COLUMN($C145)+1)-'Charges variables (avancé)'!$J17)),0)</f>
        <v>0</v>
      </c>
      <c r="V145" s="368">
        <f>IF(AND(ROUND((V$139-CONFIG!$D$7)/31,0)&gt;=ROUND('Charges variables (avancé)'!$J17,0),'Charges variables (avancé)'!$E17&lt;&gt;0),SUM(INDEX($C132:$BJ132,,IF((COLUMN(V145)-COLUMN($C145)+1)&gt;('Charges variables (avancé)'!$I17+'Charges variables (avancé)'!$J17),(COLUMN(V145)-COLUMN($C145)+1)-('Charges variables (avancé)'!$I17+'Charges variables (avancé)'!$J17),0)+1):INDEX($C132:$BJ132,,(COLUMN(V145)-COLUMN($C145)+1)-'Charges variables (avancé)'!$J17)),0)</f>
        <v>0</v>
      </c>
      <c r="W145" s="368">
        <f>IF(AND(ROUND((W$139-CONFIG!$D$7)/31,0)&gt;=ROUND('Charges variables (avancé)'!$J17,0),'Charges variables (avancé)'!$E17&lt;&gt;0),SUM(INDEX($C132:$BJ132,,IF((COLUMN(W145)-COLUMN($C145)+1)&gt;('Charges variables (avancé)'!$I17+'Charges variables (avancé)'!$J17),(COLUMN(W145)-COLUMN($C145)+1)-('Charges variables (avancé)'!$I17+'Charges variables (avancé)'!$J17),0)+1):INDEX($C132:$BJ132,,(COLUMN(W145)-COLUMN($C145)+1)-'Charges variables (avancé)'!$J17)),0)</f>
        <v>0</v>
      </c>
      <c r="X145" s="368">
        <f>IF(AND(ROUND((X$139-CONFIG!$D$7)/31,0)&gt;=ROUND('Charges variables (avancé)'!$J17,0),'Charges variables (avancé)'!$E17&lt;&gt;0),SUM(INDEX($C132:$BJ132,,IF((COLUMN(X145)-COLUMN($C145)+1)&gt;('Charges variables (avancé)'!$I17+'Charges variables (avancé)'!$J17),(COLUMN(X145)-COLUMN($C145)+1)-('Charges variables (avancé)'!$I17+'Charges variables (avancé)'!$J17),0)+1):INDEX($C132:$BJ132,,(COLUMN(X145)-COLUMN($C145)+1)-'Charges variables (avancé)'!$J17)),0)</f>
        <v>0</v>
      </c>
      <c r="Y145" s="368">
        <f>IF(AND(ROUND((Y$139-CONFIG!$D$7)/31,0)&gt;=ROUND('Charges variables (avancé)'!$J17,0),'Charges variables (avancé)'!$E17&lt;&gt;0),SUM(INDEX($C132:$BJ132,,IF((COLUMN(Y145)-COLUMN($C145)+1)&gt;('Charges variables (avancé)'!$I17+'Charges variables (avancé)'!$J17),(COLUMN(Y145)-COLUMN($C145)+1)-('Charges variables (avancé)'!$I17+'Charges variables (avancé)'!$J17),0)+1):INDEX($C132:$BJ132,,(COLUMN(Y145)-COLUMN($C145)+1)-'Charges variables (avancé)'!$J17)),0)</f>
        <v>0</v>
      </c>
      <c r="Z145" s="368">
        <f>IF(AND(ROUND((Z$139-CONFIG!$D$7)/31,0)&gt;=ROUND('Charges variables (avancé)'!$J17,0),'Charges variables (avancé)'!$E17&lt;&gt;0),SUM(INDEX($C132:$BJ132,,IF((COLUMN(Z145)-COLUMN($C145)+1)&gt;('Charges variables (avancé)'!$I17+'Charges variables (avancé)'!$J17),(COLUMN(Z145)-COLUMN($C145)+1)-('Charges variables (avancé)'!$I17+'Charges variables (avancé)'!$J17),0)+1):INDEX($C132:$BJ132,,(COLUMN(Z145)-COLUMN($C145)+1)-'Charges variables (avancé)'!$J17)),0)</f>
        <v>0</v>
      </c>
      <c r="AA145" s="368">
        <f>IF(AND(ROUND((AA$139-CONFIG!$D$7)/31,0)&gt;=ROUND('Charges variables (avancé)'!$J17,0),'Charges variables (avancé)'!$E17&lt;&gt;0),SUM(INDEX($C132:$BJ132,,IF((COLUMN(AA145)-COLUMN($C145)+1)&gt;('Charges variables (avancé)'!$I17+'Charges variables (avancé)'!$J17),(COLUMN(AA145)-COLUMN($C145)+1)-('Charges variables (avancé)'!$I17+'Charges variables (avancé)'!$J17),0)+1):INDEX($C132:$BJ132,,(COLUMN(AA145)-COLUMN($C145)+1)-'Charges variables (avancé)'!$J17)),0)</f>
        <v>0</v>
      </c>
      <c r="AB145" s="368">
        <f>IF(AND(ROUND((AB$139-CONFIG!$D$7)/31,0)&gt;=ROUND('Charges variables (avancé)'!$J17,0),'Charges variables (avancé)'!$E17&lt;&gt;0),SUM(INDEX($C132:$BJ132,,IF((COLUMN(AB145)-COLUMN($C145)+1)&gt;('Charges variables (avancé)'!$I17+'Charges variables (avancé)'!$J17),(COLUMN(AB145)-COLUMN($C145)+1)-('Charges variables (avancé)'!$I17+'Charges variables (avancé)'!$J17),0)+1):INDEX($C132:$BJ132,,(COLUMN(AB145)-COLUMN($C145)+1)-'Charges variables (avancé)'!$J17)),0)</f>
        <v>0</v>
      </c>
      <c r="AC145" s="368">
        <f>IF(AND(ROUND((AC$139-CONFIG!$D$7)/31,0)&gt;=ROUND('Charges variables (avancé)'!$J17,0),'Charges variables (avancé)'!$E17&lt;&gt;0),SUM(INDEX($C132:$BJ132,,IF((COLUMN(AC145)-COLUMN($C145)+1)&gt;('Charges variables (avancé)'!$I17+'Charges variables (avancé)'!$J17),(COLUMN(AC145)-COLUMN($C145)+1)-('Charges variables (avancé)'!$I17+'Charges variables (avancé)'!$J17),0)+1):INDEX($C132:$BJ132,,(COLUMN(AC145)-COLUMN($C145)+1)-'Charges variables (avancé)'!$J17)),0)</f>
        <v>0</v>
      </c>
      <c r="AD145" s="368">
        <f>IF(AND(ROUND((AD$139-CONFIG!$D$7)/31,0)&gt;=ROUND('Charges variables (avancé)'!$J17,0),'Charges variables (avancé)'!$E17&lt;&gt;0),SUM(INDEX($C132:$BJ132,,IF((COLUMN(AD145)-COLUMN($C145)+1)&gt;('Charges variables (avancé)'!$I17+'Charges variables (avancé)'!$J17),(COLUMN(AD145)-COLUMN($C145)+1)-('Charges variables (avancé)'!$I17+'Charges variables (avancé)'!$J17),0)+1):INDEX($C132:$BJ132,,(COLUMN(AD145)-COLUMN($C145)+1)-'Charges variables (avancé)'!$J17)),0)</f>
        <v>0</v>
      </c>
      <c r="AE145" s="368">
        <f>IF(AND(ROUND((AE$139-CONFIG!$D$7)/31,0)&gt;=ROUND('Charges variables (avancé)'!$J17,0),'Charges variables (avancé)'!$E17&lt;&gt;0),SUM(INDEX($C132:$BJ132,,IF((COLUMN(AE145)-COLUMN($C145)+1)&gt;('Charges variables (avancé)'!$I17+'Charges variables (avancé)'!$J17),(COLUMN(AE145)-COLUMN($C145)+1)-('Charges variables (avancé)'!$I17+'Charges variables (avancé)'!$J17),0)+1):INDEX($C132:$BJ132,,(COLUMN(AE145)-COLUMN($C145)+1)-'Charges variables (avancé)'!$J17)),0)</f>
        <v>0</v>
      </c>
      <c r="AF145" s="368">
        <f>IF(AND(ROUND((AF$139-CONFIG!$D$7)/31,0)&gt;=ROUND('Charges variables (avancé)'!$J17,0),'Charges variables (avancé)'!$E17&lt;&gt;0),SUM(INDEX($C132:$BJ132,,IF((COLUMN(AF145)-COLUMN($C145)+1)&gt;('Charges variables (avancé)'!$I17+'Charges variables (avancé)'!$J17),(COLUMN(AF145)-COLUMN($C145)+1)-('Charges variables (avancé)'!$I17+'Charges variables (avancé)'!$J17),0)+1):INDEX($C132:$BJ132,,(COLUMN(AF145)-COLUMN($C145)+1)-'Charges variables (avancé)'!$J17)),0)</f>
        <v>0</v>
      </c>
      <c r="AG145" s="368">
        <f>IF(AND(ROUND((AG$139-CONFIG!$D$7)/31,0)&gt;=ROUND('Charges variables (avancé)'!$J17,0),'Charges variables (avancé)'!$E17&lt;&gt;0),SUM(INDEX($C132:$BJ132,,IF((COLUMN(AG145)-COLUMN($C145)+1)&gt;('Charges variables (avancé)'!$I17+'Charges variables (avancé)'!$J17),(COLUMN(AG145)-COLUMN($C145)+1)-('Charges variables (avancé)'!$I17+'Charges variables (avancé)'!$J17),0)+1):INDEX($C132:$BJ132,,(COLUMN(AG145)-COLUMN($C145)+1)-'Charges variables (avancé)'!$J17)),0)</f>
        <v>0</v>
      </c>
      <c r="AH145" s="368">
        <f>IF(AND(ROUND((AH$139-CONFIG!$D$7)/31,0)&gt;=ROUND('Charges variables (avancé)'!$J17,0),'Charges variables (avancé)'!$E17&lt;&gt;0),SUM(INDEX($C132:$BJ132,,IF((COLUMN(AH145)-COLUMN($C145)+1)&gt;('Charges variables (avancé)'!$I17+'Charges variables (avancé)'!$J17),(COLUMN(AH145)-COLUMN($C145)+1)-('Charges variables (avancé)'!$I17+'Charges variables (avancé)'!$J17),0)+1):INDEX($C132:$BJ132,,(COLUMN(AH145)-COLUMN($C145)+1)-'Charges variables (avancé)'!$J17)),0)</f>
        <v>0</v>
      </c>
      <c r="AI145" s="368">
        <f>IF(AND(ROUND((AI$139-CONFIG!$D$7)/31,0)&gt;=ROUND('Charges variables (avancé)'!$J17,0),'Charges variables (avancé)'!$E17&lt;&gt;0),SUM(INDEX($C132:$BJ132,,IF((COLUMN(AI145)-COLUMN($C145)+1)&gt;('Charges variables (avancé)'!$I17+'Charges variables (avancé)'!$J17),(COLUMN(AI145)-COLUMN($C145)+1)-('Charges variables (avancé)'!$I17+'Charges variables (avancé)'!$J17),0)+1):INDEX($C132:$BJ132,,(COLUMN(AI145)-COLUMN($C145)+1)-'Charges variables (avancé)'!$J17)),0)</f>
        <v>0</v>
      </c>
      <c r="AJ145" s="368">
        <f>IF(AND(ROUND((AJ$139-CONFIG!$D$7)/31,0)&gt;=ROUND('Charges variables (avancé)'!$J17,0),'Charges variables (avancé)'!$E17&lt;&gt;0),SUM(INDEX($C132:$BJ132,,IF((COLUMN(AJ145)-COLUMN($C145)+1)&gt;('Charges variables (avancé)'!$I17+'Charges variables (avancé)'!$J17),(COLUMN(AJ145)-COLUMN($C145)+1)-('Charges variables (avancé)'!$I17+'Charges variables (avancé)'!$J17),0)+1):INDEX($C132:$BJ132,,(COLUMN(AJ145)-COLUMN($C145)+1)-'Charges variables (avancé)'!$J17)),0)</f>
        <v>0</v>
      </c>
      <c r="AK145" s="368">
        <f>IF(AND(ROUND((AK$139-CONFIG!$D$7)/31,0)&gt;=ROUND('Charges variables (avancé)'!$J17,0),'Charges variables (avancé)'!$E17&lt;&gt;0),SUM(INDEX($C132:$BJ132,,IF((COLUMN(AK145)-COLUMN($C145)+1)&gt;('Charges variables (avancé)'!$I17+'Charges variables (avancé)'!$J17),(COLUMN(AK145)-COLUMN($C145)+1)-('Charges variables (avancé)'!$I17+'Charges variables (avancé)'!$J17),0)+1):INDEX($C132:$BJ132,,(COLUMN(AK145)-COLUMN($C145)+1)-'Charges variables (avancé)'!$J17)),0)</f>
        <v>0</v>
      </c>
      <c r="AL145" s="368">
        <f>IF(AND(ROUND((AL$139-CONFIG!$D$7)/31,0)&gt;=ROUND('Charges variables (avancé)'!$J17,0),'Charges variables (avancé)'!$E17&lt;&gt;0),SUM(INDEX($C132:$BJ132,,IF((COLUMN(AL145)-COLUMN($C145)+1)&gt;('Charges variables (avancé)'!$I17+'Charges variables (avancé)'!$J17),(COLUMN(AL145)-COLUMN($C145)+1)-('Charges variables (avancé)'!$I17+'Charges variables (avancé)'!$J17),0)+1):INDEX($C132:$BJ132,,(COLUMN(AL145)-COLUMN($C145)+1)-'Charges variables (avancé)'!$J17)),0)</f>
        <v>0</v>
      </c>
      <c r="AM145" s="368">
        <f>IF(AND(ROUND((AM$139-CONFIG!$D$7)/31,0)&gt;=ROUND('Charges variables (avancé)'!$J17,0),'Charges variables (avancé)'!$E17&lt;&gt;0),SUM(INDEX($C132:$BJ132,,IF((COLUMN(AM145)-COLUMN($C145)+1)&gt;('Charges variables (avancé)'!$I17+'Charges variables (avancé)'!$J17),(COLUMN(AM145)-COLUMN($C145)+1)-('Charges variables (avancé)'!$I17+'Charges variables (avancé)'!$J17),0)+1):INDEX($C132:$BJ132,,(COLUMN(AM145)-COLUMN($C145)+1)-'Charges variables (avancé)'!$J17)),0)</f>
        <v>0</v>
      </c>
      <c r="AN145" s="368">
        <f>IF(AND(ROUND((AN$139-CONFIG!$D$7)/31,0)&gt;=ROUND('Charges variables (avancé)'!$J17,0),'Charges variables (avancé)'!$E17&lt;&gt;0),SUM(INDEX($C132:$BJ132,,IF((COLUMN(AN145)-COLUMN($C145)+1)&gt;('Charges variables (avancé)'!$I17+'Charges variables (avancé)'!$J17),(COLUMN(AN145)-COLUMN($C145)+1)-('Charges variables (avancé)'!$I17+'Charges variables (avancé)'!$J17),0)+1):INDEX($C132:$BJ132,,(COLUMN(AN145)-COLUMN($C145)+1)-'Charges variables (avancé)'!$J17)),0)</f>
        <v>0</v>
      </c>
      <c r="AO145" s="368">
        <f>IF(AND(ROUND((AO$139-CONFIG!$D$7)/31,0)&gt;=ROUND('Charges variables (avancé)'!$J17,0),'Charges variables (avancé)'!$E17&lt;&gt;0),SUM(INDEX($C132:$BJ132,,IF((COLUMN(AO145)-COLUMN($C145)+1)&gt;('Charges variables (avancé)'!$I17+'Charges variables (avancé)'!$J17),(COLUMN(AO145)-COLUMN($C145)+1)-('Charges variables (avancé)'!$I17+'Charges variables (avancé)'!$J17),0)+1):INDEX($C132:$BJ132,,(COLUMN(AO145)-COLUMN($C145)+1)-'Charges variables (avancé)'!$J17)),0)</f>
        <v>0</v>
      </c>
      <c r="AP145" s="368">
        <f>IF(AND(ROUND((AP$139-CONFIG!$D$7)/31,0)&gt;=ROUND('Charges variables (avancé)'!$J17,0),'Charges variables (avancé)'!$E17&lt;&gt;0),SUM(INDEX($C132:$BJ132,,IF((COLUMN(AP145)-COLUMN($C145)+1)&gt;('Charges variables (avancé)'!$I17+'Charges variables (avancé)'!$J17),(COLUMN(AP145)-COLUMN($C145)+1)-('Charges variables (avancé)'!$I17+'Charges variables (avancé)'!$J17),0)+1):INDEX($C132:$BJ132,,(COLUMN(AP145)-COLUMN($C145)+1)-'Charges variables (avancé)'!$J17)),0)</f>
        <v>0</v>
      </c>
      <c r="AQ145" s="368">
        <f>IF(AND(ROUND((AQ$139-CONFIG!$D$7)/31,0)&gt;=ROUND('Charges variables (avancé)'!$J17,0),'Charges variables (avancé)'!$E17&lt;&gt;0),SUM(INDEX($C132:$BJ132,,IF((COLUMN(AQ145)-COLUMN($C145)+1)&gt;('Charges variables (avancé)'!$I17+'Charges variables (avancé)'!$J17),(COLUMN(AQ145)-COLUMN($C145)+1)-('Charges variables (avancé)'!$I17+'Charges variables (avancé)'!$J17),0)+1):INDEX($C132:$BJ132,,(COLUMN(AQ145)-COLUMN($C145)+1)-'Charges variables (avancé)'!$J17)),0)</f>
        <v>0</v>
      </c>
      <c r="AR145" s="368">
        <f>IF(AND(ROUND((AR$139-CONFIG!$D$7)/31,0)&gt;=ROUND('Charges variables (avancé)'!$J17,0),'Charges variables (avancé)'!$E17&lt;&gt;0),SUM(INDEX($C132:$BJ132,,IF((COLUMN(AR145)-COLUMN($C145)+1)&gt;('Charges variables (avancé)'!$I17+'Charges variables (avancé)'!$J17),(COLUMN(AR145)-COLUMN($C145)+1)-('Charges variables (avancé)'!$I17+'Charges variables (avancé)'!$J17),0)+1):INDEX($C132:$BJ132,,(COLUMN(AR145)-COLUMN($C145)+1)-'Charges variables (avancé)'!$J17)),0)</f>
        <v>0</v>
      </c>
      <c r="AS145" s="368">
        <f>IF(AND(ROUND((AS$139-CONFIG!$D$7)/31,0)&gt;=ROUND('Charges variables (avancé)'!$J17,0),'Charges variables (avancé)'!$E17&lt;&gt;0),SUM(INDEX($C132:$BJ132,,IF((COLUMN(AS145)-COLUMN($C145)+1)&gt;('Charges variables (avancé)'!$I17+'Charges variables (avancé)'!$J17),(COLUMN(AS145)-COLUMN($C145)+1)-('Charges variables (avancé)'!$I17+'Charges variables (avancé)'!$J17),0)+1):INDEX($C132:$BJ132,,(COLUMN(AS145)-COLUMN($C145)+1)-'Charges variables (avancé)'!$J17)),0)</f>
        <v>0</v>
      </c>
      <c r="AT145" s="368">
        <f>IF(AND(ROUND((AT$139-CONFIG!$D$7)/31,0)&gt;=ROUND('Charges variables (avancé)'!$J17,0),'Charges variables (avancé)'!$E17&lt;&gt;0),SUM(INDEX($C132:$BJ132,,IF((COLUMN(AT145)-COLUMN($C145)+1)&gt;('Charges variables (avancé)'!$I17+'Charges variables (avancé)'!$J17),(COLUMN(AT145)-COLUMN($C145)+1)-('Charges variables (avancé)'!$I17+'Charges variables (avancé)'!$J17),0)+1):INDEX($C132:$BJ132,,(COLUMN(AT145)-COLUMN($C145)+1)-'Charges variables (avancé)'!$J17)),0)</f>
        <v>0</v>
      </c>
      <c r="AU145" s="368">
        <f>IF(AND(ROUND((AU$139-CONFIG!$D$7)/31,0)&gt;=ROUND('Charges variables (avancé)'!$J17,0),'Charges variables (avancé)'!$E17&lt;&gt;0),SUM(INDEX($C132:$BJ132,,IF((COLUMN(AU145)-COLUMN($C145)+1)&gt;('Charges variables (avancé)'!$I17+'Charges variables (avancé)'!$J17),(COLUMN(AU145)-COLUMN($C145)+1)-('Charges variables (avancé)'!$I17+'Charges variables (avancé)'!$J17),0)+1):INDEX($C132:$BJ132,,(COLUMN(AU145)-COLUMN($C145)+1)-'Charges variables (avancé)'!$J17)),0)</f>
        <v>0</v>
      </c>
      <c r="AV145" s="368">
        <f>IF(AND(ROUND((AV$139-CONFIG!$D$7)/31,0)&gt;=ROUND('Charges variables (avancé)'!$J17,0),'Charges variables (avancé)'!$E17&lt;&gt;0),SUM(INDEX($C132:$BJ132,,IF((COLUMN(AV145)-COLUMN($C145)+1)&gt;('Charges variables (avancé)'!$I17+'Charges variables (avancé)'!$J17),(COLUMN(AV145)-COLUMN($C145)+1)-('Charges variables (avancé)'!$I17+'Charges variables (avancé)'!$J17),0)+1):INDEX($C132:$BJ132,,(COLUMN(AV145)-COLUMN($C145)+1)-'Charges variables (avancé)'!$J17)),0)</f>
        <v>0</v>
      </c>
      <c r="AW145" s="368">
        <f>IF(AND(ROUND((AW$139-CONFIG!$D$7)/31,0)&gt;=ROUND('Charges variables (avancé)'!$J17,0),'Charges variables (avancé)'!$E17&lt;&gt;0),SUM(INDEX($C132:$BJ132,,IF((COLUMN(AW145)-COLUMN($C145)+1)&gt;('Charges variables (avancé)'!$I17+'Charges variables (avancé)'!$J17),(COLUMN(AW145)-COLUMN($C145)+1)-('Charges variables (avancé)'!$I17+'Charges variables (avancé)'!$J17),0)+1):INDEX($C132:$BJ132,,(COLUMN(AW145)-COLUMN($C145)+1)-'Charges variables (avancé)'!$J17)),0)</f>
        <v>0</v>
      </c>
      <c r="AX145" s="368">
        <f>IF(AND(ROUND((AX$139-CONFIG!$D$7)/31,0)&gt;=ROUND('Charges variables (avancé)'!$J17,0),'Charges variables (avancé)'!$E17&lt;&gt;0),SUM(INDEX($C132:$BJ132,,IF((COLUMN(AX145)-COLUMN($C145)+1)&gt;('Charges variables (avancé)'!$I17+'Charges variables (avancé)'!$J17),(COLUMN(AX145)-COLUMN($C145)+1)-('Charges variables (avancé)'!$I17+'Charges variables (avancé)'!$J17),0)+1):INDEX($C132:$BJ132,,(COLUMN(AX145)-COLUMN($C145)+1)-'Charges variables (avancé)'!$J17)),0)</f>
        <v>0</v>
      </c>
      <c r="AY145" s="368">
        <f>IF(AND(ROUND((AY$139-CONFIG!$D$7)/31,0)&gt;=ROUND('Charges variables (avancé)'!$J17,0),'Charges variables (avancé)'!$E17&lt;&gt;0),SUM(INDEX($C132:$BJ132,,IF((COLUMN(AY145)-COLUMN($C145)+1)&gt;('Charges variables (avancé)'!$I17+'Charges variables (avancé)'!$J17),(COLUMN(AY145)-COLUMN($C145)+1)-('Charges variables (avancé)'!$I17+'Charges variables (avancé)'!$J17),0)+1):INDEX($C132:$BJ132,,(COLUMN(AY145)-COLUMN($C145)+1)-'Charges variables (avancé)'!$J17)),0)</f>
        <v>0</v>
      </c>
      <c r="AZ145" s="368">
        <f>IF(AND(ROUND((AZ$139-CONFIG!$D$7)/31,0)&gt;=ROUND('Charges variables (avancé)'!$J17,0),'Charges variables (avancé)'!$E17&lt;&gt;0),SUM(INDEX($C132:$BJ132,,IF((COLUMN(AZ145)-COLUMN($C145)+1)&gt;('Charges variables (avancé)'!$I17+'Charges variables (avancé)'!$J17),(COLUMN(AZ145)-COLUMN($C145)+1)-('Charges variables (avancé)'!$I17+'Charges variables (avancé)'!$J17),0)+1):INDEX($C132:$BJ132,,(COLUMN(AZ145)-COLUMN($C145)+1)-'Charges variables (avancé)'!$J17)),0)</f>
        <v>0</v>
      </c>
      <c r="BA145" s="368">
        <f>IF(AND(ROUND((BA$139-CONFIG!$D$7)/31,0)&gt;=ROUND('Charges variables (avancé)'!$J17,0),'Charges variables (avancé)'!$E17&lt;&gt;0),SUM(INDEX($C132:$BJ132,,IF((COLUMN(BA145)-COLUMN($C145)+1)&gt;('Charges variables (avancé)'!$I17+'Charges variables (avancé)'!$J17),(COLUMN(BA145)-COLUMN($C145)+1)-('Charges variables (avancé)'!$I17+'Charges variables (avancé)'!$J17),0)+1):INDEX($C132:$BJ132,,(COLUMN(BA145)-COLUMN($C145)+1)-'Charges variables (avancé)'!$J17)),0)</f>
        <v>0</v>
      </c>
      <c r="BB145" s="368">
        <f>IF(AND(ROUND((BB$139-CONFIG!$D$7)/31,0)&gt;=ROUND('Charges variables (avancé)'!$J17,0),'Charges variables (avancé)'!$E17&lt;&gt;0),SUM(INDEX($C132:$BJ132,,IF((COLUMN(BB145)-COLUMN($C145)+1)&gt;('Charges variables (avancé)'!$I17+'Charges variables (avancé)'!$J17),(COLUMN(BB145)-COLUMN($C145)+1)-('Charges variables (avancé)'!$I17+'Charges variables (avancé)'!$J17),0)+1):INDEX($C132:$BJ132,,(COLUMN(BB145)-COLUMN($C145)+1)-'Charges variables (avancé)'!$J17)),0)</f>
        <v>0</v>
      </c>
      <c r="BC145" s="368">
        <f>IF(AND(ROUND((BC$139-CONFIG!$D$7)/31,0)&gt;=ROUND('Charges variables (avancé)'!$J17,0),'Charges variables (avancé)'!$E17&lt;&gt;0),SUM(INDEX($C132:$BJ132,,IF((COLUMN(BC145)-COLUMN($C145)+1)&gt;('Charges variables (avancé)'!$I17+'Charges variables (avancé)'!$J17),(COLUMN(BC145)-COLUMN($C145)+1)-('Charges variables (avancé)'!$I17+'Charges variables (avancé)'!$J17),0)+1):INDEX($C132:$BJ132,,(COLUMN(BC145)-COLUMN($C145)+1)-'Charges variables (avancé)'!$J17)),0)</f>
        <v>0</v>
      </c>
      <c r="BD145" s="368">
        <f>IF(AND(ROUND((BD$139-CONFIG!$D$7)/31,0)&gt;=ROUND('Charges variables (avancé)'!$J17,0),'Charges variables (avancé)'!$E17&lt;&gt;0),SUM(INDEX($C132:$BJ132,,IF((COLUMN(BD145)-COLUMN($C145)+1)&gt;('Charges variables (avancé)'!$I17+'Charges variables (avancé)'!$J17),(COLUMN(BD145)-COLUMN($C145)+1)-('Charges variables (avancé)'!$I17+'Charges variables (avancé)'!$J17),0)+1):INDEX($C132:$BJ132,,(COLUMN(BD145)-COLUMN($C145)+1)-'Charges variables (avancé)'!$J17)),0)</f>
        <v>0</v>
      </c>
      <c r="BE145" s="368">
        <f>IF(AND(ROUND((BE$139-CONFIG!$D$7)/31,0)&gt;=ROUND('Charges variables (avancé)'!$J17,0),'Charges variables (avancé)'!$E17&lt;&gt;0),SUM(INDEX($C132:$BJ132,,IF((COLUMN(BE145)-COLUMN($C145)+1)&gt;('Charges variables (avancé)'!$I17+'Charges variables (avancé)'!$J17),(COLUMN(BE145)-COLUMN($C145)+1)-('Charges variables (avancé)'!$I17+'Charges variables (avancé)'!$J17),0)+1):INDEX($C132:$BJ132,,(COLUMN(BE145)-COLUMN($C145)+1)-'Charges variables (avancé)'!$J17)),0)</f>
        <v>0</v>
      </c>
      <c r="BF145" s="368">
        <f>IF(AND(ROUND((BF$139-CONFIG!$D$7)/31,0)&gt;=ROUND('Charges variables (avancé)'!$J17,0),'Charges variables (avancé)'!$E17&lt;&gt;0),SUM(INDEX($C132:$BJ132,,IF((COLUMN(BF145)-COLUMN($C145)+1)&gt;('Charges variables (avancé)'!$I17+'Charges variables (avancé)'!$J17),(COLUMN(BF145)-COLUMN($C145)+1)-('Charges variables (avancé)'!$I17+'Charges variables (avancé)'!$J17),0)+1):INDEX($C132:$BJ132,,(COLUMN(BF145)-COLUMN($C145)+1)-'Charges variables (avancé)'!$J17)),0)</f>
        <v>0</v>
      </c>
      <c r="BG145" s="368">
        <f>IF(AND(ROUND((BG$139-CONFIG!$D$7)/31,0)&gt;=ROUND('Charges variables (avancé)'!$J17,0),'Charges variables (avancé)'!$E17&lt;&gt;0),SUM(INDEX($C132:$BJ132,,IF((COLUMN(BG145)-COLUMN($C145)+1)&gt;('Charges variables (avancé)'!$I17+'Charges variables (avancé)'!$J17),(COLUMN(BG145)-COLUMN($C145)+1)-('Charges variables (avancé)'!$I17+'Charges variables (avancé)'!$J17),0)+1):INDEX($C132:$BJ132,,(COLUMN(BG145)-COLUMN($C145)+1)-'Charges variables (avancé)'!$J17)),0)</f>
        <v>0</v>
      </c>
      <c r="BH145" s="368">
        <f>IF(AND(ROUND((BH$139-CONFIG!$D$7)/31,0)&gt;=ROUND('Charges variables (avancé)'!$J17,0),'Charges variables (avancé)'!$E17&lt;&gt;0),SUM(INDEX($C132:$BJ132,,IF((COLUMN(BH145)-COLUMN($C145)+1)&gt;('Charges variables (avancé)'!$I17+'Charges variables (avancé)'!$J17),(COLUMN(BH145)-COLUMN($C145)+1)-('Charges variables (avancé)'!$I17+'Charges variables (avancé)'!$J17),0)+1):INDEX($C132:$BJ132,,(COLUMN(BH145)-COLUMN($C145)+1)-'Charges variables (avancé)'!$J17)),0)</f>
        <v>0</v>
      </c>
      <c r="BI145" s="368">
        <f>IF(AND(ROUND((BI$139-CONFIG!$D$7)/31,0)&gt;=ROUND('Charges variables (avancé)'!$J17,0),'Charges variables (avancé)'!$E17&lt;&gt;0),SUM(INDEX($C132:$BJ132,,IF((COLUMN(BI145)-COLUMN($C145)+1)&gt;('Charges variables (avancé)'!$I17+'Charges variables (avancé)'!$J17),(COLUMN(BI145)-COLUMN($C145)+1)-('Charges variables (avancé)'!$I17+'Charges variables (avancé)'!$J17),0)+1):INDEX($C132:$BJ132,,(COLUMN(BI145)-COLUMN($C145)+1)-'Charges variables (avancé)'!$J17)),0)</f>
        <v>0</v>
      </c>
      <c r="BJ145" s="368">
        <f>IF(AND(ROUND((BJ$139-CONFIG!$D$7)/31,0)&gt;=ROUND('Charges variables (avancé)'!$J17,0),'Charges variables (avancé)'!$E17&lt;&gt;0),SUM(INDEX($C132:$BJ132,,IF((COLUMN(BJ145)-COLUMN($C145)+1)&gt;('Charges variables (avancé)'!$I17+'Charges variables (avancé)'!$J17),(COLUMN(BJ145)-COLUMN($C145)+1)-('Charges variables (avancé)'!$I17+'Charges variables (avancé)'!$J17),0)+1):INDEX($C132:$BJ132,,(COLUMN(BJ145)-COLUMN($C145)+1)-'Charges variables (avancé)'!$J17)),0)</f>
        <v>0</v>
      </c>
    </row>
    <row r="146" spans="2:62" ht="15" customHeight="1">
      <c r="B146" s="366">
        <f>'Charges variables (avancé)'!$C$18</f>
        <v>0</v>
      </c>
      <c r="C146" s="368">
        <f>IF(AND(ROUND((C$139-CONFIG!$D$7)/31,0)&gt;=ROUND('Charges variables (avancé)'!$J18,0),'Charges variables (avancé)'!$E18&lt;&gt;0),SUM(INDEX($C133:$BJ133,,IF((COLUMN(C146)-COLUMN($C146)+1)&gt;('Charges variables (avancé)'!$I18+'Charges variables (avancé)'!$J18),(COLUMN(C146)-COLUMN($C146)+1)-('Charges variables (avancé)'!$I18+'Charges variables (avancé)'!$J18),0)+1):INDEX($C133:$BJ133,,(COLUMN(C146)-COLUMN($C146)+1)-'Charges variables (avancé)'!$J18)),0)</f>
        <v>0</v>
      </c>
      <c r="D146" s="368">
        <f>IF(AND(ROUND((D$139-CONFIG!$D$7)/31,0)&gt;=ROUND('Charges variables (avancé)'!$J18,0),'Charges variables (avancé)'!$E18&lt;&gt;0),SUM(INDEX($C133:$BJ133,,IF((COLUMN(D146)-COLUMN($C146)+1)&gt;('Charges variables (avancé)'!$I18+'Charges variables (avancé)'!$J18),(COLUMN(D146)-COLUMN($C146)+1)-('Charges variables (avancé)'!$I18+'Charges variables (avancé)'!$J18),0)+1):INDEX($C133:$BJ133,,(COLUMN(D146)-COLUMN($C146)+1)-'Charges variables (avancé)'!$J18)),0)</f>
        <v>0</v>
      </c>
      <c r="E146" s="368">
        <f>IF(AND(ROUND((E$139-CONFIG!$D$7)/31,0)&gt;=ROUND('Charges variables (avancé)'!$J18,0),'Charges variables (avancé)'!$E18&lt;&gt;0),SUM(INDEX($C133:$BJ133,,IF((COLUMN(E146)-COLUMN($C146)+1)&gt;('Charges variables (avancé)'!$I18+'Charges variables (avancé)'!$J18),(COLUMN(E146)-COLUMN($C146)+1)-('Charges variables (avancé)'!$I18+'Charges variables (avancé)'!$J18),0)+1):INDEX($C133:$BJ133,,(COLUMN(E146)-COLUMN($C146)+1)-'Charges variables (avancé)'!$J18)),0)</f>
        <v>0</v>
      </c>
      <c r="F146" s="368">
        <f>IF(AND(ROUND((F$139-CONFIG!$D$7)/31,0)&gt;=ROUND('Charges variables (avancé)'!$J18,0),'Charges variables (avancé)'!$E18&lt;&gt;0),SUM(INDEX($C133:$BJ133,,IF((COLUMN(F146)-COLUMN($C146)+1)&gt;('Charges variables (avancé)'!$I18+'Charges variables (avancé)'!$J18),(COLUMN(F146)-COLUMN($C146)+1)-('Charges variables (avancé)'!$I18+'Charges variables (avancé)'!$J18),0)+1):INDEX($C133:$BJ133,,(COLUMN(F146)-COLUMN($C146)+1)-'Charges variables (avancé)'!$J18)),0)</f>
        <v>0</v>
      </c>
      <c r="G146" s="368">
        <f>IF(AND(ROUND((G$139-CONFIG!$D$7)/31,0)&gt;=ROUND('Charges variables (avancé)'!$J18,0),'Charges variables (avancé)'!$E18&lt;&gt;0),SUM(INDEX($C133:$BJ133,,IF((COLUMN(G146)-COLUMN($C146)+1)&gt;('Charges variables (avancé)'!$I18+'Charges variables (avancé)'!$J18),(COLUMN(G146)-COLUMN($C146)+1)-('Charges variables (avancé)'!$I18+'Charges variables (avancé)'!$J18),0)+1):INDEX($C133:$BJ133,,(COLUMN(G146)-COLUMN($C146)+1)-'Charges variables (avancé)'!$J18)),0)</f>
        <v>0</v>
      </c>
      <c r="H146" s="368">
        <f>IF(AND(ROUND((H$139-CONFIG!$D$7)/31,0)&gt;=ROUND('Charges variables (avancé)'!$J18,0),'Charges variables (avancé)'!$E18&lt;&gt;0),SUM(INDEX($C133:$BJ133,,IF((COLUMN(H146)-COLUMN($C146)+1)&gt;('Charges variables (avancé)'!$I18+'Charges variables (avancé)'!$J18),(COLUMN(H146)-COLUMN($C146)+1)-('Charges variables (avancé)'!$I18+'Charges variables (avancé)'!$J18),0)+1):INDEX($C133:$BJ133,,(COLUMN(H146)-COLUMN($C146)+1)-'Charges variables (avancé)'!$J18)),0)</f>
        <v>0</v>
      </c>
      <c r="I146" s="368">
        <f>IF(AND(ROUND((I$139-CONFIG!$D$7)/31,0)&gt;=ROUND('Charges variables (avancé)'!$J18,0),'Charges variables (avancé)'!$E18&lt;&gt;0),SUM(INDEX($C133:$BJ133,,IF((COLUMN(I146)-COLUMN($C146)+1)&gt;('Charges variables (avancé)'!$I18+'Charges variables (avancé)'!$J18),(COLUMN(I146)-COLUMN($C146)+1)-('Charges variables (avancé)'!$I18+'Charges variables (avancé)'!$J18),0)+1):INDEX($C133:$BJ133,,(COLUMN(I146)-COLUMN($C146)+1)-'Charges variables (avancé)'!$J18)),0)</f>
        <v>0</v>
      </c>
      <c r="J146" s="368">
        <f>IF(AND(ROUND((J$139-CONFIG!$D$7)/31,0)&gt;=ROUND('Charges variables (avancé)'!$J18,0),'Charges variables (avancé)'!$E18&lt;&gt;0),SUM(INDEX($C133:$BJ133,,IF((COLUMN(J146)-COLUMN($C146)+1)&gt;('Charges variables (avancé)'!$I18+'Charges variables (avancé)'!$J18),(COLUMN(J146)-COLUMN($C146)+1)-('Charges variables (avancé)'!$I18+'Charges variables (avancé)'!$J18),0)+1):INDEX($C133:$BJ133,,(COLUMN(J146)-COLUMN($C146)+1)-'Charges variables (avancé)'!$J18)),0)</f>
        <v>0</v>
      </c>
      <c r="K146" s="368">
        <f>IF(AND(ROUND((K$139-CONFIG!$D$7)/31,0)&gt;=ROUND('Charges variables (avancé)'!$J18,0),'Charges variables (avancé)'!$E18&lt;&gt;0),SUM(INDEX($C133:$BJ133,,IF((COLUMN(K146)-COLUMN($C146)+1)&gt;('Charges variables (avancé)'!$I18+'Charges variables (avancé)'!$J18),(COLUMN(K146)-COLUMN($C146)+1)-('Charges variables (avancé)'!$I18+'Charges variables (avancé)'!$J18),0)+1):INDEX($C133:$BJ133,,(COLUMN(K146)-COLUMN($C146)+1)-'Charges variables (avancé)'!$J18)),0)</f>
        <v>0</v>
      </c>
      <c r="L146" s="368">
        <f>IF(AND(ROUND((L$139-CONFIG!$D$7)/31,0)&gt;=ROUND('Charges variables (avancé)'!$J18,0),'Charges variables (avancé)'!$E18&lt;&gt;0),SUM(INDEX($C133:$BJ133,,IF((COLUMN(L146)-COLUMN($C146)+1)&gt;('Charges variables (avancé)'!$I18+'Charges variables (avancé)'!$J18),(COLUMN(L146)-COLUMN($C146)+1)-('Charges variables (avancé)'!$I18+'Charges variables (avancé)'!$J18),0)+1):INDEX($C133:$BJ133,,(COLUMN(L146)-COLUMN($C146)+1)-'Charges variables (avancé)'!$J18)),0)</f>
        <v>0</v>
      </c>
      <c r="M146" s="368">
        <f>IF(AND(ROUND((M$139-CONFIG!$D$7)/31,0)&gt;=ROUND('Charges variables (avancé)'!$J18,0),'Charges variables (avancé)'!$E18&lt;&gt;0),SUM(INDEX($C133:$BJ133,,IF((COLUMN(M146)-COLUMN($C146)+1)&gt;('Charges variables (avancé)'!$I18+'Charges variables (avancé)'!$J18),(COLUMN(M146)-COLUMN($C146)+1)-('Charges variables (avancé)'!$I18+'Charges variables (avancé)'!$J18),0)+1):INDEX($C133:$BJ133,,(COLUMN(M146)-COLUMN($C146)+1)-'Charges variables (avancé)'!$J18)),0)</f>
        <v>0</v>
      </c>
      <c r="N146" s="368">
        <f>IF(AND(ROUND((N$139-CONFIG!$D$7)/31,0)&gt;=ROUND('Charges variables (avancé)'!$J18,0),'Charges variables (avancé)'!$E18&lt;&gt;0),SUM(INDEX($C133:$BJ133,,IF((COLUMN(N146)-COLUMN($C146)+1)&gt;('Charges variables (avancé)'!$I18+'Charges variables (avancé)'!$J18),(COLUMN(N146)-COLUMN($C146)+1)-('Charges variables (avancé)'!$I18+'Charges variables (avancé)'!$J18),0)+1):INDEX($C133:$BJ133,,(COLUMN(N146)-COLUMN($C146)+1)-'Charges variables (avancé)'!$J18)),0)</f>
        <v>0</v>
      </c>
      <c r="O146" s="368">
        <f>IF(AND(ROUND((O$139-CONFIG!$D$7)/31,0)&gt;=ROUND('Charges variables (avancé)'!$J18,0),'Charges variables (avancé)'!$E18&lt;&gt;0),SUM(INDEX($C133:$BJ133,,IF((COLUMN(O146)-COLUMN($C146)+1)&gt;('Charges variables (avancé)'!$I18+'Charges variables (avancé)'!$J18),(COLUMN(O146)-COLUMN($C146)+1)-('Charges variables (avancé)'!$I18+'Charges variables (avancé)'!$J18),0)+1):INDEX($C133:$BJ133,,(COLUMN(O146)-COLUMN($C146)+1)-'Charges variables (avancé)'!$J18)),0)</f>
        <v>0</v>
      </c>
      <c r="P146" s="368">
        <f>IF(AND(ROUND((P$139-CONFIG!$D$7)/31,0)&gt;=ROUND('Charges variables (avancé)'!$J18,0),'Charges variables (avancé)'!$E18&lt;&gt;0),SUM(INDEX($C133:$BJ133,,IF((COLUMN(P146)-COLUMN($C146)+1)&gt;('Charges variables (avancé)'!$I18+'Charges variables (avancé)'!$J18),(COLUMN(P146)-COLUMN($C146)+1)-('Charges variables (avancé)'!$I18+'Charges variables (avancé)'!$J18),0)+1):INDEX($C133:$BJ133,,(COLUMN(P146)-COLUMN($C146)+1)-'Charges variables (avancé)'!$J18)),0)</f>
        <v>0</v>
      </c>
      <c r="Q146" s="368">
        <f>IF(AND(ROUND((Q$139-CONFIG!$D$7)/31,0)&gt;=ROUND('Charges variables (avancé)'!$J18,0),'Charges variables (avancé)'!$E18&lt;&gt;0),SUM(INDEX($C133:$BJ133,,IF((COLUMN(Q146)-COLUMN($C146)+1)&gt;('Charges variables (avancé)'!$I18+'Charges variables (avancé)'!$J18),(COLUMN(Q146)-COLUMN($C146)+1)-('Charges variables (avancé)'!$I18+'Charges variables (avancé)'!$J18),0)+1):INDEX($C133:$BJ133,,(COLUMN(Q146)-COLUMN($C146)+1)-'Charges variables (avancé)'!$J18)),0)</f>
        <v>0</v>
      </c>
      <c r="R146" s="368">
        <f>IF(AND(ROUND((R$139-CONFIG!$D$7)/31,0)&gt;=ROUND('Charges variables (avancé)'!$J18,0),'Charges variables (avancé)'!$E18&lt;&gt;0),SUM(INDEX($C133:$BJ133,,IF((COLUMN(R146)-COLUMN($C146)+1)&gt;('Charges variables (avancé)'!$I18+'Charges variables (avancé)'!$J18),(COLUMN(R146)-COLUMN($C146)+1)-('Charges variables (avancé)'!$I18+'Charges variables (avancé)'!$J18),0)+1):INDEX($C133:$BJ133,,(COLUMN(R146)-COLUMN($C146)+1)-'Charges variables (avancé)'!$J18)),0)</f>
        <v>0</v>
      </c>
      <c r="S146" s="368">
        <f>IF(AND(ROUND((S$139-CONFIG!$D$7)/31,0)&gt;=ROUND('Charges variables (avancé)'!$J18,0),'Charges variables (avancé)'!$E18&lt;&gt;0),SUM(INDEX($C133:$BJ133,,IF((COLUMN(S146)-COLUMN($C146)+1)&gt;('Charges variables (avancé)'!$I18+'Charges variables (avancé)'!$J18),(COLUMN(S146)-COLUMN($C146)+1)-('Charges variables (avancé)'!$I18+'Charges variables (avancé)'!$J18),0)+1):INDEX($C133:$BJ133,,(COLUMN(S146)-COLUMN($C146)+1)-'Charges variables (avancé)'!$J18)),0)</f>
        <v>0</v>
      </c>
      <c r="T146" s="368">
        <f>IF(AND(ROUND((T$139-CONFIG!$D$7)/31,0)&gt;=ROUND('Charges variables (avancé)'!$J18,0),'Charges variables (avancé)'!$E18&lt;&gt;0),SUM(INDEX($C133:$BJ133,,IF((COLUMN(T146)-COLUMN($C146)+1)&gt;('Charges variables (avancé)'!$I18+'Charges variables (avancé)'!$J18),(COLUMN(T146)-COLUMN($C146)+1)-('Charges variables (avancé)'!$I18+'Charges variables (avancé)'!$J18),0)+1):INDEX($C133:$BJ133,,(COLUMN(T146)-COLUMN($C146)+1)-'Charges variables (avancé)'!$J18)),0)</f>
        <v>0</v>
      </c>
      <c r="U146" s="368">
        <f>IF(AND(ROUND((U$139-CONFIG!$D$7)/31,0)&gt;=ROUND('Charges variables (avancé)'!$J18,0),'Charges variables (avancé)'!$E18&lt;&gt;0),SUM(INDEX($C133:$BJ133,,IF((COLUMN(U146)-COLUMN($C146)+1)&gt;('Charges variables (avancé)'!$I18+'Charges variables (avancé)'!$J18),(COLUMN(U146)-COLUMN($C146)+1)-('Charges variables (avancé)'!$I18+'Charges variables (avancé)'!$J18),0)+1):INDEX($C133:$BJ133,,(COLUMN(U146)-COLUMN($C146)+1)-'Charges variables (avancé)'!$J18)),0)</f>
        <v>0</v>
      </c>
      <c r="V146" s="368">
        <f>IF(AND(ROUND((V$139-CONFIG!$D$7)/31,0)&gt;=ROUND('Charges variables (avancé)'!$J18,0),'Charges variables (avancé)'!$E18&lt;&gt;0),SUM(INDEX($C133:$BJ133,,IF((COLUMN(V146)-COLUMN($C146)+1)&gt;('Charges variables (avancé)'!$I18+'Charges variables (avancé)'!$J18),(COLUMN(V146)-COLUMN($C146)+1)-('Charges variables (avancé)'!$I18+'Charges variables (avancé)'!$J18),0)+1):INDEX($C133:$BJ133,,(COLUMN(V146)-COLUMN($C146)+1)-'Charges variables (avancé)'!$J18)),0)</f>
        <v>0</v>
      </c>
      <c r="W146" s="368">
        <f>IF(AND(ROUND((W$139-CONFIG!$D$7)/31,0)&gt;=ROUND('Charges variables (avancé)'!$J18,0),'Charges variables (avancé)'!$E18&lt;&gt;0),SUM(INDEX($C133:$BJ133,,IF((COLUMN(W146)-COLUMN($C146)+1)&gt;('Charges variables (avancé)'!$I18+'Charges variables (avancé)'!$J18),(COLUMN(W146)-COLUMN($C146)+1)-('Charges variables (avancé)'!$I18+'Charges variables (avancé)'!$J18),0)+1):INDEX($C133:$BJ133,,(COLUMN(W146)-COLUMN($C146)+1)-'Charges variables (avancé)'!$J18)),0)</f>
        <v>0</v>
      </c>
      <c r="X146" s="368">
        <f>IF(AND(ROUND((X$139-CONFIG!$D$7)/31,0)&gt;=ROUND('Charges variables (avancé)'!$J18,0),'Charges variables (avancé)'!$E18&lt;&gt;0),SUM(INDEX($C133:$BJ133,,IF((COLUMN(X146)-COLUMN($C146)+1)&gt;('Charges variables (avancé)'!$I18+'Charges variables (avancé)'!$J18),(COLUMN(X146)-COLUMN($C146)+1)-('Charges variables (avancé)'!$I18+'Charges variables (avancé)'!$J18),0)+1):INDEX($C133:$BJ133,,(COLUMN(X146)-COLUMN($C146)+1)-'Charges variables (avancé)'!$J18)),0)</f>
        <v>0</v>
      </c>
      <c r="Y146" s="368">
        <f>IF(AND(ROUND((Y$139-CONFIG!$D$7)/31,0)&gt;=ROUND('Charges variables (avancé)'!$J18,0),'Charges variables (avancé)'!$E18&lt;&gt;0),SUM(INDEX($C133:$BJ133,,IF((COLUMN(Y146)-COLUMN($C146)+1)&gt;('Charges variables (avancé)'!$I18+'Charges variables (avancé)'!$J18),(COLUMN(Y146)-COLUMN($C146)+1)-('Charges variables (avancé)'!$I18+'Charges variables (avancé)'!$J18),0)+1):INDEX($C133:$BJ133,,(COLUMN(Y146)-COLUMN($C146)+1)-'Charges variables (avancé)'!$J18)),0)</f>
        <v>0</v>
      </c>
      <c r="Z146" s="368">
        <f>IF(AND(ROUND((Z$139-CONFIG!$D$7)/31,0)&gt;=ROUND('Charges variables (avancé)'!$J18,0),'Charges variables (avancé)'!$E18&lt;&gt;0),SUM(INDEX($C133:$BJ133,,IF((COLUMN(Z146)-COLUMN($C146)+1)&gt;('Charges variables (avancé)'!$I18+'Charges variables (avancé)'!$J18),(COLUMN(Z146)-COLUMN($C146)+1)-('Charges variables (avancé)'!$I18+'Charges variables (avancé)'!$J18),0)+1):INDEX($C133:$BJ133,,(COLUMN(Z146)-COLUMN($C146)+1)-'Charges variables (avancé)'!$J18)),0)</f>
        <v>0</v>
      </c>
      <c r="AA146" s="368">
        <f>IF(AND(ROUND((AA$139-CONFIG!$D$7)/31,0)&gt;=ROUND('Charges variables (avancé)'!$J18,0),'Charges variables (avancé)'!$E18&lt;&gt;0),SUM(INDEX($C133:$BJ133,,IF((COLUMN(AA146)-COLUMN($C146)+1)&gt;('Charges variables (avancé)'!$I18+'Charges variables (avancé)'!$J18),(COLUMN(AA146)-COLUMN($C146)+1)-('Charges variables (avancé)'!$I18+'Charges variables (avancé)'!$J18),0)+1):INDEX($C133:$BJ133,,(COLUMN(AA146)-COLUMN($C146)+1)-'Charges variables (avancé)'!$J18)),0)</f>
        <v>0</v>
      </c>
      <c r="AB146" s="368">
        <f>IF(AND(ROUND((AB$139-CONFIG!$D$7)/31,0)&gt;=ROUND('Charges variables (avancé)'!$J18,0),'Charges variables (avancé)'!$E18&lt;&gt;0),SUM(INDEX($C133:$BJ133,,IF((COLUMN(AB146)-COLUMN($C146)+1)&gt;('Charges variables (avancé)'!$I18+'Charges variables (avancé)'!$J18),(COLUMN(AB146)-COLUMN($C146)+1)-('Charges variables (avancé)'!$I18+'Charges variables (avancé)'!$J18),0)+1):INDEX($C133:$BJ133,,(COLUMN(AB146)-COLUMN($C146)+1)-'Charges variables (avancé)'!$J18)),0)</f>
        <v>0</v>
      </c>
      <c r="AC146" s="368">
        <f>IF(AND(ROUND((AC$139-CONFIG!$D$7)/31,0)&gt;=ROUND('Charges variables (avancé)'!$J18,0),'Charges variables (avancé)'!$E18&lt;&gt;0),SUM(INDEX($C133:$BJ133,,IF((COLUMN(AC146)-COLUMN($C146)+1)&gt;('Charges variables (avancé)'!$I18+'Charges variables (avancé)'!$J18),(COLUMN(AC146)-COLUMN($C146)+1)-('Charges variables (avancé)'!$I18+'Charges variables (avancé)'!$J18),0)+1):INDEX($C133:$BJ133,,(COLUMN(AC146)-COLUMN($C146)+1)-'Charges variables (avancé)'!$J18)),0)</f>
        <v>0</v>
      </c>
      <c r="AD146" s="368">
        <f>IF(AND(ROUND((AD$139-CONFIG!$D$7)/31,0)&gt;=ROUND('Charges variables (avancé)'!$J18,0),'Charges variables (avancé)'!$E18&lt;&gt;0),SUM(INDEX($C133:$BJ133,,IF((COLUMN(AD146)-COLUMN($C146)+1)&gt;('Charges variables (avancé)'!$I18+'Charges variables (avancé)'!$J18),(COLUMN(AD146)-COLUMN($C146)+1)-('Charges variables (avancé)'!$I18+'Charges variables (avancé)'!$J18),0)+1):INDEX($C133:$BJ133,,(COLUMN(AD146)-COLUMN($C146)+1)-'Charges variables (avancé)'!$J18)),0)</f>
        <v>0</v>
      </c>
      <c r="AE146" s="368">
        <f>IF(AND(ROUND((AE$139-CONFIG!$D$7)/31,0)&gt;=ROUND('Charges variables (avancé)'!$J18,0),'Charges variables (avancé)'!$E18&lt;&gt;0),SUM(INDEX($C133:$BJ133,,IF((COLUMN(AE146)-COLUMN($C146)+1)&gt;('Charges variables (avancé)'!$I18+'Charges variables (avancé)'!$J18),(COLUMN(AE146)-COLUMN($C146)+1)-('Charges variables (avancé)'!$I18+'Charges variables (avancé)'!$J18),0)+1):INDEX($C133:$BJ133,,(COLUMN(AE146)-COLUMN($C146)+1)-'Charges variables (avancé)'!$J18)),0)</f>
        <v>0</v>
      </c>
      <c r="AF146" s="368">
        <f>IF(AND(ROUND((AF$139-CONFIG!$D$7)/31,0)&gt;=ROUND('Charges variables (avancé)'!$J18,0),'Charges variables (avancé)'!$E18&lt;&gt;0),SUM(INDEX($C133:$BJ133,,IF((COLUMN(AF146)-COLUMN($C146)+1)&gt;('Charges variables (avancé)'!$I18+'Charges variables (avancé)'!$J18),(COLUMN(AF146)-COLUMN($C146)+1)-('Charges variables (avancé)'!$I18+'Charges variables (avancé)'!$J18),0)+1):INDEX($C133:$BJ133,,(COLUMN(AF146)-COLUMN($C146)+1)-'Charges variables (avancé)'!$J18)),0)</f>
        <v>0</v>
      </c>
      <c r="AG146" s="368">
        <f>IF(AND(ROUND((AG$139-CONFIG!$D$7)/31,0)&gt;=ROUND('Charges variables (avancé)'!$J18,0),'Charges variables (avancé)'!$E18&lt;&gt;0),SUM(INDEX($C133:$BJ133,,IF((COLUMN(AG146)-COLUMN($C146)+1)&gt;('Charges variables (avancé)'!$I18+'Charges variables (avancé)'!$J18),(COLUMN(AG146)-COLUMN($C146)+1)-('Charges variables (avancé)'!$I18+'Charges variables (avancé)'!$J18),0)+1):INDEX($C133:$BJ133,,(COLUMN(AG146)-COLUMN($C146)+1)-'Charges variables (avancé)'!$J18)),0)</f>
        <v>0</v>
      </c>
      <c r="AH146" s="368">
        <f>IF(AND(ROUND((AH$139-CONFIG!$D$7)/31,0)&gt;=ROUND('Charges variables (avancé)'!$J18,0),'Charges variables (avancé)'!$E18&lt;&gt;0),SUM(INDEX($C133:$BJ133,,IF((COLUMN(AH146)-COLUMN($C146)+1)&gt;('Charges variables (avancé)'!$I18+'Charges variables (avancé)'!$J18),(COLUMN(AH146)-COLUMN($C146)+1)-('Charges variables (avancé)'!$I18+'Charges variables (avancé)'!$J18),0)+1):INDEX($C133:$BJ133,,(COLUMN(AH146)-COLUMN($C146)+1)-'Charges variables (avancé)'!$J18)),0)</f>
        <v>0</v>
      </c>
      <c r="AI146" s="368">
        <f>IF(AND(ROUND((AI$139-CONFIG!$D$7)/31,0)&gt;=ROUND('Charges variables (avancé)'!$J18,0),'Charges variables (avancé)'!$E18&lt;&gt;0),SUM(INDEX($C133:$BJ133,,IF((COLUMN(AI146)-COLUMN($C146)+1)&gt;('Charges variables (avancé)'!$I18+'Charges variables (avancé)'!$J18),(COLUMN(AI146)-COLUMN($C146)+1)-('Charges variables (avancé)'!$I18+'Charges variables (avancé)'!$J18),0)+1):INDEX($C133:$BJ133,,(COLUMN(AI146)-COLUMN($C146)+1)-'Charges variables (avancé)'!$J18)),0)</f>
        <v>0</v>
      </c>
      <c r="AJ146" s="368">
        <f>IF(AND(ROUND((AJ$139-CONFIG!$D$7)/31,0)&gt;=ROUND('Charges variables (avancé)'!$J18,0),'Charges variables (avancé)'!$E18&lt;&gt;0),SUM(INDEX($C133:$BJ133,,IF((COLUMN(AJ146)-COLUMN($C146)+1)&gt;('Charges variables (avancé)'!$I18+'Charges variables (avancé)'!$J18),(COLUMN(AJ146)-COLUMN($C146)+1)-('Charges variables (avancé)'!$I18+'Charges variables (avancé)'!$J18),0)+1):INDEX($C133:$BJ133,,(COLUMN(AJ146)-COLUMN($C146)+1)-'Charges variables (avancé)'!$J18)),0)</f>
        <v>0</v>
      </c>
      <c r="AK146" s="368">
        <f>IF(AND(ROUND((AK$139-CONFIG!$D$7)/31,0)&gt;=ROUND('Charges variables (avancé)'!$J18,0),'Charges variables (avancé)'!$E18&lt;&gt;0),SUM(INDEX($C133:$BJ133,,IF((COLUMN(AK146)-COLUMN($C146)+1)&gt;('Charges variables (avancé)'!$I18+'Charges variables (avancé)'!$J18),(COLUMN(AK146)-COLUMN($C146)+1)-('Charges variables (avancé)'!$I18+'Charges variables (avancé)'!$J18),0)+1):INDEX($C133:$BJ133,,(COLUMN(AK146)-COLUMN($C146)+1)-'Charges variables (avancé)'!$J18)),0)</f>
        <v>0</v>
      </c>
      <c r="AL146" s="368">
        <f>IF(AND(ROUND((AL$139-CONFIG!$D$7)/31,0)&gt;=ROUND('Charges variables (avancé)'!$J18,0),'Charges variables (avancé)'!$E18&lt;&gt;0),SUM(INDEX($C133:$BJ133,,IF((COLUMN(AL146)-COLUMN($C146)+1)&gt;('Charges variables (avancé)'!$I18+'Charges variables (avancé)'!$J18),(COLUMN(AL146)-COLUMN($C146)+1)-('Charges variables (avancé)'!$I18+'Charges variables (avancé)'!$J18),0)+1):INDEX($C133:$BJ133,,(COLUMN(AL146)-COLUMN($C146)+1)-'Charges variables (avancé)'!$J18)),0)</f>
        <v>0</v>
      </c>
      <c r="AM146" s="368">
        <f>IF(AND(ROUND((AM$139-CONFIG!$D$7)/31,0)&gt;=ROUND('Charges variables (avancé)'!$J18,0),'Charges variables (avancé)'!$E18&lt;&gt;0),SUM(INDEX($C133:$BJ133,,IF((COLUMN(AM146)-COLUMN($C146)+1)&gt;('Charges variables (avancé)'!$I18+'Charges variables (avancé)'!$J18),(COLUMN(AM146)-COLUMN($C146)+1)-('Charges variables (avancé)'!$I18+'Charges variables (avancé)'!$J18),0)+1):INDEX($C133:$BJ133,,(COLUMN(AM146)-COLUMN($C146)+1)-'Charges variables (avancé)'!$J18)),0)</f>
        <v>0</v>
      </c>
      <c r="AN146" s="368">
        <f>IF(AND(ROUND((AN$139-CONFIG!$D$7)/31,0)&gt;=ROUND('Charges variables (avancé)'!$J18,0),'Charges variables (avancé)'!$E18&lt;&gt;0),SUM(INDEX($C133:$BJ133,,IF((COLUMN(AN146)-COLUMN($C146)+1)&gt;('Charges variables (avancé)'!$I18+'Charges variables (avancé)'!$J18),(COLUMN(AN146)-COLUMN($C146)+1)-('Charges variables (avancé)'!$I18+'Charges variables (avancé)'!$J18),0)+1):INDEX($C133:$BJ133,,(COLUMN(AN146)-COLUMN($C146)+1)-'Charges variables (avancé)'!$J18)),0)</f>
        <v>0</v>
      </c>
      <c r="AO146" s="368">
        <f>IF(AND(ROUND((AO$139-CONFIG!$D$7)/31,0)&gt;=ROUND('Charges variables (avancé)'!$J18,0),'Charges variables (avancé)'!$E18&lt;&gt;0),SUM(INDEX($C133:$BJ133,,IF((COLUMN(AO146)-COLUMN($C146)+1)&gt;('Charges variables (avancé)'!$I18+'Charges variables (avancé)'!$J18),(COLUMN(AO146)-COLUMN($C146)+1)-('Charges variables (avancé)'!$I18+'Charges variables (avancé)'!$J18),0)+1):INDEX($C133:$BJ133,,(COLUMN(AO146)-COLUMN($C146)+1)-'Charges variables (avancé)'!$J18)),0)</f>
        <v>0</v>
      </c>
      <c r="AP146" s="368">
        <f>IF(AND(ROUND((AP$139-CONFIG!$D$7)/31,0)&gt;=ROUND('Charges variables (avancé)'!$J18,0),'Charges variables (avancé)'!$E18&lt;&gt;0),SUM(INDEX($C133:$BJ133,,IF((COLUMN(AP146)-COLUMN($C146)+1)&gt;('Charges variables (avancé)'!$I18+'Charges variables (avancé)'!$J18),(COLUMN(AP146)-COLUMN($C146)+1)-('Charges variables (avancé)'!$I18+'Charges variables (avancé)'!$J18),0)+1):INDEX($C133:$BJ133,,(COLUMN(AP146)-COLUMN($C146)+1)-'Charges variables (avancé)'!$J18)),0)</f>
        <v>0</v>
      </c>
      <c r="AQ146" s="368">
        <f>IF(AND(ROUND((AQ$139-CONFIG!$D$7)/31,0)&gt;=ROUND('Charges variables (avancé)'!$J18,0),'Charges variables (avancé)'!$E18&lt;&gt;0),SUM(INDEX($C133:$BJ133,,IF((COLUMN(AQ146)-COLUMN($C146)+1)&gt;('Charges variables (avancé)'!$I18+'Charges variables (avancé)'!$J18),(COLUMN(AQ146)-COLUMN($C146)+1)-('Charges variables (avancé)'!$I18+'Charges variables (avancé)'!$J18),0)+1):INDEX($C133:$BJ133,,(COLUMN(AQ146)-COLUMN($C146)+1)-'Charges variables (avancé)'!$J18)),0)</f>
        <v>0</v>
      </c>
      <c r="AR146" s="368">
        <f>IF(AND(ROUND((AR$139-CONFIG!$D$7)/31,0)&gt;=ROUND('Charges variables (avancé)'!$J18,0),'Charges variables (avancé)'!$E18&lt;&gt;0),SUM(INDEX($C133:$BJ133,,IF((COLUMN(AR146)-COLUMN($C146)+1)&gt;('Charges variables (avancé)'!$I18+'Charges variables (avancé)'!$J18),(COLUMN(AR146)-COLUMN($C146)+1)-('Charges variables (avancé)'!$I18+'Charges variables (avancé)'!$J18),0)+1):INDEX($C133:$BJ133,,(COLUMN(AR146)-COLUMN($C146)+1)-'Charges variables (avancé)'!$J18)),0)</f>
        <v>0</v>
      </c>
      <c r="AS146" s="368">
        <f>IF(AND(ROUND((AS$139-CONFIG!$D$7)/31,0)&gt;=ROUND('Charges variables (avancé)'!$J18,0),'Charges variables (avancé)'!$E18&lt;&gt;0),SUM(INDEX($C133:$BJ133,,IF((COLUMN(AS146)-COLUMN($C146)+1)&gt;('Charges variables (avancé)'!$I18+'Charges variables (avancé)'!$J18),(COLUMN(AS146)-COLUMN($C146)+1)-('Charges variables (avancé)'!$I18+'Charges variables (avancé)'!$J18),0)+1):INDEX($C133:$BJ133,,(COLUMN(AS146)-COLUMN($C146)+1)-'Charges variables (avancé)'!$J18)),0)</f>
        <v>0</v>
      </c>
      <c r="AT146" s="368">
        <f>IF(AND(ROUND((AT$139-CONFIG!$D$7)/31,0)&gt;=ROUND('Charges variables (avancé)'!$J18,0),'Charges variables (avancé)'!$E18&lt;&gt;0),SUM(INDEX($C133:$BJ133,,IF((COLUMN(AT146)-COLUMN($C146)+1)&gt;('Charges variables (avancé)'!$I18+'Charges variables (avancé)'!$J18),(COLUMN(AT146)-COLUMN($C146)+1)-('Charges variables (avancé)'!$I18+'Charges variables (avancé)'!$J18),0)+1):INDEX($C133:$BJ133,,(COLUMN(AT146)-COLUMN($C146)+1)-'Charges variables (avancé)'!$J18)),0)</f>
        <v>0</v>
      </c>
      <c r="AU146" s="368">
        <f>IF(AND(ROUND((AU$139-CONFIG!$D$7)/31,0)&gt;=ROUND('Charges variables (avancé)'!$J18,0),'Charges variables (avancé)'!$E18&lt;&gt;0),SUM(INDEX($C133:$BJ133,,IF((COLUMN(AU146)-COLUMN($C146)+1)&gt;('Charges variables (avancé)'!$I18+'Charges variables (avancé)'!$J18),(COLUMN(AU146)-COLUMN($C146)+1)-('Charges variables (avancé)'!$I18+'Charges variables (avancé)'!$J18),0)+1):INDEX($C133:$BJ133,,(COLUMN(AU146)-COLUMN($C146)+1)-'Charges variables (avancé)'!$J18)),0)</f>
        <v>0</v>
      </c>
      <c r="AV146" s="368">
        <f>IF(AND(ROUND((AV$139-CONFIG!$D$7)/31,0)&gt;=ROUND('Charges variables (avancé)'!$J18,0),'Charges variables (avancé)'!$E18&lt;&gt;0),SUM(INDEX($C133:$BJ133,,IF((COLUMN(AV146)-COLUMN($C146)+1)&gt;('Charges variables (avancé)'!$I18+'Charges variables (avancé)'!$J18),(COLUMN(AV146)-COLUMN($C146)+1)-('Charges variables (avancé)'!$I18+'Charges variables (avancé)'!$J18),0)+1):INDEX($C133:$BJ133,,(COLUMN(AV146)-COLUMN($C146)+1)-'Charges variables (avancé)'!$J18)),0)</f>
        <v>0</v>
      </c>
      <c r="AW146" s="368">
        <f>IF(AND(ROUND((AW$139-CONFIG!$D$7)/31,0)&gt;=ROUND('Charges variables (avancé)'!$J18,0),'Charges variables (avancé)'!$E18&lt;&gt;0),SUM(INDEX($C133:$BJ133,,IF((COLUMN(AW146)-COLUMN($C146)+1)&gt;('Charges variables (avancé)'!$I18+'Charges variables (avancé)'!$J18),(COLUMN(AW146)-COLUMN($C146)+1)-('Charges variables (avancé)'!$I18+'Charges variables (avancé)'!$J18),0)+1):INDEX($C133:$BJ133,,(COLUMN(AW146)-COLUMN($C146)+1)-'Charges variables (avancé)'!$J18)),0)</f>
        <v>0</v>
      </c>
      <c r="AX146" s="368">
        <f>IF(AND(ROUND((AX$139-CONFIG!$D$7)/31,0)&gt;=ROUND('Charges variables (avancé)'!$J18,0),'Charges variables (avancé)'!$E18&lt;&gt;0),SUM(INDEX($C133:$BJ133,,IF((COLUMN(AX146)-COLUMN($C146)+1)&gt;('Charges variables (avancé)'!$I18+'Charges variables (avancé)'!$J18),(COLUMN(AX146)-COLUMN($C146)+1)-('Charges variables (avancé)'!$I18+'Charges variables (avancé)'!$J18),0)+1):INDEX($C133:$BJ133,,(COLUMN(AX146)-COLUMN($C146)+1)-'Charges variables (avancé)'!$J18)),0)</f>
        <v>0</v>
      </c>
      <c r="AY146" s="368">
        <f>IF(AND(ROUND((AY$139-CONFIG!$D$7)/31,0)&gt;=ROUND('Charges variables (avancé)'!$J18,0),'Charges variables (avancé)'!$E18&lt;&gt;0),SUM(INDEX($C133:$BJ133,,IF((COLUMN(AY146)-COLUMN($C146)+1)&gt;('Charges variables (avancé)'!$I18+'Charges variables (avancé)'!$J18),(COLUMN(AY146)-COLUMN($C146)+1)-('Charges variables (avancé)'!$I18+'Charges variables (avancé)'!$J18),0)+1):INDEX($C133:$BJ133,,(COLUMN(AY146)-COLUMN($C146)+1)-'Charges variables (avancé)'!$J18)),0)</f>
        <v>0</v>
      </c>
      <c r="AZ146" s="368">
        <f>IF(AND(ROUND((AZ$139-CONFIG!$D$7)/31,0)&gt;=ROUND('Charges variables (avancé)'!$J18,0),'Charges variables (avancé)'!$E18&lt;&gt;0),SUM(INDEX($C133:$BJ133,,IF((COLUMN(AZ146)-COLUMN($C146)+1)&gt;('Charges variables (avancé)'!$I18+'Charges variables (avancé)'!$J18),(COLUMN(AZ146)-COLUMN($C146)+1)-('Charges variables (avancé)'!$I18+'Charges variables (avancé)'!$J18),0)+1):INDEX($C133:$BJ133,,(COLUMN(AZ146)-COLUMN($C146)+1)-'Charges variables (avancé)'!$J18)),0)</f>
        <v>0</v>
      </c>
      <c r="BA146" s="368">
        <f>IF(AND(ROUND((BA$139-CONFIG!$D$7)/31,0)&gt;=ROUND('Charges variables (avancé)'!$J18,0),'Charges variables (avancé)'!$E18&lt;&gt;0),SUM(INDEX($C133:$BJ133,,IF((COLUMN(BA146)-COLUMN($C146)+1)&gt;('Charges variables (avancé)'!$I18+'Charges variables (avancé)'!$J18),(COLUMN(BA146)-COLUMN($C146)+1)-('Charges variables (avancé)'!$I18+'Charges variables (avancé)'!$J18),0)+1):INDEX($C133:$BJ133,,(COLUMN(BA146)-COLUMN($C146)+1)-'Charges variables (avancé)'!$J18)),0)</f>
        <v>0</v>
      </c>
      <c r="BB146" s="368">
        <f>IF(AND(ROUND((BB$139-CONFIG!$D$7)/31,0)&gt;=ROUND('Charges variables (avancé)'!$J18,0),'Charges variables (avancé)'!$E18&lt;&gt;0),SUM(INDEX($C133:$BJ133,,IF((COLUMN(BB146)-COLUMN($C146)+1)&gt;('Charges variables (avancé)'!$I18+'Charges variables (avancé)'!$J18),(COLUMN(BB146)-COLUMN($C146)+1)-('Charges variables (avancé)'!$I18+'Charges variables (avancé)'!$J18),0)+1):INDEX($C133:$BJ133,,(COLUMN(BB146)-COLUMN($C146)+1)-'Charges variables (avancé)'!$J18)),0)</f>
        <v>0</v>
      </c>
      <c r="BC146" s="368">
        <f>IF(AND(ROUND((BC$139-CONFIG!$D$7)/31,0)&gt;=ROUND('Charges variables (avancé)'!$J18,0),'Charges variables (avancé)'!$E18&lt;&gt;0),SUM(INDEX($C133:$BJ133,,IF((COLUMN(BC146)-COLUMN($C146)+1)&gt;('Charges variables (avancé)'!$I18+'Charges variables (avancé)'!$J18),(COLUMN(BC146)-COLUMN($C146)+1)-('Charges variables (avancé)'!$I18+'Charges variables (avancé)'!$J18),0)+1):INDEX($C133:$BJ133,,(COLUMN(BC146)-COLUMN($C146)+1)-'Charges variables (avancé)'!$J18)),0)</f>
        <v>0</v>
      </c>
      <c r="BD146" s="368">
        <f>IF(AND(ROUND((BD$139-CONFIG!$D$7)/31,0)&gt;=ROUND('Charges variables (avancé)'!$J18,0),'Charges variables (avancé)'!$E18&lt;&gt;0),SUM(INDEX($C133:$BJ133,,IF((COLUMN(BD146)-COLUMN($C146)+1)&gt;('Charges variables (avancé)'!$I18+'Charges variables (avancé)'!$J18),(COLUMN(BD146)-COLUMN($C146)+1)-('Charges variables (avancé)'!$I18+'Charges variables (avancé)'!$J18),0)+1):INDEX($C133:$BJ133,,(COLUMN(BD146)-COLUMN($C146)+1)-'Charges variables (avancé)'!$J18)),0)</f>
        <v>0</v>
      </c>
      <c r="BE146" s="368">
        <f>IF(AND(ROUND((BE$139-CONFIG!$D$7)/31,0)&gt;=ROUND('Charges variables (avancé)'!$J18,0),'Charges variables (avancé)'!$E18&lt;&gt;0),SUM(INDEX($C133:$BJ133,,IF((COLUMN(BE146)-COLUMN($C146)+1)&gt;('Charges variables (avancé)'!$I18+'Charges variables (avancé)'!$J18),(COLUMN(BE146)-COLUMN($C146)+1)-('Charges variables (avancé)'!$I18+'Charges variables (avancé)'!$J18),0)+1):INDEX($C133:$BJ133,,(COLUMN(BE146)-COLUMN($C146)+1)-'Charges variables (avancé)'!$J18)),0)</f>
        <v>0</v>
      </c>
      <c r="BF146" s="368">
        <f>IF(AND(ROUND((BF$139-CONFIG!$D$7)/31,0)&gt;=ROUND('Charges variables (avancé)'!$J18,0),'Charges variables (avancé)'!$E18&lt;&gt;0),SUM(INDEX($C133:$BJ133,,IF((COLUMN(BF146)-COLUMN($C146)+1)&gt;('Charges variables (avancé)'!$I18+'Charges variables (avancé)'!$J18),(COLUMN(BF146)-COLUMN($C146)+1)-('Charges variables (avancé)'!$I18+'Charges variables (avancé)'!$J18),0)+1):INDEX($C133:$BJ133,,(COLUMN(BF146)-COLUMN($C146)+1)-'Charges variables (avancé)'!$J18)),0)</f>
        <v>0</v>
      </c>
      <c r="BG146" s="368">
        <f>IF(AND(ROUND((BG$139-CONFIG!$D$7)/31,0)&gt;=ROUND('Charges variables (avancé)'!$J18,0),'Charges variables (avancé)'!$E18&lt;&gt;0),SUM(INDEX($C133:$BJ133,,IF((COLUMN(BG146)-COLUMN($C146)+1)&gt;('Charges variables (avancé)'!$I18+'Charges variables (avancé)'!$J18),(COLUMN(BG146)-COLUMN($C146)+1)-('Charges variables (avancé)'!$I18+'Charges variables (avancé)'!$J18),0)+1):INDEX($C133:$BJ133,,(COLUMN(BG146)-COLUMN($C146)+1)-'Charges variables (avancé)'!$J18)),0)</f>
        <v>0</v>
      </c>
      <c r="BH146" s="368">
        <f>IF(AND(ROUND((BH$139-CONFIG!$D$7)/31,0)&gt;=ROUND('Charges variables (avancé)'!$J18,0),'Charges variables (avancé)'!$E18&lt;&gt;0),SUM(INDEX($C133:$BJ133,,IF((COLUMN(BH146)-COLUMN($C146)+1)&gt;('Charges variables (avancé)'!$I18+'Charges variables (avancé)'!$J18),(COLUMN(BH146)-COLUMN($C146)+1)-('Charges variables (avancé)'!$I18+'Charges variables (avancé)'!$J18),0)+1):INDEX($C133:$BJ133,,(COLUMN(BH146)-COLUMN($C146)+1)-'Charges variables (avancé)'!$J18)),0)</f>
        <v>0</v>
      </c>
      <c r="BI146" s="368">
        <f>IF(AND(ROUND((BI$139-CONFIG!$D$7)/31,0)&gt;=ROUND('Charges variables (avancé)'!$J18,0),'Charges variables (avancé)'!$E18&lt;&gt;0),SUM(INDEX($C133:$BJ133,,IF((COLUMN(BI146)-COLUMN($C146)+1)&gt;('Charges variables (avancé)'!$I18+'Charges variables (avancé)'!$J18),(COLUMN(BI146)-COLUMN($C146)+1)-('Charges variables (avancé)'!$I18+'Charges variables (avancé)'!$J18),0)+1):INDEX($C133:$BJ133,,(COLUMN(BI146)-COLUMN($C146)+1)-'Charges variables (avancé)'!$J18)),0)</f>
        <v>0</v>
      </c>
      <c r="BJ146" s="368">
        <f>IF(AND(ROUND((BJ$139-CONFIG!$D$7)/31,0)&gt;=ROUND('Charges variables (avancé)'!$J18,0),'Charges variables (avancé)'!$E18&lt;&gt;0),SUM(INDEX($C133:$BJ133,,IF((COLUMN(BJ146)-COLUMN($C146)+1)&gt;('Charges variables (avancé)'!$I18+'Charges variables (avancé)'!$J18),(COLUMN(BJ146)-COLUMN($C146)+1)-('Charges variables (avancé)'!$I18+'Charges variables (avancé)'!$J18),0)+1):INDEX($C133:$BJ133,,(COLUMN(BJ146)-COLUMN($C146)+1)-'Charges variables (avancé)'!$J18)),0)</f>
        <v>0</v>
      </c>
    </row>
    <row r="147" spans="2:62" ht="15" customHeight="1">
      <c r="B147" s="366">
        <f>'Charges variables (avancé)'!$C$19</f>
        <v>0</v>
      </c>
      <c r="C147" s="368">
        <f>IF(AND(ROUND((C$139-CONFIG!$D$7)/31,0)&gt;=ROUND('Charges variables (avancé)'!$J19,0),'Charges variables (avancé)'!$E19&lt;&gt;0),SUM(INDEX($C134:$BJ134,,IF((COLUMN(C147)-COLUMN($C147)+1)&gt;('Charges variables (avancé)'!$I19+'Charges variables (avancé)'!$J19),(COLUMN(C147)-COLUMN($C147)+1)-('Charges variables (avancé)'!$I19+'Charges variables (avancé)'!$J19),0)+1):INDEX($C134:$BJ134,,(COLUMN(C147)-COLUMN($C147)+1)-'Charges variables (avancé)'!$J19)),0)</f>
        <v>0</v>
      </c>
      <c r="D147" s="368">
        <f>IF(AND(ROUND((D$139-CONFIG!$D$7)/31,0)&gt;=ROUND('Charges variables (avancé)'!$J19,0),'Charges variables (avancé)'!$E19&lt;&gt;0),SUM(INDEX($C134:$BJ134,,IF((COLUMN(D147)-COLUMN($C147)+1)&gt;('Charges variables (avancé)'!$I19+'Charges variables (avancé)'!$J19),(COLUMN(D147)-COLUMN($C147)+1)-('Charges variables (avancé)'!$I19+'Charges variables (avancé)'!$J19),0)+1):INDEX($C134:$BJ134,,(COLUMN(D147)-COLUMN($C147)+1)-'Charges variables (avancé)'!$J19)),0)</f>
        <v>0</v>
      </c>
      <c r="E147" s="368">
        <f>IF(AND(ROUND((E$139-CONFIG!$D$7)/31,0)&gt;=ROUND('Charges variables (avancé)'!$J19,0),'Charges variables (avancé)'!$E19&lt;&gt;0),SUM(INDEX($C134:$BJ134,,IF((COLUMN(E147)-COLUMN($C147)+1)&gt;('Charges variables (avancé)'!$I19+'Charges variables (avancé)'!$J19),(COLUMN(E147)-COLUMN($C147)+1)-('Charges variables (avancé)'!$I19+'Charges variables (avancé)'!$J19),0)+1):INDEX($C134:$BJ134,,(COLUMN(E147)-COLUMN($C147)+1)-'Charges variables (avancé)'!$J19)),0)</f>
        <v>0</v>
      </c>
      <c r="F147" s="368">
        <f>IF(AND(ROUND((F$139-CONFIG!$D$7)/31,0)&gt;=ROUND('Charges variables (avancé)'!$J19,0),'Charges variables (avancé)'!$E19&lt;&gt;0),SUM(INDEX($C134:$BJ134,,IF((COLUMN(F147)-COLUMN($C147)+1)&gt;('Charges variables (avancé)'!$I19+'Charges variables (avancé)'!$J19),(COLUMN(F147)-COLUMN($C147)+1)-('Charges variables (avancé)'!$I19+'Charges variables (avancé)'!$J19),0)+1):INDEX($C134:$BJ134,,(COLUMN(F147)-COLUMN($C147)+1)-'Charges variables (avancé)'!$J19)),0)</f>
        <v>0</v>
      </c>
      <c r="G147" s="368">
        <f>IF(AND(ROUND((G$139-CONFIG!$D$7)/31,0)&gt;=ROUND('Charges variables (avancé)'!$J19,0),'Charges variables (avancé)'!$E19&lt;&gt;0),SUM(INDEX($C134:$BJ134,,IF((COLUMN(G147)-COLUMN($C147)+1)&gt;('Charges variables (avancé)'!$I19+'Charges variables (avancé)'!$J19),(COLUMN(G147)-COLUMN($C147)+1)-('Charges variables (avancé)'!$I19+'Charges variables (avancé)'!$J19),0)+1):INDEX($C134:$BJ134,,(COLUMN(G147)-COLUMN($C147)+1)-'Charges variables (avancé)'!$J19)),0)</f>
        <v>0</v>
      </c>
      <c r="H147" s="368">
        <f>IF(AND(ROUND((H$139-CONFIG!$D$7)/31,0)&gt;=ROUND('Charges variables (avancé)'!$J19,0),'Charges variables (avancé)'!$E19&lt;&gt;0),SUM(INDEX($C134:$BJ134,,IF((COLUMN(H147)-COLUMN($C147)+1)&gt;('Charges variables (avancé)'!$I19+'Charges variables (avancé)'!$J19),(COLUMN(H147)-COLUMN($C147)+1)-('Charges variables (avancé)'!$I19+'Charges variables (avancé)'!$J19),0)+1):INDEX($C134:$BJ134,,(COLUMN(H147)-COLUMN($C147)+1)-'Charges variables (avancé)'!$J19)),0)</f>
        <v>0</v>
      </c>
      <c r="I147" s="368">
        <f>IF(AND(ROUND((I$139-CONFIG!$D$7)/31,0)&gt;=ROUND('Charges variables (avancé)'!$J19,0),'Charges variables (avancé)'!$E19&lt;&gt;0),SUM(INDEX($C134:$BJ134,,IF((COLUMN(I147)-COLUMN($C147)+1)&gt;('Charges variables (avancé)'!$I19+'Charges variables (avancé)'!$J19),(COLUMN(I147)-COLUMN($C147)+1)-('Charges variables (avancé)'!$I19+'Charges variables (avancé)'!$J19),0)+1):INDEX($C134:$BJ134,,(COLUMN(I147)-COLUMN($C147)+1)-'Charges variables (avancé)'!$J19)),0)</f>
        <v>0</v>
      </c>
      <c r="J147" s="368">
        <f>IF(AND(ROUND((J$139-CONFIG!$D$7)/31,0)&gt;=ROUND('Charges variables (avancé)'!$J19,0),'Charges variables (avancé)'!$E19&lt;&gt;0),SUM(INDEX($C134:$BJ134,,IF((COLUMN(J147)-COLUMN($C147)+1)&gt;('Charges variables (avancé)'!$I19+'Charges variables (avancé)'!$J19),(COLUMN(J147)-COLUMN($C147)+1)-('Charges variables (avancé)'!$I19+'Charges variables (avancé)'!$J19),0)+1):INDEX($C134:$BJ134,,(COLUMN(J147)-COLUMN($C147)+1)-'Charges variables (avancé)'!$J19)),0)</f>
        <v>0</v>
      </c>
      <c r="K147" s="368">
        <f>IF(AND(ROUND((K$139-CONFIG!$D$7)/31,0)&gt;=ROUND('Charges variables (avancé)'!$J19,0),'Charges variables (avancé)'!$E19&lt;&gt;0),SUM(INDEX($C134:$BJ134,,IF((COLUMN(K147)-COLUMN($C147)+1)&gt;('Charges variables (avancé)'!$I19+'Charges variables (avancé)'!$J19),(COLUMN(K147)-COLUMN($C147)+1)-('Charges variables (avancé)'!$I19+'Charges variables (avancé)'!$J19),0)+1):INDEX($C134:$BJ134,,(COLUMN(K147)-COLUMN($C147)+1)-'Charges variables (avancé)'!$J19)),0)</f>
        <v>0</v>
      </c>
      <c r="L147" s="368">
        <f>IF(AND(ROUND((L$139-CONFIG!$D$7)/31,0)&gt;=ROUND('Charges variables (avancé)'!$J19,0),'Charges variables (avancé)'!$E19&lt;&gt;0),SUM(INDEX($C134:$BJ134,,IF((COLUMN(L147)-COLUMN($C147)+1)&gt;('Charges variables (avancé)'!$I19+'Charges variables (avancé)'!$J19),(COLUMN(L147)-COLUMN($C147)+1)-('Charges variables (avancé)'!$I19+'Charges variables (avancé)'!$J19),0)+1):INDEX($C134:$BJ134,,(COLUMN(L147)-COLUMN($C147)+1)-'Charges variables (avancé)'!$J19)),0)</f>
        <v>0</v>
      </c>
      <c r="M147" s="368">
        <f>IF(AND(ROUND((M$139-CONFIG!$D$7)/31,0)&gt;=ROUND('Charges variables (avancé)'!$J19,0),'Charges variables (avancé)'!$E19&lt;&gt;0),SUM(INDEX($C134:$BJ134,,IF((COLUMN(M147)-COLUMN($C147)+1)&gt;('Charges variables (avancé)'!$I19+'Charges variables (avancé)'!$J19),(COLUMN(M147)-COLUMN($C147)+1)-('Charges variables (avancé)'!$I19+'Charges variables (avancé)'!$J19),0)+1):INDEX($C134:$BJ134,,(COLUMN(M147)-COLUMN($C147)+1)-'Charges variables (avancé)'!$J19)),0)</f>
        <v>0</v>
      </c>
      <c r="N147" s="368">
        <f>IF(AND(ROUND((N$139-CONFIG!$D$7)/31,0)&gt;=ROUND('Charges variables (avancé)'!$J19,0),'Charges variables (avancé)'!$E19&lt;&gt;0),SUM(INDEX($C134:$BJ134,,IF((COLUMN(N147)-COLUMN($C147)+1)&gt;('Charges variables (avancé)'!$I19+'Charges variables (avancé)'!$J19),(COLUMN(N147)-COLUMN($C147)+1)-('Charges variables (avancé)'!$I19+'Charges variables (avancé)'!$J19),0)+1):INDEX($C134:$BJ134,,(COLUMN(N147)-COLUMN($C147)+1)-'Charges variables (avancé)'!$J19)),0)</f>
        <v>0</v>
      </c>
      <c r="O147" s="368">
        <f>IF(AND(ROUND((O$139-CONFIG!$D$7)/31,0)&gt;=ROUND('Charges variables (avancé)'!$J19,0),'Charges variables (avancé)'!$E19&lt;&gt;0),SUM(INDEX($C134:$BJ134,,IF((COLUMN(O147)-COLUMN($C147)+1)&gt;('Charges variables (avancé)'!$I19+'Charges variables (avancé)'!$J19),(COLUMN(O147)-COLUMN($C147)+1)-('Charges variables (avancé)'!$I19+'Charges variables (avancé)'!$J19),0)+1):INDEX($C134:$BJ134,,(COLUMN(O147)-COLUMN($C147)+1)-'Charges variables (avancé)'!$J19)),0)</f>
        <v>0</v>
      </c>
      <c r="P147" s="368">
        <f>IF(AND(ROUND((P$139-CONFIG!$D$7)/31,0)&gt;=ROUND('Charges variables (avancé)'!$J19,0),'Charges variables (avancé)'!$E19&lt;&gt;0),SUM(INDEX($C134:$BJ134,,IF((COLUMN(P147)-COLUMN($C147)+1)&gt;('Charges variables (avancé)'!$I19+'Charges variables (avancé)'!$J19),(COLUMN(P147)-COLUMN($C147)+1)-('Charges variables (avancé)'!$I19+'Charges variables (avancé)'!$J19),0)+1):INDEX($C134:$BJ134,,(COLUMN(P147)-COLUMN($C147)+1)-'Charges variables (avancé)'!$J19)),0)</f>
        <v>0</v>
      </c>
      <c r="Q147" s="368">
        <f>IF(AND(ROUND((Q$139-CONFIG!$D$7)/31,0)&gt;=ROUND('Charges variables (avancé)'!$J19,0),'Charges variables (avancé)'!$E19&lt;&gt;0),SUM(INDEX($C134:$BJ134,,IF((COLUMN(Q147)-COLUMN($C147)+1)&gt;('Charges variables (avancé)'!$I19+'Charges variables (avancé)'!$J19),(COLUMN(Q147)-COLUMN($C147)+1)-('Charges variables (avancé)'!$I19+'Charges variables (avancé)'!$J19),0)+1):INDEX($C134:$BJ134,,(COLUMN(Q147)-COLUMN($C147)+1)-'Charges variables (avancé)'!$J19)),0)</f>
        <v>0</v>
      </c>
      <c r="R147" s="368">
        <f>IF(AND(ROUND((R$139-CONFIG!$D$7)/31,0)&gt;=ROUND('Charges variables (avancé)'!$J19,0),'Charges variables (avancé)'!$E19&lt;&gt;0),SUM(INDEX($C134:$BJ134,,IF((COLUMN(R147)-COLUMN($C147)+1)&gt;('Charges variables (avancé)'!$I19+'Charges variables (avancé)'!$J19),(COLUMN(R147)-COLUMN($C147)+1)-('Charges variables (avancé)'!$I19+'Charges variables (avancé)'!$J19),0)+1):INDEX($C134:$BJ134,,(COLUMN(R147)-COLUMN($C147)+1)-'Charges variables (avancé)'!$J19)),0)</f>
        <v>0</v>
      </c>
      <c r="S147" s="368">
        <f>IF(AND(ROUND((S$139-CONFIG!$D$7)/31,0)&gt;=ROUND('Charges variables (avancé)'!$J19,0),'Charges variables (avancé)'!$E19&lt;&gt;0),SUM(INDEX($C134:$BJ134,,IF((COLUMN(S147)-COLUMN($C147)+1)&gt;('Charges variables (avancé)'!$I19+'Charges variables (avancé)'!$J19),(COLUMN(S147)-COLUMN($C147)+1)-('Charges variables (avancé)'!$I19+'Charges variables (avancé)'!$J19),0)+1):INDEX($C134:$BJ134,,(COLUMN(S147)-COLUMN($C147)+1)-'Charges variables (avancé)'!$J19)),0)</f>
        <v>0</v>
      </c>
      <c r="T147" s="368">
        <f>IF(AND(ROUND((T$139-CONFIG!$D$7)/31,0)&gt;=ROUND('Charges variables (avancé)'!$J19,0),'Charges variables (avancé)'!$E19&lt;&gt;0),SUM(INDEX($C134:$BJ134,,IF((COLUMN(T147)-COLUMN($C147)+1)&gt;('Charges variables (avancé)'!$I19+'Charges variables (avancé)'!$J19),(COLUMN(T147)-COLUMN($C147)+1)-('Charges variables (avancé)'!$I19+'Charges variables (avancé)'!$J19),0)+1):INDEX($C134:$BJ134,,(COLUMN(T147)-COLUMN($C147)+1)-'Charges variables (avancé)'!$J19)),0)</f>
        <v>0</v>
      </c>
      <c r="U147" s="368">
        <f>IF(AND(ROUND((U$139-CONFIG!$D$7)/31,0)&gt;=ROUND('Charges variables (avancé)'!$J19,0),'Charges variables (avancé)'!$E19&lt;&gt;0),SUM(INDEX($C134:$BJ134,,IF((COLUMN(U147)-COLUMN($C147)+1)&gt;('Charges variables (avancé)'!$I19+'Charges variables (avancé)'!$J19),(COLUMN(U147)-COLUMN($C147)+1)-('Charges variables (avancé)'!$I19+'Charges variables (avancé)'!$J19),0)+1):INDEX($C134:$BJ134,,(COLUMN(U147)-COLUMN($C147)+1)-'Charges variables (avancé)'!$J19)),0)</f>
        <v>0</v>
      </c>
      <c r="V147" s="368">
        <f>IF(AND(ROUND((V$139-CONFIG!$D$7)/31,0)&gt;=ROUND('Charges variables (avancé)'!$J19,0),'Charges variables (avancé)'!$E19&lt;&gt;0),SUM(INDEX($C134:$BJ134,,IF((COLUMN(V147)-COLUMN($C147)+1)&gt;('Charges variables (avancé)'!$I19+'Charges variables (avancé)'!$J19),(COLUMN(V147)-COLUMN($C147)+1)-('Charges variables (avancé)'!$I19+'Charges variables (avancé)'!$J19),0)+1):INDEX($C134:$BJ134,,(COLUMN(V147)-COLUMN($C147)+1)-'Charges variables (avancé)'!$J19)),0)</f>
        <v>0</v>
      </c>
      <c r="W147" s="368">
        <f>IF(AND(ROUND((W$139-CONFIG!$D$7)/31,0)&gt;=ROUND('Charges variables (avancé)'!$J19,0),'Charges variables (avancé)'!$E19&lt;&gt;0),SUM(INDEX($C134:$BJ134,,IF((COLUMN(W147)-COLUMN($C147)+1)&gt;('Charges variables (avancé)'!$I19+'Charges variables (avancé)'!$J19),(COLUMN(W147)-COLUMN($C147)+1)-('Charges variables (avancé)'!$I19+'Charges variables (avancé)'!$J19),0)+1):INDEX($C134:$BJ134,,(COLUMN(W147)-COLUMN($C147)+1)-'Charges variables (avancé)'!$J19)),0)</f>
        <v>0</v>
      </c>
      <c r="X147" s="368">
        <f>IF(AND(ROUND((X$139-CONFIG!$D$7)/31,0)&gt;=ROUND('Charges variables (avancé)'!$J19,0),'Charges variables (avancé)'!$E19&lt;&gt;0),SUM(INDEX($C134:$BJ134,,IF((COLUMN(X147)-COLUMN($C147)+1)&gt;('Charges variables (avancé)'!$I19+'Charges variables (avancé)'!$J19),(COLUMN(X147)-COLUMN($C147)+1)-('Charges variables (avancé)'!$I19+'Charges variables (avancé)'!$J19),0)+1):INDEX($C134:$BJ134,,(COLUMN(X147)-COLUMN($C147)+1)-'Charges variables (avancé)'!$J19)),0)</f>
        <v>0</v>
      </c>
      <c r="Y147" s="368">
        <f>IF(AND(ROUND((Y$139-CONFIG!$D$7)/31,0)&gt;=ROUND('Charges variables (avancé)'!$J19,0),'Charges variables (avancé)'!$E19&lt;&gt;0),SUM(INDEX($C134:$BJ134,,IF((COLUMN(Y147)-COLUMN($C147)+1)&gt;('Charges variables (avancé)'!$I19+'Charges variables (avancé)'!$J19),(COLUMN(Y147)-COLUMN($C147)+1)-('Charges variables (avancé)'!$I19+'Charges variables (avancé)'!$J19),0)+1):INDEX($C134:$BJ134,,(COLUMN(Y147)-COLUMN($C147)+1)-'Charges variables (avancé)'!$J19)),0)</f>
        <v>0</v>
      </c>
      <c r="Z147" s="368">
        <f>IF(AND(ROUND((Z$139-CONFIG!$D$7)/31,0)&gt;=ROUND('Charges variables (avancé)'!$J19,0),'Charges variables (avancé)'!$E19&lt;&gt;0),SUM(INDEX($C134:$BJ134,,IF((COLUMN(Z147)-COLUMN($C147)+1)&gt;('Charges variables (avancé)'!$I19+'Charges variables (avancé)'!$J19),(COLUMN(Z147)-COLUMN($C147)+1)-('Charges variables (avancé)'!$I19+'Charges variables (avancé)'!$J19),0)+1):INDEX($C134:$BJ134,,(COLUMN(Z147)-COLUMN($C147)+1)-'Charges variables (avancé)'!$J19)),0)</f>
        <v>0</v>
      </c>
      <c r="AA147" s="368">
        <f>IF(AND(ROUND((AA$139-CONFIG!$D$7)/31,0)&gt;=ROUND('Charges variables (avancé)'!$J19,0),'Charges variables (avancé)'!$E19&lt;&gt;0),SUM(INDEX($C134:$BJ134,,IF((COLUMN(AA147)-COLUMN($C147)+1)&gt;('Charges variables (avancé)'!$I19+'Charges variables (avancé)'!$J19),(COLUMN(AA147)-COLUMN($C147)+1)-('Charges variables (avancé)'!$I19+'Charges variables (avancé)'!$J19),0)+1):INDEX($C134:$BJ134,,(COLUMN(AA147)-COLUMN($C147)+1)-'Charges variables (avancé)'!$J19)),0)</f>
        <v>0</v>
      </c>
      <c r="AB147" s="368">
        <f>IF(AND(ROUND((AB$139-CONFIG!$D$7)/31,0)&gt;=ROUND('Charges variables (avancé)'!$J19,0),'Charges variables (avancé)'!$E19&lt;&gt;0),SUM(INDEX($C134:$BJ134,,IF((COLUMN(AB147)-COLUMN($C147)+1)&gt;('Charges variables (avancé)'!$I19+'Charges variables (avancé)'!$J19),(COLUMN(AB147)-COLUMN($C147)+1)-('Charges variables (avancé)'!$I19+'Charges variables (avancé)'!$J19),0)+1):INDEX($C134:$BJ134,,(COLUMN(AB147)-COLUMN($C147)+1)-'Charges variables (avancé)'!$J19)),0)</f>
        <v>0</v>
      </c>
      <c r="AC147" s="368">
        <f>IF(AND(ROUND((AC$139-CONFIG!$D$7)/31,0)&gt;=ROUND('Charges variables (avancé)'!$J19,0),'Charges variables (avancé)'!$E19&lt;&gt;0),SUM(INDEX($C134:$BJ134,,IF((COLUMN(AC147)-COLUMN($C147)+1)&gt;('Charges variables (avancé)'!$I19+'Charges variables (avancé)'!$J19),(COLUMN(AC147)-COLUMN($C147)+1)-('Charges variables (avancé)'!$I19+'Charges variables (avancé)'!$J19),0)+1):INDEX($C134:$BJ134,,(COLUMN(AC147)-COLUMN($C147)+1)-'Charges variables (avancé)'!$J19)),0)</f>
        <v>0</v>
      </c>
      <c r="AD147" s="368">
        <f>IF(AND(ROUND((AD$139-CONFIG!$D$7)/31,0)&gt;=ROUND('Charges variables (avancé)'!$J19,0),'Charges variables (avancé)'!$E19&lt;&gt;0),SUM(INDEX($C134:$BJ134,,IF((COLUMN(AD147)-COLUMN($C147)+1)&gt;('Charges variables (avancé)'!$I19+'Charges variables (avancé)'!$J19),(COLUMN(AD147)-COLUMN($C147)+1)-('Charges variables (avancé)'!$I19+'Charges variables (avancé)'!$J19),0)+1):INDEX($C134:$BJ134,,(COLUMN(AD147)-COLUMN($C147)+1)-'Charges variables (avancé)'!$J19)),0)</f>
        <v>0</v>
      </c>
      <c r="AE147" s="368">
        <f>IF(AND(ROUND((AE$139-CONFIG!$D$7)/31,0)&gt;=ROUND('Charges variables (avancé)'!$J19,0),'Charges variables (avancé)'!$E19&lt;&gt;0),SUM(INDEX($C134:$BJ134,,IF((COLUMN(AE147)-COLUMN($C147)+1)&gt;('Charges variables (avancé)'!$I19+'Charges variables (avancé)'!$J19),(COLUMN(AE147)-COLUMN($C147)+1)-('Charges variables (avancé)'!$I19+'Charges variables (avancé)'!$J19),0)+1):INDEX($C134:$BJ134,,(COLUMN(AE147)-COLUMN($C147)+1)-'Charges variables (avancé)'!$J19)),0)</f>
        <v>0</v>
      </c>
      <c r="AF147" s="368">
        <f>IF(AND(ROUND((AF$139-CONFIG!$D$7)/31,0)&gt;=ROUND('Charges variables (avancé)'!$J19,0),'Charges variables (avancé)'!$E19&lt;&gt;0),SUM(INDEX($C134:$BJ134,,IF((COLUMN(AF147)-COLUMN($C147)+1)&gt;('Charges variables (avancé)'!$I19+'Charges variables (avancé)'!$J19),(COLUMN(AF147)-COLUMN($C147)+1)-('Charges variables (avancé)'!$I19+'Charges variables (avancé)'!$J19),0)+1):INDEX($C134:$BJ134,,(COLUMN(AF147)-COLUMN($C147)+1)-'Charges variables (avancé)'!$J19)),0)</f>
        <v>0</v>
      </c>
      <c r="AG147" s="368">
        <f>IF(AND(ROUND((AG$139-CONFIG!$D$7)/31,0)&gt;=ROUND('Charges variables (avancé)'!$J19,0),'Charges variables (avancé)'!$E19&lt;&gt;0),SUM(INDEX($C134:$BJ134,,IF((COLUMN(AG147)-COLUMN($C147)+1)&gt;('Charges variables (avancé)'!$I19+'Charges variables (avancé)'!$J19),(COLUMN(AG147)-COLUMN($C147)+1)-('Charges variables (avancé)'!$I19+'Charges variables (avancé)'!$J19),0)+1):INDEX($C134:$BJ134,,(COLUMN(AG147)-COLUMN($C147)+1)-'Charges variables (avancé)'!$J19)),0)</f>
        <v>0</v>
      </c>
      <c r="AH147" s="368">
        <f>IF(AND(ROUND((AH$139-CONFIG!$D$7)/31,0)&gt;=ROUND('Charges variables (avancé)'!$J19,0),'Charges variables (avancé)'!$E19&lt;&gt;0),SUM(INDEX($C134:$BJ134,,IF((COLUMN(AH147)-COLUMN($C147)+1)&gt;('Charges variables (avancé)'!$I19+'Charges variables (avancé)'!$J19),(COLUMN(AH147)-COLUMN($C147)+1)-('Charges variables (avancé)'!$I19+'Charges variables (avancé)'!$J19),0)+1):INDEX($C134:$BJ134,,(COLUMN(AH147)-COLUMN($C147)+1)-'Charges variables (avancé)'!$J19)),0)</f>
        <v>0</v>
      </c>
      <c r="AI147" s="368">
        <f>IF(AND(ROUND((AI$139-CONFIG!$D$7)/31,0)&gt;=ROUND('Charges variables (avancé)'!$J19,0),'Charges variables (avancé)'!$E19&lt;&gt;0),SUM(INDEX($C134:$BJ134,,IF((COLUMN(AI147)-COLUMN($C147)+1)&gt;('Charges variables (avancé)'!$I19+'Charges variables (avancé)'!$J19),(COLUMN(AI147)-COLUMN($C147)+1)-('Charges variables (avancé)'!$I19+'Charges variables (avancé)'!$J19),0)+1):INDEX($C134:$BJ134,,(COLUMN(AI147)-COLUMN($C147)+1)-'Charges variables (avancé)'!$J19)),0)</f>
        <v>0</v>
      </c>
      <c r="AJ147" s="368">
        <f>IF(AND(ROUND((AJ$139-CONFIG!$D$7)/31,0)&gt;=ROUND('Charges variables (avancé)'!$J19,0),'Charges variables (avancé)'!$E19&lt;&gt;0),SUM(INDEX($C134:$BJ134,,IF((COLUMN(AJ147)-COLUMN($C147)+1)&gt;('Charges variables (avancé)'!$I19+'Charges variables (avancé)'!$J19),(COLUMN(AJ147)-COLUMN($C147)+1)-('Charges variables (avancé)'!$I19+'Charges variables (avancé)'!$J19),0)+1):INDEX($C134:$BJ134,,(COLUMN(AJ147)-COLUMN($C147)+1)-'Charges variables (avancé)'!$J19)),0)</f>
        <v>0</v>
      </c>
      <c r="AK147" s="368">
        <f>IF(AND(ROUND((AK$139-CONFIG!$D$7)/31,0)&gt;=ROUND('Charges variables (avancé)'!$J19,0),'Charges variables (avancé)'!$E19&lt;&gt;0),SUM(INDEX($C134:$BJ134,,IF((COLUMN(AK147)-COLUMN($C147)+1)&gt;('Charges variables (avancé)'!$I19+'Charges variables (avancé)'!$J19),(COLUMN(AK147)-COLUMN($C147)+1)-('Charges variables (avancé)'!$I19+'Charges variables (avancé)'!$J19),0)+1):INDEX($C134:$BJ134,,(COLUMN(AK147)-COLUMN($C147)+1)-'Charges variables (avancé)'!$J19)),0)</f>
        <v>0</v>
      </c>
      <c r="AL147" s="368">
        <f>IF(AND(ROUND((AL$139-CONFIG!$D$7)/31,0)&gt;=ROUND('Charges variables (avancé)'!$J19,0),'Charges variables (avancé)'!$E19&lt;&gt;0),SUM(INDEX($C134:$BJ134,,IF((COLUMN(AL147)-COLUMN($C147)+1)&gt;('Charges variables (avancé)'!$I19+'Charges variables (avancé)'!$J19),(COLUMN(AL147)-COLUMN($C147)+1)-('Charges variables (avancé)'!$I19+'Charges variables (avancé)'!$J19),0)+1):INDEX($C134:$BJ134,,(COLUMN(AL147)-COLUMN($C147)+1)-'Charges variables (avancé)'!$J19)),0)</f>
        <v>0</v>
      </c>
      <c r="AM147" s="368">
        <f>IF(AND(ROUND((AM$139-CONFIG!$D$7)/31,0)&gt;=ROUND('Charges variables (avancé)'!$J19,0),'Charges variables (avancé)'!$E19&lt;&gt;0),SUM(INDEX($C134:$BJ134,,IF((COLUMN(AM147)-COLUMN($C147)+1)&gt;('Charges variables (avancé)'!$I19+'Charges variables (avancé)'!$J19),(COLUMN(AM147)-COLUMN($C147)+1)-('Charges variables (avancé)'!$I19+'Charges variables (avancé)'!$J19),0)+1):INDEX($C134:$BJ134,,(COLUMN(AM147)-COLUMN($C147)+1)-'Charges variables (avancé)'!$J19)),0)</f>
        <v>0</v>
      </c>
      <c r="AN147" s="368">
        <f>IF(AND(ROUND((AN$139-CONFIG!$D$7)/31,0)&gt;=ROUND('Charges variables (avancé)'!$J19,0),'Charges variables (avancé)'!$E19&lt;&gt;0),SUM(INDEX($C134:$BJ134,,IF((COLUMN(AN147)-COLUMN($C147)+1)&gt;('Charges variables (avancé)'!$I19+'Charges variables (avancé)'!$J19),(COLUMN(AN147)-COLUMN($C147)+1)-('Charges variables (avancé)'!$I19+'Charges variables (avancé)'!$J19),0)+1):INDEX($C134:$BJ134,,(COLUMN(AN147)-COLUMN($C147)+1)-'Charges variables (avancé)'!$J19)),0)</f>
        <v>0</v>
      </c>
      <c r="AO147" s="368">
        <f>IF(AND(ROUND((AO$139-CONFIG!$D$7)/31,0)&gt;=ROUND('Charges variables (avancé)'!$J19,0),'Charges variables (avancé)'!$E19&lt;&gt;0),SUM(INDEX($C134:$BJ134,,IF((COLUMN(AO147)-COLUMN($C147)+1)&gt;('Charges variables (avancé)'!$I19+'Charges variables (avancé)'!$J19),(COLUMN(AO147)-COLUMN($C147)+1)-('Charges variables (avancé)'!$I19+'Charges variables (avancé)'!$J19),0)+1):INDEX($C134:$BJ134,,(COLUMN(AO147)-COLUMN($C147)+1)-'Charges variables (avancé)'!$J19)),0)</f>
        <v>0</v>
      </c>
      <c r="AP147" s="368">
        <f>IF(AND(ROUND((AP$139-CONFIG!$D$7)/31,0)&gt;=ROUND('Charges variables (avancé)'!$J19,0),'Charges variables (avancé)'!$E19&lt;&gt;0),SUM(INDEX($C134:$BJ134,,IF((COLUMN(AP147)-COLUMN($C147)+1)&gt;('Charges variables (avancé)'!$I19+'Charges variables (avancé)'!$J19),(COLUMN(AP147)-COLUMN($C147)+1)-('Charges variables (avancé)'!$I19+'Charges variables (avancé)'!$J19),0)+1):INDEX($C134:$BJ134,,(COLUMN(AP147)-COLUMN($C147)+1)-'Charges variables (avancé)'!$J19)),0)</f>
        <v>0</v>
      </c>
      <c r="AQ147" s="368">
        <f>IF(AND(ROUND((AQ$139-CONFIG!$D$7)/31,0)&gt;=ROUND('Charges variables (avancé)'!$J19,0),'Charges variables (avancé)'!$E19&lt;&gt;0),SUM(INDEX($C134:$BJ134,,IF((COLUMN(AQ147)-COLUMN($C147)+1)&gt;('Charges variables (avancé)'!$I19+'Charges variables (avancé)'!$J19),(COLUMN(AQ147)-COLUMN($C147)+1)-('Charges variables (avancé)'!$I19+'Charges variables (avancé)'!$J19),0)+1):INDEX($C134:$BJ134,,(COLUMN(AQ147)-COLUMN($C147)+1)-'Charges variables (avancé)'!$J19)),0)</f>
        <v>0</v>
      </c>
      <c r="AR147" s="368">
        <f>IF(AND(ROUND((AR$139-CONFIG!$D$7)/31,0)&gt;=ROUND('Charges variables (avancé)'!$J19,0),'Charges variables (avancé)'!$E19&lt;&gt;0),SUM(INDEX($C134:$BJ134,,IF((COLUMN(AR147)-COLUMN($C147)+1)&gt;('Charges variables (avancé)'!$I19+'Charges variables (avancé)'!$J19),(COLUMN(AR147)-COLUMN($C147)+1)-('Charges variables (avancé)'!$I19+'Charges variables (avancé)'!$J19),0)+1):INDEX($C134:$BJ134,,(COLUMN(AR147)-COLUMN($C147)+1)-'Charges variables (avancé)'!$J19)),0)</f>
        <v>0</v>
      </c>
      <c r="AS147" s="368">
        <f>IF(AND(ROUND((AS$139-CONFIG!$D$7)/31,0)&gt;=ROUND('Charges variables (avancé)'!$J19,0),'Charges variables (avancé)'!$E19&lt;&gt;0),SUM(INDEX($C134:$BJ134,,IF((COLUMN(AS147)-COLUMN($C147)+1)&gt;('Charges variables (avancé)'!$I19+'Charges variables (avancé)'!$J19),(COLUMN(AS147)-COLUMN($C147)+1)-('Charges variables (avancé)'!$I19+'Charges variables (avancé)'!$J19),0)+1):INDEX($C134:$BJ134,,(COLUMN(AS147)-COLUMN($C147)+1)-'Charges variables (avancé)'!$J19)),0)</f>
        <v>0</v>
      </c>
      <c r="AT147" s="368">
        <f>IF(AND(ROUND((AT$139-CONFIG!$D$7)/31,0)&gt;=ROUND('Charges variables (avancé)'!$J19,0),'Charges variables (avancé)'!$E19&lt;&gt;0),SUM(INDEX($C134:$BJ134,,IF((COLUMN(AT147)-COLUMN($C147)+1)&gt;('Charges variables (avancé)'!$I19+'Charges variables (avancé)'!$J19),(COLUMN(AT147)-COLUMN($C147)+1)-('Charges variables (avancé)'!$I19+'Charges variables (avancé)'!$J19),0)+1):INDEX($C134:$BJ134,,(COLUMN(AT147)-COLUMN($C147)+1)-'Charges variables (avancé)'!$J19)),0)</f>
        <v>0</v>
      </c>
      <c r="AU147" s="368">
        <f>IF(AND(ROUND((AU$139-CONFIG!$D$7)/31,0)&gt;=ROUND('Charges variables (avancé)'!$J19,0),'Charges variables (avancé)'!$E19&lt;&gt;0),SUM(INDEX($C134:$BJ134,,IF((COLUMN(AU147)-COLUMN($C147)+1)&gt;('Charges variables (avancé)'!$I19+'Charges variables (avancé)'!$J19),(COLUMN(AU147)-COLUMN($C147)+1)-('Charges variables (avancé)'!$I19+'Charges variables (avancé)'!$J19),0)+1):INDEX($C134:$BJ134,,(COLUMN(AU147)-COLUMN($C147)+1)-'Charges variables (avancé)'!$J19)),0)</f>
        <v>0</v>
      </c>
      <c r="AV147" s="368">
        <f>IF(AND(ROUND((AV$139-CONFIG!$D$7)/31,0)&gt;=ROUND('Charges variables (avancé)'!$J19,0),'Charges variables (avancé)'!$E19&lt;&gt;0),SUM(INDEX($C134:$BJ134,,IF((COLUMN(AV147)-COLUMN($C147)+1)&gt;('Charges variables (avancé)'!$I19+'Charges variables (avancé)'!$J19),(COLUMN(AV147)-COLUMN($C147)+1)-('Charges variables (avancé)'!$I19+'Charges variables (avancé)'!$J19),0)+1):INDEX($C134:$BJ134,,(COLUMN(AV147)-COLUMN($C147)+1)-'Charges variables (avancé)'!$J19)),0)</f>
        <v>0</v>
      </c>
      <c r="AW147" s="368">
        <f>IF(AND(ROUND((AW$139-CONFIG!$D$7)/31,0)&gt;=ROUND('Charges variables (avancé)'!$J19,0),'Charges variables (avancé)'!$E19&lt;&gt;0),SUM(INDEX($C134:$BJ134,,IF((COLUMN(AW147)-COLUMN($C147)+1)&gt;('Charges variables (avancé)'!$I19+'Charges variables (avancé)'!$J19),(COLUMN(AW147)-COLUMN($C147)+1)-('Charges variables (avancé)'!$I19+'Charges variables (avancé)'!$J19),0)+1):INDEX($C134:$BJ134,,(COLUMN(AW147)-COLUMN($C147)+1)-'Charges variables (avancé)'!$J19)),0)</f>
        <v>0</v>
      </c>
      <c r="AX147" s="368">
        <f>IF(AND(ROUND((AX$139-CONFIG!$D$7)/31,0)&gt;=ROUND('Charges variables (avancé)'!$J19,0),'Charges variables (avancé)'!$E19&lt;&gt;0),SUM(INDEX($C134:$BJ134,,IF((COLUMN(AX147)-COLUMN($C147)+1)&gt;('Charges variables (avancé)'!$I19+'Charges variables (avancé)'!$J19),(COLUMN(AX147)-COLUMN($C147)+1)-('Charges variables (avancé)'!$I19+'Charges variables (avancé)'!$J19),0)+1):INDEX($C134:$BJ134,,(COLUMN(AX147)-COLUMN($C147)+1)-'Charges variables (avancé)'!$J19)),0)</f>
        <v>0</v>
      </c>
      <c r="AY147" s="368">
        <f>IF(AND(ROUND((AY$139-CONFIG!$D$7)/31,0)&gt;=ROUND('Charges variables (avancé)'!$J19,0),'Charges variables (avancé)'!$E19&lt;&gt;0),SUM(INDEX($C134:$BJ134,,IF((COLUMN(AY147)-COLUMN($C147)+1)&gt;('Charges variables (avancé)'!$I19+'Charges variables (avancé)'!$J19),(COLUMN(AY147)-COLUMN($C147)+1)-('Charges variables (avancé)'!$I19+'Charges variables (avancé)'!$J19),0)+1):INDEX($C134:$BJ134,,(COLUMN(AY147)-COLUMN($C147)+1)-'Charges variables (avancé)'!$J19)),0)</f>
        <v>0</v>
      </c>
      <c r="AZ147" s="368">
        <f>IF(AND(ROUND((AZ$139-CONFIG!$D$7)/31,0)&gt;=ROUND('Charges variables (avancé)'!$J19,0),'Charges variables (avancé)'!$E19&lt;&gt;0),SUM(INDEX($C134:$BJ134,,IF((COLUMN(AZ147)-COLUMN($C147)+1)&gt;('Charges variables (avancé)'!$I19+'Charges variables (avancé)'!$J19),(COLUMN(AZ147)-COLUMN($C147)+1)-('Charges variables (avancé)'!$I19+'Charges variables (avancé)'!$J19),0)+1):INDEX($C134:$BJ134,,(COLUMN(AZ147)-COLUMN($C147)+1)-'Charges variables (avancé)'!$J19)),0)</f>
        <v>0</v>
      </c>
      <c r="BA147" s="368">
        <f>IF(AND(ROUND((BA$139-CONFIG!$D$7)/31,0)&gt;=ROUND('Charges variables (avancé)'!$J19,0),'Charges variables (avancé)'!$E19&lt;&gt;0),SUM(INDEX($C134:$BJ134,,IF((COLUMN(BA147)-COLUMN($C147)+1)&gt;('Charges variables (avancé)'!$I19+'Charges variables (avancé)'!$J19),(COLUMN(BA147)-COLUMN($C147)+1)-('Charges variables (avancé)'!$I19+'Charges variables (avancé)'!$J19),0)+1):INDEX($C134:$BJ134,,(COLUMN(BA147)-COLUMN($C147)+1)-'Charges variables (avancé)'!$J19)),0)</f>
        <v>0</v>
      </c>
      <c r="BB147" s="368">
        <f>IF(AND(ROUND((BB$139-CONFIG!$D$7)/31,0)&gt;=ROUND('Charges variables (avancé)'!$J19,0),'Charges variables (avancé)'!$E19&lt;&gt;0),SUM(INDEX($C134:$BJ134,,IF((COLUMN(BB147)-COLUMN($C147)+1)&gt;('Charges variables (avancé)'!$I19+'Charges variables (avancé)'!$J19),(COLUMN(BB147)-COLUMN($C147)+1)-('Charges variables (avancé)'!$I19+'Charges variables (avancé)'!$J19),0)+1):INDEX($C134:$BJ134,,(COLUMN(BB147)-COLUMN($C147)+1)-'Charges variables (avancé)'!$J19)),0)</f>
        <v>0</v>
      </c>
      <c r="BC147" s="368">
        <f>IF(AND(ROUND((BC$139-CONFIG!$D$7)/31,0)&gt;=ROUND('Charges variables (avancé)'!$J19,0),'Charges variables (avancé)'!$E19&lt;&gt;0),SUM(INDEX($C134:$BJ134,,IF((COLUMN(BC147)-COLUMN($C147)+1)&gt;('Charges variables (avancé)'!$I19+'Charges variables (avancé)'!$J19),(COLUMN(BC147)-COLUMN($C147)+1)-('Charges variables (avancé)'!$I19+'Charges variables (avancé)'!$J19),0)+1):INDEX($C134:$BJ134,,(COLUMN(BC147)-COLUMN($C147)+1)-'Charges variables (avancé)'!$J19)),0)</f>
        <v>0</v>
      </c>
      <c r="BD147" s="368">
        <f>IF(AND(ROUND((BD$139-CONFIG!$D$7)/31,0)&gt;=ROUND('Charges variables (avancé)'!$J19,0),'Charges variables (avancé)'!$E19&lt;&gt;0),SUM(INDEX($C134:$BJ134,,IF((COLUMN(BD147)-COLUMN($C147)+1)&gt;('Charges variables (avancé)'!$I19+'Charges variables (avancé)'!$J19),(COLUMN(BD147)-COLUMN($C147)+1)-('Charges variables (avancé)'!$I19+'Charges variables (avancé)'!$J19),0)+1):INDEX($C134:$BJ134,,(COLUMN(BD147)-COLUMN($C147)+1)-'Charges variables (avancé)'!$J19)),0)</f>
        <v>0</v>
      </c>
      <c r="BE147" s="368">
        <f>IF(AND(ROUND((BE$139-CONFIG!$D$7)/31,0)&gt;=ROUND('Charges variables (avancé)'!$J19,0),'Charges variables (avancé)'!$E19&lt;&gt;0),SUM(INDEX($C134:$BJ134,,IF((COLUMN(BE147)-COLUMN($C147)+1)&gt;('Charges variables (avancé)'!$I19+'Charges variables (avancé)'!$J19),(COLUMN(BE147)-COLUMN($C147)+1)-('Charges variables (avancé)'!$I19+'Charges variables (avancé)'!$J19),0)+1):INDEX($C134:$BJ134,,(COLUMN(BE147)-COLUMN($C147)+1)-'Charges variables (avancé)'!$J19)),0)</f>
        <v>0</v>
      </c>
      <c r="BF147" s="368">
        <f>IF(AND(ROUND((BF$139-CONFIG!$D$7)/31,0)&gt;=ROUND('Charges variables (avancé)'!$J19,0),'Charges variables (avancé)'!$E19&lt;&gt;0),SUM(INDEX($C134:$BJ134,,IF((COLUMN(BF147)-COLUMN($C147)+1)&gt;('Charges variables (avancé)'!$I19+'Charges variables (avancé)'!$J19),(COLUMN(BF147)-COLUMN($C147)+1)-('Charges variables (avancé)'!$I19+'Charges variables (avancé)'!$J19),0)+1):INDEX($C134:$BJ134,,(COLUMN(BF147)-COLUMN($C147)+1)-'Charges variables (avancé)'!$J19)),0)</f>
        <v>0</v>
      </c>
      <c r="BG147" s="368">
        <f>IF(AND(ROUND((BG$139-CONFIG!$D$7)/31,0)&gt;=ROUND('Charges variables (avancé)'!$J19,0),'Charges variables (avancé)'!$E19&lt;&gt;0),SUM(INDEX($C134:$BJ134,,IF((COLUMN(BG147)-COLUMN($C147)+1)&gt;('Charges variables (avancé)'!$I19+'Charges variables (avancé)'!$J19),(COLUMN(BG147)-COLUMN($C147)+1)-('Charges variables (avancé)'!$I19+'Charges variables (avancé)'!$J19),0)+1):INDEX($C134:$BJ134,,(COLUMN(BG147)-COLUMN($C147)+1)-'Charges variables (avancé)'!$J19)),0)</f>
        <v>0</v>
      </c>
      <c r="BH147" s="368">
        <f>IF(AND(ROUND((BH$139-CONFIG!$D$7)/31,0)&gt;=ROUND('Charges variables (avancé)'!$J19,0),'Charges variables (avancé)'!$E19&lt;&gt;0),SUM(INDEX($C134:$BJ134,,IF((COLUMN(BH147)-COLUMN($C147)+1)&gt;('Charges variables (avancé)'!$I19+'Charges variables (avancé)'!$J19),(COLUMN(BH147)-COLUMN($C147)+1)-('Charges variables (avancé)'!$I19+'Charges variables (avancé)'!$J19),0)+1):INDEX($C134:$BJ134,,(COLUMN(BH147)-COLUMN($C147)+1)-'Charges variables (avancé)'!$J19)),0)</f>
        <v>0</v>
      </c>
      <c r="BI147" s="368">
        <f>IF(AND(ROUND((BI$139-CONFIG!$D$7)/31,0)&gt;=ROUND('Charges variables (avancé)'!$J19,0),'Charges variables (avancé)'!$E19&lt;&gt;0),SUM(INDEX($C134:$BJ134,,IF((COLUMN(BI147)-COLUMN($C147)+1)&gt;('Charges variables (avancé)'!$I19+'Charges variables (avancé)'!$J19),(COLUMN(BI147)-COLUMN($C147)+1)-('Charges variables (avancé)'!$I19+'Charges variables (avancé)'!$J19),0)+1):INDEX($C134:$BJ134,,(COLUMN(BI147)-COLUMN($C147)+1)-'Charges variables (avancé)'!$J19)),0)</f>
        <v>0</v>
      </c>
      <c r="BJ147" s="368">
        <f>IF(AND(ROUND((BJ$139-CONFIG!$D$7)/31,0)&gt;=ROUND('Charges variables (avancé)'!$J19,0),'Charges variables (avancé)'!$E19&lt;&gt;0),SUM(INDEX($C134:$BJ134,,IF((COLUMN(BJ147)-COLUMN($C147)+1)&gt;('Charges variables (avancé)'!$I19+'Charges variables (avancé)'!$J19),(COLUMN(BJ147)-COLUMN($C147)+1)-('Charges variables (avancé)'!$I19+'Charges variables (avancé)'!$J19),0)+1):INDEX($C134:$BJ134,,(COLUMN(BJ147)-COLUMN($C147)+1)-'Charges variables (avancé)'!$J19)),0)</f>
        <v>0</v>
      </c>
    </row>
    <row r="149" spans="2:62">
      <c r="B149" s="104" t="s">
        <v>63</v>
      </c>
      <c r="C149" s="11"/>
      <c r="D149" s="11"/>
      <c r="E149" s="11"/>
      <c r="F149" s="32"/>
    </row>
    <row r="151" spans="2:62" ht="15" customHeight="1">
      <c r="B151" s="81"/>
      <c r="C151" s="475" t="s">
        <v>18</v>
      </c>
      <c r="D151" s="476"/>
      <c r="E151" s="476"/>
      <c r="F151" s="476"/>
      <c r="G151" s="476"/>
      <c r="H151" s="476"/>
      <c r="I151" s="476"/>
      <c r="J151" s="476"/>
      <c r="K151" s="476"/>
      <c r="L151" s="476"/>
      <c r="M151" s="476"/>
      <c r="N151" s="476"/>
      <c r="O151" s="473" t="s">
        <v>19</v>
      </c>
      <c r="P151" s="473"/>
      <c r="Q151" s="473"/>
      <c r="R151" s="473"/>
      <c r="S151" s="473"/>
      <c r="T151" s="473"/>
      <c r="U151" s="473"/>
      <c r="V151" s="473"/>
      <c r="W151" s="473"/>
      <c r="X151" s="473"/>
      <c r="Y151" s="473"/>
      <c r="Z151" s="473"/>
      <c r="AA151" s="475" t="s">
        <v>20</v>
      </c>
      <c r="AB151" s="476"/>
      <c r="AC151" s="476"/>
      <c r="AD151" s="476"/>
      <c r="AE151" s="476"/>
      <c r="AF151" s="476"/>
      <c r="AG151" s="476"/>
      <c r="AH151" s="476"/>
      <c r="AI151" s="476"/>
      <c r="AJ151" s="476"/>
      <c r="AK151" s="476"/>
      <c r="AL151" s="476"/>
      <c r="AM151" s="473" t="s">
        <v>32</v>
      </c>
      <c r="AN151" s="473"/>
      <c r="AO151" s="473"/>
      <c r="AP151" s="473"/>
      <c r="AQ151" s="473"/>
      <c r="AR151" s="473"/>
      <c r="AS151" s="473"/>
      <c r="AT151" s="473"/>
      <c r="AU151" s="473"/>
      <c r="AV151" s="473"/>
      <c r="AW151" s="473"/>
      <c r="AX151" s="473"/>
      <c r="AY151" s="473" t="s">
        <v>33</v>
      </c>
      <c r="AZ151" s="473"/>
      <c r="BA151" s="473"/>
      <c r="BB151" s="473"/>
      <c r="BC151" s="473"/>
      <c r="BD151" s="473"/>
      <c r="BE151" s="473"/>
      <c r="BF151" s="473"/>
      <c r="BG151" s="473"/>
      <c r="BH151" s="473"/>
      <c r="BI151" s="473"/>
      <c r="BJ151" s="473"/>
    </row>
    <row r="152" spans="2:62" ht="15" customHeight="1">
      <c r="B152" s="83" t="s">
        <v>36</v>
      </c>
      <c r="C152" s="18">
        <f>CONFIG!$D$7</f>
        <v>41640</v>
      </c>
      <c r="D152" s="18">
        <f>DATE(YEAR(C152),MONTH(C152)+1,DAY(C152))</f>
        <v>41671</v>
      </c>
      <c r="E152" s="18">
        <f t="shared" ref="E152:BJ152" si="113">DATE(YEAR(D152),MONTH(D152)+1,DAY(D152))</f>
        <v>41699</v>
      </c>
      <c r="F152" s="18">
        <f t="shared" si="113"/>
        <v>41730</v>
      </c>
      <c r="G152" s="18">
        <f t="shared" si="113"/>
        <v>41760</v>
      </c>
      <c r="H152" s="18">
        <f t="shared" si="113"/>
        <v>41791</v>
      </c>
      <c r="I152" s="18">
        <f t="shared" si="113"/>
        <v>41821</v>
      </c>
      <c r="J152" s="18">
        <f t="shared" si="113"/>
        <v>41852</v>
      </c>
      <c r="K152" s="18">
        <f t="shared" si="113"/>
        <v>41883</v>
      </c>
      <c r="L152" s="18">
        <f t="shared" si="113"/>
        <v>41913</v>
      </c>
      <c r="M152" s="18">
        <f t="shared" si="113"/>
        <v>41944</v>
      </c>
      <c r="N152" s="18">
        <f t="shared" si="113"/>
        <v>41974</v>
      </c>
      <c r="O152" s="18">
        <f t="shared" si="113"/>
        <v>42005</v>
      </c>
      <c r="P152" s="18">
        <f t="shared" si="113"/>
        <v>42036</v>
      </c>
      <c r="Q152" s="18">
        <f t="shared" si="113"/>
        <v>42064</v>
      </c>
      <c r="R152" s="18">
        <f t="shared" si="113"/>
        <v>42095</v>
      </c>
      <c r="S152" s="18">
        <f t="shared" si="113"/>
        <v>42125</v>
      </c>
      <c r="T152" s="18">
        <f t="shared" si="113"/>
        <v>42156</v>
      </c>
      <c r="U152" s="18">
        <f t="shared" si="113"/>
        <v>42186</v>
      </c>
      <c r="V152" s="18">
        <f t="shared" si="113"/>
        <v>42217</v>
      </c>
      <c r="W152" s="18">
        <f t="shared" si="113"/>
        <v>42248</v>
      </c>
      <c r="X152" s="18">
        <f t="shared" si="113"/>
        <v>42278</v>
      </c>
      <c r="Y152" s="18">
        <f t="shared" si="113"/>
        <v>42309</v>
      </c>
      <c r="Z152" s="18">
        <f t="shared" si="113"/>
        <v>42339</v>
      </c>
      <c r="AA152" s="18">
        <f t="shared" si="113"/>
        <v>42370</v>
      </c>
      <c r="AB152" s="18">
        <f t="shared" si="113"/>
        <v>42401</v>
      </c>
      <c r="AC152" s="18">
        <f t="shared" si="113"/>
        <v>42430</v>
      </c>
      <c r="AD152" s="18">
        <f t="shared" si="113"/>
        <v>42461</v>
      </c>
      <c r="AE152" s="18">
        <f t="shared" si="113"/>
        <v>42491</v>
      </c>
      <c r="AF152" s="18">
        <f t="shared" si="113"/>
        <v>42522</v>
      </c>
      <c r="AG152" s="18">
        <f t="shared" si="113"/>
        <v>42552</v>
      </c>
      <c r="AH152" s="18">
        <f t="shared" si="113"/>
        <v>42583</v>
      </c>
      <c r="AI152" s="18">
        <f t="shared" si="113"/>
        <v>42614</v>
      </c>
      <c r="AJ152" s="18">
        <f t="shared" si="113"/>
        <v>42644</v>
      </c>
      <c r="AK152" s="18">
        <f t="shared" si="113"/>
        <v>42675</v>
      </c>
      <c r="AL152" s="18">
        <f t="shared" si="113"/>
        <v>42705</v>
      </c>
      <c r="AM152" s="18">
        <f t="shared" si="113"/>
        <v>42736</v>
      </c>
      <c r="AN152" s="18">
        <f t="shared" si="113"/>
        <v>42767</v>
      </c>
      <c r="AO152" s="18">
        <f t="shared" si="113"/>
        <v>42795</v>
      </c>
      <c r="AP152" s="18">
        <f t="shared" si="113"/>
        <v>42826</v>
      </c>
      <c r="AQ152" s="18">
        <f t="shared" si="113"/>
        <v>42856</v>
      </c>
      <c r="AR152" s="18">
        <f t="shared" si="113"/>
        <v>42887</v>
      </c>
      <c r="AS152" s="18">
        <f t="shared" si="113"/>
        <v>42917</v>
      </c>
      <c r="AT152" s="18">
        <f t="shared" si="113"/>
        <v>42948</v>
      </c>
      <c r="AU152" s="18">
        <f t="shared" si="113"/>
        <v>42979</v>
      </c>
      <c r="AV152" s="18">
        <f t="shared" si="113"/>
        <v>43009</v>
      </c>
      <c r="AW152" s="18">
        <f t="shared" si="113"/>
        <v>43040</v>
      </c>
      <c r="AX152" s="18">
        <f t="shared" si="113"/>
        <v>43070</v>
      </c>
      <c r="AY152" s="18">
        <f t="shared" si="113"/>
        <v>43101</v>
      </c>
      <c r="AZ152" s="18">
        <f t="shared" si="113"/>
        <v>43132</v>
      </c>
      <c r="BA152" s="18">
        <f t="shared" si="113"/>
        <v>43160</v>
      </c>
      <c r="BB152" s="18">
        <f t="shared" si="113"/>
        <v>43191</v>
      </c>
      <c r="BC152" s="18">
        <f t="shared" si="113"/>
        <v>43221</v>
      </c>
      <c r="BD152" s="18">
        <f t="shared" si="113"/>
        <v>43252</v>
      </c>
      <c r="BE152" s="18">
        <f t="shared" si="113"/>
        <v>43282</v>
      </c>
      <c r="BF152" s="18">
        <f t="shared" si="113"/>
        <v>43313</v>
      </c>
      <c r="BG152" s="18">
        <f t="shared" si="113"/>
        <v>43344</v>
      </c>
      <c r="BH152" s="18">
        <f t="shared" si="113"/>
        <v>43374</v>
      </c>
      <c r="BI152" s="18">
        <f t="shared" si="113"/>
        <v>43405</v>
      </c>
      <c r="BJ152" s="18">
        <f t="shared" si="113"/>
        <v>43435</v>
      </c>
    </row>
    <row r="153" spans="2:62" ht="15" customHeight="1">
      <c r="B153" s="366">
        <f>'Charges variables (avancé)'!$C$12</f>
        <v>0</v>
      </c>
      <c r="C153" s="341">
        <f>(('Charges variables (avancé)'!$L12*C127)+IF(ROUND((C$152-CONFIG!$D$7)/31,0)&gt;=('Charges variables (avancé)'!$J12+'Charges variables (avancé)'!$K12),INDEX($C127:$BJ127,,COLUMN(C$152)-COLUMN($C$152)+1-('Charges variables (avancé)'!$J12+'Charges variables (avancé)'!$K12)),0)*(1-'Charges variables (avancé)'!$L12))*'Charges variables (avancé)'!$D12</f>
        <v>0</v>
      </c>
      <c r="D153" s="341">
        <f>(('Charges variables (avancé)'!$L12*D127)+IF(ROUND((D$152-CONFIG!$D$7)/31,0)&gt;=('Charges variables (avancé)'!$J12+'Charges variables (avancé)'!$K12),INDEX($C127:$BJ127,,COLUMN(D$152)-COLUMN($C$152)+1-('Charges variables (avancé)'!$J12+'Charges variables (avancé)'!$K12)),0)*(1-'Charges variables (avancé)'!$L12))*'Charges variables (avancé)'!$D12</f>
        <v>0</v>
      </c>
      <c r="E153" s="341">
        <f>(('Charges variables (avancé)'!$L12*E127)+IF(ROUND((E$152-CONFIG!$D$7)/31,0)&gt;=('Charges variables (avancé)'!$J12+'Charges variables (avancé)'!$K12),INDEX($C127:$BJ127,,COLUMN(E$152)-COLUMN($C$152)+1-('Charges variables (avancé)'!$J12+'Charges variables (avancé)'!$K12)),0)*(1-'Charges variables (avancé)'!$L12))*'Charges variables (avancé)'!$D12</f>
        <v>0</v>
      </c>
      <c r="F153" s="341">
        <f>(('Charges variables (avancé)'!$L12*F127)+IF(ROUND((F$152-CONFIG!$D$7)/31,0)&gt;=('Charges variables (avancé)'!$J12+'Charges variables (avancé)'!$K12),INDEX($C127:$BJ127,,COLUMN(F$152)-COLUMN($C$152)+1-('Charges variables (avancé)'!$J12+'Charges variables (avancé)'!$K12)),0)*(1-'Charges variables (avancé)'!$L12))*'Charges variables (avancé)'!$D12</f>
        <v>0</v>
      </c>
      <c r="G153" s="341">
        <f>(('Charges variables (avancé)'!$L12*G127)+IF(ROUND((G$152-CONFIG!$D$7)/31,0)&gt;=('Charges variables (avancé)'!$J12+'Charges variables (avancé)'!$K12),INDEX($C127:$BJ127,,COLUMN(G$152)-COLUMN($C$152)+1-('Charges variables (avancé)'!$J12+'Charges variables (avancé)'!$K12)),0)*(1-'Charges variables (avancé)'!$L12))*'Charges variables (avancé)'!$D12</f>
        <v>0</v>
      </c>
      <c r="H153" s="341">
        <f>(('Charges variables (avancé)'!$L12*H127)+IF(ROUND((H$152-CONFIG!$D$7)/31,0)&gt;=('Charges variables (avancé)'!$J12+'Charges variables (avancé)'!$K12),INDEX($C127:$BJ127,,COLUMN(H$152)-COLUMN($C$152)+1-('Charges variables (avancé)'!$J12+'Charges variables (avancé)'!$K12)),0)*(1-'Charges variables (avancé)'!$L12))*'Charges variables (avancé)'!$D12</f>
        <v>0</v>
      </c>
      <c r="I153" s="341">
        <f>(('Charges variables (avancé)'!$L12*I127)+IF(ROUND((I$152-CONFIG!$D$7)/31,0)&gt;=('Charges variables (avancé)'!$J12+'Charges variables (avancé)'!$K12),INDEX($C127:$BJ127,,COLUMN(I$152)-COLUMN($C$152)+1-('Charges variables (avancé)'!$J12+'Charges variables (avancé)'!$K12)),0)*(1-'Charges variables (avancé)'!$L12))*'Charges variables (avancé)'!$D12</f>
        <v>0</v>
      </c>
      <c r="J153" s="341">
        <f>(('Charges variables (avancé)'!$L12*J127)+IF(ROUND((J$152-CONFIG!$D$7)/31,0)&gt;=('Charges variables (avancé)'!$J12+'Charges variables (avancé)'!$K12),INDEX($C127:$BJ127,,COLUMN(J$152)-COLUMN($C$152)+1-('Charges variables (avancé)'!$J12+'Charges variables (avancé)'!$K12)),0)*(1-'Charges variables (avancé)'!$L12))*'Charges variables (avancé)'!$D12</f>
        <v>0</v>
      </c>
      <c r="K153" s="341">
        <f>(('Charges variables (avancé)'!$L12*K127)+IF(ROUND((K$152-CONFIG!$D$7)/31,0)&gt;=('Charges variables (avancé)'!$J12+'Charges variables (avancé)'!$K12),INDEX($C127:$BJ127,,COLUMN(K$152)-COLUMN($C$152)+1-('Charges variables (avancé)'!$J12+'Charges variables (avancé)'!$K12)),0)*(1-'Charges variables (avancé)'!$L12))*'Charges variables (avancé)'!$D12</f>
        <v>0</v>
      </c>
      <c r="L153" s="341">
        <f>(('Charges variables (avancé)'!$L12*L127)+IF(ROUND((L$152-CONFIG!$D$7)/31,0)&gt;=('Charges variables (avancé)'!$J12+'Charges variables (avancé)'!$K12),INDEX($C127:$BJ127,,COLUMN(L$152)-COLUMN($C$152)+1-('Charges variables (avancé)'!$J12+'Charges variables (avancé)'!$K12)),0)*(1-'Charges variables (avancé)'!$L12))*'Charges variables (avancé)'!$D12</f>
        <v>0</v>
      </c>
      <c r="M153" s="341">
        <f>(('Charges variables (avancé)'!$L12*M127)+IF(ROUND((M$152-CONFIG!$D$7)/31,0)&gt;=('Charges variables (avancé)'!$J12+'Charges variables (avancé)'!$K12),INDEX($C127:$BJ127,,COLUMN(M$152)-COLUMN($C$152)+1-('Charges variables (avancé)'!$J12+'Charges variables (avancé)'!$K12)),0)*(1-'Charges variables (avancé)'!$L12))*'Charges variables (avancé)'!$D12</f>
        <v>0</v>
      </c>
      <c r="N153" s="341">
        <f>(('Charges variables (avancé)'!$L12*N127)+IF(ROUND((N$152-CONFIG!$D$7)/31,0)&gt;=('Charges variables (avancé)'!$J12+'Charges variables (avancé)'!$K12),INDEX($C127:$BJ127,,COLUMN(N$152)-COLUMN($C$152)+1-('Charges variables (avancé)'!$J12+'Charges variables (avancé)'!$K12)),0)*(1-'Charges variables (avancé)'!$L12))*'Charges variables (avancé)'!$D12</f>
        <v>0</v>
      </c>
      <c r="O153" s="341">
        <f>(('Charges variables (avancé)'!$L12*O127)+IF(ROUND((O$152-CONFIG!$D$7)/31,0)&gt;=('Charges variables (avancé)'!$J12+'Charges variables (avancé)'!$K12),INDEX($C127:$BJ127,,COLUMN(O$152)-COLUMN($C$152)+1-('Charges variables (avancé)'!$J12+'Charges variables (avancé)'!$K12)),0)*(1-'Charges variables (avancé)'!$L12))*'Charges variables (avancé)'!$X12</f>
        <v>0</v>
      </c>
      <c r="P153" s="341">
        <f>(('Charges variables (avancé)'!$L12*P127)+IF(ROUND((P$152-CONFIG!$D$7)/31,0)&gt;=('Charges variables (avancé)'!$J12+'Charges variables (avancé)'!$K12),INDEX($C127:$BJ127,,COLUMN(P$152)-COLUMN($C$152)+1-('Charges variables (avancé)'!$J12+'Charges variables (avancé)'!$K12)),0)*(1-'Charges variables (avancé)'!$L12))*'Charges variables (avancé)'!$X12</f>
        <v>0</v>
      </c>
      <c r="Q153" s="341">
        <f>(('Charges variables (avancé)'!$L12*Q127)+IF(ROUND((Q$152-CONFIG!$D$7)/31,0)&gt;=('Charges variables (avancé)'!$J12+'Charges variables (avancé)'!$K12),INDEX($C127:$BJ127,,COLUMN(Q$152)-COLUMN($C$152)+1-('Charges variables (avancé)'!$J12+'Charges variables (avancé)'!$K12)),0)*(1-'Charges variables (avancé)'!$L12))*'Charges variables (avancé)'!$X12</f>
        <v>0</v>
      </c>
      <c r="R153" s="341">
        <f>(('Charges variables (avancé)'!$L12*R127)+IF(ROUND((R$152-CONFIG!$D$7)/31,0)&gt;=('Charges variables (avancé)'!$J12+'Charges variables (avancé)'!$K12),INDEX($C127:$BJ127,,COLUMN(R$152)-COLUMN($C$152)+1-('Charges variables (avancé)'!$J12+'Charges variables (avancé)'!$K12)),0)*(1-'Charges variables (avancé)'!$L12))*'Charges variables (avancé)'!$X12</f>
        <v>0</v>
      </c>
      <c r="S153" s="341">
        <f>(('Charges variables (avancé)'!$L12*S127)+IF(ROUND((S$152-CONFIG!$D$7)/31,0)&gt;=('Charges variables (avancé)'!$J12+'Charges variables (avancé)'!$K12),INDEX($C127:$BJ127,,COLUMN(S$152)-COLUMN($C$152)+1-('Charges variables (avancé)'!$J12+'Charges variables (avancé)'!$K12)),0)*(1-'Charges variables (avancé)'!$L12))*'Charges variables (avancé)'!$X12</f>
        <v>0</v>
      </c>
      <c r="T153" s="341">
        <f>(('Charges variables (avancé)'!$L12*T127)+IF(ROUND((T$152-CONFIG!$D$7)/31,0)&gt;=('Charges variables (avancé)'!$J12+'Charges variables (avancé)'!$K12),INDEX($C127:$BJ127,,COLUMN(T$152)-COLUMN($C$152)+1-('Charges variables (avancé)'!$J12+'Charges variables (avancé)'!$K12)),0)*(1-'Charges variables (avancé)'!$L12))*'Charges variables (avancé)'!$X12</f>
        <v>0</v>
      </c>
      <c r="U153" s="341">
        <f>(('Charges variables (avancé)'!$L12*U127)+IF(ROUND((U$152-CONFIG!$D$7)/31,0)&gt;=('Charges variables (avancé)'!$J12+'Charges variables (avancé)'!$K12),INDEX($C127:$BJ127,,COLUMN(U$152)-COLUMN($C$152)+1-('Charges variables (avancé)'!$J12+'Charges variables (avancé)'!$K12)),0)*(1-'Charges variables (avancé)'!$L12))*'Charges variables (avancé)'!$X12</f>
        <v>0</v>
      </c>
      <c r="V153" s="341">
        <f>(('Charges variables (avancé)'!$L12*V127)+IF(ROUND((V$152-CONFIG!$D$7)/31,0)&gt;=('Charges variables (avancé)'!$J12+'Charges variables (avancé)'!$K12),INDEX($C127:$BJ127,,COLUMN(V$152)-COLUMN($C$152)+1-('Charges variables (avancé)'!$J12+'Charges variables (avancé)'!$K12)),0)*(1-'Charges variables (avancé)'!$L12))*'Charges variables (avancé)'!$X12</f>
        <v>0</v>
      </c>
      <c r="W153" s="341">
        <f>(('Charges variables (avancé)'!$L12*W127)+IF(ROUND((W$152-CONFIG!$D$7)/31,0)&gt;=('Charges variables (avancé)'!$J12+'Charges variables (avancé)'!$K12),INDEX($C127:$BJ127,,COLUMN(W$152)-COLUMN($C$152)+1-('Charges variables (avancé)'!$J12+'Charges variables (avancé)'!$K12)),0)*(1-'Charges variables (avancé)'!$L12))*'Charges variables (avancé)'!$X12</f>
        <v>0</v>
      </c>
      <c r="X153" s="341">
        <f>(('Charges variables (avancé)'!$L12*X127)+IF(ROUND((X$152-CONFIG!$D$7)/31,0)&gt;=('Charges variables (avancé)'!$J12+'Charges variables (avancé)'!$K12),INDEX($C127:$BJ127,,COLUMN(X$152)-COLUMN($C$152)+1-('Charges variables (avancé)'!$J12+'Charges variables (avancé)'!$K12)),0)*(1-'Charges variables (avancé)'!$L12))*'Charges variables (avancé)'!$X12</f>
        <v>0</v>
      </c>
      <c r="Y153" s="341">
        <f>(('Charges variables (avancé)'!$L12*Y127)+IF(ROUND((Y$152-CONFIG!$D$7)/31,0)&gt;=('Charges variables (avancé)'!$J12+'Charges variables (avancé)'!$K12),INDEX($C127:$BJ127,,COLUMN(Y$152)-COLUMN($C$152)+1-('Charges variables (avancé)'!$J12+'Charges variables (avancé)'!$K12)),0)*(1-'Charges variables (avancé)'!$L12))*'Charges variables (avancé)'!$X12</f>
        <v>0</v>
      </c>
      <c r="Z153" s="341">
        <f>(('Charges variables (avancé)'!$L12*Z127)+IF(ROUND((Z$152-CONFIG!$D$7)/31,0)&gt;=('Charges variables (avancé)'!$J12+'Charges variables (avancé)'!$K12),INDEX($C127:$BJ127,,COLUMN(Z$152)-COLUMN($C$152)+1-('Charges variables (avancé)'!$J12+'Charges variables (avancé)'!$K12)),0)*(1-'Charges variables (avancé)'!$L12))*'Charges variables (avancé)'!$X12</f>
        <v>0</v>
      </c>
      <c r="AA153" s="341">
        <f>(('Charges variables (avancé)'!$L12*AA127)+IF(ROUND((AA$152-CONFIG!$D$7)/31,0)&gt;=('Charges variables (avancé)'!$J12+'Charges variables (avancé)'!$K12),INDEX($C127:$BJ127,,COLUMN(AA$152)-COLUMN($C$152)+1-('Charges variables (avancé)'!$J12+'Charges variables (avancé)'!$K12)),0)*(1-'Charges variables (avancé)'!$L12))*'Charges variables (avancé)'!$Z12</f>
        <v>0</v>
      </c>
      <c r="AB153" s="341">
        <f>(('Charges variables (avancé)'!$L12*AB127)+IF(ROUND((AB$152-CONFIG!$D$7)/31,0)&gt;=('Charges variables (avancé)'!$J12+'Charges variables (avancé)'!$K12),INDEX($C127:$BJ127,,COLUMN(AB$152)-COLUMN($C$152)+1-('Charges variables (avancé)'!$J12+'Charges variables (avancé)'!$K12)),0)*(1-'Charges variables (avancé)'!$L12))*'Charges variables (avancé)'!$Z12</f>
        <v>0</v>
      </c>
      <c r="AC153" s="341">
        <f>(('Charges variables (avancé)'!$L12*AC127)+IF(ROUND((AC$152-CONFIG!$D$7)/31,0)&gt;=('Charges variables (avancé)'!$J12+'Charges variables (avancé)'!$K12),INDEX($C127:$BJ127,,COLUMN(AC$152)-COLUMN($C$152)+1-('Charges variables (avancé)'!$J12+'Charges variables (avancé)'!$K12)),0)*(1-'Charges variables (avancé)'!$L12))*'Charges variables (avancé)'!$Z12</f>
        <v>0</v>
      </c>
      <c r="AD153" s="341">
        <f>(('Charges variables (avancé)'!$L12*AD127)+IF(ROUND((AD$152-CONFIG!$D$7)/31,0)&gt;=('Charges variables (avancé)'!$J12+'Charges variables (avancé)'!$K12),INDEX($C127:$BJ127,,COLUMN(AD$152)-COLUMN($C$152)+1-('Charges variables (avancé)'!$J12+'Charges variables (avancé)'!$K12)),0)*(1-'Charges variables (avancé)'!$L12))*'Charges variables (avancé)'!$Z12</f>
        <v>0</v>
      </c>
      <c r="AE153" s="341">
        <f>(('Charges variables (avancé)'!$L12*AE127)+IF(ROUND((AE$152-CONFIG!$D$7)/31,0)&gt;=('Charges variables (avancé)'!$J12+'Charges variables (avancé)'!$K12),INDEX($C127:$BJ127,,COLUMN(AE$152)-COLUMN($C$152)+1-('Charges variables (avancé)'!$J12+'Charges variables (avancé)'!$K12)),0)*(1-'Charges variables (avancé)'!$L12))*'Charges variables (avancé)'!$Z12</f>
        <v>0</v>
      </c>
      <c r="AF153" s="341">
        <f>(('Charges variables (avancé)'!$L12*AF127)+IF(ROUND((AF$152-CONFIG!$D$7)/31,0)&gt;=('Charges variables (avancé)'!$J12+'Charges variables (avancé)'!$K12),INDEX($C127:$BJ127,,COLUMN(AF$152)-COLUMN($C$152)+1-('Charges variables (avancé)'!$J12+'Charges variables (avancé)'!$K12)),0)*(1-'Charges variables (avancé)'!$L12))*'Charges variables (avancé)'!$Z12</f>
        <v>0</v>
      </c>
      <c r="AG153" s="341">
        <f>(('Charges variables (avancé)'!$L12*AG127)+IF(ROUND((AG$152-CONFIG!$D$7)/31,0)&gt;=('Charges variables (avancé)'!$J12+'Charges variables (avancé)'!$K12),INDEX($C127:$BJ127,,COLUMN(AG$152)-COLUMN($C$152)+1-('Charges variables (avancé)'!$J12+'Charges variables (avancé)'!$K12)),0)*(1-'Charges variables (avancé)'!$L12))*'Charges variables (avancé)'!$Z12</f>
        <v>0</v>
      </c>
      <c r="AH153" s="341">
        <f>(('Charges variables (avancé)'!$L12*AH127)+IF(ROUND((AH$152-CONFIG!$D$7)/31,0)&gt;=('Charges variables (avancé)'!$J12+'Charges variables (avancé)'!$K12),INDEX($C127:$BJ127,,COLUMN(AH$152)-COLUMN($C$152)+1-('Charges variables (avancé)'!$J12+'Charges variables (avancé)'!$K12)),0)*(1-'Charges variables (avancé)'!$L12))*'Charges variables (avancé)'!$Z12</f>
        <v>0</v>
      </c>
      <c r="AI153" s="341">
        <f>(('Charges variables (avancé)'!$L12*AI127)+IF(ROUND((AI$152-CONFIG!$D$7)/31,0)&gt;=('Charges variables (avancé)'!$J12+'Charges variables (avancé)'!$K12),INDEX($C127:$BJ127,,COLUMN(AI$152)-COLUMN($C$152)+1-('Charges variables (avancé)'!$J12+'Charges variables (avancé)'!$K12)),0)*(1-'Charges variables (avancé)'!$L12))*'Charges variables (avancé)'!$Z12</f>
        <v>0</v>
      </c>
      <c r="AJ153" s="341">
        <f>(('Charges variables (avancé)'!$L12*AJ127)+IF(ROUND((AJ$152-CONFIG!$D$7)/31,0)&gt;=('Charges variables (avancé)'!$J12+'Charges variables (avancé)'!$K12),INDEX($C127:$BJ127,,COLUMN(AJ$152)-COLUMN($C$152)+1-('Charges variables (avancé)'!$J12+'Charges variables (avancé)'!$K12)),0)*(1-'Charges variables (avancé)'!$L12))*'Charges variables (avancé)'!$Z12</f>
        <v>0</v>
      </c>
      <c r="AK153" s="341">
        <f>(('Charges variables (avancé)'!$L12*AK127)+IF(ROUND((AK$152-CONFIG!$D$7)/31,0)&gt;=('Charges variables (avancé)'!$J12+'Charges variables (avancé)'!$K12),INDEX($C127:$BJ127,,COLUMN(AK$152)-COLUMN($C$152)+1-('Charges variables (avancé)'!$J12+'Charges variables (avancé)'!$K12)),0)*(1-'Charges variables (avancé)'!$L12))*'Charges variables (avancé)'!$Z12</f>
        <v>0</v>
      </c>
      <c r="AL153" s="341">
        <f>(('Charges variables (avancé)'!$L12*AL127)+IF(ROUND((AL$152-CONFIG!$D$7)/31,0)&gt;=('Charges variables (avancé)'!$J12+'Charges variables (avancé)'!$K12),INDEX($C127:$BJ127,,COLUMN(AL$152)-COLUMN($C$152)+1-('Charges variables (avancé)'!$J12+'Charges variables (avancé)'!$K12)),0)*(1-'Charges variables (avancé)'!$L12))*'Charges variables (avancé)'!$Z12</f>
        <v>0</v>
      </c>
      <c r="AM153" s="341">
        <f>(('Charges variables (avancé)'!$L12*AM127)+IF(ROUND((AM$152-CONFIG!$D$7)/31,0)&gt;=('Charges variables (avancé)'!$J12+'Charges variables (avancé)'!$K12),INDEX($C127:$BJ127,,COLUMN(AM$152)-COLUMN($C$152)+1-('Charges variables (avancé)'!$J12+'Charges variables (avancé)'!$K12)),0)*(1-'Charges variables (avancé)'!$L12))*'Charges variables (avancé)'!$AB12</f>
        <v>0</v>
      </c>
      <c r="AN153" s="341">
        <f>(('Charges variables (avancé)'!$L12*AN127)+IF(ROUND((AN$152-CONFIG!$D$7)/31,0)&gt;=('Charges variables (avancé)'!$J12+'Charges variables (avancé)'!$K12),INDEX($C127:$BJ127,,COLUMN(AN$152)-COLUMN($C$152)+1-('Charges variables (avancé)'!$J12+'Charges variables (avancé)'!$K12)),0)*(1-'Charges variables (avancé)'!$L12))*'Charges variables (avancé)'!$AB12</f>
        <v>0</v>
      </c>
      <c r="AO153" s="341">
        <f>(('Charges variables (avancé)'!$L12*AO127)+IF(ROUND((AO$152-CONFIG!$D$7)/31,0)&gt;=('Charges variables (avancé)'!$J12+'Charges variables (avancé)'!$K12),INDEX($C127:$BJ127,,COLUMN(AO$152)-COLUMN($C$152)+1-('Charges variables (avancé)'!$J12+'Charges variables (avancé)'!$K12)),0)*(1-'Charges variables (avancé)'!$L12))*'Charges variables (avancé)'!$AB12</f>
        <v>0</v>
      </c>
      <c r="AP153" s="341">
        <f>(('Charges variables (avancé)'!$L12*AP127)+IF(ROUND((AP$152-CONFIG!$D$7)/31,0)&gt;=('Charges variables (avancé)'!$J12+'Charges variables (avancé)'!$K12),INDEX($C127:$BJ127,,COLUMN(AP$152)-COLUMN($C$152)+1-('Charges variables (avancé)'!$J12+'Charges variables (avancé)'!$K12)),0)*(1-'Charges variables (avancé)'!$L12))*'Charges variables (avancé)'!$AB12</f>
        <v>0</v>
      </c>
      <c r="AQ153" s="341">
        <f>(('Charges variables (avancé)'!$L12*AQ127)+IF(ROUND((AQ$152-CONFIG!$D$7)/31,0)&gt;=('Charges variables (avancé)'!$J12+'Charges variables (avancé)'!$K12),INDEX($C127:$BJ127,,COLUMN(AQ$152)-COLUMN($C$152)+1-('Charges variables (avancé)'!$J12+'Charges variables (avancé)'!$K12)),0)*(1-'Charges variables (avancé)'!$L12))*'Charges variables (avancé)'!$AB12</f>
        <v>0</v>
      </c>
      <c r="AR153" s="341">
        <f>(('Charges variables (avancé)'!$L12*AR127)+IF(ROUND((AR$152-CONFIG!$D$7)/31,0)&gt;=('Charges variables (avancé)'!$J12+'Charges variables (avancé)'!$K12),INDEX($C127:$BJ127,,COLUMN(AR$152)-COLUMN($C$152)+1-('Charges variables (avancé)'!$J12+'Charges variables (avancé)'!$K12)),0)*(1-'Charges variables (avancé)'!$L12))*'Charges variables (avancé)'!$AB12</f>
        <v>0</v>
      </c>
      <c r="AS153" s="341">
        <f>(('Charges variables (avancé)'!$L12*AS127)+IF(ROUND((AS$152-CONFIG!$D$7)/31,0)&gt;=('Charges variables (avancé)'!$J12+'Charges variables (avancé)'!$K12),INDEX($C127:$BJ127,,COLUMN(AS$152)-COLUMN($C$152)+1-('Charges variables (avancé)'!$J12+'Charges variables (avancé)'!$K12)),0)*(1-'Charges variables (avancé)'!$L12))*'Charges variables (avancé)'!$AB12</f>
        <v>0</v>
      </c>
      <c r="AT153" s="341">
        <f>(('Charges variables (avancé)'!$L12*AT127)+IF(ROUND((AT$152-CONFIG!$D$7)/31,0)&gt;=('Charges variables (avancé)'!$J12+'Charges variables (avancé)'!$K12),INDEX($C127:$BJ127,,COLUMN(AT$152)-COLUMN($C$152)+1-('Charges variables (avancé)'!$J12+'Charges variables (avancé)'!$K12)),0)*(1-'Charges variables (avancé)'!$L12))*'Charges variables (avancé)'!$AB12</f>
        <v>0</v>
      </c>
      <c r="AU153" s="341">
        <f>(('Charges variables (avancé)'!$L12*AU127)+IF(ROUND((AU$152-CONFIG!$D$7)/31,0)&gt;=('Charges variables (avancé)'!$J12+'Charges variables (avancé)'!$K12),INDEX($C127:$BJ127,,COLUMN(AU$152)-COLUMN($C$152)+1-('Charges variables (avancé)'!$J12+'Charges variables (avancé)'!$K12)),0)*(1-'Charges variables (avancé)'!$L12))*'Charges variables (avancé)'!$AB12</f>
        <v>0</v>
      </c>
      <c r="AV153" s="341">
        <f>(('Charges variables (avancé)'!$L12*AV127)+IF(ROUND((AV$152-CONFIG!$D$7)/31,0)&gt;=('Charges variables (avancé)'!$J12+'Charges variables (avancé)'!$K12),INDEX($C127:$BJ127,,COLUMN(AV$152)-COLUMN($C$152)+1-('Charges variables (avancé)'!$J12+'Charges variables (avancé)'!$K12)),0)*(1-'Charges variables (avancé)'!$L12))*'Charges variables (avancé)'!$AB12</f>
        <v>0</v>
      </c>
      <c r="AW153" s="341">
        <f>(('Charges variables (avancé)'!$L12*AW127)+IF(ROUND((AW$152-CONFIG!$D$7)/31,0)&gt;=('Charges variables (avancé)'!$J12+'Charges variables (avancé)'!$K12),INDEX($C127:$BJ127,,COLUMN(AW$152)-COLUMN($C$152)+1-('Charges variables (avancé)'!$J12+'Charges variables (avancé)'!$K12)),0)*(1-'Charges variables (avancé)'!$L12))*'Charges variables (avancé)'!$AB12</f>
        <v>0</v>
      </c>
      <c r="AX153" s="341">
        <f>(('Charges variables (avancé)'!$L12*AX127)+IF(ROUND((AX$152-CONFIG!$D$7)/31,0)&gt;=('Charges variables (avancé)'!$J12+'Charges variables (avancé)'!$K12),INDEX($C127:$BJ127,,COLUMN(AX$152)-COLUMN($C$152)+1-('Charges variables (avancé)'!$J12+'Charges variables (avancé)'!$K12)),0)*(1-'Charges variables (avancé)'!$L12))*'Charges variables (avancé)'!$AB12</f>
        <v>0</v>
      </c>
      <c r="AY153" s="341">
        <f>(('Charges variables (avancé)'!$L12*AY127)+IF(ROUND((AY$152-CONFIG!$D$7)/31,0)&gt;=('Charges variables (avancé)'!$J12+'Charges variables (avancé)'!$K12),INDEX($C127:$BJ127,,COLUMN(AY$152)-COLUMN($C$152)+1-('Charges variables (avancé)'!$J12+'Charges variables (avancé)'!$K12)),0)*(1-'Charges variables (avancé)'!$L12))*'Charges variables (avancé)'!$AD12</f>
        <v>0</v>
      </c>
      <c r="AZ153" s="341">
        <f>(('Charges variables (avancé)'!$L12*AZ127)+IF(ROUND((AZ$152-CONFIG!$D$7)/31,0)&gt;=('Charges variables (avancé)'!$J12+'Charges variables (avancé)'!$K12),INDEX($C127:$BJ127,,COLUMN(AZ$152)-COLUMN($C$152)+1-('Charges variables (avancé)'!$J12+'Charges variables (avancé)'!$K12)),0)*(1-'Charges variables (avancé)'!$L12))*'Charges variables (avancé)'!$AD12</f>
        <v>0</v>
      </c>
      <c r="BA153" s="341">
        <f>(('Charges variables (avancé)'!$L12*BA127)+IF(ROUND((BA$152-CONFIG!$D$7)/31,0)&gt;=('Charges variables (avancé)'!$J12+'Charges variables (avancé)'!$K12),INDEX($C127:$BJ127,,COLUMN(BA$152)-COLUMN($C$152)+1-('Charges variables (avancé)'!$J12+'Charges variables (avancé)'!$K12)),0)*(1-'Charges variables (avancé)'!$L12))*'Charges variables (avancé)'!$AD12</f>
        <v>0</v>
      </c>
      <c r="BB153" s="341">
        <f>(('Charges variables (avancé)'!$L12*BB127)+IF(ROUND((BB$152-CONFIG!$D$7)/31,0)&gt;=('Charges variables (avancé)'!$J12+'Charges variables (avancé)'!$K12),INDEX($C127:$BJ127,,COLUMN(BB$152)-COLUMN($C$152)+1-('Charges variables (avancé)'!$J12+'Charges variables (avancé)'!$K12)),0)*(1-'Charges variables (avancé)'!$L12))*'Charges variables (avancé)'!$AD12</f>
        <v>0</v>
      </c>
      <c r="BC153" s="341">
        <f>(('Charges variables (avancé)'!$L12*BC127)+IF(ROUND((BC$152-CONFIG!$D$7)/31,0)&gt;=('Charges variables (avancé)'!$J12+'Charges variables (avancé)'!$K12),INDEX($C127:$BJ127,,COLUMN(BC$152)-COLUMN($C$152)+1-('Charges variables (avancé)'!$J12+'Charges variables (avancé)'!$K12)),0)*(1-'Charges variables (avancé)'!$L12))*'Charges variables (avancé)'!$AD12</f>
        <v>0</v>
      </c>
      <c r="BD153" s="341">
        <f>(('Charges variables (avancé)'!$L12*BD127)+IF(ROUND((BD$152-CONFIG!$D$7)/31,0)&gt;=('Charges variables (avancé)'!$J12+'Charges variables (avancé)'!$K12),INDEX($C127:$BJ127,,COLUMN(BD$152)-COLUMN($C$152)+1-('Charges variables (avancé)'!$J12+'Charges variables (avancé)'!$K12)),0)*(1-'Charges variables (avancé)'!$L12))*'Charges variables (avancé)'!$AD12</f>
        <v>0</v>
      </c>
      <c r="BE153" s="341">
        <f>(('Charges variables (avancé)'!$L12*BE127)+IF(ROUND((BE$152-CONFIG!$D$7)/31,0)&gt;=('Charges variables (avancé)'!$J12+'Charges variables (avancé)'!$K12),INDEX($C127:$BJ127,,COLUMN(BE$152)-COLUMN($C$152)+1-('Charges variables (avancé)'!$J12+'Charges variables (avancé)'!$K12)),0)*(1-'Charges variables (avancé)'!$L12))*'Charges variables (avancé)'!$AD12</f>
        <v>0</v>
      </c>
      <c r="BF153" s="341">
        <f>(('Charges variables (avancé)'!$L12*BF127)+IF(ROUND((BF$152-CONFIG!$D$7)/31,0)&gt;=('Charges variables (avancé)'!$J12+'Charges variables (avancé)'!$K12),INDEX($C127:$BJ127,,COLUMN(BF$152)-COLUMN($C$152)+1-('Charges variables (avancé)'!$J12+'Charges variables (avancé)'!$K12)),0)*(1-'Charges variables (avancé)'!$L12))*'Charges variables (avancé)'!$AD12</f>
        <v>0</v>
      </c>
      <c r="BG153" s="341">
        <f>(('Charges variables (avancé)'!$L12*BG127)+IF(ROUND((BG$152-CONFIG!$D$7)/31,0)&gt;=('Charges variables (avancé)'!$J12+'Charges variables (avancé)'!$K12),INDEX($C127:$BJ127,,COLUMN(BG$152)-COLUMN($C$152)+1-('Charges variables (avancé)'!$J12+'Charges variables (avancé)'!$K12)),0)*(1-'Charges variables (avancé)'!$L12))*'Charges variables (avancé)'!$AD12</f>
        <v>0</v>
      </c>
      <c r="BH153" s="341">
        <f>(('Charges variables (avancé)'!$L12*BH127)+IF(ROUND((BH$152-CONFIG!$D$7)/31,0)&gt;=('Charges variables (avancé)'!$J12+'Charges variables (avancé)'!$K12),INDEX($C127:$BJ127,,COLUMN(BH$152)-COLUMN($C$152)+1-('Charges variables (avancé)'!$J12+'Charges variables (avancé)'!$K12)),0)*(1-'Charges variables (avancé)'!$L12))*'Charges variables (avancé)'!$AD12</f>
        <v>0</v>
      </c>
      <c r="BI153" s="341">
        <f>(('Charges variables (avancé)'!$L12*BI127)+IF(ROUND((BI$152-CONFIG!$D$7)/31,0)&gt;=('Charges variables (avancé)'!$J12+'Charges variables (avancé)'!$K12),INDEX($C127:$BJ127,,COLUMN(BI$152)-COLUMN($C$152)+1-('Charges variables (avancé)'!$J12+'Charges variables (avancé)'!$K12)),0)*(1-'Charges variables (avancé)'!$L12))*'Charges variables (avancé)'!$AD12</f>
        <v>0</v>
      </c>
      <c r="BJ153" s="341">
        <f>(('Charges variables (avancé)'!$L12*BJ127)+IF(ROUND((BJ$152-CONFIG!$D$7)/31,0)&gt;=('Charges variables (avancé)'!$J12+'Charges variables (avancé)'!$K12),INDEX($C127:$BJ127,,COLUMN(BJ$152)-COLUMN($C$152)+1-('Charges variables (avancé)'!$J12+'Charges variables (avancé)'!$K12)),0)*(1-'Charges variables (avancé)'!$L12))*'Charges variables (avancé)'!$AD12</f>
        <v>0</v>
      </c>
    </row>
    <row r="154" spans="2:62" ht="15" customHeight="1">
      <c r="B154" s="366">
        <f>'Charges variables (avancé)'!$C$13</f>
        <v>0</v>
      </c>
      <c r="C154" s="341">
        <f>(('Charges variables (avancé)'!$L13*C128)+IF(ROUND((C$152-CONFIG!$D$7)/31,0)&gt;=('Charges variables (avancé)'!$J13+'Charges variables (avancé)'!$K13),INDEX($C128:$BJ128,,COLUMN(C$152)-COLUMN($C$152)+1-('Charges variables (avancé)'!$J13+'Charges variables (avancé)'!$K13)),0)*(1-'Charges variables (avancé)'!$L13))*'Charges variables (avancé)'!$D13</f>
        <v>0</v>
      </c>
      <c r="D154" s="341">
        <f>(('Charges variables (avancé)'!$L13*D128)+IF(ROUND((D$152-CONFIG!$D$7)/31,0)&gt;=('Charges variables (avancé)'!$J13+'Charges variables (avancé)'!$K13),INDEX($C128:$BJ128,,COLUMN(D$152)-COLUMN($C$152)+1-('Charges variables (avancé)'!$J13+'Charges variables (avancé)'!$K13)),0)*(1-'Charges variables (avancé)'!$L13))*'Charges variables (avancé)'!$D13</f>
        <v>0</v>
      </c>
      <c r="E154" s="341">
        <f>(('Charges variables (avancé)'!$L13*E128)+IF(ROUND((E$152-CONFIG!$D$7)/31,0)&gt;=('Charges variables (avancé)'!$J13+'Charges variables (avancé)'!$K13),INDEX($C128:$BJ128,,COLUMN(E$152)-COLUMN($C$152)+1-('Charges variables (avancé)'!$J13+'Charges variables (avancé)'!$K13)),0)*(1-'Charges variables (avancé)'!$L13))*'Charges variables (avancé)'!$D13</f>
        <v>0</v>
      </c>
      <c r="F154" s="341">
        <f>(('Charges variables (avancé)'!$L13*F128)+IF(ROUND((F$152-CONFIG!$D$7)/31,0)&gt;=('Charges variables (avancé)'!$J13+'Charges variables (avancé)'!$K13),INDEX($C128:$BJ128,,COLUMN(F$152)-COLUMN($C$152)+1-('Charges variables (avancé)'!$J13+'Charges variables (avancé)'!$K13)),0)*(1-'Charges variables (avancé)'!$L13))*'Charges variables (avancé)'!$D13</f>
        <v>0</v>
      </c>
      <c r="G154" s="341">
        <f>(('Charges variables (avancé)'!$L13*G128)+IF(ROUND((G$152-CONFIG!$D$7)/31,0)&gt;=('Charges variables (avancé)'!$J13+'Charges variables (avancé)'!$K13),INDEX($C128:$BJ128,,COLUMN(G$152)-COLUMN($C$152)+1-('Charges variables (avancé)'!$J13+'Charges variables (avancé)'!$K13)),0)*(1-'Charges variables (avancé)'!$L13))*'Charges variables (avancé)'!$D13</f>
        <v>0</v>
      </c>
      <c r="H154" s="341">
        <f>(('Charges variables (avancé)'!$L13*H128)+IF(ROUND((H$152-CONFIG!$D$7)/31,0)&gt;=('Charges variables (avancé)'!$J13+'Charges variables (avancé)'!$K13),INDEX($C128:$BJ128,,COLUMN(H$152)-COLUMN($C$152)+1-('Charges variables (avancé)'!$J13+'Charges variables (avancé)'!$K13)),0)*(1-'Charges variables (avancé)'!$L13))*'Charges variables (avancé)'!$D13</f>
        <v>0</v>
      </c>
      <c r="I154" s="341">
        <f>(('Charges variables (avancé)'!$L13*I128)+IF(ROUND((I$152-CONFIG!$D$7)/31,0)&gt;=('Charges variables (avancé)'!$J13+'Charges variables (avancé)'!$K13),INDEX($C128:$BJ128,,COLUMN(I$152)-COLUMN($C$152)+1-('Charges variables (avancé)'!$J13+'Charges variables (avancé)'!$K13)),0)*(1-'Charges variables (avancé)'!$L13))*'Charges variables (avancé)'!$D13</f>
        <v>0</v>
      </c>
      <c r="J154" s="341">
        <f>(('Charges variables (avancé)'!$L13*J128)+IF(ROUND((J$152-CONFIG!$D$7)/31,0)&gt;=('Charges variables (avancé)'!$J13+'Charges variables (avancé)'!$K13),INDEX($C128:$BJ128,,COLUMN(J$152)-COLUMN($C$152)+1-('Charges variables (avancé)'!$J13+'Charges variables (avancé)'!$K13)),0)*(1-'Charges variables (avancé)'!$L13))*'Charges variables (avancé)'!$D13</f>
        <v>0</v>
      </c>
      <c r="K154" s="341">
        <f>(('Charges variables (avancé)'!$L13*K128)+IF(ROUND((K$152-CONFIG!$D$7)/31,0)&gt;=('Charges variables (avancé)'!$J13+'Charges variables (avancé)'!$K13),INDEX($C128:$BJ128,,COLUMN(K$152)-COLUMN($C$152)+1-('Charges variables (avancé)'!$J13+'Charges variables (avancé)'!$K13)),0)*(1-'Charges variables (avancé)'!$L13))*'Charges variables (avancé)'!$D13</f>
        <v>0</v>
      </c>
      <c r="L154" s="341">
        <f>(('Charges variables (avancé)'!$L13*L128)+IF(ROUND((L$152-CONFIG!$D$7)/31,0)&gt;=('Charges variables (avancé)'!$J13+'Charges variables (avancé)'!$K13),INDEX($C128:$BJ128,,COLUMN(L$152)-COLUMN($C$152)+1-('Charges variables (avancé)'!$J13+'Charges variables (avancé)'!$K13)),0)*(1-'Charges variables (avancé)'!$L13))*'Charges variables (avancé)'!$D13</f>
        <v>0</v>
      </c>
      <c r="M154" s="341">
        <f>(('Charges variables (avancé)'!$L13*M128)+IF(ROUND((M$152-CONFIG!$D$7)/31,0)&gt;=('Charges variables (avancé)'!$J13+'Charges variables (avancé)'!$K13),INDEX($C128:$BJ128,,COLUMN(M$152)-COLUMN($C$152)+1-('Charges variables (avancé)'!$J13+'Charges variables (avancé)'!$K13)),0)*(1-'Charges variables (avancé)'!$L13))*'Charges variables (avancé)'!$D13</f>
        <v>0</v>
      </c>
      <c r="N154" s="341">
        <f>(('Charges variables (avancé)'!$L13*N128)+IF(ROUND((N$152-CONFIG!$D$7)/31,0)&gt;=('Charges variables (avancé)'!$J13+'Charges variables (avancé)'!$K13),INDEX($C128:$BJ128,,COLUMN(N$152)-COLUMN($C$152)+1-('Charges variables (avancé)'!$J13+'Charges variables (avancé)'!$K13)),0)*(1-'Charges variables (avancé)'!$L13))*'Charges variables (avancé)'!$D13</f>
        <v>0</v>
      </c>
      <c r="O154" s="341">
        <f>(('Charges variables (avancé)'!$L13*O128)+IF(ROUND((O$152-CONFIG!$D$7)/31,0)&gt;=('Charges variables (avancé)'!$J13+'Charges variables (avancé)'!$K13),INDEX($C128:$BJ128,,COLUMN(O$152)-COLUMN($C$152)+1-('Charges variables (avancé)'!$J13+'Charges variables (avancé)'!$K13)),0)*(1-'Charges variables (avancé)'!$L13))*'Charges variables (avancé)'!$X13</f>
        <v>0</v>
      </c>
      <c r="P154" s="341">
        <f>(('Charges variables (avancé)'!$L13*P128)+IF(ROUND((P$152-CONFIG!$D$7)/31,0)&gt;=('Charges variables (avancé)'!$J13+'Charges variables (avancé)'!$K13),INDEX($C128:$BJ128,,COLUMN(P$152)-COLUMN($C$152)+1-('Charges variables (avancé)'!$J13+'Charges variables (avancé)'!$K13)),0)*(1-'Charges variables (avancé)'!$L13))*'Charges variables (avancé)'!$X13</f>
        <v>0</v>
      </c>
      <c r="Q154" s="341">
        <f>(('Charges variables (avancé)'!$L13*Q128)+IF(ROUND((Q$152-CONFIG!$D$7)/31,0)&gt;=('Charges variables (avancé)'!$J13+'Charges variables (avancé)'!$K13),INDEX($C128:$BJ128,,COLUMN(Q$152)-COLUMN($C$152)+1-('Charges variables (avancé)'!$J13+'Charges variables (avancé)'!$K13)),0)*(1-'Charges variables (avancé)'!$L13))*'Charges variables (avancé)'!$X13</f>
        <v>0</v>
      </c>
      <c r="R154" s="341">
        <f>(('Charges variables (avancé)'!$L13*R128)+IF(ROUND((R$152-CONFIG!$D$7)/31,0)&gt;=('Charges variables (avancé)'!$J13+'Charges variables (avancé)'!$K13),INDEX($C128:$BJ128,,COLUMN(R$152)-COLUMN($C$152)+1-('Charges variables (avancé)'!$J13+'Charges variables (avancé)'!$K13)),0)*(1-'Charges variables (avancé)'!$L13))*'Charges variables (avancé)'!$X13</f>
        <v>0</v>
      </c>
      <c r="S154" s="341">
        <f>(('Charges variables (avancé)'!$L13*S128)+IF(ROUND((S$152-CONFIG!$D$7)/31,0)&gt;=('Charges variables (avancé)'!$J13+'Charges variables (avancé)'!$K13),INDEX($C128:$BJ128,,COLUMN(S$152)-COLUMN($C$152)+1-('Charges variables (avancé)'!$J13+'Charges variables (avancé)'!$K13)),0)*(1-'Charges variables (avancé)'!$L13))*'Charges variables (avancé)'!$X13</f>
        <v>0</v>
      </c>
      <c r="T154" s="341">
        <f>(('Charges variables (avancé)'!$L13*T128)+IF(ROUND((T$152-CONFIG!$D$7)/31,0)&gt;=('Charges variables (avancé)'!$J13+'Charges variables (avancé)'!$K13),INDEX($C128:$BJ128,,COLUMN(T$152)-COLUMN($C$152)+1-('Charges variables (avancé)'!$J13+'Charges variables (avancé)'!$K13)),0)*(1-'Charges variables (avancé)'!$L13))*'Charges variables (avancé)'!$X13</f>
        <v>0</v>
      </c>
      <c r="U154" s="341">
        <f>(('Charges variables (avancé)'!$L13*U128)+IF(ROUND((U$152-CONFIG!$D$7)/31,0)&gt;=('Charges variables (avancé)'!$J13+'Charges variables (avancé)'!$K13),INDEX($C128:$BJ128,,COLUMN(U$152)-COLUMN($C$152)+1-('Charges variables (avancé)'!$J13+'Charges variables (avancé)'!$K13)),0)*(1-'Charges variables (avancé)'!$L13))*'Charges variables (avancé)'!$X13</f>
        <v>0</v>
      </c>
      <c r="V154" s="341">
        <f>(('Charges variables (avancé)'!$L13*V128)+IF(ROUND((V$152-CONFIG!$D$7)/31,0)&gt;=('Charges variables (avancé)'!$J13+'Charges variables (avancé)'!$K13),INDEX($C128:$BJ128,,COLUMN(V$152)-COLUMN($C$152)+1-('Charges variables (avancé)'!$J13+'Charges variables (avancé)'!$K13)),0)*(1-'Charges variables (avancé)'!$L13))*'Charges variables (avancé)'!$X13</f>
        <v>0</v>
      </c>
      <c r="W154" s="341">
        <f>(('Charges variables (avancé)'!$L13*W128)+IF(ROUND((W$152-CONFIG!$D$7)/31,0)&gt;=('Charges variables (avancé)'!$J13+'Charges variables (avancé)'!$K13),INDEX($C128:$BJ128,,COLUMN(W$152)-COLUMN($C$152)+1-('Charges variables (avancé)'!$J13+'Charges variables (avancé)'!$K13)),0)*(1-'Charges variables (avancé)'!$L13))*'Charges variables (avancé)'!$X13</f>
        <v>0</v>
      </c>
      <c r="X154" s="341">
        <f>(('Charges variables (avancé)'!$L13*X128)+IF(ROUND((X$152-CONFIG!$D$7)/31,0)&gt;=('Charges variables (avancé)'!$J13+'Charges variables (avancé)'!$K13),INDEX($C128:$BJ128,,COLUMN(X$152)-COLUMN($C$152)+1-('Charges variables (avancé)'!$J13+'Charges variables (avancé)'!$K13)),0)*(1-'Charges variables (avancé)'!$L13))*'Charges variables (avancé)'!$X13</f>
        <v>0</v>
      </c>
      <c r="Y154" s="341">
        <f>(('Charges variables (avancé)'!$L13*Y128)+IF(ROUND((Y$152-CONFIG!$D$7)/31,0)&gt;=('Charges variables (avancé)'!$J13+'Charges variables (avancé)'!$K13),INDEX($C128:$BJ128,,COLUMN(Y$152)-COLUMN($C$152)+1-('Charges variables (avancé)'!$J13+'Charges variables (avancé)'!$K13)),0)*(1-'Charges variables (avancé)'!$L13))*'Charges variables (avancé)'!$X13</f>
        <v>0</v>
      </c>
      <c r="Z154" s="341">
        <f>(('Charges variables (avancé)'!$L13*Z128)+IF(ROUND((Z$152-CONFIG!$D$7)/31,0)&gt;=('Charges variables (avancé)'!$J13+'Charges variables (avancé)'!$K13),INDEX($C128:$BJ128,,COLUMN(Z$152)-COLUMN($C$152)+1-('Charges variables (avancé)'!$J13+'Charges variables (avancé)'!$K13)),0)*(1-'Charges variables (avancé)'!$L13))*'Charges variables (avancé)'!$X13</f>
        <v>0</v>
      </c>
      <c r="AA154" s="341">
        <f>(('Charges variables (avancé)'!$L13*AA128)+IF(ROUND((AA$152-CONFIG!$D$7)/31,0)&gt;=('Charges variables (avancé)'!$J13+'Charges variables (avancé)'!$K13),INDEX($C128:$BJ128,,COLUMN(AA$152)-COLUMN($C$152)+1-('Charges variables (avancé)'!$J13+'Charges variables (avancé)'!$K13)),0)*(1-'Charges variables (avancé)'!$L13))*'Charges variables (avancé)'!$Z13</f>
        <v>0</v>
      </c>
      <c r="AB154" s="341">
        <f>(('Charges variables (avancé)'!$L13*AB128)+IF(ROUND((AB$152-CONFIG!$D$7)/31,0)&gt;=('Charges variables (avancé)'!$J13+'Charges variables (avancé)'!$K13),INDEX($C128:$BJ128,,COLUMN(AB$152)-COLUMN($C$152)+1-('Charges variables (avancé)'!$J13+'Charges variables (avancé)'!$K13)),0)*(1-'Charges variables (avancé)'!$L13))*'Charges variables (avancé)'!$Z13</f>
        <v>0</v>
      </c>
      <c r="AC154" s="341">
        <f>(('Charges variables (avancé)'!$L13*AC128)+IF(ROUND((AC$152-CONFIG!$D$7)/31,0)&gt;=('Charges variables (avancé)'!$J13+'Charges variables (avancé)'!$K13),INDEX($C128:$BJ128,,COLUMN(AC$152)-COLUMN($C$152)+1-('Charges variables (avancé)'!$J13+'Charges variables (avancé)'!$K13)),0)*(1-'Charges variables (avancé)'!$L13))*'Charges variables (avancé)'!$Z13</f>
        <v>0</v>
      </c>
      <c r="AD154" s="341">
        <f>(('Charges variables (avancé)'!$L13*AD128)+IF(ROUND((AD$152-CONFIG!$D$7)/31,0)&gt;=('Charges variables (avancé)'!$J13+'Charges variables (avancé)'!$K13),INDEX($C128:$BJ128,,COLUMN(AD$152)-COLUMN($C$152)+1-('Charges variables (avancé)'!$J13+'Charges variables (avancé)'!$K13)),0)*(1-'Charges variables (avancé)'!$L13))*'Charges variables (avancé)'!$Z13</f>
        <v>0</v>
      </c>
      <c r="AE154" s="341">
        <f>(('Charges variables (avancé)'!$L13*AE128)+IF(ROUND((AE$152-CONFIG!$D$7)/31,0)&gt;=('Charges variables (avancé)'!$J13+'Charges variables (avancé)'!$K13),INDEX($C128:$BJ128,,COLUMN(AE$152)-COLUMN($C$152)+1-('Charges variables (avancé)'!$J13+'Charges variables (avancé)'!$K13)),0)*(1-'Charges variables (avancé)'!$L13))*'Charges variables (avancé)'!$Z13</f>
        <v>0</v>
      </c>
      <c r="AF154" s="341">
        <f>(('Charges variables (avancé)'!$L13*AF128)+IF(ROUND((AF$152-CONFIG!$D$7)/31,0)&gt;=('Charges variables (avancé)'!$J13+'Charges variables (avancé)'!$K13),INDEX($C128:$BJ128,,COLUMN(AF$152)-COLUMN($C$152)+1-('Charges variables (avancé)'!$J13+'Charges variables (avancé)'!$K13)),0)*(1-'Charges variables (avancé)'!$L13))*'Charges variables (avancé)'!$Z13</f>
        <v>0</v>
      </c>
      <c r="AG154" s="341">
        <f>(('Charges variables (avancé)'!$L13*AG128)+IF(ROUND((AG$152-CONFIG!$D$7)/31,0)&gt;=('Charges variables (avancé)'!$J13+'Charges variables (avancé)'!$K13),INDEX($C128:$BJ128,,COLUMN(AG$152)-COLUMN($C$152)+1-('Charges variables (avancé)'!$J13+'Charges variables (avancé)'!$K13)),0)*(1-'Charges variables (avancé)'!$L13))*'Charges variables (avancé)'!$Z13</f>
        <v>0</v>
      </c>
      <c r="AH154" s="341">
        <f>(('Charges variables (avancé)'!$L13*AH128)+IF(ROUND((AH$152-CONFIG!$D$7)/31,0)&gt;=('Charges variables (avancé)'!$J13+'Charges variables (avancé)'!$K13),INDEX($C128:$BJ128,,COLUMN(AH$152)-COLUMN($C$152)+1-('Charges variables (avancé)'!$J13+'Charges variables (avancé)'!$K13)),0)*(1-'Charges variables (avancé)'!$L13))*'Charges variables (avancé)'!$Z13</f>
        <v>0</v>
      </c>
      <c r="AI154" s="341">
        <f>(('Charges variables (avancé)'!$L13*AI128)+IF(ROUND((AI$152-CONFIG!$D$7)/31,0)&gt;=('Charges variables (avancé)'!$J13+'Charges variables (avancé)'!$K13),INDEX($C128:$BJ128,,COLUMN(AI$152)-COLUMN($C$152)+1-('Charges variables (avancé)'!$J13+'Charges variables (avancé)'!$K13)),0)*(1-'Charges variables (avancé)'!$L13))*'Charges variables (avancé)'!$Z13</f>
        <v>0</v>
      </c>
      <c r="AJ154" s="341">
        <f>(('Charges variables (avancé)'!$L13*AJ128)+IF(ROUND((AJ$152-CONFIG!$D$7)/31,0)&gt;=('Charges variables (avancé)'!$J13+'Charges variables (avancé)'!$K13),INDEX($C128:$BJ128,,COLUMN(AJ$152)-COLUMN($C$152)+1-('Charges variables (avancé)'!$J13+'Charges variables (avancé)'!$K13)),0)*(1-'Charges variables (avancé)'!$L13))*'Charges variables (avancé)'!$Z13</f>
        <v>0</v>
      </c>
      <c r="AK154" s="341">
        <f>(('Charges variables (avancé)'!$L13*AK128)+IF(ROUND((AK$152-CONFIG!$D$7)/31,0)&gt;=('Charges variables (avancé)'!$J13+'Charges variables (avancé)'!$K13),INDEX($C128:$BJ128,,COLUMN(AK$152)-COLUMN($C$152)+1-('Charges variables (avancé)'!$J13+'Charges variables (avancé)'!$K13)),0)*(1-'Charges variables (avancé)'!$L13))*'Charges variables (avancé)'!$Z13</f>
        <v>0</v>
      </c>
      <c r="AL154" s="341">
        <f>(('Charges variables (avancé)'!$L13*AL128)+IF(ROUND((AL$152-CONFIG!$D$7)/31,0)&gt;=('Charges variables (avancé)'!$J13+'Charges variables (avancé)'!$K13),INDEX($C128:$BJ128,,COLUMN(AL$152)-COLUMN($C$152)+1-('Charges variables (avancé)'!$J13+'Charges variables (avancé)'!$K13)),0)*(1-'Charges variables (avancé)'!$L13))*'Charges variables (avancé)'!$Z13</f>
        <v>0</v>
      </c>
      <c r="AM154" s="341">
        <f>(('Charges variables (avancé)'!$L13*AM128)+IF(ROUND((AM$152-CONFIG!$D$7)/31,0)&gt;=('Charges variables (avancé)'!$J13+'Charges variables (avancé)'!$K13),INDEX($C128:$BJ128,,COLUMN(AM$152)-COLUMN($C$152)+1-('Charges variables (avancé)'!$J13+'Charges variables (avancé)'!$K13)),0)*(1-'Charges variables (avancé)'!$L13))*'Charges variables (avancé)'!$AB13</f>
        <v>0</v>
      </c>
      <c r="AN154" s="341">
        <f>(('Charges variables (avancé)'!$L13*AN128)+IF(ROUND((AN$152-CONFIG!$D$7)/31,0)&gt;=('Charges variables (avancé)'!$J13+'Charges variables (avancé)'!$K13),INDEX($C128:$BJ128,,COLUMN(AN$152)-COLUMN($C$152)+1-('Charges variables (avancé)'!$J13+'Charges variables (avancé)'!$K13)),0)*(1-'Charges variables (avancé)'!$L13))*'Charges variables (avancé)'!$AB13</f>
        <v>0</v>
      </c>
      <c r="AO154" s="341">
        <f>(('Charges variables (avancé)'!$L13*AO128)+IF(ROUND((AO$152-CONFIG!$D$7)/31,0)&gt;=('Charges variables (avancé)'!$J13+'Charges variables (avancé)'!$K13),INDEX($C128:$BJ128,,COLUMN(AO$152)-COLUMN($C$152)+1-('Charges variables (avancé)'!$J13+'Charges variables (avancé)'!$K13)),0)*(1-'Charges variables (avancé)'!$L13))*'Charges variables (avancé)'!$AB13</f>
        <v>0</v>
      </c>
      <c r="AP154" s="341">
        <f>(('Charges variables (avancé)'!$L13*AP128)+IF(ROUND((AP$152-CONFIG!$D$7)/31,0)&gt;=('Charges variables (avancé)'!$J13+'Charges variables (avancé)'!$K13),INDEX($C128:$BJ128,,COLUMN(AP$152)-COLUMN($C$152)+1-('Charges variables (avancé)'!$J13+'Charges variables (avancé)'!$K13)),0)*(1-'Charges variables (avancé)'!$L13))*'Charges variables (avancé)'!$AB13</f>
        <v>0</v>
      </c>
      <c r="AQ154" s="341">
        <f>(('Charges variables (avancé)'!$L13*AQ128)+IF(ROUND((AQ$152-CONFIG!$D$7)/31,0)&gt;=('Charges variables (avancé)'!$J13+'Charges variables (avancé)'!$K13),INDEX($C128:$BJ128,,COLUMN(AQ$152)-COLUMN($C$152)+1-('Charges variables (avancé)'!$J13+'Charges variables (avancé)'!$K13)),0)*(1-'Charges variables (avancé)'!$L13))*'Charges variables (avancé)'!$AB13</f>
        <v>0</v>
      </c>
      <c r="AR154" s="341">
        <f>(('Charges variables (avancé)'!$L13*AR128)+IF(ROUND((AR$152-CONFIG!$D$7)/31,0)&gt;=('Charges variables (avancé)'!$J13+'Charges variables (avancé)'!$K13),INDEX($C128:$BJ128,,COLUMN(AR$152)-COLUMN($C$152)+1-('Charges variables (avancé)'!$J13+'Charges variables (avancé)'!$K13)),0)*(1-'Charges variables (avancé)'!$L13))*'Charges variables (avancé)'!$AB13</f>
        <v>0</v>
      </c>
      <c r="AS154" s="341">
        <f>(('Charges variables (avancé)'!$L13*AS128)+IF(ROUND((AS$152-CONFIG!$D$7)/31,0)&gt;=('Charges variables (avancé)'!$J13+'Charges variables (avancé)'!$K13),INDEX($C128:$BJ128,,COLUMN(AS$152)-COLUMN($C$152)+1-('Charges variables (avancé)'!$J13+'Charges variables (avancé)'!$K13)),0)*(1-'Charges variables (avancé)'!$L13))*'Charges variables (avancé)'!$AB13</f>
        <v>0</v>
      </c>
      <c r="AT154" s="341">
        <f>(('Charges variables (avancé)'!$L13*AT128)+IF(ROUND((AT$152-CONFIG!$D$7)/31,0)&gt;=('Charges variables (avancé)'!$J13+'Charges variables (avancé)'!$K13),INDEX($C128:$BJ128,,COLUMN(AT$152)-COLUMN($C$152)+1-('Charges variables (avancé)'!$J13+'Charges variables (avancé)'!$K13)),0)*(1-'Charges variables (avancé)'!$L13))*'Charges variables (avancé)'!$AB13</f>
        <v>0</v>
      </c>
      <c r="AU154" s="341">
        <f>(('Charges variables (avancé)'!$L13*AU128)+IF(ROUND((AU$152-CONFIG!$D$7)/31,0)&gt;=('Charges variables (avancé)'!$J13+'Charges variables (avancé)'!$K13),INDEX($C128:$BJ128,,COLUMN(AU$152)-COLUMN($C$152)+1-('Charges variables (avancé)'!$J13+'Charges variables (avancé)'!$K13)),0)*(1-'Charges variables (avancé)'!$L13))*'Charges variables (avancé)'!$AB13</f>
        <v>0</v>
      </c>
      <c r="AV154" s="341">
        <f>(('Charges variables (avancé)'!$L13*AV128)+IF(ROUND((AV$152-CONFIG!$D$7)/31,0)&gt;=('Charges variables (avancé)'!$J13+'Charges variables (avancé)'!$K13),INDEX($C128:$BJ128,,COLUMN(AV$152)-COLUMN($C$152)+1-('Charges variables (avancé)'!$J13+'Charges variables (avancé)'!$K13)),0)*(1-'Charges variables (avancé)'!$L13))*'Charges variables (avancé)'!$AB13</f>
        <v>0</v>
      </c>
      <c r="AW154" s="341">
        <f>(('Charges variables (avancé)'!$L13*AW128)+IF(ROUND((AW$152-CONFIG!$D$7)/31,0)&gt;=('Charges variables (avancé)'!$J13+'Charges variables (avancé)'!$K13),INDEX($C128:$BJ128,,COLUMN(AW$152)-COLUMN($C$152)+1-('Charges variables (avancé)'!$J13+'Charges variables (avancé)'!$K13)),0)*(1-'Charges variables (avancé)'!$L13))*'Charges variables (avancé)'!$AB13</f>
        <v>0</v>
      </c>
      <c r="AX154" s="341">
        <f>(('Charges variables (avancé)'!$L13*AX128)+IF(ROUND((AX$152-CONFIG!$D$7)/31,0)&gt;=('Charges variables (avancé)'!$J13+'Charges variables (avancé)'!$K13),INDEX($C128:$BJ128,,COLUMN(AX$152)-COLUMN($C$152)+1-('Charges variables (avancé)'!$J13+'Charges variables (avancé)'!$K13)),0)*(1-'Charges variables (avancé)'!$L13))*'Charges variables (avancé)'!$AB13</f>
        <v>0</v>
      </c>
      <c r="AY154" s="341">
        <f>(('Charges variables (avancé)'!$L13*AY128)+IF(ROUND((AY$152-CONFIG!$D$7)/31,0)&gt;=('Charges variables (avancé)'!$J13+'Charges variables (avancé)'!$K13),INDEX($C128:$BJ128,,COLUMN(AY$152)-COLUMN($C$152)+1-('Charges variables (avancé)'!$J13+'Charges variables (avancé)'!$K13)),0)*(1-'Charges variables (avancé)'!$L13))*'Charges variables (avancé)'!$AD13</f>
        <v>0</v>
      </c>
      <c r="AZ154" s="341">
        <f>(('Charges variables (avancé)'!$L13*AZ128)+IF(ROUND((AZ$152-CONFIG!$D$7)/31,0)&gt;=('Charges variables (avancé)'!$J13+'Charges variables (avancé)'!$K13),INDEX($C128:$BJ128,,COLUMN(AZ$152)-COLUMN($C$152)+1-('Charges variables (avancé)'!$J13+'Charges variables (avancé)'!$K13)),0)*(1-'Charges variables (avancé)'!$L13))*'Charges variables (avancé)'!$AD13</f>
        <v>0</v>
      </c>
      <c r="BA154" s="341">
        <f>(('Charges variables (avancé)'!$L13*BA128)+IF(ROUND((BA$152-CONFIG!$D$7)/31,0)&gt;=('Charges variables (avancé)'!$J13+'Charges variables (avancé)'!$K13),INDEX($C128:$BJ128,,COLUMN(BA$152)-COLUMN($C$152)+1-('Charges variables (avancé)'!$J13+'Charges variables (avancé)'!$K13)),0)*(1-'Charges variables (avancé)'!$L13))*'Charges variables (avancé)'!$AD13</f>
        <v>0</v>
      </c>
      <c r="BB154" s="341">
        <f>(('Charges variables (avancé)'!$L13*BB128)+IF(ROUND((BB$152-CONFIG!$D$7)/31,0)&gt;=('Charges variables (avancé)'!$J13+'Charges variables (avancé)'!$K13),INDEX($C128:$BJ128,,COLUMN(BB$152)-COLUMN($C$152)+1-('Charges variables (avancé)'!$J13+'Charges variables (avancé)'!$K13)),0)*(1-'Charges variables (avancé)'!$L13))*'Charges variables (avancé)'!$AD13</f>
        <v>0</v>
      </c>
      <c r="BC154" s="341">
        <f>(('Charges variables (avancé)'!$L13*BC128)+IF(ROUND((BC$152-CONFIG!$D$7)/31,0)&gt;=('Charges variables (avancé)'!$J13+'Charges variables (avancé)'!$K13),INDEX($C128:$BJ128,,COLUMN(BC$152)-COLUMN($C$152)+1-('Charges variables (avancé)'!$J13+'Charges variables (avancé)'!$K13)),0)*(1-'Charges variables (avancé)'!$L13))*'Charges variables (avancé)'!$AD13</f>
        <v>0</v>
      </c>
      <c r="BD154" s="341">
        <f>(('Charges variables (avancé)'!$L13*BD128)+IF(ROUND((BD$152-CONFIG!$D$7)/31,0)&gt;=('Charges variables (avancé)'!$J13+'Charges variables (avancé)'!$K13),INDEX($C128:$BJ128,,COLUMN(BD$152)-COLUMN($C$152)+1-('Charges variables (avancé)'!$J13+'Charges variables (avancé)'!$K13)),0)*(1-'Charges variables (avancé)'!$L13))*'Charges variables (avancé)'!$AD13</f>
        <v>0</v>
      </c>
      <c r="BE154" s="341">
        <f>(('Charges variables (avancé)'!$L13*BE128)+IF(ROUND((BE$152-CONFIG!$D$7)/31,0)&gt;=('Charges variables (avancé)'!$J13+'Charges variables (avancé)'!$K13),INDEX($C128:$BJ128,,COLUMN(BE$152)-COLUMN($C$152)+1-('Charges variables (avancé)'!$J13+'Charges variables (avancé)'!$K13)),0)*(1-'Charges variables (avancé)'!$L13))*'Charges variables (avancé)'!$AD13</f>
        <v>0</v>
      </c>
      <c r="BF154" s="341">
        <f>(('Charges variables (avancé)'!$L13*BF128)+IF(ROUND((BF$152-CONFIG!$D$7)/31,0)&gt;=('Charges variables (avancé)'!$J13+'Charges variables (avancé)'!$K13),INDEX($C128:$BJ128,,COLUMN(BF$152)-COLUMN($C$152)+1-('Charges variables (avancé)'!$J13+'Charges variables (avancé)'!$K13)),0)*(1-'Charges variables (avancé)'!$L13))*'Charges variables (avancé)'!$AD13</f>
        <v>0</v>
      </c>
      <c r="BG154" s="341">
        <f>(('Charges variables (avancé)'!$L13*BG128)+IF(ROUND((BG$152-CONFIG!$D$7)/31,0)&gt;=('Charges variables (avancé)'!$J13+'Charges variables (avancé)'!$K13),INDEX($C128:$BJ128,,COLUMN(BG$152)-COLUMN($C$152)+1-('Charges variables (avancé)'!$J13+'Charges variables (avancé)'!$K13)),0)*(1-'Charges variables (avancé)'!$L13))*'Charges variables (avancé)'!$AD13</f>
        <v>0</v>
      </c>
      <c r="BH154" s="341">
        <f>(('Charges variables (avancé)'!$L13*BH128)+IF(ROUND((BH$152-CONFIG!$D$7)/31,0)&gt;=('Charges variables (avancé)'!$J13+'Charges variables (avancé)'!$K13),INDEX($C128:$BJ128,,COLUMN(BH$152)-COLUMN($C$152)+1-('Charges variables (avancé)'!$J13+'Charges variables (avancé)'!$K13)),0)*(1-'Charges variables (avancé)'!$L13))*'Charges variables (avancé)'!$AD13</f>
        <v>0</v>
      </c>
      <c r="BI154" s="341">
        <f>(('Charges variables (avancé)'!$L13*BI128)+IF(ROUND((BI$152-CONFIG!$D$7)/31,0)&gt;=('Charges variables (avancé)'!$J13+'Charges variables (avancé)'!$K13),INDEX($C128:$BJ128,,COLUMN(BI$152)-COLUMN($C$152)+1-('Charges variables (avancé)'!$J13+'Charges variables (avancé)'!$K13)),0)*(1-'Charges variables (avancé)'!$L13))*'Charges variables (avancé)'!$AD13</f>
        <v>0</v>
      </c>
      <c r="BJ154" s="341">
        <f>(('Charges variables (avancé)'!$L13*BJ128)+IF(ROUND((BJ$152-CONFIG!$D$7)/31,0)&gt;=('Charges variables (avancé)'!$J13+'Charges variables (avancé)'!$K13),INDEX($C128:$BJ128,,COLUMN(BJ$152)-COLUMN($C$152)+1-('Charges variables (avancé)'!$J13+'Charges variables (avancé)'!$K13)),0)*(1-'Charges variables (avancé)'!$L13))*'Charges variables (avancé)'!$AD13</f>
        <v>0</v>
      </c>
    </row>
    <row r="155" spans="2:62" ht="15" customHeight="1">
      <c r="B155" s="366">
        <f>'Charges variables (avancé)'!$C$14</f>
        <v>0</v>
      </c>
      <c r="C155" s="341">
        <f>(('Charges variables (avancé)'!$L14*C129)+IF(ROUND((C$152-CONFIG!$D$7)/31,0)&gt;=('Charges variables (avancé)'!$J14+'Charges variables (avancé)'!$K14),INDEX($C129:$BJ129,,COLUMN(C$152)-COLUMN($C$152)+1-('Charges variables (avancé)'!$J14+'Charges variables (avancé)'!$K14)),0)*(1-'Charges variables (avancé)'!$L14))*'Charges variables (avancé)'!$D14</f>
        <v>0</v>
      </c>
      <c r="D155" s="341">
        <f>(('Charges variables (avancé)'!$L14*D129)+IF(ROUND((D$152-CONFIG!$D$7)/31,0)&gt;=('Charges variables (avancé)'!$J14+'Charges variables (avancé)'!$K14),INDEX($C129:$BJ129,,COLUMN(D$152)-COLUMN($C$152)+1-('Charges variables (avancé)'!$J14+'Charges variables (avancé)'!$K14)),0)*(1-'Charges variables (avancé)'!$L14))*'Charges variables (avancé)'!$D14</f>
        <v>0</v>
      </c>
      <c r="E155" s="341">
        <f>(('Charges variables (avancé)'!$L14*E129)+IF(ROUND((E$152-CONFIG!$D$7)/31,0)&gt;=('Charges variables (avancé)'!$J14+'Charges variables (avancé)'!$K14),INDEX($C129:$BJ129,,COLUMN(E$152)-COLUMN($C$152)+1-('Charges variables (avancé)'!$J14+'Charges variables (avancé)'!$K14)),0)*(1-'Charges variables (avancé)'!$L14))*'Charges variables (avancé)'!$D14</f>
        <v>0</v>
      </c>
      <c r="F155" s="341">
        <f>(('Charges variables (avancé)'!$L14*F129)+IF(ROUND((F$152-CONFIG!$D$7)/31,0)&gt;=('Charges variables (avancé)'!$J14+'Charges variables (avancé)'!$K14),INDEX($C129:$BJ129,,COLUMN(F$152)-COLUMN($C$152)+1-('Charges variables (avancé)'!$J14+'Charges variables (avancé)'!$K14)),0)*(1-'Charges variables (avancé)'!$L14))*'Charges variables (avancé)'!$D14</f>
        <v>0</v>
      </c>
      <c r="G155" s="341">
        <f>(('Charges variables (avancé)'!$L14*G129)+IF(ROUND((G$152-CONFIG!$D$7)/31,0)&gt;=('Charges variables (avancé)'!$J14+'Charges variables (avancé)'!$K14),INDEX($C129:$BJ129,,COLUMN(G$152)-COLUMN($C$152)+1-('Charges variables (avancé)'!$J14+'Charges variables (avancé)'!$K14)),0)*(1-'Charges variables (avancé)'!$L14))*'Charges variables (avancé)'!$D14</f>
        <v>0</v>
      </c>
      <c r="H155" s="341">
        <f>(('Charges variables (avancé)'!$L14*H129)+IF(ROUND((H$152-CONFIG!$D$7)/31,0)&gt;=('Charges variables (avancé)'!$J14+'Charges variables (avancé)'!$K14),INDEX($C129:$BJ129,,COLUMN(H$152)-COLUMN($C$152)+1-('Charges variables (avancé)'!$J14+'Charges variables (avancé)'!$K14)),0)*(1-'Charges variables (avancé)'!$L14))*'Charges variables (avancé)'!$D14</f>
        <v>0</v>
      </c>
      <c r="I155" s="341">
        <f>(('Charges variables (avancé)'!$L14*I129)+IF(ROUND((I$152-CONFIG!$D$7)/31,0)&gt;=('Charges variables (avancé)'!$J14+'Charges variables (avancé)'!$K14),INDEX($C129:$BJ129,,COLUMN(I$152)-COLUMN($C$152)+1-('Charges variables (avancé)'!$J14+'Charges variables (avancé)'!$K14)),0)*(1-'Charges variables (avancé)'!$L14))*'Charges variables (avancé)'!$D14</f>
        <v>0</v>
      </c>
      <c r="J155" s="341">
        <f>(('Charges variables (avancé)'!$L14*J129)+IF(ROUND((J$152-CONFIG!$D$7)/31,0)&gt;=('Charges variables (avancé)'!$J14+'Charges variables (avancé)'!$K14),INDEX($C129:$BJ129,,COLUMN(J$152)-COLUMN($C$152)+1-('Charges variables (avancé)'!$J14+'Charges variables (avancé)'!$K14)),0)*(1-'Charges variables (avancé)'!$L14))*'Charges variables (avancé)'!$D14</f>
        <v>0</v>
      </c>
      <c r="K155" s="341">
        <f>(('Charges variables (avancé)'!$L14*K129)+IF(ROUND((K$152-CONFIG!$D$7)/31,0)&gt;=('Charges variables (avancé)'!$J14+'Charges variables (avancé)'!$K14),INDEX($C129:$BJ129,,COLUMN(K$152)-COLUMN($C$152)+1-('Charges variables (avancé)'!$J14+'Charges variables (avancé)'!$K14)),0)*(1-'Charges variables (avancé)'!$L14))*'Charges variables (avancé)'!$D14</f>
        <v>0</v>
      </c>
      <c r="L155" s="341">
        <f>(('Charges variables (avancé)'!$L14*L129)+IF(ROUND((L$152-CONFIG!$D$7)/31,0)&gt;=('Charges variables (avancé)'!$J14+'Charges variables (avancé)'!$K14),INDEX($C129:$BJ129,,COLUMN(L$152)-COLUMN($C$152)+1-('Charges variables (avancé)'!$J14+'Charges variables (avancé)'!$K14)),0)*(1-'Charges variables (avancé)'!$L14))*'Charges variables (avancé)'!$D14</f>
        <v>0</v>
      </c>
      <c r="M155" s="341">
        <f>(('Charges variables (avancé)'!$L14*M129)+IF(ROUND((M$152-CONFIG!$D$7)/31,0)&gt;=('Charges variables (avancé)'!$J14+'Charges variables (avancé)'!$K14),INDEX($C129:$BJ129,,COLUMN(M$152)-COLUMN($C$152)+1-('Charges variables (avancé)'!$J14+'Charges variables (avancé)'!$K14)),0)*(1-'Charges variables (avancé)'!$L14))*'Charges variables (avancé)'!$D14</f>
        <v>0</v>
      </c>
      <c r="N155" s="341">
        <f>(('Charges variables (avancé)'!$L14*N129)+IF(ROUND((N$152-CONFIG!$D$7)/31,0)&gt;=('Charges variables (avancé)'!$J14+'Charges variables (avancé)'!$K14),INDEX($C129:$BJ129,,COLUMN(N$152)-COLUMN($C$152)+1-('Charges variables (avancé)'!$J14+'Charges variables (avancé)'!$K14)),0)*(1-'Charges variables (avancé)'!$L14))*'Charges variables (avancé)'!$D14</f>
        <v>0</v>
      </c>
      <c r="O155" s="341">
        <f>(('Charges variables (avancé)'!$L14*O129)+IF(ROUND((O$152-CONFIG!$D$7)/31,0)&gt;=('Charges variables (avancé)'!$J14+'Charges variables (avancé)'!$K14),INDEX($C129:$BJ129,,COLUMN(O$152)-COLUMN($C$152)+1-('Charges variables (avancé)'!$J14+'Charges variables (avancé)'!$K14)),0)*(1-'Charges variables (avancé)'!$L14))*'Charges variables (avancé)'!$X14</f>
        <v>0</v>
      </c>
      <c r="P155" s="341">
        <f>(('Charges variables (avancé)'!$L14*P129)+IF(ROUND((P$152-CONFIG!$D$7)/31,0)&gt;=('Charges variables (avancé)'!$J14+'Charges variables (avancé)'!$K14),INDEX($C129:$BJ129,,COLUMN(P$152)-COLUMN($C$152)+1-('Charges variables (avancé)'!$J14+'Charges variables (avancé)'!$K14)),0)*(1-'Charges variables (avancé)'!$L14))*'Charges variables (avancé)'!$X14</f>
        <v>0</v>
      </c>
      <c r="Q155" s="341">
        <f>(('Charges variables (avancé)'!$L14*Q129)+IF(ROUND((Q$152-CONFIG!$D$7)/31,0)&gt;=('Charges variables (avancé)'!$J14+'Charges variables (avancé)'!$K14),INDEX($C129:$BJ129,,COLUMN(Q$152)-COLUMN($C$152)+1-('Charges variables (avancé)'!$J14+'Charges variables (avancé)'!$K14)),0)*(1-'Charges variables (avancé)'!$L14))*'Charges variables (avancé)'!$X14</f>
        <v>0</v>
      </c>
      <c r="R155" s="341">
        <f>(('Charges variables (avancé)'!$L14*R129)+IF(ROUND((R$152-CONFIG!$D$7)/31,0)&gt;=('Charges variables (avancé)'!$J14+'Charges variables (avancé)'!$K14),INDEX($C129:$BJ129,,COLUMN(R$152)-COLUMN($C$152)+1-('Charges variables (avancé)'!$J14+'Charges variables (avancé)'!$K14)),0)*(1-'Charges variables (avancé)'!$L14))*'Charges variables (avancé)'!$X14</f>
        <v>0</v>
      </c>
      <c r="S155" s="341">
        <f>(('Charges variables (avancé)'!$L14*S129)+IF(ROUND((S$152-CONFIG!$D$7)/31,0)&gt;=('Charges variables (avancé)'!$J14+'Charges variables (avancé)'!$K14),INDEX($C129:$BJ129,,COLUMN(S$152)-COLUMN($C$152)+1-('Charges variables (avancé)'!$J14+'Charges variables (avancé)'!$K14)),0)*(1-'Charges variables (avancé)'!$L14))*'Charges variables (avancé)'!$X14</f>
        <v>0</v>
      </c>
      <c r="T155" s="341">
        <f>(('Charges variables (avancé)'!$L14*T129)+IF(ROUND((T$152-CONFIG!$D$7)/31,0)&gt;=('Charges variables (avancé)'!$J14+'Charges variables (avancé)'!$K14),INDEX($C129:$BJ129,,COLUMN(T$152)-COLUMN($C$152)+1-('Charges variables (avancé)'!$J14+'Charges variables (avancé)'!$K14)),0)*(1-'Charges variables (avancé)'!$L14))*'Charges variables (avancé)'!$X14</f>
        <v>0</v>
      </c>
      <c r="U155" s="341">
        <f>(('Charges variables (avancé)'!$L14*U129)+IF(ROUND((U$152-CONFIG!$D$7)/31,0)&gt;=('Charges variables (avancé)'!$J14+'Charges variables (avancé)'!$K14),INDEX($C129:$BJ129,,COLUMN(U$152)-COLUMN($C$152)+1-('Charges variables (avancé)'!$J14+'Charges variables (avancé)'!$K14)),0)*(1-'Charges variables (avancé)'!$L14))*'Charges variables (avancé)'!$X14</f>
        <v>0</v>
      </c>
      <c r="V155" s="341">
        <f>(('Charges variables (avancé)'!$L14*V129)+IF(ROUND((V$152-CONFIG!$D$7)/31,0)&gt;=('Charges variables (avancé)'!$J14+'Charges variables (avancé)'!$K14),INDEX($C129:$BJ129,,COLUMN(V$152)-COLUMN($C$152)+1-('Charges variables (avancé)'!$J14+'Charges variables (avancé)'!$K14)),0)*(1-'Charges variables (avancé)'!$L14))*'Charges variables (avancé)'!$X14</f>
        <v>0</v>
      </c>
      <c r="W155" s="341">
        <f>(('Charges variables (avancé)'!$L14*W129)+IF(ROUND((W$152-CONFIG!$D$7)/31,0)&gt;=('Charges variables (avancé)'!$J14+'Charges variables (avancé)'!$K14),INDEX($C129:$BJ129,,COLUMN(W$152)-COLUMN($C$152)+1-('Charges variables (avancé)'!$J14+'Charges variables (avancé)'!$K14)),0)*(1-'Charges variables (avancé)'!$L14))*'Charges variables (avancé)'!$X14</f>
        <v>0</v>
      </c>
      <c r="X155" s="341">
        <f>(('Charges variables (avancé)'!$L14*X129)+IF(ROUND((X$152-CONFIG!$D$7)/31,0)&gt;=('Charges variables (avancé)'!$J14+'Charges variables (avancé)'!$K14),INDEX($C129:$BJ129,,COLUMN(X$152)-COLUMN($C$152)+1-('Charges variables (avancé)'!$J14+'Charges variables (avancé)'!$K14)),0)*(1-'Charges variables (avancé)'!$L14))*'Charges variables (avancé)'!$X14</f>
        <v>0</v>
      </c>
      <c r="Y155" s="341">
        <f>(('Charges variables (avancé)'!$L14*Y129)+IF(ROUND((Y$152-CONFIG!$D$7)/31,0)&gt;=('Charges variables (avancé)'!$J14+'Charges variables (avancé)'!$K14),INDEX($C129:$BJ129,,COLUMN(Y$152)-COLUMN($C$152)+1-('Charges variables (avancé)'!$J14+'Charges variables (avancé)'!$K14)),0)*(1-'Charges variables (avancé)'!$L14))*'Charges variables (avancé)'!$X14</f>
        <v>0</v>
      </c>
      <c r="Z155" s="341">
        <f>(('Charges variables (avancé)'!$L14*Z129)+IF(ROUND((Z$152-CONFIG!$D$7)/31,0)&gt;=('Charges variables (avancé)'!$J14+'Charges variables (avancé)'!$K14),INDEX($C129:$BJ129,,COLUMN(Z$152)-COLUMN($C$152)+1-('Charges variables (avancé)'!$J14+'Charges variables (avancé)'!$K14)),0)*(1-'Charges variables (avancé)'!$L14))*'Charges variables (avancé)'!$X14</f>
        <v>0</v>
      </c>
      <c r="AA155" s="341">
        <f>(('Charges variables (avancé)'!$L14*AA129)+IF(ROUND((AA$152-CONFIG!$D$7)/31,0)&gt;=('Charges variables (avancé)'!$J14+'Charges variables (avancé)'!$K14),INDEX($C129:$BJ129,,COLUMN(AA$152)-COLUMN($C$152)+1-('Charges variables (avancé)'!$J14+'Charges variables (avancé)'!$K14)),0)*(1-'Charges variables (avancé)'!$L14))*'Charges variables (avancé)'!$Z14</f>
        <v>0</v>
      </c>
      <c r="AB155" s="341">
        <f>(('Charges variables (avancé)'!$L14*AB129)+IF(ROUND((AB$152-CONFIG!$D$7)/31,0)&gt;=('Charges variables (avancé)'!$J14+'Charges variables (avancé)'!$K14),INDEX($C129:$BJ129,,COLUMN(AB$152)-COLUMN($C$152)+1-('Charges variables (avancé)'!$J14+'Charges variables (avancé)'!$K14)),0)*(1-'Charges variables (avancé)'!$L14))*'Charges variables (avancé)'!$Z14</f>
        <v>0</v>
      </c>
      <c r="AC155" s="341">
        <f>(('Charges variables (avancé)'!$L14*AC129)+IF(ROUND((AC$152-CONFIG!$D$7)/31,0)&gt;=('Charges variables (avancé)'!$J14+'Charges variables (avancé)'!$K14),INDEX($C129:$BJ129,,COLUMN(AC$152)-COLUMN($C$152)+1-('Charges variables (avancé)'!$J14+'Charges variables (avancé)'!$K14)),0)*(1-'Charges variables (avancé)'!$L14))*'Charges variables (avancé)'!$Z14</f>
        <v>0</v>
      </c>
      <c r="AD155" s="341">
        <f>(('Charges variables (avancé)'!$L14*AD129)+IF(ROUND((AD$152-CONFIG!$D$7)/31,0)&gt;=('Charges variables (avancé)'!$J14+'Charges variables (avancé)'!$K14),INDEX($C129:$BJ129,,COLUMN(AD$152)-COLUMN($C$152)+1-('Charges variables (avancé)'!$J14+'Charges variables (avancé)'!$K14)),0)*(1-'Charges variables (avancé)'!$L14))*'Charges variables (avancé)'!$Z14</f>
        <v>0</v>
      </c>
      <c r="AE155" s="341">
        <f>(('Charges variables (avancé)'!$L14*AE129)+IF(ROUND((AE$152-CONFIG!$D$7)/31,0)&gt;=('Charges variables (avancé)'!$J14+'Charges variables (avancé)'!$K14),INDEX($C129:$BJ129,,COLUMN(AE$152)-COLUMN($C$152)+1-('Charges variables (avancé)'!$J14+'Charges variables (avancé)'!$K14)),0)*(1-'Charges variables (avancé)'!$L14))*'Charges variables (avancé)'!$Z14</f>
        <v>0</v>
      </c>
      <c r="AF155" s="341">
        <f>(('Charges variables (avancé)'!$L14*AF129)+IF(ROUND((AF$152-CONFIG!$D$7)/31,0)&gt;=('Charges variables (avancé)'!$J14+'Charges variables (avancé)'!$K14),INDEX($C129:$BJ129,,COLUMN(AF$152)-COLUMN($C$152)+1-('Charges variables (avancé)'!$J14+'Charges variables (avancé)'!$K14)),0)*(1-'Charges variables (avancé)'!$L14))*'Charges variables (avancé)'!$Z14</f>
        <v>0</v>
      </c>
      <c r="AG155" s="341">
        <f>(('Charges variables (avancé)'!$L14*AG129)+IF(ROUND((AG$152-CONFIG!$D$7)/31,0)&gt;=('Charges variables (avancé)'!$J14+'Charges variables (avancé)'!$K14),INDEX($C129:$BJ129,,COLUMN(AG$152)-COLUMN($C$152)+1-('Charges variables (avancé)'!$J14+'Charges variables (avancé)'!$K14)),0)*(1-'Charges variables (avancé)'!$L14))*'Charges variables (avancé)'!$Z14</f>
        <v>0</v>
      </c>
      <c r="AH155" s="341">
        <f>(('Charges variables (avancé)'!$L14*AH129)+IF(ROUND((AH$152-CONFIG!$D$7)/31,0)&gt;=('Charges variables (avancé)'!$J14+'Charges variables (avancé)'!$K14),INDEX($C129:$BJ129,,COLUMN(AH$152)-COLUMN($C$152)+1-('Charges variables (avancé)'!$J14+'Charges variables (avancé)'!$K14)),0)*(1-'Charges variables (avancé)'!$L14))*'Charges variables (avancé)'!$Z14</f>
        <v>0</v>
      </c>
      <c r="AI155" s="341">
        <f>(('Charges variables (avancé)'!$L14*AI129)+IF(ROUND((AI$152-CONFIG!$D$7)/31,0)&gt;=('Charges variables (avancé)'!$J14+'Charges variables (avancé)'!$K14),INDEX($C129:$BJ129,,COLUMN(AI$152)-COLUMN($C$152)+1-('Charges variables (avancé)'!$J14+'Charges variables (avancé)'!$K14)),0)*(1-'Charges variables (avancé)'!$L14))*'Charges variables (avancé)'!$Z14</f>
        <v>0</v>
      </c>
      <c r="AJ155" s="341">
        <f>(('Charges variables (avancé)'!$L14*AJ129)+IF(ROUND((AJ$152-CONFIG!$D$7)/31,0)&gt;=('Charges variables (avancé)'!$J14+'Charges variables (avancé)'!$K14),INDEX($C129:$BJ129,,COLUMN(AJ$152)-COLUMN($C$152)+1-('Charges variables (avancé)'!$J14+'Charges variables (avancé)'!$K14)),0)*(1-'Charges variables (avancé)'!$L14))*'Charges variables (avancé)'!$Z14</f>
        <v>0</v>
      </c>
      <c r="AK155" s="341">
        <f>(('Charges variables (avancé)'!$L14*AK129)+IF(ROUND((AK$152-CONFIG!$D$7)/31,0)&gt;=('Charges variables (avancé)'!$J14+'Charges variables (avancé)'!$K14),INDEX($C129:$BJ129,,COLUMN(AK$152)-COLUMN($C$152)+1-('Charges variables (avancé)'!$J14+'Charges variables (avancé)'!$K14)),0)*(1-'Charges variables (avancé)'!$L14))*'Charges variables (avancé)'!$Z14</f>
        <v>0</v>
      </c>
      <c r="AL155" s="341">
        <f>(('Charges variables (avancé)'!$L14*AL129)+IF(ROUND((AL$152-CONFIG!$D$7)/31,0)&gt;=('Charges variables (avancé)'!$J14+'Charges variables (avancé)'!$K14),INDEX($C129:$BJ129,,COLUMN(AL$152)-COLUMN($C$152)+1-('Charges variables (avancé)'!$J14+'Charges variables (avancé)'!$K14)),0)*(1-'Charges variables (avancé)'!$L14))*'Charges variables (avancé)'!$Z14</f>
        <v>0</v>
      </c>
      <c r="AM155" s="341">
        <f>(('Charges variables (avancé)'!$L14*AM129)+IF(ROUND((AM$152-CONFIG!$D$7)/31,0)&gt;=('Charges variables (avancé)'!$J14+'Charges variables (avancé)'!$K14),INDEX($C129:$BJ129,,COLUMN(AM$152)-COLUMN($C$152)+1-('Charges variables (avancé)'!$J14+'Charges variables (avancé)'!$K14)),0)*(1-'Charges variables (avancé)'!$L14))*'Charges variables (avancé)'!$AB14</f>
        <v>0</v>
      </c>
      <c r="AN155" s="341">
        <f>(('Charges variables (avancé)'!$L14*AN129)+IF(ROUND((AN$152-CONFIG!$D$7)/31,0)&gt;=('Charges variables (avancé)'!$J14+'Charges variables (avancé)'!$K14),INDEX($C129:$BJ129,,COLUMN(AN$152)-COLUMN($C$152)+1-('Charges variables (avancé)'!$J14+'Charges variables (avancé)'!$K14)),0)*(1-'Charges variables (avancé)'!$L14))*'Charges variables (avancé)'!$AB14</f>
        <v>0</v>
      </c>
      <c r="AO155" s="341">
        <f>(('Charges variables (avancé)'!$L14*AO129)+IF(ROUND((AO$152-CONFIG!$D$7)/31,0)&gt;=('Charges variables (avancé)'!$J14+'Charges variables (avancé)'!$K14),INDEX($C129:$BJ129,,COLUMN(AO$152)-COLUMN($C$152)+1-('Charges variables (avancé)'!$J14+'Charges variables (avancé)'!$K14)),0)*(1-'Charges variables (avancé)'!$L14))*'Charges variables (avancé)'!$AB14</f>
        <v>0</v>
      </c>
      <c r="AP155" s="341">
        <f>(('Charges variables (avancé)'!$L14*AP129)+IF(ROUND((AP$152-CONFIG!$D$7)/31,0)&gt;=('Charges variables (avancé)'!$J14+'Charges variables (avancé)'!$K14),INDEX($C129:$BJ129,,COLUMN(AP$152)-COLUMN($C$152)+1-('Charges variables (avancé)'!$J14+'Charges variables (avancé)'!$K14)),0)*(1-'Charges variables (avancé)'!$L14))*'Charges variables (avancé)'!$AB14</f>
        <v>0</v>
      </c>
      <c r="AQ155" s="341">
        <f>(('Charges variables (avancé)'!$L14*AQ129)+IF(ROUND((AQ$152-CONFIG!$D$7)/31,0)&gt;=('Charges variables (avancé)'!$J14+'Charges variables (avancé)'!$K14),INDEX($C129:$BJ129,,COLUMN(AQ$152)-COLUMN($C$152)+1-('Charges variables (avancé)'!$J14+'Charges variables (avancé)'!$K14)),0)*(1-'Charges variables (avancé)'!$L14))*'Charges variables (avancé)'!$AB14</f>
        <v>0</v>
      </c>
      <c r="AR155" s="341">
        <f>(('Charges variables (avancé)'!$L14*AR129)+IF(ROUND((AR$152-CONFIG!$D$7)/31,0)&gt;=('Charges variables (avancé)'!$J14+'Charges variables (avancé)'!$K14),INDEX($C129:$BJ129,,COLUMN(AR$152)-COLUMN($C$152)+1-('Charges variables (avancé)'!$J14+'Charges variables (avancé)'!$K14)),0)*(1-'Charges variables (avancé)'!$L14))*'Charges variables (avancé)'!$AB14</f>
        <v>0</v>
      </c>
      <c r="AS155" s="341">
        <f>(('Charges variables (avancé)'!$L14*AS129)+IF(ROUND((AS$152-CONFIG!$D$7)/31,0)&gt;=('Charges variables (avancé)'!$J14+'Charges variables (avancé)'!$K14),INDEX($C129:$BJ129,,COLUMN(AS$152)-COLUMN($C$152)+1-('Charges variables (avancé)'!$J14+'Charges variables (avancé)'!$K14)),0)*(1-'Charges variables (avancé)'!$L14))*'Charges variables (avancé)'!$AB14</f>
        <v>0</v>
      </c>
      <c r="AT155" s="341">
        <f>(('Charges variables (avancé)'!$L14*AT129)+IF(ROUND((AT$152-CONFIG!$D$7)/31,0)&gt;=('Charges variables (avancé)'!$J14+'Charges variables (avancé)'!$K14),INDEX($C129:$BJ129,,COLUMN(AT$152)-COLUMN($C$152)+1-('Charges variables (avancé)'!$J14+'Charges variables (avancé)'!$K14)),0)*(1-'Charges variables (avancé)'!$L14))*'Charges variables (avancé)'!$AB14</f>
        <v>0</v>
      </c>
      <c r="AU155" s="341">
        <f>(('Charges variables (avancé)'!$L14*AU129)+IF(ROUND((AU$152-CONFIG!$D$7)/31,0)&gt;=('Charges variables (avancé)'!$J14+'Charges variables (avancé)'!$K14),INDEX($C129:$BJ129,,COLUMN(AU$152)-COLUMN($C$152)+1-('Charges variables (avancé)'!$J14+'Charges variables (avancé)'!$K14)),0)*(1-'Charges variables (avancé)'!$L14))*'Charges variables (avancé)'!$AB14</f>
        <v>0</v>
      </c>
      <c r="AV155" s="341">
        <f>(('Charges variables (avancé)'!$L14*AV129)+IF(ROUND((AV$152-CONFIG!$D$7)/31,0)&gt;=('Charges variables (avancé)'!$J14+'Charges variables (avancé)'!$K14),INDEX($C129:$BJ129,,COLUMN(AV$152)-COLUMN($C$152)+1-('Charges variables (avancé)'!$J14+'Charges variables (avancé)'!$K14)),0)*(1-'Charges variables (avancé)'!$L14))*'Charges variables (avancé)'!$AB14</f>
        <v>0</v>
      </c>
      <c r="AW155" s="341">
        <f>(('Charges variables (avancé)'!$L14*AW129)+IF(ROUND((AW$152-CONFIG!$D$7)/31,0)&gt;=('Charges variables (avancé)'!$J14+'Charges variables (avancé)'!$K14),INDEX($C129:$BJ129,,COLUMN(AW$152)-COLUMN($C$152)+1-('Charges variables (avancé)'!$J14+'Charges variables (avancé)'!$K14)),0)*(1-'Charges variables (avancé)'!$L14))*'Charges variables (avancé)'!$AB14</f>
        <v>0</v>
      </c>
      <c r="AX155" s="341">
        <f>(('Charges variables (avancé)'!$L14*AX129)+IF(ROUND((AX$152-CONFIG!$D$7)/31,0)&gt;=('Charges variables (avancé)'!$J14+'Charges variables (avancé)'!$K14),INDEX($C129:$BJ129,,COLUMN(AX$152)-COLUMN($C$152)+1-('Charges variables (avancé)'!$J14+'Charges variables (avancé)'!$K14)),0)*(1-'Charges variables (avancé)'!$L14))*'Charges variables (avancé)'!$AB14</f>
        <v>0</v>
      </c>
      <c r="AY155" s="341">
        <f>(('Charges variables (avancé)'!$L14*AY129)+IF(ROUND((AY$152-CONFIG!$D$7)/31,0)&gt;=('Charges variables (avancé)'!$J14+'Charges variables (avancé)'!$K14),INDEX($C129:$BJ129,,COLUMN(AY$152)-COLUMN($C$152)+1-('Charges variables (avancé)'!$J14+'Charges variables (avancé)'!$K14)),0)*(1-'Charges variables (avancé)'!$L14))*'Charges variables (avancé)'!$AD14</f>
        <v>0</v>
      </c>
      <c r="AZ155" s="341">
        <f>(('Charges variables (avancé)'!$L14*AZ129)+IF(ROUND((AZ$152-CONFIG!$D$7)/31,0)&gt;=('Charges variables (avancé)'!$J14+'Charges variables (avancé)'!$K14),INDEX($C129:$BJ129,,COLUMN(AZ$152)-COLUMN($C$152)+1-('Charges variables (avancé)'!$J14+'Charges variables (avancé)'!$K14)),0)*(1-'Charges variables (avancé)'!$L14))*'Charges variables (avancé)'!$AD14</f>
        <v>0</v>
      </c>
      <c r="BA155" s="341">
        <f>(('Charges variables (avancé)'!$L14*BA129)+IF(ROUND((BA$152-CONFIG!$D$7)/31,0)&gt;=('Charges variables (avancé)'!$J14+'Charges variables (avancé)'!$K14),INDEX($C129:$BJ129,,COLUMN(BA$152)-COLUMN($C$152)+1-('Charges variables (avancé)'!$J14+'Charges variables (avancé)'!$K14)),0)*(1-'Charges variables (avancé)'!$L14))*'Charges variables (avancé)'!$AD14</f>
        <v>0</v>
      </c>
      <c r="BB155" s="341">
        <f>(('Charges variables (avancé)'!$L14*BB129)+IF(ROUND((BB$152-CONFIG!$D$7)/31,0)&gt;=('Charges variables (avancé)'!$J14+'Charges variables (avancé)'!$K14),INDEX($C129:$BJ129,,COLUMN(BB$152)-COLUMN($C$152)+1-('Charges variables (avancé)'!$J14+'Charges variables (avancé)'!$K14)),0)*(1-'Charges variables (avancé)'!$L14))*'Charges variables (avancé)'!$AD14</f>
        <v>0</v>
      </c>
      <c r="BC155" s="341">
        <f>(('Charges variables (avancé)'!$L14*BC129)+IF(ROUND((BC$152-CONFIG!$D$7)/31,0)&gt;=('Charges variables (avancé)'!$J14+'Charges variables (avancé)'!$K14),INDEX($C129:$BJ129,,COLUMN(BC$152)-COLUMN($C$152)+1-('Charges variables (avancé)'!$J14+'Charges variables (avancé)'!$K14)),0)*(1-'Charges variables (avancé)'!$L14))*'Charges variables (avancé)'!$AD14</f>
        <v>0</v>
      </c>
      <c r="BD155" s="341">
        <f>(('Charges variables (avancé)'!$L14*BD129)+IF(ROUND((BD$152-CONFIG!$D$7)/31,0)&gt;=('Charges variables (avancé)'!$J14+'Charges variables (avancé)'!$K14),INDEX($C129:$BJ129,,COLUMN(BD$152)-COLUMN($C$152)+1-('Charges variables (avancé)'!$J14+'Charges variables (avancé)'!$K14)),0)*(1-'Charges variables (avancé)'!$L14))*'Charges variables (avancé)'!$AD14</f>
        <v>0</v>
      </c>
      <c r="BE155" s="341">
        <f>(('Charges variables (avancé)'!$L14*BE129)+IF(ROUND((BE$152-CONFIG!$D$7)/31,0)&gt;=('Charges variables (avancé)'!$J14+'Charges variables (avancé)'!$K14),INDEX($C129:$BJ129,,COLUMN(BE$152)-COLUMN($C$152)+1-('Charges variables (avancé)'!$J14+'Charges variables (avancé)'!$K14)),0)*(1-'Charges variables (avancé)'!$L14))*'Charges variables (avancé)'!$AD14</f>
        <v>0</v>
      </c>
      <c r="BF155" s="341">
        <f>(('Charges variables (avancé)'!$L14*BF129)+IF(ROUND((BF$152-CONFIG!$D$7)/31,0)&gt;=('Charges variables (avancé)'!$J14+'Charges variables (avancé)'!$K14),INDEX($C129:$BJ129,,COLUMN(BF$152)-COLUMN($C$152)+1-('Charges variables (avancé)'!$J14+'Charges variables (avancé)'!$K14)),0)*(1-'Charges variables (avancé)'!$L14))*'Charges variables (avancé)'!$AD14</f>
        <v>0</v>
      </c>
      <c r="BG155" s="341">
        <f>(('Charges variables (avancé)'!$L14*BG129)+IF(ROUND((BG$152-CONFIG!$D$7)/31,0)&gt;=('Charges variables (avancé)'!$J14+'Charges variables (avancé)'!$K14),INDEX($C129:$BJ129,,COLUMN(BG$152)-COLUMN($C$152)+1-('Charges variables (avancé)'!$J14+'Charges variables (avancé)'!$K14)),0)*(1-'Charges variables (avancé)'!$L14))*'Charges variables (avancé)'!$AD14</f>
        <v>0</v>
      </c>
      <c r="BH155" s="341">
        <f>(('Charges variables (avancé)'!$L14*BH129)+IF(ROUND((BH$152-CONFIG!$D$7)/31,0)&gt;=('Charges variables (avancé)'!$J14+'Charges variables (avancé)'!$K14),INDEX($C129:$BJ129,,COLUMN(BH$152)-COLUMN($C$152)+1-('Charges variables (avancé)'!$J14+'Charges variables (avancé)'!$K14)),0)*(1-'Charges variables (avancé)'!$L14))*'Charges variables (avancé)'!$AD14</f>
        <v>0</v>
      </c>
      <c r="BI155" s="341">
        <f>(('Charges variables (avancé)'!$L14*BI129)+IF(ROUND((BI$152-CONFIG!$D$7)/31,0)&gt;=('Charges variables (avancé)'!$J14+'Charges variables (avancé)'!$K14),INDEX($C129:$BJ129,,COLUMN(BI$152)-COLUMN($C$152)+1-('Charges variables (avancé)'!$J14+'Charges variables (avancé)'!$K14)),0)*(1-'Charges variables (avancé)'!$L14))*'Charges variables (avancé)'!$AD14</f>
        <v>0</v>
      </c>
      <c r="BJ155" s="341">
        <f>(('Charges variables (avancé)'!$L14*BJ129)+IF(ROUND((BJ$152-CONFIG!$D$7)/31,0)&gt;=('Charges variables (avancé)'!$J14+'Charges variables (avancé)'!$K14),INDEX($C129:$BJ129,,COLUMN(BJ$152)-COLUMN($C$152)+1-('Charges variables (avancé)'!$J14+'Charges variables (avancé)'!$K14)),0)*(1-'Charges variables (avancé)'!$L14))*'Charges variables (avancé)'!$AD14</f>
        <v>0</v>
      </c>
    </row>
    <row r="156" spans="2:62" ht="15" customHeight="1">
      <c r="B156" s="366">
        <f>'Charges variables (avancé)'!$C$15</f>
        <v>0</v>
      </c>
      <c r="C156" s="341">
        <f>(('Charges variables (avancé)'!$L15*C130)+IF(ROUND((C$152-CONFIG!$D$7)/31,0)&gt;=('Charges variables (avancé)'!$J15+'Charges variables (avancé)'!$K15),INDEX($C130:$BJ130,,COLUMN(C$152)-COLUMN($C$152)+1-('Charges variables (avancé)'!$J15+'Charges variables (avancé)'!$K15)),0)*(1-'Charges variables (avancé)'!$L15))*'Charges variables (avancé)'!$D15</f>
        <v>0</v>
      </c>
      <c r="D156" s="341">
        <f>(('Charges variables (avancé)'!$L15*D130)+IF(ROUND((D$152-CONFIG!$D$7)/31,0)&gt;=('Charges variables (avancé)'!$J15+'Charges variables (avancé)'!$K15),INDEX($C130:$BJ130,,COLUMN(D$152)-COLUMN($C$152)+1-('Charges variables (avancé)'!$J15+'Charges variables (avancé)'!$K15)),0)*(1-'Charges variables (avancé)'!$L15))*'Charges variables (avancé)'!$D15</f>
        <v>0</v>
      </c>
      <c r="E156" s="341">
        <f>(('Charges variables (avancé)'!$L15*E130)+IF(ROUND((E$152-CONFIG!$D$7)/31,0)&gt;=('Charges variables (avancé)'!$J15+'Charges variables (avancé)'!$K15),INDEX($C130:$BJ130,,COLUMN(E$152)-COLUMN($C$152)+1-('Charges variables (avancé)'!$J15+'Charges variables (avancé)'!$K15)),0)*(1-'Charges variables (avancé)'!$L15))*'Charges variables (avancé)'!$D15</f>
        <v>0</v>
      </c>
      <c r="F156" s="341">
        <f>(('Charges variables (avancé)'!$L15*F130)+IF(ROUND((F$152-CONFIG!$D$7)/31,0)&gt;=('Charges variables (avancé)'!$J15+'Charges variables (avancé)'!$K15),INDEX($C130:$BJ130,,COLUMN(F$152)-COLUMN($C$152)+1-('Charges variables (avancé)'!$J15+'Charges variables (avancé)'!$K15)),0)*(1-'Charges variables (avancé)'!$L15))*'Charges variables (avancé)'!$D15</f>
        <v>0</v>
      </c>
      <c r="G156" s="341">
        <f>(('Charges variables (avancé)'!$L15*G130)+IF(ROUND((G$152-CONFIG!$D$7)/31,0)&gt;=('Charges variables (avancé)'!$J15+'Charges variables (avancé)'!$K15),INDEX($C130:$BJ130,,COLUMN(G$152)-COLUMN($C$152)+1-('Charges variables (avancé)'!$J15+'Charges variables (avancé)'!$K15)),0)*(1-'Charges variables (avancé)'!$L15))*'Charges variables (avancé)'!$D15</f>
        <v>0</v>
      </c>
      <c r="H156" s="341">
        <f>(('Charges variables (avancé)'!$L15*H130)+IF(ROUND((H$152-CONFIG!$D$7)/31,0)&gt;=('Charges variables (avancé)'!$J15+'Charges variables (avancé)'!$K15),INDEX($C130:$BJ130,,COLUMN(H$152)-COLUMN($C$152)+1-('Charges variables (avancé)'!$J15+'Charges variables (avancé)'!$K15)),0)*(1-'Charges variables (avancé)'!$L15))*'Charges variables (avancé)'!$D15</f>
        <v>0</v>
      </c>
      <c r="I156" s="341">
        <f>(('Charges variables (avancé)'!$L15*I130)+IF(ROUND((I$152-CONFIG!$D$7)/31,0)&gt;=('Charges variables (avancé)'!$J15+'Charges variables (avancé)'!$K15),INDEX($C130:$BJ130,,COLUMN(I$152)-COLUMN($C$152)+1-('Charges variables (avancé)'!$J15+'Charges variables (avancé)'!$K15)),0)*(1-'Charges variables (avancé)'!$L15))*'Charges variables (avancé)'!$D15</f>
        <v>0</v>
      </c>
      <c r="J156" s="341">
        <f>(('Charges variables (avancé)'!$L15*J130)+IF(ROUND((J$152-CONFIG!$D$7)/31,0)&gt;=('Charges variables (avancé)'!$J15+'Charges variables (avancé)'!$K15),INDEX($C130:$BJ130,,COLUMN(J$152)-COLUMN($C$152)+1-('Charges variables (avancé)'!$J15+'Charges variables (avancé)'!$K15)),0)*(1-'Charges variables (avancé)'!$L15))*'Charges variables (avancé)'!$D15</f>
        <v>0</v>
      </c>
      <c r="K156" s="341">
        <f>(('Charges variables (avancé)'!$L15*K130)+IF(ROUND((K$152-CONFIG!$D$7)/31,0)&gt;=('Charges variables (avancé)'!$J15+'Charges variables (avancé)'!$K15),INDEX($C130:$BJ130,,COLUMN(K$152)-COLUMN($C$152)+1-('Charges variables (avancé)'!$J15+'Charges variables (avancé)'!$K15)),0)*(1-'Charges variables (avancé)'!$L15))*'Charges variables (avancé)'!$D15</f>
        <v>0</v>
      </c>
      <c r="L156" s="341">
        <f>(('Charges variables (avancé)'!$L15*L130)+IF(ROUND((L$152-CONFIG!$D$7)/31,0)&gt;=('Charges variables (avancé)'!$J15+'Charges variables (avancé)'!$K15),INDEX($C130:$BJ130,,COLUMN(L$152)-COLUMN($C$152)+1-('Charges variables (avancé)'!$J15+'Charges variables (avancé)'!$K15)),0)*(1-'Charges variables (avancé)'!$L15))*'Charges variables (avancé)'!$D15</f>
        <v>0</v>
      </c>
      <c r="M156" s="341">
        <f>(('Charges variables (avancé)'!$L15*M130)+IF(ROUND((M$152-CONFIG!$D$7)/31,0)&gt;=('Charges variables (avancé)'!$J15+'Charges variables (avancé)'!$K15),INDEX($C130:$BJ130,,COLUMN(M$152)-COLUMN($C$152)+1-('Charges variables (avancé)'!$J15+'Charges variables (avancé)'!$K15)),0)*(1-'Charges variables (avancé)'!$L15))*'Charges variables (avancé)'!$D15</f>
        <v>0</v>
      </c>
      <c r="N156" s="341">
        <f>(('Charges variables (avancé)'!$L15*N130)+IF(ROUND((N$152-CONFIG!$D$7)/31,0)&gt;=('Charges variables (avancé)'!$J15+'Charges variables (avancé)'!$K15),INDEX($C130:$BJ130,,COLUMN(N$152)-COLUMN($C$152)+1-('Charges variables (avancé)'!$J15+'Charges variables (avancé)'!$K15)),0)*(1-'Charges variables (avancé)'!$L15))*'Charges variables (avancé)'!$D15</f>
        <v>0</v>
      </c>
      <c r="O156" s="341">
        <f>(('Charges variables (avancé)'!$L15*O130)+IF(ROUND((O$152-CONFIG!$D$7)/31,0)&gt;=('Charges variables (avancé)'!$J15+'Charges variables (avancé)'!$K15),INDEX($C130:$BJ130,,COLUMN(O$152)-COLUMN($C$152)+1-('Charges variables (avancé)'!$J15+'Charges variables (avancé)'!$K15)),0)*(1-'Charges variables (avancé)'!$L15))*'Charges variables (avancé)'!$X15</f>
        <v>0</v>
      </c>
      <c r="P156" s="341">
        <f>(('Charges variables (avancé)'!$L15*P130)+IF(ROUND((P$152-CONFIG!$D$7)/31,0)&gt;=('Charges variables (avancé)'!$J15+'Charges variables (avancé)'!$K15),INDEX($C130:$BJ130,,COLUMN(P$152)-COLUMN($C$152)+1-('Charges variables (avancé)'!$J15+'Charges variables (avancé)'!$K15)),0)*(1-'Charges variables (avancé)'!$L15))*'Charges variables (avancé)'!$X15</f>
        <v>0</v>
      </c>
      <c r="Q156" s="341">
        <f>(('Charges variables (avancé)'!$L15*Q130)+IF(ROUND((Q$152-CONFIG!$D$7)/31,0)&gt;=('Charges variables (avancé)'!$J15+'Charges variables (avancé)'!$K15),INDEX($C130:$BJ130,,COLUMN(Q$152)-COLUMN($C$152)+1-('Charges variables (avancé)'!$J15+'Charges variables (avancé)'!$K15)),0)*(1-'Charges variables (avancé)'!$L15))*'Charges variables (avancé)'!$X15</f>
        <v>0</v>
      </c>
      <c r="R156" s="341">
        <f>(('Charges variables (avancé)'!$L15*R130)+IF(ROUND((R$152-CONFIG!$D$7)/31,0)&gt;=('Charges variables (avancé)'!$J15+'Charges variables (avancé)'!$K15),INDEX($C130:$BJ130,,COLUMN(R$152)-COLUMN($C$152)+1-('Charges variables (avancé)'!$J15+'Charges variables (avancé)'!$K15)),0)*(1-'Charges variables (avancé)'!$L15))*'Charges variables (avancé)'!$X15</f>
        <v>0</v>
      </c>
      <c r="S156" s="341">
        <f>(('Charges variables (avancé)'!$L15*S130)+IF(ROUND((S$152-CONFIG!$D$7)/31,0)&gt;=('Charges variables (avancé)'!$J15+'Charges variables (avancé)'!$K15),INDEX($C130:$BJ130,,COLUMN(S$152)-COLUMN($C$152)+1-('Charges variables (avancé)'!$J15+'Charges variables (avancé)'!$K15)),0)*(1-'Charges variables (avancé)'!$L15))*'Charges variables (avancé)'!$X15</f>
        <v>0</v>
      </c>
      <c r="T156" s="341">
        <f>(('Charges variables (avancé)'!$L15*T130)+IF(ROUND((T$152-CONFIG!$D$7)/31,0)&gt;=('Charges variables (avancé)'!$J15+'Charges variables (avancé)'!$K15),INDEX($C130:$BJ130,,COLUMN(T$152)-COLUMN($C$152)+1-('Charges variables (avancé)'!$J15+'Charges variables (avancé)'!$K15)),0)*(1-'Charges variables (avancé)'!$L15))*'Charges variables (avancé)'!$X15</f>
        <v>0</v>
      </c>
      <c r="U156" s="341">
        <f>(('Charges variables (avancé)'!$L15*U130)+IF(ROUND((U$152-CONFIG!$D$7)/31,0)&gt;=('Charges variables (avancé)'!$J15+'Charges variables (avancé)'!$K15),INDEX($C130:$BJ130,,COLUMN(U$152)-COLUMN($C$152)+1-('Charges variables (avancé)'!$J15+'Charges variables (avancé)'!$K15)),0)*(1-'Charges variables (avancé)'!$L15))*'Charges variables (avancé)'!$X15</f>
        <v>0</v>
      </c>
      <c r="V156" s="341">
        <f>(('Charges variables (avancé)'!$L15*V130)+IF(ROUND((V$152-CONFIG!$D$7)/31,0)&gt;=('Charges variables (avancé)'!$J15+'Charges variables (avancé)'!$K15),INDEX($C130:$BJ130,,COLUMN(V$152)-COLUMN($C$152)+1-('Charges variables (avancé)'!$J15+'Charges variables (avancé)'!$K15)),0)*(1-'Charges variables (avancé)'!$L15))*'Charges variables (avancé)'!$X15</f>
        <v>0</v>
      </c>
      <c r="W156" s="341">
        <f>(('Charges variables (avancé)'!$L15*W130)+IF(ROUND((W$152-CONFIG!$D$7)/31,0)&gt;=('Charges variables (avancé)'!$J15+'Charges variables (avancé)'!$K15),INDEX($C130:$BJ130,,COLUMN(W$152)-COLUMN($C$152)+1-('Charges variables (avancé)'!$J15+'Charges variables (avancé)'!$K15)),0)*(1-'Charges variables (avancé)'!$L15))*'Charges variables (avancé)'!$X15</f>
        <v>0</v>
      </c>
      <c r="X156" s="341">
        <f>(('Charges variables (avancé)'!$L15*X130)+IF(ROUND((X$152-CONFIG!$D$7)/31,0)&gt;=('Charges variables (avancé)'!$J15+'Charges variables (avancé)'!$K15),INDEX($C130:$BJ130,,COLUMN(X$152)-COLUMN($C$152)+1-('Charges variables (avancé)'!$J15+'Charges variables (avancé)'!$K15)),0)*(1-'Charges variables (avancé)'!$L15))*'Charges variables (avancé)'!$X15</f>
        <v>0</v>
      </c>
      <c r="Y156" s="341">
        <f>(('Charges variables (avancé)'!$L15*Y130)+IF(ROUND((Y$152-CONFIG!$D$7)/31,0)&gt;=('Charges variables (avancé)'!$J15+'Charges variables (avancé)'!$K15),INDEX($C130:$BJ130,,COLUMN(Y$152)-COLUMN($C$152)+1-('Charges variables (avancé)'!$J15+'Charges variables (avancé)'!$K15)),0)*(1-'Charges variables (avancé)'!$L15))*'Charges variables (avancé)'!$X15</f>
        <v>0</v>
      </c>
      <c r="Z156" s="341">
        <f>(('Charges variables (avancé)'!$L15*Z130)+IF(ROUND((Z$152-CONFIG!$D$7)/31,0)&gt;=('Charges variables (avancé)'!$J15+'Charges variables (avancé)'!$K15),INDEX($C130:$BJ130,,COLUMN(Z$152)-COLUMN($C$152)+1-('Charges variables (avancé)'!$J15+'Charges variables (avancé)'!$K15)),0)*(1-'Charges variables (avancé)'!$L15))*'Charges variables (avancé)'!$X15</f>
        <v>0</v>
      </c>
      <c r="AA156" s="341">
        <f>(('Charges variables (avancé)'!$L15*AA130)+IF(ROUND((AA$152-CONFIG!$D$7)/31,0)&gt;=('Charges variables (avancé)'!$J15+'Charges variables (avancé)'!$K15),INDEX($C130:$BJ130,,COLUMN(AA$152)-COLUMN($C$152)+1-('Charges variables (avancé)'!$J15+'Charges variables (avancé)'!$K15)),0)*(1-'Charges variables (avancé)'!$L15))*'Charges variables (avancé)'!$Z15</f>
        <v>0</v>
      </c>
      <c r="AB156" s="341">
        <f>(('Charges variables (avancé)'!$L15*AB130)+IF(ROUND((AB$152-CONFIG!$D$7)/31,0)&gt;=('Charges variables (avancé)'!$J15+'Charges variables (avancé)'!$K15),INDEX($C130:$BJ130,,COLUMN(AB$152)-COLUMN($C$152)+1-('Charges variables (avancé)'!$J15+'Charges variables (avancé)'!$K15)),0)*(1-'Charges variables (avancé)'!$L15))*'Charges variables (avancé)'!$Z15</f>
        <v>0</v>
      </c>
      <c r="AC156" s="341">
        <f>(('Charges variables (avancé)'!$L15*AC130)+IF(ROUND((AC$152-CONFIG!$D$7)/31,0)&gt;=('Charges variables (avancé)'!$J15+'Charges variables (avancé)'!$K15),INDEX($C130:$BJ130,,COLUMN(AC$152)-COLUMN($C$152)+1-('Charges variables (avancé)'!$J15+'Charges variables (avancé)'!$K15)),0)*(1-'Charges variables (avancé)'!$L15))*'Charges variables (avancé)'!$Z15</f>
        <v>0</v>
      </c>
      <c r="AD156" s="341">
        <f>(('Charges variables (avancé)'!$L15*AD130)+IF(ROUND((AD$152-CONFIG!$D$7)/31,0)&gt;=('Charges variables (avancé)'!$J15+'Charges variables (avancé)'!$K15),INDEX($C130:$BJ130,,COLUMN(AD$152)-COLUMN($C$152)+1-('Charges variables (avancé)'!$J15+'Charges variables (avancé)'!$K15)),0)*(1-'Charges variables (avancé)'!$L15))*'Charges variables (avancé)'!$Z15</f>
        <v>0</v>
      </c>
      <c r="AE156" s="341">
        <f>(('Charges variables (avancé)'!$L15*AE130)+IF(ROUND((AE$152-CONFIG!$D$7)/31,0)&gt;=('Charges variables (avancé)'!$J15+'Charges variables (avancé)'!$K15),INDEX($C130:$BJ130,,COLUMN(AE$152)-COLUMN($C$152)+1-('Charges variables (avancé)'!$J15+'Charges variables (avancé)'!$K15)),0)*(1-'Charges variables (avancé)'!$L15))*'Charges variables (avancé)'!$Z15</f>
        <v>0</v>
      </c>
      <c r="AF156" s="341">
        <f>(('Charges variables (avancé)'!$L15*AF130)+IF(ROUND((AF$152-CONFIG!$D$7)/31,0)&gt;=('Charges variables (avancé)'!$J15+'Charges variables (avancé)'!$K15),INDEX($C130:$BJ130,,COLUMN(AF$152)-COLUMN($C$152)+1-('Charges variables (avancé)'!$J15+'Charges variables (avancé)'!$K15)),0)*(1-'Charges variables (avancé)'!$L15))*'Charges variables (avancé)'!$Z15</f>
        <v>0</v>
      </c>
      <c r="AG156" s="341">
        <f>(('Charges variables (avancé)'!$L15*AG130)+IF(ROUND((AG$152-CONFIG!$D$7)/31,0)&gt;=('Charges variables (avancé)'!$J15+'Charges variables (avancé)'!$K15),INDEX($C130:$BJ130,,COLUMN(AG$152)-COLUMN($C$152)+1-('Charges variables (avancé)'!$J15+'Charges variables (avancé)'!$K15)),0)*(1-'Charges variables (avancé)'!$L15))*'Charges variables (avancé)'!$Z15</f>
        <v>0</v>
      </c>
      <c r="AH156" s="341">
        <f>(('Charges variables (avancé)'!$L15*AH130)+IF(ROUND((AH$152-CONFIG!$D$7)/31,0)&gt;=('Charges variables (avancé)'!$J15+'Charges variables (avancé)'!$K15),INDEX($C130:$BJ130,,COLUMN(AH$152)-COLUMN($C$152)+1-('Charges variables (avancé)'!$J15+'Charges variables (avancé)'!$K15)),0)*(1-'Charges variables (avancé)'!$L15))*'Charges variables (avancé)'!$Z15</f>
        <v>0</v>
      </c>
      <c r="AI156" s="341">
        <f>(('Charges variables (avancé)'!$L15*AI130)+IF(ROUND((AI$152-CONFIG!$D$7)/31,0)&gt;=('Charges variables (avancé)'!$J15+'Charges variables (avancé)'!$K15),INDEX($C130:$BJ130,,COLUMN(AI$152)-COLUMN($C$152)+1-('Charges variables (avancé)'!$J15+'Charges variables (avancé)'!$K15)),0)*(1-'Charges variables (avancé)'!$L15))*'Charges variables (avancé)'!$Z15</f>
        <v>0</v>
      </c>
      <c r="AJ156" s="341">
        <f>(('Charges variables (avancé)'!$L15*AJ130)+IF(ROUND((AJ$152-CONFIG!$D$7)/31,0)&gt;=('Charges variables (avancé)'!$J15+'Charges variables (avancé)'!$K15),INDEX($C130:$BJ130,,COLUMN(AJ$152)-COLUMN($C$152)+1-('Charges variables (avancé)'!$J15+'Charges variables (avancé)'!$K15)),0)*(1-'Charges variables (avancé)'!$L15))*'Charges variables (avancé)'!$Z15</f>
        <v>0</v>
      </c>
      <c r="AK156" s="341">
        <f>(('Charges variables (avancé)'!$L15*AK130)+IF(ROUND((AK$152-CONFIG!$D$7)/31,0)&gt;=('Charges variables (avancé)'!$J15+'Charges variables (avancé)'!$K15),INDEX($C130:$BJ130,,COLUMN(AK$152)-COLUMN($C$152)+1-('Charges variables (avancé)'!$J15+'Charges variables (avancé)'!$K15)),0)*(1-'Charges variables (avancé)'!$L15))*'Charges variables (avancé)'!$Z15</f>
        <v>0</v>
      </c>
      <c r="AL156" s="341">
        <f>(('Charges variables (avancé)'!$L15*AL130)+IF(ROUND((AL$152-CONFIG!$D$7)/31,0)&gt;=('Charges variables (avancé)'!$J15+'Charges variables (avancé)'!$K15),INDEX($C130:$BJ130,,COLUMN(AL$152)-COLUMN($C$152)+1-('Charges variables (avancé)'!$J15+'Charges variables (avancé)'!$K15)),0)*(1-'Charges variables (avancé)'!$L15))*'Charges variables (avancé)'!$Z15</f>
        <v>0</v>
      </c>
      <c r="AM156" s="341">
        <f>(('Charges variables (avancé)'!$L15*AM130)+IF(ROUND((AM$152-CONFIG!$D$7)/31,0)&gt;=('Charges variables (avancé)'!$J15+'Charges variables (avancé)'!$K15),INDEX($C130:$BJ130,,COLUMN(AM$152)-COLUMN($C$152)+1-('Charges variables (avancé)'!$J15+'Charges variables (avancé)'!$K15)),0)*(1-'Charges variables (avancé)'!$L15))*'Charges variables (avancé)'!$AB15</f>
        <v>0</v>
      </c>
      <c r="AN156" s="341">
        <f>(('Charges variables (avancé)'!$L15*AN130)+IF(ROUND((AN$152-CONFIG!$D$7)/31,0)&gt;=('Charges variables (avancé)'!$J15+'Charges variables (avancé)'!$K15),INDEX($C130:$BJ130,,COLUMN(AN$152)-COLUMN($C$152)+1-('Charges variables (avancé)'!$J15+'Charges variables (avancé)'!$K15)),0)*(1-'Charges variables (avancé)'!$L15))*'Charges variables (avancé)'!$AB15</f>
        <v>0</v>
      </c>
      <c r="AO156" s="341">
        <f>(('Charges variables (avancé)'!$L15*AO130)+IF(ROUND((AO$152-CONFIG!$D$7)/31,0)&gt;=('Charges variables (avancé)'!$J15+'Charges variables (avancé)'!$K15),INDEX($C130:$BJ130,,COLUMN(AO$152)-COLUMN($C$152)+1-('Charges variables (avancé)'!$J15+'Charges variables (avancé)'!$K15)),0)*(1-'Charges variables (avancé)'!$L15))*'Charges variables (avancé)'!$AB15</f>
        <v>0</v>
      </c>
      <c r="AP156" s="341">
        <f>(('Charges variables (avancé)'!$L15*AP130)+IF(ROUND((AP$152-CONFIG!$D$7)/31,0)&gt;=('Charges variables (avancé)'!$J15+'Charges variables (avancé)'!$K15),INDEX($C130:$BJ130,,COLUMN(AP$152)-COLUMN($C$152)+1-('Charges variables (avancé)'!$J15+'Charges variables (avancé)'!$K15)),0)*(1-'Charges variables (avancé)'!$L15))*'Charges variables (avancé)'!$AB15</f>
        <v>0</v>
      </c>
      <c r="AQ156" s="341">
        <f>(('Charges variables (avancé)'!$L15*AQ130)+IF(ROUND((AQ$152-CONFIG!$D$7)/31,0)&gt;=('Charges variables (avancé)'!$J15+'Charges variables (avancé)'!$K15),INDEX($C130:$BJ130,,COLUMN(AQ$152)-COLUMN($C$152)+1-('Charges variables (avancé)'!$J15+'Charges variables (avancé)'!$K15)),0)*(1-'Charges variables (avancé)'!$L15))*'Charges variables (avancé)'!$AB15</f>
        <v>0</v>
      </c>
      <c r="AR156" s="341">
        <f>(('Charges variables (avancé)'!$L15*AR130)+IF(ROUND((AR$152-CONFIG!$D$7)/31,0)&gt;=('Charges variables (avancé)'!$J15+'Charges variables (avancé)'!$K15),INDEX($C130:$BJ130,,COLUMN(AR$152)-COLUMN($C$152)+1-('Charges variables (avancé)'!$J15+'Charges variables (avancé)'!$K15)),0)*(1-'Charges variables (avancé)'!$L15))*'Charges variables (avancé)'!$AB15</f>
        <v>0</v>
      </c>
      <c r="AS156" s="341">
        <f>(('Charges variables (avancé)'!$L15*AS130)+IF(ROUND((AS$152-CONFIG!$D$7)/31,0)&gt;=('Charges variables (avancé)'!$J15+'Charges variables (avancé)'!$K15),INDEX($C130:$BJ130,,COLUMN(AS$152)-COLUMN($C$152)+1-('Charges variables (avancé)'!$J15+'Charges variables (avancé)'!$K15)),0)*(1-'Charges variables (avancé)'!$L15))*'Charges variables (avancé)'!$AB15</f>
        <v>0</v>
      </c>
      <c r="AT156" s="341">
        <f>(('Charges variables (avancé)'!$L15*AT130)+IF(ROUND((AT$152-CONFIG!$D$7)/31,0)&gt;=('Charges variables (avancé)'!$J15+'Charges variables (avancé)'!$K15),INDEX($C130:$BJ130,,COLUMN(AT$152)-COLUMN($C$152)+1-('Charges variables (avancé)'!$J15+'Charges variables (avancé)'!$K15)),0)*(1-'Charges variables (avancé)'!$L15))*'Charges variables (avancé)'!$AB15</f>
        <v>0</v>
      </c>
      <c r="AU156" s="341">
        <f>(('Charges variables (avancé)'!$L15*AU130)+IF(ROUND((AU$152-CONFIG!$D$7)/31,0)&gt;=('Charges variables (avancé)'!$J15+'Charges variables (avancé)'!$K15),INDEX($C130:$BJ130,,COLUMN(AU$152)-COLUMN($C$152)+1-('Charges variables (avancé)'!$J15+'Charges variables (avancé)'!$K15)),0)*(1-'Charges variables (avancé)'!$L15))*'Charges variables (avancé)'!$AB15</f>
        <v>0</v>
      </c>
      <c r="AV156" s="341">
        <f>(('Charges variables (avancé)'!$L15*AV130)+IF(ROUND((AV$152-CONFIG!$D$7)/31,0)&gt;=('Charges variables (avancé)'!$J15+'Charges variables (avancé)'!$K15),INDEX($C130:$BJ130,,COLUMN(AV$152)-COLUMN($C$152)+1-('Charges variables (avancé)'!$J15+'Charges variables (avancé)'!$K15)),0)*(1-'Charges variables (avancé)'!$L15))*'Charges variables (avancé)'!$AB15</f>
        <v>0</v>
      </c>
      <c r="AW156" s="341">
        <f>(('Charges variables (avancé)'!$L15*AW130)+IF(ROUND((AW$152-CONFIG!$D$7)/31,0)&gt;=('Charges variables (avancé)'!$J15+'Charges variables (avancé)'!$K15),INDEX($C130:$BJ130,,COLUMN(AW$152)-COLUMN($C$152)+1-('Charges variables (avancé)'!$J15+'Charges variables (avancé)'!$K15)),0)*(1-'Charges variables (avancé)'!$L15))*'Charges variables (avancé)'!$AB15</f>
        <v>0</v>
      </c>
      <c r="AX156" s="341">
        <f>(('Charges variables (avancé)'!$L15*AX130)+IF(ROUND((AX$152-CONFIG!$D$7)/31,0)&gt;=('Charges variables (avancé)'!$J15+'Charges variables (avancé)'!$K15),INDEX($C130:$BJ130,,COLUMN(AX$152)-COLUMN($C$152)+1-('Charges variables (avancé)'!$J15+'Charges variables (avancé)'!$K15)),0)*(1-'Charges variables (avancé)'!$L15))*'Charges variables (avancé)'!$AB15</f>
        <v>0</v>
      </c>
      <c r="AY156" s="341">
        <f>(('Charges variables (avancé)'!$L15*AY130)+IF(ROUND((AY$152-CONFIG!$D$7)/31,0)&gt;=('Charges variables (avancé)'!$J15+'Charges variables (avancé)'!$K15),INDEX($C130:$BJ130,,COLUMN(AY$152)-COLUMN($C$152)+1-('Charges variables (avancé)'!$J15+'Charges variables (avancé)'!$K15)),0)*(1-'Charges variables (avancé)'!$L15))*'Charges variables (avancé)'!$AD15</f>
        <v>0</v>
      </c>
      <c r="AZ156" s="341">
        <f>(('Charges variables (avancé)'!$L15*AZ130)+IF(ROUND((AZ$152-CONFIG!$D$7)/31,0)&gt;=('Charges variables (avancé)'!$J15+'Charges variables (avancé)'!$K15),INDEX($C130:$BJ130,,COLUMN(AZ$152)-COLUMN($C$152)+1-('Charges variables (avancé)'!$J15+'Charges variables (avancé)'!$K15)),0)*(1-'Charges variables (avancé)'!$L15))*'Charges variables (avancé)'!$AD15</f>
        <v>0</v>
      </c>
      <c r="BA156" s="341">
        <f>(('Charges variables (avancé)'!$L15*BA130)+IF(ROUND((BA$152-CONFIG!$D$7)/31,0)&gt;=('Charges variables (avancé)'!$J15+'Charges variables (avancé)'!$K15),INDEX($C130:$BJ130,,COLUMN(BA$152)-COLUMN($C$152)+1-('Charges variables (avancé)'!$J15+'Charges variables (avancé)'!$K15)),0)*(1-'Charges variables (avancé)'!$L15))*'Charges variables (avancé)'!$AD15</f>
        <v>0</v>
      </c>
      <c r="BB156" s="341">
        <f>(('Charges variables (avancé)'!$L15*BB130)+IF(ROUND((BB$152-CONFIG!$D$7)/31,0)&gt;=('Charges variables (avancé)'!$J15+'Charges variables (avancé)'!$K15),INDEX($C130:$BJ130,,COLUMN(BB$152)-COLUMN($C$152)+1-('Charges variables (avancé)'!$J15+'Charges variables (avancé)'!$K15)),0)*(1-'Charges variables (avancé)'!$L15))*'Charges variables (avancé)'!$AD15</f>
        <v>0</v>
      </c>
      <c r="BC156" s="341">
        <f>(('Charges variables (avancé)'!$L15*BC130)+IF(ROUND((BC$152-CONFIG!$D$7)/31,0)&gt;=('Charges variables (avancé)'!$J15+'Charges variables (avancé)'!$K15),INDEX($C130:$BJ130,,COLUMN(BC$152)-COLUMN($C$152)+1-('Charges variables (avancé)'!$J15+'Charges variables (avancé)'!$K15)),0)*(1-'Charges variables (avancé)'!$L15))*'Charges variables (avancé)'!$AD15</f>
        <v>0</v>
      </c>
      <c r="BD156" s="341">
        <f>(('Charges variables (avancé)'!$L15*BD130)+IF(ROUND((BD$152-CONFIG!$D$7)/31,0)&gt;=('Charges variables (avancé)'!$J15+'Charges variables (avancé)'!$K15),INDEX($C130:$BJ130,,COLUMN(BD$152)-COLUMN($C$152)+1-('Charges variables (avancé)'!$J15+'Charges variables (avancé)'!$K15)),0)*(1-'Charges variables (avancé)'!$L15))*'Charges variables (avancé)'!$AD15</f>
        <v>0</v>
      </c>
      <c r="BE156" s="341">
        <f>(('Charges variables (avancé)'!$L15*BE130)+IF(ROUND((BE$152-CONFIG!$D$7)/31,0)&gt;=('Charges variables (avancé)'!$J15+'Charges variables (avancé)'!$K15),INDEX($C130:$BJ130,,COLUMN(BE$152)-COLUMN($C$152)+1-('Charges variables (avancé)'!$J15+'Charges variables (avancé)'!$K15)),0)*(1-'Charges variables (avancé)'!$L15))*'Charges variables (avancé)'!$AD15</f>
        <v>0</v>
      </c>
      <c r="BF156" s="341">
        <f>(('Charges variables (avancé)'!$L15*BF130)+IF(ROUND((BF$152-CONFIG!$D$7)/31,0)&gt;=('Charges variables (avancé)'!$J15+'Charges variables (avancé)'!$K15),INDEX($C130:$BJ130,,COLUMN(BF$152)-COLUMN($C$152)+1-('Charges variables (avancé)'!$J15+'Charges variables (avancé)'!$K15)),0)*(1-'Charges variables (avancé)'!$L15))*'Charges variables (avancé)'!$AD15</f>
        <v>0</v>
      </c>
      <c r="BG156" s="341">
        <f>(('Charges variables (avancé)'!$L15*BG130)+IF(ROUND((BG$152-CONFIG!$D$7)/31,0)&gt;=('Charges variables (avancé)'!$J15+'Charges variables (avancé)'!$K15),INDEX($C130:$BJ130,,COLUMN(BG$152)-COLUMN($C$152)+1-('Charges variables (avancé)'!$J15+'Charges variables (avancé)'!$K15)),0)*(1-'Charges variables (avancé)'!$L15))*'Charges variables (avancé)'!$AD15</f>
        <v>0</v>
      </c>
      <c r="BH156" s="341">
        <f>(('Charges variables (avancé)'!$L15*BH130)+IF(ROUND((BH$152-CONFIG!$D$7)/31,0)&gt;=('Charges variables (avancé)'!$J15+'Charges variables (avancé)'!$K15),INDEX($C130:$BJ130,,COLUMN(BH$152)-COLUMN($C$152)+1-('Charges variables (avancé)'!$J15+'Charges variables (avancé)'!$K15)),0)*(1-'Charges variables (avancé)'!$L15))*'Charges variables (avancé)'!$AD15</f>
        <v>0</v>
      </c>
      <c r="BI156" s="341">
        <f>(('Charges variables (avancé)'!$L15*BI130)+IF(ROUND((BI$152-CONFIG!$D$7)/31,0)&gt;=('Charges variables (avancé)'!$J15+'Charges variables (avancé)'!$K15),INDEX($C130:$BJ130,,COLUMN(BI$152)-COLUMN($C$152)+1-('Charges variables (avancé)'!$J15+'Charges variables (avancé)'!$K15)),0)*(1-'Charges variables (avancé)'!$L15))*'Charges variables (avancé)'!$AD15</f>
        <v>0</v>
      </c>
      <c r="BJ156" s="341">
        <f>(('Charges variables (avancé)'!$L15*BJ130)+IF(ROUND((BJ$152-CONFIG!$D$7)/31,0)&gt;=('Charges variables (avancé)'!$J15+'Charges variables (avancé)'!$K15),INDEX($C130:$BJ130,,COLUMN(BJ$152)-COLUMN($C$152)+1-('Charges variables (avancé)'!$J15+'Charges variables (avancé)'!$K15)),0)*(1-'Charges variables (avancé)'!$L15))*'Charges variables (avancé)'!$AD15</f>
        <v>0</v>
      </c>
    </row>
    <row r="157" spans="2:62" ht="15" customHeight="1">
      <c r="B157" s="366">
        <f>'Charges variables (avancé)'!$C$16</f>
        <v>0</v>
      </c>
      <c r="C157" s="341">
        <f>(('Charges variables (avancé)'!$L16*C131)+IF(ROUND((C$152-CONFIG!$D$7)/31,0)&gt;=('Charges variables (avancé)'!$J16+'Charges variables (avancé)'!$K16),INDEX($C131:$BJ131,,COLUMN(C$152)-COLUMN($C$152)+1-('Charges variables (avancé)'!$J16+'Charges variables (avancé)'!$K16)),0)*(1-'Charges variables (avancé)'!$L16))*'Charges variables (avancé)'!$D16</f>
        <v>0</v>
      </c>
      <c r="D157" s="341">
        <f>(('Charges variables (avancé)'!$L16*D131)+IF(ROUND((D$152-CONFIG!$D$7)/31,0)&gt;=('Charges variables (avancé)'!$J16+'Charges variables (avancé)'!$K16),INDEX($C131:$BJ131,,COLUMN(D$152)-COLUMN($C$152)+1-('Charges variables (avancé)'!$J16+'Charges variables (avancé)'!$K16)),0)*(1-'Charges variables (avancé)'!$L16))*'Charges variables (avancé)'!$D16</f>
        <v>0</v>
      </c>
      <c r="E157" s="341">
        <f>(('Charges variables (avancé)'!$L16*E131)+IF(ROUND((E$152-CONFIG!$D$7)/31,0)&gt;=('Charges variables (avancé)'!$J16+'Charges variables (avancé)'!$K16),INDEX($C131:$BJ131,,COLUMN(E$152)-COLUMN($C$152)+1-('Charges variables (avancé)'!$J16+'Charges variables (avancé)'!$K16)),0)*(1-'Charges variables (avancé)'!$L16))*'Charges variables (avancé)'!$D16</f>
        <v>0</v>
      </c>
      <c r="F157" s="341">
        <f>(('Charges variables (avancé)'!$L16*F131)+IF(ROUND((F$152-CONFIG!$D$7)/31,0)&gt;=('Charges variables (avancé)'!$J16+'Charges variables (avancé)'!$K16),INDEX($C131:$BJ131,,COLUMN(F$152)-COLUMN($C$152)+1-('Charges variables (avancé)'!$J16+'Charges variables (avancé)'!$K16)),0)*(1-'Charges variables (avancé)'!$L16))*'Charges variables (avancé)'!$D16</f>
        <v>0</v>
      </c>
      <c r="G157" s="341">
        <f>(('Charges variables (avancé)'!$L16*G131)+IF(ROUND((G$152-CONFIG!$D$7)/31,0)&gt;=('Charges variables (avancé)'!$J16+'Charges variables (avancé)'!$K16),INDEX($C131:$BJ131,,COLUMN(G$152)-COLUMN($C$152)+1-('Charges variables (avancé)'!$J16+'Charges variables (avancé)'!$K16)),0)*(1-'Charges variables (avancé)'!$L16))*'Charges variables (avancé)'!$D16</f>
        <v>0</v>
      </c>
      <c r="H157" s="341">
        <f>(('Charges variables (avancé)'!$L16*H131)+IF(ROUND((H$152-CONFIG!$D$7)/31,0)&gt;=('Charges variables (avancé)'!$J16+'Charges variables (avancé)'!$K16),INDEX($C131:$BJ131,,COLUMN(H$152)-COLUMN($C$152)+1-('Charges variables (avancé)'!$J16+'Charges variables (avancé)'!$K16)),0)*(1-'Charges variables (avancé)'!$L16))*'Charges variables (avancé)'!$D16</f>
        <v>0</v>
      </c>
      <c r="I157" s="341">
        <f>(('Charges variables (avancé)'!$L16*I131)+IF(ROUND((I$152-CONFIG!$D$7)/31,0)&gt;=('Charges variables (avancé)'!$J16+'Charges variables (avancé)'!$K16),INDEX($C131:$BJ131,,COLUMN(I$152)-COLUMN($C$152)+1-('Charges variables (avancé)'!$J16+'Charges variables (avancé)'!$K16)),0)*(1-'Charges variables (avancé)'!$L16))*'Charges variables (avancé)'!$D16</f>
        <v>0</v>
      </c>
      <c r="J157" s="341">
        <f>(('Charges variables (avancé)'!$L16*J131)+IF(ROUND((J$152-CONFIG!$D$7)/31,0)&gt;=('Charges variables (avancé)'!$J16+'Charges variables (avancé)'!$K16),INDEX($C131:$BJ131,,COLUMN(J$152)-COLUMN($C$152)+1-('Charges variables (avancé)'!$J16+'Charges variables (avancé)'!$K16)),0)*(1-'Charges variables (avancé)'!$L16))*'Charges variables (avancé)'!$D16</f>
        <v>0</v>
      </c>
      <c r="K157" s="341">
        <f>(('Charges variables (avancé)'!$L16*K131)+IF(ROUND((K$152-CONFIG!$D$7)/31,0)&gt;=('Charges variables (avancé)'!$J16+'Charges variables (avancé)'!$K16),INDEX($C131:$BJ131,,COLUMN(K$152)-COLUMN($C$152)+1-('Charges variables (avancé)'!$J16+'Charges variables (avancé)'!$K16)),0)*(1-'Charges variables (avancé)'!$L16))*'Charges variables (avancé)'!$D16</f>
        <v>0</v>
      </c>
      <c r="L157" s="341">
        <f>(('Charges variables (avancé)'!$L16*L131)+IF(ROUND((L$152-CONFIG!$D$7)/31,0)&gt;=('Charges variables (avancé)'!$J16+'Charges variables (avancé)'!$K16),INDEX($C131:$BJ131,,COLUMN(L$152)-COLUMN($C$152)+1-('Charges variables (avancé)'!$J16+'Charges variables (avancé)'!$K16)),0)*(1-'Charges variables (avancé)'!$L16))*'Charges variables (avancé)'!$D16</f>
        <v>0</v>
      </c>
      <c r="M157" s="341">
        <f>(('Charges variables (avancé)'!$L16*M131)+IF(ROUND((M$152-CONFIG!$D$7)/31,0)&gt;=('Charges variables (avancé)'!$J16+'Charges variables (avancé)'!$K16),INDEX($C131:$BJ131,,COLUMN(M$152)-COLUMN($C$152)+1-('Charges variables (avancé)'!$J16+'Charges variables (avancé)'!$K16)),0)*(1-'Charges variables (avancé)'!$L16))*'Charges variables (avancé)'!$D16</f>
        <v>0</v>
      </c>
      <c r="N157" s="341">
        <f>(('Charges variables (avancé)'!$L16*N131)+IF(ROUND((N$152-CONFIG!$D$7)/31,0)&gt;=('Charges variables (avancé)'!$J16+'Charges variables (avancé)'!$K16),INDEX($C131:$BJ131,,COLUMN(N$152)-COLUMN($C$152)+1-('Charges variables (avancé)'!$J16+'Charges variables (avancé)'!$K16)),0)*(1-'Charges variables (avancé)'!$L16))*'Charges variables (avancé)'!$D16</f>
        <v>0</v>
      </c>
      <c r="O157" s="341">
        <f>(('Charges variables (avancé)'!$L16*O131)+IF(ROUND((O$152-CONFIG!$D$7)/31,0)&gt;=('Charges variables (avancé)'!$J16+'Charges variables (avancé)'!$K16),INDEX($C131:$BJ131,,COLUMN(O$152)-COLUMN($C$152)+1-('Charges variables (avancé)'!$J16+'Charges variables (avancé)'!$K16)),0)*(1-'Charges variables (avancé)'!$L16))*'Charges variables (avancé)'!$X16</f>
        <v>0</v>
      </c>
      <c r="P157" s="341">
        <f>(('Charges variables (avancé)'!$L16*P131)+IF(ROUND((P$152-CONFIG!$D$7)/31,0)&gt;=('Charges variables (avancé)'!$J16+'Charges variables (avancé)'!$K16),INDEX($C131:$BJ131,,COLUMN(P$152)-COLUMN($C$152)+1-('Charges variables (avancé)'!$J16+'Charges variables (avancé)'!$K16)),0)*(1-'Charges variables (avancé)'!$L16))*'Charges variables (avancé)'!$X16</f>
        <v>0</v>
      </c>
      <c r="Q157" s="341">
        <f>(('Charges variables (avancé)'!$L16*Q131)+IF(ROUND((Q$152-CONFIG!$D$7)/31,0)&gt;=('Charges variables (avancé)'!$J16+'Charges variables (avancé)'!$K16),INDEX($C131:$BJ131,,COLUMN(Q$152)-COLUMN($C$152)+1-('Charges variables (avancé)'!$J16+'Charges variables (avancé)'!$K16)),0)*(1-'Charges variables (avancé)'!$L16))*'Charges variables (avancé)'!$X16</f>
        <v>0</v>
      </c>
      <c r="R157" s="341">
        <f>(('Charges variables (avancé)'!$L16*R131)+IF(ROUND((R$152-CONFIG!$D$7)/31,0)&gt;=('Charges variables (avancé)'!$J16+'Charges variables (avancé)'!$K16),INDEX($C131:$BJ131,,COLUMN(R$152)-COLUMN($C$152)+1-('Charges variables (avancé)'!$J16+'Charges variables (avancé)'!$K16)),0)*(1-'Charges variables (avancé)'!$L16))*'Charges variables (avancé)'!$X16</f>
        <v>0</v>
      </c>
      <c r="S157" s="341">
        <f>(('Charges variables (avancé)'!$L16*S131)+IF(ROUND((S$152-CONFIG!$D$7)/31,0)&gt;=('Charges variables (avancé)'!$J16+'Charges variables (avancé)'!$K16),INDEX($C131:$BJ131,,COLUMN(S$152)-COLUMN($C$152)+1-('Charges variables (avancé)'!$J16+'Charges variables (avancé)'!$K16)),0)*(1-'Charges variables (avancé)'!$L16))*'Charges variables (avancé)'!$X16</f>
        <v>0</v>
      </c>
      <c r="T157" s="341">
        <f>(('Charges variables (avancé)'!$L16*T131)+IF(ROUND((T$152-CONFIG!$D$7)/31,0)&gt;=('Charges variables (avancé)'!$J16+'Charges variables (avancé)'!$K16),INDEX($C131:$BJ131,,COLUMN(T$152)-COLUMN($C$152)+1-('Charges variables (avancé)'!$J16+'Charges variables (avancé)'!$K16)),0)*(1-'Charges variables (avancé)'!$L16))*'Charges variables (avancé)'!$X16</f>
        <v>0</v>
      </c>
      <c r="U157" s="341">
        <f>(('Charges variables (avancé)'!$L16*U131)+IF(ROUND((U$152-CONFIG!$D$7)/31,0)&gt;=('Charges variables (avancé)'!$J16+'Charges variables (avancé)'!$K16),INDEX($C131:$BJ131,,COLUMN(U$152)-COLUMN($C$152)+1-('Charges variables (avancé)'!$J16+'Charges variables (avancé)'!$K16)),0)*(1-'Charges variables (avancé)'!$L16))*'Charges variables (avancé)'!$X16</f>
        <v>0</v>
      </c>
      <c r="V157" s="341">
        <f>(('Charges variables (avancé)'!$L16*V131)+IF(ROUND((V$152-CONFIG!$D$7)/31,0)&gt;=('Charges variables (avancé)'!$J16+'Charges variables (avancé)'!$K16),INDEX($C131:$BJ131,,COLUMN(V$152)-COLUMN($C$152)+1-('Charges variables (avancé)'!$J16+'Charges variables (avancé)'!$K16)),0)*(1-'Charges variables (avancé)'!$L16))*'Charges variables (avancé)'!$X16</f>
        <v>0</v>
      </c>
      <c r="W157" s="341">
        <f>(('Charges variables (avancé)'!$L16*W131)+IF(ROUND((W$152-CONFIG!$D$7)/31,0)&gt;=('Charges variables (avancé)'!$J16+'Charges variables (avancé)'!$K16),INDEX($C131:$BJ131,,COLUMN(W$152)-COLUMN($C$152)+1-('Charges variables (avancé)'!$J16+'Charges variables (avancé)'!$K16)),0)*(1-'Charges variables (avancé)'!$L16))*'Charges variables (avancé)'!$X16</f>
        <v>0</v>
      </c>
      <c r="X157" s="341">
        <f>(('Charges variables (avancé)'!$L16*X131)+IF(ROUND((X$152-CONFIG!$D$7)/31,0)&gt;=('Charges variables (avancé)'!$J16+'Charges variables (avancé)'!$K16),INDEX($C131:$BJ131,,COLUMN(X$152)-COLUMN($C$152)+1-('Charges variables (avancé)'!$J16+'Charges variables (avancé)'!$K16)),0)*(1-'Charges variables (avancé)'!$L16))*'Charges variables (avancé)'!$X16</f>
        <v>0</v>
      </c>
      <c r="Y157" s="341">
        <f>(('Charges variables (avancé)'!$L16*Y131)+IF(ROUND((Y$152-CONFIG!$D$7)/31,0)&gt;=('Charges variables (avancé)'!$J16+'Charges variables (avancé)'!$K16),INDEX($C131:$BJ131,,COLUMN(Y$152)-COLUMN($C$152)+1-('Charges variables (avancé)'!$J16+'Charges variables (avancé)'!$K16)),0)*(1-'Charges variables (avancé)'!$L16))*'Charges variables (avancé)'!$X16</f>
        <v>0</v>
      </c>
      <c r="Z157" s="341">
        <f>(('Charges variables (avancé)'!$L16*Z131)+IF(ROUND((Z$152-CONFIG!$D$7)/31,0)&gt;=('Charges variables (avancé)'!$J16+'Charges variables (avancé)'!$K16),INDEX($C131:$BJ131,,COLUMN(Z$152)-COLUMN($C$152)+1-('Charges variables (avancé)'!$J16+'Charges variables (avancé)'!$K16)),0)*(1-'Charges variables (avancé)'!$L16))*'Charges variables (avancé)'!$X16</f>
        <v>0</v>
      </c>
      <c r="AA157" s="341">
        <f>(('Charges variables (avancé)'!$L16*AA131)+IF(ROUND((AA$152-CONFIG!$D$7)/31,0)&gt;=('Charges variables (avancé)'!$J16+'Charges variables (avancé)'!$K16),INDEX($C131:$BJ131,,COLUMN(AA$152)-COLUMN($C$152)+1-('Charges variables (avancé)'!$J16+'Charges variables (avancé)'!$K16)),0)*(1-'Charges variables (avancé)'!$L16))*'Charges variables (avancé)'!$Z16</f>
        <v>0</v>
      </c>
      <c r="AB157" s="341">
        <f>(('Charges variables (avancé)'!$L16*AB131)+IF(ROUND((AB$152-CONFIG!$D$7)/31,0)&gt;=('Charges variables (avancé)'!$J16+'Charges variables (avancé)'!$K16),INDEX($C131:$BJ131,,COLUMN(AB$152)-COLUMN($C$152)+1-('Charges variables (avancé)'!$J16+'Charges variables (avancé)'!$K16)),0)*(1-'Charges variables (avancé)'!$L16))*'Charges variables (avancé)'!$Z16</f>
        <v>0</v>
      </c>
      <c r="AC157" s="341">
        <f>(('Charges variables (avancé)'!$L16*AC131)+IF(ROUND((AC$152-CONFIG!$D$7)/31,0)&gt;=('Charges variables (avancé)'!$J16+'Charges variables (avancé)'!$K16),INDEX($C131:$BJ131,,COLUMN(AC$152)-COLUMN($C$152)+1-('Charges variables (avancé)'!$J16+'Charges variables (avancé)'!$K16)),0)*(1-'Charges variables (avancé)'!$L16))*'Charges variables (avancé)'!$Z16</f>
        <v>0</v>
      </c>
      <c r="AD157" s="341">
        <f>(('Charges variables (avancé)'!$L16*AD131)+IF(ROUND((AD$152-CONFIG!$D$7)/31,0)&gt;=('Charges variables (avancé)'!$J16+'Charges variables (avancé)'!$K16),INDEX($C131:$BJ131,,COLUMN(AD$152)-COLUMN($C$152)+1-('Charges variables (avancé)'!$J16+'Charges variables (avancé)'!$K16)),0)*(1-'Charges variables (avancé)'!$L16))*'Charges variables (avancé)'!$Z16</f>
        <v>0</v>
      </c>
      <c r="AE157" s="341">
        <f>(('Charges variables (avancé)'!$L16*AE131)+IF(ROUND((AE$152-CONFIG!$D$7)/31,0)&gt;=('Charges variables (avancé)'!$J16+'Charges variables (avancé)'!$K16),INDEX($C131:$BJ131,,COLUMN(AE$152)-COLUMN($C$152)+1-('Charges variables (avancé)'!$J16+'Charges variables (avancé)'!$K16)),0)*(1-'Charges variables (avancé)'!$L16))*'Charges variables (avancé)'!$Z16</f>
        <v>0</v>
      </c>
      <c r="AF157" s="341">
        <f>(('Charges variables (avancé)'!$L16*AF131)+IF(ROUND((AF$152-CONFIG!$D$7)/31,0)&gt;=('Charges variables (avancé)'!$J16+'Charges variables (avancé)'!$K16),INDEX($C131:$BJ131,,COLUMN(AF$152)-COLUMN($C$152)+1-('Charges variables (avancé)'!$J16+'Charges variables (avancé)'!$K16)),0)*(1-'Charges variables (avancé)'!$L16))*'Charges variables (avancé)'!$Z16</f>
        <v>0</v>
      </c>
      <c r="AG157" s="341">
        <f>(('Charges variables (avancé)'!$L16*AG131)+IF(ROUND((AG$152-CONFIG!$D$7)/31,0)&gt;=('Charges variables (avancé)'!$J16+'Charges variables (avancé)'!$K16),INDEX($C131:$BJ131,,COLUMN(AG$152)-COLUMN($C$152)+1-('Charges variables (avancé)'!$J16+'Charges variables (avancé)'!$K16)),0)*(1-'Charges variables (avancé)'!$L16))*'Charges variables (avancé)'!$Z16</f>
        <v>0</v>
      </c>
      <c r="AH157" s="341">
        <f>(('Charges variables (avancé)'!$L16*AH131)+IF(ROUND((AH$152-CONFIG!$D$7)/31,0)&gt;=('Charges variables (avancé)'!$J16+'Charges variables (avancé)'!$K16),INDEX($C131:$BJ131,,COLUMN(AH$152)-COLUMN($C$152)+1-('Charges variables (avancé)'!$J16+'Charges variables (avancé)'!$K16)),0)*(1-'Charges variables (avancé)'!$L16))*'Charges variables (avancé)'!$Z16</f>
        <v>0</v>
      </c>
      <c r="AI157" s="341">
        <f>(('Charges variables (avancé)'!$L16*AI131)+IF(ROUND((AI$152-CONFIG!$D$7)/31,0)&gt;=('Charges variables (avancé)'!$J16+'Charges variables (avancé)'!$K16),INDEX($C131:$BJ131,,COLUMN(AI$152)-COLUMN($C$152)+1-('Charges variables (avancé)'!$J16+'Charges variables (avancé)'!$K16)),0)*(1-'Charges variables (avancé)'!$L16))*'Charges variables (avancé)'!$Z16</f>
        <v>0</v>
      </c>
      <c r="AJ157" s="341">
        <f>(('Charges variables (avancé)'!$L16*AJ131)+IF(ROUND((AJ$152-CONFIG!$D$7)/31,0)&gt;=('Charges variables (avancé)'!$J16+'Charges variables (avancé)'!$K16),INDEX($C131:$BJ131,,COLUMN(AJ$152)-COLUMN($C$152)+1-('Charges variables (avancé)'!$J16+'Charges variables (avancé)'!$K16)),0)*(1-'Charges variables (avancé)'!$L16))*'Charges variables (avancé)'!$Z16</f>
        <v>0</v>
      </c>
      <c r="AK157" s="341">
        <f>(('Charges variables (avancé)'!$L16*AK131)+IF(ROUND((AK$152-CONFIG!$D$7)/31,0)&gt;=('Charges variables (avancé)'!$J16+'Charges variables (avancé)'!$K16),INDEX($C131:$BJ131,,COLUMN(AK$152)-COLUMN($C$152)+1-('Charges variables (avancé)'!$J16+'Charges variables (avancé)'!$K16)),0)*(1-'Charges variables (avancé)'!$L16))*'Charges variables (avancé)'!$Z16</f>
        <v>0</v>
      </c>
      <c r="AL157" s="341">
        <f>(('Charges variables (avancé)'!$L16*AL131)+IF(ROUND((AL$152-CONFIG!$D$7)/31,0)&gt;=('Charges variables (avancé)'!$J16+'Charges variables (avancé)'!$K16),INDEX($C131:$BJ131,,COLUMN(AL$152)-COLUMN($C$152)+1-('Charges variables (avancé)'!$J16+'Charges variables (avancé)'!$K16)),0)*(1-'Charges variables (avancé)'!$L16))*'Charges variables (avancé)'!$Z16</f>
        <v>0</v>
      </c>
      <c r="AM157" s="341">
        <f>(('Charges variables (avancé)'!$L16*AM131)+IF(ROUND((AM$152-CONFIG!$D$7)/31,0)&gt;=('Charges variables (avancé)'!$J16+'Charges variables (avancé)'!$K16),INDEX($C131:$BJ131,,COLUMN(AM$152)-COLUMN($C$152)+1-('Charges variables (avancé)'!$J16+'Charges variables (avancé)'!$K16)),0)*(1-'Charges variables (avancé)'!$L16))*'Charges variables (avancé)'!$AB16</f>
        <v>0</v>
      </c>
      <c r="AN157" s="341">
        <f>(('Charges variables (avancé)'!$L16*AN131)+IF(ROUND((AN$152-CONFIG!$D$7)/31,0)&gt;=('Charges variables (avancé)'!$J16+'Charges variables (avancé)'!$K16),INDEX($C131:$BJ131,,COLUMN(AN$152)-COLUMN($C$152)+1-('Charges variables (avancé)'!$J16+'Charges variables (avancé)'!$K16)),0)*(1-'Charges variables (avancé)'!$L16))*'Charges variables (avancé)'!$AB16</f>
        <v>0</v>
      </c>
      <c r="AO157" s="341">
        <f>(('Charges variables (avancé)'!$L16*AO131)+IF(ROUND((AO$152-CONFIG!$D$7)/31,0)&gt;=('Charges variables (avancé)'!$J16+'Charges variables (avancé)'!$K16),INDEX($C131:$BJ131,,COLUMN(AO$152)-COLUMN($C$152)+1-('Charges variables (avancé)'!$J16+'Charges variables (avancé)'!$K16)),0)*(1-'Charges variables (avancé)'!$L16))*'Charges variables (avancé)'!$AB16</f>
        <v>0</v>
      </c>
      <c r="AP157" s="341">
        <f>(('Charges variables (avancé)'!$L16*AP131)+IF(ROUND((AP$152-CONFIG!$D$7)/31,0)&gt;=('Charges variables (avancé)'!$J16+'Charges variables (avancé)'!$K16),INDEX($C131:$BJ131,,COLUMN(AP$152)-COLUMN($C$152)+1-('Charges variables (avancé)'!$J16+'Charges variables (avancé)'!$K16)),0)*(1-'Charges variables (avancé)'!$L16))*'Charges variables (avancé)'!$AB16</f>
        <v>0</v>
      </c>
      <c r="AQ157" s="341">
        <f>(('Charges variables (avancé)'!$L16*AQ131)+IF(ROUND((AQ$152-CONFIG!$D$7)/31,0)&gt;=('Charges variables (avancé)'!$J16+'Charges variables (avancé)'!$K16),INDEX($C131:$BJ131,,COLUMN(AQ$152)-COLUMN($C$152)+1-('Charges variables (avancé)'!$J16+'Charges variables (avancé)'!$K16)),0)*(1-'Charges variables (avancé)'!$L16))*'Charges variables (avancé)'!$AB16</f>
        <v>0</v>
      </c>
      <c r="AR157" s="341">
        <f>(('Charges variables (avancé)'!$L16*AR131)+IF(ROUND((AR$152-CONFIG!$D$7)/31,0)&gt;=('Charges variables (avancé)'!$J16+'Charges variables (avancé)'!$K16),INDEX($C131:$BJ131,,COLUMN(AR$152)-COLUMN($C$152)+1-('Charges variables (avancé)'!$J16+'Charges variables (avancé)'!$K16)),0)*(1-'Charges variables (avancé)'!$L16))*'Charges variables (avancé)'!$AB16</f>
        <v>0</v>
      </c>
      <c r="AS157" s="341">
        <f>(('Charges variables (avancé)'!$L16*AS131)+IF(ROUND((AS$152-CONFIG!$D$7)/31,0)&gt;=('Charges variables (avancé)'!$J16+'Charges variables (avancé)'!$K16),INDEX($C131:$BJ131,,COLUMN(AS$152)-COLUMN($C$152)+1-('Charges variables (avancé)'!$J16+'Charges variables (avancé)'!$K16)),0)*(1-'Charges variables (avancé)'!$L16))*'Charges variables (avancé)'!$AB16</f>
        <v>0</v>
      </c>
      <c r="AT157" s="341">
        <f>(('Charges variables (avancé)'!$L16*AT131)+IF(ROUND((AT$152-CONFIG!$D$7)/31,0)&gt;=('Charges variables (avancé)'!$J16+'Charges variables (avancé)'!$K16),INDEX($C131:$BJ131,,COLUMN(AT$152)-COLUMN($C$152)+1-('Charges variables (avancé)'!$J16+'Charges variables (avancé)'!$K16)),0)*(1-'Charges variables (avancé)'!$L16))*'Charges variables (avancé)'!$AB16</f>
        <v>0</v>
      </c>
      <c r="AU157" s="341">
        <f>(('Charges variables (avancé)'!$L16*AU131)+IF(ROUND((AU$152-CONFIG!$D$7)/31,0)&gt;=('Charges variables (avancé)'!$J16+'Charges variables (avancé)'!$K16),INDEX($C131:$BJ131,,COLUMN(AU$152)-COLUMN($C$152)+1-('Charges variables (avancé)'!$J16+'Charges variables (avancé)'!$K16)),0)*(1-'Charges variables (avancé)'!$L16))*'Charges variables (avancé)'!$AB16</f>
        <v>0</v>
      </c>
      <c r="AV157" s="341">
        <f>(('Charges variables (avancé)'!$L16*AV131)+IF(ROUND((AV$152-CONFIG!$D$7)/31,0)&gt;=('Charges variables (avancé)'!$J16+'Charges variables (avancé)'!$K16),INDEX($C131:$BJ131,,COLUMN(AV$152)-COLUMN($C$152)+1-('Charges variables (avancé)'!$J16+'Charges variables (avancé)'!$K16)),0)*(1-'Charges variables (avancé)'!$L16))*'Charges variables (avancé)'!$AB16</f>
        <v>0</v>
      </c>
      <c r="AW157" s="341">
        <f>(('Charges variables (avancé)'!$L16*AW131)+IF(ROUND((AW$152-CONFIG!$D$7)/31,0)&gt;=('Charges variables (avancé)'!$J16+'Charges variables (avancé)'!$K16),INDEX($C131:$BJ131,,COLUMN(AW$152)-COLUMN($C$152)+1-('Charges variables (avancé)'!$J16+'Charges variables (avancé)'!$K16)),0)*(1-'Charges variables (avancé)'!$L16))*'Charges variables (avancé)'!$AB16</f>
        <v>0</v>
      </c>
      <c r="AX157" s="341">
        <f>(('Charges variables (avancé)'!$L16*AX131)+IF(ROUND((AX$152-CONFIG!$D$7)/31,0)&gt;=('Charges variables (avancé)'!$J16+'Charges variables (avancé)'!$K16),INDEX($C131:$BJ131,,COLUMN(AX$152)-COLUMN($C$152)+1-('Charges variables (avancé)'!$J16+'Charges variables (avancé)'!$K16)),0)*(1-'Charges variables (avancé)'!$L16))*'Charges variables (avancé)'!$AB16</f>
        <v>0</v>
      </c>
      <c r="AY157" s="341">
        <f>(('Charges variables (avancé)'!$L16*AY131)+IF(ROUND((AY$152-CONFIG!$D$7)/31,0)&gt;=('Charges variables (avancé)'!$J16+'Charges variables (avancé)'!$K16),INDEX($C131:$BJ131,,COLUMN(AY$152)-COLUMN($C$152)+1-('Charges variables (avancé)'!$J16+'Charges variables (avancé)'!$K16)),0)*(1-'Charges variables (avancé)'!$L16))*'Charges variables (avancé)'!$AD16</f>
        <v>0</v>
      </c>
      <c r="AZ157" s="341">
        <f>(('Charges variables (avancé)'!$L16*AZ131)+IF(ROUND((AZ$152-CONFIG!$D$7)/31,0)&gt;=('Charges variables (avancé)'!$J16+'Charges variables (avancé)'!$K16),INDEX($C131:$BJ131,,COLUMN(AZ$152)-COLUMN($C$152)+1-('Charges variables (avancé)'!$J16+'Charges variables (avancé)'!$K16)),0)*(1-'Charges variables (avancé)'!$L16))*'Charges variables (avancé)'!$AD16</f>
        <v>0</v>
      </c>
      <c r="BA157" s="341">
        <f>(('Charges variables (avancé)'!$L16*BA131)+IF(ROUND((BA$152-CONFIG!$D$7)/31,0)&gt;=('Charges variables (avancé)'!$J16+'Charges variables (avancé)'!$K16),INDEX($C131:$BJ131,,COLUMN(BA$152)-COLUMN($C$152)+1-('Charges variables (avancé)'!$J16+'Charges variables (avancé)'!$K16)),0)*(1-'Charges variables (avancé)'!$L16))*'Charges variables (avancé)'!$AD16</f>
        <v>0</v>
      </c>
      <c r="BB157" s="341">
        <f>(('Charges variables (avancé)'!$L16*BB131)+IF(ROUND((BB$152-CONFIG!$D$7)/31,0)&gt;=('Charges variables (avancé)'!$J16+'Charges variables (avancé)'!$K16),INDEX($C131:$BJ131,,COLUMN(BB$152)-COLUMN($C$152)+1-('Charges variables (avancé)'!$J16+'Charges variables (avancé)'!$K16)),0)*(1-'Charges variables (avancé)'!$L16))*'Charges variables (avancé)'!$AD16</f>
        <v>0</v>
      </c>
      <c r="BC157" s="341">
        <f>(('Charges variables (avancé)'!$L16*BC131)+IF(ROUND((BC$152-CONFIG!$D$7)/31,0)&gt;=('Charges variables (avancé)'!$J16+'Charges variables (avancé)'!$K16),INDEX($C131:$BJ131,,COLUMN(BC$152)-COLUMN($C$152)+1-('Charges variables (avancé)'!$J16+'Charges variables (avancé)'!$K16)),0)*(1-'Charges variables (avancé)'!$L16))*'Charges variables (avancé)'!$AD16</f>
        <v>0</v>
      </c>
      <c r="BD157" s="341">
        <f>(('Charges variables (avancé)'!$L16*BD131)+IF(ROUND((BD$152-CONFIG!$D$7)/31,0)&gt;=('Charges variables (avancé)'!$J16+'Charges variables (avancé)'!$K16),INDEX($C131:$BJ131,,COLUMN(BD$152)-COLUMN($C$152)+1-('Charges variables (avancé)'!$J16+'Charges variables (avancé)'!$K16)),0)*(1-'Charges variables (avancé)'!$L16))*'Charges variables (avancé)'!$AD16</f>
        <v>0</v>
      </c>
      <c r="BE157" s="341">
        <f>(('Charges variables (avancé)'!$L16*BE131)+IF(ROUND((BE$152-CONFIG!$D$7)/31,0)&gt;=('Charges variables (avancé)'!$J16+'Charges variables (avancé)'!$K16),INDEX($C131:$BJ131,,COLUMN(BE$152)-COLUMN($C$152)+1-('Charges variables (avancé)'!$J16+'Charges variables (avancé)'!$K16)),0)*(1-'Charges variables (avancé)'!$L16))*'Charges variables (avancé)'!$AD16</f>
        <v>0</v>
      </c>
      <c r="BF157" s="341">
        <f>(('Charges variables (avancé)'!$L16*BF131)+IF(ROUND((BF$152-CONFIG!$D$7)/31,0)&gt;=('Charges variables (avancé)'!$J16+'Charges variables (avancé)'!$K16),INDEX($C131:$BJ131,,COLUMN(BF$152)-COLUMN($C$152)+1-('Charges variables (avancé)'!$J16+'Charges variables (avancé)'!$K16)),0)*(1-'Charges variables (avancé)'!$L16))*'Charges variables (avancé)'!$AD16</f>
        <v>0</v>
      </c>
      <c r="BG157" s="341">
        <f>(('Charges variables (avancé)'!$L16*BG131)+IF(ROUND((BG$152-CONFIG!$D$7)/31,0)&gt;=('Charges variables (avancé)'!$J16+'Charges variables (avancé)'!$K16),INDEX($C131:$BJ131,,COLUMN(BG$152)-COLUMN($C$152)+1-('Charges variables (avancé)'!$J16+'Charges variables (avancé)'!$K16)),0)*(1-'Charges variables (avancé)'!$L16))*'Charges variables (avancé)'!$AD16</f>
        <v>0</v>
      </c>
      <c r="BH157" s="341">
        <f>(('Charges variables (avancé)'!$L16*BH131)+IF(ROUND((BH$152-CONFIG!$D$7)/31,0)&gt;=('Charges variables (avancé)'!$J16+'Charges variables (avancé)'!$K16),INDEX($C131:$BJ131,,COLUMN(BH$152)-COLUMN($C$152)+1-('Charges variables (avancé)'!$J16+'Charges variables (avancé)'!$K16)),0)*(1-'Charges variables (avancé)'!$L16))*'Charges variables (avancé)'!$AD16</f>
        <v>0</v>
      </c>
      <c r="BI157" s="341">
        <f>(('Charges variables (avancé)'!$L16*BI131)+IF(ROUND((BI$152-CONFIG!$D$7)/31,0)&gt;=('Charges variables (avancé)'!$J16+'Charges variables (avancé)'!$K16),INDEX($C131:$BJ131,,COLUMN(BI$152)-COLUMN($C$152)+1-('Charges variables (avancé)'!$J16+'Charges variables (avancé)'!$K16)),0)*(1-'Charges variables (avancé)'!$L16))*'Charges variables (avancé)'!$AD16</f>
        <v>0</v>
      </c>
      <c r="BJ157" s="341">
        <f>(('Charges variables (avancé)'!$L16*BJ131)+IF(ROUND((BJ$152-CONFIG!$D$7)/31,0)&gt;=('Charges variables (avancé)'!$J16+'Charges variables (avancé)'!$K16),INDEX($C131:$BJ131,,COLUMN(BJ$152)-COLUMN($C$152)+1-('Charges variables (avancé)'!$J16+'Charges variables (avancé)'!$K16)),0)*(1-'Charges variables (avancé)'!$L16))*'Charges variables (avancé)'!$AD16</f>
        <v>0</v>
      </c>
    </row>
    <row r="158" spans="2:62" ht="15" customHeight="1">
      <c r="B158" s="366">
        <f>'Charges variables (avancé)'!$C$17</f>
        <v>0</v>
      </c>
      <c r="C158" s="341">
        <f>(('Charges variables (avancé)'!$L17*C132)+IF(ROUND((C$152-CONFIG!$D$7)/31,0)&gt;=('Charges variables (avancé)'!$J17+'Charges variables (avancé)'!$K17),INDEX($C132:$BJ132,,COLUMN(C$152)-COLUMN($C$152)+1-('Charges variables (avancé)'!$J17+'Charges variables (avancé)'!$K17)),0)*(1-'Charges variables (avancé)'!$L17))*'Charges variables (avancé)'!$D17</f>
        <v>0</v>
      </c>
      <c r="D158" s="341">
        <f>(('Charges variables (avancé)'!$L17*D132)+IF(ROUND((D$152-CONFIG!$D$7)/31,0)&gt;=('Charges variables (avancé)'!$J17+'Charges variables (avancé)'!$K17),INDEX($C132:$BJ132,,COLUMN(D$152)-COLUMN($C$152)+1-('Charges variables (avancé)'!$J17+'Charges variables (avancé)'!$K17)),0)*(1-'Charges variables (avancé)'!$L17))*'Charges variables (avancé)'!$D17</f>
        <v>0</v>
      </c>
      <c r="E158" s="341">
        <f>(('Charges variables (avancé)'!$L17*E132)+IF(ROUND((E$152-CONFIG!$D$7)/31,0)&gt;=('Charges variables (avancé)'!$J17+'Charges variables (avancé)'!$K17),INDEX($C132:$BJ132,,COLUMN(E$152)-COLUMN($C$152)+1-('Charges variables (avancé)'!$J17+'Charges variables (avancé)'!$K17)),0)*(1-'Charges variables (avancé)'!$L17))*'Charges variables (avancé)'!$D17</f>
        <v>0</v>
      </c>
      <c r="F158" s="341">
        <f>(('Charges variables (avancé)'!$L17*F132)+IF(ROUND((F$152-CONFIG!$D$7)/31,0)&gt;=('Charges variables (avancé)'!$J17+'Charges variables (avancé)'!$K17),INDEX($C132:$BJ132,,COLUMN(F$152)-COLUMN($C$152)+1-('Charges variables (avancé)'!$J17+'Charges variables (avancé)'!$K17)),0)*(1-'Charges variables (avancé)'!$L17))*'Charges variables (avancé)'!$D17</f>
        <v>0</v>
      </c>
      <c r="G158" s="341">
        <f>(('Charges variables (avancé)'!$L17*G132)+IF(ROUND((G$152-CONFIG!$D$7)/31,0)&gt;=('Charges variables (avancé)'!$J17+'Charges variables (avancé)'!$K17),INDEX($C132:$BJ132,,COLUMN(G$152)-COLUMN($C$152)+1-('Charges variables (avancé)'!$J17+'Charges variables (avancé)'!$K17)),0)*(1-'Charges variables (avancé)'!$L17))*'Charges variables (avancé)'!$D17</f>
        <v>0</v>
      </c>
      <c r="H158" s="341">
        <f>(('Charges variables (avancé)'!$L17*H132)+IF(ROUND((H$152-CONFIG!$D$7)/31,0)&gt;=('Charges variables (avancé)'!$J17+'Charges variables (avancé)'!$K17),INDEX($C132:$BJ132,,COLUMN(H$152)-COLUMN($C$152)+1-('Charges variables (avancé)'!$J17+'Charges variables (avancé)'!$K17)),0)*(1-'Charges variables (avancé)'!$L17))*'Charges variables (avancé)'!$D17</f>
        <v>0</v>
      </c>
      <c r="I158" s="341">
        <f>(('Charges variables (avancé)'!$L17*I132)+IF(ROUND((I$152-CONFIG!$D$7)/31,0)&gt;=('Charges variables (avancé)'!$J17+'Charges variables (avancé)'!$K17),INDEX($C132:$BJ132,,COLUMN(I$152)-COLUMN($C$152)+1-('Charges variables (avancé)'!$J17+'Charges variables (avancé)'!$K17)),0)*(1-'Charges variables (avancé)'!$L17))*'Charges variables (avancé)'!$D17</f>
        <v>0</v>
      </c>
      <c r="J158" s="341">
        <f>(('Charges variables (avancé)'!$L17*J132)+IF(ROUND((J$152-CONFIG!$D$7)/31,0)&gt;=('Charges variables (avancé)'!$J17+'Charges variables (avancé)'!$K17),INDEX($C132:$BJ132,,COLUMN(J$152)-COLUMN($C$152)+1-('Charges variables (avancé)'!$J17+'Charges variables (avancé)'!$K17)),0)*(1-'Charges variables (avancé)'!$L17))*'Charges variables (avancé)'!$D17</f>
        <v>0</v>
      </c>
      <c r="K158" s="341">
        <f>(('Charges variables (avancé)'!$L17*K132)+IF(ROUND((K$152-CONFIG!$D$7)/31,0)&gt;=('Charges variables (avancé)'!$J17+'Charges variables (avancé)'!$K17),INDEX($C132:$BJ132,,COLUMN(K$152)-COLUMN($C$152)+1-('Charges variables (avancé)'!$J17+'Charges variables (avancé)'!$K17)),0)*(1-'Charges variables (avancé)'!$L17))*'Charges variables (avancé)'!$D17</f>
        <v>0</v>
      </c>
      <c r="L158" s="341">
        <f>(('Charges variables (avancé)'!$L17*L132)+IF(ROUND((L$152-CONFIG!$D$7)/31,0)&gt;=('Charges variables (avancé)'!$J17+'Charges variables (avancé)'!$K17),INDEX($C132:$BJ132,,COLUMN(L$152)-COLUMN($C$152)+1-('Charges variables (avancé)'!$J17+'Charges variables (avancé)'!$K17)),0)*(1-'Charges variables (avancé)'!$L17))*'Charges variables (avancé)'!$D17</f>
        <v>0</v>
      </c>
      <c r="M158" s="341">
        <f>(('Charges variables (avancé)'!$L17*M132)+IF(ROUND((M$152-CONFIG!$D$7)/31,0)&gt;=('Charges variables (avancé)'!$J17+'Charges variables (avancé)'!$K17),INDEX($C132:$BJ132,,COLUMN(M$152)-COLUMN($C$152)+1-('Charges variables (avancé)'!$J17+'Charges variables (avancé)'!$K17)),0)*(1-'Charges variables (avancé)'!$L17))*'Charges variables (avancé)'!$D17</f>
        <v>0</v>
      </c>
      <c r="N158" s="341">
        <f>(('Charges variables (avancé)'!$L17*N132)+IF(ROUND((N$152-CONFIG!$D$7)/31,0)&gt;=('Charges variables (avancé)'!$J17+'Charges variables (avancé)'!$K17),INDEX($C132:$BJ132,,COLUMN(N$152)-COLUMN($C$152)+1-('Charges variables (avancé)'!$J17+'Charges variables (avancé)'!$K17)),0)*(1-'Charges variables (avancé)'!$L17))*'Charges variables (avancé)'!$D17</f>
        <v>0</v>
      </c>
      <c r="O158" s="341">
        <f>(('Charges variables (avancé)'!$L17*O132)+IF(ROUND((O$152-CONFIG!$D$7)/31,0)&gt;=('Charges variables (avancé)'!$J17+'Charges variables (avancé)'!$K17),INDEX($C132:$BJ132,,COLUMN(O$152)-COLUMN($C$152)+1-('Charges variables (avancé)'!$J17+'Charges variables (avancé)'!$K17)),0)*(1-'Charges variables (avancé)'!$L17))*'Charges variables (avancé)'!$X17</f>
        <v>0</v>
      </c>
      <c r="P158" s="341">
        <f>(('Charges variables (avancé)'!$L17*P132)+IF(ROUND((P$152-CONFIG!$D$7)/31,0)&gt;=('Charges variables (avancé)'!$J17+'Charges variables (avancé)'!$K17),INDEX($C132:$BJ132,,COLUMN(P$152)-COLUMN($C$152)+1-('Charges variables (avancé)'!$J17+'Charges variables (avancé)'!$K17)),0)*(1-'Charges variables (avancé)'!$L17))*'Charges variables (avancé)'!$X17</f>
        <v>0</v>
      </c>
      <c r="Q158" s="341">
        <f>(('Charges variables (avancé)'!$L17*Q132)+IF(ROUND((Q$152-CONFIG!$D$7)/31,0)&gt;=('Charges variables (avancé)'!$J17+'Charges variables (avancé)'!$K17),INDEX($C132:$BJ132,,COLUMN(Q$152)-COLUMN($C$152)+1-('Charges variables (avancé)'!$J17+'Charges variables (avancé)'!$K17)),0)*(1-'Charges variables (avancé)'!$L17))*'Charges variables (avancé)'!$X17</f>
        <v>0</v>
      </c>
      <c r="R158" s="341">
        <f>(('Charges variables (avancé)'!$L17*R132)+IF(ROUND((R$152-CONFIG!$D$7)/31,0)&gt;=('Charges variables (avancé)'!$J17+'Charges variables (avancé)'!$K17),INDEX($C132:$BJ132,,COLUMN(R$152)-COLUMN($C$152)+1-('Charges variables (avancé)'!$J17+'Charges variables (avancé)'!$K17)),0)*(1-'Charges variables (avancé)'!$L17))*'Charges variables (avancé)'!$X17</f>
        <v>0</v>
      </c>
      <c r="S158" s="341">
        <f>(('Charges variables (avancé)'!$L17*S132)+IF(ROUND((S$152-CONFIG!$D$7)/31,0)&gt;=('Charges variables (avancé)'!$J17+'Charges variables (avancé)'!$K17),INDEX($C132:$BJ132,,COLUMN(S$152)-COLUMN($C$152)+1-('Charges variables (avancé)'!$J17+'Charges variables (avancé)'!$K17)),0)*(1-'Charges variables (avancé)'!$L17))*'Charges variables (avancé)'!$X17</f>
        <v>0</v>
      </c>
      <c r="T158" s="341">
        <f>(('Charges variables (avancé)'!$L17*T132)+IF(ROUND((T$152-CONFIG!$D$7)/31,0)&gt;=('Charges variables (avancé)'!$J17+'Charges variables (avancé)'!$K17),INDEX($C132:$BJ132,,COLUMN(T$152)-COLUMN($C$152)+1-('Charges variables (avancé)'!$J17+'Charges variables (avancé)'!$K17)),0)*(1-'Charges variables (avancé)'!$L17))*'Charges variables (avancé)'!$X17</f>
        <v>0</v>
      </c>
      <c r="U158" s="341">
        <f>(('Charges variables (avancé)'!$L17*U132)+IF(ROUND((U$152-CONFIG!$D$7)/31,0)&gt;=('Charges variables (avancé)'!$J17+'Charges variables (avancé)'!$K17),INDEX($C132:$BJ132,,COLUMN(U$152)-COLUMN($C$152)+1-('Charges variables (avancé)'!$J17+'Charges variables (avancé)'!$K17)),0)*(1-'Charges variables (avancé)'!$L17))*'Charges variables (avancé)'!$X17</f>
        <v>0</v>
      </c>
      <c r="V158" s="341">
        <f>(('Charges variables (avancé)'!$L17*V132)+IF(ROUND((V$152-CONFIG!$D$7)/31,0)&gt;=('Charges variables (avancé)'!$J17+'Charges variables (avancé)'!$K17),INDEX($C132:$BJ132,,COLUMN(V$152)-COLUMN($C$152)+1-('Charges variables (avancé)'!$J17+'Charges variables (avancé)'!$K17)),0)*(1-'Charges variables (avancé)'!$L17))*'Charges variables (avancé)'!$X17</f>
        <v>0</v>
      </c>
      <c r="W158" s="341">
        <f>(('Charges variables (avancé)'!$L17*W132)+IF(ROUND((W$152-CONFIG!$D$7)/31,0)&gt;=('Charges variables (avancé)'!$J17+'Charges variables (avancé)'!$K17),INDEX($C132:$BJ132,,COLUMN(W$152)-COLUMN($C$152)+1-('Charges variables (avancé)'!$J17+'Charges variables (avancé)'!$K17)),0)*(1-'Charges variables (avancé)'!$L17))*'Charges variables (avancé)'!$X17</f>
        <v>0</v>
      </c>
      <c r="X158" s="341">
        <f>(('Charges variables (avancé)'!$L17*X132)+IF(ROUND((X$152-CONFIG!$D$7)/31,0)&gt;=('Charges variables (avancé)'!$J17+'Charges variables (avancé)'!$K17),INDEX($C132:$BJ132,,COLUMN(X$152)-COLUMN($C$152)+1-('Charges variables (avancé)'!$J17+'Charges variables (avancé)'!$K17)),0)*(1-'Charges variables (avancé)'!$L17))*'Charges variables (avancé)'!$X17</f>
        <v>0</v>
      </c>
      <c r="Y158" s="341">
        <f>(('Charges variables (avancé)'!$L17*Y132)+IF(ROUND((Y$152-CONFIG!$D$7)/31,0)&gt;=('Charges variables (avancé)'!$J17+'Charges variables (avancé)'!$K17),INDEX($C132:$BJ132,,COLUMN(Y$152)-COLUMN($C$152)+1-('Charges variables (avancé)'!$J17+'Charges variables (avancé)'!$K17)),0)*(1-'Charges variables (avancé)'!$L17))*'Charges variables (avancé)'!$X17</f>
        <v>0</v>
      </c>
      <c r="Z158" s="341">
        <f>(('Charges variables (avancé)'!$L17*Z132)+IF(ROUND((Z$152-CONFIG!$D$7)/31,0)&gt;=('Charges variables (avancé)'!$J17+'Charges variables (avancé)'!$K17),INDEX($C132:$BJ132,,COLUMN(Z$152)-COLUMN($C$152)+1-('Charges variables (avancé)'!$J17+'Charges variables (avancé)'!$K17)),0)*(1-'Charges variables (avancé)'!$L17))*'Charges variables (avancé)'!$X17</f>
        <v>0</v>
      </c>
      <c r="AA158" s="341">
        <f>(('Charges variables (avancé)'!$L17*AA132)+IF(ROUND((AA$152-CONFIG!$D$7)/31,0)&gt;=('Charges variables (avancé)'!$J17+'Charges variables (avancé)'!$K17),INDEX($C132:$BJ132,,COLUMN(AA$152)-COLUMN($C$152)+1-('Charges variables (avancé)'!$J17+'Charges variables (avancé)'!$K17)),0)*(1-'Charges variables (avancé)'!$L17))*'Charges variables (avancé)'!$Z17</f>
        <v>0</v>
      </c>
      <c r="AB158" s="341">
        <f>(('Charges variables (avancé)'!$L17*AB132)+IF(ROUND((AB$152-CONFIG!$D$7)/31,0)&gt;=('Charges variables (avancé)'!$J17+'Charges variables (avancé)'!$K17),INDEX($C132:$BJ132,,COLUMN(AB$152)-COLUMN($C$152)+1-('Charges variables (avancé)'!$J17+'Charges variables (avancé)'!$K17)),0)*(1-'Charges variables (avancé)'!$L17))*'Charges variables (avancé)'!$Z17</f>
        <v>0</v>
      </c>
      <c r="AC158" s="341">
        <f>(('Charges variables (avancé)'!$L17*AC132)+IF(ROUND((AC$152-CONFIG!$D$7)/31,0)&gt;=('Charges variables (avancé)'!$J17+'Charges variables (avancé)'!$K17),INDEX($C132:$BJ132,,COLUMN(AC$152)-COLUMN($C$152)+1-('Charges variables (avancé)'!$J17+'Charges variables (avancé)'!$K17)),0)*(1-'Charges variables (avancé)'!$L17))*'Charges variables (avancé)'!$Z17</f>
        <v>0</v>
      </c>
      <c r="AD158" s="341">
        <f>(('Charges variables (avancé)'!$L17*AD132)+IF(ROUND((AD$152-CONFIG!$D$7)/31,0)&gt;=('Charges variables (avancé)'!$J17+'Charges variables (avancé)'!$K17),INDEX($C132:$BJ132,,COLUMN(AD$152)-COLUMN($C$152)+1-('Charges variables (avancé)'!$J17+'Charges variables (avancé)'!$K17)),0)*(1-'Charges variables (avancé)'!$L17))*'Charges variables (avancé)'!$Z17</f>
        <v>0</v>
      </c>
      <c r="AE158" s="341">
        <f>(('Charges variables (avancé)'!$L17*AE132)+IF(ROUND((AE$152-CONFIG!$D$7)/31,0)&gt;=('Charges variables (avancé)'!$J17+'Charges variables (avancé)'!$K17),INDEX($C132:$BJ132,,COLUMN(AE$152)-COLUMN($C$152)+1-('Charges variables (avancé)'!$J17+'Charges variables (avancé)'!$K17)),0)*(1-'Charges variables (avancé)'!$L17))*'Charges variables (avancé)'!$Z17</f>
        <v>0</v>
      </c>
      <c r="AF158" s="341">
        <f>(('Charges variables (avancé)'!$L17*AF132)+IF(ROUND((AF$152-CONFIG!$D$7)/31,0)&gt;=('Charges variables (avancé)'!$J17+'Charges variables (avancé)'!$K17),INDEX($C132:$BJ132,,COLUMN(AF$152)-COLUMN($C$152)+1-('Charges variables (avancé)'!$J17+'Charges variables (avancé)'!$K17)),0)*(1-'Charges variables (avancé)'!$L17))*'Charges variables (avancé)'!$Z17</f>
        <v>0</v>
      </c>
      <c r="AG158" s="341">
        <f>(('Charges variables (avancé)'!$L17*AG132)+IF(ROUND((AG$152-CONFIG!$D$7)/31,0)&gt;=('Charges variables (avancé)'!$J17+'Charges variables (avancé)'!$K17),INDEX($C132:$BJ132,,COLUMN(AG$152)-COLUMN($C$152)+1-('Charges variables (avancé)'!$J17+'Charges variables (avancé)'!$K17)),0)*(1-'Charges variables (avancé)'!$L17))*'Charges variables (avancé)'!$Z17</f>
        <v>0</v>
      </c>
      <c r="AH158" s="341">
        <f>(('Charges variables (avancé)'!$L17*AH132)+IF(ROUND((AH$152-CONFIG!$D$7)/31,0)&gt;=('Charges variables (avancé)'!$J17+'Charges variables (avancé)'!$K17),INDEX($C132:$BJ132,,COLUMN(AH$152)-COLUMN($C$152)+1-('Charges variables (avancé)'!$J17+'Charges variables (avancé)'!$K17)),0)*(1-'Charges variables (avancé)'!$L17))*'Charges variables (avancé)'!$Z17</f>
        <v>0</v>
      </c>
      <c r="AI158" s="341">
        <f>(('Charges variables (avancé)'!$L17*AI132)+IF(ROUND((AI$152-CONFIG!$D$7)/31,0)&gt;=('Charges variables (avancé)'!$J17+'Charges variables (avancé)'!$K17),INDEX($C132:$BJ132,,COLUMN(AI$152)-COLUMN($C$152)+1-('Charges variables (avancé)'!$J17+'Charges variables (avancé)'!$K17)),0)*(1-'Charges variables (avancé)'!$L17))*'Charges variables (avancé)'!$Z17</f>
        <v>0</v>
      </c>
      <c r="AJ158" s="341">
        <f>(('Charges variables (avancé)'!$L17*AJ132)+IF(ROUND((AJ$152-CONFIG!$D$7)/31,0)&gt;=('Charges variables (avancé)'!$J17+'Charges variables (avancé)'!$K17),INDEX($C132:$BJ132,,COLUMN(AJ$152)-COLUMN($C$152)+1-('Charges variables (avancé)'!$J17+'Charges variables (avancé)'!$K17)),0)*(1-'Charges variables (avancé)'!$L17))*'Charges variables (avancé)'!$Z17</f>
        <v>0</v>
      </c>
      <c r="AK158" s="341">
        <f>(('Charges variables (avancé)'!$L17*AK132)+IF(ROUND((AK$152-CONFIG!$D$7)/31,0)&gt;=('Charges variables (avancé)'!$J17+'Charges variables (avancé)'!$K17),INDEX($C132:$BJ132,,COLUMN(AK$152)-COLUMN($C$152)+1-('Charges variables (avancé)'!$J17+'Charges variables (avancé)'!$K17)),0)*(1-'Charges variables (avancé)'!$L17))*'Charges variables (avancé)'!$Z17</f>
        <v>0</v>
      </c>
      <c r="AL158" s="341">
        <f>(('Charges variables (avancé)'!$L17*AL132)+IF(ROUND((AL$152-CONFIG!$D$7)/31,0)&gt;=('Charges variables (avancé)'!$J17+'Charges variables (avancé)'!$K17),INDEX($C132:$BJ132,,COLUMN(AL$152)-COLUMN($C$152)+1-('Charges variables (avancé)'!$J17+'Charges variables (avancé)'!$K17)),0)*(1-'Charges variables (avancé)'!$L17))*'Charges variables (avancé)'!$Z17</f>
        <v>0</v>
      </c>
      <c r="AM158" s="341">
        <f>(('Charges variables (avancé)'!$L17*AM132)+IF(ROUND((AM$152-CONFIG!$D$7)/31,0)&gt;=('Charges variables (avancé)'!$J17+'Charges variables (avancé)'!$K17),INDEX($C132:$BJ132,,COLUMN(AM$152)-COLUMN($C$152)+1-('Charges variables (avancé)'!$J17+'Charges variables (avancé)'!$K17)),0)*(1-'Charges variables (avancé)'!$L17))*'Charges variables (avancé)'!$AB17</f>
        <v>0</v>
      </c>
      <c r="AN158" s="341">
        <f>(('Charges variables (avancé)'!$L17*AN132)+IF(ROUND((AN$152-CONFIG!$D$7)/31,0)&gt;=('Charges variables (avancé)'!$J17+'Charges variables (avancé)'!$K17),INDEX($C132:$BJ132,,COLUMN(AN$152)-COLUMN($C$152)+1-('Charges variables (avancé)'!$J17+'Charges variables (avancé)'!$K17)),0)*(1-'Charges variables (avancé)'!$L17))*'Charges variables (avancé)'!$AB17</f>
        <v>0</v>
      </c>
      <c r="AO158" s="341">
        <f>(('Charges variables (avancé)'!$L17*AO132)+IF(ROUND((AO$152-CONFIG!$D$7)/31,0)&gt;=('Charges variables (avancé)'!$J17+'Charges variables (avancé)'!$K17),INDEX($C132:$BJ132,,COLUMN(AO$152)-COLUMN($C$152)+1-('Charges variables (avancé)'!$J17+'Charges variables (avancé)'!$K17)),0)*(1-'Charges variables (avancé)'!$L17))*'Charges variables (avancé)'!$AB17</f>
        <v>0</v>
      </c>
      <c r="AP158" s="341">
        <f>(('Charges variables (avancé)'!$L17*AP132)+IF(ROUND((AP$152-CONFIG!$D$7)/31,0)&gt;=('Charges variables (avancé)'!$J17+'Charges variables (avancé)'!$K17),INDEX($C132:$BJ132,,COLUMN(AP$152)-COLUMN($C$152)+1-('Charges variables (avancé)'!$J17+'Charges variables (avancé)'!$K17)),0)*(1-'Charges variables (avancé)'!$L17))*'Charges variables (avancé)'!$AB17</f>
        <v>0</v>
      </c>
      <c r="AQ158" s="341">
        <f>(('Charges variables (avancé)'!$L17*AQ132)+IF(ROUND((AQ$152-CONFIG!$D$7)/31,0)&gt;=('Charges variables (avancé)'!$J17+'Charges variables (avancé)'!$K17),INDEX($C132:$BJ132,,COLUMN(AQ$152)-COLUMN($C$152)+1-('Charges variables (avancé)'!$J17+'Charges variables (avancé)'!$K17)),0)*(1-'Charges variables (avancé)'!$L17))*'Charges variables (avancé)'!$AB17</f>
        <v>0</v>
      </c>
      <c r="AR158" s="341">
        <f>(('Charges variables (avancé)'!$L17*AR132)+IF(ROUND((AR$152-CONFIG!$D$7)/31,0)&gt;=('Charges variables (avancé)'!$J17+'Charges variables (avancé)'!$K17),INDEX($C132:$BJ132,,COLUMN(AR$152)-COLUMN($C$152)+1-('Charges variables (avancé)'!$J17+'Charges variables (avancé)'!$K17)),0)*(1-'Charges variables (avancé)'!$L17))*'Charges variables (avancé)'!$AB17</f>
        <v>0</v>
      </c>
      <c r="AS158" s="341">
        <f>(('Charges variables (avancé)'!$L17*AS132)+IF(ROUND((AS$152-CONFIG!$D$7)/31,0)&gt;=('Charges variables (avancé)'!$J17+'Charges variables (avancé)'!$K17),INDEX($C132:$BJ132,,COLUMN(AS$152)-COLUMN($C$152)+1-('Charges variables (avancé)'!$J17+'Charges variables (avancé)'!$K17)),0)*(1-'Charges variables (avancé)'!$L17))*'Charges variables (avancé)'!$AB17</f>
        <v>0</v>
      </c>
      <c r="AT158" s="341">
        <f>(('Charges variables (avancé)'!$L17*AT132)+IF(ROUND((AT$152-CONFIG!$D$7)/31,0)&gt;=('Charges variables (avancé)'!$J17+'Charges variables (avancé)'!$K17),INDEX($C132:$BJ132,,COLUMN(AT$152)-COLUMN($C$152)+1-('Charges variables (avancé)'!$J17+'Charges variables (avancé)'!$K17)),0)*(1-'Charges variables (avancé)'!$L17))*'Charges variables (avancé)'!$AB17</f>
        <v>0</v>
      </c>
      <c r="AU158" s="341">
        <f>(('Charges variables (avancé)'!$L17*AU132)+IF(ROUND((AU$152-CONFIG!$D$7)/31,0)&gt;=('Charges variables (avancé)'!$J17+'Charges variables (avancé)'!$K17),INDEX($C132:$BJ132,,COLUMN(AU$152)-COLUMN($C$152)+1-('Charges variables (avancé)'!$J17+'Charges variables (avancé)'!$K17)),0)*(1-'Charges variables (avancé)'!$L17))*'Charges variables (avancé)'!$AB17</f>
        <v>0</v>
      </c>
      <c r="AV158" s="341">
        <f>(('Charges variables (avancé)'!$L17*AV132)+IF(ROUND((AV$152-CONFIG!$D$7)/31,0)&gt;=('Charges variables (avancé)'!$J17+'Charges variables (avancé)'!$K17),INDEX($C132:$BJ132,,COLUMN(AV$152)-COLUMN($C$152)+1-('Charges variables (avancé)'!$J17+'Charges variables (avancé)'!$K17)),0)*(1-'Charges variables (avancé)'!$L17))*'Charges variables (avancé)'!$AB17</f>
        <v>0</v>
      </c>
      <c r="AW158" s="341">
        <f>(('Charges variables (avancé)'!$L17*AW132)+IF(ROUND((AW$152-CONFIG!$D$7)/31,0)&gt;=('Charges variables (avancé)'!$J17+'Charges variables (avancé)'!$K17),INDEX($C132:$BJ132,,COLUMN(AW$152)-COLUMN($C$152)+1-('Charges variables (avancé)'!$J17+'Charges variables (avancé)'!$K17)),0)*(1-'Charges variables (avancé)'!$L17))*'Charges variables (avancé)'!$AB17</f>
        <v>0</v>
      </c>
      <c r="AX158" s="341">
        <f>(('Charges variables (avancé)'!$L17*AX132)+IF(ROUND((AX$152-CONFIG!$D$7)/31,0)&gt;=('Charges variables (avancé)'!$J17+'Charges variables (avancé)'!$K17),INDEX($C132:$BJ132,,COLUMN(AX$152)-COLUMN($C$152)+1-('Charges variables (avancé)'!$J17+'Charges variables (avancé)'!$K17)),0)*(1-'Charges variables (avancé)'!$L17))*'Charges variables (avancé)'!$AB17</f>
        <v>0</v>
      </c>
      <c r="AY158" s="341">
        <f>(('Charges variables (avancé)'!$L17*AY132)+IF(ROUND((AY$152-CONFIG!$D$7)/31,0)&gt;=('Charges variables (avancé)'!$J17+'Charges variables (avancé)'!$K17),INDEX($C132:$BJ132,,COLUMN(AY$152)-COLUMN($C$152)+1-('Charges variables (avancé)'!$J17+'Charges variables (avancé)'!$K17)),0)*(1-'Charges variables (avancé)'!$L17))*'Charges variables (avancé)'!$AD17</f>
        <v>0</v>
      </c>
      <c r="AZ158" s="341">
        <f>(('Charges variables (avancé)'!$L17*AZ132)+IF(ROUND((AZ$152-CONFIG!$D$7)/31,0)&gt;=('Charges variables (avancé)'!$J17+'Charges variables (avancé)'!$K17),INDEX($C132:$BJ132,,COLUMN(AZ$152)-COLUMN($C$152)+1-('Charges variables (avancé)'!$J17+'Charges variables (avancé)'!$K17)),0)*(1-'Charges variables (avancé)'!$L17))*'Charges variables (avancé)'!$AD17</f>
        <v>0</v>
      </c>
      <c r="BA158" s="341">
        <f>(('Charges variables (avancé)'!$L17*BA132)+IF(ROUND((BA$152-CONFIG!$D$7)/31,0)&gt;=('Charges variables (avancé)'!$J17+'Charges variables (avancé)'!$K17),INDEX($C132:$BJ132,,COLUMN(BA$152)-COLUMN($C$152)+1-('Charges variables (avancé)'!$J17+'Charges variables (avancé)'!$K17)),0)*(1-'Charges variables (avancé)'!$L17))*'Charges variables (avancé)'!$AD17</f>
        <v>0</v>
      </c>
      <c r="BB158" s="341">
        <f>(('Charges variables (avancé)'!$L17*BB132)+IF(ROUND((BB$152-CONFIG!$D$7)/31,0)&gt;=('Charges variables (avancé)'!$J17+'Charges variables (avancé)'!$K17),INDEX($C132:$BJ132,,COLUMN(BB$152)-COLUMN($C$152)+1-('Charges variables (avancé)'!$J17+'Charges variables (avancé)'!$K17)),0)*(1-'Charges variables (avancé)'!$L17))*'Charges variables (avancé)'!$AD17</f>
        <v>0</v>
      </c>
      <c r="BC158" s="341">
        <f>(('Charges variables (avancé)'!$L17*BC132)+IF(ROUND((BC$152-CONFIG!$D$7)/31,0)&gt;=('Charges variables (avancé)'!$J17+'Charges variables (avancé)'!$K17),INDEX($C132:$BJ132,,COLUMN(BC$152)-COLUMN($C$152)+1-('Charges variables (avancé)'!$J17+'Charges variables (avancé)'!$K17)),0)*(1-'Charges variables (avancé)'!$L17))*'Charges variables (avancé)'!$AD17</f>
        <v>0</v>
      </c>
      <c r="BD158" s="341">
        <f>(('Charges variables (avancé)'!$L17*BD132)+IF(ROUND((BD$152-CONFIG!$D$7)/31,0)&gt;=('Charges variables (avancé)'!$J17+'Charges variables (avancé)'!$K17),INDEX($C132:$BJ132,,COLUMN(BD$152)-COLUMN($C$152)+1-('Charges variables (avancé)'!$J17+'Charges variables (avancé)'!$K17)),0)*(1-'Charges variables (avancé)'!$L17))*'Charges variables (avancé)'!$AD17</f>
        <v>0</v>
      </c>
      <c r="BE158" s="341">
        <f>(('Charges variables (avancé)'!$L17*BE132)+IF(ROUND((BE$152-CONFIG!$D$7)/31,0)&gt;=('Charges variables (avancé)'!$J17+'Charges variables (avancé)'!$K17),INDEX($C132:$BJ132,,COLUMN(BE$152)-COLUMN($C$152)+1-('Charges variables (avancé)'!$J17+'Charges variables (avancé)'!$K17)),0)*(1-'Charges variables (avancé)'!$L17))*'Charges variables (avancé)'!$AD17</f>
        <v>0</v>
      </c>
      <c r="BF158" s="341">
        <f>(('Charges variables (avancé)'!$L17*BF132)+IF(ROUND((BF$152-CONFIG!$D$7)/31,0)&gt;=('Charges variables (avancé)'!$J17+'Charges variables (avancé)'!$K17),INDEX($C132:$BJ132,,COLUMN(BF$152)-COLUMN($C$152)+1-('Charges variables (avancé)'!$J17+'Charges variables (avancé)'!$K17)),0)*(1-'Charges variables (avancé)'!$L17))*'Charges variables (avancé)'!$AD17</f>
        <v>0</v>
      </c>
      <c r="BG158" s="341">
        <f>(('Charges variables (avancé)'!$L17*BG132)+IF(ROUND((BG$152-CONFIG!$D$7)/31,0)&gt;=('Charges variables (avancé)'!$J17+'Charges variables (avancé)'!$K17),INDEX($C132:$BJ132,,COLUMN(BG$152)-COLUMN($C$152)+1-('Charges variables (avancé)'!$J17+'Charges variables (avancé)'!$K17)),0)*(1-'Charges variables (avancé)'!$L17))*'Charges variables (avancé)'!$AD17</f>
        <v>0</v>
      </c>
      <c r="BH158" s="341">
        <f>(('Charges variables (avancé)'!$L17*BH132)+IF(ROUND((BH$152-CONFIG!$D$7)/31,0)&gt;=('Charges variables (avancé)'!$J17+'Charges variables (avancé)'!$K17),INDEX($C132:$BJ132,,COLUMN(BH$152)-COLUMN($C$152)+1-('Charges variables (avancé)'!$J17+'Charges variables (avancé)'!$K17)),0)*(1-'Charges variables (avancé)'!$L17))*'Charges variables (avancé)'!$AD17</f>
        <v>0</v>
      </c>
      <c r="BI158" s="341">
        <f>(('Charges variables (avancé)'!$L17*BI132)+IF(ROUND((BI$152-CONFIG!$D$7)/31,0)&gt;=('Charges variables (avancé)'!$J17+'Charges variables (avancé)'!$K17),INDEX($C132:$BJ132,,COLUMN(BI$152)-COLUMN($C$152)+1-('Charges variables (avancé)'!$J17+'Charges variables (avancé)'!$K17)),0)*(1-'Charges variables (avancé)'!$L17))*'Charges variables (avancé)'!$AD17</f>
        <v>0</v>
      </c>
      <c r="BJ158" s="341">
        <f>(('Charges variables (avancé)'!$L17*BJ132)+IF(ROUND((BJ$152-CONFIG!$D$7)/31,0)&gt;=('Charges variables (avancé)'!$J17+'Charges variables (avancé)'!$K17),INDEX($C132:$BJ132,,COLUMN(BJ$152)-COLUMN($C$152)+1-('Charges variables (avancé)'!$J17+'Charges variables (avancé)'!$K17)),0)*(1-'Charges variables (avancé)'!$L17))*'Charges variables (avancé)'!$AD17</f>
        <v>0</v>
      </c>
    </row>
    <row r="159" spans="2:62" ht="15" customHeight="1">
      <c r="B159" s="366">
        <f>'Charges variables (avancé)'!$C$18</f>
        <v>0</v>
      </c>
      <c r="C159" s="341">
        <f>(('Charges variables (avancé)'!$L18*C133)+IF(ROUND((C$152-CONFIG!$D$7)/31,0)&gt;=('Charges variables (avancé)'!$J18+'Charges variables (avancé)'!$K18),INDEX($C133:$BJ133,,COLUMN(C$152)-COLUMN($C$152)+1-('Charges variables (avancé)'!$J18+'Charges variables (avancé)'!$K18)),0)*(1-'Charges variables (avancé)'!$L18))*'Charges variables (avancé)'!$D18</f>
        <v>0</v>
      </c>
      <c r="D159" s="341">
        <f>(('Charges variables (avancé)'!$L18*D133)+IF(ROUND((D$152-CONFIG!$D$7)/31,0)&gt;=('Charges variables (avancé)'!$J18+'Charges variables (avancé)'!$K18),INDEX($C133:$BJ133,,COLUMN(D$152)-COLUMN($C$152)+1-('Charges variables (avancé)'!$J18+'Charges variables (avancé)'!$K18)),0)*(1-'Charges variables (avancé)'!$L18))*'Charges variables (avancé)'!$D18</f>
        <v>0</v>
      </c>
      <c r="E159" s="341">
        <f>(('Charges variables (avancé)'!$L18*E133)+IF(ROUND((E$152-CONFIG!$D$7)/31,0)&gt;=('Charges variables (avancé)'!$J18+'Charges variables (avancé)'!$K18),INDEX($C133:$BJ133,,COLUMN(E$152)-COLUMN($C$152)+1-('Charges variables (avancé)'!$J18+'Charges variables (avancé)'!$K18)),0)*(1-'Charges variables (avancé)'!$L18))*'Charges variables (avancé)'!$D18</f>
        <v>0</v>
      </c>
      <c r="F159" s="341">
        <f>(('Charges variables (avancé)'!$L18*F133)+IF(ROUND((F$152-CONFIG!$D$7)/31,0)&gt;=('Charges variables (avancé)'!$J18+'Charges variables (avancé)'!$K18),INDEX($C133:$BJ133,,COLUMN(F$152)-COLUMN($C$152)+1-('Charges variables (avancé)'!$J18+'Charges variables (avancé)'!$K18)),0)*(1-'Charges variables (avancé)'!$L18))*'Charges variables (avancé)'!$D18</f>
        <v>0</v>
      </c>
      <c r="G159" s="341">
        <f>(('Charges variables (avancé)'!$L18*G133)+IF(ROUND((G$152-CONFIG!$D$7)/31,0)&gt;=('Charges variables (avancé)'!$J18+'Charges variables (avancé)'!$K18),INDEX($C133:$BJ133,,COLUMN(G$152)-COLUMN($C$152)+1-('Charges variables (avancé)'!$J18+'Charges variables (avancé)'!$K18)),0)*(1-'Charges variables (avancé)'!$L18))*'Charges variables (avancé)'!$D18</f>
        <v>0</v>
      </c>
      <c r="H159" s="341">
        <f>(('Charges variables (avancé)'!$L18*H133)+IF(ROUND((H$152-CONFIG!$D$7)/31,0)&gt;=('Charges variables (avancé)'!$J18+'Charges variables (avancé)'!$K18),INDEX($C133:$BJ133,,COLUMN(H$152)-COLUMN($C$152)+1-('Charges variables (avancé)'!$J18+'Charges variables (avancé)'!$K18)),0)*(1-'Charges variables (avancé)'!$L18))*'Charges variables (avancé)'!$D18</f>
        <v>0</v>
      </c>
      <c r="I159" s="341">
        <f>(('Charges variables (avancé)'!$L18*I133)+IF(ROUND((I$152-CONFIG!$D$7)/31,0)&gt;=('Charges variables (avancé)'!$J18+'Charges variables (avancé)'!$K18),INDEX($C133:$BJ133,,COLUMN(I$152)-COLUMN($C$152)+1-('Charges variables (avancé)'!$J18+'Charges variables (avancé)'!$K18)),0)*(1-'Charges variables (avancé)'!$L18))*'Charges variables (avancé)'!$D18</f>
        <v>0</v>
      </c>
      <c r="J159" s="341">
        <f>(('Charges variables (avancé)'!$L18*J133)+IF(ROUND((J$152-CONFIG!$D$7)/31,0)&gt;=('Charges variables (avancé)'!$J18+'Charges variables (avancé)'!$K18),INDEX($C133:$BJ133,,COLUMN(J$152)-COLUMN($C$152)+1-('Charges variables (avancé)'!$J18+'Charges variables (avancé)'!$K18)),0)*(1-'Charges variables (avancé)'!$L18))*'Charges variables (avancé)'!$D18</f>
        <v>0</v>
      </c>
      <c r="K159" s="341">
        <f>(('Charges variables (avancé)'!$L18*K133)+IF(ROUND((K$152-CONFIG!$D$7)/31,0)&gt;=('Charges variables (avancé)'!$J18+'Charges variables (avancé)'!$K18),INDEX($C133:$BJ133,,COLUMN(K$152)-COLUMN($C$152)+1-('Charges variables (avancé)'!$J18+'Charges variables (avancé)'!$K18)),0)*(1-'Charges variables (avancé)'!$L18))*'Charges variables (avancé)'!$D18</f>
        <v>0</v>
      </c>
      <c r="L159" s="341">
        <f>(('Charges variables (avancé)'!$L18*L133)+IF(ROUND((L$152-CONFIG!$D$7)/31,0)&gt;=('Charges variables (avancé)'!$J18+'Charges variables (avancé)'!$K18),INDEX($C133:$BJ133,,COLUMN(L$152)-COLUMN($C$152)+1-('Charges variables (avancé)'!$J18+'Charges variables (avancé)'!$K18)),0)*(1-'Charges variables (avancé)'!$L18))*'Charges variables (avancé)'!$D18</f>
        <v>0</v>
      </c>
      <c r="M159" s="341">
        <f>(('Charges variables (avancé)'!$L18*M133)+IF(ROUND((M$152-CONFIG!$D$7)/31,0)&gt;=('Charges variables (avancé)'!$J18+'Charges variables (avancé)'!$K18),INDEX($C133:$BJ133,,COLUMN(M$152)-COLUMN($C$152)+1-('Charges variables (avancé)'!$J18+'Charges variables (avancé)'!$K18)),0)*(1-'Charges variables (avancé)'!$L18))*'Charges variables (avancé)'!$D18</f>
        <v>0</v>
      </c>
      <c r="N159" s="341">
        <f>(('Charges variables (avancé)'!$L18*N133)+IF(ROUND((N$152-CONFIG!$D$7)/31,0)&gt;=('Charges variables (avancé)'!$J18+'Charges variables (avancé)'!$K18),INDEX($C133:$BJ133,,COLUMN(N$152)-COLUMN($C$152)+1-('Charges variables (avancé)'!$J18+'Charges variables (avancé)'!$K18)),0)*(1-'Charges variables (avancé)'!$L18))*'Charges variables (avancé)'!$D18</f>
        <v>0</v>
      </c>
      <c r="O159" s="341">
        <f>(('Charges variables (avancé)'!$L18*O133)+IF(ROUND((O$152-CONFIG!$D$7)/31,0)&gt;=('Charges variables (avancé)'!$J18+'Charges variables (avancé)'!$K18),INDEX($C133:$BJ133,,COLUMN(O$152)-COLUMN($C$152)+1-('Charges variables (avancé)'!$J18+'Charges variables (avancé)'!$K18)),0)*(1-'Charges variables (avancé)'!$L18))*'Charges variables (avancé)'!$X18</f>
        <v>0</v>
      </c>
      <c r="P159" s="341">
        <f>(('Charges variables (avancé)'!$L18*P133)+IF(ROUND((P$152-CONFIG!$D$7)/31,0)&gt;=('Charges variables (avancé)'!$J18+'Charges variables (avancé)'!$K18),INDEX($C133:$BJ133,,COLUMN(P$152)-COLUMN($C$152)+1-('Charges variables (avancé)'!$J18+'Charges variables (avancé)'!$K18)),0)*(1-'Charges variables (avancé)'!$L18))*'Charges variables (avancé)'!$X18</f>
        <v>0</v>
      </c>
      <c r="Q159" s="341">
        <f>(('Charges variables (avancé)'!$L18*Q133)+IF(ROUND((Q$152-CONFIG!$D$7)/31,0)&gt;=('Charges variables (avancé)'!$J18+'Charges variables (avancé)'!$K18),INDEX($C133:$BJ133,,COLUMN(Q$152)-COLUMN($C$152)+1-('Charges variables (avancé)'!$J18+'Charges variables (avancé)'!$K18)),0)*(1-'Charges variables (avancé)'!$L18))*'Charges variables (avancé)'!$X18</f>
        <v>0</v>
      </c>
      <c r="R159" s="341">
        <f>(('Charges variables (avancé)'!$L18*R133)+IF(ROUND((R$152-CONFIG!$D$7)/31,0)&gt;=('Charges variables (avancé)'!$J18+'Charges variables (avancé)'!$K18),INDEX($C133:$BJ133,,COLUMN(R$152)-COLUMN($C$152)+1-('Charges variables (avancé)'!$J18+'Charges variables (avancé)'!$K18)),0)*(1-'Charges variables (avancé)'!$L18))*'Charges variables (avancé)'!$X18</f>
        <v>0</v>
      </c>
      <c r="S159" s="341">
        <f>(('Charges variables (avancé)'!$L18*S133)+IF(ROUND((S$152-CONFIG!$D$7)/31,0)&gt;=('Charges variables (avancé)'!$J18+'Charges variables (avancé)'!$K18),INDEX($C133:$BJ133,,COLUMN(S$152)-COLUMN($C$152)+1-('Charges variables (avancé)'!$J18+'Charges variables (avancé)'!$K18)),0)*(1-'Charges variables (avancé)'!$L18))*'Charges variables (avancé)'!$X18</f>
        <v>0</v>
      </c>
      <c r="T159" s="341">
        <f>(('Charges variables (avancé)'!$L18*T133)+IF(ROUND((T$152-CONFIG!$D$7)/31,0)&gt;=('Charges variables (avancé)'!$J18+'Charges variables (avancé)'!$K18),INDEX($C133:$BJ133,,COLUMN(T$152)-COLUMN($C$152)+1-('Charges variables (avancé)'!$J18+'Charges variables (avancé)'!$K18)),0)*(1-'Charges variables (avancé)'!$L18))*'Charges variables (avancé)'!$X18</f>
        <v>0</v>
      </c>
      <c r="U159" s="341">
        <f>(('Charges variables (avancé)'!$L18*U133)+IF(ROUND((U$152-CONFIG!$D$7)/31,0)&gt;=('Charges variables (avancé)'!$J18+'Charges variables (avancé)'!$K18),INDEX($C133:$BJ133,,COLUMN(U$152)-COLUMN($C$152)+1-('Charges variables (avancé)'!$J18+'Charges variables (avancé)'!$K18)),0)*(1-'Charges variables (avancé)'!$L18))*'Charges variables (avancé)'!$X18</f>
        <v>0</v>
      </c>
      <c r="V159" s="341">
        <f>(('Charges variables (avancé)'!$L18*V133)+IF(ROUND((V$152-CONFIG!$D$7)/31,0)&gt;=('Charges variables (avancé)'!$J18+'Charges variables (avancé)'!$K18),INDEX($C133:$BJ133,,COLUMN(V$152)-COLUMN($C$152)+1-('Charges variables (avancé)'!$J18+'Charges variables (avancé)'!$K18)),0)*(1-'Charges variables (avancé)'!$L18))*'Charges variables (avancé)'!$X18</f>
        <v>0</v>
      </c>
      <c r="W159" s="341">
        <f>(('Charges variables (avancé)'!$L18*W133)+IF(ROUND((W$152-CONFIG!$D$7)/31,0)&gt;=('Charges variables (avancé)'!$J18+'Charges variables (avancé)'!$K18),INDEX($C133:$BJ133,,COLUMN(W$152)-COLUMN($C$152)+1-('Charges variables (avancé)'!$J18+'Charges variables (avancé)'!$K18)),0)*(1-'Charges variables (avancé)'!$L18))*'Charges variables (avancé)'!$X18</f>
        <v>0</v>
      </c>
      <c r="X159" s="341">
        <f>(('Charges variables (avancé)'!$L18*X133)+IF(ROUND((X$152-CONFIG!$D$7)/31,0)&gt;=('Charges variables (avancé)'!$J18+'Charges variables (avancé)'!$K18),INDEX($C133:$BJ133,,COLUMN(X$152)-COLUMN($C$152)+1-('Charges variables (avancé)'!$J18+'Charges variables (avancé)'!$K18)),0)*(1-'Charges variables (avancé)'!$L18))*'Charges variables (avancé)'!$X18</f>
        <v>0</v>
      </c>
      <c r="Y159" s="341">
        <f>(('Charges variables (avancé)'!$L18*Y133)+IF(ROUND((Y$152-CONFIG!$D$7)/31,0)&gt;=('Charges variables (avancé)'!$J18+'Charges variables (avancé)'!$K18),INDEX($C133:$BJ133,,COLUMN(Y$152)-COLUMN($C$152)+1-('Charges variables (avancé)'!$J18+'Charges variables (avancé)'!$K18)),0)*(1-'Charges variables (avancé)'!$L18))*'Charges variables (avancé)'!$X18</f>
        <v>0</v>
      </c>
      <c r="Z159" s="341">
        <f>(('Charges variables (avancé)'!$L18*Z133)+IF(ROUND((Z$152-CONFIG!$D$7)/31,0)&gt;=('Charges variables (avancé)'!$J18+'Charges variables (avancé)'!$K18),INDEX($C133:$BJ133,,COLUMN(Z$152)-COLUMN($C$152)+1-('Charges variables (avancé)'!$J18+'Charges variables (avancé)'!$K18)),0)*(1-'Charges variables (avancé)'!$L18))*'Charges variables (avancé)'!$X18</f>
        <v>0</v>
      </c>
      <c r="AA159" s="341">
        <f>(('Charges variables (avancé)'!$L18*AA133)+IF(ROUND((AA$152-CONFIG!$D$7)/31,0)&gt;=('Charges variables (avancé)'!$J18+'Charges variables (avancé)'!$K18),INDEX($C133:$BJ133,,COLUMN(AA$152)-COLUMN($C$152)+1-('Charges variables (avancé)'!$J18+'Charges variables (avancé)'!$K18)),0)*(1-'Charges variables (avancé)'!$L18))*'Charges variables (avancé)'!$Z18</f>
        <v>0</v>
      </c>
      <c r="AB159" s="341">
        <f>(('Charges variables (avancé)'!$L18*AB133)+IF(ROUND((AB$152-CONFIG!$D$7)/31,0)&gt;=('Charges variables (avancé)'!$J18+'Charges variables (avancé)'!$K18),INDEX($C133:$BJ133,,COLUMN(AB$152)-COLUMN($C$152)+1-('Charges variables (avancé)'!$J18+'Charges variables (avancé)'!$K18)),0)*(1-'Charges variables (avancé)'!$L18))*'Charges variables (avancé)'!$Z18</f>
        <v>0</v>
      </c>
      <c r="AC159" s="341">
        <f>(('Charges variables (avancé)'!$L18*AC133)+IF(ROUND((AC$152-CONFIG!$D$7)/31,0)&gt;=('Charges variables (avancé)'!$J18+'Charges variables (avancé)'!$K18),INDEX($C133:$BJ133,,COLUMN(AC$152)-COLUMN($C$152)+1-('Charges variables (avancé)'!$J18+'Charges variables (avancé)'!$K18)),0)*(1-'Charges variables (avancé)'!$L18))*'Charges variables (avancé)'!$Z18</f>
        <v>0</v>
      </c>
      <c r="AD159" s="341">
        <f>(('Charges variables (avancé)'!$L18*AD133)+IF(ROUND((AD$152-CONFIG!$D$7)/31,0)&gt;=('Charges variables (avancé)'!$J18+'Charges variables (avancé)'!$K18),INDEX($C133:$BJ133,,COLUMN(AD$152)-COLUMN($C$152)+1-('Charges variables (avancé)'!$J18+'Charges variables (avancé)'!$K18)),0)*(1-'Charges variables (avancé)'!$L18))*'Charges variables (avancé)'!$Z18</f>
        <v>0</v>
      </c>
      <c r="AE159" s="341">
        <f>(('Charges variables (avancé)'!$L18*AE133)+IF(ROUND((AE$152-CONFIG!$D$7)/31,0)&gt;=('Charges variables (avancé)'!$J18+'Charges variables (avancé)'!$K18),INDEX($C133:$BJ133,,COLUMN(AE$152)-COLUMN($C$152)+1-('Charges variables (avancé)'!$J18+'Charges variables (avancé)'!$K18)),0)*(1-'Charges variables (avancé)'!$L18))*'Charges variables (avancé)'!$Z18</f>
        <v>0</v>
      </c>
      <c r="AF159" s="341">
        <f>(('Charges variables (avancé)'!$L18*AF133)+IF(ROUND((AF$152-CONFIG!$D$7)/31,0)&gt;=('Charges variables (avancé)'!$J18+'Charges variables (avancé)'!$K18),INDEX($C133:$BJ133,,COLUMN(AF$152)-COLUMN($C$152)+1-('Charges variables (avancé)'!$J18+'Charges variables (avancé)'!$K18)),0)*(1-'Charges variables (avancé)'!$L18))*'Charges variables (avancé)'!$Z18</f>
        <v>0</v>
      </c>
      <c r="AG159" s="341">
        <f>(('Charges variables (avancé)'!$L18*AG133)+IF(ROUND((AG$152-CONFIG!$D$7)/31,0)&gt;=('Charges variables (avancé)'!$J18+'Charges variables (avancé)'!$K18),INDEX($C133:$BJ133,,COLUMN(AG$152)-COLUMN($C$152)+1-('Charges variables (avancé)'!$J18+'Charges variables (avancé)'!$K18)),0)*(1-'Charges variables (avancé)'!$L18))*'Charges variables (avancé)'!$Z18</f>
        <v>0</v>
      </c>
      <c r="AH159" s="341">
        <f>(('Charges variables (avancé)'!$L18*AH133)+IF(ROUND((AH$152-CONFIG!$D$7)/31,0)&gt;=('Charges variables (avancé)'!$J18+'Charges variables (avancé)'!$K18),INDEX($C133:$BJ133,,COLUMN(AH$152)-COLUMN($C$152)+1-('Charges variables (avancé)'!$J18+'Charges variables (avancé)'!$K18)),0)*(1-'Charges variables (avancé)'!$L18))*'Charges variables (avancé)'!$Z18</f>
        <v>0</v>
      </c>
      <c r="AI159" s="341">
        <f>(('Charges variables (avancé)'!$L18*AI133)+IF(ROUND((AI$152-CONFIG!$D$7)/31,0)&gt;=('Charges variables (avancé)'!$J18+'Charges variables (avancé)'!$K18),INDEX($C133:$BJ133,,COLUMN(AI$152)-COLUMN($C$152)+1-('Charges variables (avancé)'!$J18+'Charges variables (avancé)'!$K18)),0)*(1-'Charges variables (avancé)'!$L18))*'Charges variables (avancé)'!$Z18</f>
        <v>0</v>
      </c>
      <c r="AJ159" s="341">
        <f>(('Charges variables (avancé)'!$L18*AJ133)+IF(ROUND((AJ$152-CONFIG!$D$7)/31,0)&gt;=('Charges variables (avancé)'!$J18+'Charges variables (avancé)'!$K18),INDEX($C133:$BJ133,,COLUMN(AJ$152)-COLUMN($C$152)+1-('Charges variables (avancé)'!$J18+'Charges variables (avancé)'!$K18)),0)*(1-'Charges variables (avancé)'!$L18))*'Charges variables (avancé)'!$Z18</f>
        <v>0</v>
      </c>
      <c r="AK159" s="341">
        <f>(('Charges variables (avancé)'!$L18*AK133)+IF(ROUND((AK$152-CONFIG!$D$7)/31,0)&gt;=('Charges variables (avancé)'!$J18+'Charges variables (avancé)'!$K18),INDEX($C133:$BJ133,,COLUMN(AK$152)-COLUMN($C$152)+1-('Charges variables (avancé)'!$J18+'Charges variables (avancé)'!$K18)),0)*(1-'Charges variables (avancé)'!$L18))*'Charges variables (avancé)'!$Z18</f>
        <v>0</v>
      </c>
      <c r="AL159" s="341">
        <f>(('Charges variables (avancé)'!$L18*AL133)+IF(ROUND((AL$152-CONFIG!$D$7)/31,0)&gt;=('Charges variables (avancé)'!$J18+'Charges variables (avancé)'!$K18),INDEX($C133:$BJ133,,COLUMN(AL$152)-COLUMN($C$152)+1-('Charges variables (avancé)'!$J18+'Charges variables (avancé)'!$K18)),0)*(1-'Charges variables (avancé)'!$L18))*'Charges variables (avancé)'!$Z18</f>
        <v>0</v>
      </c>
      <c r="AM159" s="341">
        <f>(('Charges variables (avancé)'!$L18*AM133)+IF(ROUND((AM$152-CONFIG!$D$7)/31,0)&gt;=('Charges variables (avancé)'!$J18+'Charges variables (avancé)'!$K18),INDEX($C133:$BJ133,,COLUMN(AM$152)-COLUMN($C$152)+1-('Charges variables (avancé)'!$J18+'Charges variables (avancé)'!$K18)),0)*(1-'Charges variables (avancé)'!$L18))*'Charges variables (avancé)'!$AB18</f>
        <v>0</v>
      </c>
      <c r="AN159" s="341">
        <f>(('Charges variables (avancé)'!$L18*AN133)+IF(ROUND((AN$152-CONFIG!$D$7)/31,0)&gt;=('Charges variables (avancé)'!$J18+'Charges variables (avancé)'!$K18),INDEX($C133:$BJ133,,COLUMN(AN$152)-COLUMN($C$152)+1-('Charges variables (avancé)'!$J18+'Charges variables (avancé)'!$K18)),0)*(1-'Charges variables (avancé)'!$L18))*'Charges variables (avancé)'!$AB18</f>
        <v>0</v>
      </c>
      <c r="AO159" s="341">
        <f>(('Charges variables (avancé)'!$L18*AO133)+IF(ROUND((AO$152-CONFIG!$D$7)/31,0)&gt;=('Charges variables (avancé)'!$J18+'Charges variables (avancé)'!$K18),INDEX($C133:$BJ133,,COLUMN(AO$152)-COLUMN($C$152)+1-('Charges variables (avancé)'!$J18+'Charges variables (avancé)'!$K18)),0)*(1-'Charges variables (avancé)'!$L18))*'Charges variables (avancé)'!$AB18</f>
        <v>0</v>
      </c>
      <c r="AP159" s="341">
        <f>(('Charges variables (avancé)'!$L18*AP133)+IF(ROUND((AP$152-CONFIG!$D$7)/31,0)&gt;=('Charges variables (avancé)'!$J18+'Charges variables (avancé)'!$K18),INDEX($C133:$BJ133,,COLUMN(AP$152)-COLUMN($C$152)+1-('Charges variables (avancé)'!$J18+'Charges variables (avancé)'!$K18)),0)*(1-'Charges variables (avancé)'!$L18))*'Charges variables (avancé)'!$AB18</f>
        <v>0</v>
      </c>
      <c r="AQ159" s="341">
        <f>(('Charges variables (avancé)'!$L18*AQ133)+IF(ROUND((AQ$152-CONFIG!$D$7)/31,0)&gt;=('Charges variables (avancé)'!$J18+'Charges variables (avancé)'!$K18),INDEX($C133:$BJ133,,COLUMN(AQ$152)-COLUMN($C$152)+1-('Charges variables (avancé)'!$J18+'Charges variables (avancé)'!$K18)),0)*(1-'Charges variables (avancé)'!$L18))*'Charges variables (avancé)'!$AB18</f>
        <v>0</v>
      </c>
      <c r="AR159" s="341">
        <f>(('Charges variables (avancé)'!$L18*AR133)+IF(ROUND((AR$152-CONFIG!$D$7)/31,0)&gt;=('Charges variables (avancé)'!$J18+'Charges variables (avancé)'!$K18),INDEX($C133:$BJ133,,COLUMN(AR$152)-COLUMN($C$152)+1-('Charges variables (avancé)'!$J18+'Charges variables (avancé)'!$K18)),0)*(1-'Charges variables (avancé)'!$L18))*'Charges variables (avancé)'!$AB18</f>
        <v>0</v>
      </c>
      <c r="AS159" s="341">
        <f>(('Charges variables (avancé)'!$L18*AS133)+IF(ROUND((AS$152-CONFIG!$D$7)/31,0)&gt;=('Charges variables (avancé)'!$J18+'Charges variables (avancé)'!$K18),INDEX($C133:$BJ133,,COLUMN(AS$152)-COLUMN($C$152)+1-('Charges variables (avancé)'!$J18+'Charges variables (avancé)'!$K18)),0)*(1-'Charges variables (avancé)'!$L18))*'Charges variables (avancé)'!$AB18</f>
        <v>0</v>
      </c>
      <c r="AT159" s="341">
        <f>(('Charges variables (avancé)'!$L18*AT133)+IF(ROUND((AT$152-CONFIG!$D$7)/31,0)&gt;=('Charges variables (avancé)'!$J18+'Charges variables (avancé)'!$K18),INDEX($C133:$BJ133,,COLUMN(AT$152)-COLUMN($C$152)+1-('Charges variables (avancé)'!$J18+'Charges variables (avancé)'!$K18)),0)*(1-'Charges variables (avancé)'!$L18))*'Charges variables (avancé)'!$AB18</f>
        <v>0</v>
      </c>
      <c r="AU159" s="341">
        <f>(('Charges variables (avancé)'!$L18*AU133)+IF(ROUND((AU$152-CONFIG!$D$7)/31,0)&gt;=('Charges variables (avancé)'!$J18+'Charges variables (avancé)'!$K18),INDEX($C133:$BJ133,,COLUMN(AU$152)-COLUMN($C$152)+1-('Charges variables (avancé)'!$J18+'Charges variables (avancé)'!$K18)),0)*(1-'Charges variables (avancé)'!$L18))*'Charges variables (avancé)'!$AB18</f>
        <v>0</v>
      </c>
      <c r="AV159" s="341">
        <f>(('Charges variables (avancé)'!$L18*AV133)+IF(ROUND((AV$152-CONFIG!$D$7)/31,0)&gt;=('Charges variables (avancé)'!$J18+'Charges variables (avancé)'!$K18),INDEX($C133:$BJ133,,COLUMN(AV$152)-COLUMN($C$152)+1-('Charges variables (avancé)'!$J18+'Charges variables (avancé)'!$K18)),0)*(1-'Charges variables (avancé)'!$L18))*'Charges variables (avancé)'!$AB18</f>
        <v>0</v>
      </c>
      <c r="AW159" s="341">
        <f>(('Charges variables (avancé)'!$L18*AW133)+IF(ROUND((AW$152-CONFIG!$D$7)/31,0)&gt;=('Charges variables (avancé)'!$J18+'Charges variables (avancé)'!$K18),INDEX($C133:$BJ133,,COLUMN(AW$152)-COLUMN($C$152)+1-('Charges variables (avancé)'!$J18+'Charges variables (avancé)'!$K18)),0)*(1-'Charges variables (avancé)'!$L18))*'Charges variables (avancé)'!$AB18</f>
        <v>0</v>
      </c>
      <c r="AX159" s="341">
        <f>(('Charges variables (avancé)'!$L18*AX133)+IF(ROUND((AX$152-CONFIG!$D$7)/31,0)&gt;=('Charges variables (avancé)'!$J18+'Charges variables (avancé)'!$K18),INDEX($C133:$BJ133,,COLUMN(AX$152)-COLUMN($C$152)+1-('Charges variables (avancé)'!$J18+'Charges variables (avancé)'!$K18)),0)*(1-'Charges variables (avancé)'!$L18))*'Charges variables (avancé)'!$AB18</f>
        <v>0</v>
      </c>
      <c r="AY159" s="341">
        <f>(('Charges variables (avancé)'!$L18*AY133)+IF(ROUND((AY$152-CONFIG!$D$7)/31,0)&gt;=('Charges variables (avancé)'!$J18+'Charges variables (avancé)'!$K18),INDEX($C133:$BJ133,,COLUMN(AY$152)-COLUMN($C$152)+1-('Charges variables (avancé)'!$J18+'Charges variables (avancé)'!$K18)),0)*(1-'Charges variables (avancé)'!$L18))*'Charges variables (avancé)'!$AD18</f>
        <v>0</v>
      </c>
      <c r="AZ159" s="341">
        <f>(('Charges variables (avancé)'!$L18*AZ133)+IF(ROUND((AZ$152-CONFIG!$D$7)/31,0)&gt;=('Charges variables (avancé)'!$J18+'Charges variables (avancé)'!$K18),INDEX($C133:$BJ133,,COLUMN(AZ$152)-COLUMN($C$152)+1-('Charges variables (avancé)'!$J18+'Charges variables (avancé)'!$K18)),0)*(1-'Charges variables (avancé)'!$L18))*'Charges variables (avancé)'!$AD18</f>
        <v>0</v>
      </c>
      <c r="BA159" s="341">
        <f>(('Charges variables (avancé)'!$L18*BA133)+IF(ROUND((BA$152-CONFIG!$D$7)/31,0)&gt;=('Charges variables (avancé)'!$J18+'Charges variables (avancé)'!$K18),INDEX($C133:$BJ133,,COLUMN(BA$152)-COLUMN($C$152)+1-('Charges variables (avancé)'!$J18+'Charges variables (avancé)'!$K18)),0)*(1-'Charges variables (avancé)'!$L18))*'Charges variables (avancé)'!$AD18</f>
        <v>0</v>
      </c>
      <c r="BB159" s="341">
        <f>(('Charges variables (avancé)'!$L18*BB133)+IF(ROUND((BB$152-CONFIG!$D$7)/31,0)&gt;=('Charges variables (avancé)'!$J18+'Charges variables (avancé)'!$K18),INDEX($C133:$BJ133,,COLUMN(BB$152)-COLUMN($C$152)+1-('Charges variables (avancé)'!$J18+'Charges variables (avancé)'!$K18)),0)*(1-'Charges variables (avancé)'!$L18))*'Charges variables (avancé)'!$AD18</f>
        <v>0</v>
      </c>
      <c r="BC159" s="341">
        <f>(('Charges variables (avancé)'!$L18*BC133)+IF(ROUND((BC$152-CONFIG!$D$7)/31,0)&gt;=('Charges variables (avancé)'!$J18+'Charges variables (avancé)'!$K18),INDEX($C133:$BJ133,,COLUMN(BC$152)-COLUMN($C$152)+1-('Charges variables (avancé)'!$J18+'Charges variables (avancé)'!$K18)),0)*(1-'Charges variables (avancé)'!$L18))*'Charges variables (avancé)'!$AD18</f>
        <v>0</v>
      </c>
      <c r="BD159" s="341">
        <f>(('Charges variables (avancé)'!$L18*BD133)+IF(ROUND((BD$152-CONFIG!$D$7)/31,0)&gt;=('Charges variables (avancé)'!$J18+'Charges variables (avancé)'!$K18),INDEX($C133:$BJ133,,COLUMN(BD$152)-COLUMN($C$152)+1-('Charges variables (avancé)'!$J18+'Charges variables (avancé)'!$K18)),0)*(1-'Charges variables (avancé)'!$L18))*'Charges variables (avancé)'!$AD18</f>
        <v>0</v>
      </c>
      <c r="BE159" s="341">
        <f>(('Charges variables (avancé)'!$L18*BE133)+IF(ROUND((BE$152-CONFIG!$D$7)/31,0)&gt;=('Charges variables (avancé)'!$J18+'Charges variables (avancé)'!$K18),INDEX($C133:$BJ133,,COLUMN(BE$152)-COLUMN($C$152)+1-('Charges variables (avancé)'!$J18+'Charges variables (avancé)'!$K18)),0)*(1-'Charges variables (avancé)'!$L18))*'Charges variables (avancé)'!$AD18</f>
        <v>0</v>
      </c>
      <c r="BF159" s="341">
        <f>(('Charges variables (avancé)'!$L18*BF133)+IF(ROUND((BF$152-CONFIG!$D$7)/31,0)&gt;=('Charges variables (avancé)'!$J18+'Charges variables (avancé)'!$K18),INDEX($C133:$BJ133,,COLUMN(BF$152)-COLUMN($C$152)+1-('Charges variables (avancé)'!$J18+'Charges variables (avancé)'!$K18)),0)*(1-'Charges variables (avancé)'!$L18))*'Charges variables (avancé)'!$AD18</f>
        <v>0</v>
      </c>
      <c r="BG159" s="341">
        <f>(('Charges variables (avancé)'!$L18*BG133)+IF(ROUND((BG$152-CONFIG!$D$7)/31,0)&gt;=('Charges variables (avancé)'!$J18+'Charges variables (avancé)'!$K18),INDEX($C133:$BJ133,,COLUMN(BG$152)-COLUMN($C$152)+1-('Charges variables (avancé)'!$J18+'Charges variables (avancé)'!$K18)),0)*(1-'Charges variables (avancé)'!$L18))*'Charges variables (avancé)'!$AD18</f>
        <v>0</v>
      </c>
      <c r="BH159" s="341">
        <f>(('Charges variables (avancé)'!$L18*BH133)+IF(ROUND((BH$152-CONFIG!$D$7)/31,0)&gt;=('Charges variables (avancé)'!$J18+'Charges variables (avancé)'!$K18),INDEX($C133:$BJ133,,COLUMN(BH$152)-COLUMN($C$152)+1-('Charges variables (avancé)'!$J18+'Charges variables (avancé)'!$K18)),0)*(1-'Charges variables (avancé)'!$L18))*'Charges variables (avancé)'!$AD18</f>
        <v>0</v>
      </c>
      <c r="BI159" s="341">
        <f>(('Charges variables (avancé)'!$L18*BI133)+IF(ROUND((BI$152-CONFIG!$D$7)/31,0)&gt;=('Charges variables (avancé)'!$J18+'Charges variables (avancé)'!$K18),INDEX($C133:$BJ133,,COLUMN(BI$152)-COLUMN($C$152)+1-('Charges variables (avancé)'!$J18+'Charges variables (avancé)'!$K18)),0)*(1-'Charges variables (avancé)'!$L18))*'Charges variables (avancé)'!$AD18</f>
        <v>0</v>
      </c>
      <c r="BJ159" s="341">
        <f>(('Charges variables (avancé)'!$L18*BJ133)+IF(ROUND((BJ$152-CONFIG!$D$7)/31,0)&gt;=('Charges variables (avancé)'!$J18+'Charges variables (avancé)'!$K18),INDEX($C133:$BJ133,,COLUMN(BJ$152)-COLUMN($C$152)+1-('Charges variables (avancé)'!$J18+'Charges variables (avancé)'!$K18)),0)*(1-'Charges variables (avancé)'!$L18))*'Charges variables (avancé)'!$AD18</f>
        <v>0</v>
      </c>
    </row>
    <row r="160" spans="2:62" ht="15" customHeight="1">
      <c r="B160" s="366">
        <f>'Charges variables (avancé)'!$C$19</f>
        <v>0</v>
      </c>
      <c r="C160" s="341">
        <f>(('Charges variables (avancé)'!$L19*C134)+IF(ROUND((C$152-CONFIG!$D$7)/31,0)&gt;=('Charges variables (avancé)'!$J19+'Charges variables (avancé)'!$K19),INDEX($C134:$BJ134,,COLUMN(C$152)-COLUMN($C$152)+1-('Charges variables (avancé)'!$J19+'Charges variables (avancé)'!$K19)),0)*(1-'Charges variables (avancé)'!$L19))*'Charges variables (avancé)'!$D19</f>
        <v>0</v>
      </c>
      <c r="D160" s="341">
        <f>(('Charges variables (avancé)'!$L19*D134)+IF(ROUND((D$152-CONFIG!$D$7)/31,0)&gt;=('Charges variables (avancé)'!$J19+'Charges variables (avancé)'!$K19),INDEX($C134:$BJ134,,COLUMN(D$152)-COLUMN($C$152)+1-('Charges variables (avancé)'!$J19+'Charges variables (avancé)'!$K19)),0)*(1-'Charges variables (avancé)'!$L19))*'Charges variables (avancé)'!$D19</f>
        <v>0</v>
      </c>
      <c r="E160" s="341">
        <f>(('Charges variables (avancé)'!$L19*E134)+IF(ROUND((E$152-CONFIG!$D$7)/31,0)&gt;=('Charges variables (avancé)'!$J19+'Charges variables (avancé)'!$K19),INDEX($C134:$BJ134,,COLUMN(E$152)-COLUMN($C$152)+1-('Charges variables (avancé)'!$J19+'Charges variables (avancé)'!$K19)),0)*(1-'Charges variables (avancé)'!$L19))*'Charges variables (avancé)'!$D19</f>
        <v>0</v>
      </c>
      <c r="F160" s="341">
        <f>(('Charges variables (avancé)'!$L19*F134)+IF(ROUND((F$152-CONFIG!$D$7)/31,0)&gt;=('Charges variables (avancé)'!$J19+'Charges variables (avancé)'!$K19),INDEX($C134:$BJ134,,COLUMN(F$152)-COLUMN($C$152)+1-('Charges variables (avancé)'!$J19+'Charges variables (avancé)'!$K19)),0)*(1-'Charges variables (avancé)'!$L19))*'Charges variables (avancé)'!$D19</f>
        <v>0</v>
      </c>
      <c r="G160" s="341">
        <f>(('Charges variables (avancé)'!$L19*G134)+IF(ROUND((G$152-CONFIG!$D$7)/31,0)&gt;=('Charges variables (avancé)'!$J19+'Charges variables (avancé)'!$K19),INDEX($C134:$BJ134,,COLUMN(G$152)-COLUMN($C$152)+1-('Charges variables (avancé)'!$J19+'Charges variables (avancé)'!$K19)),0)*(1-'Charges variables (avancé)'!$L19))*'Charges variables (avancé)'!$D19</f>
        <v>0</v>
      </c>
      <c r="H160" s="341">
        <f>(('Charges variables (avancé)'!$L19*H134)+IF(ROUND((H$152-CONFIG!$D$7)/31,0)&gt;=('Charges variables (avancé)'!$J19+'Charges variables (avancé)'!$K19),INDEX($C134:$BJ134,,COLUMN(H$152)-COLUMN($C$152)+1-('Charges variables (avancé)'!$J19+'Charges variables (avancé)'!$K19)),0)*(1-'Charges variables (avancé)'!$L19))*'Charges variables (avancé)'!$D19</f>
        <v>0</v>
      </c>
      <c r="I160" s="341">
        <f>(('Charges variables (avancé)'!$L19*I134)+IF(ROUND((I$152-CONFIG!$D$7)/31,0)&gt;=('Charges variables (avancé)'!$J19+'Charges variables (avancé)'!$K19),INDEX($C134:$BJ134,,COLUMN(I$152)-COLUMN($C$152)+1-('Charges variables (avancé)'!$J19+'Charges variables (avancé)'!$K19)),0)*(1-'Charges variables (avancé)'!$L19))*'Charges variables (avancé)'!$D19</f>
        <v>0</v>
      </c>
      <c r="J160" s="341">
        <f>(('Charges variables (avancé)'!$L19*J134)+IF(ROUND((J$152-CONFIG!$D$7)/31,0)&gt;=('Charges variables (avancé)'!$J19+'Charges variables (avancé)'!$K19),INDEX($C134:$BJ134,,COLUMN(J$152)-COLUMN($C$152)+1-('Charges variables (avancé)'!$J19+'Charges variables (avancé)'!$K19)),0)*(1-'Charges variables (avancé)'!$L19))*'Charges variables (avancé)'!$D19</f>
        <v>0</v>
      </c>
      <c r="K160" s="341">
        <f>(('Charges variables (avancé)'!$L19*K134)+IF(ROUND((K$152-CONFIG!$D$7)/31,0)&gt;=('Charges variables (avancé)'!$J19+'Charges variables (avancé)'!$K19),INDEX($C134:$BJ134,,COLUMN(K$152)-COLUMN($C$152)+1-('Charges variables (avancé)'!$J19+'Charges variables (avancé)'!$K19)),0)*(1-'Charges variables (avancé)'!$L19))*'Charges variables (avancé)'!$D19</f>
        <v>0</v>
      </c>
      <c r="L160" s="341">
        <f>(('Charges variables (avancé)'!$L19*L134)+IF(ROUND((L$152-CONFIG!$D$7)/31,0)&gt;=('Charges variables (avancé)'!$J19+'Charges variables (avancé)'!$K19),INDEX($C134:$BJ134,,COLUMN(L$152)-COLUMN($C$152)+1-('Charges variables (avancé)'!$J19+'Charges variables (avancé)'!$K19)),0)*(1-'Charges variables (avancé)'!$L19))*'Charges variables (avancé)'!$D19</f>
        <v>0</v>
      </c>
      <c r="M160" s="341">
        <f>(('Charges variables (avancé)'!$L19*M134)+IF(ROUND((M$152-CONFIG!$D$7)/31,0)&gt;=('Charges variables (avancé)'!$J19+'Charges variables (avancé)'!$K19),INDEX($C134:$BJ134,,COLUMN(M$152)-COLUMN($C$152)+1-('Charges variables (avancé)'!$J19+'Charges variables (avancé)'!$K19)),0)*(1-'Charges variables (avancé)'!$L19))*'Charges variables (avancé)'!$D19</f>
        <v>0</v>
      </c>
      <c r="N160" s="341">
        <f>(('Charges variables (avancé)'!$L19*N134)+IF(ROUND((N$152-CONFIG!$D$7)/31,0)&gt;=('Charges variables (avancé)'!$J19+'Charges variables (avancé)'!$K19),INDEX($C134:$BJ134,,COLUMN(N$152)-COLUMN($C$152)+1-('Charges variables (avancé)'!$J19+'Charges variables (avancé)'!$K19)),0)*(1-'Charges variables (avancé)'!$L19))*'Charges variables (avancé)'!$D19</f>
        <v>0</v>
      </c>
      <c r="O160" s="341">
        <f>(('Charges variables (avancé)'!$L19*O134)+IF(ROUND((O$152-CONFIG!$D$7)/31,0)&gt;=('Charges variables (avancé)'!$J19+'Charges variables (avancé)'!$K19),INDEX($C134:$BJ134,,COLUMN(O$152)-COLUMN($C$152)+1-('Charges variables (avancé)'!$J19+'Charges variables (avancé)'!$K19)),0)*(1-'Charges variables (avancé)'!$L19))*'Charges variables (avancé)'!$X19</f>
        <v>0</v>
      </c>
      <c r="P160" s="341">
        <f>(('Charges variables (avancé)'!$L19*P134)+IF(ROUND((P$152-CONFIG!$D$7)/31,0)&gt;=('Charges variables (avancé)'!$J19+'Charges variables (avancé)'!$K19),INDEX($C134:$BJ134,,COLUMN(P$152)-COLUMN($C$152)+1-('Charges variables (avancé)'!$J19+'Charges variables (avancé)'!$K19)),0)*(1-'Charges variables (avancé)'!$L19))*'Charges variables (avancé)'!$X19</f>
        <v>0</v>
      </c>
      <c r="Q160" s="341">
        <f>(('Charges variables (avancé)'!$L19*Q134)+IF(ROUND((Q$152-CONFIG!$D$7)/31,0)&gt;=('Charges variables (avancé)'!$J19+'Charges variables (avancé)'!$K19),INDEX($C134:$BJ134,,COLUMN(Q$152)-COLUMN($C$152)+1-('Charges variables (avancé)'!$J19+'Charges variables (avancé)'!$K19)),0)*(1-'Charges variables (avancé)'!$L19))*'Charges variables (avancé)'!$X19</f>
        <v>0</v>
      </c>
      <c r="R160" s="341">
        <f>(('Charges variables (avancé)'!$L19*R134)+IF(ROUND((R$152-CONFIG!$D$7)/31,0)&gt;=('Charges variables (avancé)'!$J19+'Charges variables (avancé)'!$K19),INDEX($C134:$BJ134,,COLUMN(R$152)-COLUMN($C$152)+1-('Charges variables (avancé)'!$J19+'Charges variables (avancé)'!$K19)),0)*(1-'Charges variables (avancé)'!$L19))*'Charges variables (avancé)'!$X19</f>
        <v>0</v>
      </c>
      <c r="S160" s="341">
        <f>(('Charges variables (avancé)'!$L19*S134)+IF(ROUND((S$152-CONFIG!$D$7)/31,0)&gt;=('Charges variables (avancé)'!$J19+'Charges variables (avancé)'!$K19),INDEX($C134:$BJ134,,COLUMN(S$152)-COLUMN($C$152)+1-('Charges variables (avancé)'!$J19+'Charges variables (avancé)'!$K19)),0)*(1-'Charges variables (avancé)'!$L19))*'Charges variables (avancé)'!$X19</f>
        <v>0</v>
      </c>
      <c r="T160" s="341">
        <f>(('Charges variables (avancé)'!$L19*T134)+IF(ROUND((T$152-CONFIG!$D$7)/31,0)&gt;=('Charges variables (avancé)'!$J19+'Charges variables (avancé)'!$K19),INDEX($C134:$BJ134,,COLUMN(T$152)-COLUMN($C$152)+1-('Charges variables (avancé)'!$J19+'Charges variables (avancé)'!$K19)),0)*(1-'Charges variables (avancé)'!$L19))*'Charges variables (avancé)'!$X19</f>
        <v>0</v>
      </c>
      <c r="U160" s="341">
        <f>(('Charges variables (avancé)'!$L19*U134)+IF(ROUND((U$152-CONFIG!$D$7)/31,0)&gt;=('Charges variables (avancé)'!$J19+'Charges variables (avancé)'!$K19),INDEX($C134:$BJ134,,COLUMN(U$152)-COLUMN($C$152)+1-('Charges variables (avancé)'!$J19+'Charges variables (avancé)'!$K19)),0)*(1-'Charges variables (avancé)'!$L19))*'Charges variables (avancé)'!$X19</f>
        <v>0</v>
      </c>
      <c r="V160" s="341">
        <f>(('Charges variables (avancé)'!$L19*V134)+IF(ROUND((V$152-CONFIG!$D$7)/31,0)&gt;=('Charges variables (avancé)'!$J19+'Charges variables (avancé)'!$K19),INDEX($C134:$BJ134,,COLUMN(V$152)-COLUMN($C$152)+1-('Charges variables (avancé)'!$J19+'Charges variables (avancé)'!$K19)),0)*(1-'Charges variables (avancé)'!$L19))*'Charges variables (avancé)'!$X19</f>
        <v>0</v>
      </c>
      <c r="W160" s="341">
        <f>(('Charges variables (avancé)'!$L19*W134)+IF(ROUND((W$152-CONFIG!$D$7)/31,0)&gt;=('Charges variables (avancé)'!$J19+'Charges variables (avancé)'!$K19),INDEX($C134:$BJ134,,COLUMN(W$152)-COLUMN($C$152)+1-('Charges variables (avancé)'!$J19+'Charges variables (avancé)'!$K19)),0)*(1-'Charges variables (avancé)'!$L19))*'Charges variables (avancé)'!$X19</f>
        <v>0</v>
      </c>
      <c r="X160" s="341">
        <f>(('Charges variables (avancé)'!$L19*X134)+IF(ROUND((X$152-CONFIG!$D$7)/31,0)&gt;=('Charges variables (avancé)'!$J19+'Charges variables (avancé)'!$K19),INDEX($C134:$BJ134,,COLUMN(X$152)-COLUMN($C$152)+1-('Charges variables (avancé)'!$J19+'Charges variables (avancé)'!$K19)),0)*(1-'Charges variables (avancé)'!$L19))*'Charges variables (avancé)'!$X19</f>
        <v>0</v>
      </c>
      <c r="Y160" s="341">
        <f>(('Charges variables (avancé)'!$L19*Y134)+IF(ROUND((Y$152-CONFIG!$D$7)/31,0)&gt;=('Charges variables (avancé)'!$J19+'Charges variables (avancé)'!$K19),INDEX($C134:$BJ134,,COLUMN(Y$152)-COLUMN($C$152)+1-('Charges variables (avancé)'!$J19+'Charges variables (avancé)'!$K19)),0)*(1-'Charges variables (avancé)'!$L19))*'Charges variables (avancé)'!$X19</f>
        <v>0</v>
      </c>
      <c r="Z160" s="341">
        <f>(('Charges variables (avancé)'!$L19*Z134)+IF(ROUND((Z$152-CONFIG!$D$7)/31,0)&gt;=('Charges variables (avancé)'!$J19+'Charges variables (avancé)'!$K19),INDEX($C134:$BJ134,,COLUMN(Z$152)-COLUMN($C$152)+1-('Charges variables (avancé)'!$J19+'Charges variables (avancé)'!$K19)),0)*(1-'Charges variables (avancé)'!$L19))*'Charges variables (avancé)'!$X19</f>
        <v>0</v>
      </c>
      <c r="AA160" s="341">
        <f>(('Charges variables (avancé)'!$L19*AA134)+IF(ROUND((AA$152-CONFIG!$D$7)/31,0)&gt;=('Charges variables (avancé)'!$J19+'Charges variables (avancé)'!$K19),INDEX($C134:$BJ134,,COLUMN(AA$152)-COLUMN($C$152)+1-('Charges variables (avancé)'!$J19+'Charges variables (avancé)'!$K19)),0)*(1-'Charges variables (avancé)'!$L19))*'Charges variables (avancé)'!$Z19</f>
        <v>0</v>
      </c>
      <c r="AB160" s="341">
        <f>(('Charges variables (avancé)'!$L19*AB134)+IF(ROUND((AB$152-CONFIG!$D$7)/31,0)&gt;=('Charges variables (avancé)'!$J19+'Charges variables (avancé)'!$K19),INDEX($C134:$BJ134,,COLUMN(AB$152)-COLUMN($C$152)+1-('Charges variables (avancé)'!$J19+'Charges variables (avancé)'!$K19)),0)*(1-'Charges variables (avancé)'!$L19))*'Charges variables (avancé)'!$Z19</f>
        <v>0</v>
      </c>
      <c r="AC160" s="341">
        <f>(('Charges variables (avancé)'!$L19*AC134)+IF(ROUND((AC$152-CONFIG!$D$7)/31,0)&gt;=('Charges variables (avancé)'!$J19+'Charges variables (avancé)'!$K19),INDEX($C134:$BJ134,,COLUMN(AC$152)-COLUMN($C$152)+1-('Charges variables (avancé)'!$J19+'Charges variables (avancé)'!$K19)),0)*(1-'Charges variables (avancé)'!$L19))*'Charges variables (avancé)'!$Z19</f>
        <v>0</v>
      </c>
      <c r="AD160" s="341">
        <f>(('Charges variables (avancé)'!$L19*AD134)+IF(ROUND((AD$152-CONFIG!$D$7)/31,0)&gt;=('Charges variables (avancé)'!$J19+'Charges variables (avancé)'!$K19),INDEX($C134:$BJ134,,COLUMN(AD$152)-COLUMN($C$152)+1-('Charges variables (avancé)'!$J19+'Charges variables (avancé)'!$K19)),0)*(1-'Charges variables (avancé)'!$L19))*'Charges variables (avancé)'!$Z19</f>
        <v>0</v>
      </c>
      <c r="AE160" s="341">
        <f>(('Charges variables (avancé)'!$L19*AE134)+IF(ROUND((AE$152-CONFIG!$D$7)/31,0)&gt;=('Charges variables (avancé)'!$J19+'Charges variables (avancé)'!$K19),INDEX($C134:$BJ134,,COLUMN(AE$152)-COLUMN($C$152)+1-('Charges variables (avancé)'!$J19+'Charges variables (avancé)'!$K19)),0)*(1-'Charges variables (avancé)'!$L19))*'Charges variables (avancé)'!$Z19</f>
        <v>0</v>
      </c>
      <c r="AF160" s="341">
        <f>(('Charges variables (avancé)'!$L19*AF134)+IF(ROUND((AF$152-CONFIG!$D$7)/31,0)&gt;=('Charges variables (avancé)'!$J19+'Charges variables (avancé)'!$K19),INDEX($C134:$BJ134,,COLUMN(AF$152)-COLUMN($C$152)+1-('Charges variables (avancé)'!$J19+'Charges variables (avancé)'!$K19)),0)*(1-'Charges variables (avancé)'!$L19))*'Charges variables (avancé)'!$Z19</f>
        <v>0</v>
      </c>
      <c r="AG160" s="341">
        <f>(('Charges variables (avancé)'!$L19*AG134)+IF(ROUND((AG$152-CONFIG!$D$7)/31,0)&gt;=('Charges variables (avancé)'!$J19+'Charges variables (avancé)'!$K19),INDEX($C134:$BJ134,,COLUMN(AG$152)-COLUMN($C$152)+1-('Charges variables (avancé)'!$J19+'Charges variables (avancé)'!$K19)),0)*(1-'Charges variables (avancé)'!$L19))*'Charges variables (avancé)'!$Z19</f>
        <v>0</v>
      </c>
      <c r="AH160" s="341">
        <f>(('Charges variables (avancé)'!$L19*AH134)+IF(ROUND((AH$152-CONFIG!$D$7)/31,0)&gt;=('Charges variables (avancé)'!$J19+'Charges variables (avancé)'!$K19),INDEX($C134:$BJ134,,COLUMN(AH$152)-COLUMN($C$152)+1-('Charges variables (avancé)'!$J19+'Charges variables (avancé)'!$K19)),0)*(1-'Charges variables (avancé)'!$L19))*'Charges variables (avancé)'!$Z19</f>
        <v>0</v>
      </c>
      <c r="AI160" s="341">
        <f>(('Charges variables (avancé)'!$L19*AI134)+IF(ROUND((AI$152-CONFIG!$D$7)/31,0)&gt;=('Charges variables (avancé)'!$J19+'Charges variables (avancé)'!$K19),INDEX($C134:$BJ134,,COLUMN(AI$152)-COLUMN($C$152)+1-('Charges variables (avancé)'!$J19+'Charges variables (avancé)'!$K19)),0)*(1-'Charges variables (avancé)'!$L19))*'Charges variables (avancé)'!$Z19</f>
        <v>0</v>
      </c>
      <c r="AJ160" s="341">
        <f>(('Charges variables (avancé)'!$L19*AJ134)+IF(ROUND((AJ$152-CONFIG!$D$7)/31,0)&gt;=('Charges variables (avancé)'!$J19+'Charges variables (avancé)'!$K19),INDEX($C134:$BJ134,,COLUMN(AJ$152)-COLUMN($C$152)+1-('Charges variables (avancé)'!$J19+'Charges variables (avancé)'!$K19)),0)*(1-'Charges variables (avancé)'!$L19))*'Charges variables (avancé)'!$Z19</f>
        <v>0</v>
      </c>
      <c r="AK160" s="341">
        <f>(('Charges variables (avancé)'!$L19*AK134)+IF(ROUND((AK$152-CONFIG!$D$7)/31,0)&gt;=('Charges variables (avancé)'!$J19+'Charges variables (avancé)'!$K19),INDEX($C134:$BJ134,,COLUMN(AK$152)-COLUMN($C$152)+1-('Charges variables (avancé)'!$J19+'Charges variables (avancé)'!$K19)),0)*(1-'Charges variables (avancé)'!$L19))*'Charges variables (avancé)'!$Z19</f>
        <v>0</v>
      </c>
      <c r="AL160" s="341">
        <f>(('Charges variables (avancé)'!$L19*AL134)+IF(ROUND((AL$152-CONFIG!$D$7)/31,0)&gt;=('Charges variables (avancé)'!$J19+'Charges variables (avancé)'!$K19),INDEX($C134:$BJ134,,COLUMN(AL$152)-COLUMN($C$152)+1-('Charges variables (avancé)'!$J19+'Charges variables (avancé)'!$K19)),0)*(1-'Charges variables (avancé)'!$L19))*'Charges variables (avancé)'!$Z19</f>
        <v>0</v>
      </c>
      <c r="AM160" s="341">
        <f>(('Charges variables (avancé)'!$L19*AM134)+IF(ROUND((AM$152-CONFIG!$D$7)/31,0)&gt;=('Charges variables (avancé)'!$J19+'Charges variables (avancé)'!$K19),INDEX($C134:$BJ134,,COLUMN(AM$152)-COLUMN($C$152)+1-('Charges variables (avancé)'!$J19+'Charges variables (avancé)'!$K19)),0)*(1-'Charges variables (avancé)'!$L19))*'Charges variables (avancé)'!$AB19</f>
        <v>0</v>
      </c>
      <c r="AN160" s="341">
        <f>(('Charges variables (avancé)'!$L19*AN134)+IF(ROUND((AN$152-CONFIG!$D$7)/31,0)&gt;=('Charges variables (avancé)'!$J19+'Charges variables (avancé)'!$K19),INDEX($C134:$BJ134,,COLUMN(AN$152)-COLUMN($C$152)+1-('Charges variables (avancé)'!$J19+'Charges variables (avancé)'!$K19)),0)*(1-'Charges variables (avancé)'!$L19))*'Charges variables (avancé)'!$AB19</f>
        <v>0</v>
      </c>
      <c r="AO160" s="341">
        <f>(('Charges variables (avancé)'!$L19*AO134)+IF(ROUND((AO$152-CONFIG!$D$7)/31,0)&gt;=('Charges variables (avancé)'!$J19+'Charges variables (avancé)'!$K19),INDEX($C134:$BJ134,,COLUMN(AO$152)-COLUMN($C$152)+1-('Charges variables (avancé)'!$J19+'Charges variables (avancé)'!$K19)),0)*(1-'Charges variables (avancé)'!$L19))*'Charges variables (avancé)'!$AB19</f>
        <v>0</v>
      </c>
      <c r="AP160" s="341">
        <f>(('Charges variables (avancé)'!$L19*AP134)+IF(ROUND((AP$152-CONFIG!$D$7)/31,0)&gt;=('Charges variables (avancé)'!$J19+'Charges variables (avancé)'!$K19),INDEX($C134:$BJ134,,COLUMN(AP$152)-COLUMN($C$152)+1-('Charges variables (avancé)'!$J19+'Charges variables (avancé)'!$K19)),0)*(1-'Charges variables (avancé)'!$L19))*'Charges variables (avancé)'!$AB19</f>
        <v>0</v>
      </c>
      <c r="AQ160" s="341">
        <f>(('Charges variables (avancé)'!$L19*AQ134)+IF(ROUND((AQ$152-CONFIG!$D$7)/31,0)&gt;=('Charges variables (avancé)'!$J19+'Charges variables (avancé)'!$K19),INDEX($C134:$BJ134,,COLUMN(AQ$152)-COLUMN($C$152)+1-('Charges variables (avancé)'!$J19+'Charges variables (avancé)'!$K19)),0)*(1-'Charges variables (avancé)'!$L19))*'Charges variables (avancé)'!$AB19</f>
        <v>0</v>
      </c>
      <c r="AR160" s="341">
        <f>(('Charges variables (avancé)'!$L19*AR134)+IF(ROUND((AR$152-CONFIG!$D$7)/31,0)&gt;=('Charges variables (avancé)'!$J19+'Charges variables (avancé)'!$K19),INDEX($C134:$BJ134,,COLUMN(AR$152)-COLUMN($C$152)+1-('Charges variables (avancé)'!$J19+'Charges variables (avancé)'!$K19)),0)*(1-'Charges variables (avancé)'!$L19))*'Charges variables (avancé)'!$AB19</f>
        <v>0</v>
      </c>
      <c r="AS160" s="341">
        <f>(('Charges variables (avancé)'!$L19*AS134)+IF(ROUND((AS$152-CONFIG!$D$7)/31,0)&gt;=('Charges variables (avancé)'!$J19+'Charges variables (avancé)'!$K19),INDEX($C134:$BJ134,,COLUMN(AS$152)-COLUMN($C$152)+1-('Charges variables (avancé)'!$J19+'Charges variables (avancé)'!$K19)),0)*(1-'Charges variables (avancé)'!$L19))*'Charges variables (avancé)'!$AB19</f>
        <v>0</v>
      </c>
      <c r="AT160" s="341">
        <f>(('Charges variables (avancé)'!$L19*AT134)+IF(ROUND((AT$152-CONFIG!$D$7)/31,0)&gt;=('Charges variables (avancé)'!$J19+'Charges variables (avancé)'!$K19),INDEX($C134:$BJ134,,COLUMN(AT$152)-COLUMN($C$152)+1-('Charges variables (avancé)'!$J19+'Charges variables (avancé)'!$K19)),0)*(1-'Charges variables (avancé)'!$L19))*'Charges variables (avancé)'!$AB19</f>
        <v>0</v>
      </c>
      <c r="AU160" s="341">
        <f>(('Charges variables (avancé)'!$L19*AU134)+IF(ROUND((AU$152-CONFIG!$D$7)/31,0)&gt;=('Charges variables (avancé)'!$J19+'Charges variables (avancé)'!$K19),INDEX($C134:$BJ134,,COLUMN(AU$152)-COLUMN($C$152)+1-('Charges variables (avancé)'!$J19+'Charges variables (avancé)'!$K19)),0)*(1-'Charges variables (avancé)'!$L19))*'Charges variables (avancé)'!$AB19</f>
        <v>0</v>
      </c>
      <c r="AV160" s="341">
        <f>(('Charges variables (avancé)'!$L19*AV134)+IF(ROUND((AV$152-CONFIG!$D$7)/31,0)&gt;=('Charges variables (avancé)'!$J19+'Charges variables (avancé)'!$K19),INDEX($C134:$BJ134,,COLUMN(AV$152)-COLUMN($C$152)+1-('Charges variables (avancé)'!$J19+'Charges variables (avancé)'!$K19)),0)*(1-'Charges variables (avancé)'!$L19))*'Charges variables (avancé)'!$AB19</f>
        <v>0</v>
      </c>
      <c r="AW160" s="341">
        <f>(('Charges variables (avancé)'!$L19*AW134)+IF(ROUND((AW$152-CONFIG!$D$7)/31,0)&gt;=('Charges variables (avancé)'!$J19+'Charges variables (avancé)'!$K19),INDEX($C134:$BJ134,,COLUMN(AW$152)-COLUMN($C$152)+1-('Charges variables (avancé)'!$J19+'Charges variables (avancé)'!$K19)),0)*(1-'Charges variables (avancé)'!$L19))*'Charges variables (avancé)'!$AB19</f>
        <v>0</v>
      </c>
      <c r="AX160" s="341">
        <f>(('Charges variables (avancé)'!$L19*AX134)+IF(ROUND((AX$152-CONFIG!$D$7)/31,0)&gt;=('Charges variables (avancé)'!$J19+'Charges variables (avancé)'!$K19),INDEX($C134:$BJ134,,COLUMN(AX$152)-COLUMN($C$152)+1-('Charges variables (avancé)'!$J19+'Charges variables (avancé)'!$K19)),0)*(1-'Charges variables (avancé)'!$L19))*'Charges variables (avancé)'!$AB19</f>
        <v>0</v>
      </c>
      <c r="AY160" s="341">
        <f>(('Charges variables (avancé)'!$L19*AY134)+IF(ROUND((AY$152-CONFIG!$D$7)/31,0)&gt;=('Charges variables (avancé)'!$J19+'Charges variables (avancé)'!$K19),INDEX($C134:$BJ134,,COLUMN(AY$152)-COLUMN($C$152)+1-('Charges variables (avancé)'!$J19+'Charges variables (avancé)'!$K19)),0)*(1-'Charges variables (avancé)'!$L19))*'Charges variables (avancé)'!$AD19</f>
        <v>0</v>
      </c>
      <c r="AZ160" s="341">
        <f>(('Charges variables (avancé)'!$L19*AZ134)+IF(ROUND((AZ$152-CONFIG!$D$7)/31,0)&gt;=('Charges variables (avancé)'!$J19+'Charges variables (avancé)'!$K19),INDEX($C134:$BJ134,,COLUMN(AZ$152)-COLUMN($C$152)+1-('Charges variables (avancé)'!$J19+'Charges variables (avancé)'!$K19)),0)*(1-'Charges variables (avancé)'!$L19))*'Charges variables (avancé)'!$AD19</f>
        <v>0</v>
      </c>
      <c r="BA160" s="341">
        <f>(('Charges variables (avancé)'!$L19*BA134)+IF(ROUND((BA$152-CONFIG!$D$7)/31,0)&gt;=('Charges variables (avancé)'!$J19+'Charges variables (avancé)'!$K19),INDEX($C134:$BJ134,,COLUMN(BA$152)-COLUMN($C$152)+1-('Charges variables (avancé)'!$J19+'Charges variables (avancé)'!$K19)),0)*(1-'Charges variables (avancé)'!$L19))*'Charges variables (avancé)'!$AD19</f>
        <v>0</v>
      </c>
      <c r="BB160" s="341">
        <f>(('Charges variables (avancé)'!$L19*BB134)+IF(ROUND((BB$152-CONFIG!$D$7)/31,0)&gt;=('Charges variables (avancé)'!$J19+'Charges variables (avancé)'!$K19),INDEX($C134:$BJ134,,COLUMN(BB$152)-COLUMN($C$152)+1-('Charges variables (avancé)'!$J19+'Charges variables (avancé)'!$K19)),0)*(1-'Charges variables (avancé)'!$L19))*'Charges variables (avancé)'!$AD19</f>
        <v>0</v>
      </c>
      <c r="BC160" s="341">
        <f>(('Charges variables (avancé)'!$L19*BC134)+IF(ROUND((BC$152-CONFIG!$D$7)/31,0)&gt;=('Charges variables (avancé)'!$J19+'Charges variables (avancé)'!$K19),INDEX($C134:$BJ134,,COLUMN(BC$152)-COLUMN($C$152)+1-('Charges variables (avancé)'!$J19+'Charges variables (avancé)'!$K19)),0)*(1-'Charges variables (avancé)'!$L19))*'Charges variables (avancé)'!$AD19</f>
        <v>0</v>
      </c>
      <c r="BD160" s="341">
        <f>(('Charges variables (avancé)'!$L19*BD134)+IF(ROUND((BD$152-CONFIG!$D$7)/31,0)&gt;=('Charges variables (avancé)'!$J19+'Charges variables (avancé)'!$K19),INDEX($C134:$BJ134,,COLUMN(BD$152)-COLUMN($C$152)+1-('Charges variables (avancé)'!$J19+'Charges variables (avancé)'!$K19)),0)*(1-'Charges variables (avancé)'!$L19))*'Charges variables (avancé)'!$AD19</f>
        <v>0</v>
      </c>
      <c r="BE160" s="341">
        <f>(('Charges variables (avancé)'!$L19*BE134)+IF(ROUND((BE$152-CONFIG!$D$7)/31,0)&gt;=('Charges variables (avancé)'!$J19+'Charges variables (avancé)'!$K19),INDEX($C134:$BJ134,,COLUMN(BE$152)-COLUMN($C$152)+1-('Charges variables (avancé)'!$J19+'Charges variables (avancé)'!$K19)),0)*(1-'Charges variables (avancé)'!$L19))*'Charges variables (avancé)'!$AD19</f>
        <v>0</v>
      </c>
      <c r="BF160" s="341">
        <f>(('Charges variables (avancé)'!$L19*BF134)+IF(ROUND((BF$152-CONFIG!$D$7)/31,0)&gt;=('Charges variables (avancé)'!$J19+'Charges variables (avancé)'!$K19),INDEX($C134:$BJ134,,COLUMN(BF$152)-COLUMN($C$152)+1-('Charges variables (avancé)'!$J19+'Charges variables (avancé)'!$K19)),0)*(1-'Charges variables (avancé)'!$L19))*'Charges variables (avancé)'!$AD19</f>
        <v>0</v>
      </c>
      <c r="BG160" s="341">
        <f>(('Charges variables (avancé)'!$L19*BG134)+IF(ROUND((BG$152-CONFIG!$D$7)/31,0)&gt;=('Charges variables (avancé)'!$J19+'Charges variables (avancé)'!$K19),INDEX($C134:$BJ134,,COLUMN(BG$152)-COLUMN($C$152)+1-('Charges variables (avancé)'!$J19+'Charges variables (avancé)'!$K19)),0)*(1-'Charges variables (avancé)'!$L19))*'Charges variables (avancé)'!$AD19</f>
        <v>0</v>
      </c>
      <c r="BH160" s="341">
        <f>(('Charges variables (avancé)'!$L19*BH134)+IF(ROUND((BH$152-CONFIG!$D$7)/31,0)&gt;=('Charges variables (avancé)'!$J19+'Charges variables (avancé)'!$K19),INDEX($C134:$BJ134,,COLUMN(BH$152)-COLUMN($C$152)+1-('Charges variables (avancé)'!$J19+'Charges variables (avancé)'!$K19)),0)*(1-'Charges variables (avancé)'!$L19))*'Charges variables (avancé)'!$AD19</f>
        <v>0</v>
      </c>
      <c r="BI160" s="341">
        <f>(('Charges variables (avancé)'!$L19*BI134)+IF(ROUND((BI$152-CONFIG!$D$7)/31,0)&gt;=('Charges variables (avancé)'!$J19+'Charges variables (avancé)'!$K19),INDEX($C134:$BJ134,,COLUMN(BI$152)-COLUMN($C$152)+1-('Charges variables (avancé)'!$J19+'Charges variables (avancé)'!$K19)),0)*(1-'Charges variables (avancé)'!$L19))*'Charges variables (avancé)'!$AD19</f>
        <v>0</v>
      </c>
      <c r="BJ160" s="341">
        <f>(('Charges variables (avancé)'!$L19*BJ134)+IF(ROUND((BJ$152-CONFIG!$D$7)/31,0)&gt;=('Charges variables (avancé)'!$J19+'Charges variables (avancé)'!$K19),INDEX($C134:$BJ134,,COLUMN(BJ$152)-COLUMN($C$152)+1-('Charges variables (avancé)'!$J19+'Charges variables (avancé)'!$K19)),0)*(1-'Charges variables (avancé)'!$L19))*'Charges variables (avancé)'!$AD19</f>
        <v>0</v>
      </c>
    </row>
    <row r="162" spans="2:62" ht="15" customHeight="1">
      <c r="B162" s="82" t="s">
        <v>21</v>
      </c>
      <c r="C162" s="20">
        <f t="shared" ref="C162:AH162" si="114">SUM(C153:C160)</f>
        <v>0</v>
      </c>
      <c r="D162" s="20">
        <f t="shared" si="114"/>
        <v>0</v>
      </c>
      <c r="E162" s="20">
        <f t="shared" si="114"/>
        <v>0</v>
      </c>
      <c r="F162" s="20">
        <f t="shared" si="114"/>
        <v>0</v>
      </c>
      <c r="G162" s="20">
        <f t="shared" si="114"/>
        <v>0</v>
      </c>
      <c r="H162" s="20">
        <f t="shared" si="114"/>
        <v>0</v>
      </c>
      <c r="I162" s="20">
        <f t="shared" si="114"/>
        <v>0</v>
      </c>
      <c r="J162" s="20">
        <f t="shared" si="114"/>
        <v>0</v>
      </c>
      <c r="K162" s="20">
        <f t="shared" si="114"/>
        <v>0</v>
      </c>
      <c r="L162" s="20">
        <f t="shared" si="114"/>
        <v>0</v>
      </c>
      <c r="M162" s="20">
        <f t="shared" si="114"/>
        <v>0</v>
      </c>
      <c r="N162" s="20">
        <f t="shared" si="114"/>
        <v>0</v>
      </c>
      <c r="O162" s="20">
        <f t="shared" si="114"/>
        <v>0</v>
      </c>
      <c r="P162" s="20">
        <f t="shared" si="114"/>
        <v>0</v>
      </c>
      <c r="Q162" s="20">
        <f t="shared" si="114"/>
        <v>0</v>
      </c>
      <c r="R162" s="20">
        <f t="shared" si="114"/>
        <v>0</v>
      </c>
      <c r="S162" s="20">
        <f t="shared" si="114"/>
        <v>0</v>
      </c>
      <c r="T162" s="20">
        <f t="shared" si="114"/>
        <v>0</v>
      </c>
      <c r="U162" s="20">
        <f t="shared" si="114"/>
        <v>0</v>
      </c>
      <c r="V162" s="20">
        <f t="shared" si="114"/>
        <v>0</v>
      </c>
      <c r="W162" s="20">
        <f t="shared" si="114"/>
        <v>0</v>
      </c>
      <c r="X162" s="20">
        <f t="shared" si="114"/>
        <v>0</v>
      </c>
      <c r="Y162" s="20">
        <f t="shared" si="114"/>
        <v>0</v>
      </c>
      <c r="Z162" s="20">
        <f t="shared" si="114"/>
        <v>0</v>
      </c>
      <c r="AA162" s="20">
        <f t="shared" si="114"/>
        <v>0</v>
      </c>
      <c r="AB162" s="20">
        <f t="shared" si="114"/>
        <v>0</v>
      </c>
      <c r="AC162" s="20">
        <f t="shared" si="114"/>
        <v>0</v>
      </c>
      <c r="AD162" s="20">
        <f t="shared" si="114"/>
        <v>0</v>
      </c>
      <c r="AE162" s="20">
        <f t="shared" si="114"/>
        <v>0</v>
      </c>
      <c r="AF162" s="20">
        <f t="shared" si="114"/>
        <v>0</v>
      </c>
      <c r="AG162" s="20">
        <f t="shared" si="114"/>
        <v>0</v>
      </c>
      <c r="AH162" s="20">
        <f t="shared" si="114"/>
        <v>0</v>
      </c>
      <c r="AI162" s="20">
        <f t="shared" ref="AI162:BJ162" si="115">SUM(AI153:AI160)</f>
        <v>0</v>
      </c>
      <c r="AJ162" s="20">
        <f t="shared" si="115"/>
        <v>0</v>
      </c>
      <c r="AK162" s="20">
        <f t="shared" si="115"/>
        <v>0</v>
      </c>
      <c r="AL162" s="20">
        <f t="shared" si="115"/>
        <v>0</v>
      </c>
      <c r="AM162" s="20">
        <f t="shared" si="115"/>
        <v>0</v>
      </c>
      <c r="AN162" s="20">
        <f t="shared" si="115"/>
        <v>0</v>
      </c>
      <c r="AO162" s="20">
        <f t="shared" si="115"/>
        <v>0</v>
      </c>
      <c r="AP162" s="20">
        <f t="shared" si="115"/>
        <v>0</v>
      </c>
      <c r="AQ162" s="20">
        <f t="shared" si="115"/>
        <v>0</v>
      </c>
      <c r="AR162" s="20">
        <f t="shared" si="115"/>
        <v>0</v>
      </c>
      <c r="AS162" s="20">
        <f t="shared" si="115"/>
        <v>0</v>
      </c>
      <c r="AT162" s="20">
        <f t="shared" si="115"/>
        <v>0</v>
      </c>
      <c r="AU162" s="20">
        <f t="shared" si="115"/>
        <v>0</v>
      </c>
      <c r="AV162" s="20">
        <f t="shared" si="115"/>
        <v>0</v>
      </c>
      <c r="AW162" s="20">
        <f t="shared" si="115"/>
        <v>0</v>
      </c>
      <c r="AX162" s="20">
        <f t="shared" si="115"/>
        <v>0</v>
      </c>
      <c r="AY162" s="20">
        <f t="shared" si="115"/>
        <v>0</v>
      </c>
      <c r="AZ162" s="20">
        <f t="shared" si="115"/>
        <v>0</v>
      </c>
      <c r="BA162" s="20">
        <f t="shared" si="115"/>
        <v>0</v>
      </c>
      <c r="BB162" s="20">
        <f t="shared" si="115"/>
        <v>0</v>
      </c>
      <c r="BC162" s="20">
        <f t="shared" si="115"/>
        <v>0</v>
      </c>
      <c r="BD162" s="20">
        <f t="shared" si="115"/>
        <v>0</v>
      </c>
      <c r="BE162" s="20">
        <f t="shared" si="115"/>
        <v>0</v>
      </c>
      <c r="BF162" s="20">
        <f t="shared" si="115"/>
        <v>0</v>
      </c>
      <c r="BG162" s="20">
        <f t="shared" si="115"/>
        <v>0</v>
      </c>
      <c r="BH162" s="20">
        <f t="shared" si="115"/>
        <v>0</v>
      </c>
      <c r="BI162" s="20">
        <f t="shared" si="115"/>
        <v>0</v>
      </c>
      <c r="BJ162" s="20">
        <f t="shared" si="115"/>
        <v>0</v>
      </c>
    </row>
    <row r="163" spans="2:62" ht="15" customHeight="1">
      <c r="B163" s="83" t="s">
        <v>49</v>
      </c>
      <c r="C163" s="20">
        <f>C162</f>
        <v>0</v>
      </c>
      <c r="D163" s="20">
        <f t="shared" ref="D163:N163" si="116">C163+D162</f>
        <v>0</v>
      </c>
      <c r="E163" s="20">
        <f t="shared" si="116"/>
        <v>0</v>
      </c>
      <c r="F163" s="20">
        <f t="shared" si="116"/>
        <v>0</v>
      </c>
      <c r="G163" s="20">
        <f t="shared" si="116"/>
        <v>0</v>
      </c>
      <c r="H163" s="20">
        <f t="shared" si="116"/>
        <v>0</v>
      </c>
      <c r="I163" s="20">
        <f t="shared" si="116"/>
        <v>0</v>
      </c>
      <c r="J163" s="20">
        <f t="shared" si="116"/>
        <v>0</v>
      </c>
      <c r="K163" s="20">
        <f t="shared" si="116"/>
        <v>0</v>
      </c>
      <c r="L163" s="20">
        <f t="shared" si="116"/>
        <v>0</v>
      </c>
      <c r="M163" s="20">
        <f t="shared" si="116"/>
        <v>0</v>
      </c>
      <c r="N163" s="21">
        <f t="shared" si="116"/>
        <v>0</v>
      </c>
      <c r="O163" s="20">
        <f>O162</f>
        <v>0</v>
      </c>
      <c r="P163" s="20">
        <f t="shared" ref="P163:Z163" si="117">O163+P162</f>
        <v>0</v>
      </c>
      <c r="Q163" s="20">
        <f t="shared" si="117"/>
        <v>0</v>
      </c>
      <c r="R163" s="20">
        <f t="shared" si="117"/>
        <v>0</v>
      </c>
      <c r="S163" s="20">
        <f t="shared" si="117"/>
        <v>0</v>
      </c>
      <c r="T163" s="20">
        <f t="shared" si="117"/>
        <v>0</v>
      </c>
      <c r="U163" s="20">
        <f t="shared" si="117"/>
        <v>0</v>
      </c>
      <c r="V163" s="20">
        <f t="shared" si="117"/>
        <v>0</v>
      </c>
      <c r="W163" s="20">
        <f t="shared" si="117"/>
        <v>0</v>
      </c>
      <c r="X163" s="20">
        <f t="shared" si="117"/>
        <v>0</v>
      </c>
      <c r="Y163" s="20">
        <f t="shared" si="117"/>
        <v>0</v>
      </c>
      <c r="Z163" s="21">
        <f t="shared" si="117"/>
        <v>0</v>
      </c>
      <c r="AA163" s="20">
        <f>AA162</f>
        <v>0</v>
      </c>
      <c r="AB163" s="20">
        <f t="shared" ref="AB163:AL163" si="118">AA163+AB162</f>
        <v>0</v>
      </c>
      <c r="AC163" s="20">
        <f t="shared" si="118"/>
        <v>0</v>
      </c>
      <c r="AD163" s="20">
        <f t="shared" si="118"/>
        <v>0</v>
      </c>
      <c r="AE163" s="20">
        <f t="shared" si="118"/>
        <v>0</v>
      </c>
      <c r="AF163" s="20">
        <f t="shared" si="118"/>
        <v>0</v>
      </c>
      <c r="AG163" s="20">
        <f t="shared" si="118"/>
        <v>0</v>
      </c>
      <c r="AH163" s="20">
        <f t="shared" si="118"/>
        <v>0</v>
      </c>
      <c r="AI163" s="20">
        <f t="shared" si="118"/>
        <v>0</v>
      </c>
      <c r="AJ163" s="20">
        <f t="shared" si="118"/>
        <v>0</v>
      </c>
      <c r="AK163" s="20">
        <f t="shared" si="118"/>
        <v>0</v>
      </c>
      <c r="AL163" s="21">
        <f t="shared" si="118"/>
        <v>0</v>
      </c>
      <c r="AM163" s="20">
        <f>AM162</f>
        <v>0</v>
      </c>
      <c r="AN163" s="20">
        <f t="shared" ref="AN163:AX163" si="119">AM163+AN162</f>
        <v>0</v>
      </c>
      <c r="AO163" s="20">
        <f t="shared" si="119"/>
        <v>0</v>
      </c>
      <c r="AP163" s="20">
        <f t="shared" si="119"/>
        <v>0</v>
      </c>
      <c r="AQ163" s="20">
        <f t="shared" si="119"/>
        <v>0</v>
      </c>
      <c r="AR163" s="20">
        <f t="shared" si="119"/>
        <v>0</v>
      </c>
      <c r="AS163" s="20">
        <f t="shared" si="119"/>
        <v>0</v>
      </c>
      <c r="AT163" s="20">
        <f t="shared" si="119"/>
        <v>0</v>
      </c>
      <c r="AU163" s="20">
        <f t="shared" si="119"/>
        <v>0</v>
      </c>
      <c r="AV163" s="20">
        <f t="shared" si="119"/>
        <v>0</v>
      </c>
      <c r="AW163" s="20">
        <f t="shared" si="119"/>
        <v>0</v>
      </c>
      <c r="AX163" s="21">
        <f t="shared" si="119"/>
        <v>0</v>
      </c>
      <c r="AY163" s="20">
        <f>AY162</f>
        <v>0</v>
      </c>
      <c r="AZ163" s="20">
        <f t="shared" ref="AZ163:BJ163" si="120">AY163+AZ162</f>
        <v>0</v>
      </c>
      <c r="BA163" s="20">
        <f t="shared" si="120"/>
        <v>0</v>
      </c>
      <c r="BB163" s="20">
        <f t="shared" si="120"/>
        <v>0</v>
      </c>
      <c r="BC163" s="20">
        <f t="shared" si="120"/>
        <v>0</v>
      </c>
      <c r="BD163" s="20">
        <f t="shared" si="120"/>
        <v>0</v>
      </c>
      <c r="BE163" s="20">
        <f t="shared" si="120"/>
        <v>0</v>
      </c>
      <c r="BF163" s="20">
        <f t="shared" si="120"/>
        <v>0</v>
      </c>
      <c r="BG163" s="20">
        <f t="shared" si="120"/>
        <v>0</v>
      </c>
      <c r="BH163" s="20">
        <f t="shared" si="120"/>
        <v>0</v>
      </c>
      <c r="BI163" s="20">
        <f t="shared" si="120"/>
        <v>0</v>
      </c>
      <c r="BJ163" s="21">
        <f t="shared" si="120"/>
        <v>0</v>
      </c>
    </row>
    <row r="165" spans="2:62">
      <c r="B165" s="104" t="s">
        <v>135</v>
      </c>
      <c r="C165" s="11"/>
      <c r="D165" s="11"/>
      <c r="E165" s="11"/>
      <c r="F165" s="32"/>
    </row>
    <row r="167" spans="2:62" ht="15" customHeight="1">
      <c r="B167" s="81"/>
      <c r="C167" s="475" t="s">
        <v>18</v>
      </c>
      <c r="D167" s="476"/>
      <c r="E167" s="476"/>
      <c r="F167" s="476"/>
      <c r="G167" s="476"/>
      <c r="H167" s="476"/>
      <c r="I167" s="476"/>
      <c r="J167" s="476"/>
      <c r="K167" s="476"/>
      <c r="L167" s="476"/>
      <c r="M167" s="476"/>
      <c r="N167" s="476"/>
      <c r="O167" s="473" t="s">
        <v>19</v>
      </c>
      <c r="P167" s="473"/>
      <c r="Q167" s="473"/>
      <c r="R167" s="473"/>
      <c r="S167" s="473"/>
      <c r="T167" s="473"/>
      <c r="U167" s="473"/>
      <c r="V167" s="473"/>
      <c r="W167" s="473"/>
      <c r="X167" s="473"/>
      <c r="Y167" s="473"/>
      <c r="Z167" s="473"/>
      <c r="AA167" s="475" t="s">
        <v>20</v>
      </c>
      <c r="AB167" s="476"/>
      <c r="AC167" s="476"/>
      <c r="AD167" s="476"/>
      <c r="AE167" s="476"/>
      <c r="AF167" s="476"/>
      <c r="AG167" s="476"/>
      <c r="AH167" s="476"/>
      <c r="AI167" s="476"/>
      <c r="AJ167" s="476"/>
      <c r="AK167" s="476"/>
      <c r="AL167" s="476"/>
      <c r="AM167" s="473" t="s">
        <v>32</v>
      </c>
      <c r="AN167" s="473"/>
      <c r="AO167" s="473"/>
      <c r="AP167" s="473"/>
      <c r="AQ167" s="473"/>
      <c r="AR167" s="473"/>
      <c r="AS167" s="473"/>
      <c r="AT167" s="473"/>
      <c r="AU167" s="473"/>
      <c r="AV167" s="473"/>
      <c r="AW167" s="473"/>
      <c r="AX167" s="473"/>
      <c r="AY167" s="473" t="s">
        <v>33</v>
      </c>
      <c r="AZ167" s="473"/>
      <c r="BA167" s="473"/>
      <c r="BB167" s="473"/>
      <c r="BC167" s="473"/>
      <c r="BD167" s="473"/>
      <c r="BE167" s="473"/>
      <c r="BF167" s="473"/>
      <c r="BG167" s="473"/>
      <c r="BH167" s="473"/>
      <c r="BI167" s="473"/>
      <c r="BJ167" s="473"/>
    </row>
    <row r="168" spans="2:62" ht="15" customHeight="1">
      <c r="B168" s="83" t="s">
        <v>36</v>
      </c>
      <c r="C168" s="18">
        <f>CONFIG!$D$7</f>
        <v>41640</v>
      </c>
      <c r="D168" s="18">
        <f>DATE(YEAR(C168),MONTH(C168)+1,DAY(C168))</f>
        <v>41671</v>
      </c>
      <c r="E168" s="18">
        <f t="shared" ref="E168:BJ168" si="121">DATE(YEAR(D168),MONTH(D168)+1,DAY(D168))</f>
        <v>41699</v>
      </c>
      <c r="F168" s="18">
        <f t="shared" si="121"/>
        <v>41730</v>
      </c>
      <c r="G168" s="18">
        <f t="shared" si="121"/>
        <v>41760</v>
      </c>
      <c r="H168" s="18">
        <f t="shared" si="121"/>
        <v>41791</v>
      </c>
      <c r="I168" s="18">
        <f t="shared" si="121"/>
        <v>41821</v>
      </c>
      <c r="J168" s="18">
        <f t="shared" si="121"/>
        <v>41852</v>
      </c>
      <c r="K168" s="18">
        <f t="shared" si="121"/>
        <v>41883</v>
      </c>
      <c r="L168" s="18">
        <f t="shared" si="121"/>
        <v>41913</v>
      </c>
      <c r="M168" s="18">
        <f t="shared" si="121"/>
        <v>41944</v>
      </c>
      <c r="N168" s="18">
        <f t="shared" si="121"/>
        <v>41974</v>
      </c>
      <c r="O168" s="18">
        <f t="shared" si="121"/>
        <v>42005</v>
      </c>
      <c r="P168" s="18">
        <f t="shared" si="121"/>
        <v>42036</v>
      </c>
      <c r="Q168" s="18">
        <f t="shared" si="121"/>
        <v>42064</v>
      </c>
      <c r="R168" s="18">
        <f t="shared" si="121"/>
        <v>42095</v>
      </c>
      <c r="S168" s="18">
        <f t="shared" si="121"/>
        <v>42125</v>
      </c>
      <c r="T168" s="18">
        <f t="shared" si="121"/>
        <v>42156</v>
      </c>
      <c r="U168" s="18">
        <f t="shared" si="121"/>
        <v>42186</v>
      </c>
      <c r="V168" s="18">
        <f t="shared" si="121"/>
        <v>42217</v>
      </c>
      <c r="W168" s="18">
        <f t="shared" si="121"/>
        <v>42248</v>
      </c>
      <c r="X168" s="18">
        <f t="shared" si="121"/>
        <v>42278</v>
      </c>
      <c r="Y168" s="18">
        <f t="shared" si="121"/>
        <v>42309</v>
      </c>
      <c r="Z168" s="18">
        <f t="shared" si="121"/>
        <v>42339</v>
      </c>
      <c r="AA168" s="18">
        <f t="shared" si="121"/>
        <v>42370</v>
      </c>
      <c r="AB168" s="18">
        <f t="shared" si="121"/>
        <v>42401</v>
      </c>
      <c r="AC168" s="18">
        <f t="shared" si="121"/>
        <v>42430</v>
      </c>
      <c r="AD168" s="18">
        <f t="shared" si="121"/>
        <v>42461</v>
      </c>
      <c r="AE168" s="18">
        <f t="shared" si="121"/>
        <v>42491</v>
      </c>
      <c r="AF168" s="18">
        <f t="shared" si="121"/>
        <v>42522</v>
      </c>
      <c r="AG168" s="18">
        <f t="shared" si="121"/>
        <v>42552</v>
      </c>
      <c r="AH168" s="18">
        <f t="shared" si="121"/>
        <v>42583</v>
      </c>
      <c r="AI168" s="18">
        <f t="shared" si="121"/>
        <v>42614</v>
      </c>
      <c r="AJ168" s="18">
        <f t="shared" si="121"/>
        <v>42644</v>
      </c>
      <c r="AK168" s="18">
        <f t="shared" si="121"/>
        <v>42675</v>
      </c>
      <c r="AL168" s="18">
        <f t="shared" si="121"/>
        <v>42705</v>
      </c>
      <c r="AM168" s="18">
        <f t="shared" si="121"/>
        <v>42736</v>
      </c>
      <c r="AN168" s="18">
        <f t="shared" si="121"/>
        <v>42767</v>
      </c>
      <c r="AO168" s="18">
        <f t="shared" si="121"/>
        <v>42795</v>
      </c>
      <c r="AP168" s="18">
        <f t="shared" si="121"/>
        <v>42826</v>
      </c>
      <c r="AQ168" s="18">
        <f t="shared" si="121"/>
        <v>42856</v>
      </c>
      <c r="AR168" s="18">
        <f t="shared" si="121"/>
        <v>42887</v>
      </c>
      <c r="AS168" s="18">
        <f t="shared" si="121"/>
        <v>42917</v>
      </c>
      <c r="AT168" s="18">
        <f t="shared" si="121"/>
        <v>42948</v>
      </c>
      <c r="AU168" s="18">
        <f t="shared" si="121"/>
        <v>42979</v>
      </c>
      <c r="AV168" s="18">
        <f t="shared" si="121"/>
        <v>43009</v>
      </c>
      <c r="AW168" s="18">
        <f t="shared" si="121"/>
        <v>43040</v>
      </c>
      <c r="AX168" s="18">
        <f t="shared" si="121"/>
        <v>43070</v>
      </c>
      <c r="AY168" s="18">
        <f t="shared" si="121"/>
        <v>43101</v>
      </c>
      <c r="AZ168" s="18">
        <f t="shared" si="121"/>
        <v>43132</v>
      </c>
      <c r="BA168" s="18">
        <f t="shared" si="121"/>
        <v>43160</v>
      </c>
      <c r="BB168" s="18">
        <f t="shared" si="121"/>
        <v>43191</v>
      </c>
      <c r="BC168" s="18">
        <f t="shared" si="121"/>
        <v>43221</v>
      </c>
      <c r="BD168" s="18">
        <f t="shared" si="121"/>
        <v>43252</v>
      </c>
      <c r="BE168" s="18">
        <f t="shared" si="121"/>
        <v>43282</v>
      </c>
      <c r="BF168" s="18">
        <f t="shared" si="121"/>
        <v>43313</v>
      </c>
      <c r="BG168" s="18">
        <f t="shared" si="121"/>
        <v>43344</v>
      </c>
      <c r="BH168" s="18">
        <f t="shared" si="121"/>
        <v>43374</v>
      </c>
      <c r="BI168" s="18">
        <f t="shared" si="121"/>
        <v>43405</v>
      </c>
      <c r="BJ168" s="18">
        <f t="shared" si="121"/>
        <v>43435</v>
      </c>
    </row>
    <row r="169" spans="2:62" ht="15" customHeight="1">
      <c r="B169" s="366">
        <f>'Charges variables (avancé)'!$C$12</f>
        <v>0</v>
      </c>
      <c r="C169" s="341">
        <f>IF(ROUND((C$168-CONFIG!$D$7)/31,0)&gt;=ROUND('Charges variables (avancé)'!$K12,0),INDEX($C140:$BJ140,,COLUMN(C$168)-COLUMN($C$168)+1-'Charges variables (avancé)'!$K12),0)*'Charges variables (avancé)'!$E12</f>
        <v>0</v>
      </c>
      <c r="D169" s="341">
        <f>IF(ROUND((D$168-CONFIG!$D$7)/31,0)&gt;=ROUND('Charges variables (avancé)'!$K12,0),INDEX($C140:$BJ140,,COLUMN(D$168)-COLUMN($C$168)+1-'Charges variables (avancé)'!$K12),0)*'Charges variables (avancé)'!$E12</f>
        <v>0</v>
      </c>
      <c r="E169" s="341">
        <f>IF(ROUND((E$168-CONFIG!$D$7)/31,0)&gt;=ROUND('Charges variables (avancé)'!$K12,0),INDEX($C140:$BJ140,,COLUMN(E$168)-COLUMN($C$168)+1-'Charges variables (avancé)'!$K12),0)*'Charges variables (avancé)'!$E12</f>
        <v>0</v>
      </c>
      <c r="F169" s="341">
        <f>IF(ROUND((F$168-CONFIG!$D$7)/31,0)&gt;=ROUND('Charges variables (avancé)'!$K12,0),INDEX($C140:$BJ140,,COLUMN(F$168)-COLUMN($C$168)+1-'Charges variables (avancé)'!$K12),0)*'Charges variables (avancé)'!$E12</f>
        <v>0</v>
      </c>
      <c r="G169" s="341">
        <f>IF(ROUND((G$168-CONFIG!$D$7)/31,0)&gt;=ROUND('Charges variables (avancé)'!$K12,0),INDEX($C140:$BJ140,,COLUMN(G$168)-COLUMN($C$168)+1-'Charges variables (avancé)'!$K12),0)*'Charges variables (avancé)'!$E12</f>
        <v>0</v>
      </c>
      <c r="H169" s="341">
        <f>IF(ROUND((H$168-CONFIG!$D$7)/31,0)&gt;=ROUND('Charges variables (avancé)'!$K12,0),INDEX($C140:$BJ140,,COLUMN(H$168)-COLUMN($C$168)+1-'Charges variables (avancé)'!$K12),0)*'Charges variables (avancé)'!$E12</f>
        <v>0</v>
      </c>
      <c r="I169" s="341">
        <f>IF(ROUND((I$168-CONFIG!$D$7)/31,0)&gt;=ROUND('Charges variables (avancé)'!$K12,0),INDEX($C140:$BJ140,,COLUMN(I$168)-COLUMN($C$168)+1-'Charges variables (avancé)'!$K12),0)*'Charges variables (avancé)'!$E12</f>
        <v>0</v>
      </c>
      <c r="J169" s="341">
        <f>IF(ROUND((J$168-CONFIG!$D$7)/31,0)&gt;=ROUND('Charges variables (avancé)'!$K12,0),INDEX($C140:$BJ140,,COLUMN(J$168)-COLUMN($C$168)+1-'Charges variables (avancé)'!$K12),0)*'Charges variables (avancé)'!$E12</f>
        <v>0</v>
      </c>
      <c r="K169" s="341">
        <f>IF(ROUND((K$168-CONFIG!$D$7)/31,0)&gt;=ROUND('Charges variables (avancé)'!$K12,0),INDEX($C140:$BJ140,,COLUMN(K$168)-COLUMN($C$168)+1-'Charges variables (avancé)'!$K12),0)*'Charges variables (avancé)'!$E12</f>
        <v>0</v>
      </c>
      <c r="L169" s="341">
        <f>IF(ROUND((L$168-CONFIG!$D$7)/31,0)&gt;=ROUND('Charges variables (avancé)'!$K12,0),INDEX($C140:$BJ140,,COLUMN(L$168)-COLUMN($C$168)+1-'Charges variables (avancé)'!$K12),0)*'Charges variables (avancé)'!$E12</f>
        <v>0</v>
      </c>
      <c r="M169" s="341">
        <f>IF(ROUND((M$168-CONFIG!$D$7)/31,0)&gt;=ROUND('Charges variables (avancé)'!$K12,0),INDEX($C140:$BJ140,,COLUMN(M$168)-COLUMN($C$168)+1-'Charges variables (avancé)'!$K12),0)*'Charges variables (avancé)'!$E12</f>
        <v>0</v>
      </c>
      <c r="N169" s="341">
        <f>IF(ROUND((N$168-CONFIG!$D$7)/31,0)&gt;=ROUND('Charges variables (avancé)'!$K12,0),INDEX($C140:$BJ140,,COLUMN(N$168)-COLUMN($C$168)+1-'Charges variables (avancé)'!$K12),0)*'Charges variables (avancé)'!$E12</f>
        <v>0</v>
      </c>
      <c r="O169" s="341">
        <f>IF(ROUND((O$168-CONFIG!$D$7)/31,0)&gt;=ROUND('Charges variables (avancé)'!$K12,0),INDEX($C140:$BJ140,,COLUMN(O$168)-COLUMN($C$168)+1-'Charges variables (avancé)'!$K12),0)*'Charges variables (avancé)'!$Y12</f>
        <v>0</v>
      </c>
      <c r="P169" s="341">
        <f>IF(ROUND((P$168-CONFIG!$D$7)/31,0)&gt;=ROUND('Charges variables (avancé)'!$K12,0),INDEX($C140:$BJ140,,COLUMN(P$168)-COLUMN($C$168)+1-'Charges variables (avancé)'!$K12),0)*'Charges variables (avancé)'!$Y12</f>
        <v>0</v>
      </c>
      <c r="Q169" s="341">
        <f>IF(ROUND((Q$168-CONFIG!$D$7)/31,0)&gt;=ROUND('Charges variables (avancé)'!$K12,0),INDEX($C140:$BJ140,,COLUMN(Q$168)-COLUMN($C$168)+1-'Charges variables (avancé)'!$K12),0)*'Charges variables (avancé)'!$Y12</f>
        <v>0</v>
      </c>
      <c r="R169" s="341">
        <f>IF(ROUND((R$168-CONFIG!$D$7)/31,0)&gt;=ROUND('Charges variables (avancé)'!$K12,0),INDEX($C140:$BJ140,,COLUMN(R$168)-COLUMN($C$168)+1-'Charges variables (avancé)'!$K12),0)*'Charges variables (avancé)'!$Y12</f>
        <v>0</v>
      </c>
      <c r="S169" s="341">
        <f>IF(ROUND((S$168-CONFIG!$D$7)/31,0)&gt;=ROUND('Charges variables (avancé)'!$K12,0),INDEX($C140:$BJ140,,COLUMN(S$168)-COLUMN($C$168)+1-'Charges variables (avancé)'!$K12),0)*'Charges variables (avancé)'!$Y12</f>
        <v>0</v>
      </c>
      <c r="T169" s="341">
        <f>IF(ROUND((T$168-CONFIG!$D$7)/31,0)&gt;=ROUND('Charges variables (avancé)'!$K12,0),INDEX($C140:$BJ140,,COLUMN(T$168)-COLUMN($C$168)+1-'Charges variables (avancé)'!$K12),0)*'Charges variables (avancé)'!$Y12</f>
        <v>0</v>
      </c>
      <c r="U169" s="341">
        <f>IF(ROUND((U$168-CONFIG!$D$7)/31,0)&gt;=ROUND('Charges variables (avancé)'!$K12,0),INDEX($C140:$BJ140,,COLUMN(U$168)-COLUMN($C$168)+1-'Charges variables (avancé)'!$K12),0)*'Charges variables (avancé)'!$Y12</f>
        <v>0</v>
      </c>
      <c r="V169" s="341">
        <f>IF(ROUND((V$168-CONFIG!$D$7)/31,0)&gt;=ROUND('Charges variables (avancé)'!$K12,0),INDEX($C140:$BJ140,,COLUMN(V$168)-COLUMN($C$168)+1-'Charges variables (avancé)'!$K12),0)*'Charges variables (avancé)'!$Y12</f>
        <v>0</v>
      </c>
      <c r="W169" s="341">
        <f>IF(ROUND((W$168-CONFIG!$D$7)/31,0)&gt;=ROUND('Charges variables (avancé)'!$K12,0),INDEX($C140:$BJ140,,COLUMN(W$168)-COLUMN($C$168)+1-'Charges variables (avancé)'!$K12),0)*'Charges variables (avancé)'!$Y12</f>
        <v>0</v>
      </c>
      <c r="X169" s="341">
        <f>IF(ROUND((X$168-CONFIG!$D$7)/31,0)&gt;=ROUND('Charges variables (avancé)'!$K12,0),INDEX($C140:$BJ140,,COLUMN(X$168)-COLUMN($C$168)+1-'Charges variables (avancé)'!$K12),0)*'Charges variables (avancé)'!$Y12</f>
        <v>0</v>
      </c>
      <c r="Y169" s="341">
        <f>IF(ROUND((Y$168-CONFIG!$D$7)/31,0)&gt;=ROUND('Charges variables (avancé)'!$K12,0),INDEX($C140:$BJ140,,COLUMN(Y$168)-COLUMN($C$168)+1-'Charges variables (avancé)'!$K12),0)*'Charges variables (avancé)'!$Y12</f>
        <v>0</v>
      </c>
      <c r="Z169" s="341">
        <f>IF(ROUND((Z$168-CONFIG!$D$7)/31,0)&gt;=ROUND('Charges variables (avancé)'!$K12,0),INDEX($C140:$BJ140,,COLUMN(Z$168)-COLUMN($C$168)+1-'Charges variables (avancé)'!$K12),0)*'Charges variables (avancé)'!$Y12</f>
        <v>0</v>
      </c>
      <c r="AA169" s="341">
        <f>IF(ROUND((AA$168-CONFIG!$D$7)/31,0)&gt;=ROUND('Charges variables (avancé)'!$K12,0),INDEX($C140:$BJ140,,COLUMN(AA$168)-COLUMN($C$168)+1-'Charges variables (avancé)'!$K12),0)*'Charges variables (avancé)'!$AA12</f>
        <v>0</v>
      </c>
      <c r="AB169" s="341">
        <f>IF(ROUND((AB$168-CONFIG!$D$7)/31,0)&gt;=ROUND('Charges variables (avancé)'!$K12,0),INDEX($C140:$BJ140,,COLUMN(AB$168)-COLUMN($C$168)+1-'Charges variables (avancé)'!$K12),0)*'Charges variables (avancé)'!$AA12</f>
        <v>0</v>
      </c>
      <c r="AC169" s="341">
        <f>IF(ROUND((AC$168-CONFIG!$D$7)/31,0)&gt;=ROUND('Charges variables (avancé)'!$K12,0),INDEX($C140:$BJ140,,COLUMN(AC$168)-COLUMN($C$168)+1-'Charges variables (avancé)'!$K12),0)*'Charges variables (avancé)'!$AA12</f>
        <v>0</v>
      </c>
      <c r="AD169" s="341">
        <f>IF(ROUND((AD$168-CONFIG!$D$7)/31,0)&gt;=ROUND('Charges variables (avancé)'!$K12,0),INDEX($C140:$BJ140,,COLUMN(AD$168)-COLUMN($C$168)+1-'Charges variables (avancé)'!$K12),0)*'Charges variables (avancé)'!$AA12</f>
        <v>0</v>
      </c>
      <c r="AE169" s="341">
        <f>IF(ROUND((AE$168-CONFIG!$D$7)/31,0)&gt;=ROUND('Charges variables (avancé)'!$K12,0),INDEX($C140:$BJ140,,COLUMN(AE$168)-COLUMN($C$168)+1-'Charges variables (avancé)'!$K12),0)*'Charges variables (avancé)'!$AA12</f>
        <v>0</v>
      </c>
      <c r="AF169" s="341">
        <f>IF(ROUND((AF$168-CONFIG!$D$7)/31,0)&gt;=ROUND('Charges variables (avancé)'!$K12,0),INDEX($C140:$BJ140,,COLUMN(AF$168)-COLUMN($C$168)+1-'Charges variables (avancé)'!$K12),0)*'Charges variables (avancé)'!$AA12</f>
        <v>0</v>
      </c>
      <c r="AG169" s="341">
        <f>IF(ROUND((AG$168-CONFIG!$D$7)/31,0)&gt;=ROUND('Charges variables (avancé)'!$K12,0),INDEX($C140:$BJ140,,COLUMN(AG$168)-COLUMN($C$168)+1-'Charges variables (avancé)'!$K12),0)*'Charges variables (avancé)'!$AA12</f>
        <v>0</v>
      </c>
      <c r="AH169" s="341">
        <f>IF(ROUND((AH$168-CONFIG!$D$7)/31,0)&gt;=ROUND('Charges variables (avancé)'!$K12,0),INDEX($C140:$BJ140,,COLUMN(AH$168)-COLUMN($C$168)+1-'Charges variables (avancé)'!$K12),0)*'Charges variables (avancé)'!$AA12</f>
        <v>0</v>
      </c>
      <c r="AI169" s="341">
        <f>IF(ROUND((AI$168-CONFIG!$D$7)/31,0)&gt;=ROUND('Charges variables (avancé)'!$K12,0),INDEX($C140:$BJ140,,COLUMN(AI$168)-COLUMN($C$168)+1-'Charges variables (avancé)'!$K12),0)*'Charges variables (avancé)'!$AA12</f>
        <v>0</v>
      </c>
      <c r="AJ169" s="341">
        <f>IF(ROUND((AJ$168-CONFIG!$D$7)/31,0)&gt;=ROUND('Charges variables (avancé)'!$K12,0),INDEX($C140:$BJ140,,COLUMN(AJ$168)-COLUMN($C$168)+1-'Charges variables (avancé)'!$K12),0)*'Charges variables (avancé)'!$AA12</f>
        <v>0</v>
      </c>
      <c r="AK169" s="341">
        <f>IF(ROUND((AK$168-CONFIG!$D$7)/31,0)&gt;=ROUND('Charges variables (avancé)'!$K12,0),INDEX($C140:$BJ140,,COLUMN(AK$168)-COLUMN($C$168)+1-'Charges variables (avancé)'!$K12),0)*'Charges variables (avancé)'!$AA12</f>
        <v>0</v>
      </c>
      <c r="AL169" s="341">
        <f>IF(ROUND((AL$168-CONFIG!$D$7)/31,0)&gt;=ROUND('Charges variables (avancé)'!$K12,0),INDEX($C140:$BJ140,,COLUMN(AL$168)-COLUMN($C$168)+1-'Charges variables (avancé)'!$K12),0)*'Charges variables (avancé)'!$AA12</f>
        <v>0</v>
      </c>
      <c r="AM169" s="341">
        <f>IF(ROUND((AM$168-CONFIG!$D$7)/31,0)&gt;=ROUND('Charges variables (avancé)'!$K12,0),INDEX($C140:$BJ140,,COLUMN(AM$168)-COLUMN($C$168)+1-'Charges variables (avancé)'!$K12),0)*'Charges variables (avancé)'!$AC12</f>
        <v>0</v>
      </c>
      <c r="AN169" s="341">
        <f>IF(ROUND((AN$168-CONFIG!$D$7)/31,0)&gt;=ROUND('Charges variables (avancé)'!$K12,0),INDEX($C140:$BJ140,,COLUMN(AN$168)-COLUMN($C$168)+1-'Charges variables (avancé)'!$K12),0)*'Charges variables (avancé)'!$AC12</f>
        <v>0</v>
      </c>
      <c r="AO169" s="341">
        <f>IF(ROUND((AO$168-CONFIG!$D$7)/31,0)&gt;=ROUND('Charges variables (avancé)'!$K12,0),INDEX($C140:$BJ140,,COLUMN(AO$168)-COLUMN($C$168)+1-'Charges variables (avancé)'!$K12),0)*'Charges variables (avancé)'!$AC12</f>
        <v>0</v>
      </c>
      <c r="AP169" s="341">
        <f>IF(ROUND((AP$168-CONFIG!$D$7)/31,0)&gt;=ROUND('Charges variables (avancé)'!$K12,0),INDEX($C140:$BJ140,,COLUMN(AP$168)-COLUMN($C$168)+1-'Charges variables (avancé)'!$K12),0)*'Charges variables (avancé)'!$AC12</f>
        <v>0</v>
      </c>
      <c r="AQ169" s="341">
        <f>IF(ROUND((AQ$168-CONFIG!$D$7)/31,0)&gt;=ROUND('Charges variables (avancé)'!$K12,0),INDEX($C140:$BJ140,,COLUMN(AQ$168)-COLUMN($C$168)+1-'Charges variables (avancé)'!$K12),0)*'Charges variables (avancé)'!$AC12</f>
        <v>0</v>
      </c>
      <c r="AR169" s="341">
        <f>IF(ROUND((AR$168-CONFIG!$D$7)/31,0)&gt;=ROUND('Charges variables (avancé)'!$K12,0),INDEX($C140:$BJ140,,COLUMN(AR$168)-COLUMN($C$168)+1-'Charges variables (avancé)'!$K12),0)*'Charges variables (avancé)'!$AC12</f>
        <v>0</v>
      </c>
      <c r="AS169" s="341">
        <f>IF(ROUND((AS$168-CONFIG!$D$7)/31,0)&gt;=ROUND('Charges variables (avancé)'!$K12,0),INDEX($C140:$BJ140,,COLUMN(AS$168)-COLUMN($C$168)+1-'Charges variables (avancé)'!$K12),0)*'Charges variables (avancé)'!$AC12</f>
        <v>0</v>
      </c>
      <c r="AT169" s="341">
        <f>IF(ROUND((AT$168-CONFIG!$D$7)/31,0)&gt;=ROUND('Charges variables (avancé)'!$K12,0),INDEX($C140:$BJ140,,COLUMN(AT$168)-COLUMN($C$168)+1-'Charges variables (avancé)'!$K12),0)*'Charges variables (avancé)'!$AC12</f>
        <v>0</v>
      </c>
      <c r="AU169" s="341">
        <f>IF(ROUND((AU$168-CONFIG!$D$7)/31,0)&gt;=ROUND('Charges variables (avancé)'!$K12,0),INDEX($C140:$BJ140,,COLUMN(AU$168)-COLUMN($C$168)+1-'Charges variables (avancé)'!$K12),0)*'Charges variables (avancé)'!$AC12</f>
        <v>0</v>
      </c>
      <c r="AV169" s="341">
        <f>IF(ROUND((AV$168-CONFIG!$D$7)/31,0)&gt;=ROUND('Charges variables (avancé)'!$K12,0),INDEX($C140:$BJ140,,COLUMN(AV$168)-COLUMN($C$168)+1-'Charges variables (avancé)'!$K12),0)*'Charges variables (avancé)'!$AC12</f>
        <v>0</v>
      </c>
      <c r="AW169" s="341">
        <f>IF(ROUND((AW$168-CONFIG!$D$7)/31,0)&gt;=ROUND('Charges variables (avancé)'!$K12,0),INDEX($C140:$BJ140,,COLUMN(AW$168)-COLUMN($C$168)+1-'Charges variables (avancé)'!$K12),0)*'Charges variables (avancé)'!$AC12</f>
        <v>0</v>
      </c>
      <c r="AX169" s="341">
        <f>IF(ROUND((AX$168-CONFIG!$D$7)/31,0)&gt;=ROUND('Charges variables (avancé)'!$K12,0),INDEX($C140:$BJ140,,COLUMN(AX$168)-COLUMN($C$168)+1-'Charges variables (avancé)'!$K12),0)*'Charges variables (avancé)'!$AC12</f>
        <v>0</v>
      </c>
      <c r="AY169" s="341">
        <f>IF(ROUND((AY$168-CONFIG!$D$7)/31,0)&gt;=ROUND('Charges variables (avancé)'!$K12,0),INDEX($C140:$BJ140,,COLUMN(AY$168)-COLUMN($C$168)+1-'Charges variables (avancé)'!$K12),0)*'Charges variables (avancé)'!$AE12</f>
        <v>0</v>
      </c>
      <c r="AZ169" s="341">
        <f>IF(ROUND((AZ$168-CONFIG!$D$7)/31,0)&gt;=ROUND('Charges variables (avancé)'!$K12,0),INDEX($C140:$BJ140,,COLUMN(AZ$168)-COLUMN($C$168)+1-'Charges variables (avancé)'!$K12),0)*'Charges variables (avancé)'!$AE12</f>
        <v>0</v>
      </c>
      <c r="BA169" s="341">
        <f>IF(ROUND((BA$168-CONFIG!$D$7)/31,0)&gt;=ROUND('Charges variables (avancé)'!$K12,0),INDEX($C140:$BJ140,,COLUMN(BA$168)-COLUMN($C$168)+1-'Charges variables (avancé)'!$K12),0)*'Charges variables (avancé)'!$AE12</f>
        <v>0</v>
      </c>
      <c r="BB169" s="341">
        <f>IF(ROUND((BB$168-CONFIG!$D$7)/31,0)&gt;=ROUND('Charges variables (avancé)'!$K12,0),INDEX($C140:$BJ140,,COLUMN(BB$168)-COLUMN($C$168)+1-'Charges variables (avancé)'!$K12),0)*'Charges variables (avancé)'!$AE12</f>
        <v>0</v>
      </c>
      <c r="BC169" s="341">
        <f>IF(ROUND((BC$168-CONFIG!$D$7)/31,0)&gt;=ROUND('Charges variables (avancé)'!$K12,0),INDEX($C140:$BJ140,,COLUMN(BC$168)-COLUMN($C$168)+1-'Charges variables (avancé)'!$K12),0)*'Charges variables (avancé)'!$AE12</f>
        <v>0</v>
      </c>
      <c r="BD169" s="341">
        <f>IF(ROUND((BD$168-CONFIG!$D$7)/31,0)&gt;=ROUND('Charges variables (avancé)'!$K12,0),INDEX($C140:$BJ140,,COLUMN(BD$168)-COLUMN($C$168)+1-'Charges variables (avancé)'!$K12),0)*'Charges variables (avancé)'!$AE12</f>
        <v>0</v>
      </c>
      <c r="BE169" s="341">
        <f>IF(ROUND((BE$168-CONFIG!$D$7)/31,0)&gt;=ROUND('Charges variables (avancé)'!$K12,0),INDEX($C140:$BJ140,,COLUMN(BE$168)-COLUMN($C$168)+1-'Charges variables (avancé)'!$K12),0)*'Charges variables (avancé)'!$AE12</f>
        <v>0</v>
      </c>
      <c r="BF169" s="341">
        <f>IF(ROUND((BF$168-CONFIG!$D$7)/31,0)&gt;=ROUND('Charges variables (avancé)'!$K12,0),INDEX($C140:$BJ140,,COLUMN(BF$168)-COLUMN($C$168)+1-'Charges variables (avancé)'!$K12),0)*'Charges variables (avancé)'!$AE12</f>
        <v>0</v>
      </c>
      <c r="BG169" s="341">
        <f>IF(ROUND((BG$168-CONFIG!$D$7)/31,0)&gt;=ROUND('Charges variables (avancé)'!$K12,0),INDEX($C140:$BJ140,,COLUMN(BG$168)-COLUMN($C$168)+1-'Charges variables (avancé)'!$K12),0)*'Charges variables (avancé)'!$AE12</f>
        <v>0</v>
      </c>
      <c r="BH169" s="341">
        <f>IF(ROUND((BH$168-CONFIG!$D$7)/31,0)&gt;=ROUND('Charges variables (avancé)'!$K12,0),INDEX($C140:$BJ140,,COLUMN(BH$168)-COLUMN($C$168)+1-'Charges variables (avancé)'!$K12),0)*'Charges variables (avancé)'!$AE12</f>
        <v>0</v>
      </c>
      <c r="BI169" s="341">
        <f>IF(ROUND((BI$168-CONFIG!$D$7)/31,0)&gt;=ROUND('Charges variables (avancé)'!$K12,0),INDEX($C140:$BJ140,,COLUMN(BI$168)-COLUMN($C$168)+1-'Charges variables (avancé)'!$K12),0)*'Charges variables (avancé)'!$AE12</f>
        <v>0</v>
      </c>
      <c r="BJ169" s="341">
        <f>IF(ROUND((BJ$168-CONFIG!$D$7)/31,0)&gt;=ROUND('Charges variables (avancé)'!$K12,0),INDEX($C140:$BJ140,,COLUMN(BJ$168)-COLUMN($C$168)+1-'Charges variables (avancé)'!$K12),0)*'Charges variables (avancé)'!$AE12</f>
        <v>0</v>
      </c>
    </row>
    <row r="170" spans="2:62" ht="15" customHeight="1">
      <c r="B170" s="366">
        <f>'Charges variables (avancé)'!$C$13</f>
        <v>0</v>
      </c>
      <c r="C170" s="341">
        <f>IF(ROUND((C$168-CONFIG!$D$7)/31,0)&gt;=ROUND('Charges variables (avancé)'!$K13,0),INDEX($C141:$BJ141,,COLUMN(C$168)-COLUMN($C$168)+1-'Charges variables (avancé)'!$K13),0)*'Charges variables (avancé)'!$E13</f>
        <v>0</v>
      </c>
      <c r="D170" s="341">
        <f>IF(ROUND((D$168-CONFIG!$D$7)/31,0)&gt;=ROUND('Charges variables (avancé)'!$K13,0),INDEX($C141:$BJ141,,COLUMN(D$168)-COLUMN($C$168)+1-'Charges variables (avancé)'!$K13),0)*'Charges variables (avancé)'!$E13</f>
        <v>0</v>
      </c>
      <c r="E170" s="341">
        <f>IF(ROUND((E$168-CONFIG!$D$7)/31,0)&gt;=ROUND('Charges variables (avancé)'!$K13,0),INDEX($C141:$BJ141,,COLUMN(E$168)-COLUMN($C$168)+1-'Charges variables (avancé)'!$K13),0)*'Charges variables (avancé)'!$E13</f>
        <v>0</v>
      </c>
      <c r="F170" s="341">
        <f>IF(ROUND((F$168-CONFIG!$D$7)/31,0)&gt;=ROUND('Charges variables (avancé)'!$K13,0),INDEX($C141:$BJ141,,COLUMN(F$168)-COLUMN($C$168)+1-'Charges variables (avancé)'!$K13),0)*'Charges variables (avancé)'!$E13</f>
        <v>0</v>
      </c>
      <c r="G170" s="341">
        <f>IF(ROUND((G$168-CONFIG!$D$7)/31,0)&gt;=ROUND('Charges variables (avancé)'!$K13,0),INDEX($C141:$BJ141,,COLUMN(G$168)-COLUMN($C$168)+1-'Charges variables (avancé)'!$K13),0)*'Charges variables (avancé)'!$E13</f>
        <v>0</v>
      </c>
      <c r="H170" s="341">
        <f>IF(ROUND((H$168-CONFIG!$D$7)/31,0)&gt;=ROUND('Charges variables (avancé)'!$K13,0),INDEX($C141:$BJ141,,COLUMN(H$168)-COLUMN($C$168)+1-'Charges variables (avancé)'!$K13),0)*'Charges variables (avancé)'!$E13</f>
        <v>0</v>
      </c>
      <c r="I170" s="341">
        <f>IF(ROUND((I$168-CONFIG!$D$7)/31,0)&gt;=ROUND('Charges variables (avancé)'!$K13,0),INDEX($C141:$BJ141,,COLUMN(I$168)-COLUMN($C$168)+1-'Charges variables (avancé)'!$K13),0)*'Charges variables (avancé)'!$E13</f>
        <v>0</v>
      </c>
      <c r="J170" s="341">
        <f>IF(ROUND((J$168-CONFIG!$D$7)/31,0)&gt;=ROUND('Charges variables (avancé)'!$K13,0),INDEX($C141:$BJ141,,COLUMN(J$168)-COLUMN($C$168)+1-'Charges variables (avancé)'!$K13),0)*'Charges variables (avancé)'!$E13</f>
        <v>0</v>
      </c>
      <c r="K170" s="341">
        <f>IF(ROUND((K$168-CONFIG!$D$7)/31,0)&gt;=ROUND('Charges variables (avancé)'!$K13,0),INDEX($C141:$BJ141,,COLUMN(K$168)-COLUMN($C$168)+1-'Charges variables (avancé)'!$K13),0)*'Charges variables (avancé)'!$E13</f>
        <v>0</v>
      </c>
      <c r="L170" s="341">
        <f>IF(ROUND((L$168-CONFIG!$D$7)/31,0)&gt;=ROUND('Charges variables (avancé)'!$K13,0),INDEX($C141:$BJ141,,COLUMN(L$168)-COLUMN($C$168)+1-'Charges variables (avancé)'!$K13),0)*'Charges variables (avancé)'!$E13</f>
        <v>0</v>
      </c>
      <c r="M170" s="341">
        <f>IF(ROUND((M$168-CONFIG!$D$7)/31,0)&gt;=ROUND('Charges variables (avancé)'!$K13,0),INDEX($C141:$BJ141,,COLUMN(M$168)-COLUMN($C$168)+1-'Charges variables (avancé)'!$K13),0)*'Charges variables (avancé)'!$E13</f>
        <v>0</v>
      </c>
      <c r="N170" s="341">
        <f>IF(ROUND((N$168-CONFIG!$D$7)/31,0)&gt;=ROUND('Charges variables (avancé)'!$K13,0),INDEX($C141:$BJ141,,COLUMN(N$168)-COLUMN($C$168)+1-'Charges variables (avancé)'!$K13),0)*'Charges variables (avancé)'!$E13</f>
        <v>0</v>
      </c>
      <c r="O170" s="341">
        <f>IF(ROUND((O$168-CONFIG!$D$7)/31,0)&gt;=ROUND('Charges variables (avancé)'!$K13,0),INDEX($C141:$BJ141,,COLUMN(O$168)-COLUMN($C$168)+1-'Charges variables (avancé)'!$K13),0)*'Charges variables (avancé)'!$Y13</f>
        <v>0</v>
      </c>
      <c r="P170" s="341">
        <f>IF(ROUND((P$168-CONFIG!$D$7)/31,0)&gt;=ROUND('Charges variables (avancé)'!$K13,0),INDEX($C141:$BJ141,,COLUMN(P$168)-COLUMN($C$168)+1-'Charges variables (avancé)'!$K13),0)*'Charges variables (avancé)'!$Y13</f>
        <v>0</v>
      </c>
      <c r="Q170" s="341">
        <f>IF(ROUND((Q$168-CONFIG!$D$7)/31,0)&gt;=ROUND('Charges variables (avancé)'!$K13,0),INDEX($C141:$BJ141,,COLUMN(Q$168)-COLUMN($C$168)+1-'Charges variables (avancé)'!$K13),0)*'Charges variables (avancé)'!$Y13</f>
        <v>0</v>
      </c>
      <c r="R170" s="341">
        <f>IF(ROUND((R$168-CONFIG!$D$7)/31,0)&gt;=ROUND('Charges variables (avancé)'!$K13,0),INDEX($C141:$BJ141,,COLUMN(R$168)-COLUMN($C$168)+1-'Charges variables (avancé)'!$K13),0)*'Charges variables (avancé)'!$Y13</f>
        <v>0</v>
      </c>
      <c r="S170" s="341">
        <f>IF(ROUND((S$168-CONFIG!$D$7)/31,0)&gt;=ROUND('Charges variables (avancé)'!$K13,0),INDEX($C141:$BJ141,,COLUMN(S$168)-COLUMN($C$168)+1-'Charges variables (avancé)'!$K13),0)*'Charges variables (avancé)'!$Y13</f>
        <v>0</v>
      </c>
      <c r="T170" s="341">
        <f>IF(ROUND((T$168-CONFIG!$D$7)/31,0)&gt;=ROUND('Charges variables (avancé)'!$K13,0),INDEX($C141:$BJ141,,COLUMN(T$168)-COLUMN($C$168)+1-'Charges variables (avancé)'!$K13),0)*'Charges variables (avancé)'!$Y13</f>
        <v>0</v>
      </c>
      <c r="U170" s="341">
        <f>IF(ROUND((U$168-CONFIG!$D$7)/31,0)&gt;=ROUND('Charges variables (avancé)'!$K13,0),INDEX($C141:$BJ141,,COLUMN(U$168)-COLUMN($C$168)+1-'Charges variables (avancé)'!$K13),0)*'Charges variables (avancé)'!$Y13</f>
        <v>0</v>
      </c>
      <c r="V170" s="341">
        <f>IF(ROUND((V$168-CONFIG!$D$7)/31,0)&gt;=ROUND('Charges variables (avancé)'!$K13,0),INDEX($C141:$BJ141,,COLUMN(V$168)-COLUMN($C$168)+1-'Charges variables (avancé)'!$K13),0)*'Charges variables (avancé)'!$Y13</f>
        <v>0</v>
      </c>
      <c r="W170" s="341">
        <f>IF(ROUND((W$168-CONFIG!$D$7)/31,0)&gt;=ROUND('Charges variables (avancé)'!$K13,0),INDEX($C141:$BJ141,,COLUMN(W$168)-COLUMN($C$168)+1-'Charges variables (avancé)'!$K13),0)*'Charges variables (avancé)'!$Y13</f>
        <v>0</v>
      </c>
      <c r="X170" s="341">
        <f>IF(ROUND((X$168-CONFIG!$D$7)/31,0)&gt;=ROUND('Charges variables (avancé)'!$K13,0),INDEX($C141:$BJ141,,COLUMN(X$168)-COLUMN($C$168)+1-'Charges variables (avancé)'!$K13),0)*'Charges variables (avancé)'!$Y13</f>
        <v>0</v>
      </c>
      <c r="Y170" s="341">
        <f>IF(ROUND((Y$168-CONFIG!$D$7)/31,0)&gt;=ROUND('Charges variables (avancé)'!$K13,0),INDEX($C141:$BJ141,,COLUMN(Y$168)-COLUMN($C$168)+1-'Charges variables (avancé)'!$K13),0)*'Charges variables (avancé)'!$Y13</f>
        <v>0</v>
      </c>
      <c r="Z170" s="341">
        <f>IF(ROUND((Z$168-CONFIG!$D$7)/31,0)&gt;=ROUND('Charges variables (avancé)'!$K13,0),INDEX($C141:$BJ141,,COLUMN(Z$168)-COLUMN($C$168)+1-'Charges variables (avancé)'!$K13),0)*'Charges variables (avancé)'!$Y13</f>
        <v>0</v>
      </c>
      <c r="AA170" s="341">
        <f>IF(ROUND((AA$168-CONFIG!$D$7)/31,0)&gt;=ROUND('Charges variables (avancé)'!$K13,0),INDEX($C141:$BJ141,,COLUMN(AA$168)-COLUMN($C$168)+1-'Charges variables (avancé)'!$K13),0)*'Charges variables (avancé)'!$AA13</f>
        <v>0</v>
      </c>
      <c r="AB170" s="341">
        <f>IF(ROUND((AB$168-CONFIG!$D$7)/31,0)&gt;=ROUND('Charges variables (avancé)'!$K13,0),INDEX($C141:$BJ141,,COLUMN(AB$168)-COLUMN($C$168)+1-'Charges variables (avancé)'!$K13),0)*'Charges variables (avancé)'!$AA13</f>
        <v>0</v>
      </c>
      <c r="AC170" s="341">
        <f>IF(ROUND((AC$168-CONFIG!$D$7)/31,0)&gt;=ROUND('Charges variables (avancé)'!$K13,0),INDEX($C141:$BJ141,,COLUMN(AC$168)-COLUMN($C$168)+1-'Charges variables (avancé)'!$K13),0)*'Charges variables (avancé)'!$AA13</f>
        <v>0</v>
      </c>
      <c r="AD170" s="341">
        <f>IF(ROUND((AD$168-CONFIG!$D$7)/31,0)&gt;=ROUND('Charges variables (avancé)'!$K13,0),INDEX($C141:$BJ141,,COLUMN(AD$168)-COLUMN($C$168)+1-'Charges variables (avancé)'!$K13),0)*'Charges variables (avancé)'!$AA13</f>
        <v>0</v>
      </c>
      <c r="AE170" s="341">
        <f>IF(ROUND((AE$168-CONFIG!$D$7)/31,0)&gt;=ROUND('Charges variables (avancé)'!$K13,0),INDEX($C141:$BJ141,,COLUMN(AE$168)-COLUMN($C$168)+1-'Charges variables (avancé)'!$K13),0)*'Charges variables (avancé)'!$AA13</f>
        <v>0</v>
      </c>
      <c r="AF170" s="341">
        <f>IF(ROUND((AF$168-CONFIG!$D$7)/31,0)&gt;=ROUND('Charges variables (avancé)'!$K13,0),INDEX($C141:$BJ141,,COLUMN(AF$168)-COLUMN($C$168)+1-'Charges variables (avancé)'!$K13),0)*'Charges variables (avancé)'!$AA13</f>
        <v>0</v>
      </c>
      <c r="AG170" s="341">
        <f>IF(ROUND((AG$168-CONFIG!$D$7)/31,0)&gt;=ROUND('Charges variables (avancé)'!$K13,0),INDEX($C141:$BJ141,,COLUMN(AG$168)-COLUMN($C$168)+1-'Charges variables (avancé)'!$K13),0)*'Charges variables (avancé)'!$AA13</f>
        <v>0</v>
      </c>
      <c r="AH170" s="341">
        <f>IF(ROUND((AH$168-CONFIG!$D$7)/31,0)&gt;=ROUND('Charges variables (avancé)'!$K13,0),INDEX($C141:$BJ141,,COLUMN(AH$168)-COLUMN($C$168)+1-'Charges variables (avancé)'!$K13),0)*'Charges variables (avancé)'!$AA13</f>
        <v>0</v>
      </c>
      <c r="AI170" s="341">
        <f>IF(ROUND((AI$168-CONFIG!$D$7)/31,0)&gt;=ROUND('Charges variables (avancé)'!$K13,0),INDEX($C141:$BJ141,,COLUMN(AI$168)-COLUMN($C$168)+1-'Charges variables (avancé)'!$K13),0)*'Charges variables (avancé)'!$AA13</f>
        <v>0</v>
      </c>
      <c r="AJ170" s="341">
        <f>IF(ROUND((AJ$168-CONFIG!$D$7)/31,0)&gt;=ROUND('Charges variables (avancé)'!$K13,0),INDEX($C141:$BJ141,,COLUMN(AJ$168)-COLUMN($C$168)+1-'Charges variables (avancé)'!$K13),0)*'Charges variables (avancé)'!$AA13</f>
        <v>0</v>
      </c>
      <c r="AK170" s="341">
        <f>IF(ROUND((AK$168-CONFIG!$D$7)/31,0)&gt;=ROUND('Charges variables (avancé)'!$K13,0),INDEX($C141:$BJ141,,COLUMN(AK$168)-COLUMN($C$168)+1-'Charges variables (avancé)'!$K13),0)*'Charges variables (avancé)'!$AA13</f>
        <v>0</v>
      </c>
      <c r="AL170" s="341">
        <f>IF(ROUND((AL$168-CONFIG!$D$7)/31,0)&gt;=ROUND('Charges variables (avancé)'!$K13,0),INDEX($C141:$BJ141,,COLUMN(AL$168)-COLUMN($C$168)+1-'Charges variables (avancé)'!$K13),0)*'Charges variables (avancé)'!$AA13</f>
        <v>0</v>
      </c>
      <c r="AM170" s="341">
        <f>IF(ROUND((AM$168-CONFIG!$D$7)/31,0)&gt;=ROUND('Charges variables (avancé)'!$K13,0),INDEX($C141:$BJ141,,COLUMN(AM$168)-COLUMN($C$168)+1-'Charges variables (avancé)'!$K13),0)*'Charges variables (avancé)'!$AC13</f>
        <v>0</v>
      </c>
      <c r="AN170" s="341">
        <f>IF(ROUND((AN$168-CONFIG!$D$7)/31,0)&gt;=ROUND('Charges variables (avancé)'!$K13,0),INDEX($C141:$BJ141,,COLUMN(AN$168)-COLUMN($C$168)+1-'Charges variables (avancé)'!$K13),0)*'Charges variables (avancé)'!$AC13</f>
        <v>0</v>
      </c>
      <c r="AO170" s="341">
        <f>IF(ROUND((AO$168-CONFIG!$D$7)/31,0)&gt;=ROUND('Charges variables (avancé)'!$K13,0),INDEX($C141:$BJ141,,COLUMN(AO$168)-COLUMN($C$168)+1-'Charges variables (avancé)'!$K13),0)*'Charges variables (avancé)'!$AC13</f>
        <v>0</v>
      </c>
      <c r="AP170" s="341">
        <f>IF(ROUND((AP$168-CONFIG!$D$7)/31,0)&gt;=ROUND('Charges variables (avancé)'!$K13,0),INDEX($C141:$BJ141,,COLUMN(AP$168)-COLUMN($C$168)+1-'Charges variables (avancé)'!$K13),0)*'Charges variables (avancé)'!$AC13</f>
        <v>0</v>
      </c>
      <c r="AQ170" s="341">
        <f>IF(ROUND((AQ$168-CONFIG!$D$7)/31,0)&gt;=ROUND('Charges variables (avancé)'!$K13,0),INDEX($C141:$BJ141,,COLUMN(AQ$168)-COLUMN($C$168)+1-'Charges variables (avancé)'!$K13),0)*'Charges variables (avancé)'!$AC13</f>
        <v>0</v>
      </c>
      <c r="AR170" s="341">
        <f>IF(ROUND((AR$168-CONFIG!$D$7)/31,0)&gt;=ROUND('Charges variables (avancé)'!$K13,0),INDEX($C141:$BJ141,,COLUMN(AR$168)-COLUMN($C$168)+1-'Charges variables (avancé)'!$K13),0)*'Charges variables (avancé)'!$AC13</f>
        <v>0</v>
      </c>
      <c r="AS170" s="341">
        <f>IF(ROUND((AS$168-CONFIG!$D$7)/31,0)&gt;=ROUND('Charges variables (avancé)'!$K13,0),INDEX($C141:$BJ141,,COLUMN(AS$168)-COLUMN($C$168)+1-'Charges variables (avancé)'!$K13),0)*'Charges variables (avancé)'!$AC13</f>
        <v>0</v>
      </c>
      <c r="AT170" s="341">
        <f>IF(ROUND((AT$168-CONFIG!$D$7)/31,0)&gt;=ROUND('Charges variables (avancé)'!$K13,0),INDEX($C141:$BJ141,,COLUMN(AT$168)-COLUMN($C$168)+1-'Charges variables (avancé)'!$K13),0)*'Charges variables (avancé)'!$AC13</f>
        <v>0</v>
      </c>
      <c r="AU170" s="341">
        <f>IF(ROUND((AU$168-CONFIG!$D$7)/31,0)&gt;=ROUND('Charges variables (avancé)'!$K13,0),INDEX($C141:$BJ141,,COLUMN(AU$168)-COLUMN($C$168)+1-'Charges variables (avancé)'!$K13),0)*'Charges variables (avancé)'!$AC13</f>
        <v>0</v>
      </c>
      <c r="AV170" s="341">
        <f>IF(ROUND((AV$168-CONFIG!$D$7)/31,0)&gt;=ROUND('Charges variables (avancé)'!$K13,0),INDEX($C141:$BJ141,,COLUMN(AV$168)-COLUMN($C$168)+1-'Charges variables (avancé)'!$K13),0)*'Charges variables (avancé)'!$AC13</f>
        <v>0</v>
      </c>
      <c r="AW170" s="341">
        <f>IF(ROUND((AW$168-CONFIG!$D$7)/31,0)&gt;=ROUND('Charges variables (avancé)'!$K13,0),INDEX($C141:$BJ141,,COLUMN(AW$168)-COLUMN($C$168)+1-'Charges variables (avancé)'!$K13),0)*'Charges variables (avancé)'!$AC13</f>
        <v>0</v>
      </c>
      <c r="AX170" s="341">
        <f>IF(ROUND((AX$168-CONFIG!$D$7)/31,0)&gt;=ROUND('Charges variables (avancé)'!$K13,0),INDEX($C141:$BJ141,,COLUMN(AX$168)-COLUMN($C$168)+1-'Charges variables (avancé)'!$K13),0)*'Charges variables (avancé)'!$AC13</f>
        <v>0</v>
      </c>
      <c r="AY170" s="341">
        <f>IF(ROUND((AY$168-CONFIG!$D$7)/31,0)&gt;=ROUND('Charges variables (avancé)'!$K13,0),INDEX($C141:$BJ141,,COLUMN(AY$168)-COLUMN($C$168)+1-'Charges variables (avancé)'!$K13),0)*'Charges variables (avancé)'!$AE13</f>
        <v>0</v>
      </c>
      <c r="AZ170" s="341">
        <f>IF(ROUND((AZ$168-CONFIG!$D$7)/31,0)&gt;=ROUND('Charges variables (avancé)'!$K13,0),INDEX($C141:$BJ141,,COLUMN(AZ$168)-COLUMN($C$168)+1-'Charges variables (avancé)'!$K13),0)*'Charges variables (avancé)'!$AE13</f>
        <v>0</v>
      </c>
      <c r="BA170" s="341">
        <f>IF(ROUND((BA$168-CONFIG!$D$7)/31,0)&gt;=ROUND('Charges variables (avancé)'!$K13,0),INDEX($C141:$BJ141,,COLUMN(BA$168)-COLUMN($C$168)+1-'Charges variables (avancé)'!$K13),0)*'Charges variables (avancé)'!$AE13</f>
        <v>0</v>
      </c>
      <c r="BB170" s="341">
        <f>IF(ROUND((BB$168-CONFIG!$D$7)/31,0)&gt;=ROUND('Charges variables (avancé)'!$K13,0),INDEX($C141:$BJ141,,COLUMN(BB$168)-COLUMN($C$168)+1-'Charges variables (avancé)'!$K13),0)*'Charges variables (avancé)'!$AE13</f>
        <v>0</v>
      </c>
      <c r="BC170" s="341">
        <f>IF(ROUND((BC$168-CONFIG!$D$7)/31,0)&gt;=ROUND('Charges variables (avancé)'!$K13,0),INDEX($C141:$BJ141,,COLUMN(BC$168)-COLUMN($C$168)+1-'Charges variables (avancé)'!$K13),0)*'Charges variables (avancé)'!$AE13</f>
        <v>0</v>
      </c>
      <c r="BD170" s="341">
        <f>IF(ROUND((BD$168-CONFIG!$D$7)/31,0)&gt;=ROUND('Charges variables (avancé)'!$K13,0),INDEX($C141:$BJ141,,COLUMN(BD$168)-COLUMN($C$168)+1-'Charges variables (avancé)'!$K13),0)*'Charges variables (avancé)'!$AE13</f>
        <v>0</v>
      </c>
      <c r="BE170" s="341">
        <f>IF(ROUND((BE$168-CONFIG!$D$7)/31,0)&gt;=ROUND('Charges variables (avancé)'!$K13,0),INDEX($C141:$BJ141,,COLUMN(BE$168)-COLUMN($C$168)+1-'Charges variables (avancé)'!$K13),0)*'Charges variables (avancé)'!$AE13</f>
        <v>0</v>
      </c>
      <c r="BF170" s="341">
        <f>IF(ROUND((BF$168-CONFIG!$D$7)/31,0)&gt;=ROUND('Charges variables (avancé)'!$K13,0),INDEX($C141:$BJ141,,COLUMN(BF$168)-COLUMN($C$168)+1-'Charges variables (avancé)'!$K13),0)*'Charges variables (avancé)'!$AE13</f>
        <v>0</v>
      </c>
      <c r="BG170" s="341">
        <f>IF(ROUND((BG$168-CONFIG!$D$7)/31,0)&gt;=ROUND('Charges variables (avancé)'!$K13,0),INDEX($C141:$BJ141,,COLUMN(BG$168)-COLUMN($C$168)+1-'Charges variables (avancé)'!$K13),0)*'Charges variables (avancé)'!$AE13</f>
        <v>0</v>
      </c>
      <c r="BH170" s="341">
        <f>IF(ROUND((BH$168-CONFIG!$D$7)/31,0)&gt;=ROUND('Charges variables (avancé)'!$K13,0),INDEX($C141:$BJ141,,COLUMN(BH$168)-COLUMN($C$168)+1-'Charges variables (avancé)'!$K13),0)*'Charges variables (avancé)'!$AE13</f>
        <v>0</v>
      </c>
      <c r="BI170" s="341">
        <f>IF(ROUND((BI$168-CONFIG!$D$7)/31,0)&gt;=ROUND('Charges variables (avancé)'!$K13,0),INDEX($C141:$BJ141,,COLUMN(BI$168)-COLUMN($C$168)+1-'Charges variables (avancé)'!$K13),0)*'Charges variables (avancé)'!$AE13</f>
        <v>0</v>
      </c>
      <c r="BJ170" s="341">
        <f>IF(ROUND((BJ$168-CONFIG!$D$7)/31,0)&gt;=ROUND('Charges variables (avancé)'!$K13,0),INDEX($C141:$BJ141,,COLUMN(BJ$168)-COLUMN($C$168)+1-'Charges variables (avancé)'!$K13),0)*'Charges variables (avancé)'!$AE13</f>
        <v>0</v>
      </c>
    </row>
    <row r="171" spans="2:62" ht="15" customHeight="1">
      <c r="B171" s="366">
        <f>'Charges variables (avancé)'!$C$14</f>
        <v>0</v>
      </c>
      <c r="C171" s="341">
        <f>IF(ROUND((C$168-CONFIG!$D$7)/31,0)&gt;=ROUND('Charges variables (avancé)'!$K14,0),INDEX($C142:$BJ142,,COLUMN(C$168)-COLUMN($C$168)+1-'Charges variables (avancé)'!$K14),0)*'Charges variables (avancé)'!$E14</f>
        <v>0</v>
      </c>
      <c r="D171" s="341">
        <f>IF(ROUND((D$168-CONFIG!$D$7)/31,0)&gt;=ROUND('Charges variables (avancé)'!$K14,0),INDEX($C142:$BJ142,,COLUMN(D$168)-COLUMN($C$168)+1-'Charges variables (avancé)'!$K14),0)*'Charges variables (avancé)'!$E14</f>
        <v>0</v>
      </c>
      <c r="E171" s="341">
        <f>IF(ROUND((E$168-CONFIG!$D$7)/31,0)&gt;=ROUND('Charges variables (avancé)'!$K14,0),INDEX($C142:$BJ142,,COLUMN(E$168)-COLUMN($C$168)+1-'Charges variables (avancé)'!$K14),0)*'Charges variables (avancé)'!$E14</f>
        <v>0</v>
      </c>
      <c r="F171" s="341">
        <f>IF(ROUND((F$168-CONFIG!$D$7)/31,0)&gt;=ROUND('Charges variables (avancé)'!$K14,0),INDEX($C142:$BJ142,,COLUMN(F$168)-COLUMN($C$168)+1-'Charges variables (avancé)'!$K14),0)*'Charges variables (avancé)'!$E14</f>
        <v>0</v>
      </c>
      <c r="G171" s="341">
        <f>IF(ROUND((G$168-CONFIG!$D$7)/31,0)&gt;=ROUND('Charges variables (avancé)'!$K14,0),INDEX($C142:$BJ142,,COLUMN(G$168)-COLUMN($C$168)+1-'Charges variables (avancé)'!$K14),0)*'Charges variables (avancé)'!$E14</f>
        <v>0</v>
      </c>
      <c r="H171" s="341">
        <f>IF(ROUND((H$168-CONFIG!$D$7)/31,0)&gt;=ROUND('Charges variables (avancé)'!$K14,0),INDEX($C142:$BJ142,,COLUMN(H$168)-COLUMN($C$168)+1-'Charges variables (avancé)'!$K14),0)*'Charges variables (avancé)'!$E14</f>
        <v>0</v>
      </c>
      <c r="I171" s="341">
        <f>IF(ROUND((I$168-CONFIG!$D$7)/31,0)&gt;=ROUND('Charges variables (avancé)'!$K14,0),INDEX($C142:$BJ142,,COLUMN(I$168)-COLUMN($C$168)+1-'Charges variables (avancé)'!$K14),0)*'Charges variables (avancé)'!$E14</f>
        <v>0</v>
      </c>
      <c r="J171" s="341">
        <f>IF(ROUND((J$168-CONFIG!$D$7)/31,0)&gt;=ROUND('Charges variables (avancé)'!$K14,0),INDEX($C142:$BJ142,,COLUMN(J$168)-COLUMN($C$168)+1-'Charges variables (avancé)'!$K14),0)*'Charges variables (avancé)'!$E14</f>
        <v>0</v>
      </c>
      <c r="K171" s="341">
        <f>IF(ROUND((K$168-CONFIG!$D$7)/31,0)&gt;=ROUND('Charges variables (avancé)'!$K14,0),INDEX($C142:$BJ142,,COLUMN(K$168)-COLUMN($C$168)+1-'Charges variables (avancé)'!$K14),0)*'Charges variables (avancé)'!$E14</f>
        <v>0</v>
      </c>
      <c r="L171" s="341">
        <f>IF(ROUND((L$168-CONFIG!$D$7)/31,0)&gt;=ROUND('Charges variables (avancé)'!$K14,0),INDEX($C142:$BJ142,,COLUMN(L$168)-COLUMN($C$168)+1-'Charges variables (avancé)'!$K14),0)*'Charges variables (avancé)'!$E14</f>
        <v>0</v>
      </c>
      <c r="M171" s="341">
        <f>IF(ROUND((M$168-CONFIG!$D$7)/31,0)&gt;=ROUND('Charges variables (avancé)'!$K14,0),INDEX($C142:$BJ142,,COLUMN(M$168)-COLUMN($C$168)+1-'Charges variables (avancé)'!$K14),0)*'Charges variables (avancé)'!$E14</f>
        <v>0</v>
      </c>
      <c r="N171" s="341">
        <f>IF(ROUND((N$168-CONFIG!$D$7)/31,0)&gt;=ROUND('Charges variables (avancé)'!$K14,0),INDEX($C142:$BJ142,,COLUMN(N$168)-COLUMN($C$168)+1-'Charges variables (avancé)'!$K14),0)*'Charges variables (avancé)'!$E14</f>
        <v>0</v>
      </c>
      <c r="O171" s="341">
        <f>IF(ROUND((O$168-CONFIG!$D$7)/31,0)&gt;=ROUND('Charges variables (avancé)'!$K14,0),INDEX($C142:$BJ142,,COLUMN(O$168)-COLUMN($C$168)+1-'Charges variables (avancé)'!$K14),0)*'Charges variables (avancé)'!$Y14</f>
        <v>0</v>
      </c>
      <c r="P171" s="341">
        <f>IF(ROUND((P$168-CONFIG!$D$7)/31,0)&gt;=ROUND('Charges variables (avancé)'!$K14,0),INDEX($C142:$BJ142,,COLUMN(P$168)-COLUMN($C$168)+1-'Charges variables (avancé)'!$K14),0)*'Charges variables (avancé)'!$Y14</f>
        <v>0</v>
      </c>
      <c r="Q171" s="341">
        <f>IF(ROUND((Q$168-CONFIG!$D$7)/31,0)&gt;=ROUND('Charges variables (avancé)'!$K14,0),INDEX($C142:$BJ142,,COLUMN(Q$168)-COLUMN($C$168)+1-'Charges variables (avancé)'!$K14),0)*'Charges variables (avancé)'!$Y14</f>
        <v>0</v>
      </c>
      <c r="R171" s="341">
        <f>IF(ROUND((R$168-CONFIG!$D$7)/31,0)&gt;=ROUND('Charges variables (avancé)'!$K14,0),INDEX($C142:$BJ142,,COLUMN(R$168)-COLUMN($C$168)+1-'Charges variables (avancé)'!$K14),0)*'Charges variables (avancé)'!$Y14</f>
        <v>0</v>
      </c>
      <c r="S171" s="341">
        <f>IF(ROUND((S$168-CONFIG!$D$7)/31,0)&gt;=ROUND('Charges variables (avancé)'!$K14,0),INDEX($C142:$BJ142,,COLUMN(S$168)-COLUMN($C$168)+1-'Charges variables (avancé)'!$K14),0)*'Charges variables (avancé)'!$Y14</f>
        <v>0</v>
      </c>
      <c r="T171" s="341">
        <f>IF(ROUND((T$168-CONFIG!$D$7)/31,0)&gt;=ROUND('Charges variables (avancé)'!$K14,0),INDEX($C142:$BJ142,,COLUMN(T$168)-COLUMN($C$168)+1-'Charges variables (avancé)'!$K14),0)*'Charges variables (avancé)'!$Y14</f>
        <v>0</v>
      </c>
      <c r="U171" s="341">
        <f>IF(ROUND((U$168-CONFIG!$D$7)/31,0)&gt;=ROUND('Charges variables (avancé)'!$K14,0),INDEX($C142:$BJ142,,COLUMN(U$168)-COLUMN($C$168)+1-'Charges variables (avancé)'!$K14),0)*'Charges variables (avancé)'!$Y14</f>
        <v>0</v>
      </c>
      <c r="V171" s="341">
        <f>IF(ROUND((V$168-CONFIG!$D$7)/31,0)&gt;=ROUND('Charges variables (avancé)'!$K14,0),INDEX($C142:$BJ142,,COLUMN(V$168)-COLUMN($C$168)+1-'Charges variables (avancé)'!$K14),0)*'Charges variables (avancé)'!$Y14</f>
        <v>0</v>
      </c>
      <c r="W171" s="341">
        <f>IF(ROUND((W$168-CONFIG!$D$7)/31,0)&gt;=ROUND('Charges variables (avancé)'!$K14,0),INDEX($C142:$BJ142,,COLUMN(W$168)-COLUMN($C$168)+1-'Charges variables (avancé)'!$K14),0)*'Charges variables (avancé)'!$Y14</f>
        <v>0</v>
      </c>
      <c r="X171" s="341">
        <f>IF(ROUND((X$168-CONFIG!$D$7)/31,0)&gt;=ROUND('Charges variables (avancé)'!$K14,0),INDEX($C142:$BJ142,,COLUMN(X$168)-COLUMN($C$168)+1-'Charges variables (avancé)'!$K14),0)*'Charges variables (avancé)'!$Y14</f>
        <v>0</v>
      </c>
      <c r="Y171" s="341">
        <f>IF(ROUND((Y$168-CONFIG!$D$7)/31,0)&gt;=ROUND('Charges variables (avancé)'!$K14,0),INDEX($C142:$BJ142,,COLUMN(Y$168)-COLUMN($C$168)+1-'Charges variables (avancé)'!$K14),0)*'Charges variables (avancé)'!$Y14</f>
        <v>0</v>
      </c>
      <c r="Z171" s="341">
        <f>IF(ROUND((Z$168-CONFIG!$D$7)/31,0)&gt;=ROUND('Charges variables (avancé)'!$K14,0),INDEX($C142:$BJ142,,COLUMN(Z$168)-COLUMN($C$168)+1-'Charges variables (avancé)'!$K14),0)*'Charges variables (avancé)'!$Y14</f>
        <v>0</v>
      </c>
      <c r="AA171" s="341">
        <f>IF(ROUND((AA$168-CONFIG!$D$7)/31,0)&gt;=ROUND('Charges variables (avancé)'!$K14,0),INDEX($C142:$BJ142,,COLUMN(AA$168)-COLUMN($C$168)+1-'Charges variables (avancé)'!$K14),0)*'Charges variables (avancé)'!$AA14</f>
        <v>0</v>
      </c>
      <c r="AB171" s="341">
        <f>IF(ROUND((AB$168-CONFIG!$D$7)/31,0)&gt;=ROUND('Charges variables (avancé)'!$K14,0),INDEX($C142:$BJ142,,COLUMN(AB$168)-COLUMN($C$168)+1-'Charges variables (avancé)'!$K14),0)*'Charges variables (avancé)'!$AA14</f>
        <v>0</v>
      </c>
      <c r="AC171" s="341">
        <f>IF(ROUND((AC$168-CONFIG!$D$7)/31,0)&gt;=ROUND('Charges variables (avancé)'!$K14,0),INDEX($C142:$BJ142,,COLUMN(AC$168)-COLUMN($C$168)+1-'Charges variables (avancé)'!$K14),0)*'Charges variables (avancé)'!$AA14</f>
        <v>0</v>
      </c>
      <c r="AD171" s="341">
        <f>IF(ROUND((AD$168-CONFIG!$D$7)/31,0)&gt;=ROUND('Charges variables (avancé)'!$K14,0),INDEX($C142:$BJ142,,COLUMN(AD$168)-COLUMN($C$168)+1-'Charges variables (avancé)'!$K14),0)*'Charges variables (avancé)'!$AA14</f>
        <v>0</v>
      </c>
      <c r="AE171" s="341">
        <f>IF(ROUND((AE$168-CONFIG!$D$7)/31,0)&gt;=ROUND('Charges variables (avancé)'!$K14,0),INDEX($C142:$BJ142,,COLUMN(AE$168)-COLUMN($C$168)+1-'Charges variables (avancé)'!$K14),0)*'Charges variables (avancé)'!$AA14</f>
        <v>0</v>
      </c>
      <c r="AF171" s="341">
        <f>IF(ROUND((AF$168-CONFIG!$D$7)/31,0)&gt;=ROUND('Charges variables (avancé)'!$K14,0),INDEX($C142:$BJ142,,COLUMN(AF$168)-COLUMN($C$168)+1-'Charges variables (avancé)'!$K14),0)*'Charges variables (avancé)'!$AA14</f>
        <v>0</v>
      </c>
      <c r="AG171" s="341">
        <f>IF(ROUND((AG$168-CONFIG!$D$7)/31,0)&gt;=ROUND('Charges variables (avancé)'!$K14,0),INDEX($C142:$BJ142,,COLUMN(AG$168)-COLUMN($C$168)+1-'Charges variables (avancé)'!$K14),0)*'Charges variables (avancé)'!$AA14</f>
        <v>0</v>
      </c>
      <c r="AH171" s="341">
        <f>IF(ROUND((AH$168-CONFIG!$D$7)/31,0)&gt;=ROUND('Charges variables (avancé)'!$K14,0),INDEX($C142:$BJ142,,COLUMN(AH$168)-COLUMN($C$168)+1-'Charges variables (avancé)'!$K14),0)*'Charges variables (avancé)'!$AA14</f>
        <v>0</v>
      </c>
      <c r="AI171" s="341">
        <f>IF(ROUND((AI$168-CONFIG!$D$7)/31,0)&gt;=ROUND('Charges variables (avancé)'!$K14,0),INDEX($C142:$BJ142,,COLUMN(AI$168)-COLUMN($C$168)+1-'Charges variables (avancé)'!$K14),0)*'Charges variables (avancé)'!$AA14</f>
        <v>0</v>
      </c>
      <c r="AJ171" s="341">
        <f>IF(ROUND((AJ$168-CONFIG!$D$7)/31,0)&gt;=ROUND('Charges variables (avancé)'!$K14,0),INDEX($C142:$BJ142,,COLUMN(AJ$168)-COLUMN($C$168)+1-'Charges variables (avancé)'!$K14),0)*'Charges variables (avancé)'!$AA14</f>
        <v>0</v>
      </c>
      <c r="AK171" s="341">
        <f>IF(ROUND((AK$168-CONFIG!$D$7)/31,0)&gt;=ROUND('Charges variables (avancé)'!$K14,0),INDEX($C142:$BJ142,,COLUMN(AK$168)-COLUMN($C$168)+1-'Charges variables (avancé)'!$K14),0)*'Charges variables (avancé)'!$AA14</f>
        <v>0</v>
      </c>
      <c r="AL171" s="341">
        <f>IF(ROUND((AL$168-CONFIG!$D$7)/31,0)&gt;=ROUND('Charges variables (avancé)'!$K14,0),INDEX($C142:$BJ142,,COLUMN(AL$168)-COLUMN($C$168)+1-'Charges variables (avancé)'!$K14),0)*'Charges variables (avancé)'!$AA14</f>
        <v>0</v>
      </c>
      <c r="AM171" s="341">
        <f>IF(ROUND((AM$168-CONFIG!$D$7)/31,0)&gt;=ROUND('Charges variables (avancé)'!$K14,0),INDEX($C142:$BJ142,,COLUMN(AM$168)-COLUMN($C$168)+1-'Charges variables (avancé)'!$K14),0)*'Charges variables (avancé)'!$AC14</f>
        <v>0</v>
      </c>
      <c r="AN171" s="341">
        <f>IF(ROUND((AN$168-CONFIG!$D$7)/31,0)&gt;=ROUND('Charges variables (avancé)'!$K14,0),INDEX($C142:$BJ142,,COLUMN(AN$168)-COLUMN($C$168)+1-'Charges variables (avancé)'!$K14),0)*'Charges variables (avancé)'!$AC14</f>
        <v>0</v>
      </c>
      <c r="AO171" s="341">
        <f>IF(ROUND((AO$168-CONFIG!$D$7)/31,0)&gt;=ROUND('Charges variables (avancé)'!$K14,0),INDEX($C142:$BJ142,,COLUMN(AO$168)-COLUMN($C$168)+1-'Charges variables (avancé)'!$K14),0)*'Charges variables (avancé)'!$AC14</f>
        <v>0</v>
      </c>
      <c r="AP171" s="341">
        <f>IF(ROUND((AP$168-CONFIG!$D$7)/31,0)&gt;=ROUND('Charges variables (avancé)'!$K14,0),INDEX($C142:$BJ142,,COLUMN(AP$168)-COLUMN($C$168)+1-'Charges variables (avancé)'!$K14),0)*'Charges variables (avancé)'!$AC14</f>
        <v>0</v>
      </c>
      <c r="AQ171" s="341">
        <f>IF(ROUND((AQ$168-CONFIG!$D$7)/31,0)&gt;=ROUND('Charges variables (avancé)'!$K14,0),INDEX($C142:$BJ142,,COLUMN(AQ$168)-COLUMN($C$168)+1-'Charges variables (avancé)'!$K14),0)*'Charges variables (avancé)'!$AC14</f>
        <v>0</v>
      </c>
      <c r="AR171" s="341">
        <f>IF(ROUND((AR$168-CONFIG!$D$7)/31,0)&gt;=ROUND('Charges variables (avancé)'!$K14,0),INDEX($C142:$BJ142,,COLUMN(AR$168)-COLUMN($C$168)+1-'Charges variables (avancé)'!$K14),0)*'Charges variables (avancé)'!$AC14</f>
        <v>0</v>
      </c>
      <c r="AS171" s="341">
        <f>IF(ROUND((AS$168-CONFIG!$D$7)/31,0)&gt;=ROUND('Charges variables (avancé)'!$K14,0),INDEX($C142:$BJ142,,COLUMN(AS$168)-COLUMN($C$168)+1-'Charges variables (avancé)'!$K14),0)*'Charges variables (avancé)'!$AC14</f>
        <v>0</v>
      </c>
      <c r="AT171" s="341">
        <f>IF(ROUND((AT$168-CONFIG!$D$7)/31,0)&gt;=ROUND('Charges variables (avancé)'!$K14,0),INDEX($C142:$BJ142,,COLUMN(AT$168)-COLUMN($C$168)+1-'Charges variables (avancé)'!$K14),0)*'Charges variables (avancé)'!$AC14</f>
        <v>0</v>
      </c>
      <c r="AU171" s="341">
        <f>IF(ROUND((AU$168-CONFIG!$D$7)/31,0)&gt;=ROUND('Charges variables (avancé)'!$K14,0),INDEX($C142:$BJ142,,COLUMN(AU$168)-COLUMN($C$168)+1-'Charges variables (avancé)'!$K14),0)*'Charges variables (avancé)'!$AC14</f>
        <v>0</v>
      </c>
      <c r="AV171" s="341">
        <f>IF(ROUND((AV$168-CONFIG!$D$7)/31,0)&gt;=ROUND('Charges variables (avancé)'!$K14,0),INDEX($C142:$BJ142,,COLUMN(AV$168)-COLUMN($C$168)+1-'Charges variables (avancé)'!$K14),0)*'Charges variables (avancé)'!$AC14</f>
        <v>0</v>
      </c>
      <c r="AW171" s="341">
        <f>IF(ROUND((AW$168-CONFIG!$D$7)/31,0)&gt;=ROUND('Charges variables (avancé)'!$K14,0),INDEX($C142:$BJ142,,COLUMN(AW$168)-COLUMN($C$168)+1-'Charges variables (avancé)'!$K14),0)*'Charges variables (avancé)'!$AC14</f>
        <v>0</v>
      </c>
      <c r="AX171" s="341">
        <f>IF(ROUND((AX$168-CONFIG!$D$7)/31,0)&gt;=ROUND('Charges variables (avancé)'!$K14,0),INDEX($C142:$BJ142,,COLUMN(AX$168)-COLUMN($C$168)+1-'Charges variables (avancé)'!$K14),0)*'Charges variables (avancé)'!$AC14</f>
        <v>0</v>
      </c>
      <c r="AY171" s="341">
        <f>IF(ROUND((AY$168-CONFIG!$D$7)/31,0)&gt;=ROUND('Charges variables (avancé)'!$K14,0),INDEX($C142:$BJ142,,COLUMN(AY$168)-COLUMN($C$168)+1-'Charges variables (avancé)'!$K14),0)*'Charges variables (avancé)'!$AE14</f>
        <v>0</v>
      </c>
      <c r="AZ171" s="341">
        <f>IF(ROUND((AZ$168-CONFIG!$D$7)/31,0)&gt;=ROUND('Charges variables (avancé)'!$K14,0),INDEX($C142:$BJ142,,COLUMN(AZ$168)-COLUMN($C$168)+1-'Charges variables (avancé)'!$K14),0)*'Charges variables (avancé)'!$AE14</f>
        <v>0</v>
      </c>
      <c r="BA171" s="341">
        <f>IF(ROUND((BA$168-CONFIG!$D$7)/31,0)&gt;=ROUND('Charges variables (avancé)'!$K14,0),INDEX($C142:$BJ142,,COLUMN(BA$168)-COLUMN($C$168)+1-'Charges variables (avancé)'!$K14),0)*'Charges variables (avancé)'!$AE14</f>
        <v>0</v>
      </c>
      <c r="BB171" s="341">
        <f>IF(ROUND((BB$168-CONFIG!$D$7)/31,0)&gt;=ROUND('Charges variables (avancé)'!$K14,0),INDEX($C142:$BJ142,,COLUMN(BB$168)-COLUMN($C$168)+1-'Charges variables (avancé)'!$K14),0)*'Charges variables (avancé)'!$AE14</f>
        <v>0</v>
      </c>
      <c r="BC171" s="341">
        <f>IF(ROUND((BC$168-CONFIG!$D$7)/31,0)&gt;=ROUND('Charges variables (avancé)'!$K14,0),INDEX($C142:$BJ142,,COLUMN(BC$168)-COLUMN($C$168)+1-'Charges variables (avancé)'!$K14),0)*'Charges variables (avancé)'!$AE14</f>
        <v>0</v>
      </c>
      <c r="BD171" s="341">
        <f>IF(ROUND((BD$168-CONFIG!$D$7)/31,0)&gt;=ROUND('Charges variables (avancé)'!$K14,0),INDEX($C142:$BJ142,,COLUMN(BD$168)-COLUMN($C$168)+1-'Charges variables (avancé)'!$K14),0)*'Charges variables (avancé)'!$AE14</f>
        <v>0</v>
      </c>
      <c r="BE171" s="341">
        <f>IF(ROUND((BE$168-CONFIG!$D$7)/31,0)&gt;=ROUND('Charges variables (avancé)'!$K14,0),INDEX($C142:$BJ142,,COLUMN(BE$168)-COLUMN($C$168)+1-'Charges variables (avancé)'!$K14),0)*'Charges variables (avancé)'!$AE14</f>
        <v>0</v>
      </c>
      <c r="BF171" s="341">
        <f>IF(ROUND((BF$168-CONFIG!$D$7)/31,0)&gt;=ROUND('Charges variables (avancé)'!$K14,0),INDEX($C142:$BJ142,,COLUMN(BF$168)-COLUMN($C$168)+1-'Charges variables (avancé)'!$K14),0)*'Charges variables (avancé)'!$AE14</f>
        <v>0</v>
      </c>
      <c r="BG171" s="341">
        <f>IF(ROUND((BG$168-CONFIG!$D$7)/31,0)&gt;=ROUND('Charges variables (avancé)'!$K14,0),INDEX($C142:$BJ142,,COLUMN(BG$168)-COLUMN($C$168)+1-'Charges variables (avancé)'!$K14),0)*'Charges variables (avancé)'!$AE14</f>
        <v>0</v>
      </c>
      <c r="BH171" s="341">
        <f>IF(ROUND((BH$168-CONFIG!$D$7)/31,0)&gt;=ROUND('Charges variables (avancé)'!$K14,0),INDEX($C142:$BJ142,,COLUMN(BH$168)-COLUMN($C$168)+1-'Charges variables (avancé)'!$K14),0)*'Charges variables (avancé)'!$AE14</f>
        <v>0</v>
      </c>
      <c r="BI171" s="341">
        <f>IF(ROUND((BI$168-CONFIG!$D$7)/31,0)&gt;=ROUND('Charges variables (avancé)'!$K14,0),INDEX($C142:$BJ142,,COLUMN(BI$168)-COLUMN($C$168)+1-'Charges variables (avancé)'!$K14),0)*'Charges variables (avancé)'!$AE14</f>
        <v>0</v>
      </c>
      <c r="BJ171" s="341">
        <f>IF(ROUND((BJ$168-CONFIG!$D$7)/31,0)&gt;=ROUND('Charges variables (avancé)'!$K14,0),INDEX($C142:$BJ142,,COLUMN(BJ$168)-COLUMN($C$168)+1-'Charges variables (avancé)'!$K14),0)*'Charges variables (avancé)'!$AE14</f>
        <v>0</v>
      </c>
    </row>
    <row r="172" spans="2:62" ht="15" customHeight="1">
      <c r="B172" s="366">
        <f>'Charges variables (avancé)'!$C$15</f>
        <v>0</v>
      </c>
      <c r="C172" s="341">
        <f>IF(ROUND((C$168-CONFIG!$D$7)/31,0)&gt;=ROUND('Charges variables (avancé)'!$K15,0),INDEX($C143:$BJ143,,COLUMN(C$168)-COLUMN($C$168)+1-'Charges variables (avancé)'!$K15),0)*'Charges variables (avancé)'!$E15</f>
        <v>0</v>
      </c>
      <c r="D172" s="341">
        <f>IF(ROUND((D$168-CONFIG!$D$7)/31,0)&gt;=ROUND('Charges variables (avancé)'!$K15,0),INDEX($C143:$BJ143,,COLUMN(D$168)-COLUMN($C$168)+1-'Charges variables (avancé)'!$K15),0)*'Charges variables (avancé)'!$E15</f>
        <v>0</v>
      </c>
      <c r="E172" s="341">
        <f>IF(ROUND((E$168-CONFIG!$D$7)/31,0)&gt;=ROUND('Charges variables (avancé)'!$K15,0),INDEX($C143:$BJ143,,COLUMN(E$168)-COLUMN($C$168)+1-'Charges variables (avancé)'!$K15),0)*'Charges variables (avancé)'!$E15</f>
        <v>0</v>
      </c>
      <c r="F172" s="341">
        <f>IF(ROUND((F$168-CONFIG!$D$7)/31,0)&gt;=ROUND('Charges variables (avancé)'!$K15,0),INDEX($C143:$BJ143,,COLUMN(F$168)-COLUMN($C$168)+1-'Charges variables (avancé)'!$K15),0)*'Charges variables (avancé)'!$E15</f>
        <v>0</v>
      </c>
      <c r="G172" s="341">
        <f>IF(ROUND((G$168-CONFIG!$D$7)/31,0)&gt;=ROUND('Charges variables (avancé)'!$K15,0),INDEX($C143:$BJ143,,COLUMN(G$168)-COLUMN($C$168)+1-'Charges variables (avancé)'!$K15),0)*'Charges variables (avancé)'!$E15</f>
        <v>0</v>
      </c>
      <c r="H172" s="341">
        <f>IF(ROUND((H$168-CONFIG!$D$7)/31,0)&gt;=ROUND('Charges variables (avancé)'!$K15,0),INDEX($C143:$BJ143,,COLUMN(H$168)-COLUMN($C$168)+1-'Charges variables (avancé)'!$K15),0)*'Charges variables (avancé)'!$E15</f>
        <v>0</v>
      </c>
      <c r="I172" s="341">
        <f>IF(ROUND((I$168-CONFIG!$D$7)/31,0)&gt;=ROUND('Charges variables (avancé)'!$K15,0),INDEX($C143:$BJ143,,COLUMN(I$168)-COLUMN($C$168)+1-'Charges variables (avancé)'!$K15),0)*'Charges variables (avancé)'!$E15</f>
        <v>0</v>
      </c>
      <c r="J172" s="341">
        <f>IF(ROUND((J$168-CONFIG!$D$7)/31,0)&gt;=ROUND('Charges variables (avancé)'!$K15,0),INDEX($C143:$BJ143,,COLUMN(J$168)-COLUMN($C$168)+1-'Charges variables (avancé)'!$K15),0)*'Charges variables (avancé)'!$E15</f>
        <v>0</v>
      </c>
      <c r="K172" s="341">
        <f>IF(ROUND((K$168-CONFIG!$D$7)/31,0)&gt;=ROUND('Charges variables (avancé)'!$K15,0),INDEX($C143:$BJ143,,COLUMN(K$168)-COLUMN($C$168)+1-'Charges variables (avancé)'!$K15),0)*'Charges variables (avancé)'!$E15</f>
        <v>0</v>
      </c>
      <c r="L172" s="341">
        <f>IF(ROUND((L$168-CONFIG!$D$7)/31,0)&gt;=ROUND('Charges variables (avancé)'!$K15,0),INDEX($C143:$BJ143,,COLUMN(L$168)-COLUMN($C$168)+1-'Charges variables (avancé)'!$K15),0)*'Charges variables (avancé)'!$E15</f>
        <v>0</v>
      </c>
      <c r="M172" s="341">
        <f>IF(ROUND((M$168-CONFIG!$D$7)/31,0)&gt;=ROUND('Charges variables (avancé)'!$K15,0),INDEX($C143:$BJ143,,COLUMN(M$168)-COLUMN($C$168)+1-'Charges variables (avancé)'!$K15),0)*'Charges variables (avancé)'!$E15</f>
        <v>0</v>
      </c>
      <c r="N172" s="341">
        <f>IF(ROUND((N$168-CONFIG!$D$7)/31,0)&gt;=ROUND('Charges variables (avancé)'!$K15,0),INDEX($C143:$BJ143,,COLUMN(N$168)-COLUMN($C$168)+1-'Charges variables (avancé)'!$K15),0)*'Charges variables (avancé)'!$E15</f>
        <v>0</v>
      </c>
      <c r="O172" s="341">
        <f>IF(ROUND((O$168-CONFIG!$D$7)/31,0)&gt;=ROUND('Charges variables (avancé)'!$K15,0),INDEX($C143:$BJ143,,COLUMN(O$168)-COLUMN($C$168)+1-'Charges variables (avancé)'!$K15),0)*'Charges variables (avancé)'!$Y15</f>
        <v>0</v>
      </c>
      <c r="P172" s="341">
        <f>IF(ROUND((P$168-CONFIG!$D$7)/31,0)&gt;=ROUND('Charges variables (avancé)'!$K15,0),INDEX($C143:$BJ143,,COLUMN(P$168)-COLUMN($C$168)+1-'Charges variables (avancé)'!$K15),0)*'Charges variables (avancé)'!$Y15</f>
        <v>0</v>
      </c>
      <c r="Q172" s="341">
        <f>IF(ROUND((Q$168-CONFIG!$D$7)/31,0)&gt;=ROUND('Charges variables (avancé)'!$K15,0),INDEX($C143:$BJ143,,COLUMN(Q$168)-COLUMN($C$168)+1-'Charges variables (avancé)'!$K15),0)*'Charges variables (avancé)'!$Y15</f>
        <v>0</v>
      </c>
      <c r="R172" s="341">
        <f>IF(ROUND((R$168-CONFIG!$D$7)/31,0)&gt;=ROUND('Charges variables (avancé)'!$K15,0),INDEX($C143:$BJ143,,COLUMN(R$168)-COLUMN($C$168)+1-'Charges variables (avancé)'!$K15),0)*'Charges variables (avancé)'!$Y15</f>
        <v>0</v>
      </c>
      <c r="S172" s="341">
        <f>IF(ROUND((S$168-CONFIG!$D$7)/31,0)&gt;=ROUND('Charges variables (avancé)'!$K15,0),INDEX($C143:$BJ143,,COLUMN(S$168)-COLUMN($C$168)+1-'Charges variables (avancé)'!$K15),0)*'Charges variables (avancé)'!$Y15</f>
        <v>0</v>
      </c>
      <c r="T172" s="341">
        <f>IF(ROUND((T$168-CONFIG!$D$7)/31,0)&gt;=ROUND('Charges variables (avancé)'!$K15,0),INDEX($C143:$BJ143,,COLUMN(T$168)-COLUMN($C$168)+1-'Charges variables (avancé)'!$K15),0)*'Charges variables (avancé)'!$Y15</f>
        <v>0</v>
      </c>
      <c r="U172" s="341">
        <f>IF(ROUND((U$168-CONFIG!$D$7)/31,0)&gt;=ROUND('Charges variables (avancé)'!$K15,0),INDEX($C143:$BJ143,,COLUMN(U$168)-COLUMN($C$168)+1-'Charges variables (avancé)'!$K15),0)*'Charges variables (avancé)'!$Y15</f>
        <v>0</v>
      </c>
      <c r="V172" s="341">
        <f>IF(ROUND((V$168-CONFIG!$D$7)/31,0)&gt;=ROUND('Charges variables (avancé)'!$K15,0),INDEX($C143:$BJ143,,COLUMN(V$168)-COLUMN($C$168)+1-'Charges variables (avancé)'!$K15),0)*'Charges variables (avancé)'!$Y15</f>
        <v>0</v>
      </c>
      <c r="W172" s="341">
        <f>IF(ROUND((W$168-CONFIG!$D$7)/31,0)&gt;=ROUND('Charges variables (avancé)'!$K15,0),INDEX($C143:$BJ143,,COLUMN(W$168)-COLUMN($C$168)+1-'Charges variables (avancé)'!$K15),0)*'Charges variables (avancé)'!$Y15</f>
        <v>0</v>
      </c>
      <c r="X172" s="341">
        <f>IF(ROUND((X$168-CONFIG!$D$7)/31,0)&gt;=ROUND('Charges variables (avancé)'!$K15,0),INDEX($C143:$BJ143,,COLUMN(X$168)-COLUMN($C$168)+1-'Charges variables (avancé)'!$K15),0)*'Charges variables (avancé)'!$Y15</f>
        <v>0</v>
      </c>
      <c r="Y172" s="341">
        <f>IF(ROUND((Y$168-CONFIG!$D$7)/31,0)&gt;=ROUND('Charges variables (avancé)'!$K15,0),INDEX($C143:$BJ143,,COLUMN(Y$168)-COLUMN($C$168)+1-'Charges variables (avancé)'!$K15),0)*'Charges variables (avancé)'!$Y15</f>
        <v>0</v>
      </c>
      <c r="Z172" s="341">
        <f>IF(ROUND((Z$168-CONFIG!$D$7)/31,0)&gt;=ROUND('Charges variables (avancé)'!$K15,0),INDEX($C143:$BJ143,,COLUMN(Z$168)-COLUMN($C$168)+1-'Charges variables (avancé)'!$K15),0)*'Charges variables (avancé)'!$Y15</f>
        <v>0</v>
      </c>
      <c r="AA172" s="341">
        <f>IF(ROUND((AA$168-CONFIG!$D$7)/31,0)&gt;=ROUND('Charges variables (avancé)'!$K15,0),INDEX($C143:$BJ143,,COLUMN(AA$168)-COLUMN($C$168)+1-'Charges variables (avancé)'!$K15),0)*'Charges variables (avancé)'!$AA15</f>
        <v>0</v>
      </c>
      <c r="AB172" s="341">
        <f>IF(ROUND((AB$168-CONFIG!$D$7)/31,0)&gt;=ROUND('Charges variables (avancé)'!$K15,0),INDEX($C143:$BJ143,,COLUMN(AB$168)-COLUMN($C$168)+1-'Charges variables (avancé)'!$K15),0)*'Charges variables (avancé)'!$AA15</f>
        <v>0</v>
      </c>
      <c r="AC172" s="341">
        <f>IF(ROUND((AC$168-CONFIG!$D$7)/31,0)&gt;=ROUND('Charges variables (avancé)'!$K15,0),INDEX($C143:$BJ143,,COLUMN(AC$168)-COLUMN($C$168)+1-'Charges variables (avancé)'!$K15),0)*'Charges variables (avancé)'!$AA15</f>
        <v>0</v>
      </c>
      <c r="AD172" s="341">
        <f>IF(ROUND((AD$168-CONFIG!$D$7)/31,0)&gt;=ROUND('Charges variables (avancé)'!$K15,0),INDEX($C143:$BJ143,,COLUMN(AD$168)-COLUMN($C$168)+1-'Charges variables (avancé)'!$K15),0)*'Charges variables (avancé)'!$AA15</f>
        <v>0</v>
      </c>
      <c r="AE172" s="341">
        <f>IF(ROUND((AE$168-CONFIG!$D$7)/31,0)&gt;=ROUND('Charges variables (avancé)'!$K15,0),INDEX($C143:$BJ143,,COLUMN(AE$168)-COLUMN($C$168)+1-'Charges variables (avancé)'!$K15),0)*'Charges variables (avancé)'!$AA15</f>
        <v>0</v>
      </c>
      <c r="AF172" s="341">
        <f>IF(ROUND((AF$168-CONFIG!$D$7)/31,0)&gt;=ROUND('Charges variables (avancé)'!$K15,0),INDEX($C143:$BJ143,,COLUMN(AF$168)-COLUMN($C$168)+1-'Charges variables (avancé)'!$K15),0)*'Charges variables (avancé)'!$AA15</f>
        <v>0</v>
      </c>
      <c r="AG172" s="341">
        <f>IF(ROUND((AG$168-CONFIG!$D$7)/31,0)&gt;=ROUND('Charges variables (avancé)'!$K15,0),INDEX($C143:$BJ143,,COLUMN(AG$168)-COLUMN($C$168)+1-'Charges variables (avancé)'!$K15),0)*'Charges variables (avancé)'!$AA15</f>
        <v>0</v>
      </c>
      <c r="AH172" s="341">
        <f>IF(ROUND((AH$168-CONFIG!$D$7)/31,0)&gt;=ROUND('Charges variables (avancé)'!$K15,0),INDEX($C143:$BJ143,,COLUMN(AH$168)-COLUMN($C$168)+1-'Charges variables (avancé)'!$K15),0)*'Charges variables (avancé)'!$AA15</f>
        <v>0</v>
      </c>
      <c r="AI172" s="341">
        <f>IF(ROUND((AI$168-CONFIG!$D$7)/31,0)&gt;=ROUND('Charges variables (avancé)'!$K15,0),INDEX($C143:$BJ143,,COLUMN(AI$168)-COLUMN($C$168)+1-'Charges variables (avancé)'!$K15),0)*'Charges variables (avancé)'!$AA15</f>
        <v>0</v>
      </c>
      <c r="AJ172" s="341">
        <f>IF(ROUND((AJ$168-CONFIG!$D$7)/31,0)&gt;=ROUND('Charges variables (avancé)'!$K15,0),INDEX($C143:$BJ143,,COLUMN(AJ$168)-COLUMN($C$168)+1-'Charges variables (avancé)'!$K15),0)*'Charges variables (avancé)'!$AA15</f>
        <v>0</v>
      </c>
      <c r="AK172" s="341">
        <f>IF(ROUND((AK$168-CONFIG!$D$7)/31,0)&gt;=ROUND('Charges variables (avancé)'!$K15,0),INDEX($C143:$BJ143,,COLUMN(AK$168)-COLUMN($C$168)+1-'Charges variables (avancé)'!$K15),0)*'Charges variables (avancé)'!$AA15</f>
        <v>0</v>
      </c>
      <c r="AL172" s="341">
        <f>IF(ROUND((AL$168-CONFIG!$D$7)/31,0)&gt;=ROUND('Charges variables (avancé)'!$K15,0),INDEX($C143:$BJ143,,COLUMN(AL$168)-COLUMN($C$168)+1-'Charges variables (avancé)'!$K15),0)*'Charges variables (avancé)'!$AA15</f>
        <v>0</v>
      </c>
      <c r="AM172" s="341">
        <f>IF(ROUND((AM$168-CONFIG!$D$7)/31,0)&gt;=ROUND('Charges variables (avancé)'!$K15,0),INDEX($C143:$BJ143,,COLUMN(AM$168)-COLUMN($C$168)+1-'Charges variables (avancé)'!$K15),0)*'Charges variables (avancé)'!$AC15</f>
        <v>0</v>
      </c>
      <c r="AN172" s="341">
        <f>IF(ROUND((AN$168-CONFIG!$D$7)/31,0)&gt;=ROUND('Charges variables (avancé)'!$K15,0),INDEX($C143:$BJ143,,COLUMN(AN$168)-COLUMN($C$168)+1-'Charges variables (avancé)'!$K15),0)*'Charges variables (avancé)'!$AC15</f>
        <v>0</v>
      </c>
      <c r="AO172" s="341">
        <f>IF(ROUND((AO$168-CONFIG!$D$7)/31,0)&gt;=ROUND('Charges variables (avancé)'!$K15,0),INDEX($C143:$BJ143,,COLUMN(AO$168)-COLUMN($C$168)+1-'Charges variables (avancé)'!$K15),0)*'Charges variables (avancé)'!$AC15</f>
        <v>0</v>
      </c>
      <c r="AP172" s="341">
        <f>IF(ROUND((AP$168-CONFIG!$D$7)/31,0)&gt;=ROUND('Charges variables (avancé)'!$K15,0),INDEX($C143:$BJ143,,COLUMN(AP$168)-COLUMN($C$168)+1-'Charges variables (avancé)'!$K15),0)*'Charges variables (avancé)'!$AC15</f>
        <v>0</v>
      </c>
      <c r="AQ172" s="341">
        <f>IF(ROUND((AQ$168-CONFIG!$D$7)/31,0)&gt;=ROUND('Charges variables (avancé)'!$K15,0),INDEX($C143:$BJ143,,COLUMN(AQ$168)-COLUMN($C$168)+1-'Charges variables (avancé)'!$K15),0)*'Charges variables (avancé)'!$AC15</f>
        <v>0</v>
      </c>
      <c r="AR172" s="341">
        <f>IF(ROUND((AR$168-CONFIG!$D$7)/31,0)&gt;=ROUND('Charges variables (avancé)'!$K15,0),INDEX($C143:$BJ143,,COLUMN(AR$168)-COLUMN($C$168)+1-'Charges variables (avancé)'!$K15),0)*'Charges variables (avancé)'!$AC15</f>
        <v>0</v>
      </c>
      <c r="AS172" s="341">
        <f>IF(ROUND((AS$168-CONFIG!$D$7)/31,0)&gt;=ROUND('Charges variables (avancé)'!$K15,0),INDEX($C143:$BJ143,,COLUMN(AS$168)-COLUMN($C$168)+1-'Charges variables (avancé)'!$K15),0)*'Charges variables (avancé)'!$AC15</f>
        <v>0</v>
      </c>
      <c r="AT172" s="341">
        <f>IF(ROUND((AT$168-CONFIG!$D$7)/31,0)&gt;=ROUND('Charges variables (avancé)'!$K15,0),INDEX($C143:$BJ143,,COLUMN(AT$168)-COLUMN($C$168)+1-'Charges variables (avancé)'!$K15),0)*'Charges variables (avancé)'!$AC15</f>
        <v>0</v>
      </c>
      <c r="AU172" s="341">
        <f>IF(ROUND((AU$168-CONFIG!$D$7)/31,0)&gt;=ROUND('Charges variables (avancé)'!$K15,0),INDEX($C143:$BJ143,,COLUMN(AU$168)-COLUMN($C$168)+1-'Charges variables (avancé)'!$K15),0)*'Charges variables (avancé)'!$AC15</f>
        <v>0</v>
      </c>
      <c r="AV172" s="341">
        <f>IF(ROUND((AV$168-CONFIG!$D$7)/31,0)&gt;=ROUND('Charges variables (avancé)'!$K15,0),INDEX($C143:$BJ143,,COLUMN(AV$168)-COLUMN($C$168)+1-'Charges variables (avancé)'!$K15),0)*'Charges variables (avancé)'!$AC15</f>
        <v>0</v>
      </c>
      <c r="AW172" s="341">
        <f>IF(ROUND((AW$168-CONFIG!$D$7)/31,0)&gt;=ROUND('Charges variables (avancé)'!$K15,0),INDEX($C143:$BJ143,,COLUMN(AW$168)-COLUMN($C$168)+1-'Charges variables (avancé)'!$K15),0)*'Charges variables (avancé)'!$AC15</f>
        <v>0</v>
      </c>
      <c r="AX172" s="341">
        <f>IF(ROUND((AX$168-CONFIG!$D$7)/31,0)&gt;=ROUND('Charges variables (avancé)'!$K15,0),INDEX($C143:$BJ143,,COLUMN(AX$168)-COLUMN($C$168)+1-'Charges variables (avancé)'!$K15),0)*'Charges variables (avancé)'!$AC15</f>
        <v>0</v>
      </c>
      <c r="AY172" s="341">
        <f>IF(ROUND((AY$168-CONFIG!$D$7)/31,0)&gt;=ROUND('Charges variables (avancé)'!$K15,0),INDEX($C143:$BJ143,,COLUMN(AY$168)-COLUMN($C$168)+1-'Charges variables (avancé)'!$K15),0)*'Charges variables (avancé)'!$AE15</f>
        <v>0</v>
      </c>
      <c r="AZ172" s="341">
        <f>IF(ROUND((AZ$168-CONFIG!$D$7)/31,0)&gt;=ROUND('Charges variables (avancé)'!$K15,0),INDEX($C143:$BJ143,,COLUMN(AZ$168)-COLUMN($C$168)+1-'Charges variables (avancé)'!$K15),0)*'Charges variables (avancé)'!$AE15</f>
        <v>0</v>
      </c>
      <c r="BA172" s="341">
        <f>IF(ROUND((BA$168-CONFIG!$D$7)/31,0)&gt;=ROUND('Charges variables (avancé)'!$K15,0),INDEX($C143:$BJ143,,COLUMN(BA$168)-COLUMN($C$168)+1-'Charges variables (avancé)'!$K15),0)*'Charges variables (avancé)'!$AE15</f>
        <v>0</v>
      </c>
      <c r="BB172" s="341">
        <f>IF(ROUND((BB$168-CONFIG!$D$7)/31,0)&gt;=ROUND('Charges variables (avancé)'!$K15,0),INDEX($C143:$BJ143,,COLUMN(BB$168)-COLUMN($C$168)+1-'Charges variables (avancé)'!$K15),0)*'Charges variables (avancé)'!$AE15</f>
        <v>0</v>
      </c>
      <c r="BC172" s="341">
        <f>IF(ROUND((BC$168-CONFIG!$D$7)/31,0)&gt;=ROUND('Charges variables (avancé)'!$K15,0),INDEX($C143:$BJ143,,COLUMN(BC$168)-COLUMN($C$168)+1-'Charges variables (avancé)'!$K15),0)*'Charges variables (avancé)'!$AE15</f>
        <v>0</v>
      </c>
      <c r="BD172" s="341">
        <f>IF(ROUND((BD$168-CONFIG!$D$7)/31,0)&gt;=ROUND('Charges variables (avancé)'!$K15,0),INDEX($C143:$BJ143,,COLUMN(BD$168)-COLUMN($C$168)+1-'Charges variables (avancé)'!$K15),0)*'Charges variables (avancé)'!$AE15</f>
        <v>0</v>
      </c>
      <c r="BE172" s="341">
        <f>IF(ROUND((BE$168-CONFIG!$D$7)/31,0)&gt;=ROUND('Charges variables (avancé)'!$K15,0),INDEX($C143:$BJ143,,COLUMN(BE$168)-COLUMN($C$168)+1-'Charges variables (avancé)'!$K15),0)*'Charges variables (avancé)'!$AE15</f>
        <v>0</v>
      </c>
      <c r="BF172" s="341">
        <f>IF(ROUND((BF$168-CONFIG!$D$7)/31,0)&gt;=ROUND('Charges variables (avancé)'!$K15,0),INDEX($C143:$BJ143,,COLUMN(BF$168)-COLUMN($C$168)+1-'Charges variables (avancé)'!$K15),0)*'Charges variables (avancé)'!$AE15</f>
        <v>0</v>
      </c>
      <c r="BG172" s="341">
        <f>IF(ROUND((BG$168-CONFIG!$D$7)/31,0)&gt;=ROUND('Charges variables (avancé)'!$K15,0),INDEX($C143:$BJ143,,COLUMN(BG$168)-COLUMN($C$168)+1-'Charges variables (avancé)'!$K15),0)*'Charges variables (avancé)'!$AE15</f>
        <v>0</v>
      </c>
      <c r="BH172" s="341">
        <f>IF(ROUND((BH$168-CONFIG!$D$7)/31,0)&gt;=ROUND('Charges variables (avancé)'!$K15,0),INDEX($C143:$BJ143,,COLUMN(BH$168)-COLUMN($C$168)+1-'Charges variables (avancé)'!$K15),0)*'Charges variables (avancé)'!$AE15</f>
        <v>0</v>
      </c>
      <c r="BI172" s="341">
        <f>IF(ROUND((BI$168-CONFIG!$D$7)/31,0)&gt;=ROUND('Charges variables (avancé)'!$K15,0),INDEX($C143:$BJ143,,COLUMN(BI$168)-COLUMN($C$168)+1-'Charges variables (avancé)'!$K15),0)*'Charges variables (avancé)'!$AE15</f>
        <v>0</v>
      </c>
      <c r="BJ172" s="341">
        <f>IF(ROUND((BJ$168-CONFIG!$D$7)/31,0)&gt;=ROUND('Charges variables (avancé)'!$K15,0),INDEX($C143:$BJ143,,COLUMN(BJ$168)-COLUMN($C$168)+1-'Charges variables (avancé)'!$K15),0)*'Charges variables (avancé)'!$AE15</f>
        <v>0</v>
      </c>
    </row>
    <row r="173" spans="2:62" ht="15" customHeight="1">
      <c r="B173" s="366">
        <f>'Charges variables (avancé)'!$C$16</f>
        <v>0</v>
      </c>
      <c r="C173" s="341">
        <f>IF(ROUND((C$168-CONFIG!$D$7)/31,0)&gt;=ROUND('Charges variables (avancé)'!$K16,0),INDEX($C144:$BJ144,,COLUMN(C$168)-COLUMN($C$168)+1-'Charges variables (avancé)'!$K16),0)*'Charges variables (avancé)'!$E16</f>
        <v>0</v>
      </c>
      <c r="D173" s="341">
        <f>IF(ROUND((D$168-CONFIG!$D$7)/31,0)&gt;=ROUND('Charges variables (avancé)'!$K16,0),INDEX($C144:$BJ144,,COLUMN(D$168)-COLUMN($C$168)+1-'Charges variables (avancé)'!$K16),0)*'Charges variables (avancé)'!$E16</f>
        <v>0</v>
      </c>
      <c r="E173" s="341">
        <f>IF(ROUND((E$168-CONFIG!$D$7)/31,0)&gt;=ROUND('Charges variables (avancé)'!$K16,0),INDEX($C144:$BJ144,,COLUMN(E$168)-COLUMN($C$168)+1-'Charges variables (avancé)'!$K16),0)*'Charges variables (avancé)'!$E16</f>
        <v>0</v>
      </c>
      <c r="F173" s="341">
        <f>IF(ROUND((F$168-CONFIG!$D$7)/31,0)&gt;=ROUND('Charges variables (avancé)'!$K16,0),INDEX($C144:$BJ144,,COLUMN(F$168)-COLUMN($C$168)+1-'Charges variables (avancé)'!$K16),0)*'Charges variables (avancé)'!$E16</f>
        <v>0</v>
      </c>
      <c r="G173" s="341">
        <f>IF(ROUND((G$168-CONFIG!$D$7)/31,0)&gt;=ROUND('Charges variables (avancé)'!$K16,0),INDEX($C144:$BJ144,,COLUMN(G$168)-COLUMN($C$168)+1-'Charges variables (avancé)'!$K16),0)*'Charges variables (avancé)'!$E16</f>
        <v>0</v>
      </c>
      <c r="H173" s="341">
        <f>IF(ROUND((H$168-CONFIG!$D$7)/31,0)&gt;=ROUND('Charges variables (avancé)'!$K16,0),INDEX($C144:$BJ144,,COLUMN(H$168)-COLUMN($C$168)+1-'Charges variables (avancé)'!$K16),0)*'Charges variables (avancé)'!$E16</f>
        <v>0</v>
      </c>
      <c r="I173" s="341">
        <f>IF(ROUND((I$168-CONFIG!$D$7)/31,0)&gt;=ROUND('Charges variables (avancé)'!$K16,0),INDEX($C144:$BJ144,,COLUMN(I$168)-COLUMN($C$168)+1-'Charges variables (avancé)'!$K16),0)*'Charges variables (avancé)'!$E16</f>
        <v>0</v>
      </c>
      <c r="J173" s="341">
        <f>IF(ROUND((J$168-CONFIG!$D$7)/31,0)&gt;=ROUND('Charges variables (avancé)'!$K16,0),INDEX($C144:$BJ144,,COLUMN(J$168)-COLUMN($C$168)+1-'Charges variables (avancé)'!$K16),0)*'Charges variables (avancé)'!$E16</f>
        <v>0</v>
      </c>
      <c r="K173" s="341">
        <f>IF(ROUND((K$168-CONFIG!$D$7)/31,0)&gt;=ROUND('Charges variables (avancé)'!$K16,0),INDEX($C144:$BJ144,,COLUMN(K$168)-COLUMN($C$168)+1-'Charges variables (avancé)'!$K16),0)*'Charges variables (avancé)'!$E16</f>
        <v>0</v>
      </c>
      <c r="L173" s="341">
        <f>IF(ROUND((L$168-CONFIG!$D$7)/31,0)&gt;=ROUND('Charges variables (avancé)'!$K16,0),INDEX($C144:$BJ144,,COLUMN(L$168)-COLUMN($C$168)+1-'Charges variables (avancé)'!$K16),0)*'Charges variables (avancé)'!$E16</f>
        <v>0</v>
      </c>
      <c r="M173" s="341">
        <f>IF(ROUND((M$168-CONFIG!$D$7)/31,0)&gt;=ROUND('Charges variables (avancé)'!$K16,0),INDEX($C144:$BJ144,,COLUMN(M$168)-COLUMN($C$168)+1-'Charges variables (avancé)'!$K16),0)*'Charges variables (avancé)'!$E16</f>
        <v>0</v>
      </c>
      <c r="N173" s="341">
        <f>IF(ROUND((N$168-CONFIG!$D$7)/31,0)&gt;=ROUND('Charges variables (avancé)'!$K16,0),INDEX($C144:$BJ144,,COLUMN(N$168)-COLUMN($C$168)+1-'Charges variables (avancé)'!$K16),0)*'Charges variables (avancé)'!$E16</f>
        <v>0</v>
      </c>
      <c r="O173" s="341">
        <f>IF(ROUND((O$168-CONFIG!$D$7)/31,0)&gt;=ROUND('Charges variables (avancé)'!$K16,0),INDEX($C144:$BJ144,,COLUMN(O$168)-COLUMN($C$168)+1-'Charges variables (avancé)'!$K16),0)*'Charges variables (avancé)'!$Y16</f>
        <v>0</v>
      </c>
      <c r="P173" s="341">
        <f>IF(ROUND((P$168-CONFIG!$D$7)/31,0)&gt;=ROUND('Charges variables (avancé)'!$K16,0),INDEX($C144:$BJ144,,COLUMN(P$168)-COLUMN($C$168)+1-'Charges variables (avancé)'!$K16),0)*'Charges variables (avancé)'!$Y16</f>
        <v>0</v>
      </c>
      <c r="Q173" s="341">
        <f>IF(ROUND((Q$168-CONFIG!$D$7)/31,0)&gt;=ROUND('Charges variables (avancé)'!$K16,0),INDEX($C144:$BJ144,,COLUMN(Q$168)-COLUMN($C$168)+1-'Charges variables (avancé)'!$K16),0)*'Charges variables (avancé)'!$Y16</f>
        <v>0</v>
      </c>
      <c r="R173" s="341">
        <f>IF(ROUND((R$168-CONFIG!$D$7)/31,0)&gt;=ROUND('Charges variables (avancé)'!$K16,0),INDEX($C144:$BJ144,,COLUMN(R$168)-COLUMN($C$168)+1-'Charges variables (avancé)'!$K16),0)*'Charges variables (avancé)'!$Y16</f>
        <v>0</v>
      </c>
      <c r="S173" s="341">
        <f>IF(ROUND((S$168-CONFIG!$D$7)/31,0)&gt;=ROUND('Charges variables (avancé)'!$K16,0),INDEX($C144:$BJ144,,COLUMN(S$168)-COLUMN($C$168)+1-'Charges variables (avancé)'!$K16),0)*'Charges variables (avancé)'!$Y16</f>
        <v>0</v>
      </c>
      <c r="T173" s="341">
        <f>IF(ROUND((T$168-CONFIG!$D$7)/31,0)&gt;=ROUND('Charges variables (avancé)'!$K16,0),INDEX($C144:$BJ144,,COLUMN(T$168)-COLUMN($C$168)+1-'Charges variables (avancé)'!$K16),0)*'Charges variables (avancé)'!$Y16</f>
        <v>0</v>
      </c>
      <c r="U173" s="341">
        <f>IF(ROUND((U$168-CONFIG!$D$7)/31,0)&gt;=ROUND('Charges variables (avancé)'!$K16,0),INDEX($C144:$BJ144,,COLUMN(U$168)-COLUMN($C$168)+1-'Charges variables (avancé)'!$K16),0)*'Charges variables (avancé)'!$Y16</f>
        <v>0</v>
      </c>
      <c r="V173" s="341">
        <f>IF(ROUND((V$168-CONFIG!$D$7)/31,0)&gt;=ROUND('Charges variables (avancé)'!$K16,0),INDEX($C144:$BJ144,,COLUMN(V$168)-COLUMN($C$168)+1-'Charges variables (avancé)'!$K16),0)*'Charges variables (avancé)'!$Y16</f>
        <v>0</v>
      </c>
      <c r="W173" s="341">
        <f>IF(ROUND((W$168-CONFIG!$D$7)/31,0)&gt;=ROUND('Charges variables (avancé)'!$K16,0),INDEX($C144:$BJ144,,COLUMN(W$168)-COLUMN($C$168)+1-'Charges variables (avancé)'!$K16),0)*'Charges variables (avancé)'!$Y16</f>
        <v>0</v>
      </c>
      <c r="X173" s="341">
        <f>IF(ROUND((X$168-CONFIG!$D$7)/31,0)&gt;=ROUND('Charges variables (avancé)'!$K16,0),INDEX($C144:$BJ144,,COLUMN(X$168)-COLUMN($C$168)+1-'Charges variables (avancé)'!$K16),0)*'Charges variables (avancé)'!$Y16</f>
        <v>0</v>
      </c>
      <c r="Y173" s="341">
        <f>IF(ROUND((Y$168-CONFIG!$D$7)/31,0)&gt;=ROUND('Charges variables (avancé)'!$K16,0),INDEX($C144:$BJ144,,COLUMN(Y$168)-COLUMN($C$168)+1-'Charges variables (avancé)'!$K16),0)*'Charges variables (avancé)'!$Y16</f>
        <v>0</v>
      </c>
      <c r="Z173" s="341">
        <f>IF(ROUND((Z$168-CONFIG!$D$7)/31,0)&gt;=ROUND('Charges variables (avancé)'!$K16,0),INDEX($C144:$BJ144,,COLUMN(Z$168)-COLUMN($C$168)+1-'Charges variables (avancé)'!$K16),0)*'Charges variables (avancé)'!$Y16</f>
        <v>0</v>
      </c>
      <c r="AA173" s="341">
        <f>IF(ROUND((AA$168-CONFIG!$D$7)/31,0)&gt;=ROUND('Charges variables (avancé)'!$K16,0),INDEX($C144:$BJ144,,COLUMN(AA$168)-COLUMN($C$168)+1-'Charges variables (avancé)'!$K16),0)*'Charges variables (avancé)'!$AA16</f>
        <v>0</v>
      </c>
      <c r="AB173" s="341">
        <f>IF(ROUND((AB$168-CONFIG!$D$7)/31,0)&gt;=ROUND('Charges variables (avancé)'!$K16,0),INDEX($C144:$BJ144,,COLUMN(AB$168)-COLUMN($C$168)+1-'Charges variables (avancé)'!$K16),0)*'Charges variables (avancé)'!$AA16</f>
        <v>0</v>
      </c>
      <c r="AC173" s="341">
        <f>IF(ROUND((AC$168-CONFIG!$D$7)/31,0)&gt;=ROUND('Charges variables (avancé)'!$K16,0),INDEX($C144:$BJ144,,COLUMN(AC$168)-COLUMN($C$168)+1-'Charges variables (avancé)'!$K16),0)*'Charges variables (avancé)'!$AA16</f>
        <v>0</v>
      </c>
      <c r="AD173" s="341">
        <f>IF(ROUND((AD$168-CONFIG!$D$7)/31,0)&gt;=ROUND('Charges variables (avancé)'!$K16,0),INDEX($C144:$BJ144,,COLUMN(AD$168)-COLUMN($C$168)+1-'Charges variables (avancé)'!$K16),0)*'Charges variables (avancé)'!$AA16</f>
        <v>0</v>
      </c>
      <c r="AE173" s="341">
        <f>IF(ROUND((AE$168-CONFIG!$D$7)/31,0)&gt;=ROUND('Charges variables (avancé)'!$K16,0),INDEX($C144:$BJ144,,COLUMN(AE$168)-COLUMN($C$168)+1-'Charges variables (avancé)'!$K16),0)*'Charges variables (avancé)'!$AA16</f>
        <v>0</v>
      </c>
      <c r="AF173" s="341">
        <f>IF(ROUND((AF$168-CONFIG!$D$7)/31,0)&gt;=ROUND('Charges variables (avancé)'!$K16,0),INDEX($C144:$BJ144,,COLUMN(AF$168)-COLUMN($C$168)+1-'Charges variables (avancé)'!$K16),0)*'Charges variables (avancé)'!$AA16</f>
        <v>0</v>
      </c>
      <c r="AG173" s="341">
        <f>IF(ROUND((AG$168-CONFIG!$D$7)/31,0)&gt;=ROUND('Charges variables (avancé)'!$K16,0),INDEX($C144:$BJ144,,COLUMN(AG$168)-COLUMN($C$168)+1-'Charges variables (avancé)'!$K16),0)*'Charges variables (avancé)'!$AA16</f>
        <v>0</v>
      </c>
      <c r="AH173" s="341">
        <f>IF(ROUND((AH$168-CONFIG!$D$7)/31,0)&gt;=ROUND('Charges variables (avancé)'!$K16,0),INDEX($C144:$BJ144,,COLUMN(AH$168)-COLUMN($C$168)+1-'Charges variables (avancé)'!$K16),0)*'Charges variables (avancé)'!$AA16</f>
        <v>0</v>
      </c>
      <c r="AI173" s="341">
        <f>IF(ROUND((AI$168-CONFIG!$D$7)/31,0)&gt;=ROUND('Charges variables (avancé)'!$K16,0),INDEX($C144:$BJ144,,COLUMN(AI$168)-COLUMN($C$168)+1-'Charges variables (avancé)'!$K16),0)*'Charges variables (avancé)'!$AA16</f>
        <v>0</v>
      </c>
      <c r="AJ173" s="341">
        <f>IF(ROUND((AJ$168-CONFIG!$D$7)/31,0)&gt;=ROUND('Charges variables (avancé)'!$K16,0),INDEX($C144:$BJ144,,COLUMN(AJ$168)-COLUMN($C$168)+1-'Charges variables (avancé)'!$K16),0)*'Charges variables (avancé)'!$AA16</f>
        <v>0</v>
      </c>
      <c r="AK173" s="341">
        <f>IF(ROUND((AK$168-CONFIG!$D$7)/31,0)&gt;=ROUND('Charges variables (avancé)'!$K16,0),INDEX($C144:$BJ144,,COLUMN(AK$168)-COLUMN($C$168)+1-'Charges variables (avancé)'!$K16),0)*'Charges variables (avancé)'!$AA16</f>
        <v>0</v>
      </c>
      <c r="AL173" s="341">
        <f>IF(ROUND((AL$168-CONFIG!$D$7)/31,0)&gt;=ROUND('Charges variables (avancé)'!$K16,0),INDEX($C144:$BJ144,,COLUMN(AL$168)-COLUMN($C$168)+1-'Charges variables (avancé)'!$K16),0)*'Charges variables (avancé)'!$AA16</f>
        <v>0</v>
      </c>
      <c r="AM173" s="341">
        <f>IF(ROUND((AM$168-CONFIG!$D$7)/31,0)&gt;=ROUND('Charges variables (avancé)'!$K16,0),INDEX($C144:$BJ144,,COLUMN(AM$168)-COLUMN($C$168)+1-'Charges variables (avancé)'!$K16),0)*'Charges variables (avancé)'!$AC16</f>
        <v>0</v>
      </c>
      <c r="AN173" s="341">
        <f>IF(ROUND((AN$168-CONFIG!$D$7)/31,0)&gt;=ROUND('Charges variables (avancé)'!$K16,0),INDEX($C144:$BJ144,,COLUMN(AN$168)-COLUMN($C$168)+1-'Charges variables (avancé)'!$K16),0)*'Charges variables (avancé)'!$AC16</f>
        <v>0</v>
      </c>
      <c r="AO173" s="341">
        <f>IF(ROUND((AO$168-CONFIG!$D$7)/31,0)&gt;=ROUND('Charges variables (avancé)'!$K16,0),INDEX($C144:$BJ144,,COLUMN(AO$168)-COLUMN($C$168)+1-'Charges variables (avancé)'!$K16),0)*'Charges variables (avancé)'!$AC16</f>
        <v>0</v>
      </c>
      <c r="AP173" s="341">
        <f>IF(ROUND((AP$168-CONFIG!$D$7)/31,0)&gt;=ROUND('Charges variables (avancé)'!$K16,0),INDEX($C144:$BJ144,,COLUMN(AP$168)-COLUMN($C$168)+1-'Charges variables (avancé)'!$K16),0)*'Charges variables (avancé)'!$AC16</f>
        <v>0</v>
      </c>
      <c r="AQ173" s="341">
        <f>IF(ROUND((AQ$168-CONFIG!$D$7)/31,0)&gt;=ROUND('Charges variables (avancé)'!$K16,0),INDEX($C144:$BJ144,,COLUMN(AQ$168)-COLUMN($C$168)+1-'Charges variables (avancé)'!$K16),0)*'Charges variables (avancé)'!$AC16</f>
        <v>0</v>
      </c>
      <c r="AR173" s="341">
        <f>IF(ROUND((AR$168-CONFIG!$D$7)/31,0)&gt;=ROUND('Charges variables (avancé)'!$K16,0),INDEX($C144:$BJ144,,COLUMN(AR$168)-COLUMN($C$168)+1-'Charges variables (avancé)'!$K16),0)*'Charges variables (avancé)'!$AC16</f>
        <v>0</v>
      </c>
      <c r="AS173" s="341">
        <f>IF(ROUND((AS$168-CONFIG!$D$7)/31,0)&gt;=ROUND('Charges variables (avancé)'!$K16,0),INDEX($C144:$BJ144,,COLUMN(AS$168)-COLUMN($C$168)+1-'Charges variables (avancé)'!$K16),0)*'Charges variables (avancé)'!$AC16</f>
        <v>0</v>
      </c>
      <c r="AT173" s="341">
        <f>IF(ROUND((AT$168-CONFIG!$D$7)/31,0)&gt;=ROUND('Charges variables (avancé)'!$K16,0),INDEX($C144:$BJ144,,COLUMN(AT$168)-COLUMN($C$168)+1-'Charges variables (avancé)'!$K16),0)*'Charges variables (avancé)'!$AC16</f>
        <v>0</v>
      </c>
      <c r="AU173" s="341">
        <f>IF(ROUND((AU$168-CONFIG!$D$7)/31,0)&gt;=ROUND('Charges variables (avancé)'!$K16,0),INDEX($C144:$BJ144,,COLUMN(AU$168)-COLUMN($C$168)+1-'Charges variables (avancé)'!$K16),0)*'Charges variables (avancé)'!$AC16</f>
        <v>0</v>
      </c>
      <c r="AV173" s="341">
        <f>IF(ROUND((AV$168-CONFIG!$D$7)/31,0)&gt;=ROUND('Charges variables (avancé)'!$K16,0),INDEX($C144:$BJ144,,COLUMN(AV$168)-COLUMN($C$168)+1-'Charges variables (avancé)'!$K16),0)*'Charges variables (avancé)'!$AC16</f>
        <v>0</v>
      </c>
      <c r="AW173" s="341">
        <f>IF(ROUND((AW$168-CONFIG!$D$7)/31,0)&gt;=ROUND('Charges variables (avancé)'!$K16,0),INDEX($C144:$BJ144,,COLUMN(AW$168)-COLUMN($C$168)+1-'Charges variables (avancé)'!$K16),0)*'Charges variables (avancé)'!$AC16</f>
        <v>0</v>
      </c>
      <c r="AX173" s="341">
        <f>IF(ROUND((AX$168-CONFIG!$D$7)/31,0)&gt;=ROUND('Charges variables (avancé)'!$K16,0),INDEX($C144:$BJ144,,COLUMN(AX$168)-COLUMN($C$168)+1-'Charges variables (avancé)'!$K16),0)*'Charges variables (avancé)'!$AC16</f>
        <v>0</v>
      </c>
      <c r="AY173" s="341">
        <f>IF(ROUND((AY$168-CONFIG!$D$7)/31,0)&gt;=ROUND('Charges variables (avancé)'!$K16,0),INDEX($C144:$BJ144,,COLUMN(AY$168)-COLUMN($C$168)+1-'Charges variables (avancé)'!$K16),0)*'Charges variables (avancé)'!$AE16</f>
        <v>0</v>
      </c>
      <c r="AZ173" s="341">
        <f>IF(ROUND((AZ$168-CONFIG!$D$7)/31,0)&gt;=ROUND('Charges variables (avancé)'!$K16,0),INDEX($C144:$BJ144,,COLUMN(AZ$168)-COLUMN($C$168)+1-'Charges variables (avancé)'!$K16),0)*'Charges variables (avancé)'!$AE16</f>
        <v>0</v>
      </c>
      <c r="BA173" s="341">
        <f>IF(ROUND((BA$168-CONFIG!$D$7)/31,0)&gt;=ROUND('Charges variables (avancé)'!$K16,0),INDEX($C144:$BJ144,,COLUMN(BA$168)-COLUMN($C$168)+1-'Charges variables (avancé)'!$K16),0)*'Charges variables (avancé)'!$AE16</f>
        <v>0</v>
      </c>
      <c r="BB173" s="341">
        <f>IF(ROUND((BB$168-CONFIG!$D$7)/31,0)&gt;=ROUND('Charges variables (avancé)'!$K16,0),INDEX($C144:$BJ144,,COLUMN(BB$168)-COLUMN($C$168)+1-'Charges variables (avancé)'!$K16),0)*'Charges variables (avancé)'!$AE16</f>
        <v>0</v>
      </c>
      <c r="BC173" s="341">
        <f>IF(ROUND((BC$168-CONFIG!$D$7)/31,0)&gt;=ROUND('Charges variables (avancé)'!$K16,0),INDEX($C144:$BJ144,,COLUMN(BC$168)-COLUMN($C$168)+1-'Charges variables (avancé)'!$K16),0)*'Charges variables (avancé)'!$AE16</f>
        <v>0</v>
      </c>
      <c r="BD173" s="341">
        <f>IF(ROUND((BD$168-CONFIG!$D$7)/31,0)&gt;=ROUND('Charges variables (avancé)'!$K16,0),INDEX($C144:$BJ144,,COLUMN(BD$168)-COLUMN($C$168)+1-'Charges variables (avancé)'!$K16),0)*'Charges variables (avancé)'!$AE16</f>
        <v>0</v>
      </c>
      <c r="BE173" s="341">
        <f>IF(ROUND((BE$168-CONFIG!$D$7)/31,0)&gt;=ROUND('Charges variables (avancé)'!$K16,0),INDEX($C144:$BJ144,,COLUMN(BE$168)-COLUMN($C$168)+1-'Charges variables (avancé)'!$K16),0)*'Charges variables (avancé)'!$AE16</f>
        <v>0</v>
      </c>
      <c r="BF173" s="341">
        <f>IF(ROUND((BF$168-CONFIG!$D$7)/31,0)&gt;=ROUND('Charges variables (avancé)'!$K16,0),INDEX($C144:$BJ144,,COLUMN(BF$168)-COLUMN($C$168)+1-'Charges variables (avancé)'!$K16),0)*'Charges variables (avancé)'!$AE16</f>
        <v>0</v>
      </c>
      <c r="BG173" s="341">
        <f>IF(ROUND((BG$168-CONFIG!$D$7)/31,0)&gt;=ROUND('Charges variables (avancé)'!$K16,0),INDEX($C144:$BJ144,,COLUMN(BG$168)-COLUMN($C$168)+1-'Charges variables (avancé)'!$K16),0)*'Charges variables (avancé)'!$AE16</f>
        <v>0</v>
      </c>
      <c r="BH173" s="341">
        <f>IF(ROUND((BH$168-CONFIG!$D$7)/31,0)&gt;=ROUND('Charges variables (avancé)'!$K16,0),INDEX($C144:$BJ144,,COLUMN(BH$168)-COLUMN($C$168)+1-'Charges variables (avancé)'!$K16),0)*'Charges variables (avancé)'!$AE16</f>
        <v>0</v>
      </c>
      <c r="BI173" s="341">
        <f>IF(ROUND((BI$168-CONFIG!$D$7)/31,0)&gt;=ROUND('Charges variables (avancé)'!$K16,0),INDEX($C144:$BJ144,,COLUMN(BI$168)-COLUMN($C$168)+1-'Charges variables (avancé)'!$K16),0)*'Charges variables (avancé)'!$AE16</f>
        <v>0</v>
      </c>
      <c r="BJ173" s="341">
        <f>IF(ROUND((BJ$168-CONFIG!$D$7)/31,0)&gt;=ROUND('Charges variables (avancé)'!$K16,0),INDEX($C144:$BJ144,,COLUMN(BJ$168)-COLUMN($C$168)+1-'Charges variables (avancé)'!$K16),0)*'Charges variables (avancé)'!$AE16</f>
        <v>0</v>
      </c>
    </row>
    <row r="174" spans="2:62" ht="15" customHeight="1">
      <c r="B174" s="366">
        <f>'Charges variables (avancé)'!$C$17</f>
        <v>0</v>
      </c>
      <c r="C174" s="341">
        <f>IF(ROUND((C$168-CONFIG!$D$7)/31,0)&gt;=ROUND('Charges variables (avancé)'!$K17,0),INDEX($C145:$BJ145,,COLUMN(C$168)-COLUMN($C$168)+1-'Charges variables (avancé)'!$K17),0)*'Charges variables (avancé)'!$E17</f>
        <v>0</v>
      </c>
      <c r="D174" s="341">
        <f>IF(ROUND((D$168-CONFIG!$D$7)/31,0)&gt;=ROUND('Charges variables (avancé)'!$K17,0),INDEX($C145:$BJ145,,COLUMN(D$168)-COLUMN($C$168)+1-'Charges variables (avancé)'!$K17),0)*'Charges variables (avancé)'!$E17</f>
        <v>0</v>
      </c>
      <c r="E174" s="341">
        <f>IF(ROUND((E$168-CONFIG!$D$7)/31,0)&gt;=ROUND('Charges variables (avancé)'!$K17,0),INDEX($C145:$BJ145,,COLUMN(E$168)-COLUMN($C$168)+1-'Charges variables (avancé)'!$K17),0)*'Charges variables (avancé)'!$E17</f>
        <v>0</v>
      </c>
      <c r="F174" s="341">
        <f>IF(ROUND((F$168-CONFIG!$D$7)/31,0)&gt;=ROUND('Charges variables (avancé)'!$K17,0),INDEX($C145:$BJ145,,COLUMN(F$168)-COLUMN($C$168)+1-'Charges variables (avancé)'!$K17),0)*'Charges variables (avancé)'!$E17</f>
        <v>0</v>
      </c>
      <c r="G174" s="341">
        <f>IF(ROUND((G$168-CONFIG!$D$7)/31,0)&gt;=ROUND('Charges variables (avancé)'!$K17,0),INDEX($C145:$BJ145,,COLUMN(G$168)-COLUMN($C$168)+1-'Charges variables (avancé)'!$K17),0)*'Charges variables (avancé)'!$E17</f>
        <v>0</v>
      </c>
      <c r="H174" s="341">
        <f>IF(ROUND((H$168-CONFIG!$D$7)/31,0)&gt;=ROUND('Charges variables (avancé)'!$K17,0),INDEX($C145:$BJ145,,COLUMN(H$168)-COLUMN($C$168)+1-'Charges variables (avancé)'!$K17),0)*'Charges variables (avancé)'!$E17</f>
        <v>0</v>
      </c>
      <c r="I174" s="341">
        <f>IF(ROUND((I$168-CONFIG!$D$7)/31,0)&gt;=ROUND('Charges variables (avancé)'!$K17,0),INDEX($C145:$BJ145,,COLUMN(I$168)-COLUMN($C$168)+1-'Charges variables (avancé)'!$K17),0)*'Charges variables (avancé)'!$E17</f>
        <v>0</v>
      </c>
      <c r="J174" s="341">
        <f>IF(ROUND((J$168-CONFIG!$D$7)/31,0)&gt;=ROUND('Charges variables (avancé)'!$K17,0),INDEX($C145:$BJ145,,COLUMN(J$168)-COLUMN($C$168)+1-'Charges variables (avancé)'!$K17),0)*'Charges variables (avancé)'!$E17</f>
        <v>0</v>
      </c>
      <c r="K174" s="341">
        <f>IF(ROUND((K$168-CONFIG!$D$7)/31,0)&gt;=ROUND('Charges variables (avancé)'!$K17,0),INDEX($C145:$BJ145,,COLUMN(K$168)-COLUMN($C$168)+1-'Charges variables (avancé)'!$K17),0)*'Charges variables (avancé)'!$E17</f>
        <v>0</v>
      </c>
      <c r="L174" s="341">
        <f>IF(ROUND((L$168-CONFIG!$D$7)/31,0)&gt;=ROUND('Charges variables (avancé)'!$K17,0),INDEX($C145:$BJ145,,COLUMN(L$168)-COLUMN($C$168)+1-'Charges variables (avancé)'!$K17),0)*'Charges variables (avancé)'!$E17</f>
        <v>0</v>
      </c>
      <c r="M174" s="341">
        <f>IF(ROUND((M$168-CONFIG!$D$7)/31,0)&gt;=ROUND('Charges variables (avancé)'!$K17,0),INDEX($C145:$BJ145,,COLUMN(M$168)-COLUMN($C$168)+1-'Charges variables (avancé)'!$K17),0)*'Charges variables (avancé)'!$E17</f>
        <v>0</v>
      </c>
      <c r="N174" s="341">
        <f>IF(ROUND((N$168-CONFIG!$D$7)/31,0)&gt;=ROUND('Charges variables (avancé)'!$K17,0),INDEX($C145:$BJ145,,COLUMN(N$168)-COLUMN($C$168)+1-'Charges variables (avancé)'!$K17),0)*'Charges variables (avancé)'!$E17</f>
        <v>0</v>
      </c>
      <c r="O174" s="341">
        <f>IF(ROUND((O$168-CONFIG!$D$7)/31,0)&gt;=ROUND('Charges variables (avancé)'!$K17,0),INDEX($C145:$BJ145,,COLUMN(O$168)-COLUMN($C$168)+1-'Charges variables (avancé)'!$K17),0)*'Charges variables (avancé)'!$Y17</f>
        <v>0</v>
      </c>
      <c r="P174" s="341">
        <f>IF(ROUND((P$168-CONFIG!$D$7)/31,0)&gt;=ROUND('Charges variables (avancé)'!$K17,0),INDEX($C145:$BJ145,,COLUMN(P$168)-COLUMN($C$168)+1-'Charges variables (avancé)'!$K17),0)*'Charges variables (avancé)'!$Y17</f>
        <v>0</v>
      </c>
      <c r="Q174" s="341">
        <f>IF(ROUND((Q$168-CONFIG!$D$7)/31,0)&gt;=ROUND('Charges variables (avancé)'!$K17,0),INDEX($C145:$BJ145,,COLUMN(Q$168)-COLUMN($C$168)+1-'Charges variables (avancé)'!$K17),0)*'Charges variables (avancé)'!$Y17</f>
        <v>0</v>
      </c>
      <c r="R174" s="341">
        <f>IF(ROUND((R$168-CONFIG!$D$7)/31,0)&gt;=ROUND('Charges variables (avancé)'!$K17,0),INDEX($C145:$BJ145,,COLUMN(R$168)-COLUMN($C$168)+1-'Charges variables (avancé)'!$K17),0)*'Charges variables (avancé)'!$Y17</f>
        <v>0</v>
      </c>
      <c r="S174" s="341">
        <f>IF(ROUND((S$168-CONFIG!$D$7)/31,0)&gt;=ROUND('Charges variables (avancé)'!$K17,0),INDEX($C145:$BJ145,,COLUMN(S$168)-COLUMN($C$168)+1-'Charges variables (avancé)'!$K17),0)*'Charges variables (avancé)'!$Y17</f>
        <v>0</v>
      </c>
      <c r="T174" s="341">
        <f>IF(ROUND((T$168-CONFIG!$D$7)/31,0)&gt;=ROUND('Charges variables (avancé)'!$K17,0),INDEX($C145:$BJ145,,COLUMN(T$168)-COLUMN($C$168)+1-'Charges variables (avancé)'!$K17),0)*'Charges variables (avancé)'!$Y17</f>
        <v>0</v>
      </c>
      <c r="U174" s="341">
        <f>IF(ROUND((U$168-CONFIG!$D$7)/31,0)&gt;=ROUND('Charges variables (avancé)'!$K17,0),INDEX($C145:$BJ145,,COLUMN(U$168)-COLUMN($C$168)+1-'Charges variables (avancé)'!$K17),0)*'Charges variables (avancé)'!$Y17</f>
        <v>0</v>
      </c>
      <c r="V174" s="341">
        <f>IF(ROUND((V$168-CONFIG!$D$7)/31,0)&gt;=ROUND('Charges variables (avancé)'!$K17,0),INDEX($C145:$BJ145,,COLUMN(V$168)-COLUMN($C$168)+1-'Charges variables (avancé)'!$K17),0)*'Charges variables (avancé)'!$Y17</f>
        <v>0</v>
      </c>
      <c r="W174" s="341">
        <f>IF(ROUND((W$168-CONFIG!$D$7)/31,0)&gt;=ROUND('Charges variables (avancé)'!$K17,0),INDEX($C145:$BJ145,,COLUMN(W$168)-COLUMN($C$168)+1-'Charges variables (avancé)'!$K17),0)*'Charges variables (avancé)'!$Y17</f>
        <v>0</v>
      </c>
      <c r="X174" s="341">
        <f>IF(ROUND((X$168-CONFIG!$D$7)/31,0)&gt;=ROUND('Charges variables (avancé)'!$K17,0),INDEX($C145:$BJ145,,COLUMN(X$168)-COLUMN($C$168)+1-'Charges variables (avancé)'!$K17),0)*'Charges variables (avancé)'!$Y17</f>
        <v>0</v>
      </c>
      <c r="Y174" s="341">
        <f>IF(ROUND((Y$168-CONFIG!$D$7)/31,0)&gt;=ROUND('Charges variables (avancé)'!$K17,0),INDEX($C145:$BJ145,,COLUMN(Y$168)-COLUMN($C$168)+1-'Charges variables (avancé)'!$K17),0)*'Charges variables (avancé)'!$Y17</f>
        <v>0</v>
      </c>
      <c r="Z174" s="341">
        <f>IF(ROUND((Z$168-CONFIG!$D$7)/31,0)&gt;=ROUND('Charges variables (avancé)'!$K17,0),INDEX($C145:$BJ145,,COLUMN(Z$168)-COLUMN($C$168)+1-'Charges variables (avancé)'!$K17),0)*'Charges variables (avancé)'!$Y17</f>
        <v>0</v>
      </c>
      <c r="AA174" s="341">
        <f>IF(ROUND((AA$168-CONFIG!$D$7)/31,0)&gt;=ROUND('Charges variables (avancé)'!$K17,0),INDEX($C145:$BJ145,,COLUMN(AA$168)-COLUMN($C$168)+1-'Charges variables (avancé)'!$K17),0)*'Charges variables (avancé)'!$AA17</f>
        <v>0</v>
      </c>
      <c r="AB174" s="341">
        <f>IF(ROUND((AB$168-CONFIG!$D$7)/31,0)&gt;=ROUND('Charges variables (avancé)'!$K17,0),INDEX($C145:$BJ145,,COLUMN(AB$168)-COLUMN($C$168)+1-'Charges variables (avancé)'!$K17),0)*'Charges variables (avancé)'!$AA17</f>
        <v>0</v>
      </c>
      <c r="AC174" s="341">
        <f>IF(ROUND((AC$168-CONFIG!$D$7)/31,0)&gt;=ROUND('Charges variables (avancé)'!$K17,0),INDEX($C145:$BJ145,,COLUMN(AC$168)-COLUMN($C$168)+1-'Charges variables (avancé)'!$K17),0)*'Charges variables (avancé)'!$AA17</f>
        <v>0</v>
      </c>
      <c r="AD174" s="341">
        <f>IF(ROUND((AD$168-CONFIG!$D$7)/31,0)&gt;=ROUND('Charges variables (avancé)'!$K17,0),INDEX($C145:$BJ145,,COLUMN(AD$168)-COLUMN($C$168)+1-'Charges variables (avancé)'!$K17),0)*'Charges variables (avancé)'!$AA17</f>
        <v>0</v>
      </c>
      <c r="AE174" s="341">
        <f>IF(ROUND((AE$168-CONFIG!$D$7)/31,0)&gt;=ROUND('Charges variables (avancé)'!$K17,0),INDEX($C145:$BJ145,,COLUMN(AE$168)-COLUMN($C$168)+1-'Charges variables (avancé)'!$K17),0)*'Charges variables (avancé)'!$AA17</f>
        <v>0</v>
      </c>
      <c r="AF174" s="341">
        <f>IF(ROUND((AF$168-CONFIG!$D$7)/31,0)&gt;=ROUND('Charges variables (avancé)'!$K17,0),INDEX($C145:$BJ145,,COLUMN(AF$168)-COLUMN($C$168)+1-'Charges variables (avancé)'!$K17),0)*'Charges variables (avancé)'!$AA17</f>
        <v>0</v>
      </c>
      <c r="AG174" s="341">
        <f>IF(ROUND((AG$168-CONFIG!$D$7)/31,0)&gt;=ROUND('Charges variables (avancé)'!$K17,0),INDEX($C145:$BJ145,,COLUMN(AG$168)-COLUMN($C$168)+1-'Charges variables (avancé)'!$K17),0)*'Charges variables (avancé)'!$AA17</f>
        <v>0</v>
      </c>
      <c r="AH174" s="341">
        <f>IF(ROUND((AH$168-CONFIG!$D$7)/31,0)&gt;=ROUND('Charges variables (avancé)'!$K17,0),INDEX($C145:$BJ145,,COLUMN(AH$168)-COLUMN($C$168)+1-'Charges variables (avancé)'!$K17),0)*'Charges variables (avancé)'!$AA17</f>
        <v>0</v>
      </c>
      <c r="AI174" s="341">
        <f>IF(ROUND((AI$168-CONFIG!$D$7)/31,0)&gt;=ROUND('Charges variables (avancé)'!$K17,0),INDEX($C145:$BJ145,,COLUMN(AI$168)-COLUMN($C$168)+1-'Charges variables (avancé)'!$K17),0)*'Charges variables (avancé)'!$AA17</f>
        <v>0</v>
      </c>
      <c r="AJ174" s="341">
        <f>IF(ROUND((AJ$168-CONFIG!$D$7)/31,0)&gt;=ROUND('Charges variables (avancé)'!$K17,0),INDEX($C145:$BJ145,,COLUMN(AJ$168)-COLUMN($C$168)+1-'Charges variables (avancé)'!$K17),0)*'Charges variables (avancé)'!$AA17</f>
        <v>0</v>
      </c>
      <c r="AK174" s="341">
        <f>IF(ROUND((AK$168-CONFIG!$D$7)/31,0)&gt;=ROUND('Charges variables (avancé)'!$K17,0),INDEX($C145:$BJ145,,COLUMN(AK$168)-COLUMN($C$168)+1-'Charges variables (avancé)'!$K17),0)*'Charges variables (avancé)'!$AA17</f>
        <v>0</v>
      </c>
      <c r="AL174" s="341">
        <f>IF(ROUND((AL$168-CONFIG!$D$7)/31,0)&gt;=ROUND('Charges variables (avancé)'!$K17,0),INDEX($C145:$BJ145,,COLUMN(AL$168)-COLUMN($C$168)+1-'Charges variables (avancé)'!$K17),0)*'Charges variables (avancé)'!$AA17</f>
        <v>0</v>
      </c>
      <c r="AM174" s="341">
        <f>IF(ROUND((AM$168-CONFIG!$D$7)/31,0)&gt;=ROUND('Charges variables (avancé)'!$K17,0),INDEX($C145:$BJ145,,COLUMN(AM$168)-COLUMN($C$168)+1-'Charges variables (avancé)'!$K17),0)*'Charges variables (avancé)'!$AC17</f>
        <v>0</v>
      </c>
      <c r="AN174" s="341">
        <f>IF(ROUND((AN$168-CONFIG!$D$7)/31,0)&gt;=ROUND('Charges variables (avancé)'!$K17,0),INDEX($C145:$BJ145,,COLUMN(AN$168)-COLUMN($C$168)+1-'Charges variables (avancé)'!$K17),0)*'Charges variables (avancé)'!$AC17</f>
        <v>0</v>
      </c>
      <c r="AO174" s="341">
        <f>IF(ROUND((AO$168-CONFIG!$D$7)/31,0)&gt;=ROUND('Charges variables (avancé)'!$K17,0),INDEX($C145:$BJ145,,COLUMN(AO$168)-COLUMN($C$168)+1-'Charges variables (avancé)'!$K17),0)*'Charges variables (avancé)'!$AC17</f>
        <v>0</v>
      </c>
      <c r="AP174" s="341">
        <f>IF(ROUND((AP$168-CONFIG!$D$7)/31,0)&gt;=ROUND('Charges variables (avancé)'!$K17,0),INDEX($C145:$BJ145,,COLUMN(AP$168)-COLUMN($C$168)+1-'Charges variables (avancé)'!$K17),0)*'Charges variables (avancé)'!$AC17</f>
        <v>0</v>
      </c>
      <c r="AQ174" s="341">
        <f>IF(ROUND((AQ$168-CONFIG!$D$7)/31,0)&gt;=ROUND('Charges variables (avancé)'!$K17,0),INDEX($C145:$BJ145,,COLUMN(AQ$168)-COLUMN($C$168)+1-'Charges variables (avancé)'!$K17),0)*'Charges variables (avancé)'!$AC17</f>
        <v>0</v>
      </c>
      <c r="AR174" s="341">
        <f>IF(ROUND((AR$168-CONFIG!$D$7)/31,0)&gt;=ROUND('Charges variables (avancé)'!$K17,0),INDEX($C145:$BJ145,,COLUMN(AR$168)-COLUMN($C$168)+1-'Charges variables (avancé)'!$K17),0)*'Charges variables (avancé)'!$AC17</f>
        <v>0</v>
      </c>
      <c r="AS174" s="341">
        <f>IF(ROUND((AS$168-CONFIG!$D$7)/31,0)&gt;=ROUND('Charges variables (avancé)'!$K17,0),INDEX($C145:$BJ145,,COLUMN(AS$168)-COLUMN($C$168)+1-'Charges variables (avancé)'!$K17),0)*'Charges variables (avancé)'!$AC17</f>
        <v>0</v>
      </c>
      <c r="AT174" s="341">
        <f>IF(ROUND((AT$168-CONFIG!$D$7)/31,0)&gt;=ROUND('Charges variables (avancé)'!$K17,0),INDEX($C145:$BJ145,,COLUMN(AT$168)-COLUMN($C$168)+1-'Charges variables (avancé)'!$K17),0)*'Charges variables (avancé)'!$AC17</f>
        <v>0</v>
      </c>
      <c r="AU174" s="341">
        <f>IF(ROUND((AU$168-CONFIG!$D$7)/31,0)&gt;=ROUND('Charges variables (avancé)'!$K17,0),INDEX($C145:$BJ145,,COLUMN(AU$168)-COLUMN($C$168)+1-'Charges variables (avancé)'!$K17),0)*'Charges variables (avancé)'!$AC17</f>
        <v>0</v>
      </c>
      <c r="AV174" s="341">
        <f>IF(ROUND((AV$168-CONFIG!$D$7)/31,0)&gt;=ROUND('Charges variables (avancé)'!$K17,0),INDEX($C145:$BJ145,,COLUMN(AV$168)-COLUMN($C$168)+1-'Charges variables (avancé)'!$K17),0)*'Charges variables (avancé)'!$AC17</f>
        <v>0</v>
      </c>
      <c r="AW174" s="341">
        <f>IF(ROUND((AW$168-CONFIG!$D$7)/31,0)&gt;=ROUND('Charges variables (avancé)'!$K17,0),INDEX($C145:$BJ145,,COLUMN(AW$168)-COLUMN($C$168)+1-'Charges variables (avancé)'!$K17),0)*'Charges variables (avancé)'!$AC17</f>
        <v>0</v>
      </c>
      <c r="AX174" s="341">
        <f>IF(ROUND((AX$168-CONFIG!$D$7)/31,0)&gt;=ROUND('Charges variables (avancé)'!$K17,0),INDEX($C145:$BJ145,,COLUMN(AX$168)-COLUMN($C$168)+1-'Charges variables (avancé)'!$K17),0)*'Charges variables (avancé)'!$AC17</f>
        <v>0</v>
      </c>
      <c r="AY174" s="341">
        <f>IF(ROUND((AY$168-CONFIG!$D$7)/31,0)&gt;=ROUND('Charges variables (avancé)'!$K17,0),INDEX($C145:$BJ145,,COLUMN(AY$168)-COLUMN($C$168)+1-'Charges variables (avancé)'!$K17),0)*'Charges variables (avancé)'!$AE17</f>
        <v>0</v>
      </c>
      <c r="AZ174" s="341">
        <f>IF(ROUND((AZ$168-CONFIG!$D$7)/31,0)&gt;=ROUND('Charges variables (avancé)'!$K17,0),INDEX($C145:$BJ145,,COLUMN(AZ$168)-COLUMN($C$168)+1-'Charges variables (avancé)'!$K17),0)*'Charges variables (avancé)'!$AE17</f>
        <v>0</v>
      </c>
      <c r="BA174" s="341">
        <f>IF(ROUND((BA$168-CONFIG!$D$7)/31,0)&gt;=ROUND('Charges variables (avancé)'!$K17,0),INDEX($C145:$BJ145,,COLUMN(BA$168)-COLUMN($C$168)+1-'Charges variables (avancé)'!$K17),0)*'Charges variables (avancé)'!$AE17</f>
        <v>0</v>
      </c>
      <c r="BB174" s="341">
        <f>IF(ROUND((BB$168-CONFIG!$D$7)/31,0)&gt;=ROUND('Charges variables (avancé)'!$K17,0),INDEX($C145:$BJ145,,COLUMN(BB$168)-COLUMN($C$168)+1-'Charges variables (avancé)'!$K17),0)*'Charges variables (avancé)'!$AE17</f>
        <v>0</v>
      </c>
      <c r="BC174" s="341">
        <f>IF(ROUND((BC$168-CONFIG!$D$7)/31,0)&gt;=ROUND('Charges variables (avancé)'!$K17,0),INDEX($C145:$BJ145,,COLUMN(BC$168)-COLUMN($C$168)+1-'Charges variables (avancé)'!$K17),0)*'Charges variables (avancé)'!$AE17</f>
        <v>0</v>
      </c>
      <c r="BD174" s="341">
        <f>IF(ROUND((BD$168-CONFIG!$D$7)/31,0)&gt;=ROUND('Charges variables (avancé)'!$K17,0),INDEX($C145:$BJ145,,COLUMN(BD$168)-COLUMN($C$168)+1-'Charges variables (avancé)'!$K17),0)*'Charges variables (avancé)'!$AE17</f>
        <v>0</v>
      </c>
      <c r="BE174" s="341">
        <f>IF(ROUND((BE$168-CONFIG!$D$7)/31,0)&gt;=ROUND('Charges variables (avancé)'!$K17,0),INDEX($C145:$BJ145,,COLUMN(BE$168)-COLUMN($C$168)+1-'Charges variables (avancé)'!$K17),0)*'Charges variables (avancé)'!$AE17</f>
        <v>0</v>
      </c>
      <c r="BF174" s="341">
        <f>IF(ROUND((BF$168-CONFIG!$D$7)/31,0)&gt;=ROUND('Charges variables (avancé)'!$K17,0),INDEX($C145:$BJ145,,COLUMN(BF$168)-COLUMN($C$168)+1-'Charges variables (avancé)'!$K17),0)*'Charges variables (avancé)'!$AE17</f>
        <v>0</v>
      </c>
      <c r="BG174" s="341">
        <f>IF(ROUND((BG$168-CONFIG!$D$7)/31,0)&gt;=ROUND('Charges variables (avancé)'!$K17,0),INDEX($C145:$BJ145,,COLUMN(BG$168)-COLUMN($C$168)+1-'Charges variables (avancé)'!$K17),0)*'Charges variables (avancé)'!$AE17</f>
        <v>0</v>
      </c>
      <c r="BH174" s="341">
        <f>IF(ROUND((BH$168-CONFIG!$D$7)/31,0)&gt;=ROUND('Charges variables (avancé)'!$K17,0),INDEX($C145:$BJ145,,COLUMN(BH$168)-COLUMN($C$168)+1-'Charges variables (avancé)'!$K17),0)*'Charges variables (avancé)'!$AE17</f>
        <v>0</v>
      </c>
      <c r="BI174" s="341">
        <f>IF(ROUND((BI$168-CONFIG!$D$7)/31,0)&gt;=ROUND('Charges variables (avancé)'!$K17,0),INDEX($C145:$BJ145,,COLUMN(BI$168)-COLUMN($C$168)+1-'Charges variables (avancé)'!$K17),0)*'Charges variables (avancé)'!$AE17</f>
        <v>0</v>
      </c>
      <c r="BJ174" s="341">
        <f>IF(ROUND((BJ$168-CONFIG!$D$7)/31,0)&gt;=ROUND('Charges variables (avancé)'!$K17,0),INDEX($C145:$BJ145,,COLUMN(BJ$168)-COLUMN($C$168)+1-'Charges variables (avancé)'!$K17),0)*'Charges variables (avancé)'!$AE17</f>
        <v>0</v>
      </c>
    </row>
    <row r="175" spans="2:62" ht="15" customHeight="1">
      <c r="B175" s="366">
        <f>'Charges variables (avancé)'!$C$18</f>
        <v>0</v>
      </c>
      <c r="C175" s="341">
        <f>IF(ROUND((C$168-CONFIG!$D$7)/31,0)&gt;=ROUND('Charges variables (avancé)'!$K18,0),INDEX($C146:$BJ146,,COLUMN(C$168)-COLUMN($C$168)+1-'Charges variables (avancé)'!$K18),0)*'Charges variables (avancé)'!$E18</f>
        <v>0</v>
      </c>
      <c r="D175" s="341">
        <f>IF(ROUND((D$168-CONFIG!$D$7)/31,0)&gt;=ROUND('Charges variables (avancé)'!$K18,0),INDEX($C146:$BJ146,,COLUMN(D$168)-COLUMN($C$168)+1-'Charges variables (avancé)'!$K18),0)*'Charges variables (avancé)'!$E18</f>
        <v>0</v>
      </c>
      <c r="E175" s="341">
        <f>IF(ROUND((E$168-CONFIG!$D$7)/31,0)&gt;=ROUND('Charges variables (avancé)'!$K18,0),INDEX($C146:$BJ146,,COLUMN(E$168)-COLUMN($C$168)+1-'Charges variables (avancé)'!$K18),0)*'Charges variables (avancé)'!$E18</f>
        <v>0</v>
      </c>
      <c r="F175" s="341">
        <f>IF(ROUND((F$168-CONFIG!$D$7)/31,0)&gt;=ROUND('Charges variables (avancé)'!$K18,0),INDEX($C146:$BJ146,,COLUMN(F$168)-COLUMN($C$168)+1-'Charges variables (avancé)'!$K18),0)*'Charges variables (avancé)'!$E18</f>
        <v>0</v>
      </c>
      <c r="G175" s="341">
        <f>IF(ROUND((G$168-CONFIG!$D$7)/31,0)&gt;=ROUND('Charges variables (avancé)'!$K18,0),INDEX($C146:$BJ146,,COLUMN(G$168)-COLUMN($C$168)+1-'Charges variables (avancé)'!$K18),0)*'Charges variables (avancé)'!$E18</f>
        <v>0</v>
      </c>
      <c r="H175" s="341">
        <f>IF(ROUND((H$168-CONFIG!$D$7)/31,0)&gt;=ROUND('Charges variables (avancé)'!$K18,0),INDEX($C146:$BJ146,,COLUMN(H$168)-COLUMN($C$168)+1-'Charges variables (avancé)'!$K18),0)*'Charges variables (avancé)'!$E18</f>
        <v>0</v>
      </c>
      <c r="I175" s="341">
        <f>IF(ROUND((I$168-CONFIG!$D$7)/31,0)&gt;=ROUND('Charges variables (avancé)'!$K18,0),INDEX($C146:$BJ146,,COLUMN(I$168)-COLUMN($C$168)+1-'Charges variables (avancé)'!$K18),0)*'Charges variables (avancé)'!$E18</f>
        <v>0</v>
      </c>
      <c r="J175" s="341">
        <f>IF(ROUND((J$168-CONFIG!$D$7)/31,0)&gt;=ROUND('Charges variables (avancé)'!$K18,0),INDEX($C146:$BJ146,,COLUMN(J$168)-COLUMN($C$168)+1-'Charges variables (avancé)'!$K18),0)*'Charges variables (avancé)'!$E18</f>
        <v>0</v>
      </c>
      <c r="K175" s="341">
        <f>IF(ROUND((K$168-CONFIG!$D$7)/31,0)&gt;=ROUND('Charges variables (avancé)'!$K18,0),INDEX($C146:$BJ146,,COLUMN(K$168)-COLUMN($C$168)+1-'Charges variables (avancé)'!$K18),0)*'Charges variables (avancé)'!$E18</f>
        <v>0</v>
      </c>
      <c r="L175" s="341">
        <f>IF(ROUND((L$168-CONFIG!$D$7)/31,0)&gt;=ROUND('Charges variables (avancé)'!$K18,0),INDEX($C146:$BJ146,,COLUMN(L$168)-COLUMN($C$168)+1-'Charges variables (avancé)'!$K18),0)*'Charges variables (avancé)'!$E18</f>
        <v>0</v>
      </c>
      <c r="M175" s="341">
        <f>IF(ROUND((M$168-CONFIG!$D$7)/31,0)&gt;=ROUND('Charges variables (avancé)'!$K18,0),INDEX($C146:$BJ146,,COLUMN(M$168)-COLUMN($C$168)+1-'Charges variables (avancé)'!$K18),0)*'Charges variables (avancé)'!$E18</f>
        <v>0</v>
      </c>
      <c r="N175" s="341">
        <f>IF(ROUND((N$168-CONFIG!$D$7)/31,0)&gt;=ROUND('Charges variables (avancé)'!$K18,0),INDEX($C146:$BJ146,,COLUMN(N$168)-COLUMN($C$168)+1-'Charges variables (avancé)'!$K18),0)*'Charges variables (avancé)'!$E18</f>
        <v>0</v>
      </c>
      <c r="O175" s="341">
        <f>IF(ROUND((O$168-CONFIG!$D$7)/31,0)&gt;=ROUND('Charges variables (avancé)'!$K18,0),INDEX($C146:$BJ146,,COLUMN(O$168)-COLUMN($C$168)+1-'Charges variables (avancé)'!$K18),0)*'Charges variables (avancé)'!$Y18</f>
        <v>0</v>
      </c>
      <c r="P175" s="341">
        <f>IF(ROUND((P$168-CONFIG!$D$7)/31,0)&gt;=ROUND('Charges variables (avancé)'!$K18,0),INDEX($C146:$BJ146,,COLUMN(P$168)-COLUMN($C$168)+1-'Charges variables (avancé)'!$K18),0)*'Charges variables (avancé)'!$Y18</f>
        <v>0</v>
      </c>
      <c r="Q175" s="341">
        <f>IF(ROUND((Q$168-CONFIG!$D$7)/31,0)&gt;=ROUND('Charges variables (avancé)'!$K18,0),INDEX($C146:$BJ146,,COLUMN(Q$168)-COLUMN($C$168)+1-'Charges variables (avancé)'!$K18),0)*'Charges variables (avancé)'!$Y18</f>
        <v>0</v>
      </c>
      <c r="R175" s="341">
        <f>IF(ROUND((R$168-CONFIG!$D$7)/31,0)&gt;=ROUND('Charges variables (avancé)'!$K18,0),INDEX($C146:$BJ146,,COLUMN(R$168)-COLUMN($C$168)+1-'Charges variables (avancé)'!$K18),0)*'Charges variables (avancé)'!$Y18</f>
        <v>0</v>
      </c>
      <c r="S175" s="341">
        <f>IF(ROUND((S$168-CONFIG!$D$7)/31,0)&gt;=ROUND('Charges variables (avancé)'!$K18,0),INDEX($C146:$BJ146,,COLUMN(S$168)-COLUMN($C$168)+1-'Charges variables (avancé)'!$K18),0)*'Charges variables (avancé)'!$Y18</f>
        <v>0</v>
      </c>
      <c r="T175" s="341">
        <f>IF(ROUND((T$168-CONFIG!$D$7)/31,0)&gt;=ROUND('Charges variables (avancé)'!$K18,0),INDEX($C146:$BJ146,,COLUMN(T$168)-COLUMN($C$168)+1-'Charges variables (avancé)'!$K18),0)*'Charges variables (avancé)'!$Y18</f>
        <v>0</v>
      </c>
      <c r="U175" s="341">
        <f>IF(ROUND((U$168-CONFIG!$D$7)/31,0)&gt;=ROUND('Charges variables (avancé)'!$K18,0),INDEX($C146:$BJ146,,COLUMN(U$168)-COLUMN($C$168)+1-'Charges variables (avancé)'!$K18),0)*'Charges variables (avancé)'!$Y18</f>
        <v>0</v>
      </c>
      <c r="V175" s="341">
        <f>IF(ROUND((V$168-CONFIG!$D$7)/31,0)&gt;=ROUND('Charges variables (avancé)'!$K18,0),INDEX($C146:$BJ146,,COLUMN(V$168)-COLUMN($C$168)+1-'Charges variables (avancé)'!$K18),0)*'Charges variables (avancé)'!$Y18</f>
        <v>0</v>
      </c>
      <c r="W175" s="341">
        <f>IF(ROUND((W$168-CONFIG!$D$7)/31,0)&gt;=ROUND('Charges variables (avancé)'!$K18,0),INDEX($C146:$BJ146,,COLUMN(W$168)-COLUMN($C$168)+1-'Charges variables (avancé)'!$K18),0)*'Charges variables (avancé)'!$Y18</f>
        <v>0</v>
      </c>
      <c r="X175" s="341">
        <f>IF(ROUND((X$168-CONFIG!$D$7)/31,0)&gt;=ROUND('Charges variables (avancé)'!$K18,0),INDEX($C146:$BJ146,,COLUMN(X$168)-COLUMN($C$168)+1-'Charges variables (avancé)'!$K18),0)*'Charges variables (avancé)'!$Y18</f>
        <v>0</v>
      </c>
      <c r="Y175" s="341">
        <f>IF(ROUND((Y$168-CONFIG!$D$7)/31,0)&gt;=ROUND('Charges variables (avancé)'!$K18,0),INDEX($C146:$BJ146,,COLUMN(Y$168)-COLUMN($C$168)+1-'Charges variables (avancé)'!$K18),0)*'Charges variables (avancé)'!$Y18</f>
        <v>0</v>
      </c>
      <c r="Z175" s="341">
        <f>IF(ROUND((Z$168-CONFIG!$D$7)/31,0)&gt;=ROUND('Charges variables (avancé)'!$K18,0),INDEX($C146:$BJ146,,COLUMN(Z$168)-COLUMN($C$168)+1-'Charges variables (avancé)'!$K18),0)*'Charges variables (avancé)'!$Y18</f>
        <v>0</v>
      </c>
      <c r="AA175" s="341">
        <f>IF(ROUND((AA$168-CONFIG!$D$7)/31,0)&gt;=ROUND('Charges variables (avancé)'!$K18,0),INDEX($C146:$BJ146,,COLUMN(AA$168)-COLUMN($C$168)+1-'Charges variables (avancé)'!$K18),0)*'Charges variables (avancé)'!$AA18</f>
        <v>0</v>
      </c>
      <c r="AB175" s="341">
        <f>IF(ROUND((AB$168-CONFIG!$D$7)/31,0)&gt;=ROUND('Charges variables (avancé)'!$K18,0),INDEX($C146:$BJ146,,COLUMN(AB$168)-COLUMN($C$168)+1-'Charges variables (avancé)'!$K18),0)*'Charges variables (avancé)'!$AA18</f>
        <v>0</v>
      </c>
      <c r="AC175" s="341">
        <f>IF(ROUND((AC$168-CONFIG!$D$7)/31,0)&gt;=ROUND('Charges variables (avancé)'!$K18,0),INDEX($C146:$BJ146,,COLUMN(AC$168)-COLUMN($C$168)+1-'Charges variables (avancé)'!$K18),0)*'Charges variables (avancé)'!$AA18</f>
        <v>0</v>
      </c>
      <c r="AD175" s="341">
        <f>IF(ROUND((AD$168-CONFIG!$D$7)/31,0)&gt;=ROUND('Charges variables (avancé)'!$K18,0),INDEX($C146:$BJ146,,COLUMN(AD$168)-COLUMN($C$168)+1-'Charges variables (avancé)'!$K18),0)*'Charges variables (avancé)'!$AA18</f>
        <v>0</v>
      </c>
      <c r="AE175" s="341">
        <f>IF(ROUND((AE$168-CONFIG!$D$7)/31,0)&gt;=ROUND('Charges variables (avancé)'!$K18,0),INDEX($C146:$BJ146,,COLUMN(AE$168)-COLUMN($C$168)+1-'Charges variables (avancé)'!$K18),0)*'Charges variables (avancé)'!$AA18</f>
        <v>0</v>
      </c>
      <c r="AF175" s="341">
        <f>IF(ROUND((AF$168-CONFIG!$D$7)/31,0)&gt;=ROUND('Charges variables (avancé)'!$K18,0),INDEX($C146:$BJ146,,COLUMN(AF$168)-COLUMN($C$168)+1-'Charges variables (avancé)'!$K18),0)*'Charges variables (avancé)'!$AA18</f>
        <v>0</v>
      </c>
      <c r="AG175" s="341">
        <f>IF(ROUND((AG$168-CONFIG!$D$7)/31,0)&gt;=ROUND('Charges variables (avancé)'!$K18,0),INDEX($C146:$BJ146,,COLUMN(AG$168)-COLUMN($C$168)+1-'Charges variables (avancé)'!$K18),0)*'Charges variables (avancé)'!$AA18</f>
        <v>0</v>
      </c>
      <c r="AH175" s="341">
        <f>IF(ROUND((AH$168-CONFIG!$D$7)/31,0)&gt;=ROUND('Charges variables (avancé)'!$K18,0),INDEX($C146:$BJ146,,COLUMN(AH$168)-COLUMN($C$168)+1-'Charges variables (avancé)'!$K18),0)*'Charges variables (avancé)'!$AA18</f>
        <v>0</v>
      </c>
      <c r="AI175" s="341">
        <f>IF(ROUND((AI$168-CONFIG!$D$7)/31,0)&gt;=ROUND('Charges variables (avancé)'!$K18,0),INDEX($C146:$BJ146,,COLUMN(AI$168)-COLUMN($C$168)+1-'Charges variables (avancé)'!$K18),0)*'Charges variables (avancé)'!$AA18</f>
        <v>0</v>
      </c>
      <c r="AJ175" s="341">
        <f>IF(ROUND((AJ$168-CONFIG!$D$7)/31,0)&gt;=ROUND('Charges variables (avancé)'!$K18,0),INDEX($C146:$BJ146,,COLUMN(AJ$168)-COLUMN($C$168)+1-'Charges variables (avancé)'!$K18),0)*'Charges variables (avancé)'!$AA18</f>
        <v>0</v>
      </c>
      <c r="AK175" s="341">
        <f>IF(ROUND((AK$168-CONFIG!$D$7)/31,0)&gt;=ROUND('Charges variables (avancé)'!$K18,0),INDEX($C146:$BJ146,,COLUMN(AK$168)-COLUMN($C$168)+1-'Charges variables (avancé)'!$K18),0)*'Charges variables (avancé)'!$AA18</f>
        <v>0</v>
      </c>
      <c r="AL175" s="341">
        <f>IF(ROUND((AL$168-CONFIG!$D$7)/31,0)&gt;=ROUND('Charges variables (avancé)'!$K18,0),INDEX($C146:$BJ146,,COLUMN(AL$168)-COLUMN($C$168)+1-'Charges variables (avancé)'!$K18),0)*'Charges variables (avancé)'!$AA18</f>
        <v>0</v>
      </c>
      <c r="AM175" s="341">
        <f>IF(ROUND((AM$168-CONFIG!$D$7)/31,0)&gt;=ROUND('Charges variables (avancé)'!$K18,0),INDEX($C146:$BJ146,,COLUMN(AM$168)-COLUMN($C$168)+1-'Charges variables (avancé)'!$K18),0)*'Charges variables (avancé)'!$AC18</f>
        <v>0</v>
      </c>
      <c r="AN175" s="341">
        <f>IF(ROUND((AN$168-CONFIG!$D$7)/31,0)&gt;=ROUND('Charges variables (avancé)'!$K18,0),INDEX($C146:$BJ146,,COLUMN(AN$168)-COLUMN($C$168)+1-'Charges variables (avancé)'!$K18),0)*'Charges variables (avancé)'!$AC18</f>
        <v>0</v>
      </c>
      <c r="AO175" s="341">
        <f>IF(ROUND((AO$168-CONFIG!$D$7)/31,0)&gt;=ROUND('Charges variables (avancé)'!$K18,0),INDEX($C146:$BJ146,,COLUMN(AO$168)-COLUMN($C$168)+1-'Charges variables (avancé)'!$K18),0)*'Charges variables (avancé)'!$AC18</f>
        <v>0</v>
      </c>
      <c r="AP175" s="341">
        <f>IF(ROUND((AP$168-CONFIG!$D$7)/31,0)&gt;=ROUND('Charges variables (avancé)'!$K18,0),INDEX($C146:$BJ146,,COLUMN(AP$168)-COLUMN($C$168)+1-'Charges variables (avancé)'!$K18),0)*'Charges variables (avancé)'!$AC18</f>
        <v>0</v>
      </c>
      <c r="AQ175" s="341">
        <f>IF(ROUND((AQ$168-CONFIG!$D$7)/31,0)&gt;=ROUND('Charges variables (avancé)'!$K18,0),INDEX($C146:$BJ146,,COLUMN(AQ$168)-COLUMN($C$168)+1-'Charges variables (avancé)'!$K18),0)*'Charges variables (avancé)'!$AC18</f>
        <v>0</v>
      </c>
      <c r="AR175" s="341">
        <f>IF(ROUND((AR$168-CONFIG!$D$7)/31,0)&gt;=ROUND('Charges variables (avancé)'!$K18,0),INDEX($C146:$BJ146,,COLUMN(AR$168)-COLUMN($C$168)+1-'Charges variables (avancé)'!$K18),0)*'Charges variables (avancé)'!$AC18</f>
        <v>0</v>
      </c>
      <c r="AS175" s="341">
        <f>IF(ROUND((AS$168-CONFIG!$D$7)/31,0)&gt;=ROUND('Charges variables (avancé)'!$K18,0),INDEX($C146:$BJ146,,COLUMN(AS$168)-COLUMN($C$168)+1-'Charges variables (avancé)'!$K18),0)*'Charges variables (avancé)'!$AC18</f>
        <v>0</v>
      </c>
      <c r="AT175" s="341">
        <f>IF(ROUND((AT$168-CONFIG!$D$7)/31,0)&gt;=ROUND('Charges variables (avancé)'!$K18,0),INDEX($C146:$BJ146,,COLUMN(AT$168)-COLUMN($C$168)+1-'Charges variables (avancé)'!$K18),0)*'Charges variables (avancé)'!$AC18</f>
        <v>0</v>
      </c>
      <c r="AU175" s="341">
        <f>IF(ROUND((AU$168-CONFIG!$D$7)/31,0)&gt;=ROUND('Charges variables (avancé)'!$K18,0),INDEX($C146:$BJ146,,COLUMN(AU$168)-COLUMN($C$168)+1-'Charges variables (avancé)'!$K18),0)*'Charges variables (avancé)'!$AC18</f>
        <v>0</v>
      </c>
      <c r="AV175" s="341">
        <f>IF(ROUND((AV$168-CONFIG!$D$7)/31,0)&gt;=ROUND('Charges variables (avancé)'!$K18,0),INDEX($C146:$BJ146,,COLUMN(AV$168)-COLUMN($C$168)+1-'Charges variables (avancé)'!$K18),0)*'Charges variables (avancé)'!$AC18</f>
        <v>0</v>
      </c>
      <c r="AW175" s="341">
        <f>IF(ROUND((AW$168-CONFIG!$D$7)/31,0)&gt;=ROUND('Charges variables (avancé)'!$K18,0),INDEX($C146:$BJ146,,COLUMN(AW$168)-COLUMN($C$168)+1-'Charges variables (avancé)'!$K18),0)*'Charges variables (avancé)'!$AC18</f>
        <v>0</v>
      </c>
      <c r="AX175" s="341">
        <f>IF(ROUND((AX$168-CONFIG!$D$7)/31,0)&gt;=ROUND('Charges variables (avancé)'!$K18,0),INDEX($C146:$BJ146,,COLUMN(AX$168)-COLUMN($C$168)+1-'Charges variables (avancé)'!$K18),0)*'Charges variables (avancé)'!$AC18</f>
        <v>0</v>
      </c>
      <c r="AY175" s="341">
        <f>IF(ROUND((AY$168-CONFIG!$D$7)/31,0)&gt;=ROUND('Charges variables (avancé)'!$K18,0),INDEX($C146:$BJ146,,COLUMN(AY$168)-COLUMN($C$168)+1-'Charges variables (avancé)'!$K18),0)*'Charges variables (avancé)'!$AE18</f>
        <v>0</v>
      </c>
      <c r="AZ175" s="341">
        <f>IF(ROUND((AZ$168-CONFIG!$D$7)/31,0)&gt;=ROUND('Charges variables (avancé)'!$K18,0),INDEX($C146:$BJ146,,COLUMN(AZ$168)-COLUMN($C$168)+1-'Charges variables (avancé)'!$K18),0)*'Charges variables (avancé)'!$AE18</f>
        <v>0</v>
      </c>
      <c r="BA175" s="341">
        <f>IF(ROUND((BA$168-CONFIG!$D$7)/31,0)&gt;=ROUND('Charges variables (avancé)'!$K18,0),INDEX($C146:$BJ146,,COLUMN(BA$168)-COLUMN($C$168)+1-'Charges variables (avancé)'!$K18),0)*'Charges variables (avancé)'!$AE18</f>
        <v>0</v>
      </c>
      <c r="BB175" s="341">
        <f>IF(ROUND((BB$168-CONFIG!$D$7)/31,0)&gt;=ROUND('Charges variables (avancé)'!$K18,0),INDEX($C146:$BJ146,,COLUMN(BB$168)-COLUMN($C$168)+1-'Charges variables (avancé)'!$K18),0)*'Charges variables (avancé)'!$AE18</f>
        <v>0</v>
      </c>
      <c r="BC175" s="341">
        <f>IF(ROUND((BC$168-CONFIG!$D$7)/31,0)&gt;=ROUND('Charges variables (avancé)'!$K18,0),INDEX($C146:$BJ146,,COLUMN(BC$168)-COLUMN($C$168)+1-'Charges variables (avancé)'!$K18),0)*'Charges variables (avancé)'!$AE18</f>
        <v>0</v>
      </c>
      <c r="BD175" s="341">
        <f>IF(ROUND((BD$168-CONFIG!$D$7)/31,0)&gt;=ROUND('Charges variables (avancé)'!$K18,0),INDEX($C146:$BJ146,,COLUMN(BD$168)-COLUMN($C$168)+1-'Charges variables (avancé)'!$K18),0)*'Charges variables (avancé)'!$AE18</f>
        <v>0</v>
      </c>
      <c r="BE175" s="341">
        <f>IF(ROUND((BE$168-CONFIG!$D$7)/31,0)&gt;=ROUND('Charges variables (avancé)'!$K18,0),INDEX($C146:$BJ146,,COLUMN(BE$168)-COLUMN($C$168)+1-'Charges variables (avancé)'!$K18),0)*'Charges variables (avancé)'!$AE18</f>
        <v>0</v>
      </c>
      <c r="BF175" s="341">
        <f>IF(ROUND((BF$168-CONFIG!$D$7)/31,0)&gt;=ROUND('Charges variables (avancé)'!$K18,0),INDEX($C146:$BJ146,,COLUMN(BF$168)-COLUMN($C$168)+1-'Charges variables (avancé)'!$K18),0)*'Charges variables (avancé)'!$AE18</f>
        <v>0</v>
      </c>
      <c r="BG175" s="341">
        <f>IF(ROUND((BG$168-CONFIG!$D$7)/31,0)&gt;=ROUND('Charges variables (avancé)'!$K18,0),INDEX($C146:$BJ146,,COLUMN(BG$168)-COLUMN($C$168)+1-'Charges variables (avancé)'!$K18),0)*'Charges variables (avancé)'!$AE18</f>
        <v>0</v>
      </c>
      <c r="BH175" s="341">
        <f>IF(ROUND((BH$168-CONFIG!$D$7)/31,0)&gt;=ROUND('Charges variables (avancé)'!$K18,0),INDEX($C146:$BJ146,,COLUMN(BH$168)-COLUMN($C$168)+1-'Charges variables (avancé)'!$K18),0)*'Charges variables (avancé)'!$AE18</f>
        <v>0</v>
      </c>
      <c r="BI175" s="341">
        <f>IF(ROUND((BI$168-CONFIG!$D$7)/31,0)&gt;=ROUND('Charges variables (avancé)'!$K18,0),INDEX($C146:$BJ146,,COLUMN(BI$168)-COLUMN($C$168)+1-'Charges variables (avancé)'!$K18),0)*'Charges variables (avancé)'!$AE18</f>
        <v>0</v>
      </c>
      <c r="BJ175" s="341">
        <f>IF(ROUND((BJ$168-CONFIG!$D$7)/31,0)&gt;=ROUND('Charges variables (avancé)'!$K18,0),INDEX($C146:$BJ146,,COLUMN(BJ$168)-COLUMN($C$168)+1-'Charges variables (avancé)'!$K18),0)*'Charges variables (avancé)'!$AE18</f>
        <v>0</v>
      </c>
    </row>
    <row r="176" spans="2:62" ht="15" customHeight="1">
      <c r="B176" s="366">
        <f>'Charges variables (avancé)'!$C$19</f>
        <v>0</v>
      </c>
      <c r="C176" s="341">
        <f>IF(ROUND((C$168-CONFIG!$D$7)/31,0)&gt;=ROUND('Charges variables (avancé)'!$K19,0),INDEX($C147:$BJ147,,COLUMN(C$168)-COLUMN($C$168)+1-'Charges variables (avancé)'!$K19),0)*'Charges variables (avancé)'!$E19</f>
        <v>0</v>
      </c>
      <c r="D176" s="341">
        <f>IF(ROUND((D$168-CONFIG!$D$7)/31,0)&gt;=ROUND('Charges variables (avancé)'!$K19,0),INDEX($C147:$BJ147,,COLUMN(D$168)-COLUMN($C$168)+1-'Charges variables (avancé)'!$K19),0)*'Charges variables (avancé)'!$E19</f>
        <v>0</v>
      </c>
      <c r="E176" s="341">
        <f>IF(ROUND((E$168-CONFIG!$D$7)/31,0)&gt;=ROUND('Charges variables (avancé)'!$K19,0),INDEX($C147:$BJ147,,COLUMN(E$168)-COLUMN($C$168)+1-'Charges variables (avancé)'!$K19),0)*'Charges variables (avancé)'!$E19</f>
        <v>0</v>
      </c>
      <c r="F176" s="341">
        <f>IF(ROUND((F$168-CONFIG!$D$7)/31,0)&gt;=ROUND('Charges variables (avancé)'!$K19,0),INDEX($C147:$BJ147,,COLUMN(F$168)-COLUMN($C$168)+1-'Charges variables (avancé)'!$K19),0)*'Charges variables (avancé)'!$E19</f>
        <v>0</v>
      </c>
      <c r="G176" s="341">
        <f>IF(ROUND((G$168-CONFIG!$D$7)/31,0)&gt;=ROUND('Charges variables (avancé)'!$K19,0),INDEX($C147:$BJ147,,COLUMN(G$168)-COLUMN($C$168)+1-'Charges variables (avancé)'!$K19),0)*'Charges variables (avancé)'!$E19</f>
        <v>0</v>
      </c>
      <c r="H176" s="341">
        <f>IF(ROUND((H$168-CONFIG!$D$7)/31,0)&gt;=ROUND('Charges variables (avancé)'!$K19,0),INDEX($C147:$BJ147,,COLUMN(H$168)-COLUMN($C$168)+1-'Charges variables (avancé)'!$K19),0)*'Charges variables (avancé)'!$E19</f>
        <v>0</v>
      </c>
      <c r="I176" s="341">
        <f>IF(ROUND((I$168-CONFIG!$D$7)/31,0)&gt;=ROUND('Charges variables (avancé)'!$K19,0),INDEX($C147:$BJ147,,COLUMN(I$168)-COLUMN($C$168)+1-'Charges variables (avancé)'!$K19),0)*'Charges variables (avancé)'!$E19</f>
        <v>0</v>
      </c>
      <c r="J176" s="341">
        <f>IF(ROUND((J$168-CONFIG!$D$7)/31,0)&gt;=ROUND('Charges variables (avancé)'!$K19,0),INDEX($C147:$BJ147,,COLUMN(J$168)-COLUMN($C$168)+1-'Charges variables (avancé)'!$K19),0)*'Charges variables (avancé)'!$E19</f>
        <v>0</v>
      </c>
      <c r="K176" s="341">
        <f>IF(ROUND((K$168-CONFIG!$D$7)/31,0)&gt;=ROUND('Charges variables (avancé)'!$K19,0),INDEX($C147:$BJ147,,COLUMN(K$168)-COLUMN($C$168)+1-'Charges variables (avancé)'!$K19),0)*'Charges variables (avancé)'!$E19</f>
        <v>0</v>
      </c>
      <c r="L176" s="341">
        <f>IF(ROUND((L$168-CONFIG!$D$7)/31,0)&gt;=ROUND('Charges variables (avancé)'!$K19,0),INDEX($C147:$BJ147,,COLUMN(L$168)-COLUMN($C$168)+1-'Charges variables (avancé)'!$K19),0)*'Charges variables (avancé)'!$E19</f>
        <v>0</v>
      </c>
      <c r="M176" s="341">
        <f>IF(ROUND((M$168-CONFIG!$D$7)/31,0)&gt;=ROUND('Charges variables (avancé)'!$K19,0),INDEX($C147:$BJ147,,COLUMN(M$168)-COLUMN($C$168)+1-'Charges variables (avancé)'!$K19),0)*'Charges variables (avancé)'!$E19</f>
        <v>0</v>
      </c>
      <c r="N176" s="341">
        <f>IF(ROUND((N$168-CONFIG!$D$7)/31,0)&gt;=ROUND('Charges variables (avancé)'!$K19,0),INDEX($C147:$BJ147,,COLUMN(N$168)-COLUMN($C$168)+1-'Charges variables (avancé)'!$K19),0)*'Charges variables (avancé)'!$E19</f>
        <v>0</v>
      </c>
      <c r="O176" s="341">
        <f>IF(ROUND((O$168-CONFIG!$D$7)/31,0)&gt;=ROUND('Charges variables (avancé)'!$K19,0),INDEX($C147:$BJ147,,COLUMN(O$168)-COLUMN($C$168)+1-'Charges variables (avancé)'!$K19),0)*'Charges variables (avancé)'!$Y19</f>
        <v>0</v>
      </c>
      <c r="P176" s="341">
        <f>IF(ROUND((P$168-CONFIG!$D$7)/31,0)&gt;=ROUND('Charges variables (avancé)'!$K19,0),INDEX($C147:$BJ147,,COLUMN(P$168)-COLUMN($C$168)+1-'Charges variables (avancé)'!$K19),0)*'Charges variables (avancé)'!$Y19</f>
        <v>0</v>
      </c>
      <c r="Q176" s="341">
        <f>IF(ROUND((Q$168-CONFIG!$D$7)/31,0)&gt;=ROUND('Charges variables (avancé)'!$K19,0),INDEX($C147:$BJ147,,COLUMN(Q$168)-COLUMN($C$168)+1-'Charges variables (avancé)'!$K19),0)*'Charges variables (avancé)'!$Y19</f>
        <v>0</v>
      </c>
      <c r="R176" s="341">
        <f>IF(ROUND((R$168-CONFIG!$D$7)/31,0)&gt;=ROUND('Charges variables (avancé)'!$K19,0),INDEX($C147:$BJ147,,COLUMN(R$168)-COLUMN($C$168)+1-'Charges variables (avancé)'!$K19),0)*'Charges variables (avancé)'!$Y19</f>
        <v>0</v>
      </c>
      <c r="S176" s="341">
        <f>IF(ROUND((S$168-CONFIG!$D$7)/31,0)&gt;=ROUND('Charges variables (avancé)'!$K19,0),INDEX($C147:$BJ147,,COLUMN(S$168)-COLUMN($C$168)+1-'Charges variables (avancé)'!$K19),0)*'Charges variables (avancé)'!$Y19</f>
        <v>0</v>
      </c>
      <c r="T176" s="341">
        <f>IF(ROUND((T$168-CONFIG!$D$7)/31,0)&gt;=ROUND('Charges variables (avancé)'!$K19,0),INDEX($C147:$BJ147,,COLUMN(T$168)-COLUMN($C$168)+1-'Charges variables (avancé)'!$K19),0)*'Charges variables (avancé)'!$Y19</f>
        <v>0</v>
      </c>
      <c r="U176" s="341">
        <f>IF(ROUND((U$168-CONFIG!$D$7)/31,0)&gt;=ROUND('Charges variables (avancé)'!$K19,0),INDEX($C147:$BJ147,,COLUMN(U$168)-COLUMN($C$168)+1-'Charges variables (avancé)'!$K19),0)*'Charges variables (avancé)'!$Y19</f>
        <v>0</v>
      </c>
      <c r="V176" s="341">
        <f>IF(ROUND((V$168-CONFIG!$D$7)/31,0)&gt;=ROUND('Charges variables (avancé)'!$K19,0),INDEX($C147:$BJ147,,COLUMN(V$168)-COLUMN($C$168)+1-'Charges variables (avancé)'!$K19),0)*'Charges variables (avancé)'!$Y19</f>
        <v>0</v>
      </c>
      <c r="W176" s="341">
        <f>IF(ROUND((W$168-CONFIG!$D$7)/31,0)&gt;=ROUND('Charges variables (avancé)'!$K19,0),INDEX($C147:$BJ147,,COLUMN(W$168)-COLUMN($C$168)+1-'Charges variables (avancé)'!$K19),0)*'Charges variables (avancé)'!$Y19</f>
        <v>0</v>
      </c>
      <c r="X176" s="341">
        <f>IF(ROUND((X$168-CONFIG!$D$7)/31,0)&gt;=ROUND('Charges variables (avancé)'!$K19,0),INDEX($C147:$BJ147,,COLUMN(X$168)-COLUMN($C$168)+1-'Charges variables (avancé)'!$K19),0)*'Charges variables (avancé)'!$Y19</f>
        <v>0</v>
      </c>
      <c r="Y176" s="341">
        <f>IF(ROUND((Y$168-CONFIG!$D$7)/31,0)&gt;=ROUND('Charges variables (avancé)'!$K19,0),INDEX($C147:$BJ147,,COLUMN(Y$168)-COLUMN($C$168)+1-'Charges variables (avancé)'!$K19),0)*'Charges variables (avancé)'!$Y19</f>
        <v>0</v>
      </c>
      <c r="Z176" s="341">
        <f>IF(ROUND((Z$168-CONFIG!$D$7)/31,0)&gt;=ROUND('Charges variables (avancé)'!$K19,0),INDEX($C147:$BJ147,,COLUMN(Z$168)-COLUMN($C$168)+1-'Charges variables (avancé)'!$K19),0)*'Charges variables (avancé)'!$Y19</f>
        <v>0</v>
      </c>
      <c r="AA176" s="341">
        <f>IF(ROUND((AA$168-CONFIG!$D$7)/31,0)&gt;=ROUND('Charges variables (avancé)'!$K19,0),INDEX($C147:$BJ147,,COLUMN(AA$168)-COLUMN($C$168)+1-'Charges variables (avancé)'!$K19),0)*'Charges variables (avancé)'!$AA19</f>
        <v>0</v>
      </c>
      <c r="AB176" s="341">
        <f>IF(ROUND((AB$168-CONFIG!$D$7)/31,0)&gt;=ROUND('Charges variables (avancé)'!$K19,0),INDEX($C147:$BJ147,,COLUMN(AB$168)-COLUMN($C$168)+1-'Charges variables (avancé)'!$K19),0)*'Charges variables (avancé)'!$AA19</f>
        <v>0</v>
      </c>
      <c r="AC176" s="341">
        <f>IF(ROUND((AC$168-CONFIG!$D$7)/31,0)&gt;=ROUND('Charges variables (avancé)'!$K19,0),INDEX($C147:$BJ147,,COLUMN(AC$168)-COLUMN($C$168)+1-'Charges variables (avancé)'!$K19),0)*'Charges variables (avancé)'!$AA19</f>
        <v>0</v>
      </c>
      <c r="AD176" s="341">
        <f>IF(ROUND((AD$168-CONFIG!$D$7)/31,0)&gt;=ROUND('Charges variables (avancé)'!$K19,0),INDEX($C147:$BJ147,,COLUMN(AD$168)-COLUMN($C$168)+1-'Charges variables (avancé)'!$K19),0)*'Charges variables (avancé)'!$AA19</f>
        <v>0</v>
      </c>
      <c r="AE176" s="341">
        <f>IF(ROUND((AE$168-CONFIG!$D$7)/31,0)&gt;=ROUND('Charges variables (avancé)'!$K19,0),INDEX($C147:$BJ147,,COLUMN(AE$168)-COLUMN($C$168)+1-'Charges variables (avancé)'!$K19),0)*'Charges variables (avancé)'!$AA19</f>
        <v>0</v>
      </c>
      <c r="AF176" s="341">
        <f>IF(ROUND((AF$168-CONFIG!$D$7)/31,0)&gt;=ROUND('Charges variables (avancé)'!$K19,0),INDEX($C147:$BJ147,,COLUMN(AF$168)-COLUMN($C$168)+1-'Charges variables (avancé)'!$K19),0)*'Charges variables (avancé)'!$AA19</f>
        <v>0</v>
      </c>
      <c r="AG176" s="341">
        <f>IF(ROUND((AG$168-CONFIG!$D$7)/31,0)&gt;=ROUND('Charges variables (avancé)'!$K19,0),INDEX($C147:$BJ147,,COLUMN(AG$168)-COLUMN($C$168)+1-'Charges variables (avancé)'!$K19),0)*'Charges variables (avancé)'!$AA19</f>
        <v>0</v>
      </c>
      <c r="AH176" s="341">
        <f>IF(ROUND((AH$168-CONFIG!$D$7)/31,0)&gt;=ROUND('Charges variables (avancé)'!$K19,0),INDEX($C147:$BJ147,,COLUMN(AH$168)-COLUMN($C$168)+1-'Charges variables (avancé)'!$K19),0)*'Charges variables (avancé)'!$AA19</f>
        <v>0</v>
      </c>
      <c r="AI176" s="341">
        <f>IF(ROUND((AI$168-CONFIG!$D$7)/31,0)&gt;=ROUND('Charges variables (avancé)'!$K19,0),INDEX($C147:$BJ147,,COLUMN(AI$168)-COLUMN($C$168)+1-'Charges variables (avancé)'!$K19),0)*'Charges variables (avancé)'!$AA19</f>
        <v>0</v>
      </c>
      <c r="AJ176" s="341">
        <f>IF(ROUND((AJ$168-CONFIG!$D$7)/31,0)&gt;=ROUND('Charges variables (avancé)'!$K19,0),INDEX($C147:$BJ147,,COLUMN(AJ$168)-COLUMN($C$168)+1-'Charges variables (avancé)'!$K19),0)*'Charges variables (avancé)'!$AA19</f>
        <v>0</v>
      </c>
      <c r="AK176" s="341">
        <f>IF(ROUND((AK$168-CONFIG!$D$7)/31,0)&gt;=ROUND('Charges variables (avancé)'!$K19,0),INDEX($C147:$BJ147,,COLUMN(AK$168)-COLUMN($C$168)+1-'Charges variables (avancé)'!$K19),0)*'Charges variables (avancé)'!$AA19</f>
        <v>0</v>
      </c>
      <c r="AL176" s="341">
        <f>IF(ROUND((AL$168-CONFIG!$D$7)/31,0)&gt;=ROUND('Charges variables (avancé)'!$K19,0),INDEX($C147:$BJ147,,COLUMN(AL$168)-COLUMN($C$168)+1-'Charges variables (avancé)'!$K19),0)*'Charges variables (avancé)'!$AA19</f>
        <v>0</v>
      </c>
      <c r="AM176" s="341">
        <f>IF(ROUND((AM$168-CONFIG!$D$7)/31,0)&gt;=ROUND('Charges variables (avancé)'!$K19,0),INDEX($C147:$BJ147,,COLUMN(AM$168)-COLUMN($C$168)+1-'Charges variables (avancé)'!$K19),0)*'Charges variables (avancé)'!$AC19</f>
        <v>0</v>
      </c>
      <c r="AN176" s="341">
        <f>IF(ROUND((AN$168-CONFIG!$D$7)/31,0)&gt;=ROUND('Charges variables (avancé)'!$K19,0),INDEX($C147:$BJ147,,COLUMN(AN$168)-COLUMN($C$168)+1-'Charges variables (avancé)'!$K19),0)*'Charges variables (avancé)'!$AC19</f>
        <v>0</v>
      </c>
      <c r="AO176" s="341">
        <f>IF(ROUND((AO$168-CONFIG!$D$7)/31,0)&gt;=ROUND('Charges variables (avancé)'!$K19,0),INDEX($C147:$BJ147,,COLUMN(AO$168)-COLUMN($C$168)+1-'Charges variables (avancé)'!$K19),0)*'Charges variables (avancé)'!$AC19</f>
        <v>0</v>
      </c>
      <c r="AP176" s="341">
        <f>IF(ROUND((AP$168-CONFIG!$D$7)/31,0)&gt;=ROUND('Charges variables (avancé)'!$K19,0),INDEX($C147:$BJ147,,COLUMN(AP$168)-COLUMN($C$168)+1-'Charges variables (avancé)'!$K19),0)*'Charges variables (avancé)'!$AC19</f>
        <v>0</v>
      </c>
      <c r="AQ176" s="341">
        <f>IF(ROUND((AQ$168-CONFIG!$D$7)/31,0)&gt;=ROUND('Charges variables (avancé)'!$K19,0),INDEX($C147:$BJ147,,COLUMN(AQ$168)-COLUMN($C$168)+1-'Charges variables (avancé)'!$K19),0)*'Charges variables (avancé)'!$AC19</f>
        <v>0</v>
      </c>
      <c r="AR176" s="341">
        <f>IF(ROUND((AR$168-CONFIG!$D$7)/31,0)&gt;=ROUND('Charges variables (avancé)'!$K19,0),INDEX($C147:$BJ147,,COLUMN(AR$168)-COLUMN($C$168)+1-'Charges variables (avancé)'!$K19),0)*'Charges variables (avancé)'!$AC19</f>
        <v>0</v>
      </c>
      <c r="AS176" s="341">
        <f>IF(ROUND((AS$168-CONFIG!$D$7)/31,0)&gt;=ROUND('Charges variables (avancé)'!$K19,0),INDEX($C147:$BJ147,,COLUMN(AS$168)-COLUMN($C$168)+1-'Charges variables (avancé)'!$K19),0)*'Charges variables (avancé)'!$AC19</f>
        <v>0</v>
      </c>
      <c r="AT176" s="341">
        <f>IF(ROUND((AT$168-CONFIG!$D$7)/31,0)&gt;=ROUND('Charges variables (avancé)'!$K19,0),INDEX($C147:$BJ147,,COLUMN(AT$168)-COLUMN($C$168)+1-'Charges variables (avancé)'!$K19),0)*'Charges variables (avancé)'!$AC19</f>
        <v>0</v>
      </c>
      <c r="AU176" s="341">
        <f>IF(ROUND((AU$168-CONFIG!$D$7)/31,0)&gt;=ROUND('Charges variables (avancé)'!$K19,0),INDEX($C147:$BJ147,,COLUMN(AU$168)-COLUMN($C$168)+1-'Charges variables (avancé)'!$K19),0)*'Charges variables (avancé)'!$AC19</f>
        <v>0</v>
      </c>
      <c r="AV176" s="341">
        <f>IF(ROUND((AV$168-CONFIG!$D$7)/31,0)&gt;=ROUND('Charges variables (avancé)'!$K19,0),INDEX($C147:$BJ147,,COLUMN(AV$168)-COLUMN($C$168)+1-'Charges variables (avancé)'!$K19),0)*'Charges variables (avancé)'!$AC19</f>
        <v>0</v>
      </c>
      <c r="AW176" s="341">
        <f>IF(ROUND((AW$168-CONFIG!$D$7)/31,0)&gt;=ROUND('Charges variables (avancé)'!$K19,0),INDEX($C147:$BJ147,,COLUMN(AW$168)-COLUMN($C$168)+1-'Charges variables (avancé)'!$K19),0)*'Charges variables (avancé)'!$AC19</f>
        <v>0</v>
      </c>
      <c r="AX176" s="341">
        <f>IF(ROUND((AX$168-CONFIG!$D$7)/31,0)&gt;=ROUND('Charges variables (avancé)'!$K19,0),INDEX($C147:$BJ147,,COLUMN(AX$168)-COLUMN($C$168)+1-'Charges variables (avancé)'!$K19),0)*'Charges variables (avancé)'!$AC19</f>
        <v>0</v>
      </c>
      <c r="AY176" s="341">
        <f>IF(ROUND((AY$168-CONFIG!$D$7)/31,0)&gt;=ROUND('Charges variables (avancé)'!$K19,0),INDEX($C147:$BJ147,,COLUMN(AY$168)-COLUMN($C$168)+1-'Charges variables (avancé)'!$K19),0)*'Charges variables (avancé)'!$AE19</f>
        <v>0</v>
      </c>
      <c r="AZ176" s="341">
        <f>IF(ROUND((AZ$168-CONFIG!$D$7)/31,0)&gt;=ROUND('Charges variables (avancé)'!$K19,0),INDEX($C147:$BJ147,,COLUMN(AZ$168)-COLUMN($C$168)+1-'Charges variables (avancé)'!$K19),0)*'Charges variables (avancé)'!$AE19</f>
        <v>0</v>
      </c>
      <c r="BA176" s="341">
        <f>IF(ROUND((BA$168-CONFIG!$D$7)/31,0)&gt;=ROUND('Charges variables (avancé)'!$K19,0),INDEX($C147:$BJ147,,COLUMN(BA$168)-COLUMN($C$168)+1-'Charges variables (avancé)'!$K19),0)*'Charges variables (avancé)'!$AE19</f>
        <v>0</v>
      </c>
      <c r="BB176" s="341">
        <f>IF(ROUND((BB$168-CONFIG!$D$7)/31,0)&gt;=ROUND('Charges variables (avancé)'!$K19,0),INDEX($C147:$BJ147,,COLUMN(BB$168)-COLUMN($C$168)+1-'Charges variables (avancé)'!$K19),0)*'Charges variables (avancé)'!$AE19</f>
        <v>0</v>
      </c>
      <c r="BC176" s="341">
        <f>IF(ROUND((BC$168-CONFIG!$D$7)/31,0)&gt;=ROUND('Charges variables (avancé)'!$K19,0),INDEX($C147:$BJ147,,COLUMN(BC$168)-COLUMN($C$168)+1-'Charges variables (avancé)'!$K19),0)*'Charges variables (avancé)'!$AE19</f>
        <v>0</v>
      </c>
      <c r="BD176" s="341">
        <f>IF(ROUND((BD$168-CONFIG!$D$7)/31,0)&gt;=ROUND('Charges variables (avancé)'!$K19,0),INDEX($C147:$BJ147,,COLUMN(BD$168)-COLUMN($C$168)+1-'Charges variables (avancé)'!$K19),0)*'Charges variables (avancé)'!$AE19</f>
        <v>0</v>
      </c>
      <c r="BE176" s="341">
        <f>IF(ROUND((BE$168-CONFIG!$D$7)/31,0)&gt;=ROUND('Charges variables (avancé)'!$K19,0),INDEX($C147:$BJ147,,COLUMN(BE$168)-COLUMN($C$168)+1-'Charges variables (avancé)'!$K19),0)*'Charges variables (avancé)'!$AE19</f>
        <v>0</v>
      </c>
      <c r="BF176" s="341">
        <f>IF(ROUND((BF$168-CONFIG!$D$7)/31,0)&gt;=ROUND('Charges variables (avancé)'!$K19,0),INDEX($C147:$BJ147,,COLUMN(BF$168)-COLUMN($C$168)+1-'Charges variables (avancé)'!$K19),0)*'Charges variables (avancé)'!$AE19</f>
        <v>0</v>
      </c>
      <c r="BG176" s="341">
        <f>IF(ROUND((BG$168-CONFIG!$D$7)/31,0)&gt;=ROUND('Charges variables (avancé)'!$K19,0),INDEX($C147:$BJ147,,COLUMN(BG$168)-COLUMN($C$168)+1-'Charges variables (avancé)'!$K19),0)*'Charges variables (avancé)'!$AE19</f>
        <v>0</v>
      </c>
      <c r="BH176" s="341">
        <f>IF(ROUND((BH$168-CONFIG!$D$7)/31,0)&gt;=ROUND('Charges variables (avancé)'!$K19,0),INDEX($C147:$BJ147,,COLUMN(BH$168)-COLUMN($C$168)+1-'Charges variables (avancé)'!$K19),0)*'Charges variables (avancé)'!$AE19</f>
        <v>0</v>
      </c>
      <c r="BI176" s="341">
        <f>IF(ROUND((BI$168-CONFIG!$D$7)/31,0)&gt;=ROUND('Charges variables (avancé)'!$K19,0),INDEX($C147:$BJ147,,COLUMN(BI$168)-COLUMN($C$168)+1-'Charges variables (avancé)'!$K19),0)*'Charges variables (avancé)'!$AE19</f>
        <v>0</v>
      </c>
      <c r="BJ176" s="341">
        <f>IF(ROUND((BJ$168-CONFIG!$D$7)/31,0)&gt;=ROUND('Charges variables (avancé)'!$K19,0),INDEX($C147:$BJ147,,COLUMN(BJ$168)-COLUMN($C$168)+1-'Charges variables (avancé)'!$K19),0)*'Charges variables (avancé)'!$AE19</f>
        <v>0</v>
      </c>
    </row>
    <row r="178" spans="2:62" ht="15" customHeight="1">
      <c r="B178" s="82" t="s">
        <v>21</v>
      </c>
      <c r="C178" s="20">
        <f t="shared" ref="C178:AH178" si="122">SUM(C169:C176)</f>
        <v>0</v>
      </c>
      <c r="D178" s="20">
        <f t="shared" si="122"/>
        <v>0</v>
      </c>
      <c r="E178" s="20">
        <f t="shared" si="122"/>
        <v>0</v>
      </c>
      <c r="F178" s="20">
        <f t="shared" si="122"/>
        <v>0</v>
      </c>
      <c r="G178" s="20">
        <f t="shared" si="122"/>
        <v>0</v>
      </c>
      <c r="H178" s="20">
        <f t="shared" si="122"/>
        <v>0</v>
      </c>
      <c r="I178" s="20">
        <f t="shared" si="122"/>
        <v>0</v>
      </c>
      <c r="J178" s="20">
        <f t="shared" si="122"/>
        <v>0</v>
      </c>
      <c r="K178" s="20">
        <f t="shared" si="122"/>
        <v>0</v>
      </c>
      <c r="L178" s="20">
        <f t="shared" si="122"/>
        <v>0</v>
      </c>
      <c r="M178" s="20">
        <f t="shared" si="122"/>
        <v>0</v>
      </c>
      <c r="N178" s="20">
        <f t="shared" si="122"/>
        <v>0</v>
      </c>
      <c r="O178" s="20">
        <f t="shared" si="122"/>
        <v>0</v>
      </c>
      <c r="P178" s="20">
        <f t="shared" si="122"/>
        <v>0</v>
      </c>
      <c r="Q178" s="20">
        <f t="shared" si="122"/>
        <v>0</v>
      </c>
      <c r="R178" s="20">
        <f t="shared" si="122"/>
        <v>0</v>
      </c>
      <c r="S178" s="20">
        <f t="shared" si="122"/>
        <v>0</v>
      </c>
      <c r="T178" s="20">
        <f t="shared" si="122"/>
        <v>0</v>
      </c>
      <c r="U178" s="20">
        <f t="shared" si="122"/>
        <v>0</v>
      </c>
      <c r="V178" s="20">
        <f t="shared" si="122"/>
        <v>0</v>
      </c>
      <c r="W178" s="20">
        <f t="shared" si="122"/>
        <v>0</v>
      </c>
      <c r="X178" s="20">
        <f t="shared" si="122"/>
        <v>0</v>
      </c>
      <c r="Y178" s="20">
        <f t="shared" si="122"/>
        <v>0</v>
      </c>
      <c r="Z178" s="20">
        <f t="shared" si="122"/>
        <v>0</v>
      </c>
      <c r="AA178" s="20">
        <f t="shared" si="122"/>
        <v>0</v>
      </c>
      <c r="AB178" s="20">
        <f t="shared" si="122"/>
        <v>0</v>
      </c>
      <c r="AC178" s="20">
        <f t="shared" si="122"/>
        <v>0</v>
      </c>
      <c r="AD178" s="20">
        <f t="shared" si="122"/>
        <v>0</v>
      </c>
      <c r="AE178" s="20">
        <f t="shared" si="122"/>
        <v>0</v>
      </c>
      <c r="AF178" s="20">
        <f t="shared" si="122"/>
        <v>0</v>
      </c>
      <c r="AG178" s="20">
        <f t="shared" si="122"/>
        <v>0</v>
      </c>
      <c r="AH178" s="20">
        <f t="shared" si="122"/>
        <v>0</v>
      </c>
      <c r="AI178" s="20">
        <f t="shared" ref="AI178:BJ178" si="123">SUM(AI169:AI176)</f>
        <v>0</v>
      </c>
      <c r="AJ178" s="20">
        <f t="shared" si="123"/>
        <v>0</v>
      </c>
      <c r="AK178" s="20">
        <f t="shared" si="123"/>
        <v>0</v>
      </c>
      <c r="AL178" s="20">
        <f t="shared" si="123"/>
        <v>0</v>
      </c>
      <c r="AM178" s="20">
        <f t="shared" si="123"/>
        <v>0</v>
      </c>
      <c r="AN178" s="20">
        <f t="shared" si="123"/>
        <v>0</v>
      </c>
      <c r="AO178" s="20">
        <f t="shared" si="123"/>
        <v>0</v>
      </c>
      <c r="AP178" s="20">
        <f t="shared" si="123"/>
        <v>0</v>
      </c>
      <c r="AQ178" s="20">
        <f t="shared" si="123"/>
        <v>0</v>
      </c>
      <c r="AR178" s="20">
        <f t="shared" si="123"/>
        <v>0</v>
      </c>
      <c r="AS178" s="20">
        <f t="shared" si="123"/>
        <v>0</v>
      </c>
      <c r="AT178" s="20">
        <f t="shared" si="123"/>
        <v>0</v>
      </c>
      <c r="AU178" s="20">
        <f t="shared" si="123"/>
        <v>0</v>
      </c>
      <c r="AV178" s="20">
        <f t="shared" si="123"/>
        <v>0</v>
      </c>
      <c r="AW178" s="20">
        <f t="shared" si="123"/>
        <v>0</v>
      </c>
      <c r="AX178" s="20">
        <f t="shared" si="123"/>
        <v>0</v>
      </c>
      <c r="AY178" s="20">
        <f t="shared" si="123"/>
        <v>0</v>
      </c>
      <c r="AZ178" s="20">
        <f t="shared" si="123"/>
        <v>0</v>
      </c>
      <c r="BA178" s="20">
        <f t="shared" si="123"/>
        <v>0</v>
      </c>
      <c r="BB178" s="20">
        <f t="shared" si="123"/>
        <v>0</v>
      </c>
      <c r="BC178" s="20">
        <f t="shared" si="123"/>
        <v>0</v>
      </c>
      <c r="BD178" s="20">
        <f t="shared" si="123"/>
        <v>0</v>
      </c>
      <c r="BE178" s="20">
        <f t="shared" si="123"/>
        <v>0</v>
      </c>
      <c r="BF178" s="20">
        <f t="shared" si="123"/>
        <v>0</v>
      </c>
      <c r="BG178" s="20">
        <f t="shared" si="123"/>
        <v>0</v>
      </c>
      <c r="BH178" s="20">
        <f t="shared" si="123"/>
        <v>0</v>
      </c>
      <c r="BI178" s="20">
        <f t="shared" si="123"/>
        <v>0</v>
      </c>
      <c r="BJ178" s="20">
        <f t="shared" si="123"/>
        <v>0</v>
      </c>
    </row>
    <row r="179" spans="2:62" ht="15" customHeight="1">
      <c r="B179" s="83" t="s">
        <v>49</v>
      </c>
      <c r="C179" s="20">
        <f>C178</f>
        <v>0</v>
      </c>
      <c r="D179" s="20">
        <f t="shared" ref="D179:N179" si="124">C179+D178</f>
        <v>0</v>
      </c>
      <c r="E179" s="20">
        <f t="shared" si="124"/>
        <v>0</v>
      </c>
      <c r="F179" s="20">
        <f t="shared" si="124"/>
        <v>0</v>
      </c>
      <c r="G179" s="20">
        <f t="shared" si="124"/>
        <v>0</v>
      </c>
      <c r="H179" s="20">
        <f t="shared" si="124"/>
        <v>0</v>
      </c>
      <c r="I179" s="20">
        <f t="shared" si="124"/>
        <v>0</v>
      </c>
      <c r="J179" s="20">
        <f t="shared" si="124"/>
        <v>0</v>
      </c>
      <c r="K179" s="20">
        <f t="shared" si="124"/>
        <v>0</v>
      </c>
      <c r="L179" s="20">
        <f t="shared" si="124"/>
        <v>0</v>
      </c>
      <c r="M179" s="20">
        <f t="shared" si="124"/>
        <v>0</v>
      </c>
      <c r="N179" s="21">
        <f t="shared" si="124"/>
        <v>0</v>
      </c>
      <c r="O179" s="20">
        <f>O178</f>
        <v>0</v>
      </c>
      <c r="P179" s="20">
        <f t="shared" ref="P179:Z179" si="125">O179+P178</f>
        <v>0</v>
      </c>
      <c r="Q179" s="20">
        <f t="shared" si="125"/>
        <v>0</v>
      </c>
      <c r="R179" s="20">
        <f t="shared" si="125"/>
        <v>0</v>
      </c>
      <c r="S179" s="20">
        <f t="shared" si="125"/>
        <v>0</v>
      </c>
      <c r="T179" s="20">
        <f t="shared" si="125"/>
        <v>0</v>
      </c>
      <c r="U179" s="20">
        <f t="shared" si="125"/>
        <v>0</v>
      </c>
      <c r="V179" s="20">
        <f t="shared" si="125"/>
        <v>0</v>
      </c>
      <c r="W179" s="20">
        <f t="shared" si="125"/>
        <v>0</v>
      </c>
      <c r="X179" s="20">
        <f t="shared" si="125"/>
        <v>0</v>
      </c>
      <c r="Y179" s="20">
        <f t="shared" si="125"/>
        <v>0</v>
      </c>
      <c r="Z179" s="21">
        <f t="shared" si="125"/>
        <v>0</v>
      </c>
      <c r="AA179" s="20">
        <f>AA178</f>
        <v>0</v>
      </c>
      <c r="AB179" s="20">
        <f t="shared" ref="AB179:AL179" si="126">AA179+AB178</f>
        <v>0</v>
      </c>
      <c r="AC179" s="20">
        <f t="shared" si="126"/>
        <v>0</v>
      </c>
      <c r="AD179" s="20">
        <f t="shared" si="126"/>
        <v>0</v>
      </c>
      <c r="AE179" s="20">
        <f t="shared" si="126"/>
        <v>0</v>
      </c>
      <c r="AF179" s="20">
        <f t="shared" si="126"/>
        <v>0</v>
      </c>
      <c r="AG179" s="20">
        <f t="shared" si="126"/>
        <v>0</v>
      </c>
      <c r="AH179" s="20">
        <f t="shared" si="126"/>
        <v>0</v>
      </c>
      <c r="AI179" s="20">
        <f t="shared" si="126"/>
        <v>0</v>
      </c>
      <c r="AJ179" s="20">
        <f t="shared" si="126"/>
        <v>0</v>
      </c>
      <c r="AK179" s="20">
        <f t="shared" si="126"/>
        <v>0</v>
      </c>
      <c r="AL179" s="21">
        <f t="shared" si="126"/>
        <v>0</v>
      </c>
      <c r="AM179" s="20">
        <f>AM178</f>
        <v>0</v>
      </c>
      <c r="AN179" s="20">
        <f t="shared" ref="AN179:AX179" si="127">AM179+AN178</f>
        <v>0</v>
      </c>
      <c r="AO179" s="20">
        <f t="shared" si="127"/>
        <v>0</v>
      </c>
      <c r="AP179" s="20">
        <f t="shared" si="127"/>
        <v>0</v>
      </c>
      <c r="AQ179" s="20">
        <f t="shared" si="127"/>
        <v>0</v>
      </c>
      <c r="AR179" s="20">
        <f t="shared" si="127"/>
        <v>0</v>
      </c>
      <c r="AS179" s="20">
        <f t="shared" si="127"/>
        <v>0</v>
      </c>
      <c r="AT179" s="20">
        <f t="shared" si="127"/>
        <v>0</v>
      </c>
      <c r="AU179" s="20">
        <f t="shared" si="127"/>
        <v>0</v>
      </c>
      <c r="AV179" s="20">
        <f t="shared" si="127"/>
        <v>0</v>
      </c>
      <c r="AW179" s="20">
        <f t="shared" si="127"/>
        <v>0</v>
      </c>
      <c r="AX179" s="21">
        <f t="shared" si="127"/>
        <v>0</v>
      </c>
      <c r="AY179" s="20">
        <f>AY178</f>
        <v>0</v>
      </c>
      <c r="AZ179" s="20">
        <f t="shared" ref="AZ179:BJ179" si="128">AY179+AZ178</f>
        <v>0</v>
      </c>
      <c r="BA179" s="20">
        <f t="shared" si="128"/>
        <v>0</v>
      </c>
      <c r="BB179" s="20">
        <f t="shared" si="128"/>
        <v>0</v>
      </c>
      <c r="BC179" s="20">
        <f t="shared" si="128"/>
        <v>0</v>
      </c>
      <c r="BD179" s="20">
        <f t="shared" si="128"/>
        <v>0</v>
      </c>
      <c r="BE179" s="20">
        <f t="shared" si="128"/>
        <v>0</v>
      </c>
      <c r="BF179" s="20">
        <f t="shared" si="128"/>
        <v>0</v>
      </c>
      <c r="BG179" s="20">
        <f t="shared" si="128"/>
        <v>0</v>
      </c>
      <c r="BH179" s="20">
        <f t="shared" si="128"/>
        <v>0</v>
      </c>
      <c r="BI179" s="20">
        <f t="shared" si="128"/>
        <v>0</v>
      </c>
      <c r="BJ179" s="21">
        <f t="shared" si="128"/>
        <v>0</v>
      </c>
    </row>
    <row r="181" spans="2:62">
      <c r="B181" s="104" t="s">
        <v>143</v>
      </c>
      <c r="C181" s="11"/>
      <c r="D181" s="11"/>
      <c r="E181" s="11"/>
    </row>
    <row r="183" spans="2:62">
      <c r="B183" s="81"/>
      <c r="C183" s="473" t="s">
        <v>18</v>
      </c>
      <c r="D183" s="473"/>
      <c r="E183" s="473"/>
      <c r="F183" s="473"/>
      <c r="G183" s="473"/>
      <c r="H183" s="473"/>
      <c r="I183" s="473"/>
      <c r="J183" s="473"/>
      <c r="K183" s="473"/>
      <c r="L183" s="473"/>
      <c r="M183" s="473"/>
      <c r="N183" s="473"/>
      <c r="O183" s="473" t="s">
        <v>19</v>
      </c>
      <c r="P183" s="473"/>
      <c r="Q183" s="473"/>
      <c r="R183" s="473"/>
      <c r="S183" s="473"/>
      <c r="T183" s="473"/>
      <c r="U183" s="473"/>
      <c r="V183" s="473"/>
      <c r="W183" s="473"/>
      <c r="X183" s="473"/>
      <c r="Y183" s="473"/>
      <c r="Z183" s="473"/>
      <c r="AA183" s="473" t="s">
        <v>20</v>
      </c>
      <c r="AB183" s="473"/>
      <c r="AC183" s="473"/>
      <c r="AD183" s="473"/>
      <c r="AE183" s="473"/>
      <c r="AF183" s="473"/>
      <c r="AG183" s="473"/>
      <c r="AH183" s="473"/>
      <c r="AI183" s="473"/>
      <c r="AJ183" s="473"/>
      <c r="AK183" s="473"/>
      <c r="AL183" s="473"/>
      <c r="AM183" s="29"/>
      <c r="AN183" s="476" t="s">
        <v>32</v>
      </c>
      <c r="AO183" s="476"/>
      <c r="AP183" s="476"/>
      <c r="AQ183" s="476"/>
      <c r="AR183" s="476"/>
      <c r="AS183" s="476"/>
      <c r="AT183" s="476"/>
      <c r="AU183" s="476"/>
      <c r="AV183" s="476"/>
      <c r="AW183" s="476"/>
      <c r="AX183" s="477"/>
      <c r="AY183" s="473" t="s">
        <v>33</v>
      </c>
      <c r="AZ183" s="473"/>
      <c r="BA183" s="473"/>
      <c r="BB183" s="473"/>
      <c r="BC183" s="473"/>
      <c r="BD183" s="473"/>
      <c r="BE183" s="473"/>
      <c r="BF183" s="473"/>
      <c r="BG183" s="473"/>
      <c r="BH183" s="473"/>
      <c r="BI183" s="473"/>
      <c r="BJ183" s="473"/>
    </row>
    <row r="184" spans="2:62" ht="15" customHeight="1">
      <c r="B184" s="83" t="s">
        <v>36</v>
      </c>
      <c r="C184" s="18">
        <f>CONFIG!$D$7</f>
        <v>41640</v>
      </c>
      <c r="D184" s="18">
        <f>DATE(YEAR(C184),MONTH(C184)+1,DAY(C184))</f>
        <v>41671</v>
      </c>
      <c r="E184" s="18">
        <f t="shared" ref="E184:BJ184" si="129">DATE(YEAR(D184),MONTH(D184)+1,DAY(D184))</f>
        <v>41699</v>
      </c>
      <c r="F184" s="18">
        <f t="shared" si="129"/>
        <v>41730</v>
      </c>
      <c r="G184" s="18">
        <f t="shared" si="129"/>
        <v>41760</v>
      </c>
      <c r="H184" s="18">
        <f t="shared" si="129"/>
        <v>41791</v>
      </c>
      <c r="I184" s="18">
        <f t="shared" si="129"/>
        <v>41821</v>
      </c>
      <c r="J184" s="18">
        <f t="shared" si="129"/>
        <v>41852</v>
      </c>
      <c r="K184" s="18">
        <f t="shared" si="129"/>
        <v>41883</v>
      </c>
      <c r="L184" s="18">
        <f t="shared" si="129"/>
        <v>41913</v>
      </c>
      <c r="M184" s="18">
        <f t="shared" si="129"/>
        <v>41944</v>
      </c>
      <c r="N184" s="18">
        <f t="shared" si="129"/>
        <v>41974</v>
      </c>
      <c r="O184" s="18">
        <f t="shared" si="129"/>
        <v>42005</v>
      </c>
      <c r="P184" s="18">
        <f t="shared" si="129"/>
        <v>42036</v>
      </c>
      <c r="Q184" s="18">
        <f t="shared" si="129"/>
        <v>42064</v>
      </c>
      <c r="R184" s="18">
        <f t="shared" si="129"/>
        <v>42095</v>
      </c>
      <c r="S184" s="18">
        <f t="shared" si="129"/>
        <v>42125</v>
      </c>
      <c r="T184" s="18">
        <f t="shared" si="129"/>
        <v>42156</v>
      </c>
      <c r="U184" s="18">
        <f t="shared" si="129"/>
        <v>42186</v>
      </c>
      <c r="V184" s="18">
        <f t="shared" si="129"/>
        <v>42217</v>
      </c>
      <c r="W184" s="18">
        <f t="shared" si="129"/>
        <v>42248</v>
      </c>
      <c r="X184" s="18">
        <f t="shared" si="129"/>
        <v>42278</v>
      </c>
      <c r="Y184" s="18">
        <f t="shared" si="129"/>
        <v>42309</v>
      </c>
      <c r="Z184" s="18">
        <f t="shared" si="129"/>
        <v>42339</v>
      </c>
      <c r="AA184" s="18">
        <f t="shared" si="129"/>
        <v>42370</v>
      </c>
      <c r="AB184" s="18">
        <f t="shared" si="129"/>
        <v>42401</v>
      </c>
      <c r="AC184" s="18">
        <f t="shared" si="129"/>
        <v>42430</v>
      </c>
      <c r="AD184" s="18">
        <f t="shared" si="129"/>
        <v>42461</v>
      </c>
      <c r="AE184" s="18">
        <f t="shared" si="129"/>
        <v>42491</v>
      </c>
      <c r="AF184" s="18">
        <f t="shared" si="129"/>
        <v>42522</v>
      </c>
      <c r="AG184" s="18">
        <f t="shared" si="129"/>
        <v>42552</v>
      </c>
      <c r="AH184" s="18">
        <f t="shared" si="129"/>
        <v>42583</v>
      </c>
      <c r="AI184" s="18">
        <f t="shared" si="129"/>
        <v>42614</v>
      </c>
      <c r="AJ184" s="18">
        <f t="shared" si="129"/>
        <v>42644</v>
      </c>
      <c r="AK184" s="18">
        <f t="shared" si="129"/>
        <v>42675</v>
      </c>
      <c r="AL184" s="18">
        <f t="shared" si="129"/>
        <v>42705</v>
      </c>
      <c r="AM184" s="18">
        <f t="shared" si="129"/>
        <v>42736</v>
      </c>
      <c r="AN184" s="18">
        <f t="shared" si="129"/>
        <v>42767</v>
      </c>
      <c r="AO184" s="18">
        <f t="shared" si="129"/>
        <v>42795</v>
      </c>
      <c r="AP184" s="18">
        <f t="shared" si="129"/>
        <v>42826</v>
      </c>
      <c r="AQ184" s="18">
        <f t="shared" si="129"/>
        <v>42856</v>
      </c>
      <c r="AR184" s="18">
        <f t="shared" si="129"/>
        <v>42887</v>
      </c>
      <c r="AS184" s="18">
        <f t="shared" si="129"/>
        <v>42917</v>
      </c>
      <c r="AT184" s="18">
        <f t="shared" si="129"/>
        <v>42948</v>
      </c>
      <c r="AU184" s="18">
        <f t="shared" si="129"/>
        <v>42979</v>
      </c>
      <c r="AV184" s="18">
        <f t="shared" si="129"/>
        <v>43009</v>
      </c>
      <c r="AW184" s="18">
        <f t="shared" si="129"/>
        <v>43040</v>
      </c>
      <c r="AX184" s="18">
        <f t="shared" si="129"/>
        <v>43070</v>
      </c>
      <c r="AY184" s="18">
        <f t="shared" si="129"/>
        <v>43101</v>
      </c>
      <c r="AZ184" s="18">
        <f t="shared" si="129"/>
        <v>43132</v>
      </c>
      <c r="BA184" s="18">
        <f t="shared" si="129"/>
        <v>43160</v>
      </c>
      <c r="BB184" s="18">
        <f t="shared" si="129"/>
        <v>43191</v>
      </c>
      <c r="BC184" s="18">
        <f t="shared" si="129"/>
        <v>43221</v>
      </c>
      <c r="BD184" s="18">
        <f t="shared" si="129"/>
        <v>43252</v>
      </c>
      <c r="BE184" s="18">
        <f t="shared" si="129"/>
        <v>43282</v>
      </c>
      <c r="BF184" s="18">
        <f t="shared" si="129"/>
        <v>43313</v>
      </c>
      <c r="BG184" s="18">
        <f t="shared" si="129"/>
        <v>43344</v>
      </c>
      <c r="BH184" s="18">
        <f t="shared" si="129"/>
        <v>43374</v>
      </c>
      <c r="BI184" s="18">
        <f t="shared" si="129"/>
        <v>43405</v>
      </c>
      <c r="BJ184" s="18">
        <f t="shared" si="129"/>
        <v>43435</v>
      </c>
    </row>
    <row r="185" spans="2:62" ht="15" customHeight="1">
      <c r="B185" s="366">
        <f>'Charges variables (avancé)'!$C$12</f>
        <v>0</v>
      </c>
      <c r="C185" s="341">
        <f t="shared" ref="C185:AH185" si="130">C153+C169</f>
        <v>0</v>
      </c>
      <c r="D185" s="341">
        <f t="shared" si="130"/>
        <v>0</v>
      </c>
      <c r="E185" s="341">
        <f t="shared" si="130"/>
        <v>0</v>
      </c>
      <c r="F185" s="341">
        <f t="shared" si="130"/>
        <v>0</v>
      </c>
      <c r="G185" s="341">
        <f t="shared" si="130"/>
        <v>0</v>
      </c>
      <c r="H185" s="341">
        <f t="shared" si="130"/>
        <v>0</v>
      </c>
      <c r="I185" s="341">
        <f t="shared" si="130"/>
        <v>0</v>
      </c>
      <c r="J185" s="341">
        <f t="shared" si="130"/>
        <v>0</v>
      </c>
      <c r="K185" s="341">
        <f t="shared" si="130"/>
        <v>0</v>
      </c>
      <c r="L185" s="341">
        <f t="shared" si="130"/>
        <v>0</v>
      </c>
      <c r="M185" s="341">
        <f t="shared" si="130"/>
        <v>0</v>
      </c>
      <c r="N185" s="341">
        <f t="shared" si="130"/>
        <v>0</v>
      </c>
      <c r="O185" s="341">
        <f t="shared" si="130"/>
        <v>0</v>
      </c>
      <c r="P185" s="341">
        <f t="shared" si="130"/>
        <v>0</v>
      </c>
      <c r="Q185" s="341">
        <f t="shared" si="130"/>
        <v>0</v>
      </c>
      <c r="R185" s="341">
        <f t="shared" si="130"/>
        <v>0</v>
      </c>
      <c r="S185" s="341">
        <f t="shared" si="130"/>
        <v>0</v>
      </c>
      <c r="T185" s="341">
        <f t="shared" si="130"/>
        <v>0</v>
      </c>
      <c r="U185" s="341">
        <f t="shared" si="130"/>
        <v>0</v>
      </c>
      <c r="V185" s="341">
        <f t="shared" si="130"/>
        <v>0</v>
      </c>
      <c r="W185" s="341">
        <f t="shared" si="130"/>
        <v>0</v>
      </c>
      <c r="X185" s="341">
        <f t="shared" si="130"/>
        <v>0</v>
      </c>
      <c r="Y185" s="341">
        <f t="shared" si="130"/>
        <v>0</v>
      </c>
      <c r="Z185" s="341">
        <f t="shared" si="130"/>
        <v>0</v>
      </c>
      <c r="AA185" s="341">
        <f t="shared" si="130"/>
        <v>0</v>
      </c>
      <c r="AB185" s="341">
        <f t="shared" si="130"/>
        <v>0</v>
      </c>
      <c r="AC185" s="341">
        <f t="shared" si="130"/>
        <v>0</v>
      </c>
      <c r="AD185" s="341">
        <f t="shared" si="130"/>
        <v>0</v>
      </c>
      <c r="AE185" s="341">
        <f t="shared" si="130"/>
        <v>0</v>
      </c>
      <c r="AF185" s="341">
        <f t="shared" si="130"/>
        <v>0</v>
      </c>
      <c r="AG185" s="341">
        <f t="shared" si="130"/>
        <v>0</v>
      </c>
      <c r="AH185" s="341">
        <f t="shared" si="130"/>
        <v>0</v>
      </c>
      <c r="AI185" s="341">
        <f t="shared" ref="AI185:BJ185" si="131">AI153+AI169</f>
        <v>0</v>
      </c>
      <c r="AJ185" s="341">
        <f t="shared" si="131"/>
        <v>0</v>
      </c>
      <c r="AK185" s="341">
        <f t="shared" si="131"/>
        <v>0</v>
      </c>
      <c r="AL185" s="341">
        <f t="shared" si="131"/>
        <v>0</v>
      </c>
      <c r="AM185" s="341">
        <f t="shared" si="131"/>
        <v>0</v>
      </c>
      <c r="AN185" s="341">
        <f t="shared" si="131"/>
        <v>0</v>
      </c>
      <c r="AO185" s="341">
        <f t="shared" si="131"/>
        <v>0</v>
      </c>
      <c r="AP185" s="341">
        <f t="shared" si="131"/>
        <v>0</v>
      </c>
      <c r="AQ185" s="341">
        <f t="shared" si="131"/>
        <v>0</v>
      </c>
      <c r="AR185" s="341">
        <f t="shared" si="131"/>
        <v>0</v>
      </c>
      <c r="AS185" s="341">
        <f t="shared" si="131"/>
        <v>0</v>
      </c>
      <c r="AT185" s="341">
        <f t="shared" si="131"/>
        <v>0</v>
      </c>
      <c r="AU185" s="341">
        <f t="shared" si="131"/>
        <v>0</v>
      </c>
      <c r="AV185" s="341">
        <f t="shared" si="131"/>
        <v>0</v>
      </c>
      <c r="AW185" s="341">
        <f t="shared" si="131"/>
        <v>0</v>
      </c>
      <c r="AX185" s="341">
        <f t="shared" si="131"/>
        <v>0</v>
      </c>
      <c r="AY185" s="341">
        <f t="shared" si="131"/>
        <v>0</v>
      </c>
      <c r="AZ185" s="341">
        <f t="shared" si="131"/>
        <v>0</v>
      </c>
      <c r="BA185" s="341">
        <f t="shared" si="131"/>
        <v>0</v>
      </c>
      <c r="BB185" s="341">
        <f t="shared" si="131"/>
        <v>0</v>
      </c>
      <c r="BC185" s="341">
        <f t="shared" si="131"/>
        <v>0</v>
      </c>
      <c r="BD185" s="341">
        <f t="shared" si="131"/>
        <v>0</v>
      </c>
      <c r="BE185" s="341">
        <f t="shared" si="131"/>
        <v>0</v>
      </c>
      <c r="BF185" s="341">
        <f t="shared" si="131"/>
        <v>0</v>
      </c>
      <c r="BG185" s="341">
        <f t="shared" si="131"/>
        <v>0</v>
      </c>
      <c r="BH185" s="341">
        <f t="shared" si="131"/>
        <v>0</v>
      </c>
      <c r="BI185" s="341">
        <f t="shared" si="131"/>
        <v>0</v>
      </c>
      <c r="BJ185" s="341">
        <f t="shared" si="131"/>
        <v>0</v>
      </c>
    </row>
    <row r="186" spans="2:62" ht="15" customHeight="1">
      <c r="B186" s="366">
        <f>'Charges variables (avancé)'!$C$13</f>
        <v>0</v>
      </c>
      <c r="C186" s="341">
        <f t="shared" ref="C186:AH186" si="132">C154+C170</f>
        <v>0</v>
      </c>
      <c r="D186" s="341">
        <f t="shared" si="132"/>
        <v>0</v>
      </c>
      <c r="E186" s="341">
        <f t="shared" si="132"/>
        <v>0</v>
      </c>
      <c r="F186" s="341">
        <f t="shared" si="132"/>
        <v>0</v>
      </c>
      <c r="G186" s="341">
        <f t="shared" si="132"/>
        <v>0</v>
      </c>
      <c r="H186" s="341">
        <f t="shared" si="132"/>
        <v>0</v>
      </c>
      <c r="I186" s="341">
        <f t="shared" si="132"/>
        <v>0</v>
      </c>
      <c r="J186" s="341">
        <f t="shared" si="132"/>
        <v>0</v>
      </c>
      <c r="K186" s="341">
        <f t="shared" si="132"/>
        <v>0</v>
      </c>
      <c r="L186" s="341">
        <f t="shared" si="132"/>
        <v>0</v>
      </c>
      <c r="M186" s="341">
        <f t="shared" si="132"/>
        <v>0</v>
      </c>
      <c r="N186" s="341">
        <f t="shared" si="132"/>
        <v>0</v>
      </c>
      <c r="O186" s="341">
        <f t="shared" si="132"/>
        <v>0</v>
      </c>
      <c r="P186" s="341">
        <f t="shared" si="132"/>
        <v>0</v>
      </c>
      <c r="Q186" s="341">
        <f t="shared" si="132"/>
        <v>0</v>
      </c>
      <c r="R186" s="341">
        <f t="shared" si="132"/>
        <v>0</v>
      </c>
      <c r="S186" s="341">
        <f t="shared" si="132"/>
        <v>0</v>
      </c>
      <c r="T186" s="341">
        <f t="shared" si="132"/>
        <v>0</v>
      </c>
      <c r="U186" s="341">
        <f t="shared" si="132"/>
        <v>0</v>
      </c>
      <c r="V186" s="341">
        <f t="shared" si="132"/>
        <v>0</v>
      </c>
      <c r="W186" s="341">
        <f t="shared" si="132"/>
        <v>0</v>
      </c>
      <c r="X186" s="341">
        <f t="shared" si="132"/>
        <v>0</v>
      </c>
      <c r="Y186" s="341">
        <f t="shared" si="132"/>
        <v>0</v>
      </c>
      <c r="Z186" s="341">
        <f t="shared" si="132"/>
        <v>0</v>
      </c>
      <c r="AA186" s="341">
        <f t="shared" si="132"/>
        <v>0</v>
      </c>
      <c r="AB186" s="341">
        <f t="shared" si="132"/>
        <v>0</v>
      </c>
      <c r="AC186" s="341">
        <f t="shared" si="132"/>
        <v>0</v>
      </c>
      <c r="AD186" s="341">
        <f t="shared" si="132"/>
        <v>0</v>
      </c>
      <c r="AE186" s="341">
        <f t="shared" si="132"/>
        <v>0</v>
      </c>
      <c r="AF186" s="341">
        <f t="shared" si="132"/>
        <v>0</v>
      </c>
      <c r="AG186" s="341">
        <f t="shared" si="132"/>
        <v>0</v>
      </c>
      <c r="AH186" s="341">
        <f t="shared" si="132"/>
        <v>0</v>
      </c>
      <c r="AI186" s="341">
        <f t="shared" ref="AI186:BJ186" si="133">AI154+AI170</f>
        <v>0</v>
      </c>
      <c r="AJ186" s="341">
        <f t="shared" si="133"/>
        <v>0</v>
      </c>
      <c r="AK186" s="341">
        <f t="shared" si="133"/>
        <v>0</v>
      </c>
      <c r="AL186" s="341">
        <f t="shared" si="133"/>
        <v>0</v>
      </c>
      <c r="AM186" s="341">
        <f t="shared" si="133"/>
        <v>0</v>
      </c>
      <c r="AN186" s="341">
        <f t="shared" si="133"/>
        <v>0</v>
      </c>
      <c r="AO186" s="341">
        <f t="shared" si="133"/>
        <v>0</v>
      </c>
      <c r="AP186" s="341">
        <f t="shared" si="133"/>
        <v>0</v>
      </c>
      <c r="AQ186" s="341">
        <f t="shared" si="133"/>
        <v>0</v>
      </c>
      <c r="AR186" s="341">
        <f t="shared" si="133"/>
        <v>0</v>
      </c>
      <c r="AS186" s="341">
        <f t="shared" si="133"/>
        <v>0</v>
      </c>
      <c r="AT186" s="341">
        <f t="shared" si="133"/>
        <v>0</v>
      </c>
      <c r="AU186" s="341">
        <f t="shared" si="133"/>
        <v>0</v>
      </c>
      <c r="AV186" s="341">
        <f t="shared" si="133"/>
        <v>0</v>
      </c>
      <c r="AW186" s="341">
        <f t="shared" si="133"/>
        <v>0</v>
      </c>
      <c r="AX186" s="341">
        <f t="shared" si="133"/>
        <v>0</v>
      </c>
      <c r="AY186" s="341">
        <f t="shared" si="133"/>
        <v>0</v>
      </c>
      <c r="AZ186" s="341">
        <f t="shared" si="133"/>
        <v>0</v>
      </c>
      <c r="BA186" s="341">
        <f t="shared" si="133"/>
        <v>0</v>
      </c>
      <c r="BB186" s="341">
        <f t="shared" si="133"/>
        <v>0</v>
      </c>
      <c r="BC186" s="341">
        <f t="shared" si="133"/>
        <v>0</v>
      </c>
      <c r="BD186" s="341">
        <f t="shared" si="133"/>
        <v>0</v>
      </c>
      <c r="BE186" s="341">
        <f t="shared" si="133"/>
        <v>0</v>
      </c>
      <c r="BF186" s="341">
        <f t="shared" si="133"/>
        <v>0</v>
      </c>
      <c r="BG186" s="341">
        <f t="shared" si="133"/>
        <v>0</v>
      </c>
      <c r="BH186" s="341">
        <f t="shared" si="133"/>
        <v>0</v>
      </c>
      <c r="BI186" s="341">
        <f t="shared" si="133"/>
        <v>0</v>
      </c>
      <c r="BJ186" s="341">
        <f t="shared" si="133"/>
        <v>0</v>
      </c>
    </row>
    <row r="187" spans="2:62" ht="15" customHeight="1">
      <c r="B187" s="366">
        <f>'Charges variables (avancé)'!$C$14</f>
        <v>0</v>
      </c>
      <c r="C187" s="341">
        <f t="shared" ref="C187:AH187" si="134">C155+C171</f>
        <v>0</v>
      </c>
      <c r="D187" s="341">
        <f t="shared" si="134"/>
        <v>0</v>
      </c>
      <c r="E187" s="341">
        <f t="shared" si="134"/>
        <v>0</v>
      </c>
      <c r="F187" s="341">
        <f t="shared" si="134"/>
        <v>0</v>
      </c>
      <c r="G187" s="341">
        <f t="shared" si="134"/>
        <v>0</v>
      </c>
      <c r="H187" s="341">
        <f t="shared" si="134"/>
        <v>0</v>
      </c>
      <c r="I187" s="341">
        <f t="shared" si="134"/>
        <v>0</v>
      </c>
      <c r="J187" s="341">
        <f t="shared" si="134"/>
        <v>0</v>
      </c>
      <c r="K187" s="341">
        <f t="shared" si="134"/>
        <v>0</v>
      </c>
      <c r="L187" s="341">
        <f t="shared" si="134"/>
        <v>0</v>
      </c>
      <c r="M187" s="341">
        <f t="shared" si="134"/>
        <v>0</v>
      </c>
      <c r="N187" s="341">
        <f t="shared" si="134"/>
        <v>0</v>
      </c>
      <c r="O187" s="341">
        <f t="shared" si="134"/>
        <v>0</v>
      </c>
      <c r="P187" s="341">
        <f t="shared" si="134"/>
        <v>0</v>
      </c>
      <c r="Q187" s="341">
        <f t="shared" si="134"/>
        <v>0</v>
      </c>
      <c r="R187" s="341">
        <f t="shared" si="134"/>
        <v>0</v>
      </c>
      <c r="S187" s="341">
        <f t="shared" si="134"/>
        <v>0</v>
      </c>
      <c r="T187" s="341">
        <f t="shared" si="134"/>
        <v>0</v>
      </c>
      <c r="U187" s="341">
        <f t="shared" si="134"/>
        <v>0</v>
      </c>
      <c r="V187" s="341">
        <f t="shared" si="134"/>
        <v>0</v>
      </c>
      <c r="W187" s="341">
        <f t="shared" si="134"/>
        <v>0</v>
      </c>
      <c r="X187" s="341">
        <f t="shared" si="134"/>
        <v>0</v>
      </c>
      <c r="Y187" s="341">
        <f t="shared" si="134"/>
        <v>0</v>
      </c>
      <c r="Z187" s="341">
        <f t="shared" si="134"/>
        <v>0</v>
      </c>
      <c r="AA187" s="341">
        <f t="shared" si="134"/>
        <v>0</v>
      </c>
      <c r="AB187" s="341">
        <f t="shared" si="134"/>
        <v>0</v>
      </c>
      <c r="AC187" s="341">
        <f t="shared" si="134"/>
        <v>0</v>
      </c>
      <c r="AD187" s="341">
        <f t="shared" si="134"/>
        <v>0</v>
      </c>
      <c r="AE187" s="341">
        <f t="shared" si="134"/>
        <v>0</v>
      </c>
      <c r="AF187" s="341">
        <f t="shared" si="134"/>
        <v>0</v>
      </c>
      <c r="AG187" s="341">
        <f t="shared" si="134"/>
        <v>0</v>
      </c>
      <c r="AH187" s="341">
        <f t="shared" si="134"/>
        <v>0</v>
      </c>
      <c r="AI187" s="341">
        <f t="shared" ref="AI187:BJ187" si="135">AI155+AI171</f>
        <v>0</v>
      </c>
      <c r="AJ187" s="341">
        <f t="shared" si="135"/>
        <v>0</v>
      </c>
      <c r="AK187" s="341">
        <f t="shared" si="135"/>
        <v>0</v>
      </c>
      <c r="AL187" s="341">
        <f t="shared" si="135"/>
        <v>0</v>
      </c>
      <c r="AM187" s="341">
        <f t="shared" si="135"/>
        <v>0</v>
      </c>
      <c r="AN187" s="341">
        <f t="shared" si="135"/>
        <v>0</v>
      </c>
      <c r="AO187" s="341">
        <f t="shared" si="135"/>
        <v>0</v>
      </c>
      <c r="AP187" s="341">
        <f t="shared" si="135"/>
        <v>0</v>
      </c>
      <c r="AQ187" s="341">
        <f t="shared" si="135"/>
        <v>0</v>
      </c>
      <c r="AR187" s="341">
        <f t="shared" si="135"/>
        <v>0</v>
      </c>
      <c r="AS187" s="341">
        <f t="shared" si="135"/>
        <v>0</v>
      </c>
      <c r="AT187" s="341">
        <f t="shared" si="135"/>
        <v>0</v>
      </c>
      <c r="AU187" s="341">
        <f t="shared" si="135"/>
        <v>0</v>
      </c>
      <c r="AV187" s="341">
        <f t="shared" si="135"/>
        <v>0</v>
      </c>
      <c r="AW187" s="341">
        <f t="shared" si="135"/>
        <v>0</v>
      </c>
      <c r="AX187" s="341">
        <f t="shared" si="135"/>
        <v>0</v>
      </c>
      <c r="AY187" s="341">
        <f t="shared" si="135"/>
        <v>0</v>
      </c>
      <c r="AZ187" s="341">
        <f t="shared" si="135"/>
        <v>0</v>
      </c>
      <c r="BA187" s="341">
        <f t="shared" si="135"/>
        <v>0</v>
      </c>
      <c r="BB187" s="341">
        <f t="shared" si="135"/>
        <v>0</v>
      </c>
      <c r="BC187" s="341">
        <f t="shared" si="135"/>
        <v>0</v>
      </c>
      <c r="BD187" s="341">
        <f t="shared" si="135"/>
        <v>0</v>
      </c>
      <c r="BE187" s="341">
        <f t="shared" si="135"/>
        <v>0</v>
      </c>
      <c r="BF187" s="341">
        <f t="shared" si="135"/>
        <v>0</v>
      </c>
      <c r="BG187" s="341">
        <f t="shared" si="135"/>
        <v>0</v>
      </c>
      <c r="BH187" s="341">
        <f t="shared" si="135"/>
        <v>0</v>
      </c>
      <c r="BI187" s="341">
        <f t="shared" si="135"/>
        <v>0</v>
      </c>
      <c r="BJ187" s="341">
        <f t="shared" si="135"/>
        <v>0</v>
      </c>
    </row>
    <row r="188" spans="2:62" ht="15" customHeight="1">
      <c r="B188" s="366">
        <f>'Charges variables (avancé)'!$C$15</f>
        <v>0</v>
      </c>
      <c r="C188" s="341">
        <f t="shared" ref="C188:AH188" si="136">C156+C172</f>
        <v>0</v>
      </c>
      <c r="D188" s="341">
        <f t="shared" si="136"/>
        <v>0</v>
      </c>
      <c r="E188" s="341">
        <f t="shared" si="136"/>
        <v>0</v>
      </c>
      <c r="F188" s="341">
        <f t="shared" si="136"/>
        <v>0</v>
      </c>
      <c r="G188" s="341">
        <f t="shared" si="136"/>
        <v>0</v>
      </c>
      <c r="H188" s="341">
        <f t="shared" si="136"/>
        <v>0</v>
      </c>
      <c r="I188" s="341">
        <f t="shared" si="136"/>
        <v>0</v>
      </c>
      <c r="J188" s="341">
        <f t="shared" si="136"/>
        <v>0</v>
      </c>
      <c r="K188" s="341">
        <f t="shared" si="136"/>
        <v>0</v>
      </c>
      <c r="L188" s="341">
        <f t="shared" si="136"/>
        <v>0</v>
      </c>
      <c r="M188" s="341">
        <f t="shared" si="136"/>
        <v>0</v>
      </c>
      <c r="N188" s="341">
        <f t="shared" si="136"/>
        <v>0</v>
      </c>
      <c r="O188" s="341">
        <f t="shared" si="136"/>
        <v>0</v>
      </c>
      <c r="P188" s="341">
        <f t="shared" si="136"/>
        <v>0</v>
      </c>
      <c r="Q188" s="341">
        <f t="shared" si="136"/>
        <v>0</v>
      </c>
      <c r="R188" s="341">
        <f t="shared" si="136"/>
        <v>0</v>
      </c>
      <c r="S188" s="341">
        <f t="shared" si="136"/>
        <v>0</v>
      </c>
      <c r="T188" s="341">
        <f t="shared" si="136"/>
        <v>0</v>
      </c>
      <c r="U188" s="341">
        <f t="shared" si="136"/>
        <v>0</v>
      </c>
      <c r="V188" s="341">
        <f t="shared" si="136"/>
        <v>0</v>
      </c>
      <c r="W188" s="341">
        <f t="shared" si="136"/>
        <v>0</v>
      </c>
      <c r="X188" s="341">
        <f t="shared" si="136"/>
        <v>0</v>
      </c>
      <c r="Y188" s="341">
        <f t="shared" si="136"/>
        <v>0</v>
      </c>
      <c r="Z188" s="341">
        <f t="shared" si="136"/>
        <v>0</v>
      </c>
      <c r="AA188" s="341">
        <f t="shared" si="136"/>
        <v>0</v>
      </c>
      <c r="AB188" s="341">
        <f t="shared" si="136"/>
        <v>0</v>
      </c>
      <c r="AC188" s="341">
        <f t="shared" si="136"/>
        <v>0</v>
      </c>
      <c r="AD188" s="341">
        <f t="shared" si="136"/>
        <v>0</v>
      </c>
      <c r="AE188" s="341">
        <f t="shared" si="136"/>
        <v>0</v>
      </c>
      <c r="AF188" s="341">
        <f t="shared" si="136"/>
        <v>0</v>
      </c>
      <c r="AG188" s="341">
        <f t="shared" si="136"/>
        <v>0</v>
      </c>
      <c r="AH188" s="341">
        <f t="shared" si="136"/>
        <v>0</v>
      </c>
      <c r="AI188" s="341">
        <f t="shared" ref="AI188:BJ188" si="137">AI156+AI172</f>
        <v>0</v>
      </c>
      <c r="AJ188" s="341">
        <f t="shared" si="137"/>
        <v>0</v>
      </c>
      <c r="AK188" s="341">
        <f t="shared" si="137"/>
        <v>0</v>
      </c>
      <c r="AL188" s="341">
        <f t="shared" si="137"/>
        <v>0</v>
      </c>
      <c r="AM188" s="341">
        <f t="shared" si="137"/>
        <v>0</v>
      </c>
      <c r="AN188" s="341">
        <f t="shared" si="137"/>
        <v>0</v>
      </c>
      <c r="AO188" s="341">
        <f t="shared" si="137"/>
        <v>0</v>
      </c>
      <c r="AP188" s="341">
        <f t="shared" si="137"/>
        <v>0</v>
      </c>
      <c r="AQ188" s="341">
        <f t="shared" si="137"/>
        <v>0</v>
      </c>
      <c r="AR188" s="341">
        <f t="shared" si="137"/>
        <v>0</v>
      </c>
      <c r="AS188" s="341">
        <f t="shared" si="137"/>
        <v>0</v>
      </c>
      <c r="AT188" s="341">
        <f t="shared" si="137"/>
        <v>0</v>
      </c>
      <c r="AU188" s="341">
        <f t="shared" si="137"/>
        <v>0</v>
      </c>
      <c r="AV188" s="341">
        <f t="shared" si="137"/>
        <v>0</v>
      </c>
      <c r="AW188" s="341">
        <f t="shared" si="137"/>
        <v>0</v>
      </c>
      <c r="AX188" s="341">
        <f t="shared" si="137"/>
        <v>0</v>
      </c>
      <c r="AY188" s="341">
        <f t="shared" si="137"/>
        <v>0</v>
      </c>
      <c r="AZ188" s="341">
        <f t="shared" si="137"/>
        <v>0</v>
      </c>
      <c r="BA188" s="341">
        <f t="shared" si="137"/>
        <v>0</v>
      </c>
      <c r="BB188" s="341">
        <f t="shared" si="137"/>
        <v>0</v>
      </c>
      <c r="BC188" s="341">
        <f t="shared" si="137"/>
        <v>0</v>
      </c>
      <c r="BD188" s="341">
        <f t="shared" si="137"/>
        <v>0</v>
      </c>
      <c r="BE188" s="341">
        <f t="shared" si="137"/>
        <v>0</v>
      </c>
      <c r="BF188" s="341">
        <f t="shared" si="137"/>
        <v>0</v>
      </c>
      <c r="BG188" s="341">
        <f t="shared" si="137"/>
        <v>0</v>
      </c>
      <c r="BH188" s="341">
        <f t="shared" si="137"/>
        <v>0</v>
      </c>
      <c r="BI188" s="341">
        <f t="shared" si="137"/>
        <v>0</v>
      </c>
      <c r="BJ188" s="341">
        <f t="shared" si="137"/>
        <v>0</v>
      </c>
    </row>
    <row r="189" spans="2:62" ht="15" customHeight="1">
      <c r="B189" s="366">
        <f>'Charges variables (avancé)'!$C$16</f>
        <v>0</v>
      </c>
      <c r="C189" s="341">
        <f t="shared" ref="C189:AH189" si="138">C157+C173</f>
        <v>0</v>
      </c>
      <c r="D189" s="341">
        <f t="shared" si="138"/>
        <v>0</v>
      </c>
      <c r="E189" s="341">
        <f t="shared" si="138"/>
        <v>0</v>
      </c>
      <c r="F189" s="341">
        <f t="shared" si="138"/>
        <v>0</v>
      </c>
      <c r="G189" s="341">
        <f t="shared" si="138"/>
        <v>0</v>
      </c>
      <c r="H189" s="341">
        <f t="shared" si="138"/>
        <v>0</v>
      </c>
      <c r="I189" s="341">
        <f t="shared" si="138"/>
        <v>0</v>
      </c>
      <c r="J189" s="341">
        <f t="shared" si="138"/>
        <v>0</v>
      </c>
      <c r="K189" s="341">
        <f t="shared" si="138"/>
        <v>0</v>
      </c>
      <c r="L189" s="341">
        <f t="shared" si="138"/>
        <v>0</v>
      </c>
      <c r="M189" s="341">
        <f t="shared" si="138"/>
        <v>0</v>
      </c>
      <c r="N189" s="341">
        <f t="shared" si="138"/>
        <v>0</v>
      </c>
      <c r="O189" s="341">
        <f t="shared" si="138"/>
        <v>0</v>
      </c>
      <c r="P189" s="341">
        <f t="shared" si="138"/>
        <v>0</v>
      </c>
      <c r="Q189" s="341">
        <f t="shared" si="138"/>
        <v>0</v>
      </c>
      <c r="R189" s="341">
        <f t="shared" si="138"/>
        <v>0</v>
      </c>
      <c r="S189" s="341">
        <f t="shared" si="138"/>
        <v>0</v>
      </c>
      <c r="T189" s="341">
        <f t="shared" si="138"/>
        <v>0</v>
      </c>
      <c r="U189" s="341">
        <f t="shared" si="138"/>
        <v>0</v>
      </c>
      <c r="V189" s="341">
        <f t="shared" si="138"/>
        <v>0</v>
      </c>
      <c r="W189" s="341">
        <f t="shared" si="138"/>
        <v>0</v>
      </c>
      <c r="X189" s="341">
        <f t="shared" si="138"/>
        <v>0</v>
      </c>
      <c r="Y189" s="341">
        <f t="shared" si="138"/>
        <v>0</v>
      </c>
      <c r="Z189" s="341">
        <f t="shared" si="138"/>
        <v>0</v>
      </c>
      <c r="AA189" s="341">
        <f t="shared" si="138"/>
        <v>0</v>
      </c>
      <c r="AB189" s="341">
        <f t="shared" si="138"/>
        <v>0</v>
      </c>
      <c r="AC189" s="341">
        <f t="shared" si="138"/>
        <v>0</v>
      </c>
      <c r="AD189" s="341">
        <f t="shared" si="138"/>
        <v>0</v>
      </c>
      <c r="AE189" s="341">
        <f t="shared" si="138"/>
        <v>0</v>
      </c>
      <c r="AF189" s="341">
        <f t="shared" si="138"/>
        <v>0</v>
      </c>
      <c r="AG189" s="341">
        <f t="shared" si="138"/>
        <v>0</v>
      </c>
      <c r="AH189" s="341">
        <f t="shared" si="138"/>
        <v>0</v>
      </c>
      <c r="AI189" s="341">
        <f t="shared" ref="AI189:BJ189" si="139">AI157+AI173</f>
        <v>0</v>
      </c>
      <c r="AJ189" s="341">
        <f t="shared" si="139"/>
        <v>0</v>
      </c>
      <c r="AK189" s="341">
        <f t="shared" si="139"/>
        <v>0</v>
      </c>
      <c r="AL189" s="341">
        <f t="shared" si="139"/>
        <v>0</v>
      </c>
      <c r="AM189" s="341">
        <f t="shared" si="139"/>
        <v>0</v>
      </c>
      <c r="AN189" s="341">
        <f t="shared" si="139"/>
        <v>0</v>
      </c>
      <c r="AO189" s="341">
        <f t="shared" si="139"/>
        <v>0</v>
      </c>
      <c r="AP189" s="341">
        <f t="shared" si="139"/>
        <v>0</v>
      </c>
      <c r="AQ189" s="341">
        <f t="shared" si="139"/>
        <v>0</v>
      </c>
      <c r="AR189" s="341">
        <f t="shared" si="139"/>
        <v>0</v>
      </c>
      <c r="AS189" s="341">
        <f t="shared" si="139"/>
        <v>0</v>
      </c>
      <c r="AT189" s="341">
        <f t="shared" si="139"/>
        <v>0</v>
      </c>
      <c r="AU189" s="341">
        <f t="shared" si="139"/>
        <v>0</v>
      </c>
      <c r="AV189" s="341">
        <f t="shared" si="139"/>
        <v>0</v>
      </c>
      <c r="AW189" s="341">
        <f t="shared" si="139"/>
        <v>0</v>
      </c>
      <c r="AX189" s="341">
        <f t="shared" si="139"/>
        <v>0</v>
      </c>
      <c r="AY189" s="341">
        <f t="shared" si="139"/>
        <v>0</v>
      </c>
      <c r="AZ189" s="341">
        <f t="shared" si="139"/>
        <v>0</v>
      </c>
      <c r="BA189" s="341">
        <f t="shared" si="139"/>
        <v>0</v>
      </c>
      <c r="BB189" s="341">
        <f t="shared" si="139"/>
        <v>0</v>
      </c>
      <c r="BC189" s="341">
        <f t="shared" si="139"/>
        <v>0</v>
      </c>
      <c r="BD189" s="341">
        <f t="shared" si="139"/>
        <v>0</v>
      </c>
      <c r="BE189" s="341">
        <f t="shared" si="139"/>
        <v>0</v>
      </c>
      <c r="BF189" s="341">
        <f t="shared" si="139"/>
        <v>0</v>
      </c>
      <c r="BG189" s="341">
        <f t="shared" si="139"/>
        <v>0</v>
      </c>
      <c r="BH189" s="341">
        <f t="shared" si="139"/>
        <v>0</v>
      </c>
      <c r="BI189" s="341">
        <f t="shared" si="139"/>
        <v>0</v>
      </c>
      <c r="BJ189" s="341">
        <f t="shared" si="139"/>
        <v>0</v>
      </c>
    </row>
    <row r="190" spans="2:62" ht="15" customHeight="1">
      <c r="B190" s="366">
        <f>'Charges variables (avancé)'!$C$17</f>
        <v>0</v>
      </c>
      <c r="C190" s="341">
        <f t="shared" ref="C190:AH190" si="140">C158+C174</f>
        <v>0</v>
      </c>
      <c r="D190" s="341">
        <f t="shared" si="140"/>
        <v>0</v>
      </c>
      <c r="E190" s="341">
        <f t="shared" si="140"/>
        <v>0</v>
      </c>
      <c r="F190" s="341">
        <f t="shared" si="140"/>
        <v>0</v>
      </c>
      <c r="G190" s="341">
        <f t="shared" si="140"/>
        <v>0</v>
      </c>
      <c r="H190" s="341">
        <f t="shared" si="140"/>
        <v>0</v>
      </c>
      <c r="I190" s="341">
        <f t="shared" si="140"/>
        <v>0</v>
      </c>
      <c r="J190" s="341">
        <f t="shared" si="140"/>
        <v>0</v>
      </c>
      <c r="K190" s="341">
        <f t="shared" si="140"/>
        <v>0</v>
      </c>
      <c r="L190" s="341">
        <f t="shared" si="140"/>
        <v>0</v>
      </c>
      <c r="M190" s="341">
        <f t="shared" si="140"/>
        <v>0</v>
      </c>
      <c r="N190" s="341">
        <f t="shared" si="140"/>
        <v>0</v>
      </c>
      <c r="O190" s="341">
        <f t="shared" si="140"/>
        <v>0</v>
      </c>
      <c r="P190" s="341">
        <f t="shared" si="140"/>
        <v>0</v>
      </c>
      <c r="Q190" s="341">
        <f t="shared" si="140"/>
        <v>0</v>
      </c>
      <c r="R190" s="341">
        <f t="shared" si="140"/>
        <v>0</v>
      </c>
      <c r="S190" s="341">
        <f t="shared" si="140"/>
        <v>0</v>
      </c>
      <c r="T190" s="341">
        <f t="shared" si="140"/>
        <v>0</v>
      </c>
      <c r="U190" s="341">
        <f t="shared" si="140"/>
        <v>0</v>
      </c>
      <c r="V190" s="341">
        <f t="shared" si="140"/>
        <v>0</v>
      </c>
      <c r="W190" s="341">
        <f t="shared" si="140"/>
        <v>0</v>
      </c>
      <c r="X190" s="341">
        <f t="shared" si="140"/>
        <v>0</v>
      </c>
      <c r="Y190" s="341">
        <f t="shared" si="140"/>
        <v>0</v>
      </c>
      <c r="Z190" s="341">
        <f t="shared" si="140"/>
        <v>0</v>
      </c>
      <c r="AA190" s="341">
        <f t="shared" si="140"/>
        <v>0</v>
      </c>
      <c r="AB190" s="341">
        <f t="shared" si="140"/>
        <v>0</v>
      </c>
      <c r="AC190" s="341">
        <f t="shared" si="140"/>
        <v>0</v>
      </c>
      <c r="AD190" s="341">
        <f t="shared" si="140"/>
        <v>0</v>
      </c>
      <c r="AE190" s="341">
        <f t="shared" si="140"/>
        <v>0</v>
      </c>
      <c r="AF190" s="341">
        <f t="shared" si="140"/>
        <v>0</v>
      </c>
      <c r="AG190" s="341">
        <f t="shared" si="140"/>
        <v>0</v>
      </c>
      <c r="AH190" s="341">
        <f t="shared" si="140"/>
        <v>0</v>
      </c>
      <c r="AI190" s="341">
        <f t="shared" ref="AI190:BJ190" si="141">AI158+AI174</f>
        <v>0</v>
      </c>
      <c r="AJ190" s="341">
        <f t="shared" si="141"/>
        <v>0</v>
      </c>
      <c r="AK190" s="341">
        <f t="shared" si="141"/>
        <v>0</v>
      </c>
      <c r="AL190" s="341">
        <f t="shared" si="141"/>
        <v>0</v>
      </c>
      <c r="AM190" s="341">
        <f t="shared" si="141"/>
        <v>0</v>
      </c>
      <c r="AN190" s="341">
        <f t="shared" si="141"/>
        <v>0</v>
      </c>
      <c r="AO190" s="341">
        <f t="shared" si="141"/>
        <v>0</v>
      </c>
      <c r="AP190" s="341">
        <f t="shared" si="141"/>
        <v>0</v>
      </c>
      <c r="AQ190" s="341">
        <f t="shared" si="141"/>
        <v>0</v>
      </c>
      <c r="AR190" s="341">
        <f t="shared" si="141"/>
        <v>0</v>
      </c>
      <c r="AS190" s="341">
        <f t="shared" si="141"/>
        <v>0</v>
      </c>
      <c r="AT190" s="341">
        <f t="shared" si="141"/>
        <v>0</v>
      </c>
      <c r="AU190" s="341">
        <f t="shared" si="141"/>
        <v>0</v>
      </c>
      <c r="AV190" s="341">
        <f t="shared" si="141"/>
        <v>0</v>
      </c>
      <c r="AW190" s="341">
        <f t="shared" si="141"/>
        <v>0</v>
      </c>
      <c r="AX190" s="341">
        <f t="shared" si="141"/>
        <v>0</v>
      </c>
      <c r="AY190" s="341">
        <f t="shared" si="141"/>
        <v>0</v>
      </c>
      <c r="AZ190" s="341">
        <f t="shared" si="141"/>
        <v>0</v>
      </c>
      <c r="BA190" s="341">
        <f t="shared" si="141"/>
        <v>0</v>
      </c>
      <c r="BB190" s="341">
        <f t="shared" si="141"/>
        <v>0</v>
      </c>
      <c r="BC190" s="341">
        <f t="shared" si="141"/>
        <v>0</v>
      </c>
      <c r="BD190" s="341">
        <f t="shared" si="141"/>
        <v>0</v>
      </c>
      <c r="BE190" s="341">
        <f t="shared" si="141"/>
        <v>0</v>
      </c>
      <c r="BF190" s="341">
        <f t="shared" si="141"/>
        <v>0</v>
      </c>
      <c r="BG190" s="341">
        <f t="shared" si="141"/>
        <v>0</v>
      </c>
      <c r="BH190" s="341">
        <f t="shared" si="141"/>
        <v>0</v>
      </c>
      <c r="BI190" s="341">
        <f t="shared" si="141"/>
        <v>0</v>
      </c>
      <c r="BJ190" s="341">
        <f t="shared" si="141"/>
        <v>0</v>
      </c>
    </row>
    <row r="191" spans="2:62" ht="15" customHeight="1">
      <c r="B191" s="366">
        <f>'Charges variables (avancé)'!$C$18</f>
        <v>0</v>
      </c>
      <c r="C191" s="341">
        <f t="shared" ref="C191:AH191" si="142">C159+C175</f>
        <v>0</v>
      </c>
      <c r="D191" s="341">
        <f t="shared" si="142"/>
        <v>0</v>
      </c>
      <c r="E191" s="341">
        <f t="shared" si="142"/>
        <v>0</v>
      </c>
      <c r="F191" s="341">
        <f t="shared" si="142"/>
        <v>0</v>
      </c>
      <c r="G191" s="341">
        <f t="shared" si="142"/>
        <v>0</v>
      </c>
      <c r="H191" s="341">
        <f t="shared" si="142"/>
        <v>0</v>
      </c>
      <c r="I191" s="341">
        <f t="shared" si="142"/>
        <v>0</v>
      </c>
      <c r="J191" s="341">
        <f t="shared" si="142"/>
        <v>0</v>
      </c>
      <c r="K191" s="341">
        <f t="shared" si="142"/>
        <v>0</v>
      </c>
      <c r="L191" s="341">
        <f t="shared" si="142"/>
        <v>0</v>
      </c>
      <c r="M191" s="341">
        <f t="shared" si="142"/>
        <v>0</v>
      </c>
      <c r="N191" s="341">
        <f t="shared" si="142"/>
        <v>0</v>
      </c>
      <c r="O191" s="341">
        <f t="shared" si="142"/>
        <v>0</v>
      </c>
      <c r="P191" s="341">
        <f t="shared" si="142"/>
        <v>0</v>
      </c>
      <c r="Q191" s="341">
        <f t="shared" si="142"/>
        <v>0</v>
      </c>
      <c r="R191" s="341">
        <f t="shared" si="142"/>
        <v>0</v>
      </c>
      <c r="S191" s="341">
        <f t="shared" si="142"/>
        <v>0</v>
      </c>
      <c r="T191" s="341">
        <f t="shared" si="142"/>
        <v>0</v>
      </c>
      <c r="U191" s="341">
        <f t="shared" si="142"/>
        <v>0</v>
      </c>
      <c r="V191" s="341">
        <f t="shared" si="142"/>
        <v>0</v>
      </c>
      <c r="W191" s="341">
        <f t="shared" si="142"/>
        <v>0</v>
      </c>
      <c r="X191" s="341">
        <f t="shared" si="142"/>
        <v>0</v>
      </c>
      <c r="Y191" s="341">
        <f t="shared" si="142"/>
        <v>0</v>
      </c>
      <c r="Z191" s="341">
        <f t="shared" si="142"/>
        <v>0</v>
      </c>
      <c r="AA191" s="341">
        <f t="shared" si="142"/>
        <v>0</v>
      </c>
      <c r="AB191" s="341">
        <f t="shared" si="142"/>
        <v>0</v>
      </c>
      <c r="AC191" s="341">
        <f t="shared" si="142"/>
        <v>0</v>
      </c>
      <c r="AD191" s="341">
        <f t="shared" si="142"/>
        <v>0</v>
      </c>
      <c r="AE191" s="341">
        <f t="shared" si="142"/>
        <v>0</v>
      </c>
      <c r="AF191" s="341">
        <f t="shared" si="142"/>
        <v>0</v>
      </c>
      <c r="AG191" s="341">
        <f t="shared" si="142"/>
        <v>0</v>
      </c>
      <c r="AH191" s="341">
        <f t="shared" si="142"/>
        <v>0</v>
      </c>
      <c r="AI191" s="341">
        <f t="shared" ref="AI191:BJ191" si="143">AI159+AI175</f>
        <v>0</v>
      </c>
      <c r="AJ191" s="341">
        <f t="shared" si="143"/>
        <v>0</v>
      </c>
      <c r="AK191" s="341">
        <f t="shared" si="143"/>
        <v>0</v>
      </c>
      <c r="AL191" s="341">
        <f t="shared" si="143"/>
        <v>0</v>
      </c>
      <c r="AM191" s="341">
        <f t="shared" si="143"/>
        <v>0</v>
      </c>
      <c r="AN191" s="341">
        <f t="shared" si="143"/>
        <v>0</v>
      </c>
      <c r="AO191" s="341">
        <f t="shared" si="143"/>
        <v>0</v>
      </c>
      <c r="AP191" s="341">
        <f t="shared" si="143"/>
        <v>0</v>
      </c>
      <c r="AQ191" s="341">
        <f t="shared" si="143"/>
        <v>0</v>
      </c>
      <c r="AR191" s="341">
        <f t="shared" si="143"/>
        <v>0</v>
      </c>
      <c r="AS191" s="341">
        <f t="shared" si="143"/>
        <v>0</v>
      </c>
      <c r="AT191" s="341">
        <f t="shared" si="143"/>
        <v>0</v>
      </c>
      <c r="AU191" s="341">
        <f t="shared" si="143"/>
        <v>0</v>
      </c>
      <c r="AV191" s="341">
        <f t="shared" si="143"/>
        <v>0</v>
      </c>
      <c r="AW191" s="341">
        <f t="shared" si="143"/>
        <v>0</v>
      </c>
      <c r="AX191" s="341">
        <f t="shared" si="143"/>
        <v>0</v>
      </c>
      <c r="AY191" s="341">
        <f t="shared" si="143"/>
        <v>0</v>
      </c>
      <c r="AZ191" s="341">
        <f t="shared" si="143"/>
        <v>0</v>
      </c>
      <c r="BA191" s="341">
        <f t="shared" si="143"/>
        <v>0</v>
      </c>
      <c r="BB191" s="341">
        <f t="shared" si="143"/>
        <v>0</v>
      </c>
      <c r="BC191" s="341">
        <f t="shared" si="143"/>
        <v>0</v>
      </c>
      <c r="BD191" s="341">
        <f t="shared" si="143"/>
        <v>0</v>
      </c>
      <c r="BE191" s="341">
        <f t="shared" si="143"/>
        <v>0</v>
      </c>
      <c r="BF191" s="341">
        <f t="shared" si="143"/>
        <v>0</v>
      </c>
      <c r="BG191" s="341">
        <f t="shared" si="143"/>
        <v>0</v>
      </c>
      <c r="BH191" s="341">
        <f t="shared" si="143"/>
        <v>0</v>
      </c>
      <c r="BI191" s="341">
        <f t="shared" si="143"/>
        <v>0</v>
      </c>
      <c r="BJ191" s="341">
        <f t="shared" si="143"/>
        <v>0</v>
      </c>
    </row>
    <row r="192" spans="2:62" ht="15" customHeight="1">
      <c r="B192" s="366">
        <f>'Charges variables (avancé)'!$C$19</f>
        <v>0</v>
      </c>
      <c r="C192" s="341">
        <f t="shared" ref="C192:AH192" si="144">C160+C176</f>
        <v>0</v>
      </c>
      <c r="D192" s="341">
        <f t="shared" si="144"/>
        <v>0</v>
      </c>
      <c r="E192" s="341">
        <f t="shared" si="144"/>
        <v>0</v>
      </c>
      <c r="F192" s="341">
        <f t="shared" si="144"/>
        <v>0</v>
      </c>
      <c r="G192" s="341">
        <f t="shared" si="144"/>
        <v>0</v>
      </c>
      <c r="H192" s="341">
        <f t="shared" si="144"/>
        <v>0</v>
      </c>
      <c r="I192" s="341">
        <f t="shared" si="144"/>
        <v>0</v>
      </c>
      <c r="J192" s="341">
        <f t="shared" si="144"/>
        <v>0</v>
      </c>
      <c r="K192" s="341">
        <f t="shared" si="144"/>
        <v>0</v>
      </c>
      <c r="L192" s="341">
        <f t="shared" si="144"/>
        <v>0</v>
      </c>
      <c r="M192" s="341">
        <f t="shared" si="144"/>
        <v>0</v>
      </c>
      <c r="N192" s="341">
        <f t="shared" si="144"/>
        <v>0</v>
      </c>
      <c r="O192" s="341">
        <f t="shared" si="144"/>
        <v>0</v>
      </c>
      <c r="P192" s="341">
        <f t="shared" si="144"/>
        <v>0</v>
      </c>
      <c r="Q192" s="341">
        <f t="shared" si="144"/>
        <v>0</v>
      </c>
      <c r="R192" s="341">
        <f t="shared" si="144"/>
        <v>0</v>
      </c>
      <c r="S192" s="341">
        <f t="shared" si="144"/>
        <v>0</v>
      </c>
      <c r="T192" s="341">
        <f t="shared" si="144"/>
        <v>0</v>
      </c>
      <c r="U192" s="341">
        <f t="shared" si="144"/>
        <v>0</v>
      </c>
      <c r="V192" s="341">
        <f t="shared" si="144"/>
        <v>0</v>
      </c>
      <c r="W192" s="341">
        <f t="shared" si="144"/>
        <v>0</v>
      </c>
      <c r="X192" s="341">
        <f t="shared" si="144"/>
        <v>0</v>
      </c>
      <c r="Y192" s="341">
        <f t="shared" si="144"/>
        <v>0</v>
      </c>
      <c r="Z192" s="341">
        <f t="shared" si="144"/>
        <v>0</v>
      </c>
      <c r="AA192" s="341">
        <f t="shared" si="144"/>
        <v>0</v>
      </c>
      <c r="AB192" s="341">
        <f t="shared" si="144"/>
        <v>0</v>
      </c>
      <c r="AC192" s="341">
        <f t="shared" si="144"/>
        <v>0</v>
      </c>
      <c r="AD192" s="341">
        <f t="shared" si="144"/>
        <v>0</v>
      </c>
      <c r="AE192" s="341">
        <f t="shared" si="144"/>
        <v>0</v>
      </c>
      <c r="AF192" s="341">
        <f t="shared" si="144"/>
        <v>0</v>
      </c>
      <c r="AG192" s="341">
        <f t="shared" si="144"/>
        <v>0</v>
      </c>
      <c r="AH192" s="341">
        <f t="shared" si="144"/>
        <v>0</v>
      </c>
      <c r="AI192" s="341">
        <f t="shared" ref="AI192:BJ192" si="145">AI160+AI176</f>
        <v>0</v>
      </c>
      <c r="AJ192" s="341">
        <f t="shared" si="145"/>
        <v>0</v>
      </c>
      <c r="AK192" s="341">
        <f t="shared" si="145"/>
        <v>0</v>
      </c>
      <c r="AL192" s="341">
        <f t="shared" si="145"/>
        <v>0</v>
      </c>
      <c r="AM192" s="341">
        <f t="shared" si="145"/>
        <v>0</v>
      </c>
      <c r="AN192" s="341">
        <f t="shared" si="145"/>
        <v>0</v>
      </c>
      <c r="AO192" s="341">
        <f t="shared" si="145"/>
        <v>0</v>
      </c>
      <c r="AP192" s="341">
        <f t="shared" si="145"/>
        <v>0</v>
      </c>
      <c r="AQ192" s="341">
        <f t="shared" si="145"/>
        <v>0</v>
      </c>
      <c r="AR192" s="341">
        <f t="shared" si="145"/>
        <v>0</v>
      </c>
      <c r="AS192" s="341">
        <f t="shared" si="145"/>
        <v>0</v>
      </c>
      <c r="AT192" s="341">
        <f t="shared" si="145"/>
        <v>0</v>
      </c>
      <c r="AU192" s="341">
        <f t="shared" si="145"/>
        <v>0</v>
      </c>
      <c r="AV192" s="341">
        <f t="shared" si="145"/>
        <v>0</v>
      </c>
      <c r="AW192" s="341">
        <f t="shared" si="145"/>
        <v>0</v>
      </c>
      <c r="AX192" s="341">
        <f t="shared" si="145"/>
        <v>0</v>
      </c>
      <c r="AY192" s="341">
        <f t="shared" si="145"/>
        <v>0</v>
      </c>
      <c r="AZ192" s="341">
        <f t="shared" si="145"/>
        <v>0</v>
      </c>
      <c r="BA192" s="341">
        <f t="shared" si="145"/>
        <v>0</v>
      </c>
      <c r="BB192" s="341">
        <f t="shared" si="145"/>
        <v>0</v>
      </c>
      <c r="BC192" s="341">
        <f t="shared" si="145"/>
        <v>0</v>
      </c>
      <c r="BD192" s="341">
        <f t="shared" si="145"/>
        <v>0</v>
      </c>
      <c r="BE192" s="341">
        <f t="shared" si="145"/>
        <v>0</v>
      </c>
      <c r="BF192" s="341">
        <f t="shared" si="145"/>
        <v>0</v>
      </c>
      <c r="BG192" s="341">
        <f t="shared" si="145"/>
        <v>0</v>
      </c>
      <c r="BH192" s="341">
        <f t="shared" si="145"/>
        <v>0</v>
      </c>
      <c r="BI192" s="341">
        <f t="shared" si="145"/>
        <v>0</v>
      </c>
      <c r="BJ192" s="341">
        <f t="shared" si="145"/>
        <v>0</v>
      </c>
    </row>
    <row r="194" spans="2:68" ht="15" customHeight="1">
      <c r="B194" s="82" t="s">
        <v>21</v>
      </c>
      <c r="C194" s="20">
        <f t="shared" ref="C194:AH194" si="146">SUM(C185:C192)</f>
        <v>0</v>
      </c>
      <c r="D194" s="20">
        <f t="shared" si="146"/>
        <v>0</v>
      </c>
      <c r="E194" s="20">
        <f t="shared" si="146"/>
        <v>0</v>
      </c>
      <c r="F194" s="20">
        <f t="shared" si="146"/>
        <v>0</v>
      </c>
      <c r="G194" s="20">
        <f t="shared" si="146"/>
        <v>0</v>
      </c>
      <c r="H194" s="20">
        <f t="shared" si="146"/>
        <v>0</v>
      </c>
      <c r="I194" s="20">
        <f t="shared" si="146"/>
        <v>0</v>
      </c>
      <c r="J194" s="20">
        <f t="shared" si="146"/>
        <v>0</v>
      </c>
      <c r="K194" s="20">
        <f t="shared" si="146"/>
        <v>0</v>
      </c>
      <c r="L194" s="20">
        <f t="shared" si="146"/>
        <v>0</v>
      </c>
      <c r="M194" s="20">
        <f t="shared" si="146"/>
        <v>0</v>
      </c>
      <c r="N194" s="20">
        <f t="shared" si="146"/>
        <v>0</v>
      </c>
      <c r="O194" s="20">
        <f t="shared" si="146"/>
        <v>0</v>
      </c>
      <c r="P194" s="20">
        <f t="shared" si="146"/>
        <v>0</v>
      </c>
      <c r="Q194" s="20">
        <f t="shared" si="146"/>
        <v>0</v>
      </c>
      <c r="R194" s="20">
        <f t="shared" si="146"/>
        <v>0</v>
      </c>
      <c r="S194" s="20">
        <f t="shared" si="146"/>
        <v>0</v>
      </c>
      <c r="T194" s="20">
        <f t="shared" si="146"/>
        <v>0</v>
      </c>
      <c r="U194" s="20">
        <f t="shared" si="146"/>
        <v>0</v>
      </c>
      <c r="V194" s="20">
        <f t="shared" si="146"/>
        <v>0</v>
      </c>
      <c r="W194" s="20">
        <f t="shared" si="146"/>
        <v>0</v>
      </c>
      <c r="X194" s="20">
        <f t="shared" si="146"/>
        <v>0</v>
      </c>
      <c r="Y194" s="20">
        <f t="shared" si="146"/>
        <v>0</v>
      </c>
      <c r="Z194" s="20">
        <f t="shared" si="146"/>
        <v>0</v>
      </c>
      <c r="AA194" s="20">
        <f t="shared" si="146"/>
        <v>0</v>
      </c>
      <c r="AB194" s="20">
        <f t="shared" si="146"/>
        <v>0</v>
      </c>
      <c r="AC194" s="20">
        <f t="shared" si="146"/>
        <v>0</v>
      </c>
      <c r="AD194" s="20">
        <f t="shared" si="146"/>
        <v>0</v>
      </c>
      <c r="AE194" s="20">
        <f t="shared" si="146"/>
        <v>0</v>
      </c>
      <c r="AF194" s="20">
        <f t="shared" si="146"/>
        <v>0</v>
      </c>
      <c r="AG194" s="20">
        <f t="shared" si="146"/>
        <v>0</v>
      </c>
      <c r="AH194" s="20">
        <f t="shared" si="146"/>
        <v>0</v>
      </c>
      <c r="AI194" s="20">
        <f t="shared" ref="AI194:BJ194" si="147">SUM(AI185:AI192)</f>
        <v>0</v>
      </c>
      <c r="AJ194" s="20">
        <f t="shared" si="147"/>
        <v>0</v>
      </c>
      <c r="AK194" s="20">
        <f t="shared" si="147"/>
        <v>0</v>
      </c>
      <c r="AL194" s="20">
        <f t="shared" si="147"/>
        <v>0</v>
      </c>
      <c r="AM194" s="20">
        <f t="shared" si="147"/>
        <v>0</v>
      </c>
      <c r="AN194" s="20">
        <f t="shared" si="147"/>
        <v>0</v>
      </c>
      <c r="AO194" s="20">
        <f t="shared" si="147"/>
        <v>0</v>
      </c>
      <c r="AP194" s="20">
        <f t="shared" si="147"/>
        <v>0</v>
      </c>
      <c r="AQ194" s="20">
        <f t="shared" si="147"/>
        <v>0</v>
      </c>
      <c r="AR194" s="20">
        <f t="shared" si="147"/>
        <v>0</v>
      </c>
      <c r="AS194" s="20">
        <f t="shared" si="147"/>
        <v>0</v>
      </c>
      <c r="AT194" s="20">
        <f t="shared" si="147"/>
        <v>0</v>
      </c>
      <c r="AU194" s="20">
        <f t="shared" si="147"/>
        <v>0</v>
      </c>
      <c r="AV194" s="20">
        <f t="shared" si="147"/>
        <v>0</v>
      </c>
      <c r="AW194" s="20">
        <f t="shared" si="147"/>
        <v>0</v>
      </c>
      <c r="AX194" s="20">
        <f t="shared" si="147"/>
        <v>0</v>
      </c>
      <c r="AY194" s="20">
        <f t="shared" si="147"/>
        <v>0</v>
      </c>
      <c r="AZ194" s="20">
        <f t="shared" si="147"/>
        <v>0</v>
      </c>
      <c r="BA194" s="20">
        <f t="shared" si="147"/>
        <v>0</v>
      </c>
      <c r="BB194" s="20">
        <f t="shared" si="147"/>
        <v>0</v>
      </c>
      <c r="BC194" s="20">
        <f t="shared" si="147"/>
        <v>0</v>
      </c>
      <c r="BD194" s="20">
        <f t="shared" si="147"/>
        <v>0</v>
      </c>
      <c r="BE194" s="20">
        <f t="shared" si="147"/>
        <v>0</v>
      </c>
      <c r="BF194" s="20">
        <f t="shared" si="147"/>
        <v>0</v>
      </c>
      <c r="BG194" s="20">
        <f t="shared" si="147"/>
        <v>0</v>
      </c>
      <c r="BH194" s="20">
        <f t="shared" si="147"/>
        <v>0</v>
      </c>
      <c r="BI194" s="20">
        <f t="shared" si="147"/>
        <v>0</v>
      </c>
      <c r="BJ194" s="20">
        <f t="shared" si="147"/>
        <v>0</v>
      </c>
    </row>
    <row r="195" spans="2:68" ht="15" customHeight="1">
      <c r="B195" s="83" t="s">
        <v>49</v>
      </c>
      <c r="C195" s="20">
        <f>C194</f>
        <v>0</v>
      </c>
      <c r="D195" s="20">
        <f t="shared" ref="D195:N195" si="148">C195+D194</f>
        <v>0</v>
      </c>
      <c r="E195" s="20">
        <f t="shared" si="148"/>
        <v>0</v>
      </c>
      <c r="F195" s="20">
        <f t="shared" si="148"/>
        <v>0</v>
      </c>
      <c r="G195" s="20">
        <f t="shared" si="148"/>
        <v>0</v>
      </c>
      <c r="H195" s="20">
        <f t="shared" si="148"/>
        <v>0</v>
      </c>
      <c r="I195" s="20">
        <f t="shared" si="148"/>
        <v>0</v>
      </c>
      <c r="J195" s="20">
        <f t="shared" si="148"/>
        <v>0</v>
      </c>
      <c r="K195" s="20">
        <f t="shared" si="148"/>
        <v>0</v>
      </c>
      <c r="L195" s="20">
        <f t="shared" si="148"/>
        <v>0</v>
      </c>
      <c r="M195" s="20">
        <f t="shared" si="148"/>
        <v>0</v>
      </c>
      <c r="N195" s="21">
        <f t="shared" si="148"/>
        <v>0</v>
      </c>
      <c r="O195" s="20">
        <f>O194</f>
        <v>0</v>
      </c>
      <c r="P195" s="20">
        <f t="shared" ref="P195:Z195" si="149">O195+P194</f>
        <v>0</v>
      </c>
      <c r="Q195" s="20">
        <f t="shared" si="149"/>
        <v>0</v>
      </c>
      <c r="R195" s="20">
        <f t="shared" si="149"/>
        <v>0</v>
      </c>
      <c r="S195" s="20">
        <f t="shared" si="149"/>
        <v>0</v>
      </c>
      <c r="T195" s="20">
        <f t="shared" si="149"/>
        <v>0</v>
      </c>
      <c r="U195" s="20">
        <f t="shared" si="149"/>
        <v>0</v>
      </c>
      <c r="V195" s="20">
        <f t="shared" si="149"/>
        <v>0</v>
      </c>
      <c r="W195" s="20">
        <f t="shared" si="149"/>
        <v>0</v>
      </c>
      <c r="X195" s="20">
        <f t="shared" si="149"/>
        <v>0</v>
      </c>
      <c r="Y195" s="20">
        <f t="shared" si="149"/>
        <v>0</v>
      </c>
      <c r="Z195" s="21">
        <f t="shared" si="149"/>
        <v>0</v>
      </c>
      <c r="AA195" s="20">
        <f>AA194</f>
        <v>0</v>
      </c>
      <c r="AB195" s="20">
        <f t="shared" ref="AB195:AL195" si="150">AA195+AB194</f>
        <v>0</v>
      </c>
      <c r="AC195" s="20">
        <f t="shared" si="150"/>
        <v>0</v>
      </c>
      <c r="AD195" s="20">
        <f t="shared" si="150"/>
        <v>0</v>
      </c>
      <c r="AE195" s="20">
        <f t="shared" si="150"/>
        <v>0</v>
      </c>
      <c r="AF195" s="20">
        <f t="shared" si="150"/>
        <v>0</v>
      </c>
      <c r="AG195" s="20">
        <f t="shared" si="150"/>
        <v>0</v>
      </c>
      <c r="AH195" s="20">
        <f t="shared" si="150"/>
        <v>0</v>
      </c>
      <c r="AI195" s="20">
        <f t="shared" si="150"/>
        <v>0</v>
      </c>
      <c r="AJ195" s="20">
        <f t="shared" si="150"/>
        <v>0</v>
      </c>
      <c r="AK195" s="20">
        <f t="shared" si="150"/>
        <v>0</v>
      </c>
      <c r="AL195" s="21">
        <f t="shared" si="150"/>
        <v>0</v>
      </c>
      <c r="AM195" s="20">
        <f>AM194</f>
        <v>0</v>
      </c>
      <c r="AN195" s="20">
        <f t="shared" ref="AN195:AX195" si="151">AM195+AN194</f>
        <v>0</v>
      </c>
      <c r="AO195" s="20">
        <f t="shared" si="151"/>
        <v>0</v>
      </c>
      <c r="AP195" s="20">
        <f t="shared" si="151"/>
        <v>0</v>
      </c>
      <c r="AQ195" s="20">
        <f t="shared" si="151"/>
        <v>0</v>
      </c>
      <c r="AR195" s="20">
        <f t="shared" si="151"/>
        <v>0</v>
      </c>
      <c r="AS195" s="20">
        <f t="shared" si="151"/>
        <v>0</v>
      </c>
      <c r="AT195" s="20">
        <f t="shared" si="151"/>
        <v>0</v>
      </c>
      <c r="AU195" s="20">
        <f t="shared" si="151"/>
        <v>0</v>
      </c>
      <c r="AV195" s="20">
        <f t="shared" si="151"/>
        <v>0</v>
      </c>
      <c r="AW195" s="20">
        <f t="shared" si="151"/>
        <v>0</v>
      </c>
      <c r="AX195" s="21">
        <f t="shared" si="151"/>
        <v>0</v>
      </c>
      <c r="AY195" s="20">
        <f>AY194</f>
        <v>0</v>
      </c>
      <c r="AZ195" s="20">
        <f t="shared" ref="AZ195:BJ195" si="152">AY195+AZ194</f>
        <v>0</v>
      </c>
      <c r="BA195" s="20">
        <f t="shared" si="152"/>
        <v>0</v>
      </c>
      <c r="BB195" s="20">
        <f t="shared" si="152"/>
        <v>0</v>
      </c>
      <c r="BC195" s="20">
        <f t="shared" si="152"/>
        <v>0</v>
      </c>
      <c r="BD195" s="20">
        <f t="shared" si="152"/>
        <v>0</v>
      </c>
      <c r="BE195" s="20">
        <f t="shared" si="152"/>
        <v>0</v>
      </c>
      <c r="BF195" s="20">
        <f t="shared" si="152"/>
        <v>0</v>
      </c>
      <c r="BG195" s="20">
        <f t="shared" si="152"/>
        <v>0</v>
      </c>
      <c r="BH195" s="20">
        <f t="shared" si="152"/>
        <v>0</v>
      </c>
      <c r="BI195" s="20">
        <f t="shared" si="152"/>
        <v>0</v>
      </c>
      <c r="BJ195" s="21">
        <f t="shared" si="152"/>
        <v>0</v>
      </c>
    </row>
    <row r="197" spans="2:68">
      <c r="B197" s="104" t="s">
        <v>52</v>
      </c>
      <c r="C197" s="11"/>
      <c r="D197" s="11"/>
      <c r="E197" s="11"/>
    </row>
    <row r="199" spans="2:68">
      <c r="B199" s="81"/>
      <c r="C199" s="473" t="s">
        <v>18</v>
      </c>
      <c r="D199" s="473"/>
      <c r="E199" s="473"/>
      <c r="F199" s="473"/>
      <c r="G199" s="473"/>
      <c r="H199" s="473"/>
      <c r="I199" s="473"/>
      <c r="J199" s="473"/>
      <c r="K199" s="473"/>
      <c r="L199" s="473"/>
      <c r="M199" s="473"/>
      <c r="N199" s="473"/>
      <c r="O199" s="473" t="s">
        <v>19</v>
      </c>
      <c r="P199" s="473"/>
      <c r="Q199" s="473"/>
      <c r="R199" s="473"/>
      <c r="S199" s="473"/>
      <c r="T199" s="473"/>
      <c r="U199" s="473"/>
      <c r="V199" s="473"/>
      <c r="W199" s="473"/>
      <c r="X199" s="473"/>
      <c r="Y199" s="473"/>
      <c r="Z199" s="473"/>
      <c r="AA199" s="473" t="s">
        <v>20</v>
      </c>
      <c r="AB199" s="473"/>
      <c r="AC199" s="473"/>
      <c r="AD199" s="473"/>
      <c r="AE199" s="473"/>
      <c r="AF199" s="473"/>
      <c r="AG199" s="473"/>
      <c r="AH199" s="473"/>
      <c r="AI199" s="473"/>
      <c r="AJ199" s="473"/>
      <c r="AK199" s="473"/>
      <c r="AL199" s="473"/>
      <c r="AM199" s="29"/>
      <c r="AN199" s="476" t="s">
        <v>32</v>
      </c>
      <c r="AO199" s="476"/>
      <c r="AP199" s="476"/>
      <c r="AQ199" s="476"/>
      <c r="AR199" s="476"/>
      <c r="AS199" s="476"/>
      <c r="AT199" s="476"/>
      <c r="AU199" s="476"/>
      <c r="AV199" s="476"/>
      <c r="AW199" s="476"/>
      <c r="AX199" s="477"/>
      <c r="AY199" s="473" t="s">
        <v>33</v>
      </c>
      <c r="AZ199" s="473"/>
      <c r="BA199" s="473"/>
      <c r="BB199" s="473"/>
      <c r="BC199" s="473"/>
      <c r="BD199" s="473"/>
      <c r="BE199" s="473"/>
      <c r="BF199" s="473"/>
      <c r="BG199" s="473"/>
      <c r="BH199" s="473"/>
      <c r="BI199" s="473"/>
      <c r="BJ199" s="473"/>
      <c r="BL199" s="474" t="s">
        <v>207</v>
      </c>
      <c r="BM199" s="474"/>
      <c r="BN199" s="474"/>
      <c r="BO199" s="474"/>
      <c r="BP199" s="474"/>
    </row>
    <row r="200" spans="2:68" ht="15" customHeight="1">
      <c r="B200" s="83" t="s">
        <v>36</v>
      </c>
      <c r="C200" s="18">
        <f>CONFIG!$D$7</f>
        <v>41640</v>
      </c>
      <c r="D200" s="18">
        <f>DATE(YEAR(C200),MONTH(C200)+1,DAY(C200))</f>
        <v>41671</v>
      </c>
      <c r="E200" s="18">
        <f t="shared" ref="E200:BJ200" si="153">DATE(YEAR(D200),MONTH(D200)+1,DAY(D200))</f>
        <v>41699</v>
      </c>
      <c r="F200" s="18">
        <f t="shared" si="153"/>
        <v>41730</v>
      </c>
      <c r="G200" s="18">
        <f t="shared" si="153"/>
        <v>41760</v>
      </c>
      <c r="H200" s="18">
        <f t="shared" si="153"/>
        <v>41791</v>
      </c>
      <c r="I200" s="18">
        <f t="shared" si="153"/>
        <v>41821</v>
      </c>
      <c r="J200" s="18">
        <f t="shared" si="153"/>
        <v>41852</v>
      </c>
      <c r="K200" s="18">
        <f t="shared" si="153"/>
        <v>41883</v>
      </c>
      <c r="L200" s="18">
        <f t="shared" si="153"/>
        <v>41913</v>
      </c>
      <c r="M200" s="18">
        <f t="shared" si="153"/>
        <v>41944</v>
      </c>
      <c r="N200" s="18">
        <f t="shared" si="153"/>
        <v>41974</v>
      </c>
      <c r="O200" s="18">
        <f t="shared" si="153"/>
        <v>42005</v>
      </c>
      <c r="P200" s="18">
        <f t="shared" si="153"/>
        <v>42036</v>
      </c>
      <c r="Q200" s="18">
        <f t="shared" si="153"/>
        <v>42064</v>
      </c>
      <c r="R200" s="18">
        <f t="shared" si="153"/>
        <v>42095</v>
      </c>
      <c r="S200" s="18">
        <f t="shared" si="153"/>
        <v>42125</v>
      </c>
      <c r="T200" s="18">
        <f t="shared" si="153"/>
        <v>42156</v>
      </c>
      <c r="U200" s="18">
        <f t="shared" si="153"/>
        <v>42186</v>
      </c>
      <c r="V200" s="18">
        <f t="shared" si="153"/>
        <v>42217</v>
      </c>
      <c r="W200" s="18">
        <f t="shared" si="153"/>
        <v>42248</v>
      </c>
      <c r="X200" s="18">
        <f t="shared" si="153"/>
        <v>42278</v>
      </c>
      <c r="Y200" s="18">
        <f t="shared" si="153"/>
        <v>42309</v>
      </c>
      <c r="Z200" s="18">
        <f t="shared" si="153"/>
        <v>42339</v>
      </c>
      <c r="AA200" s="18">
        <f t="shared" si="153"/>
        <v>42370</v>
      </c>
      <c r="AB200" s="18">
        <f t="shared" si="153"/>
        <v>42401</v>
      </c>
      <c r="AC200" s="18">
        <f t="shared" si="153"/>
        <v>42430</v>
      </c>
      <c r="AD200" s="18">
        <f t="shared" si="153"/>
        <v>42461</v>
      </c>
      <c r="AE200" s="18">
        <f t="shared" si="153"/>
        <v>42491</v>
      </c>
      <c r="AF200" s="18">
        <f t="shared" si="153"/>
        <v>42522</v>
      </c>
      <c r="AG200" s="18">
        <f t="shared" si="153"/>
        <v>42552</v>
      </c>
      <c r="AH200" s="18">
        <f t="shared" si="153"/>
        <v>42583</v>
      </c>
      <c r="AI200" s="18">
        <f t="shared" si="153"/>
        <v>42614</v>
      </c>
      <c r="AJ200" s="18">
        <f t="shared" si="153"/>
        <v>42644</v>
      </c>
      <c r="AK200" s="18">
        <f t="shared" si="153"/>
        <v>42675</v>
      </c>
      <c r="AL200" s="18">
        <f t="shared" si="153"/>
        <v>42705</v>
      </c>
      <c r="AM200" s="18">
        <f t="shared" si="153"/>
        <v>42736</v>
      </c>
      <c r="AN200" s="18">
        <f t="shared" si="153"/>
        <v>42767</v>
      </c>
      <c r="AO200" s="18">
        <f t="shared" si="153"/>
        <v>42795</v>
      </c>
      <c r="AP200" s="18">
        <f t="shared" si="153"/>
        <v>42826</v>
      </c>
      <c r="AQ200" s="18">
        <f t="shared" si="153"/>
        <v>42856</v>
      </c>
      <c r="AR200" s="18">
        <f t="shared" si="153"/>
        <v>42887</v>
      </c>
      <c r="AS200" s="18">
        <f t="shared" si="153"/>
        <v>42917</v>
      </c>
      <c r="AT200" s="18">
        <f t="shared" si="153"/>
        <v>42948</v>
      </c>
      <c r="AU200" s="18">
        <f t="shared" si="153"/>
        <v>42979</v>
      </c>
      <c r="AV200" s="18">
        <f t="shared" si="153"/>
        <v>43009</v>
      </c>
      <c r="AW200" s="18">
        <f t="shared" si="153"/>
        <v>43040</v>
      </c>
      <c r="AX200" s="18">
        <f t="shared" si="153"/>
        <v>43070</v>
      </c>
      <c r="AY200" s="18">
        <f t="shared" si="153"/>
        <v>43101</v>
      </c>
      <c r="AZ200" s="18">
        <f t="shared" si="153"/>
        <v>43132</v>
      </c>
      <c r="BA200" s="18">
        <f t="shared" si="153"/>
        <v>43160</v>
      </c>
      <c r="BB200" s="18">
        <f t="shared" si="153"/>
        <v>43191</v>
      </c>
      <c r="BC200" s="18">
        <f t="shared" si="153"/>
        <v>43221</v>
      </c>
      <c r="BD200" s="18">
        <f t="shared" si="153"/>
        <v>43252</v>
      </c>
      <c r="BE200" s="18">
        <f t="shared" si="153"/>
        <v>43282</v>
      </c>
      <c r="BF200" s="18">
        <f t="shared" si="153"/>
        <v>43313</v>
      </c>
      <c r="BG200" s="18">
        <f t="shared" si="153"/>
        <v>43344</v>
      </c>
      <c r="BH200" s="18">
        <f t="shared" si="153"/>
        <v>43374</v>
      </c>
      <c r="BI200" s="18">
        <f t="shared" si="153"/>
        <v>43405</v>
      </c>
      <c r="BJ200" s="18">
        <f t="shared" si="153"/>
        <v>43435</v>
      </c>
      <c r="BL200" s="93" t="s">
        <v>18</v>
      </c>
      <c r="BM200" s="93" t="s">
        <v>19</v>
      </c>
      <c r="BN200" s="93" t="s">
        <v>20</v>
      </c>
      <c r="BO200" s="93" t="s">
        <v>32</v>
      </c>
      <c r="BP200" s="93" t="s">
        <v>33</v>
      </c>
    </row>
    <row r="201" spans="2:68" ht="15" customHeight="1">
      <c r="B201" s="366">
        <f>'Charges variables (avancé)'!$C$12</f>
        <v>0</v>
      </c>
      <c r="C201" s="341">
        <f>C127*'Charges variables (avancé)'!$D12 +C140*'Charges variables (avancé)'!$E12</f>
        <v>0</v>
      </c>
      <c r="D201" s="341">
        <f>D127*'Charges variables (avancé)'!$D12 +D140*'Charges variables (avancé)'!$E12</f>
        <v>0</v>
      </c>
      <c r="E201" s="341">
        <f>E127*'Charges variables (avancé)'!$D12 +E140*'Charges variables (avancé)'!$E12</f>
        <v>0</v>
      </c>
      <c r="F201" s="341">
        <f>F127*'Charges variables (avancé)'!$D12 +F140*'Charges variables (avancé)'!$E12</f>
        <v>0</v>
      </c>
      <c r="G201" s="341">
        <f>G127*'Charges variables (avancé)'!$D12 +G140*'Charges variables (avancé)'!$E12</f>
        <v>0</v>
      </c>
      <c r="H201" s="341">
        <f>H127*'Charges variables (avancé)'!$D12 +H140*'Charges variables (avancé)'!$E12</f>
        <v>0</v>
      </c>
      <c r="I201" s="341">
        <f>I127*'Charges variables (avancé)'!$D12 +I140*'Charges variables (avancé)'!$E12</f>
        <v>0</v>
      </c>
      <c r="J201" s="341">
        <f>J127*'Charges variables (avancé)'!$D12 +J140*'Charges variables (avancé)'!$E12</f>
        <v>0</v>
      </c>
      <c r="K201" s="341">
        <f>K127*'Charges variables (avancé)'!$D12 +K140*'Charges variables (avancé)'!$E12</f>
        <v>0</v>
      </c>
      <c r="L201" s="341">
        <f>L127*'Charges variables (avancé)'!$D12 +L140*'Charges variables (avancé)'!$E12</f>
        <v>0</v>
      </c>
      <c r="M201" s="341">
        <f>M127*'Charges variables (avancé)'!$D12 +M140*'Charges variables (avancé)'!$E12</f>
        <v>0</v>
      </c>
      <c r="N201" s="341">
        <f>N127*'Charges variables (avancé)'!$D12 +N140*'Charges variables (avancé)'!$E12</f>
        <v>0</v>
      </c>
      <c r="O201" s="341">
        <f>O127*'Charges variables (avancé)'!$X12 +O140*'Charges variables (avancé)'!$Y12</f>
        <v>0</v>
      </c>
      <c r="P201" s="341">
        <f>P127*'Charges variables (avancé)'!$X12 +P140*'Charges variables (avancé)'!$Y12</f>
        <v>0</v>
      </c>
      <c r="Q201" s="341">
        <f>Q127*'Charges variables (avancé)'!$X12 +Q140*'Charges variables (avancé)'!$Y12</f>
        <v>0</v>
      </c>
      <c r="R201" s="341">
        <f>R127*'Charges variables (avancé)'!$X12 +R140*'Charges variables (avancé)'!$Y12</f>
        <v>0</v>
      </c>
      <c r="S201" s="341">
        <f>S127*'Charges variables (avancé)'!$X12 +S140*'Charges variables (avancé)'!$Y12</f>
        <v>0</v>
      </c>
      <c r="T201" s="341">
        <f>T127*'Charges variables (avancé)'!$X12 +T140*'Charges variables (avancé)'!$Y12</f>
        <v>0</v>
      </c>
      <c r="U201" s="341">
        <f>U127*'Charges variables (avancé)'!$X12 +U140*'Charges variables (avancé)'!$Y12</f>
        <v>0</v>
      </c>
      <c r="V201" s="341">
        <f>V127*'Charges variables (avancé)'!$X12 +V140*'Charges variables (avancé)'!$Y12</f>
        <v>0</v>
      </c>
      <c r="W201" s="341">
        <f>W127*'Charges variables (avancé)'!$X12 +W140*'Charges variables (avancé)'!$Y12</f>
        <v>0</v>
      </c>
      <c r="X201" s="341">
        <f>X127*'Charges variables (avancé)'!$X12 +X140*'Charges variables (avancé)'!$Y12</f>
        <v>0</v>
      </c>
      <c r="Y201" s="341">
        <f>Y127*'Charges variables (avancé)'!$X12 +Y140*'Charges variables (avancé)'!$Y12</f>
        <v>0</v>
      </c>
      <c r="Z201" s="341">
        <f>Z127*'Charges variables (avancé)'!$X12 +Z140*'Charges variables (avancé)'!$Y12</f>
        <v>0</v>
      </c>
      <c r="AA201" s="341">
        <f>AA127*'Charges variables (avancé)'!$Z12 +AA140*'Charges variables (avancé)'!$AA12</f>
        <v>0</v>
      </c>
      <c r="AB201" s="341">
        <f>AB127*'Charges variables (avancé)'!$Z12 +AB140*'Charges variables (avancé)'!$AA12</f>
        <v>0</v>
      </c>
      <c r="AC201" s="341">
        <f>AC127*'Charges variables (avancé)'!$Z12 +AC140*'Charges variables (avancé)'!$AA12</f>
        <v>0</v>
      </c>
      <c r="AD201" s="341">
        <f>AD127*'Charges variables (avancé)'!$Z12 +AD140*'Charges variables (avancé)'!$AA12</f>
        <v>0</v>
      </c>
      <c r="AE201" s="341">
        <f>AE127*'Charges variables (avancé)'!$Z12 +AE140*'Charges variables (avancé)'!$AA12</f>
        <v>0</v>
      </c>
      <c r="AF201" s="341">
        <f>AF127*'Charges variables (avancé)'!$Z12 +AF140*'Charges variables (avancé)'!$AA12</f>
        <v>0</v>
      </c>
      <c r="AG201" s="341">
        <f>AG127*'Charges variables (avancé)'!$Z12 +AG140*'Charges variables (avancé)'!$AA12</f>
        <v>0</v>
      </c>
      <c r="AH201" s="341">
        <f>AH127*'Charges variables (avancé)'!$Z12 +AH140*'Charges variables (avancé)'!$AA12</f>
        <v>0</v>
      </c>
      <c r="AI201" s="341">
        <f>AI127*'Charges variables (avancé)'!$Z12 +AI140*'Charges variables (avancé)'!$AA12</f>
        <v>0</v>
      </c>
      <c r="AJ201" s="341">
        <f>AJ127*'Charges variables (avancé)'!$Z12 +AJ140*'Charges variables (avancé)'!$AA12</f>
        <v>0</v>
      </c>
      <c r="AK201" s="341">
        <f>AK127*'Charges variables (avancé)'!$Z12 +AK140*'Charges variables (avancé)'!$AA12</f>
        <v>0</v>
      </c>
      <c r="AL201" s="341">
        <f>AL127*'Charges variables (avancé)'!$Z12 +AL140*'Charges variables (avancé)'!$AA12</f>
        <v>0</v>
      </c>
      <c r="AM201" s="341">
        <f>AM127*'Charges variables (avancé)'!$AB12 +AM140*'Charges variables (avancé)'!$AC12</f>
        <v>0</v>
      </c>
      <c r="AN201" s="341">
        <f>AN127*'Charges variables (avancé)'!$AB12 +AN140*'Charges variables (avancé)'!$AC12</f>
        <v>0</v>
      </c>
      <c r="AO201" s="341">
        <f>AO127*'Charges variables (avancé)'!$AB12 +AO140*'Charges variables (avancé)'!$AC12</f>
        <v>0</v>
      </c>
      <c r="AP201" s="341">
        <f>AP127*'Charges variables (avancé)'!$AB12 +AP140*'Charges variables (avancé)'!$AC12</f>
        <v>0</v>
      </c>
      <c r="AQ201" s="341">
        <f>AQ127*'Charges variables (avancé)'!$AB12 +AQ140*'Charges variables (avancé)'!$AC12</f>
        <v>0</v>
      </c>
      <c r="AR201" s="341">
        <f>AR127*'Charges variables (avancé)'!$AB12 +AR140*'Charges variables (avancé)'!$AC12</f>
        <v>0</v>
      </c>
      <c r="AS201" s="341">
        <f>AS127*'Charges variables (avancé)'!$AB12 +AS140*'Charges variables (avancé)'!$AC12</f>
        <v>0</v>
      </c>
      <c r="AT201" s="341">
        <f>AT127*'Charges variables (avancé)'!$AB12 +AT140*'Charges variables (avancé)'!$AC12</f>
        <v>0</v>
      </c>
      <c r="AU201" s="341">
        <f>AU127*'Charges variables (avancé)'!$AB12 +AU140*'Charges variables (avancé)'!$AC12</f>
        <v>0</v>
      </c>
      <c r="AV201" s="341">
        <f>AV127*'Charges variables (avancé)'!$AB12 +AV140*'Charges variables (avancé)'!$AC12</f>
        <v>0</v>
      </c>
      <c r="AW201" s="341">
        <f>AW127*'Charges variables (avancé)'!$AB12 +AW140*'Charges variables (avancé)'!$AC12</f>
        <v>0</v>
      </c>
      <c r="AX201" s="341">
        <f>AX127*'Charges variables (avancé)'!$AB12 +AX140*'Charges variables (avancé)'!$AC12</f>
        <v>0</v>
      </c>
      <c r="AY201" s="341">
        <f>AY127*'Charges variables (avancé)'!$AD12 +AY140*'Charges variables (avancé)'!$AE12</f>
        <v>0</v>
      </c>
      <c r="AZ201" s="341">
        <f>AZ127*'Charges variables (avancé)'!$AD12 +AZ140*'Charges variables (avancé)'!$AE12</f>
        <v>0</v>
      </c>
      <c r="BA201" s="341">
        <f>BA127*'Charges variables (avancé)'!$AD12 +BA140*'Charges variables (avancé)'!$AE12</f>
        <v>0</v>
      </c>
      <c r="BB201" s="341">
        <f>BB127*'Charges variables (avancé)'!$AD12 +BB140*'Charges variables (avancé)'!$AE12</f>
        <v>0</v>
      </c>
      <c r="BC201" s="341">
        <f>BC127*'Charges variables (avancé)'!$AD12 +BC140*'Charges variables (avancé)'!$AE12</f>
        <v>0</v>
      </c>
      <c r="BD201" s="341">
        <f>BD127*'Charges variables (avancé)'!$AD12 +BD140*'Charges variables (avancé)'!$AE12</f>
        <v>0</v>
      </c>
      <c r="BE201" s="341">
        <f>BE127*'Charges variables (avancé)'!$AD12 +BE140*'Charges variables (avancé)'!$AE12</f>
        <v>0</v>
      </c>
      <c r="BF201" s="341">
        <f>BF127*'Charges variables (avancé)'!$AD12 +BF140*'Charges variables (avancé)'!$AE12</f>
        <v>0</v>
      </c>
      <c r="BG201" s="341">
        <f>BG127*'Charges variables (avancé)'!$AD12 +BG140*'Charges variables (avancé)'!$AE12</f>
        <v>0</v>
      </c>
      <c r="BH201" s="341">
        <f>BH127*'Charges variables (avancé)'!$AD12 +BH140*'Charges variables (avancé)'!$AE12</f>
        <v>0</v>
      </c>
      <c r="BI201" s="341">
        <f>BI127*'Charges variables (avancé)'!$AD12 +BI140*'Charges variables (avancé)'!$AE12</f>
        <v>0</v>
      </c>
      <c r="BJ201" s="341">
        <f>BJ127*'Charges variables (avancé)'!$AD12 +BJ140*'Charges variables (avancé)'!$AE12</f>
        <v>0</v>
      </c>
      <c r="BL201" s="353">
        <f t="shared" ref="BL201:BL208" si="154">SUM(C201:N201)</f>
        <v>0</v>
      </c>
      <c r="BM201" s="353">
        <f t="shared" ref="BM201:BM208" si="155">SUM(O201:Z201)</f>
        <v>0</v>
      </c>
      <c r="BN201" s="353">
        <f t="shared" ref="BN201:BN208" si="156">SUM(AA201:AL201)</f>
        <v>0</v>
      </c>
      <c r="BO201" s="353">
        <f t="shared" ref="BO201:BO208" si="157">SUM(AM201:AX201)</f>
        <v>0</v>
      </c>
      <c r="BP201" s="353">
        <f t="shared" ref="BP201:BP208" si="158">SUM(AY201:BJ201)</f>
        <v>0</v>
      </c>
    </row>
    <row r="202" spans="2:68" ht="15" customHeight="1">
      <c r="B202" s="366">
        <f>'Charges variables (avancé)'!$C$13</f>
        <v>0</v>
      </c>
      <c r="C202" s="341">
        <f>C128*'Charges variables (avancé)'!$D13 +C141*'Charges variables (avancé)'!$E13</f>
        <v>0</v>
      </c>
      <c r="D202" s="341">
        <f>D128*'Charges variables (avancé)'!$D13 +D141*'Charges variables (avancé)'!$E13</f>
        <v>0</v>
      </c>
      <c r="E202" s="341">
        <f>E128*'Charges variables (avancé)'!$D13 +E141*'Charges variables (avancé)'!$E13</f>
        <v>0</v>
      </c>
      <c r="F202" s="341">
        <f>F128*'Charges variables (avancé)'!$D13 +F141*'Charges variables (avancé)'!$E13</f>
        <v>0</v>
      </c>
      <c r="G202" s="341">
        <f>G128*'Charges variables (avancé)'!$D13 +G141*'Charges variables (avancé)'!$E13</f>
        <v>0</v>
      </c>
      <c r="H202" s="341">
        <f>H128*'Charges variables (avancé)'!$D13 +H141*'Charges variables (avancé)'!$E13</f>
        <v>0</v>
      </c>
      <c r="I202" s="341">
        <f>I128*'Charges variables (avancé)'!$D13 +I141*'Charges variables (avancé)'!$E13</f>
        <v>0</v>
      </c>
      <c r="J202" s="341">
        <f>J128*'Charges variables (avancé)'!$D13 +J141*'Charges variables (avancé)'!$E13</f>
        <v>0</v>
      </c>
      <c r="K202" s="341">
        <f>K128*'Charges variables (avancé)'!$D13 +K141*'Charges variables (avancé)'!$E13</f>
        <v>0</v>
      </c>
      <c r="L202" s="341">
        <f>L128*'Charges variables (avancé)'!$D13 +L141*'Charges variables (avancé)'!$E13</f>
        <v>0</v>
      </c>
      <c r="M202" s="341">
        <f>M128*'Charges variables (avancé)'!$D13 +M141*'Charges variables (avancé)'!$E13</f>
        <v>0</v>
      </c>
      <c r="N202" s="341">
        <f>N128*'Charges variables (avancé)'!$D13 +N141*'Charges variables (avancé)'!$E13</f>
        <v>0</v>
      </c>
      <c r="O202" s="341">
        <f>O128*'Charges variables (avancé)'!$X13 +O141*'Charges variables (avancé)'!$Y13</f>
        <v>0</v>
      </c>
      <c r="P202" s="341">
        <f>P128*'Charges variables (avancé)'!$X13 +P141*'Charges variables (avancé)'!$Y13</f>
        <v>0</v>
      </c>
      <c r="Q202" s="341">
        <f>Q128*'Charges variables (avancé)'!$X13 +Q141*'Charges variables (avancé)'!$Y13</f>
        <v>0</v>
      </c>
      <c r="R202" s="341">
        <f>R128*'Charges variables (avancé)'!$X13 +R141*'Charges variables (avancé)'!$Y13</f>
        <v>0</v>
      </c>
      <c r="S202" s="341">
        <f>S128*'Charges variables (avancé)'!$X13 +S141*'Charges variables (avancé)'!$Y13</f>
        <v>0</v>
      </c>
      <c r="T202" s="341">
        <f>T128*'Charges variables (avancé)'!$X13 +T141*'Charges variables (avancé)'!$Y13</f>
        <v>0</v>
      </c>
      <c r="U202" s="341">
        <f>U128*'Charges variables (avancé)'!$X13 +U141*'Charges variables (avancé)'!$Y13</f>
        <v>0</v>
      </c>
      <c r="V202" s="341">
        <f>V128*'Charges variables (avancé)'!$X13 +V141*'Charges variables (avancé)'!$Y13</f>
        <v>0</v>
      </c>
      <c r="W202" s="341">
        <f>W128*'Charges variables (avancé)'!$X13 +W141*'Charges variables (avancé)'!$Y13</f>
        <v>0</v>
      </c>
      <c r="X202" s="341">
        <f>X128*'Charges variables (avancé)'!$X13 +X141*'Charges variables (avancé)'!$Y13</f>
        <v>0</v>
      </c>
      <c r="Y202" s="341">
        <f>Y128*'Charges variables (avancé)'!$X13 +Y141*'Charges variables (avancé)'!$Y13</f>
        <v>0</v>
      </c>
      <c r="Z202" s="341">
        <f>Z128*'Charges variables (avancé)'!$X13 +Z141*'Charges variables (avancé)'!$Y13</f>
        <v>0</v>
      </c>
      <c r="AA202" s="341">
        <f>AA128*'Charges variables (avancé)'!$Z13 +AA141*'Charges variables (avancé)'!$AA13</f>
        <v>0</v>
      </c>
      <c r="AB202" s="341">
        <f>AB128*'Charges variables (avancé)'!$Z13 +AB141*'Charges variables (avancé)'!$AA13</f>
        <v>0</v>
      </c>
      <c r="AC202" s="341">
        <f>AC128*'Charges variables (avancé)'!$Z13 +AC141*'Charges variables (avancé)'!$AA13</f>
        <v>0</v>
      </c>
      <c r="AD202" s="341">
        <f>AD128*'Charges variables (avancé)'!$Z13 +AD141*'Charges variables (avancé)'!$AA13</f>
        <v>0</v>
      </c>
      <c r="AE202" s="341">
        <f>AE128*'Charges variables (avancé)'!$Z13 +AE141*'Charges variables (avancé)'!$AA13</f>
        <v>0</v>
      </c>
      <c r="AF202" s="341">
        <f>AF128*'Charges variables (avancé)'!$Z13 +AF141*'Charges variables (avancé)'!$AA13</f>
        <v>0</v>
      </c>
      <c r="AG202" s="341">
        <f>AG128*'Charges variables (avancé)'!$Z13 +AG141*'Charges variables (avancé)'!$AA13</f>
        <v>0</v>
      </c>
      <c r="AH202" s="341">
        <f>AH128*'Charges variables (avancé)'!$Z13 +AH141*'Charges variables (avancé)'!$AA13</f>
        <v>0</v>
      </c>
      <c r="AI202" s="341">
        <f>AI128*'Charges variables (avancé)'!$Z13 +AI141*'Charges variables (avancé)'!$AA13</f>
        <v>0</v>
      </c>
      <c r="AJ202" s="341">
        <f>AJ128*'Charges variables (avancé)'!$Z13 +AJ141*'Charges variables (avancé)'!$AA13</f>
        <v>0</v>
      </c>
      <c r="AK202" s="341">
        <f>AK128*'Charges variables (avancé)'!$Z13 +AK141*'Charges variables (avancé)'!$AA13</f>
        <v>0</v>
      </c>
      <c r="AL202" s="341">
        <f>AL128*'Charges variables (avancé)'!$Z13 +AL141*'Charges variables (avancé)'!$AA13</f>
        <v>0</v>
      </c>
      <c r="AM202" s="341">
        <f>AM128*'Charges variables (avancé)'!$AB13 +AM141*'Charges variables (avancé)'!$AC13</f>
        <v>0</v>
      </c>
      <c r="AN202" s="341">
        <f>AN128*'Charges variables (avancé)'!$AB13 +AN141*'Charges variables (avancé)'!$AC13</f>
        <v>0</v>
      </c>
      <c r="AO202" s="341">
        <f>AO128*'Charges variables (avancé)'!$AB13 +AO141*'Charges variables (avancé)'!$AC13</f>
        <v>0</v>
      </c>
      <c r="AP202" s="341">
        <f>AP128*'Charges variables (avancé)'!$AB13 +AP141*'Charges variables (avancé)'!$AC13</f>
        <v>0</v>
      </c>
      <c r="AQ202" s="341">
        <f>AQ128*'Charges variables (avancé)'!$AB13 +AQ141*'Charges variables (avancé)'!$AC13</f>
        <v>0</v>
      </c>
      <c r="AR202" s="341">
        <f>AR128*'Charges variables (avancé)'!$AB13 +AR141*'Charges variables (avancé)'!$AC13</f>
        <v>0</v>
      </c>
      <c r="AS202" s="341">
        <f>AS128*'Charges variables (avancé)'!$AB13 +AS141*'Charges variables (avancé)'!$AC13</f>
        <v>0</v>
      </c>
      <c r="AT202" s="341">
        <f>AT128*'Charges variables (avancé)'!$AB13 +AT141*'Charges variables (avancé)'!$AC13</f>
        <v>0</v>
      </c>
      <c r="AU202" s="341">
        <f>AU128*'Charges variables (avancé)'!$AB13 +AU141*'Charges variables (avancé)'!$AC13</f>
        <v>0</v>
      </c>
      <c r="AV202" s="341">
        <f>AV128*'Charges variables (avancé)'!$AB13 +AV141*'Charges variables (avancé)'!$AC13</f>
        <v>0</v>
      </c>
      <c r="AW202" s="341">
        <f>AW128*'Charges variables (avancé)'!$AB13 +AW141*'Charges variables (avancé)'!$AC13</f>
        <v>0</v>
      </c>
      <c r="AX202" s="341">
        <f>AX128*'Charges variables (avancé)'!$AB13 +AX141*'Charges variables (avancé)'!$AC13</f>
        <v>0</v>
      </c>
      <c r="AY202" s="341">
        <f>AY128*'Charges variables (avancé)'!$AD13 +AY141*'Charges variables (avancé)'!$AE13</f>
        <v>0</v>
      </c>
      <c r="AZ202" s="341">
        <f>AZ128*'Charges variables (avancé)'!$AD13 +AZ141*'Charges variables (avancé)'!$AE13</f>
        <v>0</v>
      </c>
      <c r="BA202" s="341">
        <f>BA128*'Charges variables (avancé)'!$AD13 +BA141*'Charges variables (avancé)'!$AE13</f>
        <v>0</v>
      </c>
      <c r="BB202" s="341">
        <f>BB128*'Charges variables (avancé)'!$AD13 +BB141*'Charges variables (avancé)'!$AE13</f>
        <v>0</v>
      </c>
      <c r="BC202" s="341">
        <f>BC128*'Charges variables (avancé)'!$AD13 +BC141*'Charges variables (avancé)'!$AE13</f>
        <v>0</v>
      </c>
      <c r="BD202" s="341">
        <f>BD128*'Charges variables (avancé)'!$AD13 +BD141*'Charges variables (avancé)'!$AE13</f>
        <v>0</v>
      </c>
      <c r="BE202" s="341">
        <f>BE128*'Charges variables (avancé)'!$AD13 +BE141*'Charges variables (avancé)'!$AE13</f>
        <v>0</v>
      </c>
      <c r="BF202" s="341">
        <f>BF128*'Charges variables (avancé)'!$AD13 +BF141*'Charges variables (avancé)'!$AE13</f>
        <v>0</v>
      </c>
      <c r="BG202" s="341">
        <f>BG128*'Charges variables (avancé)'!$AD13 +BG141*'Charges variables (avancé)'!$AE13</f>
        <v>0</v>
      </c>
      <c r="BH202" s="341">
        <f>BH128*'Charges variables (avancé)'!$AD13 +BH141*'Charges variables (avancé)'!$AE13</f>
        <v>0</v>
      </c>
      <c r="BI202" s="341">
        <f>BI128*'Charges variables (avancé)'!$AD13 +BI141*'Charges variables (avancé)'!$AE13</f>
        <v>0</v>
      </c>
      <c r="BJ202" s="341">
        <f>BJ128*'Charges variables (avancé)'!$AD13 +BJ141*'Charges variables (avancé)'!$AE13</f>
        <v>0</v>
      </c>
      <c r="BL202" s="353">
        <f t="shared" si="154"/>
        <v>0</v>
      </c>
      <c r="BM202" s="353">
        <f t="shared" si="155"/>
        <v>0</v>
      </c>
      <c r="BN202" s="353">
        <f t="shared" si="156"/>
        <v>0</v>
      </c>
      <c r="BO202" s="353">
        <f t="shared" si="157"/>
        <v>0</v>
      </c>
      <c r="BP202" s="353">
        <f t="shared" si="158"/>
        <v>0</v>
      </c>
    </row>
    <row r="203" spans="2:68" ht="15" customHeight="1">
      <c r="B203" s="366">
        <f>'Charges variables (avancé)'!$C$14</f>
        <v>0</v>
      </c>
      <c r="C203" s="341">
        <f>C129*'Charges variables (avancé)'!$D14 +C142*'Charges variables (avancé)'!$E14</f>
        <v>0</v>
      </c>
      <c r="D203" s="341">
        <f>D129*'Charges variables (avancé)'!$D14 +D142*'Charges variables (avancé)'!$E14</f>
        <v>0</v>
      </c>
      <c r="E203" s="341">
        <f>E129*'Charges variables (avancé)'!$D14 +E142*'Charges variables (avancé)'!$E14</f>
        <v>0</v>
      </c>
      <c r="F203" s="341">
        <f>F129*'Charges variables (avancé)'!$D14 +F142*'Charges variables (avancé)'!$E14</f>
        <v>0</v>
      </c>
      <c r="G203" s="341">
        <f>G129*'Charges variables (avancé)'!$D14 +G142*'Charges variables (avancé)'!$E14</f>
        <v>0</v>
      </c>
      <c r="H203" s="341">
        <f>H129*'Charges variables (avancé)'!$D14 +H142*'Charges variables (avancé)'!$E14</f>
        <v>0</v>
      </c>
      <c r="I203" s="341">
        <f>I129*'Charges variables (avancé)'!$D14 +I142*'Charges variables (avancé)'!$E14</f>
        <v>0</v>
      </c>
      <c r="J203" s="341">
        <f>J129*'Charges variables (avancé)'!$D14 +J142*'Charges variables (avancé)'!$E14</f>
        <v>0</v>
      </c>
      <c r="K203" s="341">
        <f>K129*'Charges variables (avancé)'!$D14 +K142*'Charges variables (avancé)'!$E14</f>
        <v>0</v>
      </c>
      <c r="L203" s="341">
        <f>L129*'Charges variables (avancé)'!$D14 +L142*'Charges variables (avancé)'!$E14</f>
        <v>0</v>
      </c>
      <c r="M203" s="341">
        <f>M129*'Charges variables (avancé)'!$D14 +M142*'Charges variables (avancé)'!$E14</f>
        <v>0</v>
      </c>
      <c r="N203" s="341">
        <f>N129*'Charges variables (avancé)'!$D14 +N142*'Charges variables (avancé)'!$E14</f>
        <v>0</v>
      </c>
      <c r="O203" s="341">
        <f>O129*'Charges variables (avancé)'!$X14 +O142*'Charges variables (avancé)'!$Y14</f>
        <v>0</v>
      </c>
      <c r="P203" s="341">
        <f>P129*'Charges variables (avancé)'!$X14 +P142*'Charges variables (avancé)'!$Y14</f>
        <v>0</v>
      </c>
      <c r="Q203" s="341">
        <f>Q129*'Charges variables (avancé)'!$X14 +Q142*'Charges variables (avancé)'!$Y14</f>
        <v>0</v>
      </c>
      <c r="R203" s="341">
        <f>R129*'Charges variables (avancé)'!$X14 +R142*'Charges variables (avancé)'!$Y14</f>
        <v>0</v>
      </c>
      <c r="S203" s="341">
        <f>S129*'Charges variables (avancé)'!$X14 +S142*'Charges variables (avancé)'!$Y14</f>
        <v>0</v>
      </c>
      <c r="T203" s="341">
        <f>T129*'Charges variables (avancé)'!$X14 +T142*'Charges variables (avancé)'!$Y14</f>
        <v>0</v>
      </c>
      <c r="U203" s="341">
        <f>U129*'Charges variables (avancé)'!$X14 +U142*'Charges variables (avancé)'!$Y14</f>
        <v>0</v>
      </c>
      <c r="V203" s="341">
        <f>V129*'Charges variables (avancé)'!$X14 +V142*'Charges variables (avancé)'!$Y14</f>
        <v>0</v>
      </c>
      <c r="W203" s="341">
        <f>W129*'Charges variables (avancé)'!$X14 +W142*'Charges variables (avancé)'!$Y14</f>
        <v>0</v>
      </c>
      <c r="X203" s="341">
        <f>X129*'Charges variables (avancé)'!$X14 +X142*'Charges variables (avancé)'!$Y14</f>
        <v>0</v>
      </c>
      <c r="Y203" s="341">
        <f>Y129*'Charges variables (avancé)'!$X14 +Y142*'Charges variables (avancé)'!$Y14</f>
        <v>0</v>
      </c>
      <c r="Z203" s="341">
        <f>Z129*'Charges variables (avancé)'!$X14 +Z142*'Charges variables (avancé)'!$Y14</f>
        <v>0</v>
      </c>
      <c r="AA203" s="341">
        <f>AA129*'Charges variables (avancé)'!$Z14 +AA142*'Charges variables (avancé)'!$AA14</f>
        <v>0</v>
      </c>
      <c r="AB203" s="341">
        <f>AB129*'Charges variables (avancé)'!$Z14 +AB142*'Charges variables (avancé)'!$AA14</f>
        <v>0</v>
      </c>
      <c r="AC203" s="341">
        <f>AC129*'Charges variables (avancé)'!$Z14 +AC142*'Charges variables (avancé)'!$AA14</f>
        <v>0</v>
      </c>
      <c r="AD203" s="341">
        <f>AD129*'Charges variables (avancé)'!$Z14 +AD142*'Charges variables (avancé)'!$AA14</f>
        <v>0</v>
      </c>
      <c r="AE203" s="341">
        <f>AE129*'Charges variables (avancé)'!$Z14 +AE142*'Charges variables (avancé)'!$AA14</f>
        <v>0</v>
      </c>
      <c r="AF203" s="341">
        <f>AF129*'Charges variables (avancé)'!$Z14 +AF142*'Charges variables (avancé)'!$AA14</f>
        <v>0</v>
      </c>
      <c r="AG203" s="341">
        <f>AG129*'Charges variables (avancé)'!$Z14 +AG142*'Charges variables (avancé)'!$AA14</f>
        <v>0</v>
      </c>
      <c r="AH203" s="341">
        <f>AH129*'Charges variables (avancé)'!$Z14 +AH142*'Charges variables (avancé)'!$AA14</f>
        <v>0</v>
      </c>
      <c r="AI203" s="341">
        <f>AI129*'Charges variables (avancé)'!$Z14 +AI142*'Charges variables (avancé)'!$AA14</f>
        <v>0</v>
      </c>
      <c r="AJ203" s="341">
        <f>AJ129*'Charges variables (avancé)'!$Z14 +AJ142*'Charges variables (avancé)'!$AA14</f>
        <v>0</v>
      </c>
      <c r="AK203" s="341">
        <f>AK129*'Charges variables (avancé)'!$Z14 +AK142*'Charges variables (avancé)'!$AA14</f>
        <v>0</v>
      </c>
      <c r="AL203" s="341">
        <f>AL129*'Charges variables (avancé)'!$Z14 +AL142*'Charges variables (avancé)'!$AA14</f>
        <v>0</v>
      </c>
      <c r="AM203" s="341">
        <f>AM129*'Charges variables (avancé)'!$AB14 +AM142*'Charges variables (avancé)'!$AC14</f>
        <v>0</v>
      </c>
      <c r="AN203" s="341">
        <f>AN129*'Charges variables (avancé)'!$AB14 +AN142*'Charges variables (avancé)'!$AC14</f>
        <v>0</v>
      </c>
      <c r="AO203" s="341">
        <f>AO129*'Charges variables (avancé)'!$AB14 +AO142*'Charges variables (avancé)'!$AC14</f>
        <v>0</v>
      </c>
      <c r="AP203" s="341">
        <f>AP129*'Charges variables (avancé)'!$AB14 +AP142*'Charges variables (avancé)'!$AC14</f>
        <v>0</v>
      </c>
      <c r="AQ203" s="341">
        <f>AQ129*'Charges variables (avancé)'!$AB14 +AQ142*'Charges variables (avancé)'!$AC14</f>
        <v>0</v>
      </c>
      <c r="AR203" s="341">
        <f>AR129*'Charges variables (avancé)'!$AB14 +AR142*'Charges variables (avancé)'!$AC14</f>
        <v>0</v>
      </c>
      <c r="AS203" s="341">
        <f>AS129*'Charges variables (avancé)'!$AB14 +AS142*'Charges variables (avancé)'!$AC14</f>
        <v>0</v>
      </c>
      <c r="AT203" s="341">
        <f>AT129*'Charges variables (avancé)'!$AB14 +AT142*'Charges variables (avancé)'!$AC14</f>
        <v>0</v>
      </c>
      <c r="AU203" s="341">
        <f>AU129*'Charges variables (avancé)'!$AB14 +AU142*'Charges variables (avancé)'!$AC14</f>
        <v>0</v>
      </c>
      <c r="AV203" s="341">
        <f>AV129*'Charges variables (avancé)'!$AB14 +AV142*'Charges variables (avancé)'!$AC14</f>
        <v>0</v>
      </c>
      <c r="AW203" s="341">
        <f>AW129*'Charges variables (avancé)'!$AB14 +AW142*'Charges variables (avancé)'!$AC14</f>
        <v>0</v>
      </c>
      <c r="AX203" s="341">
        <f>AX129*'Charges variables (avancé)'!$AB14 +AX142*'Charges variables (avancé)'!$AC14</f>
        <v>0</v>
      </c>
      <c r="AY203" s="341">
        <f>AY129*'Charges variables (avancé)'!$AD14 +AY142*'Charges variables (avancé)'!$AE14</f>
        <v>0</v>
      </c>
      <c r="AZ203" s="341">
        <f>AZ129*'Charges variables (avancé)'!$AD14 +AZ142*'Charges variables (avancé)'!$AE14</f>
        <v>0</v>
      </c>
      <c r="BA203" s="341">
        <f>BA129*'Charges variables (avancé)'!$AD14 +BA142*'Charges variables (avancé)'!$AE14</f>
        <v>0</v>
      </c>
      <c r="BB203" s="341">
        <f>BB129*'Charges variables (avancé)'!$AD14 +BB142*'Charges variables (avancé)'!$AE14</f>
        <v>0</v>
      </c>
      <c r="BC203" s="341">
        <f>BC129*'Charges variables (avancé)'!$AD14 +BC142*'Charges variables (avancé)'!$AE14</f>
        <v>0</v>
      </c>
      <c r="BD203" s="341">
        <f>BD129*'Charges variables (avancé)'!$AD14 +BD142*'Charges variables (avancé)'!$AE14</f>
        <v>0</v>
      </c>
      <c r="BE203" s="341">
        <f>BE129*'Charges variables (avancé)'!$AD14 +BE142*'Charges variables (avancé)'!$AE14</f>
        <v>0</v>
      </c>
      <c r="BF203" s="341">
        <f>BF129*'Charges variables (avancé)'!$AD14 +BF142*'Charges variables (avancé)'!$AE14</f>
        <v>0</v>
      </c>
      <c r="BG203" s="341">
        <f>BG129*'Charges variables (avancé)'!$AD14 +BG142*'Charges variables (avancé)'!$AE14</f>
        <v>0</v>
      </c>
      <c r="BH203" s="341">
        <f>BH129*'Charges variables (avancé)'!$AD14 +BH142*'Charges variables (avancé)'!$AE14</f>
        <v>0</v>
      </c>
      <c r="BI203" s="341">
        <f>BI129*'Charges variables (avancé)'!$AD14 +BI142*'Charges variables (avancé)'!$AE14</f>
        <v>0</v>
      </c>
      <c r="BJ203" s="341">
        <f>BJ129*'Charges variables (avancé)'!$AD14 +BJ142*'Charges variables (avancé)'!$AE14</f>
        <v>0</v>
      </c>
      <c r="BL203" s="353">
        <f t="shared" si="154"/>
        <v>0</v>
      </c>
      <c r="BM203" s="353">
        <f t="shared" si="155"/>
        <v>0</v>
      </c>
      <c r="BN203" s="353">
        <f t="shared" si="156"/>
        <v>0</v>
      </c>
      <c r="BO203" s="353">
        <f t="shared" si="157"/>
        <v>0</v>
      </c>
      <c r="BP203" s="353">
        <f t="shared" si="158"/>
        <v>0</v>
      </c>
    </row>
    <row r="204" spans="2:68" ht="15" customHeight="1">
      <c r="B204" s="366">
        <f>'Charges variables (avancé)'!$C$15</f>
        <v>0</v>
      </c>
      <c r="C204" s="341">
        <f>C130*'Charges variables (avancé)'!$D15 +C143*'Charges variables (avancé)'!$E15</f>
        <v>0</v>
      </c>
      <c r="D204" s="341">
        <f>D130*'Charges variables (avancé)'!$D15 +D143*'Charges variables (avancé)'!$E15</f>
        <v>0</v>
      </c>
      <c r="E204" s="341">
        <f>E130*'Charges variables (avancé)'!$D15 +E143*'Charges variables (avancé)'!$E15</f>
        <v>0</v>
      </c>
      <c r="F204" s="341">
        <f>F130*'Charges variables (avancé)'!$D15 +F143*'Charges variables (avancé)'!$E15</f>
        <v>0</v>
      </c>
      <c r="G204" s="341">
        <f>G130*'Charges variables (avancé)'!$D15 +G143*'Charges variables (avancé)'!$E15</f>
        <v>0</v>
      </c>
      <c r="H204" s="341">
        <f>H130*'Charges variables (avancé)'!$D15 +H143*'Charges variables (avancé)'!$E15</f>
        <v>0</v>
      </c>
      <c r="I204" s="341">
        <f>I130*'Charges variables (avancé)'!$D15 +I143*'Charges variables (avancé)'!$E15</f>
        <v>0</v>
      </c>
      <c r="J204" s="341">
        <f>J130*'Charges variables (avancé)'!$D15 +J143*'Charges variables (avancé)'!$E15</f>
        <v>0</v>
      </c>
      <c r="K204" s="341">
        <f>K130*'Charges variables (avancé)'!$D15 +K143*'Charges variables (avancé)'!$E15</f>
        <v>0</v>
      </c>
      <c r="L204" s="341">
        <f>L130*'Charges variables (avancé)'!$D15 +L143*'Charges variables (avancé)'!$E15</f>
        <v>0</v>
      </c>
      <c r="M204" s="341">
        <f>M130*'Charges variables (avancé)'!$D15 +M143*'Charges variables (avancé)'!$E15</f>
        <v>0</v>
      </c>
      <c r="N204" s="341">
        <f>N130*'Charges variables (avancé)'!$D15 +N143*'Charges variables (avancé)'!$E15</f>
        <v>0</v>
      </c>
      <c r="O204" s="341">
        <f>O130*'Charges variables (avancé)'!$X15 +O143*'Charges variables (avancé)'!$Y15</f>
        <v>0</v>
      </c>
      <c r="P204" s="341">
        <f>P130*'Charges variables (avancé)'!$X15 +P143*'Charges variables (avancé)'!$Y15</f>
        <v>0</v>
      </c>
      <c r="Q204" s="341">
        <f>Q130*'Charges variables (avancé)'!$X15 +Q143*'Charges variables (avancé)'!$Y15</f>
        <v>0</v>
      </c>
      <c r="R204" s="341">
        <f>R130*'Charges variables (avancé)'!$X15 +R143*'Charges variables (avancé)'!$Y15</f>
        <v>0</v>
      </c>
      <c r="S204" s="341">
        <f>S130*'Charges variables (avancé)'!$X15 +S143*'Charges variables (avancé)'!$Y15</f>
        <v>0</v>
      </c>
      <c r="T204" s="341">
        <f>T130*'Charges variables (avancé)'!$X15 +T143*'Charges variables (avancé)'!$Y15</f>
        <v>0</v>
      </c>
      <c r="U204" s="341">
        <f>U130*'Charges variables (avancé)'!$X15 +U143*'Charges variables (avancé)'!$Y15</f>
        <v>0</v>
      </c>
      <c r="V204" s="341">
        <f>V130*'Charges variables (avancé)'!$X15 +V143*'Charges variables (avancé)'!$Y15</f>
        <v>0</v>
      </c>
      <c r="W204" s="341">
        <f>W130*'Charges variables (avancé)'!$X15 +W143*'Charges variables (avancé)'!$Y15</f>
        <v>0</v>
      </c>
      <c r="X204" s="341">
        <f>X130*'Charges variables (avancé)'!$X15 +X143*'Charges variables (avancé)'!$Y15</f>
        <v>0</v>
      </c>
      <c r="Y204" s="341">
        <f>Y130*'Charges variables (avancé)'!$X15 +Y143*'Charges variables (avancé)'!$Y15</f>
        <v>0</v>
      </c>
      <c r="Z204" s="341">
        <f>Z130*'Charges variables (avancé)'!$X15 +Z143*'Charges variables (avancé)'!$Y15</f>
        <v>0</v>
      </c>
      <c r="AA204" s="341">
        <f>AA130*'Charges variables (avancé)'!$Z15 +AA143*'Charges variables (avancé)'!$AA15</f>
        <v>0</v>
      </c>
      <c r="AB204" s="341">
        <f>AB130*'Charges variables (avancé)'!$Z15 +AB143*'Charges variables (avancé)'!$AA15</f>
        <v>0</v>
      </c>
      <c r="AC204" s="341">
        <f>AC130*'Charges variables (avancé)'!$Z15 +AC143*'Charges variables (avancé)'!$AA15</f>
        <v>0</v>
      </c>
      <c r="AD204" s="341">
        <f>AD130*'Charges variables (avancé)'!$Z15 +AD143*'Charges variables (avancé)'!$AA15</f>
        <v>0</v>
      </c>
      <c r="AE204" s="341">
        <f>AE130*'Charges variables (avancé)'!$Z15 +AE143*'Charges variables (avancé)'!$AA15</f>
        <v>0</v>
      </c>
      <c r="AF204" s="341">
        <f>AF130*'Charges variables (avancé)'!$Z15 +AF143*'Charges variables (avancé)'!$AA15</f>
        <v>0</v>
      </c>
      <c r="AG204" s="341">
        <f>AG130*'Charges variables (avancé)'!$Z15 +AG143*'Charges variables (avancé)'!$AA15</f>
        <v>0</v>
      </c>
      <c r="AH204" s="341">
        <f>AH130*'Charges variables (avancé)'!$Z15 +AH143*'Charges variables (avancé)'!$AA15</f>
        <v>0</v>
      </c>
      <c r="AI204" s="341">
        <f>AI130*'Charges variables (avancé)'!$Z15 +AI143*'Charges variables (avancé)'!$AA15</f>
        <v>0</v>
      </c>
      <c r="AJ204" s="341">
        <f>AJ130*'Charges variables (avancé)'!$Z15 +AJ143*'Charges variables (avancé)'!$AA15</f>
        <v>0</v>
      </c>
      <c r="AK204" s="341">
        <f>AK130*'Charges variables (avancé)'!$Z15 +AK143*'Charges variables (avancé)'!$AA15</f>
        <v>0</v>
      </c>
      <c r="AL204" s="341">
        <f>AL130*'Charges variables (avancé)'!$Z15 +AL143*'Charges variables (avancé)'!$AA15</f>
        <v>0</v>
      </c>
      <c r="AM204" s="341">
        <f>AM130*'Charges variables (avancé)'!$AB15 +AM143*'Charges variables (avancé)'!$AC15</f>
        <v>0</v>
      </c>
      <c r="AN204" s="341">
        <f>AN130*'Charges variables (avancé)'!$AB15 +AN143*'Charges variables (avancé)'!$AC15</f>
        <v>0</v>
      </c>
      <c r="AO204" s="341">
        <f>AO130*'Charges variables (avancé)'!$AB15 +AO143*'Charges variables (avancé)'!$AC15</f>
        <v>0</v>
      </c>
      <c r="AP204" s="341">
        <f>AP130*'Charges variables (avancé)'!$AB15 +AP143*'Charges variables (avancé)'!$AC15</f>
        <v>0</v>
      </c>
      <c r="AQ204" s="341">
        <f>AQ130*'Charges variables (avancé)'!$AB15 +AQ143*'Charges variables (avancé)'!$AC15</f>
        <v>0</v>
      </c>
      <c r="AR204" s="341">
        <f>AR130*'Charges variables (avancé)'!$AB15 +AR143*'Charges variables (avancé)'!$AC15</f>
        <v>0</v>
      </c>
      <c r="AS204" s="341">
        <f>AS130*'Charges variables (avancé)'!$AB15 +AS143*'Charges variables (avancé)'!$AC15</f>
        <v>0</v>
      </c>
      <c r="AT204" s="341">
        <f>AT130*'Charges variables (avancé)'!$AB15 +AT143*'Charges variables (avancé)'!$AC15</f>
        <v>0</v>
      </c>
      <c r="AU204" s="341">
        <f>AU130*'Charges variables (avancé)'!$AB15 +AU143*'Charges variables (avancé)'!$AC15</f>
        <v>0</v>
      </c>
      <c r="AV204" s="341">
        <f>AV130*'Charges variables (avancé)'!$AB15 +AV143*'Charges variables (avancé)'!$AC15</f>
        <v>0</v>
      </c>
      <c r="AW204" s="341">
        <f>AW130*'Charges variables (avancé)'!$AB15 +AW143*'Charges variables (avancé)'!$AC15</f>
        <v>0</v>
      </c>
      <c r="AX204" s="341">
        <f>AX130*'Charges variables (avancé)'!$AB15 +AX143*'Charges variables (avancé)'!$AC15</f>
        <v>0</v>
      </c>
      <c r="AY204" s="341">
        <f>AY130*'Charges variables (avancé)'!$AD15 +AY143*'Charges variables (avancé)'!$AE15</f>
        <v>0</v>
      </c>
      <c r="AZ204" s="341">
        <f>AZ130*'Charges variables (avancé)'!$AD15 +AZ143*'Charges variables (avancé)'!$AE15</f>
        <v>0</v>
      </c>
      <c r="BA204" s="341">
        <f>BA130*'Charges variables (avancé)'!$AD15 +BA143*'Charges variables (avancé)'!$AE15</f>
        <v>0</v>
      </c>
      <c r="BB204" s="341">
        <f>BB130*'Charges variables (avancé)'!$AD15 +BB143*'Charges variables (avancé)'!$AE15</f>
        <v>0</v>
      </c>
      <c r="BC204" s="341">
        <f>BC130*'Charges variables (avancé)'!$AD15 +BC143*'Charges variables (avancé)'!$AE15</f>
        <v>0</v>
      </c>
      <c r="BD204" s="341">
        <f>BD130*'Charges variables (avancé)'!$AD15 +BD143*'Charges variables (avancé)'!$AE15</f>
        <v>0</v>
      </c>
      <c r="BE204" s="341">
        <f>BE130*'Charges variables (avancé)'!$AD15 +BE143*'Charges variables (avancé)'!$AE15</f>
        <v>0</v>
      </c>
      <c r="BF204" s="341">
        <f>BF130*'Charges variables (avancé)'!$AD15 +BF143*'Charges variables (avancé)'!$AE15</f>
        <v>0</v>
      </c>
      <c r="BG204" s="341">
        <f>BG130*'Charges variables (avancé)'!$AD15 +BG143*'Charges variables (avancé)'!$AE15</f>
        <v>0</v>
      </c>
      <c r="BH204" s="341">
        <f>BH130*'Charges variables (avancé)'!$AD15 +BH143*'Charges variables (avancé)'!$AE15</f>
        <v>0</v>
      </c>
      <c r="BI204" s="341">
        <f>BI130*'Charges variables (avancé)'!$AD15 +BI143*'Charges variables (avancé)'!$AE15</f>
        <v>0</v>
      </c>
      <c r="BJ204" s="341">
        <f>BJ130*'Charges variables (avancé)'!$AD15 +BJ143*'Charges variables (avancé)'!$AE15</f>
        <v>0</v>
      </c>
      <c r="BL204" s="353">
        <f t="shared" si="154"/>
        <v>0</v>
      </c>
      <c r="BM204" s="353">
        <f t="shared" si="155"/>
        <v>0</v>
      </c>
      <c r="BN204" s="353">
        <f t="shared" si="156"/>
        <v>0</v>
      </c>
      <c r="BO204" s="353">
        <f t="shared" si="157"/>
        <v>0</v>
      </c>
      <c r="BP204" s="353">
        <f t="shared" si="158"/>
        <v>0</v>
      </c>
    </row>
    <row r="205" spans="2:68" ht="15" customHeight="1">
      <c r="B205" s="366">
        <f>'Charges variables (avancé)'!$C$16</f>
        <v>0</v>
      </c>
      <c r="C205" s="341">
        <f>C131*'Charges variables (avancé)'!$D16 +C144*'Charges variables (avancé)'!$E16</f>
        <v>0</v>
      </c>
      <c r="D205" s="341">
        <f>D131*'Charges variables (avancé)'!$D16 +D144*'Charges variables (avancé)'!$E16</f>
        <v>0</v>
      </c>
      <c r="E205" s="341">
        <f>E131*'Charges variables (avancé)'!$D16 +E144*'Charges variables (avancé)'!$E16</f>
        <v>0</v>
      </c>
      <c r="F205" s="341">
        <f>F131*'Charges variables (avancé)'!$D16 +F144*'Charges variables (avancé)'!$E16</f>
        <v>0</v>
      </c>
      <c r="G205" s="341">
        <f>G131*'Charges variables (avancé)'!$D16 +G144*'Charges variables (avancé)'!$E16</f>
        <v>0</v>
      </c>
      <c r="H205" s="341">
        <f>H131*'Charges variables (avancé)'!$D16 +H144*'Charges variables (avancé)'!$E16</f>
        <v>0</v>
      </c>
      <c r="I205" s="341">
        <f>I131*'Charges variables (avancé)'!$D16 +I144*'Charges variables (avancé)'!$E16</f>
        <v>0</v>
      </c>
      <c r="J205" s="341">
        <f>J131*'Charges variables (avancé)'!$D16 +J144*'Charges variables (avancé)'!$E16</f>
        <v>0</v>
      </c>
      <c r="K205" s="341">
        <f>K131*'Charges variables (avancé)'!$D16 +K144*'Charges variables (avancé)'!$E16</f>
        <v>0</v>
      </c>
      <c r="L205" s="341">
        <f>L131*'Charges variables (avancé)'!$D16 +L144*'Charges variables (avancé)'!$E16</f>
        <v>0</v>
      </c>
      <c r="M205" s="341">
        <f>M131*'Charges variables (avancé)'!$D16 +M144*'Charges variables (avancé)'!$E16</f>
        <v>0</v>
      </c>
      <c r="N205" s="341">
        <f>N131*'Charges variables (avancé)'!$D16 +N144*'Charges variables (avancé)'!$E16</f>
        <v>0</v>
      </c>
      <c r="O205" s="341">
        <f>O131*'Charges variables (avancé)'!$X16 +O144*'Charges variables (avancé)'!$Y16</f>
        <v>0</v>
      </c>
      <c r="P205" s="341">
        <f>P131*'Charges variables (avancé)'!$X16 +P144*'Charges variables (avancé)'!$Y16</f>
        <v>0</v>
      </c>
      <c r="Q205" s="341">
        <f>Q131*'Charges variables (avancé)'!$X16 +Q144*'Charges variables (avancé)'!$Y16</f>
        <v>0</v>
      </c>
      <c r="R205" s="341">
        <f>R131*'Charges variables (avancé)'!$X16 +R144*'Charges variables (avancé)'!$Y16</f>
        <v>0</v>
      </c>
      <c r="S205" s="341">
        <f>S131*'Charges variables (avancé)'!$X16 +S144*'Charges variables (avancé)'!$Y16</f>
        <v>0</v>
      </c>
      <c r="T205" s="341">
        <f>T131*'Charges variables (avancé)'!$X16 +T144*'Charges variables (avancé)'!$Y16</f>
        <v>0</v>
      </c>
      <c r="U205" s="341">
        <f>U131*'Charges variables (avancé)'!$X16 +U144*'Charges variables (avancé)'!$Y16</f>
        <v>0</v>
      </c>
      <c r="V205" s="341">
        <f>V131*'Charges variables (avancé)'!$X16 +V144*'Charges variables (avancé)'!$Y16</f>
        <v>0</v>
      </c>
      <c r="W205" s="341">
        <f>W131*'Charges variables (avancé)'!$X16 +W144*'Charges variables (avancé)'!$Y16</f>
        <v>0</v>
      </c>
      <c r="X205" s="341">
        <f>X131*'Charges variables (avancé)'!$X16 +X144*'Charges variables (avancé)'!$Y16</f>
        <v>0</v>
      </c>
      <c r="Y205" s="341">
        <f>Y131*'Charges variables (avancé)'!$X16 +Y144*'Charges variables (avancé)'!$Y16</f>
        <v>0</v>
      </c>
      <c r="Z205" s="341">
        <f>Z131*'Charges variables (avancé)'!$X16 +Z144*'Charges variables (avancé)'!$Y16</f>
        <v>0</v>
      </c>
      <c r="AA205" s="341">
        <f>AA131*'Charges variables (avancé)'!$Z16 +AA144*'Charges variables (avancé)'!$AA16</f>
        <v>0</v>
      </c>
      <c r="AB205" s="341">
        <f>AB131*'Charges variables (avancé)'!$Z16 +AB144*'Charges variables (avancé)'!$AA16</f>
        <v>0</v>
      </c>
      <c r="AC205" s="341">
        <f>AC131*'Charges variables (avancé)'!$Z16 +AC144*'Charges variables (avancé)'!$AA16</f>
        <v>0</v>
      </c>
      <c r="AD205" s="341">
        <f>AD131*'Charges variables (avancé)'!$Z16 +AD144*'Charges variables (avancé)'!$AA16</f>
        <v>0</v>
      </c>
      <c r="AE205" s="341">
        <f>AE131*'Charges variables (avancé)'!$Z16 +AE144*'Charges variables (avancé)'!$AA16</f>
        <v>0</v>
      </c>
      <c r="AF205" s="341">
        <f>AF131*'Charges variables (avancé)'!$Z16 +AF144*'Charges variables (avancé)'!$AA16</f>
        <v>0</v>
      </c>
      <c r="AG205" s="341">
        <f>AG131*'Charges variables (avancé)'!$Z16 +AG144*'Charges variables (avancé)'!$AA16</f>
        <v>0</v>
      </c>
      <c r="AH205" s="341">
        <f>AH131*'Charges variables (avancé)'!$Z16 +AH144*'Charges variables (avancé)'!$AA16</f>
        <v>0</v>
      </c>
      <c r="AI205" s="341">
        <f>AI131*'Charges variables (avancé)'!$Z16 +AI144*'Charges variables (avancé)'!$AA16</f>
        <v>0</v>
      </c>
      <c r="AJ205" s="341">
        <f>AJ131*'Charges variables (avancé)'!$Z16 +AJ144*'Charges variables (avancé)'!$AA16</f>
        <v>0</v>
      </c>
      <c r="AK205" s="341">
        <f>AK131*'Charges variables (avancé)'!$Z16 +AK144*'Charges variables (avancé)'!$AA16</f>
        <v>0</v>
      </c>
      <c r="AL205" s="341">
        <f>AL131*'Charges variables (avancé)'!$Z16 +AL144*'Charges variables (avancé)'!$AA16</f>
        <v>0</v>
      </c>
      <c r="AM205" s="341">
        <f>AM131*'Charges variables (avancé)'!$AB16 +AM144*'Charges variables (avancé)'!$AC16</f>
        <v>0</v>
      </c>
      <c r="AN205" s="341">
        <f>AN131*'Charges variables (avancé)'!$AB16 +AN144*'Charges variables (avancé)'!$AC16</f>
        <v>0</v>
      </c>
      <c r="AO205" s="341">
        <f>AO131*'Charges variables (avancé)'!$AB16 +AO144*'Charges variables (avancé)'!$AC16</f>
        <v>0</v>
      </c>
      <c r="AP205" s="341">
        <f>AP131*'Charges variables (avancé)'!$AB16 +AP144*'Charges variables (avancé)'!$AC16</f>
        <v>0</v>
      </c>
      <c r="AQ205" s="341">
        <f>AQ131*'Charges variables (avancé)'!$AB16 +AQ144*'Charges variables (avancé)'!$AC16</f>
        <v>0</v>
      </c>
      <c r="AR205" s="341">
        <f>AR131*'Charges variables (avancé)'!$AB16 +AR144*'Charges variables (avancé)'!$AC16</f>
        <v>0</v>
      </c>
      <c r="AS205" s="341">
        <f>AS131*'Charges variables (avancé)'!$AB16 +AS144*'Charges variables (avancé)'!$AC16</f>
        <v>0</v>
      </c>
      <c r="AT205" s="341">
        <f>AT131*'Charges variables (avancé)'!$AB16 +AT144*'Charges variables (avancé)'!$AC16</f>
        <v>0</v>
      </c>
      <c r="AU205" s="341">
        <f>AU131*'Charges variables (avancé)'!$AB16 +AU144*'Charges variables (avancé)'!$AC16</f>
        <v>0</v>
      </c>
      <c r="AV205" s="341">
        <f>AV131*'Charges variables (avancé)'!$AB16 +AV144*'Charges variables (avancé)'!$AC16</f>
        <v>0</v>
      </c>
      <c r="AW205" s="341">
        <f>AW131*'Charges variables (avancé)'!$AB16 +AW144*'Charges variables (avancé)'!$AC16</f>
        <v>0</v>
      </c>
      <c r="AX205" s="341">
        <f>AX131*'Charges variables (avancé)'!$AB16 +AX144*'Charges variables (avancé)'!$AC16</f>
        <v>0</v>
      </c>
      <c r="AY205" s="341">
        <f>AY131*'Charges variables (avancé)'!$AD16 +AY144*'Charges variables (avancé)'!$AE16</f>
        <v>0</v>
      </c>
      <c r="AZ205" s="341">
        <f>AZ131*'Charges variables (avancé)'!$AD16 +AZ144*'Charges variables (avancé)'!$AE16</f>
        <v>0</v>
      </c>
      <c r="BA205" s="341">
        <f>BA131*'Charges variables (avancé)'!$AD16 +BA144*'Charges variables (avancé)'!$AE16</f>
        <v>0</v>
      </c>
      <c r="BB205" s="341">
        <f>BB131*'Charges variables (avancé)'!$AD16 +BB144*'Charges variables (avancé)'!$AE16</f>
        <v>0</v>
      </c>
      <c r="BC205" s="341">
        <f>BC131*'Charges variables (avancé)'!$AD16 +BC144*'Charges variables (avancé)'!$AE16</f>
        <v>0</v>
      </c>
      <c r="BD205" s="341">
        <f>BD131*'Charges variables (avancé)'!$AD16 +BD144*'Charges variables (avancé)'!$AE16</f>
        <v>0</v>
      </c>
      <c r="BE205" s="341">
        <f>BE131*'Charges variables (avancé)'!$AD16 +BE144*'Charges variables (avancé)'!$AE16</f>
        <v>0</v>
      </c>
      <c r="BF205" s="341">
        <f>BF131*'Charges variables (avancé)'!$AD16 +BF144*'Charges variables (avancé)'!$AE16</f>
        <v>0</v>
      </c>
      <c r="BG205" s="341">
        <f>BG131*'Charges variables (avancé)'!$AD16 +BG144*'Charges variables (avancé)'!$AE16</f>
        <v>0</v>
      </c>
      <c r="BH205" s="341">
        <f>BH131*'Charges variables (avancé)'!$AD16 +BH144*'Charges variables (avancé)'!$AE16</f>
        <v>0</v>
      </c>
      <c r="BI205" s="341">
        <f>BI131*'Charges variables (avancé)'!$AD16 +BI144*'Charges variables (avancé)'!$AE16</f>
        <v>0</v>
      </c>
      <c r="BJ205" s="341">
        <f>BJ131*'Charges variables (avancé)'!$AD16 +BJ144*'Charges variables (avancé)'!$AE16</f>
        <v>0</v>
      </c>
      <c r="BL205" s="353">
        <f t="shared" si="154"/>
        <v>0</v>
      </c>
      <c r="BM205" s="353">
        <f t="shared" si="155"/>
        <v>0</v>
      </c>
      <c r="BN205" s="353">
        <f t="shared" si="156"/>
        <v>0</v>
      </c>
      <c r="BO205" s="353">
        <f t="shared" si="157"/>
        <v>0</v>
      </c>
      <c r="BP205" s="353">
        <f t="shared" si="158"/>
        <v>0</v>
      </c>
    </row>
    <row r="206" spans="2:68" ht="15" customHeight="1">
      <c r="B206" s="366">
        <f>'Charges variables (avancé)'!$C$17</f>
        <v>0</v>
      </c>
      <c r="C206" s="341">
        <f>C132*'Charges variables (avancé)'!$D17 +C145*'Charges variables (avancé)'!$E17</f>
        <v>0</v>
      </c>
      <c r="D206" s="341">
        <f>D132*'Charges variables (avancé)'!$D17 +D145*'Charges variables (avancé)'!$E17</f>
        <v>0</v>
      </c>
      <c r="E206" s="341">
        <f>E132*'Charges variables (avancé)'!$D17 +E145*'Charges variables (avancé)'!$E17</f>
        <v>0</v>
      </c>
      <c r="F206" s="341">
        <f>F132*'Charges variables (avancé)'!$D17 +F145*'Charges variables (avancé)'!$E17</f>
        <v>0</v>
      </c>
      <c r="G206" s="341">
        <f>G132*'Charges variables (avancé)'!$D17 +G145*'Charges variables (avancé)'!$E17</f>
        <v>0</v>
      </c>
      <c r="H206" s="341">
        <f>H132*'Charges variables (avancé)'!$D17 +H145*'Charges variables (avancé)'!$E17</f>
        <v>0</v>
      </c>
      <c r="I206" s="341">
        <f>I132*'Charges variables (avancé)'!$D17 +I145*'Charges variables (avancé)'!$E17</f>
        <v>0</v>
      </c>
      <c r="J206" s="341">
        <f>J132*'Charges variables (avancé)'!$D17 +J145*'Charges variables (avancé)'!$E17</f>
        <v>0</v>
      </c>
      <c r="K206" s="341">
        <f>K132*'Charges variables (avancé)'!$D17 +K145*'Charges variables (avancé)'!$E17</f>
        <v>0</v>
      </c>
      <c r="L206" s="341">
        <f>L132*'Charges variables (avancé)'!$D17 +L145*'Charges variables (avancé)'!$E17</f>
        <v>0</v>
      </c>
      <c r="M206" s="341">
        <f>M132*'Charges variables (avancé)'!$D17 +M145*'Charges variables (avancé)'!$E17</f>
        <v>0</v>
      </c>
      <c r="N206" s="341">
        <f>N132*'Charges variables (avancé)'!$D17 +N145*'Charges variables (avancé)'!$E17</f>
        <v>0</v>
      </c>
      <c r="O206" s="341">
        <f>O132*'Charges variables (avancé)'!$X17 +O145*'Charges variables (avancé)'!$Y17</f>
        <v>0</v>
      </c>
      <c r="P206" s="341">
        <f>P132*'Charges variables (avancé)'!$X17 +P145*'Charges variables (avancé)'!$Y17</f>
        <v>0</v>
      </c>
      <c r="Q206" s="341">
        <f>Q132*'Charges variables (avancé)'!$X17 +Q145*'Charges variables (avancé)'!$Y17</f>
        <v>0</v>
      </c>
      <c r="R206" s="341">
        <f>R132*'Charges variables (avancé)'!$X17 +R145*'Charges variables (avancé)'!$Y17</f>
        <v>0</v>
      </c>
      <c r="S206" s="341">
        <f>S132*'Charges variables (avancé)'!$X17 +S145*'Charges variables (avancé)'!$Y17</f>
        <v>0</v>
      </c>
      <c r="T206" s="341">
        <f>T132*'Charges variables (avancé)'!$X17 +T145*'Charges variables (avancé)'!$Y17</f>
        <v>0</v>
      </c>
      <c r="U206" s="341">
        <f>U132*'Charges variables (avancé)'!$X17 +U145*'Charges variables (avancé)'!$Y17</f>
        <v>0</v>
      </c>
      <c r="V206" s="341">
        <f>V132*'Charges variables (avancé)'!$X17 +V145*'Charges variables (avancé)'!$Y17</f>
        <v>0</v>
      </c>
      <c r="W206" s="341">
        <f>W132*'Charges variables (avancé)'!$X17 +W145*'Charges variables (avancé)'!$Y17</f>
        <v>0</v>
      </c>
      <c r="X206" s="341">
        <f>X132*'Charges variables (avancé)'!$X17 +X145*'Charges variables (avancé)'!$Y17</f>
        <v>0</v>
      </c>
      <c r="Y206" s="341">
        <f>Y132*'Charges variables (avancé)'!$X17 +Y145*'Charges variables (avancé)'!$Y17</f>
        <v>0</v>
      </c>
      <c r="Z206" s="341">
        <f>Z132*'Charges variables (avancé)'!$X17 +Z145*'Charges variables (avancé)'!$Y17</f>
        <v>0</v>
      </c>
      <c r="AA206" s="341">
        <f>AA132*'Charges variables (avancé)'!$Z17 +AA145*'Charges variables (avancé)'!$AA17</f>
        <v>0</v>
      </c>
      <c r="AB206" s="341">
        <f>AB132*'Charges variables (avancé)'!$Z17 +AB145*'Charges variables (avancé)'!$AA17</f>
        <v>0</v>
      </c>
      <c r="AC206" s="341">
        <f>AC132*'Charges variables (avancé)'!$Z17 +AC145*'Charges variables (avancé)'!$AA17</f>
        <v>0</v>
      </c>
      <c r="AD206" s="341">
        <f>AD132*'Charges variables (avancé)'!$Z17 +AD145*'Charges variables (avancé)'!$AA17</f>
        <v>0</v>
      </c>
      <c r="AE206" s="341">
        <f>AE132*'Charges variables (avancé)'!$Z17 +AE145*'Charges variables (avancé)'!$AA17</f>
        <v>0</v>
      </c>
      <c r="AF206" s="341">
        <f>AF132*'Charges variables (avancé)'!$Z17 +AF145*'Charges variables (avancé)'!$AA17</f>
        <v>0</v>
      </c>
      <c r="AG206" s="341">
        <f>AG132*'Charges variables (avancé)'!$Z17 +AG145*'Charges variables (avancé)'!$AA17</f>
        <v>0</v>
      </c>
      <c r="AH206" s="341">
        <f>AH132*'Charges variables (avancé)'!$Z17 +AH145*'Charges variables (avancé)'!$AA17</f>
        <v>0</v>
      </c>
      <c r="AI206" s="341">
        <f>AI132*'Charges variables (avancé)'!$Z17 +AI145*'Charges variables (avancé)'!$AA17</f>
        <v>0</v>
      </c>
      <c r="AJ206" s="341">
        <f>AJ132*'Charges variables (avancé)'!$Z17 +AJ145*'Charges variables (avancé)'!$AA17</f>
        <v>0</v>
      </c>
      <c r="AK206" s="341">
        <f>AK132*'Charges variables (avancé)'!$Z17 +AK145*'Charges variables (avancé)'!$AA17</f>
        <v>0</v>
      </c>
      <c r="AL206" s="341">
        <f>AL132*'Charges variables (avancé)'!$Z17 +AL145*'Charges variables (avancé)'!$AA17</f>
        <v>0</v>
      </c>
      <c r="AM206" s="341">
        <f>AM132*'Charges variables (avancé)'!$AB17 +AM145*'Charges variables (avancé)'!$AC17</f>
        <v>0</v>
      </c>
      <c r="AN206" s="341">
        <f>AN132*'Charges variables (avancé)'!$AB17 +AN145*'Charges variables (avancé)'!$AC17</f>
        <v>0</v>
      </c>
      <c r="AO206" s="341">
        <f>AO132*'Charges variables (avancé)'!$AB17 +AO145*'Charges variables (avancé)'!$AC17</f>
        <v>0</v>
      </c>
      <c r="AP206" s="341">
        <f>AP132*'Charges variables (avancé)'!$AB17 +AP145*'Charges variables (avancé)'!$AC17</f>
        <v>0</v>
      </c>
      <c r="AQ206" s="341">
        <f>AQ132*'Charges variables (avancé)'!$AB17 +AQ145*'Charges variables (avancé)'!$AC17</f>
        <v>0</v>
      </c>
      <c r="AR206" s="341">
        <f>AR132*'Charges variables (avancé)'!$AB17 +AR145*'Charges variables (avancé)'!$AC17</f>
        <v>0</v>
      </c>
      <c r="AS206" s="341">
        <f>AS132*'Charges variables (avancé)'!$AB17 +AS145*'Charges variables (avancé)'!$AC17</f>
        <v>0</v>
      </c>
      <c r="AT206" s="341">
        <f>AT132*'Charges variables (avancé)'!$AB17 +AT145*'Charges variables (avancé)'!$AC17</f>
        <v>0</v>
      </c>
      <c r="AU206" s="341">
        <f>AU132*'Charges variables (avancé)'!$AB17 +AU145*'Charges variables (avancé)'!$AC17</f>
        <v>0</v>
      </c>
      <c r="AV206" s="341">
        <f>AV132*'Charges variables (avancé)'!$AB17 +AV145*'Charges variables (avancé)'!$AC17</f>
        <v>0</v>
      </c>
      <c r="AW206" s="341">
        <f>AW132*'Charges variables (avancé)'!$AB17 +AW145*'Charges variables (avancé)'!$AC17</f>
        <v>0</v>
      </c>
      <c r="AX206" s="341">
        <f>AX132*'Charges variables (avancé)'!$AB17 +AX145*'Charges variables (avancé)'!$AC17</f>
        <v>0</v>
      </c>
      <c r="AY206" s="341">
        <f>AY132*'Charges variables (avancé)'!$AD17 +AY145*'Charges variables (avancé)'!$AE17</f>
        <v>0</v>
      </c>
      <c r="AZ206" s="341">
        <f>AZ132*'Charges variables (avancé)'!$AD17 +AZ145*'Charges variables (avancé)'!$AE17</f>
        <v>0</v>
      </c>
      <c r="BA206" s="341">
        <f>BA132*'Charges variables (avancé)'!$AD17 +BA145*'Charges variables (avancé)'!$AE17</f>
        <v>0</v>
      </c>
      <c r="BB206" s="341">
        <f>BB132*'Charges variables (avancé)'!$AD17 +BB145*'Charges variables (avancé)'!$AE17</f>
        <v>0</v>
      </c>
      <c r="BC206" s="341">
        <f>BC132*'Charges variables (avancé)'!$AD17 +BC145*'Charges variables (avancé)'!$AE17</f>
        <v>0</v>
      </c>
      <c r="BD206" s="341">
        <f>BD132*'Charges variables (avancé)'!$AD17 +BD145*'Charges variables (avancé)'!$AE17</f>
        <v>0</v>
      </c>
      <c r="BE206" s="341">
        <f>BE132*'Charges variables (avancé)'!$AD17 +BE145*'Charges variables (avancé)'!$AE17</f>
        <v>0</v>
      </c>
      <c r="BF206" s="341">
        <f>BF132*'Charges variables (avancé)'!$AD17 +BF145*'Charges variables (avancé)'!$AE17</f>
        <v>0</v>
      </c>
      <c r="BG206" s="341">
        <f>BG132*'Charges variables (avancé)'!$AD17 +BG145*'Charges variables (avancé)'!$AE17</f>
        <v>0</v>
      </c>
      <c r="BH206" s="341">
        <f>BH132*'Charges variables (avancé)'!$AD17 +BH145*'Charges variables (avancé)'!$AE17</f>
        <v>0</v>
      </c>
      <c r="BI206" s="341">
        <f>BI132*'Charges variables (avancé)'!$AD17 +BI145*'Charges variables (avancé)'!$AE17</f>
        <v>0</v>
      </c>
      <c r="BJ206" s="341">
        <f>BJ132*'Charges variables (avancé)'!$AD17 +BJ145*'Charges variables (avancé)'!$AE17</f>
        <v>0</v>
      </c>
      <c r="BL206" s="353">
        <f t="shared" si="154"/>
        <v>0</v>
      </c>
      <c r="BM206" s="353">
        <f t="shared" si="155"/>
        <v>0</v>
      </c>
      <c r="BN206" s="353">
        <f t="shared" si="156"/>
        <v>0</v>
      </c>
      <c r="BO206" s="353">
        <f t="shared" si="157"/>
        <v>0</v>
      </c>
      <c r="BP206" s="353">
        <f t="shared" si="158"/>
        <v>0</v>
      </c>
    </row>
    <row r="207" spans="2:68" ht="15" customHeight="1">
      <c r="B207" s="366">
        <f>'Charges variables (avancé)'!$C$18</f>
        <v>0</v>
      </c>
      <c r="C207" s="341">
        <f>C133*'Charges variables (avancé)'!$D18 +C146*'Charges variables (avancé)'!$E18</f>
        <v>0</v>
      </c>
      <c r="D207" s="341">
        <f>D133*'Charges variables (avancé)'!$D18 +D146*'Charges variables (avancé)'!$E18</f>
        <v>0</v>
      </c>
      <c r="E207" s="341">
        <f>E133*'Charges variables (avancé)'!$D18 +E146*'Charges variables (avancé)'!$E18</f>
        <v>0</v>
      </c>
      <c r="F207" s="341">
        <f>F133*'Charges variables (avancé)'!$D18 +F146*'Charges variables (avancé)'!$E18</f>
        <v>0</v>
      </c>
      <c r="G207" s="341">
        <f>G133*'Charges variables (avancé)'!$D18 +G146*'Charges variables (avancé)'!$E18</f>
        <v>0</v>
      </c>
      <c r="H207" s="341">
        <f>H133*'Charges variables (avancé)'!$D18 +H146*'Charges variables (avancé)'!$E18</f>
        <v>0</v>
      </c>
      <c r="I207" s="341">
        <f>I133*'Charges variables (avancé)'!$D18 +I146*'Charges variables (avancé)'!$E18</f>
        <v>0</v>
      </c>
      <c r="J207" s="341">
        <f>J133*'Charges variables (avancé)'!$D18 +J146*'Charges variables (avancé)'!$E18</f>
        <v>0</v>
      </c>
      <c r="K207" s="341">
        <f>K133*'Charges variables (avancé)'!$D18 +K146*'Charges variables (avancé)'!$E18</f>
        <v>0</v>
      </c>
      <c r="L207" s="341">
        <f>L133*'Charges variables (avancé)'!$D18 +L146*'Charges variables (avancé)'!$E18</f>
        <v>0</v>
      </c>
      <c r="M207" s="341">
        <f>M133*'Charges variables (avancé)'!$D18 +M146*'Charges variables (avancé)'!$E18</f>
        <v>0</v>
      </c>
      <c r="N207" s="341">
        <f>N133*'Charges variables (avancé)'!$D18 +N146*'Charges variables (avancé)'!$E18</f>
        <v>0</v>
      </c>
      <c r="O207" s="341">
        <f>O133*'Charges variables (avancé)'!$X18 +O146*'Charges variables (avancé)'!$Y18</f>
        <v>0</v>
      </c>
      <c r="P207" s="341">
        <f>P133*'Charges variables (avancé)'!$X18 +P146*'Charges variables (avancé)'!$Y18</f>
        <v>0</v>
      </c>
      <c r="Q207" s="341">
        <f>Q133*'Charges variables (avancé)'!$X18 +Q146*'Charges variables (avancé)'!$Y18</f>
        <v>0</v>
      </c>
      <c r="R207" s="341">
        <f>R133*'Charges variables (avancé)'!$X18 +R146*'Charges variables (avancé)'!$Y18</f>
        <v>0</v>
      </c>
      <c r="S207" s="341">
        <f>S133*'Charges variables (avancé)'!$X18 +S146*'Charges variables (avancé)'!$Y18</f>
        <v>0</v>
      </c>
      <c r="T207" s="341">
        <f>T133*'Charges variables (avancé)'!$X18 +T146*'Charges variables (avancé)'!$Y18</f>
        <v>0</v>
      </c>
      <c r="U207" s="341">
        <f>U133*'Charges variables (avancé)'!$X18 +U146*'Charges variables (avancé)'!$Y18</f>
        <v>0</v>
      </c>
      <c r="V207" s="341">
        <f>V133*'Charges variables (avancé)'!$X18 +V146*'Charges variables (avancé)'!$Y18</f>
        <v>0</v>
      </c>
      <c r="W207" s="341">
        <f>W133*'Charges variables (avancé)'!$X18 +W146*'Charges variables (avancé)'!$Y18</f>
        <v>0</v>
      </c>
      <c r="X207" s="341">
        <f>X133*'Charges variables (avancé)'!$X18 +X146*'Charges variables (avancé)'!$Y18</f>
        <v>0</v>
      </c>
      <c r="Y207" s="341">
        <f>Y133*'Charges variables (avancé)'!$X18 +Y146*'Charges variables (avancé)'!$Y18</f>
        <v>0</v>
      </c>
      <c r="Z207" s="341">
        <f>Z133*'Charges variables (avancé)'!$X18 +Z146*'Charges variables (avancé)'!$Y18</f>
        <v>0</v>
      </c>
      <c r="AA207" s="341">
        <f>AA133*'Charges variables (avancé)'!$Z18 +AA146*'Charges variables (avancé)'!$AA18</f>
        <v>0</v>
      </c>
      <c r="AB207" s="341">
        <f>AB133*'Charges variables (avancé)'!$Z18 +AB146*'Charges variables (avancé)'!$AA18</f>
        <v>0</v>
      </c>
      <c r="AC207" s="341">
        <f>AC133*'Charges variables (avancé)'!$Z18 +AC146*'Charges variables (avancé)'!$AA18</f>
        <v>0</v>
      </c>
      <c r="AD207" s="341">
        <f>AD133*'Charges variables (avancé)'!$Z18 +AD146*'Charges variables (avancé)'!$AA18</f>
        <v>0</v>
      </c>
      <c r="AE207" s="341">
        <f>AE133*'Charges variables (avancé)'!$Z18 +AE146*'Charges variables (avancé)'!$AA18</f>
        <v>0</v>
      </c>
      <c r="AF207" s="341">
        <f>AF133*'Charges variables (avancé)'!$Z18 +AF146*'Charges variables (avancé)'!$AA18</f>
        <v>0</v>
      </c>
      <c r="AG207" s="341">
        <f>AG133*'Charges variables (avancé)'!$Z18 +AG146*'Charges variables (avancé)'!$AA18</f>
        <v>0</v>
      </c>
      <c r="AH207" s="341">
        <f>AH133*'Charges variables (avancé)'!$Z18 +AH146*'Charges variables (avancé)'!$AA18</f>
        <v>0</v>
      </c>
      <c r="AI207" s="341">
        <f>AI133*'Charges variables (avancé)'!$Z18 +AI146*'Charges variables (avancé)'!$AA18</f>
        <v>0</v>
      </c>
      <c r="AJ207" s="341">
        <f>AJ133*'Charges variables (avancé)'!$Z18 +AJ146*'Charges variables (avancé)'!$AA18</f>
        <v>0</v>
      </c>
      <c r="AK207" s="341">
        <f>AK133*'Charges variables (avancé)'!$Z18 +AK146*'Charges variables (avancé)'!$AA18</f>
        <v>0</v>
      </c>
      <c r="AL207" s="341">
        <f>AL133*'Charges variables (avancé)'!$Z18 +AL146*'Charges variables (avancé)'!$AA18</f>
        <v>0</v>
      </c>
      <c r="AM207" s="341">
        <f>AM133*'Charges variables (avancé)'!$AB18 +AM146*'Charges variables (avancé)'!$AC18</f>
        <v>0</v>
      </c>
      <c r="AN207" s="341">
        <f>AN133*'Charges variables (avancé)'!$AB18 +AN146*'Charges variables (avancé)'!$AC18</f>
        <v>0</v>
      </c>
      <c r="AO207" s="341">
        <f>AO133*'Charges variables (avancé)'!$AB18 +AO146*'Charges variables (avancé)'!$AC18</f>
        <v>0</v>
      </c>
      <c r="AP207" s="341">
        <f>AP133*'Charges variables (avancé)'!$AB18 +AP146*'Charges variables (avancé)'!$AC18</f>
        <v>0</v>
      </c>
      <c r="AQ207" s="341">
        <f>AQ133*'Charges variables (avancé)'!$AB18 +AQ146*'Charges variables (avancé)'!$AC18</f>
        <v>0</v>
      </c>
      <c r="AR207" s="341">
        <f>AR133*'Charges variables (avancé)'!$AB18 +AR146*'Charges variables (avancé)'!$AC18</f>
        <v>0</v>
      </c>
      <c r="AS207" s="341">
        <f>AS133*'Charges variables (avancé)'!$AB18 +AS146*'Charges variables (avancé)'!$AC18</f>
        <v>0</v>
      </c>
      <c r="AT207" s="341">
        <f>AT133*'Charges variables (avancé)'!$AB18 +AT146*'Charges variables (avancé)'!$AC18</f>
        <v>0</v>
      </c>
      <c r="AU207" s="341">
        <f>AU133*'Charges variables (avancé)'!$AB18 +AU146*'Charges variables (avancé)'!$AC18</f>
        <v>0</v>
      </c>
      <c r="AV207" s="341">
        <f>AV133*'Charges variables (avancé)'!$AB18 +AV146*'Charges variables (avancé)'!$AC18</f>
        <v>0</v>
      </c>
      <c r="AW207" s="341">
        <f>AW133*'Charges variables (avancé)'!$AB18 +AW146*'Charges variables (avancé)'!$AC18</f>
        <v>0</v>
      </c>
      <c r="AX207" s="341">
        <f>AX133*'Charges variables (avancé)'!$AB18 +AX146*'Charges variables (avancé)'!$AC18</f>
        <v>0</v>
      </c>
      <c r="AY207" s="341">
        <f>AY133*'Charges variables (avancé)'!$AD18 +AY146*'Charges variables (avancé)'!$AE18</f>
        <v>0</v>
      </c>
      <c r="AZ207" s="341">
        <f>AZ133*'Charges variables (avancé)'!$AD18 +AZ146*'Charges variables (avancé)'!$AE18</f>
        <v>0</v>
      </c>
      <c r="BA207" s="341">
        <f>BA133*'Charges variables (avancé)'!$AD18 +BA146*'Charges variables (avancé)'!$AE18</f>
        <v>0</v>
      </c>
      <c r="BB207" s="341">
        <f>BB133*'Charges variables (avancé)'!$AD18 +BB146*'Charges variables (avancé)'!$AE18</f>
        <v>0</v>
      </c>
      <c r="BC207" s="341">
        <f>BC133*'Charges variables (avancé)'!$AD18 +BC146*'Charges variables (avancé)'!$AE18</f>
        <v>0</v>
      </c>
      <c r="BD207" s="341">
        <f>BD133*'Charges variables (avancé)'!$AD18 +BD146*'Charges variables (avancé)'!$AE18</f>
        <v>0</v>
      </c>
      <c r="BE207" s="341">
        <f>BE133*'Charges variables (avancé)'!$AD18 +BE146*'Charges variables (avancé)'!$AE18</f>
        <v>0</v>
      </c>
      <c r="BF207" s="341">
        <f>BF133*'Charges variables (avancé)'!$AD18 +BF146*'Charges variables (avancé)'!$AE18</f>
        <v>0</v>
      </c>
      <c r="BG207" s="341">
        <f>BG133*'Charges variables (avancé)'!$AD18 +BG146*'Charges variables (avancé)'!$AE18</f>
        <v>0</v>
      </c>
      <c r="BH207" s="341">
        <f>BH133*'Charges variables (avancé)'!$AD18 +BH146*'Charges variables (avancé)'!$AE18</f>
        <v>0</v>
      </c>
      <c r="BI207" s="341">
        <f>BI133*'Charges variables (avancé)'!$AD18 +BI146*'Charges variables (avancé)'!$AE18</f>
        <v>0</v>
      </c>
      <c r="BJ207" s="341">
        <f>BJ133*'Charges variables (avancé)'!$AD18 +BJ146*'Charges variables (avancé)'!$AE18</f>
        <v>0</v>
      </c>
      <c r="BL207" s="353">
        <f t="shared" si="154"/>
        <v>0</v>
      </c>
      <c r="BM207" s="353">
        <f t="shared" si="155"/>
        <v>0</v>
      </c>
      <c r="BN207" s="353">
        <f t="shared" si="156"/>
        <v>0</v>
      </c>
      <c r="BO207" s="353">
        <f t="shared" si="157"/>
        <v>0</v>
      </c>
      <c r="BP207" s="353">
        <f t="shared" si="158"/>
        <v>0</v>
      </c>
    </row>
    <row r="208" spans="2:68" ht="15" customHeight="1">
      <c r="B208" s="366">
        <f>'Charges variables (avancé)'!$C$19</f>
        <v>0</v>
      </c>
      <c r="C208" s="341">
        <f>C134*'Charges variables (avancé)'!$D19 +C147*'Charges variables (avancé)'!$E19</f>
        <v>0</v>
      </c>
      <c r="D208" s="341">
        <f>D134*'Charges variables (avancé)'!$D19 +D147*'Charges variables (avancé)'!$E19</f>
        <v>0</v>
      </c>
      <c r="E208" s="341">
        <f>E134*'Charges variables (avancé)'!$D19 +E147*'Charges variables (avancé)'!$E19</f>
        <v>0</v>
      </c>
      <c r="F208" s="341">
        <f>F134*'Charges variables (avancé)'!$D19 +F147*'Charges variables (avancé)'!$E19</f>
        <v>0</v>
      </c>
      <c r="G208" s="341">
        <f>G134*'Charges variables (avancé)'!$D19 +G147*'Charges variables (avancé)'!$E19</f>
        <v>0</v>
      </c>
      <c r="H208" s="341">
        <f>H134*'Charges variables (avancé)'!$D19 +H147*'Charges variables (avancé)'!$E19</f>
        <v>0</v>
      </c>
      <c r="I208" s="341">
        <f>I134*'Charges variables (avancé)'!$D19 +I147*'Charges variables (avancé)'!$E19</f>
        <v>0</v>
      </c>
      <c r="J208" s="341">
        <f>J134*'Charges variables (avancé)'!$D19 +J147*'Charges variables (avancé)'!$E19</f>
        <v>0</v>
      </c>
      <c r="K208" s="341">
        <f>K134*'Charges variables (avancé)'!$D19 +K147*'Charges variables (avancé)'!$E19</f>
        <v>0</v>
      </c>
      <c r="L208" s="341">
        <f>L134*'Charges variables (avancé)'!$D19 +L147*'Charges variables (avancé)'!$E19</f>
        <v>0</v>
      </c>
      <c r="M208" s="341">
        <f>M134*'Charges variables (avancé)'!$D19 +M147*'Charges variables (avancé)'!$E19</f>
        <v>0</v>
      </c>
      <c r="N208" s="341">
        <f>N134*'Charges variables (avancé)'!$D19 +N147*'Charges variables (avancé)'!$E19</f>
        <v>0</v>
      </c>
      <c r="O208" s="341">
        <f>O134*'Charges variables (avancé)'!$X19 +O147*'Charges variables (avancé)'!$Y19</f>
        <v>0</v>
      </c>
      <c r="P208" s="341">
        <f>P134*'Charges variables (avancé)'!$X19 +P147*'Charges variables (avancé)'!$Y19</f>
        <v>0</v>
      </c>
      <c r="Q208" s="341">
        <f>Q134*'Charges variables (avancé)'!$X19 +Q147*'Charges variables (avancé)'!$Y19</f>
        <v>0</v>
      </c>
      <c r="R208" s="341">
        <f>R134*'Charges variables (avancé)'!$X19 +R147*'Charges variables (avancé)'!$Y19</f>
        <v>0</v>
      </c>
      <c r="S208" s="341">
        <f>S134*'Charges variables (avancé)'!$X19 +S147*'Charges variables (avancé)'!$Y19</f>
        <v>0</v>
      </c>
      <c r="T208" s="341">
        <f>T134*'Charges variables (avancé)'!$X19 +T147*'Charges variables (avancé)'!$Y19</f>
        <v>0</v>
      </c>
      <c r="U208" s="341">
        <f>U134*'Charges variables (avancé)'!$X19 +U147*'Charges variables (avancé)'!$Y19</f>
        <v>0</v>
      </c>
      <c r="V208" s="341">
        <f>V134*'Charges variables (avancé)'!$X19 +V147*'Charges variables (avancé)'!$Y19</f>
        <v>0</v>
      </c>
      <c r="W208" s="341">
        <f>W134*'Charges variables (avancé)'!$X19 +W147*'Charges variables (avancé)'!$Y19</f>
        <v>0</v>
      </c>
      <c r="X208" s="341">
        <f>X134*'Charges variables (avancé)'!$X19 +X147*'Charges variables (avancé)'!$Y19</f>
        <v>0</v>
      </c>
      <c r="Y208" s="341">
        <f>Y134*'Charges variables (avancé)'!$X19 +Y147*'Charges variables (avancé)'!$Y19</f>
        <v>0</v>
      </c>
      <c r="Z208" s="341">
        <f>Z134*'Charges variables (avancé)'!$X19 +Z147*'Charges variables (avancé)'!$Y19</f>
        <v>0</v>
      </c>
      <c r="AA208" s="341">
        <f>AA134*'Charges variables (avancé)'!$Z19 +AA147*'Charges variables (avancé)'!$AA19</f>
        <v>0</v>
      </c>
      <c r="AB208" s="341">
        <f>AB134*'Charges variables (avancé)'!$Z19 +AB147*'Charges variables (avancé)'!$AA19</f>
        <v>0</v>
      </c>
      <c r="AC208" s="341">
        <f>AC134*'Charges variables (avancé)'!$Z19 +AC147*'Charges variables (avancé)'!$AA19</f>
        <v>0</v>
      </c>
      <c r="AD208" s="341">
        <f>AD134*'Charges variables (avancé)'!$Z19 +AD147*'Charges variables (avancé)'!$AA19</f>
        <v>0</v>
      </c>
      <c r="AE208" s="341">
        <f>AE134*'Charges variables (avancé)'!$Z19 +AE147*'Charges variables (avancé)'!$AA19</f>
        <v>0</v>
      </c>
      <c r="AF208" s="341">
        <f>AF134*'Charges variables (avancé)'!$Z19 +AF147*'Charges variables (avancé)'!$AA19</f>
        <v>0</v>
      </c>
      <c r="AG208" s="341">
        <f>AG134*'Charges variables (avancé)'!$Z19 +AG147*'Charges variables (avancé)'!$AA19</f>
        <v>0</v>
      </c>
      <c r="AH208" s="341">
        <f>AH134*'Charges variables (avancé)'!$Z19 +AH147*'Charges variables (avancé)'!$AA19</f>
        <v>0</v>
      </c>
      <c r="AI208" s="341">
        <f>AI134*'Charges variables (avancé)'!$Z19 +AI147*'Charges variables (avancé)'!$AA19</f>
        <v>0</v>
      </c>
      <c r="AJ208" s="341">
        <f>AJ134*'Charges variables (avancé)'!$Z19 +AJ147*'Charges variables (avancé)'!$AA19</f>
        <v>0</v>
      </c>
      <c r="AK208" s="341">
        <f>AK134*'Charges variables (avancé)'!$Z19 +AK147*'Charges variables (avancé)'!$AA19</f>
        <v>0</v>
      </c>
      <c r="AL208" s="341">
        <f>AL134*'Charges variables (avancé)'!$Z19 +AL147*'Charges variables (avancé)'!$AA19</f>
        <v>0</v>
      </c>
      <c r="AM208" s="341">
        <f>AM134*'Charges variables (avancé)'!$AB19 +AM147*'Charges variables (avancé)'!$AC19</f>
        <v>0</v>
      </c>
      <c r="AN208" s="341">
        <f>AN134*'Charges variables (avancé)'!$AB19 +AN147*'Charges variables (avancé)'!$AC19</f>
        <v>0</v>
      </c>
      <c r="AO208" s="341">
        <f>AO134*'Charges variables (avancé)'!$AB19 +AO147*'Charges variables (avancé)'!$AC19</f>
        <v>0</v>
      </c>
      <c r="AP208" s="341">
        <f>AP134*'Charges variables (avancé)'!$AB19 +AP147*'Charges variables (avancé)'!$AC19</f>
        <v>0</v>
      </c>
      <c r="AQ208" s="341">
        <f>AQ134*'Charges variables (avancé)'!$AB19 +AQ147*'Charges variables (avancé)'!$AC19</f>
        <v>0</v>
      </c>
      <c r="AR208" s="341">
        <f>AR134*'Charges variables (avancé)'!$AB19 +AR147*'Charges variables (avancé)'!$AC19</f>
        <v>0</v>
      </c>
      <c r="AS208" s="341">
        <f>AS134*'Charges variables (avancé)'!$AB19 +AS147*'Charges variables (avancé)'!$AC19</f>
        <v>0</v>
      </c>
      <c r="AT208" s="341">
        <f>AT134*'Charges variables (avancé)'!$AB19 +AT147*'Charges variables (avancé)'!$AC19</f>
        <v>0</v>
      </c>
      <c r="AU208" s="341">
        <f>AU134*'Charges variables (avancé)'!$AB19 +AU147*'Charges variables (avancé)'!$AC19</f>
        <v>0</v>
      </c>
      <c r="AV208" s="341">
        <f>AV134*'Charges variables (avancé)'!$AB19 +AV147*'Charges variables (avancé)'!$AC19</f>
        <v>0</v>
      </c>
      <c r="AW208" s="341">
        <f>AW134*'Charges variables (avancé)'!$AB19 +AW147*'Charges variables (avancé)'!$AC19</f>
        <v>0</v>
      </c>
      <c r="AX208" s="341">
        <f>AX134*'Charges variables (avancé)'!$AB19 +AX147*'Charges variables (avancé)'!$AC19</f>
        <v>0</v>
      </c>
      <c r="AY208" s="341">
        <f>AY134*'Charges variables (avancé)'!$AD19 +AY147*'Charges variables (avancé)'!$AE19</f>
        <v>0</v>
      </c>
      <c r="AZ208" s="341">
        <f>AZ134*'Charges variables (avancé)'!$AD19 +AZ147*'Charges variables (avancé)'!$AE19</f>
        <v>0</v>
      </c>
      <c r="BA208" s="341">
        <f>BA134*'Charges variables (avancé)'!$AD19 +BA147*'Charges variables (avancé)'!$AE19</f>
        <v>0</v>
      </c>
      <c r="BB208" s="341">
        <f>BB134*'Charges variables (avancé)'!$AD19 +BB147*'Charges variables (avancé)'!$AE19</f>
        <v>0</v>
      </c>
      <c r="BC208" s="341">
        <f>BC134*'Charges variables (avancé)'!$AD19 +BC147*'Charges variables (avancé)'!$AE19</f>
        <v>0</v>
      </c>
      <c r="BD208" s="341">
        <f>BD134*'Charges variables (avancé)'!$AD19 +BD147*'Charges variables (avancé)'!$AE19</f>
        <v>0</v>
      </c>
      <c r="BE208" s="341">
        <f>BE134*'Charges variables (avancé)'!$AD19 +BE147*'Charges variables (avancé)'!$AE19</f>
        <v>0</v>
      </c>
      <c r="BF208" s="341">
        <f>BF134*'Charges variables (avancé)'!$AD19 +BF147*'Charges variables (avancé)'!$AE19</f>
        <v>0</v>
      </c>
      <c r="BG208" s="341">
        <f>BG134*'Charges variables (avancé)'!$AD19 +BG147*'Charges variables (avancé)'!$AE19</f>
        <v>0</v>
      </c>
      <c r="BH208" s="341">
        <f>BH134*'Charges variables (avancé)'!$AD19 +BH147*'Charges variables (avancé)'!$AE19</f>
        <v>0</v>
      </c>
      <c r="BI208" s="341">
        <f>BI134*'Charges variables (avancé)'!$AD19 +BI147*'Charges variables (avancé)'!$AE19</f>
        <v>0</v>
      </c>
      <c r="BJ208" s="341">
        <f>BJ134*'Charges variables (avancé)'!$AD19 +BJ147*'Charges variables (avancé)'!$AE19</f>
        <v>0</v>
      </c>
      <c r="BL208" s="353">
        <f t="shared" si="154"/>
        <v>0</v>
      </c>
      <c r="BM208" s="353">
        <f t="shared" si="155"/>
        <v>0</v>
      </c>
      <c r="BN208" s="353">
        <f t="shared" si="156"/>
        <v>0</v>
      </c>
      <c r="BO208" s="353">
        <f t="shared" si="157"/>
        <v>0</v>
      </c>
      <c r="BP208" s="353">
        <f t="shared" si="158"/>
        <v>0</v>
      </c>
    </row>
    <row r="210" spans="2:62" ht="15" customHeight="1">
      <c r="B210" s="82" t="s">
        <v>21</v>
      </c>
      <c r="C210" s="20">
        <f t="shared" ref="C210:AH210" si="159">SUM(C201:C208)</f>
        <v>0</v>
      </c>
      <c r="D210" s="20">
        <f t="shared" si="159"/>
        <v>0</v>
      </c>
      <c r="E210" s="20">
        <f t="shared" si="159"/>
        <v>0</v>
      </c>
      <c r="F210" s="20">
        <f t="shared" si="159"/>
        <v>0</v>
      </c>
      <c r="G210" s="20">
        <f t="shared" si="159"/>
        <v>0</v>
      </c>
      <c r="H210" s="20">
        <f t="shared" si="159"/>
        <v>0</v>
      </c>
      <c r="I210" s="20">
        <f t="shared" si="159"/>
        <v>0</v>
      </c>
      <c r="J210" s="20">
        <f t="shared" si="159"/>
        <v>0</v>
      </c>
      <c r="K210" s="20">
        <f t="shared" si="159"/>
        <v>0</v>
      </c>
      <c r="L210" s="20">
        <f t="shared" si="159"/>
        <v>0</v>
      </c>
      <c r="M210" s="20">
        <f t="shared" si="159"/>
        <v>0</v>
      </c>
      <c r="N210" s="20">
        <f t="shared" si="159"/>
        <v>0</v>
      </c>
      <c r="O210" s="20">
        <f t="shared" si="159"/>
        <v>0</v>
      </c>
      <c r="P210" s="20">
        <f t="shared" si="159"/>
        <v>0</v>
      </c>
      <c r="Q210" s="20">
        <f t="shared" si="159"/>
        <v>0</v>
      </c>
      <c r="R210" s="20">
        <f t="shared" si="159"/>
        <v>0</v>
      </c>
      <c r="S210" s="20">
        <f t="shared" si="159"/>
        <v>0</v>
      </c>
      <c r="T210" s="20">
        <f t="shared" si="159"/>
        <v>0</v>
      </c>
      <c r="U210" s="20">
        <f t="shared" si="159"/>
        <v>0</v>
      </c>
      <c r="V210" s="20">
        <f t="shared" si="159"/>
        <v>0</v>
      </c>
      <c r="W210" s="20">
        <f t="shared" si="159"/>
        <v>0</v>
      </c>
      <c r="X210" s="20">
        <f t="shared" si="159"/>
        <v>0</v>
      </c>
      <c r="Y210" s="20">
        <f t="shared" si="159"/>
        <v>0</v>
      </c>
      <c r="Z210" s="20">
        <f t="shared" si="159"/>
        <v>0</v>
      </c>
      <c r="AA210" s="20">
        <f t="shared" si="159"/>
        <v>0</v>
      </c>
      <c r="AB210" s="20">
        <f t="shared" si="159"/>
        <v>0</v>
      </c>
      <c r="AC210" s="20">
        <f t="shared" si="159"/>
        <v>0</v>
      </c>
      <c r="AD210" s="20">
        <f t="shared" si="159"/>
        <v>0</v>
      </c>
      <c r="AE210" s="20">
        <f t="shared" si="159"/>
        <v>0</v>
      </c>
      <c r="AF210" s="20">
        <f t="shared" si="159"/>
        <v>0</v>
      </c>
      <c r="AG210" s="20">
        <f t="shared" si="159"/>
        <v>0</v>
      </c>
      <c r="AH210" s="20">
        <f t="shared" si="159"/>
        <v>0</v>
      </c>
      <c r="AI210" s="20">
        <f t="shared" ref="AI210:BJ210" si="160">SUM(AI201:AI208)</f>
        <v>0</v>
      </c>
      <c r="AJ210" s="20">
        <f t="shared" si="160"/>
        <v>0</v>
      </c>
      <c r="AK210" s="20">
        <f t="shared" si="160"/>
        <v>0</v>
      </c>
      <c r="AL210" s="20">
        <f t="shared" si="160"/>
        <v>0</v>
      </c>
      <c r="AM210" s="20">
        <f t="shared" si="160"/>
        <v>0</v>
      </c>
      <c r="AN210" s="20">
        <f t="shared" si="160"/>
        <v>0</v>
      </c>
      <c r="AO210" s="20">
        <f t="shared" si="160"/>
        <v>0</v>
      </c>
      <c r="AP210" s="20">
        <f t="shared" si="160"/>
        <v>0</v>
      </c>
      <c r="AQ210" s="20">
        <f t="shared" si="160"/>
        <v>0</v>
      </c>
      <c r="AR210" s="20">
        <f t="shared" si="160"/>
        <v>0</v>
      </c>
      <c r="AS210" s="20">
        <f t="shared" si="160"/>
        <v>0</v>
      </c>
      <c r="AT210" s="20">
        <f t="shared" si="160"/>
        <v>0</v>
      </c>
      <c r="AU210" s="20">
        <f t="shared" si="160"/>
        <v>0</v>
      </c>
      <c r="AV210" s="20">
        <f t="shared" si="160"/>
        <v>0</v>
      </c>
      <c r="AW210" s="20">
        <f t="shared" si="160"/>
        <v>0</v>
      </c>
      <c r="AX210" s="20">
        <f t="shared" si="160"/>
        <v>0</v>
      </c>
      <c r="AY210" s="20">
        <f t="shared" si="160"/>
        <v>0</v>
      </c>
      <c r="AZ210" s="20">
        <f t="shared" si="160"/>
        <v>0</v>
      </c>
      <c r="BA210" s="20">
        <f t="shared" si="160"/>
        <v>0</v>
      </c>
      <c r="BB210" s="20">
        <f t="shared" si="160"/>
        <v>0</v>
      </c>
      <c r="BC210" s="20">
        <f t="shared" si="160"/>
        <v>0</v>
      </c>
      <c r="BD210" s="20">
        <f t="shared" si="160"/>
        <v>0</v>
      </c>
      <c r="BE210" s="20">
        <f t="shared" si="160"/>
        <v>0</v>
      </c>
      <c r="BF210" s="20">
        <f t="shared" si="160"/>
        <v>0</v>
      </c>
      <c r="BG210" s="20">
        <f t="shared" si="160"/>
        <v>0</v>
      </c>
      <c r="BH210" s="20">
        <f t="shared" si="160"/>
        <v>0</v>
      </c>
      <c r="BI210" s="20">
        <f t="shared" si="160"/>
        <v>0</v>
      </c>
      <c r="BJ210" s="20">
        <f t="shared" si="160"/>
        <v>0</v>
      </c>
    </row>
    <row r="211" spans="2:62" ht="15" customHeight="1">
      <c r="B211" s="83" t="s">
        <v>49</v>
      </c>
      <c r="C211" s="20">
        <f>C210</f>
        <v>0</v>
      </c>
      <c r="D211" s="20">
        <f t="shared" ref="D211:N211" si="161">C211+D210</f>
        <v>0</v>
      </c>
      <c r="E211" s="20">
        <f t="shared" si="161"/>
        <v>0</v>
      </c>
      <c r="F211" s="20">
        <f t="shared" si="161"/>
        <v>0</v>
      </c>
      <c r="G211" s="20">
        <f t="shared" si="161"/>
        <v>0</v>
      </c>
      <c r="H211" s="20">
        <f t="shared" si="161"/>
        <v>0</v>
      </c>
      <c r="I211" s="20">
        <f t="shared" si="161"/>
        <v>0</v>
      </c>
      <c r="J211" s="20">
        <f t="shared" si="161"/>
        <v>0</v>
      </c>
      <c r="K211" s="20">
        <f t="shared" si="161"/>
        <v>0</v>
      </c>
      <c r="L211" s="20">
        <f t="shared" si="161"/>
        <v>0</v>
      </c>
      <c r="M211" s="20">
        <f t="shared" si="161"/>
        <v>0</v>
      </c>
      <c r="N211" s="21">
        <f t="shared" si="161"/>
        <v>0</v>
      </c>
      <c r="O211" s="20">
        <f>O210</f>
        <v>0</v>
      </c>
      <c r="P211" s="20">
        <f t="shared" ref="P211:Z211" si="162">O211+P210</f>
        <v>0</v>
      </c>
      <c r="Q211" s="20">
        <f t="shared" si="162"/>
        <v>0</v>
      </c>
      <c r="R211" s="20">
        <f t="shared" si="162"/>
        <v>0</v>
      </c>
      <c r="S211" s="20">
        <f t="shared" si="162"/>
        <v>0</v>
      </c>
      <c r="T211" s="20">
        <f t="shared" si="162"/>
        <v>0</v>
      </c>
      <c r="U211" s="20">
        <f t="shared" si="162"/>
        <v>0</v>
      </c>
      <c r="V211" s="20">
        <f t="shared" si="162"/>
        <v>0</v>
      </c>
      <c r="W211" s="20">
        <f t="shared" si="162"/>
        <v>0</v>
      </c>
      <c r="X211" s="20">
        <f t="shared" si="162"/>
        <v>0</v>
      </c>
      <c r="Y211" s="20">
        <f t="shared" si="162"/>
        <v>0</v>
      </c>
      <c r="Z211" s="21">
        <f t="shared" si="162"/>
        <v>0</v>
      </c>
      <c r="AA211" s="20">
        <f>AA210</f>
        <v>0</v>
      </c>
      <c r="AB211" s="20">
        <f t="shared" ref="AB211:AL211" si="163">AA211+AB210</f>
        <v>0</v>
      </c>
      <c r="AC211" s="20">
        <f t="shared" si="163"/>
        <v>0</v>
      </c>
      <c r="AD211" s="20">
        <f t="shared" si="163"/>
        <v>0</v>
      </c>
      <c r="AE211" s="20">
        <f t="shared" si="163"/>
        <v>0</v>
      </c>
      <c r="AF211" s="20">
        <f t="shared" si="163"/>
        <v>0</v>
      </c>
      <c r="AG211" s="20">
        <f t="shared" si="163"/>
        <v>0</v>
      </c>
      <c r="AH211" s="20">
        <f t="shared" si="163"/>
        <v>0</v>
      </c>
      <c r="AI211" s="20">
        <f t="shared" si="163"/>
        <v>0</v>
      </c>
      <c r="AJ211" s="20">
        <f t="shared" si="163"/>
        <v>0</v>
      </c>
      <c r="AK211" s="20">
        <f t="shared" si="163"/>
        <v>0</v>
      </c>
      <c r="AL211" s="21">
        <f t="shared" si="163"/>
        <v>0</v>
      </c>
      <c r="AM211" s="20">
        <f>AM210</f>
        <v>0</v>
      </c>
      <c r="AN211" s="20">
        <f t="shared" ref="AN211:AX211" si="164">AM211+AN210</f>
        <v>0</v>
      </c>
      <c r="AO211" s="20">
        <f t="shared" si="164"/>
        <v>0</v>
      </c>
      <c r="AP211" s="20">
        <f t="shared" si="164"/>
        <v>0</v>
      </c>
      <c r="AQ211" s="20">
        <f t="shared" si="164"/>
        <v>0</v>
      </c>
      <c r="AR211" s="20">
        <f t="shared" si="164"/>
        <v>0</v>
      </c>
      <c r="AS211" s="20">
        <f t="shared" si="164"/>
        <v>0</v>
      </c>
      <c r="AT211" s="20">
        <f t="shared" si="164"/>
        <v>0</v>
      </c>
      <c r="AU211" s="20">
        <f t="shared" si="164"/>
        <v>0</v>
      </c>
      <c r="AV211" s="20">
        <f t="shared" si="164"/>
        <v>0</v>
      </c>
      <c r="AW211" s="20">
        <f t="shared" si="164"/>
        <v>0</v>
      </c>
      <c r="AX211" s="21">
        <f t="shared" si="164"/>
        <v>0</v>
      </c>
      <c r="AY211" s="20">
        <f>AY210</f>
        <v>0</v>
      </c>
      <c r="AZ211" s="20">
        <f t="shared" ref="AZ211:BJ211" si="165">AY211+AZ210</f>
        <v>0</v>
      </c>
      <c r="BA211" s="20">
        <f t="shared" si="165"/>
        <v>0</v>
      </c>
      <c r="BB211" s="20">
        <f t="shared" si="165"/>
        <v>0</v>
      </c>
      <c r="BC211" s="20">
        <f t="shared" si="165"/>
        <v>0</v>
      </c>
      <c r="BD211" s="20">
        <f t="shared" si="165"/>
        <v>0</v>
      </c>
      <c r="BE211" s="20">
        <f t="shared" si="165"/>
        <v>0</v>
      </c>
      <c r="BF211" s="20">
        <f t="shared" si="165"/>
        <v>0</v>
      </c>
      <c r="BG211" s="20">
        <f t="shared" si="165"/>
        <v>0</v>
      </c>
      <c r="BH211" s="20">
        <f t="shared" si="165"/>
        <v>0</v>
      </c>
      <c r="BI211" s="20">
        <f t="shared" si="165"/>
        <v>0</v>
      </c>
      <c r="BJ211" s="21">
        <f t="shared" si="165"/>
        <v>0</v>
      </c>
    </row>
    <row r="213" spans="2:62">
      <c r="B213" s="105" t="str">
        <f>CONFIG!$C$15</f>
        <v>Activité / Projet 2</v>
      </c>
    </row>
    <row r="215" spans="2:62" ht="15" customHeight="1">
      <c r="B215" s="104" t="s">
        <v>62</v>
      </c>
      <c r="C215" s="11"/>
      <c r="D215" s="11"/>
      <c r="E215" s="11"/>
      <c r="F215" s="32"/>
    </row>
    <row r="216" spans="2:62" ht="15" customHeight="1"/>
    <row r="217" spans="2:62" ht="15" customHeight="1">
      <c r="B217" s="81"/>
      <c r="C217" s="475" t="s">
        <v>18</v>
      </c>
      <c r="D217" s="476"/>
      <c r="E217" s="476"/>
      <c r="F217" s="476"/>
      <c r="G217" s="476"/>
      <c r="H217" s="476"/>
      <c r="I217" s="476"/>
      <c r="J217" s="476"/>
      <c r="K217" s="476"/>
      <c r="L217" s="476"/>
      <c r="M217" s="476"/>
      <c r="N217" s="476"/>
      <c r="O217" s="473" t="s">
        <v>19</v>
      </c>
      <c r="P217" s="473"/>
      <c r="Q217" s="473"/>
      <c r="R217" s="473"/>
      <c r="S217" s="473"/>
      <c r="T217" s="473"/>
      <c r="U217" s="473"/>
      <c r="V217" s="473"/>
      <c r="W217" s="473"/>
      <c r="X217" s="473"/>
      <c r="Y217" s="473"/>
      <c r="Z217" s="473"/>
      <c r="AA217" s="475" t="s">
        <v>20</v>
      </c>
      <c r="AB217" s="476"/>
      <c r="AC217" s="476"/>
      <c r="AD217" s="476"/>
      <c r="AE217" s="476"/>
      <c r="AF217" s="476"/>
      <c r="AG217" s="476"/>
      <c r="AH217" s="476"/>
      <c r="AI217" s="476"/>
      <c r="AJ217" s="476"/>
      <c r="AK217" s="476"/>
      <c r="AL217" s="476"/>
      <c r="AM217" s="473" t="s">
        <v>32</v>
      </c>
      <c r="AN217" s="473"/>
      <c r="AO217" s="473"/>
      <c r="AP217" s="473"/>
      <c r="AQ217" s="473"/>
      <c r="AR217" s="473"/>
      <c r="AS217" s="473"/>
      <c r="AT217" s="473"/>
      <c r="AU217" s="473"/>
      <c r="AV217" s="473"/>
      <c r="AW217" s="473"/>
      <c r="AX217" s="473"/>
      <c r="AY217" s="473" t="s">
        <v>33</v>
      </c>
      <c r="AZ217" s="473"/>
      <c r="BA217" s="473"/>
      <c r="BB217" s="473"/>
      <c r="BC217" s="473"/>
      <c r="BD217" s="473"/>
      <c r="BE217" s="473"/>
      <c r="BF217" s="473"/>
      <c r="BG217" s="473"/>
      <c r="BH217" s="473"/>
      <c r="BI217" s="473"/>
      <c r="BJ217" s="473"/>
    </row>
    <row r="218" spans="2:62" ht="15" customHeight="1">
      <c r="B218" s="83" t="s">
        <v>36</v>
      </c>
      <c r="C218" s="18">
        <f>CONFIG!$D$7</f>
        <v>41640</v>
      </c>
      <c r="D218" s="18">
        <f>DATE(YEAR(C218),MONTH(C218)+1,DAY(C218))</f>
        <v>41671</v>
      </c>
      <c r="E218" s="18">
        <f t="shared" ref="E218:BJ218" si="166">DATE(YEAR(D218),MONTH(D218)+1,DAY(D218))</f>
        <v>41699</v>
      </c>
      <c r="F218" s="18">
        <f t="shared" si="166"/>
        <v>41730</v>
      </c>
      <c r="G218" s="18">
        <f t="shared" si="166"/>
        <v>41760</v>
      </c>
      <c r="H218" s="18">
        <f t="shared" si="166"/>
        <v>41791</v>
      </c>
      <c r="I218" s="18">
        <f t="shared" si="166"/>
        <v>41821</v>
      </c>
      <c r="J218" s="18">
        <f t="shared" si="166"/>
        <v>41852</v>
      </c>
      <c r="K218" s="18">
        <f t="shared" si="166"/>
        <v>41883</v>
      </c>
      <c r="L218" s="18">
        <f t="shared" si="166"/>
        <v>41913</v>
      </c>
      <c r="M218" s="18">
        <f t="shared" si="166"/>
        <v>41944</v>
      </c>
      <c r="N218" s="18">
        <f t="shared" si="166"/>
        <v>41974</v>
      </c>
      <c r="O218" s="18">
        <f t="shared" si="166"/>
        <v>42005</v>
      </c>
      <c r="P218" s="18">
        <f t="shared" si="166"/>
        <v>42036</v>
      </c>
      <c r="Q218" s="18">
        <f t="shared" si="166"/>
        <v>42064</v>
      </c>
      <c r="R218" s="18">
        <f t="shared" si="166"/>
        <v>42095</v>
      </c>
      <c r="S218" s="18">
        <f t="shared" si="166"/>
        <v>42125</v>
      </c>
      <c r="T218" s="18">
        <f t="shared" si="166"/>
        <v>42156</v>
      </c>
      <c r="U218" s="18">
        <f t="shared" si="166"/>
        <v>42186</v>
      </c>
      <c r="V218" s="18">
        <f t="shared" si="166"/>
        <v>42217</v>
      </c>
      <c r="W218" s="18">
        <f t="shared" si="166"/>
        <v>42248</v>
      </c>
      <c r="X218" s="18">
        <f t="shared" si="166"/>
        <v>42278</v>
      </c>
      <c r="Y218" s="18">
        <f t="shared" si="166"/>
        <v>42309</v>
      </c>
      <c r="Z218" s="18">
        <f t="shared" si="166"/>
        <v>42339</v>
      </c>
      <c r="AA218" s="18">
        <f t="shared" si="166"/>
        <v>42370</v>
      </c>
      <c r="AB218" s="18">
        <f t="shared" si="166"/>
        <v>42401</v>
      </c>
      <c r="AC218" s="18">
        <f t="shared" si="166"/>
        <v>42430</v>
      </c>
      <c r="AD218" s="18">
        <f t="shared" si="166"/>
        <v>42461</v>
      </c>
      <c r="AE218" s="18">
        <f t="shared" si="166"/>
        <v>42491</v>
      </c>
      <c r="AF218" s="18">
        <f t="shared" si="166"/>
        <v>42522</v>
      </c>
      <c r="AG218" s="18">
        <f t="shared" si="166"/>
        <v>42552</v>
      </c>
      <c r="AH218" s="18">
        <f t="shared" si="166"/>
        <v>42583</v>
      </c>
      <c r="AI218" s="18">
        <f t="shared" si="166"/>
        <v>42614</v>
      </c>
      <c r="AJ218" s="18">
        <f t="shared" si="166"/>
        <v>42644</v>
      </c>
      <c r="AK218" s="18">
        <f t="shared" si="166"/>
        <v>42675</v>
      </c>
      <c r="AL218" s="18">
        <f t="shared" si="166"/>
        <v>42705</v>
      </c>
      <c r="AM218" s="18">
        <f t="shared" si="166"/>
        <v>42736</v>
      </c>
      <c r="AN218" s="18">
        <f t="shared" si="166"/>
        <v>42767</v>
      </c>
      <c r="AO218" s="18">
        <f t="shared" si="166"/>
        <v>42795</v>
      </c>
      <c r="AP218" s="18">
        <f t="shared" si="166"/>
        <v>42826</v>
      </c>
      <c r="AQ218" s="18">
        <f t="shared" si="166"/>
        <v>42856</v>
      </c>
      <c r="AR218" s="18">
        <f t="shared" si="166"/>
        <v>42887</v>
      </c>
      <c r="AS218" s="18">
        <f t="shared" si="166"/>
        <v>42917</v>
      </c>
      <c r="AT218" s="18">
        <f t="shared" si="166"/>
        <v>42948</v>
      </c>
      <c r="AU218" s="18">
        <f t="shared" si="166"/>
        <v>42979</v>
      </c>
      <c r="AV218" s="18">
        <f t="shared" si="166"/>
        <v>43009</v>
      </c>
      <c r="AW218" s="18">
        <f t="shared" si="166"/>
        <v>43040</v>
      </c>
      <c r="AX218" s="18">
        <f t="shared" si="166"/>
        <v>43070</v>
      </c>
      <c r="AY218" s="18">
        <f t="shared" si="166"/>
        <v>43101</v>
      </c>
      <c r="AZ218" s="18">
        <f t="shared" si="166"/>
        <v>43132</v>
      </c>
      <c r="BA218" s="18">
        <f t="shared" si="166"/>
        <v>43160</v>
      </c>
      <c r="BB218" s="18">
        <f t="shared" si="166"/>
        <v>43191</v>
      </c>
      <c r="BC218" s="18">
        <f t="shared" si="166"/>
        <v>43221</v>
      </c>
      <c r="BD218" s="18">
        <f t="shared" si="166"/>
        <v>43252</v>
      </c>
      <c r="BE218" s="18">
        <f t="shared" si="166"/>
        <v>43282</v>
      </c>
      <c r="BF218" s="18">
        <f t="shared" si="166"/>
        <v>43313</v>
      </c>
      <c r="BG218" s="18">
        <f t="shared" si="166"/>
        <v>43344</v>
      </c>
      <c r="BH218" s="18">
        <f t="shared" si="166"/>
        <v>43374</v>
      </c>
      <c r="BI218" s="18">
        <f t="shared" si="166"/>
        <v>43405</v>
      </c>
      <c r="BJ218" s="18">
        <f t="shared" si="166"/>
        <v>43435</v>
      </c>
    </row>
    <row r="219" spans="2:62" ht="15" customHeight="1">
      <c r="B219" s="366">
        <f>'Charges variables (avancé)'!$C$26</f>
        <v>0</v>
      </c>
      <c r="C219" s="367">
        <v>0</v>
      </c>
      <c r="D219" s="368">
        <f>C232+C219-('Charges variables (avancé)'!$F26*Commandes!D$10)</f>
        <v>0</v>
      </c>
      <c r="E219" s="368">
        <f>D232+D219-('Charges variables (avancé)'!$F26*Commandes!E$10)</f>
        <v>0</v>
      </c>
      <c r="F219" s="368">
        <f>E232+E219-('Charges variables (avancé)'!$F26*Commandes!F$10)</f>
        <v>0</v>
      </c>
      <c r="G219" s="368">
        <f>F232+F219-('Charges variables (avancé)'!$F26*Commandes!G$10)</f>
        <v>0</v>
      </c>
      <c r="H219" s="368">
        <f>G232+G219-('Charges variables (avancé)'!$F26*Commandes!H$10)</f>
        <v>0</v>
      </c>
      <c r="I219" s="368">
        <f>H232+H219-('Charges variables (avancé)'!$F26*Commandes!I$10)</f>
        <v>0</v>
      </c>
      <c r="J219" s="368">
        <f>I232+I219-('Charges variables (avancé)'!$F26*Commandes!J$10)</f>
        <v>0</v>
      </c>
      <c r="K219" s="368">
        <f>J232+J219-('Charges variables (avancé)'!$F26*Commandes!K$10)</f>
        <v>0</v>
      </c>
      <c r="L219" s="368">
        <f>K232+K219-('Charges variables (avancé)'!$F26*Commandes!L$10)</f>
        <v>0</v>
      </c>
      <c r="M219" s="368">
        <f>L232+L219-('Charges variables (avancé)'!$F26*Commandes!M$10)</f>
        <v>0</v>
      </c>
      <c r="N219" s="368">
        <f>M232+M219-('Charges variables (avancé)'!$F26*Commandes!N$10)</f>
        <v>0</v>
      </c>
      <c r="O219" s="368">
        <f>N232+N219-('Charges variables (avancé)'!$F26*Commandes!O$10)</f>
        <v>0</v>
      </c>
      <c r="P219" s="368">
        <f>O232+O219-('Charges variables (avancé)'!$F26*Commandes!P$10)</f>
        <v>0</v>
      </c>
      <c r="Q219" s="368">
        <f>P232+P219-('Charges variables (avancé)'!$F26*Commandes!Q$10)</f>
        <v>0</v>
      </c>
      <c r="R219" s="368">
        <f>Q232+Q219-('Charges variables (avancé)'!$F26*Commandes!R$10)</f>
        <v>0</v>
      </c>
      <c r="S219" s="368">
        <f>R232+R219-('Charges variables (avancé)'!$F26*Commandes!S$10)</f>
        <v>0</v>
      </c>
      <c r="T219" s="368">
        <f>S232+S219-('Charges variables (avancé)'!$F26*Commandes!T$10)</f>
        <v>0</v>
      </c>
      <c r="U219" s="368">
        <f>T232+T219-('Charges variables (avancé)'!$F26*Commandes!U$10)</f>
        <v>0</v>
      </c>
      <c r="V219" s="368">
        <f>U232+U219-('Charges variables (avancé)'!$F26*Commandes!V$10)</f>
        <v>0</v>
      </c>
      <c r="W219" s="368">
        <f>V232+V219-('Charges variables (avancé)'!$F26*Commandes!W$10)</f>
        <v>0</v>
      </c>
      <c r="X219" s="368">
        <f>W232+W219-('Charges variables (avancé)'!$F26*Commandes!X$10)</f>
        <v>0</v>
      </c>
      <c r="Y219" s="368">
        <f>X232+X219-('Charges variables (avancé)'!$F26*Commandes!Y$10)</f>
        <v>0</v>
      </c>
      <c r="Z219" s="368">
        <f>Y232+Y219-('Charges variables (avancé)'!$F26*Commandes!Z$10)</f>
        <v>0</v>
      </c>
      <c r="AA219" s="368">
        <f>Z232+Z219-('Charges variables (avancé)'!$F26*Commandes!AA$10)</f>
        <v>0</v>
      </c>
      <c r="AB219" s="368">
        <f>AA232+AA219-('Charges variables (avancé)'!$F26*Commandes!AB$10)</f>
        <v>0</v>
      </c>
      <c r="AC219" s="368">
        <f>AB232+AB219-('Charges variables (avancé)'!$F26*Commandes!AC$10)</f>
        <v>0</v>
      </c>
      <c r="AD219" s="368">
        <f>AC232+AC219-('Charges variables (avancé)'!$F26*Commandes!AD$10)</f>
        <v>0</v>
      </c>
      <c r="AE219" s="368">
        <f>AD232+AD219-('Charges variables (avancé)'!$F26*Commandes!AE$10)</f>
        <v>0</v>
      </c>
      <c r="AF219" s="368">
        <f>AE232+AE219-('Charges variables (avancé)'!$F26*Commandes!AF$10)</f>
        <v>0</v>
      </c>
      <c r="AG219" s="368">
        <f>AF232+AF219-('Charges variables (avancé)'!$F26*Commandes!AG$10)</f>
        <v>0</v>
      </c>
      <c r="AH219" s="368">
        <f>AG232+AG219-('Charges variables (avancé)'!$F26*Commandes!AH$10)</f>
        <v>0</v>
      </c>
      <c r="AI219" s="368">
        <f>AH232+AH219-('Charges variables (avancé)'!$F26*Commandes!AI$10)</f>
        <v>0</v>
      </c>
      <c r="AJ219" s="368">
        <f>AI232+AI219-('Charges variables (avancé)'!$F26*Commandes!AJ$10)</f>
        <v>0</v>
      </c>
      <c r="AK219" s="368">
        <f>AJ232+AJ219-('Charges variables (avancé)'!$F26*Commandes!AK$10)</f>
        <v>0</v>
      </c>
      <c r="AL219" s="368">
        <f>AK232+AK219-('Charges variables (avancé)'!$F26*Commandes!AL$10)</f>
        <v>0</v>
      </c>
      <c r="AM219" s="368">
        <f>AL232+AL219-('Charges variables (avancé)'!$F26*Commandes!AM$10)</f>
        <v>0</v>
      </c>
      <c r="AN219" s="368">
        <f>AM232+AM219-('Charges variables (avancé)'!$F26*Commandes!AN$10)</f>
        <v>0</v>
      </c>
      <c r="AO219" s="368">
        <f>AN232+AN219-('Charges variables (avancé)'!$F26*Commandes!AO$10)</f>
        <v>0</v>
      </c>
      <c r="AP219" s="368">
        <f>AO232+AO219-('Charges variables (avancé)'!$F26*Commandes!AP$10)</f>
        <v>0</v>
      </c>
      <c r="AQ219" s="368">
        <f>AP232+AP219-('Charges variables (avancé)'!$F26*Commandes!AQ$10)</f>
        <v>0</v>
      </c>
      <c r="AR219" s="368">
        <f>AQ232+AQ219-('Charges variables (avancé)'!$F26*Commandes!AR$10)</f>
        <v>0</v>
      </c>
      <c r="AS219" s="368">
        <f>AR232+AR219-('Charges variables (avancé)'!$F26*Commandes!AS$10)</f>
        <v>0</v>
      </c>
      <c r="AT219" s="368">
        <f>AS232+AS219-('Charges variables (avancé)'!$F26*Commandes!AT$10)</f>
        <v>0</v>
      </c>
      <c r="AU219" s="368">
        <f>AT232+AT219-('Charges variables (avancé)'!$F26*Commandes!AU$10)</f>
        <v>0</v>
      </c>
      <c r="AV219" s="368">
        <f>AU232+AU219-('Charges variables (avancé)'!$F26*Commandes!AV$10)</f>
        <v>0</v>
      </c>
      <c r="AW219" s="368">
        <f>AV232+AV219-('Charges variables (avancé)'!$F26*Commandes!AW$10)</f>
        <v>0</v>
      </c>
      <c r="AX219" s="368">
        <f>AW232+AW219-('Charges variables (avancé)'!$F26*Commandes!AX$10)</f>
        <v>0</v>
      </c>
      <c r="AY219" s="368">
        <f>AX232+AX219-('Charges variables (avancé)'!$F26*Commandes!AY$10)</f>
        <v>0</v>
      </c>
      <c r="AZ219" s="368">
        <f>AY232+AY219-('Charges variables (avancé)'!$F26*Commandes!AZ$10)</f>
        <v>0</v>
      </c>
      <c r="BA219" s="368">
        <f>AZ232+AZ219-('Charges variables (avancé)'!$F26*Commandes!BA$10)</f>
        <v>0</v>
      </c>
      <c r="BB219" s="368">
        <f>BA232+BA219-('Charges variables (avancé)'!$F26*Commandes!BB$10)</f>
        <v>0</v>
      </c>
      <c r="BC219" s="368">
        <f>BB232+BB219-('Charges variables (avancé)'!$F26*Commandes!BC$10)</f>
        <v>0</v>
      </c>
      <c r="BD219" s="368">
        <f>BC232+BC219-('Charges variables (avancé)'!$F26*Commandes!BD$10)</f>
        <v>0</v>
      </c>
      <c r="BE219" s="368">
        <f>BD232+BD219-('Charges variables (avancé)'!$F26*Commandes!BE$10)</f>
        <v>0</v>
      </c>
      <c r="BF219" s="368">
        <f>BE232+BE219-('Charges variables (avancé)'!$F26*Commandes!BF$10)</f>
        <v>0</v>
      </c>
      <c r="BG219" s="368">
        <f>BF232+BF219-('Charges variables (avancé)'!$F26*Commandes!BG$10)</f>
        <v>0</v>
      </c>
      <c r="BH219" s="368">
        <f>BG232+BG219-('Charges variables (avancé)'!$F26*Commandes!BH$10)</f>
        <v>0</v>
      </c>
      <c r="BI219" s="368">
        <f>BH232+BH219-('Charges variables (avancé)'!$F26*Commandes!BI$10)</f>
        <v>0</v>
      </c>
      <c r="BJ219" s="368">
        <f>BI232+BI219-('Charges variables (avancé)'!$F26*Commandes!BJ$10)</f>
        <v>0</v>
      </c>
    </row>
    <row r="220" spans="2:62" ht="15" customHeight="1">
      <c r="B220" s="366">
        <f>'Charges variables (avancé)'!$C$27</f>
        <v>0</v>
      </c>
      <c r="C220" s="367">
        <v>0</v>
      </c>
      <c r="D220" s="368">
        <f>C233+C220-('Charges variables (avancé)'!$F27*Commandes!D$10)</f>
        <v>0</v>
      </c>
      <c r="E220" s="368">
        <f>D233+D220-('Charges variables (avancé)'!$F27*Commandes!E$10)</f>
        <v>0</v>
      </c>
      <c r="F220" s="368">
        <f>E233+E220-('Charges variables (avancé)'!$F27*Commandes!F$10)</f>
        <v>0</v>
      </c>
      <c r="G220" s="368">
        <f>F233+F220-('Charges variables (avancé)'!$F27*Commandes!G$10)</f>
        <v>0</v>
      </c>
      <c r="H220" s="368">
        <f>G233+G220-('Charges variables (avancé)'!$F27*Commandes!H$10)</f>
        <v>0</v>
      </c>
      <c r="I220" s="368">
        <f>H233+H220-('Charges variables (avancé)'!$F27*Commandes!I$10)</f>
        <v>0</v>
      </c>
      <c r="J220" s="368">
        <f>I233+I220-('Charges variables (avancé)'!$F27*Commandes!J$10)</f>
        <v>0</v>
      </c>
      <c r="K220" s="368">
        <f>J233+J220-('Charges variables (avancé)'!$F27*Commandes!K$10)</f>
        <v>0</v>
      </c>
      <c r="L220" s="368">
        <f>K233+K220-('Charges variables (avancé)'!$F27*Commandes!L$10)</f>
        <v>0</v>
      </c>
      <c r="M220" s="368">
        <f>L233+L220-('Charges variables (avancé)'!$F27*Commandes!M$10)</f>
        <v>0</v>
      </c>
      <c r="N220" s="368">
        <f>M233+M220-('Charges variables (avancé)'!$F27*Commandes!N$10)</f>
        <v>0</v>
      </c>
      <c r="O220" s="368">
        <f>N233+N220-('Charges variables (avancé)'!$F27*Commandes!O$10)</f>
        <v>0</v>
      </c>
      <c r="P220" s="368">
        <f>O233+O220-('Charges variables (avancé)'!$F27*Commandes!P$10)</f>
        <v>0</v>
      </c>
      <c r="Q220" s="368">
        <f>P233+P220-('Charges variables (avancé)'!$F27*Commandes!Q$10)</f>
        <v>0</v>
      </c>
      <c r="R220" s="368">
        <f>Q233+Q220-('Charges variables (avancé)'!$F27*Commandes!R$10)</f>
        <v>0</v>
      </c>
      <c r="S220" s="368">
        <f>R233+R220-('Charges variables (avancé)'!$F27*Commandes!S$10)</f>
        <v>0</v>
      </c>
      <c r="T220" s="368">
        <f>S233+S220-('Charges variables (avancé)'!$F27*Commandes!T$10)</f>
        <v>0</v>
      </c>
      <c r="U220" s="368">
        <f>T233+T220-('Charges variables (avancé)'!$F27*Commandes!U$10)</f>
        <v>0</v>
      </c>
      <c r="V220" s="368">
        <f>U233+U220-('Charges variables (avancé)'!$F27*Commandes!V$10)</f>
        <v>0</v>
      </c>
      <c r="W220" s="368">
        <f>V233+V220-('Charges variables (avancé)'!$F27*Commandes!W$10)</f>
        <v>0</v>
      </c>
      <c r="X220" s="368">
        <f>W233+W220-('Charges variables (avancé)'!$F27*Commandes!X$10)</f>
        <v>0</v>
      </c>
      <c r="Y220" s="368">
        <f>X233+X220-('Charges variables (avancé)'!$F27*Commandes!Y$10)</f>
        <v>0</v>
      </c>
      <c r="Z220" s="368">
        <f>Y233+Y220-('Charges variables (avancé)'!$F27*Commandes!Z$10)</f>
        <v>0</v>
      </c>
      <c r="AA220" s="368">
        <f>Z233+Z220-('Charges variables (avancé)'!$F27*Commandes!AA$10)</f>
        <v>0</v>
      </c>
      <c r="AB220" s="368">
        <f>AA233+AA220-('Charges variables (avancé)'!$F27*Commandes!AB$10)</f>
        <v>0</v>
      </c>
      <c r="AC220" s="368">
        <f>AB233+AB220-('Charges variables (avancé)'!$F27*Commandes!AC$10)</f>
        <v>0</v>
      </c>
      <c r="AD220" s="368">
        <f>AC233+AC220-('Charges variables (avancé)'!$F27*Commandes!AD$10)</f>
        <v>0</v>
      </c>
      <c r="AE220" s="368">
        <f>AD233+AD220-('Charges variables (avancé)'!$F27*Commandes!AE$10)</f>
        <v>0</v>
      </c>
      <c r="AF220" s="368">
        <f>AE233+AE220-('Charges variables (avancé)'!$F27*Commandes!AF$10)</f>
        <v>0</v>
      </c>
      <c r="AG220" s="368">
        <f>AF233+AF220-('Charges variables (avancé)'!$F27*Commandes!AG$10)</f>
        <v>0</v>
      </c>
      <c r="AH220" s="368">
        <f>AG233+AG220-('Charges variables (avancé)'!$F27*Commandes!AH$10)</f>
        <v>0</v>
      </c>
      <c r="AI220" s="368">
        <f>AH233+AH220-('Charges variables (avancé)'!$F27*Commandes!AI$10)</f>
        <v>0</v>
      </c>
      <c r="AJ220" s="368">
        <f>AI233+AI220-('Charges variables (avancé)'!$F27*Commandes!AJ$10)</f>
        <v>0</v>
      </c>
      <c r="AK220" s="368">
        <f>AJ233+AJ220-('Charges variables (avancé)'!$F27*Commandes!AK$10)</f>
        <v>0</v>
      </c>
      <c r="AL220" s="368">
        <f>AK233+AK220-('Charges variables (avancé)'!$F27*Commandes!AL$10)</f>
        <v>0</v>
      </c>
      <c r="AM220" s="368">
        <f>AL233+AL220-('Charges variables (avancé)'!$F27*Commandes!AM$10)</f>
        <v>0</v>
      </c>
      <c r="AN220" s="368">
        <f>AM233+AM220-('Charges variables (avancé)'!$F27*Commandes!AN$10)</f>
        <v>0</v>
      </c>
      <c r="AO220" s="368">
        <f>AN233+AN220-('Charges variables (avancé)'!$F27*Commandes!AO$10)</f>
        <v>0</v>
      </c>
      <c r="AP220" s="368">
        <f>AO233+AO220-('Charges variables (avancé)'!$F27*Commandes!AP$10)</f>
        <v>0</v>
      </c>
      <c r="AQ220" s="368">
        <f>AP233+AP220-('Charges variables (avancé)'!$F27*Commandes!AQ$10)</f>
        <v>0</v>
      </c>
      <c r="AR220" s="368">
        <f>AQ233+AQ220-('Charges variables (avancé)'!$F27*Commandes!AR$10)</f>
        <v>0</v>
      </c>
      <c r="AS220" s="368">
        <f>AR233+AR220-('Charges variables (avancé)'!$F27*Commandes!AS$10)</f>
        <v>0</v>
      </c>
      <c r="AT220" s="368">
        <f>AS233+AS220-('Charges variables (avancé)'!$F27*Commandes!AT$10)</f>
        <v>0</v>
      </c>
      <c r="AU220" s="368">
        <f>AT233+AT220-('Charges variables (avancé)'!$F27*Commandes!AU$10)</f>
        <v>0</v>
      </c>
      <c r="AV220" s="368">
        <f>AU233+AU220-('Charges variables (avancé)'!$F27*Commandes!AV$10)</f>
        <v>0</v>
      </c>
      <c r="AW220" s="368">
        <f>AV233+AV220-('Charges variables (avancé)'!$F27*Commandes!AW$10)</f>
        <v>0</v>
      </c>
      <c r="AX220" s="368">
        <f>AW233+AW220-('Charges variables (avancé)'!$F27*Commandes!AX$10)</f>
        <v>0</v>
      </c>
      <c r="AY220" s="368">
        <f>AX233+AX220-('Charges variables (avancé)'!$F27*Commandes!AY$10)</f>
        <v>0</v>
      </c>
      <c r="AZ220" s="368">
        <f>AY233+AY220-('Charges variables (avancé)'!$F27*Commandes!AZ$10)</f>
        <v>0</v>
      </c>
      <c r="BA220" s="368">
        <f>AZ233+AZ220-('Charges variables (avancé)'!$F27*Commandes!BA$10)</f>
        <v>0</v>
      </c>
      <c r="BB220" s="368">
        <f>BA233+BA220-('Charges variables (avancé)'!$F27*Commandes!BB$10)</f>
        <v>0</v>
      </c>
      <c r="BC220" s="368">
        <f>BB233+BB220-('Charges variables (avancé)'!$F27*Commandes!BC$10)</f>
        <v>0</v>
      </c>
      <c r="BD220" s="368">
        <f>BC233+BC220-('Charges variables (avancé)'!$F27*Commandes!BD$10)</f>
        <v>0</v>
      </c>
      <c r="BE220" s="368">
        <f>BD233+BD220-('Charges variables (avancé)'!$F27*Commandes!BE$10)</f>
        <v>0</v>
      </c>
      <c r="BF220" s="368">
        <f>BE233+BE220-('Charges variables (avancé)'!$F27*Commandes!BF$10)</f>
        <v>0</v>
      </c>
      <c r="BG220" s="368">
        <f>BF233+BF220-('Charges variables (avancé)'!$F27*Commandes!BG$10)</f>
        <v>0</v>
      </c>
      <c r="BH220" s="368">
        <f>BG233+BG220-('Charges variables (avancé)'!$F27*Commandes!BH$10)</f>
        <v>0</v>
      </c>
      <c r="BI220" s="368">
        <f>BH233+BH220-('Charges variables (avancé)'!$F27*Commandes!BI$10)</f>
        <v>0</v>
      </c>
      <c r="BJ220" s="368">
        <f>BI233+BI220-('Charges variables (avancé)'!$F27*Commandes!BJ$10)</f>
        <v>0</v>
      </c>
    </row>
    <row r="221" spans="2:62" ht="15" customHeight="1">
      <c r="B221" s="366">
        <f>'Charges variables (avancé)'!$C$28</f>
        <v>0</v>
      </c>
      <c r="C221" s="367">
        <v>0</v>
      </c>
      <c r="D221" s="368">
        <f>C234+C221-('Charges variables (avancé)'!$F28*Commandes!D$10)</f>
        <v>0</v>
      </c>
      <c r="E221" s="368">
        <f>D234+D221-('Charges variables (avancé)'!$F28*Commandes!E$10)</f>
        <v>0</v>
      </c>
      <c r="F221" s="368">
        <f>E234+E221-('Charges variables (avancé)'!$F28*Commandes!F$10)</f>
        <v>0</v>
      </c>
      <c r="G221" s="368">
        <f>F234+F221-('Charges variables (avancé)'!$F28*Commandes!G$10)</f>
        <v>0</v>
      </c>
      <c r="H221" s="368">
        <f>G234+G221-('Charges variables (avancé)'!$F28*Commandes!H$10)</f>
        <v>0</v>
      </c>
      <c r="I221" s="368">
        <f>H234+H221-('Charges variables (avancé)'!$F28*Commandes!I$10)</f>
        <v>0</v>
      </c>
      <c r="J221" s="368">
        <f>I234+I221-('Charges variables (avancé)'!$F28*Commandes!J$10)</f>
        <v>0</v>
      </c>
      <c r="K221" s="368">
        <f>J234+J221-('Charges variables (avancé)'!$F28*Commandes!K$10)</f>
        <v>0</v>
      </c>
      <c r="L221" s="368">
        <f>K234+K221-('Charges variables (avancé)'!$F28*Commandes!L$10)</f>
        <v>0</v>
      </c>
      <c r="M221" s="368">
        <f>L234+L221-('Charges variables (avancé)'!$F28*Commandes!M$10)</f>
        <v>0</v>
      </c>
      <c r="N221" s="368">
        <f>M234+M221-('Charges variables (avancé)'!$F28*Commandes!N$10)</f>
        <v>0</v>
      </c>
      <c r="O221" s="368">
        <f>N234+N221-('Charges variables (avancé)'!$F28*Commandes!O$10)</f>
        <v>0</v>
      </c>
      <c r="P221" s="368">
        <f>O234+O221-('Charges variables (avancé)'!$F28*Commandes!P$10)</f>
        <v>0</v>
      </c>
      <c r="Q221" s="368">
        <f>P234+P221-('Charges variables (avancé)'!$F28*Commandes!Q$10)</f>
        <v>0</v>
      </c>
      <c r="R221" s="368">
        <f>Q234+Q221-('Charges variables (avancé)'!$F28*Commandes!R$10)</f>
        <v>0</v>
      </c>
      <c r="S221" s="368">
        <f>R234+R221-('Charges variables (avancé)'!$F28*Commandes!S$10)</f>
        <v>0</v>
      </c>
      <c r="T221" s="368">
        <f>S234+S221-('Charges variables (avancé)'!$F28*Commandes!T$10)</f>
        <v>0</v>
      </c>
      <c r="U221" s="368">
        <f>T234+T221-('Charges variables (avancé)'!$F28*Commandes!U$10)</f>
        <v>0</v>
      </c>
      <c r="V221" s="368">
        <f>U234+U221-('Charges variables (avancé)'!$F28*Commandes!V$10)</f>
        <v>0</v>
      </c>
      <c r="W221" s="368">
        <f>V234+V221-('Charges variables (avancé)'!$F28*Commandes!W$10)</f>
        <v>0</v>
      </c>
      <c r="X221" s="368">
        <f>W234+W221-('Charges variables (avancé)'!$F28*Commandes!X$10)</f>
        <v>0</v>
      </c>
      <c r="Y221" s="368">
        <f>X234+X221-('Charges variables (avancé)'!$F28*Commandes!Y$10)</f>
        <v>0</v>
      </c>
      <c r="Z221" s="368">
        <f>Y234+Y221-('Charges variables (avancé)'!$F28*Commandes!Z$10)</f>
        <v>0</v>
      </c>
      <c r="AA221" s="368">
        <f>Z234+Z221-('Charges variables (avancé)'!$F28*Commandes!AA$10)</f>
        <v>0</v>
      </c>
      <c r="AB221" s="368">
        <f>AA234+AA221-('Charges variables (avancé)'!$F28*Commandes!AB$10)</f>
        <v>0</v>
      </c>
      <c r="AC221" s="368">
        <f>AB234+AB221-('Charges variables (avancé)'!$F28*Commandes!AC$10)</f>
        <v>0</v>
      </c>
      <c r="AD221" s="368">
        <f>AC234+AC221-('Charges variables (avancé)'!$F28*Commandes!AD$10)</f>
        <v>0</v>
      </c>
      <c r="AE221" s="368">
        <f>AD234+AD221-('Charges variables (avancé)'!$F28*Commandes!AE$10)</f>
        <v>0</v>
      </c>
      <c r="AF221" s="368">
        <f>AE234+AE221-('Charges variables (avancé)'!$F28*Commandes!AF$10)</f>
        <v>0</v>
      </c>
      <c r="AG221" s="368">
        <f>AF234+AF221-('Charges variables (avancé)'!$F28*Commandes!AG$10)</f>
        <v>0</v>
      </c>
      <c r="AH221" s="368">
        <f>AG234+AG221-('Charges variables (avancé)'!$F28*Commandes!AH$10)</f>
        <v>0</v>
      </c>
      <c r="AI221" s="368">
        <f>AH234+AH221-('Charges variables (avancé)'!$F28*Commandes!AI$10)</f>
        <v>0</v>
      </c>
      <c r="AJ221" s="368">
        <f>AI234+AI221-('Charges variables (avancé)'!$F28*Commandes!AJ$10)</f>
        <v>0</v>
      </c>
      <c r="AK221" s="368">
        <f>AJ234+AJ221-('Charges variables (avancé)'!$F28*Commandes!AK$10)</f>
        <v>0</v>
      </c>
      <c r="AL221" s="368">
        <f>AK234+AK221-('Charges variables (avancé)'!$F28*Commandes!AL$10)</f>
        <v>0</v>
      </c>
      <c r="AM221" s="368">
        <f>AL234+AL221-('Charges variables (avancé)'!$F28*Commandes!AM$10)</f>
        <v>0</v>
      </c>
      <c r="AN221" s="368">
        <f>AM234+AM221-('Charges variables (avancé)'!$F28*Commandes!AN$10)</f>
        <v>0</v>
      </c>
      <c r="AO221" s="368">
        <f>AN234+AN221-('Charges variables (avancé)'!$F28*Commandes!AO$10)</f>
        <v>0</v>
      </c>
      <c r="AP221" s="368">
        <f>AO234+AO221-('Charges variables (avancé)'!$F28*Commandes!AP$10)</f>
        <v>0</v>
      </c>
      <c r="AQ221" s="368">
        <f>AP234+AP221-('Charges variables (avancé)'!$F28*Commandes!AQ$10)</f>
        <v>0</v>
      </c>
      <c r="AR221" s="368">
        <f>AQ234+AQ221-('Charges variables (avancé)'!$F28*Commandes!AR$10)</f>
        <v>0</v>
      </c>
      <c r="AS221" s="368">
        <f>AR234+AR221-('Charges variables (avancé)'!$F28*Commandes!AS$10)</f>
        <v>0</v>
      </c>
      <c r="AT221" s="368">
        <f>AS234+AS221-('Charges variables (avancé)'!$F28*Commandes!AT$10)</f>
        <v>0</v>
      </c>
      <c r="AU221" s="368">
        <f>AT234+AT221-('Charges variables (avancé)'!$F28*Commandes!AU$10)</f>
        <v>0</v>
      </c>
      <c r="AV221" s="368">
        <f>AU234+AU221-('Charges variables (avancé)'!$F28*Commandes!AV$10)</f>
        <v>0</v>
      </c>
      <c r="AW221" s="368">
        <f>AV234+AV221-('Charges variables (avancé)'!$F28*Commandes!AW$10)</f>
        <v>0</v>
      </c>
      <c r="AX221" s="368">
        <f>AW234+AW221-('Charges variables (avancé)'!$F28*Commandes!AX$10)</f>
        <v>0</v>
      </c>
      <c r="AY221" s="368">
        <f>AX234+AX221-('Charges variables (avancé)'!$F28*Commandes!AY$10)</f>
        <v>0</v>
      </c>
      <c r="AZ221" s="368">
        <f>AY234+AY221-('Charges variables (avancé)'!$F28*Commandes!AZ$10)</f>
        <v>0</v>
      </c>
      <c r="BA221" s="368">
        <f>AZ234+AZ221-('Charges variables (avancé)'!$F28*Commandes!BA$10)</f>
        <v>0</v>
      </c>
      <c r="BB221" s="368">
        <f>BA234+BA221-('Charges variables (avancé)'!$F28*Commandes!BB$10)</f>
        <v>0</v>
      </c>
      <c r="BC221" s="368">
        <f>BB234+BB221-('Charges variables (avancé)'!$F28*Commandes!BC$10)</f>
        <v>0</v>
      </c>
      <c r="BD221" s="368">
        <f>BC234+BC221-('Charges variables (avancé)'!$F28*Commandes!BD$10)</f>
        <v>0</v>
      </c>
      <c r="BE221" s="368">
        <f>BD234+BD221-('Charges variables (avancé)'!$F28*Commandes!BE$10)</f>
        <v>0</v>
      </c>
      <c r="BF221" s="368">
        <f>BE234+BE221-('Charges variables (avancé)'!$F28*Commandes!BF$10)</f>
        <v>0</v>
      </c>
      <c r="BG221" s="368">
        <f>BF234+BF221-('Charges variables (avancé)'!$F28*Commandes!BG$10)</f>
        <v>0</v>
      </c>
      <c r="BH221" s="368">
        <f>BG234+BG221-('Charges variables (avancé)'!$F28*Commandes!BH$10)</f>
        <v>0</v>
      </c>
      <c r="BI221" s="368">
        <f>BH234+BH221-('Charges variables (avancé)'!$F28*Commandes!BI$10)</f>
        <v>0</v>
      </c>
      <c r="BJ221" s="368">
        <f>BI234+BI221-('Charges variables (avancé)'!$F28*Commandes!BJ$10)</f>
        <v>0</v>
      </c>
    </row>
    <row r="222" spans="2:62" ht="15" customHeight="1">
      <c r="B222" s="366">
        <f>'Charges variables (avancé)'!$C$29</f>
        <v>0</v>
      </c>
      <c r="C222" s="367">
        <v>0</v>
      </c>
      <c r="D222" s="368">
        <f>C235+C222-('Charges variables (avancé)'!$F29*Commandes!D$10)</f>
        <v>0</v>
      </c>
      <c r="E222" s="368">
        <f>D235+D222-('Charges variables (avancé)'!$F29*Commandes!E$10)</f>
        <v>0</v>
      </c>
      <c r="F222" s="368">
        <f>E235+E222-('Charges variables (avancé)'!$F29*Commandes!F$10)</f>
        <v>0</v>
      </c>
      <c r="G222" s="368">
        <f>F235+F222-('Charges variables (avancé)'!$F29*Commandes!G$10)</f>
        <v>0</v>
      </c>
      <c r="H222" s="368">
        <f>G235+G222-('Charges variables (avancé)'!$F29*Commandes!H$10)</f>
        <v>0</v>
      </c>
      <c r="I222" s="368">
        <f>H235+H222-('Charges variables (avancé)'!$F29*Commandes!I$10)</f>
        <v>0</v>
      </c>
      <c r="J222" s="368">
        <f>I235+I222-('Charges variables (avancé)'!$F29*Commandes!J$10)</f>
        <v>0</v>
      </c>
      <c r="K222" s="368">
        <f>J235+J222-('Charges variables (avancé)'!$F29*Commandes!K$10)</f>
        <v>0</v>
      </c>
      <c r="L222" s="368">
        <f>K235+K222-('Charges variables (avancé)'!$F29*Commandes!L$10)</f>
        <v>0</v>
      </c>
      <c r="M222" s="368">
        <f>L235+L222-('Charges variables (avancé)'!$F29*Commandes!M$10)</f>
        <v>0</v>
      </c>
      <c r="N222" s="368">
        <f>M235+M222-('Charges variables (avancé)'!$F29*Commandes!N$10)</f>
        <v>0</v>
      </c>
      <c r="O222" s="368">
        <f>N235+N222-('Charges variables (avancé)'!$F29*Commandes!O$10)</f>
        <v>0</v>
      </c>
      <c r="P222" s="368">
        <f>O235+O222-('Charges variables (avancé)'!$F29*Commandes!P$10)</f>
        <v>0</v>
      </c>
      <c r="Q222" s="368">
        <f>P235+P222-('Charges variables (avancé)'!$F29*Commandes!Q$10)</f>
        <v>0</v>
      </c>
      <c r="R222" s="368">
        <f>Q235+Q222-('Charges variables (avancé)'!$F29*Commandes!R$10)</f>
        <v>0</v>
      </c>
      <c r="S222" s="368">
        <f>R235+R222-('Charges variables (avancé)'!$F29*Commandes!S$10)</f>
        <v>0</v>
      </c>
      <c r="T222" s="368">
        <f>S235+S222-('Charges variables (avancé)'!$F29*Commandes!T$10)</f>
        <v>0</v>
      </c>
      <c r="U222" s="368">
        <f>T235+T222-('Charges variables (avancé)'!$F29*Commandes!U$10)</f>
        <v>0</v>
      </c>
      <c r="V222" s="368">
        <f>U235+U222-('Charges variables (avancé)'!$F29*Commandes!V$10)</f>
        <v>0</v>
      </c>
      <c r="W222" s="368">
        <f>V235+V222-('Charges variables (avancé)'!$F29*Commandes!W$10)</f>
        <v>0</v>
      </c>
      <c r="X222" s="368">
        <f>W235+W222-('Charges variables (avancé)'!$F29*Commandes!X$10)</f>
        <v>0</v>
      </c>
      <c r="Y222" s="368">
        <f>X235+X222-('Charges variables (avancé)'!$F29*Commandes!Y$10)</f>
        <v>0</v>
      </c>
      <c r="Z222" s="368">
        <f>Y235+Y222-('Charges variables (avancé)'!$F29*Commandes!Z$10)</f>
        <v>0</v>
      </c>
      <c r="AA222" s="368">
        <f>Z235+Z222-('Charges variables (avancé)'!$F29*Commandes!AA$10)</f>
        <v>0</v>
      </c>
      <c r="AB222" s="368">
        <f>AA235+AA222-('Charges variables (avancé)'!$F29*Commandes!AB$10)</f>
        <v>0</v>
      </c>
      <c r="AC222" s="368">
        <f>AB235+AB222-('Charges variables (avancé)'!$F29*Commandes!AC$10)</f>
        <v>0</v>
      </c>
      <c r="AD222" s="368">
        <f>AC235+AC222-('Charges variables (avancé)'!$F29*Commandes!AD$10)</f>
        <v>0</v>
      </c>
      <c r="AE222" s="368">
        <f>AD235+AD222-('Charges variables (avancé)'!$F29*Commandes!AE$10)</f>
        <v>0</v>
      </c>
      <c r="AF222" s="368">
        <f>AE235+AE222-('Charges variables (avancé)'!$F29*Commandes!AF$10)</f>
        <v>0</v>
      </c>
      <c r="AG222" s="368">
        <f>AF235+AF222-('Charges variables (avancé)'!$F29*Commandes!AG$10)</f>
        <v>0</v>
      </c>
      <c r="AH222" s="368">
        <f>AG235+AG222-('Charges variables (avancé)'!$F29*Commandes!AH$10)</f>
        <v>0</v>
      </c>
      <c r="AI222" s="368">
        <f>AH235+AH222-('Charges variables (avancé)'!$F29*Commandes!AI$10)</f>
        <v>0</v>
      </c>
      <c r="AJ222" s="368">
        <f>AI235+AI222-('Charges variables (avancé)'!$F29*Commandes!AJ$10)</f>
        <v>0</v>
      </c>
      <c r="AK222" s="368">
        <f>AJ235+AJ222-('Charges variables (avancé)'!$F29*Commandes!AK$10)</f>
        <v>0</v>
      </c>
      <c r="AL222" s="368">
        <f>AK235+AK222-('Charges variables (avancé)'!$F29*Commandes!AL$10)</f>
        <v>0</v>
      </c>
      <c r="AM222" s="368">
        <f>AL235+AL222-('Charges variables (avancé)'!$F29*Commandes!AM$10)</f>
        <v>0</v>
      </c>
      <c r="AN222" s="368">
        <f>AM235+AM222-('Charges variables (avancé)'!$F29*Commandes!AN$10)</f>
        <v>0</v>
      </c>
      <c r="AO222" s="368">
        <f>AN235+AN222-('Charges variables (avancé)'!$F29*Commandes!AO$10)</f>
        <v>0</v>
      </c>
      <c r="AP222" s="368">
        <f>AO235+AO222-('Charges variables (avancé)'!$F29*Commandes!AP$10)</f>
        <v>0</v>
      </c>
      <c r="AQ222" s="368">
        <f>AP235+AP222-('Charges variables (avancé)'!$F29*Commandes!AQ$10)</f>
        <v>0</v>
      </c>
      <c r="AR222" s="368">
        <f>AQ235+AQ222-('Charges variables (avancé)'!$F29*Commandes!AR$10)</f>
        <v>0</v>
      </c>
      <c r="AS222" s="368">
        <f>AR235+AR222-('Charges variables (avancé)'!$F29*Commandes!AS$10)</f>
        <v>0</v>
      </c>
      <c r="AT222" s="368">
        <f>AS235+AS222-('Charges variables (avancé)'!$F29*Commandes!AT$10)</f>
        <v>0</v>
      </c>
      <c r="AU222" s="368">
        <f>AT235+AT222-('Charges variables (avancé)'!$F29*Commandes!AU$10)</f>
        <v>0</v>
      </c>
      <c r="AV222" s="368">
        <f>AU235+AU222-('Charges variables (avancé)'!$F29*Commandes!AV$10)</f>
        <v>0</v>
      </c>
      <c r="AW222" s="368">
        <f>AV235+AV222-('Charges variables (avancé)'!$F29*Commandes!AW$10)</f>
        <v>0</v>
      </c>
      <c r="AX222" s="368">
        <f>AW235+AW222-('Charges variables (avancé)'!$F29*Commandes!AX$10)</f>
        <v>0</v>
      </c>
      <c r="AY222" s="368">
        <f>AX235+AX222-('Charges variables (avancé)'!$F29*Commandes!AY$10)</f>
        <v>0</v>
      </c>
      <c r="AZ222" s="368">
        <f>AY235+AY222-('Charges variables (avancé)'!$F29*Commandes!AZ$10)</f>
        <v>0</v>
      </c>
      <c r="BA222" s="368">
        <f>AZ235+AZ222-('Charges variables (avancé)'!$F29*Commandes!BA$10)</f>
        <v>0</v>
      </c>
      <c r="BB222" s="368">
        <f>BA235+BA222-('Charges variables (avancé)'!$F29*Commandes!BB$10)</f>
        <v>0</v>
      </c>
      <c r="BC222" s="368">
        <f>BB235+BB222-('Charges variables (avancé)'!$F29*Commandes!BC$10)</f>
        <v>0</v>
      </c>
      <c r="BD222" s="368">
        <f>BC235+BC222-('Charges variables (avancé)'!$F29*Commandes!BD$10)</f>
        <v>0</v>
      </c>
      <c r="BE222" s="368">
        <f>BD235+BD222-('Charges variables (avancé)'!$F29*Commandes!BE$10)</f>
        <v>0</v>
      </c>
      <c r="BF222" s="368">
        <f>BE235+BE222-('Charges variables (avancé)'!$F29*Commandes!BF$10)</f>
        <v>0</v>
      </c>
      <c r="BG222" s="368">
        <f>BF235+BF222-('Charges variables (avancé)'!$F29*Commandes!BG$10)</f>
        <v>0</v>
      </c>
      <c r="BH222" s="368">
        <f>BG235+BG222-('Charges variables (avancé)'!$F29*Commandes!BH$10)</f>
        <v>0</v>
      </c>
      <c r="BI222" s="368">
        <f>BH235+BH222-('Charges variables (avancé)'!$F29*Commandes!BI$10)</f>
        <v>0</v>
      </c>
      <c r="BJ222" s="368">
        <f>BI235+BI222-('Charges variables (avancé)'!$F29*Commandes!BJ$10)</f>
        <v>0</v>
      </c>
    </row>
    <row r="223" spans="2:62" ht="15" customHeight="1">
      <c r="B223" s="366">
        <f>'Charges variables (avancé)'!$C$30</f>
        <v>0</v>
      </c>
      <c r="C223" s="367">
        <v>0</v>
      </c>
      <c r="D223" s="368">
        <f>C236+C223-('Charges variables (avancé)'!$F30*Commandes!D$10)</f>
        <v>0</v>
      </c>
      <c r="E223" s="368">
        <f>D236+D223-('Charges variables (avancé)'!$F30*Commandes!E$10)</f>
        <v>0</v>
      </c>
      <c r="F223" s="368">
        <f>E236+E223-('Charges variables (avancé)'!$F30*Commandes!F$10)</f>
        <v>0</v>
      </c>
      <c r="G223" s="368">
        <f>F236+F223-('Charges variables (avancé)'!$F30*Commandes!G$10)</f>
        <v>0</v>
      </c>
      <c r="H223" s="368">
        <f>G236+G223-('Charges variables (avancé)'!$F30*Commandes!H$10)</f>
        <v>0</v>
      </c>
      <c r="I223" s="368">
        <f>H236+H223-('Charges variables (avancé)'!$F30*Commandes!I$10)</f>
        <v>0</v>
      </c>
      <c r="J223" s="368">
        <f>I236+I223-('Charges variables (avancé)'!$F30*Commandes!J$10)</f>
        <v>0</v>
      </c>
      <c r="K223" s="368">
        <f>J236+J223-('Charges variables (avancé)'!$F30*Commandes!K$10)</f>
        <v>0</v>
      </c>
      <c r="L223" s="368">
        <f>K236+K223-('Charges variables (avancé)'!$F30*Commandes!L$10)</f>
        <v>0</v>
      </c>
      <c r="M223" s="368">
        <f>L236+L223-('Charges variables (avancé)'!$F30*Commandes!M$10)</f>
        <v>0</v>
      </c>
      <c r="N223" s="368">
        <f>M236+M223-('Charges variables (avancé)'!$F30*Commandes!N$10)</f>
        <v>0</v>
      </c>
      <c r="O223" s="368">
        <f>N236+N223-('Charges variables (avancé)'!$F30*Commandes!O$10)</f>
        <v>0</v>
      </c>
      <c r="P223" s="368">
        <f>O236+O223-('Charges variables (avancé)'!$F30*Commandes!P$10)</f>
        <v>0</v>
      </c>
      <c r="Q223" s="368">
        <f>P236+P223-('Charges variables (avancé)'!$F30*Commandes!Q$10)</f>
        <v>0</v>
      </c>
      <c r="R223" s="368">
        <f>Q236+Q223-('Charges variables (avancé)'!$F30*Commandes!R$10)</f>
        <v>0</v>
      </c>
      <c r="S223" s="368">
        <f>R236+R223-('Charges variables (avancé)'!$F30*Commandes!S$10)</f>
        <v>0</v>
      </c>
      <c r="T223" s="368">
        <f>S236+S223-('Charges variables (avancé)'!$F30*Commandes!T$10)</f>
        <v>0</v>
      </c>
      <c r="U223" s="368">
        <f>T236+T223-('Charges variables (avancé)'!$F30*Commandes!U$10)</f>
        <v>0</v>
      </c>
      <c r="V223" s="368">
        <f>U236+U223-('Charges variables (avancé)'!$F30*Commandes!V$10)</f>
        <v>0</v>
      </c>
      <c r="W223" s="368">
        <f>V236+V223-('Charges variables (avancé)'!$F30*Commandes!W$10)</f>
        <v>0</v>
      </c>
      <c r="X223" s="368">
        <f>W236+W223-('Charges variables (avancé)'!$F30*Commandes!X$10)</f>
        <v>0</v>
      </c>
      <c r="Y223" s="368">
        <f>X236+X223-('Charges variables (avancé)'!$F30*Commandes!Y$10)</f>
        <v>0</v>
      </c>
      <c r="Z223" s="368">
        <f>Y236+Y223-('Charges variables (avancé)'!$F30*Commandes!Z$10)</f>
        <v>0</v>
      </c>
      <c r="AA223" s="368">
        <f>Z236+Z223-('Charges variables (avancé)'!$F30*Commandes!AA$10)</f>
        <v>0</v>
      </c>
      <c r="AB223" s="368">
        <f>AA236+AA223-('Charges variables (avancé)'!$F30*Commandes!AB$10)</f>
        <v>0</v>
      </c>
      <c r="AC223" s="368">
        <f>AB236+AB223-('Charges variables (avancé)'!$F30*Commandes!AC$10)</f>
        <v>0</v>
      </c>
      <c r="AD223" s="368">
        <f>AC236+AC223-('Charges variables (avancé)'!$F30*Commandes!AD$10)</f>
        <v>0</v>
      </c>
      <c r="AE223" s="368">
        <f>AD236+AD223-('Charges variables (avancé)'!$F30*Commandes!AE$10)</f>
        <v>0</v>
      </c>
      <c r="AF223" s="368">
        <f>AE236+AE223-('Charges variables (avancé)'!$F30*Commandes!AF$10)</f>
        <v>0</v>
      </c>
      <c r="AG223" s="368">
        <f>AF236+AF223-('Charges variables (avancé)'!$F30*Commandes!AG$10)</f>
        <v>0</v>
      </c>
      <c r="AH223" s="368">
        <f>AG236+AG223-('Charges variables (avancé)'!$F30*Commandes!AH$10)</f>
        <v>0</v>
      </c>
      <c r="AI223" s="368">
        <f>AH236+AH223-('Charges variables (avancé)'!$F30*Commandes!AI$10)</f>
        <v>0</v>
      </c>
      <c r="AJ223" s="368">
        <f>AI236+AI223-('Charges variables (avancé)'!$F30*Commandes!AJ$10)</f>
        <v>0</v>
      </c>
      <c r="AK223" s="368">
        <f>AJ236+AJ223-('Charges variables (avancé)'!$F30*Commandes!AK$10)</f>
        <v>0</v>
      </c>
      <c r="AL223" s="368">
        <f>AK236+AK223-('Charges variables (avancé)'!$F30*Commandes!AL$10)</f>
        <v>0</v>
      </c>
      <c r="AM223" s="368">
        <f>AL236+AL223-('Charges variables (avancé)'!$F30*Commandes!AM$10)</f>
        <v>0</v>
      </c>
      <c r="AN223" s="368">
        <f>AM236+AM223-('Charges variables (avancé)'!$F30*Commandes!AN$10)</f>
        <v>0</v>
      </c>
      <c r="AO223" s="368">
        <f>AN236+AN223-('Charges variables (avancé)'!$F30*Commandes!AO$10)</f>
        <v>0</v>
      </c>
      <c r="AP223" s="368">
        <f>AO236+AO223-('Charges variables (avancé)'!$F30*Commandes!AP$10)</f>
        <v>0</v>
      </c>
      <c r="AQ223" s="368">
        <f>AP236+AP223-('Charges variables (avancé)'!$F30*Commandes!AQ$10)</f>
        <v>0</v>
      </c>
      <c r="AR223" s="368">
        <f>AQ236+AQ223-('Charges variables (avancé)'!$F30*Commandes!AR$10)</f>
        <v>0</v>
      </c>
      <c r="AS223" s="368">
        <f>AR236+AR223-('Charges variables (avancé)'!$F30*Commandes!AS$10)</f>
        <v>0</v>
      </c>
      <c r="AT223" s="368">
        <f>AS236+AS223-('Charges variables (avancé)'!$F30*Commandes!AT$10)</f>
        <v>0</v>
      </c>
      <c r="AU223" s="368">
        <f>AT236+AT223-('Charges variables (avancé)'!$F30*Commandes!AU$10)</f>
        <v>0</v>
      </c>
      <c r="AV223" s="368">
        <f>AU236+AU223-('Charges variables (avancé)'!$F30*Commandes!AV$10)</f>
        <v>0</v>
      </c>
      <c r="AW223" s="368">
        <f>AV236+AV223-('Charges variables (avancé)'!$F30*Commandes!AW$10)</f>
        <v>0</v>
      </c>
      <c r="AX223" s="368">
        <f>AW236+AW223-('Charges variables (avancé)'!$F30*Commandes!AX$10)</f>
        <v>0</v>
      </c>
      <c r="AY223" s="368">
        <f>AX236+AX223-('Charges variables (avancé)'!$F30*Commandes!AY$10)</f>
        <v>0</v>
      </c>
      <c r="AZ223" s="368">
        <f>AY236+AY223-('Charges variables (avancé)'!$F30*Commandes!AZ$10)</f>
        <v>0</v>
      </c>
      <c r="BA223" s="368">
        <f>AZ236+AZ223-('Charges variables (avancé)'!$F30*Commandes!BA$10)</f>
        <v>0</v>
      </c>
      <c r="BB223" s="368">
        <f>BA236+BA223-('Charges variables (avancé)'!$F30*Commandes!BB$10)</f>
        <v>0</v>
      </c>
      <c r="BC223" s="368">
        <f>BB236+BB223-('Charges variables (avancé)'!$F30*Commandes!BC$10)</f>
        <v>0</v>
      </c>
      <c r="BD223" s="368">
        <f>BC236+BC223-('Charges variables (avancé)'!$F30*Commandes!BD$10)</f>
        <v>0</v>
      </c>
      <c r="BE223" s="368">
        <f>BD236+BD223-('Charges variables (avancé)'!$F30*Commandes!BE$10)</f>
        <v>0</v>
      </c>
      <c r="BF223" s="368">
        <f>BE236+BE223-('Charges variables (avancé)'!$F30*Commandes!BF$10)</f>
        <v>0</v>
      </c>
      <c r="BG223" s="368">
        <f>BF236+BF223-('Charges variables (avancé)'!$F30*Commandes!BG$10)</f>
        <v>0</v>
      </c>
      <c r="BH223" s="368">
        <f>BG236+BG223-('Charges variables (avancé)'!$F30*Commandes!BH$10)</f>
        <v>0</v>
      </c>
      <c r="BI223" s="368">
        <f>BH236+BH223-('Charges variables (avancé)'!$F30*Commandes!BI$10)</f>
        <v>0</v>
      </c>
      <c r="BJ223" s="368">
        <f>BI236+BI223-('Charges variables (avancé)'!$F30*Commandes!BJ$10)</f>
        <v>0</v>
      </c>
    </row>
    <row r="224" spans="2:62" ht="15" customHeight="1">
      <c r="B224" s="366">
        <f>'Charges variables (avancé)'!$C$31</f>
        <v>0</v>
      </c>
      <c r="C224" s="367">
        <v>0</v>
      </c>
      <c r="D224" s="368">
        <f>C237+C224-('Charges variables (avancé)'!$F31*Commandes!D$10)</f>
        <v>0</v>
      </c>
      <c r="E224" s="368">
        <f>D237+D224-('Charges variables (avancé)'!$F31*Commandes!E$10)</f>
        <v>0</v>
      </c>
      <c r="F224" s="368">
        <f>E237+E224-('Charges variables (avancé)'!$F31*Commandes!F$10)</f>
        <v>0</v>
      </c>
      <c r="G224" s="368">
        <f>F237+F224-('Charges variables (avancé)'!$F31*Commandes!G$10)</f>
        <v>0</v>
      </c>
      <c r="H224" s="368">
        <f>G237+G224-('Charges variables (avancé)'!$F31*Commandes!H$10)</f>
        <v>0</v>
      </c>
      <c r="I224" s="368">
        <f>H237+H224-('Charges variables (avancé)'!$F31*Commandes!I$10)</f>
        <v>0</v>
      </c>
      <c r="J224" s="368">
        <f>I237+I224-('Charges variables (avancé)'!$F31*Commandes!J$10)</f>
        <v>0</v>
      </c>
      <c r="K224" s="368">
        <f>J237+J224-('Charges variables (avancé)'!$F31*Commandes!K$10)</f>
        <v>0</v>
      </c>
      <c r="L224" s="368">
        <f>K237+K224-('Charges variables (avancé)'!$F31*Commandes!L$10)</f>
        <v>0</v>
      </c>
      <c r="M224" s="368">
        <f>L237+L224-('Charges variables (avancé)'!$F31*Commandes!M$10)</f>
        <v>0</v>
      </c>
      <c r="N224" s="368">
        <f>M237+M224-('Charges variables (avancé)'!$F31*Commandes!N$10)</f>
        <v>0</v>
      </c>
      <c r="O224" s="368">
        <f>N237+N224-('Charges variables (avancé)'!$F31*Commandes!O$10)</f>
        <v>0</v>
      </c>
      <c r="P224" s="368">
        <f>O237+O224-('Charges variables (avancé)'!$F31*Commandes!P$10)</f>
        <v>0</v>
      </c>
      <c r="Q224" s="368">
        <f>P237+P224-('Charges variables (avancé)'!$F31*Commandes!Q$10)</f>
        <v>0</v>
      </c>
      <c r="R224" s="368">
        <f>Q237+Q224-('Charges variables (avancé)'!$F31*Commandes!R$10)</f>
        <v>0</v>
      </c>
      <c r="S224" s="368">
        <f>R237+R224-('Charges variables (avancé)'!$F31*Commandes!S$10)</f>
        <v>0</v>
      </c>
      <c r="T224" s="368">
        <f>S237+S224-('Charges variables (avancé)'!$F31*Commandes!T$10)</f>
        <v>0</v>
      </c>
      <c r="U224" s="368">
        <f>T237+T224-('Charges variables (avancé)'!$F31*Commandes!U$10)</f>
        <v>0</v>
      </c>
      <c r="V224" s="368">
        <f>U237+U224-('Charges variables (avancé)'!$F31*Commandes!V$10)</f>
        <v>0</v>
      </c>
      <c r="W224" s="368">
        <f>V237+V224-('Charges variables (avancé)'!$F31*Commandes!W$10)</f>
        <v>0</v>
      </c>
      <c r="X224" s="368">
        <f>W237+W224-('Charges variables (avancé)'!$F31*Commandes!X$10)</f>
        <v>0</v>
      </c>
      <c r="Y224" s="368">
        <f>X237+X224-('Charges variables (avancé)'!$F31*Commandes!Y$10)</f>
        <v>0</v>
      </c>
      <c r="Z224" s="368">
        <f>Y237+Y224-('Charges variables (avancé)'!$F31*Commandes!Z$10)</f>
        <v>0</v>
      </c>
      <c r="AA224" s="368">
        <f>Z237+Z224-('Charges variables (avancé)'!$F31*Commandes!AA$10)</f>
        <v>0</v>
      </c>
      <c r="AB224" s="368">
        <f>AA237+AA224-('Charges variables (avancé)'!$F31*Commandes!AB$10)</f>
        <v>0</v>
      </c>
      <c r="AC224" s="368">
        <f>AB237+AB224-('Charges variables (avancé)'!$F31*Commandes!AC$10)</f>
        <v>0</v>
      </c>
      <c r="AD224" s="368">
        <f>AC237+AC224-('Charges variables (avancé)'!$F31*Commandes!AD$10)</f>
        <v>0</v>
      </c>
      <c r="AE224" s="368">
        <f>AD237+AD224-('Charges variables (avancé)'!$F31*Commandes!AE$10)</f>
        <v>0</v>
      </c>
      <c r="AF224" s="368">
        <f>AE237+AE224-('Charges variables (avancé)'!$F31*Commandes!AF$10)</f>
        <v>0</v>
      </c>
      <c r="AG224" s="368">
        <f>AF237+AF224-('Charges variables (avancé)'!$F31*Commandes!AG$10)</f>
        <v>0</v>
      </c>
      <c r="AH224" s="368">
        <f>AG237+AG224-('Charges variables (avancé)'!$F31*Commandes!AH$10)</f>
        <v>0</v>
      </c>
      <c r="AI224" s="368">
        <f>AH237+AH224-('Charges variables (avancé)'!$F31*Commandes!AI$10)</f>
        <v>0</v>
      </c>
      <c r="AJ224" s="368">
        <f>AI237+AI224-('Charges variables (avancé)'!$F31*Commandes!AJ$10)</f>
        <v>0</v>
      </c>
      <c r="AK224" s="368">
        <f>AJ237+AJ224-('Charges variables (avancé)'!$F31*Commandes!AK$10)</f>
        <v>0</v>
      </c>
      <c r="AL224" s="368">
        <f>AK237+AK224-('Charges variables (avancé)'!$F31*Commandes!AL$10)</f>
        <v>0</v>
      </c>
      <c r="AM224" s="368">
        <f>AL237+AL224-('Charges variables (avancé)'!$F31*Commandes!AM$10)</f>
        <v>0</v>
      </c>
      <c r="AN224" s="368">
        <f>AM237+AM224-('Charges variables (avancé)'!$F31*Commandes!AN$10)</f>
        <v>0</v>
      </c>
      <c r="AO224" s="368">
        <f>AN237+AN224-('Charges variables (avancé)'!$F31*Commandes!AO$10)</f>
        <v>0</v>
      </c>
      <c r="AP224" s="368">
        <f>AO237+AO224-('Charges variables (avancé)'!$F31*Commandes!AP$10)</f>
        <v>0</v>
      </c>
      <c r="AQ224" s="368">
        <f>AP237+AP224-('Charges variables (avancé)'!$F31*Commandes!AQ$10)</f>
        <v>0</v>
      </c>
      <c r="AR224" s="368">
        <f>AQ237+AQ224-('Charges variables (avancé)'!$F31*Commandes!AR$10)</f>
        <v>0</v>
      </c>
      <c r="AS224" s="368">
        <f>AR237+AR224-('Charges variables (avancé)'!$F31*Commandes!AS$10)</f>
        <v>0</v>
      </c>
      <c r="AT224" s="368">
        <f>AS237+AS224-('Charges variables (avancé)'!$F31*Commandes!AT$10)</f>
        <v>0</v>
      </c>
      <c r="AU224" s="368">
        <f>AT237+AT224-('Charges variables (avancé)'!$F31*Commandes!AU$10)</f>
        <v>0</v>
      </c>
      <c r="AV224" s="368">
        <f>AU237+AU224-('Charges variables (avancé)'!$F31*Commandes!AV$10)</f>
        <v>0</v>
      </c>
      <c r="AW224" s="368">
        <f>AV237+AV224-('Charges variables (avancé)'!$F31*Commandes!AW$10)</f>
        <v>0</v>
      </c>
      <c r="AX224" s="368">
        <f>AW237+AW224-('Charges variables (avancé)'!$F31*Commandes!AX$10)</f>
        <v>0</v>
      </c>
      <c r="AY224" s="368">
        <f>AX237+AX224-('Charges variables (avancé)'!$F31*Commandes!AY$10)</f>
        <v>0</v>
      </c>
      <c r="AZ224" s="368">
        <f>AY237+AY224-('Charges variables (avancé)'!$F31*Commandes!AZ$10)</f>
        <v>0</v>
      </c>
      <c r="BA224" s="368">
        <f>AZ237+AZ224-('Charges variables (avancé)'!$F31*Commandes!BA$10)</f>
        <v>0</v>
      </c>
      <c r="BB224" s="368">
        <f>BA237+BA224-('Charges variables (avancé)'!$F31*Commandes!BB$10)</f>
        <v>0</v>
      </c>
      <c r="BC224" s="368">
        <f>BB237+BB224-('Charges variables (avancé)'!$F31*Commandes!BC$10)</f>
        <v>0</v>
      </c>
      <c r="BD224" s="368">
        <f>BC237+BC224-('Charges variables (avancé)'!$F31*Commandes!BD$10)</f>
        <v>0</v>
      </c>
      <c r="BE224" s="368">
        <f>BD237+BD224-('Charges variables (avancé)'!$F31*Commandes!BE$10)</f>
        <v>0</v>
      </c>
      <c r="BF224" s="368">
        <f>BE237+BE224-('Charges variables (avancé)'!$F31*Commandes!BF$10)</f>
        <v>0</v>
      </c>
      <c r="BG224" s="368">
        <f>BF237+BF224-('Charges variables (avancé)'!$F31*Commandes!BG$10)</f>
        <v>0</v>
      </c>
      <c r="BH224" s="368">
        <f>BG237+BG224-('Charges variables (avancé)'!$F31*Commandes!BH$10)</f>
        <v>0</v>
      </c>
      <c r="BI224" s="368">
        <f>BH237+BH224-('Charges variables (avancé)'!$F31*Commandes!BI$10)</f>
        <v>0</v>
      </c>
      <c r="BJ224" s="368">
        <f>BI237+BI224-('Charges variables (avancé)'!$F31*Commandes!BJ$10)</f>
        <v>0</v>
      </c>
    </row>
    <row r="225" spans="2:62" ht="15" customHeight="1">
      <c r="B225" s="366">
        <f>'Charges variables (avancé)'!$C$32</f>
        <v>0</v>
      </c>
      <c r="C225" s="367">
        <v>0</v>
      </c>
      <c r="D225" s="368">
        <f>C238+C225-('Charges variables (avancé)'!$F32*Commandes!D$10)</f>
        <v>0</v>
      </c>
      <c r="E225" s="368">
        <f>D238+D225-('Charges variables (avancé)'!$F32*Commandes!E$10)</f>
        <v>0</v>
      </c>
      <c r="F225" s="368">
        <f>E238+E225-('Charges variables (avancé)'!$F32*Commandes!F$10)</f>
        <v>0</v>
      </c>
      <c r="G225" s="368">
        <f>F238+F225-('Charges variables (avancé)'!$F32*Commandes!G$10)</f>
        <v>0</v>
      </c>
      <c r="H225" s="368">
        <f>G238+G225-('Charges variables (avancé)'!$F32*Commandes!H$10)</f>
        <v>0</v>
      </c>
      <c r="I225" s="368">
        <f>H238+H225-('Charges variables (avancé)'!$F32*Commandes!I$10)</f>
        <v>0</v>
      </c>
      <c r="J225" s="368">
        <f>I238+I225-('Charges variables (avancé)'!$F32*Commandes!J$10)</f>
        <v>0</v>
      </c>
      <c r="K225" s="368">
        <f>J238+J225-('Charges variables (avancé)'!$F32*Commandes!K$10)</f>
        <v>0</v>
      </c>
      <c r="L225" s="368">
        <f>K238+K225-('Charges variables (avancé)'!$F32*Commandes!L$10)</f>
        <v>0</v>
      </c>
      <c r="M225" s="368">
        <f>L238+L225-('Charges variables (avancé)'!$F32*Commandes!M$10)</f>
        <v>0</v>
      </c>
      <c r="N225" s="368">
        <f>M238+M225-('Charges variables (avancé)'!$F32*Commandes!N$10)</f>
        <v>0</v>
      </c>
      <c r="O225" s="368">
        <f>N238+N225-('Charges variables (avancé)'!$F32*Commandes!O$10)</f>
        <v>0</v>
      </c>
      <c r="P225" s="368">
        <f>O238+O225-('Charges variables (avancé)'!$F32*Commandes!P$10)</f>
        <v>0</v>
      </c>
      <c r="Q225" s="368">
        <f>P238+P225-('Charges variables (avancé)'!$F32*Commandes!Q$10)</f>
        <v>0</v>
      </c>
      <c r="R225" s="368">
        <f>Q238+Q225-('Charges variables (avancé)'!$F32*Commandes!R$10)</f>
        <v>0</v>
      </c>
      <c r="S225" s="368">
        <f>R238+R225-('Charges variables (avancé)'!$F32*Commandes!S$10)</f>
        <v>0</v>
      </c>
      <c r="T225" s="368">
        <f>S238+S225-('Charges variables (avancé)'!$F32*Commandes!T$10)</f>
        <v>0</v>
      </c>
      <c r="U225" s="368">
        <f>T238+T225-('Charges variables (avancé)'!$F32*Commandes!U$10)</f>
        <v>0</v>
      </c>
      <c r="V225" s="368">
        <f>U238+U225-('Charges variables (avancé)'!$F32*Commandes!V$10)</f>
        <v>0</v>
      </c>
      <c r="W225" s="368">
        <f>V238+V225-('Charges variables (avancé)'!$F32*Commandes!W$10)</f>
        <v>0</v>
      </c>
      <c r="X225" s="368">
        <f>W238+W225-('Charges variables (avancé)'!$F32*Commandes!X$10)</f>
        <v>0</v>
      </c>
      <c r="Y225" s="368">
        <f>X238+X225-('Charges variables (avancé)'!$F32*Commandes!Y$10)</f>
        <v>0</v>
      </c>
      <c r="Z225" s="368">
        <f>Y238+Y225-('Charges variables (avancé)'!$F32*Commandes!Z$10)</f>
        <v>0</v>
      </c>
      <c r="AA225" s="368">
        <f>Z238+Z225-('Charges variables (avancé)'!$F32*Commandes!AA$10)</f>
        <v>0</v>
      </c>
      <c r="AB225" s="368">
        <f>AA238+AA225-('Charges variables (avancé)'!$F32*Commandes!AB$10)</f>
        <v>0</v>
      </c>
      <c r="AC225" s="368">
        <f>AB238+AB225-('Charges variables (avancé)'!$F32*Commandes!AC$10)</f>
        <v>0</v>
      </c>
      <c r="AD225" s="368">
        <f>AC238+AC225-('Charges variables (avancé)'!$F32*Commandes!AD$10)</f>
        <v>0</v>
      </c>
      <c r="AE225" s="368">
        <f>AD238+AD225-('Charges variables (avancé)'!$F32*Commandes!AE$10)</f>
        <v>0</v>
      </c>
      <c r="AF225" s="368">
        <f>AE238+AE225-('Charges variables (avancé)'!$F32*Commandes!AF$10)</f>
        <v>0</v>
      </c>
      <c r="AG225" s="368">
        <f>AF238+AF225-('Charges variables (avancé)'!$F32*Commandes!AG$10)</f>
        <v>0</v>
      </c>
      <c r="AH225" s="368">
        <f>AG238+AG225-('Charges variables (avancé)'!$F32*Commandes!AH$10)</f>
        <v>0</v>
      </c>
      <c r="AI225" s="368">
        <f>AH238+AH225-('Charges variables (avancé)'!$F32*Commandes!AI$10)</f>
        <v>0</v>
      </c>
      <c r="AJ225" s="368">
        <f>AI238+AI225-('Charges variables (avancé)'!$F32*Commandes!AJ$10)</f>
        <v>0</v>
      </c>
      <c r="AK225" s="368">
        <f>AJ238+AJ225-('Charges variables (avancé)'!$F32*Commandes!AK$10)</f>
        <v>0</v>
      </c>
      <c r="AL225" s="368">
        <f>AK238+AK225-('Charges variables (avancé)'!$F32*Commandes!AL$10)</f>
        <v>0</v>
      </c>
      <c r="AM225" s="368">
        <f>AL238+AL225-('Charges variables (avancé)'!$F32*Commandes!AM$10)</f>
        <v>0</v>
      </c>
      <c r="AN225" s="368">
        <f>AM238+AM225-('Charges variables (avancé)'!$F32*Commandes!AN$10)</f>
        <v>0</v>
      </c>
      <c r="AO225" s="368">
        <f>AN238+AN225-('Charges variables (avancé)'!$F32*Commandes!AO$10)</f>
        <v>0</v>
      </c>
      <c r="AP225" s="368">
        <f>AO238+AO225-('Charges variables (avancé)'!$F32*Commandes!AP$10)</f>
        <v>0</v>
      </c>
      <c r="AQ225" s="368">
        <f>AP238+AP225-('Charges variables (avancé)'!$F32*Commandes!AQ$10)</f>
        <v>0</v>
      </c>
      <c r="AR225" s="368">
        <f>AQ238+AQ225-('Charges variables (avancé)'!$F32*Commandes!AR$10)</f>
        <v>0</v>
      </c>
      <c r="AS225" s="368">
        <f>AR238+AR225-('Charges variables (avancé)'!$F32*Commandes!AS$10)</f>
        <v>0</v>
      </c>
      <c r="AT225" s="368">
        <f>AS238+AS225-('Charges variables (avancé)'!$F32*Commandes!AT$10)</f>
        <v>0</v>
      </c>
      <c r="AU225" s="368">
        <f>AT238+AT225-('Charges variables (avancé)'!$F32*Commandes!AU$10)</f>
        <v>0</v>
      </c>
      <c r="AV225" s="368">
        <f>AU238+AU225-('Charges variables (avancé)'!$F32*Commandes!AV$10)</f>
        <v>0</v>
      </c>
      <c r="AW225" s="368">
        <f>AV238+AV225-('Charges variables (avancé)'!$F32*Commandes!AW$10)</f>
        <v>0</v>
      </c>
      <c r="AX225" s="368">
        <f>AW238+AW225-('Charges variables (avancé)'!$F32*Commandes!AX$10)</f>
        <v>0</v>
      </c>
      <c r="AY225" s="368">
        <f>AX238+AX225-('Charges variables (avancé)'!$F32*Commandes!AY$10)</f>
        <v>0</v>
      </c>
      <c r="AZ225" s="368">
        <f>AY238+AY225-('Charges variables (avancé)'!$F32*Commandes!AZ$10)</f>
        <v>0</v>
      </c>
      <c r="BA225" s="368">
        <f>AZ238+AZ225-('Charges variables (avancé)'!$F32*Commandes!BA$10)</f>
        <v>0</v>
      </c>
      <c r="BB225" s="368">
        <f>BA238+BA225-('Charges variables (avancé)'!$F32*Commandes!BB$10)</f>
        <v>0</v>
      </c>
      <c r="BC225" s="368">
        <f>BB238+BB225-('Charges variables (avancé)'!$F32*Commandes!BC$10)</f>
        <v>0</v>
      </c>
      <c r="BD225" s="368">
        <f>BC238+BC225-('Charges variables (avancé)'!$F32*Commandes!BD$10)</f>
        <v>0</v>
      </c>
      <c r="BE225" s="368">
        <f>BD238+BD225-('Charges variables (avancé)'!$F32*Commandes!BE$10)</f>
        <v>0</v>
      </c>
      <c r="BF225" s="368">
        <f>BE238+BE225-('Charges variables (avancé)'!$F32*Commandes!BF$10)</f>
        <v>0</v>
      </c>
      <c r="BG225" s="368">
        <f>BF238+BF225-('Charges variables (avancé)'!$F32*Commandes!BG$10)</f>
        <v>0</v>
      </c>
      <c r="BH225" s="368">
        <f>BG238+BG225-('Charges variables (avancé)'!$F32*Commandes!BH$10)</f>
        <v>0</v>
      </c>
      <c r="BI225" s="368">
        <f>BH238+BH225-('Charges variables (avancé)'!$F32*Commandes!BI$10)</f>
        <v>0</v>
      </c>
      <c r="BJ225" s="368">
        <f>BI238+BI225-('Charges variables (avancé)'!$F32*Commandes!BJ$10)</f>
        <v>0</v>
      </c>
    </row>
    <row r="226" spans="2:62" ht="15" customHeight="1">
      <c r="B226" s="366">
        <f>'Charges variables (avancé)'!$C$33</f>
        <v>0</v>
      </c>
      <c r="C226" s="367">
        <v>0</v>
      </c>
      <c r="D226" s="368">
        <f>C239+C226-('Charges variables (avancé)'!$F33*Commandes!D$10)</f>
        <v>0</v>
      </c>
      <c r="E226" s="368">
        <f>D239+D226-('Charges variables (avancé)'!$F33*Commandes!E$10)</f>
        <v>0</v>
      </c>
      <c r="F226" s="368">
        <f>E239+E226-('Charges variables (avancé)'!$F33*Commandes!F$10)</f>
        <v>0</v>
      </c>
      <c r="G226" s="368">
        <f>F239+F226-('Charges variables (avancé)'!$F33*Commandes!G$10)</f>
        <v>0</v>
      </c>
      <c r="H226" s="368">
        <f>G239+G226-('Charges variables (avancé)'!$F33*Commandes!H$10)</f>
        <v>0</v>
      </c>
      <c r="I226" s="368">
        <f>H239+H226-('Charges variables (avancé)'!$F33*Commandes!I$10)</f>
        <v>0</v>
      </c>
      <c r="J226" s="368">
        <f>I239+I226-('Charges variables (avancé)'!$F33*Commandes!J$10)</f>
        <v>0</v>
      </c>
      <c r="K226" s="368">
        <f>J239+J226-('Charges variables (avancé)'!$F33*Commandes!K$10)</f>
        <v>0</v>
      </c>
      <c r="L226" s="368">
        <f>K239+K226-('Charges variables (avancé)'!$F33*Commandes!L$10)</f>
        <v>0</v>
      </c>
      <c r="M226" s="368">
        <f>L239+L226-('Charges variables (avancé)'!$F33*Commandes!M$10)</f>
        <v>0</v>
      </c>
      <c r="N226" s="368">
        <f>M239+M226-('Charges variables (avancé)'!$F33*Commandes!N$10)</f>
        <v>0</v>
      </c>
      <c r="O226" s="368">
        <f>N239+N226-('Charges variables (avancé)'!$F33*Commandes!O$10)</f>
        <v>0</v>
      </c>
      <c r="P226" s="368">
        <f>O239+O226-('Charges variables (avancé)'!$F33*Commandes!P$10)</f>
        <v>0</v>
      </c>
      <c r="Q226" s="368">
        <f>P239+P226-('Charges variables (avancé)'!$F33*Commandes!Q$10)</f>
        <v>0</v>
      </c>
      <c r="R226" s="368">
        <f>Q239+Q226-('Charges variables (avancé)'!$F33*Commandes!R$10)</f>
        <v>0</v>
      </c>
      <c r="S226" s="368">
        <f>R239+R226-('Charges variables (avancé)'!$F33*Commandes!S$10)</f>
        <v>0</v>
      </c>
      <c r="T226" s="368">
        <f>S239+S226-('Charges variables (avancé)'!$F33*Commandes!T$10)</f>
        <v>0</v>
      </c>
      <c r="U226" s="368">
        <f>T239+T226-('Charges variables (avancé)'!$F33*Commandes!U$10)</f>
        <v>0</v>
      </c>
      <c r="V226" s="368">
        <f>U239+U226-('Charges variables (avancé)'!$F33*Commandes!V$10)</f>
        <v>0</v>
      </c>
      <c r="W226" s="368">
        <f>V239+V226-('Charges variables (avancé)'!$F33*Commandes!W$10)</f>
        <v>0</v>
      </c>
      <c r="X226" s="368">
        <f>W239+W226-('Charges variables (avancé)'!$F33*Commandes!X$10)</f>
        <v>0</v>
      </c>
      <c r="Y226" s="368">
        <f>X239+X226-('Charges variables (avancé)'!$F33*Commandes!Y$10)</f>
        <v>0</v>
      </c>
      <c r="Z226" s="368">
        <f>Y239+Y226-('Charges variables (avancé)'!$F33*Commandes!Z$10)</f>
        <v>0</v>
      </c>
      <c r="AA226" s="368">
        <f>Z239+Z226-('Charges variables (avancé)'!$F33*Commandes!AA$10)</f>
        <v>0</v>
      </c>
      <c r="AB226" s="368">
        <f>AA239+AA226-('Charges variables (avancé)'!$F33*Commandes!AB$10)</f>
        <v>0</v>
      </c>
      <c r="AC226" s="368">
        <f>AB239+AB226-('Charges variables (avancé)'!$F33*Commandes!AC$10)</f>
        <v>0</v>
      </c>
      <c r="AD226" s="368">
        <f>AC239+AC226-('Charges variables (avancé)'!$F33*Commandes!AD$10)</f>
        <v>0</v>
      </c>
      <c r="AE226" s="368">
        <f>AD239+AD226-('Charges variables (avancé)'!$F33*Commandes!AE$10)</f>
        <v>0</v>
      </c>
      <c r="AF226" s="368">
        <f>AE239+AE226-('Charges variables (avancé)'!$F33*Commandes!AF$10)</f>
        <v>0</v>
      </c>
      <c r="AG226" s="368">
        <f>AF239+AF226-('Charges variables (avancé)'!$F33*Commandes!AG$10)</f>
        <v>0</v>
      </c>
      <c r="AH226" s="368">
        <f>AG239+AG226-('Charges variables (avancé)'!$F33*Commandes!AH$10)</f>
        <v>0</v>
      </c>
      <c r="AI226" s="368">
        <f>AH239+AH226-('Charges variables (avancé)'!$F33*Commandes!AI$10)</f>
        <v>0</v>
      </c>
      <c r="AJ226" s="368">
        <f>AI239+AI226-('Charges variables (avancé)'!$F33*Commandes!AJ$10)</f>
        <v>0</v>
      </c>
      <c r="AK226" s="368">
        <f>AJ239+AJ226-('Charges variables (avancé)'!$F33*Commandes!AK$10)</f>
        <v>0</v>
      </c>
      <c r="AL226" s="368">
        <f>AK239+AK226-('Charges variables (avancé)'!$F33*Commandes!AL$10)</f>
        <v>0</v>
      </c>
      <c r="AM226" s="368">
        <f>AL239+AL226-('Charges variables (avancé)'!$F33*Commandes!AM$10)</f>
        <v>0</v>
      </c>
      <c r="AN226" s="368">
        <f>AM239+AM226-('Charges variables (avancé)'!$F33*Commandes!AN$10)</f>
        <v>0</v>
      </c>
      <c r="AO226" s="368">
        <f>AN239+AN226-('Charges variables (avancé)'!$F33*Commandes!AO$10)</f>
        <v>0</v>
      </c>
      <c r="AP226" s="368">
        <f>AO239+AO226-('Charges variables (avancé)'!$F33*Commandes!AP$10)</f>
        <v>0</v>
      </c>
      <c r="AQ226" s="368">
        <f>AP239+AP226-('Charges variables (avancé)'!$F33*Commandes!AQ$10)</f>
        <v>0</v>
      </c>
      <c r="AR226" s="368">
        <f>AQ239+AQ226-('Charges variables (avancé)'!$F33*Commandes!AR$10)</f>
        <v>0</v>
      </c>
      <c r="AS226" s="368">
        <f>AR239+AR226-('Charges variables (avancé)'!$F33*Commandes!AS$10)</f>
        <v>0</v>
      </c>
      <c r="AT226" s="368">
        <f>AS239+AS226-('Charges variables (avancé)'!$F33*Commandes!AT$10)</f>
        <v>0</v>
      </c>
      <c r="AU226" s="368">
        <f>AT239+AT226-('Charges variables (avancé)'!$F33*Commandes!AU$10)</f>
        <v>0</v>
      </c>
      <c r="AV226" s="368">
        <f>AU239+AU226-('Charges variables (avancé)'!$F33*Commandes!AV$10)</f>
        <v>0</v>
      </c>
      <c r="AW226" s="368">
        <f>AV239+AV226-('Charges variables (avancé)'!$F33*Commandes!AW$10)</f>
        <v>0</v>
      </c>
      <c r="AX226" s="368">
        <f>AW239+AW226-('Charges variables (avancé)'!$F33*Commandes!AX$10)</f>
        <v>0</v>
      </c>
      <c r="AY226" s="368">
        <f>AX239+AX226-('Charges variables (avancé)'!$F33*Commandes!AY$10)</f>
        <v>0</v>
      </c>
      <c r="AZ226" s="368">
        <f>AY239+AY226-('Charges variables (avancé)'!$F33*Commandes!AZ$10)</f>
        <v>0</v>
      </c>
      <c r="BA226" s="368">
        <f>AZ239+AZ226-('Charges variables (avancé)'!$F33*Commandes!BA$10)</f>
        <v>0</v>
      </c>
      <c r="BB226" s="368">
        <f>BA239+BA226-('Charges variables (avancé)'!$F33*Commandes!BB$10)</f>
        <v>0</v>
      </c>
      <c r="BC226" s="368">
        <f>BB239+BB226-('Charges variables (avancé)'!$F33*Commandes!BC$10)</f>
        <v>0</v>
      </c>
      <c r="BD226" s="368">
        <f>BC239+BC226-('Charges variables (avancé)'!$F33*Commandes!BD$10)</f>
        <v>0</v>
      </c>
      <c r="BE226" s="368">
        <f>BD239+BD226-('Charges variables (avancé)'!$F33*Commandes!BE$10)</f>
        <v>0</v>
      </c>
      <c r="BF226" s="368">
        <f>BE239+BE226-('Charges variables (avancé)'!$F33*Commandes!BF$10)</f>
        <v>0</v>
      </c>
      <c r="BG226" s="368">
        <f>BF239+BF226-('Charges variables (avancé)'!$F33*Commandes!BG$10)</f>
        <v>0</v>
      </c>
      <c r="BH226" s="368">
        <f>BG239+BG226-('Charges variables (avancé)'!$F33*Commandes!BH$10)</f>
        <v>0</v>
      </c>
      <c r="BI226" s="368">
        <f>BH239+BH226-('Charges variables (avancé)'!$F33*Commandes!BI$10)</f>
        <v>0</v>
      </c>
      <c r="BJ226" s="368">
        <f>BI239+BI226-('Charges variables (avancé)'!$F33*Commandes!BJ$10)</f>
        <v>0</v>
      </c>
    </row>
    <row r="227" spans="2:62" ht="15" customHeight="1">
      <c r="B227" s="86"/>
      <c r="C227" s="31"/>
      <c r="D227" s="31"/>
      <c r="E227" s="31"/>
      <c r="F227" s="31"/>
    </row>
    <row r="228" spans="2:62" ht="15" customHeight="1">
      <c r="B228" s="104" t="s">
        <v>60</v>
      </c>
      <c r="C228" s="11"/>
      <c r="D228" s="11"/>
      <c r="E228" s="11"/>
      <c r="F228" s="32"/>
    </row>
    <row r="229" spans="2:62" ht="15" customHeight="1"/>
    <row r="230" spans="2:62" ht="15" customHeight="1">
      <c r="B230" s="81"/>
      <c r="C230" s="475" t="s">
        <v>18</v>
      </c>
      <c r="D230" s="476"/>
      <c r="E230" s="476"/>
      <c r="F230" s="476"/>
      <c r="G230" s="476"/>
      <c r="H230" s="476"/>
      <c r="I230" s="476"/>
      <c r="J230" s="476"/>
      <c r="K230" s="476"/>
      <c r="L230" s="476"/>
      <c r="M230" s="476"/>
      <c r="N230" s="476"/>
      <c r="O230" s="473" t="s">
        <v>19</v>
      </c>
      <c r="P230" s="473"/>
      <c r="Q230" s="473"/>
      <c r="R230" s="473"/>
      <c r="S230" s="473"/>
      <c r="T230" s="473"/>
      <c r="U230" s="473"/>
      <c r="V230" s="473"/>
      <c r="W230" s="473"/>
      <c r="X230" s="473"/>
      <c r="Y230" s="473"/>
      <c r="Z230" s="473"/>
      <c r="AA230" s="475" t="s">
        <v>20</v>
      </c>
      <c r="AB230" s="476"/>
      <c r="AC230" s="476"/>
      <c r="AD230" s="476"/>
      <c r="AE230" s="476"/>
      <c r="AF230" s="476"/>
      <c r="AG230" s="476"/>
      <c r="AH230" s="476"/>
      <c r="AI230" s="476"/>
      <c r="AJ230" s="476"/>
      <c r="AK230" s="476"/>
      <c r="AL230" s="476"/>
      <c r="AM230" s="473" t="s">
        <v>32</v>
      </c>
      <c r="AN230" s="473"/>
      <c r="AO230" s="473"/>
      <c r="AP230" s="473"/>
      <c r="AQ230" s="473"/>
      <c r="AR230" s="473"/>
      <c r="AS230" s="473"/>
      <c r="AT230" s="473"/>
      <c r="AU230" s="473"/>
      <c r="AV230" s="473"/>
      <c r="AW230" s="473"/>
      <c r="AX230" s="473"/>
      <c r="AY230" s="473" t="s">
        <v>33</v>
      </c>
      <c r="AZ230" s="473"/>
      <c r="BA230" s="473"/>
      <c r="BB230" s="473"/>
      <c r="BC230" s="473"/>
      <c r="BD230" s="473"/>
      <c r="BE230" s="473"/>
      <c r="BF230" s="473"/>
      <c r="BG230" s="473"/>
      <c r="BH230" s="473"/>
      <c r="BI230" s="473"/>
      <c r="BJ230" s="473"/>
    </row>
    <row r="231" spans="2:62" ht="15" customHeight="1">
      <c r="B231" s="83" t="s">
        <v>36</v>
      </c>
      <c r="C231" s="18">
        <f>CONFIG!$D$7</f>
        <v>41640</v>
      </c>
      <c r="D231" s="18">
        <f>DATE(YEAR(C231),MONTH(C231)+1,DAY(C231))</f>
        <v>41671</v>
      </c>
      <c r="E231" s="18">
        <f t="shared" ref="E231:BJ231" si="167">DATE(YEAR(D231),MONTH(D231)+1,DAY(D231))</f>
        <v>41699</v>
      </c>
      <c r="F231" s="18">
        <f t="shared" si="167"/>
        <v>41730</v>
      </c>
      <c r="G231" s="18">
        <f t="shared" si="167"/>
        <v>41760</v>
      </c>
      <c r="H231" s="18">
        <f t="shared" si="167"/>
        <v>41791</v>
      </c>
      <c r="I231" s="18">
        <f t="shared" si="167"/>
        <v>41821</v>
      </c>
      <c r="J231" s="18">
        <f t="shared" si="167"/>
        <v>41852</v>
      </c>
      <c r="K231" s="18">
        <f t="shared" si="167"/>
        <v>41883</v>
      </c>
      <c r="L231" s="18">
        <f t="shared" si="167"/>
        <v>41913</v>
      </c>
      <c r="M231" s="18">
        <f t="shared" si="167"/>
        <v>41944</v>
      </c>
      <c r="N231" s="18">
        <f t="shared" si="167"/>
        <v>41974</v>
      </c>
      <c r="O231" s="18">
        <f t="shared" si="167"/>
        <v>42005</v>
      </c>
      <c r="P231" s="18">
        <f t="shared" si="167"/>
        <v>42036</v>
      </c>
      <c r="Q231" s="18">
        <f t="shared" si="167"/>
        <v>42064</v>
      </c>
      <c r="R231" s="18">
        <f t="shared" si="167"/>
        <v>42095</v>
      </c>
      <c r="S231" s="18">
        <f t="shared" si="167"/>
        <v>42125</v>
      </c>
      <c r="T231" s="18">
        <f t="shared" si="167"/>
        <v>42156</v>
      </c>
      <c r="U231" s="18">
        <f t="shared" si="167"/>
        <v>42186</v>
      </c>
      <c r="V231" s="18">
        <f t="shared" si="167"/>
        <v>42217</v>
      </c>
      <c r="W231" s="18">
        <f t="shared" si="167"/>
        <v>42248</v>
      </c>
      <c r="X231" s="18">
        <f t="shared" si="167"/>
        <v>42278</v>
      </c>
      <c r="Y231" s="18">
        <f t="shared" si="167"/>
        <v>42309</v>
      </c>
      <c r="Z231" s="18">
        <f t="shared" si="167"/>
        <v>42339</v>
      </c>
      <c r="AA231" s="18">
        <f t="shared" si="167"/>
        <v>42370</v>
      </c>
      <c r="AB231" s="18">
        <f t="shared" si="167"/>
        <v>42401</v>
      </c>
      <c r="AC231" s="18">
        <f t="shared" si="167"/>
        <v>42430</v>
      </c>
      <c r="AD231" s="18">
        <f t="shared" si="167"/>
        <v>42461</v>
      </c>
      <c r="AE231" s="18">
        <f t="shared" si="167"/>
        <v>42491</v>
      </c>
      <c r="AF231" s="18">
        <f t="shared" si="167"/>
        <v>42522</v>
      </c>
      <c r="AG231" s="18">
        <f t="shared" si="167"/>
        <v>42552</v>
      </c>
      <c r="AH231" s="18">
        <f t="shared" si="167"/>
        <v>42583</v>
      </c>
      <c r="AI231" s="18">
        <f t="shared" si="167"/>
        <v>42614</v>
      </c>
      <c r="AJ231" s="18">
        <f t="shared" si="167"/>
        <v>42644</v>
      </c>
      <c r="AK231" s="18">
        <f t="shared" si="167"/>
        <v>42675</v>
      </c>
      <c r="AL231" s="18">
        <f t="shared" si="167"/>
        <v>42705</v>
      </c>
      <c r="AM231" s="18">
        <f t="shared" si="167"/>
        <v>42736</v>
      </c>
      <c r="AN231" s="18">
        <f t="shared" si="167"/>
        <v>42767</v>
      </c>
      <c r="AO231" s="18">
        <f t="shared" si="167"/>
        <v>42795</v>
      </c>
      <c r="AP231" s="18">
        <f t="shared" si="167"/>
        <v>42826</v>
      </c>
      <c r="AQ231" s="18">
        <f t="shared" si="167"/>
        <v>42856</v>
      </c>
      <c r="AR231" s="18">
        <f t="shared" si="167"/>
        <v>42887</v>
      </c>
      <c r="AS231" s="18">
        <f t="shared" si="167"/>
        <v>42917</v>
      </c>
      <c r="AT231" s="18">
        <f t="shared" si="167"/>
        <v>42948</v>
      </c>
      <c r="AU231" s="18">
        <f t="shared" si="167"/>
        <v>42979</v>
      </c>
      <c r="AV231" s="18">
        <f t="shared" si="167"/>
        <v>43009</v>
      </c>
      <c r="AW231" s="18">
        <f t="shared" si="167"/>
        <v>43040</v>
      </c>
      <c r="AX231" s="18">
        <f t="shared" si="167"/>
        <v>43070</v>
      </c>
      <c r="AY231" s="18">
        <f t="shared" si="167"/>
        <v>43101</v>
      </c>
      <c r="AZ231" s="18">
        <f t="shared" si="167"/>
        <v>43132</v>
      </c>
      <c r="BA231" s="18">
        <f t="shared" si="167"/>
        <v>43160</v>
      </c>
      <c r="BB231" s="18">
        <f t="shared" si="167"/>
        <v>43191</v>
      </c>
      <c r="BC231" s="18">
        <f t="shared" si="167"/>
        <v>43221</v>
      </c>
      <c r="BD231" s="18">
        <f t="shared" si="167"/>
        <v>43252</v>
      </c>
      <c r="BE231" s="18">
        <f t="shared" si="167"/>
        <v>43282</v>
      </c>
      <c r="BF231" s="18">
        <f t="shared" si="167"/>
        <v>43313</v>
      </c>
      <c r="BG231" s="18">
        <f t="shared" si="167"/>
        <v>43344</v>
      </c>
      <c r="BH231" s="18">
        <f t="shared" si="167"/>
        <v>43374</v>
      </c>
      <c r="BI231" s="18">
        <f t="shared" si="167"/>
        <v>43405</v>
      </c>
      <c r="BJ231" s="18">
        <f t="shared" si="167"/>
        <v>43435</v>
      </c>
    </row>
    <row r="232" spans="2:62" ht="15" customHeight="1">
      <c r="B232" s="366">
        <f>'Charges variables (avancé)'!$C$26</f>
        <v>0</v>
      </c>
      <c r="C232" s="368">
        <f>IF((C219-'Charges variables (avancé)'!$F26*Commandes!D$10)&lt;'Charges variables (avancé)'!$G26,ROUNDUP(ABS('Charges variables (avancé)'!$G26-(C219-'Charges variables (avancé)'!$F26*Commandes!D$10))/'Charges variables (avancé)'!$H26,0)*'Charges variables (avancé)'!$H26,0)</f>
        <v>0</v>
      </c>
      <c r="D232" s="368">
        <f>IF((D219-'Charges variables (avancé)'!$F26*Commandes!E$10)&lt;'Charges variables (avancé)'!$G26,ROUNDUP(ABS('Charges variables (avancé)'!$G26-(D219-'Charges variables (avancé)'!$F26*Commandes!E$10))/'Charges variables (avancé)'!$H26,0)*'Charges variables (avancé)'!$H26,0)</f>
        <v>0</v>
      </c>
      <c r="E232" s="368">
        <f>IF((E219-'Charges variables (avancé)'!$F26*Commandes!F$10)&lt;'Charges variables (avancé)'!$G26,ROUNDUP(ABS('Charges variables (avancé)'!$G26-(E219-'Charges variables (avancé)'!$F26*Commandes!F$10))/'Charges variables (avancé)'!$H26,0)*'Charges variables (avancé)'!$H26,0)</f>
        <v>0</v>
      </c>
      <c r="F232" s="368">
        <f>IF((F219-'Charges variables (avancé)'!$F26*Commandes!G$10)&lt;'Charges variables (avancé)'!$G26,ROUNDUP(ABS('Charges variables (avancé)'!$G26-(F219-'Charges variables (avancé)'!$F26*Commandes!G$10))/'Charges variables (avancé)'!$H26,0)*'Charges variables (avancé)'!$H26,0)</f>
        <v>0</v>
      </c>
      <c r="G232" s="368">
        <f>IF((G219-'Charges variables (avancé)'!$F26*Commandes!H$10)&lt;'Charges variables (avancé)'!$G26,ROUNDUP(ABS('Charges variables (avancé)'!$G26-(G219-'Charges variables (avancé)'!$F26*Commandes!H$10))/'Charges variables (avancé)'!$H26,0)*'Charges variables (avancé)'!$H26,0)</f>
        <v>0</v>
      </c>
      <c r="H232" s="368">
        <f>IF((H219-'Charges variables (avancé)'!$F26*Commandes!I$10)&lt;'Charges variables (avancé)'!$G26,ROUNDUP(ABS('Charges variables (avancé)'!$G26-(H219-'Charges variables (avancé)'!$F26*Commandes!I$10))/'Charges variables (avancé)'!$H26,0)*'Charges variables (avancé)'!$H26,0)</f>
        <v>0</v>
      </c>
      <c r="I232" s="368">
        <f>IF((I219-'Charges variables (avancé)'!$F26*Commandes!J$10)&lt;'Charges variables (avancé)'!$G26,ROUNDUP(ABS('Charges variables (avancé)'!$G26-(I219-'Charges variables (avancé)'!$F26*Commandes!J$10))/'Charges variables (avancé)'!$H26,0)*'Charges variables (avancé)'!$H26,0)</f>
        <v>0</v>
      </c>
      <c r="J232" s="368">
        <f>IF((J219-'Charges variables (avancé)'!$F26*Commandes!K$10)&lt;'Charges variables (avancé)'!$G26,ROUNDUP(ABS('Charges variables (avancé)'!$G26-(J219-'Charges variables (avancé)'!$F26*Commandes!K$10))/'Charges variables (avancé)'!$H26,0)*'Charges variables (avancé)'!$H26,0)</f>
        <v>0</v>
      </c>
      <c r="K232" s="368">
        <f>IF((K219-'Charges variables (avancé)'!$F26*Commandes!L$10)&lt;'Charges variables (avancé)'!$G26,ROUNDUP(ABS('Charges variables (avancé)'!$G26-(K219-'Charges variables (avancé)'!$F26*Commandes!L$10))/'Charges variables (avancé)'!$H26,0)*'Charges variables (avancé)'!$H26,0)</f>
        <v>0</v>
      </c>
      <c r="L232" s="368">
        <f>IF((L219-'Charges variables (avancé)'!$F26*Commandes!M$10)&lt;'Charges variables (avancé)'!$G26,ROUNDUP(ABS('Charges variables (avancé)'!$G26-(L219-'Charges variables (avancé)'!$F26*Commandes!M$10))/'Charges variables (avancé)'!$H26,0)*'Charges variables (avancé)'!$H26,0)</f>
        <v>0</v>
      </c>
      <c r="M232" s="368">
        <f>IF((M219-'Charges variables (avancé)'!$F26*Commandes!N$10)&lt;'Charges variables (avancé)'!$G26,ROUNDUP(ABS('Charges variables (avancé)'!$G26-(M219-'Charges variables (avancé)'!$F26*Commandes!N$10))/'Charges variables (avancé)'!$H26,0)*'Charges variables (avancé)'!$H26,0)</f>
        <v>0</v>
      </c>
      <c r="N232" s="368">
        <f>IF((N219-'Charges variables (avancé)'!$F26*Commandes!O$10)&lt;'Charges variables (avancé)'!$G26,ROUNDUP(ABS('Charges variables (avancé)'!$G26-(N219-'Charges variables (avancé)'!$F26*Commandes!O$10))/'Charges variables (avancé)'!$H26,0)*'Charges variables (avancé)'!$H26,0)</f>
        <v>0</v>
      </c>
      <c r="O232" s="368">
        <f>IF((O219-'Charges variables (avancé)'!$F26*Commandes!P$10)&lt;'Charges variables (avancé)'!$G26,ROUNDUP(ABS('Charges variables (avancé)'!$G26-(O219-'Charges variables (avancé)'!$F26*Commandes!P$10))/'Charges variables (avancé)'!$H26,0)*'Charges variables (avancé)'!$H26,0)</f>
        <v>0</v>
      </c>
      <c r="P232" s="368">
        <f>IF((P219-'Charges variables (avancé)'!$F26*Commandes!Q$10)&lt;'Charges variables (avancé)'!$G26,ROUNDUP(ABS('Charges variables (avancé)'!$G26-(P219-'Charges variables (avancé)'!$F26*Commandes!Q$10))/'Charges variables (avancé)'!$H26,0)*'Charges variables (avancé)'!$H26,0)</f>
        <v>0</v>
      </c>
      <c r="Q232" s="368">
        <f>IF((Q219-'Charges variables (avancé)'!$F26*Commandes!R$10)&lt;'Charges variables (avancé)'!$G26,ROUNDUP(ABS('Charges variables (avancé)'!$G26-(Q219-'Charges variables (avancé)'!$F26*Commandes!R$10))/'Charges variables (avancé)'!$H26,0)*'Charges variables (avancé)'!$H26,0)</f>
        <v>0</v>
      </c>
      <c r="R232" s="368">
        <f>IF((R219-'Charges variables (avancé)'!$F26*Commandes!S$10)&lt;'Charges variables (avancé)'!$G26,ROUNDUP(ABS('Charges variables (avancé)'!$G26-(R219-'Charges variables (avancé)'!$F26*Commandes!S$10))/'Charges variables (avancé)'!$H26,0)*'Charges variables (avancé)'!$H26,0)</f>
        <v>0</v>
      </c>
      <c r="S232" s="368">
        <f>IF((S219-'Charges variables (avancé)'!$F26*Commandes!T$10)&lt;'Charges variables (avancé)'!$G26,ROUNDUP(ABS('Charges variables (avancé)'!$G26-(S219-'Charges variables (avancé)'!$F26*Commandes!T$10))/'Charges variables (avancé)'!$H26,0)*'Charges variables (avancé)'!$H26,0)</f>
        <v>0</v>
      </c>
      <c r="T232" s="368">
        <f>IF((T219-'Charges variables (avancé)'!$F26*Commandes!U$10)&lt;'Charges variables (avancé)'!$G26,ROUNDUP(ABS('Charges variables (avancé)'!$G26-(T219-'Charges variables (avancé)'!$F26*Commandes!U$10))/'Charges variables (avancé)'!$H26,0)*'Charges variables (avancé)'!$H26,0)</f>
        <v>0</v>
      </c>
      <c r="U232" s="368">
        <f>IF((U219-'Charges variables (avancé)'!$F26*Commandes!V$10)&lt;'Charges variables (avancé)'!$G26,ROUNDUP(ABS('Charges variables (avancé)'!$G26-(U219-'Charges variables (avancé)'!$F26*Commandes!V$10))/'Charges variables (avancé)'!$H26,0)*'Charges variables (avancé)'!$H26,0)</f>
        <v>0</v>
      </c>
      <c r="V232" s="368">
        <f>IF((V219-'Charges variables (avancé)'!$F26*Commandes!W$10)&lt;'Charges variables (avancé)'!$G26,ROUNDUP(ABS('Charges variables (avancé)'!$G26-(V219-'Charges variables (avancé)'!$F26*Commandes!W$10))/'Charges variables (avancé)'!$H26,0)*'Charges variables (avancé)'!$H26,0)</f>
        <v>0</v>
      </c>
      <c r="W232" s="368">
        <f>IF((W219-'Charges variables (avancé)'!$F26*Commandes!X$10)&lt;'Charges variables (avancé)'!$G26,ROUNDUP(ABS('Charges variables (avancé)'!$G26-(W219-'Charges variables (avancé)'!$F26*Commandes!X$10))/'Charges variables (avancé)'!$H26,0)*'Charges variables (avancé)'!$H26,0)</f>
        <v>0</v>
      </c>
      <c r="X232" s="368">
        <f>IF((X219-'Charges variables (avancé)'!$F26*Commandes!Y$10)&lt;'Charges variables (avancé)'!$G26,ROUNDUP(ABS('Charges variables (avancé)'!$G26-(X219-'Charges variables (avancé)'!$F26*Commandes!Y$10))/'Charges variables (avancé)'!$H26,0)*'Charges variables (avancé)'!$H26,0)</f>
        <v>0</v>
      </c>
      <c r="Y232" s="368">
        <f>IF((Y219-'Charges variables (avancé)'!$F26*Commandes!Z$10)&lt;'Charges variables (avancé)'!$G26,ROUNDUP(ABS('Charges variables (avancé)'!$G26-(Y219-'Charges variables (avancé)'!$F26*Commandes!Z$10))/'Charges variables (avancé)'!$H26,0)*'Charges variables (avancé)'!$H26,0)</f>
        <v>0</v>
      </c>
      <c r="Z232" s="368">
        <f>IF((Z219-'Charges variables (avancé)'!$F26*Commandes!AA$10)&lt;'Charges variables (avancé)'!$G26,ROUNDUP(ABS('Charges variables (avancé)'!$G26-(Z219-'Charges variables (avancé)'!$F26*Commandes!AA$10))/'Charges variables (avancé)'!$H26,0)*'Charges variables (avancé)'!$H26,0)</f>
        <v>0</v>
      </c>
      <c r="AA232" s="368">
        <f>IF((AA219-'Charges variables (avancé)'!$F26*Commandes!AB$10)&lt;'Charges variables (avancé)'!$G26,ROUNDUP(ABS('Charges variables (avancé)'!$G26-(AA219-'Charges variables (avancé)'!$F26*Commandes!AB$10))/'Charges variables (avancé)'!$H26,0)*'Charges variables (avancé)'!$H26,0)</f>
        <v>0</v>
      </c>
      <c r="AB232" s="368">
        <f>IF((AB219-'Charges variables (avancé)'!$F26*Commandes!AC$10)&lt;'Charges variables (avancé)'!$G26,ROUNDUP(ABS('Charges variables (avancé)'!$G26-(AB219-'Charges variables (avancé)'!$F26*Commandes!AC$10))/'Charges variables (avancé)'!$H26,0)*'Charges variables (avancé)'!$H26,0)</f>
        <v>0</v>
      </c>
      <c r="AC232" s="368">
        <f>IF((AC219-'Charges variables (avancé)'!$F26*Commandes!AD$10)&lt;'Charges variables (avancé)'!$G26,ROUNDUP(ABS('Charges variables (avancé)'!$G26-(AC219-'Charges variables (avancé)'!$F26*Commandes!AD$10))/'Charges variables (avancé)'!$H26,0)*'Charges variables (avancé)'!$H26,0)</f>
        <v>0</v>
      </c>
      <c r="AD232" s="368">
        <f>IF((AD219-'Charges variables (avancé)'!$F26*Commandes!AE$10)&lt;'Charges variables (avancé)'!$G26,ROUNDUP(ABS('Charges variables (avancé)'!$G26-(AD219-'Charges variables (avancé)'!$F26*Commandes!AE$10))/'Charges variables (avancé)'!$H26,0)*'Charges variables (avancé)'!$H26,0)</f>
        <v>0</v>
      </c>
      <c r="AE232" s="368">
        <f>IF((AE219-'Charges variables (avancé)'!$F26*Commandes!AF$10)&lt;'Charges variables (avancé)'!$G26,ROUNDUP(ABS('Charges variables (avancé)'!$G26-(AE219-'Charges variables (avancé)'!$F26*Commandes!AF$10))/'Charges variables (avancé)'!$H26,0)*'Charges variables (avancé)'!$H26,0)</f>
        <v>0</v>
      </c>
      <c r="AF232" s="368">
        <f>IF((AF219-'Charges variables (avancé)'!$F26*Commandes!AG$10)&lt;'Charges variables (avancé)'!$G26,ROUNDUP(ABS('Charges variables (avancé)'!$G26-(AF219-'Charges variables (avancé)'!$F26*Commandes!AG$10))/'Charges variables (avancé)'!$H26,0)*'Charges variables (avancé)'!$H26,0)</f>
        <v>0</v>
      </c>
      <c r="AG232" s="368">
        <f>IF((AG219-'Charges variables (avancé)'!$F26*Commandes!AH$10)&lt;'Charges variables (avancé)'!$G26,ROUNDUP(ABS('Charges variables (avancé)'!$G26-(AG219-'Charges variables (avancé)'!$F26*Commandes!AH$10))/'Charges variables (avancé)'!$H26,0)*'Charges variables (avancé)'!$H26,0)</f>
        <v>0</v>
      </c>
      <c r="AH232" s="368">
        <f>IF((AH219-'Charges variables (avancé)'!$F26*Commandes!AI$10)&lt;'Charges variables (avancé)'!$G26,ROUNDUP(ABS('Charges variables (avancé)'!$G26-(AH219-'Charges variables (avancé)'!$F26*Commandes!AI$10))/'Charges variables (avancé)'!$H26,0)*'Charges variables (avancé)'!$H26,0)</f>
        <v>0</v>
      </c>
      <c r="AI232" s="368">
        <f>IF((AI219-'Charges variables (avancé)'!$F26*Commandes!AJ$10)&lt;'Charges variables (avancé)'!$G26,ROUNDUP(ABS('Charges variables (avancé)'!$G26-(AI219-'Charges variables (avancé)'!$F26*Commandes!AJ$10))/'Charges variables (avancé)'!$H26,0)*'Charges variables (avancé)'!$H26,0)</f>
        <v>0</v>
      </c>
      <c r="AJ232" s="368">
        <f>IF((AJ219-'Charges variables (avancé)'!$F26*Commandes!AK$10)&lt;'Charges variables (avancé)'!$G26,ROUNDUP(ABS('Charges variables (avancé)'!$G26-(AJ219-'Charges variables (avancé)'!$F26*Commandes!AK$10))/'Charges variables (avancé)'!$H26,0)*'Charges variables (avancé)'!$H26,0)</f>
        <v>0</v>
      </c>
      <c r="AK232" s="368">
        <f>IF((AK219-'Charges variables (avancé)'!$F26*Commandes!AL$10)&lt;'Charges variables (avancé)'!$G26,ROUNDUP(ABS('Charges variables (avancé)'!$G26-(AK219-'Charges variables (avancé)'!$F26*Commandes!AL$10))/'Charges variables (avancé)'!$H26,0)*'Charges variables (avancé)'!$H26,0)</f>
        <v>0</v>
      </c>
      <c r="AL232" s="368">
        <f>IF((AL219-'Charges variables (avancé)'!$F26*Commandes!AM$10)&lt;'Charges variables (avancé)'!$G26,ROUNDUP(ABS('Charges variables (avancé)'!$G26-(AL219-'Charges variables (avancé)'!$F26*Commandes!AM$10))/'Charges variables (avancé)'!$H26,0)*'Charges variables (avancé)'!$H26,0)</f>
        <v>0</v>
      </c>
      <c r="AM232" s="368">
        <f>IF((AM219-'Charges variables (avancé)'!$F26*Commandes!AN$10)&lt;'Charges variables (avancé)'!$G26,ROUNDUP(ABS('Charges variables (avancé)'!$G26-(AM219-'Charges variables (avancé)'!$F26*Commandes!AN$10))/'Charges variables (avancé)'!$H26,0)*'Charges variables (avancé)'!$H26,0)</f>
        <v>0</v>
      </c>
      <c r="AN232" s="368">
        <f>IF((AN219-'Charges variables (avancé)'!$F26*Commandes!AO$10)&lt;'Charges variables (avancé)'!$G26,ROUNDUP(ABS('Charges variables (avancé)'!$G26-(AN219-'Charges variables (avancé)'!$F26*Commandes!AO$10))/'Charges variables (avancé)'!$H26,0)*'Charges variables (avancé)'!$H26,0)</f>
        <v>0</v>
      </c>
      <c r="AO232" s="368">
        <f>IF((AO219-'Charges variables (avancé)'!$F26*Commandes!AP$10)&lt;'Charges variables (avancé)'!$G26,ROUNDUP(ABS('Charges variables (avancé)'!$G26-(AO219-'Charges variables (avancé)'!$F26*Commandes!AP$10))/'Charges variables (avancé)'!$H26,0)*'Charges variables (avancé)'!$H26,0)</f>
        <v>0</v>
      </c>
      <c r="AP232" s="368">
        <f>IF((AP219-'Charges variables (avancé)'!$F26*Commandes!AQ$10)&lt;'Charges variables (avancé)'!$G26,ROUNDUP(ABS('Charges variables (avancé)'!$G26-(AP219-'Charges variables (avancé)'!$F26*Commandes!AQ$10))/'Charges variables (avancé)'!$H26,0)*'Charges variables (avancé)'!$H26,0)</f>
        <v>0</v>
      </c>
      <c r="AQ232" s="368">
        <f>IF((AQ219-'Charges variables (avancé)'!$F26*Commandes!AR$10)&lt;'Charges variables (avancé)'!$G26,ROUNDUP(ABS('Charges variables (avancé)'!$G26-(AQ219-'Charges variables (avancé)'!$F26*Commandes!AR$10))/'Charges variables (avancé)'!$H26,0)*'Charges variables (avancé)'!$H26,0)</f>
        <v>0</v>
      </c>
      <c r="AR232" s="368">
        <f>IF((AR219-'Charges variables (avancé)'!$F26*Commandes!AS$10)&lt;'Charges variables (avancé)'!$G26,ROUNDUP(ABS('Charges variables (avancé)'!$G26-(AR219-'Charges variables (avancé)'!$F26*Commandes!AS$10))/'Charges variables (avancé)'!$H26,0)*'Charges variables (avancé)'!$H26,0)</f>
        <v>0</v>
      </c>
      <c r="AS232" s="368">
        <f>IF((AS219-'Charges variables (avancé)'!$F26*Commandes!AT$10)&lt;'Charges variables (avancé)'!$G26,ROUNDUP(ABS('Charges variables (avancé)'!$G26-(AS219-'Charges variables (avancé)'!$F26*Commandes!AT$10))/'Charges variables (avancé)'!$H26,0)*'Charges variables (avancé)'!$H26,0)</f>
        <v>0</v>
      </c>
      <c r="AT232" s="368">
        <f>IF((AT219-'Charges variables (avancé)'!$F26*Commandes!AU$10)&lt;'Charges variables (avancé)'!$G26,ROUNDUP(ABS('Charges variables (avancé)'!$G26-(AT219-'Charges variables (avancé)'!$F26*Commandes!AU$10))/'Charges variables (avancé)'!$H26,0)*'Charges variables (avancé)'!$H26,0)</f>
        <v>0</v>
      </c>
      <c r="AU232" s="368">
        <f>IF((AU219-'Charges variables (avancé)'!$F26*Commandes!AV$10)&lt;'Charges variables (avancé)'!$G26,ROUNDUP(ABS('Charges variables (avancé)'!$G26-(AU219-'Charges variables (avancé)'!$F26*Commandes!AV$10))/'Charges variables (avancé)'!$H26,0)*'Charges variables (avancé)'!$H26,0)</f>
        <v>0</v>
      </c>
      <c r="AV232" s="368">
        <f>IF((AV219-'Charges variables (avancé)'!$F26*Commandes!AW$10)&lt;'Charges variables (avancé)'!$G26,ROUNDUP(ABS('Charges variables (avancé)'!$G26-(AV219-'Charges variables (avancé)'!$F26*Commandes!AW$10))/'Charges variables (avancé)'!$H26,0)*'Charges variables (avancé)'!$H26,0)</f>
        <v>0</v>
      </c>
      <c r="AW232" s="368">
        <f>IF((AW219-'Charges variables (avancé)'!$F26*Commandes!AX$10)&lt;'Charges variables (avancé)'!$G26,ROUNDUP(ABS('Charges variables (avancé)'!$G26-(AW219-'Charges variables (avancé)'!$F26*Commandes!AX$10))/'Charges variables (avancé)'!$H26,0)*'Charges variables (avancé)'!$H26,0)</f>
        <v>0</v>
      </c>
      <c r="AX232" s="368">
        <f>IF((AX219-'Charges variables (avancé)'!$F26*Commandes!AY$10)&lt;'Charges variables (avancé)'!$G26,ROUNDUP(ABS('Charges variables (avancé)'!$G26-(AX219-'Charges variables (avancé)'!$F26*Commandes!AY$10))/'Charges variables (avancé)'!$H26,0)*'Charges variables (avancé)'!$H26,0)</f>
        <v>0</v>
      </c>
      <c r="AY232" s="368">
        <f>IF((AY219-'Charges variables (avancé)'!$F26*Commandes!AZ$10)&lt;'Charges variables (avancé)'!$G26,ROUNDUP(ABS('Charges variables (avancé)'!$G26-(AY219-'Charges variables (avancé)'!$F26*Commandes!AZ$10))/'Charges variables (avancé)'!$H26,0)*'Charges variables (avancé)'!$H26,0)</f>
        <v>0</v>
      </c>
      <c r="AZ232" s="368">
        <f>IF((AZ219-'Charges variables (avancé)'!$F26*Commandes!BA$10)&lt;'Charges variables (avancé)'!$G26,ROUNDUP(ABS('Charges variables (avancé)'!$G26-(AZ219-'Charges variables (avancé)'!$F26*Commandes!BA$10))/'Charges variables (avancé)'!$H26,0)*'Charges variables (avancé)'!$H26,0)</f>
        <v>0</v>
      </c>
      <c r="BA232" s="368">
        <f>IF((BA219-'Charges variables (avancé)'!$F26*Commandes!BB$10)&lt;'Charges variables (avancé)'!$G26,ROUNDUP(ABS('Charges variables (avancé)'!$G26-(BA219-'Charges variables (avancé)'!$F26*Commandes!BB$10))/'Charges variables (avancé)'!$H26,0)*'Charges variables (avancé)'!$H26,0)</f>
        <v>0</v>
      </c>
      <c r="BB232" s="368">
        <f>IF((BB219-'Charges variables (avancé)'!$F26*Commandes!BC$10)&lt;'Charges variables (avancé)'!$G26,ROUNDUP(ABS('Charges variables (avancé)'!$G26-(BB219-'Charges variables (avancé)'!$F26*Commandes!BC$10))/'Charges variables (avancé)'!$H26,0)*'Charges variables (avancé)'!$H26,0)</f>
        <v>0</v>
      </c>
      <c r="BC232" s="368">
        <f>IF((BC219-'Charges variables (avancé)'!$F26*Commandes!BD$10)&lt;'Charges variables (avancé)'!$G26,ROUNDUP(ABS('Charges variables (avancé)'!$G26-(BC219-'Charges variables (avancé)'!$F26*Commandes!BD$10))/'Charges variables (avancé)'!$H26,0)*'Charges variables (avancé)'!$H26,0)</f>
        <v>0</v>
      </c>
      <c r="BD232" s="368">
        <f>IF((BD219-'Charges variables (avancé)'!$F26*Commandes!BE$10)&lt;'Charges variables (avancé)'!$G26,ROUNDUP(ABS('Charges variables (avancé)'!$G26-(BD219-'Charges variables (avancé)'!$F26*Commandes!BE$10))/'Charges variables (avancé)'!$H26,0)*'Charges variables (avancé)'!$H26,0)</f>
        <v>0</v>
      </c>
      <c r="BE232" s="368">
        <f>IF((BE219-'Charges variables (avancé)'!$F26*Commandes!BF$10)&lt;'Charges variables (avancé)'!$G26,ROUNDUP(ABS('Charges variables (avancé)'!$G26-(BE219-'Charges variables (avancé)'!$F26*Commandes!BF$10))/'Charges variables (avancé)'!$H26,0)*'Charges variables (avancé)'!$H26,0)</f>
        <v>0</v>
      </c>
      <c r="BF232" s="368">
        <f>IF((BF219-'Charges variables (avancé)'!$F26*Commandes!BG$10)&lt;'Charges variables (avancé)'!$G26,ROUNDUP(ABS('Charges variables (avancé)'!$G26-(BF219-'Charges variables (avancé)'!$F26*Commandes!BG$10))/'Charges variables (avancé)'!$H26,0)*'Charges variables (avancé)'!$H26,0)</f>
        <v>0</v>
      </c>
      <c r="BG232" s="368">
        <f>IF((BG219-'Charges variables (avancé)'!$F26*Commandes!BH$10)&lt;'Charges variables (avancé)'!$G26,ROUNDUP(ABS('Charges variables (avancé)'!$G26-(BG219-'Charges variables (avancé)'!$F26*Commandes!BH$10))/'Charges variables (avancé)'!$H26,0)*'Charges variables (avancé)'!$H26,0)</f>
        <v>0</v>
      </c>
      <c r="BH232" s="368">
        <f>IF((BH219-'Charges variables (avancé)'!$F26*Commandes!BI$10)&lt;'Charges variables (avancé)'!$G26,ROUNDUP(ABS('Charges variables (avancé)'!$G26-(BH219-'Charges variables (avancé)'!$F26*Commandes!BI$10))/'Charges variables (avancé)'!$H26,0)*'Charges variables (avancé)'!$H26,0)</f>
        <v>0</v>
      </c>
      <c r="BI232" s="368">
        <f>IF((BI219-'Charges variables (avancé)'!$F26*Commandes!BJ$10)&lt;'Charges variables (avancé)'!$G26,ROUNDUP(ABS('Charges variables (avancé)'!$G26-(BI219-'Charges variables (avancé)'!$F26*Commandes!BJ$10))/'Charges variables (avancé)'!$H26,0)*'Charges variables (avancé)'!$H26,0)</f>
        <v>0</v>
      </c>
      <c r="BJ232" s="368">
        <f>IF((BJ219-'Charges variables (avancé)'!$F26*Commandes!BK$10)&lt;'Charges variables (avancé)'!$G26,ROUNDUP(ABS('Charges variables (avancé)'!$G26-(BJ219-'Charges variables (avancé)'!$F26*Commandes!BK$10))/'Charges variables (avancé)'!$H26,0)*'Charges variables (avancé)'!$H26,0)</f>
        <v>0</v>
      </c>
    </row>
    <row r="233" spans="2:62" ht="15" customHeight="1">
      <c r="B233" s="366">
        <f>'Charges variables (avancé)'!$C$27</f>
        <v>0</v>
      </c>
      <c r="C233" s="368">
        <f>IF((C220-'Charges variables (avancé)'!$F27*Commandes!D$10)&lt;'Charges variables (avancé)'!$G27,ROUNDUP(ABS('Charges variables (avancé)'!$G27-(C220-'Charges variables (avancé)'!$F27*Commandes!D$10))/'Charges variables (avancé)'!$H27,0)*'Charges variables (avancé)'!$H27,0)</f>
        <v>0</v>
      </c>
      <c r="D233" s="368">
        <f>IF((D220-'Charges variables (avancé)'!$F27*Commandes!E$10)&lt;'Charges variables (avancé)'!$G27,ROUNDUP(ABS('Charges variables (avancé)'!$G27-(D220-'Charges variables (avancé)'!$F27*Commandes!E$10))/'Charges variables (avancé)'!$H27,0)*'Charges variables (avancé)'!$H27,0)</f>
        <v>0</v>
      </c>
      <c r="E233" s="368">
        <f>IF((E220-'Charges variables (avancé)'!$F27*Commandes!F$10)&lt;'Charges variables (avancé)'!$G27,ROUNDUP(ABS('Charges variables (avancé)'!$G27-(E220-'Charges variables (avancé)'!$F27*Commandes!F$10))/'Charges variables (avancé)'!$H27,0)*'Charges variables (avancé)'!$H27,0)</f>
        <v>0</v>
      </c>
      <c r="F233" s="368">
        <f>IF((F220-'Charges variables (avancé)'!$F27*Commandes!G$10)&lt;'Charges variables (avancé)'!$G27,ROUNDUP(ABS('Charges variables (avancé)'!$G27-(F220-'Charges variables (avancé)'!$F27*Commandes!G$10))/'Charges variables (avancé)'!$H27,0)*'Charges variables (avancé)'!$H27,0)</f>
        <v>0</v>
      </c>
      <c r="G233" s="368">
        <f>IF((G220-'Charges variables (avancé)'!$F27*Commandes!H$10)&lt;'Charges variables (avancé)'!$G27,ROUNDUP(ABS('Charges variables (avancé)'!$G27-(G220-'Charges variables (avancé)'!$F27*Commandes!H$10))/'Charges variables (avancé)'!$H27,0)*'Charges variables (avancé)'!$H27,0)</f>
        <v>0</v>
      </c>
      <c r="H233" s="368">
        <f>IF((H220-'Charges variables (avancé)'!$F27*Commandes!I$10)&lt;'Charges variables (avancé)'!$G27,ROUNDUP(ABS('Charges variables (avancé)'!$G27-(H220-'Charges variables (avancé)'!$F27*Commandes!I$10))/'Charges variables (avancé)'!$H27,0)*'Charges variables (avancé)'!$H27,0)</f>
        <v>0</v>
      </c>
      <c r="I233" s="368">
        <f>IF((I220-'Charges variables (avancé)'!$F27*Commandes!J$10)&lt;'Charges variables (avancé)'!$G27,ROUNDUP(ABS('Charges variables (avancé)'!$G27-(I220-'Charges variables (avancé)'!$F27*Commandes!J$10))/'Charges variables (avancé)'!$H27,0)*'Charges variables (avancé)'!$H27,0)</f>
        <v>0</v>
      </c>
      <c r="J233" s="368">
        <f>IF((J220-'Charges variables (avancé)'!$F27*Commandes!K$10)&lt;'Charges variables (avancé)'!$G27,ROUNDUP(ABS('Charges variables (avancé)'!$G27-(J220-'Charges variables (avancé)'!$F27*Commandes!K$10))/'Charges variables (avancé)'!$H27,0)*'Charges variables (avancé)'!$H27,0)</f>
        <v>0</v>
      </c>
      <c r="K233" s="368">
        <f>IF((K220-'Charges variables (avancé)'!$F27*Commandes!L$10)&lt;'Charges variables (avancé)'!$G27,ROUNDUP(ABS('Charges variables (avancé)'!$G27-(K220-'Charges variables (avancé)'!$F27*Commandes!L$10))/'Charges variables (avancé)'!$H27,0)*'Charges variables (avancé)'!$H27,0)</f>
        <v>0</v>
      </c>
      <c r="L233" s="368">
        <f>IF((L220-'Charges variables (avancé)'!$F27*Commandes!M$10)&lt;'Charges variables (avancé)'!$G27,ROUNDUP(ABS('Charges variables (avancé)'!$G27-(L220-'Charges variables (avancé)'!$F27*Commandes!M$10))/'Charges variables (avancé)'!$H27,0)*'Charges variables (avancé)'!$H27,0)</f>
        <v>0</v>
      </c>
      <c r="M233" s="368">
        <f>IF((M220-'Charges variables (avancé)'!$F27*Commandes!N$10)&lt;'Charges variables (avancé)'!$G27,ROUNDUP(ABS('Charges variables (avancé)'!$G27-(M220-'Charges variables (avancé)'!$F27*Commandes!N$10))/'Charges variables (avancé)'!$H27,0)*'Charges variables (avancé)'!$H27,0)</f>
        <v>0</v>
      </c>
      <c r="N233" s="368">
        <f>IF((N220-'Charges variables (avancé)'!$F27*Commandes!O$10)&lt;'Charges variables (avancé)'!$G27,ROUNDUP(ABS('Charges variables (avancé)'!$G27-(N220-'Charges variables (avancé)'!$F27*Commandes!O$10))/'Charges variables (avancé)'!$H27,0)*'Charges variables (avancé)'!$H27,0)</f>
        <v>0</v>
      </c>
      <c r="O233" s="368">
        <f>IF((O220-'Charges variables (avancé)'!$F27*Commandes!P$10)&lt;'Charges variables (avancé)'!$G27,ROUNDUP(ABS('Charges variables (avancé)'!$G27-(O220-'Charges variables (avancé)'!$F27*Commandes!P$10))/'Charges variables (avancé)'!$H27,0)*'Charges variables (avancé)'!$H27,0)</f>
        <v>0</v>
      </c>
      <c r="P233" s="368">
        <f>IF((P220-'Charges variables (avancé)'!$F27*Commandes!Q$10)&lt;'Charges variables (avancé)'!$G27,ROUNDUP(ABS('Charges variables (avancé)'!$G27-(P220-'Charges variables (avancé)'!$F27*Commandes!Q$10))/'Charges variables (avancé)'!$H27,0)*'Charges variables (avancé)'!$H27,0)</f>
        <v>0</v>
      </c>
      <c r="Q233" s="368">
        <f>IF((Q220-'Charges variables (avancé)'!$F27*Commandes!R$10)&lt;'Charges variables (avancé)'!$G27,ROUNDUP(ABS('Charges variables (avancé)'!$G27-(Q220-'Charges variables (avancé)'!$F27*Commandes!R$10))/'Charges variables (avancé)'!$H27,0)*'Charges variables (avancé)'!$H27,0)</f>
        <v>0</v>
      </c>
      <c r="R233" s="368">
        <f>IF((R220-'Charges variables (avancé)'!$F27*Commandes!S$10)&lt;'Charges variables (avancé)'!$G27,ROUNDUP(ABS('Charges variables (avancé)'!$G27-(R220-'Charges variables (avancé)'!$F27*Commandes!S$10))/'Charges variables (avancé)'!$H27,0)*'Charges variables (avancé)'!$H27,0)</f>
        <v>0</v>
      </c>
      <c r="S233" s="368">
        <f>IF((S220-'Charges variables (avancé)'!$F27*Commandes!T$10)&lt;'Charges variables (avancé)'!$G27,ROUNDUP(ABS('Charges variables (avancé)'!$G27-(S220-'Charges variables (avancé)'!$F27*Commandes!T$10))/'Charges variables (avancé)'!$H27,0)*'Charges variables (avancé)'!$H27,0)</f>
        <v>0</v>
      </c>
      <c r="T233" s="368">
        <f>IF((T220-'Charges variables (avancé)'!$F27*Commandes!U$10)&lt;'Charges variables (avancé)'!$G27,ROUNDUP(ABS('Charges variables (avancé)'!$G27-(T220-'Charges variables (avancé)'!$F27*Commandes!U$10))/'Charges variables (avancé)'!$H27,0)*'Charges variables (avancé)'!$H27,0)</f>
        <v>0</v>
      </c>
      <c r="U233" s="368">
        <f>IF((U220-'Charges variables (avancé)'!$F27*Commandes!V$10)&lt;'Charges variables (avancé)'!$G27,ROUNDUP(ABS('Charges variables (avancé)'!$G27-(U220-'Charges variables (avancé)'!$F27*Commandes!V$10))/'Charges variables (avancé)'!$H27,0)*'Charges variables (avancé)'!$H27,0)</f>
        <v>0</v>
      </c>
      <c r="V233" s="368">
        <f>IF((V220-'Charges variables (avancé)'!$F27*Commandes!W$10)&lt;'Charges variables (avancé)'!$G27,ROUNDUP(ABS('Charges variables (avancé)'!$G27-(V220-'Charges variables (avancé)'!$F27*Commandes!W$10))/'Charges variables (avancé)'!$H27,0)*'Charges variables (avancé)'!$H27,0)</f>
        <v>0</v>
      </c>
      <c r="W233" s="368">
        <f>IF((W220-'Charges variables (avancé)'!$F27*Commandes!X$10)&lt;'Charges variables (avancé)'!$G27,ROUNDUP(ABS('Charges variables (avancé)'!$G27-(W220-'Charges variables (avancé)'!$F27*Commandes!X$10))/'Charges variables (avancé)'!$H27,0)*'Charges variables (avancé)'!$H27,0)</f>
        <v>0</v>
      </c>
      <c r="X233" s="368">
        <f>IF((X220-'Charges variables (avancé)'!$F27*Commandes!Y$10)&lt;'Charges variables (avancé)'!$G27,ROUNDUP(ABS('Charges variables (avancé)'!$G27-(X220-'Charges variables (avancé)'!$F27*Commandes!Y$10))/'Charges variables (avancé)'!$H27,0)*'Charges variables (avancé)'!$H27,0)</f>
        <v>0</v>
      </c>
      <c r="Y233" s="368">
        <f>IF((Y220-'Charges variables (avancé)'!$F27*Commandes!Z$10)&lt;'Charges variables (avancé)'!$G27,ROUNDUP(ABS('Charges variables (avancé)'!$G27-(Y220-'Charges variables (avancé)'!$F27*Commandes!Z$10))/'Charges variables (avancé)'!$H27,0)*'Charges variables (avancé)'!$H27,0)</f>
        <v>0</v>
      </c>
      <c r="Z233" s="368">
        <f>IF((Z220-'Charges variables (avancé)'!$F27*Commandes!AA$10)&lt;'Charges variables (avancé)'!$G27,ROUNDUP(ABS('Charges variables (avancé)'!$G27-(Z220-'Charges variables (avancé)'!$F27*Commandes!AA$10))/'Charges variables (avancé)'!$H27,0)*'Charges variables (avancé)'!$H27,0)</f>
        <v>0</v>
      </c>
      <c r="AA233" s="368">
        <f>IF((AA220-'Charges variables (avancé)'!$F27*Commandes!AB$10)&lt;'Charges variables (avancé)'!$G27,ROUNDUP(ABS('Charges variables (avancé)'!$G27-(AA220-'Charges variables (avancé)'!$F27*Commandes!AB$10))/'Charges variables (avancé)'!$H27,0)*'Charges variables (avancé)'!$H27,0)</f>
        <v>0</v>
      </c>
      <c r="AB233" s="368">
        <f>IF((AB220-'Charges variables (avancé)'!$F27*Commandes!AC$10)&lt;'Charges variables (avancé)'!$G27,ROUNDUP(ABS('Charges variables (avancé)'!$G27-(AB220-'Charges variables (avancé)'!$F27*Commandes!AC$10))/'Charges variables (avancé)'!$H27,0)*'Charges variables (avancé)'!$H27,0)</f>
        <v>0</v>
      </c>
      <c r="AC233" s="368">
        <f>IF((AC220-'Charges variables (avancé)'!$F27*Commandes!AD$10)&lt;'Charges variables (avancé)'!$G27,ROUNDUP(ABS('Charges variables (avancé)'!$G27-(AC220-'Charges variables (avancé)'!$F27*Commandes!AD$10))/'Charges variables (avancé)'!$H27,0)*'Charges variables (avancé)'!$H27,0)</f>
        <v>0</v>
      </c>
      <c r="AD233" s="368">
        <f>IF((AD220-'Charges variables (avancé)'!$F27*Commandes!AE$10)&lt;'Charges variables (avancé)'!$G27,ROUNDUP(ABS('Charges variables (avancé)'!$G27-(AD220-'Charges variables (avancé)'!$F27*Commandes!AE$10))/'Charges variables (avancé)'!$H27,0)*'Charges variables (avancé)'!$H27,0)</f>
        <v>0</v>
      </c>
      <c r="AE233" s="368">
        <f>IF((AE220-'Charges variables (avancé)'!$F27*Commandes!AF$10)&lt;'Charges variables (avancé)'!$G27,ROUNDUP(ABS('Charges variables (avancé)'!$G27-(AE220-'Charges variables (avancé)'!$F27*Commandes!AF$10))/'Charges variables (avancé)'!$H27,0)*'Charges variables (avancé)'!$H27,0)</f>
        <v>0</v>
      </c>
      <c r="AF233" s="368">
        <f>IF((AF220-'Charges variables (avancé)'!$F27*Commandes!AG$10)&lt;'Charges variables (avancé)'!$G27,ROUNDUP(ABS('Charges variables (avancé)'!$G27-(AF220-'Charges variables (avancé)'!$F27*Commandes!AG$10))/'Charges variables (avancé)'!$H27,0)*'Charges variables (avancé)'!$H27,0)</f>
        <v>0</v>
      </c>
      <c r="AG233" s="368">
        <f>IF((AG220-'Charges variables (avancé)'!$F27*Commandes!AH$10)&lt;'Charges variables (avancé)'!$G27,ROUNDUP(ABS('Charges variables (avancé)'!$G27-(AG220-'Charges variables (avancé)'!$F27*Commandes!AH$10))/'Charges variables (avancé)'!$H27,0)*'Charges variables (avancé)'!$H27,0)</f>
        <v>0</v>
      </c>
      <c r="AH233" s="368">
        <f>IF((AH220-'Charges variables (avancé)'!$F27*Commandes!AI$10)&lt;'Charges variables (avancé)'!$G27,ROUNDUP(ABS('Charges variables (avancé)'!$G27-(AH220-'Charges variables (avancé)'!$F27*Commandes!AI$10))/'Charges variables (avancé)'!$H27,0)*'Charges variables (avancé)'!$H27,0)</f>
        <v>0</v>
      </c>
      <c r="AI233" s="368">
        <f>IF((AI220-'Charges variables (avancé)'!$F27*Commandes!AJ$10)&lt;'Charges variables (avancé)'!$G27,ROUNDUP(ABS('Charges variables (avancé)'!$G27-(AI220-'Charges variables (avancé)'!$F27*Commandes!AJ$10))/'Charges variables (avancé)'!$H27,0)*'Charges variables (avancé)'!$H27,0)</f>
        <v>0</v>
      </c>
      <c r="AJ233" s="368">
        <f>IF((AJ220-'Charges variables (avancé)'!$F27*Commandes!AK$10)&lt;'Charges variables (avancé)'!$G27,ROUNDUP(ABS('Charges variables (avancé)'!$G27-(AJ220-'Charges variables (avancé)'!$F27*Commandes!AK$10))/'Charges variables (avancé)'!$H27,0)*'Charges variables (avancé)'!$H27,0)</f>
        <v>0</v>
      </c>
      <c r="AK233" s="368">
        <f>IF((AK220-'Charges variables (avancé)'!$F27*Commandes!AL$10)&lt;'Charges variables (avancé)'!$G27,ROUNDUP(ABS('Charges variables (avancé)'!$G27-(AK220-'Charges variables (avancé)'!$F27*Commandes!AL$10))/'Charges variables (avancé)'!$H27,0)*'Charges variables (avancé)'!$H27,0)</f>
        <v>0</v>
      </c>
      <c r="AL233" s="368">
        <f>IF((AL220-'Charges variables (avancé)'!$F27*Commandes!AM$10)&lt;'Charges variables (avancé)'!$G27,ROUNDUP(ABS('Charges variables (avancé)'!$G27-(AL220-'Charges variables (avancé)'!$F27*Commandes!AM$10))/'Charges variables (avancé)'!$H27,0)*'Charges variables (avancé)'!$H27,0)</f>
        <v>0</v>
      </c>
      <c r="AM233" s="368">
        <f>IF((AM220-'Charges variables (avancé)'!$F27*Commandes!AN$10)&lt;'Charges variables (avancé)'!$G27,ROUNDUP(ABS('Charges variables (avancé)'!$G27-(AM220-'Charges variables (avancé)'!$F27*Commandes!AN$10))/'Charges variables (avancé)'!$H27,0)*'Charges variables (avancé)'!$H27,0)</f>
        <v>0</v>
      </c>
      <c r="AN233" s="368">
        <f>IF((AN220-'Charges variables (avancé)'!$F27*Commandes!AO$10)&lt;'Charges variables (avancé)'!$G27,ROUNDUP(ABS('Charges variables (avancé)'!$G27-(AN220-'Charges variables (avancé)'!$F27*Commandes!AO$10))/'Charges variables (avancé)'!$H27,0)*'Charges variables (avancé)'!$H27,0)</f>
        <v>0</v>
      </c>
      <c r="AO233" s="368">
        <f>IF((AO220-'Charges variables (avancé)'!$F27*Commandes!AP$10)&lt;'Charges variables (avancé)'!$G27,ROUNDUP(ABS('Charges variables (avancé)'!$G27-(AO220-'Charges variables (avancé)'!$F27*Commandes!AP$10))/'Charges variables (avancé)'!$H27,0)*'Charges variables (avancé)'!$H27,0)</f>
        <v>0</v>
      </c>
      <c r="AP233" s="368">
        <f>IF((AP220-'Charges variables (avancé)'!$F27*Commandes!AQ$10)&lt;'Charges variables (avancé)'!$G27,ROUNDUP(ABS('Charges variables (avancé)'!$G27-(AP220-'Charges variables (avancé)'!$F27*Commandes!AQ$10))/'Charges variables (avancé)'!$H27,0)*'Charges variables (avancé)'!$H27,0)</f>
        <v>0</v>
      </c>
      <c r="AQ233" s="368">
        <f>IF((AQ220-'Charges variables (avancé)'!$F27*Commandes!AR$10)&lt;'Charges variables (avancé)'!$G27,ROUNDUP(ABS('Charges variables (avancé)'!$G27-(AQ220-'Charges variables (avancé)'!$F27*Commandes!AR$10))/'Charges variables (avancé)'!$H27,0)*'Charges variables (avancé)'!$H27,0)</f>
        <v>0</v>
      </c>
      <c r="AR233" s="368">
        <f>IF((AR220-'Charges variables (avancé)'!$F27*Commandes!AS$10)&lt;'Charges variables (avancé)'!$G27,ROUNDUP(ABS('Charges variables (avancé)'!$G27-(AR220-'Charges variables (avancé)'!$F27*Commandes!AS$10))/'Charges variables (avancé)'!$H27,0)*'Charges variables (avancé)'!$H27,0)</f>
        <v>0</v>
      </c>
      <c r="AS233" s="368">
        <f>IF((AS220-'Charges variables (avancé)'!$F27*Commandes!AT$10)&lt;'Charges variables (avancé)'!$G27,ROUNDUP(ABS('Charges variables (avancé)'!$G27-(AS220-'Charges variables (avancé)'!$F27*Commandes!AT$10))/'Charges variables (avancé)'!$H27,0)*'Charges variables (avancé)'!$H27,0)</f>
        <v>0</v>
      </c>
      <c r="AT233" s="368">
        <f>IF((AT220-'Charges variables (avancé)'!$F27*Commandes!AU$10)&lt;'Charges variables (avancé)'!$G27,ROUNDUP(ABS('Charges variables (avancé)'!$G27-(AT220-'Charges variables (avancé)'!$F27*Commandes!AU$10))/'Charges variables (avancé)'!$H27,0)*'Charges variables (avancé)'!$H27,0)</f>
        <v>0</v>
      </c>
      <c r="AU233" s="368">
        <f>IF((AU220-'Charges variables (avancé)'!$F27*Commandes!AV$10)&lt;'Charges variables (avancé)'!$G27,ROUNDUP(ABS('Charges variables (avancé)'!$G27-(AU220-'Charges variables (avancé)'!$F27*Commandes!AV$10))/'Charges variables (avancé)'!$H27,0)*'Charges variables (avancé)'!$H27,0)</f>
        <v>0</v>
      </c>
      <c r="AV233" s="368">
        <f>IF((AV220-'Charges variables (avancé)'!$F27*Commandes!AW$10)&lt;'Charges variables (avancé)'!$G27,ROUNDUP(ABS('Charges variables (avancé)'!$G27-(AV220-'Charges variables (avancé)'!$F27*Commandes!AW$10))/'Charges variables (avancé)'!$H27,0)*'Charges variables (avancé)'!$H27,0)</f>
        <v>0</v>
      </c>
      <c r="AW233" s="368">
        <f>IF((AW220-'Charges variables (avancé)'!$F27*Commandes!AX$10)&lt;'Charges variables (avancé)'!$G27,ROUNDUP(ABS('Charges variables (avancé)'!$G27-(AW220-'Charges variables (avancé)'!$F27*Commandes!AX$10))/'Charges variables (avancé)'!$H27,0)*'Charges variables (avancé)'!$H27,0)</f>
        <v>0</v>
      </c>
      <c r="AX233" s="368">
        <f>IF((AX220-'Charges variables (avancé)'!$F27*Commandes!AY$10)&lt;'Charges variables (avancé)'!$G27,ROUNDUP(ABS('Charges variables (avancé)'!$G27-(AX220-'Charges variables (avancé)'!$F27*Commandes!AY$10))/'Charges variables (avancé)'!$H27,0)*'Charges variables (avancé)'!$H27,0)</f>
        <v>0</v>
      </c>
      <c r="AY233" s="368">
        <f>IF((AY220-'Charges variables (avancé)'!$F27*Commandes!AZ$10)&lt;'Charges variables (avancé)'!$G27,ROUNDUP(ABS('Charges variables (avancé)'!$G27-(AY220-'Charges variables (avancé)'!$F27*Commandes!AZ$10))/'Charges variables (avancé)'!$H27,0)*'Charges variables (avancé)'!$H27,0)</f>
        <v>0</v>
      </c>
      <c r="AZ233" s="368">
        <f>IF((AZ220-'Charges variables (avancé)'!$F27*Commandes!BA$10)&lt;'Charges variables (avancé)'!$G27,ROUNDUP(ABS('Charges variables (avancé)'!$G27-(AZ220-'Charges variables (avancé)'!$F27*Commandes!BA$10))/'Charges variables (avancé)'!$H27,0)*'Charges variables (avancé)'!$H27,0)</f>
        <v>0</v>
      </c>
      <c r="BA233" s="368">
        <f>IF((BA220-'Charges variables (avancé)'!$F27*Commandes!BB$10)&lt;'Charges variables (avancé)'!$G27,ROUNDUP(ABS('Charges variables (avancé)'!$G27-(BA220-'Charges variables (avancé)'!$F27*Commandes!BB$10))/'Charges variables (avancé)'!$H27,0)*'Charges variables (avancé)'!$H27,0)</f>
        <v>0</v>
      </c>
      <c r="BB233" s="368">
        <f>IF((BB220-'Charges variables (avancé)'!$F27*Commandes!BC$10)&lt;'Charges variables (avancé)'!$G27,ROUNDUP(ABS('Charges variables (avancé)'!$G27-(BB220-'Charges variables (avancé)'!$F27*Commandes!BC$10))/'Charges variables (avancé)'!$H27,0)*'Charges variables (avancé)'!$H27,0)</f>
        <v>0</v>
      </c>
      <c r="BC233" s="368">
        <f>IF((BC220-'Charges variables (avancé)'!$F27*Commandes!BD$10)&lt;'Charges variables (avancé)'!$G27,ROUNDUP(ABS('Charges variables (avancé)'!$G27-(BC220-'Charges variables (avancé)'!$F27*Commandes!BD$10))/'Charges variables (avancé)'!$H27,0)*'Charges variables (avancé)'!$H27,0)</f>
        <v>0</v>
      </c>
      <c r="BD233" s="368">
        <f>IF((BD220-'Charges variables (avancé)'!$F27*Commandes!BE$10)&lt;'Charges variables (avancé)'!$G27,ROUNDUP(ABS('Charges variables (avancé)'!$G27-(BD220-'Charges variables (avancé)'!$F27*Commandes!BE$10))/'Charges variables (avancé)'!$H27,0)*'Charges variables (avancé)'!$H27,0)</f>
        <v>0</v>
      </c>
      <c r="BE233" s="368">
        <f>IF((BE220-'Charges variables (avancé)'!$F27*Commandes!BF$10)&lt;'Charges variables (avancé)'!$G27,ROUNDUP(ABS('Charges variables (avancé)'!$G27-(BE220-'Charges variables (avancé)'!$F27*Commandes!BF$10))/'Charges variables (avancé)'!$H27,0)*'Charges variables (avancé)'!$H27,0)</f>
        <v>0</v>
      </c>
      <c r="BF233" s="368">
        <f>IF((BF220-'Charges variables (avancé)'!$F27*Commandes!BG$10)&lt;'Charges variables (avancé)'!$G27,ROUNDUP(ABS('Charges variables (avancé)'!$G27-(BF220-'Charges variables (avancé)'!$F27*Commandes!BG$10))/'Charges variables (avancé)'!$H27,0)*'Charges variables (avancé)'!$H27,0)</f>
        <v>0</v>
      </c>
      <c r="BG233" s="368">
        <f>IF((BG220-'Charges variables (avancé)'!$F27*Commandes!BH$10)&lt;'Charges variables (avancé)'!$G27,ROUNDUP(ABS('Charges variables (avancé)'!$G27-(BG220-'Charges variables (avancé)'!$F27*Commandes!BH$10))/'Charges variables (avancé)'!$H27,0)*'Charges variables (avancé)'!$H27,0)</f>
        <v>0</v>
      </c>
      <c r="BH233" s="368">
        <f>IF((BH220-'Charges variables (avancé)'!$F27*Commandes!BI$10)&lt;'Charges variables (avancé)'!$G27,ROUNDUP(ABS('Charges variables (avancé)'!$G27-(BH220-'Charges variables (avancé)'!$F27*Commandes!BI$10))/'Charges variables (avancé)'!$H27,0)*'Charges variables (avancé)'!$H27,0)</f>
        <v>0</v>
      </c>
      <c r="BI233" s="368">
        <f>IF((BI220-'Charges variables (avancé)'!$F27*Commandes!BJ$10)&lt;'Charges variables (avancé)'!$G27,ROUNDUP(ABS('Charges variables (avancé)'!$G27-(BI220-'Charges variables (avancé)'!$F27*Commandes!BJ$10))/'Charges variables (avancé)'!$H27,0)*'Charges variables (avancé)'!$H27,0)</f>
        <v>0</v>
      </c>
      <c r="BJ233" s="368">
        <f>IF((BJ220-'Charges variables (avancé)'!$F27*Commandes!BK$10)&lt;'Charges variables (avancé)'!$G27,ROUNDUP(ABS('Charges variables (avancé)'!$G27-(BJ220-'Charges variables (avancé)'!$F27*Commandes!BK$10))/'Charges variables (avancé)'!$H27,0)*'Charges variables (avancé)'!$H27,0)</f>
        <v>0</v>
      </c>
    </row>
    <row r="234" spans="2:62" ht="15" customHeight="1">
      <c r="B234" s="366">
        <f>'Charges variables (avancé)'!$C$28</f>
        <v>0</v>
      </c>
      <c r="C234" s="368">
        <f>IF((C221-'Charges variables (avancé)'!$F28*Commandes!D$10)&lt;'Charges variables (avancé)'!$G28,ROUNDUP(ABS('Charges variables (avancé)'!$G28-(C221-'Charges variables (avancé)'!$F28*Commandes!D$10))/'Charges variables (avancé)'!$H28,0)*'Charges variables (avancé)'!$H28,0)</f>
        <v>0</v>
      </c>
      <c r="D234" s="368">
        <f>IF((D221-'Charges variables (avancé)'!$F28*Commandes!E$10)&lt;'Charges variables (avancé)'!$G28,ROUNDUP(ABS('Charges variables (avancé)'!$G28-(D221-'Charges variables (avancé)'!$F28*Commandes!E$10))/'Charges variables (avancé)'!$H28,0)*'Charges variables (avancé)'!$H28,0)</f>
        <v>0</v>
      </c>
      <c r="E234" s="368">
        <f>IF((E221-'Charges variables (avancé)'!$F28*Commandes!F$10)&lt;'Charges variables (avancé)'!$G28,ROUNDUP(ABS('Charges variables (avancé)'!$G28-(E221-'Charges variables (avancé)'!$F28*Commandes!F$10))/'Charges variables (avancé)'!$H28,0)*'Charges variables (avancé)'!$H28,0)</f>
        <v>0</v>
      </c>
      <c r="F234" s="368">
        <f>IF((F221-'Charges variables (avancé)'!$F28*Commandes!G$10)&lt;'Charges variables (avancé)'!$G28,ROUNDUP(ABS('Charges variables (avancé)'!$G28-(F221-'Charges variables (avancé)'!$F28*Commandes!G$10))/'Charges variables (avancé)'!$H28,0)*'Charges variables (avancé)'!$H28,0)</f>
        <v>0</v>
      </c>
      <c r="G234" s="368">
        <f>IF((G221-'Charges variables (avancé)'!$F28*Commandes!H$10)&lt;'Charges variables (avancé)'!$G28,ROUNDUP(ABS('Charges variables (avancé)'!$G28-(G221-'Charges variables (avancé)'!$F28*Commandes!H$10))/'Charges variables (avancé)'!$H28,0)*'Charges variables (avancé)'!$H28,0)</f>
        <v>0</v>
      </c>
      <c r="H234" s="368">
        <f>IF((H221-'Charges variables (avancé)'!$F28*Commandes!I$10)&lt;'Charges variables (avancé)'!$G28,ROUNDUP(ABS('Charges variables (avancé)'!$G28-(H221-'Charges variables (avancé)'!$F28*Commandes!I$10))/'Charges variables (avancé)'!$H28,0)*'Charges variables (avancé)'!$H28,0)</f>
        <v>0</v>
      </c>
      <c r="I234" s="368">
        <f>IF((I221-'Charges variables (avancé)'!$F28*Commandes!J$10)&lt;'Charges variables (avancé)'!$G28,ROUNDUP(ABS('Charges variables (avancé)'!$G28-(I221-'Charges variables (avancé)'!$F28*Commandes!J$10))/'Charges variables (avancé)'!$H28,0)*'Charges variables (avancé)'!$H28,0)</f>
        <v>0</v>
      </c>
      <c r="J234" s="368">
        <f>IF((J221-'Charges variables (avancé)'!$F28*Commandes!K$10)&lt;'Charges variables (avancé)'!$G28,ROUNDUP(ABS('Charges variables (avancé)'!$G28-(J221-'Charges variables (avancé)'!$F28*Commandes!K$10))/'Charges variables (avancé)'!$H28,0)*'Charges variables (avancé)'!$H28,0)</f>
        <v>0</v>
      </c>
      <c r="K234" s="368">
        <f>IF((K221-'Charges variables (avancé)'!$F28*Commandes!L$10)&lt;'Charges variables (avancé)'!$G28,ROUNDUP(ABS('Charges variables (avancé)'!$G28-(K221-'Charges variables (avancé)'!$F28*Commandes!L$10))/'Charges variables (avancé)'!$H28,0)*'Charges variables (avancé)'!$H28,0)</f>
        <v>0</v>
      </c>
      <c r="L234" s="368">
        <f>IF((L221-'Charges variables (avancé)'!$F28*Commandes!M$10)&lt;'Charges variables (avancé)'!$G28,ROUNDUP(ABS('Charges variables (avancé)'!$G28-(L221-'Charges variables (avancé)'!$F28*Commandes!M$10))/'Charges variables (avancé)'!$H28,0)*'Charges variables (avancé)'!$H28,0)</f>
        <v>0</v>
      </c>
      <c r="M234" s="368">
        <f>IF((M221-'Charges variables (avancé)'!$F28*Commandes!N$10)&lt;'Charges variables (avancé)'!$G28,ROUNDUP(ABS('Charges variables (avancé)'!$G28-(M221-'Charges variables (avancé)'!$F28*Commandes!N$10))/'Charges variables (avancé)'!$H28,0)*'Charges variables (avancé)'!$H28,0)</f>
        <v>0</v>
      </c>
      <c r="N234" s="368">
        <f>IF((N221-'Charges variables (avancé)'!$F28*Commandes!O$10)&lt;'Charges variables (avancé)'!$G28,ROUNDUP(ABS('Charges variables (avancé)'!$G28-(N221-'Charges variables (avancé)'!$F28*Commandes!O$10))/'Charges variables (avancé)'!$H28,0)*'Charges variables (avancé)'!$H28,0)</f>
        <v>0</v>
      </c>
      <c r="O234" s="368">
        <f>IF((O221-'Charges variables (avancé)'!$F28*Commandes!P$10)&lt;'Charges variables (avancé)'!$G28,ROUNDUP(ABS('Charges variables (avancé)'!$G28-(O221-'Charges variables (avancé)'!$F28*Commandes!P$10))/'Charges variables (avancé)'!$H28,0)*'Charges variables (avancé)'!$H28,0)</f>
        <v>0</v>
      </c>
      <c r="P234" s="368">
        <f>IF((P221-'Charges variables (avancé)'!$F28*Commandes!Q$10)&lt;'Charges variables (avancé)'!$G28,ROUNDUP(ABS('Charges variables (avancé)'!$G28-(P221-'Charges variables (avancé)'!$F28*Commandes!Q$10))/'Charges variables (avancé)'!$H28,0)*'Charges variables (avancé)'!$H28,0)</f>
        <v>0</v>
      </c>
      <c r="Q234" s="368">
        <f>IF((Q221-'Charges variables (avancé)'!$F28*Commandes!R$10)&lt;'Charges variables (avancé)'!$G28,ROUNDUP(ABS('Charges variables (avancé)'!$G28-(Q221-'Charges variables (avancé)'!$F28*Commandes!R$10))/'Charges variables (avancé)'!$H28,0)*'Charges variables (avancé)'!$H28,0)</f>
        <v>0</v>
      </c>
      <c r="R234" s="368">
        <f>IF((R221-'Charges variables (avancé)'!$F28*Commandes!S$10)&lt;'Charges variables (avancé)'!$G28,ROUNDUP(ABS('Charges variables (avancé)'!$G28-(R221-'Charges variables (avancé)'!$F28*Commandes!S$10))/'Charges variables (avancé)'!$H28,0)*'Charges variables (avancé)'!$H28,0)</f>
        <v>0</v>
      </c>
      <c r="S234" s="368">
        <f>IF((S221-'Charges variables (avancé)'!$F28*Commandes!T$10)&lt;'Charges variables (avancé)'!$G28,ROUNDUP(ABS('Charges variables (avancé)'!$G28-(S221-'Charges variables (avancé)'!$F28*Commandes!T$10))/'Charges variables (avancé)'!$H28,0)*'Charges variables (avancé)'!$H28,0)</f>
        <v>0</v>
      </c>
      <c r="T234" s="368">
        <f>IF((T221-'Charges variables (avancé)'!$F28*Commandes!U$10)&lt;'Charges variables (avancé)'!$G28,ROUNDUP(ABS('Charges variables (avancé)'!$G28-(T221-'Charges variables (avancé)'!$F28*Commandes!U$10))/'Charges variables (avancé)'!$H28,0)*'Charges variables (avancé)'!$H28,0)</f>
        <v>0</v>
      </c>
      <c r="U234" s="368">
        <f>IF((U221-'Charges variables (avancé)'!$F28*Commandes!V$10)&lt;'Charges variables (avancé)'!$G28,ROUNDUP(ABS('Charges variables (avancé)'!$G28-(U221-'Charges variables (avancé)'!$F28*Commandes!V$10))/'Charges variables (avancé)'!$H28,0)*'Charges variables (avancé)'!$H28,0)</f>
        <v>0</v>
      </c>
      <c r="V234" s="368">
        <f>IF((V221-'Charges variables (avancé)'!$F28*Commandes!W$10)&lt;'Charges variables (avancé)'!$G28,ROUNDUP(ABS('Charges variables (avancé)'!$G28-(V221-'Charges variables (avancé)'!$F28*Commandes!W$10))/'Charges variables (avancé)'!$H28,0)*'Charges variables (avancé)'!$H28,0)</f>
        <v>0</v>
      </c>
      <c r="W234" s="368">
        <f>IF((W221-'Charges variables (avancé)'!$F28*Commandes!X$10)&lt;'Charges variables (avancé)'!$G28,ROUNDUP(ABS('Charges variables (avancé)'!$G28-(W221-'Charges variables (avancé)'!$F28*Commandes!X$10))/'Charges variables (avancé)'!$H28,0)*'Charges variables (avancé)'!$H28,0)</f>
        <v>0</v>
      </c>
      <c r="X234" s="368">
        <f>IF((X221-'Charges variables (avancé)'!$F28*Commandes!Y$10)&lt;'Charges variables (avancé)'!$G28,ROUNDUP(ABS('Charges variables (avancé)'!$G28-(X221-'Charges variables (avancé)'!$F28*Commandes!Y$10))/'Charges variables (avancé)'!$H28,0)*'Charges variables (avancé)'!$H28,0)</f>
        <v>0</v>
      </c>
      <c r="Y234" s="368">
        <f>IF((Y221-'Charges variables (avancé)'!$F28*Commandes!Z$10)&lt;'Charges variables (avancé)'!$G28,ROUNDUP(ABS('Charges variables (avancé)'!$G28-(Y221-'Charges variables (avancé)'!$F28*Commandes!Z$10))/'Charges variables (avancé)'!$H28,0)*'Charges variables (avancé)'!$H28,0)</f>
        <v>0</v>
      </c>
      <c r="Z234" s="368">
        <f>IF((Z221-'Charges variables (avancé)'!$F28*Commandes!AA$10)&lt;'Charges variables (avancé)'!$G28,ROUNDUP(ABS('Charges variables (avancé)'!$G28-(Z221-'Charges variables (avancé)'!$F28*Commandes!AA$10))/'Charges variables (avancé)'!$H28,0)*'Charges variables (avancé)'!$H28,0)</f>
        <v>0</v>
      </c>
      <c r="AA234" s="368">
        <f>IF((AA221-'Charges variables (avancé)'!$F28*Commandes!AB$10)&lt;'Charges variables (avancé)'!$G28,ROUNDUP(ABS('Charges variables (avancé)'!$G28-(AA221-'Charges variables (avancé)'!$F28*Commandes!AB$10))/'Charges variables (avancé)'!$H28,0)*'Charges variables (avancé)'!$H28,0)</f>
        <v>0</v>
      </c>
      <c r="AB234" s="368">
        <f>IF((AB221-'Charges variables (avancé)'!$F28*Commandes!AC$10)&lt;'Charges variables (avancé)'!$G28,ROUNDUP(ABS('Charges variables (avancé)'!$G28-(AB221-'Charges variables (avancé)'!$F28*Commandes!AC$10))/'Charges variables (avancé)'!$H28,0)*'Charges variables (avancé)'!$H28,0)</f>
        <v>0</v>
      </c>
      <c r="AC234" s="368">
        <f>IF((AC221-'Charges variables (avancé)'!$F28*Commandes!AD$10)&lt;'Charges variables (avancé)'!$G28,ROUNDUP(ABS('Charges variables (avancé)'!$G28-(AC221-'Charges variables (avancé)'!$F28*Commandes!AD$10))/'Charges variables (avancé)'!$H28,0)*'Charges variables (avancé)'!$H28,0)</f>
        <v>0</v>
      </c>
      <c r="AD234" s="368">
        <f>IF((AD221-'Charges variables (avancé)'!$F28*Commandes!AE$10)&lt;'Charges variables (avancé)'!$G28,ROUNDUP(ABS('Charges variables (avancé)'!$G28-(AD221-'Charges variables (avancé)'!$F28*Commandes!AE$10))/'Charges variables (avancé)'!$H28,0)*'Charges variables (avancé)'!$H28,0)</f>
        <v>0</v>
      </c>
      <c r="AE234" s="368">
        <f>IF((AE221-'Charges variables (avancé)'!$F28*Commandes!AF$10)&lt;'Charges variables (avancé)'!$G28,ROUNDUP(ABS('Charges variables (avancé)'!$G28-(AE221-'Charges variables (avancé)'!$F28*Commandes!AF$10))/'Charges variables (avancé)'!$H28,0)*'Charges variables (avancé)'!$H28,0)</f>
        <v>0</v>
      </c>
      <c r="AF234" s="368">
        <f>IF((AF221-'Charges variables (avancé)'!$F28*Commandes!AG$10)&lt;'Charges variables (avancé)'!$G28,ROUNDUP(ABS('Charges variables (avancé)'!$G28-(AF221-'Charges variables (avancé)'!$F28*Commandes!AG$10))/'Charges variables (avancé)'!$H28,0)*'Charges variables (avancé)'!$H28,0)</f>
        <v>0</v>
      </c>
      <c r="AG234" s="368">
        <f>IF((AG221-'Charges variables (avancé)'!$F28*Commandes!AH$10)&lt;'Charges variables (avancé)'!$G28,ROUNDUP(ABS('Charges variables (avancé)'!$G28-(AG221-'Charges variables (avancé)'!$F28*Commandes!AH$10))/'Charges variables (avancé)'!$H28,0)*'Charges variables (avancé)'!$H28,0)</f>
        <v>0</v>
      </c>
      <c r="AH234" s="368">
        <f>IF((AH221-'Charges variables (avancé)'!$F28*Commandes!AI$10)&lt;'Charges variables (avancé)'!$G28,ROUNDUP(ABS('Charges variables (avancé)'!$G28-(AH221-'Charges variables (avancé)'!$F28*Commandes!AI$10))/'Charges variables (avancé)'!$H28,0)*'Charges variables (avancé)'!$H28,0)</f>
        <v>0</v>
      </c>
      <c r="AI234" s="368">
        <f>IF((AI221-'Charges variables (avancé)'!$F28*Commandes!AJ$10)&lt;'Charges variables (avancé)'!$G28,ROUNDUP(ABS('Charges variables (avancé)'!$G28-(AI221-'Charges variables (avancé)'!$F28*Commandes!AJ$10))/'Charges variables (avancé)'!$H28,0)*'Charges variables (avancé)'!$H28,0)</f>
        <v>0</v>
      </c>
      <c r="AJ234" s="368">
        <f>IF((AJ221-'Charges variables (avancé)'!$F28*Commandes!AK$10)&lt;'Charges variables (avancé)'!$G28,ROUNDUP(ABS('Charges variables (avancé)'!$G28-(AJ221-'Charges variables (avancé)'!$F28*Commandes!AK$10))/'Charges variables (avancé)'!$H28,0)*'Charges variables (avancé)'!$H28,0)</f>
        <v>0</v>
      </c>
      <c r="AK234" s="368">
        <f>IF((AK221-'Charges variables (avancé)'!$F28*Commandes!AL$10)&lt;'Charges variables (avancé)'!$G28,ROUNDUP(ABS('Charges variables (avancé)'!$G28-(AK221-'Charges variables (avancé)'!$F28*Commandes!AL$10))/'Charges variables (avancé)'!$H28,0)*'Charges variables (avancé)'!$H28,0)</f>
        <v>0</v>
      </c>
      <c r="AL234" s="368">
        <f>IF((AL221-'Charges variables (avancé)'!$F28*Commandes!AM$10)&lt;'Charges variables (avancé)'!$G28,ROUNDUP(ABS('Charges variables (avancé)'!$G28-(AL221-'Charges variables (avancé)'!$F28*Commandes!AM$10))/'Charges variables (avancé)'!$H28,0)*'Charges variables (avancé)'!$H28,0)</f>
        <v>0</v>
      </c>
      <c r="AM234" s="368">
        <f>IF((AM221-'Charges variables (avancé)'!$F28*Commandes!AN$10)&lt;'Charges variables (avancé)'!$G28,ROUNDUP(ABS('Charges variables (avancé)'!$G28-(AM221-'Charges variables (avancé)'!$F28*Commandes!AN$10))/'Charges variables (avancé)'!$H28,0)*'Charges variables (avancé)'!$H28,0)</f>
        <v>0</v>
      </c>
      <c r="AN234" s="368">
        <f>IF((AN221-'Charges variables (avancé)'!$F28*Commandes!AO$10)&lt;'Charges variables (avancé)'!$G28,ROUNDUP(ABS('Charges variables (avancé)'!$G28-(AN221-'Charges variables (avancé)'!$F28*Commandes!AO$10))/'Charges variables (avancé)'!$H28,0)*'Charges variables (avancé)'!$H28,0)</f>
        <v>0</v>
      </c>
      <c r="AO234" s="368">
        <f>IF((AO221-'Charges variables (avancé)'!$F28*Commandes!AP$10)&lt;'Charges variables (avancé)'!$G28,ROUNDUP(ABS('Charges variables (avancé)'!$G28-(AO221-'Charges variables (avancé)'!$F28*Commandes!AP$10))/'Charges variables (avancé)'!$H28,0)*'Charges variables (avancé)'!$H28,0)</f>
        <v>0</v>
      </c>
      <c r="AP234" s="368">
        <f>IF((AP221-'Charges variables (avancé)'!$F28*Commandes!AQ$10)&lt;'Charges variables (avancé)'!$G28,ROUNDUP(ABS('Charges variables (avancé)'!$G28-(AP221-'Charges variables (avancé)'!$F28*Commandes!AQ$10))/'Charges variables (avancé)'!$H28,0)*'Charges variables (avancé)'!$H28,0)</f>
        <v>0</v>
      </c>
      <c r="AQ234" s="368">
        <f>IF((AQ221-'Charges variables (avancé)'!$F28*Commandes!AR$10)&lt;'Charges variables (avancé)'!$G28,ROUNDUP(ABS('Charges variables (avancé)'!$G28-(AQ221-'Charges variables (avancé)'!$F28*Commandes!AR$10))/'Charges variables (avancé)'!$H28,0)*'Charges variables (avancé)'!$H28,0)</f>
        <v>0</v>
      </c>
      <c r="AR234" s="368">
        <f>IF((AR221-'Charges variables (avancé)'!$F28*Commandes!AS$10)&lt;'Charges variables (avancé)'!$G28,ROUNDUP(ABS('Charges variables (avancé)'!$G28-(AR221-'Charges variables (avancé)'!$F28*Commandes!AS$10))/'Charges variables (avancé)'!$H28,0)*'Charges variables (avancé)'!$H28,0)</f>
        <v>0</v>
      </c>
      <c r="AS234" s="368">
        <f>IF((AS221-'Charges variables (avancé)'!$F28*Commandes!AT$10)&lt;'Charges variables (avancé)'!$G28,ROUNDUP(ABS('Charges variables (avancé)'!$G28-(AS221-'Charges variables (avancé)'!$F28*Commandes!AT$10))/'Charges variables (avancé)'!$H28,0)*'Charges variables (avancé)'!$H28,0)</f>
        <v>0</v>
      </c>
      <c r="AT234" s="368">
        <f>IF((AT221-'Charges variables (avancé)'!$F28*Commandes!AU$10)&lt;'Charges variables (avancé)'!$G28,ROUNDUP(ABS('Charges variables (avancé)'!$G28-(AT221-'Charges variables (avancé)'!$F28*Commandes!AU$10))/'Charges variables (avancé)'!$H28,0)*'Charges variables (avancé)'!$H28,0)</f>
        <v>0</v>
      </c>
      <c r="AU234" s="368">
        <f>IF((AU221-'Charges variables (avancé)'!$F28*Commandes!AV$10)&lt;'Charges variables (avancé)'!$G28,ROUNDUP(ABS('Charges variables (avancé)'!$G28-(AU221-'Charges variables (avancé)'!$F28*Commandes!AV$10))/'Charges variables (avancé)'!$H28,0)*'Charges variables (avancé)'!$H28,0)</f>
        <v>0</v>
      </c>
      <c r="AV234" s="368">
        <f>IF((AV221-'Charges variables (avancé)'!$F28*Commandes!AW$10)&lt;'Charges variables (avancé)'!$G28,ROUNDUP(ABS('Charges variables (avancé)'!$G28-(AV221-'Charges variables (avancé)'!$F28*Commandes!AW$10))/'Charges variables (avancé)'!$H28,0)*'Charges variables (avancé)'!$H28,0)</f>
        <v>0</v>
      </c>
      <c r="AW234" s="368">
        <f>IF((AW221-'Charges variables (avancé)'!$F28*Commandes!AX$10)&lt;'Charges variables (avancé)'!$G28,ROUNDUP(ABS('Charges variables (avancé)'!$G28-(AW221-'Charges variables (avancé)'!$F28*Commandes!AX$10))/'Charges variables (avancé)'!$H28,0)*'Charges variables (avancé)'!$H28,0)</f>
        <v>0</v>
      </c>
      <c r="AX234" s="368">
        <f>IF((AX221-'Charges variables (avancé)'!$F28*Commandes!AY$10)&lt;'Charges variables (avancé)'!$G28,ROUNDUP(ABS('Charges variables (avancé)'!$G28-(AX221-'Charges variables (avancé)'!$F28*Commandes!AY$10))/'Charges variables (avancé)'!$H28,0)*'Charges variables (avancé)'!$H28,0)</f>
        <v>0</v>
      </c>
      <c r="AY234" s="368">
        <f>IF((AY221-'Charges variables (avancé)'!$F28*Commandes!AZ$10)&lt;'Charges variables (avancé)'!$G28,ROUNDUP(ABS('Charges variables (avancé)'!$G28-(AY221-'Charges variables (avancé)'!$F28*Commandes!AZ$10))/'Charges variables (avancé)'!$H28,0)*'Charges variables (avancé)'!$H28,0)</f>
        <v>0</v>
      </c>
      <c r="AZ234" s="368">
        <f>IF((AZ221-'Charges variables (avancé)'!$F28*Commandes!BA$10)&lt;'Charges variables (avancé)'!$G28,ROUNDUP(ABS('Charges variables (avancé)'!$G28-(AZ221-'Charges variables (avancé)'!$F28*Commandes!BA$10))/'Charges variables (avancé)'!$H28,0)*'Charges variables (avancé)'!$H28,0)</f>
        <v>0</v>
      </c>
      <c r="BA234" s="368">
        <f>IF((BA221-'Charges variables (avancé)'!$F28*Commandes!BB$10)&lt;'Charges variables (avancé)'!$G28,ROUNDUP(ABS('Charges variables (avancé)'!$G28-(BA221-'Charges variables (avancé)'!$F28*Commandes!BB$10))/'Charges variables (avancé)'!$H28,0)*'Charges variables (avancé)'!$H28,0)</f>
        <v>0</v>
      </c>
      <c r="BB234" s="368">
        <f>IF((BB221-'Charges variables (avancé)'!$F28*Commandes!BC$10)&lt;'Charges variables (avancé)'!$G28,ROUNDUP(ABS('Charges variables (avancé)'!$G28-(BB221-'Charges variables (avancé)'!$F28*Commandes!BC$10))/'Charges variables (avancé)'!$H28,0)*'Charges variables (avancé)'!$H28,0)</f>
        <v>0</v>
      </c>
      <c r="BC234" s="368">
        <f>IF((BC221-'Charges variables (avancé)'!$F28*Commandes!BD$10)&lt;'Charges variables (avancé)'!$G28,ROUNDUP(ABS('Charges variables (avancé)'!$G28-(BC221-'Charges variables (avancé)'!$F28*Commandes!BD$10))/'Charges variables (avancé)'!$H28,0)*'Charges variables (avancé)'!$H28,0)</f>
        <v>0</v>
      </c>
      <c r="BD234" s="368">
        <f>IF((BD221-'Charges variables (avancé)'!$F28*Commandes!BE$10)&lt;'Charges variables (avancé)'!$G28,ROUNDUP(ABS('Charges variables (avancé)'!$G28-(BD221-'Charges variables (avancé)'!$F28*Commandes!BE$10))/'Charges variables (avancé)'!$H28,0)*'Charges variables (avancé)'!$H28,0)</f>
        <v>0</v>
      </c>
      <c r="BE234" s="368">
        <f>IF((BE221-'Charges variables (avancé)'!$F28*Commandes!BF$10)&lt;'Charges variables (avancé)'!$G28,ROUNDUP(ABS('Charges variables (avancé)'!$G28-(BE221-'Charges variables (avancé)'!$F28*Commandes!BF$10))/'Charges variables (avancé)'!$H28,0)*'Charges variables (avancé)'!$H28,0)</f>
        <v>0</v>
      </c>
      <c r="BF234" s="368">
        <f>IF((BF221-'Charges variables (avancé)'!$F28*Commandes!BG$10)&lt;'Charges variables (avancé)'!$G28,ROUNDUP(ABS('Charges variables (avancé)'!$G28-(BF221-'Charges variables (avancé)'!$F28*Commandes!BG$10))/'Charges variables (avancé)'!$H28,0)*'Charges variables (avancé)'!$H28,0)</f>
        <v>0</v>
      </c>
      <c r="BG234" s="368">
        <f>IF((BG221-'Charges variables (avancé)'!$F28*Commandes!BH$10)&lt;'Charges variables (avancé)'!$G28,ROUNDUP(ABS('Charges variables (avancé)'!$G28-(BG221-'Charges variables (avancé)'!$F28*Commandes!BH$10))/'Charges variables (avancé)'!$H28,0)*'Charges variables (avancé)'!$H28,0)</f>
        <v>0</v>
      </c>
      <c r="BH234" s="368">
        <f>IF((BH221-'Charges variables (avancé)'!$F28*Commandes!BI$10)&lt;'Charges variables (avancé)'!$G28,ROUNDUP(ABS('Charges variables (avancé)'!$G28-(BH221-'Charges variables (avancé)'!$F28*Commandes!BI$10))/'Charges variables (avancé)'!$H28,0)*'Charges variables (avancé)'!$H28,0)</f>
        <v>0</v>
      </c>
      <c r="BI234" s="368">
        <f>IF((BI221-'Charges variables (avancé)'!$F28*Commandes!BJ$10)&lt;'Charges variables (avancé)'!$G28,ROUNDUP(ABS('Charges variables (avancé)'!$G28-(BI221-'Charges variables (avancé)'!$F28*Commandes!BJ$10))/'Charges variables (avancé)'!$H28,0)*'Charges variables (avancé)'!$H28,0)</f>
        <v>0</v>
      </c>
      <c r="BJ234" s="368">
        <f>IF((BJ221-'Charges variables (avancé)'!$F28*Commandes!BK$10)&lt;'Charges variables (avancé)'!$G28,ROUNDUP(ABS('Charges variables (avancé)'!$G28-(BJ221-'Charges variables (avancé)'!$F28*Commandes!BK$10))/'Charges variables (avancé)'!$H28,0)*'Charges variables (avancé)'!$H28,0)</f>
        <v>0</v>
      </c>
    </row>
    <row r="235" spans="2:62" ht="15" customHeight="1">
      <c r="B235" s="366">
        <f>'Charges variables (avancé)'!$C$29</f>
        <v>0</v>
      </c>
      <c r="C235" s="368">
        <f>IF((C222-'Charges variables (avancé)'!$F29*Commandes!D$10)&lt;'Charges variables (avancé)'!$G29,ROUNDUP(ABS('Charges variables (avancé)'!$G29-(C222-'Charges variables (avancé)'!$F29*Commandes!D$10))/'Charges variables (avancé)'!$H29,0)*'Charges variables (avancé)'!$H29,0)</f>
        <v>0</v>
      </c>
      <c r="D235" s="368">
        <f>IF((D222-'Charges variables (avancé)'!$F29*Commandes!E$10)&lt;'Charges variables (avancé)'!$G29,ROUNDUP(ABS('Charges variables (avancé)'!$G29-(D222-'Charges variables (avancé)'!$F29*Commandes!E$10))/'Charges variables (avancé)'!$H29,0)*'Charges variables (avancé)'!$H29,0)</f>
        <v>0</v>
      </c>
      <c r="E235" s="368">
        <f>IF((E222-'Charges variables (avancé)'!$F29*Commandes!F$10)&lt;'Charges variables (avancé)'!$G29,ROUNDUP(ABS('Charges variables (avancé)'!$G29-(E222-'Charges variables (avancé)'!$F29*Commandes!F$10))/'Charges variables (avancé)'!$H29,0)*'Charges variables (avancé)'!$H29,0)</f>
        <v>0</v>
      </c>
      <c r="F235" s="368">
        <f>IF((F222-'Charges variables (avancé)'!$F29*Commandes!G$10)&lt;'Charges variables (avancé)'!$G29,ROUNDUP(ABS('Charges variables (avancé)'!$G29-(F222-'Charges variables (avancé)'!$F29*Commandes!G$10))/'Charges variables (avancé)'!$H29,0)*'Charges variables (avancé)'!$H29,0)</f>
        <v>0</v>
      </c>
      <c r="G235" s="368">
        <f>IF((G222-'Charges variables (avancé)'!$F29*Commandes!H$10)&lt;'Charges variables (avancé)'!$G29,ROUNDUP(ABS('Charges variables (avancé)'!$G29-(G222-'Charges variables (avancé)'!$F29*Commandes!H$10))/'Charges variables (avancé)'!$H29,0)*'Charges variables (avancé)'!$H29,0)</f>
        <v>0</v>
      </c>
      <c r="H235" s="368">
        <f>IF((H222-'Charges variables (avancé)'!$F29*Commandes!I$10)&lt;'Charges variables (avancé)'!$G29,ROUNDUP(ABS('Charges variables (avancé)'!$G29-(H222-'Charges variables (avancé)'!$F29*Commandes!I$10))/'Charges variables (avancé)'!$H29,0)*'Charges variables (avancé)'!$H29,0)</f>
        <v>0</v>
      </c>
      <c r="I235" s="368">
        <f>IF((I222-'Charges variables (avancé)'!$F29*Commandes!J$10)&lt;'Charges variables (avancé)'!$G29,ROUNDUP(ABS('Charges variables (avancé)'!$G29-(I222-'Charges variables (avancé)'!$F29*Commandes!J$10))/'Charges variables (avancé)'!$H29,0)*'Charges variables (avancé)'!$H29,0)</f>
        <v>0</v>
      </c>
      <c r="J235" s="368">
        <f>IF((J222-'Charges variables (avancé)'!$F29*Commandes!K$10)&lt;'Charges variables (avancé)'!$G29,ROUNDUP(ABS('Charges variables (avancé)'!$G29-(J222-'Charges variables (avancé)'!$F29*Commandes!K$10))/'Charges variables (avancé)'!$H29,0)*'Charges variables (avancé)'!$H29,0)</f>
        <v>0</v>
      </c>
      <c r="K235" s="368">
        <f>IF((K222-'Charges variables (avancé)'!$F29*Commandes!L$10)&lt;'Charges variables (avancé)'!$G29,ROUNDUP(ABS('Charges variables (avancé)'!$G29-(K222-'Charges variables (avancé)'!$F29*Commandes!L$10))/'Charges variables (avancé)'!$H29,0)*'Charges variables (avancé)'!$H29,0)</f>
        <v>0</v>
      </c>
      <c r="L235" s="368">
        <f>IF((L222-'Charges variables (avancé)'!$F29*Commandes!M$10)&lt;'Charges variables (avancé)'!$G29,ROUNDUP(ABS('Charges variables (avancé)'!$G29-(L222-'Charges variables (avancé)'!$F29*Commandes!M$10))/'Charges variables (avancé)'!$H29,0)*'Charges variables (avancé)'!$H29,0)</f>
        <v>0</v>
      </c>
      <c r="M235" s="368">
        <f>IF((M222-'Charges variables (avancé)'!$F29*Commandes!N$10)&lt;'Charges variables (avancé)'!$G29,ROUNDUP(ABS('Charges variables (avancé)'!$G29-(M222-'Charges variables (avancé)'!$F29*Commandes!N$10))/'Charges variables (avancé)'!$H29,0)*'Charges variables (avancé)'!$H29,0)</f>
        <v>0</v>
      </c>
      <c r="N235" s="368">
        <f>IF((N222-'Charges variables (avancé)'!$F29*Commandes!O$10)&lt;'Charges variables (avancé)'!$G29,ROUNDUP(ABS('Charges variables (avancé)'!$G29-(N222-'Charges variables (avancé)'!$F29*Commandes!O$10))/'Charges variables (avancé)'!$H29,0)*'Charges variables (avancé)'!$H29,0)</f>
        <v>0</v>
      </c>
      <c r="O235" s="368">
        <f>IF((O222-'Charges variables (avancé)'!$F29*Commandes!P$10)&lt;'Charges variables (avancé)'!$G29,ROUNDUP(ABS('Charges variables (avancé)'!$G29-(O222-'Charges variables (avancé)'!$F29*Commandes!P$10))/'Charges variables (avancé)'!$H29,0)*'Charges variables (avancé)'!$H29,0)</f>
        <v>0</v>
      </c>
      <c r="P235" s="368">
        <f>IF((P222-'Charges variables (avancé)'!$F29*Commandes!Q$10)&lt;'Charges variables (avancé)'!$G29,ROUNDUP(ABS('Charges variables (avancé)'!$G29-(P222-'Charges variables (avancé)'!$F29*Commandes!Q$10))/'Charges variables (avancé)'!$H29,0)*'Charges variables (avancé)'!$H29,0)</f>
        <v>0</v>
      </c>
      <c r="Q235" s="368">
        <f>IF((Q222-'Charges variables (avancé)'!$F29*Commandes!R$10)&lt;'Charges variables (avancé)'!$G29,ROUNDUP(ABS('Charges variables (avancé)'!$G29-(Q222-'Charges variables (avancé)'!$F29*Commandes!R$10))/'Charges variables (avancé)'!$H29,0)*'Charges variables (avancé)'!$H29,0)</f>
        <v>0</v>
      </c>
      <c r="R235" s="368">
        <f>IF((R222-'Charges variables (avancé)'!$F29*Commandes!S$10)&lt;'Charges variables (avancé)'!$G29,ROUNDUP(ABS('Charges variables (avancé)'!$G29-(R222-'Charges variables (avancé)'!$F29*Commandes!S$10))/'Charges variables (avancé)'!$H29,0)*'Charges variables (avancé)'!$H29,0)</f>
        <v>0</v>
      </c>
      <c r="S235" s="368">
        <f>IF((S222-'Charges variables (avancé)'!$F29*Commandes!T$10)&lt;'Charges variables (avancé)'!$G29,ROUNDUP(ABS('Charges variables (avancé)'!$G29-(S222-'Charges variables (avancé)'!$F29*Commandes!T$10))/'Charges variables (avancé)'!$H29,0)*'Charges variables (avancé)'!$H29,0)</f>
        <v>0</v>
      </c>
      <c r="T235" s="368">
        <f>IF((T222-'Charges variables (avancé)'!$F29*Commandes!U$10)&lt;'Charges variables (avancé)'!$G29,ROUNDUP(ABS('Charges variables (avancé)'!$G29-(T222-'Charges variables (avancé)'!$F29*Commandes!U$10))/'Charges variables (avancé)'!$H29,0)*'Charges variables (avancé)'!$H29,0)</f>
        <v>0</v>
      </c>
      <c r="U235" s="368">
        <f>IF((U222-'Charges variables (avancé)'!$F29*Commandes!V$10)&lt;'Charges variables (avancé)'!$G29,ROUNDUP(ABS('Charges variables (avancé)'!$G29-(U222-'Charges variables (avancé)'!$F29*Commandes!V$10))/'Charges variables (avancé)'!$H29,0)*'Charges variables (avancé)'!$H29,0)</f>
        <v>0</v>
      </c>
      <c r="V235" s="368">
        <f>IF((V222-'Charges variables (avancé)'!$F29*Commandes!W$10)&lt;'Charges variables (avancé)'!$G29,ROUNDUP(ABS('Charges variables (avancé)'!$G29-(V222-'Charges variables (avancé)'!$F29*Commandes!W$10))/'Charges variables (avancé)'!$H29,0)*'Charges variables (avancé)'!$H29,0)</f>
        <v>0</v>
      </c>
      <c r="W235" s="368">
        <f>IF((W222-'Charges variables (avancé)'!$F29*Commandes!X$10)&lt;'Charges variables (avancé)'!$G29,ROUNDUP(ABS('Charges variables (avancé)'!$G29-(W222-'Charges variables (avancé)'!$F29*Commandes!X$10))/'Charges variables (avancé)'!$H29,0)*'Charges variables (avancé)'!$H29,0)</f>
        <v>0</v>
      </c>
      <c r="X235" s="368">
        <f>IF((X222-'Charges variables (avancé)'!$F29*Commandes!Y$10)&lt;'Charges variables (avancé)'!$G29,ROUNDUP(ABS('Charges variables (avancé)'!$G29-(X222-'Charges variables (avancé)'!$F29*Commandes!Y$10))/'Charges variables (avancé)'!$H29,0)*'Charges variables (avancé)'!$H29,0)</f>
        <v>0</v>
      </c>
      <c r="Y235" s="368">
        <f>IF((Y222-'Charges variables (avancé)'!$F29*Commandes!Z$10)&lt;'Charges variables (avancé)'!$G29,ROUNDUP(ABS('Charges variables (avancé)'!$G29-(Y222-'Charges variables (avancé)'!$F29*Commandes!Z$10))/'Charges variables (avancé)'!$H29,0)*'Charges variables (avancé)'!$H29,0)</f>
        <v>0</v>
      </c>
      <c r="Z235" s="368">
        <f>IF((Z222-'Charges variables (avancé)'!$F29*Commandes!AA$10)&lt;'Charges variables (avancé)'!$G29,ROUNDUP(ABS('Charges variables (avancé)'!$G29-(Z222-'Charges variables (avancé)'!$F29*Commandes!AA$10))/'Charges variables (avancé)'!$H29,0)*'Charges variables (avancé)'!$H29,0)</f>
        <v>0</v>
      </c>
      <c r="AA235" s="368">
        <f>IF((AA222-'Charges variables (avancé)'!$F29*Commandes!AB$10)&lt;'Charges variables (avancé)'!$G29,ROUNDUP(ABS('Charges variables (avancé)'!$G29-(AA222-'Charges variables (avancé)'!$F29*Commandes!AB$10))/'Charges variables (avancé)'!$H29,0)*'Charges variables (avancé)'!$H29,0)</f>
        <v>0</v>
      </c>
      <c r="AB235" s="368">
        <f>IF((AB222-'Charges variables (avancé)'!$F29*Commandes!AC$10)&lt;'Charges variables (avancé)'!$G29,ROUNDUP(ABS('Charges variables (avancé)'!$G29-(AB222-'Charges variables (avancé)'!$F29*Commandes!AC$10))/'Charges variables (avancé)'!$H29,0)*'Charges variables (avancé)'!$H29,0)</f>
        <v>0</v>
      </c>
      <c r="AC235" s="368">
        <f>IF((AC222-'Charges variables (avancé)'!$F29*Commandes!AD$10)&lt;'Charges variables (avancé)'!$G29,ROUNDUP(ABS('Charges variables (avancé)'!$G29-(AC222-'Charges variables (avancé)'!$F29*Commandes!AD$10))/'Charges variables (avancé)'!$H29,0)*'Charges variables (avancé)'!$H29,0)</f>
        <v>0</v>
      </c>
      <c r="AD235" s="368">
        <f>IF((AD222-'Charges variables (avancé)'!$F29*Commandes!AE$10)&lt;'Charges variables (avancé)'!$G29,ROUNDUP(ABS('Charges variables (avancé)'!$G29-(AD222-'Charges variables (avancé)'!$F29*Commandes!AE$10))/'Charges variables (avancé)'!$H29,0)*'Charges variables (avancé)'!$H29,0)</f>
        <v>0</v>
      </c>
      <c r="AE235" s="368">
        <f>IF((AE222-'Charges variables (avancé)'!$F29*Commandes!AF$10)&lt;'Charges variables (avancé)'!$G29,ROUNDUP(ABS('Charges variables (avancé)'!$G29-(AE222-'Charges variables (avancé)'!$F29*Commandes!AF$10))/'Charges variables (avancé)'!$H29,0)*'Charges variables (avancé)'!$H29,0)</f>
        <v>0</v>
      </c>
      <c r="AF235" s="368">
        <f>IF((AF222-'Charges variables (avancé)'!$F29*Commandes!AG$10)&lt;'Charges variables (avancé)'!$G29,ROUNDUP(ABS('Charges variables (avancé)'!$G29-(AF222-'Charges variables (avancé)'!$F29*Commandes!AG$10))/'Charges variables (avancé)'!$H29,0)*'Charges variables (avancé)'!$H29,0)</f>
        <v>0</v>
      </c>
      <c r="AG235" s="368">
        <f>IF((AG222-'Charges variables (avancé)'!$F29*Commandes!AH$10)&lt;'Charges variables (avancé)'!$G29,ROUNDUP(ABS('Charges variables (avancé)'!$G29-(AG222-'Charges variables (avancé)'!$F29*Commandes!AH$10))/'Charges variables (avancé)'!$H29,0)*'Charges variables (avancé)'!$H29,0)</f>
        <v>0</v>
      </c>
      <c r="AH235" s="368">
        <f>IF((AH222-'Charges variables (avancé)'!$F29*Commandes!AI$10)&lt;'Charges variables (avancé)'!$G29,ROUNDUP(ABS('Charges variables (avancé)'!$G29-(AH222-'Charges variables (avancé)'!$F29*Commandes!AI$10))/'Charges variables (avancé)'!$H29,0)*'Charges variables (avancé)'!$H29,0)</f>
        <v>0</v>
      </c>
      <c r="AI235" s="368">
        <f>IF((AI222-'Charges variables (avancé)'!$F29*Commandes!AJ$10)&lt;'Charges variables (avancé)'!$G29,ROUNDUP(ABS('Charges variables (avancé)'!$G29-(AI222-'Charges variables (avancé)'!$F29*Commandes!AJ$10))/'Charges variables (avancé)'!$H29,0)*'Charges variables (avancé)'!$H29,0)</f>
        <v>0</v>
      </c>
      <c r="AJ235" s="368">
        <f>IF((AJ222-'Charges variables (avancé)'!$F29*Commandes!AK$10)&lt;'Charges variables (avancé)'!$G29,ROUNDUP(ABS('Charges variables (avancé)'!$G29-(AJ222-'Charges variables (avancé)'!$F29*Commandes!AK$10))/'Charges variables (avancé)'!$H29,0)*'Charges variables (avancé)'!$H29,0)</f>
        <v>0</v>
      </c>
      <c r="AK235" s="368">
        <f>IF((AK222-'Charges variables (avancé)'!$F29*Commandes!AL$10)&lt;'Charges variables (avancé)'!$G29,ROUNDUP(ABS('Charges variables (avancé)'!$G29-(AK222-'Charges variables (avancé)'!$F29*Commandes!AL$10))/'Charges variables (avancé)'!$H29,0)*'Charges variables (avancé)'!$H29,0)</f>
        <v>0</v>
      </c>
      <c r="AL235" s="368">
        <f>IF((AL222-'Charges variables (avancé)'!$F29*Commandes!AM$10)&lt;'Charges variables (avancé)'!$G29,ROUNDUP(ABS('Charges variables (avancé)'!$G29-(AL222-'Charges variables (avancé)'!$F29*Commandes!AM$10))/'Charges variables (avancé)'!$H29,0)*'Charges variables (avancé)'!$H29,0)</f>
        <v>0</v>
      </c>
      <c r="AM235" s="368">
        <f>IF((AM222-'Charges variables (avancé)'!$F29*Commandes!AN$10)&lt;'Charges variables (avancé)'!$G29,ROUNDUP(ABS('Charges variables (avancé)'!$G29-(AM222-'Charges variables (avancé)'!$F29*Commandes!AN$10))/'Charges variables (avancé)'!$H29,0)*'Charges variables (avancé)'!$H29,0)</f>
        <v>0</v>
      </c>
      <c r="AN235" s="368">
        <f>IF((AN222-'Charges variables (avancé)'!$F29*Commandes!AO$10)&lt;'Charges variables (avancé)'!$G29,ROUNDUP(ABS('Charges variables (avancé)'!$G29-(AN222-'Charges variables (avancé)'!$F29*Commandes!AO$10))/'Charges variables (avancé)'!$H29,0)*'Charges variables (avancé)'!$H29,0)</f>
        <v>0</v>
      </c>
      <c r="AO235" s="368">
        <f>IF((AO222-'Charges variables (avancé)'!$F29*Commandes!AP$10)&lt;'Charges variables (avancé)'!$G29,ROUNDUP(ABS('Charges variables (avancé)'!$G29-(AO222-'Charges variables (avancé)'!$F29*Commandes!AP$10))/'Charges variables (avancé)'!$H29,0)*'Charges variables (avancé)'!$H29,0)</f>
        <v>0</v>
      </c>
      <c r="AP235" s="368">
        <f>IF((AP222-'Charges variables (avancé)'!$F29*Commandes!AQ$10)&lt;'Charges variables (avancé)'!$G29,ROUNDUP(ABS('Charges variables (avancé)'!$G29-(AP222-'Charges variables (avancé)'!$F29*Commandes!AQ$10))/'Charges variables (avancé)'!$H29,0)*'Charges variables (avancé)'!$H29,0)</f>
        <v>0</v>
      </c>
      <c r="AQ235" s="368">
        <f>IF((AQ222-'Charges variables (avancé)'!$F29*Commandes!AR$10)&lt;'Charges variables (avancé)'!$G29,ROUNDUP(ABS('Charges variables (avancé)'!$G29-(AQ222-'Charges variables (avancé)'!$F29*Commandes!AR$10))/'Charges variables (avancé)'!$H29,0)*'Charges variables (avancé)'!$H29,0)</f>
        <v>0</v>
      </c>
      <c r="AR235" s="368">
        <f>IF((AR222-'Charges variables (avancé)'!$F29*Commandes!AS$10)&lt;'Charges variables (avancé)'!$G29,ROUNDUP(ABS('Charges variables (avancé)'!$G29-(AR222-'Charges variables (avancé)'!$F29*Commandes!AS$10))/'Charges variables (avancé)'!$H29,0)*'Charges variables (avancé)'!$H29,0)</f>
        <v>0</v>
      </c>
      <c r="AS235" s="368">
        <f>IF((AS222-'Charges variables (avancé)'!$F29*Commandes!AT$10)&lt;'Charges variables (avancé)'!$G29,ROUNDUP(ABS('Charges variables (avancé)'!$G29-(AS222-'Charges variables (avancé)'!$F29*Commandes!AT$10))/'Charges variables (avancé)'!$H29,0)*'Charges variables (avancé)'!$H29,0)</f>
        <v>0</v>
      </c>
      <c r="AT235" s="368">
        <f>IF((AT222-'Charges variables (avancé)'!$F29*Commandes!AU$10)&lt;'Charges variables (avancé)'!$G29,ROUNDUP(ABS('Charges variables (avancé)'!$G29-(AT222-'Charges variables (avancé)'!$F29*Commandes!AU$10))/'Charges variables (avancé)'!$H29,0)*'Charges variables (avancé)'!$H29,0)</f>
        <v>0</v>
      </c>
      <c r="AU235" s="368">
        <f>IF((AU222-'Charges variables (avancé)'!$F29*Commandes!AV$10)&lt;'Charges variables (avancé)'!$G29,ROUNDUP(ABS('Charges variables (avancé)'!$G29-(AU222-'Charges variables (avancé)'!$F29*Commandes!AV$10))/'Charges variables (avancé)'!$H29,0)*'Charges variables (avancé)'!$H29,0)</f>
        <v>0</v>
      </c>
      <c r="AV235" s="368">
        <f>IF((AV222-'Charges variables (avancé)'!$F29*Commandes!AW$10)&lt;'Charges variables (avancé)'!$G29,ROUNDUP(ABS('Charges variables (avancé)'!$G29-(AV222-'Charges variables (avancé)'!$F29*Commandes!AW$10))/'Charges variables (avancé)'!$H29,0)*'Charges variables (avancé)'!$H29,0)</f>
        <v>0</v>
      </c>
      <c r="AW235" s="368">
        <f>IF((AW222-'Charges variables (avancé)'!$F29*Commandes!AX$10)&lt;'Charges variables (avancé)'!$G29,ROUNDUP(ABS('Charges variables (avancé)'!$G29-(AW222-'Charges variables (avancé)'!$F29*Commandes!AX$10))/'Charges variables (avancé)'!$H29,0)*'Charges variables (avancé)'!$H29,0)</f>
        <v>0</v>
      </c>
      <c r="AX235" s="368">
        <f>IF((AX222-'Charges variables (avancé)'!$F29*Commandes!AY$10)&lt;'Charges variables (avancé)'!$G29,ROUNDUP(ABS('Charges variables (avancé)'!$G29-(AX222-'Charges variables (avancé)'!$F29*Commandes!AY$10))/'Charges variables (avancé)'!$H29,0)*'Charges variables (avancé)'!$H29,0)</f>
        <v>0</v>
      </c>
      <c r="AY235" s="368">
        <f>IF((AY222-'Charges variables (avancé)'!$F29*Commandes!AZ$10)&lt;'Charges variables (avancé)'!$G29,ROUNDUP(ABS('Charges variables (avancé)'!$G29-(AY222-'Charges variables (avancé)'!$F29*Commandes!AZ$10))/'Charges variables (avancé)'!$H29,0)*'Charges variables (avancé)'!$H29,0)</f>
        <v>0</v>
      </c>
      <c r="AZ235" s="368">
        <f>IF((AZ222-'Charges variables (avancé)'!$F29*Commandes!BA$10)&lt;'Charges variables (avancé)'!$G29,ROUNDUP(ABS('Charges variables (avancé)'!$G29-(AZ222-'Charges variables (avancé)'!$F29*Commandes!BA$10))/'Charges variables (avancé)'!$H29,0)*'Charges variables (avancé)'!$H29,0)</f>
        <v>0</v>
      </c>
      <c r="BA235" s="368">
        <f>IF((BA222-'Charges variables (avancé)'!$F29*Commandes!BB$10)&lt;'Charges variables (avancé)'!$G29,ROUNDUP(ABS('Charges variables (avancé)'!$G29-(BA222-'Charges variables (avancé)'!$F29*Commandes!BB$10))/'Charges variables (avancé)'!$H29,0)*'Charges variables (avancé)'!$H29,0)</f>
        <v>0</v>
      </c>
      <c r="BB235" s="368">
        <f>IF((BB222-'Charges variables (avancé)'!$F29*Commandes!BC$10)&lt;'Charges variables (avancé)'!$G29,ROUNDUP(ABS('Charges variables (avancé)'!$G29-(BB222-'Charges variables (avancé)'!$F29*Commandes!BC$10))/'Charges variables (avancé)'!$H29,0)*'Charges variables (avancé)'!$H29,0)</f>
        <v>0</v>
      </c>
      <c r="BC235" s="368">
        <f>IF((BC222-'Charges variables (avancé)'!$F29*Commandes!BD$10)&lt;'Charges variables (avancé)'!$G29,ROUNDUP(ABS('Charges variables (avancé)'!$G29-(BC222-'Charges variables (avancé)'!$F29*Commandes!BD$10))/'Charges variables (avancé)'!$H29,0)*'Charges variables (avancé)'!$H29,0)</f>
        <v>0</v>
      </c>
      <c r="BD235" s="368">
        <f>IF((BD222-'Charges variables (avancé)'!$F29*Commandes!BE$10)&lt;'Charges variables (avancé)'!$G29,ROUNDUP(ABS('Charges variables (avancé)'!$G29-(BD222-'Charges variables (avancé)'!$F29*Commandes!BE$10))/'Charges variables (avancé)'!$H29,0)*'Charges variables (avancé)'!$H29,0)</f>
        <v>0</v>
      </c>
      <c r="BE235" s="368">
        <f>IF((BE222-'Charges variables (avancé)'!$F29*Commandes!BF$10)&lt;'Charges variables (avancé)'!$G29,ROUNDUP(ABS('Charges variables (avancé)'!$G29-(BE222-'Charges variables (avancé)'!$F29*Commandes!BF$10))/'Charges variables (avancé)'!$H29,0)*'Charges variables (avancé)'!$H29,0)</f>
        <v>0</v>
      </c>
      <c r="BF235" s="368">
        <f>IF((BF222-'Charges variables (avancé)'!$F29*Commandes!BG$10)&lt;'Charges variables (avancé)'!$G29,ROUNDUP(ABS('Charges variables (avancé)'!$G29-(BF222-'Charges variables (avancé)'!$F29*Commandes!BG$10))/'Charges variables (avancé)'!$H29,0)*'Charges variables (avancé)'!$H29,0)</f>
        <v>0</v>
      </c>
      <c r="BG235" s="368">
        <f>IF((BG222-'Charges variables (avancé)'!$F29*Commandes!BH$10)&lt;'Charges variables (avancé)'!$G29,ROUNDUP(ABS('Charges variables (avancé)'!$G29-(BG222-'Charges variables (avancé)'!$F29*Commandes!BH$10))/'Charges variables (avancé)'!$H29,0)*'Charges variables (avancé)'!$H29,0)</f>
        <v>0</v>
      </c>
      <c r="BH235" s="368">
        <f>IF((BH222-'Charges variables (avancé)'!$F29*Commandes!BI$10)&lt;'Charges variables (avancé)'!$G29,ROUNDUP(ABS('Charges variables (avancé)'!$G29-(BH222-'Charges variables (avancé)'!$F29*Commandes!BI$10))/'Charges variables (avancé)'!$H29,0)*'Charges variables (avancé)'!$H29,0)</f>
        <v>0</v>
      </c>
      <c r="BI235" s="368">
        <f>IF((BI222-'Charges variables (avancé)'!$F29*Commandes!BJ$10)&lt;'Charges variables (avancé)'!$G29,ROUNDUP(ABS('Charges variables (avancé)'!$G29-(BI222-'Charges variables (avancé)'!$F29*Commandes!BJ$10))/'Charges variables (avancé)'!$H29,0)*'Charges variables (avancé)'!$H29,0)</f>
        <v>0</v>
      </c>
      <c r="BJ235" s="368">
        <f>IF((BJ222-'Charges variables (avancé)'!$F29*Commandes!BK$10)&lt;'Charges variables (avancé)'!$G29,ROUNDUP(ABS('Charges variables (avancé)'!$G29-(BJ222-'Charges variables (avancé)'!$F29*Commandes!BK$10))/'Charges variables (avancé)'!$H29,0)*'Charges variables (avancé)'!$H29,0)</f>
        <v>0</v>
      </c>
    </row>
    <row r="236" spans="2:62" ht="15" customHeight="1">
      <c r="B236" s="366">
        <f>'Charges variables (avancé)'!$C$30</f>
        <v>0</v>
      </c>
      <c r="C236" s="368">
        <f>IF((C223-'Charges variables (avancé)'!$F30*Commandes!D$10)&lt;'Charges variables (avancé)'!$G30,ROUNDUP(ABS('Charges variables (avancé)'!$G30-(C223-'Charges variables (avancé)'!$F30*Commandes!D$10))/'Charges variables (avancé)'!$H30,0)*'Charges variables (avancé)'!$H30,0)</f>
        <v>0</v>
      </c>
      <c r="D236" s="368">
        <f>IF((D223-'Charges variables (avancé)'!$F30*Commandes!E$10)&lt;'Charges variables (avancé)'!$G30,ROUNDUP(ABS('Charges variables (avancé)'!$G30-(D223-'Charges variables (avancé)'!$F30*Commandes!E$10))/'Charges variables (avancé)'!$H30,0)*'Charges variables (avancé)'!$H30,0)</f>
        <v>0</v>
      </c>
      <c r="E236" s="368">
        <f>IF((E223-'Charges variables (avancé)'!$F30*Commandes!F$10)&lt;'Charges variables (avancé)'!$G30,ROUNDUP(ABS('Charges variables (avancé)'!$G30-(E223-'Charges variables (avancé)'!$F30*Commandes!F$10))/'Charges variables (avancé)'!$H30,0)*'Charges variables (avancé)'!$H30,0)</f>
        <v>0</v>
      </c>
      <c r="F236" s="368">
        <f>IF((F223-'Charges variables (avancé)'!$F30*Commandes!G$10)&lt;'Charges variables (avancé)'!$G30,ROUNDUP(ABS('Charges variables (avancé)'!$G30-(F223-'Charges variables (avancé)'!$F30*Commandes!G$10))/'Charges variables (avancé)'!$H30,0)*'Charges variables (avancé)'!$H30,0)</f>
        <v>0</v>
      </c>
      <c r="G236" s="368">
        <f>IF((G223-'Charges variables (avancé)'!$F30*Commandes!H$10)&lt;'Charges variables (avancé)'!$G30,ROUNDUP(ABS('Charges variables (avancé)'!$G30-(G223-'Charges variables (avancé)'!$F30*Commandes!H$10))/'Charges variables (avancé)'!$H30,0)*'Charges variables (avancé)'!$H30,0)</f>
        <v>0</v>
      </c>
      <c r="H236" s="368">
        <f>IF((H223-'Charges variables (avancé)'!$F30*Commandes!I$10)&lt;'Charges variables (avancé)'!$G30,ROUNDUP(ABS('Charges variables (avancé)'!$G30-(H223-'Charges variables (avancé)'!$F30*Commandes!I$10))/'Charges variables (avancé)'!$H30,0)*'Charges variables (avancé)'!$H30,0)</f>
        <v>0</v>
      </c>
      <c r="I236" s="368">
        <f>IF((I223-'Charges variables (avancé)'!$F30*Commandes!J$10)&lt;'Charges variables (avancé)'!$G30,ROUNDUP(ABS('Charges variables (avancé)'!$G30-(I223-'Charges variables (avancé)'!$F30*Commandes!J$10))/'Charges variables (avancé)'!$H30,0)*'Charges variables (avancé)'!$H30,0)</f>
        <v>0</v>
      </c>
      <c r="J236" s="368">
        <f>IF((J223-'Charges variables (avancé)'!$F30*Commandes!K$10)&lt;'Charges variables (avancé)'!$G30,ROUNDUP(ABS('Charges variables (avancé)'!$G30-(J223-'Charges variables (avancé)'!$F30*Commandes!K$10))/'Charges variables (avancé)'!$H30,0)*'Charges variables (avancé)'!$H30,0)</f>
        <v>0</v>
      </c>
      <c r="K236" s="368">
        <f>IF((K223-'Charges variables (avancé)'!$F30*Commandes!L$10)&lt;'Charges variables (avancé)'!$G30,ROUNDUP(ABS('Charges variables (avancé)'!$G30-(K223-'Charges variables (avancé)'!$F30*Commandes!L$10))/'Charges variables (avancé)'!$H30,0)*'Charges variables (avancé)'!$H30,0)</f>
        <v>0</v>
      </c>
      <c r="L236" s="368">
        <f>IF((L223-'Charges variables (avancé)'!$F30*Commandes!M$10)&lt;'Charges variables (avancé)'!$G30,ROUNDUP(ABS('Charges variables (avancé)'!$G30-(L223-'Charges variables (avancé)'!$F30*Commandes!M$10))/'Charges variables (avancé)'!$H30,0)*'Charges variables (avancé)'!$H30,0)</f>
        <v>0</v>
      </c>
      <c r="M236" s="368">
        <f>IF((M223-'Charges variables (avancé)'!$F30*Commandes!N$10)&lt;'Charges variables (avancé)'!$G30,ROUNDUP(ABS('Charges variables (avancé)'!$G30-(M223-'Charges variables (avancé)'!$F30*Commandes!N$10))/'Charges variables (avancé)'!$H30,0)*'Charges variables (avancé)'!$H30,0)</f>
        <v>0</v>
      </c>
      <c r="N236" s="368">
        <f>IF((N223-'Charges variables (avancé)'!$F30*Commandes!O$10)&lt;'Charges variables (avancé)'!$G30,ROUNDUP(ABS('Charges variables (avancé)'!$G30-(N223-'Charges variables (avancé)'!$F30*Commandes!O$10))/'Charges variables (avancé)'!$H30,0)*'Charges variables (avancé)'!$H30,0)</f>
        <v>0</v>
      </c>
      <c r="O236" s="368">
        <f>IF((O223-'Charges variables (avancé)'!$F30*Commandes!P$10)&lt;'Charges variables (avancé)'!$G30,ROUNDUP(ABS('Charges variables (avancé)'!$G30-(O223-'Charges variables (avancé)'!$F30*Commandes!P$10))/'Charges variables (avancé)'!$H30,0)*'Charges variables (avancé)'!$H30,0)</f>
        <v>0</v>
      </c>
      <c r="P236" s="368">
        <f>IF((P223-'Charges variables (avancé)'!$F30*Commandes!Q$10)&lt;'Charges variables (avancé)'!$G30,ROUNDUP(ABS('Charges variables (avancé)'!$G30-(P223-'Charges variables (avancé)'!$F30*Commandes!Q$10))/'Charges variables (avancé)'!$H30,0)*'Charges variables (avancé)'!$H30,0)</f>
        <v>0</v>
      </c>
      <c r="Q236" s="368">
        <f>IF((Q223-'Charges variables (avancé)'!$F30*Commandes!R$10)&lt;'Charges variables (avancé)'!$G30,ROUNDUP(ABS('Charges variables (avancé)'!$G30-(Q223-'Charges variables (avancé)'!$F30*Commandes!R$10))/'Charges variables (avancé)'!$H30,0)*'Charges variables (avancé)'!$H30,0)</f>
        <v>0</v>
      </c>
      <c r="R236" s="368">
        <f>IF((R223-'Charges variables (avancé)'!$F30*Commandes!S$10)&lt;'Charges variables (avancé)'!$G30,ROUNDUP(ABS('Charges variables (avancé)'!$G30-(R223-'Charges variables (avancé)'!$F30*Commandes!S$10))/'Charges variables (avancé)'!$H30,0)*'Charges variables (avancé)'!$H30,0)</f>
        <v>0</v>
      </c>
      <c r="S236" s="368">
        <f>IF((S223-'Charges variables (avancé)'!$F30*Commandes!T$10)&lt;'Charges variables (avancé)'!$G30,ROUNDUP(ABS('Charges variables (avancé)'!$G30-(S223-'Charges variables (avancé)'!$F30*Commandes!T$10))/'Charges variables (avancé)'!$H30,0)*'Charges variables (avancé)'!$H30,0)</f>
        <v>0</v>
      </c>
      <c r="T236" s="368">
        <f>IF((T223-'Charges variables (avancé)'!$F30*Commandes!U$10)&lt;'Charges variables (avancé)'!$G30,ROUNDUP(ABS('Charges variables (avancé)'!$G30-(T223-'Charges variables (avancé)'!$F30*Commandes!U$10))/'Charges variables (avancé)'!$H30,0)*'Charges variables (avancé)'!$H30,0)</f>
        <v>0</v>
      </c>
      <c r="U236" s="368">
        <f>IF((U223-'Charges variables (avancé)'!$F30*Commandes!V$10)&lt;'Charges variables (avancé)'!$G30,ROUNDUP(ABS('Charges variables (avancé)'!$G30-(U223-'Charges variables (avancé)'!$F30*Commandes!V$10))/'Charges variables (avancé)'!$H30,0)*'Charges variables (avancé)'!$H30,0)</f>
        <v>0</v>
      </c>
      <c r="V236" s="368">
        <f>IF((V223-'Charges variables (avancé)'!$F30*Commandes!W$10)&lt;'Charges variables (avancé)'!$G30,ROUNDUP(ABS('Charges variables (avancé)'!$G30-(V223-'Charges variables (avancé)'!$F30*Commandes!W$10))/'Charges variables (avancé)'!$H30,0)*'Charges variables (avancé)'!$H30,0)</f>
        <v>0</v>
      </c>
      <c r="W236" s="368">
        <f>IF((W223-'Charges variables (avancé)'!$F30*Commandes!X$10)&lt;'Charges variables (avancé)'!$G30,ROUNDUP(ABS('Charges variables (avancé)'!$G30-(W223-'Charges variables (avancé)'!$F30*Commandes!X$10))/'Charges variables (avancé)'!$H30,0)*'Charges variables (avancé)'!$H30,0)</f>
        <v>0</v>
      </c>
      <c r="X236" s="368">
        <f>IF((X223-'Charges variables (avancé)'!$F30*Commandes!Y$10)&lt;'Charges variables (avancé)'!$G30,ROUNDUP(ABS('Charges variables (avancé)'!$G30-(X223-'Charges variables (avancé)'!$F30*Commandes!Y$10))/'Charges variables (avancé)'!$H30,0)*'Charges variables (avancé)'!$H30,0)</f>
        <v>0</v>
      </c>
      <c r="Y236" s="368">
        <f>IF((Y223-'Charges variables (avancé)'!$F30*Commandes!Z$10)&lt;'Charges variables (avancé)'!$G30,ROUNDUP(ABS('Charges variables (avancé)'!$G30-(Y223-'Charges variables (avancé)'!$F30*Commandes!Z$10))/'Charges variables (avancé)'!$H30,0)*'Charges variables (avancé)'!$H30,0)</f>
        <v>0</v>
      </c>
      <c r="Z236" s="368">
        <f>IF((Z223-'Charges variables (avancé)'!$F30*Commandes!AA$10)&lt;'Charges variables (avancé)'!$G30,ROUNDUP(ABS('Charges variables (avancé)'!$G30-(Z223-'Charges variables (avancé)'!$F30*Commandes!AA$10))/'Charges variables (avancé)'!$H30,0)*'Charges variables (avancé)'!$H30,0)</f>
        <v>0</v>
      </c>
      <c r="AA236" s="368">
        <f>IF((AA223-'Charges variables (avancé)'!$F30*Commandes!AB$10)&lt;'Charges variables (avancé)'!$G30,ROUNDUP(ABS('Charges variables (avancé)'!$G30-(AA223-'Charges variables (avancé)'!$F30*Commandes!AB$10))/'Charges variables (avancé)'!$H30,0)*'Charges variables (avancé)'!$H30,0)</f>
        <v>0</v>
      </c>
      <c r="AB236" s="368">
        <f>IF((AB223-'Charges variables (avancé)'!$F30*Commandes!AC$10)&lt;'Charges variables (avancé)'!$G30,ROUNDUP(ABS('Charges variables (avancé)'!$G30-(AB223-'Charges variables (avancé)'!$F30*Commandes!AC$10))/'Charges variables (avancé)'!$H30,0)*'Charges variables (avancé)'!$H30,0)</f>
        <v>0</v>
      </c>
      <c r="AC236" s="368">
        <f>IF((AC223-'Charges variables (avancé)'!$F30*Commandes!AD$10)&lt;'Charges variables (avancé)'!$G30,ROUNDUP(ABS('Charges variables (avancé)'!$G30-(AC223-'Charges variables (avancé)'!$F30*Commandes!AD$10))/'Charges variables (avancé)'!$H30,0)*'Charges variables (avancé)'!$H30,0)</f>
        <v>0</v>
      </c>
      <c r="AD236" s="368">
        <f>IF((AD223-'Charges variables (avancé)'!$F30*Commandes!AE$10)&lt;'Charges variables (avancé)'!$G30,ROUNDUP(ABS('Charges variables (avancé)'!$G30-(AD223-'Charges variables (avancé)'!$F30*Commandes!AE$10))/'Charges variables (avancé)'!$H30,0)*'Charges variables (avancé)'!$H30,0)</f>
        <v>0</v>
      </c>
      <c r="AE236" s="368">
        <f>IF((AE223-'Charges variables (avancé)'!$F30*Commandes!AF$10)&lt;'Charges variables (avancé)'!$G30,ROUNDUP(ABS('Charges variables (avancé)'!$G30-(AE223-'Charges variables (avancé)'!$F30*Commandes!AF$10))/'Charges variables (avancé)'!$H30,0)*'Charges variables (avancé)'!$H30,0)</f>
        <v>0</v>
      </c>
      <c r="AF236" s="368">
        <f>IF((AF223-'Charges variables (avancé)'!$F30*Commandes!AG$10)&lt;'Charges variables (avancé)'!$G30,ROUNDUP(ABS('Charges variables (avancé)'!$G30-(AF223-'Charges variables (avancé)'!$F30*Commandes!AG$10))/'Charges variables (avancé)'!$H30,0)*'Charges variables (avancé)'!$H30,0)</f>
        <v>0</v>
      </c>
      <c r="AG236" s="368">
        <f>IF((AG223-'Charges variables (avancé)'!$F30*Commandes!AH$10)&lt;'Charges variables (avancé)'!$G30,ROUNDUP(ABS('Charges variables (avancé)'!$G30-(AG223-'Charges variables (avancé)'!$F30*Commandes!AH$10))/'Charges variables (avancé)'!$H30,0)*'Charges variables (avancé)'!$H30,0)</f>
        <v>0</v>
      </c>
      <c r="AH236" s="368">
        <f>IF((AH223-'Charges variables (avancé)'!$F30*Commandes!AI$10)&lt;'Charges variables (avancé)'!$G30,ROUNDUP(ABS('Charges variables (avancé)'!$G30-(AH223-'Charges variables (avancé)'!$F30*Commandes!AI$10))/'Charges variables (avancé)'!$H30,0)*'Charges variables (avancé)'!$H30,0)</f>
        <v>0</v>
      </c>
      <c r="AI236" s="368">
        <f>IF((AI223-'Charges variables (avancé)'!$F30*Commandes!AJ$10)&lt;'Charges variables (avancé)'!$G30,ROUNDUP(ABS('Charges variables (avancé)'!$G30-(AI223-'Charges variables (avancé)'!$F30*Commandes!AJ$10))/'Charges variables (avancé)'!$H30,0)*'Charges variables (avancé)'!$H30,0)</f>
        <v>0</v>
      </c>
      <c r="AJ236" s="368">
        <f>IF((AJ223-'Charges variables (avancé)'!$F30*Commandes!AK$10)&lt;'Charges variables (avancé)'!$G30,ROUNDUP(ABS('Charges variables (avancé)'!$G30-(AJ223-'Charges variables (avancé)'!$F30*Commandes!AK$10))/'Charges variables (avancé)'!$H30,0)*'Charges variables (avancé)'!$H30,0)</f>
        <v>0</v>
      </c>
      <c r="AK236" s="368">
        <f>IF((AK223-'Charges variables (avancé)'!$F30*Commandes!AL$10)&lt;'Charges variables (avancé)'!$G30,ROUNDUP(ABS('Charges variables (avancé)'!$G30-(AK223-'Charges variables (avancé)'!$F30*Commandes!AL$10))/'Charges variables (avancé)'!$H30,0)*'Charges variables (avancé)'!$H30,0)</f>
        <v>0</v>
      </c>
      <c r="AL236" s="368">
        <f>IF((AL223-'Charges variables (avancé)'!$F30*Commandes!AM$10)&lt;'Charges variables (avancé)'!$G30,ROUNDUP(ABS('Charges variables (avancé)'!$G30-(AL223-'Charges variables (avancé)'!$F30*Commandes!AM$10))/'Charges variables (avancé)'!$H30,0)*'Charges variables (avancé)'!$H30,0)</f>
        <v>0</v>
      </c>
      <c r="AM236" s="368">
        <f>IF((AM223-'Charges variables (avancé)'!$F30*Commandes!AN$10)&lt;'Charges variables (avancé)'!$G30,ROUNDUP(ABS('Charges variables (avancé)'!$G30-(AM223-'Charges variables (avancé)'!$F30*Commandes!AN$10))/'Charges variables (avancé)'!$H30,0)*'Charges variables (avancé)'!$H30,0)</f>
        <v>0</v>
      </c>
      <c r="AN236" s="368">
        <f>IF((AN223-'Charges variables (avancé)'!$F30*Commandes!AO$10)&lt;'Charges variables (avancé)'!$G30,ROUNDUP(ABS('Charges variables (avancé)'!$G30-(AN223-'Charges variables (avancé)'!$F30*Commandes!AO$10))/'Charges variables (avancé)'!$H30,0)*'Charges variables (avancé)'!$H30,0)</f>
        <v>0</v>
      </c>
      <c r="AO236" s="368">
        <f>IF((AO223-'Charges variables (avancé)'!$F30*Commandes!AP$10)&lt;'Charges variables (avancé)'!$G30,ROUNDUP(ABS('Charges variables (avancé)'!$G30-(AO223-'Charges variables (avancé)'!$F30*Commandes!AP$10))/'Charges variables (avancé)'!$H30,0)*'Charges variables (avancé)'!$H30,0)</f>
        <v>0</v>
      </c>
      <c r="AP236" s="368">
        <f>IF((AP223-'Charges variables (avancé)'!$F30*Commandes!AQ$10)&lt;'Charges variables (avancé)'!$G30,ROUNDUP(ABS('Charges variables (avancé)'!$G30-(AP223-'Charges variables (avancé)'!$F30*Commandes!AQ$10))/'Charges variables (avancé)'!$H30,0)*'Charges variables (avancé)'!$H30,0)</f>
        <v>0</v>
      </c>
      <c r="AQ236" s="368">
        <f>IF((AQ223-'Charges variables (avancé)'!$F30*Commandes!AR$10)&lt;'Charges variables (avancé)'!$G30,ROUNDUP(ABS('Charges variables (avancé)'!$G30-(AQ223-'Charges variables (avancé)'!$F30*Commandes!AR$10))/'Charges variables (avancé)'!$H30,0)*'Charges variables (avancé)'!$H30,0)</f>
        <v>0</v>
      </c>
      <c r="AR236" s="368">
        <f>IF((AR223-'Charges variables (avancé)'!$F30*Commandes!AS$10)&lt;'Charges variables (avancé)'!$G30,ROUNDUP(ABS('Charges variables (avancé)'!$G30-(AR223-'Charges variables (avancé)'!$F30*Commandes!AS$10))/'Charges variables (avancé)'!$H30,0)*'Charges variables (avancé)'!$H30,0)</f>
        <v>0</v>
      </c>
      <c r="AS236" s="368">
        <f>IF((AS223-'Charges variables (avancé)'!$F30*Commandes!AT$10)&lt;'Charges variables (avancé)'!$G30,ROUNDUP(ABS('Charges variables (avancé)'!$G30-(AS223-'Charges variables (avancé)'!$F30*Commandes!AT$10))/'Charges variables (avancé)'!$H30,0)*'Charges variables (avancé)'!$H30,0)</f>
        <v>0</v>
      </c>
      <c r="AT236" s="368">
        <f>IF((AT223-'Charges variables (avancé)'!$F30*Commandes!AU$10)&lt;'Charges variables (avancé)'!$G30,ROUNDUP(ABS('Charges variables (avancé)'!$G30-(AT223-'Charges variables (avancé)'!$F30*Commandes!AU$10))/'Charges variables (avancé)'!$H30,0)*'Charges variables (avancé)'!$H30,0)</f>
        <v>0</v>
      </c>
      <c r="AU236" s="368">
        <f>IF((AU223-'Charges variables (avancé)'!$F30*Commandes!AV$10)&lt;'Charges variables (avancé)'!$G30,ROUNDUP(ABS('Charges variables (avancé)'!$G30-(AU223-'Charges variables (avancé)'!$F30*Commandes!AV$10))/'Charges variables (avancé)'!$H30,0)*'Charges variables (avancé)'!$H30,0)</f>
        <v>0</v>
      </c>
      <c r="AV236" s="368">
        <f>IF((AV223-'Charges variables (avancé)'!$F30*Commandes!AW$10)&lt;'Charges variables (avancé)'!$G30,ROUNDUP(ABS('Charges variables (avancé)'!$G30-(AV223-'Charges variables (avancé)'!$F30*Commandes!AW$10))/'Charges variables (avancé)'!$H30,0)*'Charges variables (avancé)'!$H30,0)</f>
        <v>0</v>
      </c>
      <c r="AW236" s="368">
        <f>IF((AW223-'Charges variables (avancé)'!$F30*Commandes!AX$10)&lt;'Charges variables (avancé)'!$G30,ROUNDUP(ABS('Charges variables (avancé)'!$G30-(AW223-'Charges variables (avancé)'!$F30*Commandes!AX$10))/'Charges variables (avancé)'!$H30,0)*'Charges variables (avancé)'!$H30,0)</f>
        <v>0</v>
      </c>
      <c r="AX236" s="368">
        <f>IF((AX223-'Charges variables (avancé)'!$F30*Commandes!AY$10)&lt;'Charges variables (avancé)'!$G30,ROUNDUP(ABS('Charges variables (avancé)'!$G30-(AX223-'Charges variables (avancé)'!$F30*Commandes!AY$10))/'Charges variables (avancé)'!$H30,0)*'Charges variables (avancé)'!$H30,0)</f>
        <v>0</v>
      </c>
      <c r="AY236" s="368">
        <f>IF((AY223-'Charges variables (avancé)'!$F30*Commandes!AZ$10)&lt;'Charges variables (avancé)'!$G30,ROUNDUP(ABS('Charges variables (avancé)'!$G30-(AY223-'Charges variables (avancé)'!$F30*Commandes!AZ$10))/'Charges variables (avancé)'!$H30,0)*'Charges variables (avancé)'!$H30,0)</f>
        <v>0</v>
      </c>
      <c r="AZ236" s="368">
        <f>IF((AZ223-'Charges variables (avancé)'!$F30*Commandes!BA$10)&lt;'Charges variables (avancé)'!$G30,ROUNDUP(ABS('Charges variables (avancé)'!$G30-(AZ223-'Charges variables (avancé)'!$F30*Commandes!BA$10))/'Charges variables (avancé)'!$H30,0)*'Charges variables (avancé)'!$H30,0)</f>
        <v>0</v>
      </c>
      <c r="BA236" s="368">
        <f>IF((BA223-'Charges variables (avancé)'!$F30*Commandes!BB$10)&lt;'Charges variables (avancé)'!$G30,ROUNDUP(ABS('Charges variables (avancé)'!$G30-(BA223-'Charges variables (avancé)'!$F30*Commandes!BB$10))/'Charges variables (avancé)'!$H30,0)*'Charges variables (avancé)'!$H30,0)</f>
        <v>0</v>
      </c>
      <c r="BB236" s="368">
        <f>IF((BB223-'Charges variables (avancé)'!$F30*Commandes!BC$10)&lt;'Charges variables (avancé)'!$G30,ROUNDUP(ABS('Charges variables (avancé)'!$G30-(BB223-'Charges variables (avancé)'!$F30*Commandes!BC$10))/'Charges variables (avancé)'!$H30,0)*'Charges variables (avancé)'!$H30,0)</f>
        <v>0</v>
      </c>
      <c r="BC236" s="368">
        <f>IF((BC223-'Charges variables (avancé)'!$F30*Commandes!BD$10)&lt;'Charges variables (avancé)'!$G30,ROUNDUP(ABS('Charges variables (avancé)'!$G30-(BC223-'Charges variables (avancé)'!$F30*Commandes!BD$10))/'Charges variables (avancé)'!$H30,0)*'Charges variables (avancé)'!$H30,0)</f>
        <v>0</v>
      </c>
      <c r="BD236" s="368">
        <f>IF((BD223-'Charges variables (avancé)'!$F30*Commandes!BE$10)&lt;'Charges variables (avancé)'!$G30,ROUNDUP(ABS('Charges variables (avancé)'!$G30-(BD223-'Charges variables (avancé)'!$F30*Commandes!BE$10))/'Charges variables (avancé)'!$H30,0)*'Charges variables (avancé)'!$H30,0)</f>
        <v>0</v>
      </c>
      <c r="BE236" s="368">
        <f>IF((BE223-'Charges variables (avancé)'!$F30*Commandes!BF$10)&lt;'Charges variables (avancé)'!$G30,ROUNDUP(ABS('Charges variables (avancé)'!$G30-(BE223-'Charges variables (avancé)'!$F30*Commandes!BF$10))/'Charges variables (avancé)'!$H30,0)*'Charges variables (avancé)'!$H30,0)</f>
        <v>0</v>
      </c>
      <c r="BF236" s="368">
        <f>IF((BF223-'Charges variables (avancé)'!$F30*Commandes!BG$10)&lt;'Charges variables (avancé)'!$G30,ROUNDUP(ABS('Charges variables (avancé)'!$G30-(BF223-'Charges variables (avancé)'!$F30*Commandes!BG$10))/'Charges variables (avancé)'!$H30,0)*'Charges variables (avancé)'!$H30,0)</f>
        <v>0</v>
      </c>
      <c r="BG236" s="368">
        <f>IF((BG223-'Charges variables (avancé)'!$F30*Commandes!BH$10)&lt;'Charges variables (avancé)'!$G30,ROUNDUP(ABS('Charges variables (avancé)'!$G30-(BG223-'Charges variables (avancé)'!$F30*Commandes!BH$10))/'Charges variables (avancé)'!$H30,0)*'Charges variables (avancé)'!$H30,0)</f>
        <v>0</v>
      </c>
      <c r="BH236" s="368">
        <f>IF((BH223-'Charges variables (avancé)'!$F30*Commandes!BI$10)&lt;'Charges variables (avancé)'!$G30,ROUNDUP(ABS('Charges variables (avancé)'!$G30-(BH223-'Charges variables (avancé)'!$F30*Commandes!BI$10))/'Charges variables (avancé)'!$H30,0)*'Charges variables (avancé)'!$H30,0)</f>
        <v>0</v>
      </c>
      <c r="BI236" s="368">
        <f>IF((BI223-'Charges variables (avancé)'!$F30*Commandes!BJ$10)&lt;'Charges variables (avancé)'!$G30,ROUNDUP(ABS('Charges variables (avancé)'!$G30-(BI223-'Charges variables (avancé)'!$F30*Commandes!BJ$10))/'Charges variables (avancé)'!$H30,0)*'Charges variables (avancé)'!$H30,0)</f>
        <v>0</v>
      </c>
      <c r="BJ236" s="368">
        <f>IF((BJ223-'Charges variables (avancé)'!$F30*Commandes!BK$10)&lt;'Charges variables (avancé)'!$G30,ROUNDUP(ABS('Charges variables (avancé)'!$G30-(BJ223-'Charges variables (avancé)'!$F30*Commandes!BK$10))/'Charges variables (avancé)'!$H30,0)*'Charges variables (avancé)'!$H30,0)</f>
        <v>0</v>
      </c>
    </row>
    <row r="237" spans="2:62" ht="15" customHeight="1">
      <c r="B237" s="366">
        <f>'Charges variables (avancé)'!$C$31</f>
        <v>0</v>
      </c>
      <c r="C237" s="368">
        <f>IF((C224-'Charges variables (avancé)'!$F31*Commandes!D$10)&lt;'Charges variables (avancé)'!$G31,ROUNDUP(ABS('Charges variables (avancé)'!$G31-(C224-'Charges variables (avancé)'!$F31*Commandes!D$10))/'Charges variables (avancé)'!$H31,0)*'Charges variables (avancé)'!$H31,0)</f>
        <v>0</v>
      </c>
      <c r="D237" s="368">
        <f>IF((D224-'Charges variables (avancé)'!$F31*Commandes!E$10)&lt;'Charges variables (avancé)'!$G31,ROUNDUP(ABS('Charges variables (avancé)'!$G31-(D224-'Charges variables (avancé)'!$F31*Commandes!E$10))/'Charges variables (avancé)'!$H31,0)*'Charges variables (avancé)'!$H31,0)</f>
        <v>0</v>
      </c>
      <c r="E237" s="368">
        <f>IF((E224-'Charges variables (avancé)'!$F31*Commandes!F$10)&lt;'Charges variables (avancé)'!$G31,ROUNDUP(ABS('Charges variables (avancé)'!$G31-(E224-'Charges variables (avancé)'!$F31*Commandes!F$10))/'Charges variables (avancé)'!$H31,0)*'Charges variables (avancé)'!$H31,0)</f>
        <v>0</v>
      </c>
      <c r="F237" s="368">
        <f>IF((F224-'Charges variables (avancé)'!$F31*Commandes!G$10)&lt;'Charges variables (avancé)'!$G31,ROUNDUP(ABS('Charges variables (avancé)'!$G31-(F224-'Charges variables (avancé)'!$F31*Commandes!G$10))/'Charges variables (avancé)'!$H31,0)*'Charges variables (avancé)'!$H31,0)</f>
        <v>0</v>
      </c>
      <c r="G237" s="368">
        <f>IF((G224-'Charges variables (avancé)'!$F31*Commandes!H$10)&lt;'Charges variables (avancé)'!$G31,ROUNDUP(ABS('Charges variables (avancé)'!$G31-(G224-'Charges variables (avancé)'!$F31*Commandes!H$10))/'Charges variables (avancé)'!$H31,0)*'Charges variables (avancé)'!$H31,0)</f>
        <v>0</v>
      </c>
      <c r="H237" s="368">
        <f>IF((H224-'Charges variables (avancé)'!$F31*Commandes!I$10)&lt;'Charges variables (avancé)'!$G31,ROUNDUP(ABS('Charges variables (avancé)'!$G31-(H224-'Charges variables (avancé)'!$F31*Commandes!I$10))/'Charges variables (avancé)'!$H31,0)*'Charges variables (avancé)'!$H31,0)</f>
        <v>0</v>
      </c>
      <c r="I237" s="368">
        <f>IF((I224-'Charges variables (avancé)'!$F31*Commandes!J$10)&lt;'Charges variables (avancé)'!$G31,ROUNDUP(ABS('Charges variables (avancé)'!$G31-(I224-'Charges variables (avancé)'!$F31*Commandes!J$10))/'Charges variables (avancé)'!$H31,0)*'Charges variables (avancé)'!$H31,0)</f>
        <v>0</v>
      </c>
      <c r="J237" s="368">
        <f>IF((J224-'Charges variables (avancé)'!$F31*Commandes!K$10)&lt;'Charges variables (avancé)'!$G31,ROUNDUP(ABS('Charges variables (avancé)'!$G31-(J224-'Charges variables (avancé)'!$F31*Commandes!K$10))/'Charges variables (avancé)'!$H31,0)*'Charges variables (avancé)'!$H31,0)</f>
        <v>0</v>
      </c>
      <c r="K237" s="368">
        <f>IF((K224-'Charges variables (avancé)'!$F31*Commandes!L$10)&lt;'Charges variables (avancé)'!$G31,ROUNDUP(ABS('Charges variables (avancé)'!$G31-(K224-'Charges variables (avancé)'!$F31*Commandes!L$10))/'Charges variables (avancé)'!$H31,0)*'Charges variables (avancé)'!$H31,0)</f>
        <v>0</v>
      </c>
      <c r="L237" s="368">
        <f>IF((L224-'Charges variables (avancé)'!$F31*Commandes!M$10)&lt;'Charges variables (avancé)'!$G31,ROUNDUP(ABS('Charges variables (avancé)'!$G31-(L224-'Charges variables (avancé)'!$F31*Commandes!M$10))/'Charges variables (avancé)'!$H31,0)*'Charges variables (avancé)'!$H31,0)</f>
        <v>0</v>
      </c>
      <c r="M237" s="368">
        <f>IF((M224-'Charges variables (avancé)'!$F31*Commandes!N$10)&lt;'Charges variables (avancé)'!$G31,ROUNDUP(ABS('Charges variables (avancé)'!$G31-(M224-'Charges variables (avancé)'!$F31*Commandes!N$10))/'Charges variables (avancé)'!$H31,0)*'Charges variables (avancé)'!$H31,0)</f>
        <v>0</v>
      </c>
      <c r="N237" s="368">
        <f>IF((N224-'Charges variables (avancé)'!$F31*Commandes!O$10)&lt;'Charges variables (avancé)'!$G31,ROUNDUP(ABS('Charges variables (avancé)'!$G31-(N224-'Charges variables (avancé)'!$F31*Commandes!O$10))/'Charges variables (avancé)'!$H31,0)*'Charges variables (avancé)'!$H31,0)</f>
        <v>0</v>
      </c>
      <c r="O237" s="368">
        <f>IF((O224-'Charges variables (avancé)'!$F31*Commandes!P$10)&lt;'Charges variables (avancé)'!$G31,ROUNDUP(ABS('Charges variables (avancé)'!$G31-(O224-'Charges variables (avancé)'!$F31*Commandes!P$10))/'Charges variables (avancé)'!$H31,0)*'Charges variables (avancé)'!$H31,0)</f>
        <v>0</v>
      </c>
      <c r="P237" s="368">
        <f>IF((P224-'Charges variables (avancé)'!$F31*Commandes!Q$10)&lt;'Charges variables (avancé)'!$G31,ROUNDUP(ABS('Charges variables (avancé)'!$G31-(P224-'Charges variables (avancé)'!$F31*Commandes!Q$10))/'Charges variables (avancé)'!$H31,0)*'Charges variables (avancé)'!$H31,0)</f>
        <v>0</v>
      </c>
      <c r="Q237" s="368">
        <f>IF((Q224-'Charges variables (avancé)'!$F31*Commandes!R$10)&lt;'Charges variables (avancé)'!$G31,ROUNDUP(ABS('Charges variables (avancé)'!$G31-(Q224-'Charges variables (avancé)'!$F31*Commandes!R$10))/'Charges variables (avancé)'!$H31,0)*'Charges variables (avancé)'!$H31,0)</f>
        <v>0</v>
      </c>
      <c r="R237" s="368">
        <f>IF((R224-'Charges variables (avancé)'!$F31*Commandes!S$10)&lt;'Charges variables (avancé)'!$G31,ROUNDUP(ABS('Charges variables (avancé)'!$G31-(R224-'Charges variables (avancé)'!$F31*Commandes!S$10))/'Charges variables (avancé)'!$H31,0)*'Charges variables (avancé)'!$H31,0)</f>
        <v>0</v>
      </c>
      <c r="S237" s="368">
        <f>IF((S224-'Charges variables (avancé)'!$F31*Commandes!T$10)&lt;'Charges variables (avancé)'!$G31,ROUNDUP(ABS('Charges variables (avancé)'!$G31-(S224-'Charges variables (avancé)'!$F31*Commandes!T$10))/'Charges variables (avancé)'!$H31,0)*'Charges variables (avancé)'!$H31,0)</f>
        <v>0</v>
      </c>
      <c r="T237" s="368">
        <f>IF((T224-'Charges variables (avancé)'!$F31*Commandes!U$10)&lt;'Charges variables (avancé)'!$G31,ROUNDUP(ABS('Charges variables (avancé)'!$G31-(T224-'Charges variables (avancé)'!$F31*Commandes!U$10))/'Charges variables (avancé)'!$H31,0)*'Charges variables (avancé)'!$H31,0)</f>
        <v>0</v>
      </c>
      <c r="U237" s="368">
        <f>IF((U224-'Charges variables (avancé)'!$F31*Commandes!V$10)&lt;'Charges variables (avancé)'!$G31,ROUNDUP(ABS('Charges variables (avancé)'!$G31-(U224-'Charges variables (avancé)'!$F31*Commandes!V$10))/'Charges variables (avancé)'!$H31,0)*'Charges variables (avancé)'!$H31,0)</f>
        <v>0</v>
      </c>
      <c r="V237" s="368">
        <f>IF((V224-'Charges variables (avancé)'!$F31*Commandes!W$10)&lt;'Charges variables (avancé)'!$G31,ROUNDUP(ABS('Charges variables (avancé)'!$G31-(V224-'Charges variables (avancé)'!$F31*Commandes!W$10))/'Charges variables (avancé)'!$H31,0)*'Charges variables (avancé)'!$H31,0)</f>
        <v>0</v>
      </c>
      <c r="W237" s="368">
        <f>IF((W224-'Charges variables (avancé)'!$F31*Commandes!X$10)&lt;'Charges variables (avancé)'!$G31,ROUNDUP(ABS('Charges variables (avancé)'!$G31-(W224-'Charges variables (avancé)'!$F31*Commandes!X$10))/'Charges variables (avancé)'!$H31,0)*'Charges variables (avancé)'!$H31,0)</f>
        <v>0</v>
      </c>
      <c r="X237" s="368">
        <f>IF((X224-'Charges variables (avancé)'!$F31*Commandes!Y$10)&lt;'Charges variables (avancé)'!$G31,ROUNDUP(ABS('Charges variables (avancé)'!$G31-(X224-'Charges variables (avancé)'!$F31*Commandes!Y$10))/'Charges variables (avancé)'!$H31,0)*'Charges variables (avancé)'!$H31,0)</f>
        <v>0</v>
      </c>
      <c r="Y237" s="368">
        <f>IF((Y224-'Charges variables (avancé)'!$F31*Commandes!Z$10)&lt;'Charges variables (avancé)'!$G31,ROUNDUP(ABS('Charges variables (avancé)'!$G31-(Y224-'Charges variables (avancé)'!$F31*Commandes!Z$10))/'Charges variables (avancé)'!$H31,0)*'Charges variables (avancé)'!$H31,0)</f>
        <v>0</v>
      </c>
      <c r="Z237" s="368">
        <f>IF((Z224-'Charges variables (avancé)'!$F31*Commandes!AA$10)&lt;'Charges variables (avancé)'!$G31,ROUNDUP(ABS('Charges variables (avancé)'!$G31-(Z224-'Charges variables (avancé)'!$F31*Commandes!AA$10))/'Charges variables (avancé)'!$H31,0)*'Charges variables (avancé)'!$H31,0)</f>
        <v>0</v>
      </c>
      <c r="AA237" s="368">
        <f>IF((AA224-'Charges variables (avancé)'!$F31*Commandes!AB$10)&lt;'Charges variables (avancé)'!$G31,ROUNDUP(ABS('Charges variables (avancé)'!$G31-(AA224-'Charges variables (avancé)'!$F31*Commandes!AB$10))/'Charges variables (avancé)'!$H31,0)*'Charges variables (avancé)'!$H31,0)</f>
        <v>0</v>
      </c>
      <c r="AB237" s="368">
        <f>IF((AB224-'Charges variables (avancé)'!$F31*Commandes!AC$10)&lt;'Charges variables (avancé)'!$G31,ROUNDUP(ABS('Charges variables (avancé)'!$G31-(AB224-'Charges variables (avancé)'!$F31*Commandes!AC$10))/'Charges variables (avancé)'!$H31,0)*'Charges variables (avancé)'!$H31,0)</f>
        <v>0</v>
      </c>
      <c r="AC237" s="368">
        <f>IF((AC224-'Charges variables (avancé)'!$F31*Commandes!AD$10)&lt;'Charges variables (avancé)'!$G31,ROUNDUP(ABS('Charges variables (avancé)'!$G31-(AC224-'Charges variables (avancé)'!$F31*Commandes!AD$10))/'Charges variables (avancé)'!$H31,0)*'Charges variables (avancé)'!$H31,0)</f>
        <v>0</v>
      </c>
      <c r="AD237" s="368">
        <f>IF((AD224-'Charges variables (avancé)'!$F31*Commandes!AE$10)&lt;'Charges variables (avancé)'!$G31,ROUNDUP(ABS('Charges variables (avancé)'!$G31-(AD224-'Charges variables (avancé)'!$F31*Commandes!AE$10))/'Charges variables (avancé)'!$H31,0)*'Charges variables (avancé)'!$H31,0)</f>
        <v>0</v>
      </c>
      <c r="AE237" s="368">
        <f>IF((AE224-'Charges variables (avancé)'!$F31*Commandes!AF$10)&lt;'Charges variables (avancé)'!$G31,ROUNDUP(ABS('Charges variables (avancé)'!$G31-(AE224-'Charges variables (avancé)'!$F31*Commandes!AF$10))/'Charges variables (avancé)'!$H31,0)*'Charges variables (avancé)'!$H31,0)</f>
        <v>0</v>
      </c>
      <c r="AF237" s="368">
        <f>IF((AF224-'Charges variables (avancé)'!$F31*Commandes!AG$10)&lt;'Charges variables (avancé)'!$G31,ROUNDUP(ABS('Charges variables (avancé)'!$G31-(AF224-'Charges variables (avancé)'!$F31*Commandes!AG$10))/'Charges variables (avancé)'!$H31,0)*'Charges variables (avancé)'!$H31,0)</f>
        <v>0</v>
      </c>
      <c r="AG237" s="368">
        <f>IF((AG224-'Charges variables (avancé)'!$F31*Commandes!AH$10)&lt;'Charges variables (avancé)'!$G31,ROUNDUP(ABS('Charges variables (avancé)'!$G31-(AG224-'Charges variables (avancé)'!$F31*Commandes!AH$10))/'Charges variables (avancé)'!$H31,0)*'Charges variables (avancé)'!$H31,0)</f>
        <v>0</v>
      </c>
      <c r="AH237" s="368">
        <f>IF((AH224-'Charges variables (avancé)'!$F31*Commandes!AI$10)&lt;'Charges variables (avancé)'!$G31,ROUNDUP(ABS('Charges variables (avancé)'!$G31-(AH224-'Charges variables (avancé)'!$F31*Commandes!AI$10))/'Charges variables (avancé)'!$H31,0)*'Charges variables (avancé)'!$H31,0)</f>
        <v>0</v>
      </c>
      <c r="AI237" s="368">
        <f>IF((AI224-'Charges variables (avancé)'!$F31*Commandes!AJ$10)&lt;'Charges variables (avancé)'!$G31,ROUNDUP(ABS('Charges variables (avancé)'!$G31-(AI224-'Charges variables (avancé)'!$F31*Commandes!AJ$10))/'Charges variables (avancé)'!$H31,0)*'Charges variables (avancé)'!$H31,0)</f>
        <v>0</v>
      </c>
      <c r="AJ237" s="368">
        <f>IF((AJ224-'Charges variables (avancé)'!$F31*Commandes!AK$10)&lt;'Charges variables (avancé)'!$G31,ROUNDUP(ABS('Charges variables (avancé)'!$G31-(AJ224-'Charges variables (avancé)'!$F31*Commandes!AK$10))/'Charges variables (avancé)'!$H31,0)*'Charges variables (avancé)'!$H31,0)</f>
        <v>0</v>
      </c>
      <c r="AK237" s="368">
        <f>IF((AK224-'Charges variables (avancé)'!$F31*Commandes!AL$10)&lt;'Charges variables (avancé)'!$G31,ROUNDUP(ABS('Charges variables (avancé)'!$G31-(AK224-'Charges variables (avancé)'!$F31*Commandes!AL$10))/'Charges variables (avancé)'!$H31,0)*'Charges variables (avancé)'!$H31,0)</f>
        <v>0</v>
      </c>
      <c r="AL237" s="368">
        <f>IF((AL224-'Charges variables (avancé)'!$F31*Commandes!AM$10)&lt;'Charges variables (avancé)'!$G31,ROUNDUP(ABS('Charges variables (avancé)'!$G31-(AL224-'Charges variables (avancé)'!$F31*Commandes!AM$10))/'Charges variables (avancé)'!$H31,0)*'Charges variables (avancé)'!$H31,0)</f>
        <v>0</v>
      </c>
      <c r="AM237" s="368">
        <f>IF((AM224-'Charges variables (avancé)'!$F31*Commandes!AN$10)&lt;'Charges variables (avancé)'!$G31,ROUNDUP(ABS('Charges variables (avancé)'!$G31-(AM224-'Charges variables (avancé)'!$F31*Commandes!AN$10))/'Charges variables (avancé)'!$H31,0)*'Charges variables (avancé)'!$H31,0)</f>
        <v>0</v>
      </c>
      <c r="AN237" s="368">
        <f>IF((AN224-'Charges variables (avancé)'!$F31*Commandes!AO$10)&lt;'Charges variables (avancé)'!$G31,ROUNDUP(ABS('Charges variables (avancé)'!$G31-(AN224-'Charges variables (avancé)'!$F31*Commandes!AO$10))/'Charges variables (avancé)'!$H31,0)*'Charges variables (avancé)'!$H31,0)</f>
        <v>0</v>
      </c>
      <c r="AO237" s="368">
        <f>IF((AO224-'Charges variables (avancé)'!$F31*Commandes!AP$10)&lt;'Charges variables (avancé)'!$G31,ROUNDUP(ABS('Charges variables (avancé)'!$G31-(AO224-'Charges variables (avancé)'!$F31*Commandes!AP$10))/'Charges variables (avancé)'!$H31,0)*'Charges variables (avancé)'!$H31,0)</f>
        <v>0</v>
      </c>
      <c r="AP237" s="368">
        <f>IF((AP224-'Charges variables (avancé)'!$F31*Commandes!AQ$10)&lt;'Charges variables (avancé)'!$G31,ROUNDUP(ABS('Charges variables (avancé)'!$G31-(AP224-'Charges variables (avancé)'!$F31*Commandes!AQ$10))/'Charges variables (avancé)'!$H31,0)*'Charges variables (avancé)'!$H31,0)</f>
        <v>0</v>
      </c>
      <c r="AQ237" s="368">
        <f>IF((AQ224-'Charges variables (avancé)'!$F31*Commandes!AR$10)&lt;'Charges variables (avancé)'!$G31,ROUNDUP(ABS('Charges variables (avancé)'!$G31-(AQ224-'Charges variables (avancé)'!$F31*Commandes!AR$10))/'Charges variables (avancé)'!$H31,0)*'Charges variables (avancé)'!$H31,0)</f>
        <v>0</v>
      </c>
      <c r="AR237" s="368">
        <f>IF((AR224-'Charges variables (avancé)'!$F31*Commandes!AS$10)&lt;'Charges variables (avancé)'!$G31,ROUNDUP(ABS('Charges variables (avancé)'!$G31-(AR224-'Charges variables (avancé)'!$F31*Commandes!AS$10))/'Charges variables (avancé)'!$H31,0)*'Charges variables (avancé)'!$H31,0)</f>
        <v>0</v>
      </c>
      <c r="AS237" s="368">
        <f>IF((AS224-'Charges variables (avancé)'!$F31*Commandes!AT$10)&lt;'Charges variables (avancé)'!$G31,ROUNDUP(ABS('Charges variables (avancé)'!$G31-(AS224-'Charges variables (avancé)'!$F31*Commandes!AT$10))/'Charges variables (avancé)'!$H31,0)*'Charges variables (avancé)'!$H31,0)</f>
        <v>0</v>
      </c>
      <c r="AT237" s="368">
        <f>IF((AT224-'Charges variables (avancé)'!$F31*Commandes!AU$10)&lt;'Charges variables (avancé)'!$G31,ROUNDUP(ABS('Charges variables (avancé)'!$G31-(AT224-'Charges variables (avancé)'!$F31*Commandes!AU$10))/'Charges variables (avancé)'!$H31,0)*'Charges variables (avancé)'!$H31,0)</f>
        <v>0</v>
      </c>
      <c r="AU237" s="368">
        <f>IF((AU224-'Charges variables (avancé)'!$F31*Commandes!AV$10)&lt;'Charges variables (avancé)'!$G31,ROUNDUP(ABS('Charges variables (avancé)'!$G31-(AU224-'Charges variables (avancé)'!$F31*Commandes!AV$10))/'Charges variables (avancé)'!$H31,0)*'Charges variables (avancé)'!$H31,0)</f>
        <v>0</v>
      </c>
      <c r="AV237" s="368">
        <f>IF((AV224-'Charges variables (avancé)'!$F31*Commandes!AW$10)&lt;'Charges variables (avancé)'!$G31,ROUNDUP(ABS('Charges variables (avancé)'!$G31-(AV224-'Charges variables (avancé)'!$F31*Commandes!AW$10))/'Charges variables (avancé)'!$H31,0)*'Charges variables (avancé)'!$H31,0)</f>
        <v>0</v>
      </c>
      <c r="AW237" s="368">
        <f>IF((AW224-'Charges variables (avancé)'!$F31*Commandes!AX$10)&lt;'Charges variables (avancé)'!$G31,ROUNDUP(ABS('Charges variables (avancé)'!$G31-(AW224-'Charges variables (avancé)'!$F31*Commandes!AX$10))/'Charges variables (avancé)'!$H31,0)*'Charges variables (avancé)'!$H31,0)</f>
        <v>0</v>
      </c>
      <c r="AX237" s="368">
        <f>IF((AX224-'Charges variables (avancé)'!$F31*Commandes!AY$10)&lt;'Charges variables (avancé)'!$G31,ROUNDUP(ABS('Charges variables (avancé)'!$G31-(AX224-'Charges variables (avancé)'!$F31*Commandes!AY$10))/'Charges variables (avancé)'!$H31,0)*'Charges variables (avancé)'!$H31,0)</f>
        <v>0</v>
      </c>
      <c r="AY237" s="368">
        <f>IF((AY224-'Charges variables (avancé)'!$F31*Commandes!AZ$10)&lt;'Charges variables (avancé)'!$G31,ROUNDUP(ABS('Charges variables (avancé)'!$G31-(AY224-'Charges variables (avancé)'!$F31*Commandes!AZ$10))/'Charges variables (avancé)'!$H31,0)*'Charges variables (avancé)'!$H31,0)</f>
        <v>0</v>
      </c>
      <c r="AZ237" s="368">
        <f>IF((AZ224-'Charges variables (avancé)'!$F31*Commandes!BA$10)&lt;'Charges variables (avancé)'!$G31,ROUNDUP(ABS('Charges variables (avancé)'!$G31-(AZ224-'Charges variables (avancé)'!$F31*Commandes!BA$10))/'Charges variables (avancé)'!$H31,0)*'Charges variables (avancé)'!$H31,0)</f>
        <v>0</v>
      </c>
      <c r="BA237" s="368">
        <f>IF((BA224-'Charges variables (avancé)'!$F31*Commandes!BB$10)&lt;'Charges variables (avancé)'!$G31,ROUNDUP(ABS('Charges variables (avancé)'!$G31-(BA224-'Charges variables (avancé)'!$F31*Commandes!BB$10))/'Charges variables (avancé)'!$H31,0)*'Charges variables (avancé)'!$H31,0)</f>
        <v>0</v>
      </c>
      <c r="BB237" s="368">
        <f>IF((BB224-'Charges variables (avancé)'!$F31*Commandes!BC$10)&lt;'Charges variables (avancé)'!$G31,ROUNDUP(ABS('Charges variables (avancé)'!$G31-(BB224-'Charges variables (avancé)'!$F31*Commandes!BC$10))/'Charges variables (avancé)'!$H31,0)*'Charges variables (avancé)'!$H31,0)</f>
        <v>0</v>
      </c>
      <c r="BC237" s="368">
        <f>IF((BC224-'Charges variables (avancé)'!$F31*Commandes!BD$10)&lt;'Charges variables (avancé)'!$G31,ROUNDUP(ABS('Charges variables (avancé)'!$G31-(BC224-'Charges variables (avancé)'!$F31*Commandes!BD$10))/'Charges variables (avancé)'!$H31,0)*'Charges variables (avancé)'!$H31,0)</f>
        <v>0</v>
      </c>
      <c r="BD237" s="368">
        <f>IF((BD224-'Charges variables (avancé)'!$F31*Commandes!BE$10)&lt;'Charges variables (avancé)'!$G31,ROUNDUP(ABS('Charges variables (avancé)'!$G31-(BD224-'Charges variables (avancé)'!$F31*Commandes!BE$10))/'Charges variables (avancé)'!$H31,0)*'Charges variables (avancé)'!$H31,0)</f>
        <v>0</v>
      </c>
      <c r="BE237" s="368">
        <f>IF((BE224-'Charges variables (avancé)'!$F31*Commandes!BF$10)&lt;'Charges variables (avancé)'!$G31,ROUNDUP(ABS('Charges variables (avancé)'!$G31-(BE224-'Charges variables (avancé)'!$F31*Commandes!BF$10))/'Charges variables (avancé)'!$H31,0)*'Charges variables (avancé)'!$H31,0)</f>
        <v>0</v>
      </c>
      <c r="BF237" s="368">
        <f>IF((BF224-'Charges variables (avancé)'!$F31*Commandes!BG$10)&lt;'Charges variables (avancé)'!$G31,ROUNDUP(ABS('Charges variables (avancé)'!$G31-(BF224-'Charges variables (avancé)'!$F31*Commandes!BG$10))/'Charges variables (avancé)'!$H31,0)*'Charges variables (avancé)'!$H31,0)</f>
        <v>0</v>
      </c>
      <c r="BG237" s="368">
        <f>IF((BG224-'Charges variables (avancé)'!$F31*Commandes!BH$10)&lt;'Charges variables (avancé)'!$G31,ROUNDUP(ABS('Charges variables (avancé)'!$G31-(BG224-'Charges variables (avancé)'!$F31*Commandes!BH$10))/'Charges variables (avancé)'!$H31,0)*'Charges variables (avancé)'!$H31,0)</f>
        <v>0</v>
      </c>
      <c r="BH237" s="368">
        <f>IF((BH224-'Charges variables (avancé)'!$F31*Commandes!BI$10)&lt;'Charges variables (avancé)'!$G31,ROUNDUP(ABS('Charges variables (avancé)'!$G31-(BH224-'Charges variables (avancé)'!$F31*Commandes!BI$10))/'Charges variables (avancé)'!$H31,0)*'Charges variables (avancé)'!$H31,0)</f>
        <v>0</v>
      </c>
      <c r="BI237" s="368">
        <f>IF((BI224-'Charges variables (avancé)'!$F31*Commandes!BJ$10)&lt;'Charges variables (avancé)'!$G31,ROUNDUP(ABS('Charges variables (avancé)'!$G31-(BI224-'Charges variables (avancé)'!$F31*Commandes!BJ$10))/'Charges variables (avancé)'!$H31,0)*'Charges variables (avancé)'!$H31,0)</f>
        <v>0</v>
      </c>
      <c r="BJ237" s="368">
        <f>IF((BJ224-'Charges variables (avancé)'!$F31*Commandes!BK$10)&lt;'Charges variables (avancé)'!$G31,ROUNDUP(ABS('Charges variables (avancé)'!$G31-(BJ224-'Charges variables (avancé)'!$F31*Commandes!BK$10))/'Charges variables (avancé)'!$H31,0)*'Charges variables (avancé)'!$H31,0)</f>
        <v>0</v>
      </c>
    </row>
    <row r="238" spans="2:62" ht="15" customHeight="1">
      <c r="B238" s="366">
        <f>'Charges variables (avancé)'!$C$32</f>
        <v>0</v>
      </c>
      <c r="C238" s="368">
        <f>IF((C225-'Charges variables (avancé)'!$F32*Commandes!D$10)&lt;'Charges variables (avancé)'!$G32,ROUNDUP(ABS('Charges variables (avancé)'!$G32-(C225-'Charges variables (avancé)'!$F32*Commandes!D$10))/'Charges variables (avancé)'!$H32,0)*'Charges variables (avancé)'!$H32,0)</f>
        <v>0</v>
      </c>
      <c r="D238" s="368">
        <f>IF((D225-'Charges variables (avancé)'!$F32*Commandes!E$10)&lt;'Charges variables (avancé)'!$G32,ROUNDUP(ABS('Charges variables (avancé)'!$G32-(D225-'Charges variables (avancé)'!$F32*Commandes!E$10))/'Charges variables (avancé)'!$H32,0)*'Charges variables (avancé)'!$H32,0)</f>
        <v>0</v>
      </c>
      <c r="E238" s="368">
        <f>IF((E225-'Charges variables (avancé)'!$F32*Commandes!F$10)&lt;'Charges variables (avancé)'!$G32,ROUNDUP(ABS('Charges variables (avancé)'!$G32-(E225-'Charges variables (avancé)'!$F32*Commandes!F$10))/'Charges variables (avancé)'!$H32,0)*'Charges variables (avancé)'!$H32,0)</f>
        <v>0</v>
      </c>
      <c r="F238" s="368">
        <f>IF((F225-'Charges variables (avancé)'!$F32*Commandes!G$10)&lt;'Charges variables (avancé)'!$G32,ROUNDUP(ABS('Charges variables (avancé)'!$G32-(F225-'Charges variables (avancé)'!$F32*Commandes!G$10))/'Charges variables (avancé)'!$H32,0)*'Charges variables (avancé)'!$H32,0)</f>
        <v>0</v>
      </c>
      <c r="G238" s="368">
        <f>IF((G225-'Charges variables (avancé)'!$F32*Commandes!H$10)&lt;'Charges variables (avancé)'!$G32,ROUNDUP(ABS('Charges variables (avancé)'!$G32-(G225-'Charges variables (avancé)'!$F32*Commandes!H$10))/'Charges variables (avancé)'!$H32,0)*'Charges variables (avancé)'!$H32,0)</f>
        <v>0</v>
      </c>
      <c r="H238" s="368">
        <f>IF((H225-'Charges variables (avancé)'!$F32*Commandes!I$10)&lt;'Charges variables (avancé)'!$G32,ROUNDUP(ABS('Charges variables (avancé)'!$G32-(H225-'Charges variables (avancé)'!$F32*Commandes!I$10))/'Charges variables (avancé)'!$H32,0)*'Charges variables (avancé)'!$H32,0)</f>
        <v>0</v>
      </c>
      <c r="I238" s="368">
        <f>IF((I225-'Charges variables (avancé)'!$F32*Commandes!J$10)&lt;'Charges variables (avancé)'!$G32,ROUNDUP(ABS('Charges variables (avancé)'!$G32-(I225-'Charges variables (avancé)'!$F32*Commandes!J$10))/'Charges variables (avancé)'!$H32,0)*'Charges variables (avancé)'!$H32,0)</f>
        <v>0</v>
      </c>
      <c r="J238" s="368">
        <f>IF((J225-'Charges variables (avancé)'!$F32*Commandes!K$10)&lt;'Charges variables (avancé)'!$G32,ROUNDUP(ABS('Charges variables (avancé)'!$G32-(J225-'Charges variables (avancé)'!$F32*Commandes!K$10))/'Charges variables (avancé)'!$H32,0)*'Charges variables (avancé)'!$H32,0)</f>
        <v>0</v>
      </c>
      <c r="K238" s="368">
        <f>IF((K225-'Charges variables (avancé)'!$F32*Commandes!L$10)&lt;'Charges variables (avancé)'!$G32,ROUNDUP(ABS('Charges variables (avancé)'!$G32-(K225-'Charges variables (avancé)'!$F32*Commandes!L$10))/'Charges variables (avancé)'!$H32,0)*'Charges variables (avancé)'!$H32,0)</f>
        <v>0</v>
      </c>
      <c r="L238" s="368">
        <f>IF((L225-'Charges variables (avancé)'!$F32*Commandes!M$10)&lt;'Charges variables (avancé)'!$G32,ROUNDUP(ABS('Charges variables (avancé)'!$G32-(L225-'Charges variables (avancé)'!$F32*Commandes!M$10))/'Charges variables (avancé)'!$H32,0)*'Charges variables (avancé)'!$H32,0)</f>
        <v>0</v>
      </c>
      <c r="M238" s="368">
        <f>IF((M225-'Charges variables (avancé)'!$F32*Commandes!N$10)&lt;'Charges variables (avancé)'!$G32,ROUNDUP(ABS('Charges variables (avancé)'!$G32-(M225-'Charges variables (avancé)'!$F32*Commandes!N$10))/'Charges variables (avancé)'!$H32,0)*'Charges variables (avancé)'!$H32,0)</f>
        <v>0</v>
      </c>
      <c r="N238" s="368">
        <f>IF((N225-'Charges variables (avancé)'!$F32*Commandes!O$10)&lt;'Charges variables (avancé)'!$G32,ROUNDUP(ABS('Charges variables (avancé)'!$G32-(N225-'Charges variables (avancé)'!$F32*Commandes!O$10))/'Charges variables (avancé)'!$H32,0)*'Charges variables (avancé)'!$H32,0)</f>
        <v>0</v>
      </c>
      <c r="O238" s="368">
        <f>IF((O225-'Charges variables (avancé)'!$F32*Commandes!P$10)&lt;'Charges variables (avancé)'!$G32,ROUNDUP(ABS('Charges variables (avancé)'!$G32-(O225-'Charges variables (avancé)'!$F32*Commandes!P$10))/'Charges variables (avancé)'!$H32,0)*'Charges variables (avancé)'!$H32,0)</f>
        <v>0</v>
      </c>
      <c r="P238" s="368">
        <f>IF((P225-'Charges variables (avancé)'!$F32*Commandes!Q$10)&lt;'Charges variables (avancé)'!$G32,ROUNDUP(ABS('Charges variables (avancé)'!$G32-(P225-'Charges variables (avancé)'!$F32*Commandes!Q$10))/'Charges variables (avancé)'!$H32,0)*'Charges variables (avancé)'!$H32,0)</f>
        <v>0</v>
      </c>
      <c r="Q238" s="368">
        <f>IF((Q225-'Charges variables (avancé)'!$F32*Commandes!R$10)&lt;'Charges variables (avancé)'!$G32,ROUNDUP(ABS('Charges variables (avancé)'!$G32-(Q225-'Charges variables (avancé)'!$F32*Commandes!R$10))/'Charges variables (avancé)'!$H32,0)*'Charges variables (avancé)'!$H32,0)</f>
        <v>0</v>
      </c>
      <c r="R238" s="368">
        <f>IF((R225-'Charges variables (avancé)'!$F32*Commandes!S$10)&lt;'Charges variables (avancé)'!$G32,ROUNDUP(ABS('Charges variables (avancé)'!$G32-(R225-'Charges variables (avancé)'!$F32*Commandes!S$10))/'Charges variables (avancé)'!$H32,0)*'Charges variables (avancé)'!$H32,0)</f>
        <v>0</v>
      </c>
      <c r="S238" s="368">
        <f>IF((S225-'Charges variables (avancé)'!$F32*Commandes!T$10)&lt;'Charges variables (avancé)'!$G32,ROUNDUP(ABS('Charges variables (avancé)'!$G32-(S225-'Charges variables (avancé)'!$F32*Commandes!T$10))/'Charges variables (avancé)'!$H32,0)*'Charges variables (avancé)'!$H32,0)</f>
        <v>0</v>
      </c>
      <c r="T238" s="368">
        <f>IF((T225-'Charges variables (avancé)'!$F32*Commandes!U$10)&lt;'Charges variables (avancé)'!$G32,ROUNDUP(ABS('Charges variables (avancé)'!$G32-(T225-'Charges variables (avancé)'!$F32*Commandes!U$10))/'Charges variables (avancé)'!$H32,0)*'Charges variables (avancé)'!$H32,0)</f>
        <v>0</v>
      </c>
      <c r="U238" s="368">
        <f>IF((U225-'Charges variables (avancé)'!$F32*Commandes!V$10)&lt;'Charges variables (avancé)'!$G32,ROUNDUP(ABS('Charges variables (avancé)'!$G32-(U225-'Charges variables (avancé)'!$F32*Commandes!V$10))/'Charges variables (avancé)'!$H32,0)*'Charges variables (avancé)'!$H32,0)</f>
        <v>0</v>
      </c>
      <c r="V238" s="368">
        <f>IF((V225-'Charges variables (avancé)'!$F32*Commandes!W$10)&lt;'Charges variables (avancé)'!$G32,ROUNDUP(ABS('Charges variables (avancé)'!$G32-(V225-'Charges variables (avancé)'!$F32*Commandes!W$10))/'Charges variables (avancé)'!$H32,0)*'Charges variables (avancé)'!$H32,0)</f>
        <v>0</v>
      </c>
      <c r="W238" s="368">
        <f>IF((W225-'Charges variables (avancé)'!$F32*Commandes!X$10)&lt;'Charges variables (avancé)'!$G32,ROUNDUP(ABS('Charges variables (avancé)'!$G32-(W225-'Charges variables (avancé)'!$F32*Commandes!X$10))/'Charges variables (avancé)'!$H32,0)*'Charges variables (avancé)'!$H32,0)</f>
        <v>0</v>
      </c>
      <c r="X238" s="368">
        <f>IF((X225-'Charges variables (avancé)'!$F32*Commandes!Y$10)&lt;'Charges variables (avancé)'!$G32,ROUNDUP(ABS('Charges variables (avancé)'!$G32-(X225-'Charges variables (avancé)'!$F32*Commandes!Y$10))/'Charges variables (avancé)'!$H32,0)*'Charges variables (avancé)'!$H32,0)</f>
        <v>0</v>
      </c>
      <c r="Y238" s="368">
        <f>IF((Y225-'Charges variables (avancé)'!$F32*Commandes!Z$10)&lt;'Charges variables (avancé)'!$G32,ROUNDUP(ABS('Charges variables (avancé)'!$G32-(Y225-'Charges variables (avancé)'!$F32*Commandes!Z$10))/'Charges variables (avancé)'!$H32,0)*'Charges variables (avancé)'!$H32,0)</f>
        <v>0</v>
      </c>
      <c r="Z238" s="368">
        <f>IF((Z225-'Charges variables (avancé)'!$F32*Commandes!AA$10)&lt;'Charges variables (avancé)'!$G32,ROUNDUP(ABS('Charges variables (avancé)'!$G32-(Z225-'Charges variables (avancé)'!$F32*Commandes!AA$10))/'Charges variables (avancé)'!$H32,0)*'Charges variables (avancé)'!$H32,0)</f>
        <v>0</v>
      </c>
      <c r="AA238" s="368">
        <f>IF((AA225-'Charges variables (avancé)'!$F32*Commandes!AB$10)&lt;'Charges variables (avancé)'!$G32,ROUNDUP(ABS('Charges variables (avancé)'!$G32-(AA225-'Charges variables (avancé)'!$F32*Commandes!AB$10))/'Charges variables (avancé)'!$H32,0)*'Charges variables (avancé)'!$H32,0)</f>
        <v>0</v>
      </c>
      <c r="AB238" s="368">
        <f>IF((AB225-'Charges variables (avancé)'!$F32*Commandes!AC$10)&lt;'Charges variables (avancé)'!$G32,ROUNDUP(ABS('Charges variables (avancé)'!$G32-(AB225-'Charges variables (avancé)'!$F32*Commandes!AC$10))/'Charges variables (avancé)'!$H32,0)*'Charges variables (avancé)'!$H32,0)</f>
        <v>0</v>
      </c>
      <c r="AC238" s="368">
        <f>IF((AC225-'Charges variables (avancé)'!$F32*Commandes!AD$10)&lt;'Charges variables (avancé)'!$G32,ROUNDUP(ABS('Charges variables (avancé)'!$G32-(AC225-'Charges variables (avancé)'!$F32*Commandes!AD$10))/'Charges variables (avancé)'!$H32,0)*'Charges variables (avancé)'!$H32,0)</f>
        <v>0</v>
      </c>
      <c r="AD238" s="368">
        <f>IF((AD225-'Charges variables (avancé)'!$F32*Commandes!AE$10)&lt;'Charges variables (avancé)'!$G32,ROUNDUP(ABS('Charges variables (avancé)'!$G32-(AD225-'Charges variables (avancé)'!$F32*Commandes!AE$10))/'Charges variables (avancé)'!$H32,0)*'Charges variables (avancé)'!$H32,0)</f>
        <v>0</v>
      </c>
      <c r="AE238" s="368">
        <f>IF((AE225-'Charges variables (avancé)'!$F32*Commandes!AF$10)&lt;'Charges variables (avancé)'!$G32,ROUNDUP(ABS('Charges variables (avancé)'!$G32-(AE225-'Charges variables (avancé)'!$F32*Commandes!AF$10))/'Charges variables (avancé)'!$H32,0)*'Charges variables (avancé)'!$H32,0)</f>
        <v>0</v>
      </c>
      <c r="AF238" s="368">
        <f>IF((AF225-'Charges variables (avancé)'!$F32*Commandes!AG$10)&lt;'Charges variables (avancé)'!$G32,ROUNDUP(ABS('Charges variables (avancé)'!$G32-(AF225-'Charges variables (avancé)'!$F32*Commandes!AG$10))/'Charges variables (avancé)'!$H32,0)*'Charges variables (avancé)'!$H32,0)</f>
        <v>0</v>
      </c>
      <c r="AG238" s="368">
        <f>IF((AG225-'Charges variables (avancé)'!$F32*Commandes!AH$10)&lt;'Charges variables (avancé)'!$G32,ROUNDUP(ABS('Charges variables (avancé)'!$G32-(AG225-'Charges variables (avancé)'!$F32*Commandes!AH$10))/'Charges variables (avancé)'!$H32,0)*'Charges variables (avancé)'!$H32,0)</f>
        <v>0</v>
      </c>
      <c r="AH238" s="368">
        <f>IF((AH225-'Charges variables (avancé)'!$F32*Commandes!AI$10)&lt;'Charges variables (avancé)'!$G32,ROUNDUP(ABS('Charges variables (avancé)'!$G32-(AH225-'Charges variables (avancé)'!$F32*Commandes!AI$10))/'Charges variables (avancé)'!$H32,0)*'Charges variables (avancé)'!$H32,0)</f>
        <v>0</v>
      </c>
      <c r="AI238" s="368">
        <f>IF((AI225-'Charges variables (avancé)'!$F32*Commandes!AJ$10)&lt;'Charges variables (avancé)'!$G32,ROUNDUP(ABS('Charges variables (avancé)'!$G32-(AI225-'Charges variables (avancé)'!$F32*Commandes!AJ$10))/'Charges variables (avancé)'!$H32,0)*'Charges variables (avancé)'!$H32,0)</f>
        <v>0</v>
      </c>
      <c r="AJ238" s="368">
        <f>IF((AJ225-'Charges variables (avancé)'!$F32*Commandes!AK$10)&lt;'Charges variables (avancé)'!$G32,ROUNDUP(ABS('Charges variables (avancé)'!$G32-(AJ225-'Charges variables (avancé)'!$F32*Commandes!AK$10))/'Charges variables (avancé)'!$H32,0)*'Charges variables (avancé)'!$H32,0)</f>
        <v>0</v>
      </c>
      <c r="AK238" s="368">
        <f>IF((AK225-'Charges variables (avancé)'!$F32*Commandes!AL$10)&lt;'Charges variables (avancé)'!$G32,ROUNDUP(ABS('Charges variables (avancé)'!$G32-(AK225-'Charges variables (avancé)'!$F32*Commandes!AL$10))/'Charges variables (avancé)'!$H32,0)*'Charges variables (avancé)'!$H32,0)</f>
        <v>0</v>
      </c>
      <c r="AL238" s="368">
        <f>IF((AL225-'Charges variables (avancé)'!$F32*Commandes!AM$10)&lt;'Charges variables (avancé)'!$G32,ROUNDUP(ABS('Charges variables (avancé)'!$G32-(AL225-'Charges variables (avancé)'!$F32*Commandes!AM$10))/'Charges variables (avancé)'!$H32,0)*'Charges variables (avancé)'!$H32,0)</f>
        <v>0</v>
      </c>
      <c r="AM238" s="368">
        <f>IF((AM225-'Charges variables (avancé)'!$F32*Commandes!AN$10)&lt;'Charges variables (avancé)'!$G32,ROUNDUP(ABS('Charges variables (avancé)'!$G32-(AM225-'Charges variables (avancé)'!$F32*Commandes!AN$10))/'Charges variables (avancé)'!$H32,0)*'Charges variables (avancé)'!$H32,0)</f>
        <v>0</v>
      </c>
      <c r="AN238" s="368">
        <f>IF((AN225-'Charges variables (avancé)'!$F32*Commandes!AO$10)&lt;'Charges variables (avancé)'!$G32,ROUNDUP(ABS('Charges variables (avancé)'!$G32-(AN225-'Charges variables (avancé)'!$F32*Commandes!AO$10))/'Charges variables (avancé)'!$H32,0)*'Charges variables (avancé)'!$H32,0)</f>
        <v>0</v>
      </c>
      <c r="AO238" s="368">
        <f>IF((AO225-'Charges variables (avancé)'!$F32*Commandes!AP$10)&lt;'Charges variables (avancé)'!$G32,ROUNDUP(ABS('Charges variables (avancé)'!$G32-(AO225-'Charges variables (avancé)'!$F32*Commandes!AP$10))/'Charges variables (avancé)'!$H32,0)*'Charges variables (avancé)'!$H32,0)</f>
        <v>0</v>
      </c>
      <c r="AP238" s="368">
        <f>IF((AP225-'Charges variables (avancé)'!$F32*Commandes!AQ$10)&lt;'Charges variables (avancé)'!$G32,ROUNDUP(ABS('Charges variables (avancé)'!$G32-(AP225-'Charges variables (avancé)'!$F32*Commandes!AQ$10))/'Charges variables (avancé)'!$H32,0)*'Charges variables (avancé)'!$H32,0)</f>
        <v>0</v>
      </c>
      <c r="AQ238" s="368">
        <f>IF((AQ225-'Charges variables (avancé)'!$F32*Commandes!AR$10)&lt;'Charges variables (avancé)'!$G32,ROUNDUP(ABS('Charges variables (avancé)'!$G32-(AQ225-'Charges variables (avancé)'!$F32*Commandes!AR$10))/'Charges variables (avancé)'!$H32,0)*'Charges variables (avancé)'!$H32,0)</f>
        <v>0</v>
      </c>
      <c r="AR238" s="368">
        <f>IF((AR225-'Charges variables (avancé)'!$F32*Commandes!AS$10)&lt;'Charges variables (avancé)'!$G32,ROUNDUP(ABS('Charges variables (avancé)'!$G32-(AR225-'Charges variables (avancé)'!$F32*Commandes!AS$10))/'Charges variables (avancé)'!$H32,0)*'Charges variables (avancé)'!$H32,0)</f>
        <v>0</v>
      </c>
      <c r="AS238" s="368">
        <f>IF((AS225-'Charges variables (avancé)'!$F32*Commandes!AT$10)&lt;'Charges variables (avancé)'!$G32,ROUNDUP(ABS('Charges variables (avancé)'!$G32-(AS225-'Charges variables (avancé)'!$F32*Commandes!AT$10))/'Charges variables (avancé)'!$H32,0)*'Charges variables (avancé)'!$H32,0)</f>
        <v>0</v>
      </c>
      <c r="AT238" s="368">
        <f>IF((AT225-'Charges variables (avancé)'!$F32*Commandes!AU$10)&lt;'Charges variables (avancé)'!$G32,ROUNDUP(ABS('Charges variables (avancé)'!$G32-(AT225-'Charges variables (avancé)'!$F32*Commandes!AU$10))/'Charges variables (avancé)'!$H32,0)*'Charges variables (avancé)'!$H32,0)</f>
        <v>0</v>
      </c>
      <c r="AU238" s="368">
        <f>IF((AU225-'Charges variables (avancé)'!$F32*Commandes!AV$10)&lt;'Charges variables (avancé)'!$G32,ROUNDUP(ABS('Charges variables (avancé)'!$G32-(AU225-'Charges variables (avancé)'!$F32*Commandes!AV$10))/'Charges variables (avancé)'!$H32,0)*'Charges variables (avancé)'!$H32,0)</f>
        <v>0</v>
      </c>
      <c r="AV238" s="368">
        <f>IF((AV225-'Charges variables (avancé)'!$F32*Commandes!AW$10)&lt;'Charges variables (avancé)'!$G32,ROUNDUP(ABS('Charges variables (avancé)'!$G32-(AV225-'Charges variables (avancé)'!$F32*Commandes!AW$10))/'Charges variables (avancé)'!$H32,0)*'Charges variables (avancé)'!$H32,0)</f>
        <v>0</v>
      </c>
      <c r="AW238" s="368">
        <f>IF((AW225-'Charges variables (avancé)'!$F32*Commandes!AX$10)&lt;'Charges variables (avancé)'!$G32,ROUNDUP(ABS('Charges variables (avancé)'!$G32-(AW225-'Charges variables (avancé)'!$F32*Commandes!AX$10))/'Charges variables (avancé)'!$H32,0)*'Charges variables (avancé)'!$H32,0)</f>
        <v>0</v>
      </c>
      <c r="AX238" s="368">
        <f>IF((AX225-'Charges variables (avancé)'!$F32*Commandes!AY$10)&lt;'Charges variables (avancé)'!$G32,ROUNDUP(ABS('Charges variables (avancé)'!$G32-(AX225-'Charges variables (avancé)'!$F32*Commandes!AY$10))/'Charges variables (avancé)'!$H32,0)*'Charges variables (avancé)'!$H32,0)</f>
        <v>0</v>
      </c>
      <c r="AY238" s="368">
        <f>IF((AY225-'Charges variables (avancé)'!$F32*Commandes!AZ$10)&lt;'Charges variables (avancé)'!$G32,ROUNDUP(ABS('Charges variables (avancé)'!$G32-(AY225-'Charges variables (avancé)'!$F32*Commandes!AZ$10))/'Charges variables (avancé)'!$H32,0)*'Charges variables (avancé)'!$H32,0)</f>
        <v>0</v>
      </c>
      <c r="AZ238" s="368">
        <f>IF((AZ225-'Charges variables (avancé)'!$F32*Commandes!BA$10)&lt;'Charges variables (avancé)'!$G32,ROUNDUP(ABS('Charges variables (avancé)'!$G32-(AZ225-'Charges variables (avancé)'!$F32*Commandes!BA$10))/'Charges variables (avancé)'!$H32,0)*'Charges variables (avancé)'!$H32,0)</f>
        <v>0</v>
      </c>
      <c r="BA238" s="368">
        <f>IF((BA225-'Charges variables (avancé)'!$F32*Commandes!BB$10)&lt;'Charges variables (avancé)'!$G32,ROUNDUP(ABS('Charges variables (avancé)'!$G32-(BA225-'Charges variables (avancé)'!$F32*Commandes!BB$10))/'Charges variables (avancé)'!$H32,0)*'Charges variables (avancé)'!$H32,0)</f>
        <v>0</v>
      </c>
      <c r="BB238" s="368">
        <f>IF((BB225-'Charges variables (avancé)'!$F32*Commandes!BC$10)&lt;'Charges variables (avancé)'!$G32,ROUNDUP(ABS('Charges variables (avancé)'!$G32-(BB225-'Charges variables (avancé)'!$F32*Commandes!BC$10))/'Charges variables (avancé)'!$H32,0)*'Charges variables (avancé)'!$H32,0)</f>
        <v>0</v>
      </c>
      <c r="BC238" s="368">
        <f>IF((BC225-'Charges variables (avancé)'!$F32*Commandes!BD$10)&lt;'Charges variables (avancé)'!$G32,ROUNDUP(ABS('Charges variables (avancé)'!$G32-(BC225-'Charges variables (avancé)'!$F32*Commandes!BD$10))/'Charges variables (avancé)'!$H32,0)*'Charges variables (avancé)'!$H32,0)</f>
        <v>0</v>
      </c>
      <c r="BD238" s="368">
        <f>IF((BD225-'Charges variables (avancé)'!$F32*Commandes!BE$10)&lt;'Charges variables (avancé)'!$G32,ROUNDUP(ABS('Charges variables (avancé)'!$G32-(BD225-'Charges variables (avancé)'!$F32*Commandes!BE$10))/'Charges variables (avancé)'!$H32,0)*'Charges variables (avancé)'!$H32,0)</f>
        <v>0</v>
      </c>
      <c r="BE238" s="368">
        <f>IF((BE225-'Charges variables (avancé)'!$F32*Commandes!BF$10)&lt;'Charges variables (avancé)'!$G32,ROUNDUP(ABS('Charges variables (avancé)'!$G32-(BE225-'Charges variables (avancé)'!$F32*Commandes!BF$10))/'Charges variables (avancé)'!$H32,0)*'Charges variables (avancé)'!$H32,0)</f>
        <v>0</v>
      </c>
      <c r="BF238" s="368">
        <f>IF((BF225-'Charges variables (avancé)'!$F32*Commandes!BG$10)&lt;'Charges variables (avancé)'!$G32,ROUNDUP(ABS('Charges variables (avancé)'!$G32-(BF225-'Charges variables (avancé)'!$F32*Commandes!BG$10))/'Charges variables (avancé)'!$H32,0)*'Charges variables (avancé)'!$H32,0)</f>
        <v>0</v>
      </c>
      <c r="BG238" s="368">
        <f>IF((BG225-'Charges variables (avancé)'!$F32*Commandes!BH$10)&lt;'Charges variables (avancé)'!$G32,ROUNDUP(ABS('Charges variables (avancé)'!$G32-(BG225-'Charges variables (avancé)'!$F32*Commandes!BH$10))/'Charges variables (avancé)'!$H32,0)*'Charges variables (avancé)'!$H32,0)</f>
        <v>0</v>
      </c>
      <c r="BH238" s="368">
        <f>IF((BH225-'Charges variables (avancé)'!$F32*Commandes!BI$10)&lt;'Charges variables (avancé)'!$G32,ROUNDUP(ABS('Charges variables (avancé)'!$G32-(BH225-'Charges variables (avancé)'!$F32*Commandes!BI$10))/'Charges variables (avancé)'!$H32,0)*'Charges variables (avancé)'!$H32,0)</f>
        <v>0</v>
      </c>
      <c r="BI238" s="368">
        <f>IF((BI225-'Charges variables (avancé)'!$F32*Commandes!BJ$10)&lt;'Charges variables (avancé)'!$G32,ROUNDUP(ABS('Charges variables (avancé)'!$G32-(BI225-'Charges variables (avancé)'!$F32*Commandes!BJ$10))/'Charges variables (avancé)'!$H32,0)*'Charges variables (avancé)'!$H32,0)</f>
        <v>0</v>
      </c>
      <c r="BJ238" s="368">
        <f>IF((BJ225-'Charges variables (avancé)'!$F32*Commandes!BK$10)&lt;'Charges variables (avancé)'!$G32,ROUNDUP(ABS('Charges variables (avancé)'!$G32-(BJ225-'Charges variables (avancé)'!$F32*Commandes!BK$10))/'Charges variables (avancé)'!$H32,0)*'Charges variables (avancé)'!$H32,0)</f>
        <v>0</v>
      </c>
    </row>
    <row r="239" spans="2:62" ht="15" customHeight="1">
      <c r="B239" s="366">
        <f>'Charges variables (avancé)'!$C$33</f>
        <v>0</v>
      </c>
      <c r="C239" s="368">
        <f>IF((C226-'Charges variables (avancé)'!$F33*Commandes!D$10)&lt;'Charges variables (avancé)'!$G33,ROUNDUP(ABS('Charges variables (avancé)'!$G33-(C226-'Charges variables (avancé)'!$F33*Commandes!D$10))/'Charges variables (avancé)'!$H33,0)*'Charges variables (avancé)'!$H33,0)</f>
        <v>0</v>
      </c>
      <c r="D239" s="368">
        <f>IF((D226-'Charges variables (avancé)'!$F33*Commandes!E$10)&lt;'Charges variables (avancé)'!$G33,ROUNDUP(ABS('Charges variables (avancé)'!$G33-(D226-'Charges variables (avancé)'!$F33*Commandes!E$10))/'Charges variables (avancé)'!$H33,0)*'Charges variables (avancé)'!$H33,0)</f>
        <v>0</v>
      </c>
      <c r="E239" s="368">
        <f>IF((E226-'Charges variables (avancé)'!$F33*Commandes!F$10)&lt;'Charges variables (avancé)'!$G33,ROUNDUP(ABS('Charges variables (avancé)'!$G33-(E226-'Charges variables (avancé)'!$F33*Commandes!F$10))/'Charges variables (avancé)'!$H33,0)*'Charges variables (avancé)'!$H33,0)</f>
        <v>0</v>
      </c>
      <c r="F239" s="368">
        <f>IF((F226-'Charges variables (avancé)'!$F33*Commandes!G$10)&lt;'Charges variables (avancé)'!$G33,ROUNDUP(ABS('Charges variables (avancé)'!$G33-(F226-'Charges variables (avancé)'!$F33*Commandes!G$10))/'Charges variables (avancé)'!$H33,0)*'Charges variables (avancé)'!$H33,0)</f>
        <v>0</v>
      </c>
      <c r="G239" s="368">
        <f>IF((G226-'Charges variables (avancé)'!$F33*Commandes!H$10)&lt;'Charges variables (avancé)'!$G33,ROUNDUP(ABS('Charges variables (avancé)'!$G33-(G226-'Charges variables (avancé)'!$F33*Commandes!H$10))/'Charges variables (avancé)'!$H33,0)*'Charges variables (avancé)'!$H33,0)</f>
        <v>0</v>
      </c>
      <c r="H239" s="368">
        <f>IF((H226-'Charges variables (avancé)'!$F33*Commandes!I$10)&lt;'Charges variables (avancé)'!$G33,ROUNDUP(ABS('Charges variables (avancé)'!$G33-(H226-'Charges variables (avancé)'!$F33*Commandes!I$10))/'Charges variables (avancé)'!$H33,0)*'Charges variables (avancé)'!$H33,0)</f>
        <v>0</v>
      </c>
      <c r="I239" s="368">
        <f>IF((I226-'Charges variables (avancé)'!$F33*Commandes!J$10)&lt;'Charges variables (avancé)'!$G33,ROUNDUP(ABS('Charges variables (avancé)'!$G33-(I226-'Charges variables (avancé)'!$F33*Commandes!J$10))/'Charges variables (avancé)'!$H33,0)*'Charges variables (avancé)'!$H33,0)</f>
        <v>0</v>
      </c>
      <c r="J239" s="368">
        <f>IF((J226-'Charges variables (avancé)'!$F33*Commandes!K$10)&lt;'Charges variables (avancé)'!$G33,ROUNDUP(ABS('Charges variables (avancé)'!$G33-(J226-'Charges variables (avancé)'!$F33*Commandes!K$10))/'Charges variables (avancé)'!$H33,0)*'Charges variables (avancé)'!$H33,0)</f>
        <v>0</v>
      </c>
      <c r="K239" s="368">
        <f>IF((K226-'Charges variables (avancé)'!$F33*Commandes!L$10)&lt;'Charges variables (avancé)'!$G33,ROUNDUP(ABS('Charges variables (avancé)'!$G33-(K226-'Charges variables (avancé)'!$F33*Commandes!L$10))/'Charges variables (avancé)'!$H33,0)*'Charges variables (avancé)'!$H33,0)</f>
        <v>0</v>
      </c>
      <c r="L239" s="368">
        <f>IF((L226-'Charges variables (avancé)'!$F33*Commandes!M$10)&lt;'Charges variables (avancé)'!$G33,ROUNDUP(ABS('Charges variables (avancé)'!$G33-(L226-'Charges variables (avancé)'!$F33*Commandes!M$10))/'Charges variables (avancé)'!$H33,0)*'Charges variables (avancé)'!$H33,0)</f>
        <v>0</v>
      </c>
      <c r="M239" s="368">
        <f>IF((M226-'Charges variables (avancé)'!$F33*Commandes!N$10)&lt;'Charges variables (avancé)'!$G33,ROUNDUP(ABS('Charges variables (avancé)'!$G33-(M226-'Charges variables (avancé)'!$F33*Commandes!N$10))/'Charges variables (avancé)'!$H33,0)*'Charges variables (avancé)'!$H33,0)</f>
        <v>0</v>
      </c>
      <c r="N239" s="368">
        <f>IF((N226-'Charges variables (avancé)'!$F33*Commandes!O$10)&lt;'Charges variables (avancé)'!$G33,ROUNDUP(ABS('Charges variables (avancé)'!$G33-(N226-'Charges variables (avancé)'!$F33*Commandes!O$10))/'Charges variables (avancé)'!$H33,0)*'Charges variables (avancé)'!$H33,0)</f>
        <v>0</v>
      </c>
      <c r="O239" s="368">
        <f>IF((O226-'Charges variables (avancé)'!$F33*Commandes!P$10)&lt;'Charges variables (avancé)'!$G33,ROUNDUP(ABS('Charges variables (avancé)'!$G33-(O226-'Charges variables (avancé)'!$F33*Commandes!P$10))/'Charges variables (avancé)'!$H33,0)*'Charges variables (avancé)'!$H33,0)</f>
        <v>0</v>
      </c>
      <c r="P239" s="368">
        <f>IF((P226-'Charges variables (avancé)'!$F33*Commandes!Q$10)&lt;'Charges variables (avancé)'!$G33,ROUNDUP(ABS('Charges variables (avancé)'!$G33-(P226-'Charges variables (avancé)'!$F33*Commandes!Q$10))/'Charges variables (avancé)'!$H33,0)*'Charges variables (avancé)'!$H33,0)</f>
        <v>0</v>
      </c>
      <c r="Q239" s="368">
        <f>IF((Q226-'Charges variables (avancé)'!$F33*Commandes!R$10)&lt;'Charges variables (avancé)'!$G33,ROUNDUP(ABS('Charges variables (avancé)'!$G33-(Q226-'Charges variables (avancé)'!$F33*Commandes!R$10))/'Charges variables (avancé)'!$H33,0)*'Charges variables (avancé)'!$H33,0)</f>
        <v>0</v>
      </c>
      <c r="R239" s="368">
        <f>IF((R226-'Charges variables (avancé)'!$F33*Commandes!S$10)&lt;'Charges variables (avancé)'!$G33,ROUNDUP(ABS('Charges variables (avancé)'!$G33-(R226-'Charges variables (avancé)'!$F33*Commandes!S$10))/'Charges variables (avancé)'!$H33,0)*'Charges variables (avancé)'!$H33,0)</f>
        <v>0</v>
      </c>
      <c r="S239" s="368">
        <f>IF((S226-'Charges variables (avancé)'!$F33*Commandes!T$10)&lt;'Charges variables (avancé)'!$G33,ROUNDUP(ABS('Charges variables (avancé)'!$G33-(S226-'Charges variables (avancé)'!$F33*Commandes!T$10))/'Charges variables (avancé)'!$H33,0)*'Charges variables (avancé)'!$H33,0)</f>
        <v>0</v>
      </c>
      <c r="T239" s="368">
        <f>IF((T226-'Charges variables (avancé)'!$F33*Commandes!U$10)&lt;'Charges variables (avancé)'!$G33,ROUNDUP(ABS('Charges variables (avancé)'!$G33-(T226-'Charges variables (avancé)'!$F33*Commandes!U$10))/'Charges variables (avancé)'!$H33,0)*'Charges variables (avancé)'!$H33,0)</f>
        <v>0</v>
      </c>
      <c r="U239" s="368">
        <f>IF((U226-'Charges variables (avancé)'!$F33*Commandes!V$10)&lt;'Charges variables (avancé)'!$G33,ROUNDUP(ABS('Charges variables (avancé)'!$G33-(U226-'Charges variables (avancé)'!$F33*Commandes!V$10))/'Charges variables (avancé)'!$H33,0)*'Charges variables (avancé)'!$H33,0)</f>
        <v>0</v>
      </c>
      <c r="V239" s="368">
        <f>IF((V226-'Charges variables (avancé)'!$F33*Commandes!W$10)&lt;'Charges variables (avancé)'!$G33,ROUNDUP(ABS('Charges variables (avancé)'!$G33-(V226-'Charges variables (avancé)'!$F33*Commandes!W$10))/'Charges variables (avancé)'!$H33,0)*'Charges variables (avancé)'!$H33,0)</f>
        <v>0</v>
      </c>
      <c r="W239" s="368">
        <f>IF((W226-'Charges variables (avancé)'!$F33*Commandes!X$10)&lt;'Charges variables (avancé)'!$G33,ROUNDUP(ABS('Charges variables (avancé)'!$G33-(W226-'Charges variables (avancé)'!$F33*Commandes!X$10))/'Charges variables (avancé)'!$H33,0)*'Charges variables (avancé)'!$H33,0)</f>
        <v>0</v>
      </c>
      <c r="X239" s="368">
        <f>IF((X226-'Charges variables (avancé)'!$F33*Commandes!Y$10)&lt;'Charges variables (avancé)'!$G33,ROUNDUP(ABS('Charges variables (avancé)'!$G33-(X226-'Charges variables (avancé)'!$F33*Commandes!Y$10))/'Charges variables (avancé)'!$H33,0)*'Charges variables (avancé)'!$H33,0)</f>
        <v>0</v>
      </c>
      <c r="Y239" s="368">
        <f>IF((Y226-'Charges variables (avancé)'!$F33*Commandes!Z$10)&lt;'Charges variables (avancé)'!$G33,ROUNDUP(ABS('Charges variables (avancé)'!$G33-(Y226-'Charges variables (avancé)'!$F33*Commandes!Z$10))/'Charges variables (avancé)'!$H33,0)*'Charges variables (avancé)'!$H33,0)</f>
        <v>0</v>
      </c>
      <c r="Z239" s="368">
        <f>IF((Z226-'Charges variables (avancé)'!$F33*Commandes!AA$10)&lt;'Charges variables (avancé)'!$G33,ROUNDUP(ABS('Charges variables (avancé)'!$G33-(Z226-'Charges variables (avancé)'!$F33*Commandes!AA$10))/'Charges variables (avancé)'!$H33,0)*'Charges variables (avancé)'!$H33,0)</f>
        <v>0</v>
      </c>
      <c r="AA239" s="368">
        <f>IF((AA226-'Charges variables (avancé)'!$F33*Commandes!AB$10)&lt;'Charges variables (avancé)'!$G33,ROUNDUP(ABS('Charges variables (avancé)'!$G33-(AA226-'Charges variables (avancé)'!$F33*Commandes!AB$10))/'Charges variables (avancé)'!$H33,0)*'Charges variables (avancé)'!$H33,0)</f>
        <v>0</v>
      </c>
      <c r="AB239" s="368">
        <f>IF((AB226-'Charges variables (avancé)'!$F33*Commandes!AC$10)&lt;'Charges variables (avancé)'!$G33,ROUNDUP(ABS('Charges variables (avancé)'!$G33-(AB226-'Charges variables (avancé)'!$F33*Commandes!AC$10))/'Charges variables (avancé)'!$H33,0)*'Charges variables (avancé)'!$H33,0)</f>
        <v>0</v>
      </c>
      <c r="AC239" s="368">
        <f>IF((AC226-'Charges variables (avancé)'!$F33*Commandes!AD$10)&lt;'Charges variables (avancé)'!$G33,ROUNDUP(ABS('Charges variables (avancé)'!$G33-(AC226-'Charges variables (avancé)'!$F33*Commandes!AD$10))/'Charges variables (avancé)'!$H33,0)*'Charges variables (avancé)'!$H33,0)</f>
        <v>0</v>
      </c>
      <c r="AD239" s="368">
        <f>IF((AD226-'Charges variables (avancé)'!$F33*Commandes!AE$10)&lt;'Charges variables (avancé)'!$G33,ROUNDUP(ABS('Charges variables (avancé)'!$G33-(AD226-'Charges variables (avancé)'!$F33*Commandes!AE$10))/'Charges variables (avancé)'!$H33,0)*'Charges variables (avancé)'!$H33,0)</f>
        <v>0</v>
      </c>
      <c r="AE239" s="368">
        <f>IF((AE226-'Charges variables (avancé)'!$F33*Commandes!AF$10)&lt;'Charges variables (avancé)'!$G33,ROUNDUP(ABS('Charges variables (avancé)'!$G33-(AE226-'Charges variables (avancé)'!$F33*Commandes!AF$10))/'Charges variables (avancé)'!$H33,0)*'Charges variables (avancé)'!$H33,0)</f>
        <v>0</v>
      </c>
      <c r="AF239" s="368">
        <f>IF((AF226-'Charges variables (avancé)'!$F33*Commandes!AG$10)&lt;'Charges variables (avancé)'!$G33,ROUNDUP(ABS('Charges variables (avancé)'!$G33-(AF226-'Charges variables (avancé)'!$F33*Commandes!AG$10))/'Charges variables (avancé)'!$H33,0)*'Charges variables (avancé)'!$H33,0)</f>
        <v>0</v>
      </c>
      <c r="AG239" s="368">
        <f>IF((AG226-'Charges variables (avancé)'!$F33*Commandes!AH$10)&lt;'Charges variables (avancé)'!$G33,ROUNDUP(ABS('Charges variables (avancé)'!$G33-(AG226-'Charges variables (avancé)'!$F33*Commandes!AH$10))/'Charges variables (avancé)'!$H33,0)*'Charges variables (avancé)'!$H33,0)</f>
        <v>0</v>
      </c>
      <c r="AH239" s="368">
        <f>IF((AH226-'Charges variables (avancé)'!$F33*Commandes!AI$10)&lt;'Charges variables (avancé)'!$G33,ROUNDUP(ABS('Charges variables (avancé)'!$G33-(AH226-'Charges variables (avancé)'!$F33*Commandes!AI$10))/'Charges variables (avancé)'!$H33,0)*'Charges variables (avancé)'!$H33,0)</f>
        <v>0</v>
      </c>
      <c r="AI239" s="368">
        <f>IF((AI226-'Charges variables (avancé)'!$F33*Commandes!AJ$10)&lt;'Charges variables (avancé)'!$G33,ROUNDUP(ABS('Charges variables (avancé)'!$G33-(AI226-'Charges variables (avancé)'!$F33*Commandes!AJ$10))/'Charges variables (avancé)'!$H33,0)*'Charges variables (avancé)'!$H33,0)</f>
        <v>0</v>
      </c>
      <c r="AJ239" s="368">
        <f>IF((AJ226-'Charges variables (avancé)'!$F33*Commandes!AK$10)&lt;'Charges variables (avancé)'!$G33,ROUNDUP(ABS('Charges variables (avancé)'!$G33-(AJ226-'Charges variables (avancé)'!$F33*Commandes!AK$10))/'Charges variables (avancé)'!$H33,0)*'Charges variables (avancé)'!$H33,0)</f>
        <v>0</v>
      </c>
      <c r="AK239" s="368">
        <f>IF((AK226-'Charges variables (avancé)'!$F33*Commandes!AL$10)&lt;'Charges variables (avancé)'!$G33,ROUNDUP(ABS('Charges variables (avancé)'!$G33-(AK226-'Charges variables (avancé)'!$F33*Commandes!AL$10))/'Charges variables (avancé)'!$H33,0)*'Charges variables (avancé)'!$H33,0)</f>
        <v>0</v>
      </c>
      <c r="AL239" s="368">
        <f>IF((AL226-'Charges variables (avancé)'!$F33*Commandes!AM$10)&lt;'Charges variables (avancé)'!$G33,ROUNDUP(ABS('Charges variables (avancé)'!$G33-(AL226-'Charges variables (avancé)'!$F33*Commandes!AM$10))/'Charges variables (avancé)'!$H33,0)*'Charges variables (avancé)'!$H33,0)</f>
        <v>0</v>
      </c>
      <c r="AM239" s="368">
        <f>IF((AM226-'Charges variables (avancé)'!$F33*Commandes!AN$10)&lt;'Charges variables (avancé)'!$G33,ROUNDUP(ABS('Charges variables (avancé)'!$G33-(AM226-'Charges variables (avancé)'!$F33*Commandes!AN$10))/'Charges variables (avancé)'!$H33,0)*'Charges variables (avancé)'!$H33,0)</f>
        <v>0</v>
      </c>
      <c r="AN239" s="368">
        <f>IF((AN226-'Charges variables (avancé)'!$F33*Commandes!AO$10)&lt;'Charges variables (avancé)'!$G33,ROUNDUP(ABS('Charges variables (avancé)'!$G33-(AN226-'Charges variables (avancé)'!$F33*Commandes!AO$10))/'Charges variables (avancé)'!$H33,0)*'Charges variables (avancé)'!$H33,0)</f>
        <v>0</v>
      </c>
      <c r="AO239" s="368">
        <f>IF((AO226-'Charges variables (avancé)'!$F33*Commandes!AP$10)&lt;'Charges variables (avancé)'!$G33,ROUNDUP(ABS('Charges variables (avancé)'!$G33-(AO226-'Charges variables (avancé)'!$F33*Commandes!AP$10))/'Charges variables (avancé)'!$H33,0)*'Charges variables (avancé)'!$H33,0)</f>
        <v>0</v>
      </c>
      <c r="AP239" s="368">
        <f>IF((AP226-'Charges variables (avancé)'!$F33*Commandes!AQ$10)&lt;'Charges variables (avancé)'!$G33,ROUNDUP(ABS('Charges variables (avancé)'!$G33-(AP226-'Charges variables (avancé)'!$F33*Commandes!AQ$10))/'Charges variables (avancé)'!$H33,0)*'Charges variables (avancé)'!$H33,0)</f>
        <v>0</v>
      </c>
      <c r="AQ239" s="368">
        <f>IF((AQ226-'Charges variables (avancé)'!$F33*Commandes!AR$10)&lt;'Charges variables (avancé)'!$G33,ROUNDUP(ABS('Charges variables (avancé)'!$G33-(AQ226-'Charges variables (avancé)'!$F33*Commandes!AR$10))/'Charges variables (avancé)'!$H33,0)*'Charges variables (avancé)'!$H33,0)</f>
        <v>0</v>
      </c>
      <c r="AR239" s="368">
        <f>IF((AR226-'Charges variables (avancé)'!$F33*Commandes!AS$10)&lt;'Charges variables (avancé)'!$G33,ROUNDUP(ABS('Charges variables (avancé)'!$G33-(AR226-'Charges variables (avancé)'!$F33*Commandes!AS$10))/'Charges variables (avancé)'!$H33,0)*'Charges variables (avancé)'!$H33,0)</f>
        <v>0</v>
      </c>
      <c r="AS239" s="368">
        <f>IF((AS226-'Charges variables (avancé)'!$F33*Commandes!AT$10)&lt;'Charges variables (avancé)'!$G33,ROUNDUP(ABS('Charges variables (avancé)'!$G33-(AS226-'Charges variables (avancé)'!$F33*Commandes!AT$10))/'Charges variables (avancé)'!$H33,0)*'Charges variables (avancé)'!$H33,0)</f>
        <v>0</v>
      </c>
      <c r="AT239" s="368">
        <f>IF((AT226-'Charges variables (avancé)'!$F33*Commandes!AU$10)&lt;'Charges variables (avancé)'!$G33,ROUNDUP(ABS('Charges variables (avancé)'!$G33-(AT226-'Charges variables (avancé)'!$F33*Commandes!AU$10))/'Charges variables (avancé)'!$H33,0)*'Charges variables (avancé)'!$H33,0)</f>
        <v>0</v>
      </c>
      <c r="AU239" s="368">
        <f>IF((AU226-'Charges variables (avancé)'!$F33*Commandes!AV$10)&lt;'Charges variables (avancé)'!$G33,ROUNDUP(ABS('Charges variables (avancé)'!$G33-(AU226-'Charges variables (avancé)'!$F33*Commandes!AV$10))/'Charges variables (avancé)'!$H33,0)*'Charges variables (avancé)'!$H33,0)</f>
        <v>0</v>
      </c>
      <c r="AV239" s="368">
        <f>IF((AV226-'Charges variables (avancé)'!$F33*Commandes!AW$10)&lt;'Charges variables (avancé)'!$G33,ROUNDUP(ABS('Charges variables (avancé)'!$G33-(AV226-'Charges variables (avancé)'!$F33*Commandes!AW$10))/'Charges variables (avancé)'!$H33,0)*'Charges variables (avancé)'!$H33,0)</f>
        <v>0</v>
      </c>
      <c r="AW239" s="368">
        <f>IF((AW226-'Charges variables (avancé)'!$F33*Commandes!AX$10)&lt;'Charges variables (avancé)'!$G33,ROUNDUP(ABS('Charges variables (avancé)'!$G33-(AW226-'Charges variables (avancé)'!$F33*Commandes!AX$10))/'Charges variables (avancé)'!$H33,0)*'Charges variables (avancé)'!$H33,0)</f>
        <v>0</v>
      </c>
      <c r="AX239" s="368">
        <f>IF((AX226-'Charges variables (avancé)'!$F33*Commandes!AY$10)&lt;'Charges variables (avancé)'!$G33,ROUNDUP(ABS('Charges variables (avancé)'!$G33-(AX226-'Charges variables (avancé)'!$F33*Commandes!AY$10))/'Charges variables (avancé)'!$H33,0)*'Charges variables (avancé)'!$H33,0)</f>
        <v>0</v>
      </c>
      <c r="AY239" s="368">
        <f>IF((AY226-'Charges variables (avancé)'!$F33*Commandes!AZ$10)&lt;'Charges variables (avancé)'!$G33,ROUNDUP(ABS('Charges variables (avancé)'!$G33-(AY226-'Charges variables (avancé)'!$F33*Commandes!AZ$10))/'Charges variables (avancé)'!$H33,0)*'Charges variables (avancé)'!$H33,0)</f>
        <v>0</v>
      </c>
      <c r="AZ239" s="368">
        <f>IF((AZ226-'Charges variables (avancé)'!$F33*Commandes!BA$10)&lt;'Charges variables (avancé)'!$G33,ROUNDUP(ABS('Charges variables (avancé)'!$G33-(AZ226-'Charges variables (avancé)'!$F33*Commandes!BA$10))/'Charges variables (avancé)'!$H33,0)*'Charges variables (avancé)'!$H33,0)</f>
        <v>0</v>
      </c>
      <c r="BA239" s="368">
        <f>IF((BA226-'Charges variables (avancé)'!$F33*Commandes!BB$10)&lt;'Charges variables (avancé)'!$G33,ROUNDUP(ABS('Charges variables (avancé)'!$G33-(BA226-'Charges variables (avancé)'!$F33*Commandes!BB$10))/'Charges variables (avancé)'!$H33,0)*'Charges variables (avancé)'!$H33,0)</f>
        <v>0</v>
      </c>
      <c r="BB239" s="368">
        <f>IF((BB226-'Charges variables (avancé)'!$F33*Commandes!BC$10)&lt;'Charges variables (avancé)'!$G33,ROUNDUP(ABS('Charges variables (avancé)'!$G33-(BB226-'Charges variables (avancé)'!$F33*Commandes!BC$10))/'Charges variables (avancé)'!$H33,0)*'Charges variables (avancé)'!$H33,0)</f>
        <v>0</v>
      </c>
      <c r="BC239" s="368">
        <f>IF((BC226-'Charges variables (avancé)'!$F33*Commandes!BD$10)&lt;'Charges variables (avancé)'!$G33,ROUNDUP(ABS('Charges variables (avancé)'!$G33-(BC226-'Charges variables (avancé)'!$F33*Commandes!BD$10))/'Charges variables (avancé)'!$H33,0)*'Charges variables (avancé)'!$H33,0)</f>
        <v>0</v>
      </c>
      <c r="BD239" s="368">
        <f>IF((BD226-'Charges variables (avancé)'!$F33*Commandes!BE$10)&lt;'Charges variables (avancé)'!$G33,ROUNDUP(ABS('Charges variables (avancé)'!$G33-(BD226-'Charges variables (avancé)'!$F33*Commandes!BE$10))/'Charges variables (avancé)'!$H33,0)*'Charges variables (avancé)'!$H33,0)</f>
        <v>0</v>
      </c>
      <c r="BE239" s="368">
        <f>IF((BE226-'Charges variables (avancé)'!$F33*Commandes!BF$10)&lt;'Charges variables (avancé)'!$G33,ROUNDUP(ABS('Charges variables (avancé)'!$G33-(BE226-'Charges variables (avancé)'!$F33*Commandes!BF$10))/'Charges variables (avancé)'!$H33,0)*'Charges variables (avancé)'!$H33,0)</f>
        <v>0</v>
      </c>
      <c r="BF239" s="368">
        <f>IF((BF226-'Charges variables (avancé)'!$F33*Commandes!BG$10)&lt;'Charges variables (avancé)'!$G33,ROUNDUP(ABS('Charges variables (avancé)'!$G33-(BF226-'Charges variables (avancé)'!$F33*Commandes!BG$10))/'Charges variables (avancé)'!$H33,0)*'Charges variables (avancé)'!$H33,0)</f>
        <v>0</v>
      </c>
      <c r="BG239" s="368">
        <f>IF((BG226-'Charges variables (avancé)'!$F33*Commandes!BH$10)&lt;'Charges variables (avancé)'!$G33,ROUNDUP(ABS('Charges variables (avancé)'!$G33-(BG226-'Charges variables (avancé)'!$F33*Commandes!BH$10))/'Charges variables (avancé)'!$H33,0)*'Charges variables (avancé)'!$H33,0)</f>
        <v>0</v>
      </c>
      <c r="BH239" s="368">
        <f>IF((BH226-'Charges variables (avancé)'!$F33*Commandes!BI$10)&lt;'Charges variables (avancé)'!$G33,ROUNDUP(ABS('Charges variables (avancé)'!$G33-(BH226-'Charges variables (avancé)'!$F33*Commandes!BI$10))/'Charges variables (avancé)'!$H33,0)*'Charges variables (avancé)'!$H33,0)</f>
        <v>0</v>
      </c>
      <c r="BI239" s="368">
        <f>IF((BI226-'Charges variables (avancé)'!$F33*Commandes!BJ$10)&lt;'Charges variables (avancé)'!$G33,ROUNDUP(ABS('Charges variables (avancé)'!$G33-(BI226-'Charges variables (avancé)'!$F33*Commandes!BJ$10))/'Charges variables (avancé)'!$H33,0)*'Charges variables (avancé)'!$H33,0)</f>
        <v>0</v>
      </c>
      <c r="BJ239" s="368">
        <f>IF((BJ226-'Charges variables (avancé)'!$F33*Commandes!BK$10)&lt;'Charges variables (avancé)'!$G33,ROUNDUP(ABS('Charges variables (avancé)'!$G33-(BJ226-'Charges variables (avancé)'!$F33*Commandes!BK$10))/'Charges variables (avancé)'!$H33,0)*'Charges variables (avancé)'!$H33,0)</f>
        <v>0</v>
      </c>
    </row>
    <row r="240" spans="2:62" ht="15" customHeight="1"/>
    <row r="241" spans="2:62" ht="15" customHeight="1">
      <c r="B241" s="104" t="s">
        <v>167</v>
      </c>
      <c r="C241" s="11"/>
      <c r="D241" s="11"/>
      <c r="E241" s="11"/>
      <c r="F241" s="32"/>
    </row>
    <row r="242" spans="2:62" ht="15" customHeight="1"/>
    <row r="243" spans="2:62" ht="15" customHeight="1">
      <c r="B243" s="81"/>
      <c r="C243" s="475" t="s">
        <v>18</v>
      </c>
      <c r="D243" s="476"/>
      <c r="E243" s="476"/>
      <c r="F243" s="476"/>
      <c r="G243" s="476"/>
      <c r="H243" s="476"/>
      <c r="I243" s="476"/>
      <c r="J243" s="476"/>
      <c r="K243" s="476"/>
      <c r="L243" s="476"/>
      <c r="M243" s="476"/>
      <c r="N243" s="476"/>
      <c r="O243" s="473" t="s">
        <v>19</v>
      </c>
      <c r="P243" s="473"/>
      <c r="Q243" s="473"/>
      <c r="R243" s="473"/>
      <c r="S243" s="473"/>
      <c r="T243" s="473"/>
      <c r="U243" s="473"/>
      <c r="V243" s="473"/>
      <c r="W243" s="473"/>
      <c r="X243" s="473"/>
      <c r="Y243" s="473"/>
      <c r="Z243" s="473"/>
      <c r="AA243" s="475" t="s">
        <v>20</v>
      </c>
      <c r="AB243" s="476"/>
      <c r="AC243" s="476"/>
      <c r="AD243" s="476"/>
      <c r="AE243" s="476"/>
      <c r="AF243" s="476"/>
      <c r="AG243" s="476"/>
      <c r="AH243" s="476"/>
      <c r="AI243" s="476"/>
      <c r="AJ243" s="476"/>
      <c r="AK243" s="476"/>
      <c r="AL243" s="476"/>
      <c r="AM243" s="473" t="s">
        <v>32</v>
      </c>
      <c r="AN243" s="473"/>
      <c r="AO243" s="473"/>
      <c r="AP243" s="473"/>
      <c r="AQ243" s="473"/>
      <c r="AR243" s="473"/>
      <c r="AS243" s="473"/>
      <c r="AT243" s="473"/>
      <c r="AU243" s="473"/>
      <c r="AV243" s="473"/>
      <c r="AW243" s="473"/>
      <c r="AX243" s="473"/>
      <c r="AY243" s="473" t="s">
        <v>33</v>
      </c>
      <c r="AZ243" s="473"/>
      <c r="BA243" s="473"/>
      <c r="BB243" s="473"/>
      <c r="BC243" s="473"/>
      <c r="BD243" s="473"/>
      <c r="BE243" s="473"/>
      <c r="BF243" s="473"/>
      <c r="BG243" s="473"/>
      <c r="BH243" s="473"/>
      <c r="BI243" s="473"/>
      <c r="BJ243" s="473"/>
    </row>
    <row r="244" spans="2:62" ht="15" customHeight="1">
      <c r="B244" s="83" t="s">
        <v>36</v>
      </c>
      <c r="C244" s="18">
        <f>CONFIG!$D$7</f>
        <v>41640</v>
      </c>
      <c r="D244" s="18">
        <f>DATE(YEAR(C244),MONTH(C244)+1,DAY(C244))</f>
        <v>41671</v>
      </c>
      <c r="E244" s="18">
        <f t="shared" ref="E244:BJ244" si="168">DATE(YEAR(D244),MONTH(D244)+1,DAY(D244))</f>
        <v>41699</v>
      </c>
      <c r="F244" s="18">
        <f t="shared" si="168"/>
        <v>41730</v>
      </c>
      <c r="G244" s="18">
        <f t="shared" si="168"/>
        <v>41760</v>
      </c>
      <c r="H244" s="18">
        <f t="shared" si="168"/>
        <v>41791</v>
      </c>
      <c r="I244" s="18">
        <f t="shared" si="168"/>
        <v>41821</v>
      </c>
      <c r="J244" s="18">
        <f t="shared" si="168"/>
        <v>41852</v>
      </c>
      <c r="K244" s="18">
        <f t="shared" si="168"/>
        <v>41883</v>
      </c>
      <c r="L244" s="18">
        <f t="shared" si="168"/>
        <v>41913</v>
      </c>
      <c r="M244" s="18">
        <f t="shared" si="168"/>
        <v>41944</v>
      </c>
      <c r="N244" s="18">
        <f t="shared" si="168"/>
        <v>41974</v>
      </c>
      <c r="O244" s="18">
        <f t="shared" si="168"/>
        <v>42005</v>
      </c>
      <c r="P244" s="18">
        <f t="shared" si="168"/>
        <v>42036</v>
      </c>
      <c r="Q244" s="18">
        <f t="shared" si="168"/>
        <v>42064</v>
      </c>
      <c r="R244" s="18">
        <f t="shared" si="168"/>
        <v>42095</v>
      </c>
      <c r="S244" s="18">
        <f t="shared" si="168"/>
        <v>42125</v>
      </c>
      <c r="T244" s="18">
        <f t="shared" si="168"/>
        <v>42156</v>
      </c>
      <c r="U244" s="18">
        <f t="shared" si="168"/>
        <v>42186</v>
      </c>
      <c r="V244" s="18">
        <f t="shared" si="168"/>
        <v>42217</v>
      </c>
      <c r="W244" s="18">
        <f t="shared" si="168"/>
        <v>42248</v>
      </c>
      <c r="X244" s="18">
        <f t="shared" si="168"/>
        <v>42278</v>
      </c>
      <c r="Y244" s="18">
        <f t="shared" si="168"/>
        <v>42309</v>
      </c>
      <c r="Z244" s="18">
        <f t="shared" si="168"/>
        <v>42339</v>
      </c>
      <c r="AA244" s="18">
        <f t="shared" si="168"/>
        <v>42370</v>
      </c>
      <c r="AB244" s="18">
        <f t="shared" si="168"/>
        <v>42401</v>
      </c>
      <c r="AC244" s="18">
        <f t="shared" si="168"/>
        <v>42430</v>
      </c>
      <c r="AD244" s="18">
        <f t="shared" si="168"/>
        <v>42461</v>
      </c>
      <c r="AE244" s="18">
        <f t="shared" si="168"/>
        <v>42491</v>
      </c>
      <c r="AF244" s="18">
        <f t="shared" si="168"/>
        <v>42522</v>
      </c>
      <c r="AG244" s="18">
        <f t="shared" si="168"/>
        <v>42552</v>
      </c>
      <c r="AH244" s="18">
        <f t="shared" si="168"/>
        <v>42583</v>
      </c>
      <c r="AI244" s="18">
        <f t="shared" si="168"/>
        <v>42614</v>
      </c>
      <c r="AJ244" s="18">
        <f t="shared" si="168"/>
        <v>42644</v>
      </c>
      <c r="AK244" s="18">
        <f t="shared" si="168"/>
        <v>42675</v>
      </c>
      <c r="AL244" s="18">
        <f t="shared" si="168"/>
        <v>42705</v>
      </c>
      <c r="AM244" s="18">
        <f t="shared" si="168"/>
        <v>42736</v>
      </c>
      <c r="AN244" s="18">
        <f t="shared" si="168"/>
        <v>42767</v>
      </c>
      <c r="AO244" s="18">
        <f t="shared" si="168"/>
        <v>42795</v>
      </c>
      <c r="AP244" s="18">
        <f t="shared" si="168"/>
        <v>42826</v>
      </c>
      <c r="AQ244" s="18">
        <f t="shared" si="168"/>
        <v>42856</v>
      </c>
      <c r="AR244" s="18">
        <f t="shared" si="168"/>
        <v>42887</v>
      </c>
      <c r="AS244" s="18">
        <f t="shared" si="168"/>
        <v>42917</v>
      </c>
      <c r="AT244" s="18">
        <f t="shared" si="168"/>
        <v>42948</v>
      </c>
      <c r="AU244" s="18">
        <f t="shared" si="168"/>
        <v>42979</v>
      </c>
      <c r="AV244" s="18">
        <f t="shared" si="168"/>
        <v>43009</v>
      </c>
      <c r="AW244" s="18">
        <f t="shared" si="168"/>
        <v>43040</v>
      </c>
      <c r="AX244" s="18">
        <f t="shared" si="168"/>
        <v>43070</v>
      </c>
      <c r="AY244" s="18">
        <f t="shared" si="168"/>
        <v>43101</v>
      </c>
      <c r="AZ244" s="18">
        <f t="shared" si="168"/>
        <v>43132</v>
      </c>
      <c r="BA244" s="18">
        <f t="shared" si="168"/>
        <v>43160</v>
      </c>
      <c r="BB244" s="18">
        <f t="shared" si="168"/>
        <v>43191</v>
      </c>
      <c r="BC244" s="18">
        <f t="shared" si="168"/>
        <v>43221</v>
      </c>
      <c r="BD244" s="18">
        <f t="shared" si="168"/>
        <v>43252</v>
      </c>
      <c r="BE244" s="18">
        <f t="shared" si="168"/>
        <v>43282</v>
      </c>
      <c r="BF244" s="18">
        <f t="shared" si="168"/>
        <v>43313</v>
      </c>
      <c r="BG244" s="18">
        <f t="shared" si="168"/>
        <v>43344</v>
      </c>
      <c r="BH244" s="18">
        <f t="shared" si="168"/>
        <v>43374</v>
      </c>
      <c r="BI244" s="18">
        <f t="shared" si="168"/>
        <v>43405</v>
      </c>
      <c r="BJ244" s="18">
        <f t="shared" si="168"/>
        <v>43435</v>
      </c>
    </row>
    <row r="245" spans="2:62" ht="15" customHeight="1">
      <c r="B245" s="366">
        <f>'Charges variables (avancé)'!C26</f>
        <v>0</v>
      </c>
      <c r="C245" s="368">
        <f>IF(AND(ROUND(('Charges variables-Calculs auto'!C$139-CONFIG!$D$7)/31,0)&gt;=ROUND('Charges variables (avancé)'!$J26,0),'Charges variables (avancé)'!$E26&lt;&gt;0),SUM(INDEX($C232:$BJ232,,IF((COLUMN(C245)-COLUMN($C245)+1)&gt;('Charges variables (avancé)'!$I26+'Charges variables (avancé)'!$J26),(COLUMN(C245)-COLUMN($C245)+1)-('Charges variables (avancé)'!$I26+'Charges variables (avancé)'!$J26),0)+1):INDEX($C232:$BJ232,,(COLUMN(C245)-COLUMN($C245)+1)-'Charges variables (avancé)'!$J26)),0)</f>
        <v>0</v>
      </c>
      <c r="D245" s="368">
        <f>IF(AND(ROUND(('Charges variables-Calculs auto'!D$139-CONFIG!$D$7)/31,0)&gt;=ROUND('Charges variables (avancé)'!$J26,0),'Charges variables (avancé)'!$E26&lt;&gt;0),SUM(INDEX($C232:$BJ232,,IF((COLUMN(D245)-COLUMN($C245)+1)&gt;('Charges variables (avancé)'!$I26+'Charges variables (avancé)'!$J26),(COLUMN(D245)-COLUMN($C245)+1)-('Charges variables (avancé)'!$I26+'Charges variables (avancé)'!$J26),0)+1):INDEX($C232:$BJ232,,(COLUMN(D245)-COLUMN($C245)+1)-'Charges variables (avancé)'!$J26)),0)</f>
        <v>0</v>
      </c>
      <c r="E245" s="368">
        <f>IF(AND(ROUND(('Charges variables-Calculs auto'!E$139-CONFIG!$D$7)/31,0)&gt;=ROUND('Charges variables (avancé)'!$J26,0),'Charges variables (avancé)'!$E26&lt;&gt;0),SUM(INDEX($C232:$BJ232,,IF((COLUMN(E245)-COLUMN($C245)+1)&gt;('Charges variables (avancé)'!$I26+'Charges variables (avancé)'!$J26),(COLUMN(E245)-COLUMN($C245)+1)-('Charges variables (avancé)'!$I26+'Charges variables (avancé)'!$J26),0)+1):INDEX($C232:$BJ232,,(COLUMN(E245)-COLUMN($C245)+1)-'Charges variables (avancé)'!$J26)),0)</f>
        <v>0</v>
      </c>
      <c r="F245" s="368">
        <f>IF(AND(ROUND(('Charges variables-Calculs auto'!F$139-CONFIG!$D$7)/31,0)&gt;=ROUND('Charges variables (avancé)'!$J26,0),'Charges variables (avancé)'!$E26&lt;&gt;0),SUM(INDEX($C232:$BJ232,,IF((COLUMN(F245)-COLUMN($C245)+1)&gt;('Charges variables (avancé)'!$I26+'Charges variables (avancé)'!$J26),(COLUMN(F245)-COLUMN($C245)+1)-('Charges variables (avancé)'!$I26+'Charges variables (avancé)'!$J26),0)+1):INDEX($C232:$BJ232,,(COLUMN(F245)-COLUMN($C245)+1)-'Charges variables (avancé)'!$J26)),0)</f>
        <v>0</v>
      </c>
      <c r="G245" s="368">
        <f>IF(AND(ROUND(('Charges variables-Calculs auto'!G$139-CONFIG!$D$7)/31,0)&gt;=ROUND('Charges variables (avancé)'!$J26,0),'Charges variables (avancé)'!$E26&lt;&gt;0),SUM(INDEX($C232:$BJ232,,IF((COLUMN(G245)-COLUMN($C245)+1)&gt;('Charges variables (avancé)'!$I26+'Charges variables (avancé)'!$J26),(COLUMN(G245)-COLUMN($C245)+1)-('Charges variables (avancé)'!$I26+'Charges variables (avancé)'!$J26),0)+1):INDEX($C232:$BJ232,,(COLUMN(G245)-COLUMN($C245)+1)-'Charges variables (avancé)'!$J26)),0)</f>
        <v>0</v>
      </c>
      <c r="H245" s="368">
        <f>IF(AND(ROUND(('Charges variables-Calculs auto'!H$139-CONFIG!$D$7)/31,0)&gt;=ROUND('Charges variables (avancé)'!$J26,0),'Charges variables (avancé)'!$E26&lt;&gt;0),SUM(INDEX($C232:$BJ232,,IF((COLUMN(H245)-COLUMN($C245)+1)&gt;('Charges variables (avancé)'!$I26+'Charges variables (avancé)'!$J26),(COLUMN(H245)-COLUMN($C245)+1)-('Charges variables (avancé)'!$I26+'Charges variables (avancé)'!$J26),0)+1):INDEX($C232:$BJ232,,(COLUMN(H245)-COLUMN($C245)+1)-'Charges variables (avancé)'!$J26)),0)</f>
        <v>0</v>
      </c>
      <c r="I245" s="368">
        <f>IF(AND(ROUND(('Charges variables-Calculs auto'!I$139-CONFIG!$D$7)/31,0)&gt;=ROUND('Charges variables (avancé)'!$J26,0),'Charges variables (avancé)'!$E26&lt;&gt;0),SUM(INDEX($C232:$BJ232,,IF((COLUMN(I245)-COLUMN($C245)+1)&gt;('Charges variables (avancé)'!$I26+'Charges variables (avancé)'!$J26),(COLUMN(I245)-COLUMN($C245)+1)-('Charges variables (avancé)'!$I26+'Charges variables (avancé)'!$J26),0)+1):INDEX($C232:$BJ232,,(COLUMN(I245)-COLUMN($C245)+1)-'Charges variables (avancé)'!$J26)),0)</f>
        <v>0</v>
      </c>
      <c r="J245" s="368">
        <f>IF(AND(ROUND(('Charges variables-Calculs auto'!J$139-CONFIG!$D$7)/31,0)&gt;=ROUND('Charges variables (avancé)'!$J26,0),'Charges variables (avancé)'!$E26&lt;&gt;0),SUM(INDEX($C232:$BJ232,,IF((COLUMN(J245)-COLUMN($C245)+1)&gt;('Charges variables (avancé)'!$I26+'Charges variables (avancé)'!$J26),(COLUMN(J245)-COLUMN($C245)+1)-('Charges variables (avancé)'!$I26+'Charges variables (avancé)'!$J26),0)+1):INDEX($C232:$BJ232,,(COLUMN(J245)-COLUMN($C245)+1)-'Charges variables (avancé)'!$J26)),0)</f>
        <v>0</v>
      </c>
      <c r="K245" s="368">
        <f>IF(AND(ROUND(('Charges variables-Calculs auto'!K$139-CONFIG!$D$7)/31,0)&gt;=ROUND('Charges variables (avancé)'!$J26,0),'Charges variables (avancé)'!$E26&lt;&gt;0),SUM(INDEX($C232:$BJ232,,IF((COLUMN(K245)-COLUMN($C245)+1)&gt;('Charges variables (avancé)'!$I26+'Charges variables (avancé)'!$J26),(COLUMN(K245)-COLUMN($C245)+1)-('Charges variables (avancé)'!$I26+'Charges variables (avancé)'!$J26),0)+1):INDEX($C232:$BJ232,,(COLUMN(K245)-COLUMN($C245)+1)-'Charges variables (avancé)'!$J26)),0)</f>
        <v>0</v>
      </c>
      <c r="L245" s="368">
        <f>IF(AND(ROUND(('Charges variables-Calculs auto'!L$139-CONFIG!$D$7)/31,0)&gt;=ROUND('Charges variables (avancé)'!$J26,0),'Charges variables (avancé)'!$E26&lt;&gt;0),SUM(INDEX($C232:$BJ232,,IF((COLUMN(L245)-COLUMN($C245)+1)&gt;('Charges variables (avancé)'!$I26+'Charges variables (avancé)'!$J26),(COLUMN(L245)-COLUMN($C245)+1)-('Charges variables (avancé)'!$I26+'Charges variables (avancé)'!$J26),0)+1):INDEX($C232:$BJ232,,(COLUMN(L245)-COLUMN($C245)+1)-'Charges variables (avancé)'!$J26)),0)</f>
        <v>0</v>
      </c>
      <c r="M245" s="368">
        <f>IF(AND(ROUND(('Charges variables-Calculs auto'!M$139-CONFIG!$D$7)/31,0)&gt;=ROUND('Charges variables (avancé)'!$J26,0),'Charges variables (avancé)'!$E26&lt;&gt;0),SUM(INDEX($C232:$BJ232,,IF((COLUMN(M245)-COLUMN($C245)+1)&gt;('Charges variables (avancé)'!$I26+'Charges variables (avancé)'!$J26),(COLUMN(M245)-COLUMN($C245)+1)-('Charges variables (avancé)'!$I26+'Charges variables (avancé)'!$J26),0)+1):INDEX($C232:$BJ232,,(COLUMN(M245)-COLUMN($C245)+1)-'Charges variables (avancé)'!$J26)),0)</f>
        <v>0</v>
      </c>
      <c r="N245" s="368">
        <f>IF(AND(ROUND(('Charges variables-Calculs auto'!N$139-CONFIG!$D$7)/31,0)&gt;=ROUND('Charges variables (avancé)'!$J26,0),'Charges variables (avancé)'!$E26&lt;&gt;0),SUM(INDEX($C232:$BJ232,,IF((COLUMN(N245)-COLUMN($C245)+1)&gt;('Charges variables (avancé)'!$I26+'Charges variables (avancé)'!$J26),(COLUMN(N245)-COLUMN($C245)+1)-('Charges variables (avancé)'!$I26+'Charges variables (avancé)'!$J26),0)+1):INDEX($C232:$BJ232,,(COLUMN(N245)-COLUMN($C245)+1)-'Charges variables (avancé)'!$J26)),0)</f>
        <v>0</v>
      </c>
      <c r="O245" s="368">
        <f>IF(AND(ROUND(('Charges variables-Calculs auto'!O$139-CONFIG!$D$7)/31,0)&gt;=ROUND('Charges variables (avancé)'!$J26,0),'Charges variables (avancé)'!$E26&lt;&gt;0),SUM(INDEX($C232:$BJ232,,IF((COLUMN(O245)-COLUMN($C245)+1)&gt;('Charges variables (avancé)'!$I26+'Charges variables (avancé)'!$J26),(COLUMN(O245)-COLUMN($C245)+1)-('Charges variables (avancé)'!$I26+'Charges variables (avancé)'!$J26),0)+1):INDEX($C232:$BJ232,,(COLUMN(O245)-COLUMN($C245)+1)-'Charges variables (avancé)'!$J26)),0)</f>
        <v>0</v>
      </c>
      <c r="P245" s="368">
        <f>IF(AND(ROUND(('Charges variables-Calculs auto'!P$139-CONFIG!$D$7)/31,0)&gt;=ROUND('Charges variables (avancé)'!$J26,0),'Charges variables (avancé)'!$E26&lt;&gt;0),SUM(INDEX($C232:$BJ232,,IF((COLUMN(P245)-COLUMN($C245)+1)&gt;('Charges variables (avancé)'!$I26+'Charges variables (avancé)'!$J26),(COLUMN(P245)-COLUMN($C245)+1)-('Charges variables (avancé)'!$I26+'Charges variables (avancé)'!$J26),0)+1):INDEX($C232:$BJ232,,(COLUMN(P245)-COLUMN($C245)+1)-'Charges variables (avancé)'!$J26)),0)</f>
        <v>0</v>
      </c>
      <c r="Q245" s="368">
        <f>IF(AND(ROUND(('Charges variables-Calculs auto'!Q$139-CONFIG!$D$7)/31,0)&gt;=ROUND('Charges variables (avancé)'!$J26,0),'Charges variables (avancé)'!$E26&lt;&gt;0),SUM(INDEX($C232:$BJ232,,IF((COLUMN(Q245)-COLUMN($C245)+1)&gt;('Charges variables (avancé)'!$I26+'Charges variables (avancé)'!$J26),(COLUMN(Q245)-COLUMN($C245)+1)-('Charges variables (avancé)'!$I26+'Charges variables (avancé)'!$J26),0)+1):INDEX($C232:$BJ232,,(COLUMN(Q245)-COLUMN($C245)+1)-'Charges variables (avancé)'!$J26)),0)</f>
        <v>0</v>
      </c>
      <c r="R245" s="368">
        <f>IF(AND(ROUND(('Charges variables-Calculs auto'!R$139-CONFIG!$D$7)/31,0)&gt;=ROUND('Charges variables (avancé)'!$J26,0),'Charges variables (avancé)'!$E26&lt;&gt;0),SUM(INDEX($C232:$BJ232,,IF((COLUMN(R245)-COLUMN($C245)+1)&gt;('Charges variables (avancé)'!$I26+'Charges variables (avancé)'!$J26),(COLUMN(R245)-COLUMN($C245)+1)-('Charges variables (avancé)'!$I26+'Charges variables (avancé)'!$J26),0)+1):INDEX($C232:$BJ232,,(COLUMN(R245)-COLUMN($C245)+1)-'Charges variables (avancé)'!$J26)),0)</f>
        <v>0</v>
      </c>
      <c r="S245" s="368">
        <f>IF(AND(ROUND(('Charges variables-Calculs auto'!S$139-CONFIG!$D$7)/31,0)&gt;=ROUND('Charges variables (avancé)'!$J26,0),'Charges variables (avancé)'!$E26&lt;&gt;0),SUM(INDEX($C232:$BJ232,,IF((COLUMN(S245)-COLUMN($C245)+1)&gt;('Charges variables (avancé)'!$I26+'Charges variables (avancé)'!$J26),(COLUMN(S245)-COLUMN($C245)+1)-('Charges variables (avancé)'!$I26+'Charges variables (avancé)'!$J26),0)+1):INDEX($C232:$BJ232,,(COLUMN(S245)-COLUMN($C245)+1)-'Charges variables (avancé)'!$J26)),0)</f>
        <v>0</v>
      </c>
      <c r="T245" s="368">
        <f>IF(AND(ROUND(('Charges variables-Calculs auto'!T$139-CONFIG!$D$7)/31,0)&gt;=ROUND('Charges variables (avancé)'!$J26,0),'Charges variables (avancé)'!$E26&lt;&gt;0),SUM(INDEX($C232:$BJ232,,IF((COLUMN(T245)-COLUMN($C245)+1)&gt;('Charges variables (avancé)'!$I26+'Charges variables (avancé)'!$J26),(COLUMN(T245)-COLUMN($C245)+1)-('Charges variables (avancé)'!$I26+'Charges variables (avancé)'!$J26),0)+1):INDEX($C232:$BJ232,,(COLUMN(T245)-COLUMN($C245)+1)-'Charges variables (avancé)'!$J26)),0)</f>
        <v>0</v>
      </c>
      <c r="U245" s="368">
        <f>IF(AND(ROUND(('Charges variables-Calculs auto'!U$139-CONFIG!$D$7)/31,0)&gt;=ROUND('Charges variables (avancé)'!$J26,0),'Charges variables (avancé)'!$E26&lt;&gt;0),SUM(INDEX($C232:$BJ232,,IF((COLUMN(U245)-COLUMN($C245)+1)&gt;('Charges variables (avancé)'!$I26+'Charges variables (avancé)'!$J26),(COLUMN(U245)-COLUMN($C245)+1)-('Charges variables (avancé)'!$I26+'Charges variables (avancé)'!$J26),0)+1):INDEX($C232:$BJ232,,(COLUMN(U245)-COLUMN($C245)+1)-'Charges variables (avancé)'!$J26)),0)</f>
        <v>0</v>
      </c>
      <c r="V245" s="368">
        <f>IF(AND(ROUND(('Charges variables-Calculs auto'!V$139-CONFIG!$D$7)/31,0)&gt;=ROUND('Charges variables (avancé)'!$J26,0),'Charges variables (avancé)'!$E26&lt;&gt;0),SUM(INDEX($C232:$BJ232,,IF((COLUMN(V245)-COLUMN($C245)+1)&gt;('Charges variables (avancé)'!$I26+'Charges variables (avancé)'!$J26),(COLUMN(V245)-COLUMN($C245)+1)-('Charges variables (avancé)'!$I26+'Charges variables (avancé)'!$J26),0)+1):INDEX($C232:$BJ232,,(COLUMN(V245)-COLUMN($C245)+1)-'Charges variables (avancé)'!$J26)),0)</f>
        <v>0</v>
      </c>
      <c r="W245" s="368">
        <f>IF(AND(ROUND(('Charges variables-Calculs auto'!W$139-CONFIG!$D$7)/31,0)&gt;=ROUND('Charges variables (avancé)'!$J26,0),'Charges variables (avancé)'!$E26&lt;&gt;0),SUM(INDEX($C232:$BJ232,,IF((COLUMN(W245)-COLUMN($C245)+1)&gt;('Charges variables (avancé)'!$I26+'Charges variables (avancé)'!$J26),(COLUMN(W245)-COLUMN($C245)+1)-('Charges variables (avancé)'!$I26+'Charges variables (avancé)'!$J26),0)+1):INDEX($C232:$BJ232,,(COLUMN(W245)-COLUMN($C245)+1)-'Charges variables (avancé)'!$J26)),0)</f>
        <v>0</v>
      </c>
      <c r="X245" s="368">
        <f>IF(AND(ROUND(('Charges variables-Calculs auto'!X$139-CONFIG!$D$7)/31,0)&gt;=ROUND('Charges variables (avancé)'!$J26,0),'Charges variables (avancé)'!$E26&lt;&gt;0),SUM(INDEX($C232:$BJ232,,IF((COLUMN(X245)-COLUMN($C245)+1)&gt;('Charges variables (avancé)'!$I26+'Charges variables (avancé)'!$J26),(COLUMN(X245)-COLUMN($C245)+1)-('Charges variables (avancé)'!$I26+'Charges variables (avancé)'!$J26),0)+1):INDEX($C232:$BJ232,,(COLUMN(X245)-COLUMN($C245)+1)-'Charges variables (avancé)'!$J26)),0)</f>
        <v>0</v>
      </c>
      <c r="Y245" s="368">
        <f>IF(AND(ROUND(('Charges variables-Calculs auto'!Y$139-CONFIG!$D$7)/31,0)&gt;=ROUND('Charges variables (avancé)'!$J26,0),'Charges variables (avancé)'!$E26&lt;&gt;0),SUM(INDEX($C232:$BJ232,,IF((COLUMN(Y245)-COLUMN($C245)+1)&gt;('Charges variables (avancé)'!$I26+'Charges variables (avancé)'!$J26),(COLUMN(Y245)-COLUMN($C245)+1)-('Charges variables (avancé)'!$I26+'Charges variables (avancé)'!$J26),0)+1):INDEX($C232:$BJ232,,(COLUMN(Y245)-COLUMN($C245)+1)-'Charges variables (avancé)'!$J26)),0)</f>
        <v>0</v>
      </c>
      <c r="Z245" s="368">
        <f>IF(AND(ROUND(('Charges variables-Calculs auto'!Z$139-CONFIG!$D$7)/31,0)&gt;=ROUND('Charges variables (avancé)'!$J26,0),'Charges variables (avancé)'!$E26&lt;&gt;0),SUM(INDEX($C232:$BJ232,,IF((COLUMN(Z245)-COLUMN($C245)+1)&gt;('Charges variables (avancé)'!$I26+'Charges variables (avancé)'!$J26),(COLUMN(Z245)-COLUMN($C245)+1)-('Charges variables (avancé)'!$I26+'Charges variables (avancé)'!$J26),0)+1):INDEX($C232:$BJ232,,(COLUMN(Z245)-COLUMN($C245)+1)-'Charges variables (avancé)'!$J26)),0)</f>
        <v>0</v>
      </c>
      <c r="AA245" s="368">
        <f>IF(AND(ROUND(('Charges variables-Calculs auto'!AA$139-CONFIG!$D$7)/31,0)&gt;=ROUND('Charges variables (avancé)'!$J26,0),'Charges variables (avancé)'!$E26&lt;&gt;0),SUM(INDEX($C232:$BJ232,,IF((COLUMN(AA245)-COLUMN($C245)+1)&gt;('Charges variables (avancé)'!$I26+'Charges variables (avancé)'!$J26),(COLUMN(AA245)-COLUMN($C245)+1)-('Charges variables (avancé)'!$I26+'Charges variables (avancé)'!$J26),0)+1):INDEX($C232:$BJ232,,(COLUMN(AA245)-COLUMN($C245)+1)-'Charges variables (avancé)'!$J26)),0)</f>
        <v>0</v>
      </c>
      <c r="AB245" s="368">
        <f>IF(AND(ROUND(('Charges variables-Calculs auto'!AB$139-CONFIG!$D$7)/31,0)&gt;=ROUND('Charges variables (avancé)'!$J26,0),'Charges variables (avancé)'!$E26&lt;&gt;0),SUM(INDEX($C232:$BJ232,,IF((COLUMN(AB245)-COLUMN($C245)+1)&gt;('Charges variables (avancé)'!$I26+'Charges variables (avancé)'!$J26),(COLUMN(AB245)-COLUMN($C245)+1)-('Charges variables (avancé)'!$I26+'Charges variables (avancé)'!$J26),0)+1):INDEX($C232:$BJ232,,(COLUMN(AB245)-COLUMN($C245)+1)-'Charges variables (avancé)'!$J26)),0)</f>
        <v>0</v>
      </c>
      <c r="AC245" s="368">
        <f>IF(AND(ROUND(('Charges variables-Calculs auto'!AC$139-CONFIG!$D$7)/31,0)&gt;=ROUND('Charges variables (avancé)'!$J26,0),'Charges variables (avancé)'!$E26&lt;&gt;0),SUM(INDEX($C232:$BJ232,,IF((COLUMN(AC245)-COLUMN($C245)+1)&gt;('Charges variables (avancé)'!$I26+'Charges variables (avancé)'!$J26),(COLUMN(AC245)-COLUMN($C245)+1)-('Charges variables (avancé)'!$I26+'Charges variables (avancé)'!$J26),0)+1):INDEX($C232:$BJ232,,(COLUMN(AC245)-COLUMN($C245)+1)-'Charges variables (avancé)'!$J26)),0)</f>
        <v>0</v>
      </c>
      <c r="AD245" s="368">
        <f>IF(AND(ROUND(('Charges variables-Calculs auto'!AD$139-CONFIG!$D$7)/31,0)&gt;=ROUND('Charges variables (avancé)'!$J26,0),'Charges variables (avancé)'!$E26&lt;&gt;0),SUM(INDEX($C232:$BJ232,,IF((COLUMN(AD245)-COLUMN($C245)+1)&gt;('Charges variables (avancé)'!$I26+'Charges variables (avancé)'!$J26),(COLUMN(AD245)-COLUMN($C245)+1)-('Charges variables (avancé)'!$I26+'Charges variables (avancé)'!$J26),0)+1):INDEX($C232:$BJ232,,(COLUMN(AD245)-COLUMN($C245)+1)-'Charges variables (avancé)'!$J26)),0)</f>
        <v>0</v>
      </c>
      <c r="AE245" s="368">
        <f>IF(AND(ROUND(('Charges variables-Calculs auto'!AE$139-CONFIG!$D$7)/31,0)&gt;=ROUND('Charges variables (avancé)'!$J26,0),'Charges variables (avancé)'!$E26&lt;&gt;0),SUM(INDEX($C232:$BJ232,,IF((COLUMN(AE245)-COLUMN($C245)+1)&gt;('Charges variables (avancé)'!$I26+'Charges variables (avancé)'!$J26),(COLUMN(AE245)-COLUMN($C245)+1)-('Charges variables (avancé)'!$I26+'Charges variables (avancé)'!$J26),0)+1):INDEX($C232:$BJ232,,(COLUMN(AE245)-COLUMN($C245)+1)-'Charges variables (avancé)'!$J26)),0)</f>
        <v>0</v>
      </c>
      <c r="AF245" s="368">
        <f>IF(AND(ROUND(('Charges variables-Calculs auto'!AF$139-CONFIG!$D$7)/31,0)&gt;=ROUND('Charges variables (avancé)'!$J26,0),'Charges variables (avancé)'!$E26&lt;&gt;0),SUM(INDEX($C232:$BJ232,,IF((COLUMN(AF245)-COLUMN($C245)+1)&gt;('Charges variables (avancé)'!$I26+'Charges variables (avancé)'!$J26),(COLUMN(AF245)-COLUMN($C245)+1)-('Charges variables (avancé)'!$I26+'Charges variables (avancé)'!$J26),0)+1):INDEX($C232:$BJ232,,(COLUMN(AF245)-COLUMN($C245)+1)-'Charges variables (avancé)'!$J26)),0)</f>
        <v>0</v>
      </c>
      <c r="AG245" s="368">
        <f>IF(AND(ROUND(('Charges variables-Calculs auto'!AG$139-CONFIG!$D$7)/31,0)&gt;=ROUND('Charges variables (avancé)'!$J26,0),'Charges variables (avancé)'!$E26&lt;&gt;0),SUM(INDEX($C232:$BJ232,,IF((COLUMN(AG245)-COLUMN($C245)+1)&gt;('Charges variables (avancé)'!$I26+'Charges variables (avancé)'!$J26),(COLUMN(AG245)-COLUMN($C245)+1)-('Charges variables (avancé)'!$I26+'Charges variables (avancé)'!$J26),0)+1):INDEX($C232:$BJ232,,(COLUMN(AG245)-COLUMN($C245)+1)-'Charges variables (avancé)'!$J26)),0)</f>
        <v>0</v>
      </c>
      <c r="AH245" s="368">
        <f>IF(AND(ROUND(('Charges variables-Calculs auto'!AH$139-CONFIG!$D$7)/31,0)&gt;=ROUND('Charges variables (avancé)'!$J26,0),'Charges variables (avancé)'!$E26&lt;&gt;0),SUM(INDEX($C232:$BJ232,,IF((COLUMN(AH245)-COLUMN($C245)+1)&gt;('Charges variables (avancé)'!$I26+'Charges variables (avancé)'!$J26),(COLUMN(AH245)-COLUMN($C245)+1)-('Charges variables (avancé)'!$I26+'Charges variables (avancé)'!$J26),0)+1):INDEX($C232:$BJ232,,(COLUMN(AH245)-COLUMN($C245)+1)-'Charges variables (avancé)'!$J26)),0)</f>
        <v>0</v>
      </c>
      <c r="AI245" s="368">
        <f>IF(AND(ROUND(('Charges variables-Calculs auto'!AI$139-CONFIG!$D$7)/31,0)&gt;=ROUND('Charges variables (avancé)'!$J26,0),'Charges variables (avancé)'!$E26&lt;&gt;0),SUM(INDEX($C232:$BJ232,,IF((COLUMN(AI245)-COLUMN($C245)+1)&gt;('Charges variables (avancé)'!$I26+'Charges variables (avancé)'!$J26),(COLUMN(AI245)-COLUMN($C245)+1)-('Charges variables (avancé)'!$I26+'Charges variables (avancé)'!$J26),0)+1):INDEX($C232:$BJ232,,(COLUMN(AI245)-COLUMN($C245)+1)-'Charges variables (avancé)'!$J26)),0)</f>
        <v>0</v>
      </c>
      <c r="AJ245" s="368">
        <f>IF(AND(ROUND(('Charges variables-Calculs auto'!AJ$139-CONFIG!$D$7)/31,0)&gt;=ROUND('Charges variables (avancé)'!$J26,0),'Charges variables (avancé)'!$E26&lt;&gt;0),SUM(INDEX($C232:$BJ232,,IF((COLUMN(AJ245)-COLUMN($C245)+1)&gt;('Charges variables (avancé)'!$I26+'Charges variables (avancé)'!$J26),(COLUMN(AJ245)-COLUMN($C245)+1)-('Charges variables (avancé)'!$I26+'Charges variables (avancé)'!$J26),0)+1):INDEX($C232:$BJ232,,(COLUMN(AJ245)-COLUMN($C245)+1)-'Charges variables (avancé)'!$J26)),0)</f>
        <v>0</v>
      </c>
      <c r="AK245" s="368">
        <f>IF(AND(ROUND(('Charges variables-Calculs auto'!AK$139-CONFIG!$D$7)/31,0)&gt;=ROUND('Charges variables (avancé)'!$J26,0),'Charges variables (avancé)'!$E26&lt;&gt;0),SUM(INDEX($C232:$BJ232,,IF((COLUMN(AK245)-COLUMN($C245)+1)&gt;('Charges variables (avancé)'!$I26+'Charges variables (avancé)'!$J26),(COLUMN(AK245)-COLUMN($C245)+1)-('Charges variables (avancé)'!$I26+'Charges variables (avancé)'!$J26),0)+1):INDEX($C232:$BJ232,,(COLUMN(AK245)-COLUMN($C245)+1)-'Charges variables (avancé)'!$J26)),0)</f>
        <v>0</v>
      </c>
      <c r="AL245" s="368">
        <f>IF(AND(ROUND(('Charges variables-Calculs auto'!AL$139-CONFIG!$D$7)/31,0)&gt;=ROUND('Charges variables (avancé)'!$J26,0),'Charges variables (avancé)'!$E26&lt;&gt;0),SUM(INDEX($C232:$BJ232,,IF((COLUMN(AL245)-COLUMN($C245)+1)&gt;('Charges variables (avancé)'!$I26+'Charges variables (avancé)'!$J26),(COLUMN(AL245)-COLUMN($C245)+1)-('Charges variables (avancé)'!$I26+'Charges variables (avancé)'!$J26),0)+1):INDEX($C232:$BJ232,,(COLUMN(AL245)-COLUMN($C245)+1)-'Charges variables (avancé)'!$J26)),0)</f>
        <v>0</v>
      </c>
      <c r="AM245" s="368">
        <f>IF(AND(ROUND(('Charges variables-Calculs auto'!AM$139-CONFIG!$D$7)/31,0)&gt;=ROUND('Charges variables (avancé)'!$J26,0),'Charges variables (avancé)'!$E26&lt;&gt;0),SUM(INDEX($C232:$BJ232,,IF((COLUMN(AM245)-COLUMN($C245)+1)&gt;('Charges variables (avancé)'!$I26+'Charges variables (avancé)'!$J26),(COLUMN(AM245)-COLUMN($C245)+1)-('Charges variables (avancé)'!$I26+'Charges variables (avancé)'!$J26),0)+1):INDEX($C232:$BJ232,,(COLUMN(AM245)-COLUMN($C245)+1)-'Charges variables (avancé)'!$J26)),0)</f>
        <v>0</v>
      </c>
      <c r="AN245" s="368">
        <f>IF(AND(ROUND(('Charges variables-Calculs auto'!AN$139-CONFIG!$D$7)/31,0)&gt;=ROUND('Charges variables (avancé)'!$J26,0),'Charges variables (avancé)'!$E26&lt;&gt;0),SUM(INDEX($C232:$BJ232,,IF((COLUMN(AN245)-COLUMN($C245)+1)&gt;('Charges variables (avancé)'!$I26+'Charges variables (avancé)'!$J26),(COLUMN(AN245)-COLUMN($C245)+1)-('Charges variables (avancé)'!$I26+'Charges variables (avancé)'!$J26),0)+1):INDEX($C232:$BJ232,,(COLUMN(AN245)-COLUMN($C245)+1)-'Charges variables (avancé)'!$J26)),0)</f>
        <v>0</v>
      </c>
      <c r="AO245" s="368">
        <f>IF(AND(ROUND(('Charges variables-Calculs auto'!AO$139-CONFIG!$D$7)/31,0)&gt;=ROUND('Charges variables (avancé)'!$J26,0),'Charges variables (avancé)'!$E26&lt;&gt;0),SUM(INDEX($C232:$BJ232,,IF((COLUMN(AO245)-COLUMN($C245)+1)&gt;('Charges variables (avancé)'!$I26+'Charges variables (avancé)'!$J26),(COLUMN(AO245)-COLUMN($C245)+1)-('Charges variables (avancé)'!$I26+'Charges variables (avancé)'!$J26),0)+1):INDEX($C232:$BJ232,,(COLUMN(AO245)-COLUMN($C245)+1)-'Charges variables (avancé)'!$J26)),0)</f>
        <v>0</v>
      </c>
      <c r="AP245" s="368">
        <f>IF(AND(ROUND(('Charges variables-Calculs auto'!AP$139-CONFIG!$D$7)/31,0)&gt;=ROUND('Charges variables (avancé)'!$J26,0),'Charges variables (avancé)'!$E26&lt;&gt;0),SUM(INDEX($C232:$BJ232,,IF((COLUMN(AP245)-COLUMN($C245)+1)&gt;('Charges variables (avancé)'!$I26+'Charges variables (avancé)'!$J26),(COLUMN(AP245)-COLUMN($C245)+1)-('Charges variables (avancé)'!$I26+'Charges variables (avancé)'!$J26),0)+1):INDEX($C232:$BJ232,,(COLUMN(AP245)-COLUMN($C245)+1)-'Charges variables (avancé)'!$J26)),0)</f>
        <v>0</v>
      </c>
      <c r="AQ245" s="368">
        <f>IF(AND(ROUND(('Charges variables-Calculs auto'!AQ$139-CONFIG!$D$7)/31,0)&gt;=ROUND('Charges variables (avancé)'!$J26,0),'Charges variables (avancé)'!$E26&lt;&gt;0),SUM(INDEX($C232:$BJ232,,IF((COLUMN(AQ245)-COLUMN($C245)+1)&gt;('Charges variables (avancé)'!$I26+'Charges variables (avancé)'!$J26),(COLUMN(AQ245)-COLUMN($C245)+1)-('Charges variables (avancé)'!$I26+'Charges variables (avancé)'!$J26),0)+1):INDEX($C232:$BJ232,,(COLUMN(AQ245)-COLUMN($C245)+1)-'Charges variables (avancé)'!$J26)),0)</f>
        <v>0</v>
      </c>
      <c r="AR245" s="368">
        <f>IF(AND(ROUND(('Charges variables-Calculs auto'!AR$139-CONFIG!$D$7)/31,0)&gt;=ROUND('Charges variables (avancé)'!$J26,0),'Charges variables (avancé)'!$E26&lt;&gt;0),SUM(INDEX($C232:$BJ232,,IF((COLUMN(AR245)-COLUMN($C245)+1)&gt;('Charges variables (avancé)'!$I26+'Charges variables (avancé)'!$J26),(COLUMN(AR245)-COLUMN($C245)+1)-('Charges variables (avancé)'!$I26+'Charges variables (avancé)'!$J26),0)+1):INDEX($C232:$BJ232,,(COLUMN(AR245)-COLUMN($C245)+1)-'Charges variables (avancé)'!$J26)),0)</f>
        <v>0</v>
      </c>
      <c r="AS245" s="368">
        <f>IF(AND(ROUND(('Charges variables-Calculs auto'!AS$139-CONFIG!$D$7)/31,0)&gt;=ROUND('Charges variables (avancé)'!$J26,0),'Charges variables (avancé)'!$E26&lt;&gt;0),SUM(INDEX($C232:$BJ232,,IF((COLUMN(AS245)-COLUMN($C245)+1)&gt;('Charges variables (avancé)'!$I26+'Charges variables (avancé)'!$J26),(COLUMN(AS245)-COLUMN($C245)+1)-('Charges variables (avancé)'!$I26+'Charges variables (avancé)'!$J26),0)+1):INDEX($C232:$BJ232,,(COLUMN(AS245)-COLUMN($C245)+1)-'Charges variables (avancé)'!$J26)),0)</f>
        <v>0</v>
      </c>
      <c r="AT245" s="368">
        <f>IF(AND(ROUND(('Charges variables-Calculs auto'!AT$139-CONFIG!$D$7)/31,0)&gt;=ROUND('Charges variables (avancé)'!$J26,0),'Charges variables (avancé)'!$E26&lt;&gt;0),SUM(INDEX($C232:$BJ232,,IF((COLUMN(AT245)-COLUMN($C245)+1)&gt;('Charges variables (avancé)'!$I26+'Charges variables (avancé)'!$J26),(COLUMN(AT245)-COLUMN($C245)+1)-('Charges variables (avancé)'!$I26+'Charges variables (avancé)'!$J26),0)+1):INDEX($C232:$BJ232,,(COLUMN(AT245)-COLUMN($C245)+1)-'Charges variables (avancé)'!$J26)),0)</f>
        <v>0</v>
      </c>
      <c r="AU245" s="368">
        <f>IF(AND(ROUND(('Charges variables-Calculs auto'!AU$139-CONFIG!$D$7)/31,0)&gt;=ROUND('Charges variables (avancé)'!$J26,0),'Charges variables (avancé)'!$E26&lt;&gt;0),SUM(INDEX($C232:$BJ232,,IF((COLUMN(AU245)-COLUMN($C245)+1)&gt;('Charges variables (avancé)'!$I26+'Charges variables (avancé)'!$J26),(COLUMN(AU245)-COLUMN($C245)+1)-('Charges variables (avancé)'!$I26+'Charges variables (avancé)'!$J26),0)+1):INDEX($C232:$BJ232,,(COLUMN(AU245)-COLUMN($C245)+1)-'Charges variables (avancé)'!$J26)),0)</f>
        <v>0</v>
      </c>
      <c r="AV245" s="368">
        <f>IF(AND(ROUND(('Charges variables-Calculs auto'!AV$139-CONFIG!$D$7)/31,0)&gt;=ROUND('Charges variables (avancé)'!$J26,0),'Charges variables (avancé)'!$E26&lt;&gt;0),SUM(INDEX($C232:$BJ232,,IF((COLUMN(AV245)-COLUMN($C245)+1)&gt;('Charges variables (avancé)'!$I26+'Charges variables (avancé)'!$J26),(COLUMN(AV245)-COLUMN($C245)+1)-('Charges variables (avancé)'!$I26+'Charges variables (avancé)'!$J26),0)+1):INDEX($C232:$BJ232,,(COLUMN(AV245)-COLUMN($C245)+1)-'Charges variables (avancé)'!$J26)),0)</f>
        <v>0</v>
      </c>
      <c r="AW245" s="368">
        <f>IF(AND(ROUND(('Charges variables-Calculs auto'!AW$139-CONFIG!$D$7)/31,0)&gt;=ROUND('Charges variables (avancé)'!$J26,0),'Charges variables (avancé)'!$E26&lt;&gt;0),SUM(INDEX($C232:$BJ232,,IF((COLUMN(AW245)-COLUMN($C245)+1)&gt;('Charges variables (avancé)'!$I26+'Charges variables (avancé)'!$J26),(COLUMN(AW245)-COLUMN($C245)+1)-('Charges variables (avancé)'!$I26+'Charges variables (avancé)'!$J26),0)+1):INDEX($C232:$BJ232,,(COLUMN(AW245)-COLUMN($C245)+1)-'Charges variables (avancé)'!$J26)),0)</f>
        <v>0</v>
      </c>
      <c r="AX245" s="368">
        <f>IF(AND(ROUND(('Charges variables-Calculs auto'!AX$139-CONFIG!$D$7)/31,0)&gt;=ROUND('Charges variables (avancé)'!$J26,0),'Charges variables (avancé)'!$E26&lt;&gt;0),SUM(INDEX($C232:$BJ232,,IF((COLUMN(AX245)-COLUMN($C245)+1)&gt;('Charges variables (avancé)'!$I26+'Charges variables (avancé)'!$J26),(COLUMN(AX245)-COLUMN($C245)+1)-('Charges variables (avancé)'!$I26+'Charges variables (avancé)'!$J26),0)+1):INDEX($C232:$BJ232,,(COLUMN(AX245)-COLUMN($C245)+1)-'Charges variables (avancé)'!$J26)),0)</f>
        <v>0</v>
      </c>
      <c r="AY245" s="368">
        <f>IF(AND(ROUND(('Charges variables-Calculs auto'!AY$139-CONFIG!$D$7)/31,0)&gt;=ROUND('Charges variables (avancé)'!$J26,0),'Charges variables (avancé)'!$E26&lt;&gt;0),SUM(INDEX($C232:$BJ232,,IF((COLUMN(AY245)-COLUMN($C245)+1)&gt;('Charges variables (avancé)'!$I26+'Charges variables (avancé)'!$J26),(COLUMN(AY245)-COLUMN($C245)+1)-('Charges variables (avancé)'!$I26+'Charges variables (avancé)'!$J26),0)+1):INDEX($C232:$BJ232,,(COLUMN(AY245)-COLUMN($C245)+1)-'Charges variables (avancé)'!$J26)),0)</f>
        <v>0</v>
      </c>
      <c r="AZ245" s="368">
        <f>IF(AND(ROUND(('Charges variables-Calculs auto'!AZ$139-CONFIG!$D$7)/31,0)&gt;=ROUND('Charges variables (avancé)'!$J26,0),'Charges variables (avancé)'!$E26&lt;&gt;0),SUM(INDEX($C232:$BJ232,,IF((COLUMN(AZ245)-COLUMN($C245)+1)&gt;('Charges variables (avancé)'!$I26+'Charges variables (avancé)'!$J26),(COLUMN(AZ245)-COLUMN($C245)+1)-('Charges variables (avancé)'!$I26+'Charges variables (avancé)'!$J26),0)+1):INDEX($C232:$BJ232,,(COLUMN(AZ245)-COLUMN($C245)+1)-'Charges variables (avancé)'!$J26)),0)</f>
        <v>0</v>
      </c>
      <c r="BA245" s="368">
        <f>IF(AND(ROUND(('Charges variables-Calculs auto'!BA$139-CONFIG!$D$7)/31,0)&gt;=ROUND('Charges variables (avancé)'!$J26,0),'Charges variables (avancé)'!$E26&lt;&gt;0),SUM(INDEX($C232:$BJ232,,IF((COLUMN(BA245)-COLUMN($C245)+1)&gt;('Charges variables (avancé)'!$I26+'Charges variables (avancé)'!$J26),(COLUMN(BA245)-COLUMN($C245)+1)-('Charges variables (avancé)'!$I26+'Charges variables (avancé)'!$J26),0)+1):INDEX($C232:$BJ232,,(COLUMN(BA245)-COLUMN($C245)+1)-'Charges variables (avancé)'!$J26)),0)</f>
        <v>0</v>
      </c>
      <c r="BB245" s="368">
        <f>IF(AND(ROUND(('Charges variables-Calculs auto'!BB$139-CONFIG!$D$7)/31,0)&gt;=ROUND('Charges variables (avancé)'!$J26,0),'Charges variables (avancé)'!$E26&lt;&gt;0),SUM(INDEX($C232:$BJ232,,IF((COLUMN(BB245)-COLUMN($C245)+1)&gt;('Charges variables (avancé)'!$I26+'Charges variables (avancé)'!$J26),(COLUMN(BB245)-COLUMN($C245)+1)-('Charges variables (avancé)'!$I26+'Charges variables (avancé)'!$J26),0)+1):INDEX($C232:$BJ232,,(COLUMN(BB245)-COLUMN($C245)+1)-'Charges variables (avancé)'!$J26)),0)</f>
        <v>0</v>
      </c>
      <c r="BC245" s="368">
        <f>IF(AND(ROUND(('Charges variables-Calculs auto'!BC$139-CONFIG!$D$7)/31,0)&gt;=ROUND('Charges variables (avancé)'!$J26,0),'Charges variables (avancé)'!$E26&lt;&gt;0),SUM(INDEX($C232:$BJ232,,IF((COLUMN(BC245)-COLUMN($C245)+1)&gt;('Charges variables (avancé)'!$I26+'Charges variables (avancé)'!$J26),(COLUMN(BC245)-COLUMN($C245)+1)-('Charges variables (avancé)'!$I26+'Charges variables (avancé)'!$J26),0)+1):INDEX($C232:$BJ232,,(COLUMN(BC245)-COLUMN($C245)+1)-'Charges variables (avancé)'!$J26)),0)</f>
        <v>0</v>
      </c>
      <c r="BD245" s="368">
        <f>IF(AND(ROUND(('Charges variables-Calculs auto'!BD$139-CONFIG!$D$7)/31,0)&gt;=ROUND('Charges variables (avancé)'!$J26,0),'Charges variables (avancé)'!$E26&lt;&gt;0),SUM(INDEX($C232:$BJ232,,IF((COLUMN(BD245)-COLUMN($C245)+1)&gt;('Charges variables (avancé)'!$I26+'Charges variables (avancé)'!$J26),(COLUMN(BD245)-COLUMN($C245)+1)-('Charges variables (avancé)'!$I26+'Charges variables (avancé)'!$J26),0)+1):INDEX($C232:$BJ232,,(COLUMN(BD245)-COLUMN($C245)+1)-'Charges variables (avancé)'!$J26)),0)</f>
        <v>0</v>
      </c>
      <c r="BE245" s="368">
        <f>IF(AND(ROUND(('Charges variables-Calculs auto'!BE$139-CONFIG!$D$7)/31,0)&gt;=ROUND('Charges variables (avancé)'!$J26,0),'Charges variables (avancé)'!$E26&lt;&gt;0),SUM(INDEX($C232:$BJ232,,IF((COLUMN(BE245)-COLUMN($C245)+1)&gt;('Charges variables (avancé)'!$I26+'Charges variables (avancé)'!$J26),(COLUMN(BE245)-COLUMN($C245)+1)-('Charges variables (avancé)'!$I26+'Charges variables (avancé)'!$J26),0)+1):INDEX($C232:$BJ232,,(COLUMN(BE245)-COLUMN($C245)+1)-'Charges variables (avancé)'!$J26)),0)</f>
        <v>0</v>
      </c>
      <c r="BF245" s="368">
        <f>IF(AND(ROUND(('Charges variables-Calculs auto'!BF$139-CONFIG!$D$7)/31,0)&gt;=ROUND('Charges variables (avancé)'!$J26,0),'Charges variables (avancé)'!$E26&lt;&gt;0),SUM(INDEX($C232:$BJ232,,IF((COLUMN(BF245)-COLUMN($C245)+1)&gt;('Charges variables (avancé)'!$I26+'Charges variables (avancé)'!$J26),(COLUMN(BF245)-COLUMN($C245)+1)-('Charges variables (avancé)'!$I26+'Charges variables (avancé)'!$J26),0)+1):INDEX($C232:$BJ232,,(COLUMN(BF245)-COLUMN($C245)+1)-'Charges variables (avancé)'!$J26)),0)</f>
        <v>0</v>
      </c>
      <c r="BG245" s="368">
        <f>IF(AND(ROUND(('Charges variables-Calculs auto'!BG$139-CONFIG!$D$7)/31,0)&gt;=ROUND('Charges variables (avancé)'!$J26,0),'Charges variables (avancé)'!$E26&lt;&gt;0),SUM(INDEX($C232:$BJ232,,IF((COLUMN(BG245)-COLUMN($C245)+1)&gt;('Charges variables (avancé)'!$I26+'Charges variables (avancé)'!$J26),(COLUMN(BG245)-COLUMN($C245)+1)-('Charges variables (avancé)'!$I26+'Charges variables (avancé)'!$J26),0)+1):INDEX($C232:$BJ232,,(COLUMN(BG245)-COLUMN($C245)+1)-'Charges variables (avancé)'!$J26)),0)</f>
        <v>0</v>
      </c>
      <c r="BH245" s="368">
        <f>IF(AND(ROUND(('Charges variables-Calculs auto'!BH$139-CONFIG!$D$7)/31,0)&gt;=ROUND('Charges variables (avancé)'!$J26,0),'Charges variables (avancé)'!$E26&lt;&gt;0),SUM(INDEX($C232:$BJ232,,IF((COLUMN(BH245)-COLUMN($C245)+1)&gt;('Charges variables (avancé)'!$I26+'Charges variables (avancé)'!$J26),(COLUMN(BH245)-COLUMN($C245)+1)-('Charges variables (avancé)'!$I26+'Charges variables (avancé)'!$J26),0)+1):INDEX($C232:$BJ232,,(COLUMN(BH245)-COLUMN($C245)+1)-'Charges variables (avancé)'!$J26)),0)</f>
        <v>0</v>
      </c>
      <c r="BI245" s="368">
        <f>IF(AND(ROUND(('Charges variables-Calculs auto'!BI$139-CONFIG!$D$7)/31,0)&gt;=ROUND('Charges variables (avancé)'!$J26,0),'Charges variables (avancé)'!$E26&lt;&gt;0),SUM(INDEX($C232:$BJ232,,IF((COLUMN(BI245)-COLUMN($C245)+1)&gt;('Charges variables (avancé)'!$I26+'Charges variables (avancé)'!$J26),(COLUMN(BI245)-COLUMN($C245)+1)-('Charges variables (avancé)'!$I26+'Charges variables (avancé)'!$J26),0)+1):INDEX($C232:$BJ232,,(COLUMN(BI245)-COLUMN($C245)+1)-'Charges variables (avancé)'!$J26)),0)</f>
        <v>0</v>
      </c>
      <c r="BJ245" s="368">
        <f>IF(AND(ROUND(('Charges variables-Calculs auto'!BJ$139-CONFIG!$D$7)/31,0)&gt;=ROUND('Charges variables (avancé)'!$J26,0),'Charges variables (avancé)'!$E26&lt;&gt;0),SUM(INDEX($C232:$BJ232,,IF((COLUMN(BJ245)-COLUMN($C245)+1)&gt;('Charges variables (avancé)'!$I26+'Charges variables (avancé)'!$J26),(COLUMN(BJ245)-COLUMN($C245)+1)-('Charges variables (avancé)'!$I26+'Charges variables (avancé)'!$J26),0)+1):INDEX($C232:$BJ232,,(COLUMN(BJ245)-COLUMN($C245)+1)-'Charges variables (avancé)'!$J26)),0)</f>
        <v>0</v>
      </c>
    </row>
    <row r="246" spans="2:62" ht="15" customHeight="1">
      <c r="B246" s="366">
        <f>'Charges variables (avancé)'!C27</f>
        <v>0</v>
      </c>
      <c r="C246" s="368">
        <f>IF(AND(ROUND(('Charges variables-Calculs auto'!C$139-CONFIG!$D$7)/31,0)&gt;=ROUND('Charges variables (avancé)'!$J27,0),'Charges variables (avancé)'!$E27&lt;&gt;0),SUM(INDEX($C233:$BJ233,,IF((COLUMN(C246)-COLUMN($C246)+1)&gt;('Charges variables (avancé)'!$I27+'Charges variables (avancé)'!$J27),(COLUMN(C246)-COLUMN($C246)+1)-('Charges variables (avancé)'!$I27+'Charges variables (avancé)'!$J27),0)+1):INDEX($C233:$BJ233,,(COLUMN(C246)-COLUMN($C246)+1)-'Charges variables (avancé)'!$J27)),0)</f>
        <v>0</v>
      </c>
      <c r="D246" s="368">
        <f>IF(AND(ROUND(('Charges variables-Calculs auto'!D$139-CONFIG!$D$7)/31,0)&gt;=ROUND('Charges variables (avancé)'!$J27,0),'Charges variables (avancé)'!$E27&lt;&gt;0),SUM(INDEX($C233:$BJ233,,IF((COLUMN(D246)-COLUMN($C246)+1)&gt;('Charges variables (avancé)'!$I27+'Charges variables (avancé)'!$J27),(COLUMN(D246)-COLUMN($C246)+1)-('Charges variables (avancé)'!$I27+'Charges variables (avancé)'!$J27),0)+1):INDEX($C233:$BJ233,,(COLUMN(D246)-COLUMN($C246)+1)-'Charges variables (avancé)'!$J27)),0)</f>
        <v>0</v>
      </c>
      <c r="E246" s="368">
        <f>IF(AND(ROUND(('Charges variables-Calculs auto'!E$139-CONFIG!$D$7)/31,0)&gt;=ROUND('Charges variables (avancé)'!$J27,0),'Charges variables (avancé)'!$E27&lt;&gt;0),SUM(INDEX($C233:$BJ233,,IF((COLUMN(E246)-COLUMN($C246)+1)&gt;('Charges variables (avancé)'!$I27+'Charges variables (avancé)'!$J27),(COLUMN(E246)-COLUMN($C246)+1)-('Charges variables (avancé)'!$I27+'Charges variables (avancé)'!$J27),0)+1):INDEX($C233:$BJ233,,(COLUMN(E246)-COLUMN($C246)+1)-'Charges variables (avancé)'!$J27)),0)</f>
        <v>0</v>
      </c>
      <c r="F246" s="368">
        <f>IF(AND(ROUND(('Charges variables-Calculs auto'!F$139-CONFIG!$D$7)/31,0)&gt;=ROUND('Charges variables (avancé)'!$J27,0),'Charges variables (avancé)'!$E27&lt;&gt;0),SUM(INDEX($C233:$BJ233,,IF((COLUMN(F246)-COLUMN($C246)+1)&gt;('Charges variables (avancé)'!$I27+'Charges variables (avancé)'!$J27),(COLUMN(F246)-COLUMN($C246)+1)-('Charges variables (avancé)'!$I27+'Charges variables (avancé)'!$J27),0)+1):INDEX($C233:$BJ233,,(COLUMN(F246)-COLUMN($C246)+1)-'Charges variables (avancé)'!$J27)),0)</f>
        <v>0</v>
      </c>
      <c r="G246" s="368">
        <f>IF(AND(ROUND(('Charges variables-Calculs auto'!G$139-CONFIG!$D$7)/31,0)&gt;=ROUND('Charges variables (avancé)'!$J27,0),'Charges variables (avancé)'!$E27&lt;&gt;0),SUM(INDEX($C233:$BJ233,,IF((COLUMN(G246)-COLUMN($C246)+1)&gt;('Charges variables (avancé)'!$I27+'Charges variables (avancé)'!$J27),(COLUMN(G246)-COLUMN($C246)+1)-('Charges variables (avancé)'!$I27+'Charges variables (avancé)'!$J27),0)+1):INDEX($C233:$BJ233,,(COLUMN(G246)-COLUMN($C246)+1)-'Charges variables (avancé)'!$J27)),0)</f>
        <v>0</v>
      </c>
      <c r="H246" s="368">
        <f>IF(AND(ROUND(('Charges variables-Calculs auto'!H$139-CONFIG!$D$7)/31,0)&gt;=ROUND('Charges variables (avancé)'!$J27,0),'Charges variables (avancé)'!$E27&lt;&gt;0),SUM(INDEX($C233:$BJ233,,IF((COLUMN(H246)-COLUMN($C246)+1)&gt;('Charges variables (avancé)'!$I27+'Charges variables (avancé)'!$J27),(COLUMN(H246)-COLUMN($C246)+1)-('Charges variables (avancé)'!$I27+'Charges variables (avancé)'!$J27),0)+1):INDEX($C233:$BJ233,,(COLUMN(H246)-COLUMN($C246)+1)-'Charges variables (avancé)'!$J27)),0)</f>
        <v>0</v>
      </c>
      <c r="I246" s="368">
        <f>IF(AND(ROUND(('Charges variables-Calculs auto'!I$139-CONFIG!$D$7)/31,0)&gt;=ROUND('Charges variables (avancé)'!$J27,0),'Charges variables (avancé)'!$E27&lt;&gt;0),SUM(INDEX($C233:$BJ233,,IF((COLUMN(I246)-COLUMN($C246)+1)&gt;('Charges variables (avancé)'!$I27+'Charges variables (avancé)'!$J27),(COLUMN(I246)-COLUMN($C246)+1)-('Charges variables (avancé)'!$I27+'Charges variables (avancé)'!$J27),0)+1):INDEX($C233:$BJ233,,(COLUMN(I246)-COLUMN($C246)+1)-'Charges variables (avancé)'!$J27)),0)</f>
        <v>0</v>
      </c>
      <c r="J246" s="368">
        <f>IF(AND(ROUND(('Charges variables-Calculs auto'!J$139-CONFIG!$D$7)/31,0)&gt;=ROUND('Charges variables (avancé)'!$J27,0),'Charges variables (avancé)'!$E27&lt;&gt;0),SUM(INDEX($C233:$BJ233,,IF((COLUMN(J246)-COLUMN($C246)+1)&gt;('Charges variables (avancé)'!$I27+'Charges variables (avancé)'!$J27),(COLUMN(J246)-COLUMN($C246)+1)-('Charges variables (avancé)'!$I27+'Charges variables (avancé)'!$J27),0)+1):INDEX($C233:$BJ233,,(COLUMN(J246)-COLUMN($C246)+1)-'Charges variables (avancé)'!$J27)),0)</f>
        <v>0</v>
      </c>
      <c r="K246" s="368">
        <f>IF(AND(ROUND(('Charges variables-Calculs auto'!K$139-CONFIG!$D$7)/31,0)&gt;=ROUND('Charges variables (avancé)'!$J27,0),'Charges variables (avancé)'!$E27&lt;&gt;0),SUM(INDEX($C233:$BJ233,,IF((COLUMN(K246)-COLUMN($C246)+1)&gt;('Charges variables (avancé)'!$I27+'Charges variables (avancé)'!$J27),(COLUMN(K246)-COLUMN($C246)+1)-('Charges variables (avancé)'!$I27+'Charges variables (avancé)'!$J27),0)+1):INDEX($C233:$BJ233,,(COLUMN(K246)-COLUMN($C246)+1)-'Charges variables (avancé)'!$J27)),0)</f>
        <v>0</v>
      </c>
      <c r="L246" s="368">
        <f>IF(AND(ROUND(('Charges variables-Calculs auto'!L$139-CONFIG!$D$7)/31,0)&gt;=ROUND('Charges variables (avancé)'!$J27,0),'Charges variables (avancé)'!$E27&lt;&gt;0),SUM(INDEX($C233:$BJ233,,IF((COLUMN(L246)-COLUMN($C246)+1)&gt;('Charges variables (avancé)'!$I27+'Charges variables (avancé)'!$J27),(COLUMN(L246)-COLUMN($C246)+1)-('Charges variables (avancé)'!$I27+'Charges variables (avancé)'!$J27),0)+1):INDEX($C233:$BJ233,,(COLUMN(L246)-COLUMN($C246)+1)-'Charges variables (avancé)'!$J27)),0)</f>
        <v>0</v>
      </c>
      <c r="M246" s="368">
        <f>IF(AND(ROUND(('Charges variables-Calculs auto'!M$139-CONFIG!$D$7)/31,0)&gt;=ROUND('Charges variables (avancé)'!$J27,0),'Charges variables (avancé)'!$E27&lt;&gt;0),SUM(INDEX($C233:$BJ233,,IF((COLUMN(M246)-COLUMN($C246)+1)&gt;('Charges variables (avancé)'!$I27+'Charges variables (avancé)'!$J27),(COLUMN(M246)-COLUMN($C246)+1)-('Charges variables (avancé)'!$I27+'Charges variables (avancé)'!$J27),0)+1):INDEX($C233:$BJ233,,(COLUMN(M246)-COLUMN($C246)+1)-'Charges variables (avancé)'!$J27)),0)</f>
        <v>0</v>
      </c>
      <c r="N246" s="368">
        <f>IF(AND(ROUND(('Charges variables-Calculs auto'!N$139-CONFIG!$D$7)/31,0)&gt;=ROUND('Charges variables (avancé)'!$J27,0),'Charges variables (avancé)'!$E27&lt;&gt;0),SUM(INDEX($C233:$BJ233,,IF((COLUMN(N246)-COLUMN($C246)+1)&gt;('Charges variables (avancé)'!$I27+'Charges variables (avancé)'!$J27),(COLUMN(N246)-COLUMN($C246)+1)-('Charges variables (avancé)'!$I27+'Charges variables (avancé)'!$J27),0)+1):INDEX($C233:$BJ233,,(COLUMN(N246)-COLUMN($C246)+1)-'Charges variables (avancé)'!$J27)),0)</f>
        <v>0</v>
      </c>
      <c r="O246" s="368">
        <f>IF(AND(ROUND(('Charges variables-Calculs auto'!O$139-CONFIG!$D$7)/31,0)&gt;=ROUND('Charges variables (avancé)'!$J27,0),'Charges variables (avancé)'!$E27&lt;&gt;0),SUM(INDEX($C233:$BJ233,,IF((COLUMN(O246)-COLUMN($C246)+1)&gt;('Charges variables (avancé)'!$I27+'Charges variables (avancé)'!$J27),(COLUMN(O246)-COLUMN($C246)+1)-('Charges variables (avancé)'!$I27+'Charges variables (avancé)'!$J27),0)+1):INDEX($C233:$BJ233,,(COLUMN(O246)-COLUMN($C246)+1)-'Charges variables (avancé)'!$J27)),0)</f>
        <v>0</v>
      </c>
      <c r="P246" s="368">
        <f>IF(AND(ROUND(('Charges variables-Calculs auto'!P$139-CONFIG!$D$7)/31,0)&gt;=ROUND('Charges variables (avancé)'!$J27,0),'Charges variables (avancé)'!$E27&lt;&gt;0),SUM(INDEX($C233:$BJ233,,IF((COLUMN(P246)-COLUMN($C246)+1)&gt;('Charges variables (avancé)'!$I27+'Charges variables (avancé)'!$J27),(COLUMN(P246)-COLUMN($C246)+1)-('Charges variables (avancé)'!$I27+'Charges variables (avancé)'!$J27),0)+1):INDEX($C233:$BJ233,,(COLUMN(P246)-COLUMN($C246)+1)-'Charges variables (avancé)'!$J27)),0)</f>
        <v>0</v>
      </c>
      <c r="Q246" s="368">
        <f>IF(AND(ROUND(('Charges variables-Calculs auto'!Q$139-CONFIG!$D$7)/31,0)&gt;=ROUND('Charges variables (avancé)'!$J27,0),'Charges variables (avancé)'!$E27&lt;&gt;0),SUM(INDEX($C233:$BJ233,,IF((COLUMN(Q246)-COLUMN($C246)+1)&gt;('Charges variables (avancé)'!$I27+'Charges variables (avancé)'!$J27),(COLUMN(Q246)-COLUMN($C246)+1)-('Charges variables (avancé)'!$I27+'Charges variables (avancé)'!$J27),0)+1):INDEX($C233:$BJ233,,(COLUMN(Q246)-COLUMN($C246)+1)-'Charges variables (avancé)'!$J27)),0)</f>
        <v>0</v>
      </c>
      <c r="R246" s="368">
        <f>IF(AND(ROUND(('Charges variables-Calculs auto'!R$139-CONFIG!$D$7)/31,0)&gt;=ROUND('Charges variables (avancé)'!$J27,0),'Charges variables (avancé)'!$E27&lt;&gt;0),SUM(INDEX($C233:$BJ233,,IF((COLUMN(R246)-COLUMN($C246)+1)&gt;('Charges variables (avancé)'!$I27+'Charges variables (avancé)'!$J27),(COLUMN(R246)-COLUMN($C246)+1)-('Charges variables (avancé)'!$I27+'Charges variables (avancé)'!$J27),0)+1):INDEX($C233:$BJ233,,(COLUMN(R246)-COLUMN($C246)+1)-'Charges variables (avancé)'!$J27)),0)</f>
        <v>0</v>
      </c>
      <c r="S246" s="368">
        <f>IF(AND(ROUND(('Charges variables-Calculs auto'!S$139-CONFIG!$D$7)/31,0)&gt;=ROUND('Charges variables (avancé)'!$J27,0),'Charges variables (avancé)'!$E27&lt;&gt;0),SUM(INDEX($C233:$BJ233,,IF((COLUMN(S246)-COLUMN($C246)+1)&gt;('Charges variables (avancé)'!$I27+'Charges variables (avancé)'!$J27),(COLUMN(S246)-COLUMN($C246)+1)-('Charges variables (avancé)'!$I27+'Charges variables (avancé)'!$J27),0)+1):INDEX($C233:$BJ233,,(COLUMN(S246)-COLUMN($C246)+1)-'Charges variables (avancé)'!$J27)),0)</f>
        <v>0</v>
      </c>
      <c r="T246" s="368">
        <f>IF(AND(ROUND(('Charges variables-Calculs auto'!T$139-CONFIG!$D$7)/31,0)&gt;=ROUND('Charges variables (avancé)'!$J27,0),'Charges variables (avancé)'!$E27&lt;&gt;0),SUM(INDEX($C233:$BJ233,,IF((COLUMN(T246)-COLUMN($C246)+1)&gt;('Charges variables (avancé)'!$I27+'Charges variables (avancé)'!$J27),(COLUMN(T246)-COLUMN($C246)+1)-('Charges variables (avancé)'!$I27+'Charges variables (avancé)'!$J27),0)+1):INDEX($C233:$BJ233,,(COLUMN(T246)-COLUMN($C246)+1)-'Charges variables (avancé)'!$J27)),0)</f>
        <v>0</v>
      </c>
      <c r="U246" s="368">
        <f>IF(AND(ROUND(('Charges variables-Calculs auto'!U$139-CONFIG!$D$7)/31,0)&gt;=ROUND('Charges variables (avancé)'!$J27,0),'Charges variables (avancé)'!$E27&lt;&gt;0),SUM(INDEX($C233:$BJ233,,IF((COLUMN(U246)-COLUMN($C246)+1)&gt;('Charges variables (avancé)'!$I27+'Charges variables (avancé)'!$J27),(COLUMN(U246)-COLUMN($C246)+1)-('Charges variables (avancé)'!$I27+'Charges variables (avancé)'!$J27),0)+1):INDEX($C233:$BJ233,,(COLUMN(U246)-COLUMN($C246)+1)-'Charges variables (avancé)'!$J27)),0)</f>
        <v>0</v>
      </c>
      <c r="V246" s="368">
        <f>IF(AND(ROUND(('Charges variables-Calculs auto'!V$139-CONFIG!$D$7)/31,0)&gt;=ROUND('Charges variables (avancé)'!$J27,0),'Charges variables (avancé)'!$E27&lt;&gt;0),SUM(INDEX($C233:$BJ233,,IF((COLUMN(V246)-COLUMN($C246)+1)&gt;('Charges variables (avancé)'!$I27+'Charges variables (avancé)'!$J27),(COLUMN(V246)-COLUMN($C246)+1)-('Charges variables (avancé)'!$I27+'Charges variables (avancé)'!$J27),0)+1):INDEX($C233:$BJ233,,(COLUMN(V246)-COLUMN($C246)+1)-'Charges variables (avancé)'!$J27)),0)</f>
        <v>0</v>
      </c>
      <c r="W246" s="368">
        <f>IF(AND(ROUND(('Charges variables-Calculs auto'!W$139-CONFIG!$D$7)/31,0)&gt;=ROUND('Charges variables (avancé)'!$J27,0),'Charges variables (avancé)'!$E27&lt;&gt;0),SUM(INDEX($C233:$BJ233,,IF((COLUMN(W246)-COLUMN($C246)+1)&gt;('Charges variables (avancé)'!$I27+'Charges variables (avancé)'!$J27),(COLUMN(W246)-COLUMN($C246)+1)-('Charges variables (avancé)'!$I27+'Charges variables (avancé)'!$J27),0)+1):INDEX($C233:$BJ233,,(COLUMN(W246)-COLUMN($C246)+1)-'Charges variables (avancé)'!$J27)),0)</f>
        <v>0</v>
      </c>
      <c r="X246" s="368">
        <f>IF(AND(ROUND(('Charges variables-Calculs auto'!X$139-CONFIG!$D$7)/31,0)&gt;=ROUND('Charges variables (avancé)'!$J27,0),'Charges variables (avancé)'!$E27&lt;&gt;0),SUM(INDEX($C233:$BJ233,,IF((COLUMN(X246)-COLUMN($C246)+1)&gt;('Charges variables (avancé)'!$I27+'Charges variables (avancé)'!$J27),(COLUMN(X246)-COLUMN($C246)+1)-('Charges variables (avancé)'!$I27+'Charges variables (avancé)'!$J27),0)+1):INDEX($C233:$BJ233,,(COLUMN(X246)-COLUMN($C246)+1)-'Charges variables (avancé)'!$J27)),0)</f>
        <v>0</v>
      </c>
      <c r="Y246" s="368">
        <f>IF(AND(ROUND(('Charges variables-Calculs auto'!Y$139-CONFIG!$D$7)/31,0)&gt;=ROUND('Charges variables (avancé)'!$J27,0),'Charges variables (avancé)'!$E27&lt;&gt;0),SUM(INDEX($C233:$BJ233,,IF((COLUMN(Y246)-COLUMN($C246)+1)&gt;('Charges variables (avancé)'!$I27+'Charges variables (avancé)'!$J27),(COLUMN(Y246)-COLUMN($C246)+1)-('Charges variables (avancé)'!$I27+'Charges variables (avancé)'!$J27),0)+1):INDEX($C233:$BJ233,,(COLUMN(Y246)-COLUMN($C246)+1)-'Charges variables (avancé)'!$J27)),0)</f>
        <v>0</v>
      </c>
      <c r="Z246" s="368">
        <f>IF(AND(ROUND(('Charges variables-Calculs auto'!Z$139-CONFIG!$D$7)/31,0)&gt;=ROUND('Charges variables (avancé)'!$J27,0),'Charges variables (avancé)'!$E27&lt;&gt;0),SUM(INDEX($C233:$BJ233,,IF((COLUMN(Z246)-COLUMN($C246)+1)&gt;('Charges variables (avancé)'!$I27+'Charges variables (avancé)'!$J27),(COLUMN(Z246)-COLUMN($C246)+1)-('Charges variables (avancé)'!$I27+'Charges variables (avancé)'!$J27),0)+1):INDEX($C233:$BJ233,,(COLUMN(Z246)-COLUMN($C246)+1)-'Charges variables (avancé)'!$J27)),0)</f>
        <v>0</v>
      </c>
      <c r="AA246" s="368">
        <f>IF(AND(ROUND(('Charges variables-Calculs auto'!AA$139-CONFIG!$D$7)/31,0)&gt;=ROUND('Charges variables (avancé)'!$J27,0),'Charges variables (avancé)'!$E27&lt;&gt;0),SUM(INDEX($C233:$BJ233,,IF((COLUMN(AA246)-COLUMN($C246)+1)&gt;('Charges variables (avancé)'!$I27+'Charges variables (avancé)'!$J27),(COLUMN(AA246)-COLUMN($C246)+1)-('Charges variables (avancé)'!$I27+'Charges variables (avancé)'!$J27),0)+1):INDEX($C233:$BJ233,,(COLUMN(AA246)-COLUMN($C246)+1)-'Charges variables (avancé)'!$J27)),0)</f>
        <v>0</v>
      </c>
      <c r="AB246" s="368">
        <f>IF(AND(ROUND(('Charges variables-Calculs auto'!AB$139-CONFIG!$D$7)/31,0)&gt;=ROUND('Charges variables (avancé)'!$J27,0),'Charges variables (avancé)'!$E27&lt;&gt;0),SUM(INDEX($C233:$BJ233,,IF((COLUMN(AB246)-COLUMN($C246)+1)&gt;('Charges variables (avancé)'!$I27+'Charges variables (avancé)'!$J27),(COLUMN(AB246)-COLUMN($C246)+1)-('Charges variables (avancé)'!$I27+'Charges variables (avancé)'!$J27),0)+1):INDEX($C233:$BJ233,,(COLUMN(AB246)-COLUMN($C246)+1)-'Charges variables (avancé)'!$J27)),0)</f>
        <v>0</v>
      </c>
      <c r="AC246" s="368">
        <f>IF(AND(ROUND(('Charges variables-Calculs auto'!AC$139-CONFIG!$D$7)/31,0)&gt;=ROUND('Charges variables (avancé)'!$J27,0),'Charges variables (avancé)'!$E27&lt;&gt;0),SUM(INDEX($C233:$BJ233,,IF((COLUMN(AC246)-COLUMN($C246)+1)&gt;('Charges variables (avancé)'!$I27+'Charges variables (avancé)'!$J27),(COLUMN(AC246)-COLUMN($C246)+1)-('Charges variables (avancé)'!$I27+'Charges variables (avancé)'!$J27),0)+1):INDEX($C233:$BJ233,,(COLUMN(AC246)-COLUMN($C246)+1)-'Charges variables (avancé)'!$J27)),0)</f>
        <v>0</v>
      </c>
      <c r="AD246" s="368">
        <f>IF(AND(ROUND(('Charges variables-Calculs auto'!AD$139-CONFIG!$D$7)/31,0)&gt;=ROUND('Charges variables (avancé)'!$J27,0),'Charges variables (avancé)'!$E27&lt;&gt;0),SUM(INDEX($C233:$BJ233,,IF((COLUMN(AD246)-COLUMN($C246)+1)&gt;('Charges variables (avancé)'!$I27+'Charges variables (avancé)'!$J27),(COLUMN(AD246)-COLUMN($C246)+1)-('Charges variables (avancé)'!$I27+'Charges variables (avancé)'!$J27),0)+1):INDEX($C233:$BJ233,,(COLUMN(AD246)-COLUMN($C246)+1)-'Charges variables (avancé)'!$J27)),0)</f>
        <v>0</v>
      </c>
      <c r="AE246" s="368">
        <f>IF(AND(ROUND(('Charges variables-Calculs auto'!AE$139-CONFIG!$D$7)/31,0)&gt;=ROUND('Charges variables (avancé)'!$J27,0),'Charges variables (avancé)'!$E27&lt;&gt;0),SUM(INDEX($C233:$BJ233,,IF((COLUMN(AE246)-COLUMN($C246)+1)&gt;('Charges variables (avancé)'!$I27+'Charges variables (avancé)'!$J27),(COLUMN(AE246)-COLUMN($C246)+1)-('Charges variables (avancé)'!$I27+'Charges variables (avancé)'!$J27),0)+1):INDEX($C233:$BJ233,,(COLUMN(AE246)-COLUMN($C246)+1)-'Charges variables (avancé)'!$J27)),0)</f>
        <v>0</v>
      </c>
      <c r="AF246" s="368">
        <f>IF(AND(ROUND(('Charges variables-Calculs auto'!AF$139-CONFIG!$D$7)/31,0)&gt;=ROUND('Charges variables (avancé)'!$J27,0),'Charges variables (avancé)'!$E27&lt;&gt;0),SUM(INDEX($C233:$BJ233,,IF((COLUMN(AF246)-COLUMN($C246)+1)&gt;('Charges variables (avancé)'!$I27+'Charges variables (avancé)'!$J27),(COLUMN(AF246)-COLUMN($C246)+1)-('Charges variables (avancé)'!$I27+'Charges variables (avancé)'!$J27),0)+1):INDEX($C233:$BJ233,,(COLUMN(AF246)-COLUMN($C246)+1)-'Charges variables (avancé)'!$J27)),0)</f>
        <v>0</v>
      </c>
      <c r="AG246" s="368">
        <f>IF(AND(ROUND(('Charges variables-Calculs auto'!AG$139-CONFIG!$D$7)/31,0)&gt;=ROUND('Charges variables (avancé)'!$J27,0),'Charges variables (avancé)'!$E27&lt;&gt;0),SUM(INDEX($C233:$BJ233,,IF((COLUMN(AG246)-COLUMN($C246)+1)&gt;('Charges variables (avancé)'!$I27+'Charges variables (avancé)'!$J27),(COLUMN(AG246)-COLUMN($C246)+1)-('Charges variables (avancé)'!$I27+'Charges variables (avancé)'!$J27),0)+1):INDEX($C233:$BJ233,,(COLUMN(AG246)-COLUMN($C246)+1)-'Charges variables (avancé)'!$J27)),0)</f>
        <v>0</v>
      </c>
      <c r="AH246" s="368">
        <f>IF(AND(ROUND(('Charges variables-Calculs auto'!AH$139-CONFIG!$D$7)/31,0)&gt;=ROUND('Charges variables (avancé)'!$J27,0),'Charges variables (avancé)'!$E27&lt;&gt;0),SUM(INDEX($C233:$BJ233,,IF((COLUMN(AH246)-COLUMN($C246)+1)&gt;('Charges variables (avancé)'!$I27+'Charges variables (avancé)'!$J27),(COLUMN(AH246)-COLUMN($C246)+1)-('Charges variables (avancé)'!$I27+'Charges variables (avancé)'!$J27),0)+1):INDEX($C233:$BJ233,,(COLUMN(AH246)-COLUMN($C246)+1)-'Charges variables (avancé)'!$J27)),0)</f>
        <v>0</v>
      </c>
      <c r="AI246" s="368">
        <f>IF(AND(ROUND(('Charges variables-Calculs auto'!AI$139-CONFIG!$D$7)/31,0)&gt;=ROUND('Charges variables (avancé)'!$J27,0),'Charges variables (avancé)'!$E27&lt;&gt;0),SUM(INDEX($C233:$BJ233,,IF((COLUMN(AI246)-COLUMN($C246)+1)&gt;('Charges variables (avancé)'!$I27+'Charges variables (avancé)'!$J27),(COLUMN(AI246)-COLUMN($C246)+1)-('Charges variables (avancé)'!$I27+'Charges variables (avancé)'!$J27),0)+1):INDEX($C233:$BJ233,,(COLUMN(AI246)-COLUMN($C246)+1)-'Charges variables (avancé)'!$J27)),0)</f>
        <v>0</v>
      </c>
      <c r="AJ246" s="368">
        <f>IF(AND(ROUND(('Charges variables-Calculs auto'!AJ$139-CONFIG!$D$7)/31,0)&gt;=ROUND('Charges variables (avancé)'!$J27,0),'Charges variables (avancé)'!$E27&lt;&gt;0),SUM(INDEX($C233:$BJ233,,IF((COLUMN(AJ246)-COLUMN($C246)+1)&gt;('Charges variables (avancé)'!$I27+'Charges variables (avancé)'!$J27),(COLUMN(AJ246)-COLUMN($C246)+1)-('Charges variables (avancé)'!$I27+'Charges variables (avancé)'!$J27),0)+1):INDEX($C233:$BJ233,,(COLUMN(AJ246)-COLUMN($C246)+1)-'Charges variables (avancé)'!$J27)),0)</f>
        <v>0</v>
      </c>
      <c r="AK246" s="368">
        <f>IF(AND(ROUND(('Charges variables-Calculs auto'!AK$139-CONFIG!$D$7)/31,0)&gt;=ROUND('Charges variables (avancé)'!$J27,0),'Charges variables (avancé)'!$E27&lt;&gt;0),SUM(INDEX($C233:$BJ233,,IF((COLUMN(AK246)-COLUMN($C246)+1)&gt;('Charges variables (avancé)'!$I27+'Charges variables (avancé)'!$J27),(COLUMN(AK246)-COLUMN($C246)+1)-('Charges variables (avancé)'!$I27+'Charges variables (avancé)'!$J27),0)+1):INDEX($C233:$BJ233,,(COLUMN(AK246)-COLUMN($C246)+1)-'Charges variables (avancé)'!$J27)),0)</f>
        <v>0</v>
      </c>
      <c r="AL246" s="368">
        <f>IF(AND(ROUND(('Charges variables-Calculs auto'!AL$139-CONFIG!$D$7)/31,0)&gt;=ROUND('Charges variables (avancé)'!$J27,0),'Charges variables (avancé)'!$E27&lt;&gt;0),SUM(INDEX($C233:$BJ233,,IF((COLUMN(AL246)-COLUMN($C246)+1)&gt;('Charges variables (avancé)'!$I27+'Charges variables (avancé)'!$J27),(COLUMN(AL246)-COLUMN($C246)+1)-('Charges variables (avancé)'!$I27+'Charges variables (avancé)'!$J27),0)+1):INDEX($C233:$BJ233,,(COLUMN(AL246)-COLUMN($C246)+1)-'Charges variables (avancé)'!$J27)),0)</f>
        <v>0</v>
      </c>
      <c r="AM246" s="368">
        <f>IF(AND(ROUND(('Charges variables-Calculs auto'!AM$139-CONFIG!$D$7)/31,0)&gt;=ROUND('Charges variables (avancé)'!$J27,0),'Charges variables (avancé)'!$E27&lt;&gt;0),SUM(INDEX($C233:$BJ233,,IF((COLUMN(AM246)-COLUMN($C246)+1)&gt;('Charges variables (avancé)'!$I27+'Charges variables (avancé)'!$J27),(COLUMN(AM246)-COLUMN($C246)+1)-('Charges variables (avancé)'!$I27+'Charges variables (avancé)'!$J27),0)+1):INDEX($C233:$BJ233,,(COLUMN(AM246)-COLUMN($C246)+1)-'Charges variables (avancé)'!$J27)),0)</f>
        <v>0</v>
      </c>
      <c r="AN246" s="368">
        <f>IF(AND(ROUND(('Charges variables-Calculs auto'!AN$139-CONFIG!$D$7)/31,0)&gt;=ROUND('Charges variables (avancé)'!$J27,0),'Charges variables (avancé)'!$E27&lt;&gt;0),SUM(INDEX($C233:$BJ233,,IF((COLUMN(AN246)-COLUMN($C246)+1)&gt;('Charges variables (avancé)'!$I27+'Charges variables (avancé)'!$J27),(COLUMN(AN246)-COLUMN($C246)+1)-('Charges variables (avancé)'!$I27+'Charges variables (avancé)'!$J27),0)+1):INDEX($C233:$BJ233,,(COLUMN(AN246)-COLUMN($C246)+1)-'Charges variables (avancé)'!$J27)),0)</f>
        <v>0</v>
      </c>
      <c r="AO246" s="368">
        <f>IF(AND(ROUND(('Charges variables-Calculs auto'!AO$139-CONFIG!$D$7)/31,0)&gt;=ROUND('Charges variables (avancé)'!$J27,0),'Charges variables (avancé)'!$E27&lt;&gt;0),SUM(INDEX($C233:$BJ233,,IF((COLUMN(AO246)-COLUMN($C246)+1)&gt;('Charges variables (avancé)'!$I27+'Charges variables (avancé)'!$J27),(COLUMN(AO246)-COLUMN($C246)+1)-('Charges variables (avancé)'!$I27+'Charges variables (avancé)'!$J27),0)+1):INDEX($C233:$BJ233,,(COLUMN(AO246)-COLUMN($C246)+1)-'Charges variables (avancé)'!$J27)),0)</f>
        <v>0</v>
      </c>
      <c r="AP246" s="368">
        <f>IF(AND(ROUND(('Charges variables-Calculs auto'!AP$139-CONFIG!$D$7)/31,0)&gt;=ROUND('Charges variables (avancé)'!$J27,0),'Charges variables (avancé)'!$E27&lt;&gt;0),SUM(INDEX($C233:$BJ233,,IF((COLUMN(AP246)-COLUMN($C246)+1)&gt;('Charges variables (avancé)'!$I27+'Charges variables (avancé)'!$J27),(COLUMN(AP246)-COLUMN($C246)+1)-('Charges variables (avancé)'!$I27+'Charges variables (avancé)'!$J27),0)+1):INDEX($C233:$BJ233,,(COLUMN(AP246)-COLUMN($C246)+1)-'Charges variables (avancé)'!$J27)),0)</f>
        <v>0</v>
      </c>
      <c r="AQ246" s="368">
        <f>IF(AND(ROUND(('Charges variables-Calculs auto'!AQ$139-CONFIG!$D$7)/31,0)&gt;=ROUND('Charges variables (avancé)'!$J27,0),'Charges variables (avancé)'!$E27&lt;&gt;0),SUM(INDEX($C233:$BJ233,,IF((COLUMN(AQ246)-COLUMN($C246)+1)&gt;('Charges variables (avancé)'!$I27+'Charges variables (avancé)'!$J27),(COLUMN(AQ246)-COLUMN($C246)+1)-('Charges variables (avancé)'!$I27+'Charges variables (avancé)'!$J27),0)+1):INDEX($C233:$BJ233,,(COLUMN(AQ246)-COLUMN($C246)+1)-'Charges variables (avancé)'!$J27)),0)</f>
        <v>0</v>
      </c>
      <c r="AR246" s="368">
        <f>IF(AND(ROUND(('Charges variables-Calculs auto'!AR$139-CONFIG!$D$7)/31,0)&gt;=ROUND('Charges variables (avancé)'!$J27,0),'Charges variables (avancé)'!$E27&lt;&gt;0),SUM(INDEX($C233:$BJ233,,IF((COLUMN(AR246)-COLUMN($C246)+1)&gt;('Charges variables (avancé)'!$I27+'Charges variables (avancé)'!$J27),(COLUMN(AR246)-COLUMN($C246)+1)-('Charges variables (avancé)'!$I27+'Charges variables (avancé)'!$J27),0)+1):INDEX($C233:$BJ233,,(COLUMN(AR246)-COLUMN($C246)+1)-'Charges variables (avancé)'!$J27)),0)</f>
        <v>0</v>
      </c>
      <c r="AS246" s="368">
        <f>IF(AND(ROUND(('Charges variables-Calculs auto'!AS$139-CONFIG!$D$7)/31,0)&gt;=ROUND('Charges variables (avancé)'!$J27,0),'Charges variables (avancé)'!$E27&lt;&gt;0),SUM(INDEX($C233:$BJ233,,IF((COLUMN(AS246)-COLUMN($C246)+1)&gt;('Charges variables (avancé)'!$I27+'Charges variables (avancé)'!$J27),(COLUMN(AS246)-COLUMN($C246)+1)-('Charges variables (avancé)'!$I27+'Charges variables (avancé)'!$J27),0)+1):INDEX($C233:$BJ233,,(COLUMN(AS246)-COLUMN($C246)+1)-'Charges variables (avancé)'!$J27)),0)</f>
        <v>0</v>
      </c>
      <c r="AT246" s="368">
        <f>IF(AND(ROUND(('Charges variables-Calculs auto'!AT$139-CONFIG!$D$7)/31,0)&gt;=ROUND('Charges variables (avancé)'!$J27,0),'Charges variables (avancé)'!$E27&lt;&gt;0),SUM(INDEX($C233:$BJ233,,IF((COLUMN(AT246)-COLUMN($C246)+1)&gt;('Charges variables (avancé)'!$I27+'Charges variables (avancé)'!$J27),(COLUMN(AT246)-COLUMN($C246)+1)-('Charges variables (avancé)'!$I27+'Charges variables (avancé)'!$J27),0)+1):INDEX($C233:$BJ233,,(COLUMN(AT246)-COLUMN($C246)+1)-'Charges variables (avancé)'!$J27)),0)</f>
        <v>0</v>
      </c>
      <c r="AU246" s="368">
        <f>IF(AND(ROUND(('Charges variables-Calculs auto'!AU$139-CONFIG!$D$7)/31,0)&gt;=ROUND('Charges variables (avancé)'!$J27,0),'Charges variables (avancé)'!$E27&lt;&gt;0),SUM(INDEX($C233:$BJ233,,IF((COLUMN(AU246)-COLUMN($C246)+1)&gt;('Charges variables (avancé)'!$I27+'Charges variables (avancé)'!$J27),(COLUMN(AU246)-COLUMN($C246)+1)-('Charges variables (avancé)'!$I27+'Charges variables (avancé)'!$J27),0)+1):INDEX($C233:$BJ233,,(COLUMN(AU246)-COLUMN($C246)+1)-'Charges variables (avancé)'!$J27)),0)</f>
        <v>0</v>
      </c>
      <c r="AV246" s="368">
        <f>IF(AND(ROUND(('Charges variables-Calculs auto'!AV$139-CONFIG!$D$7)/31,0)&gt;=ROUND('Charges variables (avancé)'!$J27,0),'Charges variables (avancé)'!$E27&lt;&gt;0),SUM(INDEX($C233:$BJ233,,IF((COLUMN(AV246)-COLUMN($C246)+1)&gt;('Charges variables (avancé)'!$I27+'Charges variables (avancé)'!$J27),(COLUMN(AV246)-COLUMN($C246)+1)-('Charges variables (avancé)'!$I27+'Charges variables (avancé)'!$J27),0)+1):INDEX($C233:$BJ233,,(COLUMN(AV246)-COLUMN($C246)+1)-'Charges variables (avancé)'!$J27)),0)</f>
        <v>0</v>
      </c>
      <c r="AW246" s="368">
        <f>IF(AND(ROUND(('Charges variables-Calculs auto'!AW$139-CONFIG!$D$7)/31,0)&gt;=ROUND('Charges variables (avancé)'!$J27,0),'Charges variables (avancé)'!$E27&lt;&gt;0),SUM(INDEX($C233:$BJ233,,IF((COLUMN(AW246)-COLUMN($C246)+1)&gt;('Charges variables (avancé)'!$I27+'Charges variables (avancé)'!$J27),(COLUMN(AW246)-COLUMN($C246)+1)-('Charges variables (avancé)'!$I27+'Charges variables (avancé)'!$J27),0)+1):INDEX($C233:$BJ233,,(COLUMN(AW246)-COLUMN($C246)+1)-'Charges variables (avancé)'!$J27)),0)</f>
        <v>0</v>
      </c>
      <c r="AX246" s="368">
        <f>IF(AND(ROUND(('Charges variables-Calculs auto'!AX$139-CONFIG!$D$7)/31,0)&gt;=ROUND('Charges variables (avancé)'!$J27,0),'Charges variables (avancé)'!$E27&lt;&gt;0),SUM(INDEX($C233:$BJ233,,IF((COLUMN(AX246)-COLUMN($C246)+1)&gt;('Charges variables (avancé)'!$I27+'Charges variables (avancé)'!$J27),(COLUMN(AX246)-COLUMN($C246)+1)-('Charges variables (avancé)'!$I27+'Charges variables (avancé)'!$J27),0)+1):INDEX($C233:$BJ233,,(COLUMN(AX246)-COLUMN($C246)+1)-'Charges variables (avancé)'!$J27)),0)</f>
        <v>0</v>
      </c>
      <c r="AY246" s="368">
        <f>IF(AND(ROUND(('Charges variables-Calculs auto'!AY$139-CONFIG!$D$7)/31,0)&gt;=ROUND('Charges variables (avancé)'!$J27,0),'Charges variables (avancé)'!$E27&lt;&gt;0),SUM(INDEX($C233:$BJ233,,IF((COLUMN(AY246)-COLUMN($C246)+1)&gt;('Charges variables (avancé)'!$I27+'Charges variables (avancé)'!$J27),(COLUMN(AY246)-COLUMN($C246)+1)-('Charges variables (avancé)'!$I27+'Charges variables (avancé)'!$J27),0)+1):INDEX($C233:$BJ233,,(COLUMN(AY246)-COLUMN($C246)+1)-'Charges variables (avancé)'!$J27)),0)</f>
        <v>0</v>
      </c>
      <c r="AZ246" s="368">
        <f>IF(AND(ROUND(('Charges variables-Calculs auto'!AZ$139-CONFIG!$D$7)/31,0)&gt;=ROUND('Charges variables (avancé)'!$J27,0),'Charges variables (avancé)'!$E27&lt;&gt;0),SUM(INDEX($C233:$BJ233,,IF((COLUMN(AZ246)-COLUMN($C246)+1)&gt;('Charges variables (avancé)'!$I27+'Charges variables (avancé)'!$J27),(COLUMN(AZ246)-COLUMN($C246)+1)-('Charges variables (avancé)'!$I27+'Charges variables (avancé)'!$J27),0)+1):INDEX($C233:$BJ233,,(COLUMN(AZ246)-COLUMN($C246)+1)-'Charges variables (avancé)'!$J27)),0)</f>
        <v>0</v>
      </c>
      <c r="BA246" s="368">
        <f>IF(AND(ROUND(('Charges variables-Calculs auto'!BA$139-CONFIG!$D$7)/31,0)&gt;=ROUND('Charges variables (avancé)'!$J27,0),'Charges variables (avancé)'!$E27&lt;&gt;0),SUM(INDEX($C233:$BJ233,,IF((COLUMN(BA246)-COLUMN($C246)+1)&gt;('Charges variables (avancé)'!$I27+'Charges variables (avancé)'!$J27),(COLUMN(BA246)-COLUMN($C246)+1)-('Charges variables (avancé)'!$I27+'Charges variables (avancé)'!$J27),0)+1):INDEX($C233:$BJ233,,(COLUMN(BA246)-COLUMN($C246)+1)-'Charges variables (avancé)'!$J27)),0)</f>
        <v>0</v>
      </c>
      <c r="BB246" s="368">
        <f>IF(AND(ROUND(('Charges variables-Calculs auto'!BB$139-CONFIG!$D$7)/31,0)&gt;=ROUND('Charges variables (avancé)'!$J27,0),'Charges variables (avancé)'!$E27&lt;&gt;0),SUM(INDEX($C233:$BJ233,,IF((COLUMN(BB246)-COLUMN($C246)+1)&gt;('Charges variables (avancé)'!$I27+'Charges variables (avancé)'!$J27),(COLUMN(BB246)-COLUMN($C246)+1)-('Charges variables (avancé)'!$I27+'Charges variables (avancé)'!$J27),0)+1):INDEX($C233:$BJ233,,(COLUMN(BB246)-COLUMN($C246)+1)-'Charges variables (avancé)'!$J27)),0)</f>
        <v>0</v>
      </c>
      <c r="BC246" s="368">
        <f>IF(AND(ROUND(('Charges variables-Calculs auto'!BC$139-CONFIG!$D$7)/31,0)&gt;=ROUND('Charges variables (avancé)'!$J27,0),'Charges variables (avancé)'!$E27&lt;&gt;0),SUM(INDEX($C233:$BJ233,,IF((COLUMN(BC246)-COLUMN($C246)+1)&gt;('Charges variables (avancé)'!$I27+'Charges variables (avancé)'!$J27),(COLUMN(BC246)-COLUMN($C246)+1)-('Charges variables (avancé)'!$I27+'Charges variables (avancé)'!$J27),0)+1):INDEX($C233:$BJ233,,(COLUMN(BC246)-COLUMN($C246)+1)-'Charges variables (avancé)'!$J27)),0)</f>
        <v>0</v>
      </c>
      <c r="BD246" s="368">
        <f>IF(AND(ROUND(('Charges variables-Calculs auto'!BD$139-CONFIG!$D$7)/31,0)&gt;=ROUND('Charges variables (avancé)'!$J27,0),'Charges variables (avancé)'!$E27&lt;&gt;0),SUM(INDEX($C233:$BJ233,,IF((COLUMN(BD246)-COLUMN($C246)+1)&gt;('Charges variables (avancé)'!$I27+'Charges variables (avancé)'!$J27),(COLUMN(BD246)-COLUMN($C246)+1)-('Charges variables (avancé)'!$I27+'Charges variables (avancé)'!$J27),0)+1):INDEX($C233:$BJ233,,(COLUMN(BD246)-COLUMN($C246)+1)-'Charges variables (avancé)'!$J27)),0)</f>
        <v>0</v>
      </c>
      <c r="BE246" s="368">
        <f>IF(AND(ROUND(('Charges variables-Calculs auto'!BE$139-CONFIG!$D$7)/31,0)&gt;=ROUND('Charges variables (avancé)'!$J27,0),'Charges variables (avancé)'!$E27&lt;&gt;0),SUM(INDEX($C233:$BJ233,,IF((COLUMN(BE246)-COLUMN($C246)+1)&gt;('Charges variables (avancé)'!$I27+'Charges variables (avancé)'!$J27),(COLUMN(BE246)-COLUMN($C246)+1)-('Charges variables (avancé)'!$I27+'Charges variables (avancé)'!$J27),0)+1):INDEX($C233:$BJ233,,(COLUMN(BE246)-COLUMN($C246)+1)-'Charges variables (avancé)'!$J27)),0)</f>
        <v>0</v>
      </c>
      <c r="BF246" s="368">
        <f>IF(AND(ROUND(('Charges variables-Calculs auto'!BF$139-CONFIG!$D$7)/31,0)&gt;=ROUND('Charges variables (avancé)'!$J27,0),'Charges variables (avancé)'!$E27&lt;&gt;0),SUM(INDEX($C233:$BJ233,,IF((COLUMN(BF246)-COLUMN($C246)+1)&gt;('Charges variables (avancé)'!$I27+'Charges variables (avancé)'!$J27),(COLUMN(BF246)-COLUMN($C246)+1)-('Charges variables (avancé)'!$I27+'Charges variables (avancé)'!$J27),0)+1):INDEX($C233:$BJ233,,(COLUMN(BF246)-COLUMN($C246)+1)-'Charges variables (avancé)'!$J27)),0)</f>
        <v>0</v>
      </c>
      <c r="BG246" s="368">
        <f>IF(AND(ROUND(('Charges variables-Calculs auto'!BG$139-CONFIG!$D$7)/31,0)&gt;=ROUND('Charges variables (avancé)'!$J27,0),'Charges variables (avancé)'!$E27&lt;&gt;0),SUM(INDEX($C233:$BJ233,,IF((COLUMN(BG246)-COLUMN($C246)+1)&gt;('Charges variables (avancé)'!$I27+'Charges variables (avancé)'!$J27),(COLUMN(BG246)-COLUMN($C246)+1)-('Charges variables (avancé)'!$I27+'Charges variables (avancé)'!$J27),0)+1):INDEX($C233:$BJ233,,(COLUMN(BG246)-COLUMN($C246)+1)-'Charges variables (avancé)'!$J27)),0)</f>
        <v>0</v>
      </c>
      <c r="BH246" s="368">
        <f>IF(AND(ROUND(('Charges variables-Calculs auto'!BH$139-CONFIG!$D$7)/31,0)&gt;=ROUND('Charges variables (avancé)'!$J27,0),'Charges variables (avancé)'!$E27&lt;&gt;0),SUM(INDEX($C233:$BJ233,,IF((COLUMN(BH246)-COLUMN($C246)+1)&gt;('Charges variables (avancé)'!$I27+'Charges variables (avancé)'!$J27),(COLUMN(BH246)-COLUMN($C246)+1)-('Charges variables (avancé)'!$I27+'Charges variables (avancé)'!$J27),0)+1):INDEX($C233:$BJ233,,(COLUMN(BH246)-COLUMN($C246)+1)-'Charges variables (avancé)'!$J27)),0)</f>
        <v>0</v>
      </c>
      <c r="BI246" s="368">
        <f>IF(AND(ROUND(('Charges variables-Calculs auto'!BI$139-CONFIG!$D$7)/31,0)&gt;=ROUND('Charges variables (avancé)'!$J27,0),'Charges variables (avancé)'!$E27&lt;&gt;0),SUM(INDEX($C233:$BJ233,,IF((COLUMN(BI246)-COLUMN($C246)+1)&gt;('Charges variables (avancé)'!$I27+'Charges variables (avancé)'!$J27),(COLUMN(BI246)-COLUMN($C246)+1)-('Charges variables (avancé)'!$I27+'Charges variables (avancé)'!$J27),0)+1):INDEX($C233:$BJ233,,(COLUMN(BI246)-COLUMN($C246)+1)-'Charges variables (avancé)'!$J27)),0)</f>
        <v>0</v>
      </c>
      <c r="BJ246" s="368">
        <f>IF(AND(ROUND(('Charges variables-Calculs auto'!BJ$139-CONFIG!$D$7)/31,0)&gt;=ROUND('Charges variables (avancé)'!$J27,0),'Charges variables (avancé)'!$E27&lt;&gt;0),SUM(INDEX($C233:$BJ233,,IF((COLUMN(BJ246)-COLUMN($C246)+1)&gt;('Charges variables (avancé)'!$I27+'Charges variables (avancé)'!$J27),(COLUMN(BJ246)-COLUMN($C246)+1)-('Charges variables (avancé)'!$I27+'Charges variables (avancé)'!$J27),0)+1):INDEX($C233:$BJ233,,(COLUMN(BJ246)-COLUMN($C246)+1)-'Charges variables (avancé)'!$J27)),0)</f>
        <v>0</v>
      </c>
    </row>
    <row r="247" spans="2:62" ht="15" customHeight="1">
      <c r="B247" s="366">
        <f>'Charges variables (avancé)'!C28</f>
        <v>0</v>
      </c>
      <c r="C247" s="368">
        <f>IF(AND(ROUND(('Charges variables-Calculs auto'!C$139-CONFIG!$D$7)/31,0)&gt;=ROUND('Charges variables (avancé)'!$J28,0),'Charges variables (avancé)'!$E28&lt;&gt;0),SUM(INDEX($C234:$BJ234,,IF((COLUMN(C247)-COLUMN($C247)+1)&gt;('Charges variables (avancé)'!$I28+'Charges variables (avancé)'!$J28),(COLUMN(C247)-COLUMN($C247)+1)-('Charges variables (avancé)'!$I28+'Charges variables (avancé)'!$J28),0)+1):INDEX($C234:$BJ234,,(COLUMN(C247)-COLUMN($C247)+1)-'Charges variables (avancé)'!$J28)),0)</f>
        <v>0</v>
      </c>
      <c r="D247" s="368">
        <f>IF(AND(ROUND(('Charges variables-Calculs auto'!D$139-CONFIG!$D$7)/31,0)&gt;=ROUND('Charges variables (avancé)'!$J28,0),'Charges variables (avancé)'!$E28&lt;&gt;0),SUM(INDEX($C234:$BJ234,,IF((COLUMN(D247)-COLUMN($C247)+1)&gt;('Charges variables (avancé)'!$I28+'Charges variables (avancé)'!$J28),(COLUMN(D247)-COLUMN($C247)+1)-('Charges variables (avancé)'!$I28+'Charges variables (avancé)'!$J28),0)+1):INDEX($C234:$BJ234,,(COLUMN(D247)-COLUMN($C247)+1)-'Charges variables (avancé)'!$J28)),0)</f>
        <v>0</v>
      </c>
      <c r="E247" s="368">
        <f>IF(AND(ROUND(('Charges variables-Calculs auto'!E$139-CONFIG!$D$7)/31,0)&gt;=ROUND('Charges variables (avancé)'!$J28,0),'Charges variables (avancé)'!$E28&lt;&gt;0),SUM(INDEX($C234:$BJ234,,IF((COLUMN(E247)-COLUMN($C247)+1)&gt;('Charges variables (avancé)'!$I28+'Charges variables (avancé)'!$J28),(COLUMN(E247)-COLUMN($C247)+1)-('Charges variables (avancé)'!$I28+'Charges variables (avancé)'!$J28),0)+1):INDEX($C234:$BJ234,,(COLUMN(E247)-COLUMN($C247)+1)-'Charges variables (avancé)'!$J28)),0)</f>
        <v>0</v>
      </c>
      <c r="F247" s="368">
        <f>IF(AND(ROUND(('Charges variables-Calculs auto'!F$139-CONFIG!$D$7)/31,0)&gt;=ROUND('Charges variables (avancé)'!$J28,0),'Charges variables (avancé)'!$E28&lt;&gt;0),SUM(INDEX($C234:$BJ234,,IF((COLUMN(F247)-COLUMN($C247)+1)&gt;('Charges variables (avancé)'!$I28+'Charges variables (avancé)'!$J28),(COLUMN(F247)-COLUMN($C247)+1)-('Charges variables (avancé)'!$I28+'Charges variables (avancé)'!$J28),0)+1):INDEX($C234:$BJ234,,(COLUMN(F247)-COLUMN($C247)+1)-'Charges variables (avancé)'!$J28)),0)</f>
        <v>0</v>
      </c>
      <c r="G247" s="368">
        <f>IF(AND(ROUND(('Charges variables-Calculs auto'!G$139-CONFIG!$D$7)/31,0)&gt;=ROUND('Charges variables (avancé)'!$J28,0),'Charges variables (avancé)'!$E28&lt;&gt;0),SUM(INDEX($C234:$BJ234,,IF((COLUMN(G247)-COLUMN($C247)+1)&gt;('Charges variables (avancé)'!$I28+'Charges variables (avancé)'!$J28),(COLUMN(G247)-COLUMN($C247)+1)-('Charges variables (avancé)'!$I28+'Charges variables (avancé)'!$J28),0)+1):INDEX($C234:$BJ234,,(COLUMN(G247)-COLUMN($C247)+1)-'Charges variables (avancé)'!$J28)),0)</f>
        <v>0</v>
      </c>
      <c r="H247" s="368">
        <f>IF(AND(ROUND(('Charges variables-Calculs auto'!H$139-CONFIG!$D$7)/31,0)&gt;=ROUND('Charges variables (avancé)'!$J28,0),'Charges variables (avancé)'!$E28&lt;&gt;0),SUM(INDEX($C234:$BJ234,,IF((COLUMN(H247)-COLUMN($C247)+1)&gt;('Charges variables (avancé)'!$I28+'Charges variables (avancé)'!$J28),(COLUMN(H247)-COLUMN($C247)+1)-('Charges variables (avancé)'!$I28+'Charges variables (avancé)'!$J28),0)+1):INDEX($C234:$BJ234,,(COLUMN(H247)-COLUMN($C247)+1)-'Charges variables (avancé)'!$J28)),0)</f>
        <v>0</v>
      </c>
      <c r="I247" s="368">
        <f>IF(AND(ROUND(('Charges variables-Calculs auto'!I$139-CONFIG!$D$7)/31,0)&gt;=ROUND('Charges variables (avancé)'!$J28,0),'Charges variables (avancé)'!$E28&lt;&gt;0),SUM(INDEX($C234:$BJ234,,IF((COLUMN(I247)-COLUMN($C247)+1)&gt;('Charges variables (avancé)'!$I28+'Charges variables (avancé)'!$J28),(COLUMN(I247)-COLUMN($C247)+1)-('Charges variables (avancé)'!$I28+'Charges variables (avancé)'!$J28),0)+1):INDEX($C234:$BJ234,,(COLUMN(I247)-COLUMN($C247)+1)-'Charges variables (avancé)'!$J28)),0)</f>
        <v>0</v>
      </c>
      <c r="J247" s="368">
        <f>IF(AND(ROUND(('Charges variables-Calculs auto'!J$139-CONFIG!$D$7)/31,0)&gt;=ROUND('Charges variables (avancé)'!$J28,0),'Charges variables (avancé)'!$E28&lt;&gt;0),SUM(INDEX($C234:$BJ234,,IF((COLUMN(J247)-COLUMN($C247)+1)&gt;('Charges variables (avancé)'!$I28+'Charges variables (avancé)'!$J28),(COLUMN(J247)-COLUMN($C247)+1)-('Charges variables (avancé)'!$I28+'Charges variables (avancé)'!$J28),0)+1):INDEX($C234:$BJ234,,(COLUMN(J247)-COLUMN($C247)+1)-'Charges variables (avancé)'!$J28)),0)</f>
        <v>0</v>
      </c>
      <c r="K247" s="368">
        <f>IF(AND(ROUND(('Charges variables-Calculs auto'!K$139-CONFIG!$D$7)/31,0)&gt;=ROUND('Charges variables (avancé)'!$J28,0),'Charges variables (avancé)'!$E28&lt;&gt;0),SUM(INDEX($C234:$BJ234,,IF((COLUMN(K247)-COLUMN($C247)+1)&gt;('Charges variables (avancé)'!$I28+'Charges variables (avancé)'!$J28),(COLUMN(K247)-COLUMN($C247)+1)-('Charges variables (avancé)'!$I28+'Charges variables (avancé)'!$J28),0)+1):INDEX($C234:$BJ234,,(COLUMN(K247)-COLUMN($C247)+1)-'Charges variables (avancé)'!$J28)),0)</f>
        <v>0</v>
      </c>
      <c r="L247" s="368">
        <f>IF(AND(ROUND(('Charges variables-Calculs auto'!L$139-CONFIG!$D$7)/31,0)&gt;=ROUND('Charges variables (avancé)'!$J28,0),'Charges variables (avancé)'!$E28&lt;&gt;0),SUM(INDEX($C234:$BJ234,,IF((COLUMN(L247)-COLUMN($C247)+1)&gt;('Charges variables (avancé)'!$I28+'Charges variables (avancé)'!$J28),(COLUMN(L247)-COLUMN($C247)+1)-('Charges variables (avancé)'!$I28+'Charges variables (avancé)'!$J28),0)+1):INDEX($C234:$BJ234,,(COLUMN(L247)-COLUMN($C247)+1)-'Charges variables (avancé)'!$J28)),0)</f>
        <v>0</v>
      </c>
      <c r="M247" s="368">
        <f>IF(AND(ROUND(('Charges variables-Calculs auto'!M$139-CONFIG!$D$7)/31,0)&gt;=ROUND('Charges variables (avancé)'!$J28,0),'Charges variables (avancé)'!$E28&lt;&gt;0),SUM(INDEX($C234:$BJ234,,IF((COLUMN(M247)-COLUMN($C247)+1)&gt;('Charges variables (avancé)'!$I28+'Charges variables (avancé)'!$J28),(COLUMN(M247)-COLUMN($C247)+1)-('Charges variables (avancé)'!$I28+'Charges variables (avancé)'!$J28),0)+1):INDEX($C234:$BJ234,,(COLUMN(M247)-COLUMN($C247)+1)-'Charges variables (avancé)'!$J28)),0)</f>
        <v>0</v>
      </c>
      <c r="N247" s="368">
        <f>IF(AND(ROUND(('Charges variables-Calculs auto'!N$139-CONFIG!$D$7)/31,0)&gt;=ROUND('Charges variables (avancé)'!$J28,0),'Charges variables (avancé)'!$E28&lt;&gt;0),SUM(INDEX($C234:$BJ234,,IF((COLUMN(N247)-COLUMN($C247)+1)&gt;('Charges variables (avancé)'!$I28+'Charges variables (avancé)'!$J28),(COLUMN(N247)-COLUMN($C247)+1)-('Charges variables (avancé)'!$I28+'Charges variables (avancé)'!$J28),0)+1):INDEX($C234:$BJ234,,(COLUMN(N247)-COLUMN($C247)+1)-'Charges variables (avancé)'!$J28)),0)</f>
        <v>0</v>
      </c>
      <c r="O247" s="368">
        <f>IF(AND(ROUND(('Charges variables-Calculs auto'!O$139-CONFIG!$D$7)/31,0)&gt;=ROUND('Charges variables (avancé)'!$J28,0),'Charges variables (avancé)'!$E28&lt;&gt;0),SUM(INDEX($C234:$BJ234,,IF((COLUMN(O247)-COLUMN($C247)+1)&gt;('Charges variables (avancé)'!$I28+'Charges variables (avancé)'!$J28),(COLUMN(O247)-COLUMN($C247)+1)-('Charges variables (avancé)'!$I28+'Charges variables (avancé)'!$J28),0)+1):INDEX($C234:$BJ234,,(COLUMN(O247)-COLUMN($C247)+1)-'Charges variables (avancé)'!$J28)),0)</f>
        <v>0</v>
      </c>
      <c r="P247" s="368">
        <f>IF(AND(ROUND(('Charges variables-Calculs auto'!P$139-CONFIG!$D$7)/31,0)&gt;=ROUND('Charges variables (avancé)'!$J28,0),'Charges variables (avancé)'!$E28&lt;&gt;0),SUM(INDEX($C234:$BJ234,,IF((COLUMN(P247)-COLUMN($C247)+1)&gt;('Charges variables (avancé)'!$I28+'Charges variables (avancé)'!$J28),(COLUMN(P247)-COLUMN($C247)+1)-('Charges variables (avancé)'!$I28+'Charges variables (avancé)'!$J28),0)+1):INDEX($C234:$BJ234,,(COLUMN(P247)-COLUMN($C247)+1)-'Charges variables (avancé)'!$J28)),0)</f>
        <v>0</v>
      </c>
      <c r="Q247" s="368">
        <f>IF(AND(ROUND(('Charges variables-Calculs auto'!Q$139-CONFIG!$D$7)/31,0)&gt;=ROUND('Charges variables (avancé)'!$J28,0),'Charges variables (avancé)'!$E28&lt;&gt;0),SUM(INDEX($C234:$BJ234,,IF((COLUMN(Q247)-COLUMN($C247)+1)&gt;('Charges variables (avancé)'!$I28+'Charges variables (avancé)'!$J28),(COLUMN(Q247)-COLUMN($C247)+1)-('Charges variables (avancé)'!$I28+'Charges variables (avancé)'!$J28),0)+1):INDEX($C234:$BJ234,,(COLUMN(Q247)-COLUMN($C247)+1)-'Charges variables (avancé)'!$J28)),0)</f>
        <v>0</v>
      </c>
      <c r="R247" s="368">
        <f>IF(AND(ROUND(('Charges variables-Calculs auto'!R$139-CONFIG!$D$7)/31,0)&gt;=ROUND('Charges variables (avancé)'!$J28,0),'Charges variables (avancé)'!$E28&lt;&gt;0),SUM(INDEX($C234:$BJ234,,IF((COLUMN(R247)-COLUMN($C247)+1)&gt;('Charges variables (avancé)'!$I28+'Charges variables (avancé)'!$J28),(COLUMN(R247)-COLUMN($C247)+1)-('Charges variables (avancé)'!$I28+'Charges variables (avancé)'!$J28),0)+1):INDEX($C234:$BJ234,,(COLUMN(R247)-COLUMN($C247)+1)-'Charges variables (avancé)'!$J28)),0)</f>
        <v>0</v>
      </c>
      <c r="S247" s="368">
        <f>IF(AND(ROUND(('Charges variables-Calculs auto'!S$139-CONFIG!$D$7)/31,0)&gt;=ROUND('Charges variables (avancé)'!$J28,0),'Charges variables (avancé)'!$E28&lt;&gt;0),SUM(INDEX($C234:$BJ234,,IF((COLUMN(S247)-COLUMN($C247)+1)&gt;('Charges variables (avancé)'!$I28+'Charges variables (avancé)'!$J28),(COLUMN(S247)-COLUMN($C247)+1)-('Charges variables (avancé)'!$I28+'Charges variables (avancé)'!$J28),0)+1):INDEX($C234:$BJ234,,(COLUMN(S247)-COLUMN($C247)+1)-'Charges variables (avancé)'!$J28)),0)</f>
        <v>0</v>
      </c>
      <c r="T247" s="368">
        <f>IF(AND(ROUND(('Charges variables-Calculs auto'!T$139-CONFIG!$D$7)/31,0)&gt;=ROUND('Charges variables (avancé)'!$J28,0),'Charges variables (avancé)'!$E28&lt;&gt;0),SUM(INDEX($C234:$BJ234,,IF((COLUMN(T247)-COLUMN($C247)+1)&gt;('Charges variables (avancé)'!$I28+'Charges variables (avancé)'!$J28),(COLUMN(T247)-COLUMN($C247)+1)-('Charges variables (avancé)'!$I28+'Charges variables (avancé)'!$J28),0)+1):INDEX($C234:$BJ234,,(COLUMN(T247)-COLUMN($C247)+1)-'Charges variables (avancé)'!$J28)),0)</f>
        <v>0</v>
      </c>
      <c r="U247" s="368">
        <f>IF(AND(ROUND(('Charges variables-Calculs auto'!U$139-CONFIG!$D$7)/31,0)&gt;=ROUND('Charges variables (avancé)'!$J28,0),'Charges variables (avancé)'!$E28&lt;&gt;0),SUM(INDEX($C234:$BJ234,,IF((COLUMN(U247)-COLUMN($C247)+1)&gt;('Charges variables (avancé)'!$I28+'Charges variables (avancé)'!$J28),(COLUMN(U247)-COLUMN($C247)+1)-('Charges variables (avancé)'!$I28+'Charges variables (avancé)'!$J28),0)+1):INDEX($C234:$BJ234,,(COLUMN(U247)-COLUMN($C247)+1)-'Charges variables (avancé)'!$J28)),0)</f>
        <v>0</v>
      </c>
      <c r="V247" s="368">
        <f>IF(AND(ROUND(('Charges variables-Calculs auto'!V$139-CONFIG!$D$7)/31,0)&gt;=ROUND('Charges variables (avancé)'!$J28,0),'Charges variables (avancé)'!$E28&lt;&gt;0),SUM(INDEX($C234:$BJ234,,IF((COLUMN(V247)-COLUMN($C247)+1)&gt;('Charges variables (avancé)'!$I28+'Charges variables (avancé)'!$J28),(COLUMN(V247)-COLUMN($C247)+1)-('Charges variables (avancé)'!$I28+'Charges variables (avancé)'!$J28),0)+1):INDEX($C234:$BJ234,,(COLUMN(V247)-COLUMN($C247)+1)-'Charges variables (avancé)'!$J28)),0)</f>
        <v>0</v>
      </c>
      <c r="W247" s="368">
        <f>IF(AND(ROUND(('Charges variables-Calculs auto'!W$139-CONFIG!$D$7)/31,0)&gt;=ROUND('Charges variables (avancé)'!$J28,0),'Charges variables (avancé)'!$E28&lt;&gt;0),SUM(INDEX($C234:$BJ234,,IF((COLUMN(W247)-COLUMN($C247)+1)&gt;('Charges variables (avancé)'!$I28+'Charges variables (avancé)'!$J28),(COLUMN(W247)-COLUMN($C247)+1)-('Charges variables (avancé)'!$I28+'Charges variables (avancé)'!$J28),0)+1):INDEX($C234:$BJ234,,(COLUMN(W247)-COLUMN($C247)+1)-'Charges variables (avancé)'!$J28)),0)</f>
        <v>0</v>
      </c>
      <c r="X247" s="368">
        <f>IF(AND(ROUND(('Charges variables-Calculs auto'!X$139-CONFIG!$D$7)/31,0)&gt;=ROUND('Charges variables (avancé)'!$J28,0),'Charges variables (avancé)'!$E28&lt;&gt;0),SUM(INDEX($C234:$BJ234,,IF((COLUMN(X247)-COLUMN($C247)+1)&gt;('Charges variables (avancé)'!$I28+'Charges variables (avancé)'!$J28),(COLUMN(X247)-COLUMN($C247)+1)-('Charges variables (avancé)'!$I28+'Charges variables (avancé)'!$J28),0)+1):INDEX($C234:$BJ234,,(COLUMN(X247)-COLUMN($C247)+1)-'Charges variables (avancé)'!$J28)),0)</f>
        <v>0</v>
      </c>
      <c r="Y247" s="368">
        <f>IF(AND(ROUND(('Charges variables-Calculs auto'!Y$139-CONFIG!$D$7)/31,0)&gt;=ROUND('Charges variables (avancé)'!$J28,0),'Charges variables (avancé)'!$E28&lt;&gt;0),SUM(INDEX($C234:$BJ234,,IF((COLUMN(Y247)-COLUMN($C247)+1)&gt;('Charges variables (avancé)'!$I28+'Charges variables (avancé)'!$J28),(COLUMN(Y247)-COLUMN($C247)+1)-('Charges variables (avancé)'!$I28+'Charges variables (avancé)'!$J28),0)+1):INDEX($C234:$BJ234,,(COLUMN(Y247)-COLUMN($C247)+1)-'Charges variables (avancé)'!$J28)),0)</f>
        <v>0</v>
      </c>
      <c r="Z247" s="368">
        <f>IF(AND(ROUND(('Charges variables-Calculs auto'!Z$139-CONFIG!$D$7)/31,0)&gt;=ROUND('Charges variables (avancé)'!$J28,0),'Charges variables (avancé)'!$E28&lt;&gt;0),SUM(INDEX($C234:$BJ234,,IF((COLUMN(Z247)-COLUMN($C247)+1)&gt;('Charges variables (avancé)'!$I28+'Charges variables (avancé)'!$J28),(COLUMN(Z247)-COLUMN($C247)+1)-('Charges variables (avancé)'!$I28+'Charges variables (avancé)'!$J28),0)+1):INDEX($C234:$BJ234,,(COLUMN(Z247)-COLUMN($C247)+1)-'Charges variables (avancé)'!$J28)),0)</f>
        <v>0</v>
      </c>
      <c r="AA247" s="368">
        <f>IF(AND(ROUND(('Charges variables-Calculs auto'!AA$139-CONFIG!$D$7)/31,0)&gt;=ROUND('Charges variables (avancé)'!$J28,0),'Charges variables (avancé)'!$E28&lt;&gt;0),SUM(INDEX($C234:$BJ234,,IF((COLUMN(AA247)-COLUMN($C247)+1)&gt;('Charges variables (avancé)'!$I28+'Charges variables (avancé)'!$J28),(COLUMN(AA247)-COLUMN($C247)+1)-('Charges variables (avancé)'!$I28+'Charges variables (avancé)'!$J28),0)+1):INDEX($C234:$BJ234,,(COLUMN(AA247)-COLUMN($C247)+1)-'Charges variables (avancé)'!$J28)),0)</f>
        <v>0</v>
      </c>
      <c r="AB247" s="368">
        <f>IF(AND(ROUND(('Charges variables-Calculs auto'!AB$139-CONFIG!$D$7)/31,0)&gt;=ROUND('Charges variables (avancé)'!$J28,0),'Charges variables (avancé)'!$E28&lt;&gt;0),SUM(INDEX($C234:$BJ234,,IF((COLUMN(AB247)-COLUMN($C247)+1)&gt;('Charges variables (avancé)'!$I28+'Charges variables (avancé)'!$J28),(COLUMN(AB247)-COLUMN($C247)+1)-('Charges variables (avancé)'!$I28+'Charges variables (avancé)'!$J28),0)+1):INDEX($C234:$BJ234,,(COLUMN(AB247)-COLUMN($C247)+1)-'Charges variables (avancé)'!$J28)),0)</f>
        <v>0</v>
      </c>
      <c r="AC247" s="368">
        <f>IF(AND(ROUND(('Charges variables-Calculs auto'!AC$139-CONFIG!$D$7)/31,0)&gt;=ROUND('Charges variables (avancé)'!$J28,0),'Charges variables (avancé)'!$E28&lt;&gt;0),SUM(INDEX($C234:$BJ234,,IF((COLUMN(AC247)-COLUMN($C247)+1)&gt;('Charges variables (avancé)'!$I28+'Charges variables (avancé)'!$J28),(COLUMN(AC247)-COLUMN($C247)+1)-('Charges variables (avancé)'!$I28+'Charges variables (avancé)'!$J28),0)+1):INDEX($C234:$BJ234,,(COLUMN(AC247)-COLUMN($C247)+1)-'Charges variables (avancé)'!$J28)),0)</f>
        <v>0</v>
      </c>
      <c r="AD247" s="368">
        <f>IF(AND(ROUND(('Charges variables-Calculs auto'!AD$139-CONFIG!$D$7)/31,0)&gt;=ROUND('Charges variables (avancé)'!$J28,0),'Charges variables (avancé)'!$E28&lt;&gt;0),SUM(INDEX($C234:$BJ234,,IF((COLUMN(AD247)-COLUMN($C247)+1)&gt;('Charges variables (avancé)'!$I28+'Charges variables (avancé)'!$J28),(COLUMN(AD247)-COLUMN($C247)+1)-('Charges variables (avancé)'!$I28+'Charges variables (avancé)'!$J28),0)+1):INDEX($C234:$BJ234,,(COLUMN(AD247)-COLUMN($C247)+1)-'Charges variables (avancé)'!$J28)),0)</f>
        <v>0</v>
      </c>
      <c r="AE247" s="368">
        <f>IF(AND(ROUND(('Charges variables-Calculs auto'!AE$139-CONFIG!$D$7)/31,0)&gt;=ROUND('Charges variables (avancé)'!$J28,0),'Charges variables (avancé)'!$E28&lt;&gt;0),SUM(INDEX($C234:$BJ234,,IF((COLUMN(AE247)-COLUMN($C247)+1)&gt;('Charges variables (avancé)'!$I28+'Charges variables (avancé)'!$J28),(COLUMN(AE247)-COLUMN($C247)+1)-('Charges variables (avancé)'!$I28+'Charges variables (avancé)'!$J28),0)+1):INDEX($C234:$BJ234,,(COLUMN(AE247)-COLUMN($C247)+1)-'Charges variables (avancé)'!$J28)),0)</f>
        <v>0</v>
      </c>
      <c r="AF247" s="368">
        <f>IF(AND(ROUND(('Charges variables-Calculs auto'!AF$139-CONFIG!$D$7)/31,0)&gt;=ROUND('Charges variables (avancé)'!$J28,0),'Charges variables (avancé)'!$E28&lt;&gt;0),SUM(INDEX($C234:$BJ234,,IF((COLUMN(AF247)-COLUMN($C247)+1)&gt;('Charges variables (avancé)'!$I28+'Charges variables (avancé)'!$J28),(COLUMN(AF247)-COLUMN($C247)+1)-('Charges variables (avancé)'!$I28+'Charges variables (avancé)'!$J28),0)+1):INDEX($C234:$BJ234,,(COLUMN(AF247)-COLUMN($C247)+1)-'Charges variables (avancé)'!$J28)),0)</f>
        <v>0</v>
      </c>
      <c r="AG247" s="368">
        <f>IF(AND(ROUND(('Charges variables-Calculs auto'!AG$139-CONFIG!$D$7)/31,0)&gt;=ROUND('Charges variables (avancé)'!$J28,0),'Charges variables (avancé)'!$E28&lt;&gt;0),SUM(INDEX($C234:$BJ234,,IF((COLUMN(AG247)-COLUMN($C247)+1)&gt;('Charges variables (avancé)'!$I28+'Charges variables (avancé)'!$J28),(COLUMN(AG247)-COLUMN($C247)+1)-('Charges variables (avancé)'!$I28+'Charges variables (avancé)'!$J28),0)+1):INDEX($C234:$BJ234,,(COLUMN(AG247)-COLUMN($C247)+1)-'Charges variables (avancé)'!$J28)),0)</f>
        <v>0</v>
      </c>
      <c r="AH247" s="368">
        <f>IF(AND(ROUND(('Charges variables-Calculs auto'!AH$139-CONFIG!$D$7)/31,0)&gt;=ROUND('Charges variables (avancé)'!$J28,0),'Charges variables (avancé)'!$E28&lt;&gt;0),SUM(INDEX($C234:$BJ234,,IF((COLUMN(AH247)-COLUMN($C247)+1)&gt;('Charges variables (avancé)'!$I28+'Charges variables (avancé)'!$J28),(COLUMN(AH247)-COLUMN($C247)+1)-('Charges variables (avancé)'!$I28+'Charges variables (avancé)'!$J28),0)+1):INDEX($C234:$BJ234,,(COLUMN(AH247)-COLUMN($C247)+1)-'Charges variables (avancé)'!$J28)),0)</f>
        <v>0</v>
      </c>
      <c r="AI247" s="368">
        <f>IF(AND(ROUND(('Charges variables-Calculs auto'!AI$139-CONFIG!$D$7)/31,0)&gt;=ROUND('Charges variables (avancé)'!$J28,0),'Charges variables (avancé)'!$E28&lt;&gt;0),SUM(INDEX($C234:$BJ234,,IF((COLUMN(AI247)-COLUMN($C247)+1)&gt;('Charges variables (avancé)'!$I28+'Charges variables (avancé)'!$J28),(COLUMN(AI247)-COLUMN($C247)+1)-('Charges variables (avancé)'!$I28+'Charges variables (avancé)'!$J28),0)+1):INDEX($C234:$BJ234,,(COLUMN(AI247)-COLUMN($C247)+1)-'Charges variables (avancé)'!$J28)),0)</f>
        <v>0</v>
      </c>
      <c r="AJ247" s="368">
        <f>IF(AND(ROUND(('Charges variables-Calculs auto'!AJ$139-CONFIG!$D$7)/31,0)&gt;=ROUND('Charges variables (avancé)'!$J28,0),'Charges variables (avancé)'!$E28&lt;&gt;0),SUM(INDEX($C234:$BJ234,,IF((COLUMN(AJ247)-COLUMN($C247)+1)&gt;('Charges variables (avancé)'!$I28+'Charges variables (avancé)'!$J28),(COLUMN(AJ247)-COLUMN($C247)+1)-('Charges variables (avancé)'!$I28+'Charges variables (avancé)'!$J28),0)+1):INDEX($C234:$BJ234,,(COLUMN(AJ247)-COLUMN($C247)+1)-'Charges variables (avancé)'!$J28)),0)</f>
        <v>0</v>
      </c>
      <c r="AK247" s="368">
        <f>IF(AND(ROUND(('Charges variables-Calculs auto'!AK$139-CONFIG!$D$7)/31,0)&gt;=ROUND('Charges variables (avancé)'!$J28,0),'Charges variables (avancé)'!$E28&lt;&gt;0),SUM(INDEX($C234:$BJ234,,IF((COLUMN(AK247)-COLUMN($C247)+1)&gt;('Charges variables (avancé)'!$I28+'Charges variables (avancé)'!$J28),(COLUMN(AK247)-COLUMN($C247)+1)-('Charges variables (avancé)'!$I28+'Charges variables (avancé)'!$J28),0)+1):INDEX($C234:$BJ234,,(COLUMN(AK247)-COLUMN($C247)+1)-'Charges variables (avancé)'!$J28)),0)</f>
        <v>0</v>
      </c>
      <c r="AL247" s="368">
        <f>IF(AND(ROUND(('Charges variables-Calculs auto'!AL$139-CONFIG!$D$7)/31,0)&gt;=ROUND('Charges variables (avancé)'!$J28,0),'Charges variables (avancé)'!$E28&lt;&gt;0),SUM(INDEX($C234:$BJ234,,IF((COLUMN(AL247)-COLUMN($C247)+1)&gt;('Charges variables (avancé)'!$I28+'Charges variables (avancé)'!$J28),(COLUMN(AL247)-COLUMN($C247)+1)-('Charges variables (avancé)'!$I28+'Charges variables (avancé)'!$J28),0)+1):INDEX($C234:$BJ234,,(COLUMN(AL247)-COLUMN($C247)+1)-'Charges variables (avancé)'!$J28)),0)</f>
        <v>0</v>
      </c>
      <c r="AM247" s="368">
        <f>IF(AND(ROUND(('Charges variables-Calculs auto'!AM$139-CONFIG!$D$7)/31,0)&gt;=ROUND('Charges variables (avancé)'!$J28,0),'Charges variables (avancé)'!$E28&lt;&gt;0),SUM(INDEX($C234:$BJ234,,IF((COLUMN(AM247)-COLUMN($C247)+1)&gt;('Charges variables (avancé)'!$I28+'Charges variables (avancé)'!$J28),(COLUMN(AM247)-COLUMN($C247)+1)-('Charges variables (avancé)'!$I28+'Charges variables (avancé)'!$J28),0)+1):INDEX($C234:$BJ234,,(COLUMN(AM247)-COLUMN($C247)+1)-'Charges variables (avancé)'!$J28)),0)</f>
        <v>0</v>
      </c>
      <c r="AN247" s="368">
        <f>IF(AND(ROUND(('Charges variables-Calculs auto'!AN$139-CONFIG!$D$7)/31,0)&gt;=ROUND('Charges variables (avancé)'!$J28,0),'Charges variables (avancé)'!$E28&lt;&gt;0),SUM(INDEX($C234:$BJ234,,IF((COLUMN(AN247)-COLUMN($C247)+1)&gt;('Charges variables (avancé)'!$I28+'Charges variables (avancé)'!$J28),(COLUMN(AN247)-COLUMN($C247)+1)-('Charges variables (avancé)'!$I28+'Charges variables (avancé)'!$J28),0)+1):INDEX($C234:$BJ234,,(COLUMN(AN247)-COLUMN($C247)+1)-'Charges variables (avancé)'!$J28)),0)</f>
        <v>0</v>
      </c>
      <c r="AO247" s="368">
        <f>IF(AND(ROUND(('Charges variables-Calculs auto'!AO$139-CONFIG!$D$7)/31,0)&gt;=ROUND('Charges variables (avancé)'!$J28,0),'Charges variables (avancé)'!$E28&lt;&gt;0),SUM(INDEX($C234:$BJ234,,IF((COLUMN(AO247)-COLUMN($C247)+1)&gt;('Charges variables (avancé)'!$I28+'Charges variables (avancé)'!$J28),(COLUMN(AO247)-COLUMN($C247)+1)-('Charges variables (avancé)'!$I28+'Charges variables (avancé)'!$J28),0)+1):INDEX($C234:$BJ234,,(COLUMN(AO247)-COLUMN($C247)+1)-'Charges variables (avancé)'!$J28)),0)</f>
        <v>0</v>
      </c>
      <c r="AP247" s="368">
        <f>IF(AND(ROUND(('Charges variables-Calculs auto'!AP$139-CONFIG!$D$7)/31,0)&gt;=ROUND('Charges variables (avancé)'!$J28,0),'Charges variables (avancé)'!$E28&lt;&gt;0),SUM(INDEX($C234:$BJ234,,IF((COLUMN(AP247)-COLUMN($C247)+1)&gt;('Charges variables (avancé)'!$I28+'Charges variables (avancé)'!$J28),(COLUMN(AP247)-COLUMN($C247)+1)-('Charges variables (avancé)'!$I28+'Charges variables (avancé)'!$J28),0)+1):INDEX($C234:$BJ234,,(COLUMN(AP247)-COLUMN($C247)+1)-'Charges variables (avancé)'!$J28)),0)</f>
        <v>0</v>
      </c>
      <c r="AQ247" s="368">
        <f>IF(AND(ROUND(('Charges variables-Calculs auto'!AQ$139-CONFIG!$D$7)/31,0)&gt;=ROUND('Charges variables (avancé)'!$J28,0),'Charges variables (avancé)'!$E28&lt;&gt;0),SUM(INDEX($C234:$BJ234,,IF((COLUMN(AQ247)-COLUMN($C247)+1)&gt;('Charges variables (avancé)'!$I28+'Charges variables (avancé)'!$J28),(COLUMN(AQ247)-COLUMN($C247)+1)-('Charges variables (avancé)'!$I28+'Charges variables (avancé)'!$J28),0)+1):INDEX($C234:$BJ234,,(COLUMN(AQ247)-COLUMN($C247)+1)-'Charges variables (avancé)'!$J28)),0)</f>
        <v>0</v>
      </c>
      <c r="AR247" s="368">
        <f>IF(AND(ROUND(('Charges variables-Calculs auto'!AR$139-CONFIG!$D$7)/31,0)&gt;=ROUND('Charges variables (avancé)'!$J28,0),'Charges variables (avancé)'!$E28&lt;&gt;0),SUM(INDEX($C234:$BJ234,,IF((COLUMN(AR247)-COLUMN($C247)+1)&gt;('Charges variables (avancé)'!$I28+'Charges variables (avancé)'!$J28),(COLUMN(AR247)-COLUMN($C247)+1)-('Charges variables (avancé)'!$I28+'Charges variables (avancé)'!$J28),0)+1):INDEX($C234:$BJ234,,(COLUMN(AR247)-COLUMN($C247)+1)-'Charges variables (avancé)'!$J28)),0)</f>
        <v>0</v>
      </c>
      <c r="AS247" s="368">
        <f>IF(AND(ROUND(('Charges variables-Calculs auto'!AS$139-CONFIG!$D$7)/31,0)&gt;=ROUND('Charges variables (avancé)'!$J28,0),'Charges variables (avancé)'!$E28&lt;&gt;0),SUM(INDEX($C234:$BJ234,,IF((COLUMN(AS247)-COLUMN($C247)+1)&gt;('Charges variables (avancé)'!$I28+'Charges variables (avancé)'!$J28),(COLUMN(AS247)-COLUMN($C247)+1)-('Charges variables (avancé)'!$I28+'Charges variables (avancé)'!$J28),0)+1):INDEX($C234:$BJ234,,(COLUMN(AS247)-COLUMN($C247)+1)-'Charges variables (avancé)'!$J28)),0)</f>
        <v>0</v>
      </c>
      <c r="AT247" s="368">
        <f>IF(AND(ROUND(('Charges variables-Calculs auto'!AT$139-CONFIG!$D$7)/31,0)&gt;=ROUND('Charges variables (avancé)'!$J28,0),'Charges variables (avancé)'!$E28&lt;&gt;0),SUM(INDEX($C234:$BJ234,,IF((COLUMN(AT247)-COLUMN($C247)+1)&gt;('Charges variables (avancé)'!$I28+'Charges variables (avancé)'!$J28),(COLUMN(AT247)-COLUMN($C247)+1)-('Charges variables (avancé)'!$I28+'Charges variables (avancé)'!$J28),0)+1):INDEX($C234:$BJ234,,(COLUMN(AT247)-COLUMN($C247)+1)-'Charges variables (avancé)'!$J28)),0)</f>
        <v>0</v>
      </c>
      <c r="AU247" s="368">
        <f>IF(AND(ROUND(('Charges variables-Calculs auto'!AU$139-CONFIG!$D$7)/31,0)&gt;=ROUND('Charges variables (avancé)'!$J28,0),'Charges variables (avancé)'!$E28&lt;&gt;0),SUM(INDEX($C234:$BJ234,,IF((COLUMN(AU247)-COLUMN($C247)+1)&gt;('Charges variables (avancé)'!$I28+'Charges variables (avancé)'!$J28),(COLUMN(AU247)-COLUMN($C247)+1)-('Charges variables (avancé)'!$I28+'Charges variables (avancé)'!$J28),0)+1):INDEX($C234:$BJ234,,(COLUMN(AU247)-COLUMN($C247)+1)-'Charges variables (avancé)'!$J28)),0)</f>
        <v>0</v>
      </c>
      <c r="AV247" s="368">
        <f>IF(AND(ROUND(('Charges variables-Calculs auto'!AV$139-CONFIG!$D$7)/31,0)&gt;=ROUND('Charges variables (avancé)'!$J28,0),'Charges variables (avancé)'!$E28&lt;&gt;0),SUM(INDEX($C234:$BJ234,,IF((COLUMN(AV247)-COLUMN($C247)+1)&gt;('Charges variables (avancé)'!$I28+'Charges variables (avancé)'!$J28),(COLUMN(AV247)-COLUMN($C247)+1)-('Charges variables (avancé)'!$I28+'Charges variables (avancé)'!$J28),0)+1):INDEX($C234:$BJ234,,(COLUMN(AV247)-COLUMN($C247)+1)-'Charges variables (avancé)'!$J28)),0)</f>
        <v>0</v>
      </c>
      <c r="AW247" s="368">
        <f>IF(AND(ROUND(('Charges variables-Calculs auto'!AW$139-CONFIG!$D$7)/31,0)&gt;=ROUND('Charges variables (avancé)'!$J28,0),'Charges variables (avancé)'!$E28&lt;&gt;0),SUM(INDEX($C234:$BJ234,,IF((COLUMN(AW247)-COLUMN($C247)+1)&gt;('Charges variables (avancé)'!$I28+'Charges variables (avancé)'!$J28),(COLUMN(AW247)-COLUMN($C247)+1)-('Charges variables (avancé)'!$I28+'Charges variables (avancé)'!$J28),0)+1):INDEX($C234:$BJ234,,(COLUMN(AW247)-COLUMN($C247)+1)-'Charges variables (avancé)'!$J28)),0)</f>
        <v>0</v>
      </c>
      <c r="AX247" s="368">
        <f>IF(AND(ROUND(('Charges variables-Calculs auto'!AX$139-CONFIG!$D$7)/31,0)&gt;=ROUND('Charges variables (avancé)'!$J28,0),'Charges variables (avancé)'!$E28&lt;&gt;0),SUM(INDEX($C234:$BJ234,,IF((COLUMN(AX247)-COLUMN($C247)+1)&gt;('Charges variables (avancé)'!$I28+'Charges variables (avancé)'!$J28),(COLUMN(AX247)-COLUMN($C247)+1)-('Charges variables (avancé)'!$I28+'Charges variables (avancé)'!$J28),0)+1):INDEX($C234:$BJ234,,(COLUMN(AX247)-COLUMN($C247)+1)-'Charges variables (avancé)'!$J28)),0)</f>
        <v>0</v>
      </c>
      <c r="AY247" s="368">
        <f>IF(AND(ROUND(('Charges variables-Calculs auto'!AY$139-CONFIG!$D$7)/31,0)&gt;=ROUND('Charges variables (avancé)'!$J28,0),'Charges variables (avancé)'!$E28&lt;&gt;0),SUM(INDEX($C234:$BJ234,,IF((COLUMN(AY247)-COLUMN($C247)+1)&gt;('Charges variables (avancé)'!$I28+'Charges variables (avancé)'!$J28),(COLUMN(AY247)-COLUMN($C247)+1)-('Charges variables (avancé)'!$I28+'Charges variables (avancé)'!$J28),0)+1):INDEX($C234:$BJ234,,(COLUMN(AY247)-COLUMN($C247)+1)-'Charges variables (avancé)'!$J28)),0)</f>
        <v>0</v>
      </c>
      <c r="AZ247" s="368">
        <f>IF(AND(ROUND(('Charges variables-Calculs auto'!AZ$139-CONFIG!$D$7)/31,0)&gt;=ROUND('Charges variables (avancé)'!$J28,0),'Charges variables (avancé)'!$E28&lt;&gt;0),SUM(INDEX($C234:$BJ234,,IF((COLUMN(AZ247)-COLUMN($C247)+1)&gt;('Charges variables (avancé)'!$I28+'Charges variables (avancé)'!$J28),(COLUMN(AZ247)-COLUMN($C247)+1)-('Charges variables (avancé)'!$I28+'Charges variables (avancé)'!$J28),0)+1):INDEX($C234:$BJ234,,(COLUMN(AZ247)-COLUMN($C247)+1)-'Charges variables (avancé)'!$J28)),0)</f>
        <v>0</v>
      </c>
      <c r="BA247" s="368">
        <f>IF(AND(ROUND(('Charges variables-Calculs auto'!BA$139-CONFIG!$D$7)/31,0)&gt;=ROUND('Charges variables (avancé)'!$J28,0),'Charges variables (avancé)'!$E28&lt;&gt;0),SUM(INDEX($C234:$BJ234,,IF((COLUMN(BA247)-COLUMN($C247)+1)&gt;('Charges variables (avancé)'!$I28+'Charges variables (avancé)'!$J28),(COLUMN(BA247)-COLUMN($C247)+1)-('Charges variables (avancé)'!$I28+'Charges variables (avancé)'!$J28),0)+1):INDEX($C234:$BJ234,,(COLUMN(BA247)-COLUMN($C247)+1)-'Charges variables (avancé)'!$J28)),0)</f>
        <v>0</v>
      </c>
      <c r="BB247" s="368">
        <f>IF(AND(ROUND(('Charges variables-Calculs auto'!BB$139-CONFIG!$D$7)/31,0)&gt;=ROUND('Charges variables (avancé)'!$J28,0),'Charges variables (avancé)'!$E28&lt;&gt;0),SUM(INDEX($C234:$BJ234,,IF((COLUMN(BB247)-COLUMN($C247)+1)&gt;('Charges variables (avancé)'!$I28+'Charges variables (avancé)'!$J28),(COLUMN(BB247)-COLUMN($C247)+1)-('Charges variables (avancé)'!$I28+'Charges variables (avancé)'!$J28),0)+1):INDEX($C234:$BJ234,,(COLUMN(BB247)-COLUMN($C247)+1)-'Charges variables (avancé)'!$J28)),0)</f>
        <v>0</v>
      </c>
      <c r="BC247" s="368">
        <f>IF(AND(ROUND(('Charges variables-Calculs auto'!BC$139-CONFIG!$D$7)/31,0)&gt;=ROUND('Charges variables (avancé)'!$J28,0),'Charges variables (avancé)'!$E28&lt;&gt;0),SUM(INDEX($C234:$BJ234,,IF((COLUMN(BC247)-COLUMN($C247)+1)&gt;('Charges variables (avancé)'!$I28+'Charges variables (avancé)'!$J28),(COLUMN(BC247)-COLUMN($C247)+1)-('Charges variables (avancé)'!$I28+'Charges variables (avancé)'!$J28),0)+1):INDEX($C234:$BJ234,,(COLUMN(BC247)-COLUMN($C247)+1)-'Charges variables (avancé)'!$J28)),0)</f>
        <v>0</v>
      </c>
      <c r="BD247" s="368">
        <f>IF(AND(ROUND(('Charges variables-Calculs auto'!BD$139-CONFIG!$D$7)/31,0)&gt;=ROUND('Charges variables (avancé)'!$J28,0),'Charges variables (avancé)'!$E28&lt;&gt;0),SUM(INDEX($C234:$BJ234,,IF((COLUMN(BD247)-COLUMN($C247)+1)&gt;('Charges variables (avancé)'!$I28+'Charges variables (avancé)'!$J28),(COLUMN(BD247)-COLUMN($C247)+1)-('Charges variables (avancé)'!$I28+'Charges variables (avancé)'!$J28),0)+1):INDEX($C234:$BJ234,,(COLUMN(BD247)-COLUMN($C247)+1)-'Charges variables (avancé)'!$J28)),0)</f>
        <v>0</v>
      </c>
      <c r="BE247" s="368">
        <f>IF(AND(ROUND(('Charges variables-Calculs auto'!BE$139-CONFIG!$D$7)/31,0)&gt;=ROUND('Charges variables (avancé)'!$J28,0),'Charges variables (avancé)'!$E28&lt;&gt;0),SUM(INDEX($C234:$BJ234,,IF((COLUMN(BE247)-COLUMN($C247)+1)&gt;('Charges variables (avancé)'!$I28+'Charges variables (avancé)'!$J28),(COLUMN(BE247)-COLUMN($C247)+1)-('Charges variables (avancé)'!$I28+'Charges variables (avancé)'!$J28),0)+1):INDEX($C234:$BJ234,,(COLUMN(BE247)-COLUMN($C247)+1)-'Charges variables (avancé)'!$J28)),0)</f>
        <v>0</v>
      </c>
      <c r="BF247" s="368">
        <f>IF(AND(ROUND(('Charges variables-Calculs auto'!BF$139-CONFIG!$D$7)/31,0)&gt;=ROUND('Charges variables (avancé)'!$J28,0),'Charges variables (avancé)'!$E28&lt;&gt;0),SUM(INDEX($C234:$BJ234,,IF((COLUMN(BF247)-COLUMN($C247)+1)&gt;('Charges variables (avancé)'!$I28+'Charges variables (avancé)'!$J28),(COLUMN(BF247)-COLUMN($C247)+1)-('Charges variables (avancé)'!$I28+'Charges variables (avancé)'!$J28),0)+1):INDEX($C234:$BJ234,,(COLUMN(BF247)-COLUMN($C247)+1)-'Charges variables (avancé)'!$J28)),0)</f>
        <v>0</v>
      </c>
      <c r="BG247" s="368">
        <f>IF(AND(ROUND(('Charges variables-Calculs auto'!BG$139-CONFIG!$D$7)/31,0)&gt;=ROUND('Charges variables (avancé)'!$J28,0),'Charges variables (avancé)'!$E28&lt;&gt;0),SUM(INDEX($C234:$BJ234,,IF((COLUMN(BG247)-COLUMN($C247)+1)&gt;('Charges variables (avancé)'!$I28+'Charges variables (avancé)'!$J28),(COLUMN(BG247)-COLUMN($C247)+1)-('Charges variables (avancé)'!$I28+'Charges variables (avancé)'!$J28),0)+1):INDEX($C234:$BJ234,,(COLUMN(BG247)-COLUMN($C247)+1)-'Charges variables (avancé)'!$J28)),0)</f>
        <v>0</v>
      </c>
      <c r="BH247" s="368">
        <f>IF(AND(ROUND(('Charges variables-Calculs auto'!BH$139-CONFIG!$D$7)/31,0)&gt;=ROUND('Charges variables (avancé)'!$J28,0),'Charges variables (avancé)'!$E28&lt;&gt;0),SUM(INDEX($C234:$BJ234,,IF((COLUMN(BH247)-COLUMN($C247)+1)&gt;('Charges variables (avancé)'!$I28+'Charges variables (avancé)'!$J28),(COLUMN(BH247)-COLUMN($C247)+1)-('Charges variables (avancé)'!$I28+'Charges variables (avancé)'!$J28),0)+1):INDEX($C234:$BJ234,,(COLUMN(BH247)-COLUMN($C247)+1)-'Charges variables (avancé)'!$J28)),0)</f>
        <v>0</v>
      </c>
      <c r="BI247" s="368">
        <f>IF(AND(ROUND(('Charges variables-Calculs auto'!BI$139-CONFIG!$D$7)/31,0)&gt;=ROUND('Charges variables (avancé)'!$J28,0),'Charges variables (avancé)'!$E28&lt;&gt;0),SUM(INDEX($C234:$BJ234,,IF((COLUMN(BI247)-COLUMN($C247)+1)&gt;('Charges variables (avancé)'!$I28+'Charges variables (avancé)'!$J28),(COLUMN(BI247)-COLUMN($C247)+1)-('Charges variables (avancé)'!$I28+'Charges variables (avancé)'!$J28),0)+1):INDEX($C234:$BJ234,,(COLUMN(BI247)-COLUMN($C247)+1)-'Charges variables (avancé)'!$J28)),0)</f>
        <v>0</v>
      </c>
      <c r="BJ247" s="368">
        <f>IF(AND(ROUND(('Charges variables-Calculs auto'!BJ$139-CONFIG!$D$7)/31,0)&gt;=ROUND('Charges variables (avancé)'!$J28,0),'Charges variables (avancé)'!$E28&lt;&gt;0),SUM(INDEX($C234:$BJ234,,IF((COLUMN(BJ247)-COLUMN($C247)+1)&gt;('Charges variables (avancé)'!$I28+'Charges variables (avancé)'!$J28),(COLUMN(BJ247)-COLUMN($C247)+1)-('Charges variables (avancé)'!$I28+'Charges variables (avancé)'!$J28),0)+1):INDEX($C234:$BJ234,,(COLUMN(BJ247)-COLUMN($C247)+1)-'Charges variables (avancé)'!$J28)),0)</f>
        <v>0</v>
      </c>
    </row>
    <row r="248" spans="2:62" ht="15" customHeight="1">
      <c r="B248" s="366">
        <f>'Charges variables (avancé)'!C29</f>
        <v>0</v>
      </c>
      <c r="C248" s="368">
        <f>IF(AND(ROUND(('Charges variables-Calculs auto'!C$139-CONFIG!$D$7)/31,0)&gt;=ROUND('Charges variables (avancé)'!$J29,0),'Charges variables (avancé)'!$E29&lt;&gt;0),SUM(INDEX($C235:$BJ235,,IF((COLUMN(C248)-COLUMN($C248)+1)&gt;('Charges variables (avancé)'!$I29+'Charges variables (avancé)'!$J29),(COLUMN(C248)-COLUMN($C248)+1)-('Charges variables (avancé)'!$I29+'Charges variables (avancé)'!$J29),0)+1):INDEX($C235:$BJ235,,(COLUMN(C248)-COLUMN($C248)+1)-'Charges variables (avancé)'!$J29)),0)</f>
        <v>0</v>
      </c>
      <c r="D248" s="368">
        <f>IF(AND(ROUND(('Charges variables-Calculs auto'!D$139-CONFIG!$D$7)/31,0)&gt;=ROUND('Charges variables (avancé)'!$J29,0),'Charges variables (avancé)'!$E29&lt;&gt;0),SUM(INDEX($C235:$BJ235,,IF((COLUMN(D248)-COLUMN($C248)+1)&gt;('Charges variables (avancé)'!$I29+'Charges variables (avancé)'!$J29),(COLUMN(D248)-COLUMN($C248)+1)-('Charges variables (avancé)'!$I29+'Charges variables (avancé)'!$J29),0)+1):INDEX($C235:$BJ235,,(COLUMN(D248)-COLUMN($C248)+1)-'Charges variables (avancé)'!$J29)),0)</f>
        <v>0</v>
      </c>
      <c r="E248" s="368">
        <f>IF(AND(ROUND(('Charges variables-Calculs auto'!E$139-CONFIG!$D$7)/31,0)&gt;=ROUND('Charges variables (avancé)'!$J29,0),'Charges variables (avancé)'!$E29&lt;&gt;0),SUM(INDEX($C235:$BJ235,,IF((COLUMN(E248)-COLUMN($C248)+1)&gt;('Charges variables (avancé)'!$I29+'Charges variables (avancé)'!$J29),(COLUMN(E248)-COLUMN($C248)+1)-('Charges variables (avancé)'!$I29+'Charges variables (avancé)'!$J29),0)+1):INDEX($C235:$BJ235,,(COLUMN(E248)-COLUMN($C248)+1)-'Charges variables (avancé)'!$J29)),0)</f>
        <v>0</v>
      </c>
      <c r="F248" s="368">
        <f>IF(AND(ROUND(('Charges variables-Calculs auto'!F$139-CONFIG!$D$7)/31,0)&gt;=ROUND('Charges variables (avancé)'!$J29,0),'Charges variables (avancé)'!$E29&lt;&gt;0),SUM(INDEX($C235:$BJ235,,IF((COLUMN(F248)-COLUMN($C248)+1)&gt;('Charges variables (avancé)'!$I29+'Charges variables (avancé)'!$J29),(COLUMN(F248)-COLUMN($C248)+1)-('Charges variables (avancé)'!$I29+'Charges variables (avancé)'!$J29),0)+1):INDEX($C235:$BJ235,,(COLUMN(F248)-COLUMN($C248)+1)-'Charges variables (avancé)'!$J29)),0)</f>
        <v>0</v>
      </c>
      <c r="G248" s="368">
        <f>IF(AND(ROUND(('Charges variables-Calculs auto'!G$139-CONFIG!$D$7)/31,0)&gt;=ROUND('Charges variables (avancé)'!$J29,0),'Charges variables (avancé)'!$E29&lt;&gt;0),SUM(INDEX($C235:$BJ235,,IF((COLUMN(G248)-COLUMN($C248)+1)&gt;('Charges variables (avancé)'!$I29+'Charges variables (avancé)'!$J29),(COLUMN(G248)-COLUMN($C248)+1)-('Charges variables (avancé)'!$I29+'Charges variables (avancé)'!$J29),0)+1):INDEX($C235:$BJ235,,(COLUMN(G248)-COLUMN($C248)+1)-'Charges variables (avancé)'!$J29)),0)</f>
        <v>0</v>
      </c>
      <c r="H248" s="368">
        <f>IF(AND(ROUND(('Charges variables-Calculs auto'!H$139-CONFIG!$D$7)/31,0)&gt;=ROUND('Charges variables (avancé)'!$J29,0),'Charges variables (avancé)'!$E29&lt;&gt;0),SUM(INDEX($C235:$BJ235,,IF((COLUMN(H248)-COLUMN($C248)+1)&gt;('Charges variables (avancé)'!$I29+'Charges variables (avancé)'!$J29),(COLUMN(H248)-COLUMN($C248)+1)-('Charges variables (avancé)'!$I29+'Charges variables (avancé)'!$J29),0)+1):INDEX($C235:$BJ235,,(COLUMN(H248)-COLUMN($C248)+1)-'Charges variables (avancé)'!$J29)),0)</f>
        <v>0</v>
      </c>
      <c r="I248" s="368">
        <f>IF(AND(ROUND(('Charges variables-Calculs auto'!I$139-CONFIG!$D$7)/31,0)&gt;=ROUND('Charges variables (avancé)'!$J29,0),'Charges variables (avancé)'!$E29&lt;&gt;0),SUM(INDEX($C235:$BJ235,,IF((COLUMN(I248)-COLUMN($C248)+1)&gt;('Charges variables (avancé)'!$I29+'Charges variables (avancé)'!$J29),(COLUMN(I248)-COLUMN($C248)+1)-('Charges variables (avancé)'!$I29+'Charges variables (avancé)'!$J29),0)+1):INDEX($C235:$BJ235,,(COLUMN(I248)-COLUMN($C248)+1)-'Charges variables (avancé)'!$J29)),0)</f>
        <v>0</v>
      </c>
      <c r="J248" s="368">
        <f>IF(AND(ROUND(('Charges variables-Calculs auto'!J$139-CONFIG!$D$7)/31,0)&gt;=ROUND('Charges variables (avancé)'!$J29,0),'Charges variables (avancé)'!$E29&lt;&gt;0),SUM(INDEX($C235:$BJ235,,IF((COLUMN(J248)-COLUMN($C248)+1)&gt;('Charges variables (avancé)'!$I29+'Charges variables (avancé)'!$J29),(COLUMN(J248)-COLUMN($C248)+1)-('Charges variables (avancé)'!$I29+'Charges variables (avancé)'!$J29),0)+1):INDEX($C235:$BJ235,,(COLUMN(J248)-COLUMN($C248)+1)-'Charges variables (avancé)'!$J29)),0)</f>
        <v>0</v>
      </c>
      <c r="K248" s="368">
        <f>IF(AND(ROUND(('Charges variables-Calculs auto'!K$139-CONFIG!$D$7)/31,0)&gt;=ROUND('Charges variables (avancé)'!$J29,0),'Charges variables (avancé)'!$E29&lt;&gt;0),SUM(INDEX($C235:$BJ235,,IF((COLUMN(K248)-COLUMN($C248)+1)&gt;('Charges variables (avancé)'!$I29+'Charges variables (avancé)'!$J29),(COLUMN(K248)-COLUMN($C248)+1)-('Charges variables (avancé)'!$I29+'Charges variables (avancé)'!$J29),0)+1):INDEX($C235:$BJ235,,(COLUMN(K248)-COLUMN($C248)+1)-'Charges variables (avancé)'!$J29)),0)</f>
        <v>0</v>
      </c>
      <c r="L248" s="368">
        <f>IF(AND(ROUND(('Charges variables-Calculs auto'!L$139-CONFIG!$D$7)/31,0)&gt;=ROUND('Charges variables (avancé)'!$J29,0),'Charges variables (avancé)'!$E29&lt;&gt;0),SUM(INDEX($C235:$BJ235,,IF((COLUMN(L248)-COLUMN($C248)+1)&gt;('Charges variables (avancé)'!$I29+'Charges variables (avancé)'!$J29),(COLUMN(L248)-COLUMN($C248)+1)-('Charges variables (avancé)'!$I29+'Charges variables (avancé)'!$J29),0)+1):INDEX($C235:$BJ235,,(COLUMN(L248)-COLUMN($C248)+1)-'Charges variables (avancé)'!$J29)),0)</f>
        <v>0</v>
      </c>
      <c r="M248" s="368">
        <f>IF(AND(ROUND(('Charges variables-Calculs auto'!M$139-CONFIG!$D$7)/31,0)&gt;=ROUND('Charges variables (avancé)'!$J29,0),'Charges variables (avancé)'!$E29&lt;&gt;0),SUM(INDEX($C235:$BJ235,,IF((COLUMN(M248)-COLUMN($C248)+1)&gt;('Charges variables (avancé)'!$I29+'Charges variables (avancé)'!$J29),(COLUMN(M248)-COLUMN($C248)+1)-('Charges variables (avancé)'!$I29+'Charges variables (avancé)'!$J29),0)+1):INDEX($C235:$BJ235,,(COLUMN(M248)-COLUMN($C248)+1)-'Charges variables (avancé)'!$J29)),0)</f>
        <v>0</v>
      </c>
      <c r="N248" s="368">
        <f>IF(AND(ROUND(('Charges variables-Calculs auto'!N$139-CONFIG!$D$7)/31,0)&gt;=ROUND('Charges variables (avancé)'!$J29,0),'Charges variables (avancé)'!$E29&lt;&gt;0),SUM(INDEX($C235:$BJ235,,IF((COLUMN(N248)-COLUMN($C248)+1)&gt;('Charges variables (avancé)'!$I29+'Charges variables (avancé)'!$J29),(COLUMN(N248)-COLUMN($C248)+1)-('Charges variables (avancé)'!$I29+'Charges variables (avancé)'!$J29),0)+1):INDEX($C235:$BJ235,,(COLUMN(N248)-COLUMN($C248)+1)-'Charges variables (avancé)'!$J29)),0)</f>
        <v>0</v>
      </c>
      <c r="O248" s="368">
        <f>IF(AND(ROUND(('Charges variables-Calculs auto'!O$139-CONFIG!$D$7)/31,0)&gt;=ROUND('Charges variables (avancé)'!$J29,0),'Charges variables (avancé)'!$E29&lt;&gt;0),SUM(INDEX($C235:$BJ235,,IF((COLUMN(O248)-COLUMN($C248)+1)&gt;('Charges variables (avancé)'!$I29+'Charges variables (avancé)'!$J29),(COLUMN(O248)-COLUMN($C248)+1)-('Charges variables (avancé)'!$I29+'Charges variables (avancé)'!$J29),0)+1):INDEX($C235:$BJ235,,(COLUMN(O248)-COLUMN($C248)+1)-'Charges variables (avancé)'!$J29)),0)</f>
        <v>0</v>
      </c>
      <c r="P248" s="368">
        <f>IF(AND(ROUND(('Charges variables-Calculs auto'!P$139-CONFIG!$D$7)/31,0)&gt;=ROUND('Charges variables (avancé)'!$J29,0),'Charges variables (avancé)'!$E29&lt;&gt;0),SUM(INDEX($C235:$BJ235,,IF((COLUMN(P248)-COLUMN($C248)+1)&gt;('Charges variables (avancé)'!$I29+'Charges variables (avancé)'!$J29),(COLUMN(P248)-COLUMN($C248)+1)-('Charges variables (avancé)'!$I29+'Charges variables (avancé)'!$J29),0)+1):INDEX($C235:$BJ235,,(COLUMN(P248)-COLUMN($C248)+1)-'Charges variables (avancé)'!$J29)),0)</f>
        <v>0</v>
      </c>
      <c r="Q248" s="368">
        <f>IF(AND(ROUND(('Charges variables-Calculs auto'!Q$139-CONFIG!$D$7)/31,0)&gt;=ROUND('Charges variables (avancé)'!$J29,0),'Charges variables (avancé)'!$E29&lt;&gt;0),SUM(INDEX($C235:$BJ235,,IF((COLUMN(Q248)-COLUMN($C248)+1)&gt;('Charges variables (avancé)'!$I29+'Charges variables (avancé)'!$J29),(COLUMN(Q248)-COLUMN($C248)+1)-('Charges variables (avancé)'!$I29+'Charges variables (avancé)'!$J29),0)+1):INDEX($C235:$BJ235,,(COLUMN(Q248)-COLUMN($C248)+1)-'Charges variables (avancé)'!$J29)),0)</f>
        <v>0</v>
      </c>
      <c r="R248" s="368">
        <f>IF(AND(ROUND(('Charges variables-Calculs auto'!R$139-CONFIG!$D$7)/31,0)&gt;=ROUND('Charges variables (avancé)'!$J29,0),'Charges variables (avancé)'!$E29&lt;&gt;0),SUM(INDEX($C235:$BJ235,,IF((COLUMN(R248)-COLUMN($C248)+1)&gt;('Charges variables (avancé)'!$I29+'Charges variables (avancé)'!$J29),(COLUMN(R248)-COLUMN($C248)+1)-('Charges variables (avancé)'!$I29+'Charges variables (avancé)'!$J29),0)+1):INDEX($C235:$BJ235,,(COLUMN(R248)-COLUMN($C248)+1)-'Charges variables (avancé)'!$J29)),0)</f>
        <v>0</v>
      </c>
      <c r="S248" s="368">
        <f>IF(AND(ROUND(('Charges variables-Calculs auto'!S$139-CONFIG!$D$7)/31,0)&gt;=ROUND('Charges variables (avancé)'!$J29,0),'Charges variables (avancé)'!$E29&lt;&gt;0),SUM(INDEX($C235:$BJ235,,IF((COLUMN(S248)-COLUMN($C248)+1)&gt;('Charges variables (avancé)'!$I29+'Charges variables (avancé)'!$J29),(COLUMN(S248)-COLUMN($C248)+1)-('Charges variables (avancé)'!$I29+'Charges variables (avancé)'!$J29),0)+1):INDEX($C235:$BJ235,,(COLUMN(S248)-COLUMN($C248)+1)-'Charges variables (avancé)'!$J29)),0)</f>
        <v>0</v>
      </c>
      <c r="T248" s="368">
        <f>IF(AND(ROUND(('Charges variables-Calculs auto'!T$139-CONFIG!$D$7)/31,0)&gt;=ROUND('Charges variables (avancé)'!$J29,0),'Charges variables (avancé)'!$E29&lt;&gt;0),SUM(INDEX($C235:$BJ235,,IF((COLUMN(T248)-COLUMN($C248)+1)&gt;('Charges variables (avancé)'!$I29+'Charges variables (avancé)'!$J29),(COLUMN(T248)-COLUMN($C248)+1)-('Charges variables (avancé)'!$I29+'Charges variables (avancé)'!$J29),0)+1):INDEX($C235:$BJ235,,(COLUMN(T248)-COLUMN($C248)+1)-'Charges variables (avancé)'!$J29)),0)</f>
        <v>0</v>
      </c>
      <c r="U248" s="368">
        <f>IF(AND(ROUND(('Charges variables-Calculs auto'!U$139-CONFIG!$D$7)/31,0)&gt;=ROUND('Charges variables (avancé)'!$J29,0),'Charges variables (avancé)'!$E29&lt;&gt;0),SUM(INDEX($C235:$BJ235,,IF((COLUMN(U248)-COLUMN($C248)+1)&gt;('Charges variables (avancé)'!$I29+'Charges variables (avancé)'!$J29),(COLUMN(U248)-COLUMN($C248)+1)-('Charges variables (avancé)'!$I29+'Charges variables (avancé)'!$J29),0)+1):INDEX($C235:$BJ235,,(COLUMN(U248)-COLUMN($C248)+1)-'Charges variables (avancé)'!$J29)),0)</f>
        <v>0</v>
      </c>
      <c r="V248" s="368">
        <f>IF(AND(ROUND(('Charges variables-Calculs auto'!V$139-CONFIG!$D$7)/31,0)&gt;=ROUND('Charges variables (avancé)'!$J29,0),'Charges variables (avancé)'!$E29&lt;&gt;0),SUM(INDEX($C235:$BJ235,,IF((COLUMN(V248)-COLUMN($C248)+1)&gt;('Charges variables (avancé)'!$I29+'Charges variables (avancé)'!$J29),(COLUMN(V248)-COLUMN($C248)+1)-('Charges variables (avancé)'!$I29+'Charges variables (avancé)'!$J29),0)+1):INDEX($C235:$BJ235,,(COLUMN(V248)-COLUMN($C248)+1)-'Charges variables (avancé)'!$J29)),0)</f>
        <v>0</v>
      </c>
      <c r="W248" s="368">
        <f>IF(AND(ROUND(('Charges variables-Calculs auto'!W$139-CONFIG!$D$7)/31,0)&gt;=ROUND('Charges variables (avancé)'!$J29,0),'Charges variables (avancé)'!$E29&lt;&gt;0),SUM(INDEX($C235:$BJ235,,IF((COLUMN(W248)-COLUMN($C248)+1)&gt;('Charges variables (avancé)'!$I29+'Charges variables (avancé)'!$J29),(COLUMN(W248)-COLUMN($C248)+1)-('Charges variables (avancé)'!$I29+'Charges variables (avancé)'!$J29),0)+1):INDEX($C235:$BJ235,,(COLUMN(W248)-COLUMN($C248)+1)-'Charges variables (avancé)'!$J29)),0)</f>
        <v>0</v>
      </c>
      <c r="X248" s="368">
        <f>IF(AND(ROUND(('Charges variables-Calculs auto'!X$139-CONFIG!$D$7)/31,0)&gt;=ROUND('Charges variables (avancé)'!$J29,0),'Charges variables (avancé)'!$E29&lt;&gt;0),SUM(INDEX($C235:$BJ235,,IF((COLUMN(X248)-COLUMN($C248)+1)&gt;('Charges variables (avancé)'!$I29+'Charges variables (avancé)'!$J29),(COLUMN(X248)-COLUMN($C248)+1)-('Charges variables (avancé)'!$I29+'Charges variables (avancé)'!$J29),0)+1):INDEX($C235:$BJ235,,(COLUMN(X248)-COLUMN($C248)+1)-'Charges variables (avancé)'!$J29)),0)</f>
        <v>0</v>
      </c>
      <c r="Y248" s="368">
        <f>IF(AND(ROUND(('Charges variables-Calculs auto'!Y$139-CONFIG!$D$7)/31,0)&gt;=ROUND('Charges variables (avancé)'!$J29,0),'Charges variables (avancé)'!$E29&lt;&gt;0),SUM(INDEX($C235:$BJ235,,IF((COLUMN(Y248)-COLUMN($C248)+1)&gt;('Charges variables (avancé)'!$I29+'Charges variables (avancé)'!$J29),(COLUMN(Y248)-COLUMN($C248)+1)-('Charges variables (avancé)'!$I29+'Charges variables (avancé)'!$J29),0)+1):INDEX($C235:$BJ235,,(COLUMN(Y248)-COLUMN($C248)+1)-'Charges variables (avancé)'!$J29)),0)</f>
        <v>0</v>
      </c>
      <c r="Z248" s="368">
        <f>IF(AND(ROUND(('Charges variables-Calculs auto'!Z$139-CONFIG!$D$7)/31,0)&gt;=ROUND('Charges variables (avancé)'!$J29,0),'Charges variables (avancé)'!$E29&lt;&gt;0),SUM(INDEX($C235:$BJ235,,IF((COLUMN(Z248)-COLUMN($C248)+1)&gt;('Charges variables (avancé)'!$I29+'Charges variables (avancé)'!$J29),(COLUMN(Z248)-COLUMN($C248)+1)-('Charges variables (avancé)'!$I29+'Charges variables (avancé)'!$J29),0)+1):INDEX($C235:$BJ235,,(COLUMN(Z248)-COLUMN($C248)+1)-'Charges variables (avancé)'!$J29)),0)</f>
        <v>0</v>
      </c>
      <c r="AA248" s="368">
        <f>IF(AND(ROUND(('Charges variables-Calculs auto'!AA$139-CONFIG!$D$7)/31,0)&gt;=ROUND('Charges variables (avancé)'!$J29,0),'Charges variables (avancé)'!$E29&lt;&gt;0),SUM(INDEX($C235:$BJ235,,IF((COLUMN(AA248)-COLUMN($C248)+1)&gt;('Charges variables (avancé)'!$I29+'Charges variables (avancé)'!$J29),(COLUMN(AA248)-COLUMN($C248)+1)-('Charges variables (avancé)'!$I29+'Charges variables (avancé)'!$J29),0)+1):INDEX($C235:$BJ235,,(COLUMN(AA248)-COLUMN($C248)+1)-'Charges variables (avancé)'!$J29)),0)</f>
        <v>0</v>
      </c>
      <c r="AB248" s="368">
        <f>IF(AND(ROUND(('Charges variables-Calculs auto'!AB$139-CONFIG!$D$7)/31,0)&gt;=ROUND('Charges variables (avancé)'!$J29,0),'Charges variables (avancé)'!$E29&lt;&gt;0),SUM(INDEX($C235:$BJ235,,IF((COLUMN(AB248)-COLUMN($C248)+1)&gt;('Charges variables (avancé)'!$I29+'Charges variables (avancé)'!$J29),(COLUMN(AB248)-COLUMN($C248)+1)-('Charges variables (avancé)'!$I29+'Charges variables (avancé)'!$J29),0)+1):INDEX($C235:$BJ235,,(COLUMN(AB248)-COLUMN($C248)+1)-'Charges variables (avancé)'!$J29)),0)</f>
        <v>0</v>
      </c>
      <c r="AC248" s="368">
        <f>IF(AND(ROUND(('Charges variables-Calculs auto'!AC$139-CONFIG!$D$7)/31,0)&gt;=ROUND('Charges variables (avancé)'!$J29,0),'Charges variables (avancé)'!$E29&lt;&gt;0),SUM(INDEX($C235:$BJ235,,IF((COLUMN(AC248)-COLUMN($C248)+1)&gt;('Charges variables (avancé)'!$I29+'Charges variables (avancé)'!$J29),(COLUMN(AC248)-COLUMN($C248)+1)-('Charges variables (avancé)'!$I29+'Charges variables (avancé)'!$J29),0)+1):INDEX($C235:$BJ235,,(COLUMN(AC248)-COLUMN($C248)+1)-'Charges variables (avancé)'!$J29)),0)</f>
        <v>0</v>
      </c>
      <c r="AD248" s="368">
        <f>IF(AND(ROUND(('Charges variables-Calculs auto'!AD$139-CONFIG!$D$7)/31,0)&gt;=ROUND('Charges variables (avancé)'!$J29,0),'Charges variables (avancé)'!$E29&lt;&gt;0),SUM(INDEX($C235:$BJ235,,IF((COLUMN(AD248)-COLUMN($C248)+1)&gt;('Charges variables (avancé)'!$I29+'Charges variables (avancé)'!$J29),(COLUMN(AD248)-COLUMN($C248)+1)-('Charges variables (avancé)'!$I29+'Charges variables (avancé)'!$J29),0)+1):INDEX($C235:$BJ235,,(COLUMN(AD248)-COLUMN($C248)+1)-'Charges variables (avancé)'!$J29)),0)</f>
        <v>0</v>
      </c>
      <c r="AE248" s="368">
        <f>IF(AND(ROUND(('Charges variables-Calculs auto'!AE$139-CONFIG!$D$7)/31,0)&gt;=ROUND('Charges variables (avancé)'!$J29,0),'Charges variables (avancé)'!$E29&lt;&gt;0),SUM(INDEX($C235:$BJ235,,IF((COLUMN(AE248)-COLUMN($C248)+1)&gt;('Charges variables (avancé)'!$I29+'Charges variables (avancé)'!$J29),(COLUMN(AE248)-COLUMN($C248)+1)-('Charges variables (avancé)'!$I29+'Charges variables (avancé)'!$J29),0)+1):INDEX($C235:$BJ235,,(COLUMN(AE248)-COLUMN($C248)+1)-'Charges variables (avancé)'!$J29)),0)</f>
        <v>0</v>
      </c>
      <c r="AF248" s="368">
        <f>IF(AND(ROUND(('Charges variables-Calculs auto'!AF$139-CONFIG!$D$7)/31,0)&gt;=ROUND('Charges variables (avancé)'!$J29,0),'Charges variables (avancé)'!$E29&lt;&gt;0),SUM(INDEX($C235:$BJ235,,IF((COLUMN(AF248)-COLUMN($C248)+1)&gt;('Charges variables (avancé)'!$I29+'Charges variables (avancé)'!$J29),(COLUMN(AF248)-COLUMN($C248)+1)-('Charges variables (avancé)'!$I29+'Charges variables (avancé)'!$J29),0)+1):INDEX($C235:$BJ235,,(COLUMN(AF248)-COLUMN($C248)+1)-'Charges variables (avancé)'!$J29)),0)</f>
        <v>0</v>
      </c>
      <c r="AG248" s="368">
        <f>IF(AND(ROUND(('Charges variables-Calculs auto'!AG$139-CONFIG!$D$7)/31,0)&gt;=ROUND('Charges variables (avancé)'!$J29,0),'Charges variables (avancé)'!$E29&lt;&gt;0),SUM(INDEX($C235:$BJ235,,IF((COLUMN(AG248)-COLUMN($C248)+1)&gt;('Charges variables (avancé)'!$I29+'Charges variables (avancé)'!$J29),(COLUMN(AG248)-COLUMN($C248)+1)-('Charges variables (avancé)'!$I29+'Charges variables (avancé)'!$J29),0)+1):INDEX($C235:$BJ235,,(COLUMN(AG248)-COLUMN($C248)+1)-'Charges variables (avancé)'!$J29)),0)</f>
        <v>0</v>
      </c>
      <c r="AH248" s="368">
        <f>IF(AND(ROUND(('Charges variables-Calculs auto'!AH$139-CONFIG!$D$7)/31,0)&gt;=ROUND('Charges variables (avancé)'!$J29,0),'Charges variables (avancé)'!$E29&lt;&gt;0),SUM(INDEX($C235:$BJ235,,IF((COLUMN(AH248)-COLUMN($C248)+1)&gt;('Charges variables (avancé)'!$I29+'Charges variables (avancé)'!$J29),(COLUMN(AH248)-COLUMN($C248)+1)-('Charges variables (avancé)'!$I29+'Charges variables (avancé)'!$J29),0)+1):INDEX($C235:$BJ235,,(COLUMN(AH248)-COLUMN($C248)+1)-'Charges variables (avancé)'!$J29)),0)</f>
        <v>0</v>
      </c>
      <c r="AI248" s="368">
        <f>IF(AND(ROUND(('Charges variables-Calculs auto'!AI$139-CONFIG!$D$7)/31,0)&gt;=ROUND('Charges variables (avancé)'!$J29,0),'Charges variables (avancé)'!$E29&lt;&gt;0),SUM(INDEX($C235:$BJ235,,IF((COLUMN(AI248)-COLUMN($C248)+1)&gt;('Charges variables (avancé)'!$I29+'Charges variables (avancé)'!$J29),(COLUMN(AI248)-COLUMN($C248)+1)-('Charges variables (avancé)'!$I29+'Charges variables (avancé)'!$J29),0)+1):INDEX($C235:$BJ235,,(COLUMN(AI248)-COLUMN($C248)+1)-'Charges variables (avancé)'!$J29)),0)</f>
        <v>0</v>
      </c>
      <c r="AJ248" s="368">
        <f>IF(AND(ROUND(('Charges variables-Calculs auto'!AJ$139-CONFIG!$D$7)/31,0)&gt;=ROUND('Charges variables (avancé)'!$J29,0),'Charges variables (avancé)'!$E29&lt;&gt;0),SUM(INDEX($C235:$BJ235,,IF((COLUMN(AJ248)-COLUMN($C248)+1)&gt;('Charges variables (avancé)'!$I29+'Charges variables (avancé)'!$J29),(COLUMN(AJ248)-COLUMN($C248)+1)-('Charges variables (avancé)'!$I29+'Charges variables (avancé)'!$J29),0)+1):INDEX($C235:$BJ235,,(COLUMN(AJ248)-COLUMN($C248)+1)-'Charges variables (avancé)'!$J29)),0)</f>
        <v>0</v>
      </c>
      <c r="AK248" s="368">
        <f>IF(AND(ROUND(('Charges variables-Calculs auto'!AK$139-CONFIG!$D$7)/31,0)&gt;=ROUND('Charges variables (avancé)'!$J29,0),'Charges variables (avancé)'!$E29&lt;&gt;0),SUM(INDEX($C235:$BJ235,,IF((COLUMN(AK248)-COLUMN($C248)+1)&gt;('Charges variables (avancé)'!$I29+'Charges variables (avancé)'!$J29),(COLUMN(AK248)-COLUMN($C248)+1)-('Charges variables (avancé)'!$I29+'Charges variables (avancé)'!$J29),0)+1):INDEX($C235:$BJ235,,(COLUMN(AK248)-COLUMN($C248)+1)-'Charges variables (avancé)'!$J29)),0)</f>
        <v>0</v>
      </c>
      <c r="AL248" s="368">
        <f>IF(AND(ROUND(('Charges variables-Calculs auto'!AL$139-CONFIG!$D$7)/31,0)&gt;=ROUND('Charges variables (avancé)'!$J29,0),'Charges variables (avancé)'!$E29&lt;&gt;0),SUM(INDEX($C235:$BJ235,,IF((COLUMN(AL248)-COLUMN($C248)+1)&gt;('Charges variables (avancé)'!$I29+'Charges variables (avancé)'!$J29),(COLUMN(AL248)-COLUMN($C248)+1)-('Charges variables (avancé)'!$I29+'Charges variables (avancé)'!$J29),0)+1):INDEX($C235:$BJ235,,(COLUMN(AL248)-COLUMN($C248)+1)-'Charges variables (avancé)'!$J29)),0)</f>
        <v>0</v>
      </c>
      <c r="AM248" s="368">
        <f>IF(AND(ROUND(('Charges variables-Calculs auto'!AM$139-CONFIG!$D$7)/31,0)&gt;=ROUND('Charges variables (avancé)'!$J29,0),'Charges variables (avancé)'!$E29&lt;&gt;0),SUM(INDEX($C235:$BJ235,,IF((COLUMN(AM248)-COLUMN($C248)+1)&gt;('Charges variables (avancé)'!$I29+'Charges variables (avancé)'!$J29),(COLUMN(AM248)-COLUMN($C248)+1)-('Charges variables (avancé)'!$I29+'Charges variables (avancé)'!$J29),0)+1):INDEX($C235:$BJ235,,(COLUMN(AM248)-COLUMN($C248)+1)-'Charges variables (avancé)'!$J29)),0)</f>
        <v>0</v>
      </c>
      <c r="AN248" s="368">
        <f>IF(AND(ROUND(('Charges variables-Calculs auto'!AN$139-CONFIG!$D$7)/31,0)&gt;=ROUND('Charges variables (avancé)'!$J29,0),'Charges variables (avancé)'!$E29&lt;&gt;0),SUM(INDEX($C235:$BJ235,,IF((COLUMN(AN248)-COLUMN($C248)+1)&gt;('Charges variables (avancé)'!$I29+'Charges variables (avancé)'!$J29),(COLUMN(AN248)-COLUMN($C248)+1)-('Charges variables (avancé)'!$I29+'Charges variables (avancé)'!$J29),0)+1):INDEX($C235:$BJ235,,(COLUMN(AN248)-COLUMN($C248)+1)-'Charges variables (avancé)'!$J29)),0)</f>
        <v>0</v>
      </c>
      <c r="AO248" s="368">
        <f>IF(AND(ROUND(('Charges variables-Calculs auto'!AO$139-CONFIG!$D$7)/31,0)&gt;=ROUND('Charges variables (avancé)'!$J29,0),'Charges variables (avancé)'!$E29&lt;&gt;0),SUM(INDEX($C235:$BJ235,,IF((COLUMN(AO248)-COLUMN($C248)+1)&gt;('Charges variables (avancé)'!$I29+'Charges variables (avancé)'!$J29),(COLUMN(AO248)-COLUMN($C248)+1)-('Charges variables (avancé)'!$I29+'Charges variables (avancé)'!$J29),0)+1):INDEX($C235:$BJ235,,(COLUMN(AO248)-COLUMN($C248)+1)-'Charges variables (avancé)'!$J29)),0)</f>
        <v>0</v>
      </c>
      <c r="AP248" s="368">
        <f>IF(AND(ROUND(('Charges variables-Calculs auto'!AP$139-CONFIG!$D$7)/31,0)&gt;=ROUND('Charges variables (avancé)'!$J29,0),'Charges variables (avancé)'!$E29&lt;&gt;0),SUM(INDEX($C235:$BJ235,,IF((COLUMN(AP248)-COLUMN($C248)+1)&gt;('Charges variables (avancé)'!$I29+'Charges variables (avancé)'!$J29),(COLUMN(AP248)-COLUMN($C248)+1)-('Charges variables (avancé)'!$I29+'Charges variables (avancé)'!$J29),0)+1):INDEX($C235:$BJ235,,(COLUMN(AP248)-COLUMN($C248)+1)-'Charges variables (avancé)'!$J29)),0)</f>
        <v>0</v>
      </c>
      <c r="AQ248" s="368">
        <f>IF(AND(ROUND(('Charges variables-Calculs auto'!AQ$139-CONFIG!$D$7)/31,0)&gt;=ROUND('Charges variables (avancé)'!$J29,0),'Charges variables (avancé)'!$E29&lt;&gt;0),SUM(INDEX($C235:$BJ235,,IF((COLUMN(AQ248)-COLUMN($C248)+1)&gt;('Charges variables (avancé)'!$I29+'Charges variables (avancé)'!$J29),(COLUMN(AQ248)-COLUMN($C248)+1)-('Charges variables (avancé)'!$I29+'Charges variables (avancé)'!$J29),0)+1):INDEX($C235:$BJ235,,(COLUMN(AQ248)-COLUMN($C248)+1)-'Charges variables (avancé)'!$J29)),0)</f>
        <v>0</v>
      </c>
      <c r="AR248" s="368">
        <f>IF(AND(ROUND(('Charges variables-Calculs auto'!AR$139-CONFIG!$D$7)/31,0)&gt;=ROUND('Charges variables (avancé)'!$J29,0),'Charges variables (avancé)'!$E29&lt;&gt;0),SUM(INDEX($C235:$BJ235,,IF((COLUMN(AR248)-COLUMN($C248)+1)&gt;('Charges variables (avancé)'!$I29+'Charges variables (avancé)'!$J29),(COLUMN(AR248)-COLUMN($C248)+1)-('Charges variables (avancé)'!$I29+'Charges variables (avancé)'!$J29),0)+1):INDEX($C235:$BJ235,,(COLUMN(AR248)-COLUMN($C248)+1)-'Charges variables (avancé)'!$J29)),0)</f>
        <v>0</v>
      </c>
      <c r="AS248" s="368">
        <f>IF(AND(ROUND(('Charges variables-Calculs auto'!AS$139-CONFIG!$D$7)/31,0)&gt;=ROUND('Charges variables (avancé)'!$J29,0),'Charges variables (avancé)'!$E29&lt;&gt;0),SUM(INDEX($C235:$BJ235,,IF((COLUMN(AS248)-COLUMN($C248)+1)&gt;('Charges variables (avancé)'!$I29+'Charges variables (avancé)'!$J29),(COLUMN(AS248)-COLUMN($C248)+1)-('Charges variables (avancé)'!$I29+'Charges variables (avancé)'!$J29),0)+1):INDEX($C235:$BJ235,,(COLUMN(AS248)-COLUMN($C248)+1)-'Charges variables (avancé)'!$J29)),0)</f>
        <v>0</v>
      </c>
      <c r="AT248" s="368">
        <f>IF(AND(ROUND(('Charges variables-Calculs auto'!AT$139-CONFIG!$D$7)/31,0)&gt;=ROUND('Charges variables (avancé)'!$J29,0),'Charges variables (avancé)'!$E29&lt;&gt;0),SUM(INDEX($C235:$BJ235,,IF((COLUMN(AT248)-COLUMN($C248)+1)&gt;('Charges variables (avancé)'!$I29+'Charges variables (avancé)'!$J29),(COLUMN(AT248)-COLUMN($C248)+1)-('Charges variables (avancé)'!$I29+'Charges variables (avancé)'!$J29),0)+1):INDEX($C235:$BJ235,,(COLUMN(AT248)-COLUMN($C248)+1)-'Charges variables (avancé)'!$J29)),0)</f>
        <v>0</v>
      </c>
      <c r="AU248" s="368">
        <f>IF(AND(ROUND(('Charges variables-Calculs auto'!AU$139-CONFIG!$D$7)/31,0)&gt;=ROUND('Charges variables (avancé)'!$J29,0),'Charges variables (avancé)'!$E29&lt;&gt;0),SUM(INDEX($C235:$BJ235,,IF((COLUMN(AU248)-COLUMN($C248)+1)&gt;('Charges variables (avancé)'!$I29+'Charges variables (avancé)'!$J29),(COLUMN(AU248)-COLUMN($C248)+1)-('Charges variables (avancé)'!$I29+'Charges variables (avancé)'!$J29),0)+1):INDEX($C235:$BJ235,,(COLUMN(AU248)-COLUMN($C248)+1)-'Charges variables (avancé)'!$J29)),0)</f>
        <v>0</v>
      </c>
      <c r="AV248" s="368">
        <f>IF(AND(ROUND(('Charges variables-Calculs auto'!AV$139-CONFIG!$D$7)/31,0)&gt;=ROUND('Charges variables (avancé)'!$J29,0),'Charges variables (avancé)'!$E29&lt;&gt;0),SUM(INDEX($C235:$BJ235,,IF((COLUMN(AV248)-COLUMN($C248)+1)&gt;('Charges variables (avancé)'!$I29+'Charges variables (avancé)'!$J29),(COLUMN(AV248)-COLUMN($C248)+1)-('Charges variables (avancé)'!$I29+'Charges variables (avancé)'!$J29),0)+1):INDEX($C235:$BJ235,,(COLUMN(AV248)-COLUMN($C248)+1)-'Charges variables (avancé)'!$J29)),0)</f>
        <v>0</v>
      </c>
      <c r="AW248" s="368">
        <f>IF(AND(ROUND(('Charges variables-Calculs auto'!AW$139-CONFIG!$D$7)/31,0)&gt;=ROUND('Charges variables (avancé)'!$J29,0),'Charges variables (avancé)'!$E29&lt;&gt;0),SUM(INDEX($C235:$BJ235,,IF((COLUMN(AW248)-COLUMN($C248)+1)&gt;('Charges variables (avancé)'!$I29+'Charges variables (avancé)'!$J29),(COLUMN(AW248)-COLUMN($C248)+1)-('Charges variables (avancé)'!$I29+'Charges variables (avancé)'!$J29),0)+1):INDEX($C235:$BJ235,,(COLUMN(AW248)-COLUMN($C248)+1)-'Charges variables (avancé)'!$J29)),0)</f>
        <v>0</v>
      </c>
      <c r="AX248" s="368">
        <f>IF(AND(ROUND(('Charges variables-Calculs auto'!AX$139-CONFIG!$D$7)/31,0)&gt;=ROUND('Charges variables (avancé)'!$J29,0),'Charges variables (avancé)'!$E29&lt;&gt;0),SUM(INDEX($C235:$BJ235,,IF((COLUMN(AX248)-COLUMN($C248)+1)&gt;('Charges variables (avancé)'!$I29+'Charges variables (avancé)'!$J29),(COLUMN(AX248)-COLUMN($C248)+1)-('Charges variables (avancé)'!$I29+'Charges variables (avancé)'!$J29),0)+1):INDEX($C235:$BJ235,,(COLUMN(AX248)-COLUMN($C248)+1)-'Charges variables (avancé)'!$J29)),0)</f>
        <v>0</v>
      </c>
      <c r="AY248" s="368">
        <f>IF(AND(ROUND(('Charges variables-Calculs auto'!AY$139-CONFIG!$D$7)/31,0)&gt;=ROUND('Charges variables (avancé)'!$J29,0),'Charges variables (avancé)'!$E29&lt;&gt;0),SUM(INDEX($C235:$BJ235,,IF((COLUMN(AY248)-COLUMN($C248)+1)&gt;('Charges variables (avancé)'!$I29+'Charges variables (avancé)'!$J29),(COLUMN(AY248)-COLUMN($C248)+1)-('Charges variables (avancé)'!$I29+'Charges variables (avancé)'!$J29),0)+1):INDEX($C235:$BJ235,,(COLUMN(AY248)-COLUMN($C248)+1)-'Charges variables (avancé)'!$J29)),0)</f>
        <v>0</v>
      </c>
      <c r="AZ248" s="368">
        <f>IF(AND(ROUND(('Charges variables-Calculs auto'!AZ$139-CONFIG!$D$7)/31,0)&gt;=ROUND('Charges variables (avancé)'!$J29,0),'Charges variables (avancé)'!$E29&lt;&gt;0),SUM(INDEX($C235:$BJ235,,IF((COLUMN(AZ248)-COLUMN($C248)+1)&gt;('Charges variables (avancé)'!$I29+'Charges variables (avancé)'!$J29),(COLUMN(AZ248)-COLUMN($C248)+1)-('Charges variables (avancé)'!$I29+'Charges variables (avancé)'!$J29),0)+1):INDEX($C235:$BJ235,,(COLUMN(AZ248)-COLUMN($C248)+1)-'Charges variables (avancé)'!$J29)),0)</f>
        <v>0</v>
      </c>
      <c r="BA248" s="368">
        <f>IF(AND(ROUND(('Charges variables-Calculs auto'!BA$139-CONFIG!$D$7)/31,0)&gt;=ROUND('Charges variables (avancé)'!$J29,0),'Charges variables (avancé)'!$E29&lt;&gt;0),SUM(INDEX($C235:$BJ235,,IF((COLUMN(BA248)-COLUMN($C248)+1)&gt;('Charges variables (avancé)'!$I29+'Charges variables (avancé)'!$J29),(COLUMN(BA248)-COLUMN($C248)+1)-('Charges variables (avancé)'!$I29+'Charges variables (avancé)'!$J29),0)+1):INDEX($C235:$BJ235,,(COLUMN(BA248)-COLUMN($C248)+1)-'Charges variables (avancé)'!$J29)),0)</f>
        <v>0</v>
      </c>
      <c r="BB248" s="368">
        <f>IF(AND(ROUND(('Charges variables-Calculs auto'!BB$139-CONFIG!$D$7)/31,0)&gt;=ROUND('Charges variables (avancé)'!$J29,0),'Charges variables (avancé)'!$E29&lt;&gt;0),SUM(INDEX($C235:$BJ235,,IF((COLUMN(BB248)-COLUMN($C248)+1)&gt;('Charges variables (avancé)'!$I29+'Charges variables (avancé)'!$J29),(COLUMN(BB248)-COLUMN($C248)+1)-('Charges variables (avancé)'!$I29+'Charges variables (avancé)'!$J29),0)+1):INDEX($C235:$BJ235,,(COLUMN(BB248)-COLUMN($C248)+1)-'Charges variables (avancé)'!$J29)),0)</f>
        <v>0</v>
      </c>
      <c r="BC248" s="368">
        <f>IF(AND(ROUND(('Charges variables-Calculs auto'!BC$139-CONFIG!$D$7)/31,0)&gt;=ROUND('Charges variables (avancé)'!$J29,0),'Charges variables (avancé)'!$E29&lt;&gt;0),SUM(INDEX($C235:$BJ235,,IF((COLUMN(BC248)-COLUMN($C248)+1)&gt;('Charges variables (avancé)'!$I29+'Charges variables (avancé)'!$J29),(COLUMN(BC248)-COLUMN($C248)+1)-('Charges variables (avancé)'!$I29+'Charges variables (avancé)'!$J29),0)+1):INDEX($C235:$BJ235,,(COLUMN(BC248)-COLUMN($C248)+1)-'Charges variables (avancé)'!$J29)),0)</f>
        <v>0</v>
      </c>
      <c r="BD248" s="368">
        <f>IF(AND(ROUND(('Charges variables-Calculs auto'!BD$139-CONFIG!$D$7)/31,0)&gt;=ROUND('Charges variables (avancé)'!$J29,0),'Charges variables (avancé)'!$E29&lt;&gt;0),SUM(INDEX($C235:$BJ235,,IF((COLUMN(BD248)-COLUMN($C248)+1)&gt;('Charges variables (avancé)'!$I29+'Charges variables (avancé)'!$J29),(COLUMN(BD248)-COLUMN($C248)+1)-('Charges variables (avancé)'!$I29+'Charges variables (avancé)'!$J29),0)+1):INDEX($C235:$BJ235,,(COLUMN(BD248)-COLUMN($C248)+1)-'Charges variables (avancé)'!$J29)),0)</f>
        <v>0</v>
      </c>
      <c r="BE248" s="368">
        <f>IF(AND(ROUND(('Charges variables-Calculs auto'!BE$139-CONFIG!$D$7)/31,0)&gt;=ROUND('Charges variables (avancé)'!$J29,0),'Charges variables (avancé)'!$E29&lt;&gt;0),SUM(INDEX($C235:$BJ235,,IF((COLUMN(BE248)-COLUMN($C248)+1)&gt;('Charges variables (avancé)'!$I29+'Charges variables (avancé)'!$J29),(COLUMN(BE248)-COLUMN($C248)+1)-('Charges variables (avancé)'!$I29+'Charges variables (avancé)'!$J29),0)+1):INDEX($C235:$BJ235,,(COLUMN(BE248)-COLUMN($C248)+1)-'Charges variables (avancé)'!$J29)),0)</f>
        <v>0</v>
      </c>
      <c r="BF248" s="368">
        <f>IF(AND(ROUND(('Charges variables-Calculs auto'!BF$139-CONFIG!$D$7)/31,0)&gt;=ROUND('Charges variables (avancé)'!$J29,0),'Charges variables (avancé)'!$E29&lt;&gt;0),SUM(INDEX($C235:$BJ235,,IF((COLUMN(BF248)-COLUMN($C248)+1)&gt;('Charges variables (avancé)'!$I29+'Charges variables (avancé)'!$J29),(COLUMN(BF248)-COLUMN($C248)+1)-('Charges variables (avancé)'!$I29+'Charges variables (avancé)'!$J29),0)+1):INDEX($C235:$BJ235,,(COLUMN(BF248)-COLUMN($C248)+1)-'Charges variables (avancé)'!$J29)),0)</f>
        <v>0</v>
      </c>
      <c r="BG248" s="368">
        <f>IF(AND(ROUND(('Charges variables-Calculs auto'!BG$139-CONFIG!$D$7)/31,0)&gt;=ROUND('Charges variables (avancé)'!$J29,0),'Charges variables (avancé)'!$E29&lt;&gt;0),SUM(INDEX($C235:$BJ235,,IF((COLUMN(BG248)-COLUMN($C248)+1)&gt;('Charges variables (avancé)'!$I29+'Charges variables (avancé)'!$J29),(COLUMN(BG248)-COLUMN($C248)+1)-('Charges variables (avancé)'!$I29+'Charges variables (avancé)'!$J29),0)+1):INDEX($C235:$BJ235,,(COLUMN(BG248)-COLUMN($C248)+1)-'Charges variables (avancé)'!$J29)),0)</f>
        <v>0</v>
      </c>
      <c r="BH248" s="368">
        <f>IF(AND(ROUND(('Charges variables-Calculs auto'!BH$139-CONFIG!$D$7)/31,0)&gt;=ROUND('Charges variables (avancé)'!$J29,0),'Charges variables (avancé)'!$E29&lt;&gt;0),SUM(INDEX($C235:$BJ235,,IF((COLUMN(BH248)-COLUMN($C248)+1)&gt;('Charges variables (avancé)'!$I29+'Charges variables (avancé)'!$J29),(COLUMN(BH248)-COLUMN($C248)+1)-('Charges variables (avancé)'!$I29+'Charges variables (avancé)'!$J29),0)+1):INDEX($C235:$BJ235,,(COLUMN(BH248)-COLUMN($C248)+1)-'Charges variables (avancé)'!$J29)),0)</f>
        <v>0</v>
      </c>
      <c r="BI248" s="368">
        <f>IF(AND(ROUND(('Charges variables-Calculs auto'!BI$139-CONFIG!$D$7)/31,0)&gt;=ROUND('Charges variables (avancé)'!$J29,0),'Charges variables (avancé)'!$E29&lt;&gt;0),SUM(INDEX($C235:$BJ235,,IF((COLUMN(BI248)-COLUMN($C248)+1)&gt;('Charges variables (avancé)'!$I29+'Charges variables (avancé)'!$J29),(COLUMN(BI248)-COLUMN($C248)+1)-('Charges variables (avancé)'!$I29+'Charges variables (avancé)'!$J29),0)+1):INDEX($C235:$BJ235,,(COLUMN(BI248)-COLUMN($C248)+1)-'Charges variables (avancé)'!$J29)),0)</f>
        <v>0</v>
      </c>
      <c r="BJ248" s="368">
        <f>IF(AND(ROUND(('Charges variables-Calculs auto'!BJ$139-CONFIG!$D$7)/31,0)&gt;=ROUND('Charges variables (avancé)'!$J29,0),'Charges variables (avancé)'!$E29&lt;&gt;0),SUM(INDEX($C235:$BJ235,,IF((COLUMN(BJ248)-COLUMN($C248)+1)&gt;('Charges variables (avancé)'!$I29+'Charges variables (avancé)'!$J29),(COLUMN(BJ248)-COLUMN($C248)+1)-('Charges variables (avancé)'!$I29+'Charges variables (avancé)'!$J29),0)+1):INDEX($C235:$BJ235,,(COLUMN(BJ248)-COLUMN($C248)+1)-'Charges variables (avancé)'!$J29)),0)</f>
        <v>0</v>
      </c>
    </row>
    <row r="249" spans="2:62" ht="15" customHeight="1">
      <c r="B249" s="366">
        <f>'Charges variables (avancé)'!C30</f>
        <v>0</v>
      </c>
      <c r="C249" s="368">
        <f>IF(AND(ROUND(('Charges variables-Calculs auto'!C$139-CONFIG!$D$7)/31,0)&gt;=ROUND('Charges variables (avancé)'!$J30,0),'Charges variables (avancé)'!$E30&lt;&gt;0),SUM(INDEX($C236:$BJ236,,IF((COLUMN(C249)-COLUMN($C249)+1)&gt;('Charges variables (avancé)'!$I30+'Charges variables (avancé)'!$J30),(COLUMN(C249)-COLUMN($C249)+1)-('Charges variables (avancé)'!$I30+'Charges variables (avancé)'!$J30),0)+1):INDEX($C236:$BJ236,,(COLUMN(C249)-COLUMN($C249)+1)-'Charges variables (avancé)'!$J30)),0)</f>
        <v>0</v>
      </c>
      <c r="D249" s="368">
        <f>IF(AND(ROUND(('Charges variables-Calculs auto'!D$139-CONFIG!$D$7)/31,0)&gt;=ROUND('Charges variables (avancé)'!$J30,0),'Charges variables (avancé)'!$E30&lt;&gt;0),SUM(INDEX($C236:$BJ236,,IF((COLUMN(D249)-COLUMN($C249)+1)&gt;('Charges variables (avancé)'!$I30+'Charges variables (avancé)'!$J30),(COLUMN(D249)-COLUMN($C249)+1)-('Charges variables (avancé)'!$I30+'Charges variables (avancé)'!$J30),0)+1):INDEX($C236:$BJ236,,(COLUMN(D249)-COLUMN($C249)+1)-'Charges variables (avancé)'!$J30)),0)</f>
        <v>0</v>
      </c>
      <c r="E249" s="368">
        <f>IF(AND(ROUND(('Charges variables-Calculs auto'!E$139-CONFIG!$D$7)/31,0)&gt;=ROUND('Charges variables (avancé)'!$J30,0),'Charges variables (avancé)'!$E30&lt;&gt;0),SUM(INDEX($C236:$BJ236,,IF((COLUMN(E249)-COLUMN($C249)+1)&gt;('Charges variables (avancé)'!$I30+'Charges variables (avancé)'!$J30),(COLUMN(E249)-COLUMN($C249)+1)-('Charges variables (avancé)'!$I30+'Charges variables (avancé)'!$J30),0)+1):INDEX($C236:$BJ236,,(COLUMN(E249)-COLUMN($C249)+1)-'Charges variables (avancé)'!$J30)),0)</f>
        <v>0</v>
      </c>
      <c r="F249" s="368">
        <f>IF(AND(ROUND(('Charges variables-Calculs auto'!F$139-CONFIG!$D$7)/31,0)&gt;=ROUND('Charges variables (avancé)'!$J30,0),'Charges variables (avancé)'!$E30&lt;&gt;0),SUM(INDEX($C236:$BJ236,,IF((COLUMN(F249)-COLUMN($C249)+1)&gt;('Charges variables (avancé)'!$I30+'Charges variables (avancé)'!$J30),(COLUMN(F249)-COLUMN($C249)+1)-('Charges variables (avancé)'!$I30+'Charges variables (avancé)'!$J30),0)+1):INDEX($C236:$BJ236,,(COLUMN(F249)-COLUMN($C249)+1)-'Charges variables (avancé)'!$J30)),0)</f>
        <v>0</v>
      </c>
      <c r="G249" s="368">
        <f>IF(AND(ROUND(('Charges variables-Calculs auto'!G$139-CONFIG!$D$7)/31,0)&gt;=ROUND('Charges variables (avancé)'!$J30,0),'Charges variables (avancé)'!$E30&lt;&gt;0),SUM(INDEX($C236:$BJ236,,IF((COLUMN(G249)-COLUMN($C249)+1)&gt;('Charges variables (avancé)'!$I30+'Charges variables (avancé)'!$J30),(COLUMN(G249)-COLUMN($C249)+1)-('Charges variables (avancé)'!$I30+'Charges variables (avancé)'!$J30),0)+1):INDEX($C236:$BJ236,,(COLUMN(G249)-COLUMN($C249)+1)-'Charges variables (avancé)'!$J30)),0)</f>
        <v>0</v>
      </c>
      <c r="H249" s="368">
        <f>IF(AND(ROUND(('Charges variables-Calculs auto'!H$139-CONFIG!$D$7)/31,0)&gt;=ROUND('Charges variables (avancé)'!$J30,0),'Charges variables (avancé)'!$E30&lt;&gt;0),SUM(INDEX($C236:$BJ236,,IF((COLUMN(H249)-COLUMN($C249)+1)&gt;('Charges variables (avancé)'!$I30+'Charges variables (avancé)'!$J30),(COLUMN(H249)-COLUMN($C249)+1)-('Charges variables (avancé)'!$I30+'Charges variables (avancé)'!$J30),0)+1):INDEX($C236:$BJ236,,(COLUMN(H249)-COLUMN($C249)+1)-'Charges variables (avancé)'!$J30)),0)</f>
        <v>0</v>
      </c>
      <c r="I249" s="368">
        <f>IF(AND(ROUND(('Charges variables-Calculs auto'!I$139-CONFIG!$D$7)/31,0)&gt;=ROUND('Charges variables (avancé)'!$J30,0),'Charges variables (avancé)'!$E30&lt;&gt;0),SUM(INDEX($C236:$BJ236,,IF((COLUMN(I249)-COLUMN($C249)+1)&gt;('Charges variables (avancé)'!$I30+'Charges variables (avancé)'!$J30),(COLUMN(I249)-COLUMN($C249)+1)-('Charges variables (avancé)'!$I30+'Charges variables (avancé)'!$J30),0)+1):INDEX($C236:$BJ236,,(COLUMN(I249)-COLUMN($C249)+1)-'Charges variables (avancé)'!$J30)),0)</f>
        <v>0</v>
      </c>
      <c r="J249" s="368">
        <f>IF(AND(ROUND(('Charges variables-Calculs auto'!J$139-CONFIG!$D$7)/31,0)&gt;=ROUND('Charges variables (avancé)'!$J30,0),'Charges variables (avancé)'!$E30&lt;&gt;0),SUM(INDEX($C236:$BJ236,,IF((COLUMN(J249)-COLUMN($C249)+1)&gt;('Charges variables (avancé)'!$I30+'Charges variables (avancé)'!$J30),(COLUMN(J249)-COLUMN($C249)+1)-('Charges variables (avancé)'!$I30+'Charges variables (avancé)'!$J30),0)+1):INDEX($C236:$BJ236,,(COLUMN(J249)-COLUMN($C249)+1)-'Charges variables (avancé)'!$J30)),0)</f>
        <v>0</v>
      </c>
      <c r="K249" s="368">
        <f>IF(AND(ROUND(('Charges variables-Calculs auto'!K$139-CONFIG!$D$7)/31,0)&gt;=ROUND('Charges variables (avancé)'!$J30,0),'Charges variables (avancé)'!$E30&lt;&gt;0),SUM(INDEX($C236:$BJ236,,IF((COLUMN(K249)-COLUMN($C249)+1)&gt;('Charges variables (avancé)'!$I30+'Charges variables (avancé)'!$J30),(COLUMN(K249)-COLUMN($C249)+1)-('Charges variables (avancé)'!$I30+'Charges variables (avancé)'!$J30),0)+1):INDEX($C236:$BJ236,,(COLUMN(K249)-COLUMN($C249)+1)-'Charges variables (avancé)'!$J30)),0)</f>
        <v>0</v>
      </c>
      <c r="L249" s="368">
        <f>IF(AND(ROUND(('Charges variables-Calculs auto'!L$139-CONFIG!$D$7)/31,0)&gt;=ROUND('Charges variables (avancé)'!$J30,0),'Charges variables (avancé)'!$E30&lt;&gt;0),SUM(INDEX($C236:$BJ236,,IF((COLUMN(L249)-COLUMN($C249)+1)&gt;('Charges variables (avancé)'!$I30+'Charges variables (avancé)'!$J30),(COLUMN(L249)-COLUMN($C249)+1)-('Charges variables (avancé)'!$I30+'Charges variables (avancé)'!$J30),0)+1):INDEX($C236:$BJ236,,(COLUMN(L249)-COLUMN($C249)+1)-'Charges variables (avancé)'!$J30)),0)</f>
        <v>0</v>
      </c>
      <c r="M249" s="368">
        <f>IF(AND(ROUND(('Charges variables-Calculs auto'!M$139-CONFIG!$D$7)/31,0)&gt;=ROUND('Charges variables (avancé)'!$J30,0),'Charges variables (avancé)'!$E30&lt;&gt;0),SUM(INDEX($C236:$BJ236,,IF((COLUMN(M249)-COLUMN($C249)+1)&gt;('Charges variables (avancé)'!$I30+'Charges variables (avancé)'!$J30),(COLUMN(M249)-COLUMN($C249)+1)-('Charges variables (avancé)'!$I30+'Charges variables (avancé)'!$J30),0)+1):INDEX($C236:$BJ236,,(COLUMN(M249)-COLUMN($C249)+1)-'Charges variables (avancé)'!$J30)),0)</f>
        <v>0</v>
      </c>
      <c r="N249" s="368">
        <f>IF(AND(ROUND(('Charges variables-Calculs auto'!N$139-CONFIG!$D$7)/31,0)&gt;=ROUND('Charges variables (avancé)'!$J30,0),'Charges variables (avancé)'!$E30&lt;&gt;0),SUM(INDEX($C236:$BJ236,,IF((COLUMN(N249)-COLUMN($C249)+1)&gt;('Charges variables (avancé)'!$I30+'Charges variables (avancé)'!$J30),(COLUMN(N249)-COLUMN($C249)+1)-('Charges variables (avancé)'!$I30+'Charges variables (avancé)'!$J30),0)+1):INDEX($C236:$BJ236,,(COLUMN(N249)-COLUMN($C249)+1)-'Charges variables (avancé)'!$J30)),0)</f>
        <v>0</v>
      </c>
      <c r="O249" s="368">
        <f>IF(AND(ROUND(('Charges variables-Calculs auto'!O$139-CONFIG!$D$7)/31,0)&gt;=ROUND('Charges variables (avancé)'!$J30,0),'Charges variables (avancé)'!$E30&lt;&gt;0),SUM(INDEX($C236:$BJ236,,IF((COLUMN(O249)-COLUMN($C249)+1)&gt;('Charges variables (avancé)'!$I30+'Charges variables (avancé)'!$J30),(COLUMN(O249)-COLUMN($C249)+1)-('Charges variables (avancé)'!$I30+'Charges variables (avancé)'!$J30),0)+1):INDEX($C236:$BJ236,,(COLUMN(O249)-COLUMN($C249)+1)-'Charges variables (avancé)'!$J30)),0)</f>
        <v>0</v>
      </c>
      <c r="P249" s="368">
        <f>IF(AND(ROUND(('Charges variables-Calculs auto'!P$139-CONFIG!$D$7)/31,0)&gt;=ROUND('Charges variables (avancé)'!$J30,0),'Charges variables (avancé)'!$E30&lt;&gt;0),SUM(INDEX($C236:$BJ236,,IF((COLUMN(P249)-COLUMN($C249)+1)&gt;('Charges variables (avancé)'!$I30+'Charges variables (avancé)'!$J30),(COLUMN(P249)-COLUMN($C249)+1)-('Charges variables (avancé)'!$I30+'Charges variables (avancé)'!$J30),0)+1):INDEX($C236:$BJ236,,(COLUMN(P249)-COLUMN($C249)+1)-'Charges variables (avancé)'!$J30)),0)</f>
        <v>0</v>
      </c>
      <c r="Q249" s="368">
        <f>IF(AND(ROUND(('Charges variables-Calculs auto'!Q$139-CONFIG!$D$7)/31,0)&gt;=ROUND('Charges variables (avancé)'!$J30,0),'Charges variables (avancé)'!$E30&lt;&gt;0),SUM(INDEX($C236:$BJ236,,IF((COLUMN(Q249)-COLUMN($C249)+1)&gt;('Charges variables (avancé)'!$I30+'Charges variables (avancé)'!$J30),(COLUMN(Q249)-COLUMN($C249)+1)-('Charges variables (avancé)'!$I30+'Charges variables (avancé)'!$J30),0)+1):INDEX($C236:$BJ236,,(COLUMN(Q249)-COLUMN($C249)+1)-'Charges variables (avancé)'!$J30)),0)</f>
        <v>0</v>
      </c>
      <c r="R249" s="368">
        <f>IF(AND(ROUND(('Charges variables-Calculs auto'!R$139-CONFIG!$D$7)/31,0)&gt;=ROUND('Charges variables (avancé)'!$J30,0),'Charges variables (avancé)'!$E30&lt;&gt;0),SUM(INDEX($C236:$BJ236,,IF((COLUMN(R249)-COLUMN($C249)+1)&gt;('Charges variables (avancé)'!$I30+'Charges variables (avancé)'!$J30),(COLUMN(R249)-COLUMN($C249)+1)-('Charges variables (avancé)'!$I30+'Charges variables (avancé)'!$J30),0)+1):INDEX($C236:$BJ236,,(COLUMN(R249)-COLUMN($C249)+1)-'Charges variables (avancé)'!$J30)),0)</f>
        <v>0</v>
      </c>
      <c r="S249" s="368">
        <f>IF(AND(ROUND(('Charges variables-Calculs auto'!S$139-CONFIG!$D$7)/31,0)&gt;=ROUND('Charges variables (avancé)'!$J30,0),'Charges variables (avancé)'!$E30&lt;&gt;0),SUM(INDEX($C236:$BJ236,,IF((COLUMN(S249)-COLUMN($C249)+1)&gt;('Charges variables (avancé)'!$I30+'Charges variables (avancé)'!$J30),(COLUMN(S249)-COLUMN($C249)+1)-('Charges variables (avancé)'!$I30+'Charges variables (avancé)'!$J30),0)+1):INDEX($C236:$BJ236,,(COLUMN(S249)-COLUMN($C249)+1)-'Charges variables (avancé)'!$J30)),0)</f>
        <v>0</v>
      </c>
      <c r="T249" s="368">
        <f>IF(AND(ROUND(('Charges variables-Calculs auto'!T$139-CONFIG!$D$7)/31,0)&gt;=ROUND('Charges variables (avancé)'!$J30,0),'Charges variables (avancé)'!$E30&lt;&gt;0),SUM(INDEX($C236:$BJ236,,IF((COLUMN(T249)-COLUMN($C249)+1)&gt;('Charges variables (avancé)'!$I30+'Charges variables (avancé)'!$J30),(COLUMN(T249)-COLUMN($C249)+1)-('Charges variables (avancé)'!$I30+'Charges variables (avancé)'!$J30),0)+1):INDEX($C236:$BJ236,,(COLUMN(T249)-COLUMN($C249)+1)-'Charges variables (avancé)'!$J30)),0)</f>
        <v>0</v>
      </c>
      <c r="U249" s="368">
        <f>IF(AND(ROUND(('Charges variables-Calculs auto'!U$139-CONFIG!$D$7)/31,0)&gt;=ROUND('Charges variables (avancé)'!$J30,0),'Charges variables (avancé)'!$E30&lt;&gt;0),SUM(INDEX($C236:$BJ236,,IF((COLUMN(U249)-COLUMN($C249)+1)&gt;('Charges variables (avancé)'!$I30+'Charges variables (avancé)'!$J30),(COLUMN(U249)-COLUMN($C249)+1)-('Charges variables (avancé)'!$I30+'Charges variables (avancé)'!$J30),0)+1):INDEX($C236:$BJ236,,(COLUMN(U249)-COLUMN($C249)+1)-'Charges variables (avancé)'!$J30)),0)</f>
        <v>0</v>
      </c>
      <c r="V249" s="368">
        <f>IF(AND(ROUND(('Charges variables-Calculs auto'!V$139-CONFIG!$D$7)/31,0)&gt;=ROUND('Charges variables (avancé)'!$J30,0),'Charges variables (avancé)'!$E30&lt;&gt;0),SUM(INDEX($C236:$BJ236,,IF((COLUMN(V249)-COLUMN($C249)+1)&gt;('Charges variables (avancé)'!$I30+'Charges variables (avancé)'!$J30),(COLUMN(V249)-COLUMN($C249)+1)-('Charges variables (avancé)'!$I30+'Charges variables (avancé)'!$J30),0)+1):INDEX($C236:$BJ236,,(COLUMN(V249)-COLUMN($C249)+1)-'Charges variables (avancé)'!$J30)),0)</f>
        <v>0</v>
      </c>
      <c r="W249" s="368">
        <f>IF(AND(ROUND(('Charges variables-Calculs auto'!W$139-CONFIG!$D$7)/31,0)&gt;=ROUND('Charges variables (avancé)'!$J30,0),'Charges variables (avancé)'!$E30&lt;&gt;0),SUM(INDEX($C236:$BJ236,,IF((COLUMN(W249)-COLUMN($C249)+1)&gt;('Charges variables (avancé)'!$I30+'Charges variables (avancé)'!$J30),(COLUMN(W249)-COLUMN($C249)+1)-('Charges variables (avancé)'!$I30+'Charges variables (avancé)'!$J30),0)+1):INDEX($C236:$BJ236,,(COLUMN(W249)-COLUMN($C249)+1)-'Charges variables (avancé)'!$J30)),0)</f>
        <v>0</v>
      </c>
      <c r="X249" s="368">
        <f>IF(AND(ROUND(('Charges variables-Calculs auto'!X$139-CONFIG!$D$7)/31,0)&gt;=ROUND('Charges variables (avancé)'!$J30,0),'Charges variables (avancé)'!$E30&lt;&gt;0),SUM(INDEX($C236:$BJ236,,IF((COLUMN(X249)-COLUMN($C249)+1)&gt;('Charges variables (avancé)'!$I30+'Charges variables (avancé)'!$J30),(COLUMN(X249)-COLUMN($C249)+1)-('Charges variables (avancé)'!$I30+'Charges variables (avancé)'!$J30),0)+1):INDEX($C236:$BJ236,,(COLUMN(X249)-COLUMN($C249)+1)-'Charges variables (avancé)'!$J30)),0)</f>
        <v>0</v>
      </c>
      <c r="Y249" s="368">
        <f>IF(AND(ROUND(('Charges variables-Calculs auto'!Y$139-CONFIG!$D$7)/31,0)&gt;=ROUND('Charges variables (avancé)'!$J30,0),'Charges variables (avancé)'!$E30&lt;&gt;0),SUM(INDEX($C236:$BJ236,,IF((COLUMN(Y249)-COLUMN($C249)+1)&gt;('Charges variables (avancé)'!$I30+'Charges variables (avancé)'!$J30),(COLUMN(Y249)-COLUMN($C249)+1)-('Charges variables (avancé)'!$I30+'Charges variables (avancé)'!$J30),0)+1):INDEX($C236:$BJ236,,(COLUMN(Y249)-COLUMN($C249)+1)-'Charges variables (avancé)'!$J30)),0)</f>
        <v>0</v>
      </c>
      <c r="Z249" s="368">
        <f>IF(AND(ROUND(('Charges variables-Calculs auto'!Z$139-CONFIG!$D$7)/31,0)&gt;=ROUND('Charges variables (avancé)'!$J30,0),'Charges variables (avancé)'!$E30&lt;&gt;0),SUM(INDEX($C236:$BJ236,,IF((COLUMN(Z249)-COLUMN($C249)+1)&gt;('Charges variables (avancé)'!$I30+'Charges variables (avancé)'!$J30),(COLUMN(Z249)-COLUMN($C249)+1)-('Charges variables (avancé)'!$I30+'Charges variables (avancé)'!$J30),0)+1):INDEX($C236:$BJ236,,(COLUMN(Z249)-COLUMN($C249)+1)-'Charges variables (avancé)'!$J30)),0)</f>
        <v>0</v>
      </c>
      <c r="AA249" s="368">
        <f>IF(AND(ROUND(('Charges variables-Calculs auto'!AA$139-CONFIG!$D$7)/31,0)&gt;=ROUND('Charges variables (avancé)'!$J30,0),'Charges variables (avancé)'!$E30&lt;&gt;0),SUM(INDEX($C236:$BJ236,,IF((COLUMN(AA249)-COLUMN($C249)+1)&gt;('Charges variables (avancé)'!$I30+'Charges variables (avancé)'!$J30),(COLUMN(AA249)-COLUMN($C249)+1)-('Charges variables (avancé)'!$I30+'Charges variables (avancé)'!$J30),0)+1):INDEX($C236:$BJ236,,(COLUMN(AA249)-COLUMN($C249)+1)-'Charges variables (avancé)'!$J30)),0)</f>
        <v>0</v>
      </c>
      <c r="AB249" s="368">
        <f>IF(AND(ROUND(('Charges variables-Calculs auto'!AB$139-CONFIG!$D$7)/31,0)&gt;=ROUND('Charges variables (avancé)'!$J30,0),'Charges variables (avancé)'!$E30&lt;&gt;0),SUM(INDEX($C236:$BJ236,,IF((COLUMN(AB249)-COLUMN($C249)+1)&gt;('Charges variables (avancé)'!$I30+'Charges variables (avancé)'!$J30),(COLUMN(AB249)-COLUMN($C249)+1)-('Charges variables (avancé)'!$I30+'Charges variables (avancé)'!$J30),0)+1):INDEX($C236:$BJ236,,(COLUMN(AB249)-COLUMN($C249)+1)-'Charges variables (avancé)'!$J30)),0)</f>
        <v>0</v>
      </c>
      <c r="AC249" s="368">
        <f>IF(AND(ROUND(('Charges variables-Calculs auto'!AC$139-CONFIG!$D$7)/31,0)&gt;=ROUND('Charges variables (avancé)'!$J30,0),'Charges variables (avancé)'!$E30&lt;&gt;0),SUM(INDEX($C236:$BJ236,,IF((COLUMN(AC249)-COLUMN($C249)+1)&gt;('Charges variables (avancé)'!$I30+'Charges variables (avancé)'!$J30),(COLUMN(AC249)-COLUMN($C249)+1)-('Charges variables (avancé)'!$I30+'Charges variables (avancé)'!$J30),0)+1):INDEX($C236:$BJ236,,(COLUMN(AC249)-COLUMN($C249)+1)-'Charges variables (avancé)'!$J30)),0)</f>
        <v>0</v>
      </c>
      <c r="AD249" s="368">
        <f>IF(AND(ROUND(('Charges variables-Calculs auto'!AD$139-CONFIG!$D$7)/31,0)&gt;=ROUND('Charges variables (avancé)'!$J30,0),'Charges variables (avancé)'!$E30&lt;&gt;0),SUM(INDEX($C236:$BJ236,,IF((COLUMN(AD249)-COLUMN($C249)+1)&gt;('Charges variables (avancé)'!$I30+'Charges variables (avancé)'!$J30),(COLUMN(AD249)-COLUMN($C249)+1)-('Charges variables (avancé)'!$I30+'Charges variables (avancé)'!$J30),0)+1):INDEX($C236:$BJ236,,(COLUMN(AD249)-COLUMN($C249)+1)-'Charges variables (avancé)'!$J30)),0)</f>
        <v>0</v>
      </c>
      <c r="AE249" s="368">
        <f>IF(AND(ROUND(('Charges variables-Calculs auto'!AE$139-CONFIG!$D$7)/31,0)&gt;=ROUND('Charges variables (avancé)'!$J30,0),'Charges variables (avancé)'!$E30&lt;&gt;0),SUM(INDEX($C236:$BJ236,,IF((COLUMN(AE249)-COLUMN($C249)+1)&gt;('Charges variables (avancé)'!$I30+'Charges variables (avancé)'!$J30),(COLUMN(AE249)-COLUMN($C249)+1)-('Charges variables (avancé)'!$I30+'Charges variables (avancé)'!$J30),0)+1):INDEX($C236:$BJ236,,(COLUMN(AE249)-COLUMN($C249)+1)-'Charges variables (avancé)'!$J30)),0)</f>
        <v>0</v>
      </c>
      <c r="AF249" s="368">
        <f>IF(AND(ROUND(('Charges variables-Calculs auto'!AF$139-CONFIG!$D$7)/31,0)&gt;=ROUND('Charges variables (avancé)'!$J30,0),'Charges variables (avancé)'!$E30&lt;&gt;0),SUM(INDEX($C236:$BJ236,,IF((COLUMN(AF249)-COLUMN($C249)+1)&gt;('Charges variables (avancé)'!$I30+'Charges variables (avancé)'!$J30),(COLUMN(AF249)-COLUMN($C249)+1)-('Charges variables (avancé)'!$I30+'Charges variables (avancé)'!$J30),0)+1):INDEX($C236:$BJ236,,(COLUMN(AF249)-COLUMN($C249)+1)-'Charges variables (avancé)'!$J30)),0)</f>
        <v>0</v>
      </c>
      <c r="AG249" s="368">
        <f>IF(AND(ROUND(('Charges variables-Calculs auto'!AG$139-CONFIG!$D$7)/31,0)&gt;=ROUND('Charges variables (avancé)'!$J30,0),'Charges variables (avancé)'!$E30&lt;&gt;0),SUM(INDEX($C236:$BJ236,,IF((COLUMN(AG249)-COLUMN($C249)+1)&gt;('Charges variables (avancé)'!$I30+'Charges variables (avancé)'!$J30),(COLUMN(AG249)-COLUMN($C249)+1)-('Charges variables (avancé)'!$I30+'Charges variables (avancé)'!$J30),0)+1):INDEX($C236:$BJ236,,(COLUMN(AG249)-COLUMN($C249)+1)-'Charges variables (avancé)'!$J30)),0)</f>
        <v>0</v>
      </c>
      <c r="AH249" s="368">
        <f>IF(AND(ROUND(('Charges variables-Calculs auto'!AH$139-CONFIG!$D$7)/31,0)&gt;=ROUND('Charges variables (avancé)'!$J30,0),'Charges variables (avancé)'!$E30&lt;&gt;0),SUM(INDEX($C236:$BJ236,,IF((COLUMN(AH249)-COLUMN($C249)+1)&gt;('Charges variables (avancé)'!$I30+'Charges variables (avancé)'!$J30),(COLUMN(AH249)-COLUMN($C249)+1)-('Charges variables (avancé)'!$I30+'Charges variables (avancé)'!$J30),0)+1):INDEX($C236:$BJ236,,(COLUMN(AH249)-COLUMN($C249)+1)-'Charges variables (avancé)'!$J30)),0)</f>
        <v>0</v>
      </c>
      <c r="AI249" s="368">
        <f>IF(AND(ROUND(('Charges variables-Calculs auto'!AI$139-CONFIG!$D$7)/31,0)&gt;=ROUND('Charges variables (avancé)'!$J30,0),'Charges variables (avancé)'!$E30&lt;&gt;0),SUM(INDEX($C236:$BJ236,,IF((COLUMN(AI249)-COLUMN($C249)+1)&gt;('Charges variables (avancé)'!$I30+'Charges variables (avancé)'!$J30),(COLUMN(AI249)-COLUMN($C249)+1)-('Charges variables (avancé)'!$I30+'Charges variables (avancé)'!$J30),0)+1):INDEX($C236:$BJ236,,(COLUMN(AI249)-COLUMN($C249)+1)-'Charges variables (avancé)'!$J30)),0)</f>
        <v>0</v>
      </c>
      <c r="AJ249" s="368">
        <f>IF(AND(ROUND(('Charges variables-Calculs auto'!AJ$139-CONFIG!$D$7)/31,0)&gt;=ROUND('Charges variables (avancé)'!$J30,0),'Charges variables (avancé)'!$E30&lt;&gt;0),SUM(INDEX($C236:$BJ236,,IF((COLUMN(AJ249)-COLUMN($C249)+1)&gt;('Charges variables (avancé)'!$I30+'Charges variables (avancé)'!$J30),(COLUMN(AJ249)-COLUMN($C249)+1)-('Charges variables (avancé)'!$I30+'Charges variables (avancé)'!$J30),0)+1):INDEX($C236:$BJ236,,(COLUMN(AJ249)-COLUMN($C249)+1)-'Charges variables (avancé)'!$J30)),0)</f>
        <v>0</v>
      </c>
      <c r="AK249" s="368">
        <f>IF(AND(ROUND(('Charges variables-Calculs auto'!AK$139-CONFIG!$D$7)/31,0)&gt;=ROUND('Charges variables (avancé)'!$J30,0),'Charges variables (avancé)'!$E30&lt;&gt;0),SUM(INDEX($C236:$BJ236,,IF((COLUMN(AK249)-COLUMN($C249)+1)&gt;('Charges variables (avancé)'!$I30+'Charges variables (avancé)'!$J30),(COLUMN(AK249)-COLUMN($C249)+1)-('Charges variables (avancé)'!$I30+'Charges variables (avancé)'!$J30),0)+1):INDEX($C236:$BJ236,,(COLUMN(AK249)-COLUMN($C249)+1)-'Charges variables (avancé)'!$J30)),0)</f>
        <v>0</v>
      </c>
      <c r="AL249" s="368">
        <f>IF(AND(ROUND(('Charges variables-Calculs auto'!AL$139-CONFIG!$D$7)/31,0)&gt;=ROUND('Charges variables (avancé)'!$J30,0),'Charges variables (avancé)'!$E30&lt;&gt;0),SUM(INDEX($C236:$BJ236,,IF((COLUMN(AL249)-COLUMN($C249)+1)&gt;('Charges variables (avancé)'!$I30+'Charges variables (avancé)'!$J30),(COLUMN(AL249)-COLUMN($C249)+1)-('Charges variables (avancé)'!$I30+'Charges variables (avancé)'!$J30),0)+1):INDEX($C236:$BJ236,,(COLUMN(AL249)-COLUMN($C249)+1)-'Charges variables (avancé)'!$J30)),0)</f>
        <v>0</v>
      </c>
      <c r="AM249" s="368">
        <f>IF(AND(ROUND(('Charges variables-Calculs auto'!AM$139-CONFIG!$D$7)/31,0)&gt;=ROUND('Charges variables (avancé)'!$J30,0),'Charges variables (avancé)'!$E30&lt;&gt;0),SUM(INDEX($C236:$BJ236,,IF((COLUMN(AM249)-COLUMN($C249)+1)&gt;('Charges variables (avancé)'!$I30+'Charges variables (avancé)'!$J30),(COLUMN(AM249)-COLUMN($C249)+1)-('Charges variables (avancé)'!$I30+'Charges variables (avancé)'!$J30),0)+1):INDEX($C236:$BJ236,,(COLUMN(AM249)-COLUMN($C249)+1)-'Charges variables (avancé)'!$J30)),0)</f>
        <v>0</v>
      </c>
      <c r="AN249" s="368">
        <f>IF(AND(ROUND(('Charges variables-Calculs auto'!AN$139-CONFIG!$D$7)/31,0)&gt;=ROUND('Charges variables (avancé)'!$J30,0),'Charges variables (avancé)'!$E30&lt;&gt;0),SUM(INDEX($C236:$BJ236,,IF((COLUMN(AN249)-COLUMN($C249)+1)&gt;('Charges variables (avancé)'!$I30+'Charges variables (avancé)'!$J30),(COLUMN(AN249)-COLUMN($C249)+1)-('Charges variables (avancé)'!$I30+'Charges variables (avancé)'!$J30),0)+1):INDEX($C236:$BJ236,,(COLUMN(AN249)-COLUMN($C249)+1)-'Charges variables (avancé)'!$J30)),0)</f>
        <v>0</v>
      </c>
      <c r="AO249" s="368">
        <f>IF(AND(ROUND(('Charges variables-Calculs auto'!AO$139-CONFIG!$D$7)/31,0)&gt;=ROUND('Charges variables (avancé)'!$J30,0),'Charges variables (avancé)'!$E30&lt;&gt;0),SUM(INDEX($C236:$BJ236,,IF((COLUMN(AO249)-COLUMN($C249)+1)&gt;('Charges variables (avancé)'!$I30+'Charges variables (avancé)'!$J30),(COLUMN(AO249)-COLUMN($C249)+1)-('Charges variables (avancé)'!$I30+'Charges variables (avancé)'!$J30),0)+1):INDEX($C236:$BJ236,,(COLUMN(AO249)-COLUMN($C249)+1)-'Charges variables (avancé)'!$J30)),0)</f>
        <v>0</v>
      </c>
      <c r="AP249" s="368">
        <f>IF(AND(ROUND(('Charges variables-Calculs auto'!AP$139-CONFIG!$D$7)/31,0)&gt;=ROUND('Charges variables (avancé)'!$J30,0),'Charges variables (avancé)'!$E30&lt;&gt;0),SUM(INDEX($C236:$BJ236,,IF((COLUMN(AP249)-COLUMN($C249)+1)&gt;('Charges variables (avancé)'!$I30+'Charges variables (avancé)'!$J30),(COLUMN(AP249)-COLUMN($C249)+1)-('Charges variables (avancé)'!$I30+'Charges variables (avancé)'!$J30),0)+1):INDEX($C236:$BJ236,,(COLUMN(AP249)-COLUMN($C249)+1)-'Charges variables (avancé)'!$J30)),0)</f>
        <v>0</v>
      </c>
      <c r="AQ249" s="368">
        <f>IF(AND(ROUND(('Charges variables-Calculs auto'!AQ$139-CONFIG!$D$7)/31,0)&gt;=ROUND('Charges variables (avancé)'!$J30,0),'Charges variables (avancé)'!$E30&lt;&gt;0),SUM(INDEX($C236:$BJ236,,IF((COLUMN(AQ249)-COLUMN($C249)+1)&gt;('Charges variables (avancé)'!$I30+'Charges variables (avancé)'!$J30),(COLUMN(AQ249)-COLUMN($C249)+1)-('Charges variables (avancé)'!$I30+'Charges variables (avancé)'!$J30),0)+1):INDEX($C236:$BJ236,,(COLUMN(AQ249)-COLUMN($C249)+1)-'Charges variables (avancé)'!$J30)),0)</f>
        <v>0</v>
      </c>
      <c r="AR249" s="368">
        <f>IF(AND(ROUND(('Charges variables-Calculs auto'!AR$139-CONFIG!$D$7)/31,0)&gt;=ROUND('Charges variables (avancé)'!$J30,0),'Charges variables (avancé)'!$E30&lt;&gt;0),SUM(INDEX($C236:$BJ236,,IF((COLUMN(AR249)-COLUMN($C249)+1)&gt;('Charges variables (avancé)'!$I30+'Charges variables (avancé)'!$J30),(COLUMN(AR249)-COLUMN($C249)+1)-('Charges variables (avancé)'!$I30+'Charges variables (avancé)'!$J30),0)+1):INDEX($C236:$BJ236,,(COLUMN(AR249)-COLUMN($C249)+1)-'Charges variables (avancé)'!$J30)),0)</f>
        <v>0</v>
      </c>
      <c r="AS249" s="368">
        <f>IF(AND(ROUND(('Charges variables-Calculs auto'!AS$139-CONFIG!$D$7)/31,0)&gt;=ROUND('Charges variables (avancé)'!$J30,0),'Charges variables (avancé)'!$E30&lt;&gt;0),SUM(INDEX($C236:$BJ236,,IF((COLUMN(AS249)-COLUMN($C249)+1)&gt;('Charges variables (avancé)'!$I30+'Charges variables (avancé)'!$J30),(COLUMN(AS249)-COLUMN($C249)+1)-('Charges variables (avancé)'!$I30+'Charges variables (avancé)'!$J30),0)+1):INDEX($C236:$BJ236,,(COLUMN(AS249)-COLUMN($C249)+1)-'Charges variables (avancé)'!$J30)),0)</f>
        <v>0</v>
      </c>
      <c r="AT249" s="368">
        <f>IF(AND(ROUND(('Charges variables-Calculs auto'!AT$139-CONFIG!$D$7)/31,0)&gt;=ROUND('Charges variables (avancé)'!$J30,0),'Charges variables (avancé)'!$E30&lt;&gt;0),SUM(INDEX($C236:$BJ236,,IF((COLUMN(AT249)-COLUMN($C249)+1)&gt;('Charges variables (avancé)'!$I30+'Charges variables (avancé)'!$J30),(COLUMN(AT249)-COLUMN($C249)+1)-('Charges variables (avancé)'!$I30+'Charges variables (avancé)'!$J30),0)+1):INDEX($C236:$BJ236,,(COLUMN(AT249)-COLUMN($C249)+1)-'Charges variables (avancé)'!$J30)),0)</f>
        <v>0</v>
      </c>
      <c r="AU249" s="368">
        <f>IF(AND(ROUND(('Charges variables-Calculs auto'!AU$139-CONFIG!$D$7)/31,0)&gt;=ROUND('Charges variables (avancé)'!$J30,0),'Charges variables (avancé)'!$E30&lt;&gt;0),SUM(INDEX($C236:$BJ236,,IF((COLUMN(AU249)-COLUMN($C249)+1)&gt;('Charges variables (avancé)'!$I30+'Charges variables (avancé)'!$J30),(COLUMN(AU249)-COLUMN($C249)+1)-('Charges variables (avancé)'!$I30+'Charges variables (avancé)'!$J30),0)+1):INDEX($C236:$BJ236,,(COLUMN(AU249)-COLUMN($C249)+1)-'Charges variables (avancé)'!$J30)),0)</f>
        <v>0</v>
      </c>
      <c r="AV249" s="368">
        <f>IF(AND(ROUND(('Charges variables-Calculs auto'!AV$139-CONFIG!$D$7)/31,0)&gt;=ROUND('Charges variables (avancé)'!$J30,0),'Charges variables (avancé)'!$E30&lt;&gt;0),SUM(INDEX($C236:$BJ236,,IF((COLUMN(AV249)-COLUMN($C249)+1)&gt;('Charges variables (avancé)'!$I30+'Charges variables (avancé)'!$J30),(COLUMN(AV249)-COLUMN($C249)+1)-('Charges variables (avancé)'!$I30+'Charges variables (avancé)'!$J30),0)+1):INDEX($C236:$BJ236,,(COLUMN(AV249)-COLUMN($C249)+1)-'Charges variables (avancé)'!$J30)),0)</f>
        <v>0</v>
      </c>
      <c r="AW249" s="368">
        <f>IF(AND(ROUND(('Charges variables-Calculs auto'!AW$139-CONFIG!$D$7)/31,0)&gt;=ROUND('Charges variables (avancé)'!$J30,0),'Charges variables (avancé)'!$E30&lt;&gt;0),SUM(INDEX($C236:$BJ236,,IF((COLUMN(AW249)-COLUMN($C249)+1)&gt;('Charges variables (avancé)'!$I30+'Charges variables (avancé)'!$J30),(COLUMN(AW249)-COLUMN($C249)+1)-('Charges variables (avancé)'!$I30+'Charges variables (avancé)'!$J30),0)+1):INDEX($C236:$BJ236,,(COLUMN(AW249)-COLUMN($C249)+1)-'Charges variables (avancé)'!$J30)),0)</f>
        <v>0</v>
      </c>
      <c r="AX249" s="368">
        <f>IF(AND(ROUND(('Charges variables-Calculs auto'!AX$139-CONFIG!$D$7)/31,0)&gt;=ROUND('Charges variables (avancé)'!$J30,0),'Charges variables (avancé)'!$E30&lt;&gt;0),SUM(INDEX($C236:$BJ236,,IF((COLUMN(AX249)-COLUMN($C249)+1)&gt;('Charges variables (avancé)'!$I30+'Charges variables (avancé)'!$J30),(COLUMN(AX249)-COLUMN($C249)+1)-('Charges variables (avancé)'!$I30+'Charges variables (avancé)'!$J30),0)+1):INDEX($C236:$BJ236,,(COLUMN(AX249)-COLUMN($C249)+1)-'Charges variables (avancé)'!$J30)),0)</f>
        <v>0</v>
      </c>
      <c r="AY249" s="368">
        <f>IF(AND(ROUND(('Charges variables-Calculs auto'!AY$139-CONFIG!$D$7)/31,0)&gt;=ROUND('Charges variables (avancé)'!$J30,0),'Charges variables (avancé)'!$E30&lt;&gt;0),SUM(INDEX($C236:$BJ236,,IF((COLUMN(AY249)-COLUMN($C249)+1)&gt;('Charges variables (avancé)'!$I30+'Charges variables (avancé)'!$J30),(COLUMN(AY249)-COLUMN($C249)+1)-('Charges variables (avancé)'!$I30+'Charges variables (avancé)'!$J30),0)+1):INDEX($C236:$BJ236,,(COLUMN(AY249)-COLUMN($C249)+1)-'Charges variables (avancé)'!$J30)),0)</f>
        <v>0</v>
      </c>
      <c r="AZ249" s="368">
        <f>IF(AND(ROUND(('Charges variables-Calculs auto'!AZ$139-CONFIG!$D$7)/31,0)&gt;=ROUND('Charges variables (avancé)'!$J30,0),'Charges variables (avancé)'!$E30&lt;&gt;0),SUM(INDEX($C236:$BJ236,,IF((COLUMN(AZ249)-COLUMN($C249)+1)&gt;('Charges variables (avancé)'!$I30+'Charges variables (avancé)'!$J30),(COLUMN(AZ249)-COLUMN($C249)+1)-('Charges variables (avancé)'!$I30+'Charges variables (avancé)'!$J30),0)+1):INDEX($C236:$BJ236,,(COLUMN(AZ249)-COLUMN($C249)+1)-'Charges variables (avancé)'!$J30)),0)</f>
        <v>0</v>
      </c>
      <c r="BA249" s="368">
        <f>IF(AND(ROUND(('Charges variables-Calculs auto'!BA$139-CONFIG!$D$7)/31,0)&gt;=ROUND('Charges variables (avancé)'!$J30,0),'Charges variables (avancé)'!$E30&lt;&gt;0),SUM(INDEX($C236:$BJ236,,IF((COLUMN(BA249)-COLUMN($C249)+1)&gt;('Charges variables (avancé)'!$I30+'Charges variables (avancé)'!$J30),(COLUMN(BA249)-COLUMN($C249)+1)-('Charges variables (avancé)'!$I30+'Charges variables (avancé)'!$J30),0)+1):INDEX($C236:$BJ236,,(COLUMN(BA249)-COLUMN($C249)+1)-'Charges variables (avancé)'!$J30)),0)</f>
        <v>0</v>
      </c>
      <c r="BB249" s="368">
        <f>IF(AND(ROUND(('Charges variables-Calculs auto'!BB$139-CONFIG!$D$7)/31,0)&gt;=ROUND('Charges variables (avancé)'!$J30,0),'Charges variables (avancé)'!$E30&lt;&gt;0),SUM(INDEX($C236:$BJ236,,IF((COLUMN(BB249)-COLUMN($C249)+1)&gt;('Charges variables (avancé)'!$I30+'Charges variables (avancé)'!$J30),(COLUMN(BB249)-COLUMN($C249)+1)-('Charges variables (avancé)'!$I30+'Charges variables (avancé)'!$J30),0)+1):INDEX($C236:$BJ236,,(COLUMN(BB249)-COLUMN($C249)+1)-'Charges variables (avancé)'!$J30)),0)</f>
        <v>0</v>
      </c>
      <c r="BC249" s="368">
        <f>IF(AND(ROUND(('Charges variables-Calculs auto'!BC$139-CONFIG!$D$7)/31,0)&gt;=ROUND('Charges variables (avancé)'!$J30,0),'Charges variables (avancé)'!$E30&lt;&gt;0),SUM(INDEX($C236:$BJ236,,IF((COLUMN(BC249)-COLUMN($C249)+1)&gt;('Charges variables (avancé)'!$I30+'Charges variables (avancé)'!$J30),(COLUMN(BC249)-COLUMN($C249)+1)-('Charges variables (avancé)'!$I30+'Charges variables (avancé)'!$J30),0)+1):INDEX($C236:$BJ236,,(COLUMN(BC249)-COLUMN($C249)+1)-'Charges variables (avancé)'!$J30)),0)</f>
        <v>0</v>
      </c>
      <c r="BD249" s="368">
        <f>IF(AND(ROUND(('Charges variables-Calculs auto'!BD$139-CONFIG!$D$7)/31,0)&gt;=ROUND('Charges variables (avancé)'!$J30,0),'Charges variables (avancé)'!$E30&lt;&gt;0),SUM(INDEX($C236:$BJ236,,IF((COLUMN(BD249)-COLUMN($C249)+1)&gt;('Charges variables (avancé)'!$I30+'Charges variables (avancé)'!$J30),(COLUMN(BD249)-COLUMN($C249)+1)-('Charges variables (avancé)'!$I30+'Charges variables (avancé)'!$J30),0)+1):INDEX($C236:$BJ236,,(COLUMN(BD249)-COLUMN($C249)+1)-'Charges variables (avancé)'!$J30)),0)</f>
        <v>0</v>
      </c>
      <c r="BE249" s="368">
        <f>IF(AND(ROUND(('Charges variables-Calculs auto'!BE$139-CONFIG!$D$7)/31,0)&gt;=ROUND('Charges variables (avancé)'!$J30,0),'Charges variables (avancé)'!$E30&lt;&gt;0),SUM(INDEX($C236:$BJ236,,IF((COLUMN(BE249)-COLUMN($C249)+1)&gt;('Charges variables (avancé)'!$I30+'Charges variables (avancé)'!$J30),(COLUMN(BE249)-COLUMN($C249)+1)-('Charges variables (avancé)'!$I30+'Charges variables (avancé)'!$J30),0)+1):INDEX($C236:$BJ236,,(COLUMN(BE249)-COLUMN($C249)+1)-'Charges variables (avancé)'!$J30)),0)</f>
        <v>0</v>
      </c>
      <c r="BF249" s="368">
        <f>IF(AND(ROUND(('Charges variables-Calculs auto'!BF$139-CONFIG!$D$7)/31,0)&gt;=ROUND('Charges variables (avancé)'!$J30,0),'Charges variables (avancé)'!$E30&lt;&gt;0),SUM(INDEX($C236:$BJ236,,IF((COLUMN(BF249)-COLUMN($C249)+1)&gt;('Charges variables (avancé)'!$I30+'Charges variables (avancé)'!$J30),(COLUMN(BF249)-COLUMN($C249)+1)-('Charges variables (avancé)'!$I30+'Charges variables (avancé)'!$J30),0)+1):INDEX($C236:$BJ236,,(COLUMN(BF249)-COLUMN($C249)+1)-'Charges variables (avancé)'!$J30)),0)</f>
        <v>0</v>
      </c>
      <c r="BG249" s="368">
        <f>IF(AND(ROUND(('Charges variables-Calculs auto'!BG$139-CONFIG!$D$7)/31,0)&gt;=ROUND('Charges variables (avancé)'!$J30,0),'Charges variables (avancé)'!$E30&lt;&gt;0),SUM(INDEX($C236:$BJ236,,IF((COLUMN(BG249)-COLUMN($C249)+1)&gt;('Charges variables (avancé)'!$I30+'Charges variables (avancé)'!$J30),(COLUMN(BG249)-COLUMN($C249)+1)-('Charges variables (avancé)'!$I30+'Charges variables (avancé)'!$J30),0)+1):INDEX($C236:$BJ236,,(COLUMN(BG249)-COLUMN($C249)+1)-'Charges variables (avancé)'!$J30)),0)</f>
        <v>0</v>
      </c>
      <c r="BH249" s="368">
        <f>IF(AND(ROUND(('Charges variables-Calculs auto'!BH$139-CONFIG!$D$7)/31,0)&gt;=ROUND('Charges variables (avancé)'!$J30,0),'Charges variables (avancé)'!$E30&lt;&gt;0),SUM(INDEX($C236:$BJ236,,IF((COLUMN(BH249)-COLUMN($C249)+1)&gt;('Charges variables (avancé)'!$I30+'Charges variables (avancé)'!$J30),(COLUMN(BH249)-COLUMN($C249)+1)-('Charges variables (avancé)'!$I30+'Charges variables (avancé)'!$J30),0)+1):INDEX($C236:$BJ236,,(COLUMN(BH249)-COLUMN($C249)+1)-'Charges variables (avancé)'!$J30)),0)</f>
        <v>0</v>
      </c>
      <c r="BI249" s="368">
        <f>IF(AND(ROUND(('Charges variables-Calculs auto'!BI$139-CONFIG!$D$7)/31,0)&gt;=ROUND('Charges variables (avancé)'!$J30,0),'Charges variables (avancé)'!$E30&lt;&gt;0),SUM(INDEX($C236:$BJ236,,IF((COLUMN(BI249)-COLUMN($C249)+1)&gt;('Charges variables (avancé)'!$I30+'Charges variables (avancé)'!$J30),(COLUMN(BI249)-COLUMN($C249)+1)-('Charges variables (avancé)'!$I30+'Charges variables (avancé)'!$J30),0)+1):INDEX($C236:$BJ236,,(COLUMN(BI249)-COLUMN($C249)+1)-'Charges variables (avancé)'!$J30)),0)</f>
        <v>0</v>
      </c>
      <c r="BJ249" s="368">
        <f>IF(AND(ROUND(('Charges variables-Calculs auto'!BJ$139-CONFIG!$D$7)/31,0)&gt;=ROUND('Charges variables (avancé)'!$J30,0),'Charges variables (avancé)'!$E30&lt;&gt;0),SUM(INDEX($C236:$BJ236,,IF((COLUMN(BJ249)-COLUMN($C249)+1)&gt;('Charges variables (avancé)'!$I30+'Charges variables (avancé)'!$J30),(COLUMN(BJ249)-COLUMN($C249)+1)-('Charges variables (avancé)'!$I30+'Charges variables (avancé)'!$J30),0)+1):INDEX($C236:$BJ236,,(COLUMN(BJ249)-COLUMN($C249)+1)-'Charges variables (avancé)'!$J30)),0)</f>
        <v>0</v>
      </c>
    </row>
    <row r="250" spans="2:62" ht="15" customHeight="1">
      <c r="B250" s="366">
        <f>'Charges variables (avancé)'!C31</f>
        <v>0</v>
      </c>
      <c r="C250" s="368">
        <f>IF(AND(ROUND(('Charges variables-Calculs auto'!C$139-CONFIG!$D$7)/31,0)&gt;=ROUND('Charges variables (avancé)'!$J31,0),'Charges variables (avancé)'!$E31&lt;&gt;0),SUM(INDEX($C237:$BJ237,,IF((COLUMN(C250)-COLUMN($C250)+1)&gt;('Charges variables (avancé)'!$I31+'Charges variables (avancé)'!$J31),(COLUMN(C250)-COLUMN($C250)+1)-('Charges variables (avancé)'!$I31+'Charges variables (avancé)'!$J31),0)+1):INDEX($C237:$BJ237,,(COLUMN(C250)-COLUMN($C250)+1)-'Charges variables (avancé)'!$J31)),0)</f>
        <v>0</v>
      </c>
      <c r="D250" s="368">
        <f>IF(AND(ROUND(('Charges variables-Calculs auto'!D$139-CONFIG!$D$7)/31,0)&gt;=ROUND('Charges variables (avancé)'!$J31,0),'Charges variables (avancé)'!$E31&lt;&gt;0),SUM(INDEX($C237:$BJ237,,IF((COLUMN(D250)-COLUMN($C250)+1)&gt;('Charges variables (avancé)'!$I31+'Charges variables (avancé)'!$J31),(COLUMN(D250)-COLUMN($C250)+1)-('Charges variables (avancé)'!$I31+'Charges variables (avancé)'!$J31),0)+1):INDEX($C237:$BJ237,,(COLUMN(D250)-COLUMN($C250)+1)-'Charges variables (avancé)'!$J31)),0)</f>
        <v>0</v>
      </c>
      <c r="E250" s="368">
        <f>IF(AND(ROUND(('Charges variables-Calculs auto'!E$139-CONFIG!$D$7)/31,0)&gt;=ROUND('Charges variables (avancé)'!$J31,0),'Charges variables (avancé)'!$E31&lt;&gt;0),SUM(INDEX($C237:$BJ237,,IF((COLUMN(E250)-COLUMN($C250)+1)&gt;('Charges variables (avancé)'!$I31+'Charges variables (avancé)'!$J31),(COLUMN(E250)-COLUMN($C250)+1)-('Charges variables (avancé)'!$I31+'Charges variables (avancé)'!$J31),0)+1):INDEX($C237:$BJ237,,(COLUMN(E250)-COLUMN($C250)+1)-'Charges variables (avancé)'!$J31)),0)</f>
        <v>0</v>
      </c>
      <c r="F250" s="368">
        <f>IF(AND(ROUND(('Charges variables-Calculs auto'!F$139-CONFIG!$D$7)/31,0)&gt;=ROUND('Charges variables (avancé)'!$J31,0),'Charges variables (avancé)'!$E31&lt;&gt;0),SUM(INDEX($C237:$BJ237,,IF((COLUMN(F250)-COLUMN($C250)+1)&gt;('Charges variables (avancé)'!$I31+'Charges variables (avancé)'!$J31),(COLUMN(F250)-COLUMN($C250)+1)-('Charges variables (avancé)'!$I31+'Charges variables (avancé)'!$J31),0)+1):INDEX($C237:$BJ237,,(COLUMN(F250)-COLUMN($C250)+1)-'Charges variables (avancé)'!$J31)),0)</f>
        <v>0</v>
      </c>
      <c r="G250" s="368">
        <f>IF(AND(ROUND(('Charges variables-Calculs auto'!G$139-CONFIG!$D$7)/31,0)&gt;=ROUND('Charges variables (avancé)'!$J31,0),'Charges variables (avancé)'!$E31&lt;&gt;0),SUM(INDEX($C237:$BJ237,,IF((COLUMN(G250)-COLUMN($C250)+1)&gt;('Charges variables (avancé)'!$I31+'Charges variables (avancé)'!$J31),(COLUMN(G250)-COLUMN($C250)+1)-('Charges variables (avancé)'!$I31+'Charges variables (avancé)'!$J31),0)+1):INDEX($C237:$BJ237,,(COLUMN(G250)-COLUMN($C250)+1)-'Charges variables (avancé)'!$J31)),0)</f>
        <v>0</v>
      </c>
      <c r="H250" s="368">
        <f>IF(AND(ROUND(('Charges variables-Calculs auto'!H$139-CONFIG!$D$7)/31,0)&gt;=ROUND('Charges variables (avancé)'!$J31,0),'Charges variables (avancé)'!$E31&lt;&gt;0),SUM(INDEX($C237:$BJ237,,IF((COLUMN(H250)-COLUMN($C250)+1)&gt;('Charges variables (avancé)'!$I31+'Charges variables (avancé)'!$J31),(COLUMN(H250)-COLUMN($C250)+1)-('Charges variables (avancé)'!$I31+'Charges variables (avancé)'!$J31),0)+1):INDEX($C237:$BJ237,,(COLUMN(H250)-COLUMN($C250)+1)-'Charges variables (avancé)'!$J31)),0)</f>
        <v>0</v>
      </c>
      <c r="I250" s="368">
        <f>IF(AND(ROUND(('Charges variables-Calculs auto'!I$139-CONFIG!$D$7)/31,0)&gt;=ROUND('Charges variables (avancé)'!$J31,0),'Charges variables (avancé)'!$E31&lt;&gt;0),SUM(INDEX($C237:$BJ237,,IF((COLUMN(I250)-COLUMN($C250)+1)&gt;('Charges variables (avancé)'!$I31+'Charges variables (avancé)'!$J31),(COLUMN(I250)-COLUMN($C250)+1)-('Charges variables (avancé)'!$I31+'Charges variables (avancé)'!$J31),0)+1):INDEX($C237:$BJ237,,(COLUMN(I250)-COLUMN($C250)+1)-'Charges variables (avancé)'!$J31)),0)</f>
        <v>0</v>
      </c>
      <c r="J250" s="368">
        <f>IF(AND(ROUND(('Charges variables-Calculs auto'!J$139-CONFIG!$D$7)/31,0)&gt;=ROUND('Charges variables (avancé)'!$J31,0),'Charges variables (avancé)'!$E31&lt;&gt;0),SUM(INDEX($C237:$BJ237,,IF((COLUMN(J250)-COLUMN($C250)+1)&gt;('Charges variables (avancé)'!$I31+'Charges variables (avancé)'!$J31),(COLUMN(J250)-COLUMN($C250)+1)-('Charges variables (avancé)'!$I31+'Charges variables (avancé)'!$J31),0)+1):INDEX($C237:$BJ237,,(COLUMN(J250)-COLUMN($C250)+1)-'Charges variables (avancé)'!$J31)),0)</f>
        <v>0</v>
      </c>
      <c r="K250" s="368">
        <f>IF(AND(ROUND(('Charges variables-Calculs auto'!K$139-CONFIG!$D$7)/31,0)&gt;=ROUND('Charges variables (avancé)'!$J31,0),'Charges variables (avancé)'!$E31&lt;&gt;0),SUM(INDEX($C237:$BJ237,,IF((COLUMN(K250)-COLUMN($C250)+1)&gt;('Charges variables (avancé)'!$I31+'Charges variables (avancé)'!$J31),(COLUMN(K250)-COLUMN($C250)+1)-('Charges variables (avancé)'!$I31+'Charges variables (avancé)'!$J31),0)+1):INDEX($C237:$BJ237,,(COLUMN(K250)-COLUMN($C250)+1)-'Charges variables (avancé)'!$J31)),0)</f>
        <v>0</v>
      </c>
      <c r="L250" s="368">
        <f>IF(AND(ROUND(('Charges variables-Calculs auto'!L$139-CONFIG!$D$7)/31,0)&gt;=ROUND('Charges variables (avancé)'!$J31,0),'Charges variables (avancé)'!$E31&lt;&gt;0),SUM(INDEX($C237:$BJ237,,IF((COLUMN(L250)-COLUMN($C250)+1)&gt;('Charges variables (avancé)'!$I31+'Charges variables (avancé)'!$J31),(COLUMN(L250)-COLUMN($C250)+1)-('Charges variables (avancé)'!$I31+'Charges variables (avancé)'!$J31),0)+1):INDEX($C237:$BJ237,,(COLUMN(L250)-COLUMN($C250)+1)-'Charges variables (avancé)'!$J31)),0)</f>
        <v>0</v>
      </c>
      <c r="M250" s="368">
        <f>IF(AND(ROUND(('Charges variables-Calculs auto'!M$139-CONFIG!$D$7)/31,0)&gt;=ROUND('Charges variables (avancé)'!$J31,0),'Charges variables (avancé)'!$E31&lt;&gt;0),SUM(INDEX($C237:$BJ237,,IF((COLUMN(M250)-COLUMN($C250)+1)&gt;('Charges variables (avancé)'!$I31+'Charges variables (avancé)'!$J31),(COLUMN(M250)-COLUMN($C250)+1)-('Charges variables (avancé)'!$I31+'Charges variables (avancé)'!$J31),0)+1):INDEX($C237:$BJ237,,(COLUMN(M250)-COLUMN($C250)+1)-'Charges variables (avancé)'!$J31)),0)</f>
        <v>0</v>
      </c>
      <c r="N250" s="368">
        <f>IF(AND(ROUND(('Charges variables-Calculs auto'!N$139-CONFIG!$D$7)/31,0)&gt;=ROUND('Charges variables (avancé)'!$J31,0),'Charges variables (avancé)'!$E31&lt;&gt;0),SUM(INDEX($C237:$BJ237,,IF((COLUMN(N250)-COLUMN($C250)+1)&gt;('Charges variables (avancé)'!$I31+'Charges variables (avancé)'!$J31),(COLUMN(N250)-COLUMN($C250)+1)-('Charges variables (avancé)'!$I31+'Charges variables (avancé)'!$J31),0)+1):INDEX($C237:$BJ237,,(COLUMN(N250)-COLUMN($C250)+1)-'Charges variables (avancé)'!$J31)),0)</f>
        <v>0</v>
      </c>
      <c r="O250" s="368">
        <f>IF(AND(ROUND(('Charges variables-Calculs auto'!O$139-CONFIG!$D$7)/31,0)&gt;=ROUND('Charges variables (avancé)'!$J31,0),'Charges variables (avancé)'!$E31&lt;&gt;0),SUM(INDEX($C237:$BJ237,,IF((COLUMN(O250)-COLUMN($C250)+1)&gt;('Charges variables (avancé)'!$I31+'Charges variables (avancé)'!$J31),(COLUMN(O250)-COLUMN($C250)+1)-('Charges variables (avancé)'!$I31+'Charges variables (avancé)'!$J31),0)+1):INDEX($C237:$BJ237,,(COLUMN(O250)-COLUMN($C250)+1)-'Charges variables (avancé)'!$J31)),0)</f>
        <v>0</v>
      </c>
      <c r="P250" s="368">
        <f>IF(AND(ROUND(('Charges variables-Calculs auto'!P$139-CONFIG!$D$7)/31,0)&gt;=ROUND('Charges variables (avancé)'!$J31,0),'Charges variables (avancé)'!$E31&lt;&gt;0),SUM(INDEX($C237:$BJ237,,IF((COLUMN(P250)-COLUMN($C250)+1)&gt;('Charges variables (avancé)'!$I31+'Charges variables (avancé)'!$J31),(COLUMN(P250)-COLUMN($C250)+1)-('Charges variables (avancé)'!$I31+'Charges variables (avancé)'!$J31),0)+1):INDEX($C237:$BJ237,,(COLUMN(P250)-COLUMN($C250)+1)-'Charges variables (avancé)'!$J31)),0)</f>
        <v>0</v>
      </c>
      <c r="Q250" s="368">
        <f>IF(AND(ROUND(('Charges variables-Calculs auto'!Q$139-CONFIG!$D$7)/31,0)&gt;=ROUND('Charges variables (avancé)'!$J31,0),'Charges variables (avancé)'!$E31&lt;&gt;0),SUM(INDEX($C237:$BJ237,,IF((COLUMN(Q250)-COLUMN($C250)+1)&gt;('Charges variables (avancé)'!$I31+'Charges variables (avancé)'!$J31),(COLUMN(Q250)-COLUMN($C250)+1)-('Charges variables (avancé)'!$I31+'Charges variables (avancé)'!$J31),0)+1):INDEX($C237:$BJ237,,(COLUMN(Q250)-COLUMN($C250)+1)-'Charges variables (avancé)'!$J31)),0)</f>
        <v>0</v>
      </c>
      <c r="R250" s="368">
        <f>IF(AND(ROUND(('Charges variables-Calculs auto'!R$139-CONFIG!$D$7)/31,0)&gt;=ROUND('Charges variables (avancé)'!$J31,0),'Charges variables (avancé)'!$E31&lt;&gt;0),SUM(INDEX($C237:$BJ237,,IF((COLUMN(R250)-COLUMN($C250)+1)&gt;('Charges variables (avancé)'!$I31+'Charges variables (avancé)'!$J31),(COLUMN(R250)-COLUMN($C250)+1)-('Charges variables (avancé)'!$I31+'Charges variables (avancé)'!$J31),0)+1):INDEX($C237:$BJ237,,(COLUMN(R250)-COLUMN($C250)+1)-'Charges variables (avancé)'!$J31)),0)</f>
        <v>0</v>
      </c>
      <c r="S250" s="368">
        <f>IF(AND(ROUND(('Charges variables-Calculs auto'!S$139-CONFIG!$D$7)/31,0)&gt;=ROUND('Charges variables (avancé)'!$J31,0),'Charges variables (avancé)'!$E31&lt;&gt;0),SUM(INDEX($C237:$BJ237,,IF((COLUMN(S250)-COLUMN($C250)+1)&gt;('Charges variables (avancé)'!$I31+'Charges variables (avancé)'!$J31),(COLUMN(S250)-COLUMN($C250)+1)-('Charges variables (avancé)'!$I31+'Charges variables (avancé)'!$J31),0)+1):INDEX($C237:$BJ237,,(COLUMN(S250)-COLUMN($C250)+1)-'Charges variables (avancé)'!$J31)),0)</f>
        <v>0</v>
      </c>
      <c r="T250" s="368">
        <f>IF(AND(ROUND(('Charges variables-Calculs auto'!T$139-CONFIG!$D$7)/31,0)&gt;=ROUND('Charges variables (avancé)'!$J31,0),'Charges variables (avancé)'!$E31&lt;&gt;0),SUM(INDEX($C237:$BJ237,,IF((COLUMN(T250)-COLUMN($C250)+1)&gt;('Charges variables (avancé)'!$I31+'Charges variables (avancé)'!$J31),(COLUMN(T250)-COLUMN($C250)+1)-('Charges variables (avancé)'!$I31+'Charges variables (avancé)'!$J31),0)+1):INDEX($C237:$BJ237,,(COLUMN(T250)-COLUMN($C250)+1)-'Charges variables (avancé)'!$J31)),0)</f>
        <v>0</v>
      </c>
      <c r="U250" s="368">
        <f>IF(AND(ROUND(('Charges variables-Calculs auto'!U$139-CONFIG!$D$7)/31,0)&gt;=ROUND('Charges variables (avancé)'!$J31,0),'Charges variables (avancé)'!$E31&lt;&gt;0),SUM(INDEX($C237:$BJ237,,IF((COLUMN(U250)-COLUMN($C250)+1)&gt;('Charges variables (avancé)'!$I31+'Charges variables (avancé)'!$J31),(COLUMN(U250)-COLUMN($C250)+1)-('Charges variables (avancé)'!$I31+'Charges variables (avancé)'!$J31),0)+1):INDEX($C237:$BJ237,,(COLUMN(U250)-COLUMN($C250)+1)-'Charges variables (avancé)'!$J31)),0)</f>
        <v>0</v>
      </c>
      <c r="V250" s="368">
        <f>IF(AND(ROUND(('Charges variables-Calculs auto'!V$139-CONFIG!$D$7)/31,0)&gt;=ROUND('Charges variables (avancé)'!$J31,0),'Charges variables (avancé)'!$E31&lt;&gt;0),SUM(INDEX($C237:$BJ237,,IF((COLUMN(V250)-COLUMN($C250)+1)&gt;('Charges variables (avancé)'!$I31+'Charges variables (avancé)'!$J31),(COLUMN(V250)-COLUMN($C250)+1)-('Charges variables (avancé)'!$I31+'Charges variables (avancé)'!$J31),0)+1):INDEX($C237:$BJ237,,(COLUMN(V250)-COLUMN($C250)+1)-'Charges variables (avancé)'!$J31)),0)</f>
        <v>0</v>
      </c>
      <c r="W250" s="368">
        <f>IF(AND(ROUND(('Charges variables-Calculs auto'!W$139-CONFIG!$D$7)/31,0)&gt;=ROUND('Charges variables (avancé)'!$J31,0),'Charges variables (avancé)'!$E31&lt;&gt;0),SUM(INDEX($C237:$BJ237,,IF((COLUMN(W250)-COLUMN($C250)+1)&gt;('Charges variables (avancé)'!$I31+'Charges variables (avancé)'!$J31),(COLUMN(W250)-COLUMN($C250)+1)-('Charges variables (avancé)'!$I31+'Charges variables (avancé)'!$J31),0)+1):INDEX($C237:$BJ237,,(COLUMN(W250)-COLUMN($C250)+1)-'Charges variables (avancé)'!$J31)),0)</f>
        <v>0</v>
      </c>
      <c r="X250" s="368">
        <f>IF(AND(ROUND(('Charges variables-Calculs auto'!X$139-CONFIG!$D$7)/31,0)&gt;=ROUND('Charges variables (avancé)'!$J31,0),'Charges variables (avancé)'!$E31&lt;&gt;0),SUM(INDEX($C237:$BJ237,,IF((COLUMN(X250)-COLUMN($C250)+1)&gt;('Charges variables (avancé)'!$I31+'Charges variables (avancé)'!$J31),(COLUMN(X250)-COLUMN($C250)+1)-('Charges variables (avancé)'!$I31+'Charges variables (avancé)'!$J31),0)+1):INDEX($C237:$BJ237,,(COLUMN(X250)-COLUMN($C250)+1)-'Charges variables (avancé)'!$J31)),0)</f>
        <v>0</v>
      </c>
      <c r="Y250" s="368">
        <f>IF(AND(ROUND(('Charges variables-Calculs auto'!Y$139-CONFIG!$D$7)/31,0)&gt;=ROUND('Charges variables (avancé)'!$J31,0),'Charges variables (avancé)'!$E31&lt;&gt;0),SUM(INDEX($C237:$BJ237,,IF((COLUMN(Y250)-COLUMN($C250)+1)&gt;('Charges variables (avancé)'!$I31+'Charges variables (avancé)'!$J31),(COLUMN(Y250)-COLUMN($C250)+1)-('Charges variables (avancé)'!$I31+'Charges variables (avancé)'!$J31),0)+1):INDEX($C237:$BJ237,,(COLUMN(Y250)-COLUMN($C250)+1)-'Charges variables (avancé)'!$J31)),0)</f>
        <v>0</v>
      </c>
      <c r="Z250" s="368">
        <f>IF(AND(ROUND(('Charges variables-Calculs auto'!Z$139-CONFIG!$D$7)/31,0)&gt;=ROUND('Charges variables (avancé)'!$J31,0),'Charges variables (avancé)'!$E31&lt;&gt;0),SUM(INDEX($C237:$BJ237,,IF((COLUMN(Z250)-COLUMN($C250)+1)&gt;('Charges variables (avancé)'!$I31+'Charges variables (avancé)'!$J31),(COLUMN(Z250)-COLUMN($C250)+1)-('Charges variables (avancé)'!$I31+'Charges variables (avancé)'!$J31),0)+1):INDEX($C237:$BJ237,,(COLUMN(Z250)-COLUMN($C250)+1)-'Charges variables (avancé)'!$J31)),0)</f>
        <v>0</v>
      </c>
      <c r="AA250" s="368">
        <f>IF(AND(ROUND(('Charges variables-Calculs auto'!AA$139-CONFIG!$D$7)/31,0)&gt;=ROUND('Charges variables (avancé)'!$J31,0),'Charges variables (avancé)'!$E31&lt;&gt;0),SUM(INDEX($C237:$BJ237,,IF((COLUMN(AA250)-COLUMN($C250)+1)&gt;('Charges variables (avancé)'!$I31+'Charges variables (avancé)'!$J31),(COLUMN(AA250)-COLUMN($C250)+1)-('Charges variables (avancé)'!$I31+'Charges variables (avancé)'!$J31),0)+1):INDEX($C237:$BJ237,,(COLUMN(AA250)-COLUMN($C250)+1)-'Charges variables (avancé)'!$J31)),0)</f>
        <v>0</v>
      </c>
      <c r="AB250" s="368">
        <f>IF(AND(ROUND(('Charges variables-Calculs auto'!AB$139-CONFIG!$D$7)/31,0)&gt;=ROUND('Charges variables (avancé)'!$J31,0),'Charges variables (avancé)'!$E31&lt;&gt;0),SUM(INDEX($C237:$BJ237,,IF((COLUMN(AB250)-COLUMN($C250)+1)&gt;('Charges variables (avancé)'!$I31+'Charges variables (avancé)'!$J31),(COLUMN(AB250)-COLUMN($C250)+1)-('Charges variables (avancé)'!$I31+'Charges variables (avancé)'!$J31),0)+1):INDEX($C237:$BJ237,,(COLUMN(AB250)-COLUMN($C250)+1)-'Charges variables (avancé)'!$J31)),0)</f>
        <v>0</v>
      </c>
      <c r="AC250" s="368">
        <f>IF(AND(ROUND(('Charges variables-Calculs auto'!AC$139-CONFIG!$D$7)/31,0)&gt;=ROUND('Charges variables (avancé)'!$J31,0),'Charges variables (avancé)'!$E31&lt;&gt;0),SUM(INDEX($C237:$BJ237,,IF((COLUMN(AC250)-COLUMN($C250)+1)&gt;('Charges variables (avancé)'!$I31+'Charges variables (avancé)'!$J31),(COLUMN(AC250)-COLUMN($C250)+1)-('Charges variables (avancé)'!$I31+'Charges variables (avancé)'!$J31),0)+1):INDEX($C237:$BJ237,,(COLUMN(AC250)-COLUMN($C250)+1)-'Charges variables (avancé)'!$J31)),0)</f>
        <v>0</v>
      </c>
      <c r="AD250" s="368">
        <f>IF(AND(ROUND(('Charges variables-Calculs auto'!AD$139-CONFIG!$D$7)/31,0)&gt;=ROUND('Charges variables (avancé)'!$J31,0),'Charges variables (avancé)'!$E31&lt;&gt;0),SUM(INDEX($C237:$BJ237,,IF((COLUMN(AD250)-COLUMN($C250)+1)&gt;('Charges variables (avancé)'!$I31+'Charges variables (avancé)'!$J31),(COLUMN(AD250)-COLUMN($C250)+1)-('Charges variables (avancé)'!$I31+'Charges variables (avancé)'!$J31),0)+1):INDEX($C237:$BJ237,,(COLUMN(AD250)-COLUMN($C250)+1)-'Charges variables (avancé)'!$J31)),0)</f>
        <v>0</v>
      </c>
      <c r="AE250" s="368">
        <f>IF(AND(ROUND(('Charges variables-Calculs auto'!AE$139-CONFIG!$D$7)/31,0)&gt;=ROUND('Charges variables (avancé)'!$J31,0),'Charges variables (avancé)'!$E31&lt;&gt;0),SUM(INDEX($C237:$BJ237,,IF((COLUMN(AE250)-COLUMN($C250)+1)&gt;('Charges variables (avancé)'!$I31+'Charges variables (avancé)'!$J31),(COLUMN(AE250)-COLUMN($C250)+1)-('Charges variables (avancé)'!$I31+'Charges variables (avancé)'!$J31),0)+1):INDEX($C237:$BJ237,,(COLUMN(AE250)-COLUMN($C250)+1)-'Charges variables (avancé)'!$J31)),0)</f>
        <v>0</v>
      </c>
      <c r="AF250" s="368">
        <f>IF(AND(ROUND(('Charges variables-Calculs auto'!AF$139-CONFIG!$D$7)/31,0)&gt;=ROUND('Charges variables (avancé)'!$J31,0),'Charges variables (avancé)'!$E31&lt;&gt;0),SUM(INDEX($C237:$BJ237,,IF((COLUMN(AF250)-COLUMN($C250)+1)&gt;('Charges variables (avancé)'!$I31+'Charges variables (avancé)'!$J31),(COLUMN(AF250)-COLUMN($C250)+1)-('Charges variables (avancé)'!$I31+'Charges variables (avancé)'!$J31),0)+1):INDEX($C237:$BJ237,,(COLUMN(AF250)-COLUMN($C250)+1)-'Charges variables (avancé)'!$J31)),0)</f>
        <v>0</v>
      </c>
      <c r="AG250" s="368">
        <f>IF(AND(ROUND(('Charges variables-Calculs auto'!AG$139-CONFIG!$D$7)/31,0)&gt;=ROUND('Charges variables (avancé)'!$J31,0),'Charges variables (avancé)'!$E31&lt;&gt;0),SUM(INDEX($C237:$BJ237,,IF((COLUMN(AG250)-COLUMN($C250)+1)&gt;('Charges variables (avancé)'!$I31+'Charges variables (avancé)'!$J31),(COLUMN(AG250)-COLUMN($C250)+1)-('Charges variables (avancé)'!$I31+'Charges variables (avancé)'!$J31),0)+1):INDEX($C237:$BJ237,,(COLUMN(AG250)-COLUMN($C250)+1)-'Charges variables (avancé)'!$J31)),0)</f>
        <v>0</v>
      </c>
      <c r="AH250" s="368">
        <f>IF(AND(ROUND(('Charges variables-Calculs auto'!AH$139-CONFIG!$D$7)/31,0)&gt;=ROUND('Charges variables (avancé)'!$J31,0),'Charges variables (avancé)'!$E31&lt;&gt;0),SUM(INDEX($C237:$BJ237,,IF((COLUMN(AH250)-COLUMN($C250)+1)&gt;('Charges variables (avancé)'!$I31+'Charges variables (avancé)'!$J31),(COLUMN(AH250)-COLUMN($C250)+1)-('Charges variables (avancé)'!$I31+'Charges variables (avancé)'!$J31),0)+1):INDEX($C237:$BJ237,,(COLUMN(AH250)-COLUMN($C250)+1)-'Charges variables (avancé)'!$J31)),0)</f>
        <v>0</v>
      </c>
      <c r="AI250" s="368">
        <f>IF(AND(ROUND(('Charges variables-Calculs auto'!AI$139-CONFIG!$D$7)/31,0)&gt;=ROUND('Charges variables (avancé)'!$J31,0),'Charges variables (avancé)'!$E31&lt;&gt;0),SUM(INDEX($C237:$BJ237,,IF((COLUMN(AI250)-COLUMN($C250)+1)&gt;('Charges variables (avancé)'!$I31+'Charges variables (avancé)'!$J31),(COLUMN(AI250)-COLUMN($C250)+1)-('Charges variables (avancé)'!$I31+'Charges variables (avancé)'!$J31),0)+1):INDEX($C237:$BJ237,,(COLUMN(AI250)-COLUMN($C250)+1)-'Charges variables (avancé)'!$J31)),0)</f>
        <v>0</v>
      </c>
      <c r="AJ250" s="368">
        <f>IF(AND(ROUND(('Charges variables-Calculs auto'!AJ$139-CONFIG!$D$7)/31,0)&gt;=ROUND('Charges variables (avancé)'!$J31,0),'Charges variables (avancé)'!$E31&lt;&gt;0),SUM(INDEX($C237:$BJ237,,IF((COLUMN(AJ250)-COLUMN($C250)+1)&gt;('Charges variables (avancé)'!$I31+'Charges variables (avancé)'!$J31),(COLUMN(AJ250)-COLUMN($C250)+1)-('Charges variables (avancé)'!$I31+'Charges variables (avancé)'!$J31),0)+1):INDEX($C237:$BJ237,,(COLUMN(AJ250)-COLUMN($C250)+1)-'Charges variables (avancé)'!$J31)),0)</f>
        <v>0</v>
      </c>
      <c r="AK250" s="368">
        <f>IF(AND(ROUND(('Charges variables-Calculs auto'!AK$139-CONFIG!$D$7)/31,0)&gt;=ROUND('Charges variables (avancé)'!$J31,0),'Charges variables (avancé)'!$E31&lt;&gt;0),SUM(INDEX($C237:$BJ237,,IF((COLUMN(AK250)-COLUMN($C250)+1)&gt;('Charges variables (avancé)'!$I31+'Charges variables (avancé)'!$J31),(COLUMN(AK250)-COLUMN($C250)+1)-('Charges variables (avancé)'!$I31+'Charges variables (avancé)'!$J31),0)+1):INDEX($C237:$BJ237,,(COLUMN(AK250)-COLUMN($C250)+1)-'Charges variables (avancé)'!$J31)),0)</f>
        <v>0</v>
      </c>
      <c r="AL250" s="368">
        <f>IF(AND(ROUND(('Charges variables-Calculs auto'!AL$139-CONFIG!$D$7)/31,0)&gt;=ROUND('Charges variables (avancé)'!$J31,0),'Charges variables (avancé)'!$E31&lt;&gt;0),SUM(INDEX($C237:$BJ237,,IF((COLUMN(AL250)-COLUMN($C250)+1)&gt;('Charges variables (avancé)'!$I31+'Charges variables (avancé)'!$J31),(COLUMN(AL250)-COLUMN($C250)+1)-('Charges variables (avancé)'!$I31+'Charges variables (avancé)'!$J31),0)+1):INDEX($C237:$BJ237,,(COLUMN(AL250)-COLUMN($C250)+1)-'Charges variables (avancé)'!$J31)),0)</f>
        <v>0</v>
      </c>
      <c r="AM250" s="368">
        <f>IF(AND(ROUND(('Charges variables-Calculs auto'!AM$139-CONFIG!$D$7)/31,0)&gt;=ROUND('Charges variables (avancé)'!$J31,0),'Charges variables (avancé)'!$E31&lt;&gt;0),SUM(INDEX($C237:$BJ237,,IF((COLUMN(AM250)-COLUMN($C250)+1)&gt;('Charges variables (avancé)'!$I31+'Charges variables (avancé)'!$J31),(COLUMN(AM250)-COLUMN($C250)+1)-('Charges variables (avancé)'!$I31+'Charges variables (avancé)'!$J31),0)+1):INDEX($C237:$BJ237,,(COLUMN(AM250)-COLUMN($C250)+1)-'Charges variables (avancé)'!$J31)),0)</f>
        <v>0</v>
      </c>
      <c r="AN250" s="368">
        <f>IF(AND(ROUND(('Charges variables-Calculs auto'!AN$139-CONFIG!$D$7)/31,0)&gt;=ROUND('Charges variables (avancé)'!$J31,0),'Charges variables (avancé)'!$E31&lt;&gt;0),SUM(INDEX($C237:$BJ237,,IF((COLUMN(AN250)-COLUMN($C250)+1)&gt;('Charges variables (avancé)'!$I31+'Charges variables (avancé)'!$J31),(COLUMN(AN250)-COLUMN($C250)+1)-('Charges variables (avancé)'!$I31+'Charges variables (avancé)'!$J31),0)+1):INDEX($C237:$BJ237,,(COLUMN(AN250)-COLUMN($C250)+1)-'Charges variables (avancé)'!$J31)),0)</f>
        <v>0</v>
      </c>
      <c r="AO250" s="368">
        <f>IF(AND(ROUND(('Charges variables-Calculs auto'!AO$139-CONFIG!$D$7)/31,0)&gt;=ROUND('Charges variables (avancé)'!$J31,0),'Charges variables (avancé)'!$E31&lt;&gt;0),SUM(INDEX($C237:$BJ237,,IF((COLUMN(AO250)-COLUMN($C250)+1)&gt;('Charges variables (avancé)'!$I31+'Charges variables (avancé)'!$J31),(COLUMN(AO250)-COLUMN($C250)+1)-('Charges variables (avancé)'!$I31+'Charges variables (avancé)'!$J31),0)+1):INDEX($C237:$BJ237,,(COLUMN(AO250)-COLUMN($C250)+1)-'Charges variables (avancé)'!$J31)),0)</f>
        <v>0</v>
      </c>
      <c r="AP250" s="368">
        <f>IF(AND(ROUND(('Charges variables-Calculs auto'!AP$139-CONFIG!$D$7)/31,0)&gt;=ROUND('Charges variables (avancé)'!$J31,0),'Charges variables (avancé)'!$E31&lt;&gt;0),SUM(INDEX($C237:$BJ237,,IF((COLUMN(AP250)-COLUMN($C250)+1)&gt;('Charges variables (avancé)'!$I31+'Charges variables (avancé)'!$J31),(COLUMN(AP250)-COLUMN($C250)+1)-('Charges variables (avancé)'!$I31+'Charges variables (avancé)'!$J31),0)+1):INDEX($C237:$BJ237,,(COLUMN(AP250)-COLUMN($C250)+1)-'Charges variables (avancé)'!$J31)),0)</f>
        <v>0</v>
      </c>
      <c r="AQ250" s="368">
        <f>IF(AND(ROUND(('Charges variables-Calculs auto'!AQ$139-CONFIG!$D$7)/31,0)&gt;=ROUND('Charges variables (avancé)'!$J31,0),'Charges variables (avancé)'!$E31&lt;&gt;0),SUM(INDEX($C237:$BJ237,,IF((COLUMN(AQ250)-COLUMN($C250)+1)&gt;('Charges variables (avancé)'!$I31+'Charges variables (avancé)'!$J31),(COLUMN(AQ250)-COLUMN($C250)+1)-('Charges variables (avancé)'!$I31+'Charges variables (avancé)'!$J31),0)+1):INDEX($C237:$BJ237,,(COLUMN(AQ250)-COLUMN($C250)+1)-'Charges variables (avancé)'!$J31)),0)</f>
        <v>0</v>
      </c>
      <c r="AR250" s="368">
        <f>IF(AND(ROUND(('Charges variables-Calculs auto'!AR$139-CONFIG!$D$7)/31,0)&gt;=ROUND('Charges variables (avancé)'!$J31,0),'Charges variables (avancé)'!$E31&lt;&gt;0),SUM(INDEX($C237:$BJ237,,IF((COLUMN(AR250)-COLUMN($C250)+1)&gt;('Charges variables (avancé)'!$I31+'Charges variables (avancé)'!$J31),(COLUMN(AR250)-COLUMN($C250)+1)-('Charges variables (avancé)'!$I31+'Charges variables (avancé)'!$J31),0)+1):INDEX($C237:$BJ237,,(COLUMN(AR250)-COLUMN($C250)+1)-'Charges variables (avancé)'!$J31)),0)</f>
        <v>0</v>
      </c>
      <c r="AS250" s="368">
        <f>IF(AND(ROUND(('Charges variables-Calculs auto'!AS$139-CONFIG!$D$7)/31,0)&gt;=ROUND('Charges variables (avancé)'!$J31,0),'Charges variables (avancé)'!$E31&lt;&gt;0),SUM(INDEX($C237:$BJ237,,IF((COLUMN(AS250)-COLUMN($C250)+1)&gt;('Charges variables (avancé)'!$I31+'Charges variables (avancé)'!$J31),(COLUMN(AS250)-COLUMN($C250)+1)-('Charges variables (avancé)'!$I31+'Charges variables (avancé)'!$J31),0)+1):INDEX($C237:$BJ237,,(COLUMN(AS250)-COLUMN($C250)+1)-'Charges variables (avancé)'!$J31)),0)</f>
        <v>0</v>
      </c>
      <c r="AT250" s="368">
        <f>IF(AND(ROUND(('Charges variables-Calculs auto'!AT$139-CONFIG!$D$7)/31,0)&gt;=ROUND('Charges variables (avancé)'!$J31,0),'Charges variables (avancé)'!$E31&lt;&gt;0),SUM(INDEX($C237:$BJ237,,IF((COLUMN(AT250)-COLUMN($C250)+1)&gt;('Charges variables (avancé)'!$I31+'Charges variables (avancé)'!$J31),(COLUMN(AT250)-COLUMN($C250)+1)-('Charges variables (avancé)'!$I31+'Charges variables (avancé)'!$J31),0)+1):INDEX($C237:$BJ237,,(COLUMN(AT250)-COLUMN($C250)+1)-'Charges variables (avancé)'!$J31)),0)</f>
        <v>0</v>
      </c>
      <c r="AU250" s="368">
        <f>IF(AND(ROUND(('Charges variables-Calculs auto'!AU$139-CONFIG!$D$7)/31,0)&gt;=ROUND('Charges variables (avancé)'!$J31,0),'Charges variables (avancé)'!$E31&lt;&gt;0),SUM(INDEX($C237:$BJ237,,IF((COLUMN(AU250)-COLUMN($C250)+1)&gt;('Charges variables (avancé)'!$I31+'Charges variables (avancé)'!$J31),(COLUMN(AU250)-COLUMN($C250)+1)-('Charges variables (avancé)'!$I31+'Charges variables (avancé)'!$J31),0)+1):INDEX($C237:$BJ237,,(COLUMN(AU250)-COLUMN($C250)+1)-'Charges variables (avancé)'!$J31)),0)</f>
        <v>0</v>
      </c>
      <c r="AV250" s="368">
        <f>IF(AND(ROUND(('Charges variables-Calculs auto'!AV$139-CONFIG!$D$7)/31,0)&gt;=ROUND('Charges variables (avancé)'!$J31,0),'Charges variables (avancé)'!$E31&lt;&gt;0),SUM(INDEX($C237:$BJ237,,IF((COLUMN(AV250)-COLUMN($C250)+1)&gt;('Charges variables (avancé)'!$I31+'Charges variables (avancé)'!$J31),(COLUMN(AV250)-COLUMN($C250)+1)-('Charges variables (avancé)'!$I31+'Charges variables (avancé)'!$J31),0)+1):INDEX($C237:$BJ237,,(COLUMN(AV250)-COLUMN($C250)+1)-'Charges variables (avancé)'!$J31)),0)</f>
        <v>0</v>
      </c>
      <c r="AW250" s="368">
        <f>IF(AND(ROUND(('Charges variables-Calculs auto'!AW$139-CONFIG!$D$7)/31,0)&gt;=ROUND('Charges variables (avancé)'!$J31,0),'Charges variables (avancé)'!$E31&lt;&gt;0),SUM(INDEX($C237:$BJ237,,IF((COLUMN(AW250)-COLUMN($C250)+1)&gt;('Charges variables (avancé)'!$I31+'Charges variables (avancé)'!$J31),(COLUMN(AW250)-COLUMN($C250)+1)-('Charges variables (avancé)'!$I31+'Charges variables (avancé)'!$J31),0)+1):INDEX($C237:$BJ237,,(COLUMN(AW250)-COLUMN($C250)+1)-'Charges variables (avancé)'!$J31)),0)</f>
        <v>0</v>
      </c>
      <c r="AX250" s="368">
        <f>IF(AND(ROUND(('Charges variables-Calculs auto'!AX$139-CONFIG!$D$7)/31,0)&gt;=ROUND('Charges variables (avancé)'!$J31,0),'Charges variables (avancé)'!$E31&lt;&gt;0),SUM(INDEX($C237:$BJ237,,IF((COLUMN(AX250)-COLUMN($C250)+1)&gt;('Charges variables (avancé)'!$I31+'Charges variables (avancé)'!$J31),(COLUMN(AX250)-COLUMN($C250)+1)-('Charges variables (avancé)'!$I31+'Charges variables (avancé)'!$J31),0)+1):INDEX($C237:$BJ237,,(COLUMN(AX250)-COLUMN($C250)+1)-'Charges variables (avancé)'!$J31)),0)</f>
        <v>0</v>
      </c>
      <c r="AY250" s="368">
        <f>IF(AND(ROUND(('Charges variables-Calculs auto'!AY$139-CONFIG!$D$7)/31,0)&gt;=ROUND('Charges variables (avancé)'!$J31,0),'Charges variables (avancé)'!$E31&lt;&gt;0),SUM(INDEX($C237:$BJ237,,IF((COLUMN(AY250)-COLUMN($C250)+1)&gt;('Charges variables (avancé)'!$I31+'Charges variables (avancé)'!$J31),(COLUMN(AY250)-COLUMN($C250)+1)-('Charges variables (avancé)'!$I31+'Charges variables (avancé)'!$J31),0)+1):INDEX($C237:$BJ237,,(COLUMN(AY250)-COLUMN($C250)+1)-'Charges variables (avancé)'!$J31)),0)</f>
        <v>0</v>
      </c>
      <c r="AZ250" s="368">
        <f>IF(AND(ROUND(('Charges variables-Calculs auto'!AZ$139-CONFIG!$D$7)/31,0)&gt;=ROUND('Charges variables (avancé)'!$J31,0),'Charges variables (avancé)'!$E31&lt;&gt;0),SUM(INDEX($C237:$BJ237,,IF((COLUMN(AZ250)-COLUMN($C250)+1)&gt;('Charges variables (avancé)'!$I31+'Charges variables (avancé)'!$J31),(COLUMN(AZ250)-COLUMN($C250)+1)-('Charges variables (avancé)'!$I31+'Charges variables (avancé)'!$J31),0)+1):INDEX($C237:$BJ237,,(COLUMN(AZ250)-COLUMN($C250)+1)-'Charges variables (avancé)'!$J31)),0)</f>
        <v>0</v>
      </c>
      <c r="BA250" s="368">
        <f>IF(AND(ROUND(('Charges variables-Calculs auto'!BA$139-CONFIG!$D$7)/31,0)&gt;=ROUND('Charges variables (avancé)'!$J31,0),'Charges variables (avancé)'!$E31&lt;&gt;0),SUM(INDEX($C237:$BJ237,,IF((COLUMN(BA250)-COLUMN($C250)+1)&gt;('Charges variables (avancé)'!$I31+'Charges variables (avancé)'!$J31),(COLUMN(BA250)-COLUMN($C250)+1)-('Charges variables (avancé)'!$I31+'Charges variables (avancé)'!$J31),0)+1):INDEX($C237:$BJ237,,(COLUMN(BA250)-COLUMN($C250)+1)-'Charges variables (avancé)'!$J31)),0)</f>
        <v>0</v>
      </c>
      <c r="BB250" s="368">
        <f>IF(AND(ROUND(('Charges variables-Calculs auto'!BB$139-CONFIG!$D$7)/31,0)&gt;=ROUND('Charges variables (avancé)'!$J31,0),'Charges variables (avancé)'!$E31&lt;&gt;0),SUM(INDEX($C237:$BJ237,,IF((COLUMN(BB250)-COLUMN($C250)+1)&gt;('Charges variables (avancé)'!$I31+'Charges variables (avancé)'!$J31),(COLUMN(BB250)-COLUMN($C250)+1)-('Charges variables (avancé)'!$I31+'Charges variables (avancé)'!$J31),0)+1):INDEX($C237:$BJ237,,(COLUMN(BB250)-COLUMN($C250)+1)-'Charges variables (avancé)'!$J31)),0)</f>
        <v>0</v>
      </c>
      <c r="BC250" s="368">
        <f>IF(AND(ROUND(('Charges variables-Calculs auto'!BC$139-CONFIG!$D$7)/31,0)&gt;=ROUND('Charges variables (avancé)'!$J31,0),'Charges variables (avancé)'!$E31&lt;&gt;0),SUM(INDEX($C237:$BJ237,,IF((COLUMN(BC250)-COLUMN($C250)+1)&gt;('Charges variables (avancé)'!$I31+'Charges variables (avancé)'!$J31),(COLUMN(BC250)-COLUMN($C250)+1)-('Charges variables (avancé)'!$I31+'Charges variables (avancé)'!$J31),0)+1):INDEX($C237:$BJ237,,(COLUMN(BC250)-COLUMN($C250)+1)-'Charges variables (avancé)'!$J31)),0)</f>
        <v>0</v>
      </c>
      <c r="BD250" s="368">
        <f>IF(AND(ROUND(('Charges variables-Calculs auto'!BD$139-CONFIG!$D$7)/31,0)&gt;=ROUND('Charges variables (avancé)'!$J31,0),'Charges variables (avancé)'!$E31&lt;&gt;0),SUM(INDEX($C237:$BJ237,,IF((COLUMN(BD250)-COLUMN($C250)+1)&gt;('Charges variables (avancé)'!$I31+'Charges variables (avancé)'!$J31),(COLUMN(BD250)-COLUMN($C250)+1)-('Charges variables (avancé)'!$I31+'Charges variables (avancé)'!$J31),0)+1):INDEX($C237:$BJ237,,(COLUMN(BD250)-COLUMN($C250)+1)-'Charges variables (avancé)'!$J31)),0)</f>
        <v>0</v>
      </c>
      <c r="BE250" s="368">
        <f>IF(AND(ROUND(('Charges variables-Calculs auto'!BE$139-CONFIG!$D$7)/31,0)&gt;=ROUND('Charges variables (avancé)'!$J31,0),'Charges variables (avancé)'!$E31&lt;&gt;0),SUM(INDEX($C237:$BJ237,,IF((COLUMN(BE250)-COLUMN($C250)+1)&gt;('Charges variables (avancé)'!$I31+'Charges variables (avancé)'!$J31),(COLUMN(BE250)-COLUMN($C250)+1)-('Charges variables (avancé)'!$I31+'Charges variables (avancé)'!$J31),0)+1):INDEX($C237:$BJ237,,(COLUMN(BE250)-COLUMN($C250)+1)-'Charges variables (avancé)'!$J31)),0)</f>
        <v>0</v>
      </c>
      <c r="BF250" s="368">
        <f>IF(AND(ROUND(('Charges variables-Calculs auto'!BF$139-CONFIG!$D$7)/31,0)&gt;=ROUND('Charges variables (avancé)'!$J31,0),'Charges variables (avancé)'!$E31&lt;&gt;0),SUM(INDEX($C237:$BJ237,,IF((COLUMN(BF250)-COLUMN($C250)+1)&gt;('Charges variables (avancé)'!$I31+'Charges variables (avancé)'!$J31),(COLUMN(BF250)-COLUMN($C250)+1)-('Charges variables (avancé)'!$I31+'Charges variables (avancé)'!$J31),0)+1):INDEX($C237:$BJ237,,(COLUMN(BF250)-COLUMN($C250)+1)-'Charges variables (avancé)'!$J31)),0)</f>
        <v>0</v>
      </c>
      <c r="BG250" s="368">
        <f>IF(AND(ROUND(('Charges variables-Calculs auto'!BG$139-CONFIG!$D$7)/31,0)&gt;=ROUND('Charges variables (avancé)'!$J31,0),'Charges variables (avancé)'!$E31&lt;&gt;0),SUM(INDEX($C237:$BJ237,,IF((COLUMN(BG250)-COLUMN($C250)+1)&gt;('Charges variables (avancé)'!$I31+'Charges variables (avancé)'!$J31),(COLUMN(BG250)-COLUMN($C250)+1)-('Charges variables (avancé)'!$I31+'Charges variables (avancé)'!$J31),0)+1):INDEX($C237:$BJ237,,(COLUMN(BG250)-COLUMN($C250)+1)-'Charges variables (avancé)'!$J31)),0)</f>
        <v>0</v>
      </c>
      <c r="BH250" s="368">
        <f>IF(AND(ROUND(('Charges variables-Calculs auto'!BH$139-CONFIG!$D$7)/31,0)&gt;=ROUND('Charges variables (avancé)'!$J31,0),'Charges variables (avancé)'!$E31&lt;&gt;0),SUM(INDEX($C237:$BJ237,,IF((COLUMN(BH250)-COLUMN($C250)+1)&gt;('Charges variables (avancé)'!$I31+'Charges variables (avancé)'!$J31),(COLUMN(BH250)-COLUMN($C250)+1)-('Charges variables (avancé)'!$I31+'Charges variables (avancé)'!$J31),0)+1):INDEX($C237:$BJ237,,(COLUMN(BH250)-COLUMN($C250)+1)-'Charges variables (avancé)'!$J31)),0)</f>
        <v>0</v>
      </c>
      <c r="BI250" s="368">
        <f>IF(AND(ROUND(('Charges variables-Calculs auto'!BI$139-CONFIG!$D$7)/31,0)&gt;=ROUND('Charges variables (avancé)'!$J31,0),'Charges variables (avancé)'!$E31&lt;&gt;0),SUM(INDEX($C237:$BJ237,,IF((COLUMN(BI250)-COLUMN($C250)+1)&gt;('Charges variables (avancé)'!$I31+'Charges variables (avancé)'!$J31),(COLUMN(BI250)-COLUMN($C250)+1)-('Charges variables (avancé)'!$I31+'Charges variables (avancé)'!$J31),0)+1):INDEX($C237:$BJ237,,(COLUMN(BI250)-COLUMN($C250)+1)-'Charges variables (avancé)'!$J31)),0)</f>
        <v>0</v>
      </c>
      <c r="BJ250" s="368">
        <f>IF(AND(ROUND(('Charges variables-Calculs auto'!BJ$139-CONFIG!$D$7)/31,0)&gt;=ROUND('Charges variables (avancé)'!$J31,0),'Charges variables (avancé)'!$E31&lt;&gt;0),SUM(INDEX($C237:$BJ237,,IF((COLUMN(BJ250)-COLUMN($C250)+1)&gt;('Charges variables (avancé)'!$I31+'Charges variables (avancé)'!$J31),(COLUMN(BJ250)-COLUMN($C250)+1)-('Charges variables (avancé)'!$I31+'Charges variables (avancé)'!$J31),0)+1):INDEX($C237:$BJ237,,(COLUMN(BJ250)-COLUMN($C250)+1)-'Charges variables (avancé)'!$J31)),0)</f>
        <v>0</v>
      </c>
    </row>
    <row r="251" spans="2:62" ht="15" customHeight="1">
      <c r="B251" s="366">
        <f>'Charges variables (avancé)'!C32</f>
        <v>0</v>
      </c>
      <c r="C251" s="368">
        <f>IF(AND(ROUND(('Charges variables-Calculs auto'!C$139-CONFIG!$D$7)/31,0)&gt;=ROUND('Charges variables (avancé)'!$J32,0),'Charges variables (avancé)'!$E32&lt;&gt;0),SUM(INDEX($C238:$BJ238,,IF((COLUMN(C251)-COLUMN($C251)+1)&gt;('Charges variables (avancé)'!$I32+'Charges variables (avancé)'!$J32),(COLUMN(C251)-COLUMN($C251)+1)-('Charges variables (avancé)'!$I32+'Charges variables (avancé)'!$J32),0)+1):INDEX($C238:$BJ238,,(COLUMN(C251)-COLUMN($C251)+1)-'Charges variables (avancé)'!$J32)),0)</f>
        <v>0</v>
      </c>
      <c r="D251" s="368">
        <f>IF(AND(ROUND(('Charges variables-Calculs auto'!D$139-CONFIG!$D$7)/31,0)&gt;=ROUND('Charges variables (avancé)'!$J32,0),'Charges variables (avancé)'!$E32&lt;&gt;0),SUM(INDEX($C238:$BJ238,,IF((COLUMN(D251)-COLUMN($C251)+1)&gt;('Charges variables (avancé)'!$I32+'Charges variables (avancé)'!$J32),(COLUMN(D251)-COLUMN($C251)+1)-('Charges variables (avancé)'!$I32+'Charges variables (avancé)'!$J32),0)+1):INDEX($C238:$BJ238,,(COLUMN(D251)-COLUMN($C251)+1)-'Charges variables (avancé)'!$J32)),0)</f>
        <v>0</v>
      </c>
      <c r="E251" s="368">
        <f>IF(AND(ROUND(('Charges variables-Calculs auto'!E$139-CONFIG!$D$7)/31,0)&gt;=ROUND('Charges variables (avancé)'!$J32,0),'Charges variables (avancé)'!$E32&lt;&gt;0),SUM(INDEX($C238:$BJ238,,IF((COLUMN(E251)-COLUMN($C251)+1)&gt;('Charges variables (avancé)'!$I32+'Charges variables (avancé)'!$J32),(COLUMN(E251)-COLUMN($C251)+1)-('Charges variables (avancé)'!$I32+'Charges variables (avancé)'!$J32),0)+1):INDEX($C238:$BJ238,,(COLUMN(E251)-COLUMN($C251)+1)-'Charges variables (avancé)'!$J32)),0)</f>
        <v>0</v>
      </c>
      <c r="F251" s="368">
        <f>IF(AND(ROUND(('Charges variables-Calculs auto'!F$139-CONFIG!$D$7)/31,0)&gt;=ROUND('Charges variables (avancé)'!$J32,0),'Charges variables (avancé)'!$E32&lt;&gt;0),SUM(INDEX($C238:$BJ238,,IF((COLUMN(F251)-COLUMN($C251)+1)&gt;('Charges variables (avancé)'!$I32+'Charges variables (avancé)'!$J32),(COLUMN(F251)-COLUMN($C251)+1)-('Charges variables (avancé)'!$I32+'Charges variables (avancé)'!$J32),0)+1):INDEX($C238:$BJ238,,(COLUMN(F251)-COLUMN($C251)+1)-'Charges variables (avancé)'!$J32)),0)</f>
        <v>0</v>
      </c>
      <c r="G251" s="368">
        <f>IF(AND(ROUND(('Charges variables-Calculs auto'!G$139-CONFIG!$D$7)/31,0)&gt;=ROUND('Charges variables (avancé)'!$J32,0),'Charges variables (avancé)'!$E32&lt;&gt;0),SUM(INDEX($C238:$BJ238,,IF((COLUMN(G251)-COLUMN($C251)+1)&gt;('Charges variables (avancé)'!$I32+'Charges variables (avancé)'!$J32),(COLUMN(G251)-COLUMN($C251)+1)-('Charges variables (avancé)'!$I32+'Charges variables (avancé)'!$J32),0)+1):INDEX($C238:$BJ238,,(COLUMN(G251)-COLUMN($C251)+1)-'Charges variables (avancé)'!$J32)),0)</f>
        <v>0</v>
      </c>
      <c r="H251" s="368">
        <f>IF(AND(ROUND(('Charges variables-Calculs auto'!H$139-CONFIG!$D$7)/31,0)&gt;=ROUND('Charges variables (avancé)'!$J32,0),'Charges variables (avancé)'!$E32&lt;&gt;0),SUM(INDEX($C238:$BJ238,,IF((COLUMN(H251)-COLUMN($C251)+1)&gt;('Charges variables (avancé)'!$I32+'Charges variables (avancé)'!$J32),(COLUMN(H251)-COLUMN($C251)+1)-('Charges variables (avancé)'!$I32+'Charges variables (avancé)'!$J32),0)+1):INDEX($C238:$BJ238,,(COLUMN(H251)-COLUMN($C251)+1)-'Charges variables (avancé)'!$J32)),0)</f>
        <v>0</v>
      </c>
      <c r="I251" s="368">
        <f>IF(AND(ROUND(('Charges variables-Calculs auto'!I$139-CONFIG!$D$7)/31,0)&gt;=ROUND('Charges variables (avancé)'!$J32,0),'Charges variables (avancé)'!$E32&lt;&gt;0),SUM(INDEX($C238:$BJ238,,IF((COLUMN(I251)-COLUMN($C251)+1)&gt;('Charges variables (avancé)'!$I32+'Charges variables (avancé)'!$J32),(COLUMN(I251)-COLUMN($C251)+1)-('Charges variables (avancé)'!$I32+'Charges variables (avancé)'!$J32),0)+1):INDEX($C238:$BJ238,,(COLUMN(I251)-COLUMN($C251)+1)-'Charges variables (avancé)'!$J32)),0)</f>
        <v>0</v>
      </c>
      <c r="J251" s="368">
        <f>IF(AND(ROUND(('Charges variables-Calculs auto'!J$139-CONFIG!$D$7)/31,0)&gt;=ROUND('Charges variables (avancé)'!$J32,0),'Charges variables (avancé)'!$E32&lt;&gt;0),SUM(INDEX($C238:$BJ238,,IF((COLUMN(J251)-COLUMN($C251)+1)&gt;('Charges variables (avancé)'!$I32+'Charges variables (avancé)'!$J32),(COLUMN(J251)-COLUMN($C251)+1)-('Charges variables (avancé)'!$I32+'Charges variables (avancé)'!$J32),0)+1):INDEX($C238:$BJ238,,(COLUMN(J251)-COLUMN($C251)+1)-'Charges variables (avancé)'!$J32)),0)</f>
        <v>0</v>
      </c>
      <c r="K251" s="368">
        <f>IF(AND(ROUND(('Charges variables-Calculs auto'!K$139-CONFIG!$D$7)/31,0)&gt;=ROUND('Charges variables (avancé)'!$J32,0),'Charges variables (avancé)'!$E32&lt;&gt;0),SUM(INDEX($C238:$BJ238,,IF((COLUMN(K251)-COLUMN($C251)+1)&gt;('Charges variables (avancé)'!$I32+'Charges variables (avancé)'!$J32),(COLUMN(K251)-COLUMN($C251)+1)-('Charges variables (avancé)'!$I32+'Charges variables (avancé)'!$J32),0)+1):INDEX($C238:$BJ238,,(COLUMN(K251)-COLUMN($C251)+1)-'Charges variables (avancé)'!$J32)),0)</f>
        <v>0</v>
      </c>
      <c r="L251" s="368">
        <f>IF(AND(ROUND(('Charges variables-Calculs auto'!L$139-CONFIG!$D$7)/31,0)&gt;=ROUND('Charges variables (avancé)'!$J32,0),'Charges variables (avancé)'!$E32&lt;&gt;0),SUM(INDEX($C238:$BJ238,,IF((COLUMN(L251)-COLUMN($C251)+1)&gt;('Charges variables (avancé)'!$I32+'Charges variables (avancé)'!$J32),(COLUMN(L251)-COLUMN($C251)+1)-('Charges variables (avancé)'!$I32+'Charges variables (avancé)'!$J32),0)+1):INDEX($C238:$BJ238,,(COLUMN(L251)-COLUMN($C251)+1)-'Charges variables (avancé)'!$J32)),0)</f>
        <v>0</v>
      </c>
      <c r="M251" s="368">
        <f>IF(AND(ROUND(('Charges variables-Calculs auto'!M$139-CONFIG!$D$7)/31,0)&gt;=ROUND('Charges variables (avancé)'!$J32,0),'Charges variables (avancé)'!$E32&lt;&gt;0),SUM(INDEX($C238:$BJ238,,IF((COLUMN(M251)-COLUMN($C251)+1)&gt;('Charges variables (avancé)'!$I32+'Charges variables (avancé)'!$J32),(COLUMN(M251)-COLUMN($C251)+1)-('Charges variables (avancé)'!$I32+'Charges variables (avancé)'!$J32),0)+1):INDEX($C238:$BJ238,,(COLUMN(M251)-COLUMN($C251)+1)-'Charges variables (avancé)'!$J32)),0)</f>
        <v>0</v>
      </c>
      <c r="N251" s="368">
        <f>IF(AND(ROUND(('Charges variables-Calculs auto'!N$139-CONFIG!$D$7)/31,0)&gt;=ROUND('Charges variables (avancé)'!$J32,0),'Charges variables (avancé)'!$E32&lt;&gt;0),SUM(INDEX($C238:$BJ238,,IF((COLUMN(N251)-COLUMN($C251)+1)&gt;('Charges variables (avancé)'!$I32+'Charges variables (avancé)'!$J32),(COLUMN(N251)-COLUMN($C251)+1)-('Charges variables (avancé)'!$I32+'Charges variables (avancé)'!$J32),0)+1):INDEX($C238:$BJ238,,(COLUMN(N251)-COLUMN($C251)+1)-'Charges variables (avancé)'!$J32)),0)</f>
        <v>0</v>
      </c>
      <c r="O251" s="368">
        <f>IF(AND(ROUND(('Charges variables-Calculs auto'!O$139-CONFIG!$D$7)/31,0)&gt;=ROUND('Charges variables (avancé)'!$J32,0),'Charges variables (avancé)'!$E32&lt;&gt;0),SUM(INDEX($C238:$BJ238,,IF((COLUMN(O251)-COLUMN($C251)+1)&gt;('Charges variables (avancé)'!$I32+'Charges variables (avancé)'!$J32),(COLUMN(O251)-COLUMN($C251)+1)-('Charges variables (avancé)'!$I32+'Charges variables (avancé)'!$J32),0)+1):INDEX($C238:$BJ238,,(COLUMN(O251)-COLUMN($C251)+1)-'Charges variables (avancé)'!$J32)),0)</f>
        <v>0</v>
      </c>
      <c r="P251" s="368">
        <f>IF(AND(ROUND(('Charges variables-Calculs auto'!P$139-CONFIG!$D$7)/31,0)&gt;=ROUND('Charges variables (avancé)'!$J32,0),'Charges variables (avancé)'!$E32&lt;&gt;0),SUM(INDEX($C238:$BJ238,,IF((COLUMN(P251)-COLUMN($C251)+1)&gt;('Charges variables (avancé)'!$I32+'Charges variables (avancé)'!$J32),(COLUMN(P251)-COLUMN($C251)+1)-('Charges variables (avancé)'!$I32+'Charges variables (avancé)'!$J32),0)+1):INDEX($C238:$BJ238,,(COLUMN(P251)-COLUMN($C251)+1)-'Charges variables (avancé)'!$J32)),0)</f>
        <v>0</v>
      </c>
      <c r="Q251" s="368">
        <f>IF(AND(ROUND(('Charges variables-Calculs auto'!Q$139-CONFIG!$D$7)/31,0)&gt;=ROUND('Charges variables (avancé)'!$J32,0),'Charges variables (avancé)'!$E32&lt;&gt;0),SUM(INDEX($C238:$BJ238,,IF((COLUMN(Q251)-COLUMN($C251)+1)&gt;('Charges variables (avancé)'!$I32+'Charges variables (avancé)'!$J32),(COLUMN(Q251)-COLUMN($C251)+1)-('Charges variables (avancé)'!$I32+'Charges variables (avancé)'!$J32),0)+1):INDEX($C238:$BJ238,,(COLUMN(Q251)-COLUMN($C251)+1)-'Charges variables (avancé)'!$J32)),0)</f>
        <v>0</v>
      </c>
      <c r="R251" s="368">
        <f>IF(AND(ROUND(('Charges variables-Calculs auto'!R$139-CONFIG!$D$7)/31,0)&gt;=ROUND('Charges variables (avancé)'!$J32,0),'Charges variables (avancé)'!$E32&lt;&gt;0),SUM(INDEX($C238:$BJ238,,IF((COLUMN(R251)-COLUMN($C251)+1)&gt;('Charges variables (avancé)'!$I32+'Charges variables (avancé)'!$J32),(COLUMN(R251)-COLUMN($C251)+1)-('Charges variables (avancé)'!$I32+'Charges variables (avancé)'!$J32),0)+1):INDEX($C238:$BJ238,,(COLUMN(R251)-COLUMN($C251)+1)-'Charges variables (avancé)'!$J32)),0)</f>
        <v>0</v>
      </c>
      <c r="S251" s="368">
        <f>IF(AND(ROUND(('Charges variables-Calculs auto'!S$139-CONFIG!$D$7)/31,0)&gt;=ROUND('Charges variables (avancé)'!$J32,0),'Charges variables (avancé)'!$E32&lt;&gt;0),SUM(INDEX($C238:$BJ238,,IF((COLUMN(S251)-COLUMN($C251)+1)&gt;('Charges variables (avancé)'!$I32+'Charges variables (avancé)'!$J32),(COLUMN(S251)-COLUMN($C251)+1)-('Charges variables (avancé)'!$I32+'Charges variables (avancé)'!$J32),0)+1):INDEX($C238:$BJ238,,(COLUMN(S251)-COLUMN($C251)+1)-'Charges variables (avancé)'!$J32)),0)</f>
        <v>0</v>
      </c>
      <c r="T251" s="368">
        <f>IF(AND(ROUND(('Charges variables-Calculs auto'!T$139-CONFIG!$D$7)/31,0)&gt;=ROUND('Charges variables (avancé)'!$J32,0),'Charges variables (avancé)'!$E32&lt;&gt;0),SUM(INDEX($C238:$BJ238,,IF((COLUMN(T251)-COLUMN($C251)+1)&gt;('Charges variables (avancé)'!$I32+'Charges variables (avancé)'!$J32),(COLUMN(T251)-COLUMN($C251)+1)-('Charges variables (avancé)'!$I32+'Charges variables (avancé)'!$J32),0)+1):INDEX($C238:$BJ238,,(COLUMN(T251)-COLUMN($C251)+1)-'Charges variables (avancé)'!$J32)),0)</f>
        <v>0</v>
      </c>
      <c r="U251" s="368">
        <f>IF(AND(ROUND(('Charges variables-Calculs auto'!U$139-CONFIG!$D$7)/31,0)&gt;=ROUND('Charges variables (avancé)'!$J32,0),'Charges variables (avancé)'!$E32&lt;&gt;0),SUM(INDEX($C238:$BJ238,,IF((COLUMN(U251)-COLUMN($C251)+1)&gt;('Charges variables (avancé)'!$I32+'Charges variables (avancé)'!$J32),(COLUMN(U251)-COLUMN($C251)+1)-('Charges variables (avancé)'!$I32+'Charges variables (avancé)'!$J32),0)+1):INDEX($C238:$BJ238,,(COLUMN(U251)-COLUMN($C251)+1)-'Charges variables (avancé)'!$J32)),0)</f>
        <v>0</v>
      </c>
      <c r="V251" s="368">
        <f>IF(AND(ROUND(('Charges variables-Calculs auto'!V$139-CONFIG!$D$7)/31,0)&gt;=ROUND('Charges variables (avancé)'!$J32,0),'Charges variables (avancé)'!$E32&lt;&gt;0),SUM(INDEX($C238:$BJ238,,IF((COLUMN(V251)-COLUMN($C251)+1)&gt;('Charges variables (avancé)'!$I32+'Charges variables (avancé)'!$J32),(COLUMN(V251)-COLUMN($C251)+1)-('Charges variables (avancé)'!$I32+'Charges variables (avancé)'!$J32),0)+1):INDEX($C238:$BJ238,,(COLUMN(V251)-COLUMN($C251)+1)-'Charges variables (avancé)'!$J32)),0)</f>
        <v>0</v>
      </c>
      <c r="W251" s="368">
        <f>IF(AND(ROUND(('Charges variables-Calculs auto'!W$139-CONFIG!$D$7)/31,0)&gt;=ROUND('Charges variables (avancé)'!$J32,0),'Charges variables (avancé)'!$E32&lt;&gt;0),SUM(INDEX($C238:$BJ238,,IF((COLUMN(W251)-COLUMN($C251)+1)&gt;('Charges variables (avancé)'!$I32+'Charges variables (avancé)'!$J32),(COLUMN(W251)-COLUMN($C251)+1)-('Charges variables (avancé)'!$I32+'Charges variables (avancé)'!$J32),0)+1):INDEX($C238:$BJ238,,(COLUMN(W251)-COLUMN($C251)+1)-'Charges variables (avancé)'!$J32)),0)</f>
        <v>0</v>
      </c>
      <c r="X251" s="368">
        <f>IF(AND(ROUND(('Charges variables-Calculs auto'!X$139-CONFIG!$D$7)/31,0)&gt;=ROUND('Charges variables (avancé)'!$J32,0),'Charges variables (avancé)'!$E32&lt;&gt;0),SUM(INDEX($C238:$BJ238,,IF((COLUMN(X251)-COLUMN($C251)+1)&gt;('Charges variables (avancé)'!$I32+'Charges variables (avancé)'!$J32),(COLUMN(X251)-COLUMN($C251)+1)-('Charges variables (avancé)'!$I32+'Charges variables (avancé)'!$J32),0)+1):INDEX($C238:$BJ238,,(COLUMN(X251)-COLUMN($C251)+1)-'Charges variables (avancé)'!$J32)),0)</f>
        <v>0</v>
      </c>
      <c r="Y251" s="368">
        <f>IF(AND(ROUND(('Charges variables-Calculs auto'!Y$139-CONFIG!$D$7)/31,0)&gt;=ROUND('Charges variables (avancé)'!$J32,0),'Charges variables (avancé)'!$E32&lt;&gt;0),SUM(INDEX($C238:$BJ238,,IF((COLUMN(Y251)-COLUMN($C251)+1)&gt;('Charges variables (avancé)'!$I32+'Charges variables (avancé)'!$J32),(COLUMN(Y251)-COLUMN($C251)+1)-('Charges variables (avancé)'!$I32+'Charges variables (avancé)'!$J32),0)+1):INDEX($C238:$BJ238,,(COLUMN(Y251)-COLUMN($C251)+1)-'Charges variables (avancé)'!$J32)),0)</f>
        <v>0</v>
      </c>
      <c r="Z251" s="368">
        <f>IF(AND(ROUND(('Charges variables-Calculs auto'!Z$139-CONFIG!$D$7)/31,0)&gt;=ROUND('Charges variables (avancé)'!$J32,0),'Charges variables (avancé)'!$E32&lt;&gt;0),SUM(INDEX($C238:$BJ238,,IF((COLUMN(Z251)-COLUMN($C251)+1)&gt;('Charges variables (avancé)'!$I32+'Charges variables (avancé)'!$J32),(COLUMN(Z251)-COLUMN($C251)+1)-('Charges variables (avancé)'!$I32+'Charges variables (avancé)'!$J32),0)+1):INDEX($C238:$BJ238,,(COLUMN(Z251)-COLUMN($C251)+1)-'Charges variables (avancé)'!$J32)),0)</f>
        <v>0</v>
      </c>
      <c r="AA251" s="368">
        <f>IF(AND(ROUND(('Charges variables-Calculs auto'!AA$139-CONFIG!$D$7)/31,0)&gt;=ROUND('Charges variables (avancé)'!$J32,0),'Charges variables (avancé)'!$E32&lt;&gt;0),SUM(INDEX($C238:$BJ238,,IF((COLUMN(AA251)-COLUMN($C251)+1)&gt;('Charges variables (avancé)'!$I32+'Charges variables (avancé)'!$J32),(COLUMN(AA251)-COLUMN($C251)+1)-('Charges variables (avancé)'!$I32+'Charges variables (avancé)'!$J32),0)+1):INDEX($C238:$BJ238,,(COLUMN(AA251)-COLUMN($C251)+1)-'Charges variables (avancé)'!$J32)),0)</f>
        <v>0</v>
      </c>
      <c r="AB251" s="368">
        <f>IF(AND(ROUND(('Charges variables-Calculs auto'!AB$139-CONFIG!$D$7)/31,0)&gt;=ROUND('Charges variables (avancé)'!$J32,0),'Charges variables (avancé)'!$E32&lt;&gt;0),SUM(INDEX($C238:$BJ238,,IF((COLUMN(AB251)-COLUMN($C251)+1)&gt;('Charges variables (avancé)'!$I32+'Charges variables (avancé)'!$J32),(COLUMN(AB251)-COLUMN($C251)+1)-('Charges variables (avancé)'!$I32+'Charges variables (avancé)'!$J32),0)+1):INDEX($C238:$BJ238,,(COLUMN(AB251)-COLUMN($C251)+1)-'Charges variables (avancé)'!$J32)),0)</f>
        <v>0</v>
      </c>
      <c r="AC251" s="368">
        <f>IF(AND(ROUND(('Charges variables-Calculs auto'!AC$139-CONFIG!$D$7)/31,0)&gt;=ROUND('Charges variables (avancé)'!$J32,0),'Charges variables (avancé)'!$E32&lt;&gt;0),SUM(INDEX($C238:$BJ238,,IF((COLUMN(AC251)-COLUMN($C251)+1)&gt;('Charges variables (avancé)'!$I32+'Charges variables (avancé)'!$J32),(COLUMN(AC251)-COLUMN($C251)+1)-('Charges variables (avancé)'!$I32+'Charges variables (avancé)'!$J32),0)+1):INDEX($C238:$BJ238,,(COLUMN(AC251)-COLUMN($C251)+1)-'Charges variables (avancé)'!$J32)),0)</f>
        <v>0</v>
      </c>
      <c r="AD251" s="368">
        <f>IF(AND(ROUND(('Charges variables-Calculs auto'!AD$139-CONFIG!$D$7)/31,0)&gt;=ROUND('Charges variables (avancé)'!$J32,0),'Charges variables (avancé)'!$E32&lt;&gt;0),SUM(INDEX($C238:$BJ238,,IF((COLUMN(AD251)-COLUMN($C251)+1)&gt;('Charges variables (avancé)'!$I32+'Charges variables (avancé)'!$J32),(COLUMN(AD251)-COLUMN($C251)+1)-('Charges variables (avancé)'!$I32+'Charges variables (avancé)'!$J32),0)+1):INDEX($C238:$BJ238,,(COLUMN(AD251)-COLUMN($C251)+1)-'Charges variables (avancé)'!$J32)),0)</f>
        <v>0</v>
      </c>
      <c r="AE251" s="368">
        <f>IF(AND(ROUND(('Charges variables-Calculs auto'!AE$139-CONFIG!$D$7)/31,0)&gt;=ROUND('Charges variables (avancé)'!$J32,0),'Charges variables (avancé)'!$E32&lt;&gt;0),SUM(INDEX($C238:$BJ238,,IF((COLUMN(AE251)-COLUMN($C251)+1)&gt;('Charges variables (avancé)'!$I32+'Charges variables (avancé)'!$J32),(COLUMN(AE251)-COLUMN($C251)+1)-('Charges variables (avancé)'!$I32+'Charges variables (avancé)'!$J32),0)+1):INDEX($C238:$BJ238,,(COLUMN(AE251)-COLUMN($C251)+1)-'Charges variables (avancé)'!$J32)),0)</f>
        <v>0</v>
      </c>
      <c r="AF251" s="368">
        <f>IF(AND(ROUND(('Charges variables-Calculs auto'!AF$139-CONFIG!$D$7)/31,0)&gt;=ROUND('Charges variables (avancé)'!$J32,0),'Charges variables (avancé)'!$E32&lt;&gt;0),SUM(INDEX($C238:$BJ238,,IF((COLUMN(AF251)-COLUMN($C251)+1)&gt;('Charges variables (avancé)'!$I32+'Charges variables (avancé)'!$J32),(COLUMN(AF251)-COLUMN($C251)+1)-('Charges variables (avancé)'!$I32+'Charges variables (avancé)'!$J32),0)+1):INDEX($C238:$BJ238,,(COLUMN(AF251)-COLUMN($C251)+1)-'Charges variables (avancé)'!$J32)),0)</f>
        <v>0</v>
      </c>
      <c r="AG251" s="368">
        <f>IF(AND(ROUND(('Charges variables-Calculs auto'!AG$139-CONFIG!$D$7)/31,0)&gt;=ROUND('Charges variables (avancé)'!$J32,0),'Charges variables (avancé)'!$E32&lt;&gt;0),SUM(INDEX($C238:$BJ238,,IF((COLUMN(AG251)-COLUMN($C251)+1)&gt;('Charges variables (avancé)'!$I32+'Charges variables (avancé)'!$J32),(COLUMN(AG251)-COLUMN($C251)+1)-('Charges variables (avancé)'!$I32+'Charges variables (avancé)'!$J32),0)+1):INDEX($C238:$BJ238,,(COLUMN(AG251)-COLUMN($C251)+1)-'Charges variables (avancé)'!$J32)),0)</f>
        <v>0</v>
      </c>
      <c r="AH251" s="368">
        <f>IF(AND(ROUND(('Charges variables-Calculs auto'!AH$139-CONFIG!$D$7)/31,0)&gt;=ROUND('Charges variables (avancé)'!$J32,0),'Charges variables (avancé)'!$E32&lt;&gt;0),SUM(INDEX($C238:$BJ238,,IF((COLUMN(AH251)-COLUMN($C251)+1)&gt;('Charges variables (avancé)'!$I32+'Charges variables (avancé)'!$J32),(COLUMN(AH251)-COLUMN($C251)+1)-('Charges variables (avancé)'!$I32+'Charges variables (avancé)'!$J32),0)+1):INDEX($C238:$BJ238,,(COLUMN(AH251)-COLUMN($C251)+1)-'Charges variables (avancé)'!$J32)),0)</f>
        <v>0</v>
      </c>
      <c r="AI251" s="368">
        <f>IF(AND(ROUND(('Charges variables-Calculs auto'!AI$139-CONFIG!$D$7)/31,0)&gt;=ROUND('Charges variables (avancé)'!$J32,0),'Charges variables (avancé)'!$E32&lt;&gt;0),SUM(INDEX($C238:$BJ238,,IF((COLUMN(AI251)-COLUMN($C251)+1)&gt;('Charges variables (avancé)'!$I32+'Charges variables (avancé)'!$J32),(COLUMN(AI251)-COLUMN($C251)+1)-('Charges variables (avancé)'!$I32+'Charges variables (avancé)'!$J32),0)+1):INDEX($C238:$BJ238,,(COLUMN(AI251)-COLUMN($C251)+1)-'Charges variables (avancé)'!$J32)),0)</f>
        <v>0</v>
      </c>
      <c r="AJ251" s="368">
        <f>IF(AND(ROUND(('Charges variables-Calculs auto'!AJ$139-CONFIG!$D$7)/31,0)&gt;=ROUND('Charges variables (avancé)'!$J32,0),'Charges variables (avancé)'!$E32&lt;&gt;0),SUM(INDEX($C238:$BJ238,,IF((COLUMN(AJ251)-COLUMN($C251)+1)&gt;('Charges variables (avancé)'!$I32+'Charges variables (avancé)'!$J32),(COLUMN(AJ251)-COLUMN($C251)+1)-('Charges variables (avancé)'!$I32+'Charges variables (avancé)'!$J32),0)+1):INDEX($C238:$BJ238,,(COLUMN(AJ251)-COLUMN($C251)+1)-'Charges variables (avancé)'!$J32)),0)</f>
        <v>0</v>
      </c>
      <c r="AK251" s="368">
        <f>IF(AND(ROUND(('Charges variables-Calculs auto'!AK$139-CONFIG!$D$7)/31,0)&gt;=ROUND('Charges variables (avancé)'!$J32,0),'Charges variables (avancé)'!$E32&lt;&gt;0),SUM(INDEX($C238:$BJ238,,IF((COLUMN(AK251)-COLUMN($C251)+1)&gt;('Charges variables (avancé)'!$I32+'Charges variables (avancé)'!$J32),(COLUMN(AK251)-COLUMN($C251)+1)-('Charges variables (avancé)'!$I32+'Charges variables (avancé)'!$J32),0)+1):INDEX($C238:$BJ238,,(COLUMN(AK251)-COLUMN($C251)+1)-'Charges variables (avancé)'!$J32)),0)</f>
        <v>0</v>
      </c>
      <c r="AL251" s="368">
        <f>IF(AND(ROUND(('Charges variables-Calculs auto'!AL$139-CONFIG!$D$7)/31,0)&gt;=ROUND('Charges variables (avancé)'!$J32,0),'Charges variables (avancé)'!$E32&lt;&gt;0),SUM(INDEX($C238:$BJ238,,IF((COLUMN(AL251)-COLUMN($C251)+1)&gt;('Charges variables (avancé)'!$I32+'Charges variables (avancé)'!$J32),(COLUMN(AL251)-COLUMN($C251)+1)-('Charges variables (avancé)'!$I32+'Charges variables (avancé)'!$J32),0)+1):INDEX($C238:$BJ238,,(COLUMN(AL251)-COLUMN($C251)+1)-'Charges variables (avancé)'!$J32)),0)</f>
        <v>0</v>
      </c>
      <c r="AM251" s="368">
        <f>IF(AND(ROUND(('Charges variables-Calculs auto'!AM$139-CONFIG!$D$7)/31,0)&gt;=ROUND('Charges variables (avancé)'!$J32,0),'Charges variables (avancé)'!$E32&lt;&gt;0),SUM(INDEX($C238:$BJ238,,IF((COLUMN(AM251)-COLUMN($C251)+1)&gt;('Charges variables (avancé)'!$I32+'Charges variables (avancé)'!$J32),(COLUMN(AM251)-COLUMN($C251)+1)-('Charges variables (avancé)'!$I32+'Charges variables (avancé)'!$J32),0)+1):INDEX($C238:$BJ238,,(COLUMN(AM251)-COLUMN($C251)+1)-'Charges variables (avancé)'!$J32)),0)</f>
        <v>0</v>
      </c>
      <c r="AN251" s="368">
        <f>IF(AND(ROUND(('Charges variables-Calculs auto'!AN$139-CONFIG!$D$7)/31,0)&gt;=ROUND('Charges variables (avancé)'!$J32,0),'Charges variables (avancé)'!$E32&lt;&gt;0),SUM(INDEX($C238:$BJ238,,IF((COLUMN(AN251)-COLUMN($C251)+1)&gt;('Charges variables (avancé)'!$I32+'Charges variables (avancé)'!$J32),(COLUMN(AN251)-COLUMN($C251)+1)-('Charges variables (avancé)'!$I32+'Charges variables (avancé)'!$J32),0)+1):INDEX($C238:$BJ238,,(COLUMN(AN251)-COLUMN($C251)+1)-'Charges variables (avancé)'!$J32)),0)</f>
        <v>0</v>
      </c>
      <c r="AO251" s="368">
        <f>IF(AND(ROUND(('Charges variables-Calculs auto'!AO$139-CONFIG!$D$7)/31,0)&gt;=ROUND('Charges variables (avancé)'!$J32,0),'Charges variables (avancé)'!$E32&lt;&gt;0),SUM(INDEX($C238:$BJ238,,IF((COLUMN(AO251)-COLUMN($C251)+1)&gt;('Charges variables (avancé)'!$I32+'Charges variables (avancé)'!$J32),(COLUMN(AO251)-COLUMN($C251)+1)-('Charges variables (avancé)'!$I32+'Charges variables (avancé)'!$J32),0)+1):INDEX($C238:$BJ238,,(COLUMN(AO251)-COLUMN($C251)+1)-'Charges variables (avancé)'!$J32)),0)</f>
        <v>0</v>
      </c>
      <c r="AP251" s="368">
        <f>IF(AND(ROUND(('Charges variables-Calculs auto'!AP$139-CONFIG!$D$7)/31,0)&gt;=ROUND('Charges variables (avancé)'!$J32,0),'Charges variables (avancé)'!$E32&lt;&gt;0),SUM(INDEX($C238:$BJ238,,IF((COLUMN(AP251)-COLUMN($C251)+1)&gt;('Charges variables (avancé)'!$I32+'Charges variables (avancé)'!$J32),(COLUMN(AP251)-COLUMN($C251)+1)-('Charges variables (avancé)'!$I32+'Charges variables (avancé)'!$J32),0)+1):INDEX($C238:$BJ238,,(COLUMN(AP251)-COLUMN($C251)+1)-'Charges variables (avancé)'!$J32)),0)</f>
        <v>0</v>
      </c>
      <c r="AQ251" s="368">
        <f>IF(AND(ROUND(('Charges variables-Calculs auto'!AQ$139-CONFIG!$D$7)/31,0)&gt;=ROUND('Charges variables (avancé)'!$J32,0),'Charges variables (avancé)'!$E32&lt;&gt;0),SUM(INDEX($C238:$BJ238,,IF((COLUMN(AQ251)-COLUMN($C251)+1)&gt;('Charges variables (avancé)'!$I32+'Charges variables (avancé)'!$J32),(COLUMN(AQ251)-COLUMN($C251)+1)-('Charges variables (avancé)'!$I32+'Charges variables (avancé)'!$J32),0)+1):INDEX($C238:$BJ238,,(COLUMN(AQ251)-COLUMN($C251)+1)-'Charges variables (avancé)'!$J32)),0)</f>
        <v>0</v>
      </c>
      <c r="AR251" s="368">
        <f>IF(AND(ROUND(('Charges variables-Calculs auto'!AR$139-CONFIG!$D$7)/31,0)&gt;=ROUND('Charges variables (avancé)'!$J32,0),'Charges variables (avancé)'!$E32&lt;&gt;0),SUM(INDEX($C238:$BJ238,,IF((COLUMN(AR251)-COLUMN($C251)+1)&gt;('Charges variables (avancé)'!$I32+'Charges variables (avancé)'!$J32),(COLUMN(AR251)-COLUMN($C251)+1)-('Charges variables (avancé)'!$I32+'Charges variables (avancé)'!$J32),0)+1):INDEX($C238:$BJ238,,(COLUMN(AR251)-COLUMN($C251)+1)-'Charges variables (avancé)'!$J32)),0)</f>
        <v>0</v>
      </c>
      <c r="AS251" s="368">
        <f>IF(AND(ROUND(('Charges variables-Calculs auto'!AS$139-CONFIG!$D$7)/31,0)&gt;=ROUND('Charges variables (avancé)'!$J32,0),'Charges variables (avancé)'!$E32&lt;&gt;0),SUM(INDEX($C238:$BJ238,,IF((COLUMN(AS251)-COLUMN($C251)+1)&gt;('Charges variables (avancé)'!$I32+'Charges variables (avancé)'!$J32),(COLUMN(AS251)-COLUMN($C251)+1)-('Charges variables (avancé)'!$I32+'Charges variables (avancé)'!$J32),0)+1):INDEX($C238:$BJ238,,(COLUMN(AS251)-COLUMN($C251)+1)-'Charges variables (avancé)'!$J32)),0)</f>
        <v>0</v>
      </c>
      <c r="AT251" s="368">
        <f>IF(AND(ROUND(('Charges variables-Calculs auto'!AT$139-CONFIG!$D$7)/31,0)&gt;=ROUND('Charges variables (avancé)'!$J32,0),'Charges variables (avancé)'!$E32&lt;&gt;0),SUM(INDEX($C238:$BJ238,,IF((COLUMN(AT251)-COLUMN($C251)+1)&gt;('Charges variables (avancé)'!$I32+'Charges variables (avancé)'!$J32),(COLUMN(AT251)-COLUMN($C251)+1)-('Charges variables (avancé)'!$I32+'Charges variables (avancé)'!$J32),0)+1):INDEX($C238:$BJ238,,(COLUMN(AT251)-COLUMN($C251)+1)-'Charges variables (avancé)'!$J32)),0)</f>
        <v>0</v>
      </c>
      <c r="AU251" s="368">
        <f>IF(AND(ROUND(('Charges variables-Calculs auto'!AU$139-CONFIG!$D$7)/31,0)&gt;=ROUND('Charges variables (avancé)'!$J32,0),'Charges variables (avancé)'!$E32&lt;&gt;0),SUM(INDEX($C238:$BJ238,,IF((COLUMN(AU251)-COLUMN($C251)+1)&gt;('Charges variables (avancé)'!$I32+'Charges variables (avancé)'!$J32),(COLUMN(AU251)-COLUMN($C251)+1)-('Charges variables (avancé)'!$I32+'Charges variables (avancé)'!$J32),0)+1):INDEX($C238:$BJ238,,(COLUMN(AU251)-COLUMN($C251)+1)-'Charges variables (avancé)'!$J32)),0)</f>
        <v>0</v>
      </c>
      <c r="AV251" s="368">
        <f>IF(AND(ROUND(('Charges variables-Calculs auto'!AV$139-CONFIG!$D$7)/31,0)&gt;=ROUND('Charges variables (avancé)'!$J32,0),'Charges variables (avancé)'!$E32&lt;&gt;0),SUM(INDEX($C238:$BJ238,,IF((COLUMN(AV251)-COLUMN($C251)+1)&gt;('Charges variables (avancé)'!$I32+'Charges variables (avancé)'!$J32),(COLUMN(AV251)-COLUMN($C251)+1)-('Charges variables (avancé)'!$I32+'Charges variables (avancé)'!$J32),0)+1):INDEX($C238:$BJ238,,(COLUMN(AV251)-COLUMN($C251)+1)-'Charges variables (avancé)'!$J32)),0)</f>
        <v>0</v>
      </c>
      <c r="AW251" s="368">
        <f>IF(AND(ROUND(('Charges variables-Calculs auto'!AW$139-CONFIG!$D$7)/31,0)&gt;=ROUND('Charges variables (avancé)'!$J32,0),'Charges variables (avancé)'!$E32&lt;&gt;0),SUM(INDEX($C238:$BJ238,,IF((COLUMN(AW251)-COLUMN($C251)+1)&gt;('Charges variables (avancé)'!$I32+'Charges variables (avancé)'!$J32),(COLUMN(AW251)-COLUMN($C251)+1)-('Charges variables (avancé)'!$I32+'Charges variables (avancé)'!$J32),0)+1):INDEX($C238:$BJ238,,(COLUMN(AW251)-COLUMN($C251)+1)-'Charges variables (avancé)'!$J32)),0)</f>
        <v>0</v>
      </c>
      <c r="AX251" s="368">
        <f>IF(AND(ROUND(('Charges variables-Calculs auto'!AX$139-CONFIG!$D$7)/31,0)&gt;=ROUND('Charges variables (avancé)'!$J32,0),'Charges variables (avancé)'!$E32&lt;&gt;0),SUM(INDEX($C238:$BJ238,,IF((COLUMN(AX251)-COLUMN($C251)+1)&gt;('Charges variables (avancé)'!$I32+'Charges variables (avancé)'!$J32),(COLUMN(AX251)-COLUMN($C251)+1)-('Charges variables (avancé)'!$I32+'Charges variables (avancé)'!$J32),0)+1):INDEX($C238:$BJ238,,(COLUMN(AX251)-COLUMN($C251)+1)-'Charges variables (avancé)'!$J32)),0)</f>
        <v>0</v>
      </c>
      <c r="AY251" s="368">
        <f>IF(AND(ROUND(('Charges variables-Calculs auto'!AY$139-CONFIG!$D$7)/31,0)&gt;=ROUND('Charges variables (avancé)'!$J32,0),'Charges variables (avancé)'!$E32&lt;&gt;0),SUM(INDEX($C238:$BJ238,,IF((COLUMN(AY251)-COLUMN($C251)+1)&gt;('Charges variables (avancé)'!$I32+'Charges variables (avancé)'!$J32),(COLUMN(AY251)-COLUMN($C251)+1)-('Charges variables (avancé)'!$I32+'Charges variables (avancé)'!$J32),0)+1):INDEX($C238:$BJ238,,(COLUMN(AY251)-COLUMN($C251)+1)-'Charges variables (avancé)'!$J32)),0)</f>
        <v>0</v>
      </c>
      <c r="AZ251" s="368">
        <f>IF(AND(ROUND(('Charges variables-Calculs auto'!AZ$139-CONFIG!$D$7)/31,0)&gt;=ROUND('Charges variables (avancé)'!$J32,0),'Charges variables (avancé)'!$E32&lt;&gt;0),SUM(INDEX($C238:$BJ238,,IF((COLUMN(AZ251)-COLUMN($C251)+1)&gt;('Charges variables (avancé)'!$I32+'Charges variables (avancé)'!$J32),(COLUMN(AZ251)-COLUMN($C251)+1)-('Charges variables (avancé)'!$I32+'Charges variables (avancé)'!$J32),0)+1):INDEX($C238:$BJ238,,(COLUMN(AZ251)-COLUMN($C251)+1)-'Charges variables (avancé)'!$J32)),0)</f>
        <v>0</v>
      </c>
      <c r="BA251" s="368">
        <f>IF(AND(ROUND(('Charges variables-Calculs auto'!BA$139-CONFIG!$D$7)/31,0)&gt;=ROUND('Charges variables (avancé)'!$J32,0),'Charges variables (avancé)'!$E32&lt;&gt;0),SUM(INDEX($C238:$BJ238,,IF((COLUMN(BA251)-COLUMN($C251)+1)&gt;('Charges variables (avancé)'!$I32+'Charges variables (avancé)'!$J32),(COLUMN(BA251)-COLUMN($C251)+1)-('Charges variables (avancé)'!$I32+'Charges variables (avancé)'!$J32),0)+1):INDEX($C238:$BJ238,,(COLUMN(BA251)-COLUMN($C251)+1)-'Charges variables (avancé)'!$J32)),0)</f>
        <v>0</v>
      </c>
      <c r="BB251" s="368">
        <f>IF(AND(ROUND(('Charges variables-Calculs auto'!BB$139-CONFIG!$D$7)/31,0)&gt;=ROUND('Charges variables (avancé)'!$J32,0),'Charges variables (avancé)'!$E32&lt;&gt;0),SUM(INDEX($C238:$BJ238,,IF((COLUMN(BB251)-COLUMN($C251)+1)&gt;('Charges variables (avancé)'!$I32+'Charges variables (avancé)'!$J32),(COLUMN(BB251)-COLUMN($C251)+1)-('Charges variables (avancé)'!$I32+'Charges variables (avancé)'!$J32),0)+1):INDEX($C238:$BJ238,,(COLUMN(BB251)-COLUMN($C251)+1)-'Charges variables (avancé)'!$J32)),0)</f>
        <v>0</v>
      </c>
      <c r="BC251" s="368">
        <f>IF(AND(ROUND(('Charges variables-Calculs auto'!BC$139-CONFIG!$D$7)/31,0)&gt;=ROUND('Charges variables (avancé)'!$J32,0),'Charges variables (avancé)'!$E32&lt;&gt;0),SUM(INDEX($C238:$BJ238,,IF((COLUMN(BC251)-COLUMN($C251)+1)&gt;('Charges variables (avancé)'!$I32+'Charges variables (avancé)'!$J32),(COLUMN(BC251)-COLUMN($C251)+1)-('Charges variables (avancé)'!$I32+'Charges variables (avancé)'!$J32),0)+1):INDEX($C238:$BJ238,,(COLUMN(BC251)-COLUMN($C251)+1)-'Charges variables (avancé)'!$J32)),0)</f>
        <v>0</v>
      </c>
      <c r="BD251" s="368">
        <f>IF(AND(ROUND(('Charges variables-Calculs auto'!BD$139-CONFIG!$D$7)/31,0)&gt;=ROUND('Charges variables (avancé)'!$J32,0),'Charges variables (avancé)'!$E32&lt;&gt;0),SUM(INDEX($C238:$BJ238,,IF((COLUMN(BD251)-COLUMN($C251)+1)&gt;('Charges variables (avancé)'!$I32+'Charges variables (avancé)'!$J32),(COLUMN(BD251)-COLUMN($C251)+1)-('Charges variables (avancé)'!$I32+'Charges variables (avancé)'!$J32),0)+1):INDEX($C238:$BJ238,,(COLUMN(BD251)-COLUMN($C251)+1)-'Charges variables (avancé)'!$J32)),0)</f>
        <v>0</v>
      </c>
      <c r="BE251" s="368">
        <f>IF(AND(ROUND(('Charges variables-Calculs auto'!BE$139-CONFIG!$D$7)/31,0)&gt;=ROUND('Charges variables (avancé)'!$J32,0),'Charges variables (avancé)'!$E32&lt;&gt;0),SUM(INDEX($C238:$BJ238,,IF((COLUMN(BE251)-COLUMN($C251)+1)&gt;('Charges variables (avancé)'!$I32+'Charges variables (avancé)'!$J32),(COLUMN(BE251)-COLUMN($C251)+1)-('Charges variables (avancé)'!$I32+'Charges variables (avancé)'!$J32),0)+1):INDEX($C238:$BJ238,,(COLUMN(BE251)-COLUMN($C251)+1)-'Charges variables (avancé)'!$J32)),0)</f>
        <v>0</v>
      </c>
      <c r="BF251" s="368">
        <f>IF(AND(ROUND(('Charges variables-Calculs auto'!BF$139-CONFIG!$D$7)/31,0)&gt;=ROUND('Charges variables (avancé)'!$J32,0),'Charges variables (avancé)'!$E32&lt;&gt;0),SUM(INDEX($C238:$BJ238,,IF((COLUMN(BF251)-COLUMN($C251)+1)&gt;('Charges variables (avancé)'!$I32+'Charges variables (avancé)'!$J32),(COLUMN(BF251)-COLUMN($C251)+1)-('Charges variables (avancé)'!$I32+'Charges variables (avancé)'!$J32),0)+1):INDEX($C238:$BJ238,,(COLUMN(BF251)-COLUMN($C251)+1)-'Charges variables (avancé)'!$J32)),0)</f>
        <v>0</v>
      </c>
      <c r="BG251" s="368">
        <f>IF(AND(ROUND(('Charges variables-Calculs auto'!BG$139-CONFIG!$D$7)/31,0)&gt;=ROUND('Charges variables (avancé)'!$J32,0),'Charges variables (avancé)'!$E32&lt;&gt;0),SUM(INDEX($C238:$BJ238,,IF((COLUMN(BG251)-COLUMN($C251)+1)&gt;('Charges variables (avancé)'!$I32+'Charges variables (avancé)'!$J32),(COLUMN(BG251)-COLUMN($C251)+1)-('Charges variables (avancé)'!$I32+'Charges variables (avancé)'!$J32),0)+1):INDEX($C238:$BJ238,,(COLUMN(BG251)-COLUMN($C251)+1)-'Charges variables (avancé)'!$J32)),0)</f>
        <v>0</v>
      </c>
      <c r="BH251" s="368">
        <f>IF(AND(ROUND(('Charges variables-Calculs auto'!BH$139-CONFIG!$D$7)/31,0)&gt;=ROUND('Charges variables (avancé)'!$J32,0),'Charges variables (avancé)'!$E32&lt;&gt;0),SUM(INDEX($C238:$BJ238,,IF((COLUMN(BH251)-COLUMN($C251)+1)&gt;('Charges variables (avancé)'!$I32+'Charges variables (avancé)'!$J32),(COLUMN(BH251)-COLUMN($C251)+1)-('Charges variables (avancé)'!$I32+'Charges variables (avancé)'!$J32),0)+1):INDEX($C238:$BJ238,,(COLUMN(BH251)-COLUMN($C251)+1)-'Charges variables (avancé)'!$J32)),0)</f>
        <v>0</v>
      </c>
      <c r="BI251" s="368">
        <f>IF(AND(ROUND(('Charges variables-Calculs auto'!BI$139-CONFIG!$D$7)/31,0)&gt;=ROUND('Charges variables (avancé)'!$J32,0),'Charges variables (avancé)'!$E32&lt;&gt;0),SUM(INDEX($C238:$BJ238,,IF((COLUMN(BI251)-COLUMN($C251)+1)&gt;('Charges variables (avancé)'!$I32+'Charges variables (avancé)'!$J32),(COLUMN(BI251)-COLUMN($C251)+1)-('Charges variables (avancé)'!$I32+'Charges variables (avancé)'!$J32),0)+1):INDEX($C238:$BJ238,,(COLUMN(BI251)-COLUMN($C251)+1)-'Charges variables (avancé)'!$J32)),0)</f>
        <v>0</v>
      </c>
      <c r="BJ251" s="368">
        <f>IF(AND(ROUND(('Charges variables-Calculs auto'!BJ$139-CONFIG!$D$7)/31,0)&gt;=ROUND('Charges variables (avancé)'!$J32,0),'Charges variables (avancé)'!$E32&lt;&gt;0),SUM(INDEX($C238:$BJ238,,IF((COLUMN(BJ251)-COLUMN($C251)+1)&gt;('Charges variables (avancé)'!$I32+'Charges variables (avancé)'!$J32),(COLUMN(BJ251)-COLUMN($C251)+1)-('Charges variables (avancé)'!$I32+'Charges variables (avancé)'!$J32),0)+1):INDEX($C238:$BJ238,,(COLUMN(BJ251)-COLUMN($C251)+1)-'Charges variables (avancé)'!$J32)),0)</f>
        <v>0</v>
      </c>
    </row>
    <row r="252" spans="2:62" ht="15" customHeight="1">
      <c r="B252" s="366">
        <f>'Charges variables (avancé)'!C33</f>
        <v>0</v>
      </c>
      <c r="C252" s="368">
        <f>IF(AND(ROUND(('Charges variables-Calculs auto'!C$139-CONFIG!$D$7)/31,0)&gt;=ROUND('Charges variables (avancé)'!$J33,0),'Charges variables (avancé)'!$E33&lt;&gt;0),SUM(INDEX($C239:$BJ239,,IF((COLUMN(C252)-COLUMN($C252)+1)&gt;('Charges variables (avancé)'!$I33+'Charges variables (avancé)'!$J33),(COLUMN(C252)-COLUMN($C252)+1)-('Charges variables (avancé)'!$I33+'Charges variables (avancé)'!$J33),0)+1):INDEX($C239:$BJ239,,(COLUMN(C252)-COLUMN($C252)+1)-'Charges variables (avancé)'!$J33)),0)</f>
        <v>0</v>
      </c>
      <c r="D252" s="368">
        <f>IF(AND(ROUND(('Charges variables-Calculs auto'!D$139-CONFIG!$D$7)/31,0)&gt;=ROUND('Charges variables (avancé)'!$J33,0),'Charges variables (avancé)'!$E33&lt;&gt;0),SUM(INDEX($C239:$BJ239,,IF((COLUMN(D252)-COLUMN($C252)+1)&gt;('Charges variables (avancé)'!$I33+'Charges variables (avancé)'!$J33),(COLUMN(D252)-COLUMN($C252)+1)-('Charges variables (avancé)'!$I33+'Charges variables (avancé)'!$J33),0)+1):INDEX($C239:$BJ239,,(COLUMN(D252)-COLUMN($C252)+1)-'Charges variables (avancé)'!$J33)),0)</f>
        <v>0</v>
      </c>
      <c r="E252" s="368">
        <f>IF(AND(ROUND(('Charges variables-Calculs auto'!E$139-CONFIG!$D$7)/31,0)&gt;=ROUND('Charges variables (avancé)'!$J33,0),'Charges variables (avancé)'!$E33&lt;&gt;0),SUM(INDEX($C239:$BJ239,,IF((COLUMN(E252)-COLUMN($C252)+1)&gt;('Charges variables (avancé)'!$I33+'Charges variables (avancé)'!$J33),(COLUMN(E252)-COLUMN($C252)+1)-('Charges variables (avancé)'!$I33+'Charges variables (avancé)'!$J33),0)+1):INDEX($C239:$BJ239,,(COLUMN(E252)-COLUMN($C252)+1)-'Charges variables (avancé)'!$J33)),0)</f>
        <v>0</v>
      </c>
      <c r="F252" s="368">
        <f>IF(AND(ROUND(('Charges variables-Calculs auto'!F$139-CONFIG!$D$7)/31,0)&gt;=ROUND('Charges variables (avancé)'!$J33,0),'Charges variables (avancé)'!$E33&lt;&gt;0),SUM(INDEX($C239:$BJ239,,IF((COLUMN(F252)-COLUMN($C252)+1)&gt;('Charges variables (avancé)'!$I33+'Charges variables (avancé)'!$J33),(COLUMN(F252)-COLUMN($C252)+1)-('Charges variables (avancé)'!$I33+'Charges variables (avancé)'!$J33),0)+1):INDEX($C239:$BJ239,,(COLUMN(F252)-COLUMN($C252)+1)-'Charges variables (avancé)'!$J33)),0)</f>
        <v>0</v>
      </c>
      <c r="G252" s="368">
        <f>IF(AND(ROUND(('Charges variables-Calculs auto'!G$139-CONFIG!$D$7)/31,0)&gt;=ROUND('Charges variables (avancé)'!$J33,0),'Charges variables (avancé)'!$E33&lt;&gt;0),SUM(INDEX($C239:$BJ239,,IF((COLUMN(G252)-COLUMN($C252)+1)&gt;('Charges variables (avancé)'!$I33+'Charges variables (avancé)'!$J33),(COLUMN(G252)-COLUMN($C252)+1)-('Charges variables (avancé)'!$I33+'Charges variables (avancé)'!$J33),0)+1):INDEX($C239:$BJ239,,(COLUMN(G252)-COLUMN($C252)+1)-'Charges variables (avancé)'!$J33)),0)</f>
        <v>0</v>
      </c>
      <c r="H252" s="368">
        <f>IF(AND(ROUND(('Charges variables-Calculs auto'!H$139-CONFIG!$D$7)/31,0)&gt;=ROUND('Charges variables (avancé)'!$J33,0),'Charges variables (avancé)'!$E33&lt;&gt;0),SUM(INDEX($C239:$BJ239,,IF((COLUMN(H252)-COLUMN($C252)+1)&gt;('Charges variables (avancé)'!$I33+'Charges variables (avancé)'!$J33),(COLUMN(H252)-COLUMN($C252)+1)-('Charges variables (avancé)'!$I33+'Charges variables (avancé)'!$J33),0)+1):INDEX($C239:$BJ239,,(COLUMN(H252)-COLUMN($C252)+1)-'Charges variables (avancé)'!$J33)),0)</f>
        <v>0</v>
      </c>
      <c r="I252" s="368">
        <f>IF(AND(ROUND(('Charges variables-Calculs auto'!I$139-CONFIG!$D$7)/31,0)&gt;=ROUND('Charges variables (avancé)'!$J33,0),'Charges variables (avancé)'!$E33&lt;&gt;0),SUM(INDEX($C239:$BJ239,,IF((COLUMN(I252)-COLUMN($C252)+1)&gt;('Charges variables (avancé)'!$I33+'Charges variables (avancé)'!$J33),(COLUMN(I252)-COLUMN($C252)+1)-('Charges variables (avancé)'!$I33+'Charges variables (avancé)'!$J33),0)+1):INDEX($C239:$BJ239,,(COLUMN(I252)-COLUMN($C252)+1)-'Charges variables (avancé)'!$J33)),0)</f>
        <v>0</v>
      </c>
      <c r="J252" s="368">
        <f>IF(AND(ROUND(('Charges variables-Calculs auto'!J$139-CONFIG!$D$7)/31,0)&gt;=ROUND('Charges variables (avancé)'!$J33,0),'Charges variables (avancé)'!$E33&lt;&gt;0),SUM(INDEX($C239:$BJ239,,IF((COLUMN(J252)-COLUMN($C252)+1)&gt;('Charges variables (avancé)'!$I33+'Charges variables (avancé)'!$J33),(COLUMN(J252)-COLUMN($C252)+1)-('Charges variables (avancé)'!$I33+'Charges variables (avancé)'!$J33),0)+1):INDEX($C239:$BJ239,,(COLUMN(J252)-COLUMN($C252)+1)-'Charges variables (avancé)'!$J33)),0)</f>
        <v>0</v>
      </c>
      <c r="K252" s="368">
        <f>IF(AND(ROUND(('Charges variables-Calculs auto'!K$139-CONFIG!$D$7)/31,0)&gt;=ROUND('Charges variables (avancé)'!$J33,0),'Charges variables (avancé)'!$E33&lt;&gt;0),SUM(INDEX($C239:$BJ239,,IF((COLUMN(K252)-COLUMN($C252)+1)&gt;('Charges variables (avancé)'!$I33+'Charges variables (avancé)'!$J33),(COLUMN(K252)-COLUMN($C252)+1)-('Charges variables (avancé)'!$I33+'Charges variables (avancé)'!$J33),0)+1):INDEX($C239:$BJ239,,(COLUMN(K252)-COLUMN($C252)+1)-'Charges variables (avancé)'!$J33)),0)</f>
        <v>0</v>
      </c>
      <c r="L252" s="368">
        <f>IF(AND(ROUND(('Charges variables-Calculs auto'!L$139-CONFIG!$D$7)/31,0)&gt;=ROUND('Charges variables (avancé)'!$J33,0),'Charges variables (avancé)'!$E33&lt;&gt;0),SUM(INDEX($C239:$BJ239,,IF((COLUMN(L252)-COLUMN($C252)+1)&gt;('Charges variables (avancé)'!$I33+'Charges variables (avancé)'!$J33),(COLUMN(L252)-COLUMN($C252)+1)-('Charges variables (avancé)'!$I33+'Charges variables (avancé)'!$J33),0)+1):INDEX($C239:$BJ239,,(COLUMN(L252)-COLUMN($C252)+1)-'Charges variables (avancé)'!$J33)),0)</f>
        <v>0</v>
      </c>
      <c r="M252" s="368">
        <f>IF(AND(ROUND(('Charges variables-Calculs auto'!M$139-CONFIG!$D$7)/31,0)&gt;=ROUND('Charges variables (avancé)'!$J33,0),'Charges variables (avancé)'!$E33&lt;&gt;0),SUM(INDEX($C239:$BJ239,,IF((COLUMN(M252)-COLUMN($C252)+1)&gt;('Charges variables (avancé)'!$I33+'Charges variables (avancé)'!$J33),(COLUMN(M252)-COLUMN($C252)+1)-('Charges variables (avancé)'!$I33+'Charges variables (avancé)'!$J33),0)+1):INDEX($C239:$BJ239,,(COLUMN(M252)-COLUMN($C252)+1)-'Charges variables (avancé)'!$J33)),0)</f>
        <v>0</v>
      </c>
      <c r="N252" s="368">
        <f>IF(AND(ROUND(('Charges variables-Calculs auto'!N$139-CONFIG!$D$7)/31,0)&gt;=ROUND('Charges variables (avancé)'!$J33,0),'Charges variables (avancé)'!$E33&lt;&gt;0),SUM(INDEX($C239:$BJ239,,IF((COLUMN(N252)-COLUMN($C252)+1)&gt;('Charges variables (avancé)'!$I33+'Charges variables (avancé)'!$J33),(COLUMN(N252)-COLUMN($C252)+1)-('Charges variables (avancé)'!$I33+'Charges variables (avancé)'!$J33),0)+1):INDEX($C239:$BJ239,,(COLUMN(N252)-COLUMN($C252)+1)-'Charges variables (avancé)'!$J33)),0)</f>
        <v>0</v>
      </c>
      <c r="O252" s="368">
        <f>IF(AND(ROUND(('Charges variables-Calculs auto'!O$139-CONFIG!$D$7)/31,0)&gt;=ROUND('Charges variables (avancé)'!$J33,0),'Charges variables (avancé)'!$E33&lt;&gt;0),SUM(INDEX($C239:$BJ239,,IF((COLUMN(O252)-COLUMN($C252)+1)&gt;('Charges variables (avancé)'!$I33+'Charges variables (avancé)'!$J33),(COLUMN(O252)-COLUMN($C252)+1)-('Charges variables (avancé)'!$I33+'Charges variables (avancé)'!$J33),0)+1):INDEX($C239:$BJ239,,(COLUMN(O252)-COLUMN($C252)+1)-'Charges variables (avancé)'!$J33)),0)</f>
        <v>0</v>
      </c>
      <c r="P252" s="368">
        <f>IF(AND(ROUND(('Charges variables-Calculs auto'!P$139-CONFIG!$D$7)/31,0)&gt;=ROUND('Charges variables (avancé)'!$J33,0),'Charges variables (avancé)'!$E33&lt;&gt;0),SUM(INDEX($C239:$BJ239,,IF((COLUMN(P252)-COLUMN($C252)+1)&gt;('Charges variables (avancé)'!$I33+'Charges variables (avancé)'!$J33),(COLUMN(P252)-COLUMN($C252)+1)-('Charges variables (avancé)'!$I33+'Charges variables (avancé)'!$J33),0)+1):INDEX($C239:$BJ239,,(COLUMN(P252)-COLUMN($C252)+1)-'Charges variables (avancé)'!$J33)),0)</f>
        <v>0</v>
      </c>
      <c r="Q252" s="368">
        <f>IF(AND(ROUND(('Charges variables-Calculs auto'!Q$139-CONFIG!$D$7)/31,0)&gt;=ROUND('Charges variables (avancé)'!$J33,0),'Charges variables (avancé)'!$E33&lt;&gt;0),SUM(INDEX($C239:$BJ239,,IF((COLUMN(Q252)-COLUMN($C252)+1)&gt;('Charges variables (avancé)'!$I33+'Charges variables (avancé)'!$J33),(COLUMN(Q252)-COLUMN($C252)+1)-('Charges variables (avancé)'!$I33+'Charges variables (avancé)'!$J33),0)+1):INDEX($C239:$BJ239,,(COLUMN(Q252)-COLUMN($C252)+1)-'Charges variables (avancé)'!$J33)),0)</f>
        <v>0</v>
      </c>
      <c r="R252" s="368">
        <f>IF(AND(ROUND(('Charges variables-Calculs auto'!R$139-CONFIG!$D$7)/31,0)&gt;=ROUND('Charges variables (avancé)'!$J33,0),'Charges variables (avancé)'!$E33&lt;&gt;0),SUM(INDEX($C239:$BJ239,,IF((COLUMN(R252)-COLUMN($C252)+1)&gt;('Charges variables (avancé)'!$I33+'Charges variables (avancé)'!$J33),(COLUMN(R252)-COLUMN($C252)+1)-('Charges variables (avancé)'!$I33+'Charges variables (avancé)'!$J33),0)+1):INDEX($C239:$BJ239,,(COLUMN(R252)-COLUMN($C252)+1)-'Charges variables (avancé)'!$J33)),0)</f>
        <v>0</v>
      </c>
      <c r="S252" s="368">
        <f>IF(AND(ROUND(('Charges variables-Calculs auto'!S$139-CONFIG!$D$7)/31,0)&gt;=ROUND('Charges variables (avancé)'!$J33,0),'Charges variables (avancé)'!$E33&lt;&gt;0),SUM(INDEX($C239:$BJ239,,IF((COLUMN(S252)-COLUMN($C252)+1)&gt;('Charges variables (avancé)'!$I33+'Charges variables (avancé)'!$J33),(COLUMN(S252)-COLUMN($C252)+1)-('Charges variables (avancé)'!$I33+'Charges variables (avancé)'!$J33),0)+1):INDEX($C239:$BJ239,,(COLUMN(S252)-COLUMN($C252)+1)-'Charges variables (avancé)'!$J33)),0)</f>
        <v>0</v>
      </c>
      <c r="T252" s="368">
        <f>IF(AND(ROUND(('Charges variables-Calculs auto'!T$139-CONFIG!$D$7)/31,0)&gt;=ROUND('Charges variables (avancé)'!$J33,0),'Charges variables (avancé)'!$E33&lt;&gt;0),SUM(INDEX($C239:$BJ239,,IF((COLUMN(T252)-COLUMN($C252)+1)&gt;('Charges variables (avancé)'!$I33+'Charges variables (avancé)'!$J33),(COLUMN(T252)-COLUMN($C252)+1)-('Charges variables (avancé)'!$I33+'Charges variables (avancé)'!$J33),0)+1):INDEX($C239:$BJ239,,(COLUMN(T252)-COLUMN($C252)+1)-'Charges variables (avancé)'!$J33)),0)</f>
        <v>0</v>
      </c>
      <c r="U252" s="368">
        <f>IF(AND(ROUND(('Charges variables-Calculs auto'!U$139-CONFIG!$D$7)/31,0)&gt;=ROUND('Charges variables (avancé)'!$J33,0),'Charges variables (avancé)'!$E33&lt;&gt;0),SUM(INDEX($C239:$BJ239,,IF((COLUMN(U252)-COLUMN($C252)+1)&gt;('Charges variables (avancé)'!$I33+'Charges variables (avancé)'!$J33),(COLUMN(U252)-COLUMN($C252)+1)-('Charges variables (avancé)'!$I33+'Charges variables (avancé)'!$J33),0)+1):INDEX($C239:$BJ239,,(COLUMN(U252)-COLUMN($C252)+1)-'Charges variables (avancé)'!$J33)),0)</f>
        <v>0</v>
      </c>
      <c r="V252" s="368">
        <f>IF(AND(ROUND(('Charges variables-Calculs auto'!V$139-CONFIG!$D$7)/31,0)&gt;=ROUND('Charges variables (avancé)'!$J33,0),'Charges variables (avancé)'!$E33&lt;&gt;0),SUM(INDEX($C239:$BJ239,,IF((COLUMN(V252)-COLUMN($C252)+1)&gt;('Charges variables (avancé)'!$I33+'Charges variables (avancé)'!$J33),(COLUMN(V252)-COLUMN($C252)+1)-('Charges variables (avancé)'!$I33+'Charges variables (avancé)'!$J33),0)+1):INDEX($C239:$BJ239,,(COLUMN(V252)-COLUMN($C252)+1)-'Charges variables (avancé)'!$J33)),0)</f>
        <v>0</v>
      </c>
      <c r="W252" s="368">
        <f>IF(AND(ROUND(('Charges variables-Calculs auto'!W$139-CONFIG!$D$7)/31,0)&gt;=ROUND('Charges variables (avancé)'!$J33,0),'Charges variables (avancé)'!$E33&lt;&gt;0),SUM(INDEX($C239:$BJ239,,IF((COLUMN(W252)-COLUMN($C252)+1)&gt;('Charges variables (avancé)'!$I33+'Charges variables (avancé)'!$J33),(COLUMN(W252)-COLUMN($C252)+1)-('Charges variables (avancé)'!$I33+'Charges variables (avancé)'!$J33),0)+1):INDEX($C239:$BJ239,,(COLUMN(W252)-COLUMN($C252)+1)-'Charges variables (avancé)'!$J33)),0)</f>
        <v>0</v>
      </c>
      <c r="X252" s="368">
        <f>IF(AND(ROUND(('Charges variables-Calculs auto'!X$139-CONFIG!$D$7)/31,0)&gt;=ROUND('Charges variables (avancé)'!$J33,0),'Charges variables (avancé)'!$E33&lt;&gt;0),SUM(INDEX($C239:$BJ239,,IF((COLUMN(X252)-COLUMN($C252)+1)&gt;('Charges variables (avancé)'!$I33+'Charges variables (avancé)'!$J33),(COLUMN(X252)-COLUMN($C252)+1)-('Charges variables (avancé)'!$I33+'Charges variables (avancé)'!$J33),0)+1):INDEX($C239:$BJ239,,(COLUMN(X252)-COLUMN($C252)+1)-'Charges variables (avancé)'!$J33)),0)</f>
        <v>0</v>
      </c>
      <c r="Y252" s="368">
        <f>IF(AND(ROUND(('Charges variables-Calculs auto'!Y$139-CONFIG!$D$7)/31,0)&gt;=ROUND('Charges variables (avancé)'!$J33,0),'Charges variables (avancé)'!$E33&lt;&gt;0),SUM(INDEX($C239:$BJ239,,IF((COLUMN(Y252)-COLUMN($C252)+1)&gt;('Charges variables (avancé)'!$I33+'Charges variables (avancé)'!$J33),(COLUMN(Y252)-COLUMN($C252)+1)-('Charges variables (avancé)'!$I33+'Charges variables (avancé)'!$J33),0)+1):INDEX($C239:$BJ239,,(COLUMN(Y252)-COLUMN($C252)+1)-'Charges variables (avancé)'!$J33)),0)</f>
        <v>0</v>
      </c>
      <c r="Z252" s="368">
        <f>IF(AND(ROUND(('Charges variables-Calculs auto'!Z$139-CONFIG!$D$7)/31,0)&gt;=ROUND('Charges variables (avancé)'!$J33,0),'Charges variables (avancé)'!$E33&lt;&gt;0),SUM(INDEX($C239:$BJ239,,IF((COLUMN(Z252)-COLUMN($C252)+1)&gt;('Charges variables (avancé)'!$I33+'Charges variables (avancé)'!$J33),(COLUMN(Z252)-COLUMN($C252)+1)-('Charges variables (avancé)'!$I33+'Charges variables (avancé)'!$J33),0)+1):INDEX($C239:$BJ239,,(COLUMN(Z252)-COLUMN($C252)+1)-'Charges variables (avancé)'!$J33)),0)</f>
        <v>0</v>
      </c>
      <c r="AA252" s="368">
        <f>IF(AND(ROUND(('Charges variables-Calculs auto'!AA$139-CONFIG!$D$7)/31,0)&gt;=ROUND('Charges variables (avancé)'!$J33,0),'Charges variables (avancé)'!$E33&lt;&gt;0),SUM(INDEX($C239:$BJ239,,IF((COLUMN(AA252)-COLUMN($C252)+1)&gt;('Charges variables (avancé)'!$I33+'Charges variables (avancé)'!$J33),(COLUMN(AA252)-COLUMN($C252)+1)-('Charges variables (avancé)'!$I33+'Charges variables (avancé)'!$J33),0)+1):INDEX($C239:$BJ239,,(COLUMN(AA252)-COLUMN($C252)+1)-'Charges variables (avancé)'!$J33)),0)</f>
        <v>0</v>
      </c>
      <c r="AB252" s="368">
        <f>IF(AND(ROUND(('Charges variables-Calculs auto'!AB$139-CONFIG!$D$7)/31,0)&gt;=ROUND('Charges variables (avancé)'!$J33,0),'Charges variables (avancé)'!$E33&lt;&gt;0),SUM(INDEX($C239:$BJ239,,IF((COLUMN(AB252)-COLUMN($C252)+1)&gt;('Charges variables (avancé)'!$I33+'Charges variables (avancé)'!$J33),(COLUMN(AB252)-COLUMN($C252)+1)-('Charges variables (avancé)'!$I33+'Charges variables (avancé)'!$J33),0)+1):INDEX($C239:$BJ239,,(COLUMN(AB252)-COLUMN($C252)+1)-'Charges variables (avancé)'!$J33)),0)</f>
        <v>0</v>
      </c>
      <c r="AC252" s="368">
        <f>IF(AND(ROUND(('Charges variables-Calculs auto'!AC$139-CONFIG!$D$7)/31,0)&gt;=ROUND('Charges variables (avancé)'!$J33,0),'Charges variables (avancé)'!$E33&lt;&gt;0),SUM(INDEX($C239:$BJ239,,IF((COLUMN(AC252)-COLUMN($C252)+1)&gt;('Charges variables (avancé)'!$I33+'Charges variables (avancé)'!$J33),(COLUMN(AC252)-COLUMN($C252)+1)-('Charges variables (avancé)'!$I33+'Charges variables (avancé)'!$J33),0)+1):INDEX($C239:$BJ239,,(COLUMN(AC252)-COLUMN($C252)+1)-'Charges variables (avancé)'!$J33)),0)</f>
        <v>0</v>
      </c>
      <c r="AD252" s="368">
        <f>IF(AND(ROUND(('Charges variables-Calculs auto'!AD$139-CONFIG!$D$7)/31,0)&gt;=ROUND('Charges variables (avancé)'!$J33,0),'Charges variables (avancé)'!$E33&lt;&gt;0),SUM(INDEX($C239:$BJ239,,IF((COLUMN(AD252)-COLUMN($C252)+1)&gt;('Charges variables (avancé)'!$I33+'Charges variables (avancé)'!$J33),(COLUMN(AD252)-COLUMN($C252)+1)-('Charges variables (avancé)'!$I33+'Charges variables (avancé)'!$J33),0)+1):INDEX($C239:$BJ239,,(COLUMN(AD252)-COLUMN($C252)+1)-'Charges variables (avancé)'!$J33)),0)</f>
        <v>0</v>
      </c>
      <c r="AE252" s="368">
        <f>IF(AND(ROUND(('Charges variables-Calculs auto'!AE$139-CONFIG!$D$7)/31,0)&gt;=ROUND('Charges variables (avancé)'!$J33,0),'Charges variables (avancé)'!$E33&lt;&gt;0),SUM(INDEX($C239:$BJ239,,IF((COLUMN(AE252)-COLUMN($C252)+1)&gt;('Charges variables (avancé)'!$I33+'Charges variables (avancé)'!$J33),(COLUMN(AE252)-COLUMN($C252)+1)-('Charges variables (avancé)'!$I33+'Charges variables (avancé)'!$J33),0)+1):INDEX($C239:$BJ239,,(COLUMN(AE252)-COLUMN($C252)+1)-'Charges variables (avancé)'!$J33)),0)</f>
        <v>0</v>
      </c>
      <c r="AF252" s="368">
        <f>IF(AND(ROUND(('Charges variables-Calculs auto'!AF$139-CONFIG!$D$7)/31,0)&gt;=ROUND('Charges variables (avancé)'!$J33,0),'Charges variables (avancé)'!$E33&lt;&gt;0),SUM(INDEX($C239:$BJ239,,IF((COLUMN(AF252)-COLUMN($C252)+1)&gt;('Charges variables (avancé)'!$I33+'Charges variables (avancé)'!$J33),(COLUMN(AF252)-COLUMN($C252)+1)-('Charges variables (avancé)'!$I33+'Charges variables (avancé)'!$J33),0)+1):INDEX($C239:$BJ239,,(COLUMN(AF252)-COLUMN($C252)+1)-'Charges variables (avancé)'!$J33)),0)</f>
        <v>0</v>
      </c>
      <c r="AG252" s="368">
        <f>IF(AND(ROUND(('Charges variables-Calculs auto'!AG$139-CONFIG!$D$7)/31,0)&gt;=ROUND('Charges variables (avancé)'!$J33,0),'Charges variables (avancé)'!$E33&lt;&gt;0),SUM(INDEX($C239:$BJ239,,IF((COLUMN(AG252)-COLUMN($C252)+1)&gt;('Charges variables (avancé)'!$I33+'Charges variables (avancé)'!$J33),(COLUMN(AG252)-COLUMN($C252)+1)-('Charges variables (avancé)'!$I33+'Charges variables (avancé)'!$J33),0)+1):INDEX($C239:$BJ239,,(COLUMN(AG252)-COLUMN($C252)+1)-'Charges variables (avancé)'!$J33)),0)</f>
        <v>0</v>
      </c>
      <c r="AH252" s="368">
        <f>IF(AND(ROUND(('Charges variables-Calculs auto'!AH$139-CONFIG!$D$7)/31,0)&gt;=ROUND('Charges variables (avancé)'!$J33,0),'Charges variables (avancé)'!$E33&lt;&gt;0),SUM(INDEX($C239:$BJ239,,IF((COLUMN(AH252)-COLUMN($C252)+1)&gt;('Charges variables (avancé)'!$I33+'Charges variables (avancé)'!$J33),(COLUMN(AH252)-COLUMN($C252)+1)-('Charges variables (avancé)'!$I33+'Charges variables (avancé)'!$J33),0)+1):INDEX($C239:$BJ239,,(COLUMN(AH252)-COLUMN($C252)+1)-'Charges variables (avancé)'!$J33)),0)</f>
        <v>0</v>
      </c>
      <c r="AI252" s="368">
        <f>IF(AND(ROUND(('Charges variables-Calculs auto'!AI$139-CONFIG!$D$7)/31,0)&gt;=ROUND('Charges variables (avancé)'!$J33,0),'Charges variables (avancé)'!$E33&lt;&gt;0),SUM(INDEX($C239:$BJ239,,IF((COLUMN(AI252)-COLUMN($C252)+1)&gt;('Charges variables (avancé)'!$I33+'Charges variables (avancé)'!$J33),(COLUMN(AI252)-COLUMN($C252)+1)-('Charges variables (avancé)'!$I33+'Charges variables (avancé)'!$J33),0)+1):INDEX($C239:$BJ239,,(COLUMN(AI252)-COLUMN($C252)+1)-'Charges variables (avancé)'!$J33)),0)</f>
        <v>0</v>
      </c>
      <c r="AJ252" s="368">
        <f>IF(AND(ROUND(('Charges variables-Calculs auto'!AJ$139-CONFIG!$D$7)/31,0)&gt;=ROUND('Charges variables (avancé)'!$J33,0),'Charges variables (avancé)'!$E33&lt;&gt;0),SUM(INDEX($C239:$BJ239,,IF((COLUMN(AJ252)-COLUMN($C252)+1)&gt;('Charges variables (avancé)'!$I33+'Charges variables (avancé)'!$J33),(COLUMN(AJ252)-COLUMN($C252)+1)-('Charges variables (avancé)'!$I33+'Charges variables (avancé)'!$J33),0)+1):INDEX($C239:$BJ239,,(COLUMN(AJ252)-COLUMN($C252)+1)-'Charges variables (avancé)'!$J33)),0)</f>
        <v>0</v>
      </c>
      <c r="AK252" s="368">
        <f>IF(AND(ROUND(('Charges variables-Calculs auto'!AK$139-CONFIG!$D$7)/31,0)&gt;=ROUND('Charges variables (avancé)'!$J33,0),'Charges variables (avancé)'!$E33&lt;&gt;0),SUM(INDEX($C239:$BJ239,,IF((COLUMN(AK252)-COLUMN($C252)+1)&gt;('Charges variables (avancé)'!$I33+'Charges variables (avancé)'!$J33),(COLUMN(AK252)-COLUMN($C252)+1)-('Charges variables (avancé)'!$I33+'Charges variables (avancé)'!$J33),0)+1):INDEX($C239:$BJ239,,(COLUMN(AK252)-COLUMN($C252)+1)-'Charges variables (avancé)'!$J33)),0)</f>
        <v>0</v>
      </c>
      <c r="AL252" s="368">
        <f>IF(AND(ROUND(('Charges variables-Calculs auto'!AL$139-CONFIG!$D$7)/31,0)&gt;=ROUND('Charges variables (avancé)'!$J33,0),'Charges variables (avancé)'!$E33&lt;&gt;0),SUM(INDEX($C239:$BJ239,,IF((COLUMN(AL252)-COLUMN($C252)+1)&gt;('Charges variables (avancé)'!$I33+'Charges variables (avancé)'!$J33),(COLUMN(AL252)-COLUMN($C252)+1)-('Charges variables (avancé)'!$I33+'Charges variables (avancé)'!$J33),0)+1):INDEX($C239:$BJ239,,(COLUMN(AL252)-COLUMN($C252)+1)-'Charges variables (avancé)'!$J33)),0)</f>
        <v>0</v>
      </c>
      <c r="AM252" s="368">
        <f>IF(AND(ROUND(('Charges variables-Calculs auto'!AM$139-CONFIG!$D$7)/31,0)&gt;=ROUND('Charges variables (avancé)'!$J33,0),'Charges variables (avancé)'!$E33&lt;&gt;0),SUM(INDEX($C239:$BJ239,,IF((COLUMN(AM252)-COLUMN($C252)+1)&gt;('Charges variables (avancé)'!$I33+'Charges variables (avancé)'!$J33),(COLUMN(AM252)-COLUMN($C252)+1)-('Charges variables (avancé)'!$I33+'Charges variables (avancé)'!$J33),0)+1):INDEX($C239:$BJ239,,(COLUMN(AM252)-COLUMN($C252)+1)-'Charges variables (avancé)'!$J33)),0)</f>
        <v>0</v>
      </c>
      <c r="AN252" s="368">
        <f>IF(AND(ROUND(('Charges variables-Calculs auto'!AN$139-CONFIG!$D$7)/31,0)&gt;=ROUND('Charges variables (avancé)'!$J33,0),'Charges variables (avancé)'!$E33&lt;&gt;0),SUM(INDEX($C239:$BJ239,,IF((COLUMN(AN252)-COLUMN($C252)+1)&gt;('Charges variables (avancé)'!$I33+'Charges variables (avancé)'!$J33),(COLUMN(AN252)-COLUMN($C252)+1)-('Charges variables (avancé)'!$I33+'Charges variables (avancé)'!$J33),0)+1):INDEX($C239:$BJ239,,(COLUMN(AN252)-COLUMN($C252)+1)-'Charges variables (avancé)'!$J33)),0)</f>
        <v>0</v>
      </c>
      <c r="AO252" s="368">
        <f>IF(AND(ROUND(('Charges variables-Calculs auto'!AO$139-CONFIG!$D$7)/31,0)&gt;=ROUND('Charges variables (avancé)'!$J33,0),'Charges variables (avancé)'!$E33&lt;&gt;0),SUM(INDEX($C239:$BJ239,,IF((COLUMN(AO252)-COLUMN($C252)+1)&gt;('Charges variables (avancé)'!$I33+'Charges variables (avancé)'!$J33),(COLUMN(AO252)-COLUMN($C252)+1)-('Charges variables (avancé)'!$I33+'Charges variables (avancé)'!$J33),0)+1):INDEX($C239:$BJ239,,(COLUMN(AO252)-COLUMN($C252)+1)-'Charges variables (avancé)'!$J33)),0)</f>
        <v>0</v>
      </c>
      <c r="AP252" s="368">
        <f>IF(AND(ROUND(('Charges variables-Calculs auto'!AP$139-CONFIG!$D$7)/31,0)&gt;=ROUND('Charges variables (avancé)'!$J33,0),'Charges variables (avancé)'!$E33&lt;&gt;0),SUM(INDEX($C239:$BJ239,,IF((COLUMN(AP252)-COLUMN($C252)+1)&gt;('Charges variables (avancé)'!$I33+'Charges variables (avancé)'!$J33),(COLUMN(AP252)-COLUMN($C252)+1)-('Charges variables (avancé)'!$I33+'Charges variables (avancé)'!$J33),0)+1):INDEX($C239:$BJ239,,(COLUMN(AP252)-COLUMN($C252)+1)-'Charges variables (avancé)'!$J33)),0)</f>
        <v>0</v>
      </c>
      <c r="AQ252" s="368">
        <f>IF(AND(ROUND(('Charges variables-Calculs auto'!AQ$139-CONFIG!$D$7)/31,0)&gt;=ROUND('Charges variables (avancé)'!$J33,0),'Charges variables (avancé)'!$E33&lt;&gt;0),SUM(INDEX($C239:$BJ239,,IF((COLUMN(AQ252)-COLUMN($C252)+1)&gt;('Charges variables (avancé)'!$I33+'Charges variables (avancé)'!$J33),(COLUMN(AQ252)-COLUMN($C252)+1)-('Charges variables (avancé)'!$I33+'Charges variables (avancé)'!$J33),0)+1):INDEX($C239:$BJ239,,(COLUMN(AQ252)-COLUMN($C252)+1)-'Charges variables (avancé)'!$J33)),0)</f>
        <v>0</v>
      </c>
      <c r="AR252" s="368">
        <f>IF(AND(ROUND(('Charges variables-Calculs auto'!AR$139-CONFIG!$D$7)/31,0)&gt;=ROUND('Charges variables (avancé)'!$J33,0),'Charges variables (avancé)'!$E33&lt;&gt;0),SUM(INDEX($C239:$BJ239,,IF((COLUMN(AR252)-COLUMN($C252)+1)&gt;('Charges variables (avancé)'!$I33+'Charges variables (avancé)'!$J33),(COLUMN(AR252)-COLUMN($C252)+1)-('Charges variables (avancé)'!$I33+'Charges variables (avancé)'!$J33),0)+1):INDEX($C239:$BJ239,,(COLUMN(AR252)-COLUMN($C252)+1)-'Charges variables (avancé)'!$J33)),0)</f>
        <v>0</v>
      </c>
      <c r="AS252" s="368">
        <f>IF(AND(ROUND(('Charges variables-Calculs auto'!AS$139-CONFIG!$D$7)/31,0)&gt;=ROUND('Charges variables (avancé)'!$J33,0),'Charges variables (avancé)'!$E33&lt;&gt;0),SUM(INDEX($C239:$BJ239,,IF((COLUMN(AS252)-COLUMN($C252)+1)&gt;('Charges variables (avancé)'!$I33+'Charges variables (avancé)'!$J33),(COLUMN(AS252)-COLUMN($C252)+1)-('Charges variables (avancé)'!$I33+'Charges variables (avancé)'!$J33),0)+1):INDEX($C239:$BJ239,,(COLUMN(AS252)-COLUMN($C252)+1)-'Charges variables (avancé)'!$J33)),0)</f>
        <v>0</v>
      </c>
      <c r="AT252" s="368">
        <f>IF(AND(ROUND(('Charges variables-Calculs auto'!AT$139-CONFIG!$D$7)/31,0)&gt;=ROUND('Charges variables (avancé)'!$J33,0),'Charges variables (avancé)'!$E33&lt;&gt;0),SUM(INDEX($C239:$BJ239,,IF((COLUMN(AT252)-COLUMN($C252)+1)&gt;('Charges variables (avancé)'!$I33+'Charges variables (avancé)'!$J33),(COLUMN(AT252)-COLUMN($C252)+1)-('Charges variables (avancé)'!$I33+'Charges variables (avancé)'!$J33),0)+1):INDEX($C239:$BJ239,,(COLUMN(AT252)-COLUMN($C252)+1)-'Charges variables (avancé)'!$J33)),0)</f>
        <v>0</v>
      </c>
      <c r="AU252" s="368">
        <f>IF(AND(ROUND(('Charges variables-Calculs auto'!AU$139-CONFIG!$D$7)/31,0)&gt;=ROUND('Charges variables (avancé)'!$J33,0),'Charges variables (avancé)'!$E33&lt;&gt;0),SUM(INDEX($C239:$BJ239,,IF((COLUMN(AU252)-COLUMN($C252)+1)&gt;('Charges variables (avancé)'!$I33+'Charges variables (avancé)'!$J33),(COLUMN(AU252)-COLUMN($C252)+1)-('Charges variables (avancé)'!$I33+'Charges variables (avancé)'!$J33),0)+1):INDEX($C239:$BJ239,,(COLUMN(AU252)-COLUMN($C252)+1)-'Charges variables (avancé)'!$J33)),0)</f>
        <v>0</v>
      </c>
      <c r="AV252" s="368">
        <f>IF(AND(ROUND(('Charges variables-Calculs auto'!AV$139-CONFIG!$D$7)/31,0)&gt;=ROUND('Charges variables (avancé)'!$J33,0),'Charges variables (avancé)'!$E33&lt;&gt;0),SUM(INDEX($C239:$BJ239,,IF((COLUMN(AV252)-COLUMN($C252)+1)&gt;('Charges variables (avancé)'!$I33+'Charges variables (avancé)'!$J33),(COLUMN(AV252)-COLUMN($C252)+1)-('Charges variables (avancé)'!$I33+'Charges variables (avancé)'!$J33),0)+1):INDEX($C239:$BJ239,,(COLUMN(AV252)-COLUMN($C252)+1)-'Charges variables (avancé)'!$J33)),0)</f>
        <v>0</v>
      </c>
      <c r="AW252" s="368">
        <f>IF(AND(ROUND(('Charges variables-Calculs auto'!AW$139-CONFIG!$D$7)/31,0)&gt;=ROUND('Charges variables (avancé)'!$J33,0),'Charges variables (avancé)'!$E33&lt;&gt;0),SUM(INDEX($C239:$BJ239,,IF((COLUMN(AW252)-COLUMN($C252)+1)&gt;('Charges variables (avancé)'!$I33+'Charges variables (avancé)'!$J33),(COLUMN(AW252)-COLUMN($C252)+1)-('Charges variables (avancé)'!$I33+'Charges variables (avancé)'!$J33),0)+1):INDEX($C239:$BJ239,,(COLUMN(AW252)-COLUMN($C252)+1)-'Charges variables (avancé)'!$J33)),0)</f>
        <v>0</v>
      </c>
      <c r="AX252" s="368">
        <f>IF(AND(ROUND(('Charges variables-Calculs auto'!AX$139-CONFIG!$D$7)/31,0)&gt;=ROUND('Charges variables (avancé)'!$J33,0),'Charges variables (avancé)'!$E33&lt;&gt;0),SUM(INDEX($C239:$BJ239,,IF((COLUMN(AX252)-COLUMN($C252)+1)&gt;('Charges variables (avancé)'!$I33+'Charges variables (avancé)'!$J33),(COLUMN(AX252)-COLUMN($C252)+1)-('Charges variables (avancé)'!$I33+'Charges variables (avancé)'!$J33),0)+1):INDEX($C239:$BJ239,,(COLUMN(AX252)-COLUMN($C252)+1)-'Charges variables (avancé)'!$J33)),0)</f>
        <v>0</v>
      </c>
      <c r="AY252" s="368">
        <f>IF(AND(ROUND(('Charges variables-Calculs auto'!AY$139-CONFIG!$D$7)/31,0)&gt;=ROUND('Charges variables (avancé)'!$J33,0),'Charges variables (avancé)'!$E33&lt;&gt;0),SUM(INDEX($C239:$BJ239,,IF((COLUMN(AY252)-COLUMN($C252)+1)&gt;('Charges variables (avancé)'!$I33+'Charges variables (avancé)'!$J33),(COLUMN(AY252)-COLUMN($C252)+1)-('Charges variables (avancé)'!$I33+'Charges variables (avancé)'!$J33),0)+1):INDEX($C239:$BJ239,,(COLUMN(AY252)-COLUMN($C252)+1)-'Charges variables (avancé)'!$J33)),0)</f>
        <v>0</v>
      </c>
      <c r="AZ252" s="368">
        <f>IF(AND(ROUND(('Charges variables-Calculs auto'!AZ$139-CONFIG!$D$7)/31,0)&gt;=ROUND('Charges variables (avancé)'!$J33,0),'Charges variables (avancé)'!$E33&lt;&gt;0),SUM(INDEX($C239:$BJ239,,IF((COLUMN(AZ252)-COLUMN($C252)+1)&gt;('Charges variables (avancé)'!$I33+'Charges variables (avancé)'!$J33),(COLUMN(AZ252)-COLUMN($C252)+1)-('Charges variables (avancé)'!$I33+'Charges variables (avancé)'!$J33),0)+1):INDEX($C239:$BJ239,,(COLUMN(AZ252)-COLUMN($C252)+1)-'Charges variables (avancé)'!$J33)),0)</f>
        <v>0</v>
      </c>
      <c r="BA252" s="368">
        <f>IF(AND(ROUND(('Charges variables-Calculs auto'!BA$139-CONFIG!$D$7)/31,0)&gt;=ROUND('Charges variables (avancé)'!$J33,0),'Charges variables (avancé)'!$E33&lt;&gt;0),SUM(INDEX($C239:$BJ239,,IF((COLUMN(BA252)-COLUMN($C252)+1)&gt;('Charges variables (avancé)'!$I33+'Charges variables (avancé)'!$J33),(COLUMN(BA252)-COLUMN($C252)+1)-('Charges variables (avancé)'!$I33+'Charges variables (avancé)'!$J33),0)+1):INDEX($C239:$BJ239,,(COLUMN(BA252)-COLUMN($C252)+1)-'Charges variables (avancé)'!$J33)),0)</f>
        <v>0</v>
      </c>
      <c r="BB252" s="368">
        <f>IF(AND(ROUND(('Charges variables-Calculs auto'!BB$139-CONFIG!$D$7)/31,0)&gt;=ROUND('Charges variables (avancé)'!$J33,0),'Charges variables (avancé)'!$E33&lt;&gt;0),SUM(INDEX($C239:$BJ239,,IF((COLUMN(BB252)-COLUMN($C252)+1)&gt;('Charges variables (avancé)'!$I33+'Charges variables (avancé)'!$J33),(COLUMN(BB252)-COLUMN($C252)+1)-('Charges variables (avancé)'!$I33+'Charges variables (avancé)'!$J33),0)+1):INDEX($C239:$BJ239,,(COLUMN(BB252)-COLUMN($C252)+1)-'Charges variables (avancé)'!$J33)),0)</f>
        <v>0</v>
      </c>
      <c r="BC252" s="368">
        <f>IF(AND(ROUND(('Charges variables-Calculs auto'!BC$139-CONFIG!$D$7)/31,0)&gt;=ROUND('Charges variables (avancé)'!$J33,0),'Charges variables (avancé)'!$E33&lt;&gt;0),SUM(INDEX($C239:$BJ239,,IF((COLUMN(BC252)-COLUMN($C252)+1)&gt;('Charges variables (avancé)'!$I33+'Charges variables (avancé)'!$J33),(COLUMN(BC252)-COLUMN($C252)+1)-('Charges variables (avancé)'!$I33+'Charges variables (avancé)'!$J33),0)+1):INDEX($C239:$BJ239,,(COLUMN(BC252)-COLUMN($C252)+1)-'Charges variables (avancé)'!$J33)),0)</f>
        <v>0</v>
      </c>
      <c r="BD252" s="368">
        <f>IF(AND(ROUND(('Charges variables-Calculs auto'!BD$139-CONFIG!$D$7)/31,0)&gt;=ROUND('Charges variables (avancé)'!$J33,0),'Charges variables (avancé)'!$E33&lt;&gt;0),SUM(INDEX($C239:$BJ239,,IF((COLUMN(BD252)-COLUMN($C252)+1)&gt;('Charges variables (avancé)'!$I33+'Charges variables (avancé)'!$J33),(COLUMN(BD252)-COLUMN($C252)+1)-('Charges variables (avancé)'!$I33+'Charges variables (avancé)'!$J33),0)+1):INDEX($C239:$BJ239,,(COLUMN(BD252)-COLUMN($C252)+1)-'Charges variables (avancé)'!$J33)),0)</f>
        <v>0</v>
      </c>
      <c r="BE252" s="368">
        <f>IF(AND(ROUND(('Charges variables-Calculs auto'!BE$139-CONFIG!$D$7)/31,0)&gt;=ROUND('Charges variables (avancé)'!$J33,0),'Charges variables (avancé)'!$E33&lt;&gt;0),SUM(INDEX($C239:$BJ239,,IF((COLUMN(BE252)-COLUMN($C252)+1)&gt;('Charges variables (avancé)'!$I33+'Charges variables (avancé)'!$J33),(COLUMN(BE252)-COLUMN($C252)+1)-('Charges variables (avancé)'!$I33+'Charges variables (avancé)'!$J33),0)+1):INDEX($C239:$BJ239,,(COLUMN(BE252)-COLUMN($C252)+1)-'Charges variables (avancé)'!$J33)),0)</f>
        <v>0</v>
      </c>
      <c r="BF252" s="368">
        <f>IF(AND(ROUND(('Charges variables-Calculs auto'!BF$139-CONFIG!$D$7)/31,0)&gt;=ROUND('Charges variables (avancé)'!$J33,0),'Charges variables (avancé)'!$E33&lt;&gt;0),SUM(INDEX($C239:$BJ239,,IF((COLUMN(BF252)-COLUMN($C252)+1)&gt;('Charges variables (avancé)'!$I33+'Charges variables (avancé)'!$J33),(COLUMN(BF252)-COLUMN($C252)+1)-('Charges variables (avancé)'!$I33+'Charges variables (avancé)'!$J33),0)+1):INDEX($C239:$BJ239,,(COLUMN(BF252)-COLUMN($C252)+1)-'Charges variables (avancé)'!$J33)),0)</f>
        <v>0</v>
      </c>
      <c r="BG252" s="368">
        <f>IF(AND(ROUND(('Charges variables-Calculs auto'!BG$139-CONFIG!$D$7)/31,0)&gt;=ROUND('Charges variables (avancé)'!$J33,0),'Charges variables (avancé)'!$E33&lt;&gt;0),SUM(INDEX($C239:$BJ239,,IF((COLUMN(BG252)-COLUMN($C252)+1)&gt;('Charges variables (avancé)'!$I33+'Charges variables (avancé)'!$J33),(COLUMN(BG252)-COLUMN($C252)+1)-('Charges variables (avancé)'!$I33+'Charges variables (avancé)'!$J33),0)+1):INDEX($C239:$BJ239,,(COLUMN(BG252)-COLUMN($C252)+1)-'Charges variables (avancé)'!$J33)),0)</f>
        <v>0</v>
      </c>
      <c r="BH252" s="368">
        <f>IF(AND(ROUND(('Charges variables-Calculs auto'!BH$139-CONFIG!$D$7)/31,0)&gt;=ROUND('Charges variables (avancé)'!$J33,0),'Charges variables (avancé)'!$E33&lt;&gt;0),SUM(INDEX($C239:$BJ239,,IF((COLUMN(BH252)-COLUMN($C252)+1)&gt;('Charges variables (avancé)'!$I33+'Charges variables (avancé)'!$J33),(COLUMN(BH252)-COLUMN($C252)+1)-('Charges variables (avancé)'!$I33+'Charges variables (avancé)'!$J33),0)+1):INDEX($C239:$BJ239,,(COLUMN(BH252)-COLUMN($C252)+1)-'Charges variables (avancé)'!$J33)),0)</f>
        <v>0</v>
      </c>
      <c r="BI252" s="368">
        <f>IF(AND(ROUND(('Charges variables-Calculs auto'!BI$139-CONFIG!$D$7)/31,0)&gt;=ROUND('Charges variables (avancé)'!$J33,0),'Charges variables (avancé)'!$E33&lt;&gt;0),SUM(INDEX($C239:$BJ239,,IF((COLUMN(BI252)-COLUMN($C252)+1)&gt;('Charges variables (avancé)'!$I33+'Charges variables (avancé)'!$J33),(COLUMN(BI252)-COLUMN($C252)+1)-('Charges variables (avancé)'!$I33+'Charges variables (avancé)'!$J33),0)+1):INDEX($C239:$BJ239,,(COLUMN(BI252)-COLUMN($C252)+1)-'Charges variables (avancé)'!$J33)),0)</f>
        <v>0</v>
      </c>
      <c r="BJ252" s="368">
        <f>IF(AND(ROUND(('Charges variables-Calculs auto'!BJ$139-CONFIG!$D$7)/31,0)&gt;=ROUND('Charges variables (avancé)'!$J33,0),'Charges variables (avancé)'!$E33&lt;&gt;0),SUM(INDEX($C239:$BJ239,,IF((COLUMN(BJ252)-COLUMN($C252)+1)&gt;('Charges variables (avancé)'!$I33+'Charges variables (avancé)'!$J33),(COLUMN(BJ252)-COLUMN($C252)+1)-('Charges variables (avancé)'!$I33+'Charges variables (avancé)'!$J33),0)+1):INDEX($C239:$BJ239,,(COLUMN(BJ252)-COLUMN($C252)+1)-'Charges variables (avancé)'!$J33)),0)</f>
        <v>0</v>
      </c>
    </row>
    <row r="253" spans="2:62" ht="15" customHeight="1"/>
    <row r="254" spans="2:62" ht="15" customHeight="1">
      <c r="B254" s="104" t="s">
        <v>63</v>
      </c>
      <c r="C254" s="11"/>
      <c r="D254" s="11"/>
      <c r="E254" s="11"/>
      <c r="F254" s="32"/>
    </row>
    <row r="255" spans="2:62" ht="15" customHeight="1"/>
    <row r="256" spans="2:62" ht="15" customHeight="1">
      <c r="B256" s="81"/>
      <c r="C256" s="475" t="s">
        <v>18</v>
      </c>
      <c r="D256" s="476"/>
      <c r="E256" s="476"/>
      <c r="F256" s="476"/>
      <c r="G256" s="476"/>
      <c r="H256" s="476"/>
      <c r="I256" s="476"/>
      <c r="J256" s="476"/>
      <c r="K256" s="476"/>
      <c r="L256" s="476"/>
      <c r="M256" s="476"/>
      <c r="N256" s="476"/>
      <c r="O256" s="473" t="s">
        <v>19</v>
      </c>
      <c r="P256" s="473"/>
      <c r="Q256" s="473"/>
      <c r="R256" s="473"/>
      <c r="S256" s="473"/>
      <c r="T256" s="473"/>
      <c r="U256" s="473"/>
      <c r="V256" s="473"/>
      <c r="W256" s="473"/>
      <c r="X256" s="473"/>
      <c r="Y256" s="473"/>
      <c r="Z256" s="473"/>
      <c r="AA256" s="475" t="s">
        <v>20</v>
      </c>
      <c r="AB256" s="476"/>
      <c r="AC256" s="476"/>
      <c r="AD256" s="476"/>
      <c r="AE256" s="476"/>
      <c r="AF256" s="476"/>
      <c r="AG256" s="476"/>
      <c r="AH256" s="476"/>
      <c r="AI256" s="476"/>
      <c r="AJ256" s="476"/>
      <c r="AK256" s="476"/>
      <c r="AL256" s="476"/>
      <c r="AM256" s="473" t="s">
        <v>32</v>
      </c>
      <c r="AN256" s="473"/>
      <c r="AO256" s="473"/>
      <c r="AP256" s="473"/>
      <c r="AQ256" s="473"/>
      <c r="AR256" s="473"/>
      <c r="AS256" s="473"/>
      <c r="AT256" s="473"/>
      <c r="AU256" s="473"/>
      <c r="AV256" s="473"/>
      <c r="AW256" s="473"/>
      <c r="AX256" s="473"/>
      <c r="AY256" s="473" t="s">
        <v>33</v>
      </c>
      <c r="AZ256" s="473"/>
      <c r="BA256" s="473"/>
      <c r="BB256" s="473"/>
      <c r="BC256" s="473"/>
      <c r="BD256" s="473"/>
      <c r="BE256" s="473"/>
      <c r="BF256" s="473"/>
      <c r="BG256" s="473"/>
      <c r="BH256" s="473"/>
      <c r="BI256" s="473"/>
      <c r="BJ256" s="473"/>
    </row>
    <row r="257" spans="2:62" ht="15" customHeight="1">
      <c r="B257" s="83" t="s">
        <v>36</v>
      </c>
      <c r="C257" s="18">
        <f>CONFIG!$D$7</f>
        <v>41640</v>
      </c>
      <c r="D257" s="18">
        <f>DATE(YEAR(C257),MONTH(C257)+1,DAY(C257))</f>
        <v>41671</v>
      </c>
      <c r="E257" s="18">
        <f t="shared" ref="E257:BJ257" si="169">DATE(YEAR(D257),MONTH(D257)+1,DAY(D257))</f>
        <v>41699</v>
      </c>
      <c r="F257" s="18">
        <f t="shared" si="169"/>
        <v>41730</v>
      </c>
      <c r="G257" s="18">
        <f t="shared" si="169"/>
        <v>41760</v>
      </c>
      <c r="H257" s="18">
        <f t="shared" si="169"/>
        <v>41791</v>
      </c>
      <c r="I257" s="18">
        <f t="shared" si="169"/>
        <v>41821</v>
      </c>
      <c r="J257" s="18">
        <f t="shared" si="169"/>
        <v>41852</v>
      </c>
      <c r="K257" s="18">
        <f t="shared" si="169"/>
        <v>41883</v>
      </c>
      <c r="L257" s="18">
        <f t="shared" si="169"/>
        <v>41913</v>
      </c>
      <c r="M257" s="18">
        <f t="shared" si="169"/>
        <v>41944</v>
      </c>
      <c r="N257" s="18">
        <f t="shared" si="169"/>
        <v>41974</v>
      </c>
      <c r="O257" s="18">
        <f t="shared" si="169"/>
        <v>42005</v>
      </c>
      <c r="P257" s="18">
        <f t="shared" si="169"/>
        <v>42036</v>
      </c>
      <c r="Q257" s="18">
        <f t="shared" si="169"/>
        <v>42064</v>
      </c>
      <c r="R257" s="18">
        <f t="shared" si="169"/>
        <v>42095</v>
      </c>
      <c r="S257" s="18">
        <f t="shared" si="169"/>
        <v>42125</v>
      </c>
      <c r="T257" s="18">
        <f t="shared" si="169"/>
        <v>42156</v>
      </c>
      <c r="U257" s="18">
        <f t="shared" si="169"/>
        <v>42186</v>
      </c>
      <c r="V257" s="18">
        <f t="shared" si="169"/>
        <v>42217</v>
      </c>
      <c r="W257" s="18">
        <f t="shared" si="169"/>
        <v>42248</v>
      </c>
      <c r="X257" s="18">
        <f t="shared" si="169"/>
        <v>42278</v>
      </c>
      <c r="Y257" s="18">
        <f t="shared" si="169"/>
        <v>42309</v>
      </c>
      <c r="Z257" s="18">
        <f t="shared" si="169"/>
        <v>42339</v>
      </c>
      <c r="AA257" s="18">
        <f t="shared" si="169"/>
        <v>42370</v>
      </c>
      <c r="AB257" s="18">
        <f t="shared" si="169"/>
        <v>42401</v>
      </c>
      <c r="AC257" s="18">
        <f t="shared" si="169"/>
        <v>42430</v>
      </c>
      <c r="AD257" s="18">
        <f t="shared" si="169"/>
        <v>42461</v>
      </c>
      <c r="AE257" s="18">
        <f t="shared" si="169"/>
        <v>42491</v>
      </c>
      <c r="AF257" s="18">
        <f t="shared" si="169"/>
        <v>42522</v>
      </c>
      <c r="AG257" s="18">
        <f t="shared" si="169"/>
        <v>42552</v>
      </c>
      <c r="AH257" s="18">
        <f t="shared" si="169"/>
        <v>42583</v>
      </c>
      <c r="AI257" s="18">
        <f t="shared" si="169"/>
        <v>42614</v>
      </c>
      <c r="AJ257" s="18">
        <f t="shared" si="169"/>
        <v>42644</v>
      </c>
      <c r="AK257" s="18">
        <f t="shared" si="169"/>
        <v>42675</v>
      </c>
      <c r="AL257" s="18">
        <f t="shared" si="169"/>
        <v>42705</v>
      </c>
      <c r="AM257" s="18">
        <f t="shared" si="169"/>
        <v>42736</v>
      </c>
      <c r="AN257" s="18">
        <f t="shared" si="169"/>
        <v>42767</v>
      </c>
      <c r="AO257" s="18">
        <f t="shared" si="169"/>
        <v>42795</v>
      </c>
      <c r="AP257" s="18">
        <f t="shared" si="169"/>
        <v>42826</v>
      </c>
      <c r="AQ257" s="18">
        <f t="shared" si="169"/>
        <v>42856</v>
      </c>
      <c r="AR257" s="18">
        <f t="shared" si="169"/>
        <v>42887</v>
      </c>
      <c r="AS257" s="18">
        <f t="shared" si="169"/>
        <v>42917</v>
      </c>
      <c r="AT257" s="18">
        <f t="shared" si="169"/>
        <v>42948</v>
      </c>
      <c r="AU257" s="18">
        <f t="shared" si="169"/>
        <v>42979</v>
      </c>
      <c r="AV257" s="18">
        <f t="shared" si="169"/>
        <v>43009</v>
      </c>
      <c r="AW257" s="18">
        <f t="shared" si="169"/>
        <v>43040</v>
      </c>
      <c r="AX257" s="18">
        <f t="shared" si="169"/>
        <v>43070</v>
      </c>
      <c r="AY257" s="18">
        <f t="shared" si="169"/>
        <v>43101</v>
      </c>
      <c r="AZ257" s="18">
        <f t="shared" si="169"/>
        <v>43132</v>
      </c>
      <c r="BA257" s="18">
        <f t="shared" si="169"/>
        <v>43160</v>
      </c>
      <c r="BB257" s="18">
        <f t="shared" si="169"/>
        <v>43191</v>
      </c>
      <c r="BC257" s="18">
        <f t="shared" si="169"/>
        <v>43221</v>
      </c>
      <c r="BD257" s="18">
        <f t="shared" si="169"/>
        <v>43252</v>
      </c>
      <c r="BE257" s="18">
        <f t="shared" si="169"/>
        <v>43282</v>
      </c>
      <c r="BF257" s="18">
        <f t="shared" si="169"/>
        <v>43313</v>
      </c>
      <c r="BG257" s="18">
        <f t="shared" si="169"/>
        <v>43344</v>
      </c>
      <c r="BH257" s="18">
        <f t="shared" si="169"/>
        <v>43374</v>
      </c>
      <c r="BI257" s="18">
        <f t="shared" si="169"/>
        <v>43405</v>
      </c>
      <c r="BJ257" s="18">
        <f t="shared" si="169"/>
        <v>43435</v>
      </c>
    </row>
    <row r="258" spans="2:62" ht="15" customHeight="1">
      <c r="B258" s="366">
        <f t="shared" ref="B258:B265" si="170">B219</f>
        <v>0</v>
      </c>
      <c r="C258" s="341">
        <f>(('Charges variables (avancé)'!$L26*C232)+IF(ROUND(('Charges variables-Calculs auto'!C$152-CONFIG!$D$7)/31,0)&gt;=('Charges variables (avancé)'!$J26+'Charges variables (avancé)'!$K26),INDEX($C232:$BJ232,,COLUMN('Charges variables-Calculs auto'!C$152)-COLUMN('Charges variables-Calculs auto'!$C$152)+1-('Charges variables (avancé)'!$J26+'Charges variables (avancé)'!$K26)),0)*(1-'Charges variables (avancé)'!$L26))*'Charges variables (avancé)'!$D26</f>
        <v>0</v>
      </c>
      <c r="D258" s="341">
        <f>(('Charges variables (avancé)'!$L26*D232)+IF(ROUND(('Charges variables-Calculs auto'!D$152-CONFIG!$D$7)/31,0)&gt;=('Charges variables (avancé)'!$J26+'Charges variables (avancé)'!$K26),INDEX($C232:$BJ232,,COLUMN('Charges variables-Calculs auto'!D$152)-COLUMN('Charges variables-Calculs auto'!$C$152)+1-('Charges variables (avancé)'!$J26+'Charges variables (avancé)'!$K26)),0)*(1-'Charges variables (avancé)'!$L26))*'Charges variables (avancé)'!$D26</f>
        <v>0</v>
      </c>
      <c r="E258" s="341">
        <f>(('Charges variables (avancé)'!$L26*E232)+IF(ROUND(('Charges variables-Calculs auto'!E$152-CONFIG!$D$7)/31,0)&gt;=('Charges variables (avancé)'!$J26+'Charges variables (avancé)'!$K26),INDEX($C232:$BJ232,,COLUMN('Charges variables-Calculs auto'!E$152)-COLUMN('Charges variables-Calculs auto'!$C$152)+1-('Charges variables (avancé)'!$J26+'Charges variables (avancé)'!$K26)),0)*(1-'Charges variables (avancé)'!$L26))*'Charges variables (avancé)'!$D26</f>
        <v>0</v>
      </c>
      <c r="F258" s="341">
        <f>(('Charges variables (avancé)'!$L26*F232)+IF(ROUND(('Charges variables-Calculs auto'!F$152-CONFIG!$D$7)/31,0)&gt;=('Charges variables (avancé)'!$J26+'Charges variables (avancé)'!$K26),INDEX($C232:$BJ232,,COLUMN('Charges variables-Calculs auto'!F$152)-COLUMN('Charges variables-Calculs auto'!$C$152)+1-('Charges variables (avancé)'!$J26+'Charges variables (avancé)'!$K26)),0)*(1-'Charges variables (avancé)'!$L26))*'Charges variables (avancé)'!$D26</f>
        <v>0</v>
      </c>
      <c r="G258" s="341">
        <f>(('Charges variables (avancé)'!$L26*G232)+IF(ROUND(('Charges variables-Calculs auto'!G$152-CONFIG!$D$7)/31,0)&gt;=('Charges variables (avancé)'!$J26+'Charges variables (avancé)'!$K26),INDEX($C232:$BJ232,,COLUMN('Charges variables-Calculs auto'!G$152)-COLUMN('Charges variables-Calculs auto'!$C$152)+1-('Charges variables (avancé)'!$J26+'Charges variables (avancé)'!$K26)),0)*(1-'Charges variables (avancé)'!$L26))*'Charges variables (avancé)'!$D26</f>
        <v>0</v>
      </c>
      <c r="H258" s="341">
        <f>(('Charges variables (avancé)'!$L26*H232)+IF(ROUND(('Charges variables-Calculs auto'!H$152-CONFIG!$D$7)/31,0)&gt;=('Charges variables (avancé)'!$J26+'Charges variables (avancé)'!$K26),INDEX($C232:$BJ232,,COLUMN('Charges variables-Calculs auto'!H$152)-COLUMN('Charges variables-Calculs auto'!$C$152)+1-('Charges variables (avancé)'!$J26+'Charges variables (avancé)'!$K26)),0)*(1-'Charges variables (avancé)'!$L26))*'Charges variables (avancé)'!$D26</f>
        <v>0</v>
      </c>
      <c r="I258" s="341">
        <f>(('Charges variables (avancé)'!$L26*I232)+IF(ROUND(('Charges variables-Calculs auto'!I$152-CONFIG!$D$7)/31,0)&gt;=('Charges variables (avancé)'!$J26+'Charges variables (avancé)'!$K26),INDEX($C232:$BJ232,,COLUMN('Charges variables-Calculs auto'!I$152)-COLUMN('Charges variables-Calculs auto'!$C$152)+1-('Charges variables (avancé)'!$J26+'Charges variables (avancé)'!$K26)),0)*(1-'Charges variables (avancé)'!$L26))*'Charges variables (avancé)'!$D26</f>
        <v>0</v>
      </c>
      <c r="J258" s="341">
        <f>(('Charges variables (avancé)'!$L26*J232)+IF(ROUND(('Charges variables-Calculs auto'!J$152-CONFIG!$D$7)/31,0)&gt;=('Charges variables (avancé)'!$J26+'Charges variables (avancé)'!$K26),INDEX($C232:$BJ232,,COLUMN('Charges variables-Calculs auto'!J$152)-COLUMN('Charges variables-Calculs auto'!$C$152)+1-('Charges variables (avancé)'!$J26+'Charges variables (avancé)'!$K26)),0)*(1-'Charges variables (avancé)'!$L26))*'Charges variables (avancé)'!$D26</f>
        <v>0</v>
      </c>
      <c r="K258" s="341">
        <f>(('Charges variables (avancé)'!$L26*K232)+IF(ROUND(('Charges variables-Calculs auto'!K$152-CONFIG!$D$7)/31,0)&gt;=('Charges variables (avancé)'!$J26+'Charges variables (avancé)'!$K26),INDEX($C232:$BJ232,,COLUMN('Charges variables-Calculs auto'!K$152)-COLUMN('Charges variables-Calculs auto'!$C$152)+1-('Charges variables (avancé)'!$J26+'Charges variables (avancé)'!$K26)),0)*(1-'Charges variables (avancé)'!$L26))*'Charges variables (avancé)'!$D26</f>
        <v>0</v>
      </c>
      <c r="L258" s="341">
        <f>(('Charges variables (avancé)'!$L26*L232)+IF(ROUND(('Charges variables-Calculs auto'!L$152-CONFIG!$D$7)/31,0)&gt;=('Charges variables (avancé)'!$J26+'Charges variables (avancé)'!$K26),INDEX($C232:$BJ232,,COLUMN('Charges variables-Calculs auto'!L$152)-COLUMN('Charges variables-Calculs auto'!$C$152)+1-('Charges variables (avancé)'!$J26+'Charges variables (avancé)'!$K26)),0)*(1-'Charges variables (avancé)'!$L26))*'Charges variables (avancé)'!$D26</f>
        <v>0</v>
      </c>
      <c r="M258" s="341">
        <f>(('Charges variables (avancé)'!$L26*M232)+IF(ROUND(('Charges variables-Calculs auto'!M$152-CONFIG!$D$7)/31,0)&gt;=('Charges variables (avancé)'!$J26+'Charges variables (avancé)'!$K26),INDEX($C232:$BJ232,,COLUMN('Charges variables-Calculs auto'!M$152)-COLUMN('Charges variables-Calculs auto'!$C$152)+1-('Charges variables (avancé)'!$J26+'Charges variables (avancé)'!$K26)),0)*(1-'Charges variables (avancé)'!$L26))*'Charges variables (avancé)'!$D26</f>
        <v>0</v>
      </c>
      <c r="N258" s="341">
        <f>(('Charges variables (avancé)'!$L26*N232)+IF(ROUND(('Charges variables-Calculs auto'!N$152-CONFIG!$D$7)/31,0)&gt;=('Charges variables (avancé)'!$J26+'Charges variables (avancé)'!$K26),INDEX($C232:$BJ232,,COLUMN('Charges variables-Calculs auto'!N$152)-COLUMN('Charges variables-Calculs auto'!$C$152)+1-('Charges variables (avancé)'!$J26+'Charges variables (avancé)'!$K26)),0)*(1-'Charges variables (avancé)'!$L26))*'Charges variables (avancé)'!$D26</f>
        <v>0</v>
      </c>
      <c r="O258" s="341">
        <f>(('Charges variables (avancé)'!$L26*O232)+IF(ROUND(('Charges variables-Calculs auto'!O$152-CONFIG!$D$7)/31,0)&gt;=('Charges variables (avancé)'!$J26+'Charges variables (avancé)'!$K26),INDEX($C232:$BJ232,,COLUMN('Charges variables-Calculs auto'!O$152)-COLUMN('Charges variables-Calculs auto'!$C$152)+1-('Charges variables (avancé)'!$J26+'Charges variables (avancé)'!$K26)),0)*(1-'Charges variables (avancé)'!$L26))*'Charges variables (avancé)'!$X26</f>
        <v>0</v>
      </c>
      <c r="P258" s="341">
        <f>(('Charges variables (avancé)'!$L26*P232)+IF(ROUND(('Charges variables-Calculs auto'!P$152-CONFIG!$D$7)/31,0)&gt;=('Charges variables (avancé)'!$J26+'Charges variables (avancé)'!$K26),INDEX($C232:$BJ232,,COLUMN('Charges variables-Calculs auto'!P$152)-COLUMN('Charges variables-Calculs auto'!$C$152)+1-('Charges variables (avancé)'!$J26+'Charges variables (avancé)'!$K26)),0)*(1-'Charges variables (avancé)'!$L26))*'Charges variables (avancé)'!$X26</f>
        <v>0</v>
      </c>
      <c r="Q258" s="341">
        <f>(('Charges variables (avancé)'!$L26*Q232)+IF(ROUND(('Charges variables-Calculs auto'!Q$152-CONFIG!$D$7)/31,0)&gt;=('Charges variables (avancé)'!$J26+'Charges variables (avancé)'!$K26),INDEX($C232:$BJ232,,COLUMN('Charges variables-Calculs auto'!Q$152)-COLUMN('Charges variables-Calculs auto'!$C$152)+1-('Charges variables (avancé)'!$J26+'Charges variables (avancé)'!$K26)),0)*(1-'Charges variables (avancé)'!$L26))*'Charges variables (avancé)'!$X26</f>
        <v>0</v>
      </c>
      <c r="R258" s="341">
        <f>(('Charges variables (avancé)'!$L26*R232)+IF(ROUND(('Charges variables-Calculs auto'!R$152-CONFIG!$D$7)/31,0)&gt;=('Charges variables (avancé)'!$J26+'Charges variables (avancé)'!$K26),INDEX($C232:$BJ232,,COLUMN('Charges variables-Calculs auto'!R$152)-COLUMN('Charges variables-Calculs auto'!$C$152)+1-('Charges variables (avancé)'!$J26+'Charges variables (avancé)'!$K26)),0)*(1-'Charges variables (avancé)'!$L26))*'Charges variables (avancé)'!$X26</f>
        <v>0</v>
      </c>
      <c r="S258" s="341">
        <f>(('Charges variables (avancé)'!$L26*S232)+IF(ROUND(('Charges variables-Calculs auto'!S$152-CONFIG!$D$7)/31,0)&gt;=('Charges variables (avancé)'!$J26+'Charges variables (avancé)'!$K26),INDEX($C232:$BJ232,,COLUMN('Charges variables-Calculs auto'!S$152)-COLUMN('Charges variables-Calculs auto'!$C$152)+1-('Charges variables (avancé)'!$J26+'Charges variables (avancé)'!$K26)),0)*(1-'Charges variables (avancé)'!$L26))*'Charges variables (avancé)'!$X26</f>
        <v>0</v>
      </c>
      <c r="T258" s="341">
        <f>(('Charges variables (avancé)'!$L26*T232)+IF(ROUND(('Charges variables-Calculs auto'!T$152-CONFIG!$D$7)/31,0)&gt;=('Charges variables (avancé)'!$J26+'Charges variables (avancé)'!$K26),INDEX($C232:$BJ232,,COLUMN('Charges variables-Calculs auto'!T$152)-COLUMN('Charges variables-Calculs auto'!$C$152)+1-('Charges variables (avancé)'!$J26+'Charges variables (avancé)'!$K26)),0)*(1-'Charges variables (avancé)'!$L26))*'Charges variables (avancé)'!$X26</f>
        <v>0</v>
      </c>
      <c r="U258" s="341">
        <f>(('Charges variables (avancé)'!$L26*U232)+IF(ROUND(('Charges variables-Calculs auto'!U$152-CONFIG!$D$7)/31,0)&gt;=('Charges variables (avancé)'!$J26+'Charges variables (avancé)'!$K26),INDEX($C232:$BJ232,,COLUMN('Charges variables-Calculs auto'!U$152)-COLUMN('Charges variables-Calculs auto'!$C$152)+1-('Charges variables (avancé)'!$J26+'Charges variables (avancé)'!$K26)),0)*(1-'Charges variables (avancé)'!$L26))*'Charges variables (avancé)'!$X26</f>
        <v>0</v>
      </c>
      <c r="V258" s="341">
        <f>(('Charges variables (avancé)'!$L26*V232)+IF(ROUND(('Charges variables-Calculs auto'!V$152-CONFIG!$D$7)/31,0)&gt;=('Charges variables (avancé)'!$J26+'Charges variables (avancé)'!$K26),INDEX($C232:$BJ232,,COLUMN('Charges variables-Calculs auto'!V$152)-COLUMN('Charges variables-Calculs auto'!$C$152)+1-('Charges variables (avancé)'!$J26+'Charges variables (avancé)'!$K26)),0)*(1-'Charges variables (avancé)'!$L26))*'Charges variables (avancé)'!$X26</f>
        <v>0</v>
      </c>
      <c r="W258" s="341">
        <f>(('Charges variables (avancé)'!$L26*W232)+IF(ROUND(('Charges variables-Calculs auto'!W$152-CONFIG!$D$7)/31,0)&gt;=('Charges variables (avancé)'!$J26+'Charges variables (avancé)'!$K26),INDEX($C232:$BJ232,,COLUMN('Charges variables-Calculs auto'!W$152)-COLUMN('Charges variables-Calculs auto'!$C$152)+1-('Charges variables (avancé)'!$J26+'Charges variables (avancé)'!$K26)),0)*(1-'Charges variables (avancé)'!$L26))*'Charges variables (avancé)'!$X26</f>
        <v>0</v>
      </c>
      <c r="X258" s="341">
        <f>(('Charges variables (avancé)'!$L26*X232)+IF(ROUND(('Charges variables-Calculs auto'!X$152-CONFIG!$D$7)/31,0)&gt;=('Charges variables (avancé)'!$J26+'Charges variables (avancé)'!$K26),INDEX($C232:$BJ232,,COLUMN('Charges variables-Calculs auto'!X$152)-COLUMN('Charges variables-Calculs auto'!$C$152)+1-('Charges variables (avancé)'!$J26+'Charges variables (avancé)'!$K26)),0)*(1-'Charges variables (avancé)'!$L26))*'Charges variables (avancé)'!$X26</f>
        <v>0</v>
      </c>
      <c r="Y258" s="341">
        <f>(('Charges variables (avancé)'!$L26*Y232)+IF(ROUND(('Charges variables-Calculs auto'!Y$152-CONFIG!$D$7)/31,0)&gt;=('Charges variables (avancé)'!$J26+'Charges variables (avancé)'!$K26),INDEX($C232:$BJ232,,COLUMN('Charges variables-Calculs auto'!Y$152)-COLUMN('Charges variables-Calculs auto'!$C$152)+1-('Charges variables (avancé)'!$J26+'Charges variables (avancé)'!$K26)),0)*(1-'Charges variables (avancé)'!$L26))*'Charges variables (avancé)'!$X26</f>
        <v>0</v>
      </c>
      <c r="Z258" s="341">
        <f>(('Charges variables (avancé)'!$L26*Z232)+IF(ROUND(('Charges variables-Calculs auto'!Z$152-CONFIG!$D$7)/31,0)&gt;=('Charges variables (avancé)'!$J26+'Charges variables (avancé)'!$K26),INDEX($C232:$BJ232,,COLUMN('Charges variables-Calculs auto'!Z$152)-COLUMN('Charges variables-Calculs auto'!$C$152)+1-('Charges variables (avancé)'!$J26+'Charges variables (avancé)'!$K26)),0)*(1-'Charges variables (avancé)'!$L26))*'Charges variables (avancé)'!$X26</f>
        <v>0</v>
      </c>
      <c r="AA258" s="341">
        <f>(('Charges variables (avancé)'!$L26*AA232)+IF(ROUND(('Charges variables-Calculs auto'!AA$152-CONFIG!$D$7)/31,0)&gt;=('Charges variables (avancé)'!$J26+'Charges variables (avancé)'!$K26),INDEX($C232:$BJ232,,COLUMN('Charges variables-Calculs auto'!AA$152)-COLUMN('Charges variables-Calculs auto'!$C$152)+1-('Charges variables (avancé)'!$J26+'Charges variables (avancé)'!$K26)),0)*(1-'Charges variables (avancé)'!$L26))*'Charges variables (avancé)'!$Z26</f>
        <v>0</v>
      </c>
      <c r="AB258" s="341">
        <f>(('Charges variables (avancé)'!$L26*AB232)+IF(ROUND(('Charges variables-Calculs auto'!AB$152-CONFIG!$D$7)/31,0)&gt;=('Charges variables (avancé)'!$J26+'Charges variables (avancé)'!$K26),INDEX($C232:$BJ232,,COLUMN('Charges variables-Calculs auto'!AB$152)-COLUMN('Charges variables-Calculs auto'!$C$152)+1-('Charges variables (avancé)'!$J26+'Charges variables (avancé)'!$K26)),0)*(1-'Charges variables (avancé)'!$L26))*'Charges variables (avancé)'!$Z26</f>
        <v>0</v>
      </c>
      <c r="AC258" s="341">
        <f>(('Charges variables (avancé)'!$L26*AC232)+IF(ROUND(('Charges variables-Calculs auto'!AC$152-CONFIG!$D$7)/31,0)&gt;=('Charges variables (avancé)'!$J26+'Charges variables (avancé)'!$K26),INDEX($C232:$BJ232,,COLUMN('Charges variables-Calculs auto'!AC$152)-COLUMN('Charges variables-Calculs auto'!$C$152)+1-('Charges variables (avancé)'!$J26+'Charges variables (avancé)'!$K26)),0)*(1-'Charges variables (avancé)'!$L26))*'Charges variables (avancé)'!$Z26</f>
        <v>0</v>
      </c>
      <c r="AD258" s="341">
        <f>(('Charges variables (avancé)'!$L26*AD232)+IF(ROUND(('Charges variables-Calculs auto'!AD$152-CONFIG!$D$7)/31,0)&gt;=('Charges variables (avancé)'!$J26+'Charges variables (avancé)'!$K26),INDEX($C232:$BJ232,,COLUMN('Charges variables-Calculs auto'!AD$152)-COLUMN('Charges variables-Calculs auto'!$C$152)+1-('Charges variables (avancé)'!$J26+'Charges variables (avancé)'!$K26)),0)*(1-'Charges variables (avancé)'!$L26))*'Charges variables (avancé)'!$Z26</f>
        <v>0</v>
      </c>
      <c r="AE258" s="341">
        <f>(('Charges variables (avancé)'!$L26*AE232)+IF(ROUND(('Charges variables-Calculs auto'!AE$152-CONFIG!$D$7)/31,0)&gt;=('Charges variables (avancé)'!$J26+'Charges variables (avancé)'!$K26),INDEX($C232:$BJ232,,COLUMN('Charges variables-Calculs auto'!AE$152)-COLUMN('Charges variables-Calculs auto'!$C$152)+1-('Charges variables (avancé)'!$J26+'Charges variables (avancé)'!$K26)),0)*(1-'Charges variables (avancé)'!$L26))*'Charges variables (avancé)'!$Z26</f>
        <v>0</v>
      </c>
      <c r="AF258" s="341">
        <f>(('Charges variables (avancé)'!$L26*AF232)+IF(ROUND(('Charges variables-Calculs auto'!AF$152-CONFIG!$D$7)/31,0)&gt;=('Charges variables (avancé)'!$J26+'Charges variables (avancé)'!$K26),INDEX($C232:$BJ232,,COLUMN('Charges variables-Calculs auto'!AF$152)-COLUMN('Charges variables-Calculs auto'!$C$152)+1-('Charges variables (avancé)'!$J26+'Charges variables (avancé)'!$K26)),0)*(1-'Charges variables (avancé)'!$L26))*'Charges variables (avancé)'!$Z26</f>
        <v>0</v>
      </c>
      <c r="AG258" s="341">
        <f>(('Charges variables (avancé)'!$L26*AG232)+IF(ROUND(('Charges variables-Calculs auto'!AG$152-CONFIG!$D$7)/31,0)&gt;=('Charges variables (avancé)'!$J26+'Charges variables (avancé)'!$K26),INDEX($C232:$BJ232,,COLUMN('Charges variables-Calculs auto'!AG$152)-COLUMN('Charges variables-Calculs auto'!$C$152)+1-('Charges variables (avancé)'!$J26+'Charges variables (avancé)'!$K26)),0)*(1-'Charges variables (avancé)'!$L26))*'Charges variables (avancé)'!$Z26</f>
        <v>0</v>
      </c>
      <c r="AH258" s="341">
        <f>(('Charges variables (avancé)'!$L26*AH232)+IF(ROUND(('Charges variables-Calculs auto'!AH$152-CONFIG!$D$7)/31,0)&gt;=('Charges variables (avancé)'!$J26+'Charges variables (avancé)'!$K26),INDEX($C232:$BJ232,,COLUMN('Charges variables-Calculs auto'!AH$152)-COLUMN('Charges variables-Calculs auto'!$C$152)+1-('Charges variables (avancé)'!$J26+'Charges variables (avancé)'!$K26)),0)*(1-'Charges variables (avancé)'!$L26))*'Charges variables (avancé)'!$Z26</f>
        <v>0</v>
      </c>
      <c r="AI258" s="341">
        <f>(('Charges variables (avancé)'!$L26*AI232)+IF(ROUND(('Charges variables-Calculs auto'!AI$152-CONFIG!$D$7)/31,0)&gt;=('Charges variables (avancé)'!$J26+'Charges variables (avancé)'!$K26),INDEX($C232:$BJ232,,COLUMN('Charges variables-Calculs auto'!AI$152)-COLUMN('Charges variables-Calculs auto'!$C$152)+1-('Charges variables (avancé)'!$J26+'Charges variables (avancé)'!$K26)),0)*(1-'Charges variables (avancé)'!$L26))*'Charges variables (avancé)'!$Z26</f>
        <v>0</v>
      </c>
      <c r="AJ258" s="341">
        <f>(('Charges variables (avancé)'!$L26*AJ232)+IF(ROUND(('Charges variables-Calculs auto'!AJ$152-CONFIG!$D$7)/31,0)&gt;=('Charges variables (avancé)'!$J26+'Charges variables (avancé)'!$K26),INDEX($C232:$BJ232,,COLUMN('Charges variables-Calculs auto'!AJ$152)-COLUMN('Charges variables-Calculs auto'!$C$152)+1-('Charges variables (avancé)'!$J26+'Charges variables (avancé)'!$K26)),0)*(1-'Charges variables (avancé)'!$L26))*'Charges variables (avancé)'!$Z26</f>
        <v>0</v>
      </c>
      <c r="AK258" s="341">
        <f>(('Charges variables (avancé)'!$L26*AK232)+IF(ROUND(('Charges variables-Calculs auto'!AK$152-CONFIG!$D$7)/31,0)&gt;=('Charges variables (avancé)'!$J26+'Charges variables (avancé)'!$K26),INDEX($C232:$BJ232,,COLUMN('Charges variables-Calculs auto'!AK$152)-COLUMN('Charges variables-Calculs auto'!$C$152)+1-('Charges variables (avancé)'!$J26+'Charges variables (avancé)'!$K26)),0)*(1-'Charges variables (avancé)'!$L26))*'Charges variables (avancé)'!$Z26</f>
        <v>0</v>
      </c>
      <c r="AL258" s="341">
        <f>(('Charges variables (avancé)'!$L26*AL232)+IF(ROUND(('Charges variables-Calculs auto'!AL$152-CONFIG!$D$7)/31,0)&gt;=('Charges variables (avancé)'!$J26+'Charges variables (avancé)'!$K26),INDEX($C232:$BJ232,,COLUMN('Charges variables-Calculs auto'!AL$152)-COLUMN('Charges variables-Calculs auto'!$C$152)+1-('Charges variables (avancé)'!$J26+'Charges variables (avancé)'!$K26)),0)*(1-'Charges variables (avancé)'!$L26))*'Charges variables (avancé)'!$Z26</f>
        <v>0</v>
      </c>
      <c r="AM258" s="341">
        <f>(('Charges variables (avancé)'!$L26*AM232)+IF(ROUND(('Charges variables-Calculs auto'!AM$152-CONFIG!$D$7)/31,0)&gt;=('Charges variables (avancé)'!$J26+'Charges variables (avancé)'!$K26),INDEX($C232:$BJ232,,COLUMN('Charges variables-Calculs auto'!AM$152)-COLUMN('Charges variables-Calculs auto'!$C$152)+1-('Charges variables (avancé)'!$J26+'Charges variables (avancé)'!$K26)),0)*(1-'Charges variables (avancé)'!$L26))*'Charges variables (avancé)'!$AB26</f>
        <v>0</v>
      </c>
      <c r="AN258" s="341">
        <f>(('Charges variables (avancé)'!$L26*AN232)+IF(ROUND(('Charges variables-Calculs auto'!AN$152-CONFIG!$D$7)/31,0)&gt;=('Charges variables (avancé)'!$J26+'Charges variables (avancé)'!$K26),INDEX($C232:$BJ232,,COLUMN('Charges variables-Calculs auto'!AN$152)-COLUMN('Charges variables-Calculs auto'!$C$152)+1-('Charges variables (avancé)'!$J26+'Charges variables (avancé)'!$K26)),0)*(1-'Charges variables (avancé)'!$L26))*'Charges variables (avancé)'!$AB26</f>
        <v>0</v>
      </c>
      <c r="AO258" s="341">
        <f>(('Charges variables (avancé)'!$L26*AO232)+IF(ROUND(('Charges variables-Calculs auto'!AO$152-CONFIG!$D$7)/31,0)&gt;=('Charges variables (avancé)'!$J26+'Charges variables (avancé)'!$K26),INDEX($C232:$BJ232,,COLUMN('Charges variables-Calculs auto'!AO$152)-COLUMN('Charges variables-Calculs auto'!$C$152)+1-('Charges variables (avancé)'!$J26+'Charges variables (avancé)'!$K26)),0)*(1-'Charges variables (avancé)'!$L26))*'Charges variables (avancé)'!$AB26</f>
        <v>0</v>
      </c>
      <c r="AP258" s="341">
        <f>(('Charges variables (avancé)'!$L26*AP232)+IF(ROUND(('Charges variables-Calculs auto'!AP$152-CONFIG!$D$7)/31,0)&gt;=('Charges variables (avancé)'!$J26+'Charges variables (avancé)'!$K26),INDEX($C232:$BJ232,,COLUMN('Charges variables-Calculs auto'!AP$152)-COLUMN('Charges variables-Calculs auto'!$C$152)+1-('Charges variables (avancé)'!$J26+'Charges variables (avancé)'!$K26)),0)*(1-'Charges variables (avancé)'!$L26))*'Charges variables (avancé)'!$AB26</f>
        <v>0</v>
      </c>
      <c r="AQ258" s="341">
        <f>(('Charges variables (avancé)'!$L26*AQ232)+IF(ROUND(('Charges variables-Calculs auto'!AQ$152-CONFIG!$D$7)/31,0)&gt;=('Charges variables (avancé)'!$J26+'Charges variables (avancé)'!$K26),INDEX($C232:$BJ232,,COLUMN('Charges variables-Calculs auto'!AQ$152)-COLUMN('Charges variables-Calculs auto'!$C$152)+1-('Charges variables (avancé)'!$J26+'Charges variables (avancé)'!$K26)),0)*(1-'Charges variables (avancé)'!$L26))*'Charges variables (avancé)'!$AB26</f>
        <v>0</v>
      </c>
      <c r="AR258" s="341">
        <f>(('Charges variables (avancé)'!$L26*AR232)+IF(ROUND(('Charges variables-Calculs auto'!AR$152-CONFIG!$D$7)/31,0)&gt;=('Charges variables (avancé)'!$J26+'Charges variables (avancé)'!$K26),INDEX($C232:$BJ232,,COLUMN('Charges variables-Calculs auto'!AR$152)-COLUMN('Charges variables-Calculs auto'!$C$152)+1-('Charges variables (avancé)'!$J26+'Charges variables (avancé)'!$K26)),0)*(1-'Charges variables (avancé)'!$L26))*'Charges variables (avancé)'!$AB26</f>
        <v>0</v>
      </c>
      <c r="AS258" s="341">
        <f>(('Charges variables (avancé)'!$L26*AS232)+IF(ROUND(('Charges variables-Calculs auto'!AS$152-CONFIG!$D$7)/31,0)&gt;=('Charges variables (avancé)'!$J26+'Charges variables (avancé)'!$K26),INDEX($C232:$BJ232,,COLUMN('Charges variables-Calculs auto'!AS$152)-COLUMN('Charges variables-Calculs auto'!$C$152)+1-('Charges variables (avancé)'!$J26+'Charges variables (avancé)'!$K26)),0)*(1-'Charges variables (avancé)'!$L26))*'Charges variables (avancé)'!$AB26</f>
        <v>0</v>
      </c>
      <c r="AT258" s="341">
        <f>(('Charges variables (avancé)'!$L26*AT232)+IF(ROUND(('Charges variables-Calculs auto'!AT$152-CONFIG!$D$7)/31,0)&gt;=('Charges variables (avancé)'!$J26+'Charges variables (avancé)'!$K26),INDEX($C232:$BJ232,,COLUMN('Charges variables-Calculs auto'!AT$152)-COLUMN('Charges variables-Calculs auto'!$C$152)+1-('Charges variables (avancé)'!$J26+'Charges variables (avancé)'!$K26)),0)*(1-'Charges variables (avancé)'!$L26))*'Charges variables (avancé)'!$AB26</f>
        <v>0</v>
      </c>
      <c r="AU258" s="341">
        <f>(('Charges variables (avancé)'!$L26*AU232)+IF(ROUND(('Charges variables-Calculs auto'!AU$152-CONFIG!$D$7)/31,0)&gt;=('Charges variables (avancé)'!$J26+'Charges variables (avancé)'!$K26),INDEX($C232:$BJ232,,COLUMN('Charges variables-Calculs auto'!AU$152)-COLUMN('Charges variables-Calculs auto'!$C$152)+1-('Charges variables (avancé)'!$J26+'Charges variables (avancé)'!$K26)),0)*(1-'Charges variables (avancé)'!$L26))*'Charges variables (avancé)'!$AB26</f>
        <v>0</v>
      </c>
      <c r="AV258" s="341">
        <f>(('Charges variables (avancé)'!$L26*AV232)+IF(ROUND(('Charges variables-Calculs auto'!AV$152-CONFIG!$D$7)/31,0)&gt;=('Charges variables (avancé)'!$J26+'Charges variables (avancé)'!$K26),INDEX($C232:$BJ232,,COLUMN('Charges variables-Calculs auto'!AV$152)-COLUMN('Charges variables-Calculs auto'!$C$152)+1-('Charges variables (avancé)'!$J26+'Charges variables (avancé)'!$K26)),0)*(1-'Charges variables (avancé)'!$L26))*'Charges variables (avancé)'!$AB26</f>
        <v>0</v>
      </c>
      <c r="AW258" s="341">
        <f>(('Charges variables (avancé)'!$L26*AW232)+IF(ROUND(('Charges variables-Calculs auto'!AW$152-CONFIG!$D$7)/31,0)&gt;=('Charges variables (avancé)'!$J26+'Charges variables (avancé)'!$K26),INDEX($C232:$BJ232,,COLUMN('Charges variables-Calculs auto'!AW$152)-COLUMN('Charges variables-Calculs auto'!$C$152)+1-('Charges variables (avancé)'!$J26+'Charges variables (avancé)'!$K26)),0)*(1-'Charges variables (avancé)'!$L26))*'Charges variables (avancé)'!$AB26</f>
        <v>0</v>
      </c>
      <c r="AX258" s="341">
        <f>(('Charges variables (avancé)'!$L26*AX232)+IF(ROUND(('Charges variables-Calculs auto'!AX$152-CONFIG!$D$7)/31,0)&gt;=('Charges variables (avancé)'!$J26+'Charges variables (avancé)'!$K26),INDEX($C232:$BJ232,,COLUMN('Charges variables-Calculs auto'!AX$152)-COLUMN('Charges variables-Calculs auto'!$C$152)+1-('Charges variables (avancé)'!$J26+'Charges variables (avancé)'!$K26)),0)*(1-'Charges variables (avancé)'!$L26))*'Charges variables (avancé)'!$AB26</f>
        <v>0</v>
      </c>
      <c r="AY258" s="341">
        <f>(('Charges variables (avancé)'!$L26*AY232)+IF(ROUND(('Charges variables-Calculs auto'!AY$152-CONFIG!$D$7)/31,0)&gt;=('Charges variables (avancé)'!$J26+'Charges variables (avancé)'!$K26),INDEX($C232:$BJ232,,COLUMN('Charges variables-Calculs auto'!AY$152)-COLUMN('Charges variables-Calculs auto'!$C$152)+1-('Charges variables (avancé)'!$J26+'Charges variables (avancé)'!$K26)),0)*(1-'Charges variables (avancé)'!$L26))*'Charges variables (avancé)'!$AD26</f>
        <v>0</v>
      </c>
      <c r="AZ258" s="341">
        <f>(('Charges variables (avancé)'!$L26*AZ232)+IF(ROUND(('Charges variables-Calculs auto'!AZ$152-CONFIG!$D$7)/31,0)&gt;=('Charges variables (avancé)'!$J26+'Charges variables (avancé)'!$K26),INDEX($C232:$BJ232,,COLUMN('Charges variables-Calculs auto'!AZ$152)-COLUMN('Charges variables-Calculs auto'!$C$152)+1-('Charges variables (avancé)'!$J26+'Charges variables (avancé)'!$K26)),0)*(1-'Charges variables (avancé)'!$L26))*'Charges variables (avancé)'!$AD26</f>
        <v>0</v>
      </c>
      <c r="BA258" s="341">
        <f>(('Charges variables (avancé)'!$L26*BA232)+IF(ROUND(('Charges variables-Calculs auto'!BA$152-CONFIG!$D$7)/31,0)&gt;=('Charges variables (avancé)'!$J26+'Charges variables (avancé)'!$K26),INDEX($C232:$BJ232,,COLUMN('Charges variables-Calculs auto'!BA$152)-COLUMN('Charges variables-Calculs auto'!$C$152)+1-('Charges variables (avancé)'!$J26+'Charges variables (avancé)'!$K26)),0)*(1-'Charges variables (avancé)'!$L26))*'Charges variables (avancé)'!$AD26</f>
        <v>0</v>
      </c>
      <c r="BB258" s="341">
        <f>(('Charges variables (avancé)'!$L26*BB232)+IF(ROUND(('Charges variables-Calculs auto'!BB$152-CONFIG!$D$7)/31,0)&gt;=('Charges variables (avancé)'!$J26+'Charges variables (avancé)'!$K26),INDEX($C232:$BJ232,,COLUMN('Charges variables-Calculs auto'!BB$152)-COLUMN('Charges variables-Calculs auto'!$C$152)+1-('Charges variables (avancé)'!$J26+'Charges variables (avancé)'!$K26)),0)*(1-'Charges variables (avancé)'!$L26))*'Charges variables (avancé)'!$AD26</f>
        <v>0</v>
      </c>
      <c r="BC258" s="341">
        <f>(('Charges variables (avancé)'!$L26*BC232)+IF(ROUND(('Charges variables-Calculs auto'!BC$152-CONFIG!$D$7)/31,0)&gt;=('Charges variables (avancé)'!$J26+'Charges variables (avancé)'!$K26),INDEX($C232:$BJ232,,COLUMN('Charges variables-Calculs auto'!BC$152)-COLUMN('Charges variables-Calculs auto'!$C$152)+1-('Charges variables (avancé)'!$J26+'Charges variables (avancé)'!$K26)),0)*(1-'Charges variables (avancé)'!$L26))*'Charges variables (avancé)'!$AD26</f>
        <v>0</v>
      </c>
      <c r="BD258" s="341">
        <f>(('Charges variables (avancé)'!$L26*BD232)+IF(ROUND(('Charges variables-Calculs auto'!BD$152-CONFIG!$D$7)/31,0)&gt;=('Charges variables (avancé)'!$J26+'Charges variables (avancé)'!$K26),INDEX($C232:$BJ232,,COLUMN('Charges variables-Calculs auto'!BD$152)-COLUMN('Charges variables-Calculs auto'!$C$152)+1-('Charges variables (avancé)'!$J26+'Charges variables (avancé)'!$K26)),0)*(1-'Charges variables (avancé)'!$L26))*'Charges variables (avancé)'!$AD26</f>
        <v>0</v>
      </c>
      <c r="BE258" s="341">
        <f>(('Charges variables (avancé)'!$L26*BE232)+IF(ROUND(('Charges variables-Calculs auto'!BE$152-CONFIG!$D$7)/31,0)&gt;=('Charges variables (avancé)'!$J26+'Charges variables (avancé)'!$K26),INDEX($C232:$BJ232,,COLUMN('Charges variables-Calculs auto'!BE$152)-COLUMN('Charges variables-Calculs auto'!$C$152)+1-('Charges variables (avancé)'!$J26+'Charges variables (avancé)'!$K26)),0)*(1-'Charges variables (avancé)'!$L26))*'Charges variables (avancé)'!$AD26</f>
        <v>0</v>
      </c>
      <c r="BF258" s="341">
        <f>(('Charges variables (avancé)'!$L26*BF232)+IF(ROUND(('Charges variables-Calculs auto'!BF$152-CONFIG!$D$7)/31,0)&gt;=('Charges variables (avancé)'!$J26+'Charges variables (avancé)'!$K26),INDEX($C232:$BJ232,,COLUMN('Charges variables-Calculs auto'!BF$152)-COLUMN('Charges variables-Calculs auto'!$C$152)+1-('Charges variables (avancé)'!$J26+'Charges variables (avancé)'!$K26)),0)*(1-'Charges variables (avancé)'!$L26))*'Charges variables (avancé)'!$AD26</f>
        <v>0</v>
      </c>
      <c r="BG258" s="341">
        <f>(('Charges variables (avancé)'!$L26*BG232)+IF(ROUND(('Charges variables-Calculs auto'!BG$152-CONFIG!$D$7)/31,0)&gt;=('Charges variables (avancé)'!$J26+'Charges variables (avancé)'!$K26),INDEX($C232:$BJ232,,COLUMN('Charges variables-Calculs auto'!BG$152)-COLUMN('Charges variables-Calculs auto'!$C$152)+1-('Charges variables (avancé)'!$J26+'Charges variables (avancé)'!$K26)),0)*(1-'Charges variables (avancé)'!$L26))*'Charges variables (avancé)'!$AD26</f>
        <v>0</v>
      </c>
      <c r="BH258" s="341">
        <f>(('Charges variables (avancé)'!$L26*BH232)+IF(ROUND(('Charges variables-Calculs auto'!BH$152-CONFIG!$D$7)/31,0)&gt;=('Charges variables (avancé)'!$J26+'Charges variables (avancé)'!$K26),INDEX($C232:$BJ232,,COLUMN('Charges variables-Calculs auto'!BH$152)-COLUMN('Charges variables-Calculs auto'!$C$152)+1-('Charges variables (avancé)'!$J26+'Charges variables (avancé)'!$K26)),0)*(1-'Charges variables (avancé)'!$L26))*'Charges variables (avancé)'!$AD26</f>
        <v>0</v>
      </c>
      <c r="BI258" s="341">
        <f>(('Charges variables (avancé)'!$L26*BI232)+IF(ROUND(('Charges variables-Calculs auto'!BI$152-CONFIG!$D$7)/31,0)&gt;=('Charges variables (avancé)'!$J26+'Charges variables (avancé)'!$K26),INDEX($C232:$BJ232,,COLUMN('Charges variables-Calculs auto'!BI$152)-COLUMN('Charges variables-Calculs auto'!$C$152)+1-('Charges variables (avancé)'!$J26+'Charges variables (avancé)'!$K26)),0)*(1-'Charges variables (avancé)'!$L26))*'Charges variables (avancé)'!$AD26</f>
        <v>0</v>
      </c>
      <c r="BJ258" s="341">
        <f>(('Charges variables (avancé)'!$L26*BJ232)+IF(ROUND(('Charges variables-Calculs auto'!BJ$152-CONFIG!$D$7)/31,0)&gt;=('Charges variables (avancé)'!$J26+'Charges variables (avancé)'!$K26),INDEX($C232:$BJ232,,COLUMN('Charges variables-Calculs auto'!BJ$152)-COLUMN('Charges variables-Calculs auto'!$C$152)+1-('Charges variables (avancé)'!$J26+'Charges variables (avancé)'!$K26)),0)*(1-'Charges variables (avancé)'!$L26))*'Charges variables (avancé)'!$AD26</f>
        <v>0</v>
      </c>
    </row>
    <row r="259" spans="2:62" ht="15" customHeight="1">
      <c r="B259" s="366">
        <f t="shared" si="170"/>
        <v>0</v>
      </c>
      <c r="C259" s="341">
        <f>(('Charges variables (avancé)'!$L27*C233)+IF(ROUND(('Charges variables-Calculs auto'!C$152-CONFIG!$D$7)/31,0)&gt;=('Charges variables (avancé)'!$J27+'Charges variables (avancé)'!$K27),INDEX($C233:$BJ233,,COLUMN('Charges variables-Calculs auto'!C$152)-COLUMN('Charges variables-Calculs auto'!$C$152)+1-('Charges variables (avancé)'!$J27+'Charges variables (avancé)'!$K27)),0)*(1-'Charges variables (avancé)'!$L27))*'Charges variables (avancé)'!$D27</f>
        <v>0</v>
      </c>
      <c r="D259" s="341">
        <f>(('Charges variables (avancé)'!$L27*D233)+IF(ROUND(('Charges variables-Calculs auto'!D$152-CONFIG!$D$7)/31,0)&gt;=('Charges variables (avancé)'!$J27+'Charges variables (avancé)'!$K27),INDEX($C233:$BJ233,,COLUMN('Charges variables-Calculs auto'!D$152)-COLUMN('Charges variables-Calculs auto'!$C$152)+1-('Charges variables (avancé)'!$J27+'Charges variables (avancé)'!$K27)),0)*(1-'Charges variables (avancé)'!$L27))*'Charges variables (avancé)'!$D27</f>
        <v>0</v>
      </c>
      <c r="E259" s="341">
        <f>(('Charges variables (avancé)'!$L27*E233)+IF(ROUND(('Charges variables-Calculs auto'!E$152-CONFIG!$D$7)/31,0)&gt;=('Charges variables (avancé)'!$J27+'Charges variables (avancé)'!$K27),INDEX($C233:$BJ233,,COLUMN('Charges variables-Calculs auto'!E$152)-COLUMN('Charges variables-Calculs auto'!$C$152)+1-('Charges variables (avancé)'!$J27+'Charges variables (avancé)'!$K27)),0)*(1-'Charges variables (avancé)'!$L27))*'Charges variables (avancé)'!$D27</f>
        <v>0</v>
      </c>
      <c r="F259" s="341">
        <f>(('Charges variables (avancé)'!$L27*F233)+IF(ROUND(('Charges variables-Calculs auto'!F$152-CONFIG!$D$7)/31,0)&gt;=('Charges variables (avancé)'!$J27+'Charges variables (avancé)'!$K27),INDEX($C233:$BJ233,,COLUMN('Charges variables-Calculs auto'!F$152)-COLUMN('Charges variables-Calculs auto'!$C$152)+1-('Charges variables (avancé)'!$J27+'Charges variables (avancé)'!$K27)),0)*(1-'Charges variables (avancé)'!$L27))*'Charges variables (avancé)'!$D27</f>
        <v>0</v>
      </c>
      <c r="G259" s="341">
        <f>(('Charges variables (avancé)'!$L27*G233)+IF(ROUND(('Charges variables-Calculs auto'!G$152-CONFIG!$D$7)/31,0)&gt;=('Charges variables (avancé)'!$J27+'Charges variables (avancé)'!$K27),INDEX($C233:$BJ233,,COLUMN('Charges variables-Calculs auto'!G$152)-COLUMN('Charges variables-Calculs auto'!$C$152)+1-('Charges variables (avancé)'!$J27+'Charges variables (avancé)'!$K27)),0)*(1-'Charges variables (avancé)'!$L27))*'Charges variables (avancé)'!$D27</f>
        <v>0</v>
      </c>
      <c r="H259" s="341">
        <f>(('Charges variables (avancé)'!$L27*H233)+IF(ROUND(('Charges variables-Calculs auto'!H$152-CONFIG!$D$7)/31,0)&gt;=('Charges variables (avancé)'!$J27+'Charges variables (avancé)'!$K27),INDEX($C233:$BJ233,,COLUMN('Charges variables-Calculs auto'!H$152)-COLUMN('Charges variables-Calculs auto'!$C$152)+1-('Charges variables (avancé)'!$J27+'Charges variables (avancé)'!$K27)),0)*(1-'Charges variables (avancé)'!$L27))*'Charges variables (avancé)'!$D27</f>
        <v>0</v>
      </c>
      <c r="I259" s="341">
        <f>(('Charges variables (avancé)'!$L27*I233)+IF(ROUND(('Charges variables-Calculs auto'!I$152-CONFIG!$D$7)/31,0)&gt;=('Charges variables (avancé)'!$J27+'Charges variables (avancé)'!$K27),INDEX($C233:$BJ233,,COLUMN('Charges variables-Calculs auto'!I$152)-COLUMN('Charges variables-Calculs auto'!$C$152)+1-('Charges variables (avancé)'!$J27+'Charges variables (avancé)'!$K27)),0)*(1-'Charges variables (avancé)'!$L27))*'Charges variables (avancé)'!$D27</f>
        <v>0</v>
      </c>
      <c r="J259" s="341">
        <f>(('Charges variables (avancé)'!$L27*J233)+IF(ROUND(('Charges variables-Calculs auto'!J$152-CONFIG!$D$7)/31,0)&gt;=('Charges variables (avancé)'!$J27+'Charges variables (avancé)'!$K27),INDEX($C233:$BJ233,,COLUMN('Charges variables-Calculs auto'!J$152)-COLUMN('Charges variables-Calculs auto'!$C$152)+1-('Charges variables (avancé)'!$J27+'Charges variables (avancé)'!$K27)),0)*(1-'Charges variables (avancé)'!$L27))*'Charges variables (avancé)'!$D27</f>
        <v>0</v>
      </c>
      <c r="K259" s="341">
        <f>(('Charges variables (avancé)'!$L27*K233)+IF(ROUND(('Charges variables-Calculs auto'!K$152-CONFIG!$D$7)/31,0)&gt;=('Charges variables (avancé)'!$J27+'Charges variables (avancé)'!$K27),INDEX($C233:$BJ233,,COLUMN('Charges variables-Calculs auto'!K$152)-COLUMN('Charges variables-Calculs auto'!$C$152)+1-('Charges variables (avancé)'!$J27+'Charges variables (avancé)'!$K27)),0)*(1-'Charges variables (avancé)'!$L27))*'Charges variables (avancé)'!$D27</f>
        <v>0</v>
      </c>
      <c r="L259" s="341">
        <f>(('Charges variables (avancé)'!$L27*L233)+IF(ROUND(('Charges variables-Calculs auto'!L$152-CONFIG!$D$7)/31,0)&gt;=('Charges variables (avancé)'!$J27+'Charges variables (avancé)'!$K27),INDEX($C233:$BJ233,,COLUMN('Charges variables-Calculs auto'!L$152)-COLUMN('Charges variables-Calculs auto'!$C$152)+1-('Charges variables (avancé)'!$J27+'Charges variables (avancé)'!$K27)),0)*(1-'Charges variables (avancé)'!$L27))*'Charges variables (avancé)'!$D27</f>
        <v>0</v>
      </c>
      <c r="M259" s="341">
        <f>(('Charges variables (avancé)'!$L27*M233)+IF(ROUND(('Charges variables-Calculs auto'!M$152-CONFIG!$D$7)/31,0)&gt;=('Charges variables (avancé)'!$J27+'Charges variables (avancé)'!$K27),INDEX($C233:$BJ233,,COLUMN('Charges variables-Calculs auto'!M$152)-COLUMN('Charges variables-Calculs auto'!$C$152)+1-('Charges variables (avancé)'!$J27+'Charges variables (avancé)'!$K27)),0)*(1-'Charges variables (avancé)'!$L27))*'Charges variables (avancé)'!$D27</f>
        <v>0</v>
      </c>
      <c r="N259" s="341">
        <f>(('Charges variables (avancé)'!$L27*N233)+IF(ROUND(('Charges variables-Calculs auto'!N$152-CONFIG!$D$7)/31,0)&gt;=('Charges variables (avancé)'!$J27+'Charges variables (avancé)'!$K27),INDEX($C233:$BJ233,,COLUMN('Charges variables-Calculs auto'!N$152)-COLUMN('Charges variables-Calculs auto'!$C$152)+1-('Charges variables (avancé)'!$J27+'Charges variables (avancé)'!$K27)),0)*(1-'Charges variables (avancé)'!$L27))*'Charges variables (avancé)'!$D27</f>
        <v>0</v>
      </c>
      <c r="O259" s="341">
        <f>(('Charges variables (avancé)'!$L27*O233)+IF(ROUND(('Charges variables-Calculs auto'!O$152-CONFIG!$D$7)/31,0)&gt;=('Charges variables (avancé)'!$J27+'Charges variables (avancé)'!$K27),INDEX($C233:$BJ233,,COLUMN('Charges variables-Calculs auto'!O$152)-COLUMN('Charges variables-Calculs auto'!$C$152)+1-('Charges variables (avancé)'!$J27+'Charges variables (avancé)'!$K27)),0)*(1-'Charges variables (avancé)'!$L27))*'Charges variables (avancé)'!$X27</f>
        <v>0</v>
      </c>
      <c r="P259" s="341">
        <f>(('Charges variables (avancé)'!$L27*P233)+IF(ROUND(('Charges variables-Calculs auto'!P$152-CONFIG!$D$7)/31,0)&gt;=('Charges variables (avancé)'!$J27+'Charges variables (avancé)'!$K27),INDEX($C233:$BJ233,,COLUMN('Charges variables-Calculs auto'!P$152)-COLUMN('Charges variables-Calculs auto'!$C$152)+1-('Charges variables (avancé)'!$J27+'Charges variables (avancé)'!$K27)),0)*(1-'Charges variables (avancé)'!$L27))*'Charges variables (avancé)'!$X27</f>
        <v>0</v>
      </c>
      <c r="Q259" s="341">
        <f>(('Charges variables (avancé)'!$L27*Q233)+IF(ROUND(('Charges variables-Calculs auto'!Q$152-CONFIG!$D$7)/31,0)&gt;=('Charges variables (avancé)'!$J27+'Charges variables (avancé)'!$K27),INDEX($C233:$BJ233,,COLUMN('Charges variables-Calculs auto'!Q$152)-COLUMN('Charges variables-Calculs auto'!$C$152)+1-('Charges variables (avancé)'!$J27+'Charges variables (avancé)'!$K27)),0)*(1-'Charges variables (avancé)'!$L27))*'Charges variables (avancé)'!$X27</f>
        <v>0</v>
      </c>
      <c r="R259" s="341">
        <f>(('Charges variables (avancé)'!$L27*R233)+IF(ROUND(('Charges variables-Calculs auto'!R$152-CONFIG!$D$7)/31,0)&gt;=('Charges variables (avancé)'!$J27+'Charges variables (avancé)'!$K27),INDEX($C233:$BJ233,,COLUMN('Charges variables-Calculs auto'!R$152)-COLUMN('Charges variables-Calculs auto'!$C$152)+1-('Charges variables (avancé)'!$J27+'Charges variables (avancé)'!$K27)),0)*(1-'Charges variables (avancé)'!$L27))*'Charges variables (avancé)'!$X27</f>
        <v>0</v>
      </c>
      <c r="S259" s="341">
        <f>(('Charges variables (avancé)'!$L27*S233)+IF(ROUND(('Charges variables-Calculs auto'!S$152-CONFIG!$D$7)/31,0)&gt;=('Charges variables (avancé)'!$J27+'Charges variables (avancé)'!$K27),INDEX($C233:$BJ233,,COLUMN('Charges variables-Calculs auto'!S$152)-COLUMN('Charges variables-Calculs auto'!$C$152)+1-('Charges variables (avancé)'!$J27+'Charges variables (avancé)'!$K27)),0)*(1-'Charges variables (avancé)'!$L27))*'Charges variables (avancé)'!$X27</f>
        <v>0</v>
      </c>
      <c r="T259" s="341">
        <f>(('Charges variables (avancé)'!$L27*T233)+IF(ROUND(('Charges variables-Calculs auto'!T$152-CONFIG!$D$7)/31,0)&gt;=('Charges variables (avancé)'!$J27+'Charges variables (avancé)'!$K27),INDEX($C233:$BJ233,,COLUMN('Charges variables-Calculs auto'!T$152)-COLUMN('Charges variables-Calculs auto'!$C$152)+1-('Charges variables (avancé)'!$J27+'Charges variables (avancé)'!$K27)),0)*(1-'Charges variables (avancé)'!$L27))*'Charges variables (avancé)'!$X27</f>
        <v>0</v>
      </c>
      <c r="U259" s="341">
        <f>(('Charges variables (avancé)'!$L27*U233)+IF(ROUND(('Charges variables-Calculs auto'!U$152-CONFIG!$D$7)/31,0)&gt;=('Charges variables (avancé)'!$J27+'Charges variables (avancé)'!$K27),INDEX($C233:$BJ233,,COLUMN('Charges variables-Calculs auto'!U$152)-COLUMN('Charges variables-Calculs auto'!$C$152)+1-('Charges variables (avancé)'!$J27+'Charges variables (avancé)'!$K27)),0)*(1-'Charges variables (avancé)'!$L27))*'Charges variables (avancé)'!$X27</f>
        <v>0</v>
      </c>
      <c r="V259" s="341">
        <f>(('Charges variables (avancé)'!$L27*V233)+IF(ROUND(('Charges variables-Calculs auto'!V$152-CONFIG!$D$7)/31,0)&gt;=('Charges variables (avancé)'!$J27+'Charges variables (avancé)'!$K27),INDEX($C233:$BJ233,,COLUMN('Charges variables-Calculs auto'!V$152)-COLUMN('Charges variables-Calculs auto'!$C$152)+1-('Charges variables (avancé)'!$J27+'Charges variables (avancé)'!$K27)),0)*(1-'Charges variables (avancé)'!$L27))*'Charges variables (avancé)'!$X27</f>
        <v>0</v>
      </c>
      <c r="W259" s="341">
        <f>(('Charges variables (avancé)'!$L27*W233)+IF(ROUND(('Charges variables-Calculs auto'!W$152-CONFIG!$D$7)/31,0)&gt;=('Charges variables (avancé)'!$J27+'Charges variables (avancé)'!$K27),INDEX($C233:$BJ233,,COLUMN('Charges variables-Calculs auto'!W$152)-COLUMN('Charges variables-Calculs auto'!$C$152)+1-('Charges variables (avancé)'!$J27+'Charges variables (avancé)'!$K27)),0)*(1-'Charges variables (avancé)'!$L27))*'Charges variables (avancé)'!$X27</f>
        <v>0</v>
      </c>
      <c r="X259" s="341">
        <f>(('Charges variables (avancé)'!$L27*X233)+IF(ROUND(('Charges variables-Calculs auto'!X$152-CONFIG!$D$7)/31,0)&gt;=('Charges variables (avancé)'!$J27+'Charges variables (avancé)'!$K27),INDEX($C233:$BJ233,,COLUMN('Charges variables-Calculs auto'!X$152)-COLUMN('Charges variables-Calculs auto'!$C$152)+1-('Charges variables (avancé)'!$J27+'Charges variables (avancé)'!$K27)),0)*(1-'Charges variables (avancé)'!$L27))*'Charges variables (avancé)'!$X27</f>
        <v>0</v>
      </c>
      <c r="Y259" s="341">
        <f>(('Charges variables (avancé)'!$L27*Y233)+IF(ROUND(('Charges variables-Calculs auto'!Y$152-CONFIG!$D$7)/31,0)&gt;=('Charges variables (avancé)'!$J27+'Charges variables (avancé)'!$K27),INDEX($C233:$BJ233,,COLUMN('Charges variables-Calculs auto'!Y$152)-COLUMN('Charges variables-Calculs auto'!$C$152)+1-('Charges variables (avancé)'!$J27+'Charges variables (avancé)'!$K27)),0)*(1-'Charges variables (avancé)'!$L27))*'Charges variables (avancé)'!$X27</f>
        <v>0</v>
      </c>
      <c r="Z259" s="341">
        <f>(('Charges variables (avancé)'!$L27*Z233)+IF(ROUND(('Charges variables-Calculs auto'!Z$152-CONFIG!$D$7)/31,0)&gt;=('Charges variables (avancé)'!$J27+'Charges variables (avancé)'!$K27),INDEX($C233:$BJ233,,COLUMN('Charges variables-Calculs auto'!Z$152)-COLUMN('Charges variables-Calculs auto'!$C$152)+1-('Charges variables (avancé)'!$J27+'Charges variables (avancé)'!$K27)),0)*(1-'Charges variables (avancé)'!$L27))*'Charges variables (avancé)'!$X27</f>
        <v>0</v>
      </c>
      <c r="AA259" s="341">
        <f>(('Charges variables (avancé)'!$L27*AA233)+IF(ROUND(('Charges variables-Calculs auto'!AA$152-CONFIG!$D$7)/31,0)&gt;=('Charges variables (avancé)'!$J27+'Charges variables (avancé)'!$K27),INDEX($C233:$BJ233,,COLUMN('Charges variables-Calculs auto'!AA$152)-COLUMN('Charges variables-Calculs auto'!$C$152)+1-('Charges variables (avancé)'!$J27+'Charges variables (avancé)'!$K27)),0)*(1-'Charges variables (avancé)'!$L27))*'Charges variables (avancé)'!$Z27</f>
        <v>0</v>
      </c>
      <c r="AB259" s="341">
        <f>(('Charges variables (avancé)'!$L27*AB233)+IF(ROUND(('Charges variables-Calculs auto'!AB$152-CONFIG!$D$7)/31,0)&gt;=('Charges variables (avancé)'!$J27+'Charges variables (avancé)'!$K27),INDEX($C233:$BJ233,,COLUMN('Charges variables-Calculs auto'!AB$152)-COLUMN('Charges variables-Calculs auto'!$C$152)+1-('Charges variables (avancé)'!$J27+'Charges variables (avancé)'!$K27)),0)*(1-'Charges variables (avancé)'!$L27))*'Charges variables (avancé)'!$Z27</f>
        <v>0</v>
      </c>
      <c r="AC259" s="341">
        <f>(('Charges variables (avancé)'!$L27*AC233)+IF(ROUND(('Charges variables-Calculs auto'!AC$152-CONFIG!$D$7)/31,0)&gt;=('Charges variables (avancé)'!$J27+'Charges variables (avancé)'!$K27),INDEX($C233:$BJ233,,COLUMN('Charges variables-Calculs auto'!AC$152)-COLUMN('Charges variables-Calculs auto'!$C$152)+1-('Charges variables (avancé)'!$J27+'Charges variables (avancé)'!$K27)),0)*(1-'Charges variables (avancé)'!$L27))*'Charges variables (avancé)'!$Z27</f>
        <v>0</v>
      </c>
      <c r="AD259" s="341">
        <f>(('Charges variables (avancé)'!$L27*AD233)+IF(ROUND(('Charges variables-Calculs auto'!AD$152-CONFIG!$D$7)/31,0)&gt;=('Charges variables (avancé)'!$J27+'Charges variables (avancé)'!$K27),INDEX($C233:$BJ233,,COLUMN('Charges variables-Calculs auto'!AD$152)-COLUMN('Charges variables-Calculs auto'!$C$152)+1-('Charges variables (avancé)'!$J27+'Charges variables (avancé)'!$K27)),0)*(1-'Charges variables (avancé)'!$L27))*'Charges variables (avancé)'!$Z27</f>
        <v>0</v>
      </c>
      <c r="AE259" s="341">
        <f>(('Charges variables (avancé)'!$L27*AE233)+IF(ROUND(('Charges variables-Calculs auto'!AE$152-CONFIG!$D$7)/31,0)&gt;=('Charges variables (avancé)'!$J27+'Charges variables (avancé)'!$K27),INDEX($C233:$BJ233,,COLUMN('Charges variables-Calculs auto'!AE$152)-COLUMN('Charges variables-Calculs auto'!$C$152)+1-('Charges variables (avancé)'!$J27+'Charges variables (avancé)'!$K27)),0)*(1-'Charges variables (avancé)'!$L27))*'Charges variables (avancé)'!$Z27</f>
        <v>0</v>
      </c>
      <c r="AF259" s="341">
        <f>(('Charges variables (avancé)'!$L27*AF233)+IF(ROUND(('Charges variables-Calculs auto'!AF$152-CONFIG!$D$7)/31,0)&gt;=('Charges variables (avancé)'!$J27+'Charges variables (avancé)'!$K27),INDEX($C233:$BJ233,,COLUMN('Charges variables-Calculs auto'!AF$152)-COLUMN('Charges variables-Calculs auto'!$C$152)+1-('Charges variables (avancé)'!$J27+'Charges variables (avancé)'!$K27)),0)*(1-'Charges variables (avancé)'!$L27))*'Charges variables (avancé)'!$Z27</f>
        <v>0</v>
      </c>
      <c r="AG259" s="341">
        <f>(('Charges variables (avancé)'!$L27*AG233)+IF(ROUND(('Charges variables-Calculs auto'!AG$152-CONFIG!$D$7)/31,0)&gt;=('Charges variables (avancé)'!$J27+'Charges variables (avancé)'!$K27),INDEX($C233:$BJ233,,COLUMN('Charges variables-Calculs auto'!AG$152)-COLUMN('Charges variables-Calculs auto'!$C$152)+1-('Charges variables (avancé)'!$J27+'Charges variables (avancé)'!$K27)),0)*(1-'Charges variables (avancé)'!$L27))*'Charges variables (avancé)'!$Z27</f>
        <v>0</v>
      </c>
      <c r="AH259" s="341">
        <f>(('Charges variables (avancé)'!$L27*AH233)+IF(ROUND(('Charges variables-Calculs auto'!AH$152-CONFIG!$D$7)/31,0)&gt;=('Charges variables (avancé)'!$J27+'Charges variables (avancé)'!$K27),INDEX($C233:$BJ233,,COLUMN('Charges variables-Calculs auto'!AH$152)-COLUMN('Charges variables-Calculs auto'!$C$152)+1-('Charges variables (avancé)'!$J27+'Charges variables (avancé)'!$K27)),0)*(1-'Charges variables (avancé)'!$L27))*'Charges variables (avancé)'!$Z27</f>
        <v>0</v>
      </c>
      <c r="AI259" s="341">
        <f>(('Charges variables (avancé)'!$L27*AI233)+IF(ROUND(('Charges variables-Calculs auto'!AI$152-CONFIG!$D$7)/31,0)&gt;=('Charges variables (avancé)'!$J27+'Charges variables (avancé)'!$K27),INDEX($C233:$BJ233,,COLUMN('Charges variables-Calculs auto'!AI$152)-COLUMN('Charges variables-Calculs auto'!$C$152)+1-('Charges variables (avancé)'!$J27+'Charges variables (avancé)'!$K27)),0)*(1-'Charges variables (avancé)'!$L27))*'Charges variables (avancé)'!$Z27</f>
        <v>0</v>
      </c>
      <c r="AJ259" s="341">
        <f>(('Charges variables (avancé)'!$L27*AJ233)+IF(ROUND(('Charges variables-Calculs auto'!AJ$152-CONFIG!$D$7)/31,0)&gt;=('Charges variables (avancé)'!$J27+'Charges variables (avancé)'!$K27),INDEX($C233:$BJ233,,COLUMN('Charges variables-Calculs auto'!AJ$152)-COLUMN('Charges variables-Calculs auto'!$C$152)+1-('Charges variables (avancé)'!$J27+'Charges variables (avancé)'!$K27)),0)*(1-'Charges variables (avancé)'!$L27))*'Charges variables (avancé)'!$Z27</f>
        <v>0</v>
      </c>
      <c r="AK259" s="341">
        <f>(('Charges variables (avancé)'!$L27*AK233)+IF(ROUND(('Charges variables-Calculs auto'!AK$152-CONFIG!$D$7)/31,0)&gt;=('Charges variables (avancé)'!$J27+'Charges variables (avancé)'!$K27),INDEX($C233:$BJ233,,COLUMN('Charges variables-Calculs auto'!AK$152)-COLUMN('Charges variables-Calculs auto'!$C$152)+1-('Charges variables (avancé)'!$J27+'Charges variables (avancé)'!$K27)),0)*(1-'Charges variables (avancé)'!$L27))*'Charges variables (avancé)'!$Z27</f>
        <v>0</v>
      </c>
      <c r="AL259" s="341">
        <f>(('Charges variables (avancé)'!$L27*AL233)+IF(ROUND(('Charges variables-Calculs auto'!AL$152-CONFIG!$D$7)/31,0)&gt;=('Charges variables (avancé)'!$J27+'Charges variables (avancé)'!$K27),INDEX($C233:$BJ233,,COLUMN('Charges variables-Calculs auto'!AL$152)-COLUMN('Charges variables-Calculs auto'!$C$152)+1-('Charges variables (avancé)'!$J27+'Charges variables (avancé)'!$K27)),0)*(1-'Charges variables (avancé)'!$L27))*'Charges variables (avancé)'!$Z27</f>
        <v>0</v>
      </c>
      <c r="AM259" s="341">
        <f>(('Charges variables (avancé)'!$L27*AM233)+IF(ROUND(('Charges variables-Calculs auto'!AM$152-CONFIG!$D$7)/31,0)&gt;=('Charges variables (avancé)'!$J27+'Charges variables (avancé)'!$K27),INDEX($C233:$BJ233,,COLUMN('Charges variables-Calculs auto'!AM$152)-COLUMN('Charges variables-Calculs auto'!$C$152)+1-('Charges variables (avancé)'!$J27+'Charges variables (avancé)'!$K27)),0)*(1-'Charges variables (avancé)'!$L27))*'Charges variables (avancé)'!$AB27</f>
        <v>0</v>
      </c>
      <c r="AN259" s="341">
        <f>(('Charges variables (avancé)'!$L27*AN233)+IF(ROUND(('Charges variables-Calculs auto'!AN$152-CONFIG!$D$7)/31,0)&gt;=('Charges variables (avancé)'!$J27+'Charges variables (avancé)'!$K27),INDEX($C233:$BJ233,,COLUMN('Charges variables-Calculs auto'!AN$152)-COLUMN('Charges variables-Calculs auto'!$C$152)+1-('Charges variables (avancé)'!$J27+'Charges variables (avancé)'!$K27)),0)*(1-'Charges variables (avancé)'!$L27))*'Charges variables (avancé)'!$AB27</f>
        <v>0</v>
      </c>
      <c r="AO259" s="341">
        <f>(('Charges variables (avancé)'!$L27*AO233)+IF(ROUND(('Charges variables-Calculs auto'!AO$152-CONFIG!$D$7)/31,0)&gt;=('Charges variables (avancé)'!$J27+'Charges variables (avancé)'!$K27),INDEX($C233:$BJ233,,COLUMN('Charges variables-Calculs auto'!AO$152)-COLUMN('Charges variables-Calculs auto'!$C$152)+1-('Charges variables (avancé)'!$J27+'Charges variables (avancé)'!$K27)),0)*(1-'Charges variables (avancé)'!$L27))*'Charges variables (avancé)'!$AB27</f>
        <v>0</v>
      </c>
      <c r="AP259" s="341">
        <f>(('Charges variables (avancé)'!$L27*AP233)+IF(ROUND(('Charges variables-Calculs auto'!AP$152-CONFIG!$D$7)/31,0)&gt;=('Charges variables (avancé)'!$J27+'Charges variables (avancé)'!$K27),INDEX($C233:$BJ233,,COLUMN('Charges variables-Calculs auto'!AP$152)-COLUMN('Charges variables-Calculs auto'!$C$152)+1-('Charges variables (avancé)'!$J27+'Charges variables (avancé)'!$K27)),0)*(1-'Charges variables (avancé)'!$L27))*'Charges variables (avancé)'!$AB27</f>
        <v>0</v>
      </c>
      <c r="AQ259" s="341">
        <f>(('Charges variables (avancé)'!$L27*AQ233)+IF(ROUND(('Charges variables-Calculs auto'!AQ$152-CONFIG!$D$7)/31,0)&gt;=('Charges variables (avancé)'!$J27+'Charges variables (avancé)'!$K27),INDEX($C233:$BJ233,,COLUMN('Charges variables-Calculs auto'!AQ$152)-COLUMN('Charges variables-Calculs auto'!$C$152)+1-('Charges variables (avancé)'!$J27+'Charges variables (avancé)'!$K27)),0)*(1-'Charges variables (avancé)'!$L27))*'Charges variables (avancé)'!$AB27</f>
        <v>0</v>
      </c>
      <c r="AR259" s="341">
        <f>(('Charges variables (avancé)'!$L27*AR233)+IF(ROUND(('Charges variables-Calculs auto'!AR$152-CONFIG!$D$7)/31,0)&gt;=('Charges variables (avancé)'!$J27+'Charges variables (avancé)'!$K27),INDEX($C233:$BJ233,,COLUMN('Charges variables-Calculs auto'!AR$152)-COLUMN('Charges variables-Calculs auto'!$C$152)+1-('Charges variables (avancé)'!$J27+'Charges variables (avancé)'!$K27)),0)*(1-'Charges variables (avancé)'!$L27))*'Charges variables (avancé)'!$AB27</f>
        <v>0</v>
      </c>
      <c r="AS259" s="341">
        <f>(('Charges variables (avancé)'!$L27*AS233)+IF(ROUND(('Charges variables-Calculs auto'!AS$152-CONFIG!$D$7)/31,0)&gt;=('Charges variables (avancé)'!$J27+'Charges variables (avancé)'!$K27),INDEX($C233:$BJ233,,COLUMN('Charges variables-Calculs auto'!AS$152)-COLUMN('Charges variables-Calculs auto'!$C$152)+1-('Charges variables (avancé)'!$J27+'Charges variables (avancé)'!$K27)),0)*(1-'Charges variables (avancé)'!$L27))*'Charges variables (avancé)'!$AB27</f>
        <v>0</v>
      </c>
      <c r="AT259" s="341">
        <f>(('Charges variables (avancé)'!$L27*AT233)+IF(ROUND(('Charges variables-Calculs auto'!AT$152-CONFIG!$D$7)/31,0)&gt;=('Charges variables (avancé)'!$J27+'Charges variables (avancé)'!$K27),INDEX($C233:$BJ233,,COLUMN('Charges variables-Calculs auto'!AT$152)-COLUMN('Charges variables-Calculs auto'!$C$152)+1-('Charges variables (avancé)'!$J27+'Charges variables (avancé)'!$K27)),0)*(1-'Charges variables (avancé)'!$L27))*'Charges variables (avancé)'!$AB27</f>
        <v>0</v>
      </c>
      <c r="AU259" s="341">
        <f>(('Charges variables (avancé)'!$L27*AU233)+IF(ROUND(('Charges variables-Calculs auto'!AU$152-CONFIG!$D$7)/31,0)&gt;=('Charges variables (avancé)'!$J27+'Charges variables (avancé)'!$K27),INDEX($C233:$BJ233,,COLUMN('Charges variables-Calculs auto'!AU$152)-COLUMN('Charges variables-Calculs auto'!$C$152)+1-('Charges variables (avancé)'!$J27+'Charges variables (avancé)'!$K27)),0)*(1-'Charges variables (avancé)'!$L27))*'Charges variables (avancé)'!$AB27</f>
        <v>0</v>
      </c>
      <c r="AV259" s="341">
        <f>(('Charges variables (avancé)'!$L27*AV233)+IF(ROUND(('Charges variables-Calculs auto'!AV$152-CONFIG!$D$7)/31,0)&gt;=('Charges variables (avancé)'!$J27+'Charges variables (avancé)'!$K27),INDEX($C233:$BJ233,,COLUMN('Charges variables-Calculs auto'!AV$152)-COLUMN('Charges variables-Calculs auto'!$C$152)+1-('Charges variables (avancé)'!$J27+'Charges variables (avancé)'!$K27)),0)*(1-'Charges variables (avancé)'!$L27))*'Charges variables (avancé)'!$AB27</f>
        <v>0</v>
      </c>
      <c r="AW259" s="341">
        <f>(('Charges variables (avancé)'!$L27*AW233)+IF(ROUND(('Charges variables-Calculs auto'!AW$152-CONFIG!$D$7)/31,0)&gt;=('Charges variables (avancé)'!$J27+'Charges variables (avancé)'!$K27),INDEX($C233:$BJ233,,COLUMN('Charges variables-Calculs auto'!AW$152)-COLUMN('Charges variables-Calculs auto'!$C$152)+1-('Charges variables (avancé)'!$J27+'Charges variables (avancé)'!$K27)),0)*(1-'Charges variables (avancé)'!$L27))*'Charges variables (avancé)'!$AB27</f>
        <v>0</v>
      </c>
      <c r="AX259" s="341">
        <f>(('Charges variables (avancé)'!$L27*AX233)+IF(ROUND(('Charges variables-Calculs auto'!AX$152-CONFIG!$D$7)/31,0)&gt;=('Charges variables (avancé)'!$J27+'Charges variables (avancé)'!$K27),INDEX($C233:$BJ233,,COLUMN('Charges variables-Calculs auto'!AX$152)-COLUMN('Charges variables-Calculs auto'!$C$152)+1-('Charges variables (avancé)'!$J27+'Charges variables (avancé)'!$K27)),0)*(1-'Charges variables (avancé)'!$L27))*'Charges variables (avancé)'!$AB27</f>
        <v>0</v>
      </c>
      <c r="AY259" s="341">
        <f>(('Charges variables (avancé)'!$L27*AY233)+IF(ROUND(('Charges variables-Calculs auto'!AY$152-CONFIG!$D$7)/31,0)&gt;=('Charges variables (avancé)'!$J27+'Charges variables (avancé)'!$K27),INDEX($C233:$BJ233,,COLUMN('Charges variables-Calculs auto'!AY$152)-COLUMN('Charges variables-Calculs auto'!$C$152)+1-('Charges variables (avancé)'!$J27+'Charges variables (avancé)'!$K27)),0)*(1-'Charges variables (avancé)'!$L27))*'Charges variables (avancé)'!$AD27</f>
        <v>0</v>
      </c>
      <c r="AZ259" s="341">
        <f>(('Charges variables (avancé)'!$L27*AZ233)+IF(ROUND(('Charges variables-Calculs auto'!AZ$152-CONFIG!$D$7)/31,0)&gt;=('Charges variables (avancé)'!$J27+'Charges variables (avancé)'!$K27),INDEX($C233:$BJ233,,COLUMN('Charges variables-Calculs auto'!AZ$152)-COLUMN('Charges variables-Calculs auto'!$C$152)+1-('Charges variables (avancé)'!$J27+'Charges variables (avancé)'!$K27)),0)*(1-'Charges variables (avancé)'!$L27))*'Charges variables (avancé)'!$AD27</f>
        <v>0</v>
      </c>
      <c r="BA259" s="341">
        <f>(('Charges variables (avancé)'!$L27*BA233)+IF(ROUND(('Charges variables-Calculs auto'!BA$152-CONFIG!$D$7)/31,0)&gt;=('Charges variables (avancé)'!$J27+'Charges variables (avancé)'!$K27),INDEX($C233:$BJ233,,COLUMN('Charges variables-Calculs auto'!BA$152)-COLUMN('Charges variables-Calculs auto'!$C$152)+1-('Charges variables (avancé)'!$J27+'Charges variables (avancé)'!$K27)),0)*(1-'Charges variables (avancé)'!$L27))*'Charges variables (avancé)'!$AD27</f>
        <v>0</v>
      </c>
      <c r="BB259" s="341">
        <f>(('Charges variables (avancé)'!$L27*BB233)+IF(ROUND(('Charges variables-Calculs auto'!BB$152-CONFIG!$D$7)/31,0)&gt;=('Charges variables (avancé)'!$J27+'Charges variables (avancé)'!$K27),INDEX($C233:$BJ233,,COLUMN('Charges variables-Calculs auto'!BB$152)-COLUMN('Charges variables-Calculs auto'!$C$152)+1-('Charges variables (avancé)'!$J27+'Charges variables (avancé)'!$K27)),0)*(1-'Charges variables (avancé)'!$L27))*'Charges variables (avancé)'!$AD27</f>
        <v>0</v>
      </c>
      <c r="BC259" s="341">
        <f>(('Charges variables (avancé)'!$L27*BC233)+IF(ROUND(('Charges variables-Calculs auto'!BC$152-CONFIG!$D$7)/31,0)&gt;=('Charges variables (avancé)'!$J27+'Charges variables (avancé)'!$K27),INDEX($C233:$BJ233,,COLUMN('Charges variables-Calculs auto'!BC$152)-COLUMN('Charges variables-Calculs auto'!$C$152)+1-('Charges variables (avancé)'!$J27+'Charges variables (avancé)'!$K27)),0)*(1-'Charges variables (avancé)'!$L27))*'Charges variables (avancé)'!$AD27</f>
        <v>0</v>
      </c>
      <c r="BD259" s="341">
        <f>(('Charges variables (avancé)'!$L27*BD233)+IF(ROUND(('Charges variables-Calculs auto'!BD$152-CONFIG!$D$7)/31,0)&gt;=('Charges variables (avancé)'!$J27+'Charges variables (avancé)'!$K27),INDEX($C233:$BJ233,,COLUMN('Charges variables-Calculs auto'!BD$152)-COLUMN('Charges variables-Calculs auto'!$C$152)+1-('Charges variables (avancé)'!$J27+'Charges variables (avancé)'!$K27)),0)*(1-'Charges variables (avancé)'!$L27))*'Charges variables (avancé)'!$AD27</f>
        <v>0</v>
      </c>
      <c r="BE259" s="341">
        <f>(('Charges variables (avancé)'!$L27*BE233)+IF(ROUND(('Charges variables-Calculs auto'!BE$152-CONFIG!$D$7)/31,0)&gt;=('Charges variables (avancé)'!$J27+'Charges variables (avancé)'!$K27),INDEX($C233:$BJ233,,COLUMN('Charges variables-Calculs auto'!BE$152)-COLUMN('Charges variables-Calculs auto'!$C$152)+1-('Charges variables (avancé)'!$J27+'Charges variables (avancé)'!$K27)),0)*(1-'Charges variables (avancé)'!$L27))*'Charges variables (avancé)'!$AD27</f>
        <v>0</v>
      </c>
      <c r="BF259" s="341">
        <f>(('Charges variables (avancé)'!$L27*BF233)+IF(ROUND(('Charges variables-Calculs auto'!BF$152-CONFIG!$D$7)/31,0)&gt;=('Charges variables (avancé)'!$J27+'Charges variables (avancé)'!$K27),INDEX($C233:$BJ233,,COLUMN('Charges variables-Calculs auto'!BF$152)-COLUMN('Charges variables-Calculs auto'!$C$152)+1-('Charges variables (avancé)'!$J27+'Charges variables (avancé)'!$K27)),0)*(1-'Charges variables (avancé)'!$L27))*'Charges variables (avancé)'!$AD27</f>
        <v>0</v>
      </c>
      <c r="BG259" s="341">
        <f>(('Charges variables (avancé)'!$L27*BG233)+IF(ROUND(('Charges variables-Calculs auto'!BG$152-CONFIG!$D$7)/31,0)&gt;=('Charges variables (avancé)'!$J27+'Charges variables (avancé)'!$K27),INDEX($C233:$BJ233,,COLUMN('Charges variables-Calculs auto'!BG$152)-COLUMN('Charges variables-Calculs auto'!$C$152)+1-('Charges variables (avancé)'!$J27+'Charges variables (avancé)'!$K27)),0)*(1-'Charges variables (avancé)'!$L27))*'Charges variables (avancé)'!$AD27</f>
        <v>0</v>
      </c>
      <c r="BH259" s="341">
        <f>(('Charges variables (avancé)'!$L27*BH233)+IF(ROUND(('Charges variables-Calculs auto'!BH$152-CONFIG!$D$7)/31,0)&gt;=('Charges variables (avancé)'!$J27+'Charges variables (avancé)'!$K27),INDEX($C233:$BJ233,,COLUMN('Charges variables-Calculs auto'!BH$152)-COLUMN('Charges variables-Calculs auto'!$C$152)+1-('Charges variables (avancé)'!$J27+'Charges variables (avancé)'!$K27)),0)*(1-'Charges variables (avancé)'!$L27))*'Charges variables (avancé)'!$AD27</f>
        <v>0</v>
      </c>
      <c r="BI259" s="341">
        <f>(('Charges variables (avancé)'!$L27*BI233)+IF(ROUND(('Charges variables-Calculs auto'!BI$152-CONFIG!$D$7)/31,0)&gt;=('Charges variables (avancé)'!$J27+'Charges variables (avancé)'!$K27),INDEX($C233:$BJ233,,COLUMN('Charges variables-Calculs auto'!BI$152)-COLUMN('Charges variables-Calculs auto'!$C$152)+1-('Charges variables (avancé)'!$J27+'Charges variables (avancé)'!$K27)),0)*(1-'Charges variables (avancé)'!$L27))*'Charges variables (avancé)'!$AD27</f>
        <v>0</v>
      </c>
      <c r="BJ259" s="341">
        <f>(('Charges variables (avancé)'!$L27*BJ233)+IF(ROUND(('Charges variables-Calculs auto'!BJ$152-CONFIG!$D$7)/31,0)&gt;=('Charges variables (avancé)'!$J27+'Charges variables (avancé)'!$K27),INDEX($C233:$BJ233,,COLUMN('Charges variables-Calculs auto'!BJ$152)-COLUMN('Charges variables-Calculs auto'!$C$152)+1-('Charges variables (avancé)'!$J27+'Charges variables (avancé)'!$K27)),0)*(1-'Charges variables (avancé)'!$L27))*'Charges variables (avancé)'!$AD27</f>
        <v>0</v>
      </c>
    </row>
    <row r="260" spans="2:62" ht="15" customHeight="1">
      <c r="B260" s="366">
        <f t="shared" si="170"/>
        <v>0</v>
      </c>
      <c r="C260" s="341">
        <f>(('Charges variables (avancé)'!$L28*C234)+IF(ROUND(('Charges variables-Calculs auto'!C$152-CONFIG!$D$7)/31,0)&gt;=('Charges variables (avancé)'!$J28+'Charges variables (avancé)'!$K28),INDEX($C234:$BJ234,,COLUMN('Charges variables-Calculs auto'!C$152)-COLUMN('Charges variables-Calculs auto'!$C$152)+1-('Charges variables (avancé)'!$J28+'Charges variables (avancé)'!$K28)),0)*(1-'Charges variables (avancé)'!$L28))*'Charges variables (avancé)'!$D28</f>
        <v>0</v>
      </c>
      <c r="D260" s="341">
        <f>(('Charges variables (avancé)'!$L28*D234)+IF(ROUND(('Charges variables-Calculs auto'!D$152-CONFIG!$D$7)/31,0)&gt;=('Charges variables (avancé)'!$J28+'Charges variables (avancé)'!$K28),INDEX($C234:$BJ234,,COLUMN('Charges variables-Calculs auto'!D$152)-COLUMN('Charges variables-Calculs auto'!$C$152)+1-('Charges variables (avancé)'!$J28+'Charges variables (avancé)'!$K28)),0)*(1-'Charges variables (avancé)'!$L28))*'Charges variables (avancé)'!$D28</f>
        <v>0</v>
      </c>
      <c r="E260" s="341">
        <f>(('Charges variables (avancé)'!$L28*E234)+IF(ROUND(('Charges variables-Calculs auto'!E$152-CONFIG!$D$7)/31,0)&gt;=('Charges variables (avancé)'!$J28+'Charges variables (avancé)'!$K28),INDEX($C234:$BJ234,,COLUMN('Charges variables-Calculs auto'!E$152)-COLUMN('Charges variables-Calculs auto'!$C$152)+1-('Charges variables (avancé)'!$J28+'Charges variables (avancé)'!$K28)),0)*(1-'Charges variables (avancé)'!$L28))*'Charges variables (avancé)'!$D28</f>
        <v>0</v>
      </c>
      <c r="F260" s="341">
        <f>(('Charges variables (avancé)'!$L28*F234)+IF(ROUND(('Charges variables-Calculs auto'!F$152-CONFIG!$D$7)/31,0)&gt;=('Charges variables (avancé)'!$J28+'Charges variables (avancé)'!$K28),INDEX($C234:$BJ234,,COLUMN('Charges variables-Calculs auto'!F$152)-COLUMN('Charges variables-Calculs auto'!$C$152)+1-('Charges variables (avancé)'!$J28+'Charges variables (avancé)'!$K28)),0)*(1-'Charges variables (avancé)'!$L28))*'Charges variables (avancé)'!$D28</f>
        <v>0</v>
      </c>
      <c r="G260" s="341">
        <f>(('Charges variables (avancé)'!$L28*G234)+IF(ROUND(('Charges variables-Calculs auto'!G$152-CONFIG!$D$7)/31,0)&gt;=('Charges variables (avancé)'!$J28+'Charges variables (avancé)'!$K28),INDEX($C234:$BJ234,,COLUMN('Charges variables-Calculs auto'!G$152)-COLUMN('Charges variables-Calculs auto'!$C$152)+1-('Charges variables (avancé)'!$J28+'Charges variables (avancé)'!$K28)),0)*(1-'Charges variables (avancé)'!$L28))*'Charges variables (avancé)'!$D28</f>
        <v>0</v>
      </c>
      <c r="H260" s="341">
        <f>(('Charges variables (avancé)'!$L28*H234)+IF(ROUND(('Charges variables-Calculs auto'!H$152-CONFIG!$D$7)/31,0)&gt;=('Charges variables (avancé)'!$J28+'Charges variables (avancé)'!$K28),INDEX($C234:$BJ234,,COLUMN('Charges variables-Calculs auto'!H$152)-COLUMN('Charges variables-Calculs auto'!$C$152)+1-('Charges variables (avancé)'!$J28+'Charges variables (avancé)'!$K28)),0)*(1-'Charges variables (avancé)'!$L28))*'Charges variables (avancé)'!$D28</f>
        <v>0</v>
      </c>
      <c r="I260" s="341">
        <f>(('Charges variables (avancé)'!$L28*I234)+IF(ROUND(('Charges variables-Calculs auto'!I$152-CONFIG!$D$7)/31,0)&gt;=('Charges variables (avancé)'!$J28+'Charges variables (avancé)'!$K28),INDEX($C234:$BJ234,,COLUMN('Charges variables-Calculs auto'!I$152)-COLUMN('Charges variables-Calculs auto'!$C$152)+1-('Charges variables (avancé)'!$J28+'Charges variables (avancé)'!$K28)),0)*(1-'Charges variables (avancé)'!$L28))*'Charges variables (avancé)'!$D28</f>
        <v>0</v>
      </c>
      <c r="J260" s="341">
        <f>(('Charges variables (avancé)'!$L28*J234)+IF(ROUND(('Charges variables-Calculs auto'!J$152-CONFIG!$D$7)/31,0)&gt;=('Charges variables (avancé)'!$J28+'Charges variables (avancé)'!$K28),INDEX($C234:$BJ234,,COLUMN('Charges variables-Calculs auto'!J$152)-COLUMN('Charges variables-Calculs auto'!$C$152)+1-('Charges variables (avancé)'!$J28+'Charges variables (avancé)'!$K28)),0)*(1-'Charges variables (avancé)'!$L28))*'Charges variables (avancé)'!$D28</f>
        <v>0</v>
      </c>
      <c r="K260" s="341">
        <f>(('Charges variables (avancé)'!$L28*K234)+IF(ROUND(('Charges variables-Calculs auto'!K$152-CONFIG!$D$7)/31,0)&gt;=('Charges variables (avancé)'!$J28+'Charges variables (avancé)'!$K28),INDEX($C234:$BJ234,,COLUMN('Charges variables-Calculs auto'!K$152)-COLUMN('Charges variables-Calculs auto'!$C$152)+1-('Charges variables (avancé)'!$J28+'Charges variables (avancé)'!$K28)),0)*(1-'Charges variables (avancé)'!$L28))*'Charges variables (avancé)'!$D28</f>
        <v>0</v>
      </c>
      <c r="L260" s="341">
        <f>(('Charges variables (avancé)'!$L28*L234)+IF(ROUND(('Charges variables-Calculs auto'!L$152-CONFIG!$D$7)/31,0)&gt;=('Charges variables (avancé)'!$J28+'Charges variables (avancé)'!$K28),INDEX($C234:$BJ234,,COLUMN('Charges variables-Calculs auto'!L$152)-COLUMN('Charges variables-Calculs auto'!$C$152)+1-('Charges variables (avancé)'!$J28+'Charges variables (avancé)'!$K28)),0)*(1-'Charges variables (avancé)'!$L28))*'Charges variables (avancé)'!$D28</f>
        <v>0</v>
      </c>
      <c r="M260" s="341">
        <f>(('Charges variables (avancé)'!$L28*M234)+IF(ROUND(('Charges variables-Calculs auto'!M$152-CONFIG!$D$7)/31,0)&gt;=('Charges variables (avancé)'!$J28+'Charges variables (avancé)'!$K28),INDEX($C234:$BJ234,,COLUMN('Charges variables-Calculs auto'!M$152)-COLUMN('Charges variables-Calculs auto'!$C$152)+1-('Charges variables (avancé)'!$J28+'Charges variables (avancé)'!$K28)),0)*(1-'Charges variables (avancé)'!$L28))*'Charges variables (avancé)'!$D28</f>
        <v>0</v>
      </c>
      <c r="N260" s="341">
        <f>(('Charges variables (avancé)'!$L28*N234)+IF(ROUND(('Charges variables-Calculs auto'!N$152-CONFIG!$D$7)/31,0)&gt;=('Charges variables (avancé)'!$J28+'Charges variables (avancé)'!$K28),INDEX($C234:$BJ234,,COLUMN('Charges variables-Calculs auto'!N$152)-COLUMN('Charges variables-Calculs auto'!$C$152)+1-('Charges variables (avancé)'!$J28+'Charges variables (avancé)'!$K28)),0)*(1-'Charges variables (avancé)'!$L28))*'Charges variables (avancé)'!$D28</f>
        <v>0</v>
      </c>
      <c r="O260" s="341">
        <f>(('Charges variables (avancé)'!$L28*O234)+IF(ROUND(('Charges variables-Calculs auto'!O$152-CONFIG!$D$7)/31,0)&gt;=('Charges variables (avancé)'!$J28+'Charges variables (avancé)'!$K28),INDEX($C234:$BJ234,,COLUMN('Charges variables-Calculs auto'!O$152)-COLUMN('Charges variables-Calculs auto'!$C$152)+1-('Charges variables (avancé)'!$J28+'Charges variables (avancé)'!$K28)),0)*(1-'Charges variables (avancé)'!$L28))*'Charges variables (avancé)'!$X28</f>
        <v>0</v>
      </c>
      <c r="P260" s="341">
        <f>(('Charges variables (avancé)'!$L28*P234)+IF(ROUND(('Charges variables-Calculs auto'!P$152-CONFIG!$D$7)/31,0)&gt;=('Charges variables (avancé)'!$J28+'Charges variables (avancé)'!$K28),INDEX($C234:$BJ234,,COLUMN('Charges variables-Calculs auto'!P$152)-COLUMN('Charges variables-Calculs auto'!$C$152)+1-('Charges variables (avancé)'!$J28+'Charges variables (avancé)'!$K28)),0)*(1-'Charges variables (avancé)'!$L28))*'Charges variables (avancé)'!$X28</f>
        <v>0</v>
      </c>
      <c r="Q260" s="341">
        <f>(('Charges variables (avancé)'!$L28*Q234)+IF(ROUND(('Charges variables-Calculs auto'!Q$152-CONFIG!$D$7)/31,0)&gt;=('Charges variables (avancé)'!$J28+'Charges variables (avancé)'!$K28),INDEX($C234:$BJ234,,COLUMN('Charges variables-Calculs auto'!Q$152)-COLUMN('Charges variables-Calculs auto'!$C$152)+1-('Charges variables (avancé)'!$J28+'Charges variables (avancé)'!$K28)),0)*(1-'Charges variables (avancé)'!$L28))*'Charges variables (avancé)'!$X28</f>
        <v>0</v>
      </c>
      <c r="R260" s="341">
        <f>(('Charges variables (avancé)'!$L28*R234)+IF(ROUND(('Charges variables-Calculs auto'!R$152-CONFIG!$D$7)/31,0)&gt;=('Charges variables (avancé)'!$J28+'Charges variables (avancé)'!$K28),INDEX($C234:$BJ234,,COLUMN('Charges variables-Calculs auto'!R$152)-COLUMN('Charges variables-Calculs auto'!$C$152)+1-('Charges variables (avancé)'!$J28+'Charges variables (avancé)'!$K28)),0)*(1-'Charges variables (avancé)'!$L28))*'Charges variables (avancé)'!$X28</f>
        <v>0</v>
      </c>
      <c r="S260" s="341">
        <f>(('Charges variables (avancé)'!$L28*S234)+IF(ROUND(('Charges variables-Calculs auto'!S$152-CONFIG!$D$7)/31,0)&gt;=('Charges variables (avancé)'!$J28+'Charges variables (avancé)'!$K28),INDEX($C234:$BJ234,,COLUMN('Charges variables-Calculs auto'!S$152)-COLUMN('Charges variables-Calculs auto'!$C$152)+1-('Charges variables (avancé)'!$J28+'Charges variables (avancé)'!$K28)),0)*(1-'Charges variables (avancé)'!$L28))*'Charges variables (avancé)'!$X28</f>
        <v>0</v>
      </c>
      <c r="T260" s="341">
        <f>(('Charges variables (avancé)'!$L28*T234)+IF(ROUND(('Charges variables-Calculs auto'!T$152-CONFIG!$D$7)/31,0)&gt;=('Charges variables (avancé)'!$J28+'Charges variables (avancé)'!$K28),INDEX($C234:$BJ234,,COLUMN('Charges variables-Calculs auto'!T$152)-COLUMN('Charges variables-Calculs auto'!$C$152)+1-('Charges variables (avancé)'!$J28+'Charges variables (avancé)'!$K28)),0)*(1-'Charges variables (avancé)'!$L28))*'Charges variables (avancé)'!$X28</f>
        <v>0</v>
      </c>
      <c r="U260" s="341">
        <f>(('Charges variables (avancé)'!$L28*U234)+IF(ROUND(('Charges variables-Calculs auto'!U$152-CONFIG!$D$7)/31,0)&gt;=('Charges variables (avancé)'!$J28+'Charges variables (avancé)'!$K28),INDEX($C234:$BJ234,,COLUMN('Charges variables-Calculs auto'!U$152)-COLUMN('Charges variables-Calculs auto'!$C$152)+1-('Charges variables (avancé)'!$J28+'Charges variables (avancé)'!$K28)),0)*(1-'Charges variables (avancé)'!$L28))*'Charges variables (avancé)'!$X28</f>
        <v>0</v>
      </c>
      <c r="V260" s="341">
        <f>(('Charges variables (avancé)'!$L28*V234)+IF(ROUND(('Charges variables-Calculs auto'!V$152-CONFIG!$D$7)/31,0)&gt;=('Charges variables (avancé)'!$J28+'Charges variables (avancé)'!$K28),INDEX($C234:$BJ234,,COLUMN('Charges variables-Calculs auto'!V$152)-COLUMN('Charges variables-Calculs auto'!$C$152)+1-('Charges variables (avancé)'!$J28+'Charges variables (avancé)'!$K28)),0)*(1-'Charges variables (avancé)'!$L28))*'Charges variables (avancé)'!$X28</f>
        <v>0</v>
      </c>
      <c r="W260" s="341">
        <f>(('Charges variables (avancé)'!$L28*W234)+IF(ROUND(('Charges variables-Calculs auto'!W$152-CONFIG!$D$7)/31,0)&gt;=('Charges variables (avancé)'!$J28+'Charges variables (avancé)'!$K28),INDEX($C234:$BJ234,,COLUMN('Charges variables-Calculs auto'!W$152)-COLUMN('Charges variables-Calculs auto'!$C$152)+1-('Charges variables (avancé)'!$J28+'Charges variables (avancé)'!$K28)),0)*(1-'Charges variables (avancé)'!$L28))*'Charges variables (avancé)'!$X28</f>
        <v>0</v>
      </c>
      <c r="X260" s="341">
        <f>(('Charges variables (avancé)'!$L28*X234)+IF(ROUND(('Charges variables-Calculs auto'!X$152-CONFIG!$D$7)/31,0)&gt;=('Charges variables (avancé)'!$J28+'Charges variables (avancé)'!$K28),INDEX($C234:$BJ234,,COLUMN('Charges variables-Calculs auto'!X$152)-COLUMN('Charges variables-Calculs auto'!$C$152)+1-('Charges variables (avancé)'!$J28+'Charges variables (avancé)'!$K28)),0)*(1-'Charges variables (avancé)'!$L28))*'Charges variables (avancé)'!$X28</f>
        <v>0</v>
      </c>
      <c r="Y260" s="341">
        <f>(('Charges variables (avancé)'!$L28*Y234)+IF(ROUND(('Charges variables-Calculs auto'!Y$152-CONFIG!$D$7)/31,0)&gt;=('Charges variables (avancé)'!$J28+'Charges variables (avancé)'!$K28),INDEX($C234:$BJ234,,COLUMN('Charges variables-Calculs auto'!Y$152)-COLUMN('Charges variables-Calculs auto'!$C$152)+1-('Charges variables (avancé)'!$J28+'Charges variables (avancé)'!$K28)),0)*(1-'Charges variables (avancé)'!$L28))*'Charges variables (avancé)'!$X28</f>
        <v>0</v>
      </c>
      <c r="Z260" s="341">
        <f>(('Charges variables (avancé)'!$L28*Z234)+IF(ROUND(('Charges variables-Calculs auto'!Z$152-CONFIG!$D$7)/31,0)&gt;=('Charges variables (avancé)'!$J28+'Charges variables (avancé)'!$K28),INDEX($C234:$BJ234,,COLUMN('Charges variables-Calculs auto'!Z$152)-COLUMN('Charges variables-Calculs auto'!$C$152)+1-('Charges variables (avancé)'!$J28+'Charges variables (avancé)'!$K28)),0)*(1-'Charges variables (avancé)'!$L28))*'Charges variables (avancé)'!$X28</f>
        <v>0</v>
      </c>
      <c r="AA260" s="341">
        <f>(('Charges variables (avancé)'!$L28*AA234)+IF(ROUND(('Charges variables-Calculs auto'!AA$152-CONFIG!$D$7)/31,0)&gt;=('Charges variables (avancé)'!$J28+'Charges variables (avancé)'!$K28),INDEX($C234:$BJ234,,COLUMN('Charges variables-Calculs auto'!AA$152)-COLUMN('Charges variables-Calculs auto'!$C$152)+1-('Charges variables (avancé)'!$J28+'Charges variables (avancé)'!$K28)),0)*(1-'Charges variables (avancé)'!$L28))*'Charges variables (avancé)'!$Z28</f>
        <v>0</v>
      </c>
      <c r="AB260" s="341">
        <f>(('Charges variables (avancé)'!$L28*AB234)+IF(ROUND(('Charges variables-Calculs auto'!AB$152-CONFIG!$D$7)/31,0)&gt;=('Charges variables (avancé)'!$J28+'Charges variables (avancé)'!$K28),INDEX($C234:$BJ234,,COLUMN('Charges variables-Calculs auto'!AB$152)-COLUMN('Charges variables-Calculs auto'!$C$152)+1-('Charges variables (avancé)'!$J28+'Charges variables (avancé)'!$K28)),0)*(1-'Charges variables (avancé)'!$L28))*'Charges variables (avancé)'!$Z28</f>
        <v>0</v>
      </c>
      <c r="AC260" s="341">
        <f>(('Charges variables (avancé)'!$L28*AC234)+IF(ROUND(('Charges variables-Calculs auto'!AC$152-CONFIG!$D$7)/31,0)&gt;=('Charges variables (avancé)'!$J28+'Charges variables (avancé)'!$K28),INDEX($C234:$BJ234,,COLUMN('Charges variables-Calculs auto'!AC$152)-COLUMN('Charges variables-Calculs auto'!$C$152)+1-('Charges variables (avancé)'!$J28+'Charges variables (avancé)'!$K28)),0)*(1-'Charges variables (avancé)'!$L28))*'Charges variables (avancé)'!$Z28</f>
        <v>0</v>
      </c>
      <c r="AD260" s="341">
        <f>(('Charges variables (avancé)'!$L28*AD234)+IF(ROUND(('Charges variables-Calculs auto'!AD$152-CONFIG!$D$7)/31,0)&gt;=('Charges variables (avancé)'!$J28+'Charges variables (avancé)'!$K28),INDEX($C234:$BJ234,,COLUMN('Charges variables-Calculs auto'!AD$152)-COLUMN('Charges variables-Calculs auto'!$C$152)+1-('Charges variables (avancé)'!$J28+'Charges variables (avancé)'!$K28)),0)*(1-'Charges variables (avancé)'!$L28))*'Charges variables (avancé)'!$Z28</f>
        <v>0</v>
      </c>
      <c r="AE260" s="341">
        <f>(('Charges variables (avancé)'!$L28*AE234)+IF(ROUND(('Charges variables-Calculs auto'!AE$152-CONFIG!$D$7)/31,0)&gt;=('Charges variables (avancé)'!$J28+'Charges variables (avancé)'!$K28),INDEX($C234:$BJ234,,COLUMN('Charges variables-Calculs auto'!AE$152)-COLUMN('Charges variables-Calculs auto'!$C$152)+1-('Charges variables (avancé)'!$J28+'Charges variables (avancé)'!$K28)),0)*(1-'Charges variables (avancé)'!$L28))*'Charges variables (avancé)'!$Z28</f>
        <v>0</v>
      </c>
      <c r="AF260" s="341">
        <f>(('Charges variables (avancé)'!$L28*AF234)+IF(ROUND(('Charges variables-Calculs auto'!AF$152-CONFIG!$D$7)/31,0)&gt;=('Charges variables (avancé)'!$J28+'Charges variables (avancé)'!$K28),INDEX($C234:$BJ234,,COLUMN('Charges variables-Calculs auto'!AF$152)-COLUMN('Charges variables-Calculs auto'!$C$152)+1-('Charges variables (avancé)'!$J28+'Charges variables (avancé)'!$K28)),0)*(1-'Charges variables (avancé)'!$L28))*'Charges variables (avancé)'!$Z28</f>
        <v>0</v>
      </c>
      <c r="AG260" s="341">
        <f>(('Charges variables (avancé)'!$L28*AG234)+IF(ROUND(('Charges variables-Calculs auto'!AG$152-CONFIG!$D$7)/31,0)&gt;=('Charges variables (avancé)'!$J28+'Charges variables (avancé)'!$K28),INDEX($C234:$BJ234,,COLUMN('Charges variables-Calculs auto'!AG$152)-COLUMN('Charges variables-Calculs auto'!$C$152)+1-('Charges variables (avancé)'!$J28+'Charges variables (avancé)'!$K28)),0)*(1-'Charges variables (avancé)'!$L28))*'Charges variables (avancé)'!$Z28</f>
        <v>0</v>
      </c>
      <c r="AH260" s="341">
        <f>(('Charges variables (avancé)'!$L28*AH234)+IF(ROUND(('Charges variables-Calculs auto'!AH$152-CONFIG!$D$7)/31,0)&gt;=('Charges variables (avancé)'!$J28+'Charges variables (avancé)'!$K28),INDEX($C234:$BJ234,,COLUMN('Charges variables-Calculs auto'!AH$152)-COLUMN('Charges variables-Calculs auto'!$C$152)+1-('Charges variables (avancé)'!$J28+'Charges variables (avancé)'!$K28)),0)*(1-'Charges variables (avancé)'!$L28))*'Charges variables (avancé)'!$Z28</f>
        <v>0</v>
      </c>
      <c r="AI260" s="341">
        <f>(('Charges variables (avancé)'!$L28*AI234)+IF(ROUND(('Charges variables-Calculs auto'!AI$152-CONFIG!$D$7)/31,0)&gt;=('Charges variables (avancé)'!$J28+'Charges variables (avancé)'!$K28),INDEX($C234:$BJ234,,COLUMN('Charges variables-Calculs auto'!AI$152)-COLUMN('Charges variables-Calculs auto'!$C$152)+1-('Charges variables (avancé)'!$J28+'Charges variables (avancé)'!$K28)),0)*(1-'Charges variables (avancé)'!$L28))*'Charges variables (avancé)'!$Z28</f>
        <v>0</v>
      </c>
      <c r="AJ260" s="341">
        <f>(('Charges variables (avancé)'!$L28*AJ234)+IF(ROUND(('Charges variables-Calculs auto'!AJ$152-CONFIG!$D$7)/31,0)&gt;=('Charges variables (avancé)'!$J28+'Charges variables (avancé)'!$K28),INDEX($C234:$BJ234,,COLUMN('Charges variables-Calculs auto'!AJ$152)-COLUMN('Charges variables-Calculs auto'!$C$152)+1-('Charges variables (avancé)'!$J28+'Charges variables (avancé)'!$K28)),0)*(1-'Charges variables (avancé)'!$L28))*'Charges variables (avancé)'!$Z28</f>
        <v>0</v>
      </c>
      <c r="AK260" s="341">
        <f>(('Charges variables (avancé)'!$L28*AK234)+IF(ROUND(('Charges variables-Calculs auto'!AK$152-CONFIG!$D$7)/31,0)&gt;=('Charges variables (avancé)'!$J28+'Charges variables (avancé)'!$K28),INDEX($C234:$BJ234,,COLUMN('Charges variables-Calculs auto'!AK$152)-COLUMN('Charges variables-Calculs auto'!$C$152)+1-('Charges variables (avancé)'!$J28+'Charges variables (avancé)'!$K28)),0)*(1-'Charges variables (avancé)'!$L28))*'Charges variables (avancé)'!$Z28</f>
        <v>0</v>
      </c>
      <c r="AL260" s="341">
        <f>(('Charges variables (avancé)'!$L28*AL234)+IF(ROUND(('Charges variables-Calculs auto'!AL$152-CONFIG!$D$7)/31,0)&gt;=('Charges variables (avancé)'!$J28+'Charges variables (avancé)'!$K28),INDEX($C234:$BJ234,,COLUMN('Charges variables-Calculs auto'!AL$152)-COLUMN('Charges variables-Calculs auto'!$C$152)+1-('Charges variables (avancé)'!$J28+'Charges variables (avancé)'!$K28)),0)*(1-'Charges variables (avancé)'!$L28))*'Charges variables (avancé)'!$Z28</f>
        <v>0</v>
      </c>
      <c r="AM260" s="341">
        <f>(('Charges variables (avancé)'!$L28*AM234)+IF(ROUND(('Charges variables-Calculs auto'!AM$152-CONFIG!$D$7)/31,0)&gt;=('Charges variables (avancé)'!$J28+'Charges variables (avancé)'!$K28),INDEX($C234:$BJ234,,COLUMN('Charges variables-Calculs auto'!AM$152)-COLUMN('Charges variables-Calculs auto'!$C$152)+1-('Charges variables (avancé)'!$J28+'Charges variables (avancé)'!$K28)),0)*(1-'Charges variables (avancé)'!$L28))*'Charges variables (avancé)'!$AB28</f>
        <v>0</v>
      </c>
      <c r="AN260" s="341">
        <f>(('Charges variables (avancé)'!$L28*AN234)+IF(ROUND(('Charges variables-Calculs auto'!AN$152-CONFIG!$D$7)/31,0)&gt;=('Charges variables (avancé)'!$J28+'Charges variables (avancé)'!$K28),INDEX($C234:$BJ234,,COLUMN('Charges variables-Calculs auto'!AN$152)-COLUMN('Charges variables-Calculs auto'!$C$152)+1-('Charges variables (avancé)'!$J28+'Charges variables (avancé)'!$K28)),0)*(1-'Charges variables (avancé)'!$L28))*'Charges variables (avancé)'!$AB28</f>
        <v>0</v>
      </c>
      <c r="AO260" s="341">
        <f>(('Charges variables (avancé)'!$L28*AO234)+IF(ROUND(('Charges variables-Calculs auto'!AO$152-CONFIG!$D$7)/31,0)&gt;=('Charges variables (avancé)'!$J28+'Charges variables (avancé)'!$K28),INDEX($C234:$BJ234,,COLUMN('Charges variables-Calculs auto'!AO$152)-COLUMN('Charges variables-Calculs auto'!$C$152)+1-('Charges variables (avancé)'!$J28+'Charges variables (avancé)'!$K28)),0)*(1-'Charges variables (avancé)'!$L28))*'Charges variables (avancé)'!$AB28</f>
        <v>0</v>
      </c>
      <c r="AP260" s="341">
        <f>(('Charges variables (avancé)'!$L28*AP234)+IF(ROUND(('Charges variables-Calculs auto'!AP$152-CONFIG!$D$7)/31,0)&gt;=('Charges variables (avancé)'!$J28+'Charges variables (avancé)'!$K28),INDEX($C234:$BJ234,,COLUMN('Charges variables-Calculs auto'!AP$152)-COLUMN('Charges variables-Calculs auto'!$C$152)+1-('Charges variables (avancé)'!$J28+'Charges variables (avancé)'!$K28)),0)*(1-'Charges variables (avancé)'!$L28))*'Charges variables (avancé)'!$AB28</f>
        <v>0</v>
      </c>
      <c r="AQ260" s="341">
        <f>(('Charges variables (avancé)'!$L28*AQ234)+IF(ROUND(('Charges variables-Calculs auto'!AQ$152-CONFIG!$D$7)/31,0)&gt;=('Charges variables (avancé)'!$J28+'Charges variables (avancé)'!$K28),INDEX($C234:$BJ234,,COLUMN('Charges variables-Calculs auto'!AQ$152)-COLUMN('Charges variables-Calculs auto'!$C$152)+1-('Charges variables (avancé)'!$J28+'Charges variables (avancé)'!$K28)),0)*(1-'Charges variables (avancé)'!$L28))*'Charges variables (avancé)'!$AB28</f>
        <v>0</v>
      </c>
      <c r="AR260" s="341">
        <f>(('Charges variables (avancé)'!$L28*AR234)+IF(ROUND(('Charges variables-Calculs auto'!AR$152-CONFIG!$D$7)/31,0)&gt;=('Charges variables (avancé)'!$J28+'Charges variables (avancé)'!$K28),INDEX($C234:$BJ234,,COLUMN('Charges variables-Calculs auto'!AR$152)-COLUMN('Charges variables-Calculs auto'!$C$152)+1-('Charges variables (avancé)'!$J28+'Charges variables (avancé)'!$K28)),0)*(1-'Charges variables (avancé)'!$L28))*'Charges variables (avancé)'!$AB28</f>
        <v>0</v>
      </c>
      <c r="AS260" s="341">
        <f>(('Charges variables (avancé)'!$L28*AS234)+IF(ROUND(('Charges variables-Calculs auto'!AS$152-CONFIG!$D$7)/31,0)&gt;=('Charges variables (avancé)'!$J28+'Charges variables (avancé)'!$K28),INDEX($C234:$BJ234,,COLUMN('Charges variables-Calculs auto'!AS$152)-COLUMN('Charges variables-Calculs auto'!$C$152)+1-('Charges variables (avancé)'!$J28+'Charges variables (avancé)'!$K28)),0)*(1-'Charges variables (avancé)'!$L28))*'Charges variables (avancé)'!$AB28</f>
        <v>0</v>
      </c>
      <c r="AT260" s="341">
        <f>(('Charges variables (avancé)'!$L28*AT234)+IF(ROUND(('Charges variables-Calculs auto'!AT$152-CONFIG!$D$7)/31,0)&gt;=('Charges variables (avancé)'!$J28+'Charges variables (avancé)'!$K28),INDEX($C234:$BJ234,,COLUMN('Charges variables-Calculs auto'!AT$152)-COLUMN('Charges variables-Calculs auto'!$C$152)+1-('Charges variables (avancé)'!$J28+'Charges variables (avancé)'!$K28)),0)*(1-'Charges variables (avancé)'!$L28))*'Charges variables (avancé)'!$AB28</f>
        <v>0</v>
      </c>
      <c r="AU260" s="341">
        <f>(('Charges variables (avancé)'!$L28*AU234)+IF(ROUND(('Charges variables-Calculs auto'!AU$152-CONFIG!$D$7)/31,0)&gt;=('Charges variables (avancé)'!$J28+'Charges variables (avancé)'!$K28),INDEX($C234:$BJ234,,COLUMN('Charges variables-Calculs auto'!AU$152)-COLUMN('Charges variables-Calculs auto'!$C$152)+1-('Charges variables (avancé)'!$J28+'Charges variables (avancé)'!$K28)),0)*(1-'Charges variables (avancé)'!$L28))*'Charges variables (avancé)'!$AB28</f>
        <v>0</v>
      </c>
      <c r="AV260" s="341">
        <f>(('Charges variables (avancé)'!$L28*AV234)+IF(ROUND(('Charges variables-Calculs auto'!AV$152-CONFIG!$D$7)/31,0)&gt;=('Charges variables (avancé)'!$J28+'Charges variables (avancé)'!$K28),INDEX($C234:$BJ234,,COLUMN('Charges variables-Calculs auto'!AV$152)-COLUMN('Charges variables-Calculs auto'!$C$152)+1-('Charges variables (avancé)'!$J28+'Charges variables (avancé)'!$K28)),0)*(1-'Charges variables (avancé)'!$L28))*'Charges variables (avancé)'!$AB28</f>
        <v>0</v>
      </c>
      <c r="AW260" s="341">
        <f>(('Charges variables (avancé)'!$L28*AW234)+IF(ROUND(('Charges variables-Calculs auto'!AW$152-CONFIG!$D$7)/31,0)&gt;=('Charges variables (avancé)'!$J28+'Charges variables (avancé)'!$K28),INDEX($C234:$BJ234,,COLUMN('Charges variables-Calculs auto'!AW$152)-COLUMN('Charges variables-Calculs auto'!$C$152)+1-('Charges variables (avancé)'!$J28+'Charges variables (avancé)'!$K28)),0)*(1-'Charges variables (avancé)'!$L28))*'Charges variables (avancé)'!$AB28</f>
        <v>0</v>
      </c>
      <c r="AX260" s="341">
        <f>(('Charges variables (avancé)'!$L28*AX234)+IF(ROUND(('Charges variables-Calculs auto'!AX$152-CONFIG!$D$7)/31,0)&gt;=('Charges variables (avancé)'!$J28+'Charges variables (avancé)'!$K28),INDEX($C234:$BJ234,,COLUMN('Charges variables-Calculs auto'!AX$152)-COLUMN('Charges variables-Calculs auto'!$C$152)+1-('Charges variables (avancé)'!$J28+'Charges variables (avancé)'!$K28)),0)*(1-'Charges variables (avancé)'!$L28))*'Charges variables (avancé)'!$AB28</f>
        <v>0</v>
      </c>
      <c r="AY260" s="341">
        <f>(('Charges variables (avancé)'!$L28*AY234)+IF(ROUND(('Charges variables-Calculs auto'!AY$152-CONFIG!$D$7)/31,0)&gt;=('Charges variables (avancé)'!$J28+'Charges variables (avancé)'!$K28),INDEX($C234:$BJ234,,COLUMN('Charges variables-Calculs auto'!AY$152)-COLUMN('Charges variables-Calculs auto'!$C$152)+1-('Charges variables (avancé)'!$J28+'Charges variables (avancé)'!$K28)),0)*(1-'Charges variables (avancé)'!$L28))*'Charges variables (avancé)'!$AD28</f>
        <v>0</v>
      </c>
      <c r="AZ260" s="341">
        <f>(('Charges variables (avancé)'!$L28*AZ234)+IF(ROUND(('Charges variables-Calculs auto'!AZ$152-CONFIG!$D$7)/31,0)&gt;=('Charges variables (avancé)'!$J28+'Charges variables (avancé)'!$K28),INDEX($C234:$BJ234,,COLUMN('Charges variables-Calculs auto'!AZ$152)-COLUMN('Charges variables-Calculs auto'!$C$152)+1-('Charges variables (avancé)'!$J28+'Charges variables (avancé)'!$K28)),0)*(1-'Charges variables (avancé)'!$L28))*'Charges variables (avancé)'!$AD28</f>
        <v>0</v>
      </c>
      <c r="BA260" s="341">
        <f>(('Charges variables (avancé)'!$L28*BA234)+IF(ROUND(('Charges variables-Calculs auto'!BA$152-CONFIG!$D$7)/31,0)&gt;=('Charges variables (avancé)'!$J28+'Charges variables (avancé)'!$K28),INDEX($C234:$BJ234,,COLUMN('Charges variables-Calculs auto'!BA$152)-COLUMN('Charges variables-Calculs auto'!$C$152)+1-('Charges variables (avancé)'!$J28+'Charges variables (avancé)'!$K28)),0)*(1-'Charges variables (avancé)'!$L28))*'Charges variables (avancé)'!$AD28</f>
        <v>0</v>
      </c>
      <c r="BB260" s="341">
        <f>(('Charges variables (avancé)'!$L28*BB234)+IF(ROUND(('Charges variables-Calculs auto'!BB$152-CONFIG!$D$7)/31,0)&gt;=('Charges variables (avancé)'!$J28+'Charges variables (avancé)'!$K28),INDEX($C234:$BJ234,,COLUMN('Charges variables-Calculs auto'!BB$152)-COLUMN('Charges variables-Calculs auto'!$C$152)+1-('Charges variables (avancé)'!$J28+'Charges variables (avancé)'!$K28)),0)*(1-'Charges variables (avancé)'!$L28))*'Charges variables (avancé)'!$AD28</f>
        <v>0</v>
      </c>
      <c r="BC260" s="341">
        <f>(('Charges variables (avancé)'!$L28*BC234)+IF(ROUND(('Charges variables-Calculs auto'!BC$152-CONFIG!$D$7)/31,0)&gt;=('Charges variables (avancé)'!$J28+'Charges variables (avancé)'!$K28),INDEX($C234:$BJ234,,COLUMN('Charges variables-Calculs auto'!BC$152)-COLUMN('Charges variables-Calculs auto'!$C$152)+1-('Charges variables (avancé)'!$J28+'Charges variables (avancé)'!$K28)),0)*(1-'Charges variables (avancé)'!$L28))*'Charges variables (avancé)'!$AD28</f>
        <v>0</v>
      </c>
      <c r="BD260" s="341">
        <f>(('Charges variables (avancé)'!$L28*BD234)+IF(ROUND(('Charges variables-Calculs auto'!BD$152-CONFIG!$D$7)/31,0)&gt;=('Charges variables (avancé)'!$J28+'Charges variables (avancé)'!$K28),INDEX($C234:$BJ234,,COLUMN('Charges variables-Calculs auto'!BD$152)-COLUMN('Charges variables-Calculs auto'!$C$152)+1-('Charges variables (avancé)'!$J28+'Charges variables (avancé)'!$K28)),0)*(1-'Charges variables (avancé)'!$L28))*'Charges variables (avancé)'!$AD28</f>
        <v>0</v>
      </c>
      <c r="BE260" s="341">
        <f>(('Charges variables (avancé)'!$L28*BE234)+IF(ROUND(('Charges variables-Calculs auto'!BE$152-CONFIG!$D$7)/31,0)&gt;=('Charges variables (avancé)'!$J28+'Charges variables (avancé)'!$K28),INDEX($C234:$BJ234,,COLUMN('Charges variables-Calculs auto'!BE$152)-COLUMN('Charges variables-Calculs auto'!$C$152)+1-('Charges variables (avancé)'!$J28+'Charges variables (avancé)'!$K28)),0)*(1-'Charges variables (avancé)'!$L28))*'Charges variables (avancé)'!$AD28</f>
        <v>0</v>
      </c>
      <c r="BF260" s="341">
        <f>(('Charges variables (avancé)'!$L28*BF234)+IF(ROUND(('Charges variables-Calculs auto'!BF$152-CONFIG!$D$7)/31,0)&gt;=('Charges variables (avancé)'!$J28+'Charges variables (avancé)'!$K28),INDEX($C234:$BJ234,,COLUMN('Charges variables-Calculs auto'!BF$152)-COLUMN('Charges variables-Calculs auto'!$C$152)+1-('Charges variables (avancé)'!$J28+'Charges variables (avancé)'!$K28)),0)*(1-'Charges variables (avancé)'!$L28))*'Charges variables (avancé)'!$AD28</f>
        <v>0</v>
      </c>
      <c r="BG260" s="341">
        <f>(('Charges variables (avancé)'!$L28*BG234)+IF(ROUND(('Charges variables-Calculs auto'!BG$152-CONFIG!$D$7)/31,0)&gt;=('Charges variables (avancé)'!$J28+'Charges variables (avancé)'!$K28),INDEX($C234:$BJ234,,COLUMN('Charges variables-Calculs auto'!BG$152)-COLUMN('Charges variables-Calculs auto'!$C$152)+1-('Charges variables (avancé)'!$J28+'Charges variables (avancé)'!$K28)),0)*(1-'Charges variables (avancé)'!$L28))*'Charges variables (avancé)'!$AD28</f>
        <v>0</v>
      </c>
      <c r="BH260" s="341">
        <f>(('Charges variables (avancé)'!$L28*BH234)+IF(ROUND(('Charges variables-Calculs auto'!BH$152-CONFIG!$D$7)/31,0)&gt;=('Charges variables (avancé)'!$J28+'Charges variables (avancé)'!$K28),INDEX($C234:$BJ234,,COLUMN('Charges variables-Calculs auto'!BH$152)-COLUMN('Charges variables-Calculs auto'!$C$152)+1-('Charges variables (avancé)'!$J28+'Charges variables (avancé)'!$K28)),0)*(1-'Charges variables (avancé)'!$L28))*'Charges variables (avancé)'!$AD28</f>
        <v>0</v>
      </c>
      <c r="BI260" s="341">
        <f>(('Charges variables (avancé)'!$L28*BI234)+IF(ROUND(('Charges variables-Calculs auto'!BI$152-CONFIG!$D$7)/31,0)&gt;=('Charges variables (avancé)'!$J28+'Charges variables (avancé)'!$K28),INDEX($C234:$BJ234,,COLUMN('Charges variables-Calculs auto'!BI$152)-COLUMN('Charges variables-Calculs auto'!$C$152)+1-('Charges variables (avancé)'!$J28+'Charges variables (avancé)'!$K28)),0)*(1-'Charges variables (avancé)'!$L28))*'Charges variables (avancé)'!$AD28</f>
        <v>0</v>
      </c>
      <c r="BJ260" s="341">
        <f>(('Charges variables (avancé)'!$L28*BJ234)+IF(ROUND(('Charges variables-Calculs auto'!BJ$152-CONFIG!$D$7)/31,0)&gt;=('Charges variables (avancé)'!$J28+'Charges variables (avancé)'!$K28),INDEX($C234:$BJ234,,COLUMN('Charges variables-Calculs auto'!BJ$152)-COLUMN('Charges variables-Calculs auto'!$C$152)+1-('Charges variables (avancé)'!$J28+'Charges variables (avancé)'!$K28)),0)*(1-'Charges variables (avancé)'!$L28))*'Charges variables (avancé)'!$AD28</f>
        <v>0</v>
      </c>
    </row>
    <row r="261" spans="2:62" ht="15" customHeight="1">
      <c r="B261" s="366">
        <f t="shared" si="170"/>
        <v>0</v>
      </c>
      <c r="C261" s="341">
        <f>(('Charges variables (avancé)'!$L29*C235)+IF(ROUND(('Charges variables-Calculs auto'!C$152-CONFIG!$D$7)/31,0)&gt;=('Charges variables (avancé)'!$J29+'Charges variables (avancé)'!$K29),INDEX($C235:$BJ235,,COLUMN('Charges variables-Calculs auto'!C$152)-COLUMN('Charges variables-Calculs auto'!$C$152)+1-('Charges variables (avancé)'!$J29+'Charges variables (avancé)'!$K29)),0)*(1-'Charges variables (avancé)'!$L29))*'Charges variables (avancé)'!$D29</f>
        <v>0</v>
      </c>
      <c r="D261" s="341">
        <f>(('Charges variables (avancé)'!$L29*D235)+IF(ROUND(('Charges variables-Calculs auto'!D$152-CONFIG!$D$7)/31,0)&gt;=('Charges variables (avancé)'!$J29+'Charges variables (avancé)'!$K29),INDEX($C235:$BJ235,,COLUMN('Charges variables-Calculs auto'!D$152)-COLUMN('Charges variables-Calculs auto'!$C$152)+1-('Charges variables (avancé)'!$J29+'Charges variables (avancé)'!$K29)),0)*(1-'Charges variables (avancé)'!$L29))*'Charges variables (avancé)'!$D29</f>
        <v>0</v>
      </c>
      <c r="E261" s="341">
        <f>(('Charges variables (avancé)'!$L29*E235)+IF(ROUND(('Charges variables-Calculs auto'!E$152-CONFIG!$D$7)/31,0)&gt;=('Charges variables (avancé)'!$J29+'Charges variables (avancé)'!$K29),INDEX($C235:$BJ235,,COLUMN('Charges variables-Calculs auto'!E$152)-COLUMN('Charges variables-Calculs auto'!$C$152)+1-('Charges variables (avancé)'!$J29+'Charges variables (avancé)'!$K29)),0)*(1-'Charges variables (avancé)'!$L29))*'Charges variables (avancé)'!$D29</f>
        <v>0</v>
      </c>
      <c r="F261" s="341">
        <f>(('Charges variables (avancé)'!$L29*F235)+IF(ROUND(('Charges variables-Calculs auto'!F$152-CONFIG!$D$7)/31,0)&gt;=('Charges variables (avancé)'!$J29+'Charges variables (avancé)'!$K29),INDEX($C235:$BJ235,,COLUMN('Charges variables-Calculs auto'!F$152)-COLUMN('Charges variables-Calculs auto'!$C$152)+1-('Charges variables (avancé)'!$J29+'Charges variables (avancé)'!$K29)),0)*(1-'Charges variables (avancé)'!$L29))*'Charges variables (avancé)'!$D29</f>
        <v>0</v>
      </c>
      <c r="G261" s="341">
        <f>(('Charges variables (avancé)'!$L29*G235)+IF(ROUND(('Charges variables-Calculs auto'!G$152-CONFIG!$D$7)/31,0)&gt;=('Charges variables (avancé)'!$J29+'Charges variables (avancé)'!$K29),INDEX($C235:$BJ235,,COLUMN('Charges variables-Calculs auto'!G$152)-COLUMN('Charges variables-Calculs auto'!$C$152)+1-('Charges variables (avancé)'!$J29+'Charges variables (avancé)'!$K29)),0)*(1-'Charges variables (avancé)'!$L29))*'Charges variables (avancé)'!$D29</f>
        <v>0</v>
      </c>
      <c r="H261" s="341">
        <f>(('Charges variables (avancé)'!$L29*H235)+IF(ROUND(('Charges variables-Calculs auto'!H$152-CONFIG!$D$7)/31,0)&gt;=('Charges variables (avancé)'!$J29+'Charges variables (avancé)'!$K29),INDEX($C235:$BJ235,,COLUMN('Charges variables-Calculs auto'!H$152)-COLUMN('Charges variables-Calculs auto'!$C$152)+1-('Charges variables (avancé)'!$J29+'Charges variables (avancé)'!$K29)),0)*(1-'Charges variables (avancé)'!$L29))*'Charges variables (avancé)'!$D29</f>
        <v>0</v>
      </c>
      <c r="I261" s="341">
        <f>(('Charges variables (avancé)'!$L29*I235)+IF(ROUND(('Charges variables-Calculs auto'!I$152-CONFIG!$D$7)/31,0)&gt;=('Charges variables (avancé)'!$J29+'Charges variables (avancé)'!$K29),INDEX($C235:$BJ235,,COLUMN('Charges variables-Calculs auto'!I$152)-COLUMN('Charges variables-Calculs auto'!$C$152)+1-('Charges variables (avancé)'!$J29+'Charges variables (avancé)'!$K29)),0)*(1-'Charges variables (avancé)'!$L29))*'Charges variables (avancé)'!$D29</f>
        <v>0</v>
      </c>
      <c r="J261" s="341">
        <f>(('Charges variables (avancé)'!$L29*J235)+IF(ROUND(('Charges variables-Calculs auto'!J$152-CONFIG!$D$7)/31,0)&gt;=('Charges variables (avancé)'!$J29+'Charges variables (avancé)'!$K29),INDEX($C235:$BJ235,,COLUMN('Charges variables-Calculs auto'!J$152)-COLUMN('Charges variables-Calculs auto'!$C$152)+1-('Charges variables (avancé)'!$J29+'Charges variables (avancé)'!$K29)),0)*(1-'Charges variables (avancé)'!$L29))*'Charges variables (avancé)'!$D29</f>
        <v>0</v>
      </c>
      <c r="K261" s="341">
        <f>(('Charges variables (avancé)'!$L29*K235)+IF(ROUND(('Charges variables-Calculs auto'!K$152-CONFIG!$D$7)/31,0)&gt;=('Charges variables (avancé)'!$J29+'Charges variables (avancé)'!$K29),INDEX($C235:$BJ235,,COLUMN('Charges variables-Calculs auto'!K$152)-COLUMN('Charges variables-Calculs auto'!$C$152)+1-('Charges variables (avancé)'!$J29+'Charges variables (avancé)'!$K29)),0)*(1-'Charges variables (avancé)'!$L29))*'Charges variables (avancé)'!$D29</f>
        <v>0</v>
      </c>
      <c r="L261" s="341">
        <f>(('Charges variables (avancé)'!$L29*L235)+IF(ROUND(('Charges variables-Calculs auto'!L$152-CONFIG!$D$7)/31,0)&gt;=('Charges variables (avancé)'!$J29+'Charges variables (avancé)'!$K29),INDEX($C235:$BJ235,,COLUMN('Charges variables-Calculs auto'!L$152)-COLUMN('Charges variables-Calculs auto'!$C$152)+1-('Charges variables (avancé)'!$J29+'Charges variables (avancé)'!$K29)),0)*(1-'Charges variables (avancé)'!$L29))*'Charges variables (avancé)'!$D29</f>
        <v>0</v>
      </c>
      <c r="M261" s="341">
        <f>(('Charges variables (avancé)'!$L29*M235)+IF(ROUND(('Charges variables-Calculs auto'!M$152-CONFIG!$D$7)/31,0)&gt;=('Charges variables (avancé)'!$J29+'Charges variables (avancé)'!$K29),INDEX($C235:$BJ235,,COLUMN('Charges variables-Calculs auto'!M$152)-COLUMN('Charges variables-Calculs auto'!$C$152)+1-('Charges variables (avancé)'!$J29+'Charges variables (avancé)'!$K29)),0)*(1-'Charges variables (avancé)'!$L29))*'Charges variables (avancé)'!$D29</f>
        <v>0</v>
      </c>
      <c r="N261" s="341">
        <f>(('Charges variables (avancé)'!$L29*N235)+IF(ROUND(('Charges variables-Calculs auto'!N$152-CONFIG!$D$7)/31,0)&gt;=('Charges variables (avancé)'!$J29+'Charges variables (avancé)'!$K29),INDEX($C235:$BJ235,,COLUMN('Charges variables-Calculs auto'!N$152)-COLUMN('Charges variables-Calculs auto'!$C$152)+1-('Charges variables (avancé)'!$J29+'Charges variables (avancé)'!$K29)),0)*(1-'Charges variables (avancé)'!$L29))*'Charges variables (avancé)'!$D29</f>
        <v>0</v>
      </c>
      <c r="O261" s="341">
        <f>(('Charges variables (avancé)'!$L29*O235)+IF(ROUND(('Charges variables-Calculs auto'!O$152-CONFIG!$D$7)/31,0)&gt;=('Charges variables (avancé)'!$J29+'Charges variables (avancé)'!$K29),INDEX($C235:$BJ235,,COLUMN('Charges variables-Calculs auto'!O$152)-COLUMN('Charges variables-Calculs auto'!$C$152)+1-('Charges variables (avancé)'!$J29+'Charges variables (avancé)'!$K29)),0)*(1-'Charges variables (avancé)'!$L29))*'Charges variables (avancé)'!$X29</f>
        <v>0</v>
      </c>
      <c r="P261" s="341">
        <f>(('Charges variables (avancé)'!$L29*P235)+IF(ROUND(('Charges variables-Calculs auto'!P$152-CONFIG!$D$7)/31,0)&gt;=('Charges variables (avancé)'!$J29+'Charges variables (avancé)'!$K29),INDEX($C235:$BJ235,,COLUMN('Charges variables-Calculs auto'!P$152)-COLUMN('Charges variables-Calculs auto'!$C$152)+1-('Charges variables (avancé)'!$J29+'Charges variables (avancé)'!$K29)),0)*(1-'Charges variables (avancé)'!$L29))*'Charges variables (avancé)'!$X29</f>
        <v>0</v>
      </c>
      <c r="Q261" s="341">
        <f>(('Charges variables (avancé)'!$L29*Q235)+IF(ROUND(('Charges variables-Calculs auto'!Q$152-CONFIG!$D$7)/31,0)&gt;=('Charges variables (avancé)'!$J29+'Charges variables (avancé)'!$K29),INDEX($C235:$BJ235,,COLUMN('Charges variables-Calculs auto'!Q$152)-COLUMN('Charges variables-Calculs auto'!$C$152)+1-('Charges variables (avancé)'!$J29+'Charges variables (avancé)'!$K29)),0)*(1-'Charges variables (avancé)'!$L29))*'Charges variables (avancé)'!$X29</f>
        <v>0</v>
      </c>
      <c r="R261" s="341">
        <f>(('Charges variables (avancé)'!$L29*R235)+IF(ROUND(('Charges variables-Calculs auto'!R$152-CONFIG!$D$7)/31,0)&gt;=('Charges variables (avancé)'!$J29+'Charges variables (avancé)'!$K29),INDEX($C235:$BJ235,,COLUMN('Charges variables-Calculs auto'!R$152)-COLUMN('Charges variables-Calculs auto'!$C$152)+1-('Charges variables (avancé)'!$J29+'Charges variables (avancé)'!$K29)),0)*(1-'Charges variables (avancé)'!$L29))*'Charges variables (avancé)'!$X29</f>
        <v>0</v>
      </c>
      <c r="S261" s="341">
        <f>(('Charges variables (avancé)'!$L29*S235)+IF(ROUND(('Charges variables-Calculs auto'!S$152-CONFIG!$D$7)/31,0)&gt;=('Charges variables (avancé)'!$J29+'Charges variables (avancé)'!$K29),INDEX($C235:$BJ235,,COLUMN('Charges variables-Calculs auto'!S$152)-COLUMN('Charges variables-Calculs auto'!$C$152)+1-('Charges variables (avancé)'!$J29+'Charges variables (avancé)'!$K29)),0)*(1-'Charges variables (avancé)'!$L29))*'Charges variables (avancé)'!$X29</f>
        <v>0</v>
      </c>
      <c r="T261" s="341">
        <f>(('Charges variables (avancé)'!$L29*T235)+IF(ROUND(('Charges variables-Calculs auto'!T$152-CONFIG!$D$7)/31,0)&gt;=('Charges variables (avancé)'!$J29+'Charges variables (avancé)'!$K29),INDEX($C235:$BJ235,,COLUMN('Charges variables-Calculs auto'!T$152)-COLUMN('Charges variables-Calculs auto'!$C$152)+1-('Charges variables (avancé)'!$J29+'Charges variables (avancé)'!$K29)),0)*(1-'Charges variables (avancé)'!$L29))*'Charges variables (avancé)'!$X29</f>
        <v>0</v>
      </c>
      <c r="U261" s="341">
        <f>(('Charges variables (avancé)'!$L29*U235)+IF(ROUND(('Charges variables-Calculs auto'!U$152-CONFIG!$D$7)/31,0)&gt;=('Charges variables (avancé)'!$J29+'Charges variables (avancé)'!$K29),INDEX($C235:$BJ235,,COLUMN('Charges variables-Calculs auto'!U$152)-COLUMN('Charges variables-Calculs auto'!$C$152)+1-('Charges variables (avancé)'!$J29+'Charges variables (avancé)'!$K29)),0)*(1-'Charges variables (avancé)'!$L29))*'Charges variables (avancé)'!$X29</f>
        <v>0</v>
      </c>
      <c r="V261" s="341">
        <f>(('Charges variables (avancé)'!$L29*V235)+IF(ROUND(('Charges variables-Calculs auto'!V$152-CONFIG!$D$7)/31,0)&gt;=('Charges variables (avancé)'!$J29+'Charges variables (avancé)'!$K29),INDEX($C235:$BJ235,,COLUMN('Charges variables-Calculs auto'!V$152)-COLUMN('Charges variables-Calculs auto'!$C$152)+1-('Charges variables (avancé)'!$J29+'Charges variables (avancé)'!$K29)),0)*(1-'Charges variables (avancé)'!$L29))*'Charges variables (avancé)'!$X29</f>
        <v>0</v>
      </c>
      <c r="W261" s="341">
        <f>(('Charges variables (avancé)'!$L29*W235)+IF(ROUND(('Charges variables-Calculs auto'!W$152-CONFIG!$D$7)/31,0)&gt;=('Charges variables (avancé)'!$J29+'Charges variables (avancé)'!$K29),INDEX($C235:$BJ235,,COLUMN('Charges variables-Calculs auto'!W$152)-COLUMN('Charges variables-Calculs auto'!$C$152)+1-('Charges variables (avancé)'!$J29+'Charges variables (avancé)'!$K29)),0)*(1-'Charges variables (avancé)'!$L29))*'Charges variables (avancé)'!$X29</f>
        <v>0</v>
      </c>
      <c r="X261" s="341">
        <f>(('Charges variables (avancé)'!$L29*X235)+IF(ROUND(('Charges variables-Calculs auto'!X$152-CONFIG!$D$7)/31,0)&gt;=('Charges variables (avancé)'!$J29+'Charges variables (avancé)'!$K29),INDEX($C235:$BJ235,,COLUMN('Charges variables-Calculs auto'!X$152)-COLUMN('Charges variables-Calculs auto'!$C$152)+1-('Charges variables (avancé)'!$J29+'Charges variables (avancé)'!$K29)),0)*(1-'Charges variables (avancé)'!$L29))*'Charges variables (avancé)'!$X29</f>
        <v>0</v>
      </c>
      <c r="Y261" s="341">
        <f>(('Charges variables (avancé)'!$L29*Y235)+IF(ROUND(('Charges variables-Calculs auto'!Y$152-CONFIG!$D$7)/31,0)&gt;=('Charges variables (avancé)'!$J29+'Charges variables (avancé)'!$K29),INDEX($C235:$BJ235,,COLUMN('Charges variables-Calculs auto'!Y$152)-COLUMN('Charges variables-Calculs auto'!$C$152)+1-('Charges variables (avancé)'!$J29+'Charges variables (avancé)'!$K29)),0)*(1-'Charges variables (avancé)'!$L29))*'Charges variables (avancé)'!$X29</f>
        <v>0</v>
      </c>
      <c r="Z261" s="341">
        <f>(('Charges variables (avancé)'!$L29*Z235)+IF(ROUND(('Charges variables-Calculs auto'!Z$152-CONFIG!$D$7)/31,0)&gt;=('Charges variables (avancé)'!$J29+'Charges variables (avancé)'!$K29),INDEX($C235:$BJ235,,COLUMN('Charges variables-Calculs auto'!Z$152)-COLUMN('Charges variables-Calculs auto'!$C$152)+1-('Charges variables (avancé)'!$J29+'Charges variables (avancé)'!$K29)),0)*(1-'Charges variables (avancé)'!$L29))*'Charges variables (avancé)'!$X29</f>
        <v>0</v>
      </c>
      <c r="AA261" s="341">
        <f>(('Charges variables (avancé)'!$L29*AA235)+IF(ROUND(('Charges variables-Calculs auto'!AA$152-CONFIG!$D$7)/31,0)&gt;=('Charges variables (avancé)'!$J29+'Charges variables (avancé)'!$K29),INDEX($C235:$BJ235,,COLUMN('Charges variables-Calculs auto'!AA$152)-COLUMN('Charges variables-Calculs auto'!$C$152)+1-('Charges variables (avancé)'!$J29+'Charges variables (avancé)'!$K29)),0)*(1-'Charges variables (avancé)'!$L29))*'Charges variables (avancé)'!$Z29</f>
        <v>0</v>
      </c>
      <c r="AB261" s="341">
        <f>(('Charges variables (avancé)'!$L29*AB235)+IF(ROUND(('Charges variables-Calculs auto'!AB$152-CONFIG!$D$7)/31,0)&gt;=('Charges variables (avancé)'!$J29+'Charges variables (avancé)'!$K29),INDEX($C235:$BJ235,,COLUMN('Charges variables-Calculs auto'!AB$152)-COLUMN('Charges variables-Calculs auto'!$C$152)+1-('Charges variables (avancé)'!$J29+'Charges variables (avancé)'!$K29)),0)*(1-'Charges variables (avancé)'!$L29))*'Charges variables (avancé)'!$Z29</f>
        <v>0</v>
      </c>
      <c r="AC261" s="341">
        <f>(('Charges variables (avancé)'!$L29*AC235)+IF(ROUND(('Charges variables-Calculs auto'!AC$152-CONFIG!$D$7)/31,0)&gt;=('Charges variables (avancé)'!$J29+'Charges variables (avancé)'!$K29),INDEX($C235:$BJ235,,COLUMN('Charges variables-Calculs auto'!AC$152)-COLUMN('Charges variables-Calculs auto'!$C$152)+1-('Charges variables (avancé)'!$J29+'Charges variables (avancé)'!$K29)),0)*(1-'Charges variables (avancé)'!$L29))*'Charges variables (avancé)'!$Z29</f>
        <v>0</v>
      </c>
      <c r="AD261" s="341">
        <f>(('Charges variables (avancé)'!$L29*AD235)+IF(ROUND(('Charges variables-Calculs auto'!AD$152-CONFIG!$D$7)/31,0)&gt;=('Charges variables (avancé)'!$J29+'Charges variables (avancé)'!$K29),INDEX($C235:$BJ235,,COLUMN('Charges variables-Calculs auto'!AD$152)-COLUMN('Charges variables-Calculs auto'!$C$152)+1-('Charges variables (avancé)'!$J29+'Charges variables (avancé)'!$K29)),0)*(1-'Charges variables (avancé)'!$L29))*'Charges variables (avancé)'!$Z29</f>
        <v>0</v>
      </c>
      <c r="AE261" s="341">
        <f>(('Charges variables (avancé)'!$L29*AE235)+IF(ROUND(('Charges variables-Calculs auto'!AE$152-CONFIG!$D$7)/31,0)&gt;=('Charges variables (avancé)'!$J29+'Charges variables (avancé)'!$K29),INDEX($C235:$BJ235,,COLUMN('Charges variables-Calculs auto'!AE$152)-COLUMN('Charges variables-Calculs auto'!$C$152)+1-('Charges variables (avancé)'!$J29+'Charges variables (avancé)'!$K29)),0)*(1-'Charges variables (avancé)'!$L29))*'Charges variables (avancé)'!$Z29</f>
        <v>0</v>
      </c>
      <c r="AF261" s="341">
        <f>(('Charges variables (avancé)'!$L29*AF235)+IF(ROUND(('Charges variables-Calculs auto'!AF$152-CONFIG!$D$7)/31,0)&gt;=('Charges variables (avancé)'!$J29+'Charges variables (avancé)'!$K29),INDEX($C235:$BJ235,,COLUMN('Charges variables-Calculs auto'!AF$152)-COLUMN('Charges variables-Calculs auto'!$C$152)+1-('Charges variables (avancé)'!$J29+'Charges variables (avancé)'!$K29)),0)*(1-'Charges variables (avancé)'!$L29))*'Charges variables (avancé)'!$Z29</f>
        <v>0</v>
      </c>
      <c r="AG261" s="341">
        <f>(('Charges variables (avancé)'!$L29*AG235)+IF(ROUND(('Charges variables-Calculs auto'!AG$152-CONFIG!$D$7)/31,0)&gt;=('Charges variables (avancé)'!$J29+'Charges variables (avancé)'!$K29),INDEX($C235:$BJ235,,COLUMN('Charges variables-Calculs auto'!AG$152)-COLUMN('Charges variables-Calculs auto'!$C$152)+1-('Charges variables (avancé)'!$J29+'Charges variables (avancé)'!$K29)),0)*(1-'Charges variables (avancé)'!$L29))*'Charges variables (avancé)'!$Z29</f>
        <v>0</v>
      </c>
      <c r="AH261" s="341">
        <f>(('Charges variables (avancé)'!$L29*AH235)+IF(ROUND(('Charges variables-Calculs auto'!AH$152-CONFIG!$D$7)/31,0)&gt;=('Charges variables (avancé)'!$J29+'Charges variables (avancé)'!$K29),INDEX($C235:$BJ235,,COLUMN('Charges variables-Calculs auto'!AH$152)-COLUMN('Charges variables-Calculs auto'!$C$152)+1-('Charges variables (avancé)'!$J29+'Charges variables (avancé)'!$K29)),0)*(1-'Charges variables (avancé)'!$L29))*'Charges variables (avancé)'!$Z29</f>
        <v>0</v>
      </c>
      <c r="AI261" s="341">
        <f>(('Charges variables (avancé)'!$L29*AI235)+IF(ROUND(('Charges variables-Calculs auto'!AI$152-CONFIG!$D$7)/31,0)&gt;=('Charges variables (avancé)'!$J29+'Charges variables (avancé)'!$K29),INDEX($C235:$BJ235,,COLUMN('Charges variables-Calculs auto'!AI$152)-COLUMN('Charges variables-Calculs auto'!$C$152)+1-('Charges variables (avancé)'!$J29+'Charges variables (avancé)'!$K29)),0)*(1-'Charges variables (avancé)'!$L29))*'Charges variables (avancé)'!$Z29</f>
        <v>0</v>
      </c>
      <c r="AJ261" s="341">
        <f>(('Charges variables (avancé)'!$L29*AJ235)+IF(ROUND(('Charges variables-Calculs auto'!AJ$152-CONFIG!$D$7)/31,0)&gt;=('Charges variables (avancé)'!$J29+'Charges variables (avancé)'!$K29),INDEX($C235:$BJ235,,COLUMN('Charges variables-Calculs auto'!AJ$152)-COLUMN('Charges variables-Calculs auto'!$C$152)+1-('Charges variables (avancé)'!$J29+'Charges variables (avancé)'!$K29)),0)*(1-'Charges variables (avancé)'!$L29))*'Charges variables (avancé)'!$Z29</f>
        <v>0</v>
      </c>
      <c r="AK261" s="341">
        <f>(('Charges variables (avancé)'!$L29*AK235)+IF(ROUND(('Charges variables-Calculs auto'!AK$152-CONFIG!$D$7)/31,0)&gt;=('Charges variables (avancé)'!$J29+'Charges variables (avancé)'!$K29),INDEX($C235:$BJ235,,COLUMN('Charges variables-Calculs auto'!AK$152)-COLUMN('Charges variables-Calculs auto'!$C$152)+1-('Charges variables (avancé)'!$J29+'Charges variables (avancé)'!$K29)),0)*(1-'Charges variables (avancé)'!$L29))*'Charges variables (avancé)'!$Z29</f>
        <v>0</v>
      </c>
      <c r="AL261" s="341">
        <f>(('Charges variables (avancé)'!$L29*AL235)+IF(ROUND(('Charges variables-Calculs auto'!AL$152-CONFIG!$D$7)/31,0)&gt;=('Charges variables (avancé)'!$J29+'Charges variables (avancé)'!$K29),INDEX($C235:$BJ235,,COLUMN('Charges variables-Calculs auto'!AL$152)-COLUMN('Charges variables-Calculs auto'!$C$152)+1-('Charges variables (avancé)'!$J29+'Charges variables (avancé)'!$K29)),0)*(1-'Charges variables (avancé)'!$L29))*'Charges variables (avancé)'!$Z29</f>
        <v>0</v>
      </c>
      <c r="AM261" s="341">
        <f>(('Charges variables (avancé)'!$L29*AM235)+IF(ROUND(('Charges variables-Calculs auto'!AM$152-CONFIG!$D$7)/31,0)&gt;=('Charges variables (avancé)'!$J29+'Charges variables (avancé)'!$K29),INDEX($C235:$BJ235,,COLUMN('Charges variables-Calculs auto'!AM$152)-COLUMN('Charges variables-Calculs auto'!$C$152)+1-('Charges variables (avancé)'!$J29+'Charges variables (avancé)'!$K29)),0)*(1-'Charges variables (avancé)'!$L29))*'Charges variables (avancé)'!$AB29</f>
        <v>0</v>
      </c>
      <c r="AN261" s="341">
        <f>(('Charges variables (avancé)'!$L29*AN235)+IF(ROUND(('Charges variables-Calculs auto'!AN$152-CONFIG!$D$7)/31,0)&gt;=('Charges variables (avancé)'!$J29+'Charges variables (avancé)'!$K29),INDEX($C235:$BJ235,,COLUMN('Charges variables-Calculs auto'!AN$152)-COLUMN('Charges variables-Calculs auto'!$C$152)+1-('Charges variables (avancé)'!$J29+'Charges variables (avancé)'!$K29)),0)*(1-'Charges variables (avancé)'!$L29))*'Charges variables (avancé)'!$AB29</f>
        <v>0</v>
      </c>
      <c r="AO261" s="341">
        <f>(('Charges variables (avancé)'!$L29*AO235)+IF(ROUND(('Charges variables-Calculs auto'!AO$152-CONFIG!$D$7)/31,0)&gt;=('Charges variables (avancé)'!$J29+'Charges variables (avancé)'!$K29),INDEX($C235:$BJ235,,COLUMN('Charges variables-Calculs auto'!AO$152)-COLUMN('Charges variables-Calculs auto'!$C$152)+1-('Charges variables (avancé)'!$J29+'Charges variables (avancé)'!$K29)),0)*(1-'Charges variables (avancé)'!$L29))*'Charges variables (avancé)'!$AB29</f>
        <v>0</v>
      </c>
      <c r="AP261" s="341">
        <f>(('Charges variables (avancé)'!$L29*AP235)+IF(ROUND(('Charges variables-Calculs auto'!AP$152-CONFIG!$D$7)/31,0)&gt;=('Charges variables (avancé)'!$J29+'Charges variables (avancé)'!$K29),INDEX($C235:$BJ235,,COLUMN('Charges variables-Calculs auto'!AP$152)-COLUMN('Charges variables-Calculs auto'!$C$152)+1-('Charges variables (avancé)'!$J29+'Charges variables (avancé)'!$K29)),0)*(1-'Charges variables (avancé)'!$L29))*'Charges variables (avancé)'!$AB29</f>
        <v>0</v>
      </c>
      <c r="AQ261" s="341">
        <f>(('Charges variables (avancé)'!$L29*AQ235)+IF(ROUND(('Charges variables-Calculs auto'!AQ$152-CONFIG!$D$7)/31,0)&gt;=('Charges variables (avancé)'!$J29+'Charges variables (avancé)'!$K29),INDEX($C235:$BJ235,,COLUMN('Charges variables-Calculs auto'!AQ$152)-COLUMN('Charges variables-Calculs auto'!$C$152)+1-('Charges variables (avancé)'!$J29+'Charges variables (avancé)'!$K29)),0)*(1-'Charges variables (avancé)'!$L29))*'Charges variables (avancé)'!$AB29</f>
        <v>0</v>
      </c>
      <c r="AR261" s="341">
        <f>(('Charges variables (avancé)'!$L29*AR235)+IF(ROUND(('Charges variables-Calculs auto'!AR$152-CONFIG!$D$7)/31,0)&gt;=('Charges variables (avancé)'!$J29+'Charges variables (avancé)'!$K29),INDEX($C235:$BJ235,,COLUMN('Charges variables-Calculs auto'!AR$152)-COLUMN('Charges variables-Calculs auto'!$C$152)+1-('Charges variables (avancé)'!$J29+'Charges variables (avancé)'!$K29)),0)*(1-'Charges variables (avancé)'!$L29))*'Charges variables (avancé)'!$AB29</f>
        <v>0</v>
      </c>
      <c r="AS261" s="341">
        <f>(('Charges variables (avancé)'!$L29*AS235)+IF(ROUND(('Charges variables-Calculs auto'!AS$152-CONFIG!$D$7)/31,0)&gt;=('Charges variables (avancé)'!$J29+'Charges variables (avancé)'!$K29),INDEX($C235:$BJ235,,COLUMN('Charges variables-Calculs auto'!AS$152)-COLUMN('Charges variables-Calculs auto'!$C$152)+1-('Charges variables (avancé)'!$J29+'Charges variables (avancé)'!$K29)),0)*(1-'Charges variables (avancé)'!$L29))*'Charges variables (avancé)'!$AB29</f>
        <v>0</v>
      </c>
      <c r="AT261" s="341">
        <f>(('Charges variables (avancé)'!$L29*AT235)+IF(ROUND(('Charges variables-Calculs auto'!AT$152-CONFIG!$D$7)/31,0)&gt;=('Charges variables (avancé)'!$J29+'Charges variables (avancé)'!$K29),INDEX($C235:$BJ235,,COLUMN('Charges variables-Calculs auto'!AT$152)-COLUMN('Charges variables-Calculs auto'!$C$152)+1-('Charges variables (avancé)'!$J29+'Charges variables (avancé)'!$K29)),0)*(1-'Charges variables (avancé)'!$L29))*'Charges variables (avancé)'!$AB29</f>
        <v>0</v>
      </c>
      <c r="AU261" s="341">
        <f>(('Charges variables (avancé)'!$L29*AU235)+IF(ROUND(('Charges variables-Calculs auto'!AU$152-CONFIG!$D$7)/31,0)&gt;=('Charges variables (avancé)'!$J29+'Charges variables (avancé)'!$K29),INDEX($C235:$BJ235,,COLUMN('Charges variables-Calculs auto'!AU$152)-COLUMN('Charges variables-Calculs auto'!$C$152)+1-('Charges variables (avancé)'!$J29+'Charges variables (avancé)'!$K29)),0)*(1-'Charges variables (avancé)'!$L29))*'Charges variables (avancé)'!$AB29</f>
        <v>0</v>
      </c>
      <c r="AV261" s="341">
        <f>(('Charges variables (avancé)'!$L29*AV235)+IF(ROUND(('Charges variables-Calculs auto'!AV$152-CONFIG!$D$7)/31,0)&gt;=('Charges variables (avancé)'!$J29+'Charges variables (avancé)'!$K29),INDEX($C235:$BJ235,,COLUMN('Charges variables-Calculs auto'!AV$152)-COLUMN('Charges variables-Calculs auto'!$C$152)+1-('Charges variables (avancé)'!$J29+'Charges variables (avancé)'!$K29)),0)*(1-'Charges variables (avancé)'!$L29))*'Charges variables (avancé)'!$AB29</f>
        <v>0</v>
      </c>
      <c r="AW261" s="341">
        <f>(('Charges variables (avancé)'!$L29*AW235)+IF(ROUND(('Charges variables-Calculs auto'!AW$152-CONFIG!$D$7)/31,0)&gt;=('Charges variables (avancé)'!$J29+'Charges variables (avancé)'!$K29),INDEX($C235:$BJ235,,COLUMN('Charges variables-Calculs auto'!AW$152)-COLUMN('Charges variables-Calculs auto'!$C$152)+1-('Charges variables (avancé)'!$J29+'Charges variables (avancé)'!$K29)),0)*(1-'Charges variables (avancé)'!$L29))*'Charges variables (avancé)'!$AB29</f>
        <v>0</v>
      </c>
      <c r="AX261" s="341">
        <f>(('Charges variables (avancé)'!$L29*AX235)+IF(ROUND(('Charges variables-Calculs auto'!AX$152-CONFIG!$D$7)/31,0)&gt;=('Charges variables (avancé)'!$J29+'Charges variables (avancé)'!$K29),INDEX($C235:$BJ235,,COLUMN('Charges variables-Calculs auto'!AX$152)-COLUMN('Charges variables-Calculs auto'!$C$152)+1-('Charges variables (avancé)'!$J29+'Charges variables (avancé)'!$K29)),0)*(1-'Charges variables (avancé)'!$L29))*'Charges variables (avancé)'!$AB29</f>
        <v>0</v>
      </c>
      <c r="AY261" s="341">
        <f>(('Charges variables (avancé)'!$L29*AY235)+IF(ROUND(('Charges variables-Calculs auto'!AY$152-CONFIG!$D$7)/31,0)&gt;=('Charges variables (avancé)'!$J29+'Charges variables (avancé)'!$K29),INDEX($C235:$BJ235,,COLUMN('Charges variables-Calculs auto'!AY$152)-COLUMN('Charges variables-Calculs auto'!$C$152)+1-('Charges variables (avancé)'!$J29+'Charges variables (avancé)'!$K29)),0)*(1-'Charges variables (avancé)'!$L29))*'Charges variables (avancé)'!$AD29</f>
        <v>0</v>
      </c>
      <c r="AZ261" s="341">
        <f>(('Charges variables (avancé)'!$L29*AZ235)+IF(ROUND(('Charges variables-Calculs auto'!AZ$152-CONFIG!$D$7)/31,0)&gt;=('Charges variables (avancé)'!$J29+'Charges variables (avancé)'!$K29),INDEX($C235:$BJ235,,COLUMN('Charges variables-Calculs auto'!AZ$152)-COLUMN('Charges variables-Calculs auto'!$C$152)+1-('Charges variables (avancé)'!$J29+'Charges variables (avancé)'!$K29)),0)*(1-'Charges variables (avancé)'!$L29))*'Charges variables (avancé)'!$AD29</f>
        <v>0</v>
      </c>
      <c r="BA261" s="341">
        <f>(('Charges variables (avancé)'!$L29*BA235)+IF(ROUND(('Charges variables-Calculs auto'!BA$152-CONFIG!$D$7)/31,0)&gt;=('Charges variables (avancé)'!$J29+'Charges variables (avancé)'!$K29),INDEX($C235:$BJ235,,COLUMN('Charges variables-Calculs auto'!BA$152)-COLUMN('Charges variables-Calculs auto'!$C$152)+1-('Charges variables (avancé)'!$J29+'Charges variables (avancé)'!$K29)),0)*(1-'Charges variables (avancé)'!$L29))*'Charges variables (avancé)'!$AD29</f>
        <v>0</v>
      </c>
      <c r="BB261" s="341">
        <f>(('Charges variables (avancé)'!$L29*BB235)+IF(ROUND(('Charges variables-Calculs auto'!BB$152-CONFIG!$D$7)/31,0)&gt;=('Charges variables (avancé)'!$J29+'Charges variables (avancé)'!$K29),INDEX($C235:$BJ235,,COLUMN('Charges variables-Calculs auto'!BB$152)-COLUMN('Charges variables-Calculs auto'!$C$152)+1-('Charges variables (avancé)'!$J29+'Charges variables (avancé)'!$K29)),0)*(1-'Charges variables (avancé)'!$L29))*'Charges variables (avancé)'!$AD29</f>
        <v>0</v>
      </c>
      <c r="BC261" s="341">
        <f>(('Charges variables (avancé)'!$L29*BC235)+IF(ROUND(('Charges variables-Calculs auto'!BC$152-CONFIG!$D$7)/31,0)&gt;=('Charges variables (avancé)'!$J29+'Charges variables (avancé)'!$K29),INDEX($C235:$BJ235,,COLUMN('Charges variables-Calculs auto'!BC$152)-COLUMN('Charges variables-Calculs auto'!$C$152)+1-('Charges variables (avancé)'!$J29+'Charges variables (avancé)'!$K29)),0)*(1-'Charges variables (avancé)'!$L29))*'Charges variables (avancé)'!$AD29</f>
        <v>0</v>
      </c>
      <c r="BD261" s="341">
        <f>(('Charges variables (avancé)'!$L29*BD235)+IF(ROUND(('Charges variables-Calculs auto'!BD$152-CONFIG!$D$7)/31,0)&gt;=('Charges variables (avancé)'!$J29+'Charges variables (avancé)'!$K29),INDEX($C235:$BJ235,,COLUMN('Charges variables-Calculs auto'!BD$152)-COLUMN('Charges variables-Calculs auto'!$C$152)+1-('Charges variables (avancé)'!$J29+'Charges variables (avancé)'!$K29)),0)*(1-'Charges variables (avancé)'!$L29))*'Charges variables (avancé)'!$AD29</f>
        <v>0</v>
      </c>
      <c r="BE261" s="341">
        <f>(('Charges variables (avancé)'!$L29*BE235)+IF(ROUND(('Charges variables-Calculs auto'!BE$152-CONFIG!$D$7)/31,0)&gt;=('Charges variables (avancé)'!$J29+'Charges variables (avancé)'!$K29),INDEX($C235:$BJ235,,COLUMN('Charges variables-Calculs auto'!BE$152)-COLUMN('Charges variables-Calculs auto'!$C$152)+1-('Charges variables (avancé)'!$J29+'Charges variables (avancé)'!$K29)),0)*(1-'Charges variables (avancé)'!$L29))*'Charges variables (avancé)'!$AD29</f>
        <v>0</v>
      </c>
      <c r="BF261" s="341">
        <f>(('Charges variables (avancé)'!$L29*BF235)+IF(ROUND(('Charges variables-Calculs auto'!BF$152-CONFIG!$D$7)/31,0)&gt;=('Charges variables (avancé)'!$J29+'Charges variables (avancé)'!$K29),INDEX($C235:$BJ235,,COLUMN('Charges variables-Calculs auto'!BF$152)-COLUMN('Charges variables-Calculs auto'!$C$152)+1-('Charges variables (avancé)'!$J29+'Charges variables (avancé)'!$K29)),0)*(1-'Charges variables (avancé)'!$L29))*'Charges variables (avancé)'!$AD29</f>
        <v>0</v>
      </c>
      <c r="BG261" s="341">
        <f>(('Charges variables (avancé)'!$L29*BG235)+IF(ROUND(('Charges variables-Calculs auto'!BG$152-CONFIG!$D$7)/31,0)&gt;=('Charges variables (avancé)'!$J29+'Charges variables (avancé)'!$K29),INDEX($C235:$BJ235,,COLUMN('Charges variables-Calculs auto'!BG$152)-COLUMN('Charges variables-Calculs auto'!$C$152)+1-('Charges variables (avancé)'!$J29+'Charges variables (avancé)'!$K29)),0)*(1-'Charges variables (avancé)'!$L29))*'Charges variables (avancé)'!$AD29</f>
        <v>0</v>
      </c>
      <c r="BH261" s="341">
        <f>(('Charges variables (avancé)'!$L29*BH235)+IF(ROUND(('Charges variables-Calculs auto'!BH$152-CONFIG!$D$7)/31,0)&gt;=('Charges variables (avancé)'!$J29+'Charges variables (avancé)'!$K29),INDEX($C235:$BJ235,,COLUMN('Charges variables-Calculs auto'!BH$152)-COLUMN('Charges variables-Calculs auto'!$C$152)+1-('Charges variables (avancé)'!$J29+'Charges variables (avancé)'!$K29)),0)*(1-'Charges variables (avancé)'!$L29))*'Charges variables (avancé)'!$AD29</f>
        <v>0</v>
      </c>
      <c r="BI261" s="341">
        <f>(('Charges variables (avancé)'!$L29*BI235)+IF(ROUND(('Charges variables-Calculs auto'!BI$152-CONFIG!$D$7)/31,0)&gt;=('Charges variables (avancé)'!$J29+'Charges variables (avancé)'!$K29),INDEX($C235:$BJ235,,COLUMN('Charges variables-Calculs auto'!BI$152)-COLUMN('Charges variables-Calculs auto'!$C$152)+1-('Charges variables (avancé)'!$J29+'Charges variables (avancé)'!$K29)),0)*(1-'Charges variables (avancé)'!$L29))*'Charges variables (avancé)'!$AD29</f>
        <v>0</v>
      </c>
      <c r="BJ261" s="341">
        <f>(('Charges variables (avancé)'!$L29*BJ235)+IF(ROUND(('Charges variables-Calculs auto'!BJ$152-CONFIG!$D$7)/31,0)&gt;=('Charges variables (avancé)'!$J29+'Charges variables (avancé)'!$K29),INDEX($C235:$BJ235,,COLUMN('Charges variables-Calculs auto'!BJ$152)-COLUMN('Charges variables-Calculs auto'!$C$152)+1-('Charges variables (avancé)'!$J29+'Charges variables (avancé)'!$K29)),0)*(1-'Charges variables (avancé)'!$L29))*'Charges variables (avancé)'!$AD29</f>
        <v>0</v>
      </c>
    </row>
    <row r="262" spans="2:62" ht="15" customHeight="1">
      <c r="B262" s="366">
        <f t="shared" si="170"/>
        <v>0</v>
      </c>
      <c r="C262" s="341">
        <f>(('Charges variables (avancé)'!$L30*C236)+IF(ROUND(('Charges variables-Calculs auto'!C$152-CONFIG!$D$7)/31,0)&gt;=('Charges variables (avancé)'!$J30+'Charges variables (avancé)'!$K30),INDEX($C236:$BJ236,,COLUMN('Charges variables-Calculs auto'!C$152)-COLUMN('Charges variables-Calculs auto'!$C$152)+1-('Charges variables (avancé)'!$J30+'Charges variables (avancé)'!$K30)),0)*(1-'Charges variables (avancé)'!$L30))*'Charges variables (avancé)'!$D30</f>
        <v>0</v>
      </c>
      <c r="D262" s="341">
        <f>(('Charges variables (avancé)'!$L30*D236)+IF(ROUND(('Charges variables-Calculs auto'!D$152-CONFIG!$D$7)/31,0)&gt;=('Charges variables (avancé)'!$J30+'Charges variables (avancé)'!$K30),INDEX($C236:$BJ236,,COLUMN('Charges variables-Calculs auto'!D$152)-COLUMN('Charges variables-Calculs auto'!$C$152)+1-('Charges variables (avancé)'!$J30+'Charges variables (avancé)'!$K30)),0)*(1-'Charges variables (avancé)'!$L30))*'Charges variables (avancé)'!$D30</f>
        <v>0</v>
      </c>
      <c r="E262" s="341">
        <f>(('Charges variables (avancé)'!$L30*E236)+IF(ROUND(('Charges variables-Calculs auto'!E$152-CONFIG!$D$7)/31,0)&gt;=('Charges variables (avancé)'!$J30+'Charges variables (avancé)'!$K30),INDEX($C236:$BJ236,,COLUMN('Charges variables-Calculs auto'!E$152)-COLUMN('Charges variables-Calculs auto'!$C$152)+1-('Charges variables (avancé)'!$J30+'Charges variables (avancé)'!$K30)),0)*(1-'Charges variables (avancé)'!$L30))*'Charges variables (avancé)'!$D30</f>
        <v>0</v>
      </c>
      <c r="F262" s="341">
        <f>(('Charges variables (avancé)'!$L30*F236)+IF(ROUND(('Charges variables-Calculs auto'!F$152-CONFIG!$D$7)/31,0)&gt;=('Charges variables (avancé)'!$J30+'Charges variables (avancé)'!$K30),INDEX($C236:$BJ236,,COLUMN('Charges variables-Calculs auto'!F$152)-COLUMN('Charges variables-Calculs auto'!$C$152)+1-('Charges variables (avancé)'!$J30+'Charges variables (avancé)'!$K30)),0)*(1-'Charges variables (avancé)'!$L30))*'Charges variables (avancé)'!$D30</f>
        <v>0</v>
      </c>
      <c r="G262" s="341">
        <f>(('Charges variables (avancé)'!$L30*G236)+IF(ROUND(('Charges variables-Calculs auto'!G$152-CONFIG!$D$7)/31,0)&gt;=('Charges variables (avancé)'!$J30+'Charges variables (avancé)'!$K30),INDEX($C236:$BJ236,,COLUMN('Charges variables-Calculs auto'!G$152)-COLUMN('Charges variables-Calculs auto'!$C$152)+1-('Charges variables (avancé)'!$J30+'Charges variables (avancé)'!$K30)),0)*(1-'Charges variables (avancé)'!$L30))*'Charges variables (avancé)'!$D30</f>
        <v>0</v>
      </c>
      <c r="H262" s="341">
        <f>(('Charges variables (avancé)'!$L30*H236)+IF(ROUND(('Charges variables-Calculs auto'!H$152-CONFIG!$D$7)/31,0)&gt;=('Charges variables (avancé)'!$J30+'Charges variables (avancé)'!$K30),INDEX($C236:$BJ236,,COLUMN('Charges variables-Calculs auto'!H$152)-COLUMN('Charges variables-Calculs auto'!$C$152)+1-('Charges variables (avancé)'!$J30+'Charges variables (avancé)'!$K30)),0)*(1-'Charges variables (avancé)'!$L30))*'Charges variables (avancé)'!$D30</f>
        <v>0</v>
      </c>
      <c r="I262" s="341">
        <f>(('Charges variables (avancé)'!$L30*I236)+IF(ROUND(('Charges variables-Calculs auto'!I$152-CONFIG!$D$7)/31,0)&gt;=('Charges variables (avancé)'!$J30+'Charges variables (avancé)'!$K30),INDEX($C236:$BJ236,,COLUMN('Charges variables-Calculs auto'!I$152)-COLUMN('Charges variables-Calculs auto'!$C$152)+1-('Charges variables (avancé)'!$J30+'Charges variables (avancé)'!$K30)),0)*(1-'Charges variables (avancé)'!$L30))*'Charges variables (avancé)'!$D30</f>
        <v>0</v>
      </c>
      <c r="J262" s="341">
        <f>(('Charges variables (avancé)'!$L30*J236)+IF(ROUND(('Charges variables-Calculs auto'!J$152-CONFIG!$D$7)/31,0)&gt;=('Charges variables (avancé)'!$J30+'Charges variables (avancé)'!$K30),INDEX($C236:$BJ236,,COLUMN('Charges variables-Calculs auto'!J$152)-COLUMN('Charges variables-Calculs auto'!$C$152)+1-('Charges variables (avancé)'!$J30+'Charges variables (avancé)'!$K30)),0)*(1-'Charges variables (avancé)'!$L30))*'Charges variables (avancé)'!$D30</f>
        <v>0</v>
      </c>
      <c r="K262" s="341">
        <f>(('Charges variables (avancé)'!$L30*K236)+IF(ROUND(('Charges variables-Calculs auto'!K$152-CONFIG!$D$7)/31,0)&gt;=('Charges variables (avancé)'!$J30+'Charges variables (avancé)'!$K30),INDEX($C236:$BJ236,,COLUMN('Charges variables-Calculs auto'!K$152)-COLUMN('Charges variables-Calculs auto'!$C$152)+1-('Charges variables (avancé)'!$J30+'Charges variables (avancé)'!$K30)),0)*(1-'Charges variables (avancé)'!$L30))*'Charges variables (avancé)'!$D30</f>
        <v>0</v>
      </c>
      <c r="L262" s="341">
        <f>(('Charges variables (avancé)'!$L30*L236)+IF(ROUND(('Charges variables-Calculs auto'!L$152-CONFIG!$D$7)/31,0)&gt;=('Charges variables (avancé)'!$J30+'Charges variables (avancé)'!$K30),INDEX($C236:$BJ236,,COLUMN('Charges variables-Calculs auto'!L$152)-COLUMN('Charges variables-Calculs auto'!$C$152)+1-('Charges variables (avancé)'!$J30+'Charges variables (avancé)'!$K30)),0)*(1-'Charges variables (avancé)'!$L30))*'Charges variables (avancé)'!$D30</f>
        <v>0</v>
      </c>
      <c r="M262" s="341">
        <f>(('Charges variables (avancé)'!$L30*M236)+IF(ROUND(('Charges variables-Calculs auto'!M$152-CONFIG!$D$7)/31,0)&gt;=('Charges variables (avancé)'!$J30+'Charges variables (avancé)'!$K30),INDEX($C236:$BJ236,,COLUMN('Charges variables-Calculs auto'!M$152)-COLUMN('Charges variables-Calculs auto'!$C$152)+1-('Charges variables (avancé)'!$J30+'Charges variables (avancé)'!$K30)),0)*(1-'Charges variables (avancé)'!$L30))*'Charges variables (avancé)'!$D30</f>
        <v>0</v>
      </c>
      <c r="N262" s="341">
        <f>(('Charges variables (avancé)'!$L30*N236)+IF(ROUND(('Charges variables-Calculs auto'!N$152-CONFIG!$D$7)/31,0)&gt;=('Charges variables (avancé)'!$J30+'Charges variables (avancé)'!$K30),INDEX($C236:$BJ236,,COLUMN('Charges variables-Calculs auto'!N$152)-COLUMN('Charges variables-Calculs auto'!$C$152)+1-('Charges variables (avancé)'!$J30+'Charges variables (avancé)'!$K30)),0)*(1-'Charges variables (avancé)'!$L30))*'Charges variables (avancé)'!$D30</f>
        <v>0</v>
      </c>
      <c r="O262" s="341">
        <f>(('Charges variables (avancé)'!$L30*O236)+IF(ROUND(('Charges variables-Calculs auto'!O$152-CONFIG!$D$7)/31,0)&gt;=('Charges variables (avancé)'!$J30+'Charges variables (avancé)'!$K30),INDEX($C236:$BJ236,,COLUMN('Charges variables-Calculs auto'!O$152)-COLUMN('Charges variables-Calculs auto'!$C$152)+1-('Charges variables (avancé)'!$J30+'Charges variables (avancé)'!$K30)),0)*(1-'Charges variables (avancé)'!$L30))*'Charges variables (avancé)'!$X30</f>
        <v>0</v>
      </c>
      <c r="P262" s="341">
        <f>(('Charges variables (avancé)'!$L30*P236)+IF(ROUND(('Charges variables-Calculs auto'!P$152-CONFIG!$D$7)/31,0)&gt;=('Charges variables (avancé)'!$J30+'Charges variables (avancé)'!$K30),INDEX($C236:$BJ236,,COLUMN('Charges variables-Calculs auto'!P$152)-COLUMN('Charges variables-Calculs auto'!$C$152)+1-('Charges variables (avancé)'!$J30+'Charges variables (avancé)'!$K30)),0)*(1-'Charges variables (avancé)'!$L30))*'Charges variables (avancé)'!$X30</f>
        <v>0</v>
      </c>
      <c r="Q262" s="341">
        <f>(('Charges variables (avancé)'!$L30*Q236)+IF(ROUND(('Charges variables-Calculs auto'!Q$152-CONFIG!$D$7)/31,0)&gt;=('Charges variables (avancé)'!$J30+'Charges variables (avancé)'!$K30),INDEX($C236:$BJ236,,COLUMN('Charges variables-Calculs auto'!Q$152)-COLUMN('Charges variables-Calculs auto'!$C$152)+1-('Charges variables (avancé)'!$J30+'Charges variables (avancé)'!$K30)),0)*(1-'Charges variables (avancé)'!$L30))*'Charges variables (avancé)'!$X30</f>
        <v>0</v>
      </c>
      <c r="R262" s="341">
        <f>(('Charges variables (avancé)'!$L30*R236)+IF(ROUND(('Charges variables-Calculs auto'!R$152-CONFIG!$D$7)/31,0)&gt;=('Charges variables (avancé)'!$J30+'Charges variables (avancé)'!$K30),INDEX($C236:$BJ236,,COLUMN('Charges variables-Calculs auto'!R$152)-COLUMN('Charges variables-Calculs auto'!$C$152)+1-('Charges variables (avancé)'!$J30+'Charges variables (avancé)'!$K30)),0)*(1-'Charges variables (avancé)'!$L30))*'Charges variables (avancé)'!$X30</f>
        <v>0</v>
      </c>
      <c r="S262" s="341">
        <f>(('Charges variables (avancé)'!$L30*S236)+IF(ROUND(('Charges variables-Calculs auto'!S$152-CONFIG!$D$7)/31,0)&gt;=('Charges variables (avancé)'!$J30+'Charges variables (avancé)'!$K30),INDEX($C236:$BJ236,,COLUMN('Charges variables-Calculs auto'!S$152)-COLUMN('Charges variables-Calculs auto'!$C$152)+1-('Charges variables (avancé)'!$J30+'Charges variables (avancé)'!$K30)),0)*(1-'Charges variables (avancé)'!$L30))*'Charges variables (avancé)'!$X30</f>
        <v>0</v>
      </c>
      <c r="T262" s="341">
        <f>(('Charges variables (avancé)'!$L30*T236)+IF(ROUND(('Charges variables-Calculs auto'!T$152-CONFIG!$D$7)/31,0)&gt;=('Charges variables (avancé)'!$J30+'Charges variables (avancé)'!$K30),INDEX($C236:$BJ236,,COLUMN('Charges variables-Calculs auto'!T$152)-COLUMN('Charges variables-Calculs auto'!$C$152)+1-('Charges variables (avancé)'!$J30+'Charges variables (avancé)'!$K30)),0)*(1-'Charges variables (avancé)'!$L30))*'Charges variables (avancé)'!$X30</f>
        <v>0</v>
      </c>
      <c r="U262" s="341">
        <f>(('Charges variables (avancé)'!$L30*U236)+IF(ROUND(('Charges variables-Calculs auto'!U$152-CONFIG!$D$7)/31,0)&gt;=('Charges variables (avancé)'!$J30+'Charges variables (avancé)'!$K30),INDEX($C236:$BJ236,,COLUMN('Charges variables-Calculs auto'!U$152)-COLUMN('Charges variables-Calculs auto'!$C$152)+1-('Charges variables (avancé)'!$J30+'Charges variables (avancé)'!$K30)),0)*(1-'Charges variables (avancé)'!$L30))*'Charges variables (avancé)'!$X30</f>
        <v>0</v>
      </c>
      <c r="V262" s="341">
        <f>(('Charges variables (avancé)'!$L30*V236)+IF(ROUND(('Charges variables-Calculs auto'!V$152-CONFIG!$D$7)/31,0)&gt;=('Charges variables (avancé)'!$J30+'Charges variables (avancé)'!$K30),INDEX($C236:$BJ236,,COLUMN('Charges variables-Calculs auto'!V$152)-COLUMN('Charges variables-Calculs auto'!$C$152)+1-('Charges variables (avancé)'!$J30+'Charges variables (avancé)'!$K30)),0)*(1-'Charges variables (avancé)'!$L30))*'Charges variables (avancé)'!$X30</f>
        <v>0</v>
      </c>
      <c r="W262" s="341">
        <f>(('Charges variables (avancé)'!$L30*W236)+IF(ROUND(('Charges variables-Calculs auto'!W$152-CONFIG!$D$7)/31,0)&gt;=('Charges variables (avancé)'!$J30+'Charges variables (avancé)'!$K30),INDEX($C236:$BJ236,,COLUMN('Charges variables-Calculs auto'!W$152)-COLUMN('Charges variables-Calculs auto'!$C$152)+1-('Charges variables (avancé)'!$J30+'Charges variables (avancé)'!$K30)),0)*(1-'Charges variables (avancé)'!$L30))*'Charges variables (avancé)'!$X30</f>
        <v>0</v>
      </c>
      <c r="X262" s="341">
        <f>(('Charges variables (avancé)'!$L30*X236)+IF(ROUND(('Charges variables-Calculs auto'!X$152-CONFIG!$D$7)/31,0)&gt;=('Charges variables (avancé)'!$J30+'Charges variables (avancé)'!$K30),INDEX($C236:$BJ236,,COLUMN('Charges variables-Calculs auto'!X$152)-COLUMN('Charges variables-Calculs auto'!$C$152)+1-('Charges variables (avancé)'!$J30+'Charges variables (avancé)'!$K30)),0)*(1-'Charges variables (avancé)'!$L30))*'Charges variables (avancé)'!$X30</f>
        <v>0</v>
      </c>
      <c r="Y262" s="341">
        <f>(('Charges variables (avancé)'!$L30*Y236)+IF(ROUND(('Charges variables-Calculs auto'!Y$152-CONFIG!$D$7)/31,0)&gt;=('Charges variables (avancé)'!$J30+'Charges variables (avancé)'!$K30),INDEX($C236:$BJ236,,COLUMN('Charges variables-Calculs auto'!Y$152)-COLUMN('Charges variables-Calculs auto'!$C$152)+1-('Charges variables (avancé)'!$J30+'Charges variables (avancé)'!$K30)),0)*(1-'Charges variables (avancé)'!$L30))*'Charges variables (avancé)'!$X30</f>
        <v>0</v>
      </c>
      <c r="Z262" s="341">
        <f>(('Charges variables (avancé)'!$L30*Z236)+IF(ROUND(('Charges variables-Calculs auto'!Z$152-CONFIG!$D$7)/31,0)&gt;=('Charges variables (avancé)'!$J30+'Charges variables (avancé)'!$K30),INDEX($C236:$BJ236,,COLUMN('Charges variables-Calculs auto'!Z$152)-COLUMN('Charges variables-Calculs auto'!$C$152)+1-('Charges variables (avancé)'!$J30+'Charges variables (avancé)'!$K30)),0)*(1-'Charges variables (avancé)'!$L30))*'Charges variables (avancé)'!$X30</f>
        <v>0</v>
      </c>
      <c r="AA262" s="341">
        <f>(('Charges variables (avancé)'!$L30*AA236)+IF(ROUND(('Charges variables-Calculs auto'!AA$152-CONFIG!$D$7)/31,0)&gt;=('Charges variables (avancé)'!$J30+'Charges variables (avancé)'!$K30),INDEX($C236:$BJ236,,COLUMN('Charges variables-Calculs auto'!AA$152)-COLUMN('Charges variables-Calculs auto'!$C$152)+1-('Charges variables (avancé)'!$J30+'Charges variables (avancé)'!$K30)),0)*(1-'Charges variables (avancé)'!$L30))*'Charges variables (avancé)'!$Z30</f>
        <v>0</v>
      </c>
      <c r="AB262" s="341">
        <f>(('Charges variables (avancé)'!$L30*AB236)+IF(ROUND(('Charges variables-Calculs auto'!AB$152-CONFIG!$D$7)/31,0)&gt;=('Charges variables (avancé)'!$J30+'Charges variables (avancé)'!$K30),INDEX($C236:$BJ236,,COLUMN('Charges variables-Calculs auto'!AB$152)-COLUMN('Charges variables-Calculs auto'!$C$152)+1-('Charges variables (avancé)'!$J30+'Charges variables (avancé)'!$K30)),0)*(1-'Charges variables (avancé)'!$L30))*'Charges variables (avancé)'!$Z30</f>
        <v>0</v>
      </c>
      <c r="AC262" s="341">
        <f>(('Charges variables (avancé)'!$L30*AC236)+IF(ROUND(('Charges variables-Calculs auto'!AC$152-CONFIG!$D$7)/31,0)&gt;=('Charges variables (avancé)'!$J30+'Charges variables (avancé)'!$K30),INDEX($C236:$BJ236,,COLUMN('Charges variables-Calculs auto'!AC$152)-COLUMN('Charges variables-Calculs auto'!$C$152)+1-('Charges variables (avancé)'!$J30+'Charges variables (avancé)'!$K30)),0)*(1-'Charges variables (avancé)'!$L30))*'Charges variables (avancé)'!$Z30</f>
        <v>0</v>
      </c>
      <c r="AD262" s="341">
        <f>(('Charges variables (avancé)'!$L30*AD236)+IF(ROUND(('Charges variables-Calculs auto'!AD$152-CONFIG!$D$7)/31,0)&gt;=('Charges variables (avancé)'!$J30+'Charges variables (avancé)'!$K30),INDEX($C236:$BJ236,,COLUMN('Charges variables-Calculs auto'!AD$152)-COLUMN('Charges variables-Calculs auto'!$C$152)+1-('Charges variables (avancé)'!$J30+'Charges variables (avancé)'!$K30)),0)*(1-'Charges variables (avancé)'!$L30))*'Charges variables (avancé)'!$Z30</f>
        <v>0</v>
      </c>
      <c r="AE262" s="341">
        <f>(('Charges variables (avancé)'!$L30*AE236)+IF(ROUND(('Charges variables-Calculs auto'!AE$152-CONFIG!$D$7)/31,0)&gt;=('Charges variables (avancé)'!$J30+'Charges variables (avancé)'!$K30),INDEX($C236:$BJ236,,COLUMN('Charges variables-Calculs auto'!AE$152)-COLUMN('Charges variables-Calculs auto'!$C$152)+1-('Charges variables (avancé)'!$J30+'Charges variables (avancé)'!$K30)),0)*(1-'Charges variables (avancé)'!$L30))*'Charges variables (avancé)'!$Z30</f>
        <v>0</v>
      </c>
      <c r="AF262" s="341">
        <f>(('Charges variables (avancé)'!$L30*AF236)+IF(ROUND(('Charges variables-Calculs auto'!AF$152-CONFIG!$D$7)/31,0)&gt;=('Charges variables (avancé)'!$J30+'Charges variables (avancé)'!$K30),INDEX($C236:$BJ236,,COLUMN('Charges variables-Calculs auto'!AF$152)-COLUMN('Charges variables-Calculs auto'!$C$152)+1-('Charges variables (avancé)'!$J30+'Charges variables (avancé)'!$K30)),0)*(1-'Charges variables (avancé)'!$L30))*'Charges variables (avancé)'!$Z30</f>
        <v>0</v>
      </c>
      <c r="AG262" s="341">
        <f>(('Charges variables (avancé)'!$L30*AG236)+IF(ROUND(('Charges variables-Calculs auto'!AG$152-CONFIG!$D$7)/31,0)&gt;=('Charges variables (avancé)'!$J30+'Charges variables (avancé)'!$K30),INDEX($C236:$BJ236,,COLUMN('Charges variables-Calculs auto'!AG$152)-COLUMN('Charges variables-Calculs auto'!$C$152)+1-('Charges variables (avancé)'!$J30+'Charges variables (avancé)'!$K30)),0)*(1-'Charges variables (avancé)'!$L30))*'Charges variables (avancé)'!$Z30</f>
        <v>0</v>
      </c>
      <c r="AH262" s="341">
        <f>(('Charges variables (avancé)'!$L30*AH236)+IF(ROUND(('Charges variables-Calculs auto'!AH$152-CONFIG!$D$7)/31,0)&gt;=('Charges variables (avancé)'!$J30+'Charges variables (avancé)'!$K30),INDEX($C236:$BJ236,,COLUMN('Charges variables-Calculs auto'!AH$152)-COLUMN('Charges variables-Calculs auto'!$C$152)+1-('Charges variables (avancé)'!$J30+'Charges variables (avancé)'!$K30)),0)*(1-'Charges variables (avancé)'!$L30))*'Charges variables (avancé)'!$Z30</f>
        <v>0</v>
      </c>
      <c r="AI262" s="341">
        <f>(('Charges variables (avancé)'!$L30*AI236)+IF(ROUND(('Charges variables-Calculs auto'!AI$152-CONFIG!$D$7)/31,0)&gt;=('Charges variables (avancé)'!$J30+'Charges variables (avancé)'!$K30),INDEX($C236:$BJ236,,COLUMN('Charges variables-Calculs auto'!AI$152)-COLUMN('Charges variables-Calculs auto'!$C$152)+1-('Charges variables (avancé)'!$J30+'Charges variables (avancé)'!$K30)),0)*(1-'Charges variables (avancé)'!$L30))*'Charges variables (avancé)'!$Z30</f>
        <v>0</v>
      </c>
      <c r="AJ262" s="341">
        <f>(('Charges variables (avancé)'!$L30*AJ236)+IF(ROUND(('Charges variables-Calculs auto'!AJ$152-CONFIG!$D$7)/31,0)&gt;=('Charges variables (avancé)'!$J30+'Charges variables (avancé)'!$K30),INDEX($C236:$BJ236,,COLUMN('Charges variables-Calculs auto'!AJ$152)-COLUMN('Charges variables-Calculs auto'!$C$152)+1-('Charges variables (avancé)'!$J30+'Charges variables (avancé)'!$K30)),0)*(1-'Charges variables (avancé)'!$L30))*'Charges variables (avancé)'!$Z30</f>
        <v>0</v>
      </c>
      <c r="AK262" s="341">
        <f>(('Charges variables (avancé)'!$L30*AK236)+IF(ROUND(('Charges variables-Calculs auto'!AK$152-CONFIG!$D$7)/31,0)&gt;=('Charges variables (avancé)'!$J30+'Charges variables (avancé)'!$K30),INDEX($C236:$BJ236,,COLUMN('Charges variables-Calculs auto'!AK$152)-COLUMN('Charges variables-Calculs auto'!$C$152)+1-('Charges variables (avancé)'!$J30+'Charges variables (avancé)'!$K30)),0)*(1-'Charges variables (avancé)'!$L30))*'Charges variables (avancé)'!$Z30</f>
        <v>0</v>
      </c>
      <c r="AL262" s="341">
        <f>(('Charges variables (avancé)'!$L30*AL236)+IF(ROUND(('Charges variables-Calculs auto'!AL$152-CONFIG!$D$7)/31,0)&gt;=('Charges variables (avancé)'!$J30+'Charges variables (avancé)'!$K30),INDEX($C236:$BJ236,,COLUMN('Charges variables-Calculs auto'!AL$152)-COLUMN('Charges variables-Calculs auto'!$C$152)+1-('Charges variables (avancé)'!$J30+'Charges variables (avancé)'!$K30)),0)*(1-'Charges variables (avancé)'!$L30))*'Charges variables (avancé)'!$Z30</f>
        <v>0</v>
      </c>
      <c r="AM262" s="341">
        <f>(('Charges variables (avancé)'!$L30*AM236)+IF(ROUND(('Charges variables-Calculs auto'!AM$152-CONFIG!$D$7)/31,0)&gt;=('Charges variables (avancé)'!$J30+'Charges variables (avancé)'!$K30),INDEX($C236:$BJ236,,COLUMN('Charges variables-Calculs auto'!AM$152)-COLUMN('Charges variables-Calculs auto'!$C$152)+1-('Charges variables (avancé)'!$J30+'Charges variables (avancé)'!$K30)),0)*(1-'Charges variables (avancé)'!$L30))*'Charges variables (avancé)'!$AB30</f>
        <v>0</v>
      </c>
      <c r="AN262" s="341">
        <f>(('Charges variables (avancé)'!$L30*AN236)+IF(ROUND(('Charges variables-Calculs auto'!AN$152-CONFIG!$D$7)/31,0)&gt;=('Charges variables (avancé)'!$J30+'Charges variables (avancé)'!$K30),INDEX($C236:$BJ236,,COLUMN('Charges variables-Calculs auto'!AN$152)-COLUMN('Charges variables-Calculs auto'!$C$152)+1-('Charges variables (avancé)'!$J30+'Charges variables (avancé)'!$K30)),0)*(1-'Charges variables (avancé)'!$L30))*'Charges variables (avancé)'!$AB30</f>
        <v>0</v>
      </c>
      <c r="AO262" s="341">
        <f>(('Charges variables (avancé)'!$L30*AO236)+IF(ROUND(('Charges variables-Calculs auto'!AO$152-CONFIG!$D$7)/31,0)&gt;=('Charges variables (avancé)'!$J30+'Charges variables (avancé)'!$K30),INDEX($C236:$BJ236,,COLUMN('Charges variables-Calculs auto'!AO$152)-COLUMN('Charges variables-Calculs auto'!$C$152)+1-('Charges variables (avancé)'!$J30+'Charges variables (avancé)'!$K30)),0)*(1-'Charges variables (avancé)'!$L30))*'Charges variables (avancé)'!$AB30</f>
        <v>0</v>
      </c>
      <c r="AP262" s="341">
        <f>(('Charges variables (avancé)'!$L30*AP236)+IF(ROUND(('Charges variables-Calculs auto'!AP$152-CONFIG!$D$7)/31,0)&gt;=('Charges variables (avancé)'!$J30+'Charges variables (avancé)'!$K30),INDEX($C236:$BJ236,,COLUMN('Charges variables-Calculs auto'!AP$152)-COLUMN('Charges variables-Calculs auto'!$C$152)+1-('Charges variables (avancé)'!$J30+'Charges variables (avancé)'!$K30)),0)*(1-'Charges variables (avancé)'!$L30))*'Charges variables (avancé)'!$AB30</f>
        <v>0</v>
      </c>
      <c r="AQ262" s="341">
        <f>(('Charges variables (avancé)'!$L30*AQ236)+IF(ROUND(('Charges variables-Calculs auto'!AQ$152-CONFIG!$D$7)/31,0)&gt;=('Charges variables (avancé)'!$J30+'Charges variables (avancé)'!$K30),INDEX($C236:$BJ236,,COLUMN('Charges variables-Calculs auto'!AQ$152)-COLUMN('Charges variables-Calculs auto'!$C$152)+1-('Charges variables (avancé)'!$J30+'Charges variables (avancé)'!$K30)),0)*(1-'Charges variables (avancé)'!$L30))*'Charges variables (avancé)'!$AB30</f>
        <v>0</v>
      </c>
      <c r="AR262" s="341">
        <f>(('Charges variables (avancé)'!$L30*AR236)+IF(ROUND(('Charges variables-Calculs auto'!AR$152-CONFIG!$D$7)/31,0)&gt;=('Charges variables (avancé)'!$J30+'Charges variables (avancé)'!$K30),INDEX($C236:$BJ236,,COLUMN('Charges variables-Calculs auto'!AR$152)-COLUMN('Charges variables-Calculs auto'!$C$152)+1-('Charges variables (avancé)'!$J30+'Charges variables (avancé)'!$K30)),0)*(1-'Charges variables (avancé)'!$L30))*'Charges variables (avancé)'!$AB30</f>
        <v>0</v>
      </c>
      <c r="AS262" s="341">
        <f>(('Charges variables (avancé)'!$L30*AS236)+IF(ROUND(('Charges variables-Calculs auto'!AS$152-CONFIG!$D$7)/31,0)&gt;=('Charges variables (avancé)'!$J30+'Charges variables (avancé)'!$K30),INDEX($C236:$BJ236,,COLUMN('Charges variables-Calculs auto'!AS$152)-COLUMN('Charges variables-Calculs auto'!$C$152)+1-('Charges variables (avancé)'!$J30+'Charges variables (avancé)'!$K30)),0)*(1-'Charges variables (avancé)'!$L30))*'Charges variables (avancé)'!$AB30</f>
        <v>0</v>
      </c>
      <c r="AT262" s="341">
        <f>(('Charges variables (avancé)'!$L30*AT236)+IF(ROUND(('Charges variables-Calculs auto'!AT$152-CONFIG!$D$7)/31,0)&gt;=('Charges variables (avancé)'!$J30+'Charges variables (avancé)'!$K30),INDEX($C236:$BJ236,,COLUMN('Charges variables-Calculs auto'!AT$152)-COLUMN('Charges variables-Calculs auto'!$C$152)+1-('Charges variables (avancé)'!$J30+'Charges variables (avancé)'!$K30)),0)*(1-'Charges variables (avancé)'!$L30))*'Charges variables (avancé)'!$AB30</f>
        <v>0</v>
      </c>
      <c r="AU262" s="341">
        <f>(('Charges variables (avancé)'!$L30*AU236)+IF(ROUND(('Charges variables-Calculs auto'!AU$152-CONFIG!$D$7)/31,0)&gt;=('Charges variables (avancé)'!$J30+'Charges variables (avancé)'!$K30),INDEX($C236:$BJ236,,COLUMN('Charges variables-Calculs auto'!AU$152)-COLUMN('Charges variables-Calculs auto'!$C$152)+1-('Charges variables (avancé)'!$J30+'Charges variables (avancé)'!$K30)),0)*(1-'Charges variables (avancé)'!$L30))*'Charges variables (avancé)'!$AB30</f>
        <v>0</v>
      </c>
      <c r="AV262" s="341">
        <f>(('Charges variables (avancé)'!$L30*AV236)+IF(ROUND(('Charges variables-Calculs auto'!AV$152-CONFIG!$D$7)/31,0)&gt;=('Charges variables (avancé)'!$J30+'Charges variables (avancé)'!$K30),INDEX($C236:$BJ236,,COLUMN('Charges variables-Calculs auto'!AV$152)-COLUMN('Charges variables-Calculs auto'!$C$152)+1-('Charges variables (avancé)'!$J30+'Charges variables (avancé)'!$K30)),0)*(1-'Charges variables (avancé)'!$L30))*'Charges variables (avancé)'!$AB30</f>
        <v>0</v>
      </c>
      <c r="AW262" s="341">
        <f>(('Charges variables (avancé)'!$L30*AW236)+IF(ROUND(('Charges variables-Calculs auto'!AW$152-CONFIG!$D$7)/31,0)&gt;=('Charges variables (avancé)'!$J30+'Charges variables (avancé)'!$K30),INDEX($C236:$BJ236,,COLUMN('Charges variables-Calculs auto'!AW$152)-COLUMN('Charges variables-Calculs auto'!$C$152)+1-('Charges variables (avancé)'!$J30+'Charges variables (avancé)'!$K30)),0)*(1-'Charges variables (avancé)'!$L30))*'Charges variables (avancé)'!$AB30</f>
        <v>0</v>
      </c>
      <c r="AX262" s="341">
        <f>(('Charges variables (avancé)'!$L30*AX236)+IF(ROUND(('Charges variables-Calculs auto'!AX$152-CONFIG!$D$7)/31,0)&gt;=('Charges variables (avancé)'!$J30+'Charges variables (avancé)'!$K30),INDEX($C236:$BJ236,,COLUMN('Charges variables-Calculs auto'!AX$152)-COLUMN('Charges variables-Calculs auto'!$C$152)+1-('Charges variables (avancé)'!$J30+'Charges variables (avancé)'!$K30)),0)*(1-'Charges variables (avancé)'!$L30))*'Charges variables (avancé)'!$AB30</f>
        <v>0</v>
      </c>
      <c r="AY262" s="341">
        <f>(('Charges variables (avancé)'!$L30*AY236)+IF(ROUND(('Charges variables-Calculs auto'!AY$152-CONFIG!$D$7)/31,0)&gt;=('Charges variables (avancé)'!$J30+'Charges variables (avancé)'!$K30),INDEX($C236:$BJ236,,COLUMN('Charges variables-Calculs auto'!AY$152)-COLUMN('Charges variables-Calculs auto'!$C$152)+1-('Charges variables (avancé)'!$J30+'Charges variables (avancé)'!$K30)),0)*(1-'Charges variables (avancé)'!$L30))*'Charges variables (avancé)'!$AD30</f>
        <v>0</v>
      </c>
      <c r="AZ262" s="341">
        <f>(('Charges variables (avancé)'!$L30*AZ236)+IF(ROUND(('Charges variables-Calculs auto'!AZ$152-CONFIG!$D$7)/31,0)&gt;=('Charges variables (avancé)'!$J30+'Charges variables (avancé)'!$K30),INDEX($C236:$BJ236,,COLUMN('Charges variables-Calculs auto'!AZ$152)-COLUMN('Charges variables-Calculs auto'!$C$152)+1-('Charges variables (avancé)'!$J30+'Charges variables (avancé)'!$K30)),0)*(1-'Charges variables (avancé)'!$L30))*'Charges variables (avancé)'!$AD30</f>
        <v>0</v>
      </c>
      <c r="BA262" s="341">
        <f>(('Charges variables (avancé)'!$L30*BA236)+IF(ROUND(('Charges variables-Calculs auto'!BA$152-CONFIG!$D$7)/31,0)&gt;=('Charges variables (avancé)'!$J30+'Charges variables (avancé)'!$K30),INDEX($C236:$BJ236,,COLUMN('Charges variables-Calculs auto'!BA$152)-COLUMN('Charges variables-Calculs auto'!$C$152)+1-('Charges variables (avancé)'!$J30+'Charges variables (avancé)'!$K30)),0)*(1-'Charges variables (avancé)'!$L30))*'Charges variables (avancé)'!$AD30</f>
        <v>0</v>
      </c>
      <c r="BB262" s="341">
        <f>(('Charges variables (avancé)'!$L30*BB236)+IF(ROUND(('Charges variables-Calculs auto'!BB$152-CONFIG!$D$7)/31,0)&gt;=('Charges variables (avancé)'!$J30+'Charges variables (avancé)'!$K30),INDEX($C236:$BJ236,,COLUMN('Charges variables-Calculs auto'!BB$152)-COLUMN('Charges variables-Calculs auto'!$C$152)+1-('Charges variables (avancé)'!$J30+'Charges variables (avancé)'!$K30)),0)*(1-'Charges variables (avancé)'!$L30))*'Charges variables (avancé)'!$AD30</f>
        <v>0</v>
      </c>
      <c r="BC262" s="341">
        <f>(('Charges variables (avancé)'!$L30*BC236)+IF(ROUND(('Charges variables-Calculs auto'!BC$152-CONFIG!$D$7)/31,0)&gt;=('Charges variables (avancé)'!$J30+'Charges variables (avancé)'!$K30),INDEX($C236:$BJ236,,COLUMN('Charges variables-Calculs auto'!BC$152)-COLUMN('Charges variables-Calculs auto'!$C$152)+1-('Charges variables (avancé)'!$J30+'Charges variables (avancé)'!$K30)),0)*(1-'Charges variables (avancé)'!$L30))*'Charges variables (avancé)'!$AD30</f>
        <v>0</v>
      </c>
      <c r="BD262" s="341">
        <f>(('Charges variables (avancé)'!$L30*BD236)+IF(ROUND(('Charges variables-Calculs auto'!BD$152-CONFIG!$D$7)/31,0)&gt;=('Charges variables (avancé)'!$J30+'Charges variables (avancé)'!$K30),INDEX($C236:$BJ236,,COLUMN('Charges variables-Calculs auto'!BD$152)-COLUMN('Charges variables-Calculs auto'!$C$152)+1-('Charges variables (avancé)'!$J30+'Charges variables (avancé)'!$K30)),0)*(1-'Charges variables (avancé)'!$L30))*'Charges variables (avancé)'!$AD30</f>
        <v>0</v>
      </c>
      <c r="BE262" s="341">
        <f>(('Charges variables (avancé)'!$L30*BE236)+IF(ROUND(('Charges variables-Calculs auto'!BE$152-CONFIG!$D$7)/31,0)&gt;=('Charges variables (avancé)'!$J30+'Charges variables (avancé)'!$K30),INDEX($C236:$BJ236,,COLUMN('Charges variables-Calculs auto'!BE$152)-COLUMN('Charges variables-Calculs auto'!$C$152)+1-('Charges variables (avancé)'!$J30+'Charges variables (avancé)'!$K30)),0)*(1-'Charges variables (avancé)'!$L30))*'Charges variables (avancé)'!$AD30</f>
        <v>0</v>
      </c>
      <c r="BF262" s="341">
        <f>(('Charges variables (avancé)'!$L30*BF236)+IF(ROUND(('Charges variables-Calculs auto'!BF$152-CONFIG!$D$7)/31,0)&gt;=('Charges variables (avancé)'!$J30+'Charges variables (avancé)'!$K30),INDEX($C236:$BJ236,,COLUMN('Charges variables-Calculs auto'!BF$152)-COLUMN('Charges variables-Calculs auto'!$C$152)+1-('Charges variables (avancé)'!$J30+'Charges variables (avancé)'!$K30)),0)*(1-'Charges variables (avancé)'!$L30))*'Charges variables (avancé)'!$AD30</f>
        <v>0</v>
      </c>
      <c r="BG262" s="341">
        <f>(('Charges variables (avancé)'!$L30*BG236)+IF(ROUND(('Charges variables-Calculs auto'!BG$152-CONFIG!$D$7)/31,0)&gt;=('Charges variables (avancé)'!$J30+'Charges variables (avancé)'!$K30),INDEX($C236:$BJ236,,COLUMN('Charges variables-Calculs auto'!BG$152)-COLUMN('Charges variables-Calculs auto'!$C$152)+1-('Charges variables (avancé)'!$J30+'Charges variables (avancé)'!$K30)),0)*(1-'Charges variables (avancé)'!$L30))*'Charges variables (avancé)'!$AD30</f>
        <v>0</v>
      </c>
      <c r="BH262" s="341">
        <f>(('Charges variables (avancé)'!$L30*BH236)+IF(ROUND(('Charges variables-Calculs auto'!BH$152-CONFIG!$D$7)/31,0)&gt;=('Charges variables (avancé)'!$J30+'Charges variables (avancé)'!$K30),INDEX($C236:$BJ236,,COLUMN('Charges variables-Calculs auto'!BH$152)-COLUMN('Charges variables-Calculs auto'!$C$152)+1-('Charges variables (avancé)'!$J30+'Charges variables (avancé)'!$K30)),0)*(1-'Charges variables (avancé)'!$L30))*'Charges variables (avancé)'!$AD30</f>
        <v>0</v>
      </c>
      <c r="BI262" s="341">
        <f>(('Charges variables (avancé)'!$L30*BI236)+IF(ROUND(('Charges variables-Calculs auto'!BI$152-CONFIG!$D$7)/31,0)&gt;=('Charges variables (avancé)'!$J30+'Charges variables (avancé)'!$K30),INDEX($C236:$BJ236,,COLUMN('Charges variables-Calculs auto'!BI$152)-COLUMN('Charges variables-Calculs auto'!$C$152)+1-('Charges variables (avancé)'!$J30+'Charges variables (avancé)'!$K30)),0)*(1-'Charges variables (avancé)'!$L30))*'Charges variables (avancé)'!$AD30</f>
        <v>0</v>
      </c>
      <c r="BJ262" s="341">
        <f>(('Charges variables (avancé)'!$L30*BJ236)+IF(ROUND(('Charges variables-Calculs auto'!BJ$152-CONFIG!$D$7)/31,0)&gt;=('Charges variables (avancé)'!$J30+'Charges variables (avancé)'!$K30),INDEX($C236:$BJ236,,COLUMN('Charges variables-Calculs auto'!BJ$152)-COLUMN('Charges variables-Calculs auto'!$C$152)+1-('Charges variables (avancé)'!$J30+'Charges variables (avancé)'!$K30)),0)*(1-'Charges variables (avancé)'!$L30))*'Charges variables (avancé)'!$AD30</f>
        <v>0</v>
      </c>
    </row>
    <row r="263" spans="2:62" ht="15" customHeight="1">
      <c r="B263" s="366">
        <f t="shared" si="170"/>
        <v>0</v>
      </c>
      <c r="C263" s="341">
        <f>(('Charges variables (avancé)'!$L31*C237)+IF(ROUND(('Charges variables-Calculs auto'!C$152-CONFIG!$D$7)/31,0)&gt;=('Charges variables (avancé)'!$J31+'Charges variables (avancé)'!$K31),INDEX($C237:$BJ237,,COLUMN('Charges variables-Calculs auto'!C$152)-COLUMN('Charges variables-Calculs auto'!$C$152)+1-('Charges variables (avancé)'!$J31+'Charges variables (avancé)'!$K31)),0)*(1-'Charges variables (avancé)'!$L31))*'Charges variables (avancé)'!$D31</f>
        <v>0</v>
      </c>
      <c r="D263" s="341">
        <f>(('Charges variables (avancé)'!$L31*D237)+IF(ROUND(('Charges variables-Calculs auto'!D$152-CONFIG!$D$7)/31,0)&gt;=('Charges variables (avancé)'!$J31+'Charges variables (avancé)'!$K31),INDEX($C237:$BJ237,,COLUMN('Charges variables-Calculs auto'!D$152)-COLUMN('Charges variables-Calculs auto'!$C$152)+1-('Charges variables (avancé)'!$J31+'Charges variables (avancé)'!$K31)),0)*(1-'Charges variables (avancé)'!$L31))*'Charges variables (avancé)'!$D31</f>
        <v>0</v>
      </c>
      <c r="E263" s="341">
        <f>(('Charges variables (avancé)'!$L31*E237)+IF(ROUND(('Charges variables-Calculs auto'!E$152-CONFIG!$D$7)/31,0)&gt;=('Charges variables (avancé)'!$J31+'Charges variables (avancé)'!$K31),INDEX($C237:$BJ237,,COLUMN('Charges variables-Calculs auto'!E$152)-COLUMN('Charges variables-Calculs auto'!$C$152)+1-('Charges variables (avancé)'!$J31+'Charges variables (avancé)'!$K31)),0)*(1-'Charges variables (avancé)'!$L31))*'Charges variables (avancé)'!$D31</f>
        <v>0</v>
      </c>
      <c r="F263" s="341">
        <f>(('Charges variables (avancé)'!$L31*F237)+IF(ROUND(('Charges variables-Calculs auto'!F$152-CONFIG!$D$7)/31,0)&gt;=('Charges variables (avancé)'!$J31+'Charges variables (avancé)'!$K31),INDEX($C237:$BJ237,,COLUMN('Charges variables-Calculs auto'!F$152)-COLUMN('Charges variables-Calculs auto'!$C$152)+1-('Charges variables (avancé)'!$J31+'Charges variables (avancé)'!$K31)),0)*(1-'Charges variables (avancé)'!$L31))*'Charges variables (avancé)'!$D31</f>
        <v>0</v>
      </c>
      <c r="G263" s="341">
        <f>(('Charges variables (avancé)'!$L31*G237)+IF(ROUND(('Charges variables-Calculs auto'!G$152-CONFIG!$D$7)/31,0)&gt;=('Charges variables (avancé)'!$J31+'Charges variables (avancé)'!$K31),INDEX($C237:$BJ237,,COLUMN('Charges variables-Calculs auto'!G$152)-COLUMN('Charges variables-Calculs auto'!$C$152)+1-('Charges variables (avancé)'!$J31+'Charges variables (avancé)'!$K31)),0)*(1-'Charges variables (avancé)'!$L31))*'Charges variables (avancé)'!$D31</f>
        <v>0</v>
      </c>
      <c r="H263" s="341">
        <f>(('Charges variables (avancé)'!$L31*H237)+IF(ROUND(('Charges variables-Calculs auto'!H$152-CONFIG!$D$7)/31,0)&gt;=('Charges variables (avancé)'!$J31+'Charges variables (avancé)'!$K31),INDEX($C237:$BJ237,,COLUMN('Charges variables-Calculs auto'!H$152)-COLUMN('Charges variables-Calculs auto'!$C$152)+1-('Charges variables (avancé)'!$J31+'Charges variables (avancé)'!$K31)),0)*(1-'Charges variables (avancé)'!$L31))*'Charges variables (avancé)'!$D31</f>
        <v>0</v>
      </c>
      <c r="I263" s="341">
        <f>(('Charges variables (avancé)'!$L31*I237)+IF(ROUND(('Charges variables-Calculs auto'!I$152-CONFIG!$D$7)/31,0)&gt;=('Charges variables (avancé)'!$J31+'Charges variables (avancé)'!$K31),INDEX($C237:$BJ237,,COLUMN('Charges variables-Calculs auto'!I$152)-COLUMN('Charges variables-Calculs auto'!$C$152)+1-('Charges variables (avancé)'!$J31+'Charges variables (avancé)'!$K31)),0)*(1-'Charges variables (avancé)'!$L31))*'Charges variables (avancé)'!$D31</f>
        <v>0</v>
      </c>
      <c r="J263" s="341">
        <f>(('Charges variables (avancé)'!$L31*J237)+IF(ROUND(('Charges variables-Calculs auto'!J$152-CONFIG!$D$7)/31,0)&gt;=('Charges variables (avancé)'!$J31+'Charges variables (avancé)'!$K31),INDEX($C237:$BJ237,,COLUMN('Charges variables-Calculs auto'!J$152)-COLUMN('Charges variables-Calculs auto'!$C$152)+1-('Charges variables (avancé)'!$J31+'Charges variables (avancé)'!$K31)),0)*(1-'Charges variables (avancé)'!$L31))*'Charges variables (avancé)'!$D31</f>
        <v>0</v>
      </c>
      <c r="K263" s="341">
        <f>(('Charges variables (avancé)'!$L31*K237)+IF(ROUND(('Charges variables-Calculs auto'!K$152-CONFIG!$D$7)/31,0)&gt;=('Charges variables (avancé)'!$J31+'Charges variables (avancé)'!$K31),INDEX($C237:$BJ237,,COLUMN('Charges variables-Calculs auto'!K$152)-COLUMN('Charges variables-Calculs auto'!$C$152)+1-('Charges variables (avancé)'!$J31+'Charges variables (avancé)'!$K31)),0)*(1-'Charges variables (avancé)'!$L31))*'Charges variables (avancé)'!$D31</f>
        <v>0</v>
      </c>
      <c r="L263" s="341">
        <f>(('Charges variables (avancé)'!$L31*L237)+IF(ROUND(('Charges variables-Calculs auto'!L$152-CONFIG!$D$7)/31,0)&gt;=('Charges variables (avancé)'!$J31+'Charges variables (avancé)'!$K31),INDEX($C237:$BJ237,,COLUMN('Charges variables-Calculs auto'!L$152)-COLUMN('Charges variables-Calculs auto'!$C$152)+1-('Charges variables (avancé)'!$J31+'Charges variables (avancé)'!$K31)),0)*(1-'Charges variables (avancé)'!$L31))*'Charges variables (avancé)'!$D31</f>
        <v>0</v>
      </c>
      <c r="M263" s="341">
        <f>(('Charges variables (avancé)'!$L31*M237)+IF(ROUND(('Charges variables-Calculs auto'!M$152-CONFIG!$D$7)/31,0)&gt;=('Charges variables (avancé)'!$J31+'Charges variables (avancé)'!$K31),INDEX($C237:$BJ237,,COLUMN('Charges variables-Calculs auto'!M$152)-COLUMN('Charges variables-Calculs auto'!$C$152)+1-('Charges variables (avancé)'!$J31+'Charges variables (avancé)'!$K31)),0)*(1-'Charges variables (avancé)'!$L31))*'Charges variables (avancé)'!$D31</f>
        <v>0</v>
      </c>
      <c r="N263" s="341">
        <f>(('Charges variables (avancé)'!$L31*N237)+IF(ROUND(('Charges variables-Calculs auto'!N$152-CONFIG!$D$7)/31,0)&gt;=('Charges variables (avancé)'!$J31+'Charges variables (avancé)'!$K31),INDEX($C237:$BJ237,,COLUMN('Charges variables-Calculs auto'!N$152)-COLUMN('Charges variables-Calculs auto'!$C$152)+1-('Charges variables (avancé)'!$J31+'Charges variables (avancé)'!$K31)),0)*(1-'Charges variables (avancé)'!$L31))*'Charges variables (avancé)'!$D31</f>
        <v>0</v>
      </c>
      <c r="O263" s="341">
        <f>(('Charges variables (avancé)'!$L31*O237)+IF(ROUND(('Charges variables-Calculs auto'!O$152-CONFIG!$D$7)/31,0)&gt;=('Charges variables (avancé)'!$J31+'Charges variables (avancé)'!$K31),INDEX($C237:$BJ237,,COLUMN('Charges variables-Calculs auto'!O$152)-COLUMN('Charges variables-Calculs auto'!$C$152)+1-('Charges variables (avancé)'!$J31+'Charges variables (avancé)'!$K31)),0)*(1-'Charges variables (avancé)'!$L31))*'Charges variables (avancé)'!$X31</f>
        <v>0</v>
      </c>
      <c r="P263" s="341">
        <f>(('Charges variables (avancé)'!$L31*P237)+IF(ROUND(('Charges variables-Calculs auto'!P$152-CONFIG!$D$7)/31,0)&gt;=('Charges variables (avancé)'!$J31+'Charges variables (avancé)'!$K31),INDEX($C237:$BJ237,,COLUMN('Charges variables-Calculs auto'!P$152)-COLUMN('Charges variables-Calculs auto'!$C$152)+1-('Charges variables (avancé)'!$J31+'Charges variables (avancé)'!$K31)),0)*(1-'Charges variables (avancé)'!$L31))*'Charges variables (avancé)'!$X31</f>
        <v>0</v>
      </c>
      <c r="Q263" s="341">
        <f>(('Charges variables (avancé)'!$L31*Q237)+IF(ROUND(('Charges variables-Calculs auto'!Q$152-CONFIG!$D$7)/31,0)&gt;=('Charges variables (avancé)'!$J31+'Charges variables (avancé)'!$K31),INDEX($C237:$BJ237,,COLUMN('Charges variables-Calculs auto'!Q$152)-COLUMN('Charges variables-Calculs auto'!$C$152)+1-('Charges variables (avancé)'!$J31+'Charges variables (avancé)'!$K31)),0)*(1-'Charges variables (avancé)'!$L31))*'Charges variables (avancé)'!$X31</f>
        <v>0</v>
      </c>
      <c r="R263" s="341">
        <f>(('Charges variables (avancé)'!$L31*R237)+IF(ROUND(('Charges variables-Calculs auto'!R$152-CONFIG!$D$7)/31,0)&gt;=('Charges variables (avancé)'!$J31+'Charges variables (avancé)'!$K31),INDEX($C237:$BJ237,,COLUMN('Charges variables-Calculs auto'!R$152)-COLUMN('Charges variables-Calculs auto'!$C$152)+1-('Charges variables (avancé)'!$J31+'Charges variables (avancé)'!$K31)),0)*(1-'Charges variables (avancé)'!$L31))*'Charges variables (avancé)'!$X31</f>
        <v>0</v>
      </c>
      <c r="S263" s="341">
        <f>(('Charges variables (avancé)'!$L31*S237)+IF(ROUND(('Charges variables-Calculs auto'!S$152-CONFIG!$D$7)/31,0)&gt;=('Charges variables (avancé)'!$J31+'Charges variables (avancé)'!$K31),INDEX($C237:$BJ237,,COLUMN('Charges variables-Calculs auto'!S$152)-COLUMN('Charges variables-Calculs auto'!$C$152)+1-('Charges variables (avancé)'!$J31+'Charges variables (avancé)'!$K31)),0)*(1-'Charges variables (avancé)'!$L31))*'Charges variables (avancé)'!$X31</f>
        <v>0</v>
      </c>
      <c r="T263" s="341">
        <f>(('Charges variables (avancé)'!$L31*T237)+IF(ROUND(('Charges variables-Calculs auto'!T$152-CONFIG!$D$7)/31,0)&gt;=('Charges variables (avancé)'!$J31+'Charges variables (avancé)'!$K31),INDEX($C237:$BJ237,,COLUMN('Charges variables-Calculs auto'!T$152)-COLUMN('Charges variables-Calculs auto'!$C$152)+1-('Charges variables (avancé)'!$J31+'Charges variables (avancé)'!$K31)),0)*(1-'Charges variables (avancé)'!$L31))*'Charges variables (avancé)'!$X31</f>
        <v>0</v>
      </c>
      <c r="U263" s="341">
        <f>(('Charges variables (avancé)'!$L31*U237)+IF(ROUND(('Charges variables-Calculs auto'!U$152-CONFIG!$D$7)/31,0)&gt;=('Charges variables (avancé)'!$J31+'Charges variables (avancé)'!$K31),INDEX($C237:$BJ237,,COLUMN('Charges variables-Calculs auto'!U$152)-COLUMN('Charges variables-Calculs auto'!$C$152)+1-('Charges variables (avancé)'!$J31+'Charges variables (avancé)'!$K31)),0)*(1-'Charges variables (avancé)'!$L31))*'Charges variables (avancé)'!$X31</f>
        <v>0</v>
      </c>
      <c r="V263" s="341">
        <f>(('Charges variables (avancé)'!$L31*V237)+IF(ROUND(('Charges variables-Calculs auto'!V$152-CONFIG!$D$7)/31,0)&gt;=('Charges variables (avancé)'!$J31+'Charges variables (avancé)'!$K31),INDEX($C237:$BJ237,,COLUMN('Charges variables-Calculs auto'!V$152)-COLUMN('Charges variables-Calculs auto'!$C$152)+1-('Charges variables (avancé)'!$J31+'Charges variables (avancé)'!$K31)),0)*(1-'Charges variables (avancé)'!$L31))*'Charges variables (avancé)'!$X31</f>
        <v>0</v>
      </c>
      <c r="W263" s="341">
        <f>(('Charges variables (avancé)'!$L31*W237)+IF(ROUND(('Charges variables-Calculs auto'!W$152-CONFIG!$D$7)/31,0)&gt;=('Charges variables (avancé)'!$J31+'Charges variables (avancé)'!$K31),INDEX($C237:$BJ237,,COLUMN('Charges variables-Calculs auto'!W$152)-COLUMN('Charges variables-Calculs auto'!$C$152)+1-('Charges variables (avancé)'!$J31+'Charges variables (avancé)'!$K31)),0)*(1-'Charges variables (avancé)'!$L31))*'Charges variables (avancé)'!$X31</f>
        <v>0</v>
      </c>
      <c r="X263" s="341">
        <f>(('Charges variables (avancé)'!$L31*X237)+IF(ROUND(('Charges variables-Calculs auto'!X$152-CONFIG!$D$7)/31,0)&gt;=('Charges variables (avancé)'!$J31+'Charges variables (avancé)'!$K31),INDEX($C237:$BJ237,,COLUMN('Charges variables-Calculs auto'!X$152)-COLUMN('Charges variables-Calculs auto'!$C$152)+1-('Charges variables (avancé)'!$J31+'Charges variables (avancé)'!$K31)),0)*(1-'Charges variables (avancé)'!$L31))*'Charges variables (avancé)'!$X31</f>
        <v>0</v>
      </c>
      <c r="Y263" s="341">
        <f>(('Charges variables (avancé)'!$L31*Y237)+IF(ROUND(('Charges variables-Calculs auto'!Y$152-CONFIG!$D$7)/31,0)&gt;=('Charges variables (avancé)'!$J31+'Charges variables (avancé)'!$K31),INDEX($C237:$BJ237,,COLUMN('Charges variables-Calculs auto'!Y$152)-COLUMN('Charges variables-Calculs auto'!$C$152)+1-('Charges variables (avancé)'!$J31+'Charges variables (avancé)'!$K31)),0)*(1-'Charges variables (avancé)'!$L31))*'Charges variables (avancé)'!$X31</f>
        <v>0</v>
      </c>
      <c r="Z263" s="341">
        <f>(('Charges variables (avancé)'!$L31*Z237)+IF(ROUND(('Charges variables-Calculs auto'!Z$152-CONFIG!$D$7)/31,0)&gt;=('Charges variables (avancé)'!$J31+'Charges variables (avancé)'!$K31),INDEX($C237:$BJ237,,COLUMN('Charges variables-Calculs auto'!Z$152)-COLUMN('Charges variables-Calculs auto'!$C$152)+1-('Charges variables (avancé)'!$J31+'Charges variables (avancé)'!$K31)),0)*(1-'Charges variables (avancé)'!$L31))*'Charges variables (avancé)'!$X31</f>
        <v>0</v>
      </c>
      <c r="AA263" s="341">
        <f>(('Charges variables (avancé)'!$L31*AA237)+IF(ROUND(('Charges variables-Calculs auto'!AA$152-CONFIG!$D$7)/31,0)&gt;=('Charges variables (avancé)'!$J31+'Charges variables (avancé)'!$K31),INDEX($C237:$BJ237,,COLUMN('Charges variables-Calculs auto'!AA$152)-COLUMN('Charges variables-Calculs auto'!$C$152)+1-('Charges variables (avancé)'!$J31+'Charges variables (avancé)'!$K31)),0)*(1-'Charges variables (avancé)'!$L31))*'Charges variables (avancé)'!$Z31</f>
        <v>0</v>
      </c>
      <c r="AB263" s="341">
        <f>(('Charges variables (avancé)'!$L31*AB237)+IF(ROUND(('Charges variables-Calculs auto'!AB$152-CONFIG!$D$7)/31,0)&gt;=('Charges variables (avancé)'!$J31+'Charges variables (avancé)'!$K31),INDEX($C237:$BJ237,,COLUMN('Charges variables-Calculs auto'!AB$152)-COLUMN('Charges variables-Calculs auto'!$C$152)+1-('Charges variables (avancé)'!$J31+'Charges variables (avancé)'!$K31)),0)*(1-'Charges variables (avancé)'!$L31))*'Charges variables (avancé)'!$Z31</f>
        <v>0</v>
      </c>
      <c r="AC263" s="341">
        <f>(('Charges variables (avancé)'!$L31*AC237)+IF(ROUND(('Charges variables-Calculs auto'!AC$152-CONFIG!$D$7)/31,0)&gt;=('Charges variables (avancé)'!$J31+'Charges variables (avancé)'!$K31),INDEX($C237:$BJ237,,COLUMN('Charges variables-Calculs auto'!AC$152)-COLUMN('Charges variables-Calculs auto'!$C$152)+1-('Charges variables (avancé)'!$J31+'Charges variables (avancé)'!$K31)),0)*(1-'Charges variables (avancé)'!$L31))*'Charges variables (avancé)'!$Z31</f>
        <v>0</v>
      </c>
      <c r="AD263" s="341">
        <f>(('Charges variables (avancé)'!$L31*AD237)+IF(ROUND(('Charges variables-Calculs auto'!AD$152-CONFIG!$D$7)/31,0)&gt;=('Charges variables (avancé)'!$J31+'Charges variables (avancé)'!$K31),INDEX($C237:$BJ237,,COLUMN('Charges variables-Calculs auto'!AD$152)-COLUMN('Charges variables-Calculs auto'!$C$152)+1-('Charges variables (avancé)'!$J31+'Charges variables (avancé)'!$K31)),0)*(1-'Charges variables (avancé)'!$L31))*'Charges variables (avancé)'!$Z31</f>
        <v>0</v>
      </c>
      <c r="AE263" s="341">
        <f>(('Charges variables (avancé)'!$L31*AE237)+IF(ROUND(('Charges variables-Calculs auto'!AE$152-CONFIG!$D$7)/31,0)&gt;=('Charges variables (avancé)'!$J31+'Charges variables (avancé)'!$K31),INDEX($C237:$BJ237,,COLUMN('Charges variables-Calculs auto'!AE$152)-COLUMN('Charges variables-Calculs auto'!$C$152)+1-('Charges variables (avancé)'!$J31+'Charges variables (avancé)'!$K31)),0)*(1-'Charges variables (avancé)'!$L31))*'Charges variables (avancé)'!$Z31</f>
        <v>0</v>
      </c>
      <c r="AF263" s="341">
        <f>(('Charges variables (avancé)'!$L31*AF237)+IF(ROUND(('Charges variables-Calculs auto'!AF$152-CONFIG!$D$7)/31,0)&gt;=('Charges variables (avancé)'!$J31+'Charges variables (avancé)'!$K31),INDEX($C237:$BJ237,,COLUMN('Charges variables-Calculs auto'!AF$152)-COLUMN('Charges variables-Calculs auto'!$C$152)+1-('Charges variables (avancé)'!$J31+'Charges variables (avancé)'!$K31)),0)*(1-'Charges variables (avancé)'!$L31))*'Charges variables (avancé)'!$Z31</f>
        <v>0</v>
      </c>
      <c r="AG263" s="341">
        <f>(('Charges variables (avancé)'!$L31*AG237)+IF(ROUND(('Charges variables-Calculs auto'!AG$152-CONFIG!$D$7)/31,0)&gt;=('Charges variables (avancé)'!$J31+'Charges variables (avancé)'!$K31),INDEX($C237:$BJ237,,COLUMN('Charges variables-Calculs auto'!AG$152)-COLUMN('Charges variables-Calculs auto'!$C$152)+1-('Charges variables (avancé)'!$J31+'Charges variables (avancé)'!$K31)),0)*(1-'Charges variables (avancé)'!$L31))*'Charges variables (avancé)'!$Z31</f>
        <v>0</v>
      </c>
      <c r="AH263" s="341">
        <f>(('Charges variables (avancé)'!$L31*AH237)+IF(ROUND(('Charges variables-Calculs auto'!AH$152-CONFIG!$D$7)/31,0)&gt;=('Charges variables (avancé)'!$J31+'Charges variables (avancé)'!$K31),INDEX($C237:$BJ237,,COLUMN('Charges variables-Calculs auto'!AH$152)-COLUMN('Charges variables-Calculs auto'!$C$152)+1-('Charges variables (avancé)'!$J31+'Charges variables (avancé)'!$K31)),0)*(1-'Charges variables (avancé)'!$L31))*'Charges variables (avancé)'!$Z31</f>
        <v>0</v>
      </c>
      <c r="AI263" s="341">
        <f>(('Charges variables (avancé)'!$L31*AI237)+IF(ROUND(('Charges variables-Calculs auto'!AI$152-CONFIG!$D$7)/31,0)&gt;=('Charges variables (avancé)'!$J31+'Charges variables (avancé)'!$K31),INDEX($C237:$BJ237,,COLUMN('Charges variables-Calculs auto'!AI$152)-COLUMN('Charges variables-Calculs auto'!$C$152)+1-('Charges variables (avancé)'!$J31+'Charges variables (avancé)'!$K31)),0)*(1-'Charges variables (avancé)'!$L31))*'Charges variables (avancé)'!$Z31</f>
        <v>0</v>
      </c>
      <c r="AJ263" s="341">
        <f>(('Charges variables (avancé)'!$L31*AJ237)+IF(ROUND(('Charges variables-Calculs auto'!AJ$152-CONFIG!$D$7)/31,0)&gt;=('Charges variables (avancé)'!$J31+'Charges variables (avancé)'!$K31),INDEX($C237:$BJ237,,COLUMN('Charges variables-Calculs auto'!AJ$152)-COLUMN('Charges variables-Calculs auto'!$C$152)+1-('Charges variables (avancé)'!$J31+'Charges variables (avancé)'!$K31)),0)*(1-'Charges variables (avancé)'!$L31))*'Charges variables (avancé)'!$Z31</f>
        <v>0</v>
      </c>
      <c r="AK263" s="341">
        <f>(('Charges variables (avancé)'!$L31*AK237)+IF(ROUND(('Charges variables-Calculs auto'!AK$152-CONFIG!$D$7)/31,0)&gt;=('Charges variables (avancé)'!$J31+'Charges variables (avancé)'!$K31),INDEX($C237:$BJ237,,COLUMN('Charges variables-Calculs auto'!AK$152)-COLUMN('Charges variables-Calculs auto'!$C$152)+1-('Charges variables (avancé)'!$J31+'Charges variables (avancé)'!$K31)),0)*(1-'Charges variables (avancé)'!$L31))*'Charges variables (avancé)'!$Z31</f>
        <v>0</v>
      </c>
      <c r="AL263" s="341">
        <f>(('Charges variables (avancé)'!$L31*AL237)+IF(ROUND(('Charges variables-Calculs auto'!AL$152-CONFIG!$D$7)/31,0)&gt;=('Charges variables (avancé)'!$J31+'Charges variables (avancé)'!$K31),INDEX($C237:$BJ237,,COLUMN('Charges variables-Calculs auto'!AL$152)-COLUMN('Charges variables-Calculs auto'!$C$152)+1-('Charges variables (avancé)'!$J31+'Charges variables (avancé)'!$K31)),0)*(1-'Charges variables (avancé)'!$L31))*'Charges variables (avancé)'!$Z31</f>
        <v>0</v>
      </c>
      <c r="AM263" s="341">
        <f>(('Charges variables (avancé)'!$L31*AM237)+IF(ROUND(('Charges variables-Calculs auto'!AM$152-CONFIG!$D$7)/31,0)&gt;=('Charges variables (avancé)'!$J31+'Charges variables (avancé)'!$K31),INDEX($C237:$BJ237,,COLUMN('Charges variables-Calculs auto'!AM$152)-COLUMN('Charges variables-Calculs auto'!$C$152)+1-('Charges variables (avancé)'!$J31+'Charges variables (avancé)'!$K31)),0)*(1-'Charges variables (avancé)'!$L31))*'Charges variables (avancé)'!$AB31</f>
        <v>0</v>
      </c>
      <c r="AN263" s="341">
        <f>(('Charges variables (avancé)'!$L31*AN237)+IF(ROUND(('Charges variables-Calculs auto'!AN$152-CONFIG!$D$7)/31,0)&gt;=('Charges variables (avancé)'!$J31+'Charges variables (avancé)'!$K31),INDEX($C237:$BJ237,,COLUMN('Charges variables-Calculs auto'!AN$152)-COLUMN('Charges variables-Calculs auto'!$C$152)+1-('Charges variables (avancé)'!$J31+'Charges variables (avancé)'!$K31)),0)*(1-'Charges variables (avancé)'!$L31))*'Charges variables (avancé)'!$AB31</f>
        <v>0</v>
      </c>
      <c r="AO263" s="341">
        <f>(('Charges variables (avancé)'!$L31*AO237)+IF(ROUND(('Charges variables-Calculs auto'!AO$152-CONFIG!$D$7)/31,0)&gt;=('Charges variables (avancé)'!$J31+'Charges variables (avancé)'!$K31),INDEX($C237:$BJ237,,COLUMN('Charges variables-Calculs auto'!AO$152)-COLUMN('Charges variables-Calculs auto'!$C$152)+1-('Charges variables (avancé)'!$J31+'Charges variables (avancé)'!$K31)),0)*(1-'Charges variables (avancé)'!$L31))*'Charges variables (avancé)'!$AB31</f>
        <v>0</v>
      </c>
      <c r="AP263" s="341">
        <f>(('Charges variables (avancé)'!$L31*AP237)+IF(ROUND(('Charges variables-Calculs auto'!AP$152-CONFIG!$D$7)/31,0)&gt;=('Charges variables (avancé)'!$J31+'Charges variables (avancé)'!$K31),INDEX($C237:$BJ237,,COLUMN('Charges variables-Calculs auto'!AP$152)-COLUMN('Charges variables-Calculs auto'!$C$152)+1-('Charges variables (avancé)'!$J31+'Charges variables (avancé)'!$K31)),0)*(1-'Charges variables (avancé)'!$L31))*'Charges variables (avancé)'!$AB31</f>
        <v>0</v>
      </c>
      <c r="AQ263" s="341">
        <f>(('Charges variables (avancé)'!$L31*AQ237)+IF(ROUND(('Charges variables-Calculs auto'!AQ$152-CONFIG!$D$7)/31,0)&gt;=('Charges variables (avancé)'!$J31+'Charges variables (avancé)'!$K31),INDEX($C237:$BJ237,,COLUMN('Charges variables-Calculs auto'!AQ$152)-COLUMN('Charges variables-Calculs auto'!$C$152)+1-('Charges variables (avancé)'!$J31+'Charges variables (avancé)'!$K31)),0)*(1-'Charges variables (avancé)'!$L31))*'Charges variables (avancé)'!$AB31</f>
        <v>0</v>
      </c>
      <c r="AR263" s="341">
        <f>(('Charges variables (avancé)'!$L31*AR237)+IF(ROUND(('Charges variables-Calculs auto'!AR$152-CONFIG!$D$7)/31,0)&gt;=('Charges variables (avancé)'!$J31+'Charges variables (avancé)'!$K31),INDEX($C237:$BJ237,,COLUMN('Charges variables-Calculs auto'!AR$152)-COLUMN('Charges variables-Calculs auto'!$C$152)+1-('Charges variables (avancé)'!$J31+'Charges variables (avancé)'!$K31)),0)*(1-'Charges variables (avancé)'!$L31))*'Charges variables (avancé)'!$AB31</f>
        <v>0</v>
      </c>
      <c r="AS263" s="341">
        <f>(('Charges variables (avancé)'!$L31*AS237)+IF(ROUND(('Charges variables-Calculs auto'!AS$152-CONFIG!$D$7)/31,0)&gt;=('Charges variables (avancé)'!$J31+'Charges variables (avancé)'!$K31),INDEX($C237:$BJ237,,COLUMN('Charges variables-Calculs auto'!AS$152)-COLUMN('Charges variables-Calculs auto'!$C$152)+1-('Charges variables (avancé)'!$J31+'Charges variables (avancé)'!$K31)),0)*(1-'Charges variables (avancé)'!$L31))*'Charges variables (avancé)'!$AB31</f>
        <v>0</v>
      </c>
      <c r="AT263" s="341">
        <f>(('Charges variables (avancé)'!$L31*AT237)+IF(ROUND(('Charges variables-Calculs auto'!AT$152-CONFIG!$D$7)/31,0)&gt;=('Charges variables (avancé)'!$J31+'Charges variables (avancé)'!$K31),INDEX($C237:$BJ237,,COLUMN('Charges variables-Calculs auto'!AT$152)-COLUMN('Charges variables-Calculs auto'!$C$152)+1-('Charges variables (avancé)'!$J31+'Charges variables (avancé)'!$K31)),0)*(1-'Charges variables (avancé)'!$L31))*'Charges variables (avancé)'!$AB31</f>
        <v>0</v>
      </c>
      <c r="AU263" s="341">
        <f>(('Charges variables (avancé)'!$L31*AU237)+IF(ROUND(('Charges variables-Calculs auto'!AU$152-CONFIG!$D$7)/31,0)&gt;=('Charges variables (avancé)'!$J31+'Charges variables (avancé)'!$K31),INDEX($C237:$BJ237,,COLUMN('Charges variables-Calculs auto'!AU$152)-COLUMN('Charges variables-Calculs auto'!$C$152)+1-('Charges variables (avancé)'!$J31+'Charges variables (avancé)'!$K31)),0)*(1-'Charges variables (avancé)'!$L31))*'Charges variables (avancé)'!$AB31</f>
        <v>0</v>
      </c>
      <c r="AV263" s="341">
        <f>(('Charges variables (avancé)'!$L31*AV237)+IF(ROUND(('Charges variables-Calculs auto'!AV$152-CONFIG!$D$7)/31,0)&gt;=('Charges variables (avancé)'!$J31+'Charges variables (avancé)'!$K31),INDEX($C237:$BJ237,,COLUMN('Charges variables-Calculs auto'!AV$152)-COLUMN('Charges variables-Calculs auto'!$C$152)+1-('Charges variables (avancé)'!$J31+'Charges variables (avancé)'!$K31)),0)*(1-'Charges variables (avancé)'!$L31))*'Charges variables (avancé)'!$AB31</f>
        <v>0</v>
      </c>
      <c r="AW263" s="341">
        <f>(('Charges variables (avancé)'!$L31*AW237)+IF(ROUND(('Charges variables-Calculs auto'!AW$152-CONFIG!$D$7)/31,0)&gt;=('Charges variables (avancé)'!$J31+'Charges variables (avancé)'!$K31),INDEX($C237:$BJ237,,COLUMN('Charges variables-Calculs auto'!AW$152)-COLUMN('Charges variables-Calculs auto'!$C$152)+1-('Charges variables (avancé)'!$J31+'Charges variables (avancé)'!$K31)),0)*(1-'Charges variables (avancé)'!$L31))*'Charges variables (avancé)'!$AB31</f>
        <v>0</v>
      </c>
      <c r="AX263" s="341">
        <f>(('Charges variables (avancé)'!$L31*AX237)+IF(ROUND(('Charges variables-Calculs auto'!AX$152-CONFIG!$D$7)/31,0)&gt;=('Charges variables (avancé)'!$J31+'Charges variables (avancé)'!$K31),INDEX($C237:$BJ237,,COLUMN('Charges variables-Calculs auto'!AX$152)-COLUMN('Charges variables-Calculs auto'!$C$152)+1-('Charges variables (avancé)'!$J31+'Charges variables (avancé)'!$K31)),0)*(1-'Charges variables (avancé)'!$L31))*'Charges variables (avancé)'!$AB31</f>
        <v>0</v>
      </c>
      <c r="AY263" s="341">
        <f>(('Charges variables (avancé)'!$L31*AY237)+IF(ROUND(('Charges variables-Calculs auto'!AY$152-CONFIG!$D$7)/31,0)&gt;=('Charges variables (avancé)'!$J31+'Charges variables (avancé)'!$K31),INDEX($C237:$BJ237,,COLUMN('Charges variables-Calculs auto'!AY$152)-COLUMN('Charges variables-Calculs auto'!$C$152)+1-('Charges variables (avancé)'!$J31+'Charges variables (avancé)'!$K31)),0)*(1-'Charges variables (avancé)'!$L31))*'Charges variables (avancé)'!$AD31</f>
        <v>0</v>
      </c>
      <c r="AZ263" s="341">
        <f>(('Charges variables (avancé)'!$L31*AZ237)+IF(ROUND(('Charges variables-Calculs auto'!AZ$152-CONFIG!$D$7)/31,0)&gt;=('Charges variables (avancé)'!$J31+'Charges variables (avancé)'!$K31),INDEX($C237:$BJ237,,COLUMN('Charges variables-Calculs auto'!AZ$152)-COLUMN('Charges variables-Calculs auto'!$C$152)+1-('Charges variables (avancé)'!$J31+'Charges variables (avancé)'!$K31)),0)*(1-'Charges variables (avancé)'!$L31))*'Charges variables (avancé)'!$AD31</f>
        <v>0</v>
      </c>
      <c r="BA263" s="341">
        <f>(('Charges variables (avancé)'!$L31*BA237)+IF(ROUND(('Charges variables-Calculs auto'!BA$152-CONFIG!$D$7)/31,0)&gt;=('Charges variables (avancé)'!$J31+'Charges variables (avancé)'!$K31),INDEX($C237:$BJ237,,COLUMN('Charges variables-Calculs auto'!BA$152)-COLUMN('Charges variables-Calculs auto'!$C$152)+1-('Charges variables (avancé)'!$J31+'Charges variables (avancé)'!$K31)),0)*(1-'Charges variables (avancé)'!$L31))*'Charges variables (avancé)'!$AD31</f>
        <v>0</v>
      </c>
      <c r="BB263" s="341">
        <f>(('Charges variables (avancé)'!$L31*BB237)+IF(ROUND(('Charges variables-Calculs auto'!BB$152-CONFIG!$D$7)/31,0)&gt;=('Charges variables (avancé)'!$J31+'Charges variables (avancé)'!$K31),INDEX($C237:$BJ237,,COLUMN('Charges variables-Calculs auto'!BB$152)-COLUMN('Charges variables-Calculs auto'!$C$152)+1-('Charges variables (avancé)'!$J31+'Charges variables (avancé)'!$K31)),0)*(1-'Charges variables (avancé)'!$L31))*'Charges variables (avancé)'!$AD31</f>
        <v>0</v>
      </c>
      <c r="BC263" s="341">
        <f>(('Charges variables (avancé)'!$L31*BC237)+IF(ROUND(('Charges variables-Calculs auto'!BC$152-CONFIG!$D$7)/31,0)&gt;=('Charges variables (avancé)'!$J31+'Charges variables (avancé)'!$K31),INDEX($C237:$BJ237,,COLUMN('Charges variables-Calculs auto'!BC$152)-COLUMN('Charges variables-Calculs auto'!$C$152)+1-('Charges variables (avancé)'!$J31+'Charges variables (avancé)'!$K31)),0)*(1-'Charges variables (avancé)'!$L31))*'Charges variables (avancé)'!$AD31</f>
        <v>0</v>
      </c>
      <c r="BD263" s="341">
        <f>(('Charges variables (avancé)'!$L31*BD237)+IF(ROUND(('Charges variables-Calculs auto'!BD$152-CONFIG!$D$7)/31,0)&gt;=('Charges variables (avancé)'!$J31+'Charges variables (avancé)'!$K31),INDEX($C237:$BJ237,,COLUMN('Charges variables-Calculs auto'!BD$152)-COLUMN('Charges variables-Calculs auto'!$C$152)+1-('Charges variables (avancé)'!$J31+'Charges variables (avancé)'!$K31)),0)*(1-'Charges variables (avancé)'!$L31))*'Charges variables (avancé)'!$AD31</f>
        <v>0</v>
      </c>
      <c r="BE263" s="341">
        <f>(('Charges variables (avancé)'!$L31*BE237)+IF(ROUND(('Charges variables-Calculs auto'!BE$152-CONFIG!$D$7)/31,0)&gt;=('Charges variables (avancé)'!$J31+'Charges variables (avancé)'!$K31),INDEX($C237:$BJ237,,COLUMN('Charges variables-Calculs auto'!BE$152)-COLUMN('Charges variables-Calculs auto'!$C$152)+1-('Charges variables (avancé)'!$J31+'Charges variables (avancé)'!$K31)),0)*(1-'Charges variables (avancé)'!$L31))*'Charges variables (avancé)'!$AD31</f>
        <v>0</v>
      </c>
      <c r="BF263" s="341">
        <f>(('Charges variables (avancé)'!$L31*BF237)+IF(ROUND(('Charges variables-Calculs auto'!BF$152-CONFIG!$D$7)/31,0)&gt;=('Charges variables (avancé)'!$J31+'Charges variables (avancé)'!$K31),INDEX($C237:$BJ237,,COLUMN('Charges variables-Calculs auto'!BF$152)-COLUMN('Charges variables-Calculs auto'!$C$152)+1-('Charges variables (avancé)'!$J31+'Charges variables (avancé)'!$K31)),0)*(1-'Charges variables (avancé)'!$L31))*'Charges variables (avancé)'!$AD31</f>
        <v>0</v>
      </c>
      <c r="BG263" s="341">
        <f>(('Charges variables (avancé)'!$L31*BG237)+IF(ROUND(('Charges variables-Calculs auto'!BG$152-CONFIG!$D$7)/31,0)&gt;=('Charges variables (avancé)'!$J31+'Charges variables (avancé)'!$K31),INDEX($C237:$BJ237,,COLUMN('Charges variables-Calculs auto'!BG$152)-COLUMN('Charges variables-Calculs auto'!$C$152)+1-('Charges variables (avancé)'!$J31+'Charges variables (avancé)'!$K31)),0)*(1-'Charges variables (avancé)'!$L31))*'Charges variables (avancé)'!$AD31</f>
        <v>0</v>
      </c>
      <c r="BH263" s="341">
        <f>(('Charges variables (avancé)'!$L31*BH237)+IF(ROUND(('Charges variables-Calculs auto'!BH$152-CONFIG!$D$7)/31,0)&gt;=('Charges variables (avancé)'!$J31+'Charges variables (avancé)'!$K31),INDEX($C237:$BJ237,,COLUMN('Charges variables-Calculs auto'!BH$152)-COLUMN('Charges variables-Calculs auto'!$C$152)+1-('Charges variables (avancé)'!$J31+'Charges variables (avancé)'!$K31)),0)*(1-'Charges variables (avancé)'!$L31))*'Charges variables (avancé)'!$AD31</f>
        <v>0</v>
      </c>
      <c r="BI263" s="341">
        <f>(('Charges variables (avancé)'!$L31*BI237)+IF(ROUND(('Charges variables-Calculs auto'!BI$152-CONFIG!$D$7)/31,0)&gt;=('Charges variables (avancé)'!$J31+'Charges variables (avancé)'!$K31),INDEX($C237:$BJ237,,COLUMN('Charges variables-Calculs auto'!BI$152)-COLUMN('Charges variables-Calculs auto'!$C$152)+1-('Charges variables (avancé)'!$J31+'Charges variables (avancé)'!$K31)),0)*(1-'Charges variables (avancé)'!$L31))*'Charges variables (avancé)'!$AD31</f>
        <v>0</v>
      </c>
      <c r="BJ263" s="341">
        <f>(('Charges variables (avancé)'!$L31*BJ237)+IF(ROUND(('Charges variables-Calculs auto'!BJ$152-CONFIG!$D$7)/31,0)&gt;=('Charges variables (avancé)'!$J31+'Charges variables (avancé)'!$K31),INDEX($C237:$BJ237,,COLUMN('Charges variables-Calculs auto'!BJ$152)-COLUMN('Charges variables-Calculs auto'!$C$152)+1-('Charges variables (avancé)'!$J31+'Charges variables (avancé)'!$K31)),0)*(1-'Charges variables (avancé)'!$L31))*'Charges variables (avancé)'!$AD31</f>
        <v>0</v>
      </c>
    </row>
    <row r="264" spans="2:62" ht="15" customHeight="1">
      <c r="B264" s="366">
        <f t="shared" si="170"/>
        <v>0</v>
      </c>
      <c r="C264" s="341">
        <f>(('Charges variables (avancé)'!$L32*C238)+IF(ROUND(('Charges variables-Calculs auto'!C$152-CONFIG!$D$7)/31,0)&gt;=('Charges variables (avancé)'!$J32+'Charges variables (avancé)'!$K32),INDEX($C238:$BJ238,,COLUMN('Charges variables-Calculs auto'!C$152)-COLUMN('Charges variables-Calculs auto'!$C$152)+1-('Charges variables (avancé)'!$J32+'Charges variables (avancé)'!$K32)),0)*(1-'Charges variables (avancé)'!$L32))*'Charges variables (avancé)'!$D32</f>
        <v>0</v>
      </c>
      <c r="D264" s="341">
        <f>(('Charges variables (avancé)'!$L32*D238)+IF(ROUND(('Charges variables-Calculs auto'!D$152-CONFIG!$D$7)/31,0)&gt;=('Charges variables (avancé)'!$J32+'Charges variables (avancé)'!$K32),INDEX($C238:$BJ238,,COLUMN('Charges variables-Calculs auto'!D$152)-COLUMN('Charges variables-Calculs auto'!$C$152)+1-('Charges variables (avancé)'!$J32+'Charges variables (avancé)'!$K32)),0)*(1-'Charges variables (avancé)'!$L32))*'Charges variables (avancé)'!$D32</f>
        <v>0</v>
      </c>
      <c r="E264" s="341">
        <f>(('Charges variables (avancé)'!$L32*E238)+IF(ROUND(('Charges variables-Calculs auto'!E$152-CONFIG!$D$7)/31,0)&gt;=('Charges variables (avancé)'!$J32+'Charges variables (avancé)'!$K32),INDEX($C238:$BJ238,,COLUMN('Charges variables-Calculs auto'!E$152)-COLUMN('Charges variables-Calculs auto'!$C$152)+1-('Charges variables (avancé)'!$J32+'Charges variables (avancé)'!$K32)),0)*(1-'Charges variables (avancé)'!$L32))*'Charges variables (avancé)'!$D32</f>
        <v>0</v>
      </c>
      <c r="F264" s="341">
        <f>(('Charges variables (avancé)'!$L32*F238)+IF(ROUND(('Charges variables-Calculs auto'!F$152-CONFIG!$D$7)/31,0)&gt;=('Charges variables (avancé)'!$J32+'Charges variables (avancé)'!$K32),INDEX($C238:$BJ238,,COLUMN('Charges variables-Calculs auto'!F$152)-COLUMN('Charges variables-Calculs auto'!$C$152)+1-('Charges variables (avancé)'!$J32+'Charges variables (avancé)'!$K32)),0)*(1-'Charges variables (avancé)'!$L32))*'Charges variables (avancé)'!$D32</f>
        <v>0</v>
      </c>
      <c r="G264" s="341">
        <f>(('Charges variables (avancé)'!$L32*G238)+IF(ROUND(('Charges variables-Calculs auto'!G$152-CONFIG!$D$7)/31,0)&gt;=('Charges variables (avancé)'!$J32+'Charges variables (avancé)'!$K32),INDEX($C238:$BJ238,,COLUMN('Charges variables-Calculs auto'!G$152)-COLUMN('Charges variables-Calculs auto'!$C$152)+1-('Charges variables (avancé)'!$J32+'Charges variables (avancé)'!$K32)),0)*(1-'Charges variables (avancé)'!$L32))*'Charges variables (avancé)'!$D32</f>
        <v>0</v>
      </c>
      <c r="H264" s="341">
        <f>(('Charges variables (avancé)'!$L32*H238)+IF(ROUND(('Charges variables-Calculs auto'!H$152-CONFIG!$D$7)/31,0)&gt;=('Charges variables (avancé)'!$J32+'Charges variables (avancé)'!$K32),INDEX($C238:$BJ238,,COLUMN('Charges variables-Calculs auto'!H$152)-COLUMN('Charges variables-Calculs auto'!$C$152)+1-('Charges variables (avancé)'!$J32+'Charges variables (avancé)'!$K32)),0)*(1-'Charges variables (avancé)'!$L32))*'Charges variables (avancé)'!$D32</f>
        <v>0</v>
      </c>
      <c r="I264" s="341">
        <f>(('Charges variables (avancé)'!$L32*I238)+IF(ROUND(('Charges variables-Calculs auto'!I$152-CONFIG!$D$7)/31,0)&gt;=('Charges variables (avancé)'!$J32+'Charges variables (avancé)'!$K32),INDEX($C238:$BJ238,,COLUMN('Charges variables-Calculs auto'!I$152)-COLUMN('Charges variables-Calculs auto'!$C$152)+1-('Charges variables (avancé)'!$J32+'Charges variables (avancé)'!$K32)),0)*(1-'Charges variables (avancé)'!$L32))*'Charges variables (avancé)'!$D32</f>
        <v>0</v>
      </c>
      <c r="J264" s="341">
        <f>(('Charges variables (avancé)'!$L32*J238)+IF(ROUND(('Charges variables-Calculs auto'!J$152-CONFIG!$D$7)/31,0)&gt;=('Charges variables (avancé)'!$J32+'Charges variables (avancé)'!$K32),INDEX($C238:$BJ238,,COLUMN('Charges variables-Calculs auto'!J$152)-COLUMN('Charges variables-Calculs auto'!$C$152)+1-('Charges variables (avancé)'!$J32+'Charges variables (avancé)'!$K32)),0)*(1-'Charges variables (avancé)'!$L32))*'Charges variables (avancé)'!$D32</f>
        <v>0</v>
      </c>
      <c r="K264" s="341">
        <f>(('Charges variables (avancé)'!$L32*K238)+IF(ROUND(('Charges variables-Calculs auto'!K$152-CONFIG!$D$7)/31,0)&gt;=('Charges variables (avancé)'!$J32+'Charges variables (avancé)'!$K32),INDEX($C238:$BJ238,,COLUMN('Charges variables-Calculs auto'!K$152)-COLUMN('Charges variables-Calculs auto'!$C$152)+1-('Charges variables (avancé)'!$J32+'Charges variables (avancé)'!$K32)),0)*(1-'Charges variables (avancé)'!$L32))*'Charges variables (avancé)'!$D32</f>
        <v>0</v>
      </c>
      <c r="L264" s="341">
        <f>(('Charges variables (avancé)'!$L32*L238)+IF(ROUND(('Charges variables-Calculs auto'!L$152-CONFIG!$D$7)/31,0)&gt;=('Charges variables (avancé)'!$J32+'Charges variables (avancé)'!$K32),INDEX($C238:$BJ238,,COLUMN('Charges variables-Calculs auto'!L$152)-COLUMN('Charges variables-Calculs auto'!$C$152)+1-('Charges variables (avancé)'!$J32+'Charges variables (avancé)'!$K32)),0)*(1-'Charges variables (avancé)'!$L32))*'Charges variables (avancé)'!$D32</f>
        <v>0</v>
      </c>
      <c r="M264" s="341">
        <f>(('Charges variables (avancé)'!$L32*M238)+IF(ROUND(('Charges variables-Calculs auto'!M$152-CONFIG!$D$7)/31,0)&gt;=('Charges variables (avancé)'!$J32+'Charges variables (avancé)'!$K32),INDEX($C238:$BJ238,,COLUMN('Charges variables-Calculs auto'!M$152)-COLUMN('Charges variables-Calculs auto'!$C$152)+1-('Charges variables (avancé)'!$J32+'Charges variables (avancé)'!$K32)),0)*(1-'Charges variables (avancé)'!$L32))*'Charges variables (avancé)'!$D32</f>
        <v>0</v>
      </c>
      <c r="N264" s="341">
        <f>(('Charges variables (avancé)'!$L32*N238)+IF(ROUND(('Charges variables-Calculs auto'!N$152-CONFIG!$D$7)/31,0)&gt;=('Charges variables (avancé)'!$J32+'Charges variables (avancé)'!$K32),INDEX($C238:$BJ238,,COLUMN('Charges variables-Calculs auto'!N$152)-COLUMN('Charges variables-Calculs auto'!$C$152)+1-('Charges variables (avancé)'!$J32+'Charges variables (avancé)'!$K32)),0)*(1-'Charges variables (avancé)'!$L32))*'Charges variables (avancé)'!$D32</f>
        <v>0</v>
      </c>
      <c r="O264" s="341">
        <f>(('Charges variables (avancé)'!$L32*O238)+IF(ROUND(('Charges variables-Calculs auto'!O$152-CONFIG!$D$7)/31,0)&gt;=('Charges variables (avancé)'!$J32+'Charges variables (avancé)'!$K32),INDEX($C238:$BJ238,,COLUMN('Charges variables-Calculs auto'!O$152)-COLUMN('Charges variables-Calculs auto'!$C$152)+1-('Charges variables (avancé)'!$J32+'Charges variables (avancé)'!$K32)),0)*(1-'Charges variables (avancé)'!$L32))*'Charges variables (avancé)'!$X32</f>
        <v>0</v>
      </c>
      <c r="P264" s="341">
        <f>(('Charges variables (avancé)'!$L32*P238)+IF(ROUND(('Charges variables-Calculs auto'!P$152-CONFIG!$D$7)/31,0)&gt;=('Charges variables (avancé)'!$J32+'Charges variables (avancé)'!$K32),INDEX($C238:$BJ238,,COLUMN('Charges variables-Calculs auto'!P$152)-COLUMN('Charges variables-Calculs auto'!$C$152)+1-('Charges variables (avancé)'!$J32+'Charges variables (avancé)'!$K32)),0)*(1-'Charges variables (avancé)'!$L32))*'Charges variables (avancé)'!$X32</f>
        <v>0</v>
      </c>
      <c r="Q264" s="341">
        <f>(('Charges variables (avancé)'!$L32*Q238)+IF(ROUND(('Charges variables-Calculs auto'!Q$152-CONFIG!$D$7)/31,0)&gt;=('Charges variables (avancé)'!$J32+'Charges variables (avancé)'!$K32),INDEX($C238:$BJ238,,COLUMN('Charges variables-Calculs auto'!Q$152)-COLUMN('Charges variables-Calculs auto'!$C$152)+1-('Charges variables (avancé)'!$J32+'Charges variables (avancé)'!$K32)),0)*(1-'Charges variables (avancé)'!$L32))*'Charges variables (avancé)'!$X32</f>
        <v>0</v>
      </c>
      <c r="R264" s="341">
        <f>(('Charges variables (avancé)'!$L32*R238)+IF(ROUND(('Charges variables-Calculs auto'!R$152-CONFIG!$D$7)/31,0)&gt;=('Charges variables (avancé)'!$J32+'Charges variables (avancé)'!$K32),INDEX($C238:$BJ238,,COLUMN('Charges variables-Calculs auto'!R$152)-COLUMN('Charges variables-Calculs auto'!$C$152)+1-('Charges variables (avancé)'!$J32+'Charges variables (avancé)'!$K32)),0)*(1-'Charges variables (avancé)'!$L32))*'Charges variables (avancé)'!$X32</f>
        <v>0</v>
      </c>
      <c r="S264" s="341">
        <f>(('Charges variables (avancé)'!$L32*S238)+IF(ROUND(('Charges variables-Calculs auto'!S$152-CONFIG!$D$7)/31,0)&gt;=('Charges variables (avancé)'!$J32+'Charges variables (avancé)'!$K32),INDEX($C238:$BJ238,,COLUMN('Charges variables-Calculs auto'!S$152)-COLUMN('Charges variables-Calculs auto'!$C$152)+1-('Charges variables (avancé)'!$J32+'Charges variables (avancé)'!$K32)),0)*(1-'Charges variables (avancé)'!$L32))*'Charges variables (avancé)'!$X32</f>
        <v>0</v>
      </c>
      <c r="T264" s="341">
        <f>(('Charges variables (avancé)'!$L32*T238)+IF(ROUND(('Charges variables-Calculs auto'!T$152-CONFIG!$D$7)/31,0)&gt;=('Charges variables (avancé)'!$J32+'Charges variables (avancé)'!$K32),INDEX($C238:$BJ238,,COLUMN('Charges variables-Calculs auto'!T$152)-COLUMN('Charges variables-Calculs auto'!$C$152)+1-('Charges variables (avancé)'!$J32+'Charges variables (avancé)'!$K32)),0)*(1-'Charges variables (avancé)'!$L32))*'Charges variables (avancé)'!$X32</f>
        <v>0</v>
      </c>
      <c r="U264" s="341">
        <f>(('Charges variables (avancé)'!$L32*U238)+IF(ROUND(('Charges variables-Calculs auto'!U$152-CONFIG!$D$7)/31,0)&gt;=('Charges variables (avancé)'!$J32+'Charges variables (avancé)'!$K32),INDEX($C238:$BJ238,,COLUMN('Charges variables-Calculs auto'!U$152)-COLUMN('Charges variables-Calculs auto'!$C$152)+1-('Charges variables (avancé)'!$J32+'Charges variables (avancé)'!$K32)),0)*(1-'Charges variables (avancé)'!$L32))*'Charges variables (avancé)'!$X32</f>
        <v>0</v>
      </c>
      <c r="V264" s="341">
        <f>(('Charges variables (avancé)'!$L32*V238)+IF(ROUND(('Charges variables-Calculs auto'!V$152-CONFIG!$D$7)/31,0)&gt;=('Charges variables (avancé)'!$J32+'Charges variables (avancé)'!$K32),INDEX($C238:$BJ238,,COLUMN('Charges variables-Calculs auto'!V$152)-COLUMN('Charges variables-Calculs auto'!$C$152)+1-('Charges variables (avancé)'!$J32+'Charges variables (avancé)'!$K32)),0)*(1-'Charges variables (avancé)'!$L32))*'Charges variables (avancé)'!$X32</f>
        <v>0</v>
      </c>
      <c r="W264" s="341">
        <f>(('Charges variables (avancé)'!$L32*W238)+IF(ROUND(('Charges variables-Calculs auto'!W$152-CONFIG!$D$7)/31,0)&gt;=('Charges variables (avancé)'!$J32+'Charges variables (avancé)'!$K32),INDEX($C238:$BJ238,,COLUMN('Charges variables-Calculs auto'!W$152)-COLUMN('Charges variables-Calculs auto'!$C$152)+1-('Charges variables (avancé)'!$J32+'Charges variables (avancé)'!$K32)),0)*(1-'Charges variables (avancé)'!$L32))*'Charges variables (avancé)'!$X32</f>
        <v>0</v>
      </c>
      <c r="X264" s="341">
        <f>(('Charges variables (avancé)'!$L32*X238)+IF(ROUND(('Charges variables-Calculs auto'!X$152-CONFIG!$D$7)/31,0)&gt;=('Charges variables (avancé)'!$J32+'Charges variables (avancé)'!$K32),INDEX($C238:$BJ238,,COLUMN('Charges variables-Calculs auto'!X$152)-COLUMN('Charges variables-Calculs auto'!$C$152)+1-('Charges variables (avancé)'!$J32+'Charges variables (avancé)'!$K32)),0)*(1-'Charges variables (avancé)'!$L32))*'Charges variables (avancé)'!$X32</f>
        <v>0</v>
      </c>
      <c r="Y264" s="341">
        <f>(('Charges variables (avancé)'!$L32*Y238)+IF(ROUND(('Charges variables-Calculs auto'!Y$152-CONFIG!$D$7)/31,0)&gt;=('Charges variables (avancé)'!$J32+'Charges variables (avancé)'!$K32),INDEX($C238:$BJ238,,COLUMN('Charges variables-Calculs auto'!Y$152)-COLUMN('Charges variables-Calculs auto'!$C$152)+1-('Charges variables (avancé)'!$J32+'Charges variables (avancé)'!$K32)),0)*(1-'Charges variables (avancé)'!$L32))*'Charges variables (avancé)'!$X32</f>
        <v>0</v>
      </c>
      <c r="Z264" s="341">
        <f>(('Charges variables (avancé)'!$L32*Z238)+IF(ROUND(('Charges variables-Calculs auto'!Z$152-CONFIG!$D$7)/31,0)&gt;=('Charges variables (avancé)'!$J32+'Charges variables (avancé)'!$K32),INDEX($C238:$BJ238,,COLUMN('Charges variables-Calculs auto'!Z$152)-COLUMN('Charges variables-Calculs auto'!$C$152)+1-('Charges variables (avancé)'!$J32+'Charges variables (avancé)'!$K32)),0)*(1-'Charges variables (avancé)'!$L32))*'Charges variables (avancé)'!$X32</f>
        <v>0</v>
      </c>
      <c r="AA264" s="341">
        <f>(('Charges variables (avancé)'!$L32*AA238)+IF(ROUND(('Charges variables-Calculs auto'!AA$152-CONFIG!$D$7)/31,0)&gt;=('Charges variables (avancé)'!$J32+'Charges variables (avancé)'!$K32),INDEX($C238:$BJ238,,COLUMN('Charges variables-Calculs auto'!AA$152)-COLUMN('Charges variables-Calculs auto'!$C$152)+1-('Charges variables (avancé)'!$J32+'Charges variables (avancé)'!$K32)),0)*(1-'Charges variables (avancé)'!$L32))*'Charges variables (avancé)'!$Z32</f>
        <v>0</v>
      </c>
      <c r="AB264" s="341">
        <f>(('Charges variables (avancé)'!$L32*AB238)+IF(ROUND(('Charges variables-Calculs auto'!AB$152-CONFIG!$D$7)/31,0)&gt;=('Charges variables (avancé)'!$J32+'Charges variables (avancé)'!$K32),INDEX($C238:$BJ238,,COLUMN('Charges variables-Calculs auto'!AB$152)-COLUMN('Charges variables-Calculs auto'!$C$152)+1-('Charges variables (avancé)'!$J32+'Charges variables (avancé)'!$K32)),0)*(1-'Charges variables (avancé)'!$L32))*'Charges variables (avancé)'!$Z32</f>
        <v>0</v>
      </c>
      <c r="AC264" s="341">
        <f>(('Charges variables (avancé)'!$L32*AC238)+IF(ROUND(('Charges variables-Calculs auto'!AC$152-CONFIG!$D$7)/31,0)&gt;=('Charges variables (avancé)'!$J32+'Charges variables (avancé)'!$K32),INDEX($C238:$BJ238,,COLUMN('Charges variables-Calculs auto'!AC$152)-COLUMN('Charges variables-Calculs auto'!$C$152)+1-('Charges variables (avancé)'!$J32+'Charges variables (avancé)'!$K32)),0)*(1-'Charges variables (avancé)'!$L32))*'Charges variables (avancé)'!$Z32</f>
        <v>0</v>
      </c>
      <c r="AD264" s="341">
        <f>(('Charges variables (avancé)'!$L32*AD238)+IF(ROUND(('Charges variables-Calculs auto'!AD$152-CONFIG!$D$7)/31,0)&gt;=('Charges variables (avancé)'!$J32+'Charges variables (avancé)'!$K32),INDEX($C238:$BJ238,,COLUMN('Charges variables-Calculs auto'!AD$152)-COLUMN('Charges variables-Calculs auto'!$C$152)+1-('Charges variables (avancé)'!$J32+'Charges variables (avancé)'!$K32)),0)*(1-'Charges variables (avancé)'!$L32))*'Charges variables (avancé)'!$Z32</f>
        <v>0</v>
      </c>
      <c r="AE264" s="341">
        <f>(('Charges variables (avancé)'!$L32*AE238)+IF(ROUND(('Charges variables-Calculs auto'!AE$152-CONFIG!$D$7)/31,0)&gt;=('Charges variables (avancé)'!$J32+'Charges variables (avancé)'!$K32),INDEX($C238:$BJ238,,COLUMN('Charges variables-Calculs auto'!AE$152)-COLUMN('Charges variables-Calculs auto'!$C$152)+1-('Charges variables (avancé)'!$J32+'Charges variables (avancé)'!$K32)),0)*(1-'Charges variables (avancé)'!$L32))*'Charges variables (avancé)'!$Z32</f>
        <v>0</v>
      </c>
      <c r="AF264" s="341">
        <f>(('Charges variables (avancé)'!$L32*AF238)+IF(ROUND(('Charges variables-Calculs auto'!AF$152-CONFIG!$D$7)/31,0)&gt;=('Charges variables (avancé)'!$J32+'Charges variables (avancé)'!$K32),INDEX($C238:$BJ238,,COLUMN('Charges variables-Calculs auto'!AF$152)-COLUMN('Charges variables-Calculs auto'!$C$152)+1-('Charges variables (avancé)'!$J32+'Charges variables (avancé)'!$K32)),0)*(1-'Charges variables (avancé)'!$L32))*'Charges variables (avancé)'!$Z32</f>
        <v>0</v>
      </c>
      <c r="AG264" s="341">
        <f>(('Charges variables (avancé)'!$L32*AG238)+IF(ROUND(('Charges variables-Calculs auto'!AG$152-CONFIG!$D$7)/31,0)&gt;=('Charges variables (avancé)'!$J32+'Charges variables (avancé)'!$K32),INDEX($C238:$BJ238,,COLUMN('Charges variables-Calculs auto'!AG$152)-COLUMN('Charges variables-Calculs auto'!$C$152)+1-('Charges variables (avancé)'!$J32+'Charges variables (avancé)'!$K32)),0)*(1-'Charges variables (avancé)'!$L32))*'Charges variables (avancé)'!$Z32</f>
        <v>0</v>
      </c>
      <c r="AH264" s="341">
        <f>(('Charges variables (avancé)'!$L32*AH238)+IF(ROUND(('Charges variables-Calculs auto'!AH$152-CONFIG!$D$7)/31,0)&gt;=('Charges variables (avancé)'!$J32+'Charges variables (avancé)'!$K32),INDEX($C238:$BJ238,,COLUMN('Charges variables-Calculs auto'!AH$152)-COLUMN('Charges variables-Calculs auto'!$C$152)+1-('Charges variables (avancé)'!$J32+'Charges variables (avancé)'!$K32)),0)*(1-'Charges variables (avancé)'!$L32))*'Charges variables (avancé)'!$Z32</f>
        <v>0</v>
      </c>
      <c r="AI264" s="341">
        <f>(('Charges variables (avancé)'!$L32*AI238)+IF(ROUND(('Charges variables-Calculs auto'!AI$152-CONFIG!$D$7)/31,0)&gt;=('Charges variables (avancé)'!$J32+'Charges variables (avancé)'!$K32),INDEX($C238:$BJ238,,COLUMN('Charges variables-Calculs auto'!AI$152)-COLUMN('Charges variables-Calculs auto'!$C$152)+1-('Charges variables (avancé)'!$J32+'Charges variables (avancé)'!$K32)),0)*(1-'Charges variables (avancé)'!$L32))*'Charges variables (avancé)'!$Z32</f>
        <v>0</v>
      </c>
      <c r="AJ264" s="341">
        <f>(('Charges variables (avancé)'!$L32*AJ238)+IF(ROUND(('Charges variables-Calculs auto'!AJ$152-CONFIG!$D$7)/31,0)&gt;=('Charges variables (avancé)'!$J32+'Charges variables (avancé)'!$K32),INDEX($C238:$BJ238,,COLUMN('Charges variables-Calculs auto'!AJ$152)-COLUMN('Charges variables-Calculs auto'!$C$152)+1-('Charges variables (avancé)'!$J32+'Charges variables (avancé)'!$K32)),0)*(1-'Charges variables (avancé)'!$L32))*'Charges variables (avancé)'!$Z32</f>
        <v>0</v>
      </c>
      <c r="AK264" s="341">
        <f>(('Charges variables (avancé)'!$L32*AK238)+IF(ROUND(('Charges variables-Calculs auto'!AK$152-CONFIG!$D$7)/31,0)&gt;=('Charges variables (avancé)'!$J32+'Charges variables (avancé)'!$K32),INDEX($C238:$BJ238,,COLUMN('Charges variables-Calculs auto'!AK$152)-COLUMN('Charges variables-Calculs auto'!$C$152)+1-('Charges variables (avancé)'!$J32+'Charges variables (avancé)'!$K32)),0)*(1-'Charges variables (avancé)'!$L32))*'Charges variables (avancé)'!$Z32</f>
        <v>0</v>
      </c>
      <c r="AL264" s="341">
        <f>(('Charges variables (avancé)'!$L32*AL238)+IF(ROUND(('Charges variables-Calculs auto'!AL$152-CONFIG!$D$7)/31,0)&gt;=('Charges variables (avancé)'!$J32+'Charges variables (avancé)'!$K32),INDEX($C238:$BJ238,,COLUMN('Charges variables-Calculs auto'!AL$152)-COLUMN('Charges variables-Calculs auto'!$C$152)+1-('Charges variables (avancé)'!$J32+'Charges variables (avancé)'!$K32)),0)*(1-'Charges variables (avancé)'!$L32))*'Charges variables (avancé)'!$Z32</f>
        <v>0</v>
      </c>
      <c r="AM264" s="341">
        <f>(('Charges variables (avancé)'!$L32*AM238)+IF(ROUND(('Charges variables-Calculs auto'!AM$152-CONFIG!$D$7)/31,0)&gt;=('Charges variables (avancé)'!$J32+'Charges variables (avancé)'!$K32),INDEX($C238:$BJ238,,COLUMN('Charges variables-Calculs auto'!AM$152)-COLUMN('Charges variables-Calculs auto'!$C$152)+1-('Charges variables (avancé)'!$J32+'Charges variables (avancé)'!$K32)),0)*(1-'Charges variables (avancé)'!$L32))*'Charges variables (avancé)'!$AB32</f>
        <v>0</v>
      </c>
      <c r="AN264" s="341">
        <f>(('Charges variables (avancé)'!$L32*AN238)+IF(ROUND(('Charges variables-Calculs auto'!AN$152-CONFIG!$D$7)/31,0)&gt;=('Charges variables (avancé)'!$J32+'Charges variables (avancé)'!$K32),INDEX($C238:$BJ238,,COLUMN('Charges variables-Calculs auto'!AN$152)-COLUMN('Charges variables-Calculs auto'!$C$152)+1-('Charges variables (avancé)'!$J32+'Charges variables (avancé)'!$K32)),0)*(1-'Charges variables (avancé)'!$L32))*'Charges variables (avancé)'!$AB32</f>
        <v>0</v>
      </c>
      <c r="AO264" s="341">
        <f>(('Charges variables (avancé)'!$L32*AO238)+IF(ROUND(('Charges variables-Calculs auto'!AO$152-CONFIG!$D$7)/31,0)&gt;=('Charges variables (avancé)'!$J32+'Charges variables (avancé)'!$K32),INDEX($C238:$BJ238,,COLUMN('Charges variables-Calculs auto'!AO$152)-COLUMN('Charges variables-Calculs auto'!$C$152)+1-('Charges variables (avancé)'!$J32+'Charges variables (avancé)'!$K32)),0)*(1-'Charges variables (avancé)'!$L32))*'Charges variables (avancé)'!$AB32</f>
        <v>0</v>
      </c>
      <c r="AP264" s="341">
        <f>(('Charges variables (avancé)'!$L32*AP238)+IF(ROUND(('Charges variables-Calculs auto'!AP$152-CONFIG!$D$7)/31,0)&gt;=('Charges variables (avancé)'!$J32+'Charges variables (avancé)'!$K32),INDEX($C238:$BJ238,,COLUMN('Charges variables-Calculs auto'!AP$152)-COLUMN('Charges variables-Calculs auto'!$C$152)+1-('Charges variables (avancé)'!$J32+'Charges variables (avancé)'!$K32)),0)*(1-'Charges variables (avancé)'!$L32))*'Charges variables (avancé)'!$AB32</f>
        <v>0</v>
      </c>
      <c r="AQ264" s="341">
        <f>(('Charges variables (avancé)'!$L32*AQ238)+IF(ROUND(('Charges variables-Calculs auto'!AQ$152-CONFIG!$D$7)/31,0)&gt;=('Charges variables (avancé)'!$J32+'Charges variables (avancé)'!$K32),INDEX($C238:$BJ238,,COLUMN('Charges variables-Calculs auto'!AQ$152)-COLUMN('Charges variables-Calculs auto'!$C$152)+1-('Charges variables (avancé)'!$J32+'Charges variables (avancé)'!$K32)),0)*(1-'Charges variables (avancé)'!$L32))*'Charges variables (avancé)'!$AB32</f>
        <v>0</v>
      </c>
      <c r="AR264" s="341">
        <f>(('Charges variables (avancé)'!$L32*AR238)+IF(ROUND(('Charges variables-Calculs auto'!AR$152-CONFIG!$D$7)/31,0)&gt;=('Charges variables (avancé)'!$J32+'Charges variables (avancé)'!$K32),INDEX($C238:$BJ238,,COLUMN('Charges variables-Calculs auto'!AR$152)-COLUMN('Charges variables-Calculs auto'!$C$152)+1-('Charges variables (avancé)'!$J32+'Charges variables (avancé)'!$K32)),0)*(1-'Charges variables (avancé)'!$L32))*'Charges variables (avancé)'!$AB32</f>
        <v>0</v>
      </c>
      <c r="AS264" s="341">
        <f>(('Charges variables (avancé)'!$L32*AS238)+IF(ROUND(('Charges variables-Calculs auto'!AS$152-CONFIG!$D$7)/31,0)&gt;=('Charges variables (avancé)'!$J32+'Charges variables (avancé)'!$K32),INDEX($C238:$BJ238,,COLUMN('Charges variables-Calculs auto'!AS$152)-COLUMN('Charges variables-Calculs auto'!$C$152)+1-('Charges variables (avancé)'!$J32+'Charges variables (avancé)'!$K32)),0)*(1-'Charges variables (avancé)'!$L32))*'Charges variables (avancé)'!$AB32</f>
        <v>0</v>
      </c>
      <c r="AT264" s="341">
        <f>(('Charges variables (avancé)'!$L32*AT238)+IF(ROUND(('Charges variables-Calculs auto'!AT$152-CONFIG!$D$7)/31,0)&gt;=('Charges variables (avancé)'!$J32+'Charges variables (avancé)'!$K32),INDEX($C238:$BJ238,,COLUMN('Charges variables-Calculs auto'!AT$152)-COLUMN('Charges variables-Calculs auto'!$C$152)+1-('Charges variables (avancé)'!$J32+'Charges variables (avancé)'!$K32)),0)*(1-'Charges variables (avancé)'!$L32))*'Charges variables (avancé)'!$AB32</f>
        <v>0</v>
      </c>
      <c r="AU264" s="341">
        <f>(('Charges variables (avancé)'!$L32*AU238)+IF(ROUND(('Charges variables-Calculs auto'!AU$152-CONFIG!$D$7)/31,0)&gt;=('Charges variables (avancé)'!$J32+'Charges variables (avancé)'!$K32),INDEX($C238:$BJ238,,COLUMN('Charges variables-Calculs auto'!AU$152)-COLUMN('Charges variables-Calculs auto'!$C$152)+1-('Charges variables (avancé)'!$J32+'Charges variables (avancé)'!$K32)),0)*(1-'Charges variables (avancé)'!$L32))*'Charges variables (avancé)'!$AB32</f>
        <v>0</v>
      </c>
      <c r="AV264" s="341">
        <f>(('Charges variables (avancé)'!$L32*AV238)+IF(ROUND(('Charges variables-Calculs auto'!AV$152-CONFIG!$D$7)/31,0)&gt;=('Charges variables (avancé)'!$J32+'Charges variables (avancé)'!$K32),INDEX($C238:$BJ238,,COLUMN('Charges variables-Calculs auto'!AV$152)-COLUMN('Charges variables-Calculs auto'!$C$152)+1-('Charges variables (avancé)'!$J32+'Charges variables (avancé)'!$K32)),0)*(1-'Charges variables (avancé)'!$L32))*'Charges variables (avancé)'!$AB32</f>
        <v>0</v>
      </c>
      <c r="AW264" s="341">
        <f>(('Charges variables (avancé)'!$L32*AW238)+IF(ROUND(('Charges variables-Calculs auto'!AW$152-CONFIG!$D$7)/31,0)&gt;=('Charges variables (avancé)'!$J32+'Charges variables (avancé)'!$K32),INDEX($C238:$BJ238,,COLUMN('Charges variables-Calculs auto'!AW$152)-COLUMN('Charges variables-Calculs auto'!$C$152)+1-('Charges variables (avancé)'!$J32+'Charges variables (avancé)'!$K32)),0)*(1-'Charges variables (avancé)'!$L32))*'Charges variables (avancé)'!$AB32</f>
        <v>0</v>
      </c>
      <c r="AX264" s="341">
        <f>(('Charges variables (avancé)'!$L32*AX238)+IF(ROUND(('Charges variables-Calculs auto'!AX$152-CONFIG!$D$7)/31,0)&gt;=('Charges variables (avancé)'!$J32+'Charges variables (avancé)'!$K32),INDEX($C238:$BJ238,,COLUMN('Charges variables-Calculs auto'!AX$152)-COLUMN('Charges variables-Calculs auto'!$C$152)+1-('Charges variables (avancé)'!$J32+'Charges variables (avancé)'!$K32)),0)*(1-'Charges variables (avancé)'!$L32))*'Charges variables (avancé)'!$AB32</f>
        <v>0</v>
      </c>
      <c r="AY264" s="341">
        <f>(('Charges variables (avancé)'!$L32*AY238)+IF(ROUND(('Charges variables-Calculs auto'!AY$152-CONFIG!$D$7)/31,0)&gt;=('Charges variables (avancé)'!$J32+'Charges variables (avancé)'!$K32),INDEX($C238:$BJ238,,COLUMN('Charges variables-Calculs auto'!AY$152)-COLUMN('Charges variables-Calculs auto'!$C$152)+1-('Charges variables (avancé)'!$J32+'Charges variables (avancé)'!$K32)),0)*(1-'Charges variables (avancé)'!$L32))*'Charges variables (avancé)'!$AD32</f>
        <v>0</v>
      </c>
      <c r="AZ264" s="341">
        <f>(('Charges variables (avancé)'!$L32*AZ238)+IF(ROUND(('Charges variables-Calculs auto'!AZ$152-CONFIG!$D$7)/31,0)&gt;=('Charges variables (avancé)'!$J32+'Charges variables (avancé)'!$K32),INDEX($C238:$BJ238,,COLUMN('Charges variables-Calculs auto'!AZ$152)-COLUMN('Charges variables-Calculs auto'!$C$152)+1-('Charges variables (avancé)'!$J32+'Charges variables (avancé)'!$K32)),0)*(1-'Charges variables (avancé)'!$L32))*'Charges variables (avancé)'!$AD32</f>
        <v>0</v>
      </c>
      <c r="BA264" s="341">
        <f>(('Charges variables (avancé)'!$L32*BA238)+IF(ROUND(('Charges variables-Calculs auto'!BA$152-CONFIG!$D$7)/31,0)&gt;=('Charges variables (avancé)'!$J32+'Charges variables (avancé)'!$K32),INDEX($C238:$BJ238,,COLUMN('Charges variables-Calculs auto'!BA$152)-COLUMN('Charges variables-Calculs auto'!$C$152)+1-('Charges variables (avancé)'!$J32+'Charges variables (avancé)'!$K32)),0)*(1-'Charges variables (avancé)'!$L32))*'Charges variables (avancé)'!$AD32</f>
        <v>0</v>
      </c>
      <c r="BB264" s="341">
        <f>(('Charges variables (avancé)'!$L32*BB238)+IF(ROUND(('Charges variables-Calculs auto'!BB$152-CONFIG!$D$7)/31,0)&gt;=('Charges variables (avancé)'!$J32+'Charges variables (avancé)'!$K32),INDEX($C238:$BJ238,,COLUMN('Charges variables-Calculs auto'!BB$152)-COLUMN('Charges variables-Calculs auto'!$C$152)+1-('Charges variables (avancé)'!$J32+'Charges variables (avancé)'!$K32)),0)*(1-'Charges variables (avancé)'!$L32))*'Charges variables (avancé)'!$AD32</f>
        <v>0</v>
      </c>
      <c r="BC264" s="341">
        <f>(('Charges variables (avancé)'!$L32*BC238)+IF(ROUND(('Charges variables-Calculs auto'!BC$152-CONFIG!$D$7)/31,0)&gt;=('Charges variables (avancé)'!$J32+'Charges variables (avancé)'!$K32),INDEX($C238:$BJ238,,COLUMN('Charges variables-Calculs auto'!BC$152)-COLUMN('Charges variables-Calculs auto'!$C$152)+1-('Charges variables (avancé)'!$J32+'Charges variables (avancé)'!$K32)),0)*(1-'Charges variables (avancé)'!$L32))*'Charges variables (avancé)'!$AD32</f>
        <v>0</v>
      </c>
      <c r="BD264" s="341">
        <f>(('Charges variables (avancé)'!$L32*BD238)+IF(ROUND(('Charges variables-Calculs auto'!BD$152-CONFIG!$D$7)/31,0)&gt;=('Charges variables (avancé)'!$J32+'Charges variables (avancé)'!$K32),INDEX($C238:$BJ238,,COLUMN('Charges variables-Calculs auto'!BD$152)-COLUMN('Charges variables-Calculs auto'!$C$152)+1-('Charges variables (avancé)'!$J32+'Charges variables (avancé)'!$K32)),0)*(1-'Charges variables (avancé)'!$L32))*'Charges variables (avancé)'!$AD32</f>
        <v>0</v>
      </c>
      <c r="BE264" s="341">
        <f>(('Charges variables (avancé)'!$L32*BE238)+IF(ROUND(('Charges variables-Calculs auto'!BE$152-CONFIG!$D$7)/31,0)&gt;=('Charges variables (avancé)'!$J32+'Charges variables (avancé)'!$K32),INDEX($C238:$BJ238,,COLUMN('Charges variables-Calculs auto'!BE$152)-COLUMN('Charges variables-Calculs auto'!$C$152)+1-('Charges variables (avancé)'!$J32+'Charges variables (avancé)'!$K32)),0)*(1-'Charges variables (avancé)'!$L32))*'Charges variables (avancé)'!$AD32</f>
        <v>0</v>
      </c>
      <c r="BF264" s="341">
        <f>(('Charges variables (avancé)'!$L32*BF238)+IF(ROUND(('Charges variables-Calculs auto'!BF$152-CONFIG!$D$7)/31,0)&gt;=('Charges variables (avancé)'!$J32+'Charges variables (avancé)'!$K32),INDEX($C238:$BJ238,,COLUMN('Charges variables-Calculs auto'!BF$152)-COLUMN('Charges variables-Calculs auto'!$C$152)+1-('Charges variables (avancé)'!$J32+'Charges variables (avancé)'!$K32)),0)*(1-'Charges variables (avancé)'!$L32))*'Charges variables (avancé)'!$AD32</f>
        <v>0</v>
      </c>
      <c r="BG264" s="341">
        <f>(('Charges variables (avancé)'!$L32*BG238)+IF(ROUND(('Charges variables-Calculs auto'!BG$152-CONFIG!$D$7)/31,0)&gt;=('Charges variables (avancé)'!$J32+'Charges variables (avancé)'!$K32),INDEX($C238:$BJ238,,COLUMN('Charges variables-Calculs auto'!BG$152)-COLUMN('Charges variables-Calculs auto'!$C$152)+1-('Charges variables (avancé)'!$J32+'Charges variables (avancé)'!$K32)),0)*(1-'Charges variables (avancé)'!$L32))*'Charges variables (avancé)'!$AD32</f>
        <v>0</v>
      </c>
      <c r="BH264" s="341">
        <f>(('Charges variables (avancé)'!$L32*BH238)+IF(ROUND(('Charges variables-Calculs auto'!BH$152-CONFIG!$D$7)/31,0)&gt;=('Charges variables (avancé)'!$J32+'Charges variables (avancé)'!$K32),INDEX($C238:$BJ238,,COLUMN('Charges variables-Calculs auto'!BH$152)-COLUMN('Charges variables-Calculs auto'!$C$152)+1-('Charges variables (avancé)'!$J32+'Charges variables (avancé)'!$K32)),0)*(1-'Charges variables (avancé)'!$L32))*'Charges variables (avancé)'!$AD32</f>
        <v>0</v>
      </c>
      <c r="BI264" s="341">
        <f>(('Charges variables (avancé)'!$L32*BI238)+IF(ROUND(('Charges variables-Calculs auto'!BI$152-CONFIG!$D$7)/31,0)&gt;=('Charges variables (avancé)'!$J32+'Charges variables (avancé)'!$K32),INDEX($C238:$BJ238,,COLUMN('Charges variables-Calculs auto'!BI$152)-COLUMN('Charges variables-Calculs auto'!$C$152)+1-('Charges variables (avancé)'!$J32+'Charges variables (avancé)'!$K32)),0)*(1-'Charges variables (avancé)'!$L32))*'Charges variables (avancé)'!$AD32</f>
        <v>0</v>
      </c>
      <c r="BJ264" s="341">
        <f>(('Charges variables (avancé)'!$L32*BJ238)+IF(ROUND(('Charges variables-Calculs auto'!BJ$152-CONFIG!$D$7)/31,0)&gt;=('Charges variables (avancé)'!$J32+'Charges variables (avancé)'!$K32),INDEX($C238:$BJ238,,COLUMN('Charges variables-Calculs auto'!BJ$152)-COLUMN('Charges variables-Calculs auto'!$C$152)+1-('Charges variables (avancé)'!$J32+'Charges variables (avancé)'!$K32)),0)*(1-'Charges variables (avancé)'!$L32))*'Charges variables (avancé)'!$AD32</f>
        <v>0</v>
      </c>
    </row>
    <row r="265" spans="2:62" ht="15" customHeight="1">
      <c r="B265" s="366">
        <f t="shared" si="170"/>
        <v>0</v>
      </c>
      <c r="C265" s="341">
        <f>(('Charges variables (avancé)'!$L33*C239)+IF(ROUND(('Charges variables-Calculs auto'!C$152-CONFIG!$D$7)/31,0)&gt;=('Charges variables (avancé)'!$J33+'Charges variables (avancé)'!$K33),INDEX($C239:$BJ239,,COLUMN('Charges variables-Calculs auto'!C$152)-COLUMN('Charges variables-Calculs auto'!$C$152)+1-('Charges variables (avancé)'!$J33+'Charges variables (avancé)'!$K33)),0)*(1-'Charges variables (avancé)'!$L33))*'Charges variables (avancé)'!$D33</f>
        <v>0</v>
      </c>
      <c r="D265" s="341">
        <f>(('Charges variables (avancé)'!$L33*D239)+IF(ROUND(('Charges variables-Calculs auto'!D$152-CONFIG!$D$7)/31,0)&gt;=('Charges variables (avancé)'!$J33+'Charges variables (avancé)'!$K33),INDEX($C239:$BJ239,,COLUMN('Charges variables-Calculs auto'!D$152)-COLUMN('Charges variables-Calculs auto'!$C$152)+1-('Charges variables (avancé)'!$J33+'Charges variables (avancé)'!$K33)),0)*(1-'Charges variables (avancé)'!$L33))*'Charges variables (avancé)'!$D33</f>
        <v>0</v>
      </c>
      <c r="E265" s="341">
        <f>(('Charges variables (avancé)'!$L33*E239)+IF(ROUND(('Charges variables-Calculs auto'!E$152-CONFIG!$D$7)/31,0)&gt;=('Charges variables (avancé)'!$J33+'Charges variables (avancé)'!$K33),INDEX($C239:$BJ239,,COLUMN('Charges variables-Calculs auto'!E$152)-COLUMN('Charges variables-Calculs auto'!$C$152)+1-('Charges variables (avancé)'!$J33+'Charges variables (avancé)'!$K33)),0)*(1-'Charges variables (avancé)'!$L33))*'Charges variables (avancé)'!$D33</f>
        <v>0</v>
      </c>
      <c r="F265" s="341">
        <f>(('Charges variables (avancé)'!$L33*F239)+IF(ROUND(('Charges variables-Calculs auto'!F$152-CONFIG!$D$7)/31,0)&gt;=('Charges variables (avancé)'!$J33+'Charges variables (avancé)'!$K33),INDEX($C239:$BJ239,,COLUMN('Charges variables-Calculs auto'!F$152)-COLUMN('Charges variables-Calculs auto'!$C$152)+1-('Charges variables (avancé)'!$J33+'Charges variables (avancé)'!$K33)),0)*(1-'Charges variables (avancé)'!$L33))*'Charges variables (avancé)'!$D33</f>
        <v>0</v>
      </c>
      <c r="G265" s="341">
        <f>(('Charges variables (avancé)'!$L33*G239)+IF(ROUND(('Charges variables-Calculs auto'!G$152-CONFIG!$D$7)/31,0)&gt;=('Charges variables (avancé)'!$J33+'Charges variables (avancé)'!$K33),INDEX($C239:$BJ239,,COLUMN('Charges variables-Calculs auto'!G$152)-COLUMN('Charges variables-Calculs auto'!$C$152)+1-('Charges variables (avancé)'!$J33+'Charges variables (avancé)'!$K33)),0)*(1-'Charges variables (avancé)'!$L33))*'Charges variables (avancé)'!$D33</f>
        <v>0</v>
      </c>
      <c r="H265" s="341">
        <f>(('Charges variables (avancé)'!$L33*H239)+IF(ROUND(('Charges variables-Calculs auto'!H$152-CONFIG!$D$7)/31,0)&gt;=('Charges variables (avancé)'!$J33+'Charges variables (avancé)'!$K33),INDEX($C239:$BJ239,,COLUMN('Charges variables-Calculs auto'!H$152)-COLUMN('Charges variables-Calculs auto'!$C$152)+1-('Charges variables (avancé)'!$J33+'Charges variables (avancé)'!$K33)),0)*(1-'Charges variables (avancé)'!$L33))*'Charges variables (avancé)'!$D33</f>
        <v>0</v>
      </c>
      <c r="I265" s="341">
        <f>(('Charges variables (avancé)'!$L33*I239)+IF(ROUND(('Charges variables-Calculs auto'!I$152-CONFIG!$D$7)/31,0)&gt;=('Charges variables (avancé)'!$J33+'Charges variables (avancé)'!$K33),INDEX($C239:$BJ239,,COLUMN('Charges variables-Calculs auto'!I$152)-COLUMN('Charges variables-Calculs auto'!$C$152)+1-('Charges variables (avancé)'!$J33+'Charges variables (avancé)'!$K33)),0)*(1-'Charges variables (avancé)'!$L33))*'Charges variables (avancé)'!$D33</f>
        <v>0</v>
      </c>
      <c r="J265" s="341">
        <f>(('Charges variables (avancé)'!$L33*J239)+IF(ROUND(('Charges variables-Calculs auto'!J$152-CONFIG!$D$7)/31,0)&gt;=('Charges variables (avancé)'!$J33+'Charges variables (avancé)'!$K33),INDEX($C239:$BJ239,,COLUMN('Charges variables-Calculs auto'!J$152)-COLUMN('Charges variables-Calculs auto'!$C$152)+1-('Charges variables (avancé)'!$J33+'Charges variables (avancé)'!$K33)),0)*(1-'Charges variables (avancé)'!$L33))*'Charges variables (avancé)'!$D33</f>
        <v>0</v>
      </c>
      <c r="K265" s="341">
        <f>(('Charges variables (avancé)'!$L33*K239)+IF(ROUND(('Charges variables-Calculs auto'!K$152-CONFIG!$D$7)/31,0)&gt;=('Charges variables (avancé)'!$J33+'Charges variables (avancé)'!$K33),INDEX($C239:$BJ239,,COLUMN('Charges variables-Calculs auto'!K$152)-COLUMN('Charges variables-Calculs auto'!$C$152)+1-('Charges variables (avancé)'!$J33+'Charges variables (avancé)'!$K33)),0)*(1-'Charges variables (avancé)'!$L33))*'Charges variables (avancé)'!$D33</f>
        <v>0</v>
      </c>
      <c r="L265" s="341">
        <f>(('Charges variables (avancé)'!$L33*L239)+IF(ROUND(('Charges variables-Calculs auto'!L$152-CONFIG!$D$7)/31,0)&gt;=('Charges variables (avancé)'!$J33+'Charges variables (avancé)'!$K33),INDEX($C239:$BJ239,,COLUMN('Charges variables-Calculs auto'!L$152)-COLUMN('Charges variables-Calculs auto'!$C$152)+1-('Charges variables (avancé)'!$J33+'Charges variables (avancé)'!$K33)),0)*(1-'Charges variables (avancé)'!$L33))*'Charges variables (avancé)'!$D33</f>
        <v>0</v>
      </c>
      <c r="M265" s="341">
        <f>(('Charges variables (avancé)'!$L33*M239)+IF(ROUND(('Charges variables-Calculs auto'!M$152-CONFIG!$D$7)/31,0)&gt;=('Charges variables (avancé)'!$J33+'Charges variables (avancé)'!$K33),INDEX($C239:$BJ239,,COLUMN('Charges variables-Calculs auto'!M$152)-COLUMN('Charges variables-Calculs auto'!$C$152)+1-('Charges variables (avancé)'!$J33+'Charges variables (avancé)'!$K33)),0)*(1-'Charges variables (avancé)'!$L33))*'Charges variables (avancé)'!$D33</f>
        <v>0</v>
      </c>
      <c r="N265" s="341">
        <f>(('Charges variables (avancé)'!$L33*N239)+IF(ROUND(('Charges variables-Calculs auto'!N$152-CONFIG!$D$7)/31,0)&gt;=('Charges variables (avancé)'!$J33+'Charges variables (avancé)'!$K33),INDEX($C239:$BJ239,,COLUMN('Charges variables-Calculs auto'!N$152)-COLUMN('Charges variables-Calculs auto'!$C$152)+1-('Charges variables (avancé)'!$J33+'Charges variables (avancé)'!$K33)),0)*(1-'Charges variables (avancé)'!$L33))*'Charges variables (avancé)'!$D33</f>
        <v>0</v>
      </c>
      <c r="O265" s="341">
        <f>(('Charges variables (avancé)'!$L33*O239)+IF(ROUND(('Charges variables-Calculs auto'!O$152-CONFIG!$D$7)/31,0)&gt;=('Charges variables (avancé)'!$J33+'Charges variables (avancé)'!$K33),INDEX($C239:$BJ239,,COLUMN('Charges variables-Calculs auto'!O$152)-COLUMN('Charges variables-Calculs auto'!$C$152)+1-('Charges variables (avancé)'!$J33+'Charges variables (avancé)'!$K33)),0)*(1-'Charges variables (avancé)'!$L33))*'Charges variables (avancé)'!$X33</f>
        <v>0</v>
      </c>
      <c r="P265" s="341">
        <f>(('Charges variables (avancé)'!$L33*P239)+IF(ROUND(('Charges variables-Calculs auto'!P$152-CONFIG!$D$7)/31,0)&gt;=('Charges variables (avancé)'!$J33+'Charges variables (avancé)'!$K33),INDEX($C239:$BJ239,,COLUMN('Charges variables-Calculs auto'!P$152)-COLUMN('Charges variables-Calculs auto'!$C$152)+1-('Charges variables (avancé)'!$J33+'Charges variables (avancé)'!$K33)),0)*(1-'Charges variables (avancé)'!$L33))*'Charges variables (avancé)'!$X33</f>
        <v>0</v>
      </c>
      <c r="Q265" s="341">
        <f>(('Charges variables (avancé)'!$L33*Q239)+IF(ROUND(('Charges variables-Calculs auto'!Q$152-CONFIG!$D$7)/31,0)&gt;=('Charges variables (avancé)'!$J33+'Charges variables (avancé)'!$K33),INDEX($C239:$BJ239,,COLUMN('Charges variables-Calculs auto'!Q$152)-COLUMN('Charges variables-Calculs auto'!$C$152)+1-('Charges variables (avancé)'!$J33+'Charges variables (avancé)'!$K33)),0)*(1-'Charges variables (avancé)'!$L33))*'Charges variables (avancé)'!$X33</f>
        <v>0</v>
      </c>
      <c r="R265" s="341">
        <f>(('Charges variables (avancé)'!$L33*R239)+IF(ROUND(('Charges variables-Calculs auto'!R$152-CONFIG!$D$7)/31,0)&gt;=('Charges variables (avancé)'!$J33+'Charges variables (avancé)'!$K33),INDEX($C239:$BJ239,,COLUMN('Charges variables-Calculs auto'!R$152)-COLUMN('Charges variables-Calculs auto'!$C$152)+1-('Charges variables (avancé)'!$J33+'Charges variables (avancé)'!$K33)),0)*(1-'Charges variables (avancé)'!$L33))*'Charges variables (avancé)'!$X33</f>
        <v>0</v>
      </c>
      <c r="S265" s="341">
        <f>(('Charges variables (avancé)'!$L33*S239)+IF(ROUND(('Charges variables-Calculs auto'!S$152-CONFIG!$D$7)/31,0)&gt;=('Charges variables (avancé)'!$J33+'Charges variables (avancé)'!$K33),INDEX($C239:$BJ239,,COLUMN('Charges variables-Calculs auto'!S$152)-COLUMN('Charges variables-Calculs auto'!$C$152)+1-('Charges variables (avancé)'!$J33+'Charges variables (avancé)'!$K33)),0)*(1-'Charges variables (avancé)'!$L33))*'Charges variables (avancé)'!$X33</f>
        <v>0</v>
      </c>
      <c r="T265" s="341">
        <f>(('Charges variables (avancé)'!$L33*T239)+IF(ROUND(('Charges variables-Calculs auto'!T$152-CONFIG!$D$7)/31,0)&gt;=('Charges variables (avancé)'!$J33+'Charges variables (avancé)'!$K33),INDEX($C239:$BJ239,,COLUMN('Charges variables-Calculs auto'!T$152)-COLUMN('Charges variables-Calculs auto'!$C$152)+1-('Charges variables (avancé)'!$J33+'Charges variables (avancé)'!$K33)),0)*(1-'Charges variables (avancé)'!$L33))*'Charges variables (avancé)'!$X33</f>
        <v>0</v>
      </c>
      <c r="U265" s="341">
        <f>(('Charges variables (avancé)'!$L33*U239)+IF(ROUND(('Charges variables-Calculs auto'!U$152-CONFIG!$D$7)/31,0)&gt;=('Charges variables (avancé)'!$J33+'Charges variables (avancé)'!$K33),INDEX($C239:$BJ239,,COLUMN('Charges variables-Calculs auto'!U$152)-COLUMN('Charges variables-Calculs auto'!$C$152)+1-('Charges variables (avancé)'!$J33+'Charges variables (avancé)'!$K33)),0)*(1-'Charges variables (avancé)'!$L33))*'Charges variables (avancé)'!$X33</f>
        <v>0</v>
      </c>
      <c r="V265" s="341">
        <f>(('Charges variables (avancé)'!$L33*V239)+IF(ROUND(('Charges variables-Calculs auto'!V$152-CONFIG!$D$7)/31,0)&gt;=('Charges variables (avancé)'!$J33+'Charges variables (avancé)'!$K33),INDEX($C239:$BJ239,,COLUMN('Charges variables-Calculs auto'!V$152)-COLUMN('Charges variables-Calculs auto'!$C$152)+1-('Charges variables (avancé)'!$J33+'Charges variables (avancé)'!$K33)),0)*(1-'Charges variables (avancé)'!$L33))*'Charges variables (avancé)'!$X33</f>
        <v>0</v>
      </c>
      <c r="W265" s="341">
        <f>(('Charges variables (avancé)'!$L33*W239)+IF(ROUND(('Charges variables-Calculs auto'!W$152-CONFIG!$D$7)/31,0)&gt;=('Charges variables (avancé)'!$J33+'Charges variables (avancé)'!$K33),INDEX($C239:$BJ239,,COLUMN('Charges variables-Calculs auto'!W$152)-COLUMN('Charges variables-Calculs auto'!$C$152)+1-('Charges variables (avancé)'!$J33+'Charges variables (avancé)'!$K33)),0)*(1-'Charges variables (avancé)'!$L33))*'Charges variables (avancé)'!$X33</f>
        <v>0</v>
      </c>
      <c r="X265" s="341">
        <f>(('Charges variables (avancé)'!$L33*X239)+IF(ROUND(('Charges variables-Calculs auto'!X$152-CONFIG!$D$7)/31,0)&gt;=('Charges variables (avancé)'!$J33+'Charges variables (avancé)'!$K33),INDEX($C239:$BJ239,,COLUMN('Charges variables-Calculs auto'!X$152)-COLUMN('Charges variables-Calculs auto'!$C$152)+1-('Charges variables (avancé)'!$J33+'Charges variables (avancé)'!$K33)),0)*(1-'Charges variables (avancé)'!$L33))*'Charges variables (avancé)'!$X33</f>
        <v>0</v>
      </c>
      <c r="Y265" s="341">
        <f>(('Charges variables (avancé)'!$L33*Y239)+IF(ROUND(('Charges variables-Calculs auto'!Y$152-CONFIG!$D$7)/31,0)&gt;=('Charges variables (avancé)'!$J33+'Charges variables (avancé)'!$K33),INDEX($C239:$BJ239,,COLUMN('Charges variables-Calculs auto'!Y$152)-COLUMN('Charges variables-Calculs auto'!$C$152)+1-('Charges variables (avancé)'!$J33+'Charges variables (avancé)'!$K33)),0)*(1-'Charges variables (avancé)'!$L33))*'Charges variables (avancé)'!$X33</f>
        <v>0</v>
      </c>
      <c r="Z265" s="341">
        <f>(('Charges variables (avancé)'!$L33*Z239)+IF(ROUND(('Charges variables-Calculs auto'!Z$152-CONFIG!$D$7)/31,0)&gt;=('Charges variables (avancé)'!$J33+'Charges variables (avancé)'!$K33),INDEX($C239:$BJ239,,COLUMN('Charges variables-Calculs auto'!Z$152)-COLUMN('Charges variables-Calculs auto'!$C$152)+1-('Charges variables (avancé)'!$J33+'Charges variables (avancé)'!$K33)),0)*(1-'Charges variables (avancé)'!$L33))*'Charges variables (avancé)'!$X33</f>
        <v>0</v>
      </c>
      <c r="AA265" s="341">
        <f>(('Charges variables (avancé)'!$L33*AA239)+IF(ROUND(('Charges variables-Calculs auto'!AA$152-CONFIG!$D$7)/31,0)&gt;=('Charges variables (avancé)'!$J33+'Charges variables (avancé)'!$K33),INDEX($C239:$BJ239,,COLUMN('Charges variables-Calculs auto'!AA$152)-COLUMN('Charges variables-Calculs auto'!$C$152)+1-('Charges variables (avancé)'!$J33+'Charges variables (avancé)'!$K33)),0)*(1-'Charges variables (avancé)'!$L33))*'Charges variables (avancé)'!$Z33</f>
        <v>0</v>
      </c>
      <c r="AB265" s="341">
        <f>(('Charges variables (avancé)'!$L33*AB239)+IF(ROUND(('Charges variables-Calculs auto'!AB$152-CONFIG!$D$7)/31,0)&gt;=('Charges variables (avancé)'!$J33+'Charges variables (avancé)'!$K33),INDEX($C239:$BJ239,,COLUMN('Charges variables-Calculs auto'!AB$152)-COLUMN('Charges variables-Calculs auto'!$C$152)+1-('Charges variables (avancé)'!$J33+'Charges variables (avancé)'!$K33)),0)*(1-'Charges variables (avancé)'!$L33))*'Charges variables (avancé)'!$Z33</f>
        <v>0</v>
      </c>
      <c r="AC265" s="341">
        <f>(('Charges variables (avancé)'!$L33*AC239)+IF(ROUND(('Charges variables-Calculs auto'!AC$152-CONFIG!$D$7)/31,0)&gt;=('Charges variables (avancé)'!$J33+'Charges variables (avancé)'!$K33),INDEX($C239:$BJ239,,COLUMN('Charges variables-Calculs auto'!AC$152)-COLUMN('Charges variables-Calculs auto'!$C$152)+1-('Charges variables (avancé)'!$J33+'Charges variables (avancé)'!$K33)),0)*(1-'Charges variables (avancé)'!$L33))*'Charges variables (avancé)'!$Z33</f>
        <v>0</v>
      </c>
      <c r="AD265" s="341">
        <f>(('Charges variables (avancé)'!$L33*AD239)+IF(ROUND(('Charges variables-Calculs auto'!AD$152-CONFIG!$D$7)/31,0)&gt;=('Charges variables (avancé)'!$J33+'Charges variables (avancé)'!$K33),INDEX($C239:$BJ239,,COLUMN('Charges variables-Calculs auto'!AD$152)-COLUMN('Charges variables-Calculs auto'!$C$152)+1-('Charges variables (avancé)'!$J33+'Charges variables (avancé)'!$K33)),0)*(1-'Charges variables (avancé)'!$L33))*'Charges variables (avancé)'!$Z33</f>
        <v>0</v>
      </c>
      <c r="AE265" s="341">
        <f>(('Charges variables (avancé)'!$L33*AE239)+IF(ROUND(('Charges variables-Calculs auto'!AE$152-CONFIG!$D$7)/31,0)&gt;=('Charges variables (avancé)'!$J33+'Charges variables (avancé)'!$K33),INDEX($C239:$BJ239,,COLUMN('Charges variables-Calculs auto'!AE$152)-COLUMN('Charges variables-Calculs auto'!$C$152)+1-('Charges variables (avancé)'!$J33+'Charges variables (avancé)'!$K33)),0)*(1-'Charges variables (avancé)'!$L33))*'Charges variables (avancé)'!$Z33</f>
        <v>0</v>
      </c>
      <c r="AF265" s="341">
        <f>(('Charges variables (avancé)'!$L33*AF239)+IF(ROUND(('Charges variables-Calculs auto'!AF$152-CONFIG!$D$7)/31,0)&gt;=('Charges variables (avancé)'!$J33+'Charges variables (avancé)'!$K33),INDEX($C239:$BJ239,,COLUMN('Charges variables-Calculs auto'!AF$152)-COLUMN('Charges variables-Calculs auto'!$C$152)+1-('Charges variables (avancé)'!$J33+'Charges variables (avancé)'!$K33)),0)*(1-'Charges variables (avancé)'!$L33))*'Charges variables (avancé)'!$Z33</f>
        <v>0</v>
      </c>
      <c r="AG265" s="341">
        <f>(('Charges variables (avancé)'!$L33*AG239)+IF(ROUND(('Charges variables-Calculs auto'!AG$152-CONFIG!$D$7)/31,0)&gt;=('Charges variables (avancé)'!$J33+'Charges variables (avancé)'!$K33),INDEX($C239:$BJ239,,COLUMN('Charges variables-Calculs auto'!AG$152)-COLUMN('Charges variables-Calculs auto'!$C$152)+1-('Charges variables (avancé)'!$J33+'Charges variables (avancé)'!$K33)),0)*(1-'Charges variables (avancé)'!$L33))*'Charges variables (avancé)'!$Z33</f>
        <v>0</v>
      </c>
      <c r="AH265" s="341">
        <f>(('Charges variables (avancé)'!$L33*AH239)+IF(ROUND(('Charges variables-Calculs auto'!AH$152-CONFIG!$D$7)/31,0)&gt;=('Charges variables (avancé)'!$J33+'Charges variables (avancé)'!$K33),INDEX($C239:$BJ239,,COLUMN('Charges variables-Calculs auto'!AH$152)-COLUMN('Charges variables-Calculs auto'!$C$152)+1-('Charges variables (avancé)'!$J33+'Charges variables (avancé)'!$K33)),0)*(1-'Charges variables (avancé)'!$L33))*'Charges variables (avancé)'!$Z33</f>
        <v>0</v>
      </c>
      <c r="AI265" s="341">
        <f>(('Charges variables (avancé)'!$L33*AI239)+IF(ROUND(('Charges variables-Calculs auto'!AI$152-CONFIG!$D$7)/31,0)&gt;=('Charges variables (avancé)'!$J33+'Charges variables (avancé)'!$K33),INDEX($C239:$BJ239,,COLUMN('Charges variables-Calculs auto'!AI$152)-COLUMN('Charges variables-Calculs auto'!$C$152)+1-('Charges variables (avancé)'!$J33+'Charges variables (avancé)'!$K33)),0)*(1-'Charges variables (avancé)'!$L33))*'Charges variables (avancé)'!$Z33</f>
        <v>0</v>
      </c>
      <c r="AJ265" s="341">
        <f>(('Charges variables (avancé)'!$L33*AJ239)+IF(ROUND(('Charges variables-Calculs auto'!AJ$152-CONFIG!$D$7)/31,0)&gt;=('Charges variables (avancé)'!$J33+'Charges variables (avancé)'!$K33),INDEX($C239:$BJ239,,COLUMN('Charges variables-Calculs auto'!AJ$152)-COLUMN('Charges variables-Calculs auto'!$C$152)+1-('Charges variables (avancé)'!$J33+'Charges variables (avancé)'!$K33)),0)*(1-'Charges variables (avancé)'!$L33))*'Charges variables (avancé)'!$Z33</f>
        <v>0</v>
      </c>
      <c r="AK265" s="341">
        <f>(('Charges variables (avancé)'!$L33*AK239)+IF(ROUND(('Charges variables-Calculs auto'!AK$152-CONFIG!$D$7)/31,0)&gt;=('Charges variables (avancé)'!$J33+'Charges variables (avancé)'!$K33),INDEX($C239:$BJ239,,COLUMN('Charges variables-Calculs auto'!AK$152)-COLUMN('Charges variables-Calculs auto'!$C$152)+1-('Charges variables (avancé)'!$J33+'Charges variables (avancé)'!$K33)),0)*(1-'Charges variables (avancé)'!$L33))*'Charges variables (avancé)'!$Z33</f>
        <v>0</v>
      </c>
      <c r="AL265" s="341">
        <f>(('Charges variables (avancé)'!$L33*AL239)+IF(ROUND(('Charges variables-Calculs auto'!AL$152-CONFIG!$D$7)/31,0)&gt;=('Charges variables (avancé)'!$J33+'Charges variables (avancé)'!$K33),INDEX($C239:$BJ239,,COLUMN('Charges variables-Calculs auto'!AL$152)-COLUMN('Charges variables-Calculs auto'!$C$152)+1-('Charges variables (avancé)'!$J33+'Charges variables (avancé)'!$K33)),0)*(1-'Charges variables (avancé)'!$L33))*'Charges variables (avancé)'!$Z33</f>
        <v>0</v>
      </c>
      <c r="AM265" s="341">
        <f>(('Charges variables (avancé)'!$L33*AM239)+IF(ROUND(('Charges variables-Calculs auto'!AM$152-CONFIG!$D$7)/31,0)&gt;=('Charges variables (avancé)'!$J33+'Charges variables (avancé)'!$K33),INDEX($C239:$BJ239,,COLUMN('Charges variables-Calculs auto'!AM$152)-COLUMN('Charges variables-Calculs auto'!$C$152)+1-('Charges variables (avancé)'!$J33+'Charges variables (avancé)'!$K33)),0)*(1-'Charges variables (avancé)'!$L33))*'Charges variables (avancé)'!$AB33</f>
        <v>0</v>
      </c>
      <c r="AN265" s="341">
        <f>(('Charges variables (avancé)'!$L33*AN239)+IF(ROUND(('Charges variables-Calculs auto'!AN$152-CONFIG!$D$7)/31,0)&gt;=('Charges variables (avancé)'!$J33+'Charges variables (avancé)'!$K33),INDEX($C239:$BJ239,,COLUMN('Charges variables-Calculs auto'!AN$152)-COLUMN('Charges variables-Calculs auto'!$C$152)+1-('Charges variables (avancé)'!$J33+'Charges variables (avancé)'!$K33)),0)*(1-'Charges variables (avancé)'!$L33))*'Charges variables (avancé)'!$AB33</f>
        <v>0</v>
      </c>
      <c r="AO265" s="341">
        <f>(('Charges variables (avancé)'!$L33*AO239)+IF(ROUND(('Charges variables-Calculs auto'!AO$152-CONFIG!$D$7)/31,0)&gt;=('Charges variables (avancé)'!$J33+'Charges variables (avancé)'!$K33),INDEX($C239:$BJ239,,COLUMN('Charges variables-Calculs auto'!AO$152)-COLUMN('Charges variables-Calculs auto'!$C$152)+1-('Charges variables (avancé)'!$J33+'Charges variables (avancé)'!$K33)),0)*(1-'Charges variables (avancé)'!$L33))*'Charges variables (avancé)'!$AB33</f>
        <v>0</v>
      </c>
      <c r="AP265" s="341">
        <f>(('Charges variables (avancé)'!$L33*AP239)+IF(ROUND(('Charges variables-Calculs auto'!AP$152-CONFIG!$D$7)/31,0)&gt;=('Charges variables (avancé)'!$J33+'Charges variables (avancé)'!$K33),INDEX($C239:$BJ239,,COLUMN('Charges variables-Calculs auto'!AP$152)-COLUMN('Charges variables-Calculs auto'!$C$152)+1-('Charges variables (avancé)'!$J33+'Charges variables (avancé)'!$K33)),0)*(1-'Charges variables (avancé)'!$L33))*'Charges variables (avancé)'!$AB33</f>
        <v>0</v>
      </c>
      <c r="AQ265" s="341">
        <f>(('Charges variables (avancé)'!$L33*AQ239)+IF(ROUND(('Charges variables-Calculs auto'!AQ$152-CONFIG!$D$7)/31,0)&gt;=('Charges variables (avancé)'!$J33+'Charges variables (avancé)'!$K33),INDEX($C239:$BJ239,,COLUMN('Charges variables-Calculs auto'!AQ$152)-COLUMN('Charges variables-Calculs auto'!$C$152)+1-('Charges variables (avancé)'!$J33+'Charges variables (avancé)'!$K33)),0)*(1-'Charges variables (avancé)'!$L33))*'Charges variables (avancé)'!$AB33</f>
        <v>0</v>
      </c>
      <c r="AR265" s="341">
        <f>(('Charges variables (avancé)'!$L33*AR239)+IF(ROUND(('Charges variables-Calculs auto'!AR$152-CONFIG!$D$7)/31,0)&gt;=('Charges variables (avancé)'!$J33+'Charges variables (avancé)'!$K33),INDEX($C239:$BJ239,,COLUMN('Charges variables-Calculs auto'!AR$152)-COLUMN('Charges variables-Calculs auto'!$C$152)+1-('Charges variables (avancé)'!$J33+'Charges variables (avancé)'!$K33)),0)*(1-'Charges variables (avancé)'!$L33))*'Charges variables (avancé)'!$AB33</f>
        <v>0</v>
      </c>
      <c r="AS265" s="341">
        <f>(('Charges variables (avancé)'!$L33*AS239)+IF(ROUND(('Charges variables-Calculs auto'!AS$152-CONFIG!$D$7)/31,0)&gt;=('Charges variables (avancé)'!$J33+'Charges variables (avancé)'!$K33),INDEX($C239:$BJ239,,COLUMN('Charges variables-Calculs auto'!AS$152)-COLUMN('Charges variables-Calculs auto'!$C$152)+1-('Charges variables (avancé)'!$J33+'Charges variables (avancé)'!$K33)),0)*(1-'Charges variables (avancé)'!$L33))*'Charges variables (avancé)'!$AB33</f>
        <v>0</v>
      </c>
      <c r="AT265" s="341">
        <f>(('Charges variables (avancé)'!$L33*AT239)+IF(ROUND(('Charges variables-Calculs auto'!AT$152-CONFIG!$D$7)/31,0)&gt;=('Charges variables (avancé)'!$J33+'Charges variables (avancé)'!$K33),INDEX($C239:$BJ239,,COLUMN('Charges variables-Calculs auto'!AT$152)-COLUMN('Charges variables-Calculs auto'!$C$152)+1-('Charges variables (avancé)'!$J33+'Charges variables (avancé)'!$K33)),0)*(1-'Charges variables (avancé)'!$L33))*'Charges variables (avancé)'!$AB33</f>
        <v>0</v>
      </c>
      <c r="AU265" s="341">
        <f>(('Charges variables (avancé)'!$L33*AU239)+IF(ROUND(('Charges variables-Calculs auto'!AU$152-CONFIG!$D$7)/31,0)&gt;=('Charges variables (avancé)'!$J33+'Charges variables (avancé)'!$K33),INDEX($C239:$BJ239,,COLUMN('Charges variables-Calculs auto'!AU$152)-COLUMN('Charges variables-Calculs auto'!$C$152)+1-('Charges variables (avancé)'!$J33+'Charges variables (avancé)'!$K33)),0)*(1-'Charges variables (avancé)'!$L33))*'Charges variables (avancé)'!$AB33</f>
        <v>0</v>
      </c>
      <c r="AV265" s="341">
        <f>(('Charges variables (avancé)'!$L33*AV239)+IF(ROUND(('Charges variables-Calculs auto'!AV$152-CONFIG!$D$7)/31,0)&gt;=('Charges variables (avancé)'!$J33+'Charges variables (avancé)'!$K33),INDEX($C239:$BJ239,,COLUMN('Charges variables-Calculs auto'!AV$152)-COLUMN('Charges variables-Calculs auto'!$C$152)+1-('Charges variables (avancé)'!$J33+'Charges variables (avancé)'!$K33)),0)*(1-'Charges variables (avancé)'!$L33))*'Charges variables (avancé)'!$AB33</f>
        <v>0</v>
      </c>
      <c r="AW265" s="341">
        <f>(('Charges variables (avancé)'!$L33*AW239)+IF(ROUND(('Charges variables-Calculs auto'!AW$152-CONFIG!$D$7)/31,0)&gt;=('Charges variables (avancé)'!$J33+'Charges variables (avancé)'!$K33),INDEX($C239:$BJ239,,COLUMN('Charges variables-Calculs auto'!AW$152)-COLUMN('Charges variables-Calculs auto'!$C$152)+1-('Charges variables (avancé)'!$J33+'Charges variables (avancé)'!$K33)),0)*(1-'Charges variables (avancé)'!$L33))*'Charges variables (avancé)'!$AB33</f>
        <v>0</v>
      </c>
      <c r="AX265" s="341">
        <f>(('Charges variables (avancé)'!$L33*AX239)+IF(ROUND(('Charges variables-Calculs auto'!AX$152-CONFIG!$D$7)/31,0)&gt;=('Charges variables (avancé)'!$J33+'Charges variables (avancé)'!$K33),INDEX($C239:$BJ239,,COLUMN('Charges variables-Calculs auto'!AX$152)-COLUMN('Charges variables-Calculs auto'!$C$152)+1-('Charges variables (avancé)'!$J33+'Charges variables (avancé)'!$K33)),0)*(1-'Charges variables (avancé)'!$L33))*'Charges variables (avancé)'!$AB33</f>
        <v>0</v>
      </c>
      <c r="AY265" s="341">
        <f>(('Charges variables (avancé)'!$L33*AY239)+IF(ROUND(('Charges variables-Calculs auto'!AY$152-CONFIG!$D$7)/31,0)&gt;=('Charges variables (avancé)'!$J33+'Charges variables (avancé)'!$K33),INDEX($C239:$BJ239,,COLUMN('Charges variables-Calculs auto'!AY$152)-COLUMN('Charges variables-Calculs auto'!$C$152)+1-('Charges variables (avancé)'!$J33+'Charges variables (avancé)'!$K33)),0)*(1-'Charges variables (avancé)'!$L33))*'Charges variables (avancé)'!$AD33</f>
        <v>0</v>
      </c>
      <c r="AZ265" s="341">
        <f>(('Charges variables (avancé)'!$L33*AZ239)+IF(ROUND(('Charges variables-Calculs auto'!AZ$152-CONFIG!$D$7)/31,0)&gt;=('Charges variables (avancé)'!$J33+'Charges variables (avancé)'!$K33),INDEX($C239:$BJ239,,COLUMN('Charges variables-Calculs auto'!AZ$152)-COLUMN('Charges variables-Calculs auto'!$C$152)+1-('Charges variables (avancé)'!$J33+'Charges variables (avancé)'!$K33)),0)*(1-'Charges variables (avancé)'!$L33))*'Charges variables (avancé)'!$AD33</f>
        <v>0</v>
      </c>
      <c r="BA265" s="341">
        <f>(('Charges variables (avancé)'!$L33*BA239)+IF(ROUND(('Charges variables-Calculs auto'!BA$152-CONFIG!$D$7)/31,0)&gt;=('Charges variables (avancé)'!$J33+'Charges variables (avancé)'!$K33),INDEX($C239:$BJ239,,COLUMN('Charges variables-Calculs auto'!BA$152)-COLUMN('Charges variables-Calculs auto'!$C$152)+1-('Charges variables (avancé)'!$J33+'Charges variables (avancé)'!$K33)),0)*(1-'Charges variables (avancé)'!$L33))*'Charges variables (avancé)'!$AD33</f>
        <v>0</v>
      </c>
      <c r="BB265" s="341">
        <f>(('Charges variables (avancé)'!$L33*BB239)+IF(ROUND(('Charges variables-Calculs auto'!BB$152-CONFIG!$D$7)/31,0)&gt;=('Charges variables (avancé)'!$J33+'Charges variables (avancé)'!$K33),INDEX($C239:$BJ239,,COLUMN('Charges variables-Calculs auto'!BB$152)-COLUMN('Charges variables-Calculs auto'!$C$152)+1-('Charges variables (avancé)'!$J33+'Charges variables (avancé)'!$K33)),0)*(1-'Charges variables (avancé)'!$L33))*'Charges variables (avancé)'!$AD33</f>
        <v>0</v>
      </c>
      <c r="BC265" s="341">
        <f>(('Charges variables (avancé)'!$L33*BC239)+IF(ROUND(('Charges variables-Calculs auto'!BC$152-CONFIG!$D$7)/31,0)&gt;=('Charges variables (avancé)'!$J33+'Charges variables (avancé)'!$K33),INDEX($C239:$BJ239,,COLUMN('Charges variables-Calculs auto'!BC$152)-COLUMN('Charges variables-Calculs auto'!$C$152)+1-('Charges variables (avancé)'!$J33+'Charges variables (avancé)'!$K33)),0)*(1-'Charges variables (avancé)'!$L33))*'Charges variables (avancé)'!$AD33</f>
        <v>0</v>
      </c>
      <c r="BD265" s="341">
        <f>(('Charges variables (avancé)'!$L33*BD239)+IF(ROUND(('Charges variables-Calculs auto'!BD$152-CONFIG!$D$7)/31,0)&gt;=('Charges variables (avancé)'!$J33+'Charges variables (avancé)'!$K33),INDEX($C239:$BJ239,,COLUMN('Charges variables-Calculs auto'!BD$152)-COLUMN('Charges variables-Calculs auto'!$C$152)+1-('Charges variables (avancé)'!$J33+'Charges variables (avancé)'!$K33)),0)*(1-'Charges variables (avancé)'!$L33))*'Charges variables (avancé)'!$AD33</f>
        <v>0</v>
      </c>
      <c r="BE265" s="341">
        <f>(('Charges variables (avancé)'!$L33*BE239)+IF(ROUND(('Charges variables-Calculs auto'!BE$152-CONFIG!$D$7)/31,0)&gt;=('Charges variables (avancé)'!$J33+'Charges variables (avancé)'!$K33),INDEX($C239:$BJ239,,COLUMN('Charges variables-Calculs auto'!BE$152)-COLUMN('Charges variables-Calculs auto'!$C$152)+1-('Charges variables (avancé)'!$J33+'Charges variables (avancé)'!$K33)),0)*(1-'Charges variables (avancé)'!$L33))*'Charges variables (avancé)'!$AD33</f>
        <v>0</v>
      </c>
      <c r="BF265" s="341">
        <f>(('Charges variables (avancé)'!$L33*BF239)+IF(ROUND(('Charges variables-Calculs auto'!BF$152-CONFIG!$D$7)/31,0)&gt;=('Charges variables (avancé)'!$J33+'Charges variables (avancé)'!$K33),INDEX($C239:$BJ239,,COLUMN('Charges variables-Calculs auto'!BF$152)-COLUMN('Charges variables-Calculs auto'!$C$152)+1-('Charges variables (avancé)'!$J33+'Charges variables (avancé)'!$K33)),0)*(1-'Charges variables (avancé)'!$L33))*'Charges variables (avancé)'!$AD33</f>
        <v>0</v>
      </c>
      <c r="BG265" s="341">
        <f>(('Charges variables (avancé)'!$L33*BG239)+IF(ROUND(('Charges variables-Calculs auto'!BG$152-CONFIG!$D$7)/31,0)&gt;=('Charges variables (avancé)'!$J33+'Charges variables (avancé)'!$K33),INDEX($C239:$BJ239,,COLUMN('Charges variables-Calculs auto'!BG$152)-COLUMN('Charges variables-Calculs auto'!$C$152)+1-('Charges variables (avancé)'!$J33+'Charges variables (avancé)'!$K33)),0)*(1-'Charges variables (avancé)'!$L33))*'Charges variables (avancé)'!$AD33</f>
        <v>0</v>
      </c>
      <c r="BH265" s="341">
        <f>(('Charges variables (avancé)'!$L33*BH239)+IF(ROUND(('Charges variables-Calculs auto'!BH$152-CONFIG!$D$7)/31,0)&gt;=('Charges variables (avancé)'!$J33+'Charges variables (avancé)'!$K33),INDEX($C239:$BJ239,,COLUMN('Charges variables-Calculs auto'!BH$152)-COLUMN('Charges variables-Calculs auto'!$C$152)+1-('Charges variables (avancé)'!$J33+'Charges variables (avancé)'!$K33)),0)*(1-'Charges variables (avancé)'!$L33))*'Charges variables (avancé)'!$AD33</f>
        <v>0</v>
      </c>
      <c r="BI265" s="341">
        <f>(('Charges variables (avancé)'!$L33*BI239)+IF(ROUND(('Charges variables-Calculs auto'!BI$152-CONFIG!$D$7)/31,0)&gt;=('Charges variables (avancé)'!$J33+'Charges variables (avancé)'!$K33),INDEX($C239:$BJ239,,COLUMN('Charges variables-Calculs auto'!BI$152)-COLUMN('Charges variables-Calculs auto'!$C$152)+1-('Charges variables (avancé)'!$J33+'Charges variables (avancé)'!$K33)),0)*(1-'Charges variables (avancé)'!$L33))*'Charges variables (avancé)'!$AD33</f>
        <v>0</v>
      </c>
      <c r="BJ265" s="341">
        <f>(('Charges variables (avancé)'!$L33*BJ239)+IF(ROUND(('Charges variables-Calculs auto'!BJ$152-CONFIG!$D$7)/31,0)&gt;=('Charges variables (avancé)'!$J33+'Charges variables (avancé)'!$K33),INDEX($C239:$BJ239,,COLUMN('Charges variables-Calculs auto'!BJ$152)-COLUMN('Charges variables-Calculs auto'!$C$152)+1-('Charges variables (avancé)'!$J33+'Charges variables (avancé)'!$K33)),0)*(1-'Charges variables (avancé)'!$L33))*'Charges variables (avancé)'!$AD33</f>
        <v>0</v>
      </c>
    </row>
    <row r="266" spans="2:62" ht="15" customHeight="1"/>
    <row r="267" spans="2:62" ht="15" customHeight="1">
      <c r="B267" s="82" t="s">
        <v>21</v>
      </c>
      <c r="C267" s="20">
        <f t="shared" ref="C267:AH267" si="171">SUM(C258:C265)</f>
        <v>0</v>
      </c>
      <c r="D267" s="20">
        <f t="shared" si="171"/>
        <v>0</v>
      </c>
      <c r="E267" s="20">
        <f t="shared" si="171"/>
        <v>0</v>
      </c>
      <c r="F267" s="20">
        <f t="shared" si="171"/>
        <v>0</v>
      </c>
      <c r="G267" s="20">
        <f t="shared" si="171"/>
        <v>0</v>
      </c>
      <c r="H267" s="20">
        <f t="shared" si="171"/>
        <v>0</v>
      </c>
      <c r="I267" s="20">
        <f t="shared" si="171"/>
        <v>0</v>
      </c>
      <c r="J267" s="20">
        <f t="shared" si="171"/>
        <v>0</v>
      </c>
      <c r="K267" s="20">
        <f t="shared" si="171"/>
        <v>0</v>
      </c>
      <c r="L267" s="20">
        <f t="shared" si="171"/>
        <v>0</v>
      </c>
      <c r="M267" s="20">
        <f t="shared" si="171"/>
        <v>0</v>
      </c>
      <c r="N267" s="20">
        <f t="shared" si="171"/>
        <v>0</v>
      </c>
      <c r="O267" s="20">
        <f t="shared" si="171"/>
        <v>0</v>
      </c>
      <c r="P267" s="20">
        <f t="shared" si="171"/>
        <v>0</v>
      </c>
      <c r="Q267" s="20">
        <f t="shared" si="171"/>
        <v>0</v>
      </c>
      <c r="R267" s="20">
        <f t="shared" si="171"/>
        <v>0</v>
      </c>
      <c r="S267" s="20">
        <f t="shared" si="171"/>
        <v>0</v>
      </c>
      <c r="T267" s="20">
        <f t="shared" si="171"/>
        <v>0</v>
      </c>
      <c r="U267" s="20">
        <f t="shared" si="171"/>
        <v>0</v>
      </c>
      <c r="V267" s="20">
        <f t="shared" si="171"/>
        <v>0</v>
      </c>
      <c r="W267" s="20">
        <f t="shared" si="171"/>
        <v>0</v>
      </c>
      <c r="X267" s="20">
        <f t="shared" si="171"/>
        <v>0</v>
      </c>
      <c r="Y267" s="20">
        <f t="shared" si="171"/>
        <v>0</v>
      </c>
      <c r="Z267" s="20">
        <f t="shared" si="171"/>
        <v>0</v>
      </c>
      <c r="AA267" s="20">
        <f t="shared" si="171"/>
        <v>0</v>
      </c>
      <c r="AB267" s="20">
        <f t="shared" si="171"/>
        <v>0</v>
      </c>
      <c r="AC267" s="20">
        <f t="shared" si="171"/>
        <v>0</v>
      </c>
      <c r="AD267" s="20">
        <f t="shared" si="171"/>
        <v>0</v>
      </c>
      <c r="AE267" s="20">
        <f t="shared" si="171"/>
        <v>0</v>
      </c>
      <c r="AF267" s="20">
        <f t="shared" si="171"/>
        <v>0</v>
      </c>
      <c r="AG267" s="20">
        <f t="shared" si="171"/>
        <v>0</v>
      </c>
      <c r="AH267" s="20">
        <f t="shared" si="171"/>
        <v>0</v>
      </c>
      <c r="AI267" s="20">
        <f t="shared" ref="AI267:BJ267" si="172">SUM(AI258:AI265)</f>
        <v>0</v>
      </c>
      <c r="AJ267" s="20">
        <f t="shared" si="172"/>
        <v>0</v>
      </c>
      <c r="AK267" s="20">
        <f t="shared" si="172"/>
        <v>0</v>
      </c>
      <c r="AL267" s="20">
        <f t="shared" si="172"/>
        <v>0</v>
      </c>
      <c r="AM267" s="20">
        <f t="shared" si="172"/>
        <v>0</v>
      </c>
      <c r="AN267" s="20">
        <f t="shared" si="172"/>
        <v>0</v>
      </c>
      <c r="AO267" s="20">
        <f t="shared" si="172"/>
        <v>0</v>
      </c>
      <c r="AP267" s="20">
        <f t="shared" si="172"/>
        <v>0</v>
      </c>
      <c r="AQ267" s="20">
        <f t="shared" si="172"/>
        <v>0</v>
      </c>
      <c r="AR267" s="20">
        <f t="shared" si="172"/>
        <v>0</v>
      </c>
      <c r="AS267" s="20">
        <f t="shared" si="172"/>
        <v>0</v>
      </c>
      <c r="AT267" s="20">
        <f t="shared" si="172"/>
        <v>0</v>
      </c>
      <c r="AU267" s="20">
        <f t="shared" si="172"/>
        <v>0</v>
      </c>
      <c r="AV267" s="20">
        <f t="shared" si="172"/>
        <v>0</v>
      </c>
      <c r="AW267" s="20">
        <f t="shared" si="172"/>
        <v>0</v>
      </c>
      <c r="AX267" s="20">
        <f t="shared" si="172"/>
        <v>0</v>
      </c>
      <c r="AY267" s="20">
        <f t="shared" si="172"/>
        <v>0</v>
      </c>
      <c r="AZ267" s="20">
        <f t="shared" si="172"/>
        <v>0</v>
      </c>
      <c r="BA267" s="20">
        <f t="shared" si="172"/>
        <v>0</v>
      </c>
      <c r="BB267" s="20">
        <f t="shared" si="172"/>
        <v>0</v>
      </c>
      <c r="BC267" s="20">
        <f t="shared" si="172"/>
        <v>0</v>
      </c>
      <c r="BD267" s="20">
        <f t="shared" si="172"/>
        <v>0</v>
      </c>
      <c r="BE267" s="20">
        <f t="shared" si="172"/>
        <v>0</v>
      </c>
      <c r="BF267" s="20">
        <f t="shared" si="172"/>
        <v>0</v>
      </c>
      <c r="BG267" s="20">
        <f t="shared" si="172"/>
        <v>0</v>
      </c>
      <c r="BH267" s="20">
        <f t="shared" si="172"/>
        <v>0</v>
      </c>
      <c r="BI267" s="20">
        <f t="shared" si="172"/>
        <v>0</v>
      </c>
      <c r="BJ267" s="20">
        <f t="shared" si="172"/>
        <v>0</v>
      </c>
    </row>
    <row r="268" spans="2:62" ht="15" customHeight="1">
      <c r="B268" s="83" t="s">
        <v>49</v>
      </c>
      <c r="C268" s="20">
        <f>C267</f>
        <v>0</v>
      </c>
      <c r="D268" s="20">
        <f t="shared" ref="D268:N268" si="173">C268+D267</f>
        <v>0</v>
      </c>
      <c r="E268" s="20">
        <f t="shared" si="173"/>
        <v>0</v>
      </c>
      <c r="F268" s="20">
        <f t="shared" si="173"/>
        <v>0</v>
      </c>
      <c r="G268" s="20">
        <f t="shared" si="173"/>
        <v>0</v>
      </c>
      <c r="H268" s="20">
        <f t="shared" si="173"/>
        <v>0</v>
      </c>
      <c r="I268" s="20">
        <f t="shared" si="173"/>
        <v>0</v>
      </c>
      <c r="J268" s="20">
        <f t="shared" si="173"/>
        <v>0</v>
      </c>
      <c r="K268" s="20">
        <f t="shared" si="173"/>
        <v>0</v>
      </c>
      <c r="L268" s="20">
        <f t="shared" si="173"/>
        <v>0</v>
      </c>
      <c r="M268" s="20">
        <f t="shared" si="173"/>
        <v>0</v>
      </c>
      <c r="N268" s="21">
        <f t="shared" si="173"/>
        <v>0</v>
      </c>
      <c r="O268" s="20">
        <f>O267</f>
        <v>0</v>
      </c>
      <c r="P268" s="20">
        <f t="shared" ref="P268:Z268" si="174">O268+P267</f>
        <v>0</v>
      </c>
      <c r="Q268" s="20">
        <f t="shared" si="174"/>
        <v>0</v>
      </c>
      <c r="R268" s="20">
        <f t="shared" si="174"/>
        <v>0</v>
      </c>
      <c r="S268" s="20">
        <f t="shared" si="174"/>
        <v>0</v>
      </c>
      <c r="T268" s="20">
        <f t="shared" si="174"/>
        <v>0</v>
      </c>
      <c r="U268" s="20">
        <f t="shared" si="174"/>
        <v>0</v>
      </c>
      <c r="V268" s="20">
        <f t="shared" si="174"/>
        <v>0</v>
      </c>
      <c r="W268" s="20">
        <f t="shared" si="174"/>
        <v>0</v>
      </c>
      <c r="X268" s="20">
        <f t="shared" si="174"/>
        <v>0</v>
      </c>
      <c r="Y268" s="20">
        <f t="shared" si="174"/>
        <v>0</v>
      </c>
      <c r="Z268" s="21">
        <f t="shared" si="174"/>
        <v>0</v>
      </c>
      <c r="AA268" s="20">
        <f>AA267</f>
        <v>0</v>
      </c>
      <c r="AB268" s="20">
        <f t="shared" ref="AB268:AL268" si="175">AA268+AB267</f>
        <v>0</v>
      </c>
      <c r="AC268" s="20">
        <f t="shared" si="175"/>
        <v>0</v>
      </c>
      <c r="AD268" s="20">
        <f t="shared" si="175"/>
        <v>0</v>
      </c>
      <c r="AE268" s="20">
        <f t="shared" si="175"/>
        <v>0</v>
      </c>
      <c r="AF268" s="20">
        <f t="shared" si="175"/>
        <v>0</v>
      </c>
      <c r="AG268" s="20">
        <f t="shared" si="175"/>
        <v>0</v>
      </c>
      <c r="AH268" s="20">
        <f t="shared" si="175"/>
        <v>0</v>
      </c>
      <c r="AI268" s="20">
        <f t="shared" si="175"/>
        <v>0</v>
      </c>
      <c r="AJ268" s="20">
        <f t="shared" si="175"/>
        <v>0</v>
      </c>
      <c r="AK268" s="20">
        <f t="shared" si="175"/>
        <v>0</v>
      </c>
      <c r="AL268" s="21">
        <f t="shared" si="175"/>
        <v>0</v>
      </c>
      <c r="AM268" s="20">
        <f>AM267</f>
        <v>0</v>
      </c>
      <c r="AN268" s="20">
        <f t="shared" ref="AN268:AX268" si="176">AM268+AN267</f>
        <v>0</v>
      </c>
      <c r="AO268" s="20">
        <f t="shared" si="176"/>
        <v>0</v>
      </c>
      <c r="AP268" s="20">
        <f t="shared" si="176"/>
        <v>0</v>
      </c>
      <c r="AQ268" s="20">
        <f t="shared" si="176"/>
        <v>0</v>
      </c>
      <c r="AR268" s="20">
        <f t="shared" si="176"/>
        <v>0</v>
      </c>
      <c r="AS268" s="20">
        <f t="shared" si="176"/>
        <v>0</v>
      </c>
      <c r="AT268" s="20">
        <f t="shared" si="176"/>
        <v>0</v>
      </c>
      <c r="AU268" s="20">
        <f t="shared" si="176"/>
        <v>0</v>
      </c>
      <c r="AV268" s="20">
        <f t="shared" si="176"/>
        <v>0</v>
      </c>
      <c r="AW268" s="20">
        <f t="shared" si="176"/>
        <v>0</v>
      </c>
      <c r="AX268" s="21">
        <f t="shared" si="176"/>
        <v>0</v>
      </c>
      <c r="AY268" s="20">
        <f>AY267</f>
        <v>0</v>
      </c>
      <c r="AZ268" s="20">
        <f t="shared" ref="AZ268:BJ268" si="177">AY268+AZ267</f>
        <v>0</v>
      </c>
      <c r="BA268" s="20">
        <f t="shared" si="177"/>
        <v>0</v>
      </c>
      <c r="BB268" s="20">
        <f t="shared" si="177"/>
        <v>0</v>
      </c>
      <c r="BC268" s="20">
        <f t="shared" si="177"/>
        <v>0</v>
      </c>
      <c r="BD268" s="20">
        <f t="shared" si="177"/>
        <v>0</v>
      </c>
      <c r="BE268" s="20">
        <f t="shared" si="177"/>
        <v>0</v>
      </c>
      <c r="BF268" s="20">
        <f t="shared" si="177"/>
        <v>0</v>
      </c>
      <c r="BG268" s="20">
        <f t="shared" si="177"/>
        <v>0</v>
      </c>
      <c r="BH268" s="20">
        <f t="shared" si="177"/>
        <v>0</v>
      </c>
      <c r="BI268" s="20">
        <f t="shared" si="177"/>
        <v>0</v>
      </c>
      <c r="BJ268" s="21">
        <f t="shared" si="177"/>
        <v>0</v>
      </c>
    </row>
    <row r="269" spans="2:62" ht="15" customHeight="1"/>
    <row r="270" spans="2:62" ht="15" customHeight="1">
      <c r="B270" s="104" t="s">
        <v>135</v>
      </c>
      <c r="C270" s="11"/>
      <c r="D270" s="11"/>
      <c r="E270" s="11"/>
      <c r="F270" s="32"/>
    </row>
    <row r="271" spans="2:62" ht="15" customHeight="1"/>
    <row r="272" spans="2:62" ht="15" customHeight="1">
      <c r="B272" s="81"/>
      <c r="C272" s="475" t="s">
        <v>18</v>
      </c>
      <c r="D272" s="476"/>
      <c r="E272" s="476"/>
      <c r="F272" s="476"/>
      <c r="G272" s="476"/>
      <c r="H272" s="476"/>
      <c r="I272" s="476"/>
      <c r="J272" s="476"/>
      <c r="K272" s="476"/>
      <c r="L272" s="476"/>
      <c r="M272" s="476"/>
      <c r="N272" s="476"/>
      <c r="O272" s="473" t="s">
        <v>19</v>
      </c>
      <c r="P272" s="473"/>
      <c r="Q272" s="473"/>
      <c r="R272" s="473"/>
      <c r="S272" s="473"/>
      <c r="T272" s="473"/>
      <c r="U272" s="473"/>
      <c r="V272" s="473"/>
      <c r="W272" s="473"/>
      <c r="X272" s="473"/>
      <c r="Y272" s="473"/>
      <c r="Z272" s="473"/>
      <c r="AA272" s="475" t="s">
        <v>20</v>
      </c>
      <c r="AB272" s="476"/>
      <c r="AC272" s="476"/>
      <c r="AD272" s="476"/>
      <c r="AE272" s="476"/>
      <c r="AF272" s="476"/>
      <c r="AG272" s="476"/>
      <c r="AH272" s="476"/>
      <c r="AI272" s="476"/>
      <c r="AJ272" s="476"/>
      <c r="AK272" s="476"/>
      <c r="AL272" s="476"/>
      <c r="AM272" s="473" t="s">
        <v>32</v>
      </c>
      <c r="AN272" s="473"/>
      <c r="AO272" s="473"/>
      <c r="AP272" s="473"/>
      <c r="AQ272" s="473"/>
      <c r="AR272" s="473"/>
      <c r="AS272" s="473"/>
      <c r="AT272" s="473"/>
      <c r="AU272" s="473"/>
      <c r="AV272" s="473"/>
      <c r="AW272" s="473"/>
      <c r="AX272" s="473"/>
      <c r="AY272" s="473" t="s">
        <v>33</v>
      </c>
      <c r="AZ272" s="473"/>
      <c r="BA272" s="473"/>
      <c r="BB272" s="473"/>
      <c r="BC272" s="473"/>
      <c r="BD272" s="473"/>
      <c r="BE272" s="473"/>
      <c r="BF272" s="473"/>
      <c r="BG272" s="473"/>
      <c r="BH272" s="473"/>
      <c r="BI272" s="473"/>
      <c r="BJ272" s="473"/>
    </row>
    <row r="273" spans="2:62" ht="15" customHeight="1">
      <c r="B273" s="83" t="s">
        <v>36</v>
      </c>
      <c r="C273" s="18">
        <f>CONFIG!$D$7</f>
        <v>41640</v>
      </c>
      <c r="D273" s="18">
        <f>DATE(YEAR(C273),MONTH(C273)+1,DAY(C273))</f>
        <v>41671</v>
      </c>
      <c r="E273" s="18">
        <f t="shared" ref="E273:BJ273" si="178">DATE(YEAR(D273),MONTH(D273)+1,DAY(D273))</f>
        <v>41699</v>
      </c>
      <c r="F273" s="18">
        <f t="shared" si="178"/>
        <v>41730</v>
      </c>
      <c r="G273" s="18">
        <f t="shared" si="178"/>
        <v>41760</v>
      </c>
      <c r="H273" s="18">
        <f t="shared" si="178"/>
        <v>41791</v>
      </c>
      <c r="I273" s="18">
        <f t="shared" si="178"/>
        <v>41821</v>
      </c>
      <c r="J273" s="18">
        <f t="shared" si="178"/>
        <v>41852</v>
      </c>
      <c r="K273" s="18">
        <f t="shared" si="178"/>
        <v>41883</v>
      </c>
      <c r="L273" s="18">
        <f t="shared" si="178"/>
        <v>41913</v>
      </c>
      <c r="M273" s="18">
        <f t="shared" si="178"/>
        <v>41944</v>
      </c>
      <c r="N273" s="18">
        <f t="shared" si="178"/>
        <v>41974</v>
      </c>
      <c r="O273" s="18">
        <f t="shared" si="178"/>
        <v>42005</v>
      </c>
      <c r="P273" s="18">
        <f t="shared" si="178"/>
        <v>42036</v>
      </c>
      <c r="Q273" s="18">
        <f t="shared" si="178"/>
        <v>42064</v>
      </c>
      <c r="R273" s="18">
        <f t="shared" si="178"/>
        <v>42095</v>
      </c>
      <c r="S273" s="18">
        <f t="shared" si="178"/>
        <v>42125</v>
      </c>
      <c r="T273" s="18">
        <f t="shared" si="178"/>
        <v>42156</v>
      </c>
      <c r="U273" s="18">
        <f t="shared" si="178"/>
        <v>42186</v>
      </c>
      <c r="V273" s="18">
        <f t="shared" si="178"/>
        <v>42217</v>
      </c>
      <c r="W273" s="18">
        <f t="shared" si="178"/>
        <v>42248</v>
      </c>
      <c r="X273" s="18">
        <f t="shared" si="178"/>
        <v>42278</v>
      </c>
      <c r="Y273" s="18">
        <f t="shared" si="178"/>
        <v>42309</v>
      </c>
      <c r="Z273" s="18">
        <f t="shared" si="178"/>
        <v>42339</v>
      </c>
      <c r="AA273" s="18">
        <f t="shared" si="178"/>
        <v>42370</v>
      </c>
      <c r="AB273" s="18">
        <f t="shared" si="178"/>
        <v>42401</v>
      </c>
      <c r="AC273" s="18">
        <f t="shared" si="178"/>
        <v>42430</v>
      </c>
      <c r="AD273" s="18">
        <f t="shared" si="178"/>
        <v>42461</v>
      </c>
      <c r="AE273" s="18">
        <f t="shared" si="178"/>
        <v>42491</v>
      </c>
      <c r="AF273" s="18">
        <f t="shared" si="178"/>
        <v>42522</v>
      </c>
      <c r="AG273" s="18">
        <f t="shared" si="178"/>
        <v>42552</v>
      </c>
      <c r="AH273" s="18">
        <f t="shared" si="178"/>
        <v>42583</v>
      </c>
      <c r="AI273" s="18">
        <f t="shared" si="178"/>
        <v>42614</v>
      </c>
      <c r="AJ273" s="18">
        <f t="shared" si="178"/>
        <v>42644</v>
      </c>
      <c r="AK273" s="18">
        <f t="shared" si="178"/>
        <v>42675</v>
      </c>
      <c r="AL273" s="18">
        <f t="shared" si="178"/>
        <v>42705</v>
      </c>
      <c r="AM273" s="18">
        <f t="shared" si="178"/>
        <v>42736</v>
      </c>
      <c r="AN273" s="18">
        <f t="shared" si="178"/>
        <v>42767</v>
      </c>
      <c r="AO273" s="18">
        <f t="shared" si="178"/>
        <v>42795</v>
      </c>
      <c r="AP273" s="18">
        <f t="shared" si="178"/>
        <v>42826</v>
      </c>
      <c r="AQ273" s="18">
        <f t="shared" si="178"/>
        <v>42856</v>
      </c>
      <c r="AR273" s="18">
        <f t="shared" si="178"/>
        <v>42887</v>
      </c>
      <c r="AS273" s="18">
        <f t="shared" si="178"/>
        <v>42917</v>
      </c>
      <c r="AT273" s="18">
        <f t="shared" si="178"/>
        <v>42948</v>
      </c>
      <c r="AU273" s="18">
        <f t="shared" si="178"/>
        <v>42979</v>
      </c>
      <c r="AV273" s="18">
        <f t="shared" si="178"/>
        <v>43009</v>
      </c>
      <c r="AW273" s="18">
        <f t="shared" si="178"/>
        <v>43040</v>
      </c>
      <c r="AX273" s="18">
        <f t="shared" si="178"/>
        <v>43070</v>
      </c>
      <c r="AY273" s="18">
        <f t="shared" si="178"/>
        <v>43101</v>
      </c>
      <c r="AZ273" s="18">
        <f t="shared" si="178"/>
        <v>43132</v>
      </c>
      <c r="BA273" s="18">
        <f t="shared" si="178"/>
        <v>43160</v>
      </c>
      <c r="BB273" s="18">
        <f t="shared" si="178"/>
        <v>43191</v>
      </c>
      <c r="BC273" s="18">
        <f t="shared" si="178"/>
        <v>43221</v>
      </c>
      <c r="BD273" s="18">
        <f t="shared" si="178"/>
        <v>43252</v>
      </c>
      <c r="BE273" s="18">
        <f t="shared" si="178"/>
        <v>43282</v>
      </c>
      <c r="BF273" s="18">
        <f t="shared" si="178"/>
        <v>43313</v>
      </c>
      <c r="BG273" s="18">
        <f t="shared" si="178"/>
        <v>43344</v>
      </c>
      <c r="BH273" s="18">
        <f t="shared" si="178"/>
        <v>43374</v>
      </c>
      <c r="BI273" s="18">
        <f t="shared" si="178"/>
        <v>43405</v>
      </c>
      <c r="BJ273" s="18">
        <f t="shared" si="178"/>
        <v>43435</v>
      </c>
    </row>
    <row r="274" spans="2:62" ht="15" customHeight="1">
      <c r="B274" s="366">
        <f>'Charges variables (avancé)'!$C$26</f>
        <v>0</v>
      </c>
      <c r="C274" s="341">
        <f>IF(ROUND(('Charges variables-Calculs auto'!C$168-CONFIG!$D$7)/31,0)&gt;=ROUND('Charges variables (avancé)'!$K26,0),INDEX($C245:$BJ245,,COLUMN('Charges variables-Calculs auto'!C$168)-COLUMN('Charges variables-Calculs auto'!$C$168)+1-'Charges variables (avancé)'!$K26),0)*'Charges variables (avancé)'!$E26</f>
        <v>0</v>
      </c>
      <c r="D274" s="341">
        <f>IF(ROUND(('Charges variables-Calculs auto'!D$168-CONFIG!$D$7)/31,0)&gt;=ROUND('Charges variables (avancé)'!$K26,0),INDEX($C245:$BJ245,,COLUMN('Charges variables-Calculs auto'!D$168)-COLUMN('Charges variables-Calculs auto'!$C$168)+1-'Charges variables (avancé)'!$K26),0)*'Charges variables (avancé)'!$E26</f>
        <v>0</v>
      </c>
      <c r="E274" s="341">
        <f>IF(ROUND(('Charges variables-Calculs auto'!E$168-CONFIG!$D$7)/31,0)&gt;=ROUND('Charges variables (avancé)'!$K26,0),INDEX($C245:$BJ245,,COLUMN('Charges variables-Calculs auto'!E$168)-COLUMN('Charges variables-Calculs auto'!$C$168)+1-'Charges variables (avancé)'!$K26),0)*'Charges variables (avancé)'!$E26</f>
        <v>0</v>
      </c>
      <c r="F274" s="341">
        <f>IF(ROUND(('Charges variables-Calculs auto'!F$168-CONFIG!$D$7)/31,0)&gt;=ROUND('Charges variables (avancé)'!$K26,0),INDEX($C245:$BJ245,,COLUMN('Charges variables-Calculs auto'!F$168)-COLUMN('Charges variables-Calculs auto'!$C$168)+1-'Charges variables (avancé)'!$K26),0)*'Charges variables (avancé)'!$E26</f>
        <v>0</v>
      </c>
      <c r="G274" s="341">
        <f>IF(ROUND(('Charges variables-Calculs auto'!G$168-CONFIG!$D$7)/31,0)&gt;=ROUND('Charges variables (avancé)'!$K26,0),INDEX($C245:$BJ245,,COLUMN('Charges variables-Calculs auto'!G$168)-COLUMN('Charges variables-Calculs auto'!$C$168)+1-'Charges variables (avancé)'!$K26),0)*'Charges variables (avancé)'!$E26</f>
        <v>0</v>
      </c>
      <c r="H274" s="341">
        <f>IF(ROUND(('Charges variables-Calculs auto'!H$168-CONFIG!$D$7)/31,0)&gt;=ROUND('Charges variables (avancé)'!$K26,0),INDEX($C245:$BJ245,,COLUMN('Charges variables-Calculs auto'!H$168)-COLUMN('Charges variables-Calculs auto'!$C$168)+1-'Charges variables (avancé)'!$K26),0)*'Charges variables (avancé)'!$E26</f>
        <v>0</v>
      </c>
      <c r="I274" s="341">
        <f>IF(ROUND(('Charges variables-Calculs auto'!I$168-CONFIG!$D$7)/31,0)&gt;=ROUND('Charges variables (avancé)'!$K26,0),INDEX($C245:$BJ245,,COLUMN('Charges variables-Calculs auto'!I$168)-COLUMN('Charges variables-Calculs auto'!$C$168)+1-'Charges variables (avancé)'!$K26),0)*'Charges variables (avancé)'!$E26</f>
        <v>0</v>
      </c>
      <c r="J274" s="341">
        <f>IF(ROUND(('Charges variables-Calculs auto'!J$168-CONFIG!$D$7)/31,0)&gt;=ROUND('Charges variables (avancé)'!$K26,0),INDEX($C245:$BJ245,,COLUMN('Charges variables-Calculs auto'!J$168)-COLUMN('Charges variables-Calculs auto'!$C$168)+1-'Charges variables (avancé)'!$K26),0)*'Charges variables (avancé)'!$E26</f>
        <v>0</v>
      </c>
      <c r="K274" s="341">
        <f>IF(ROUND(('Charges variables-Calculs auto'!K$168-CONFIG!$D$7)/31,0)&gt;=ROUND('Charges variables (avancé)'!$K26,0),INDEX($C245:$BJ245,,COLUMN('Charges variables-Calculs auto'!K$168)-COLUMN('Charges variables-Calculs auto'!$C$168)+1-'Charges variables (avancé)'!$K26),0)*'Charges variables (avancé)'!$E26</f>
        <v>0</v>
      </c>
      <c r="L274" s="341">
        <f>IF(ROUND(('Charges variables-Calculs auto'!L$168-CONFIG!$D$7)/31,0)&gt;=ROUND('Charges variables (avancé)'!$K26,0),INDEX($C245:$BJ245,,COLUMN('Charges variables-Calculs auto'!L$168)-COLUMN('Charges variables-Calculs auto'!$C$168)+1-'Charges variables (avancé)'!$K26),0)*'Charges variables (avancé)'!$E26</f>
        <v>0</v>
      </c>
      <c r="M274" s="341">
        <f>IF(ROUND(('Charges variables-Calculs auto'!M$168-CONFIG!$D$7)/31,0)&gt;=ROUND('Charges variables (avancé)'!$K26,0),INDEX($C245:$BJ245,,COLUMN('Charges variables-Calculs auto'!M$168)-COLUMN('Charges variables-Calculs auto'!$C$168)+1-'Charges variables (avancé)'!$K26),0)*'Charges variables (avancé)'!$E26</f>
        <v>0</v>
      </c>
      <c r="N274" s="341">
        <f>IF(ROUND(('Charges variables-Calculs auto'!N$168-CONFIG!$D$7)/31,0)&gt;=ROUND('Charges variables (avancé)'!$K26,0),INDEX($C245:$BJ245,,COLUMN('Charges variables-Calculs auto'!N$168)-COLUMN('Charges variables-Calculs auto'!$C$168)+1-'Charges variables (avancé)'!$K26),0)*'Charges variables (avancé)'!$E26</f>
        <v>0</v>
      </c>
      <c r="O274" s="341">
        <f>IF(ROUND(('Charges variables-Calculs auto'!O$168-CONFIG!$D$7)/31,0)&gt;=ROUND('Charges variables (avancé)'!$K26,0),INDEX($C245:$BJ245,,COLUMN('Charges variables-Calculs auto'!O$168)-COLUMN('Charges variables-Calculs auto'!$C$168)+1-'Charges variables (avancé)'!$K26),0)*'Charges variables (avancé)'!$Y26</f>
        <v>0</v>
      </c>
      <c r="P274" s="341">
        <f>IF(ROUND(('Charges variables-Calculs auto'!P$168-CONFIG!$D$7)/31,0)&gt;=ROUND('Charges variables (avancé)'!$K26,0),INDEX($C245:$BJ245,,COLUMN('Charges variables-Calculs auto'!P$168)-COLUMN('Charges variables-Calculs auto'!$C$168)+1-'Charges variables (avancé)'!$K26),0)*'Charges variables (avancé)'!$Y26</f>
        <v>0</v>
      </c>
      <c r="Q274" s="341">
        <f>IF(ROUND(('Charges variables-Calculs auto'!Q$168-CONFIG!$D$7)/31,0)&gt;=ROUND('Charges variables (avancé)'!$K26,0),INDEX($C245:$BJ245,,COLUMN('Charges variables-Calculs auto'!Q$168)-COLUMN('Charges variables-Calculs auto'!$C$168)+1-'Charges variables (avancé)'!$K26),0)*'Charges variables (avancé)'!$Y26</f>
        <v>0</v>
      </c>
      <c r="R274" s="341">
        <f>IF(ROUND(('Charges variables-Calculs auto'!R$168-CONFIG!$D$7)/31,0)&gt;=ROUND('Charges variables (avancé)'!$K26,0),INDEX($C245:$BJ245,,COLUMN('Charges variables-Calculs auto'!R$168)-COLUMN('Charges variables-Calculs auto'!$C$168)+1-'Charges variables (avancé)'!$K26),0)*'Charges variables (avancé)'!$Y26</f>
        <v>0</v>
      </c>
      <c r="S274" s="341">
        <f>IF(ROUND(('Charges variables-Calculs auto'!S$168-CONFIG!$D$7)/31,0)&gt;=ROUND('Charges variables (avancé)'!$K26,0),INDEX($C245:$BJ245,,COLUMN('Charges variables-Calculs auto'!S$168)-COLUMN('Charges variables-Calculs auto'!$C$168)+1-'Charges variables (avancé)'!$K26),0)*'Charges variables (avancé)'!$Y26</f>
        <v>0</v>
      </c>
      <c r="T274" s="341">
        <f>IF(ROUND(('Charges variables-Calculs auto'!T$168-CONFIG!$D$7)/31,0)&gt;=ROUND('Charges variables (avancé)'!$K26,0),INDEX($C245:$BJ245,,COLUMN('Charges variables-Calculs auto'!T$168)-COLUMN('Charges variables-Calculs auto'!$C$168)+1-'Charges variables (avancé)'!$K26),0)*'Charges variables (avancé)'!$Y26</f>
        <v>0</v>
      </c>
      <c r="U274" s="341">
        <f>IF(ROUND(('Charges variables-Calculs auto'!U$168-CONFIG!$D$7)/31,0)&gt;=ROUND('Charges variables (avancé)'!$K26,0),INDEX($C245:$BJ245,,COLUMN('Charges variables-Calculs auto'!U$168)-COLUMN('Charges variables-Calculs auto'!$C$168)+1-'Charges variables (avancé)'!$K26),0)*'Charges variables (avancé)'!$Y26</f>
        <v>0</v>
      </c>
      <c r="V274" s="341">
        <f>IF(ROUND(('Charges variables-Calculs auto'!V$168-CONFIG!$D$7)/31,0)&gt;=ROUND('Charges variables (avancé)'!$K26,0),INDEX($C245:$BJ245,,COLUMN('Charges variables-Calculs auto'!V$168)-COLUMN('Charges variables-Calculs auto'!$C$168)+1-'Charges variables (avancé)'!$K26),0)*'Charges variables (avancé)'!$Y26</f>
        <v>0</v>
      </c>
      <c r="W274" s="341">
        <f>IF(ROUND(('Charges variables-Calculs auto'!W$168-CONFIG!$D$7)/31,0)&gt;=ROUND('Charges variables (avancé)'!$K26,0),INDEX($C245:$BJ245,,COLUMN('Charges variables-Calculs auto'!W$168)-COLUMN('Charges variables-Calculs auto'!$C$168)+1-'Charges variables (avancé)'!$K26),0)*'Charges variables (avancé)'!$Y26</f>
        <v>0</v>
      </c>
      <c r="X274" s="341">
        <f>IF(ROUND(('Charges variables-Calculs auto'!X$168-CONFIG!$D$7)/31,0)&gt;=ROUND('Charges variables (avancé)'!$K26,0),INDEX($C245:$BJ245,,COLUMN('Charges variables-Calculs auto'!X$168)-COLUMN('Charges variables-Calculs auto'!$C$168)+1-'Charges variables (avancé)'!$K26),0)*'Charges variables (avancé)'!$Y26</f>
        <v>0</v>
      </c>
      <c r="Y274" s="341">
        <f>IF(ROUND(('Charges variables-Calculs auto'!Y$168-CONFIG!$D$7)/31,0)&gt;=ROUND('Charges variables (avancé)'!$K26,0),INDEX($C245:$BJ245,,COLUMN('Charges variables-Calculs auto'!Y$168)-COLUMN('Charges variables-Calculs auto'!$C$168)+1-'Charges variables (avancé)'!$K26),0)*'Charges variables (avancé)'!$Y26</f>
        <v>0</v>
      </c>
      <c r="Z274" s="341">
        <f>IF(ROUND(('Charges variables-Calculs auto'!Z$168-CONFIG!$D$7)/31,0)&gt;=ROUND('Charges variables (avancé)'!$K26,0),INDEX($C245:$BJ245,,COLUMN('Charges variables-Calculs auto'!Z$168)-COLUMN('Charges variables-Calculs auto'!$C$168)+1-'Charges variables (avancé)'!$K26),0)*'Charges variables (avancé)'!$Y26</f>
        <v>0</v>
      </c>
      <c r="AA274" s="341">
        <f>IF(ROUND(('Charges variables-Calculs auto'!AA$168-CONFIG!$D$7)/31,0)&gt;=ROUND('Charges variables (avancé)'!$K26,0),INDEX($C245:$BJ245,,COLUMN('Charges variables-Calculs auto'!AA$168)-COLUMN('Charges variables-Calculs auto'!$C$168)+1-'Charges variables (avancé)'!$K26),0)*'Charges variables (avancé)'!$AA26</f>
        <v>0</v>
      </c>
      <c r="AB274" s="341">
        <f>IF(ROUND(('Charges variables-Calculs auto'!AB$168-CONFIG!$D$7)/31,0)&gt;=ROUND('Charges variables (avancé)'!$K26,0),INDEX($C245:$BJ245,,COLUMN('Charges variables-Calculs auto'!AB$168)-COLUMN('Charges variables-Calculs auto'!$C$168)+1-'Charges variables (avancé)'!$K26),0)*'Charges variables (avancé)'!$AA26</f>
        <v>0</v>
      </c>
      <c r="AC274" s="341">
        <f>IF(ROUND(('Charges variables-Calculs auto'!AC$168-CONFIG!$D$7)/31,0)&gt;=ROUND('Charges variables (avancé)'!$K26,0),INDEX($C245:$BJ245,,COLUMN('Charges variables-Calculs auto'!AC$168)-COLUMN('Charges variables-Calculs auto'!$C$168)+1-'Charges variables (avancé)'!$K26),0)*'Charges variables (avancé)'!$AA26</f>
        <v>0</v>
      </c>
      <c r="AD274" s="341">
        <f>IF(ROUND(('Charges variables-Calculs auto'!AD$168-CONFIG!$D$7)/31,0)&gt;=ROUND('Charges variables (avancé)'!$K26,0),INDEX($C245:$BJ245,,COLUMN('Charges variables-Calculs auto'!AD$168)-COLUMN('Charges variables-Calculs auto'!$C$168)+1-'Charges variables (avancé)'!$K26),0)*'Charges variables (avancé)'!$AA26</f>
        <v>0</v>
      </c>
      <c r="AE274" s="341">
        <f>IF(ROUND(('Charges variables-Calculs auto'!AE$168-CONFIG!$D$7)/31,0)&gt;=ROUND('Charges variables (avancé)'!$K26,0),INDEX($C245:$BJ245,,COLUMN('Charges variables-Calculs auto'!AE$168)-COLUMN('Charges variables-Calculs auto'!$C$168)+1-'Charges variables (avancé)'!$K26),0)*'Charges variables (avancé)'!$AA26</f>
        <v>0</v>
      </c>
      <c r="AF274" s="341">
        <f>IF(ROUND(('Charges variables-Calculs auto'!AF$168-CONFIG!$D$7)/31,0)&gt;=ROUND('Charges variables (avancé)'!$K26,0),INDEX($C245:$BJ245,,COLUMN('Charges variables-Calculs auto'!AF$168)-COLUMN('Charges variables-Calculs auto'!$C$168)+1-'Charges variables (avancé)'!$K26),0)*'Charges variables (avancé)'!$AA26</f>
        <v>0</v>
      </c>
      <c r="AG274" s="341">
        <f>IF(ROUND(('Charges variables-Calculs auto'!AG$168-CONFIG!$D$7)/31,0)&gt;=ROUND('Charges variables (avancé)'!$K26,0),INDEX($C245:$BJ245,,COLUMN('Charges variables-Calculs auto'!AG$168)-COLUMN('Charges variables-Calculs auto'!$C$168)+1-'Charges variables (avancé)'!$K26),0)*'Charges variables (avancé)'!$AA26</f>
        <v>0</v>
      </c>
      <c r="AH274" s="341">
        <f>IF(ROUND(('Charges variables-Calculs auto'!AH$168-CONFIG!$D$7)/31,0)&gt;=ROUND('Charges variables (avancé)'!$K26,0),INDEX($C245:$BJ245,,COLUMN('Charges variables-Calculs auto'!AH$168)-COLUMN('Charges variables-Calculs auto'!$C$168)+1-'Charges variables (avancé)'!$K26),0)*'Charges variables (avancé)'!$AA26</f>
        <v>0</v>
      </c>
      <c r="AI274" s="341">
        <f>IF(ROUND(('Charges variables-Calculs auto'!AI$168-CONFIG!$D$7)/31,0)&gt;=ROUND('Charges variables (avancé)'!$K26,0),INDEX($C245:$BJ245,,COLUMN('Charges variables-Calculs auto'!AI$168)-COLUMN('Charges variables-Calculs auto'!$C$168)+1-'Charges variables (avancé)'!$K26),0)*'Charges variables (avancé)'!$AA26</f>
        <v>0</v>
      </c>
      <c r="AJ274" s="341">
        <f>IF(ROUND(('Charges variables-Calculs auto'!AJ$168-CONFIG!$D$7)/31,0)&gt;=ROUND('Charges variables (avancé)'!$K26,0),INDEX($C245:$BJ245,,COLUMN('Charges variables-Calculs auto'!AJ$168)-COLUMN('Charges variables-Calculs auto'!$C$168)+1-'Charges variables (avancé)'!$K26),0)*'Charges variables (avancé)'!$AA26</f>
        <v>0</v>
      </c>
      <c r="AK274" s="341">
        <f>IF(ROUND(('Charges variables-Calculs auto'!AK$168-CONFIG!$D$7)/31,0)&gt;=ROUND('Charges variables (avancé)'!$K26,0),INDEX($C245:$BJ245,,COLUMN('Charges variables-Calculs auto'!AK$168)-COLUMN('Charges variables-Calculs auto'!$C$168)+1-'Charges variables (avancé)'!$K26),0)*'Charges variables (avancé)'!$AA26</f>
        <v>0</v>
      </c>
      <c r="AL274" s="341">
        <f>IF(ROUND(('Charges variables-Calculs auto'!AL$168-CONFIG!$D$7)/31,0)&gt;=ROUND('Charges variables (avancé)'!$K26,0),INDEX($C245:$BJ245,,COLUMN('Charges variables-Calculs auto'!AL$168)-COLUMN('Charges variables-Calculs auto'!$C$168)+1-'Charges variables (avancé)'!$K26),0)*'Charges variables (avancé)'!$AA26</f>
        <v>0</v>
      </c>
      <c r="AM274" s="341">
        <f>IF(ROUND(('Charges variables-Calculs auto'!AM$168-CONFIG!$D$7)/31,0)&gt;=ROUND('Charges variables (avancé)'!$K26,0),INDEX($C245:$BJ245,,COLUMN('Charges variables-Calculs auto'!AM$168)-COLUMN('Charges variables-Calculs auto'!$C$168)+1-'Charges variables (avancé)'!$K26),0)*'Charges variables (avancé)'!$AC26</f>
        <v>0</v>
      </c>
      <c r="AN274" s="341">
        <f>IF(ROUND(('Charges variables-Calculs auto'!AN$168-CONFIG!$D$7)/31,0)&gt;=ROUND('Charges variables (avancé)'!$K26,0),INDEX($C245:$BJ245,,COLUMN('Charges variables-Calculs auto'!AN$168)-COLUMN('Charges variables-Calculs auto'!$C$168)+1-'Charges variables (avancé)'!$K26),0)*'Charges variables (avancé)'!$AC26</f>
        <v>0</v>
      </c>
      <c r="AO274" s="341">
        <f>IF(ROUND(('Charges variables-Calculs auto'!AO$168-CONFIG!$D$7)/31,0)&gt;=ROUND('Charges variables (avancé)'!$K26,0),INDEX($C245:$BJ245,,COLUMN('Charges variables-Calculs auto'!AO$168)-COLUMN('Charges variables-Calculs auto'!$C$168)+1-'Charges variables (avancé)'!$K26),0)*'Charges variables (avancé)'!$AC26</f>
        <v>0</v>
      </c>
      <c r="AP274" s="341">
        <f>IF(ROUND(('Charges variables-Calculs auto'!AP$168-CONFIG!$D$7)/31,0)&gt;=ROUND('Charges variables (avancé)'!$K26,0),INDEX($C245:$BJ245,,COLUMN('Charges variables-Calculs auto'!AP$168)-COLUMN('Charges variables-Calculs auto'!$C$168)+1-'Charges variables (avancé)'!$K26),0)*'Charges variables (avancé)'!$AC26</f>
        <v>0</v>
      </c>
      <c r="AQ274" s="341">
        <f>IF(ROUND(('Charges variables-Calculs auto'!AQ$168-CONFIG!$D$7)/31,0)&gt;=ROUND('Charges variables (avancé)'!$K26,0),INDEX($C245:$BJ245,,COLUMN('Charges variables-Calculs auto'!AQ$168)-COLUMN('Charges variables-Calculs auto'!$C$168)+1-'Charges variables (avancé)'!$K26),0)*'Charges variables (avancé)'!$AC26</f>
        <v>0</v>
      </c>
      <c r="AR274" s="341">
        <f>IF(ROUND(('Charges variables-Calculs auto'!AR$168-CONFIG!$D$7)/31,0)&gt;=ROUND('Charges variables (avancé)'!$K26,0),INDEX($C245:$BJ245,,COLUMN('Charges variables-Calculs auto'!AR$168)-COLUMN('Charges variables-Calculs auto'!$C$168)+1-'Charges variables (avancé)'!$K26),0)*'Charges variables (avancé)'!$AC26</f>
        <v>0</v>
      </c>
      <c r="AS274" s="341">
        <f>IF(ROUND(('Charges variables-Calculs auto'!AS$168-CONFIG!$D$7)/31,0)&gt;=ROUND('Charges variables (avancé)'!$K26,0),INDEX($C245:$BJ245,,COLUMN('Charges variables-Calculs auto'!AS$168)-COLUMN('Charges variables-Calculs auto'!$C$168)+1-'Charges variables (avancé)'!$K26),0)*'Charges variables (avancé)'!$AC26</f>
        <v>0</v>
      </c>
      <c r="AT274" s="341">
        <f>IF(ROUND(('Charges variables-Calculs auto'!AT$168-CONFIG!$D$7)/31,0)&gt;=ROUND('Charges variables (avancé)'!$K26,0),INDEX($C245:$BJ245,,COLUMN('Charges variables-Calculs auto'!AT$168)-COLUMN('Charges variables-Calculs auto'!$C$168)+1-'Charges variables (avancé)'!$K26),0)*'Charges variables (avancé)'!$AC26</f>
        <v>0</v>
      </c>
      <c r="AU274" s="341">
        <f>IF(ROUND(('Charges variables-Calculs auto'!AU$168-CONFIG!$D$7)/31,0)&gt;=ROUND('Charges variables (avancé)'!$K26,0),INDEX($C245:$BJ245,,COLUMN('Charges variables-Calculs auto'!AU$168)-COLUMN('Charges variables-Calculs auto'!$C$168)+1-'Charges variables (avancé)'!$K26),0)*'Charges variables (avancé)'!$AC26</f>
        <v>0</v>
      </c>
      <c r="AV274" s="341">
        <f>IF(ROUND(('Charges variables-Calculs auto'!AV$168-CONFIG!$D$7)/31,0)&gt;=ROUND('Charges variables (avancé)'!$K26,0),INDEX($C245:$BJ245,,COLUMN('Charges variables-Calculs auto'!AV$168)-COLUMN('Charges variables-Calculs auto'!$C$168)+1-'Charges variables (avancé)'!$K26),0)*'Charges variables (avancé)'!$AC26</f>
        <v>0</v>
      </c>
      <c r="AW274" s="341">
        <f>IF(ROUND(('Charges variables-Calculs auto'!AW$168-CONFIG!$D$7)/31,0)&gt;=ROUND('Charges variables (avancé)'!$K26,0),INDEX($C245:$BJ245,,COLUMN('Charges variables-Calculs auto'!AW$168)-COLUMN('Charges variables-Calculs auto'!$C$168)+1-'Charges variables (avancé)'!$K26),0)*'Charges variables (avancé)'!$AC26</f>
        <v>0</v>
      </c>
      <c r="AX274" s="341">
        <f>IF(ROUND(('Charges variables-Calculs auto'!AX$168-CONFIG!$D$7)/31,0)&gt;=ROUND('Charges variables (avancé)'!$K26,0),INDEX($C245:$BJ245,,COLUMN('Charges variables-Calculs auto'!AX$168)-COLUMN('Charges variables-Calculs auto'!$C$168)+1-'Charges variables (avancé)'!$K26),0)*'Charges variables (avancé)'!$AC26</f>
        <v>0</v>
      </c>
      <c r="AY274" s="341">
        <f>IF(ROUND(('Charges variables-Calculs auto'!AY$168-CONFIG!$D$7)/31,0)&gt;=ROUND('Charges variables (avancé)'!$K26,0),INDEX($C245:$BJ245,,COLUMN('Charges variables-Calculs auto'!AY$168)-COLUMN('Charges variables-Calculs auto'!$C$168)+1-'Charges variables (avancé)'!$K26),0)*'Charges variables (avancé)'!$AE26</f>
        <v>0</v>
      </c>
      <c r="AZ274" s="341">
        <f>IF(ROUND(('Charges variables-Calculs auto'!AZ$168-CONFIG!$D$7)/31,0)&gt;=ROUND('Charges variables (avancé)'!$K26,0),INDEX($C245:$BJ245,,COLUMN('Charges variables-Calculs auto'!AZ$168)-COLUMN('Charges variables-Calculs auto'!$C$168)+1-'Charges variables (avancé)'!$K26),0)*'Charges variables (avancé)'!$AE26</f>
        <v>0</v>
      </c>
      <c r="BA274" s="341">
        <f>IF(ROUND(('Charges variables-Calculs auto'!BA$168-CONFIG!$D$7)/31,0)&gt;=ROUND('Charges variables (avancé)'!$K26,0),INDEX($C245:$BJ245,,COLUMN('Charges variables-Calculs auto'!BA$168)-COLUMN('Charges variables-Calculs auto'!$C$168)+1-'Charges variables (avancé)'!$K26),0)*'Charges variables (avancé)'!$AE26</f>
        <v>0</v>
      </c>
      <c r="BB274" s="341">
        <f>IF(ROUND(('Charges variables-Calculs auto'!BB$168-CONFIG!$D$7)/31,0)&gt;=ROUND('Charges variables (avancé)'!$K26,0),INDEX($C245:$BJ245,,COLUMN('Charges variables-Calculs auto'!BB$168)-COLUMN('Charges variables-Calculs auto'!$C$168)+1-'Charges variables (avancé)'!$K26),0)*'Charges variables (avancé)'!$AE26</f>
        <v>0</v>
      </c>
      <c r="BC274" s="341">
        <f>IF(ROUND(('Charges variables-Calculs auto'!BC$168-CONFIG!$D$7)/31,0)&gt;=ROUND('Charges variables (avancé)'!$K26,0),INDEX($C245:$BJ245,,COLUMN('Charges variables-Calculs auto'!BC$168)-COLUMN('Charges variables-Calculs auto'!$C$168)+1-'Charges variables (avancé)'!$K26),0)*'Charges variables (avancé)'!$AE26</f>
        <v>0</v>
      </c>
      <c r="BD274" s="341">
        <f>IF(ROUND(('Charges variables-Calculs auto'!BD$168-CONFIG!$D$7)/31,0)&gt;=ROUND('Charges variables (avancé)'!$K26,0),INDEX($C245:$BJ245,,COLUMN('Charges variables-Calculs auto'!BD$168)-COLUMN('Charges variables-Calculs auto'!$C$168)+1-'Charges variables (avancé)'!$K26),0)*'Charges variables (avancé)'!$AE26</f>
        <v>0</v>
      </c>
      <c r="BE274" s="341">
        <f>IF(ROUND(('Charges variables-Calculs auto'!BE$168-CONFIG!$D$7)/31,0)&gt;=ROUND('Charges variables (avancé)'!$K26,0),INDEX($C245:$BJ245,,COLUMN('Charges variables-Calculs auto'!BE$168)-COLUMN('Charges variables-Calculs auto'!$C$168)+1-'Charges variables (avancé)'!$K26),0)*'Charges variables (avancé)'!$AE26</f>
        <v>0</v>
      </c>
      <c r="BF274" s="341">
        <f>IF(ROUND(('Charges variables-Calculs auto'!BF$168-CONFIG!$D$7)/31,0)&gt;=ROUND('Charges variables (avancé)'!$K26,0),INDEX($C245:$BJ245,,COLUMN('Charges variables-Calculs auto'!BF$168)-COLUMN('Charges variables-Calculs auto'!$C$168)+1-'Charges variables (avancé)'!$K26),0)*'Charges variables (avancé)'!$AE26</f>
        <v>0</v>
      </c>
      <c r="BG274" s="341">
        <f>IF(ROUND(('Charges variables-Calculs auto'!BG$168-CONFIG!$D$7)/31,0)&gt;=ROUND('Charges variables (avancé)'!$K26,0),INDEX($C245:$BJ245,,COLUMN('Charges variables-Calculs auto'!BG$168)-COLUMN('Charges variables-Calculs auto'!$C$168)+1-'Charges variables (avancé)'!$K26),0)*'Charges variables (avancé)'!$AE26</f>
        <v>0</v>
      </c>
      <c r="BH274" s="341">
        <f>IF(ROUND(('Charges variables-Calculs auto'!BH$168-CONFIG!$D$7)/31,0)&gt;=ROUND('Charges variables (avancé)'!$K26,0),INDEX($C245:$BJ245,,COLUMN('Charges variables-Calculs auto'!BH$168)-COLUMN('Charges variables-Calculs auto'!$C$168)+1-'Charges variables (avancé)'!$K26),0)*'Charges variables (avancé)'!$AE26</f>
        <v>0</v>
      </c>
      <c r="BI274" s="341">
        <f>IF(ROUND(('Charges variables-Calculs auto'!BI$168-CONFIG!$D$7)/31,0)&gt;=ROUND('Charges variables (avancé)'!$K26,0),INDEX($C245:$BJ245,,COLUMN('Charges variables-Calculs auto'!BI$168)-COLUMN('Charges variables-Calculs auto'!$C$168)+1-'Charges variables (avancé)'!$K26),0)*'Charges variables (avancé)'!$AE26</f>
        <v>0</v>
      </c>
      <c r="BJ274" s="341">
        <f>IF(ROUND(('Charges variables-Calculs auto'!BJ$168-CONFIG!$D$7)/31,0)&gt;=ROUND('Charges variables (avancé)'!$K26,0),INDEX($C245:$BJ245,,COLUMN('Charges variables-Calculs auto'!BJ$168)-COLUMN('Charges variables-Calculs auto'!$C$168)+1-'Charges variables (avancé)'!$K26),0)*'Charges variables (avancé)'!$AE26</f>
        <v>0</v>
      </c>
    </row>
    <row r="275" spans="2:62" ht="15" customHeight="1">
      <c r="B275" s="366">
        <f>'Charges variables (avancé)'!$C$27</f>
        <v>0</v>
      </c>
      <c r="C275" s="341">
        <f>IF(ROUND(('Charges variables-Calculs auto'!C$168-CONFIG!$D$7)/31,0)&gt;=ROUND('Charges variables (avancé)'!$K27,0),INDEX($C246:$BJ246,,COLUMN('Charges variables-Calculs auto'!C$168)-COLUMN('Charges variables-Calculs auto'!$C$168)+1-'Charges variables (avancé)'!$K27),0)*'Charges variables (avancé)'!$E27</f>
        <v>0</v>
      </c>
      <c r="D275" s="341">
        <f>IF(ROUND(('Charges variables-Calculs auto'!D$168-CONFIG!$D$7)/31,0)&gt;=ROUND('Charges variables (avancé)'!$K27,0),INDEX($C246:$BJ246,,COLUMN('Charges variables-Calculs auto'!D$168)-COLUMN('Charges variables-Calculs auto'!$C$168)+1-'Charges variables (avancé)'!$K27),0)*'Charges variables (avancé)'!$E27</f>
        <v>0</v>
      </c>
      <c r="E275" s="341">
        <f>IF(ROUND(('Charges variables-Calculs auto'!E$168-CONFIG!$D$7)/31,0)&gt;=ROUND('Charges variables (avancé)'!$K27,0),INDEX($C246:$BJ246,,COLUMN('Charges variables-Calculs auto'!E$168)-COLUMN('Charges variables-Calculs auto'!$C$168)+1-'Charges variables (avancé)'!$K27),0)*'Charges variables (avancé)'!$E27</f>
        <v>0</v>
      </c>
      <c r="F275" s="341">
        <f>IF(ROUND(('Charges variables-Calculs auto'!F$168-CONFIG!$D$7)/31,0)&gt;=ROUND('Charges variables (avancé)'!$K27,0),INDEX($C246:$BJ246,,COLUMN('Charges variables-Calculs auto'!F$168)-COLUMN('Charges variables-Calculs auto'!$C$168)+1-'Charges variables (avancé)'!$K27),0)*'Charges variables (avancé)'!$E27</f>
        <v>0</v>
      </c>
      <c r="G275" s="341">
        <f>IF(ROUND(('Charges variables-Calculs auto'!G$168-CONFIG!$D$7)/31,0)&gt;=ROUND('Charges variables (avancé)'!$K27,0),INDEX($C246:$BJ246,,COLUMN('Charges variables-Calculs auto'!G$168)-COLUMN('Charges variables-Calculs auto'!$C$168)+1-'Charges variables (avancé)'!$K27),0)*'Charges variables (avancé)'!$E27</f>
        <v>0</v>
      </c>
      <c r="H275" s="341">
        <f>IF(ROUND(('Charges variables-Calculs auto'!H$168-CONFIG!$D$7)/31,0)&gt;=ROUND('Charges variables (avancé)'!$K27,0),INDEX($C246:$BJ246,,COLUMN('Charges variables-Calculs auto'!H$168)-COLUMN('Charges variables-Calculs auto'!$C$168)+1-'Charges variables (avancé)'!$K27),0)*'Charges variables (avancé)'!$E27</f>
        <v>0</v>
      </c>
      <c r="I275" s="341">
        <f>IF(ROUND(('Charges variables-Calculs auto'!I$168-CONFIG!$D$7)/31,0)&gt;=ROUND('Charges variables (avancé)'!$K27,0),INDEX($C246:$BJ246,,COLUMN('Charges variables-Calculs auto'!I$168)-COLUMN('Charges variables-Calculs auto'!$C$168)+1-'Charges variables (avancé)'!$K27),0)*'Charges variables (avancé)'!$E27</f>
        <v>0</v>
      </c>
      <c r="J275" s="341">
        <f>IF(ROUND(('Charges variables-Calculs auto'!J$168-CONFIG!$D$7)/31,0)&gt;=ROUND('Charges variables (avancé)'!$K27,0),INDEX($C246:$BJ246,,COLUMN('Charges variables-Calculs auto'!J$168)-COLUMN('Charges variables-Calculs auto'!$C$168)+1-'Charges variables (avancé)'!$K27),0)*'Charges variables (avancé)'!$E27</f>
        <v>0</v>
      </c>
      <c r="K275" s="341">
        <f>IF(ROUND(('Charges variables-Calculs auto'!K$168-CONFIG!$D$7)/31,0)&gt;=ROUND('Charges variables (avancé)'!$K27,0),INDEX($C246:$BJ246,,COLUMN('Charges variables-Calculs auto'!K$168)-COLUMN('Charges variables-Calculs auto'!$C$168)+1-'Charges variables (avancé)'!$K27),0)*'Charges variables (avancé)'!$E27</f>
        <v>0</v>
      </c>
      <c r="L275" s="341">
        <f>IF(ROUND(('Charges variables-Calculs auto'!L$168-CONFIG!$D$7)/31,0)&gt;=ROUND('Charges variables (avancé)'!$K27,0),INDEX($C246:$BJ246,,COLUMN('Charges variables-Calculs auto'!L$168)-COLUMN('Charges variables-Calculs auto'!$C$168)+1-'Charges variables (avancé)'!$K27),0)*'Charges variables (avancé)'!$E27</f>
        <v>0</v>
      </c>
      <c r="M275" s="341">
        <f>IF(ROUND(('Charges variables-Calculs auto'!M$168-CONFIG!$D$7)/31,0)&gt;=ROUND('Charges variables (avancé)'!$K27,0),INDEX($C246:$BJ246,,COLUMN('Charges variables-Calculs auto'!M$168)-COLUMN('Charges variables-Calculs auto'!$C$168)+1-'Charges variables (avancé)'!$K27),0)*'Charges variables (avancé)'!$E27</f>
        <v>0</v>
      </c>
      <c r="N275" s="341">
        <f>IF(ROUND(('Charges variables-Calculs auto'!N$168-CONFIG!$D$7)/31,0)&gt;=ROUND('Charges variables (avancé)'!$K27,0),INDEX($C246:$BJ246,,COLUMN('Charges variables-Calculs auto'!N$168)-COLUMN('Charges variables-Calculs auto'!$C$168)+1-'Charges variables (avancé)'!$K27),0)*'Charges variables (avancé)'!$E27</f>
        <v>0</v>
      </c>
      <c r="O275" s="341">
        <f>IF(ROUND(('Charges variables-Calculs auto'!O$168-CONFIG!$D$7)/31,0)&gt;=ROUND('Charges variables (avancé)'!$K27,0),INDEX($C246:$BJ246,,COLUMN('Charges variables-Calculs auto'!O$168)-COLUMN('Charges variables-Calculs auto'!$C$168)+1-'Charges variables (avancé)'!$K27),0)*'Charges variables (avancé)'!$Y27</f>
        <v>0</v>
      </c>
      <c r="P275" s="341">
        <f>IF(ROUND(('Charges variables-Calculs auto'!P$168-CONFIG!$D$7)/31,0)&gt;=ROUND('Charges variables (avancé)'!$K27,0),INDEX($C246:$BJ246,,COLUMN('Charges variables-Calculs auto'!P$168)-COLUMN('Charges variables-Calculs auto'!$C$168)+1-'Charges variables (avancé)'!$K27),0)*'Charges variables (avancé)'!$Y27</f>
        <v>0</v>
      </c>
      <c r="Q275" s="341">
        <f>IF(ROUND(('Charges variables-Calculs auto'!Q$168-CONFIG!$D$7)/31,0)&gt;=ROUND('Charges variables (avancé)'!$K27,0),INDEX($C246:$BJ246,,COLUMN('Charges variables-Calculs auto'!Q$168)-COLUMN('Charges variables-Calculs auto'!$C$168)+1-'Charges variables (avancé)'!$K27),0)*'Charges variables (avancé)'!$Y27</f>
        <v>0</v>
      </c>
      <c r="R275" s="341">
        <f>IF(ROUND(('Charges variables-Calculs auto'!R$168-CONFIG!$D$7)/31,0)&gt;=ROUND('Charges variables (avancé)'!$K27,0),INDEX($C246:$BJ246,,COLUMN('Charges variables-Calculs auto'!R$168)-COLUMN('Charges variables-Calculs auto'!$C$168)+1-'Charges variables (avancé)'!$K27),0)*'Charges variables (avancé)'!$Y27</f>
        <v>0</v>
      </c>
      <c r="S275" s="341">
        <f>IF(ROUND(('Charges variables-Calculs auto'!S$168-CONFIG!$D$7)/31,0)&gt;=ROUND('Charges variables (avancé)'!$K27,0),INDEX($C246:$BJ246,,COLUMN('Charges variables-Calculs auto'!S$168)-COLUMN('Charges variables-Calculs auto'!$C$168)+1-'Charges variables (avancé)'!$K27),0)*'Charges variables (avancé)'!$Y27</f>
        <v>0</v>
      </c>
      <c r="T275" s="341">
        <f>IF(ROUND(('Charges variables-Calculs auto'!T$168-CONFIG!$D$7)/31,0)&gt;=ROUND('Charges variables (avancé)'!$K27,0),INDEX($C246:$BJ246,,COLUMN('Charges variables-Calculs auto'!T$168)-COLUMN('Charges variables-Calculs auto'!$C$168)+1-'Charges variables (avancé)'!$K27),0)*'Charges variables (avancé)'!$Y27</f>
        <v>0</v>
      </c>
      <c r="U275" s="341">
        <f>IF(ROUND(('Charges variables-Calculs auto'!U$168-CONFIG!$D$7)/31,0)&gt;=ROUND('Charges variables (avancé)'!$K27,0),INDEX($C246:$BJ246,,COLUMN('Charges variables-Calculs auto'!U$168)-COLUMN('Charges variables-Calculs auto'!$C$168)+1-'Charges variables (avancé)'!$K27),0)*'Charges variables (avancé)'!$Y27</f>
        <v>0</v>
      </c>
      <c r="V275" s="341">
        <f>IF(ROUND(('Charges variables-Calculs auto'!V$168-CONFIG!$D$7)/31,0)&gt;=ROUND('Charges variables (avancé)'!$K27,0),INDEX($C246:$BJ246,,COLUMN('Charges variables-Calculs auto'!V$168)-COLUMN('Charges variables-Calculs auto'!$C$168)+1-'Charges variables (avancé)'!$K27),0)*'Charges variables (avancé)'!$Y27</f>
        <v>0</v>
      </c>
      <c r="W275" s="341">
        <f>IF(ROUND(('Charges variables-Calculs auto'!W$168-CONFIG!$D$7)/31,0)&gt;=ROUND('Charges variables (avancé)'!$K27,0),INDEX($C246:$BJ246,,COLUMN('Charges variables-Calculs auto'!W$168)-COLUMN('Charges variables-Calculs auto'!$C$168)+1-'Charges variables (avancé)'!$K27),0)*'Charges variables (avancé)'!$Y27</f>
        <v>0</v>
      </c>
      <c r="X275" s="341">
        <f>IF(ROUND(('Charges variables-Calculs auto'!X$168-CONFIG!$D$7)/31,0)&gt;=ROUND('Charges variables (avancé)'!$K27,0),INDEX($C246:$BJ246,,COLUMN('Charges variables-Calculs auto'!X$168)-COLUMN('Charges variables-Calculs auto'!$C$168)+1-'Charges variables (avancé)'!$K27),0)*'Charges variables (avancé)'!$Y27</f>
        <v>0</v>
      </c>
      <c r="Y275" s="341">
        <f>IF(ROUND(('Charges variables-Calculs auto'!Y$168-CONFIG!$D$7)/31,0)&gt;=ROUND('Charges variables (avancé)'!$K27,0),INDEX($C246:$BJ246,,COLUMN('Charges variables-Calculs auto'!Y$168)-COLUMN('Charges variables-Calculs auto'!$C$168)+1-'Charges variables (avancé)'!$K27),0)*'Charges variables (avancé)'!$Y27</f>
        <v>0</v>
      </c>
      <c r="Z275" s="341">
        <f>IF(ROUND(('Charges variables-Calculs auto'!Z$168-CONFIG!$D$7)/31,0)&gt;=ROUND('Charges variables (avancé)'!$K27,0),INDEX($C246:$BJ246,,COLUMN('Charges variables-Calculs auto'!Z$168)-COLUMN('Charges variables-Calculs auto'!$C$168)+1-'Charges variables (avancé)'!$K27),0)*'Charges variables (avancé)'!$Y27</f>
        <v>0</v>
      </c>
      <c r="AA275" s="341">
        <f>IF(ROUND(('Charges variables-Calculs auto'!AA$168-CONFIG!$D$7)/31,0)&gt;=ROUND('Charges variables (avancé)'!$K27,0),INDEX($C246:$BJ246,,COLUMN('Charges variables-Calculs auto'!AA$168)-COLUMN('Charges variables-Calculs auto'!$C$168)+1-'Charges variables (avancé)'!$K27),0)*'Charges variables (avancé)'!$AA27</f>
        <v>0</v>
      </c>
      <c r="AB275" s="341">
        <f>IF(ROUND(('Charges variables-Calculs auto'!AB$168-CONFIG!$D$7)/31,0)&gt;=ROUND('Charges variables (avancé)'!$K27,0),INDEX($C246:$BJ246,,COLUMN('Charges variables-Calculs auto'!AB$168)-COLUMN('Charges variables-Calculs auto'!$C$168)+1-'Charges variables (avancé)'!$K27),0)*'Charges variables (avancé)'!$AA27</f>
        <v>0</v>
      </c>
      <c r="AC275" s="341">
        <f>IF(ROUND(('Charges variables-Calculs auto'!AC$168-CONFIG!$D$7)/31,0)&gt;=ROUND('Charges variables (avancé)'!$K27,0),INDEX($C246:$BJ246,,COLUMN('Charges variables-Calculs auto'!AC$168)-COLUMN('Charges variables-Calculs auto'!$C$168)+1-'Charges variables (avancé)'!$K27),0)*'Charges variables (avancé)'!$AA27</f>
        <v>0</v>
      </c>
      <c r="AD275" s="341">
        <f>IF(ROUND(('Charges variables-Calculs auto'!AD$168-CONFIG!$D$7)/31,0)&gt;=ROUND('Charges variables (avancé)'!$K27,0),INDEX($C246:$BJ246,,COLUMN('Charges variables-Calculs auto'!AD$168)-COLUMN('Charges variables-Calculs auto'!$C$168)+1-'Charges variables (avancé)'!$K27),0)*'Charges variables (avancé)'!$AA27</f>
        <v>0</v>
      </c>
      <c r="AE275" s="341">
        <f>IF(ROUND(('Charges variables-Calculs auto'!AE$168-CONFIG!$D$7)/31,0)&gt;=ROUND('Charges variables (avancé)'!$K27,0),INDEX($C246:$BJ246,,COLUMN('Charges variables-Calculs auto'!AE$168)-COLUMN('Charges variables-Calculs auto'!$C$168)+1-'Charges variables (avancé)'!$K27),0)*'Charges variables (avancé)'!$AA27</f>
        <v>0</v>
      </c>
      <c r="AF275" s="341">
        <f>IF(ROUND(('Charges variables-Calculs auto'!AF$168-CONFIG!$D$7)/31,0)&gt;=ROUND('Charges variables (avancé)'!$K27,0),INDEX($C246:$BJ246,,COLUMN('Charges variables-Calculs auto'!AF$168)-COLUMN('Charges variables-Calculs auto'!$C$168)+1-'Charges variables (avancé)'!$K27),0)*'Charges variables (avancé)'!$AA27</f>
        <v>0</v>
      </c>
      <c r="AG275" s="341">
        <f>IF(ROUND(('Charges variables-Calculs auto'!AG$168-CONFIG!$D$7)/31,0)&gt;=ROUND('Charges variables (avancé)'!$K27,0),INDEX($C246:$BJ246,,COLUMN('Charges variables-Calculs auto'!AG$168)-COLUMN('Charges variables-Calculs auto'!$C$168)+1-'Charges variables (avancé)'!$K27),0)*'Charges variables (avancé)'!$AA27</f>
        <v>0</v>
      </c>
      <c r="AH275" s="341">
        <f>IF(ROUND(('Charges variables-Calculs auto'!AH$168-CONFIG!$D$7)/31,0)&gt;=ROUND('Charges variables (avancé)'!$K27,0),INDEX($C246:$BJ246,,COLUMN('Charges variables-Calculs auto'!AH$168)-COLUMN('Charges variables-Calculs auto'!$C$168)+1-'Charges variables (avancé)'!$K27),0)*'Charges variables (avancé)'!$AA27</f>
        <v>0</v>
      </c>
      <c r="AI275" s="341">
        <f>IF(ROUND(('Charges variables-Calculs auto'!AI$168-CONFIG!$D$7)/31,0)&gt;=ROUND('Charges variables (avancé)'!$K27,0),INDEX($C246:$BJ246,,COLUMN('Charges variables-Calculs auto'!AI$168)-COLUMN('Charges variables-Calculs auto'!$C$168)+1-'Charges variables (avancé)'!$K27),0)*'Charges variables (avancé)'!$AA27</f>
        <v>0</v>
      </c>
      <c r="AJ275" s="341">
        <f>IF(ROUND(('Charges variables-Calculs auto'!AJ$168-CONFIG!$D$7)/31,0)&gt;=ROUND('Charges variables (avancé)'!$K27,0),INDEX($C246:$BJ246,,COLUMN('Charges variables-Calculs auto'!AJ$168)-COLUMN('Charges variables-Calculs auto'!$C$168)+1-'Charges variables (avancé)'!$K27),0)*'Charges variables (avancé)'!$AA27</f>
        <v>0</v>
      </c>
      <c r="AK275" s="341">
        <f>IF(ROUND(('Charges variables-Calculs auto'!AK$168-CONFIG!$D$7)/31,0)&gt;=ROUND('Charges variables (avancé)'!$K27,0),INDEX($C246:$BJ246,,COLUMN('Charges variables-Calculs auto'!AK$168)-COLUMN('Charges variables-Calculs auto'!$C$168)+1-'Charges variables (avancé)'!$K27),0)*'Charges variables (avancé)'!$AA27</f>
        <v>0</v>
      </c>
      <c r="AL275" s="341">
        <f>IF(ROUND(('Charges variables-Calculs auto'!AL$168-CONFIG!$D$7)/31,0)&gt;=ROUND('Charges variables (avancé)'!$K27,0),INDEX($C246:$BJ246,,COLUMN('Charges variables-Calculs auto'!AL$168)-COLUMN('Charges variables-Calculs auto'!$C$168)+1-'Charges variables (avancé)'!$K27),0)*'Charges variables (avancé)'!$AA27</f>
        <v>0</v>
      </c>
      <c r="AM275" s="341">
        <f>IF(ROUND(('Charges variables-Calculs auto'!AM$168-CONFIG!$D$7)/31,0)&gt;=ROUND('Charges variables (avancé)'!$K27,0),INDEX($C246:$BJ246,,COLUMN('Charges variables-Calculs auto'!AM$168)-COLUMN('Charges variables-Calculs auto'!$C$168)+1-'Charges variables (avancé)'!$K27),0)*'Charges variables (avancé)'!$AC27</f>
        <v>0</v>
      </c>
      <c r="AN275" s="341">
        <f>IF(ROUND(('Charges variables-Calculs auto'!AN$168-CONFIG!$D$7)/31,0)&gt;=ROUND('Charges variables (avancé)'!$K27,0),INDEX($C246:$BJ246,,COLUMN('Charges variables-Calculs auto'!AN$168)-COLUMN('Charges variables-Calculs auto'!$C$168)+1-'Charges variables (avancé)'!$K27),0)*'Charges variables (avancé)'!$AC27</f>
        <v>0</v>
      </c>
      <c r="AO275" s="341">
        <f>IF(ROUND(('Charges variables-Calculs auto'!AO$168-CONFIG!$D$7)/31,0)&gt;=ROUND('Charges variables (avancé)'!$K27,0),INDEX($C246:$BJ246,,COLUMN('Charges variables-Calculs auto'!AO$168)-COLUMN('Charges variables-Calculs auto'!$C$168)+1-'Charges variables (avancé)'!$K27),0)*'Charges variables (avancé)'!$AC27</f>
        <v>0</v>
      </c>
      <c r="AP275" s="341">
        <f>IF(ROUND(('Charges variables-Calculs auto'!AP$168-CONFIG!$D$7)/31,0)&gt;=ROUND('Charges variables (avancé)'!$K27,0),INDEX($C246:$BJ246,,COLUMN('Charges variables-Calculs auto'!AP$168)-COLUMN('Charges variables-Calculs auto'!$C$168)+1-'Charges variables (avancé)'!$K27),0)*'Charges variables (avancé)'!$AC27</f>
        <v>0</v>
      </c>
      <c r="AQ275" s="341">
        <f>IF(ROUND(('Charges variables-Calculs auto'!AQ$168-CONFIG!$D$7)/31,0)&gt;=ROUND('Charges variables (avancé)'!$K27,0),INDEX($C246:$BJ246,,COLUMN('Charges variables-Calculs auto'!AQ$168)-COLUMN('Charges variables-Calculs auto'!$C$168)+1-'Charges variables (avancé)'!$K27),0)*'Charges variables (avancé)'!$AC27</f>
        <v>0</v>
      </c>
      <c r="AR275" s="341">
        <f>IF(ROUND(('Charges variables-Calculs auto'!AR$168-CONFIG!$D$7)/31,0)&gt;=ROUND('Charges variables (avancé)'!$K27,0),INDEX($C246:$BJ246,,COLUMN('Charges variables-Calculs auto'!AR$168)-COLUMN('Charges variables-Calculs auto'!$C$168)+1-'Charges variables (avancé)'!$K27),0)*'Charges variables (avancé)'!$AC27</f>
        <v>0</v>
      </c>
      <c r="AS275" s="341">
        <f>IF(ROUND(('Charges variables-Calculs auto'!AS$168-CONFIG!$D$7)/31,0)&gt;=ROUND('Charges variables (avancé)'!$K27,0),INDEX($C246:$BJ246,,COLUMN('Charges variables-Calculs auto'!AS$168)-COLUMN('Charges variables-Calculs auto'!$C$168)+1-'Charges variables (avancé)'!$K27),0)*'Charges variables (avancé)'!$AC27</f>
        <v>0</v>
      </c>
      <c r="AT275" s="341">
        <f>IF(ROUND(('Charges variables-Calculs auto'!AT$168-CONFIG!$D$7)/31,0)&gt;=ROUND('Charges variables (avancé)'!$K27,0),INDEX($C246:$BJ246,,COLUMN('Charges variables-Calculs auto'!AT$168)-COLUMN('Charges variables-Calculs auto'!$C$168)+1-'Charges variables (avancé)'!$K27),0)*'Charges variables (avancé)'!$AC27</f>
        <v>0</v>
      </c>
      <c r="AU275" s="341">
        <f>IF(ROUND(('Charges variables-Calculs auto'!AU$168-CONFIG!$D$7)/31,0)&gt;=ROUND('Charges variables (avancé)'!$K27,0),INDEX($C246:$BJ246,,COLUMN('Charges variables-Calculs auto'!AU$168)-COLUMN('Charges variables-Calculs auto'!$C$168)+1-'Charges variables (avancé)'!$K27),0)*'Charges variables (avancé)'!$AC27</f>
        <v>0</v>
      </c>
      <c r="AV275" s="341">
        <f>IF(ROUND(('Charges variables-Calculs auto'!AV$168-CONFIG!$D$7)/31,0)&gt;=ROUND('Charges variables (avancé)'!$K27,0),INDEX($C246:$BJ246,,COLUMN('Charges variables-Calculs auto'!AV$168)-COLUMN('Charges variables-Calculs auto'!$C$168)+1-'Charges variables (avancé)'!$K27),0)*'Charges variables (avancé)'!$AC27</f>
        <v>0</v>
      </c>
      <c r="AW275" s="341">
        <f>IF(ROUND(('Charges variables-Calculs auto'!AW$168-CONFIG!$D$7)/31,0)&gt;=ROUND('Charges variables (avancé)'!$K27,0),INDEX($C246:$BJ246,,COLUMN('Charges variables-Calculs auto'!AW$168)-COLUMN('Charges variables-Calculs auto'!$C$168)+1-'Charges variables (avancé)'!$K27),0)*'Charges variables (avancé)'!$AC27</f>
        <v>0</v>
      </c>
      <c r="AX275" s="341">
        <f>IF(ROUND(('Charges variables-Calculs auto'!AX$168-CONFIG!$D$7)/31,0)&gt;=ROUND('Charges variables (avancé)'!$K27,0),INDEX($C246:$BJ246,,COLUMN('Charges variables-Calculs auto'!AX$168)-COLUMN('Charges variables-Calculs auto'!$C$168)+1-'Charges variables (avancé)'!$K27),0)*'Charges variables (avancé)'!$AC27</f>
        <v>0</v>
      </c>
      <c r="AY275" s="341">
        <f>IF(ROUND(('Charges variables-Calculs auto'!AY$168-CONFIG!$D$7)/31,0)&gt;=ROUND('Charges variables (avancé)'!$K27,0),INDEX($C246:$BJ246,,COLUMN('Charges variables-Calculs auto'!AY$168)-COLUMN('Charges variables-Calculs auto'!$C$168)+1-'Charges variables (avancé)'!$K27),0)*'Charges variables (avancé)'!$AE27</f>
        <v>0</v>
      </c>
      <c r="AZ275" s="341">
        <f>IF(ROUND(('Charges variables-Calculs auto'!AZ$168-CONFIG!$D$7)/31,0)&gt;=ROUND('Charges variables (avancé)'!$K27,0),INDEX($C246:$BJ246,,COLUMN('Charges variables-Calculs auto'!AZ$168)-COLUMN('Charges variables-Calculs auto'!$C$168)+1-'Charges variables (avancé)'!$K27),0)*'Charges variables (avancé)'!$AE27</f>
        <v>0</v>
      </c>
      <c r="BA275" s="341">
        <f>IF(ROUND(('Charges variables-Calculs auto'!BA$168-CONFIG!$D$7)/31,0)&gt;=ROUND('Charges variables (avancé)'!$K27,0),INDEX($C246:$BJ246,,COLUMN('Charges variables-Calculs auto'!BA$168)-COLUMN('Charges variables-Calculs auto'!$C$168)+1-'Charges variables (avancé)'!$K27),0)*'Charges variables (avancé)'!$AE27</f>
        <v>0</v>
      </c>
      <c r="BB275" s="341">
        <f>IF(ROUND(('Charges variables-Calculs auto'!BB$168-CONFIG!$D$7)/31,0)&gt;=ROUND('Charges variables (avancé)'!$K27,0),INDEX($C246:$BJ246,,COLUMN('Charges variables-Calculs auto'!BB$168)-COLUMN('Charges variables-Calculs auto'!$C$168)+1-'Charges variables (avancé)'!$K27),0)*'Charges variables (avancé)'!$AE27</f>
        <v>0</v>
      </c>
      <c r="BC275" s="341">
        <f>IF(ROUND(('Charges variables-Calculs auto'!BC$168-CONFIG!$D$7)/31,0)&gt;=ROUND('Charges variables (avancé)'!$K27,0),INDEX($C246:$BJ246,,COLUMN('Charges variables-Calculs auto'!BC$168)-COLUMN('Charges variables-Calculs auto'!$C$168)+1-'Charges variables (avancé)'!$K27),0)*'Charges variables (avancé)'!$AE27</f>
        <v>0</v>
      </c>
      <c r="BD275" s="341">
        <f>IF(ROUND(('Charges variables-Calculs auto'!BD$168-CONFIG!$D$7)/31,0)&gt;=ROUND('Charges variables (avancé)'!$K27,0),INDEX($C246:$BJ246,,COLUMN('Charges variables-Calculs auto'!BD$168)-COLUMN('Charges variables-Calculs auto'!$C$168)+1-'Charges variables (avancé)'!$K27),0)*'Charges variables (avancé)'!$AE27</f>
        <v>0</v>
      </c>
      <c r="BE275" s="341">
        <f>IF(ROUND(('Charges variables-Calculs auto'!BE$168-CONFIG!$D$7)/31,0)&gt;=ROUND('Charges variables (avancé)'!$K27,0),INDEX($C246:$BJ246,,COLUMN('Charges variables-Calculs auto'!BE$168)-COLUMN('Charges variables-Calculs auto'!$C$168)+1-'Charges variables (avancé)'!$K27),0)*'Charges variables (avancé)'!$AE27</f>
        <v>0</v>
      </c>
      <c r="BF275" s="341">
        <f>IF(ROUND(('Charges variables-Calculs auto'!BF$168-CONFIG!$D$7)/31,0)&gt;=ROUND('Charges variables (avancé)'!$K27,0),INDEX($C246:$BJ246,,COLUMN('Charges variables-Calculs auto'!BF$168)-COLUMN('Charges variables-Calculs auto'!$C$168)+1-'Charges variables (avancé)'!$K27),0)*'Charges variables (avancé)'!$AE27</f>
        <v>0</v>
      </c>
      <c r="BG275" s="341">
        <f>IF(ROUND(('Charges variables-Calculs auto'!BG$168-CONFIG!$D$7)/31,0)&gt;=ROUND('Charges variables (avancé)'!$K27,0),INDEX($C246:$BJ246,,COLUMN('Charges variables-Calculs auto'!BG$168)-COLUMN('Charges variables-Calculs auto'!$C$168)+1-'Charges variables (avancé)'!$K27),0)*'Charges variables (avancé)'!$AE27</f>
        <v>0</v>
      </c>
      <c r="BH275" s="341">
        <f>IF(ROUND(('Charges variables-Calculs auto'!BH$168-CONFIG!$D$7)/31,0)&gt;=ROUND('Charges variables (avancé)'!$K27,0),INDEX($C246:$BJ246,,COLUMN('Charges variables-Calculs auto'!BH$168)-COLUMN('Charges variables-Calculs auto'!$C$168)+1-'Charges variables (avancé)'!$K27),0)*'Charges variables (avancé)'!$AE27</f>
        <v>0</v>
      </c>
      <c r="BI275" s="341">
        <f>IF(ROUND(('Charges variables-Calculs auto'!BI$168-CONFIG!$D$7)/31,0)&gt;=ROUND('Charges variables (avancé)'!$K27,0),INDEX($C246:$BJ246,,COLUMN('Charges variables-Calculs auto'!BI$168)-COLUMN('Charges variables-Calculs auto'!$C$168)+1-'Charges variables (avancé)'!$K27),0)*'Charges variables (avancé)'!$AE27</f>
        <v>0</v>
      </c>
      <c r="BJ275" s="341">
        <f>IF(ROUND(('Charges variables-Calculs auto'!BJ$168-CONFIG!$D$7)/31,0)&gt;=ROUND('Charges variables (avancé)'!$K27,0),INDEX($C246:$BJ246,,COLUMN('Charges variables-Calculs auto'!BJ$168)-COLUMN('Charges variables-Calculs auto'!$C$168)+1-'Charges variables (avancé)'!$K27),0)*'Charges variables (avancé)'!$AE27</f>
        <v>0</v>
      </c>
    </row>
    <row r="276" spans="2:62" ht="15" customHeight="1">
      <c r="B276" s="366">
        <f>'Charges variables (avancé)'!$C$28</f>
        <v>0</v>
      </c>
      <c r="C276" s="341">
        <f>IF(ROUND(('Charges variables-Calculs auto'!C$168-CONFIG!$D$7)/31,0)&gt;=ROUND('Charges variables (avancé)'!$K28,0),INDEX($C247:$BJ247,,COLUMN('Charges variables-Calculs auto'!C$168)-COLUMN('Charges variables-Calculs auto'!$C$168)+1-'Charges variables (avancé)'!$K28),0)*'Charges variables (avancé)'!$E28</f>
        <v>0</v>
      </c>
      <c r="D276" s="341">
        <f>IF(ROUND(('Charges variables-Calculs auto'!D$168-CONFIG!$D$7)/31,0)&gt;=ROUND('Charges variables (avancé)'!$K28,0),INDEX($C247:$BJ247,,COLUMN('Charges variables-Calculs auto'!D$168)-COLUMN('Charges variables-Calculs auto'!$C$168)+1-'Charges variables (avancé)'!$K28),0)*'Charges variables (avancé)'!$E28</f>
        <v>0</v>
      </c>
      <c r="E276" s="341">
        <f>IF(ROUND(('Charges variables-Calculs auto'!E$168-CONFIG!$D$7)/31,0)&gt;=ROUND('Charges variables (avancé)'!$K28,0),INDEX($C247:$BJ247,,COLUMN('Charges variables-Calculs auto'!E$168)-COLUMN('Charges variables-Calculs auto'!$C$168)+1-'Charges variables (avancé)'!$K28),0)*'Charges variables (avancé)'!$E28</f>
        <v>0</v>
      </c>
      <c r="F276" s="341">
        <f>IF(ROUND(('Charges variables-Calculs auto'!F$168-CONFIG!$D$7)/31,0)&gt;=ROUND('Charges variables (avancé)'!$K28,0),INDEX($C247:$BJ247,,COLUMN('Charges variables-Calculs auto'!F$168)-COLUMN('Charges variables-Calculs auto'!$C$168)+1-'Charges variables (avancé)'!$K28),0)*'Charges variables (avancé)'!$E28</f>
        <v>0</v>
      </c>
      <c r="G276" s="341">
        <f>IF(ROUND(('Charges variables-Calculs auto'!G$168-CONFIG!$D$7)/31,0)&gt;=ROUND('Charges variables (avancé)'!$K28,0),INDEX($C247:$BJ247,,COLUMN('Charges variables-Calculs auto'!G$168)-COLUMN('Charges variables-Calculs auto'!$C$168)+1-'Charges variables (avancé)'!$K28),0)*'Charges variables (avancé)'!$E28</f>
        <v>0</v>
      </c>
      <c r="H276" s="341">
        <f>IF(ROUND(('Charges variables-Calculs auto'!H$168-CONFIG!$D$7)/31,0)&gt;=ROUND('Charges variables (avancé)'!$K28,0),INDEX($C247:$BJ247,,COLUMN('Charges variables-Calculs auto'!H$168)-COLUMN('Charges variables-Calculs auto'!$C$168)+1-'Charges variables (avancé)'!$K28),0)*'Charges variables (avancé)'!$E28</f>
        <v>0</v>
      </c>
      <c r="I276" s="341">
        <f>IF(ROUND(('Charges variables-Calculs auto'!I$168-CONFIG!$D$7)/31,0)&gt;=ROUND('Charges variables (avancé)'!$K28,0),INDEX($C247:$BJ247,,COLUMN('Charges variables-Calculs auto'!I$168)-COLUMN('Charges variables-Calculs auto'!$C$168)+1-'Charges variables (avancé)'!$K28),0)*'Charges variables (avancé)'!$E28</f>
        <v>0</v>
      </c>
      <c r="J276" s="341">
        <f>IF(ROUND(('Charges variables-Calculs auto'!J$168-CONFIG!$D$7)/31,0)&gt;=ROUND('Charges variables (avancé)'!$K28,0),INDEX($C247:$BJ247,,COLUMN('Charges variables-Calculs auto'!J$168)-COLUMN('Charges variables-Calculs auto'!$C$168)+1-'Charges variables (avancé)'!$K28),0)*'Charges variables (avancé)'!$E28</f>
        <v>0</v>
      </c>
      <c r="K276" s="341">
        <f>IF(ROUND(('Charges variables-Calculs auto'!K$168-CONFIG!$D$7)/31,0)&gt;=ROUND('Charges variables (avancé)'!$K28,0),INDEX($C247:$BJ247,,COLUMN('Charges variables-Calculs auto'!K$168)-COLUMN('Charges variables-Calculs auto'!$C$168)+1-'Charges variables (avancé)'!$K28),0)*'Charges variables (avancé)'!$E28</f>
        <v>0</v>
      </c>
      <c r="L276" s="341">
        <f>IF(ROUND(('Charges variables-Calculs auto'!L$168-CONFIG!$D$7)/31,0)&gt;=ROUND('Charges variables (avancé)'!$K28,0),INDEX($C247:$BJ247,,COLUMN('Charges variables-Calculs auto'!L$168)-COLUMN('Charges variables-Calculs auto'!$C$168)+1-'Charges variables (avancé)'!$K28),0)*'Charges variables (avancé)'!$E28</f>
        <v>0</v>
      </c>
      <c r="M276" s="341">
        <f>IF(ROUND(('Charges variables-Calculs auto'!M$168-CONFIG!$D$7)/31,0)&gt;=ROUND('Charges variables (avancé)'!$K28,0),INDEX($C247:$BJ247,,COLUMN('Charges variables-Calculs auto'!M$168)-COLUMN('Charges variables-Calculs auto'!$C$168)+1-'Charges variables (avancé)'!$K28),0)*'Charges variables (avancé)'!$E28</f>
        <v>0</v>
      </c>
      <c r="N276" s="341">
        <f>IF(ROUND(('Charges variables-Calculs auto'!N$168-CONFIG!$D$7)/31,0)&gt;=ROUND('Charges variables (avancé)'!$K28,0),INDEX($C247:$BJ247,,COLUMN('Charges variables-Calculs auto'!N$168)-COLUMN('Charges variables-Calculs auto'!$C$168)+1-'Charges variables (avancé)'!$K28),0)*'Charges variables (avancé)'!$E28</f>
        <v>0</v>
      </c>
      <c r="O276" s="341">
        <f>IF(ROUND(('Charges variables-Calculs auto'!O$168-CONFIG!$D$7)/31,0)&gt;=ROUND('Charges variables (avancé)'!$K28,0),INDEX($C247:$BJ247,,COLUMN('Charges variables-Calculs auto'!O$168)-COLUMN('Charges variables-Calculs auto'!$C$168)+1-'Charges variables (avancé)'!$K28),0)*'Charges variables (avancé)'!$Y28</f>
        <v>0</v>
      </c>
      <c r="P276" s="341">
        <f>IF(ROUND(('Charges variables-Calculs auto'!P$168-CONFIG!$D$7)/31,0)&gt;=ROUND('Charges variables (avancé)'!$K28,0),INDEX($C247:$BJ247,,COLUMN('Charges variables-Calculs auto'!P$168)-COLUMN('Charges variables-Calculs auto'!$C$168)+1-'Charges variables (avancé)'!$K28),0)*'Charges variables (avancé)'!$Y28</f>
        <v>0</v>
      </c>
      <c r="Q276" s="341">
        <f>IF(ROUND(('Charges variables-Calculs auto'!Q$168-CONFIG!$D$7)/31,0)&gt;=ROUND('Charges variables (avancé)'!$K28,0),INDEX($C247:$BJ247,,COLUMN('Charges variables-Calculs auto'!Q$168)-COLUMN('Charges variables-Calculs auto'!$C$168)+1-'Charges variables (avancé)'!$K28),0)*'Charges variables (avancé)'!$Y28</f>
        <v>0</v>
      </c>
      <c r="R276" s="341">
        <f>IF(ROUND(('Charges variables-Calculs auto'!R$168-CONFIG!$D$7)/31,0)&gt;=ROUND('Charges variables (avancé)'!$K28,0),INDEX($C247:$BJ247,,COLUMN('Charges variables-Calculs auto'!R$168)-COLUMN('Charges variables-Calculs auto'!$C$168)+1-'Charges variables (avancé)'!$K28),0)*'Charges variables (avancé)'!$Y28</f>
        <v>0</v>
      </c>
      <c r="S276" s="341">
        <f>IF(ROUND(('Charges variables-Calculs auto'!S$168-CONFIG!$D$7)/31,0)&gt;=ROUND('Charges variables (avancé)'!$K28,0),INDEX($C247:$BJ247,,COLUMN('Charges variables-Calculs auto'!S$168)-COLUMN('Charges variables-Calculs auto'!$C$168)+1-'Charges variables (avancé)'!$K28),0)*'Charges variables (avancé)'!$Y28</f>
        <v>0</v>
      </c>
      <c r="T276" s="341">
        <f>IF(ROUND(('Charges variables-Calculs auto'!T$168-CONFIG!$D$7)/31,0)&gt;=ROUND('Charges variables (avancé)'!$K28,0),INDEX($C247:$BJ247,,COLUMN('Charges variables-Calculs auto'!T$168)-COLUMN('Charges variables-Calculs auto'!$C$168)+1-'Charges variables (avancé)'!$K28),0)*'Charges variables (avancé)'!$Y28</f>
        <v>0</v>
      </c>
      <c r="U276" s="341">
        <f>IF(ROUND(('Charges variables-Calculs auto'!U$168-CONFIG!$D$7)/31,0)&gt;=ROUND('Charges variables (avancé)'!$K28,0),INDEX($C247:$BJ247,,COLUMN('Charges variables-Calculs auto'!U$168)-COLUMN('Charges variables-Calculs auto'!$C$168)+1-'Charges variables (avancé)'!$K28),0)*'Charges variables (avancé)'!$Y28</f>
        <v>0</v>
      </c>
      <c r="V276" s="341">
        <f>IF(ROUND(('Charges variables-Calculs auto'!V$168-CONFIG!$D$7)/31,0)&gt;=ROUND('Charges variables (avancé)'!$K28,0),INDEX($C247:$BJ247,,COLUMN('Charges variables-Calculs auto'!V$168)-COLUMN('Charges variables-Calculs auto'!$C$168)+1-'Charges variables (avancé)'!$K28),0)*'Charges variables (avancé)'!$Y28</f>
        <v>0</v>
      </c>
      <c r="W276" s="341">
        <f>IF(ROUND(('Charges variables-Calculs auto'!W$168-CONFIG!$D$7)/31,0)&gt;=ROUND('Charges variables (avancé)'!$K28,0),INDEX($C247:$BJ247,,COLUMN('Charges variables-Calculs auto'!W$168)-COLUMN('Charges variables-Calculs auto'!$C$168)+1-'Charges variables (avancé)'!$K28),0)*'Charges variables (avancé)'!$Y28</f>
        <v>0</v>
      </c>
      <c r="X276" s="341">
        <f>IF(ROUND(('Charges variables-Calculs auto'!X$168-CONFIG!$D$7)/31,0)&gt;=ROUND('Charges variables (avancé)'!$K28,0),INDEX($C247:$BJ247,,COLUMN('Charges variables-Calculs auto'!X$168)-COLUMN('Charges variables-Calculs auto'!$C$168)+1-'Charges variables (avancé)'!$K28),0)*'Charges variables (avancé)'!$Y28</f>
        <v>0</v>
      </c>
      <c r="Y276" s="341">
        <f>IF(ROUND(('Charges variables-Calculs auto'!Y$168-CONFIG!$D$7)/31,0)&gt;=ROUND('Charges variables (avancé)'!$K28,0),INDEX($C247:$BJ247,,COLUMN('Charges variables-Calculs auto'!Y$168)-COLUMN('Charges variables-Calculs auto'!$C$168)+1-'Charges variables (avancé)'!$K28),0)*'Charges variables (avancé)'!$Y28</f>
        <v>0</v>
      </c>
      <c r="Z276" s="341">
        <f>IF(ROUND(('Charges variables-Calculs auto'!Z$168-CONFIG!$D$7)/31,0)&gt;=ROUND('Charges variables (avancé)'!$K28,0),INDEX($C247:$BJ247,,COLUMN('Charges variables-Calculs auto'!Z$168)-COLUMN('Charges variables-Calculs auto'!$C$168)+1-'Charges variables (avancé)'!$K28),0)*'Charges variables (avancé)'!$Y28</f>
        <v>0</v>
      </c>
      <c r="AA276" s="341">
        <f>IF(ROUND(('Charges variables-Calculs auto'!AA$168-CONFIG!$D$7)/31,0)&gt;=ROUND('Charges variables (avancé)'!$K28,0),INDEX($C247:$BJ247,,COLUMN('Charges variables-Calculs auto'!AA$168)-COLUMN('Charges variables-Calculs auto'!$C$168)+1-'Charges variables (avancé)'!$K28),0)*'Charges variables (avancé)'!$AA28</f>
        <v>0</v>
      </c>
      <c r="AB276" s="341">
        <f>IF(ROUND(('Charges variables-Calculs auto'!AB$168-CONFIG!$D$7)/31,0)&gt;=ROUND('Charges variables (avancé)'!$K28,0),INDEX($C247:$BJ247,,COLUMN('Charges variables-Calculs auto'!AB$168)-COLUMN('Charges variables-Calculs auto'!$C$168)+1-'Charges variables (avancé)'!$K28),0)*'Charges variables (avancé)'!$AA28</f>
        <v>0</v>
      </c>
      <c r="AC276" s="341">
        <f>IF(ROUND(('Charges variables-Calculs auto'!AC$168-CONFIG!$D$7)/31,0)&gt;=ROUND('Charges variables (avancé)'!$K28,0),INDEX($C247:$BJ247,,COLUMN('Charges variables-Calculs auto'!AC$168)-COLUMN('Charges variables-Calculs auto'!$C$168)+1-'Charges variables (avancé)'!$K28),0)*'Charges variables (avancé)'!$AA28</f>
        <v>0</v>
      </c>
      <c r="AD276" s="341">
        <f>IF(ROUND(('Charges variables-Calculs auto'!AD$168-CONFIG!$D$7)/31,0)&gt;=ROUND('Charges variables (avancé)'!$K28,0),INDEX($C247:$BJ247,,COLUMN('Charges variables-Calculs auto'!AD$168)-COLUMN('Charges variables-Calculs auto'!$C$168)+1-'Charges variables (avancé)'!$K28),0)*'Charges variables (avancé)'!$AA28</f>
        <v>0</v>
      </c>
      <c r="AE276" s="341">
        <f>IF(ROUND(('Charges variables-Calculs auto'!AE$168-CONFIG!$D$7)/31,0)&gt;=ROUND('Charges variables (avancé)'!$K28,0),INDEX($C247:$BJ247,,COLUMN('Charges variables-Calculs auto'!AE$168)-COLUMN('Charges variables-Calculs auto'!$C$168)+1-'Charges variables (avancé)'!$K28),0)*'Charges variables (avancé)'!$AA28</f>
        <v>0</v>
      </c>
      <c r="AF276" s="341">
        <f>IF(ROUND(('Charges variables-Calculs auto'!AF$168-CONFIG!$D$7)/31,0)&gt;=ROUND('Charges variables (avancé)'!$K28,0),INDEX($C247:$BJ247,,COLUMN('Charges variables-Calculs auto'!AF$168)-COLUMN('Charges variables-Calculs auto'!$C$168)+1-'Charges variables (avancé)'!$K28),0)*'Charges variables (avancé)'!$AA28</f>
        <v>0</v>
      </c>
      <c r="AG276" s="341">
        <f>IF(ROUND(('Charges variables-Calculs auto'!AG$168-CONFIG!$D$7)/31,0)&gt;=ROUND('Charges variables (avancé)'!$K28,0),INDEX($C247:$BJ247,,COLUMN('Charges variables-Calculs auto'!AG$168)-COLUMN('Charges variables-Calculs auto'!$C$168)+1-'Charges variables (avancé)'!$K28),0)*'Charges variables (avancé)'!$AA28</f>
        <v>0</v>
      </c>
      <c r="AH276" s="341">
        <f>IF(ROUND(('Charges variables-Calculs auto'!AH$168-CONFIG!$D$7)/31,0)&gt;=ROUND('Charges variables (avancé)'!$K28,0),INDEX($C247:$BJ247,,COLUMN('Charges variables-Calculs auto'!AH$168)-COLUMN('Charges variables-Calculs auto'!$C$168)+1-'Charges variables (avancé)'!$K28),0)*'Charges variables (avancé)'!$AA28</f>
        <v>0</v>
      </c>
      <c r="AI276" s="341">
        <f>IF(ROUND(('Charges variables-Calculs auto'!AI$168-CONFIG!$D$7)/31,0)&gt;=ROUND('Charges variables (avancé)'!$K28,0),INDEX($C247:$BJ247,,COLUMN('Charges variables-Calculs auto'!AI$168)-COLUMN('Charges variables-Calculs auto'!$C$168)+1-'Charges variables (avancé)'!$K28),0)*'Charges variables (avancé)'!$AA28</f>
        <v>0</v>
      </c>
      <c r="AJ276" s="341">
        <f>IF(ROUND(('Charges variables-Calculs auto'!AJ$168-CONFIG!$D$7)/31,0)&gt;=ROUND('Charges variables (avancé)'!$K28,0),INDEX($C247:$BJ247,,COLUMN('Charges variables-Calculs auto'!AJ$168)-COLUMN('Charges variables-Calculs auto'!$C$168)+1-'Charges variables (avancé)'!$K28),0)*'Charges variables (avancé)'!$AA28</f>
        <v>0</v>
      </c>
      <c r="AK276" s="341">
        <f>IF(ROUND(('Charges variables-Calculs auto'!AK$168-CONFIG!$D$7)/31,0)&gt;=ROUND('Charges variables (avancé)'!$K28,0),INDEX($C247:$BJ247,,COLUMN('Charges variables-Calculs auto'!AK$168)-COLUMN('Charges variables-Calculs auto'!$C$168)+1-'Charges variables (avancé)'!$K28),0)*'Charges variables (avancé)'!$AA28</f>
        <v>0</v>
      </c>
      <c r="AL276" s="341">
        <f>IF(ROUND(('Charges variables-Calculs auto'!AL$168-CONFIG!$D$7)/31,0)&gt;=ROUND('Charges variables (avancé)'!$K28,0),INDEX($C247:$BJ247,,COLUMN('Charges variables-Calculs auto'!AL$168)-COLUMN('Charges variables-Calculs auto'!$C$168)+1-'Charges variables (avancé)'!$K28),0)*'Charges variables (avancé)'!$AA28</f>
        <v>0</v>
      </c>
      <c r="AM276" s="341">
        <f>IF(ROUND(('Charges variables-Calculs auto'!AM$168-CONFIG!$D$7)/31,0)&gt;=ROUND('Charges variables (avancé)'!$K28,0),INDEX($C247:$BJ247,,COLUMN('Charges variables-Calculs auto'!AM$168)-COLUMN('Charges variables-Calculs auto'!$C$168)+1-'Charges variables (avancé)'!$K28),0)*'Charges variables (avancé)'!$AC28</f>
        <v>0</v>
      </c>
      <c r="AN276" s="341">
        <f>IF(ROUND(('Charges variables-Calculs auto'!AN$168-CONFIG!$D$7)/31,0)&gt;=ROUND('Charges variables (avancé)'!$K28,0),INDEX($C247:$BJ247,,COLUMN('Charges variables-Calculs auto'!AN$168)-COLUMN('Charges variables-Calculs auto'!$C$168)+1-'Charges variables (avancé)'!$K28),0)*'Charges variables (avancé)'!$AC28</f>
        <v>0</v>
      </c>
      <c r="AO276" s="341">
        <f>IF(ROUND(('Charges variables-Calculs auto'!AO$168-CONFIG!$D$7)/31,0)&gt;=ROUND('Charges variables (avancé)'!$K28,0),INDEX($C247:$BJ247,,COLUMN('Charges variables-Calculs auto'!AO$168)-COLUMN('Charges variables-Calculs auto'!$C$168)+1-'Charges variables (avancé)'!$K28),0)*'Charges variables (avancé)'!$AC28</f>
        <v>0</v>
      </c>
      <c r="AP276" s="341">
        <f>IF(ROUND(('Charges variables-Calculs auto'!AP$168-CONFIG!$D$7)/31,0)&gt;=ROUND('Charges variables (avancé)'!$K28,0),INDEX($C247:$BJ247,,COLUMN('Charges variables-Calculs auto'!AP$168)-COLUMN('Charges variables-Calculs auto'!$C$168)+1-'Charges variables (avancé)'!$K28),0)*'Charges variables (avancé)'!$AC28</f>
        <v>0</v>
      </c>
      <c r="AQ276" s="341">
        <f>IF(ROUND(('Charges variables-Calculs auto'!AQ$168-CONFIG!$D$7)/31,0)&gt;=ROUND('Charges variables (avancé)'!$K28,0),INDEX($C247:$BJ247,,COLUMN('Charges variables-Calculs auto'!AQ$168)-COLUMN('Charges variables-Calculs auto'!$C$168)+1-'Charges variables (avancé)'!$K28),0)*'Charges variables (avancé)'!$AC28</f>
        <v>0</v>
      </c>
      <c r="AR276" s="341">
        <f>IF(ROUND(('Charges variables-Calculs auto'!AR$168-CONFIG!$D$7)/31,0)&gt;=ROUND('Charges variables (avancé)'!$K28,0),INDEX($C247:$BJ247,,COLUMN('Charges variables-Calculs auto'!AR$168)-COLUMN('Charges variables-Calculs auto'!$C$168)+1-'Charges variables (avancé)'!$K28),0)*'Charges variables (avancé)'!$AC28</f>
        <v>0</v>
      </c>
      <c r="AS276" s="341">
        <f>IF(ROUND(('Charges variables-Calculs auto'!AS$168-CONFIG!$D$7)/31,0)&gt;=ROUND('Charges variables (avancé)'!$K28,0),INDEX($C247:$BJ247,,COLUMN('Charges variables-Calculs auto'!AS$168)-COLUMN('Charges variables-Calculs auto'!$C$168)+1-'Charges variables (avancé)'!$K28),0)*'Charges variables (avancé)'!$AC28</f>
        <v>0</v>
      </c>
      <c r="AT276" s="341">
        <f>IF(ROUND(('Charges variables-Calculs auto'!AT$168-CONFIG!$D$7)/31,0)&gt;=ROUND('Charges variables (avancé)'!$K28,0),INDEX($C247:$BJ247,,COLUMN('Charges variables-Calculs auto'!AT$168)-COLUMN('Charges variables-Calculs auto'!$C$168)+1-'Charges variables (avancé)'!$K28),0)*'Charges variables (avancé)'!$AC28</f>
        <v>0</v>
      </c>
      <c r="AU276" s="341">
        <f>IF(ROUND(('Charges variables-Calculs auto'!AU$168-CONFIG!$D$7)/31,0)&gt;=ROUND('Charges variables (avancé)'!$K28,0),INDEX($C247:$BJ247,,COLUMN('Charges variables-Calculs auto'!AU$168)-COLUMN('Charges variables-Calculs auto'!$C$168)+1-'Charges variables (avancé)'!$K28),0)*'Charges variables (avancé)'!$AC28</f>
        <v>0</v>
      </c>
      <c r="AV276" s="341">
        <f>IF(ROUND(('Charges variables-Calculs auto'!AV$168-CONFIG!$D$7)/31,0)&gt;=ROUND('Charges variables (avancé)'!$K28,0),INDEX($C247:$BJ247,,COLUMN('Charges variables-Calculs auto'!AV$168)-COLUMN('Charges variables-Calculs auto'!$C$168)+1-'Charges variables (avancé)'!$K28),0)*'Charges variables (avancé)'!$AC28</f>
        <v>0</v>
      </c>
      <c r="AW276" s="341">
        <f>IF(ROUND(('Charges variables-Calculs auto'!AW$168-CONFIG!$D$7)/31,0)&gt;=ROUND('Charges variables (avancé)'!$K28,0),INDEX($C247:$BJ247,,COLUMN('Charges variables-Calculs auto'!AW$168)-COLUMN('Charges variables-Calculs auto'!$C$168)+1-'Charges variables (avancé)'!$K28),0)*'Charges variables (avancé)'!$AC28</f>
        <v>0</v>
      </c>
      <c r="AX276" s="341">
        <f>IF(ROUND(('Charges variables-Calculs auto'!AX$168-CONFIG!$D$7)/31,0)&gt;=ROUND('Charges variables (avancé)'!$K28,0),INDEX($C247:$BJ247,,COLUMN('Charges variables-Calculs auto'!AX$168)-COLUMN('Charges variables-Calculs auto'!$C$168)+1-'Charges variables (avancé)'!$K28),0)*'Charges variables (avancé)'!$AC28</f>
        <v>0</v>
      </c>
      <c r="AY276" s="341">
        <f>IF(ROUND(('Charges variables-Calculs auto'!AY$168-CONFIG!$D$7)/31,0)&gt;=ROUND('Charges variables (avancé)'!$K28,0),INDEX($C247:$BJ247,,COLUMN('Charges variables-Calculs auto'!AY$168)-COLUMN('Charges variables-Calculs auto'!$C$168)+1-'Charges variables (avancé)'!$K28),0)*'Charges variables (avancé)'!$AE28</f>
        <v>0</v>
      </c>
      <c r="AZ276" s="341">
        <f>IF(ROUND(('Charges variables-Calculs auto'!AZ$168-CONFIG!$D$7)/31,0)&gt;=ROUND('Charges variables (avancé)'!$K28,0),INDEX($C247:$BJ247,,COLUMN('Charges variables-Calculs auto'!AZ$168)-COLUMN('Charges variables-Calculs auto'!$C$168)+1-'Charges variables (avancé)'!$K28),0)*'Charges variables (avancé)'!$AE28</f>
        <v>0</v>
      </c>
      <c r="BA276" s="341">
        <f>IF(ROUND(('Charges variables-Calculs auto'!BA$168-CONFIG!$D$7)/31,0)&gt;=ROUND('Charges variables (avancé)'!$K28,0),INDEX($C247:$BJ247,,COLUMN('Charges variables-Calculs auto'!BA$168)-COLUMN('Charges variables-Calculs auto'!$C$168)+1-'Charges variables (avancé)'!$K28),0)*'Charges variables (avancé)'!$AE28</f>
        <v>0</v>
      </c>
      <c r="BB276" s="341">
        <f>IF(ROUND(('Charges variables-Calculs auto'!BB$168-CONFIG!$D$7)/31,0)&gt;=ROUND('Charges variables (avancé)'!$K28,0),INDEX($C247:$BJ247,,COLUMN('Charges variables-Calculs auto'!BB$168)-COLUMN('Charges variables-Calculs auto'!$C$168)+1-'Charges variables (avancé)'!$K28),0)*'Charges variables (avancé)'!$AE28</f>
        <v>0</v>
      </c>
      <c r="BC276" s="341">
        <f>IF(ROUND(('Charges variables-Calculs auto'!BC$168-CONFIG!$D$7)/31,0)&gt;=ROUND('Charges variables (avancé)'!$K28,0),INDEX($C247:$BJ247,,COLUMN('Charges variables-Calculs auto'!BC$168)-COLUMN('Charges variables-Calculs auto'!$C$168)+1-'Charges variables (avancé)'!$K28),0)*'Charges variables (avancé)'!$AE28</f>
        <v>0</v>
      </c>
      <c r="BD276" s="341">
        <f>IF(ROUND(('Charges variables-Calculs auto'!BD$168-CONFIG!$D$7)/31,0)&gt;=ROUND('Charges variables (avancé)'!$K28,0),INDEX($C247:$BJ247,,COLUMN('Charges variables-Calculs auto'!BD$168)-COLUMN('Charges variables-Calculs auto'!$C$168)+1-'Charges variables (avancé)'!$K28),0)*'Charges variables (avancé)'!$AE28</f>
        <v>0</v>
      </c>
      <c r="BE276" s="341">
        <f>IF(ROUND(('Charges variables-Calculs auto'!BE$168-CONFIG!$D$7)/31,0)&gt;=ROUND('Charges variables (avancé)'!$K28,0),INDEX($C247:$BJ247,,COLUMN('Charges variables-Calculs auto'!BE$168)-COLUMN('Charges variables-Calculs auto'!$C$168)+1-'Charges variables (avancé)'!$K28),0)*'Charges variables (avancé)'!$AE28</f>
        <v>0</v>
      </c>
      <c r="BF276" s="341">
        <f>IF(ROUND(('Charges variables-Calculs auto'!BF$168-CONFIG!$D$7)/31,0)&gt;=ROUND('Charges variables (avancé)'!$K28,0),INDEX($C247:$BJ247,,COLUMN('Charges variables-Calculs auto'!BF$168)-COLUMN('Charges variables-Calculs auto'!$C$168)+1-'Charges variables (avancé)'!$K28),0)*'Charges variables (avancé)'!$AE28</f>
        <v>0</v>
      </c>
      <c r="BG276" s="341">
        <f>IF(ROUND(('Charges variables-Calculs auto'!BG$168-CONFIG!$D$7)/31,0)&gt;=ROUND('Charges variables (avancé)'!$K28,0),INDEX($C247:$BJ247,,COLUMN('Charges variables-Calculs auto'!BG$168)-COLUMN('Charges variables-Calculs auto'!$C$168)+1-'Charges variables (avancé)'!$K28),0)*'Charges variables (avancé)'!$AE28</f>
        <v>0</v>
      </c>
      <c r="BH276" s="341">
        <f>IF(ROUND(('Charges variables-Calculs auto'!BH$168-CONFIG!$D$7)/31,0)&gt;=ROUND('Charges variables (avancé)'!$K28,0),INDEX($C247:$BJ247,,COLUMN('Charges variables-Calculs auto'!BH$168)-COLUMN('Charges variables-Calculs auto'!$C$168)+1-'Charges variables (avancé)'!$K28),0)*'Charges variables (avancé)'!$AE28</f>
        <v>0</v>
      </c>
      <c r="BI276" s="341">
        <f>IF(ROUND(('Charges variables-Calculs auto'!BI$168-CONFIG!$D$7)/31,0)&gt;=ROUND('Charges variables (avancé)'!$K28,0),INDEX($C247:$BJ247,,COLUMN('Charges variables-Calculs auto'!BI$168)-COLUMN('Charges variables-Calculs auto'!$C$168)+1-'Charges variables (avancé)'!$K28),0)*'Charges variables (avancé)'!$AE28</f>
        <v>0</v>
      </c>
      <c r="BJ276" s="341">
        <f>IF(ROUND(('Charges variables-Calculs auto'!BJ$168-CONFIG!$D$7)/31,0)&gt;=ROUND('Charges variables (avancé)'!$K28,0),INDEX($C247:$BJ247,,COLUMN('Charges variables-Calculs auto'!BJ$168)-COLUMN('Charges variables-Calculs auto'!$C$168)+1-'Charges variables (avancé)'!$K28),0)*'Charges variables (avancé)'!$AE28</f>
        <v>0</v>
      </c>
    </row>
    <row r="277" spans="2:62" ht="15" customHeight="1">
      <c r="B277" s="366">
        <f>'Charges variables (avancé)'!$C$29</f>
        <v>0</v>
      </c>
      <c r="C277" s="341">
        <f>IF(ROUND(('Charges variables-Calculs auto'!C$168-CONFIG!$D$7)/31,0)&gt;=ROUND('Charges variables (avancé)'!$K29,0),INDEX($C248:$BJ248,,COLUMN('Charges variables-Calculs auto'!C$168)-COLUMN('Charges variables-Calculs auto'!$C$168)+1-'Charges variables (avancé)'!$K29),0)*'Charges variables (avancé)'!$E29</f>
        <v>0</v>
      </c>
      <c r="D277" s="341">
        <f>IF(ROUND(('Charges variables-Calculs auto'!D$168-CONFIG!$D$7)/31,0)&gt;=ROUND('Charges variables (avancé)'!$K29,0),INDEX($C248:$BJ248,,COLUMN('Charges variables-Calculs auto'!D$168)-COLUMN('Charges variables-Calculs auto'!$C$168)+1-'Charges variables (avancé)'!$K29),0)*'Charges variables (avancé)'!$E29</f>
        <v>0</v>
      </c>
      <c r="E277" s="341">
        <f>IF(ROUND(('Charges variables-Calculs auto'!E$168-CONFIG!$D$7)/31,0)&gt;=ROUND('Charges variables (avancé)'!$K29,0),INDEX($C248:$BJ248,,COLUMN('Charges variables-Calculs auto'!E$168)-COLUMN('Charges variables-Calculs auto'!$C$168)+1-'Charges variables (avancé)'!$K29),0)*'Charges variables (avancé)'!$E29</f>
        <v>0</v>
      </c>
      <c r="F277" s="341">
        <f>IF(ROUND(('Charges variables-Calculs auto'!F$168-CONFIG!$D$7)/31,0)&gt;=ROUND('Charges variables (avancé)'!$K29,0),INDEX($C248:$BJ248,,COLUMN('Charges variables-Calculs auto'!F$168)-COLUMN('Charges variables-Calculs auto'!$C$168)+1-'Charges variables (avancé)'!$K29),0)*'Charges variables (avancé)'!$E29</f>
        <v>0</v>
      </c>
      <c r="G277" s="341">
        <f>IF(ROUND(('Charges variables-Calculs auto'!G$168-CONFIG!$D$7)/31,0)&gt;=ROUND('Charges variables (avancé)'!$K29,0),INDEX($C248:$BJ248,,COLUMN('Charges variables-Calculs auto'!G$168)-COLUMN('Charges variables-Calculs auto'!$C$168)+1-'Charges variables (avancé)'!$K29),0)*'Charges variables (avancé)'!$E29</f>
        <v>0</v>
      </c>
      <c r="H277" s="341">
        <f>IF(ROUND(('Charges variables-Calculs auto'!H$168-CONFIG!$D$7)/31,0)&gt;=ROUND('Charges variables (avancé)'!$K29,0),INDEX($C248:$BJ248,,COLUMN('Charges variables-Calculs auto'!H$168)-COLUMN('Charges variables-Calculs auto'!$C$168)+1-'Charges variables (avancé)'!$K29),0)*'Charges variables (avancé)'!$E29</f>
        <v>0</v>
      </c>
      <c r="I277" s="341">
        <f>IF(ROUND(('Charges variables-Calculs auto'!I$168-CONFIG!$D$7)/31,0)&gt;=ROUND('Charges variables (avancé)'!$K29,0),INDEX($C248:$BJ248,,COLUMN('Charges variables-Calculs auto'!I$168)-COLUMN('Charges variables-Calculs auto'!$C$168)+1-'Charges variables (avancé)'!$K29),0)*'Charges variables (avancé)'!$E29</f>
        <v>0</v>
      </c>
      <c r="J277" s="341">
        <f>IF(ROUND(('Charges variables-Calculs auto'!J$168-CONFIG!$D$7)/31,0)&gt;=ROUND('Charges variables (avancé)'!$K29,0),INDEX($C248:$BJ248,,COLUMN('Charges variables-Calculs auto'!J$168)-COLUMN('Charges variables-Calculs auto'!$C$168)+1-'Charges variables (avancé)'!$K29),0)*'Charges variables (avancé)'!$E29</f>
        <v>0</v>
      </c>
      <c r="K277" s="341">
        <f>IF(ROUND(('Charges variables-Calculs auto'!K$168-CONFIG!$D$7)/31,0)&gt;=ROUND('Charges variables (avancé)'!$K29,0),INDEX($C248:$BJ248,,COLUMN('Charges variables-Calculs auto'!K$168)-COLUMN('Charges variables-Calculs auto'!$C$168)+1-'Charges variables (avancé)'!$K29),0)*'Charges variables (avancé)'!$E29</f>
        <v>0</v>
      </c>
      <c r="L277" s="341">
        <f>IF(ROUND(('Charges variables-Calculs auto'!L$168-CONFIG!$D$7)/31,0)&gt;=ROUND('Charges variables (avancé)'!$K29,0),INDEX($C248:$BJ248,,COLUMN('Charges variables-Calculs auto'!L$168)-COLUMN('Charges variables-Calculs auto'!$C$168)+1-'Charges variables (avancé)'!$K29),0)*'Charges variables (avancé)'!$E29</f>
        <v>0</v>
      </c>
      <c r="M277" s="341">
        <f>IF(ROUND(('Charges variables-Calculs auto'!M$168-CONFIG!$D$7)/31,0)&gt;=ROUND('Charges variables (avancé)'!$K29,0),INDEX($C248:$BJ248,,COLUMN('Charges variables-Calculs auto'!M$168)-COLUMN('Charges variables-Calculs auto'!$C$168)+1-'Charges variables (avancé)'!$K29),0)*'Charges variables (avancé)'!$E29</f>
        <v>0</v>
      </c>
      <c r="N277" s="341">
        <f>IF(ROUND(('Charges variables-Calculs auto'!N$168-CONFIG!$D$7)/31,0)&gt;=ROUND('Charges variables (avancé)'!$K29,0),INDEX($C248:$BJ248,,COLUMN('Charges variables-Calculs auto'!N$168)-COLUMN('Charges variables-Calculs auto'!$C$168)+1-'Charges variables (avancé)'!$K29),0)*'Charges variables (avancé)'!$E29</f>
        <v>0</v>
      </c>
      <c r="O277" s="341">
        <f>IF(ROUND(('Charges variables-Calculs auto'!O$168-CONFIG!$D$7)/31,0)&gt;=ROUND('Charges variables (avancé)'!$K29,0),INDEX($C248:$BJ248,,COLUMN('Charges variables-Calculs auto'!O$168)-COLUMN('Charges variables-Calculs auto'!$C$168)+1-'Charges variables (avancé)'!$K29),0)*'Charges variables (avancé)'!$Y29</f>
        <v>0</v>
      </c>
      <c r="P277" s="341">
        <f>IF(ROUND(('Charges variables-Calculs auto'!P$168-CONFIG!$D$7)/31,0)&gt;=ROUND('Charges variables (avancé)'!$K29,0),INDEX($C248:$BJ248,,COLUMN('Charges variables-Calculs auto'!P$168)-COLUMN('Charges variables-Calculs auto'!$C$168)+1-'Charges variables (avancé)'!$K29),0)*'Charges variables (avancé)'!$Y29</f>
        <v>0</v>
      </c>
      <c r="Q277" s="341">
        <f>IF(ROUND(('Charges variables-Calculs auto'!Q$168-CONFIG!$D$7)/31,0)&gt;=ROUND('Charges variables (avancé)'!$K29,0),INDEX($C248:$BJ248,,COLUMN('Charges variables-Calculs auto'!Q$168)-COLUMN('Charges variables-Calculs auto'!$C$168)+1-'Charges variables (avancé)'!$K29),0)*'Charges variables (avancé)'!$Y29</f>
        <v>0</v>
      </c>
      <c r="R277" s="341">
        <f>IF(ROUND(('Charges variables-Calculs auto'!R$168-CONFIG!$D$7)/31,0)&gt;=ROUND('Charges variables (avancé)'!$K29,0),INDEX($C248:$BJ248,,COLUMN('Charges variables-Calculs auto'!R$168)-COLUMN('Charges variables-Calculs auto'!$C$168)+1-'Charges variables (avancé)'!$K29),0)*'Charges variables (avancé)'!$Y29</f>
        <v>0</v>
      </c>
      <c r="S277" s="341">
        <f>IF(ROUND(('Charges variables-Calculs auto'!S$168-CONFIG!$D$7)/31,0)&gt;=ROUND('Charges variables (avancé)'!$K29,0),INDEX($C248:$BJ248,,COLUMN('Charges variables-Calculs auto'!S$168)-COLUMN('Charges variables-Calculs auto'!$C$168)+1-'Charges variables (avancé)'!$K29),0)*'Charges variables (avancé)'!$Y29</f>
        <v>0</v>
      </c>
      <c r="T277" s="341">
        <f>IF(ROUND(('Charges variables-Calculs auto'!T$168-CONFIG!$D$7)/31,0)&gt;=ROUND('Charges variables (avancé)'!$K29,0),INDEX($C248:$BJ248,,COLUMN('Charges variables-Calculs auto'!T$168)-COLUMN('Charges variables-Calculs auto'!$C$168)+1-'Charges variables (avancé)'!$K29),0)*'Charges variables (avancé)'!$Y29</f>
        <v>0</v>
      </c>
      <c r="U277" s="341">
        <f>IF(ROUND(('Charges variables-Calculs auto'!U$168-CONFIG!$D$7)/31,0)&gt;=ROUND('Charges variables (avancé)'!$K29,0),INDEX($C248:$BJ248,,COLUMN('Charges variables-Calculs auto'!U$168)-COLUMN('Charges variables-Calculs auto'!$C$168)+1-'Charges variables (avancé)'!$K29),0)*'Charges variables (avancé)'!$Y29</f>
        <v>0</v>
      </c>
      <c r="V277" s="341">
        <f>IF(ROUND(('Charges variables-Calculs auto'!V$168-CONFIG!$D$7)/31,0)&gt;=ROUND('Charges variables (avancé)'!$K29,0),INDEX($C248:$BJ248,,COLUMN('Charges variables-Calculs auto'!V$168)-COLUMN('Charges variables-Calculs auto'!$C$168)+1-'Charges variables (avancé)'!$K29),0)*'Charges variables (avancé)'!$Y29</f>
        <v>0</v>
      </c>
      <c r="W277" s="341">
        <f>IF(ROUND(('Charges variables-Calculs auto'!W$168-CONFIG!$D$7)/31,0)&gt;=ROUND('Charges variables (avancé)'!$K29,0),INDEX($C248:$BJ248,,COLUMN('Charges variables-Calculs auto'!W$168)-COLUMN('Charges variables-Calculs auto'!$C$168)+1-'Charges variables (avancé)'!$K29),0)*'Charges variables (avancé)'!$Y29</f>
        <v>0</v>
      </c>
      <c r="X277" s="341">
        <f>IF(ROUND(('Charges variables-Calculs auto'!X$168-CONFIG!$D$7)/31,0)&gt;=ROUND('Charges variables (avancé)'!$K29,0),INDEX($C248:$BJ248,,COLUMN('Charges variables-Calculs auto'!X$168)-COLUMN('Charges variables-Calculs auto'!$C$168)+1-'Charges variables (avancé)'!$K29),0)*'Charges variables (avancé)'!$Y29</f>
        <v>0</v>
      </c>
      <c r="Y277" s="341">
        <f>IF(ROUND(('Charges variables-Calculs auto'!Y$168-CONFIG!$D$7)/31,0)&gt;=ROUND('Charges variables (avancé)'!$K29,0),INDEX($C248:$BJ248,,COLUMN('Charges variables-Calculs auto'!Y$168)-COLUMN('Charges variables-Calculs auto'!$C$168)+1-'Charges variables (avancé)'!$K29),0)*'Charges variables (avancé)'!$Y29</f>
        <v>0</v>
      </c>
      <c r="Z277" s="341">
        <f>IF(ROUND(('Charges variables-Calculs auto'!Z$168-CONFIG!$D$7)/31,0)&gt;=ROUND('Charges variables (avancé)'!$K29,0),INDEX($C248:$BJ248,,COLUMN('Charges variables-Calculs auto'!Z$168)-COLUMN('Charges variables-Calculs auto'!$C$168)+1-'Charges variables (avancé)'!$K29),0)*'Charges variables (avancé)'!$Y29</f>
        <v>0</v>
      </c>
      <c r="AA277" s="341">
        <f>IF(ROUND(('Charges variables-Calculs auto'!AA$168-CONFIG!$D$7)/31,0)&gt;=ROUND('Charges variables (avancé)'!$K29,0),INDEX($C248:$BJ248,,COLUMN('Charges variables-Calculs auto'!AA$168)-COLUMN('Charges variables-Calculs auto'!$C$168)+1-'Charges variables (avancé)'!$K29),0)*'Charges variables (avancé)'!$AA29</f>
        <v>0</v>
      </c>
      <c r="AB277" s="341">
        <f>IF(ROUND(('Charges variables-Calculs auto'!AB$168-CONFIG!$D$7)/31,0)&gt;=ROUND('Charges variables (avancé)'!$K29,0),INDEX($C248:$BJ248,,COLUMN('Charges variables-Calculs auto'!AB$168)-COLUMN('Charges variables-Calculs auto'!$C$168)+1-'Charges variables (avancé)'!$K29),0)*'Charges variables (avancé)'!$AA29</f>
        <v>0</v>
      </c>
      <c r="AC277" s="341">
        <f>IF(ROUND(('Charges variables-Calculs auto'!AC$168-CONFIG!$D$7)/31,0)&gt;=ROUND('Charges variables (avancé)'!$K29,0),INDEX($C248:$BJ248,,COLUMN('Charges variables-Calculs auto'!AC$168)-COLUMN('Charges variables-Calculs auto'!$C$168)+1-'Charges variables (avancé)'!$K29),0)*'Charges variables (avancé)'!$AA29</f>
        <v>0</v>
      </c>
      <c r="AD277" s="341">
        <f>IF(ROUND(('Charges variables-Calculs auto'!AD$168-CONFIG!$D$7)/31,0)&gt;=ROUND('Charges variables (avancé)'!$K29,0),INDEX($C248:$BJ248,,COLUMN('Charges variables-Calculs auto'!AD$168)-COLUMN('Charges variables-Calculs auto'!$C$168)+1-'Charges variables (avancé)'!$K29),0)*'Charges variables (avancé)'!$AA29</f>
        <v>0</v>
      </c>
      <c r="AE277" s="341">
        <f>IF(ROUND(('Charges variables-Calculs auto'!AE$168-CONFIG!$D$7)/31,0)&gt;=ROUND('Charges variables (avancé)'!$K29,0),INDEX($C248:$BJ248,,COLUMN('Charges variables-Calculs auto'!AE$168)-COLUMN('Charges variables-Calculs auto'!$C$168)+1-'Charges variables (avancé)'!$K29),0)*'Charges variables (avancé)'!$AA29</f>
        <v>0</v>
      </c>
      <c r="AF277" s="341">
        <f>IF(ROUND(('Charges variables-Calculs auto'!AF$168-CONFIG!$D$7)/31,0)&gt;=ROUND('Charges variables (avancé)'!$K29,0),INDEX($C248:$BJ248,,COLUMN('Charges variables-Calculs auto'!AF$168)-COLUMN('Charges variables-Calculs auto'!$C$168)+1-'Charges variables (avancé)'!$K29),0)*'Charges variables (avancé)'!$AA29</f>
        <v>0</v>
      </c>
      <c r="AG277" s="341">
        <f>IF(ROUND(('Charges variables-Calculs auto'!AG$168-CONFIG!$D$7)/31,0)&gt;=ROUND('Charges variables (avancé)'!$K29,0),INDEX($C248:$BJ248,,COLUMN('Charges variables-Calculs auto'!AG$168)-COLUMN('Charges variables-Calculs auto'!$C$168)+1-'Charges variables (avancé)'!$K29),0)*'Charges variables (avancé)'!$AA29</f>
        <v>0</v>
      </c>
      <c r="AH277" s="341">
        <f>IF(ROUND(('Charges variables-Calculs auto'!AH$168-CONFIG!$D$7)/31,0)&gt;=ROUND('Charges variables (avancé)'!$K29,0),INDEX($C248:$BJ248,,COLUMN('Charges variables-Calculs auto'!AH$168)-COLUMN('Charges variables-Calculs auto'!$C$168)+1-'Charges variables (avancé)'!$K29),0)*'Charges variables (avancé)'!$AA29</f>
        <v>0</v>
      </c>
      <c r="AI277" s="341">
        <f>IF(ROUND(('Charges variables-Calculs auto'!AI$168-CONFIG!$D$7)/31,0)&gt;=ROUND('Charges variables (avancé)'!$K29,0),INDEX($C248:$BJ248,,COLUMN('Charges variables-Calculs auto'!AI$168)-COLUMN('Charges variables-Calculs auto'!$C$168)+1-'Charges variables (avancé)'!$K29),0)*'Charges variables (avancé)'!$AA29</f>
        <v>0</v>
      </c>
      <c r="AJ277" s="341">
        <f>IF(ROUND(('Charges variables-Calculs auto'!AJ$168-CONFIG!$D$7)/31,0)&gt;=ROUND('Charges variables (avancé)'!$K29,0),INDEX($C248:$BJ248,,COLUMN('Charges variables-Calculs auto'!AJ$168)-COLUMN('Charges variables-Calculs auto'!$C$168)+1-'Charges variables (avancé)'!$K29),0)*'Charges variables (avancé)'!$AA29</f>
        <v>0</v>
      </c>
      <c r="AK277" s="341">
        <f>IF(ROUND(('Charges variables-Calculs auto'!AK$168-CONFIG!$D$7)/31,0)&gt;=ROUND('Charges variables (avancé)'!$K29,0),INDEX($C248:$BJ248,,COLUMN('Charges variables-Calculs auto'!AK$168)-COLUMN('Charges variables-Calculs auto'!$C$168)+1-'Charges variables (avancé)'!$K29),0)*'Charges variables (avancé)'!$AA29</f>
        <v>0</v>
      </c>
      <c r="AL277" s="341">
        <f>IF(ROUND(('Charges variables-Calculs auto'!AL$168-CONFIG!$D$7)/31,0)&gt;=ROUND('Charges variables (avancé)'!$K29,0),INDEX($C248:$BJ248,,COLUMN('Charges variables-Calculs auto'!AL$168)-COLUMN('Charges variables-Calculs auto'!$C$168)+1-'Charges variables (avancé)'!$K29),0)*'Charges variables (avancé)'!$AA29</f>
        <v>0</v>
      </c>
      <c r="AM277" s="341">
        <f>IF(ROUND(('Charges variables-Calculs auto'!AM$168-CONFIG!$D$7)/31,0)&gt;=ROUND('Charges variables (avancé)'!$K29,0),INDEX($C248:$BJ248,,COLUMN('Charges variables-Calculs auto'!AM$168)-COLUMN('Charges variables-Calculs auto'!$C$168)+1-'Charges variables (avancé)'!$K29),0)*'Charges variables (avancé)'!$AC29</f>
        <v>0</v>
      </c>
      <c r="AN277" s="341">
        <f>IF(ROUND(('Charges variables-Calculs auto'!AN$168-CONFIG!$D$7)/31,0)&gt;=ROUND('Charges variables (avancé)'!$K29,0),INDEX($C248:$BJ248,,COLUMN('Charges variables-Calculs auto'!AN$168)-COLUMN('Charges variables-Calculs auto'!$C$168)+1-'Charges variables (avancé)'!$K29),0)*'Charges variables (avancé)'!$AC29</f>
        <v>0</v>
      </c>
      <c r="AO277" s="341">
        <f>IF(ROUND(('Charges variables-Calculs auto'!AO$168-CONFIG!$D$7)/31,0)&gt;=ROUND('Charges variables (avancé)'!$K29,0),INDEX($C248:$BJ248,,COLUMN('Charges variables-Calculs auto'!AO$168)-COLUMN('Charges variables-Calculs auto'!$C$168)+1-'Charges variables (avancé)'!$K29),0)*'Charges variables (avancé)'!$AC29</f>
        <v>0</v>
      </c>
      <c r="AP277" s="341">
        <f>IF(ROUND(('Charges variables-Calculs auto'!AP$168-CONFIG!$D$7)/31,0)&gt;=ROUND('Charges variables (avancé)'!$K29,0),INDEX($C248:$BJ248,,COLUMN('Charges variables-Calculs auto'!AP$168)-COLUMN('Charges variables-Calculs auto'!$C$168)+1-'Charges variables (avancé)'!$K29),0)*'Charges variables (avancé)'!$AC29</f>
        <v>0</v>
      </c>
      <c r="AQ277" s="341">
        <f>IF(ROUND(('Charges variables-Calculs auto'!AQ$168-CONFIG!$D$7)/31,0)&gt;=ROUND('Charges variables (avancé)'!$K29,0),INDEX($C248:$BJ248,,COLUMN('Charges variables-Calculs auto'!AQ$168)-COLUMN('Charges variables-Calculs auto'!$C$168)+1-'Charges variables (avancé)'!$K29),0)*'Charges variables (avancé)'!$AC29</f>
        <v>0</v>
      </c>
      <c r="AR277" s="341">
        <f>IF(ROUND(('Charges variables-Calculs auto'!AR$168-CONFIG!$D$7)/31,0)&gt;=ROUND('Charges variables (avancé)'!$K29,0),INDEX($C248:$BJ248,,COLUMN('Charges variables-Calculs auto'!AR$168)-COLUMN('Charges variables-Calculs auto'!$C$168)+1-'Charges variables (avancé)'!$K29),0)*'Charges variables (avancé)'!$AC29</f>
        <v>0</v>
      </c>
      <c r="AS277" s="341">
        <f>IF(ROUND(('Charges variables-Calculs auto'!AS$168-CONFIG!$D$7)/31,0)&gt;=ROUND('Charges variables (avancé)'!$K29,0),INDEX($C248:$BJ248,,COLUMN('Charges variables-Calculs auto'!AS$168)-COLUMN('Charges variables-Calculs auto'!$C$168)+1-'Charges variables (avancé)'!$K29),0)*'Charges variables (avancé)'!$AC29</f>
        <v>0</v>
      </c>
      <c r="AT277" s="341">
        <f>IF(ROUND(('Charges variables-Calculs auto'!AT$168-CONFIG!$D$7)/31,0)&gt;=ROUND('Charges variables (avancé)'!$K29,0),INDEX($C248:$BJ248,,COLUMN('Charges variables-Calculs auto'!AT$168)-COLUMN('Charges variables-Calculs auto'!$C$168)+1-'Charges variables (avancé)'!$K29),0)*'Charges variables (avancé)'!$AC29</f>
        <v>0</v>
      </c>
      <c r="AU277" s="341">
        <f>IF(ROUND(('Charges variables-Calculs auto'!AU$168-CONFIG!$D$7)/31,0)&gt;=ROUND('Charges variables (avancé)'!$K29,0),INDEX($C248:$BJ248,,COLUMN('Charges variables-Calculs auto'!AU$168)-COLUMN('Charges variables-Calculs auto'!$C$168)+1-'Charges variables (avancé)'!$K29),0)*'Charges variables (avancé)'!$AC29</f>
        <v>0</v>
      </c>
      <c r="AV277" s="341">
        <f>IF(ROUND(('Charges variables-Calculs auto'!AV$168-CONFIG!$D$7)/31,0)&gt;=ROUND('Charges variables (avancé)'!$K29,0),INDEX($C248:$BJ248,,COLUMN('Charges variables-Calculs auto'!AV$168)-COLUMN('Charges variables-Calculs auto'!$C$168)+1-'Charges variables (avancé)'!$K29),0)*'Charges variables (avancé)'!$AC29</f>
        <v>0</v>
      </c>
      <c r="AW277" s="341">
        <f>IF(ROUND(('Charges variables-Calculs auto'!AW$168-CONFIG!$D$7)/31,0)&gt;=ROUND('Charges variables (avancé)'!$K29,0),INDEX($C248:$BJ248,,COLUMN('Charges variables-Calculs auto'!AW$168)-COLUMN('Charges variables-Calculs auto'!$C$168)+1-'Charges variables (avancé)'!$K29),0)*'Charges variables (avancé)'!$AC29</f>
        <v>0</v>
      </c>
      <c r="AX277" s="341">
        <f>IF(ROUND(('Charges variables-Calculs auto'!AX$168-CONFIG!$D$7)/31,0)&gt;=ROUND('Charges variables (avancé)'!$K29,0),INDEX($C248:$BJ248,,COLUMN('Charges variables-Calculs auto'!AX$168)-COLUMN('Charges variables-Calculs auto'!$C$168)+1-'Charges variables (avancé)'!$K29),0)*'Charges variables (avancé)'!$AC29</f>
        <v>0</v>
      </c>
      <c r="AY277" s="341">
        <f>IF(ROUND(('Charges variables-Calculs auto'!AY$168-CONFIG!$D$7)/31,0)&gt;=ROUND('Charges variables (avancé)'!$K29,0),INDEX($C248:$BJ248,,COLUMN('Charges variables-Calculs auto'!AY$168)-COLUMN('Charges variables-Calculs auto'!$C$168)+1-'Charges variables (avancé)'!$K29),0)*'Charges variables (avancé)'!$AE29</f>
        <v>0</v>
      </c>
      <c r="AZ277" s="341">
        <f>IF(ROUND(('Charges variables-Calculs auto'!AZ$168-CONFIG!$D$7)/31,0)&gt;=ROUND('Charges variables (avancé)'!$K29,0),INDEX($C248:$BJ248,,COLUMN('Charges variables-Calculs auto'!AZ$168)-COLUMN('Charges variables-Calculs auto'!$C$168)+1-'Charges variables (avancé)'!$K29),0)*'Charges variables (avancé)'!$AE29</f>
        <v>0</v>
      </c>
      <c r="BA277" s="341">
        <f>IF(ROUND(('Charges variables-Calculs auto'!BA$168-CONFIG!$D$7)/31,0)&gt;=ROUND('Charges variables (avancé)'!$K29,0),INDEX($C248:$BJ248,,COLUMN('Charges variables-Calculs auto'!BA$168)-COLUMN('Charges variables-Calculs auto'!$C$168)+1-'Charges variables (avancé)'!$K29),0)*'Charges variables (avancé)'!$AE29</f>
        <v>0</v>
      </c>
      <c r="BB277" s="341">
        <f>IF(ROUND(('Charges variables-Calculs auto'!BB$168-CONFIG!$D$7)/31,0)&gt;=ROUND('Charges variables (avancé)'!$K29,0),INDEX($C248:$BJ248,,COLUMN('Charges variables-Calculs auto'!BB$168)-COLUMN('Charges variables-Calculs auto'!$C$168)+1-'Charges variables (avancé)'!$K29),0)*'Charges variables (avancé)'!$AE29</f>
        <v>0</v>
      </c>
      <c r="BC277" s="341">
        <f>IF(ROUND(('Charges variables-Calculs auto'!BC$168-CONFIG!$D$7)/31,0)&gt;=ROUND('Charges variables (avancé)'!$K29,0),INDEX($C248:$BJ248,,COLUMN('Charges variables-Calculs auto'!BC$168)-COLUMN('Charges variables-Calculs auto'!$C$168)+1-'Charges variables (avancé)'!$K29),0)*'Charges variables (avancé)'!$AE29</f>
        <v>0</v>
      </c>
      <c r="BD277" s="341">
        <f>IF(ROUND(('Charges variables-Calculs auto'!BD$168-CONFIG!$D$7)/31,0)&gt;=ROUND('Charges variables (avancé)'!$K29,0),INDEX($C248:$BJ248,,COLUMN('Charges variables-Calculs auto'!BD$168)-COLUMN('Charges variables-Calculs auto'!$C$168)+1-'Charges variables (avancé)'!$K29),0)*'Charges variables (avancé)'!$AE29</f>
        <v>0</v>
      </c>
      <c r="BE277" s="341">
        <f>IF(ROUND(('Charges variables-Calculs auto'!BE$168-CONFIG!$D$7)/31,0)&gt;=ROUND('Charges variables (avancé)'!$K29,0),INDEX($C248:$BJ248,,COLUMN('Charges variables-Calculs auto'!BE$168)-COLUMN('Charges variables-Calculs auto'!$C$168)+1-'Charges variables (avancé)'!$K29),0)*'Charges variables (avancé)'!$AE29</f>
        <v>0</v>
      </c>
      <c r="BF277" s="341">
        <f>IF(ROUND(('Charges variables-Calculs auto'!BF$168-CONFIG!$D$7)/31,0)&gt;=ROUND('Charges variables (avancé)'!$K29,0),INDEX($C248:$BJ248,,COLUMN('Charges variables-Calculs auto'!BF$168)-COLUMN('Charges variables-Calculs auto'!$C$168)+1-'Charges variables (avancé)'!$K29),0)*'Charges variables (avancé)'!$AE29</f>
        <v>0</v>
      </c>
      <c r="BG277" s="341">
        <f>IF(ROUND(('Charges variables-Calculs auto'!BG$168-CONFIG!$D$7)/31,0)&gt;=ROUND('Charges variables (avancé)'!$K29,0),INDEX($C248:$BJ248,,COLUMN('Charges variables-Calculs auto'!BG$168)-COLUMN('Charges variables-Calculs auto'!$C$168)+1-'Charges variables (avancé)'!$K29),0)*'Charges variables (avancé)'!$AE29</f>
        <v>0</v>
      </c>
      <c r="BH277" s="341">
        <f>IF(ROUND(('Charges variables-Calculs auto'!BH$168-CONFIG!$D$7)/31,0)&gt;=ROUND('Charges variables (avancé)'!$K29,0),INDEX($C248:$BJ248,,COLUMN('Charges variables-Calculs auto'!BH$168)-COLUMN('Charges variables-Calculs auto'!$C$168)+1-'Charges variables (avancé)'!$K29),0)*'Charges variables (avancé)'!$AE29</f>
        <v>0</v>
      </c>
      <c r="BI277" s="341">
        <f>IF(ROUND(('Charges variables-Calculs auto'!BI$168-CONFIG!$D$7)/31,0)&gt;=ROUND('Charges variables (avancé)'!$K29,0),INDEX($C248:$BJ248,,COLUMN('Charges variables-Calculs auto'!BI$168)-COLUMN('Charges variables-Calculs auto'!$C$168)+1-'Charges variables (avancé)'!$K29),0)*'Charges variables (avancé)'!$AE29</f>
        <v>0</v>
      </c>
      <c r="BJ277" s="341">
        <f>IF(ROUND(('Charges variables-Calculs auto'!BJ$168-CONFIG!$D$7)/31,0)&gt;=ROUND('Charges variables (avancé)'!$K29,0),INDEX($C248:$BJ248,,COLUMN('Charges variables-Calculs auto'!BJ$168)-COLUMN('Charges variables-Calculs auto'!$C$168)+1-'Charges variables (avancé)'!$K29),0)*'Charges variables (avancé)'!$AE29</f>
        <v>0</v>
      </c>
    </row>
    <row r="278" spans="2:62" ht="15" customHeight="1">
      <c r="B278" s="366">
        <f>'Charges variables (avancé)'!$C$30</f>
        <v>0</v>
      </c>
      <c r="C278" s="341">
        <f>IF(ROUND(('Charges variables-Calculs auto'!C$168-CONFIG!$D$7)/31,0)&gt;=ROUND('Charges variables (avancé)'!$K30,0),INDEX($C249:$BJ249,,COLUMN('Charges variables-Calculs auto'!C$168)-COLUMN('Charges variables-Calculs auto'!$C$168)+1-'Charges variables (avancé)'!$K30),0)*'Charges variables (avancé)'!$E30</f>
        <v>0</v>
      </c>
      <c r="D278" s="341">
        <f>IF(ROUND(('Charges variables-Calculs auto'!D$168-CONFIG!$D$7)/31,0)&gt;=ROUND('Charges variables (avancé)'!$K30,0),INDEX($C249:$BJ249,,COLUMN('Charges variables-Calculs auto'!D$168)-COLUMN('Charges variables-Calculs auto'!$C$168)+1-'Charges variables (avancé)'!$K30),0)*'Charges variables (avancé)'!$E30</f>
        <v>0</v>
      </c>
      <c r="E278" s="341">
        <f>IF(ROUND(('Charges variables-Calculs auto'!E$168-CONFIG!$D$7)/31,0)&gt;=ROUND('Charges variables (avancé)'!$K30,0),INDEX($C249:$BJ249,,COLUMN('Charges variables-Calculs auto'!E$168)-COLUMN('Charges variables-Calculs auto'!$C$168)+1-'Charges variables (avancé)'!$K30),0)*'Charges variables (avancé)'!$E30</f>
        <v>0</v>
      </c>
      <c r="F278" s="341">
        <f>IF(ROUND(('Charges variables-Calculs auto'!F$168-CONFIG!$D$7)/31,0)&gt;=ROUND('Charges variables (avancé)'!$K30,0),INDEX($C249:$BJ249,,COLUMN('Charges variables-Calculs auto'!F$168)-COLUMN('Charges variables-Calculs auto'!$C$168)+1-'Charges variables (avancé)'!$K30),0)*'Charges variables (avancé)'!$E30</f>
        <v>0</v>
      </c>
      <c r="G278" s="341">
        <f>IF(ROUND(('Charges variables-Calculs auto'!G$168-CONFIG!$D$7)/31,0)&gt;=ROUND('Charges variables (avancé)'!$K30,0),INDEX($C249:$BJ249,,COLUMN('Charges variables-Calculs auto'!G$168)-COLUMN('Charges variables-Calculs auto'!$C$168)+1-'Charges variables (avancé)'!$K30),0)*'Charges variables (avancé)'!$E30</f>
        <v>0</v>
      </c>
      <c r="H278" s="341">
        <f>IF(ROUND(('Charges variables-Calculs auto'!H$168-CONFIG!$D$7)/31,0)&gt;=ROUND('Charges variables (avancé)'!$K30,0),INDEX($C249:$BJ249,,COLUMN('Charges variables-Calculs auto'!H$168)-COLUMN('Charges variables-Calculs auto'!$C$168)+1-'Charges variables (avancé)'!$K30),0)*'Charges variables (avancé)'!$E30</f>
        <v>0</v>
      </c>
      <c r="I278" s="341">
        <f>IF(ROUND(('Charges variables-Calculs auto'!I$168-CONFIG!$D$7)/31,0)&gt;=ROUND('Charges variables (avancé)'!$K30,0),INDEX($C249:$BJ249,,COLUMN('Charges variables-Calculs auto'!I$168)-COLUMN('Charges variables-Calculs auto'!$C$168)+1-'Charges variables (avancé)'!$K30),0)*'Charges variables (avancé)'!$E30</f>
        <v>0</v>
      </c>
      <c r="J278" s="341">
        <f>IF(ROUND(('Charges variables-Calculs auto'!J$168-CONFIG!$D$7)/31,0)&gt;=ROUND('Charges variables (avancé)'!$K30,0),INDEX($C249:$BJ249,,COLUMN('Charges variables-Calculs auto'!J$168)-COLUMN('Charges variables-Calculs auto'!$C$168)+1-'Charges variables (avancé)'!$K30),0)*'Charges variables (avancé)'!$E30</f>
        <v>0</v>
      </c>
      <c r="K278" s="341">
        <f>IF(ROUND(('Charges variables-Calculs auto'!K$168-CONFIG!$D$7)/31,0)&gt;=ROUND('Charges variables (avancé)'!$K30,0),INDEX($C249:$BJ249,,COLUMN('Charges variables-Calculs auto'!K$168)-COLUMN('Charges variables-Calculs auto'!$C$168)+1-'Charges variables (avancé)'!$K30),0)*'Charges variables (avancé)'!$E30</f>
        <v>0</v>
      </c>
      <c r="L278" s="341">
        <f>IF(ROUND(('Charges variables-Calculs auto'!L$168-CONFIG!$D$7)/31,0)&gt;=ROUND('Charges variables (avancé)'!$K30,0),INDEX($C249:$BJ249,,COLUMN('Charges variables-Calculs auto'!L$168)-COLUMN('Charges variables-Calculs auto'!$C$168)+1-'Charges variables (avancé)'!$K30),0)*'Charges variables (avancé)'!$E30</f>
        <v>0</v>
      </c>
      <c r="M278" s="341">
        <f>IF(ROUND(('Charges variables-Calculs auto'!M$168-CONFIG!$D$7)/31,0)&gt;=ROUND('Charges variables (avancé)'!$K30,0),INDEX($C249:$BJ249,,COLUMN('Charges variables-Calculs auto'!M$168)-COLUMN('Charges variables-Calculs auto'!$C$168)+1-'Charges variables (avancé)'!$K30),0)*'Charges variables (avancé)'!$E30</f>
        <v>0</v>
      </c>
      <c r="N278" s="341">
        <f>IF(ROUND(('Charges variables-Calculs auto'!N$168-CONFIG!$D$7)/31,0)&gt;=ROUND('Charges variables (avancé)'!$K30,0),INDEX($C249:$BJ249,,COLUMN('Charges variables-Calculs auto'!N$168)-COLUMN('Charges variables-Calculs auto'!$C$168)+1-'Charges variables (avancé)'!$K30),0)*'Charges variables (avancé)'!$E30</f>
        <v>0</v>
      </c>
      <c r="O278" s="341">
        <f>IF(ROUND(('Charges variables-Calculs auto'!O$168-CONFIG!$D$7)/31,0)&gt;=ROUND('Charges variables (avancé)'!$K30,0),INDEX($C249:$BJ249,,COLUMN('Charges variables-Calculs auto'!O$168)-COLUMN('Charges variables-Calculs auto'!$C$168)+1-'Charges variables (avancé)'!$K30),0)*'Charges variables (avancé)'!$Y30</f>
        <v>0</v>
      </c>
      <c r="P278" s="341">
        <f>IF(ROUND(('Charges variables-Calculs auto'!P$168-CONFIG!$D$7)/31,0)&gt;=ROUND('Charges variables (avancé)'!$K30,0),INDEX($C249:$BJ249,,COLUMN('Charges variables-Calculs auto'!P$168)-COLUMN('Charges variables-Calculs auto'!$C$168)+1-'Charges variables (avancé)'!$K30),0)*'Charges variables (avancé)'!$Y30</f>
        <v>0</v>
      </c>
      <c r="Q278" s="341">
        <f>IF(ROUND(('Charges variables-Calculs auto'!Q$168-CONFIG!$D$7)/31,0)&gt;=ROUND('Charges variables (avancé)'!$K30,0),INDEX($C249:$BJ249,,COLUMN('Charges variables-Calculs auto'!Q$168)-COLUMN('Charges variables-Calculs auto'!$C$168)+1-'Charges variables (avancé)'!$K30),0)*'Charges variables (avancé)'!$Y30</f>
        <v>0</v>
      </c>
      <c r="R278" s="341">
        <f>IF(ROUND(('Charges variables-Calculs auto'!R$168-CONFIG!$D$7)/31,0)&gt;=ROUND('Charges variables (avancé)'!$K30,0),INDEX($C249:$BJ249,,COLUMN('Charges variables-Calculs auto'!R$168)-COLUMN('Charges variables-Calculs auto'!$C$168)+1-'Charges variables (avancé)'!$K30),0)*'Charges variables (avancé)'!$Y30</f>
        <v>0</v>
      </c>
      <c r="S278" s="341">
        <f>IF(ROUND(('Charges variables-Calculs auto'!S$168-CONFIG!$D$7)/31,0)&gt;=ROUND('Charges variables (avancé)'!$K30,0),INDEX($C249:$BJ249,,COLUMN('Charges variables-Calculs auto'!S$168)-COLUMN('Charges variables-Calculs auto'!$C$168)+1-'Charges variables (avancé)'!$K30),0)*'Charges variables (avancé)'!$Y30</f>
        <v>0</v>
      </c>
      <c r="T278" s="341">
        <f>IF(ROUND(('Charges variables-Calculs auto'!T$168-CONFIG!$D$7)/31,0)&gt;=ROUND('Charges variables (avancé)'!$K30,0),INDEX($C249:$BJ249,,COLUMN('Charges variables-Calculs auto'!T$168)-COLUMN('Charges variables-Calculs auto'!$C$168)+1-'Charges variables (avancé)'!$K30),0)*'Charges variables (avancé)'!$Y30</f>
        <v>0</v>
      </c>
      <c r="U278" s="341">
        <f>IF(ROUND(('Charges variables-Calculs auto'!U$168-CONFIG!$D$7)/31,0)&gt;=ROUND('Charges variables (avancé)'!$K30,0),INDEX($C249:$BJ249,,COLUMN('Charges variables-Calculs auto'!U$168)-COLUMN('Charges variables-Calculs auto'!$C$168)+1-'Charges variables (avancé)'!$K30),0)*'Charges variables (avancé)'!$Y30</f>
        <v>0</v>
      </c>
      <c r="V278" s="341">
        <f>IF(ROUND(('Charges variables-Calculs auto'!V$168-CONFIG!$D$7)/31,0)&gt;=ROUND('Charges variables (avancé)'!$K30,0),INDEX($C249:$BJ249,,COLUMN('Charges variables-Calculs auto'!V$168)-COLUMN('Charges variables-Calculs auto'!$C$168)+1-'Charges variables (avancé)'!$K30),0)*'Charges variables (avancé)'!$Y30</f>
        <v>0</v>
      </c>
      <c r="W278" s="341">
        <f>IF(ROUND(('Charges variables-Calculs auto'!W$168-CONFIG!$D$7)/31,0)&gt;=ROUND('Charges variables (avancé)'!$K30,0),INDEX($C249:$BJ249,,COLUMN('Charges variables-Calculs auto'!W$168)-COLUMN('Charges variables-Calculs auto'!$C$168)+1-'Charges variables (avancé)'!$K30),0)*'Charges variables (avancé)'!$Y30</f>
        <v>0</v>
      </c>
      <c r="X278" s="341">
        <f>IF(ROUND(('Charges variables-Calculs auto'!X$168-CONFIG!$D$7)/31,0)&gt;=ROUND('Charges variables (avancé)'!$K30,0),INDEX($C249:$BJ249,,COLUMN('Charges variables-Calculs auto'!X$168)-COLUMN('Charges variables-Calculs auto'!$C$168)+1-'Charges variables (avancé)'!$K30),0)*'Charges variables (avancé)'!$Y30</f>
        <v>0</v>
      </c>
      <c r="Y278" s="341">
        <f>IF(ROUND(('Charges variables-Calculs auto'!Y$168-CONFIG!$D$7)/31,0)&gt;=ROUND('Charges variables (avancé)'!$K30,0),INDEX($C249:$BJ249,,COLUMN('Charges variables-Calculs auto'!Y$168)-COLUMN('Charges variables-Calculs auto'!$C$168)+1-'Charges variables (avancé)'!$K30),0)*'Charges variables (avancé)'!$Y30</f>
        <v>0</v>
      </c>
      <c r="Z278" s="341">
        <f>IF(ROUND(('Charges variables-Calculs auto'!Z$168-CONFIG!$D$7)/31,0)&gt;=ROUND('Charges variables (avancé)'!$K30,0),INDEX($C249:$BJ249,,COLUMN('Charges variables-Calculs auto'!Z$168)-COLUMN('Charges variables-Calculs auto'!$C$168)+1-'Charges variables (avancé)'!$K30),0)*'Charges variables (avancé)'!$Y30</f>
        <v>0</v>
      </c>
      <c r="AA278" s="341">
        <f>IF(ROUND(('Charges variables-Calculs auto'!AA$168-CONFIG!$D$7)/31,0)&gt;=ROUND('Charges variables (avancé)'!$K30,0),INDEX($C249:$BJ249,,COLUMN('Charges variables-Calculs auto'!AA$168)-COLUMN('Charges variables-Calculs auto'!$C$168)+1-'Charges variables (avancé)'!$K30),0)*'Charges variables (avancé)'!$AA30</f>
        <v>0</v>
      </c>
      <c r="AB278" s="341">
        <f>IF(ROUND(('Charges variables-Calculs auto'!AB$168-CONFIG!$D$7)/31,0)&gt;=ROUND('Charges variables (avancé)'!$K30,0),INDEX($C249:$BJ249,,COLUMN('Charges variables-Calculs auto'!AB$168)-COLUMN('Charges variables-Calculs auto'!$C$168)+1-'Charges variables (avancé)'!$K30),0)*'Charges variables (avancé)'!$AA30</f>
        <v>0</v>
      </c>
      <c r="AC278" s="341">
        <f>IF(ROUND(('Charges variables-Calculs auto'!AC$168-CONFIG!$D$7)/31,0)&gt;=ROUND('Charges variables (avancé)'!$K30,0),INDEX($C249:$BJ249,,COLUMN('Charges variables-Calculs auto'!AC$168)-COLUMN('Charges variables-Calculs auto'!$C$168)+1-'Charges variables (avancé)'!$K30),0)*'Charges variables (avancé)'!$AA30</f>
        <v>0</v>
      </c>
      <c r="AD278" s="341">
        <f>IF(ROUND(('Charges variables-Calculs auto'!AD$168-CONFIG!$D$7)/31,0)&gt;=ROUND('Charges variables (avancé)'!$K30,0),INDEX($C249:$BJ249,,COLUMN('Charges variables-Calculs auto'!AD$168)-COLUMN('Charges variables-Calculs auto'!$C$168)+1-'Charges variables (avancé)'!$K30),0)*'Charges variables (avancé)'!$AA30</f>
        <v>0</v>
      </c>
      <c r="AE278" s="341">
        <f>IF(ROUND(('Charges variables-Calculs auto'!AE$168-CONFIG!$D$7)/31,0)&gt;=ROUND('Charges variables (avancé)'!$K30,0),INDEX($C249:$BJ249,,COLUMN('Charges variables-Calculs auto'!AE$168)-COLUMN('Charges variables-Calculs auto'!$C$168)+1-'Charges variables (avancé)'!$K30),0)*'Charges variables (avancé)'!$AA30</f>
        <v>0</v>
      </c>
      <c r="AF278" s="341">
        <f>IF(ROUND(('Charges variables-Calculs auto'!AF$168-CONFIG!$D$7)/31,0)&gt;=ROUND('Charges variables (avancé)'!$K30,0),INDEX($C249:$BJ249,,COLUMN('Charges variables-Calculs auto'!AF$168)-COLUMN('Charges variables-Calculs auto'!$C$168)+1-'Charges variables (avancé)'!$K30),0)*'Charges variables (avancé)'!$AA30</f>
        <v>0</v>
      </c>
      <c r="AG278" s="341">
        <f>IF(ROUND(('Charges variables-Calculs auto'!AG$168-CONFIG!$D$7)/31,0)&gt;=ROUND('Charges variables (avancé)'!$K30,0),INDEX($C249:$BJ249,,COLUMN('Charges variables-Calculs auto'!AG$168)-COLUMN('Charges variables-Calculs auto'!$C$168)+1-'Charges variables (avancé)'!$K30),0)*'Charges variables (avancé)'!$AA30</f>
        <v>0</v>
      </c>
      <c r="AH278" s="341">
        <f>IF(ROUND(('Charges variables-Calculs auto'!AH$168-CONFIG!$D$7)/31,0)&gt;=ROUND('Charges variables (avancé)'!$K30,0),INDEX($C249:$BJ249,,COLUMN('Charges variables-Calculs auto'!AH$168)-COLUMN('Charges variables-Calculs auto'!$C$168)+1-'Charges variables (avancé)'!$K30),0)*'Charges variables (avancé)'!$AA30</f>
        <v>0</v>
      </c>
      <c r="AI278" s="341">
        <f>IF(ROUND(('Charges variables-Calculs auto'!AI$168-CONFIG!$D$7)/31,0)&gt;=ROUND('Charges variables (avancé)'!$K30,0),INDEX($C249:$BJ249,,COLUMN('Charges variables-Calculs auto'!AI$168)-COLUMN('Charges variables-Calculs auto'!$C$168)+1-'Charges variables (avancé)'!$K30),0)*'Charges variables (avancé)'!$AA30</f>
        <v>0</v>
      </c>
      <c r="AJ278" s="341">
        <f>IF(ROUND(('Charges variables-Calculs auto'!AJ$168-CONFIG!$D$7)/31,0)&gt;=ROUND('Charges variables (avancé)'!$K30,0),INDEX($C249:$BJ249,,COLUMN('Charges variables-Calculs auto'!AJ$168)-COLUMN('Charges variables-Calculs auto'!$C$168)+1-'Charges variables (avancé)'!$K30),0)*'Charges variables (avancé)'!$AA30</f>
        <v>0</v>
      </c>
      <c r="AK278" s="341">
        <f>IF(ROUND(('Charges variables-Calculs auto'!AK$168-CONFIG!$D$7)/31,0)&gt;=ROUND('Charges variables (avancé)'!$K30,0),INDEX($C249:$BJ249,,COLUMN('Charges variables-Calculs auto'!AK$168)-COLUMN('Charges variables-Calculs auto'!$C$168)+1-'Charges variables (avancé)'!$K30),0)*'Charges variables (avancé)'!$AA30</f>
        <v>0</v>
      </c>
      <c r="AL278" s="341">
        <f>IF(ROUND(('Charges variables-Calculs auto'!AL$168-CONFIG!$D$7)/31,0)&gt;=ROUND('Charges variables (avancé)'!$K30,0),INDEX($C249:$BJ249,,COLUMN('Charges variables-Calculs auto'!AL$168)-COLUMN('Charges variables-Calculs auto'!$C$168)+1-'Charges variables (avancé)'!$K30),0)*'Charges variables (avancé)'!$AA30</f>
        <v>0</v>
      </c>
      <c r="AM278" s="341">
        <f>IF(ROUND(('Charges variables-Calculs auto'!AM$168-CONFIG!$D$7)/31,0)&gt;=ROUND('Charges variables (avancé)'!$K30,0),INDEX($C249:$BJ249,,COLUMN('Charges variables-Calculs auto'!AM$168)-COLUMN('Charges variables-Calculs auto'!$C$168)+1-'Charges variables (avancé)'!$K30),0)*'Charges variables (avancé)'!$AC30</f>
        <v>0</v>
      </c>
      <c r="AN278" s="341">
        <f>IF(ROUND(('Charges variables-Calculs auto'!AN$168-CONFIG!$D$7)/31,0)&gt;=ROUND('Charges variables (avancé)'!$K30,0),INDEX($C249:$BJ249,,COLUMN('Charges variables-Calculs auto'!AN$168)-COLUMN('Charges variables-Calculs auto'!$C$168)+1-'Charges variables (avancé)'!$K30),0)*'Charges variables (avancé)'!$AC30</f>
        <v>0</v>
      </c>
      <c r="AO278" s="341">
        <f>IF(ROUND(('Charges variables-Calculs auto'!AO$168-CONFIG!$D$7)/31,0)&gt;=ROUND('Charges variables (avancé)'!$K30,0),INDEX($C249:$BJ249,,COLUMN('Charges variables-Calculs auto'!AO$168)-COLUMN('Charges variables-Calculs auto'!$C$168)+1-'Charges variables (avancé)'!$K30),0)*'Charges variables (avancé)'!$AC30</f>
        <v>0</v>
      </c>
      <c r="AP278" s="341">
        <f>IF(ROUND(('Charges variables-Calculs auto'!AP$168-CONFIG!$D$7)/31,0)&gt;=ROUND('Charges variables (avancé)'!$K30,0),INDEX($C249:$BJ249,,COLUMN('Charges variables-Calculs auto'!AP$168)-COLUMN('Charges variables-Calculs auto'!$C$168)+1-'Charges variables (avancé)'!$K30),0)*'Charges variables (avancé)'!$AC30</f>
        <v>0</v>
      </c>
      <c r="AQ278" s="341">
        <f>IF(ROUND(('Charges variables-Calculs auto'!AQ$168-CONFIG!$D$7)/31,0)&gt;=ROUND('Charges variables (avancé)'!$K30,0),INDEX($C249:$BJ249,,COLUMN('Charges variables-Calculs auto'!AQ$168)-COLUMN('Charges variables-Calculs auto'!$C$168)+1-'Charges variables (avancé)'!$K30),0)*'Charges variables (avancé)'!$AC30</f>
        <v>0</v>
      </c>
      <c r="AR278" s="341">
        <f>IF(ROUND(('Charges variables-Calculs auto'!AR$168-CONFIG!$D$7)/31,0)&gt;=ROUND('Charges variables (avancé)'!$K30,0),INDEX($C249:$BJ249,,COLUMN('Charges variables-Calculs auto'!AR$168)-COLUMN('Charges variables-Calculs auto'!$C$168)+1-'Charges variables (avancé)'!$K30),0)*'Charges variables (avancé)'!$AC30</f>
        <v>0</v>
      </c>
      <c r="AS278" s="341">
        <f>IF(ROUND(('Charges variables-Calculs auto'!AS$168-CONFIG!$D$7)/31,0)&gt;=ROUND('Charges variables (avancé)'!$K30,0),INDEX($C249:$BJ249,,COLUMN('Charges variables-Calculs auto'!AS$168)-COLUMN('Charges variables-Calculs auto'!$C$168)+1-'Charges variables (avancé)'!$K30),0)*'Charges variables (avancé)'!$AC30</f>
        <v>0</v>
      </c>
      <c r="AT278" s="341">
        <f>IF(ROUND(('Charges variables-Calculs auto'!AT$168-CONFIG!$D$7)/31,0)&gt;=ROUND('Charges variables (avancé)'!$K30,0),INDEX($C249:$BJ249,,COLUMN('Charges variables-Calculs auto'!AT$168)-COLUMN('Charges variables-Calculs auto'!$C$168)+1-'Charges variables (avancé)'!$K30),0)*'Charges variables (avancé)'!$AC30</f>
        <v>0</v>
      </c>
      <c r="AU278" s="341">
        <f>IF(ROUND(('Charges variables-Calculs auto'!AU$168-CONFIG!$D$7)/31,0)&gt;=ROUND('Charges variables (avancé)'!$K30,0),INDEX($C249:$BJ249,,COLUMN('Charges variables-Calculs auto'!AU$168)-COLUMN('Charges variables-Calculs auto'!$C$168)+1-'Charges variables (avancé)'!$K30),0)*'Charges variables (avancé)'!$AC30</f>
        <v>0</v>
      </c>
      <c r="AV278" s="341">
        <f>IF(ROUND(('Charges variables-Calculs auto'!AV$168-CONFIG!$D$7)/31,0)&gt;=ROUND('Charges variables (avancé)'!$K30,0),INDEX($C249:$BJ249,,COLUMN('Charges variables-Calculs auto'!AV$168)-COLUMN('Charges variables-Calculs auto'!$C$168)+1-'Charges variables (avancé)'!$K30),0)*'Charges variables (avancé)'!$AC30</f>
        <v>0</v>
      </c>
      <c r="AW278" s="341">
        <f>IF(ROUND(('Charges variables-Calculs auto'!AW$168-CONFIG!$D$7)/31,0)&gt;=ROUND('Charges variables (avancé)'!$K30,0),INDEX($C249:$BJ249,,COLUMN('Charges variables-Calculs auto'!AW$168)-COLUMN('Charges variables-Calculs auto'!$C$168)+1-'Charges variables (avancé)'!$K30),0)*'Charges variables (avancé)'!$AC30</f>
        <v>0</v>
      </c>
      <c r="AX278" s="341">
        <f>IF(ROUND(('Charges variables-Calculs auto'!AX$168-CONFIG!$D$7)/31,0)&gt;=ROUND('Charges variables (avancé)'!$K30,0),INDEX($C249:$BJ249,,COLUMN('Charges variables-Calculs auto'!AX$168)-COLUMN('Charges variables-Calculs auto'!$C$168)+1-'Charges variables (avancé)'!$K30),0)*'Charges variables (avancé)'!$AC30</f>
        <v>0</v>
      </c>
      <c r="AY278" s="341">
        <f>IF(ROUND(('Charges variables-Calculs auto'!AY$168-CONFIG!$D$7)/31,0)&gt;=ROUND('Charges variables (avancé)'!$K30,0),INDEX($C249:$BJ249,,COLUMN('Charges variables-Calculs auto'!AY$168)-COLUMN('Charges variables-Calculs auto'!$C$168)+1-'Charges variables (avancé)'!$K30),0)*'Charges variables (avancé)'!$AE30</f>
        <v>0</v>
      </c>
      <c r="AZ278" s="341">
        <f>IF(ROUND(('Charges variables-Calculs auto'!AZ$168-CONFIG!$D$7)/31,0)&gt;=ROUND('Charges variables (avancé)'!$K30,0),INDEX($C249:$BJ249,,COLUMN('Charges variables-Calculs auto'!AZ$168)-COLUMN('Charges variables-Calculs auto'!$C$168)+1-'Charges variables (avancé)'!$K30),0)*'Charges variables (avancé)'!$AE30</f>
        <v>0</v>
      </c>
      <c r="BA278" s="341">
        <f>IF(ROUND(('Charges variables-Calculs auto'!BA$168-CONFIG!$D$7)/31,0)&gt;=ROUND('Charges variables (avancé)'!$K30,0),INDEX($C249:$BJ249,,COLUMN('Charges variables-Calculs auto'!BA$168)-COLUMN('Charges variables-Calculs auto'!$C$168)+1-'Charges variables (avancé)'!$K30),0)*'Charges variables (avancé)'!$AE30</f>
        <v>0</v>
      </c>
      <c r="BB278" s="341">
        <f>IF(ROUND(('Charges variables-Calculs auto'!BB$168-CONFIG!$D$7)/31,0)&gt;=ROUND('Charges variables (avancé)'!$K30,0),INDEX($C249:$BJ249,,COLUMN('Charges variables-Calculs auto'!BB$168)-COLUMN('Charges variables-Calculs auto'!$C$168)+1-'Charges variables (avancé)'!$K30),0)*'Charges variables (avancé)'!$AE30</f>
        <v>0</v>
      </c>
      <c r="BC278" s="341">
        <f>IF(ROUND(('Charges variables-Calculs auto'!BC$168-CONFIG!$D$7)/31,0)&gt;=ROUND('Charges variables (avancé)'!$K30,0),INDEX($C249:$BJ249,,COLUMN('Charges variables-Calculs auto'!BC$168)-COLUMN('Charges variables-Calculs auto'!$C$168)+1-'Charges variables (avancé)'!$K30),0)*'Charges variables (avancé)'!$AE30</f>
        <v>0</v>
      </c>
      <c r="BD278" s="341">
        <f>IF(ROUND(('Charges variables-Calculs auto'!BD$168-CONFIG!$D$7)/31,0)&gt;=ROUND('Charges variables (avancé)'!$K30,0),INDEX($C249:$BJ249,,COLUMN('Charges variables-Calculs auto'!BD$168)-COLUMN('Charges variables-Calculs auto'!$C$168)+1-'Charges variables (avancé)'!$K30),0)*'Charges variables (avancé)'!$AE30</f>
        <v>0</v>
      </c>
      <c r="BE278" s="341">
        <f>IF(ROUND(('Charges variables-Calculs auto'!BE$168-CONFIG!$D$7)/31,0)&gt;=ROUND('Charges variables (avancé)'!$K30,0),INDEX($C249:$BJ249,,COLUMN('Charges variables-Calculs auto'!BE$168)-COLUMN('Charges variables-Calculs auto'!$C$168)+1-'Charges variables (avancé)'!$K30),0)*'Charges variables (avancé)'!$AE30</f>
        <v>0</v>
      </c>
      <c r="BF278" s="341">
        <f>IF(ROUND(('Charges variables-Calculs auto'!BF$168-CONFIG!$D$7)/31,0)&gt;=ROUND('Charges variables (avancé)'!$K30,0),INDEX($C249:$BJ249,,COLUMN('Charges variables-Calculs auto'!BF$168)-COLUMN('Charges variables-Calculs auto'!$C$168)+1-'Charges variables (avancé)'!$K30),0)*'Charges variables (avancé)'!$AE30</f>
        <v>0</v>
      </c>
      <c r="BG278" s="341">
        <f>IF(ROUND(('Charges variables-Calculs auto'!BG$168-CONFIG!$D$7)/31,0)&gt;=ROUND('Charges variables (avancé)'!$K30,0),INDEX($C249:$BJ249,,COLUMN('Charges variables-Calculs auto'!BG$168)-COLUMN('Charges variables-Calculs auto'!$C$168)+1-'Charges variables (avancé)'!$K30),0)*'Charges variables (avancé)'!$AE30</f>
        <v>0</v>
      </c>
      <c r="BH278" s="341">
        <f>IF(ROUND(('Charges variables-Calculs auto'!BH$168-CONFIG!$D$7)/31,0)&gt;=ROUND('Charges variables (avancé)'!$K30,0),INDEX($C249:$BJ249,,COLUMN('Charges variables-Calculs auto'!BH$168)-COLUMN('Charges variables-Calculs auto'!$C$168)+1-'Charges variables (avancé)'!$K30),0)*'Charges variables (avancé)'!$AE30</f>
        <v>0</v>
      </c>
      <c r="BI278" s="341">
        <f>IF(ROUND(('Charges variables-Calculs auto'!BI$168-CONFIG!$D$7)/31,0)&gt;=ROUND('Charges variables (avancé)'!$K30,0),INDEX($C249:$BJ249,,COLUMN('Charges variables-Calculs auto'!BI$168)-COLUMN('Charges variables-Calculs auto'!$C$168)+1-'Charges variables (avancé)'!$K30),0)*'Charges variables (avancé)'!$AE30</f>
        <v>0</v>
      </c>
      <c r="BJ278" s="341">
        <f>IF(ROUND(('Charges variables-Calculs auto'!BJ$168-CONFIG!$D$7)/31,0)&gt;=ROUND('Charges variables (avancé)'!$K30,0),INDEX($C249:$BJ249,,COLUMN('Charges variables-Calculs auto'!BJ$168)-COLUMN('Charges variables-Calculs auto'!$C$168)+1-'Charges variables (avancé)'!$K30),0)*'Charges variables (avancé)'!$AE30</f>
        <v>0</v>
      </c>
    </row>
    <row r="279" spans="2:62" ht="15" customHeight="1">
      <c r="B279" s="366">
        <f>'Charges variables (avancé)'!$C$31</f>
        <v>0</v>
      </c>
      <c r="C279" s="341">
        <f>IF(ROUND(('Charges variables-Calculs auto'!C$168-CONFIG!$D$7)/31,0)&gt;=ROUND('Charges variables (avancé)'!$K31,0),INDEX($C250:$BJ250,,COLUMN('Charges variables-Calculs auto'!C$168)-COLUMN('Charges variables-Calculs auto'!$C$168)+1-'Charges variables (avancé)'!$K31),0)*'Charges variables (avancé)'!$E31</f>
        <v>0</v>
      </c>
      <c r="D279" s="341">
        <f>IF(ROUND(('Charges variables-Calculs auto'!D$168-CONFIG!$D$7)/31,0)&gt;=ROUND('Charges variables (avancé)'!$K31,0),INDEX($C250:$BJ250,,COLUMN('Charges variables-Calculs auto'!D$168)-COLUMN('Charges variables-Calculs auto'!$C$168)+1-'Charges variables (avancé)'!$K31),0)*'Charges variables (avancé)'!$E31</f>
        <v>0</v>
      </c>
      <c r="E279" s="341">
        <f>IF(ROUND(('Charges variables-Calculs auto'!E$168-CONFIG!$D$7)/31,0)&gt;=ROUND('Charges variables (avancé)'!$K31,0),INDEX($C250:$BJ250,,COLUMN('Charges variables-Calculs auto'!E$168)-COLUMN('Charges variables-Calculs auto'!$C$168)+1-'Charges variables (avancé)'!$K31),0)*'Charges variables (avancé)'!$E31</f>
        <v>0</v>
      </c>
      <c r="F279" s="341">
        <f>IF(ROUND(('Charges variables-Calculs auto'!F$168-CONFIG!$D$7)/31,0)&gt;=ROUND('Charges variables (avancé)'!$K31,0),INDEX($C250:$BJ250,,COLUMN('Charges variables-Calculs auto'!F$168)-COLUMN('Charges variables-Calculs auto'!$C$168)+1-'Charges variables (avancé)'!$K31),0)*'Charges variables (avancé)'!$E31</f>
        <v>0</v>
      </c>
      <c r="G279" s="341">
        <f>IF(ROUND(('Charges variables-Calculs auto'!G$168-CONFIG!$D$7)/31,0)&gt;=ROUND('Charges variables (avancé)'!$K31,0),INDEX($C250:$BJ250,,COLUMN('Charges variables-Calculs auto'!G$168)-COLUMN('Charges variables-Calculs auto'!$C$168)+1-'Charges variables (avancé)'!$K31),0)*'Charges variables (avancé)'!$E31</f>
        <v>0</v>
      </c>
      <c r="H279" s="341">
        <f>IF(ROUND(('Charges variables-Calculs auto'!H$168-CONFIG!$D$7)/31,0)&gt;=ROUND('Charges variables (avancé)'!$K31,0),INDEX($C250:$BJ250,,COLUMN('Charges variables-Calculs auto'!H$168)-COLUMN('Charges variables-Calculs auto'!$C$168)+1-'Charges variables (avancé)'!$K31),0)*'Charges variables (avancé)'!$E31</f>
        <v>0</v>
      </c>
      <c r="I279" s="341">
        <f>IF(ROUND(('Charges variables-Calculs auto'!I$168-CONFIG!$D$7)/31,0)&gt;=ROUND('Charges variables (avancé)'!$K31,0),INDEX($C250:$BJ250,,COLUMN('Charges variables-Calculs auto'!I$168)-COLUMN('Charges variables-Calculs auto'!$C$168)+1-'Charges variables (avancé)'!$K31),0)*'Charges variables (avancé)'!$E31</f>
        <v>0</v>
      </c>
      <c r="J279" s="341">
        <f>IF(ROUND(('Charges variables-Calculs auto'!J$168-CONFIG!$D$7)/31,0)&gt;=ROUND('Charges variables (avancé)'!$K31,0),INDEX($C250:$BJ250,,COLUMN('Charges variables-Calculs auto'!J$168)-COLUMN('Charges variables-Calculs auto'!$C$168)+1-'Charges variables (avancé)'!$K31),0)*'Charges variables (avancé)'!$E31</f>
        <v>0</v>
      </c>
      <c r="K279" s="341">
        <f>IF(ROUND(('Charges variables-Calculs auto'!K$168-CONFIG!$D$7)/31,0)&gt;=ROUND('Charges variables (avancé)'!$K31,0),INDEX($C250:$BJ250,,COLUMN('Charges variables-Calculs auto'!K$168)-COLUMN('Charges variables-Calculs auto'!$C$168)+1-'Charges variables (avancé)'!$K31),0)*'Charges variables (avancé)'!$E31</f>
        <v>0</v>
      </c>
      <c r="L279" s="341">
        <f>IF(ROUND(('Charges variables-Calculs auto'!L$168-CONFIG!$D$7)/31,0)&gt;=ROUND('Charges variables (avancé)'!$K31,0),INDEX($C250:$BJ250,,COLUMN('Charges variables-Calculs auto'!L$168)-COLUMN('Charges variables-Calculs auto'!$C$168)+1-'Charges variables (avancé)'!$K31),0)*'Charges variables (avancé)'!$E31</f>
        <v>0</v>
      </c>
      <c r="M279" s="341">
        <f>IF(ROUND(('Charges variables-Calculs auto'!M$168-CONFIG!$D$7)/31,0)&gt;=ROUND('Charges variables (avancé)'!$K31,0),INDEX($C250:$BJ250,,COLUMN('Charges variables-Calculs auto'!M$168)-COLUMN('Charges variables-Calculs auto'!$C$168)+1-'Charges variables (avancé)'!$K31),0)*'Charges variables (avancé)'!$E31</f>
        <v>0</v>
      </c>
      <c r="N279" s="341">
        <f>IF(ROUND(('Charges variables-Calculs auto'!N$168-CONFIG!$D$7)/31,0)&gt;=ROUND('Charges variables (avancé)'!$K31,0),INDEX($C250:$BJ250,,COLUMN('Charges variables-Calculs auto'!N$168)-COLUMN('Charges variables-Calculs auto'!$C$168)+1-'Charges variables (avancé)'!$K31),0)*'Charges variables (avancé)'!$E31</f>
        <v>0</v>
      </c>
      <c r="O279" s="341">
        <f>IF(ROUND(('Charges variables-Calculs auto'!O$168-CONFIG!$D$7)/31,0)&gt;=ROUND('Charges variables (avancé)'!$K31,0),INDEX($C250:$BJ250,,COLUMN('Charges variables-Calculs auto'!O$168)-COLUMN('Charges variables-Calculs auto'!$C$168)+1-'Charges variables (avancé)'!$K31),0)*'Charges variables (avancé)'!$Y31</f>
        <v>0</v>
      </c>
      <c r="P279" s="341">
        <f>IF(ROUND(('Charges variables-Calculs auto'!P$168-CONFIG!$D$7)/31,0)&gt;=ROUND('Charges variables (avancé)'!$K31,0),INDEX($C250:$BJ250,,COLUMN('Charges variables-Calculs auto'!P$168)-COLUMN('Charges variables-Calculs auto'!$C$168)+1-'Charges variables (avancé)'!$K31),0)*'Charges variables (avancé)'!$Y31</f>
        <v>0</v>
      </c>
      <c r="Q279" s="341">
        <f>IF(ROUND(('Charges variables-Calculs auto'!Q$168-CONFIG!$D$7)/31,0)&gt;=ROUND('Charges variables (avancé)'!$K31,0),INDEX($C250:$BJ250,,COLUMN('Charges variables-Calculs auto'!Q$168)-COLUMN('Charges variables-Calculs auto'!$C$168)+1-'Charges variables (avancé)'!$K31),0)*'Charges variables (avancé)'!$Y31</f>
        <v>0</v>
      </c>
      <c r="R279" s="341">
        <f>IF(ROUND(('Charges variables-Calculs auto'!R$168-CONFIG!$D$7)/31,0)&gt;=ROUND('Charges variables (avancé)'!$K31,0),INDEX($C250:$BJ250,,COLUMN('Charges variables-Calculs auto'!R$168)-COLUMN('Charges variables-Calculs auto'!$C$168)+1-'Charges variables (avancé)'!$K31),0)*'Charges variables (avancé)'!$Y31</f>
        <v>0</v>
      </c>
      <c r="S279" s="341">
        <f>IF(ROUND(('Charges variables-Calculs auto'!S$168-CONFIG!$D$7)/31,0)&gt;=ROUND('Charges variables (avancé)'!$K31,0),INDEX($C250:$BJ250,,COLUMN('Charges variables-Calculs auto'!S$168)-COLUMN('Charges variables-Calculs auto'!$C$168)+1-'Charges variables (avancé)'!$K31),0)*'Charges variables (avancé)'!$Y31</f>
        <v>0</v>
      </c>
      <c r="T279" s="341">
        <f>IF(ROUND(('Charges variables-Calculs auto'!T$168-CONFIG!$D$7)/31,0)&gt;=ROUND('Charges variables (avancé)'!$K31,0),INDEX($C250:$BJ250,,COLUMN('Charges variables-Calculs auto'!T$168)-COLUMN('Charges variables-Calculs auto'!$C$168)+1-'Charges variables (avancé)'!$K31),0)*'Charges variables (avancé)'!$Y31</f>
        <v>0</v>
      </c>
      <c r="U279" s="341">
        <f>IF(ROUND(('Charges variables-Calculs auto'!U$168-CONFIG!$D$7)/31,0)&gt;=ROUND('Charges variables (avancé)'!$K31,0),INDEX($C250:$BJ250,,COLUMN('Charges variables-Calculs auto'!U$168)-COLUMN('Charges variables-Calculs auto'!$C$168)+1-'Charges variables (avancé)'!$K31),0)*'Charges variables (avancé)'!$Y31</f>
        <v>0</v>
      </c>
      <c r="V279" s="341">
        <f>IF(ROUND(('Charges variables-Calculs auto'!V$168-CONFIG!$D$7)/31,0)&gt;=ROUND('Charges variables (avancé)'!$K31,0),INDEX($C250:$BJ250,,COLUMN('Charges variables-Calculs auto'!V$168)-COLUMN('Charges variables-Calculs auto'!$C$168)+1-'Charges variables (avancé)'!$K31),0)*'Charges variables (avancé)'!$Y31</f>
        <v>0</v>
      </c>
      <c r="W279" s="341">
        <f>IF(ROUND(('Charges variables-Calculs auto'!W$168-CONFIG!$D$7)/31,0)&gt;=ROUND('Charges variables (avancé)'!$K31,0),INDEX($C250:$BJ250,,COLUMN('Charges variables-Calculs auto'!W$168)-COLUMN('Charges variables-Calculs auto'!$C$168)+1-'Charges variables (avancé)'!$K31),0)*'Charges variables (avancé)'!$Y31</f>
        <v>0</v>
      </c>
      <c r="X279" s="341">
        <f>IF(ROUND(('Charges variables-Calculs auto'!X$168-CONFIG!$D$7)/31,0)&gt;=ROUND('Charges variables (avancé)'!$K31,0),INDEX($C250:$BJ250,,COLUMN('Charges variables-Calculs auto'!X$168)-COLUMN('Charges variables-Calculs auto'!$C$168)+1-'Charges variables (avancé)'!$K31),0)*'Charges variables (avancé)'!$Y31</f>
        <v>0</v>
      </c>
      <c r="Y279" s="341">
        <f>IF(ROUND(('Charges variables-Calculs auto'!Y$168-CONFIG!$D$7)/31,0)&gt;=ROUND('Charges variables (avancé)'!$K31,0),INDEX($C250:$BJ250,,COLUMN('Charges variables-Calculs auto'!Y$168)-COLUMN('Charges variables-Calculs auto'!$C$168)+1-'Charges variables (avancé)'!$K31),0)*'Charges variables (avancé)'!$Y31</f>
        <v>0</v>
      </c>
      <c r="Z279" s="341">
        <f>IF(ROUND(('Charges variables-Calculs auto'!Z$168-CONFIG!$D$7)/31,0)&gt;=ROUND('Charges variables (avancé)'!$K31,0),INDEX($C250:$BJ250,,COLUMN('Charges variables-Calculs auto'!Z$168)-COLUMN('Charges variables-Calculs auto'!$C$168)+1-'Charges variables (avancé)'!$K31),0)*'Charges variables (avancé)'!$Y31</f>
        <v>0</v>
      </c>
      <c r="AA279" s="341">
        <f>IF(ROUND(('Charges variables-Calculs auto'!AA$168-CONFIG!$D$7)/31,0)&gt;=ROUND('Charges variables (avancé)'!$K31,0),INDEX($C250:$BJ250,,COLUMN('Charges variables-Calculs auto'!AA$168)-COLUMN('Charges variables-Calculs auto'!$C$168)+1-'Charges variables (avancé)'!$K31),0)*'Charges variables (avancé)'!$AA31</f>
        <v>0</v>
      </c>
      <c r="AB279" s="341">
        <f>IF(ROUND(('Charges variables-Calculs auto'!AB$168-CONFIG!$D$7)/31,0)&gt;=ROUND('Charges variables (avancé)'!$K31,0),INDEX($C250:$BJ250,,COLUMN('Charges variables-Calculs auto'!AB$168)-COLUMN('Charges variables-Calculs auto'!$C$168)+1-'Charges variables (avancé)'!$K31),0)*'Charges variables (avancé)'!$AA31</f>
        <v>0</v>
      </c>
      <c r="AC279" s="341">
        <f>IF(ROUND(('Charges variables-Calculs auto'!AC$168-CONFIG!$D$7)/31,0)&gt;=ROUND('Charges variables (avancé)'!$K31,0),INDEX($C250:$BJ250,,COLUMN('Charges variables-Calculs auto'!AC$168)-COLUMN('Charges variables-Calculs auto'!$C$168)+1-'Charges variables (avancé)'!$K31),0)*'Charges variables (avancé)'!$AA31</f>
        <v>0</v>
      </c>
      <c r="AD279" s="341">
        <f>IF(ROUND(('Charges variables-Calculs auto'!AD$168-CONFIG!$D$7)/31,0)&gt;=ROUND('Charges variables (avancé)'!$K31,0),INDEX($C250:$BJ250,,COLUMN('Charges variables-Calculs auto'!AD$168)-COLUMN('Charges variables-Calculs auto'!$C$168)+1-'Charges variables (avancé)'!$K31),0)*'Charges variables (avancé)'!$AA31</f>
        <v>0</v>
      </c>
      <c r="AE279" s="341">
        <f>IF(ROUND(('Charges variables-Calculs auto'!AE$168-CONFIG!$D$7)/31,0)&gt;=ROUND('Charges variables (avancé)'!$K31,0),INDEX($C250:$BJ250,,COLUMN('Charges variables-Calculs auto'!AE$168)-COLUMN('Charges variables-Calculs auto'!$C$168)+1-'Charges variables (avancé)'!$K31),0)*'Charges variables (avancé)'!$AA31</f>
        <v>0</v>
      </c>
      <c r="AF279" s="341">
        <f>IF(ROUND(('Charges variables-Calculs auto'!AF$168-CONFIG!$D$7)/31,0)&gt;=ROUND('Charges variables (avancé)'!$K31,0),INDEX($C250:$BJ250,,COLUMN('Charges variables-Calculs auto'!AF$168)-COLUMN('Charges variables-Calculs auto'!$C$168)+1-'Charges variables (avancé)'!$K31),0)*'Charges variables (avancé)'!$AA31</f>
        <v>0</v>
      </c>
      <c r="AG279" s="341">
        <f>IF(ROUND(('Charges variables-Calculs auto'!AG$168-CONFIG!$D$7)/31,0)&gt;=ROUND('Charges variables (avancé)'!$K31,0),INDEX($C250:$BJ250,,COLUMN('Charges variables-Calculs auto'!AG$168)-COLUMN('Charges variables-Calculs auto'!$C$168)+1-'Charges variables (avancé)'!$K31),0)*'Charges variables (avancé)'!$AA31</f>
        <v>0</v>
      </c>
      <c r="AH279" s="341">
        <f>IF(ROUND(('Charges variables-Calculs auto'!AH$168-CONFIG!$D$7)/31,0)&gt;=ROUND('Charges variables (avancé)'!$K31,0),INDEX($C250:$BJ250,,COLUMN('Charges variables-Calculs auto'!AH$168)-COLUMN('Charges variables-Calculs auto'!$C$168)+1-'Charges variables (avancé)'!$K31),0)*'Charges variables (avancé)'!$AA31</f>
        <v>0</v>
      </c>
      <c r="AI279" s="341">
        <f>IF(ROUND(('Charges variables-Calculs auto'!AI$168-CONFIG!$D$7)/31,0)&gt;=ROUND('Charges variables (avancé)'!$K31,0),INDEX($C250:$BJ250,,COLUMN('Charges variables-Calculs auto'!AI$168)-COLUMN('Charges variables-Calculs auto'!$C$168)+1-'Charges variables (avancé)'!$K31),0)*'Charges variables (avancé)'!$AA31</f>
        <v>0</v>
      </c>
      <c r="AJ279" s="341">
        <f>IF(ROUND(('Charges variables-Calculs auto'!AJ$168-CONFIG!$D$7)/31,0)&gt;=ROUND('Charges variables (avancé)'!$K31,0),INDEX($C250:$BJ250,,COLUMN('Charges variables-Calculs auto'!AJ$168)-COLUMN('Charges variables-Calculs auto'!$C$168)+1-'Charges variables (avancé)'!$K31),0)*'Charges variables (avancé)'!$AA31</f>
        <v>0</v>
      </c>
      <c r="AK279" s="341">
        <f>IF(ROUND(('Charges variables-Calculs auto'!AK$168-CONFIG!$D$7)/31,0)&gt;=ROUND('Charges variables (avancé)'!$K31,0),INDEX($C250:$BJ250,,COLUMN('Charges variables-Calculs auto'!AK$168)-COLUMN('Charges variables-Calculs auto'!$C$168)+1-'Charges variables (avancé)'!$K31),0)*'Charges variables (avancé)'!$AA31</f>
        <v>0</v>
      </c>
      <c r="AL279" s="341">
        <f>IF(ROUND(('Charges variables-Calculs auto'!AL$168-CONFIG!$D$7)/31,0)&gt;=ROUND('Charges variables (avancé)'!$K31,0),INDEX($C250:$BJ250,,COLUMN('Charges variables-Calculs auto'!AL$168)-COLUMN('Charges variables-Calculs auto'!$C$168)+1-'Charges variables (avancé)'!$K31),0)*'Charges variables (avancé)'!$AA31</f>
        <v>0</v>
      </c>
      <c r="AM279" s="341">
        <f>IF(ROUND(('Charges variables-Calculs auto'!AM$168-CONFIG!$D$7)/31,0)&gt;=ROUND('Charges variables (avancé)'!$K31,0),INDEX($C250:$BJ250,,COLUMN('Charges variables-Calculs auto'!AM$168)-COLUMN('Charges variables-Calculs auto'!$C$168)+1-'Charges variables (avancé)'!$K31),0)*'Charges variables (avancé)'!$AC31</f>
        <v>0</v>
      </c>
      <c r="AN279" s="341">
        <f>IF(ROUND(('Charges variables-Calculs auto'!AN$168-CONFIG!$D$7)/31,0)&gt;=ROUND('Charges variables (avancé)'!$K31,0),INDEX($C250:$BJ250,,COLUMN('Charges variables-Calculs auto'!AN$168)-COLUMN('Charges variables-Calculs auto'!$C$168)+1-'Charges variables (avancé)'!$K31),0)*'Charges variables (avancé)'!$AC31</f>
        <v>0</v>
      </c>
      <c r="AO279" s="341">
        <f>IF(ROUND(('Charges variables-Calculs auto'!AO$168-CONFIG!$D$7)/31,0)&gt;=ROUND('Charges variables (avancé)'!$K31,0),INDEX($C250:$BJ250,,COLUMN('Charges variables-Calculs auto'!AO$168)-COLUMN('Charges variables-Calculs auto'!$C$168)+1-'Charges variables (avancé)'!$K31),0)*'Charges variables (avancé)'!$AC31</f>
        <v>0</v>
      </c>
      <c r="AP279" s="341">
        <f>IF(ROUND(('Charges variables-Calculs auto'!AP$168-CONFIG!$D$7)/31,0)&gt;=ROUND('Charges variables (avancé)'!$K31,0),INDEX($C250:$BJ250,,COLUMN('Charges variables-Calculs auto'!AP$168)-COLUMN('Charges variables-Calculs auto'!$C$168)+1-'Charges variables (avancé)'!$K31),0)*'Charges variables (avancé)'!$AC31</f>
        <v>0</v>
      </c>
      <c r="AQ279" s="341">
        <f>IF(ROUND(('Charges variables-Calculs auto'!AQ$168-CONFIG!$D$7)/31,0)&gt;=ROUND('Charges variables (avancé)'!$K31,0),INDEX($C250:$BJ250,,COLUMN('Charges variables-Calculs auto'!AQ$168)-COLUMN('Charges variables-Calculs auto'!$C$168)+1-'Charges variables (avancé)'!$K31),0)*'Charges variables (avancé)'!$AC31</f>
        <v>0</v>
      </c>
      <c r="AR279" s="341">
        <f>IF(ROUND(('Charges variables-Calculs auto'!AR$168-CONFIG!$D$7)/31,0)&gt;=ROUND('Charges variables (avancé)'!$K31,0),INDEX($C250:$BJ250,,COLUMN('Charges variables-Calculs auto'!AR$168)-COLUMN('Charges variables-Calculs auto'!$C$168)+1-'Charges variables (avancé)'!$K31),0)*'Charges variables (avancé)'!$AC31</f>
        <v>0</v>
      </c>
      <c r="AS279" s="341">
        <f>IF(ROUND(('Charges variables-Calculs auto'!AS$168-CONFIG!$D$7)/31,0)&gt;=ROUND('Charges variables (avancé)'!$K31,0),INDEX($C250:$BJ250,,COLUMN('Charges variables-Calculs auto'!AS$168)-COLUMN('Charges variables-Calculs auto'!$C$168)+1-'Charges variables (avancé)'!$K31),0)*'Charges variables (avancé)'!$AC31</f>
        <v>0</v>
      </c>
      <c r="AT279" s="341">
        <f>IF(ROUND(('Charges variables-Calculs auto'!AT$168-CONFIG!$D$7)/31,0)&gt;=ROUND('Charges variables (avancé)'!$K31,0),INDEX($C250:$BJ250,,COLUMN('Charges variables-Calculs auto'!AT$168)-COLUMN('Charges variables-Calculs auto'!$C$168)+1-'Charges variables (avancé)'!$K31),0)*'Charges variables (avancé)'!$AC31</f>
        <v>0</v>
      </c>
      <c r="AU279" s="341">
        <f>IF(ROUND(('Charges variables-Calculs auto'!AU$168-CONFIG!$D$7)/31,0)&gt;=ROUND('Charges variables (avancé)'!$K31,0),INDEX($C250:$BJ250,,COLUMN('Charges variables-Calculs auto'!AU$168)-COLUMN('Charges variables-Calculs auto'!$C$168)+1-'Charges variables (avancé)'!$K31),0)*'Charges variables (avancé)'!$AC31</f>
        <v>0</v>
      </c>
      <c r="AV279" s="341">
        <f>IF(ROUND(('Charges variables-Calculs auto'!AV$168-CONFIG!$D$7)/31,0)&gt;=ROUND('Charges variables (avancé)'!$K31,0),INDEX($C250:$BJ250,,COLUMN('Charges variables-Calculs auto'!AV$168)-COLUMN('Charges variables-Calculs auto'!$C$168)+1-'Charges variables (avancé)'!$K31),0)*'Charges variables (avancé)'!$AC31</f>
        <v>0</v>
      </c>
      <c r="AW279" s="341">
        <f>IF(ROUND(('Charges variables-Calculs auto'!AW$168-CONFIG!$D$7)/31,0)&gt;=ROUND('Charges variables (avancé)'!$K31,0),INDEX($C250:$BJ250,,COLUMN('Charges variables-Calculs auto'!AW$168)-COLUMN('Charges variables-Calculs auto'!$C$168)+1-'Charges variables (avancé)'!$K31),0)*'Charges variables (avancé)'!$AC31</f>
        <v>0</v>
      </c>
      <c r="AX279" s="341">
        <f>IF(ROUND(('Charges variables-Calculs auto'!AX$168-CONFIG!$D$7)/31,0)&gt;=ROUND('Charges variables (avancé)'!$K31,0),INDEX($C250:$BJ250,,COLUMN('Charges variables-Calculs auto'!AX$168)-COLUMN('Charges variables-Calculs auto'!$C$168)+1-'Charges variables (avancé)'!$K31),0)*'Charges variables (avancé)'!$AC31</f>
        <v>0</v>
      </c>
      <c r="AY279" s="341">
        <f>IF(ROUND(('Charges variables-Calculs auto'!AY$168-CONFIG!$D$7)/31,0)&gt;=ROUND('Charges variables (avancé)'!$K31,0),INDEX($C250:$BJ250,,COLUMN('Charges variables-Calculs auto'!AY$168)-COLUMN('Charges variables-Calculs auto'!$C$168)+1-'Charges variables (avancé)'!$K31),0)*'Charges variables (avancé)'!$AE31</f>
        <v>0</v>
      </c>
      <c r="AZ279" s="341">
        <f>IF(ROUND(('Charges variables-Calculs auto'!AZ$168-CONFIG!$D$7)/31,0)&gt;=ROUND('Charges variables (avancé)'!$K31,0),INDEX($C250:$BJ250,,COLUMN('Charges variables-Calculs auto'!AZ$168)-COLUMN('Charges variables-Calculs auto'!$C$168)+1-'Charges variables (avancé)'!$K31),0)*'Charges variables (avancé)'!$AE31</f>
        <v>0</v>
      </c>
      <c r="BA279" s="341">
        <f>IF(ROUND(('Charges variables-Calculs auto'!BA$168-CONFIG!$D$7)/31,0)&gt;=ROUND('Charges variables (avancé)'!$K31,0),INDEX($C250:$BJ250,,COLUMN('Charges variables-Calculs auto'!BA$168)-COLUMN('Charges variables-Calculs auto'!$C$168)+1-'Charges variables (avancé)'!$K31),0)*'Charges variables (avancé)'!$AE31</f>
        <v>0</v>
      </c>
      <c r="BB279" s="341">
        <f>IF(ROUND(('Charges variables-Calculs auto'!BB$168-CONFIG!$D$7)/31,0)&gt;=ROUND('Charges variables (avancé)'!$K31,0),INDEX($C250:$BJ250,,COLUMN('Charges variables-Calculs auto'!BB$168)-COLUMN('Charges variables-Calculs auto'!$C$168)+1-'Charges variables (avancé)'!$K31),0)*'Charges variables (avancé)'!$AE31</f>
        <v>0</v>
      </c>
      <c r="BC279" s="341">
        <f>IF(ROUND(('Charges variables-Calculs auto'!BC$168-CONFIG!$D$7)/31,0)&gt;=ROUND('Charges variables (avancé)'!$K31,0),INDEX($C250:$BJ250,,COLUMN('Charges variables-Calculs auto'!BC$168)-COLUMN('Charges variables-Calculs auto'!$C$168)+1-'Charges variables (avancé)'!$K31),0)*'Charges variables (avancé)'!$AE31</f>
        <v>0</v>
      </c>
      <c r="BD279" s="341">
        <f>IF(ROUND(('Charges variables-Calculs auto'!BD$168-CONFIG!$D$7)/31,0)&gt;=ROUND('Charges variables (avancé)'!$K31,0),INDEX($C250:$BJ250,,COLUMN('Charges variables-Calculs auto'!BD$168)-COLUMN('Charges variables-Calculs auto'!$C$168)+1-'Charges variables (avancé)'!$K31),0)*'Charges variables (avancé)'!$AE31</f>
        <v>0</v>
      </c>
      <c r="BE279" s="341">
        <f>IF(ROUND(('Charges variables-Calculs auto'!BE$168-CONFIG!$D$7)/31,0)&gt;=ROUND('Charges variables (avancé)'!$K31,0),INDEX($C250:$BJ250,,COLUMN('Charges variables-Calculs auto'!BE$168)-COLUMN('Charges variables-Calculs auto'!$C$168)+1-'Charges variables (avancé)'!$K31),0)*'Charges variables (avancé)'!$AE31</f>
        <v>0</v>
      </c>
      <c r="BF279" s="341">
        <f>IF(ROUND(('Charges variables-Calculs auto'!BF$168-CONFIG!$D$7)/31,0)&gt;=ROUND('Charges variables (avancé)'!$K31,0),INDEX($C250:$BJ250,,COLUMN('Charges variables-Calculs auto'!BF$168)-COLUMN('Charges variables-Calculs auto'!$C$168)+1-'Charges variables (avancé)'!$K31),0)*'Charges variables (avancé)'!$AE31</f>
        <v>0</v>
      </c>
      <c r="BG279" s="341">
        <f>IF(ROUND(('Charges variables-Calculs auto'!BG$168-CONFIG!$D$7)/31,0)&gt;=ROUND('Charges variables (avancé)'!$K31,0),INDEX($C250:$BJ250,,COLUMN('Charges variables-Calculs auto'!BG$168)-COLUMN('Charges variables-Calculs auto'!$C$168)+1-'Charges variables (avancé)'!$K31),0)*'Charges variables (avancé)'!$AE31</f>
        <v>0</v>
      </c>
      <c r="BH279" s="341">
        <f>IF(ROUND(('Charges variables-Calculs auto'!BH$168-CONFIG!$D$7)/31,0)&gt;=ROUND('Charges variables (avancé)'!$K31,0),INDEX($C250:$BJ250,,COLUMN('Charges variables-Calculs auto'!BH$168)-COLUMN('Charges variables-Calculs auto'!$C$168)+1-'Charges variables (avancé)'!$K31),0)*'Charges variables (avancé)'!$AE31</f>
        <v>0</v>
      </c>
      <c r="BI279" s="341">
        <f>IF(ROUND(('Charges variables-Calculs auto'!BI$168-CONFIG!$D$7)/31,0)&gt;=ROUND('Charges variables (avancé)'!$K31,0),INDEX($C250:$BJ250,,COLUMN('Charges variables-Calculs auto'!BI$168)-COLUMN('Charges variables-Calculs auto'!$C$168)+1-'Charges variables (avancé)'!$K31),0)*'Charges variables (avancé)'!$AE31</f>
        <v>0</v>
      </c>
      <c r="BJ279" s="341">
        <f>IF(ROUND(('Charges variables-Calculs auto'!BJ$168-CONFIG!$D$7)/31,0)&gt;=ROUND('Charges variables (avancé)'!$K31,0),INDEX($C250:$BJ250,,COLUMN('Charges variables-Calculs auto'!BJ$168)-COLUMN('Charges variables-Calculs auto'!$C$168)+1-'Charges variables (avancé)'!$K31),0)*'Charges variables (avancé)'!$AE31</f>
        <v>0</v>
      </c>
    </row>
    <row r="280" spans="2:62" ht="15" customHeight="1">
      <c r="B280" s="366">
        <f>'Charges variables (avancé)'!$C$32</f>
        <v>0</v>
      </c>
      <c r="C280" s="341">
        <f>IF(ROUND(('Charges variables-Calculs auto'!C$168-CONFIG!$D$7)/31,0)&gt;=ROUND('Charges variables (avancé)'!$K32,0),INDEX($C251:$BJ251,,COLUMN('Charges variables-Calculs auto'!C$168)-COLUMN('Charges variables-Calculs auto'!$C$168)+1-'Charges variables (avancé)'!$K32),0)*'Charges variables (avancé)'!$E32</f>
        <v>0</v>
      </c>
      <c r="D280" s="341">
        <f>IF(ROUND(('Charges variables-Calculs auto'!D$168-CONFIG!$D$7)/31,0)&gt;=ROUND('Charges variables (avancé)'!$K32,0),INDEX($C251:$BJ251,,COLUMN('Charges variables-Calculs auto'!D$168)-COLUMN('Charges variables-Calculs auto'!$C$168)+1-'Charges variables (avancé)'!$K32),0)*'Charges variables (avancé)'!$E32</f>
        <v>0</v>
      </c>
      <c r="E280" s="341">
        <f>IF(ROUND(('Charges variables-Calculs auto'!E$168-CONFIG!$D$7)/31,0)&gt;=ROUND('Charges variables (avancé)'!$K32,0),INDEX($C251:$BJ251,,COLUMN('Charges variables-Calculs auto'!E$168)-COLUMN('Charges variables-Calculs auto'!$C$168)+1-'Charges variables (avancé)'!$K32),0)*'Charges variables (avancé)'!$E32</f>
        <v>0</v>
      </c>
      <c r="F280" s="341">
        <f>IF(ROUND(('Charges variables-Calculs auto'!F$168-CONFIG!$D$7)/31,0)&gt;=ROUND('Charges variables (avancé)'!$K32,0),INDEX($C251:$BJ251,,COLUMN('Charges variables-Calculs auto'!F$168)-COLUMN('Charges variables-Calculs auto'!$C$168)+1-'Charges variables (avancé)'!$K32),0)*'Charges variables (avancé)'!$E32</f>
        <v>0</v>
      </c>
      <c r="G280" s="341">
        <f>IF(ROUND(('Charges variables-Calculs auto'!G$168-CONFIG!$D$7)/31,0)&gt;=ROUND('Charges variables (avancé)'!$K32,0),INDEX($C251:$BJ251,,COLUMN('Charges variables-Calculs auto'!G$168)-COLUMN('Charges variables-Calculs auto'!$C$168)+1-'Charges variables (avancé)'!$K32),0)*'Charges variables (avancé)'!$E32</f>
        <v>0</v>
      </c>
      <c r="H280" s="341">
        <f>IF(ROUND(('Charges variables-Calculs auto'!H$168-CONFIG!$D$7)/31,0)&gt;=ROUND('Charges variables (avancé)'!$K32,0),INDEX($C251:$BJ251,,COLUMN('Charges variables-Calculs auto'!H$168)-COLUMN('Charges variables-Calculs auto'!$C$168)+1-'Charges variables (avancé)'!$K32),0)*'Charges variables (avancé)'!$E32</f>
        <v>0</v>
      </c>
      <c r="I280" s="341">
        <f>IF(ROUND(('Charges variables-Calculs auto'!I$168-CONFIG!$D$7)/31,0)&gt;=ROUND('Charges variables (avancé)'!$K32,0),INDEX($C251:$BJ251,,COLUMN('Charges variables-Calculs auto'!I$168)-COLUMN('Charges variables-Calculs auto'!$C$168)+1-'Charges variables (avancé)'!$K32),0)*'Charges variables (avancé)'!$E32</f>
        <v>0</v>
      </c>
      <c r="J280" s="341">
        <f>IF(ROUND(('Charges variables-Calculs auto'!J$168-CONFIG!$D$7)/31,0)&gt;=ROUND('Charges variables (avancé)'!$K32,0),INDEX($C251:$BJ251,,COLUMN('Charges variables-Calculs auto'!J$168)-COLUMN('Charges variables-Calculs auto'!$C$168)+1-'Charges variables (avancé)'!$K32),0)*'Charges variables (avancé)'!$E32</f>
        <v>0</v>
      </c>
      <c r="K280" s="341">
        <f>IF(ROUND(('Charges variables-Calculs auto'!K$168-CONFIG!$D$7)/31,0)&gt;=ROUND('Charges variables (avancé)'!$K32,0),INDEX($C251:$BJ251,,COLUMN('Charges variables-Calculs auto'!K$168)-COLUMN('Charges variables-Calculs auto'!$C$168)+1-'Charges variables (avancé)'!$K32),0)*'Charges variables (avancé)'!$E32</f>
        <v>0</v>
      </c>
      <c r="L280" s="341">
        <f>IF(ROUND(('Charges variables-Calculs auto'!L$168-CONFIG!$D$7)/31,0)&gt;=ROUND('Charges variables (avancé)'!$K32,0),INDEX($C251:$BJ251,,COLUMN('Charges variables-Calculs auto'!L$168)-COLUMN('Charges variables-Calculs auto'!$C$168)+1-'Charges variables (avancé)'!$K32),0)*'Charges variables (avancé)'!$E32</f>
        <v>0</v>
      </c>
      <c r="M280" s="341">
        <f>IF(ROUND(('Charges variables-Calculs auto'!M$168-CONFIG!$D$7)/31,0)&gt;=ROUND('Charges variables (avancé)'!$K32,0),INDEX($C251:$BJ251,,COLUMN('Charges variables-Calculs auto'!M$168)-COLUMN('Charges variables-Calculs auto'!$C$168)+1-'Charges variables (avancé)'!$K32),0)*'Charges variables (avancé)'!$E32</f>
        <v>0</v>
      </c>
      <c r="N280" s="341">
        <f>IF(ROUND(('Charges variables-Calculs auto'!N$168-CONFIG!$D$7)/31,0)&gt;=ROUND('Charges variables (avancé)'!$K32,0),INDEX($C251:$BJ251,,COLUMN('Charges variables-Calculs auto'!N$168)-COLUMN('Charges variables-Calculs auto'!$C$168)+1-'Charges variables (avancé)'!$K32),0)*'Charges variables (avancé)'!$E32</f>
        <v>0</v>
      </c>
      <c r="O280" s="341">
        <f>IF(ROUND(('Charges variables-Calculs auto'!O$168-CONFIG!$D$7)/31,0)&gt;=ROUND('Charges variables (avancé)'!$K32,0),INDEX($C251:$BJ251,,COLUMN('Charges variables-Calculs auto'!O$168)-COLUMN('Charges variables-Calculs auto'!$C$168)+1-'Charges variables (avancé)'!$K32),0)*'Charges variables (avancé)'!$Y32</f>
        <v>0</v>
      </c>
      <c r="P280" s="341">
        <f>IF(ROUND(('Charges variables-Calculs auto'!P$168-CONFIG!$D$7)/31,0)&gt;=ROUND('Charges variables (avancé)'!$K32,0),INDEX($C251:$BJ251,,COLUMN('Charges variables-Calculs auto'!P$168)-COLUMN('Charges variables-Calculs auto'!$C$168)+1-'Charges variables (avancé)'!$K32),0)*'Charges variables (avancé)'!$Y32</f>
        <v>0</v>
      </c>
      <c r="Q280" s="341">
        <f>IF(ROUND(('Charges variables-Calculs auto'!Q$168-CONFIG!$D$7)/31,0)&gt;=ROUND('Charges variables (avancé)'!$K32,0),INDEX($C251:$BJ251,,COLUMN('Charges variables-Calculs auto'!Q$168)-COLUMN('Charges variables-Calculs auto'!$C$168)+1-'Charges variables (avancé)'!$K32),0)*'Charges variables (avancé)'!$Y32</f>
        <v>0</v>
      </c>
      <c r="R280" s="341">
        <f>IF(ROUND(('Charges variables-Calculs auto'!R$168-CONFIG!$D$7)/31,0)&gt;=ROUND('Charges variables (avancé)'!$K32,0),INDEX($C251:$BJ251,,COLUMN('Charges variables-Calculs auto'!R$168)-COLUMN('Charges variables-Calculs auto'!$C$168)+1-'Charges variables (avancé)'!$K32),0)*'Charges variables (avancé)'!$Y32</f>
        <v>0</v>
      </c>
      <c r="S280" s="341">
        <f>IF(ROUND(('Charges variables-Calculs auto'!S$168-CONFIG!$D$7)/31,0)&gt;=ROUND('Charges variables (avancé)'!$K32,0),INDEX($C251:$BJ251,,COLUMN('Charges variables-Calculs auto'!S$168)-COLUMN('Charges variables-Calculs auto'!$C$168)+1-'Charges variables (avancé)'!$K32),0)*'Charges variables (avancé)'!$Y32</f>
        <v>0</v>
      </c>
      <c r="T280" s="341">
        <f>IF(ROUND(('Charges variables-Calculs auto'!T$168-CONFIG!$D$7)/31,0)&gt;=ROUND('Charges variables (avancé)'!$K32,0),INDEX($C251:$BJ251,,COLUMN('Charges variables-Calculs auto'!T$168)-COLUMN('Charges variables-Calculs auto'!$C$168)+1-'Charges variables (avancé)'!$K32),0)*'Charges variables (avancé)'!$Y32</f>
        <v>0</v>
      </c>
      <c r="U280" s="341">
        <f>IF(ROUND(('Charges variables-Calculs auto'!U$168-CONFIG!$D$7)/31,0)&gt;=ROUND('Charges variables (avancé)'!$K32,0),INDEX($C251:$BJ251,,COLUMN('Charges variables-Calculs auto'!U$168)-COLUMN('Charges variables-Calculs auto'!$C$168)+1-'Charges variables (avancé)'!$K32),0)*'Charges variables (avancé)'!$Y32</f>
        <v>0</v>
      </c>
      <c r="V280" s="341">
        <f>IF(ROUND(('Charges variables-Calculs auto'!V$168-CONFIG!$D$7)/31,0)&gt;=ROUND('Charges variables (avancé)'!$K32,0),INDEX($C251:$BJ251,,COLUMN('Charges variables-Calculs auto'!V$168)-COLUMN('Charges variables-Calculs auto'!$C$168)+1-'Charges variables (avancé)'!$K32),0)*'Charges variables (avancé)'!$Y32</f>
        <v>0</v>
      </c>
      <c r="W280" s="341">
        <f>IF(ROUND(('Charges variables-Calculs auto'!W$168-CONFIG!$D$7)/31,0)&gt;=ROUND('Charges variables (avancé)'!$K32,0),INDEX($C251:$BJ251,,COLUMN('Charges variables-Calculs auto'!W$168)-COLUMN('Charges variables-Calculs auto'!$C$168)+1-'Charges variables (avancé)'!$K32),0)*'Charges variables (avancé)'!$Y32</f>
        <v>0</v>
      </c>
      <c r="X280" s="341">
        <f>IF(ROUND(('Charges variables-Calculs auto'!X$168-CONFIG!$D$7)/31,0)&gt;=ROUND('Charges variables (avancé)'!$K32,0),INDEX($C251:$BJ251,,COLUMN('Charges variables-Calculs auto'!X$168)-COLUMN('Charges variables-Calculs auto'!$C$168)+1-'Charges variables (avancé)'!$K32),0)*'Charges variables (avancé)'!$Y32</f>
        <v>0</v>
      </c>
      <c r="Y280" s="341">
        <f>IF(ROUND(('Charges variables-Calculs auto'!Y$168-CONFIG!$D$7)/31,0)&gt;=ROUND('Charges variables (avancé)'!$K32,0),INDEX($C251:$BJ251,,COLUMN('Charges variables-Calculs auto'!Y$168)-COLUMN('Charges variables-Calculs auto'!$C$168)+1-'Charges variables (avancé)'!$K32),0)*'Charges variables (avancé)'!$Y32</f>
        <v>0</v>
      </c>
      <c r="Z280" s="341">
        <f>IF(ROUND(('Charges variables-Calculs auto'!Z$168-CONFIG!$D$7)/31,0)&gt;=ROUND('Charges variables (avancé)'!$K32,0),INDEX($C251:$BJ251,,COLUMN('Charges variables-Calculs auto'!Z$168)-COLUMN('Charges variables-Calculs auto'!$C$168)+1-'Charges variables (avancé)'!$K32),0)*'Charges variables (avancé)'!$Y32</f>
        <v>0</v>
      </c>
      <c r="AA280" s="341">
        <f>IF(ROUND(('Charges variables-Calculs auto'!AA$168-CONFIG!$D$7)/31,0)&gt;=ROUND('Charges variables (avancé)'!$K32,0),INDEX($C251:$BJ251,,COLUMN('Charges variables-Calculs auto'!AA$168)-COLUMN('Charges variables-Calculs auto'!$C$168)+1-'Charges variables (avancé)'!$K32),0)*'Charges variables (avancé)'!$AA32</f>
        <v>0</v>
      </c>
      <c r="AB280" s="341">
        <f>IF(ROUND(('Charges variables-Calculs auto'!AB$168-CONFIG!$D$7)/31,0)&gt;=ROUND('Charges variables (avancé)'!$K32,0),INDEX($C251:$BJ251,,COLUMN('Charges variables-Calculs auto'!AB$168)-COLUMN('Charges variables-Calculs auto'!$C$168)+1-'Charges variables (avancé)'!$K32),0)*'Charges variables (avancé)'!$AA32</f>
        <v>0</v>
      </c>
      <c r="AC280" s="341">
        <f>IF(ROUND(('Charges variables-Calculs auto'!AC$168-CONFIG!$D$7)/31,0)&gt;=ROUND('Charges variables (avancé)'!$K32,0),INDEX($C251:$BJ251,,COLUMN('Charges variables-Calculs auto'!AC$168)-COLUMN('Charges variables-Calculs auto'!$C$168)+1-'Charges variables (avancé)'!$K32),0)*'Charges variables (avancé)'!$AA32</f>
        <v>0</v>
      </c>
      <c r="AD280" s="341">
        <f>IF(ROUND(('Charges variables-Calculs auto'!AD$168-CONFIG!$D$7)/31,0)&gt;=ROUND('Charges variables (avancé)'!$K32,0),INDEX($C251:$BJ251,,COLUMN('Charges variables-Calculs auto'!AD$168)-COLUMN('Charges variables-Calculs auto'!$C$168)+1-'Charges variables (avancé)'!$K32),0)*'Charges variables (avancé)'!$AA32</f>
        <v>0</v>
      </c>
      <c r="AE280" s="341">
        <f>IF(ROUND(('Charges variables-Calculs auto'!AE$168-CONFIG!$D$7)/31,0)&gt;=ROUND('Charges variables (avancé)'!$K32,0),INDEX($C251:$BJ251,,COLUMN('Charges variables-Calculs auto'!AE$168)-COLUMN('Charges variables-Calculs auto'!$C$168)+1-'Charges variables (avancé)'!$K32),0)*'Charges variables (avancé)'!$AA32</f>
        <v>0</v>
      </c>
      <c r="AF280" s="341">
        <f>IF(ROUND(('Charges variables-Calculs auto'!AF$168-CONFIG!$D$7)/31,0)&gt;=ROUND('Charges variables (avancé)'!$K32,0),INDEX($C251:$BJ251,,COLUMN('Charges variables-Calculs auto'!AF$168)-COLUMN('Charges variables-Calculs auto'!$C$168)+1-'Charges variables (avancé)'!$K32),0)*'Charges variables (avancé)'!$AA32</f>
        <v>0</v>
      </c>
      <c r="AG280" s="341">
        <f>IF(ROUND(('Charges variables-Calculs auto'!AG$168-CONFIG!$D$7)/31,0)&gt;=ROUND('Charges variables (avancé)'!$K32,0),INDEX($C251:$BJ251,,COLUMN('Charges variables-Calculs auto'!AG$168)-COLUMN('Charges variables-Calculs auto'!$C$168)+1-'Charges variables (avancé)'!$K32),0)*'Charges variables (avancé)'!$AA32</f>
        <v>0</v>
      </c>
      <c r="AH280" s="341">
        <f>IF(ROUND(('Charges variables-Calculs auto'!AH$168-CONFIG!$D$7)/31,0)&gt;=ROUND('Charges variables (avancé)'!$K32,0),INDEX($C251:$BJ251,,COLUMN('Charges variables-Calculs auto'!AH$168)-COLUMN('Charges variables-Calculs auto'!$C$168)+1-'Charges variables (avancé)'!$K32),0)*'Charges variables (avancé)'!$AA32</f>
        <v>0</v>
      </c>
      <c r="AI280" s="341">
        <f>IF(ROUND(('Charges variables-Calculs auto'!AI$168-CONFIG!$D$7)/31,0)&gt;=ROUND('Charges variables (avancé)'!$K32,0),INDEX($C251:$BJ251,,COLUMN('Charges variables-Calculs auto'!AI$168)-COLUMN('Charges variables-Calculs auto'!$C$168)+1-'Charges variables (avancé)'!$K32),0)*'Charges variables (avancé)'!$AA32</f>
        <v>0</v>
      </c>
      <c r="AJ280" s="341">
        <f>IF(ROUND(('Charges variables-Calculs auto'!AJ$168-CONFIG!$D$7)/31,0)&gt;=ROUND('Charges variables (avancé)'!$K32,0),INDEX($C251:$BJ251,,COLUMN('Charges variables-Calculs auto'!AJ$168)-COLUMN('Charges variables-Calculs auto'!$C$168)+1-'Charges variables (avancé)'!$K32),0)*'Charges variables (avancé)'!$AA32</f>
        <v>0</v>
      </c>
      <c r="AK280" s="341">
        <f>IF(ROUND(('Charges variables-Calculs auto'!AK$168-CONFIG!$D$7)/31,0)&gt;=ROUND('Charges variables (avancé)'!$K32,0),INDEX($C251:$BJ251,,COLUMN('Charges variables-Calculs auto'!AK$168)-COLUMN('Charges variables-Calculs auto'!$C$168)+1-'Charges variables (avancé)'!$K32),0)*'Charges variables (avancé)'!$AA32</f>
        <v>0</v>
      </c>
      <c r="AL280" s="341">
        <f>IF(ROUND(('Charges variables-Calculs auto'!AL$168-CONFIG!$D$7)/31,0)&gt;=ROUND('Charges variables (avancé)'!$K32,0),INDEX($C251:$BJ251,,COLUMN('Charges variables-Calculs auto'!AL$168)-COLUMN('Charges variables-Calculs auto'!$C$168)+1-'Charges variables (avancé)'!$K32),0)*'Charges variables (avancé)'!$AA32</f>
        <v>0</v>
      </c>
      <c r="AM280" s="341">
        <f>IF(ROUND(('Charges variables-Calculs auto'!AM$168-CONFIG!$D$7)/31,0)&gt;=ROUND('Charges variables (avancé)'!$K32,0),INDEX($C251:$BJ251,,COLUMN('Charges variables-Calculs auto'!AM$168)-COLUMN('Charges variables-Calculs auto'!$C$168)+1-'Charges variables (avancé)'!$K32),0)*'Charges variables (avancé)'!$AC32</f>
        <v>0</v>
      </c>
      <c r="AN280" s="341">
        <f>IF(ROUND(('Charges variables-Calculs auto'!AN$168-CONFIG!$D$7)/31,0)&gt;=ROUND('Charges variables (avancé)'!$K32,0),INDEX($C251:$BJ251,,COLUMN('Charges variables-Calculs auto'!AN$168)-COLUMN('Charges variables-Calculs auto'!$C$168)+1-'Charges variables (avancé)'!$K32),0)*'Charges variables (avancé)'!$AC32</f>
        <v>0</v>
      </c>
      <c r="AO280" s="341">
        <f>IF(ROUND(('Charges variables-Calculs auto'!AO$168-CONFIG!$D$7)/31,0)&gt;=ROUND('Charges variables (avancé)'!$K32,0),INDEX($C251:$BJ251,,COLUMN('Charges variables-Calculs auto'!AO$168)-COLUMN('Charges variables-Calculs auto'!$C$168)+1-'Charges variables (avancé)'!$K32),0)*'Charges variables (avancé)'!$AC32</f>
        <v>0</v>
      </c>
      <c r="AP280" s="341">
        <f>IF(ROUND(('Charges variables-Calculs auto'!AP$168-CONFIG!$D$7)/31,0)&gt;=ROUND('Charges variables (avancé)'!$K32,0),INDEX($C251:$BJ251,,COLUMN('Charges variables-Calculs auto'!AP$168)-COLUMN('Charges variables-Calculs auto'!$C$168)+1-'Charges variables (avancé)'!$K32),0)*'Charges variables (avancé)'!$AC32</f>
        <v>0</v>
      </c>
      <c r="AQ280" s="341">
        <f>IF(ROUND(('Charges variables-Calculs auto'!AQ$168-CONFIG!$D$7)/31,0)&gt;=ROUND('Charges variables (avancé)'!$K32,0),INDEX($C251:$BJ251,,COLUMN('Charges variables-Calculs auto'!AQ$168)-COLUMN('Charges variables-Calculs auto'!$C$168)+1-'Charges variables (avancé)'!$K32),0)*'Charges variables (avancé)'!$AC32</f>
        <v>0</v>
      </c>
      <c r="AR280" s="341">
        <f>IF(ROUND(('Charges variables-Calculs auto'!AR$168-CONFIG!$D$7)/31,0)&gt;=ROUND('Charges variables (avancé)'!$K32,0),INDEX($C251:$BJ251,,COLUMN('Charges variables-Calculs auto'!AR$168)-COLUMN('Charges variables-Calculs auto'!$C$168)+1-'Charges variables (avancé)'!$K32),0)*'Charges variables (avancé)'!$AC32</f>
        <v>0</v>
      </c>
      <c r="AS280" s="341">
        <f>IF(ROUND(('Charges variables-Calculs auto'!AS$168-CONFIG!$D$7)/31,0)&gt;=ROUND('Charges variables (avancé)'!$K32,0),INDEX($C251:$BJ251,,COLUMN('Charges variables-Calculs auto'!AS$168)-COLUMN('Charges variables-Calculs auto'!$C$168)+1-'Charges variables (avancé)'!$K32),0)*'Charges variables (avancé)'!$AC32</f>
        <v>0</v>
      </c>
      <c r="AT280" s="341">
        <f>IF(ROUND(('Charges variables-Calculs auto'!AT$168-CONFIG!$D$7)/31,0)&gt;=ROUND('Charges variables (avancé)'!$K32,0),INDEX($C251:$BJ251,,COLUMN('Charges variables-Calculs auto'!AT$168)-COLUMN('Charges variables-Calculs auto'!$C$168)+1-'Charges variables (avancé)'!$K32),0)*'Charges variables (avancé)'!$AC32</f>
        <v>0</v>
      </c>
      <c r="AU280" s="341">
        <f>IF(ROUND(('Charges variables-Calculs auto'!AU$168-CONFIG!$D$7)/31,0)&gt;=ROUND('Charges variables (avancé)'!$K32,0),INDEX($C251:$BJ251,,COLUMN('Charges variables-Calculs auto'!AU$168)-COLUMN('Charges variables-Calculs auto'!$C$168)+1-'Charges variables (avancé)'!$K32),0)*'Charges variables (avancé)'!$AC32</f>
        <v>0</v>
      </c>
      <c r="AV280" s="341">
        <f>IF(ROUND(('Charges variables-Calculs auto'!AV$168-CONFIG!$D$7)/31,0)&gt;=ROUND('Charges variables (avancé)'!$K32,0),INDEX($C251:$BJ251,,COLUMN('Charges variables-Calculs auto'!AV$168)-COLUMN('Charges variables-Calculs auto'!$C$168)+1-'Charges variables (avancé)'!$K32),0)*'Charges variables (avancé)'!$AC32</f>
        <v>0</v>
      </c>
      <c r="AW280" s="341">
        <f>IF(ROUND(('Charges variables-Calculs auto'!AW$168-CONFIG!$D$7)/31,0)&gt;=ROUND('Charges variables (avancé)'!$K32,0),INDEX($C251:$BJ251,,COLUMN('Charges variables-Calculs auto'!AW$168)-COLUMN('Charges variables-Calculs auto'!$C$168)+1-'Charges variables (avancé)'!$K32),0)*'Charges variables (avancé)'!$AC32</f>
        <v>0</v>
      </c>
      <c r="AX280" s="341">
        <f>IF(ROUND(('Charges variables-Calculs auto'!AX$168-CONFIG!$D$7)/31,0)&gt;=ROUND('Charges variables (avancé)'!$K32,0),INDEX($C251:$BJ251,,COLUMN('Charges variables-Calculs auto'!AX$168)-COLUMN('Charges variables-Calculs auto'!$C$168)+1-'Charges variables (avancé)'!$K32),0)*'Charges variables (avancé)'!$AC32</f>
        <v>0</v>
      </c>
      <c r="AY280" s="341">
        <f>IF(ROUND(('Charges variables-Calculs auto'!AY$168-CONFIG!$D$7)/31,0)&gt;=ROUND('Charges variables (avancé)'!$K32,0),INDEX($C251:$BJ251,,COLUMN('Charges variables-Calculs auto'!AY$168)-COLUMN('Charges variables-Calculs auto'!$C$168)+1-'Charges variables (avancé)'!$K32),0)*'Charges variables (avancé)'!$AE32</f>
        <v>0</v>
      </c>
      <c r="AZ280" s="341">
        <f>IF(ROUND(('Charges variables-Calculs auto'!AZ$168-CONFIG!$D$7)/31,0)&gt;=ROUND('Charges variables (avancé)'!$K32,0),INDEX($C251:$BJ251,,COLUMN('Charges variables-Calculs auto'!AZ$168)-COLUMN('Charges variables-Calculs auto'!$C$168)+1-'Charges variables (avancé)'!$K32),0)*'Charges variables (avancé)'!$AE32</f>
        <v>0</v>
      </c>
      <c r="BA280" s="341">
        <f>IF(ROUND(('Charges variables-Calculs auto'!BA$168-CONFIG!$D$7)/31,0)&gt;=ROUND('Charges variables (avancé)'!$K32,0),INDEX($C251:$BJ251,,COLUMN('Charges variables-Calculs auto'!BA$168)-COLUMN('Charges variables-Calculs auto'!$C$168)+1-'Charges variables (avancé)'!$K32),0)*'Charges variables (avancé)'!$AE32</f>
        <v>0</v>
      </c>
      <c r="BB280" s="341">
        <f>IF(ROUND(('Charges variables-Calculs auto'!BB$168-CONFIG!$D$7)/31,0)&gt;=ROUND('Charges variables (avancé)'!$K32,0),INDEX($C251:$BJ251,,COLUMN('Charges variables-Calculs auto'!BB$168)-COLUMN('Charges variables-Calculs auto'!$C$168)+1-'Charges variables (avancé)'!$K32),0)*'Charges variables (avancé)'!$AE32</f>
        <v>0</v>
      </c>
      <c r="BC280" s="341">
        <f>IF(ROUND(('Charges variables-Calculs auto'!BC$168-CONFIG!$D$7)/31,0)&gt;=ROUND('Charges variables (avancé)'!$K32,0),INDEX($C251:$BJ251,,COLUMN('Charges variables-Calculs auto'!BC$168)-COLUMN('Charges variables-Calculs auto'!$C$168)+1-'Charges variables (avancé)'!$K32),0)*'Charges variables (avancé)'!$AE32</f>
        <v>0</v>
      </c>
      <c r="BD280" s="341">
        <f>IF(ROUND(('Charges variables-Calculs auto'!BD$168-CONFIG!$D$7)/31,0)&gt;=ROUND('Charges variables (avancé)'!$K32,0),INDEX($C251:$BJ251,,COLUMN('Charges variables-Calculs auto'!BD$168)-COLUMN('Charges variables-Calculs auto'!$C$168)+1-'Charges variables (avancé)'!$K32),0)*'Charges variables (avancé)'!$AE32</f>
        <v>0</v>
      </c>
      <c r="BE280" s="341">
        <f>IF(ROUND(('Charges variables-Calculs auto'!BE$168-CONFIG!$D$7)/31,0)&gt;=ROUND('Charges variables (avancé)'!$K32,0),INDEX($C251:$BJ251,,COLUMN('Charges variables-Calculs auto'!BE$168)-COLUMN('Charges variables-Calculs auto'!$C$168)+1-'Charges variables (avancé)'!$K32),0)*'Charges variables (avancé)'!$AE32</f>
        <v>0</v>
      </c>
      <c r="BF280" s="341">
        <f>IF(ROUND(('Charges variables-Calculs auto'!BF$168-CONFIG!$D$7)/31,0)&gt;=ROUND('Charges variables (avancé)'!$K32,0),INDEX($C251:$BJ251,,COLUMN('Charges variables-Calculs auto'!BF$168)-COLUMN('Charges variables-Calculs auto'!$C$168)+1-'Charges variables (avancé)'!$K32),0)*'Charges variables (avancé)'!$AE32</f>
        <v>0</v>
      </c>
      <c r="BG280" s="341">
        <f>IF(ROUND(('Charges variables-Calculs auto'!BG$168-CONFIG!$D$7)/31,0)&gt;=ROUND('Charges variables (avancé)'!$K32,0),INDEX($C251:$BJ251,,COLUMN('Charges variables-Calculs auto'!BG$168)-COLUMN('Charges variables-Calculs auto'!$C$168)+1-'Charges variables (avancé)'!$K32),0)*'Charges variables (avancé)'!$AE32</f>
        <v>0</v>
      </c>
      <c r="BH280" s="341">
        <f>IF(ROUND(('Charges variables-Calculs auto'!BH$168-CONFIG!$D$7)/31,0)&gt;=ROUND('Charges variables (avancé)'!$K32,0),INDEX($C251:$BJ251,,COLUMN('Charges variables-Calculs auto'!BH$168)-COLUMN('Charges variables-Calculs auto'!$C$168)+1-'Charges variables (avancé)'!$K32),0)*'Charges variables (avancé)'!$AE32</f>
        <v>0</v>
      </c>
      <c r="BI280" s="341">
        <f>IF(ROUND(('Charges variables-Calculs auto'!BI$168-CONFIG!$D$7)/31,0)&gt;=ROUND('Charges variables (avancé)'!$K32,0),INDEX($C251:$BJ251,,COLUMN('Charges variables-Calculs auto'!BI$168)-COLUMN('Charges variables-Calculs auto'!$C$168)+1-'Charges variables (avancé)'!$K32),0)*'Charges variables (avancé)'!$AE32</f>
        <v>0</v>
      </c>
      <c r="BJ280" s="341">
        <f>IF(ROUND(('Charges variables-Calculs auto'!BJ$168-CONFIG!$D$7)/31,0)&gt;=ROUND('Charges variables (avancé)'!$K32,0),INDEX($C251:$BJ251,,COLUMN('Charges variables-Calculs auto'!BJ$168)-COLUMN('Charges variables-Calculs auto'!$C$168)+1-'Charges variables (avancé)'!$K32),0)*'Charges variables (avancé)'!$AE32</f>
        <v>0</v>
      </c>
    </row>
    <row r="281" spans="2:62" ht="15" customHeight="1">
      <c r="B281" s="366">
        <f>'Charges variables (avancé)'!$C$33</f>
        <v>0</v>
      </c>
      <c r="C281" s="341">
        <f>IF(ROUND(('Charges variables-Calculs auto'!C$168-CONFIG!$D$7)/31,0)&gt;=ROUND('Charges variables (avancé)'!$K33,0),INDEX($C252:$BJ252,,COLUMN('Charges variables-Calculs auto'!C$168)-COLUMN('Charges variables-Calculs auto'!$C$168)+1-'Charges variables (avancé)'!$K33),0)*'Charges variables (avancé)'!$E33</f>
        <v>0</v>
      </c>
      <c r="D281" s="341">
        <f>IF(ROUND(('Charges variables-Calculs auto'!D$168-CONFIG!$D$7)/31,0)&gt;=ROUND('Charges variables (avancé)'!$K33,0),INDEX($C252:$BJ252,,COLUMN('Charges variables-Calculs auto'!D$168)-COLUMN('Charges variables-Calculs auto'!$C$168)+1-'Charges variables (avancé)'!$K33),0)*'Charges variables (avancé)'!$E33</f>
        <v>0</v>
      </c>
      <c r="E281" s="341">
        <f>IF(ROUND(('Charges variables-Calculs auto'!E$168-CONFIG!$D$7)/31,0)&gt;=ROUND('Charges variables (avancé)'!$K33,0),INDEX($C252:$BJ252,,COLUMN('Charges variables-Calculs auto'!E$168)-COLUMN('Charges variables-Calculs auto'!$C$168)+1-'Charges variables (avancé)'!$K33),0)*'Charges variables (avancé)'!$E33</f>
        <v>0</v>
      </c>
      <c r="F281" s="341">
        <f>IF(ROUND(('Charges variables-Calculs auto'!F$168-CONFIG!$D$7)/31,0)&gt;=ROUND('Charges variables (avancé)'!$K33,0),INDEX($C252:$BJ252,,COLUMN('Charges variables-Calculs auto'!F$168)-COLUMN('Charges variables-Calculs auto'!$C$168)+1-'Charges variables (avancé)'!$K33),0)*'Charges variables (avancé)'!$E33</f>
        <v>0</v>
      </c>
      <c r="G281" s="341">
        <f>IF(ROUND(('Charges variables-Calculs auto'!G$168-CONFIG!$D$7)/31,0)&gt;=ROUND('Charges variables (avancé)'!$K33,0),INDEX($C252:$BJ252,,COLUMN('Charges variables-Calculs auto'!G$168)-COLUMN('Charges variables-Calculs auto'!$C$168)+1-'Charges variables (avancé)'!$K33),0)*'Charges variables (avancé)'!$E33</f>
        <v>0</v>
      </c>
      <c r="H281" s="341">
        <f>IF(ROUND(('Charges variables-Calculs auto'!H$168-CONFIG!$D$7)/31,0)&gt;=ROUND('Charges variables (avancé)'!$K33,0),INDEX($C252:$BJ252,,COLUMN('Charges variables-Calculs auto'!H$168)-COLUMN('Charges variables-Calculs auto'!$C$168)+1-'Charges variables (avancé)'!$K33),0)*'Charges variables (avancé)'!$E33</f>
        <v>0</v>
      </c>
      <c r="I281" s="341">
        <f>IF(ROUND(('Charges variables-Calculs auto'!I$168-CONFIG!$D$7)/31,0)&gt;=ROUND('Charges variables (avancé)'!$K33,0),INDEX($C252:$BJ252,,COLUMN('Charges variables-Calculs auto'!I$168)-COLUMN('Charges variables-Calculs auto'!$C$168)+1-'Charges variables (avancé)'!$K33),0)*'Charges variables (avancé)'!$E33</f>
        <v>0</v>
      </c>
      <c r="J281" s="341">
        <f>IF(ROUND(('Charges variables-Calculs auto'!J$168-CONFIG!$D$7)/31,0)&gt;=ROUND('Charges variables (avancé)'!$K33,0),INDEX($C252:$BJ252,,COLUMN('Charges variables-Calculs auto'!J$168)-COLUMN('Charges variables-Calculs auto'!$C$168)+1-'Charges variables (avancé)'!$K33),0)*'Charges variables (avancé)'!$E33</f>
        <v>0</v>
      </c>
      <c r="K281" s="341">
        <f>IF(ROUND(('Charges variables-Calculs auto'!K$168-CONFIG!$D$7)/31,0)&gt;=ROUND('Charges variables (avancé)'!$K33,0),INDEX($C252:$BJ252,,COLUMN('Charges variables-Calculs auto'!K$168)-COLUMN('Charges variables-Calculs auto'!$C$168)+1-'Charges variables (avancé)'!$K33),0)*'Charges variables (avancé)'!$E33</f>
        <v>0</v>
      </c>
      <c r="L281" s="341">
        <f>IF(ROUND(('Charges variables-Calculs auto'!L$168-CONFIG!$D$7)/31,0)&gt;=ROUND('Charges variables (avancé)'!$K33,0),INDEX($C252:$BJ252,,COLUMN('Charges variables-Calculs auto'!L$168)-COLUMN('Charges variables-Calculs auto'!$C$168)+1-'Charges variables (avancé)'!$K33),0)*'Charges variables (avancé)'!$E33</f>
        <v>0</v>
      </c>
      <c r="M281" s="341">
        <f>IF(ROUND(('Charges variables-Calculs auto'!M$168-CONFIG!$D$7)/31,0)&gt;=ROUND('Charges variables (avancé)'!$K33,0),INDEX($C252:$BJ252,,COLUMN('Charges variables-Calculs auto'!M$168)-COLUMN('Charges variables-Calculs auto'!$C$168)+1-'Charges variables (avancé)'!$K33),0)*'Charges variables (avancé)'!$E33</f>
        <v>0</v>
      </c>
      <c r="N281" s="341">
        <f>IF(ROUND(('Charges variables-Calculs auto'!N$168-CONFIG!$D$7)/31,0)&gt;=ROUND('Charges variables (avancé)'!$K33,0),INDEX($C252:$BJ252,,COLUMN('Charges variables-Calculs auto'!N$168)-COLUMN('Charges variables-Calculs auto'!$C$168)+1-'Charges variables (avancé)'!$K33),0)*'Charges variables (avancé)'!$E33</f>
        <v>0</v>
      </c>
      <c r="O281" s="341">
        <f>IF(ROUND(('Charges variables-Calculs auto'!O$168-CONFIG!$D$7)/31,0)&gt;=ROUND('Charges variables (avancé)'!$K33,0),INDEX($C252:$BJ252,,COLUMN('Charges variables-Calculs auto'!O$168)-COLUMN('Charges variables-Calculs auto'!$C$168)+1-'Charges variables (avancé)'!$K33),0)*'Charges variables (avancé)'!$Y33</f>
        <v>0</v>
      </c>
      <c r="P281" s="341">
        <f>IF(ROUND(('Charges variables-Calculs auto'!P$168-CONFIG!$D$7)/31,0)&gt;=ROUND('Charges variables (avancé)'!$K33,0),INDEX($C252:$BJ252,,COLUMN('Charges variables-Calculs auto'!P$168)-COLUMN('Charges variables-Calculs auto'!$C$168)+1-'Charges variables (avancé)'!$K33),0)*'Charges variables (avancé)'!$Y33</f>
        <v>0</v>
      </c>
      <c r="Q281" s="341">
        <f>IF(ROUND(('Charges variables-Calculs auto'!Q$168-CONFIG!$D$7)/31,0)&gt;=ROUND('Charges variables (avancé)'!$K33,0),INDEX($C252:$BJ252,,COLUMN('Charges variables-Calculs auto'!Q$168)-COLUMN('Charges variables-Calculs auto'!$C$168)+1-'Charges variables (avancé)'!$K33),0)*'Charges variables (avancé)'!$Y33</f>
        <v>0</v>
      </c>
      <c r="R281" s="341">
        <f>IF(ROUND(('Charges variables-Calculs auto'!R$168-CONFIG!$D$7)/31,0)&gt;=ROUND('Charges variables (avancé)'!$K33,0),INDEX($C252:$BJ252,,COLUMN('Charges variables-Calculs auto'!R$168)-COLUMN('Charges variables-Calculs auto'!$C$168)+1-'Charges variables (avancé)'!$K33),0)*'Charges variables (avancé)'!$Y33</f>
        <v>0</v>
      </c>
      <c r="S281" s="341">
        <f>IF(ROUND(('Charges variables-Calculs auto'!S$168-CONFIG!$D$7)/31,0)&gt;=ROUND('Charges variables (avancé)'!$K33,0),INDEX($C252:$BJ252,,COLUMN('Charges variables-Calculs auto'!S$168)-COLUMN('Charges variables-Calculs auto'!$C$168)+1-'Charges variables (avancé)'!$K33),0)*'Charges variables (avancé)'!$Y33</f>
        <v>0</v>
      </c>
      <c r="T281" s="341">
        <f>IF(ROUND(('Charges variables-Calculs auto'!T$168-CONFIG!$D$7)/31,0)&gt;=ROUND('Charges variables (avancé)'!$K33,0),INDEX($C252:$BJ252,,COLUMN('Charges variables-Calculs auto'!T$168)-COLUMN('Charges variables-Calculs auto'!$C$168)+1-'Charges variables (avancé)'!$K33),0)*'Charges variables (avancé)'!$Y33</f>
        <v>0</v>
      </c>
      <c r="U281" s="341">
        <f>IF(ROUND(('Charges variables-Calculs auto'!U$168-CONFIG!$D$7)/31,0)&gt;=ROUND('Charges variables (avancé)'!$K33,0),INDEX($C252:$BJ252,,COLUMN('Charges variables-Calculs auto'!U$168)-COLUMN('Charges variables-Calculs auto'!$C$168)+1-'Charges variables (avancé)'!$K33),0)*'Charges variables (avancé)'!$Y33</f>
        <v>0</v>
      </c>
      <c r="V281" s="341">
        <f>IF(ROUND(('Charges variables-Calculs auto'!V$168-CONFIG!$D$7)/31,0)&gt;=ROUND('Charges variables (avancé)'!$K33,0),INDEX($C252:$BJ252,,COLUMN('Charges variables-Calculs auto'!V$168)-COLUMN('Charges variables-Calculs auto'!$C$168)+1-'Charges variables (avancé)'!$K33),0)*'Charges variables (avancé)'!$Y33</f>
        <v>0</v>
      </c>
      <c r="W281" s="341">
        <f>IF(ROUND(('Charges variables-Calculs auto'!W$168-CONFIG!$D$7)/31,0)&gt;=ROUND('Charges variables (avancé)'!$K33,0),INDEX($C252:$BJ252,,COLUMN('Charges variables-Calculs auto'!W$168)-COLUMN('Charges variables-Calculs auto'!$C$168)+1-'Charges variables (avancé)'!$K33),0)*'Charges variables (avancé)'!$Y33</f>
        <v>0</v>
      </c>
      <c r="X281" s="341">
        <f>IF(ROUND(('Charges variables-Calculs auto'!X$168-CONFIG!$D$7)/31,0)&gt;=ROUND('Charges variables (avancé)'!$K33,0),INDEX($C252:$BJ252,,COLUMN('Charges variables-Calculs auto'!X$168)-COLUMN('Charges variables-Calculs auto'!$C$168)+1-'Charges variables (avancé)'!$K33),0)*'Charges variables (avancé)'!$Y33</f>
        <v>0</v>
      </c>
      <c r="Y281" s="341">
        <f>IF(ROUND(('Charges variables-Calculs auto'!Y$168-CONFIG!$D$7)/31,0)&gt;=ROUND('Charges variables (avancé)'!$K33,0),INDEX($C252:$BJ252,,COLUMN('Charges variables-Calculs auto'!Y$168)-COLUMN('Charges variables-Calculs auto'!$C$168)+1-'Charges variables (avancé)'!$K33),0)*'Charges variables (avancé)'!$Y33</f>
        <v>0</v>
      </c>
      <c r="Z281" s="341">
        <f>IF(ROUND(('Charges variables-Calculs auto'!Z$168-CONFIG!$D$7)/31,0)&gt;=ROUND('Charges variables (avancé)'!$K33,0),INDEX($C252:$BJ252,,COLUMN('Charges variables-Calculs auto'!Z$168)-COLUMN('Charges variables-Calculs auto'!$C$168)+1-'Charges variables (avancé)'!$K33),0)*'Charges variables (avancé)'!$Y33</f>
        <v>0</v>
      </c>
      <c r="AA281" s="341">
        <f>IF(ROUND(('Charges variables-Calculs auto'!AA$168-CONFIG!$D$7)/31,0)&gt;=ROUND('Charges variables (avancé)'!$K33,0),INDEX($C252:$BJ252,,COLUMN('Charges variables-Calculs auto'!AA$168)-COLUMN('Charges variables-Calculs auto'!$C$168)+1-'Charges variables (avancé)'!$K33),0)*'Charges variables (avancé)'!$AA33</f>
        <v>0</v>
      </c>
      <c r="AB281" s="341">
        <f>IF(ROUND(('Charges variables-Calculs auto'!AB$168-CONFIG!$D$7)/31,0)&gt;=ROUND('Charges variables (avancé)'!$K33,0),INDEX($C252:$BJ252,,COLUMN('Charges variables-Calculs auto'!AB$168)-COLUMN('Charges variables-Calculs auto'!$C$168)+1-'Charges variables (avancé)'!$K33),0)*'Charges variables (avancé)'!$AA33</f>
        <v>0</v>
      </c>
      <c r="AC281" s="341">
        <f>IF(ROUND(('Charges variables-Calculs auto'!AC$168-CONFIG!$D$7)/31,0)&gt;=ROUND('Charges variables (avancé)'!$K33,0),INDEX($C252:$BJ252,,COLUMN('Charges variables-Calculs auto'!AC$168)-COLUMN('Charges variables-Calculs auto'!$C$168)+1-'Charges variables (avancé)'!$K33),0)*'Charges variables (avancé)'!$AA33</f>
        <v>0</v>
      </c>
      <c r="AD281" s="341">
        <f>IF(ROUND(('Charges variables-Calculs auto'!AD$168-CONFIG!$D$7)/31,0)&gt;=ROUND('Charges variables (avancé)'!$K33,0),INDEX($C252:$BJ252,,COLUMN('Charges variables-Calculs auto'!AD$168)-COLUMN('Charges variables-Calculs auto'!$C$168)+1-'Charges variables (avancé)'!$K33),0)*'Charges variables (avancé)'!$AA33</f>
        <v>0</v>
      </c>
      <c r="AE281" s="341">
        <f>IF(ROUND(('Charges variables-Calculs auto'!AE$168-CONFIG!$D$7)/31,0)&gt;=ROUND('Charges variables (avancé)'!$K33,0),INDEX($C252:$BJ252,,COLUMN('Charges variables-Calculs auto'!AE$168)-COLUMN('Charges variables-Calculs auto'!$C$168)+1-'Charges variables (avancé)'!$K33),0)*'Charges variables (avancé)'!$AA33</f>
        <v>0</v>
      </c>
      <c r="AF281" s="341">
        <f>IF(ROUND(('Charges variables-Calculs auto'!AF$168-CONFIG!$D$7)/31,0)&gt;=ROUND('Charges variables (avancé)'!$K33,0),INDEX($C252:$BJ252,,COLUMN('Charges variables-Calculs auto'!AF$168)-COLUMN('Charges variables-Calculs auto'!$C$168)+1-'Charges variables (avancé)'!$K33),0)*'Charges variables (avancé)'!$AA33</f>
        <v>0</v>
      </c>
      <c r="AG281" s="341">
        <f>IF(ROUND(('Charges variables-Calculs auto'!AG$168-CONFIG!$D$7)/31,0)&gt;=ROUND('Charges variables (avancé)'!$K33,0),INDEX($C252:$BJ252,,COLUMN('Charges variables-Calculs auto'!AG$168)-COLUMN('Charges variables-Calculs auto'!$C$168)+1-'Charges variables (avancé)'!$K33),0)*'Charges variables (avancé)'!$AA33</f>
        <v>0</v>
      </c>
      <c r="AH281" s="341">
        <f>IF(ROUND(('Charges variables-Calculs auto'!AH$168-CONFIG!$D$7)/31,0)&gt;=ROUND('Charges variables (avancé)'!$K33,0),INDEX($C252:$BJ252,,COLUMN('Charges variables-Calculs auto'!AH$168)-COLUMN('Charges variables-Calculs auto'!$C$168)+1-'Charges variables (avancé)'!$K33),0)*'Charges variables (avancé)'!$AA33</f>
        <v>0</v>
      </c>
      <c r="AI281" s="341">
        <f>IF(ROUND(('Charges variables-Calculs auto'!AI$168-CONFIG!$D$7)/31,0)&gt;=ROUND('Charges variables (avancé)'!$K33,0),INDEX($C252:$BJ252,,COLUMN('Charges variables-Calculs auto'!AI$168)-COLUMN('Charges variables-Calculs auto'!$C$168)+1-'Charges variables (avancé)'!$K33),0)*'Charges variables (avancé)'!$AA33</f>
        <v>0</v>
      </c>
      <c r="AJ281" s="341">
        <f>IF(ROUND(('Charges variables-Calculs auto'!AJ$168-CONFIG!$D$7)/31,0)&gt;=ROUND('Charges variables (avancé)'!$K33,0),INDEX($C252:$BJ252,,COLUMN('Charges variables-Calculs auto'!AJ$168)-COLUMN('Charges variables-Calculs auto'!$C$168)+1-'Charges variables (avancé)'!$K33),0)*'Charges variables (avancé)'!$AA33</f>
        <v>0</v>
      </c>
      <c r="AK281" s="341">
        <f>IF(ROUND(('Charges variables-Calculs auto'!AK$168-CONFIG!$D$7)/31,0)&gt;=ROUND('Charges variables (avancé)'!$K33,0),INDEX($C252:$BJ252,,COLUMN('Charges variables-Calculs auto'!AK$168)-COLUMN('Charges variables-Calculs auto'!$C$168)+1-'Charges variables (avancé)'!$K33),0)*'Charges variables (avancé)'!$AA33</f>
        <v>0</v>
      </c>
      <c r="AL281" s="341">
        <f>IF(ROUND(('Charges variables-Calculs auto'!AL$168-CONFIG!$D$7)/31,0)&gt;=ROUND('Charges variables (avancé)'!$K33,0),INDEX($C252:$BJ252,,COLUMN('Charges variables-Calculs auto'!AL$168)-COLUMN('Charges variables-Calculs auto'!$C$168)+1-'Charges variables (avancé)'!$K33),0)*'Charges variables (avancé)'!$AA33</f>
        <v>0</v>
      </c>
      <c r="AM281" s="341">
        <f>IF(ROUND(('Charges variables-Calculs auto'!AM$168-CONFIG!$D$7)/31,0)&gt;=ROUND('Charges variables (avancé)'!$K33,0),INDEX($C252:$BJ252,,COLUMN('Charges variables-Calculs auto'!AM$168)-COLUMN('Charges variables-Calculs auto'!$C$168)+1-'Charges variables (avancé)'!$K33),0)*'Charges variables (avancé)'!$AC33</f>
        <v>0</v>
      </c>
      <c r="AN281" s="341">
        <f>IF(ROUND(('Charges variables-Calculs auto'!AN$168-CONFIG!$D$7)/31,0)&gt;=ROUND('Charges variables (avancé)'!$K33,0),INDEX($C252:$BJ252,,COLUMN('Charges variables-Calculs auto'!AN$168)-COLUMN('Charges variables-Calculs auto'!$C$168)+1-'Charges variables (avancé)'!$K33),0)*'Charges variables (avancé)'!$AC33</f>
        <v>0</v>
      </c>
      <c r="AO281" s="341">
        <f>IF(ROUND(('Charges variables-Calculs auto'!AO$168-CONFIG!$D$7)/31,0)&gt;=ROUND('Charges variables (avancé)'!$K33,0),INDEX($C252:$BJ252,,COLUMN('Charges variables-Calculs auto'!AO$168)-COLUMN('Charges variables-Calculs auto'!$C$168)+1-'Charges variables (avancé)'!$K33),0)*'Charges variables (avancé)'!$AC33</f>
        <v>0</v>
      </c>
      <c r="AP281" s="341">
        <f>IF(ROUND(('Charges variables-Calculs auto'!AP$168-CONFIG!$D$7)/31,0)&gt;=ROUND('Charges variables (avancé)'!$K33,0),INDEX($C252:$BJ252,,COLUMN('Charges variables-Calculs auto'!AP$168)-COLUMN('Charges variables-Calculs auto'!$C$168)+1-'Charges variables (avancé)'!$K33),0)*'Charges variables (avancé)'!$AC33</f>
        <v>0</v>
      </c>
      <c r="AQ281" s="341">
        <f>IF(ROUND(('Charges variables-Calculs auto'!AQ$168-CONFIG!$D$7)/31,0)&gt;=ROUND('Charges variables (avancé)'!$K33,0),INDEX($C252:$BJ252,,COLUMN('Charges variables-Calculs auto'!AQ$168)-COLUMN('Charges variables-Calculs auto'!$C$168)+1-'Charges variables (avancé)'!$K33),0)*'Charges variables (avancé)'!$AC33</f>
        <v>0</v>
      </c>
      <c r="AR281" s="341">
        <f>IF(ROUND(('Charges variables-Calculs auto'!AR$168-CONFIG!$D$7)/31,0)&gt;=ROUND('Charges variables (avancé)'!$K33,0),INDEX($C252:$BJ252,,COLUMN('Charges variables-Calculs auto'!AR$168)-COLUMN('Charges variables-Calculs auto'!$C$168)+1-'Charges variables (avancé)'!$K33),0)*'Charges variables (avancé)'!$AC33</f>
        <v>0</v>
      </c>
      <c r="AS281" s="341">
        <f>IF(ROUND(('Charges variables-Calculs auto'!AS$168-CONFIG!$D$7)/31,0)&gt;=ROUND('Charges variables (avancé)'!$K33,0),INDEX($C252:$BJ252,,COLUMN('Charges variables-Calculs auto'!AS$168)-COLUMN('Charges variables-Calculs auto'!$C$168)+1-'Charges variables (avancé)'!$K33),0)*'Charges variables (avancé)'!$AC33</f>
        <v>0</v>
      </c>
      <c r="AT281" s="341">
        <f>IF(ROUND(('Charges variables-Calculs auto'!AT$168-CONFIG!$D$7)/31,0)&gt;=ROUND('Charges variables (avancé)'!$K33,0),INDEX($C252:$BJ252,,COLUMN('Charges variables-Calculs auto'!AT$168)-COLUMN('Charges variables-Calculs auto'!$C$168)+1-'Charges variables (avancé)'!$K33),0)*'Charges variables (avancé)'!$AC33</f>
        <v>0</v>
      </c>
      <c r="AU281" s="341">
        <f>IF(ROUND(('Charges variables-Calculs auto'!AU$168-CONFIG!$D$7)/31,0)&gt;=ROUND('Charges variables (avancé)'!$K33,0),INDEX($C252:$BJ252,,COLUMN('Charges variables-Calculs auto'!AU$168)-COLUMN('Charges variables-Calculs auto'!$C$168)+1-'Charges variables (avancé)'!$K33),0)*'Charges variables (avancé)'!$AC33</f>
        <v>0</v>
      </c>
      <c r="AV281" s="341">
        <f>IF(ROUND(('Charges variables-Calculs auto'!AV$168-CONFIG!$D$7)/31,0)&gt;=ROUND('Charges variables (avancé)'!$K33,0),INDEX($C252:$BJ252,,COLUMN('Charges variables-Calculs auto'!AV$168)-COLUMN('Charges variables-Calculs auto'!$C$168)+1-'Charges variables (avancé)'!$K33),0)*'Charges variables (avancé)'!$AC33</f>
        <v>0</v>
      </c>
      <c r="AW281" s="341">
        <f>IF(ROUND(('Charges variables-Calculs auto'!AW$168-CONFIG!$D$7)/31,0)&gt;=ROUND('Charges variables (avancé)'!$K33,0),INDEX($C252:$BJ252,,COLUMN('Charges variables-Calculs auto'!AW$168)-COLUMN('Charges variables-Calculs auto'!$C$168)+1-'Charges variables (avancé)'!$K33),0)*'Charges variables (avancé)'!$AC33</f>
        <v>0</v>
      </c>
      <c r="AX281" s="341">
        <f>IF(ROUND(('Charges variables-Calculs auto'!AX$168-CONFIG!$D$7)/31,0)&gt;=ROUND('Charges variables (avancé)'!$K33,0),INDEX($C252:$BJ252,,COLUMN('Charges variables-Calculs auto'!AX$168)-COLUMN('Charges variables-Calculs auto'!$C$168)+1-'Charges variables (avancé)'!$K33),0)*'Charges variables (avancé)'!$AC33</f>
        <v>0</v>
      </c>
      <c r="AY281" s="341">
        <f>IF(ROUND(('Charges variables-Calculs auto'!AY$168-CONFIG!$D$7)/31,0)&gt;=ROUND('Charges variables (avancé)'!$K33,0),INDEX($C252:$BJ252,,COLUMN('Charges variables-Calculs auto'!AY$168)-COLUMN('Charges variables-Calculs auto'!$C$168)+1-'Charges variables (avancé)'!$K33),0)*'Charges variables (avancé)'!$AE33</f>
        <v>0</v>
      </c>
      <c r="AZ281" s="341">
        <f>IF(ROUND(('Charges variables-Calculs auto'!AZ$168-CONFIG!$D$7)/31,0)&gt;=ROUND('Charges variables (avancé)'!$K33,0),INDEX($C252:$BJ252,,COLUMN('Charges variables-Calculs auto'!AZ$168)-COLUMN('Charges variables-Calculs auto'!$C$168)+1-'Charges variables (avancé)'!$K33),0)*'Charges variables (avancé)'!$AE33</f>
        <v>0</v>
      </c>
      <c r="BA281" s="341">
        <f>IF(ROUND(('Charges variables-Calculs auto'!BA$168-CONFIG!$D$7)/31,0)&gt;=ROUND('Charges variables (avancé)'!$K33,0),INDEX($C252:$BJ252,,COLUMN('Charges variables-Calculs auto'!BA$168)-COLUMN('Charges variables-Calculs auto'!$C$168)+1-'Charges variables (avancé)'!$K33),0)*'Charges variables (avancé)'!$AE33</f>
        <v>0</v>
      </c>
      <c r="BB281" s="341">
        <f>IF(ROUND(('Charges variables-Calculs auto'!BB$168-CONFIG!$D$7)/31,0)&gt;=ROUND('Charges variables (avancé)'!$K33,0),INDEX($C252:$BJ252,,COLUMN('Charges variables-Calculs auto'!BB$168)-COLUMN('Charges variables-Calculs auto'!$C$168)+1-'Charges variables (avancé)'!$K33),0)*'Charges variables (avancé)'!$AE33</f>
        <v>0</v>
      </c>
      <c r="BC281" s="341">
        <f>IF(ROUND(('Charges variables-Calculs auto'!BC$168-CONFIG!$D$7)/31,0)&gt;=ROUND('Charges variables (avancé)'!$K33,0),INDEX($C252:$BJ252,,COLUMN('Charges variables-Calculs auto'!BC$168)-COLUMN('Charges variables-Calculs auto'!$C$168)+1-'Charges variables (avancé)'!$K33),0)*'Charges variables (avancé)'!$AE33</f>
        <v>0</v>
      </c>
      <c r="BD281" s="341">
        <f>IF(ROUND(('Charges variables-Calculs auto'!BD$168-CONFIG!$D$7)/31,0)&gt;=ROUND('Charges variables (avancé)'!$K33,0),INDEX($C252:$BJ252,,COLUMN('Charges variables-Calculs auto'!BD$168)-COLUMN('Charges variables-Calculs auto'!$C$168)+1-'Charges variables (avancé)'!$K33),0)*'Charges variables (avancé)'!$AE33</f>
        <v>0</v>
      </c>
      <c r="BE281" s="341">
        <f>IF(ROUND(('Charges variables-Calculs auto'!BE$168-CONFIG!$D$7)/31,0)&gt;=ROUND('Charges variables (avancé)'!$K33,0),INDEX($C252:$BJ252,,COLUMN('Charges variables-Calculs auto'!BE$168)-COLUMN('Charges variables-Calculs auto'!$C$168)+1-'Charges variables (avancé)'!$K33),0)*'Charges variables (avancé)'!$AE33</f>
        <v>0</v>
      </c>
      <c r="BF281" s="341">
        <f>IF(ROUND(('Charges variables-Calculs auto'!BF$168-CONFIG!$D$7)/31,0)&gt;=ROUND('Charges variables (avancé)'!$K33,0),INDEX($C252:$BJ252,,COLUMN('Charges variables-Calculs auto'!BF$168)-COLUMN('Charges variables-Calculs auto'!$C$168)+1-'Charges variables (avancé)'!$K33),0)*'Charges variables (avancé)'!$AE33</f>
        <v>0</v>
      </c>
      <c r="BG281" s="341">
        <f>IF(ROUND(('Charges variables-Calculs auto'!BG$168-CONFIG!$D$7)/31,0)&gt;=ROUND('Charges variables (avancé)'!$K33,0),INDEX($C252:$BJ252,,COLUMN('Charges variables-Calculs auto'!BG$168)-COLUMN('Charges variables-Calculs auto'!$C$168)+1-'Charges variables (avancé)'!$K33),0)*'Charges variables (avancé)'!$AE33</f>
        <v>0</v>
      </c>
      <c r="BH281" s="341">
        <f>IF(ROUND(('Charges variables-Calculs auto'!BH$168-CONFIG!$D$7)/31,0)&gt;=ROUND('Charges variables (avancé)'!$K33,0),INDEX($C252:$BJ252,,COLUMN('Charges variables-Calculs auto'!BH$168)-COLUMN('Charges variables-Calculs auto'!$C$168)+1-'Charges variables (avancé)'!$K33),0)*'Charges variables (avancé)'!$AE33</f>
        <v>0</v>
      </c>
      <c r="BI281" s="341">
        <f>IF(ROUND(('Charges variables-Calculs auto'!BI$168-CONFIG!$D$7)/31,0)&gt;=ROUND('Charges variables (avancé)'!$K33,0),INDEX($C252:$BJ252,,COLUMN('Charges variables-Calculs auto'!BI$168)-COLUMN('Charges variables-Calculs auto'!$C$168)+1-'Charges variables (avancé)'!$K33),0)*'Charges variables (avancé)'!$AE33</f>
        <v>0</v>
      </c>
      <c r="BJ281" s="341">
        <f>IF(ROUND(('Charges variables-Calculs auto'!BJ$168-CONFIG!$D$7)/31,0)&gt;=ROUND('Charges variables (avancé)'!$K33,0),INDEX($C252:$BJ252,,COLUMN('Charges variables-Calculs auto'!BJ$168)-COLUMN('Charges variables-Calculs auto'!$C$168)+1-'Charges variables (avancé)'!$K33),0)*'Charges variables (avancé)'!$AE33</f>
        <v>0</v>
      </c>
    </row>
    <row r="282" spans="2:62" ht="15" customHeight="1"/>
    <row r="283" spans="2:62" ht="15" customHeight="1">
      <c r="B283" s="82" t="s">
        <v>21</v>
      </c>
      <c r="C283" s="20">
        <f t="shared" ref="C283:AH283" si="179">SUM(C274:C281)</f>
        <v>0</v>
      </c>
      <c r="D283" s="20">
        <f t="shared" si="179"/>
        <v>0</v>
      </c>
      <c r="E283" s="20">
        <f t="shared" si="179"/>
        <v>0</v>
      </c>
      <c r="F283" s="20">
        <f t="shared" si="179"/>
        <v>0</v>
      </c>
      <c r="G283" s="20">
        <f t="shared" si="179"/>
        <v>0</v>
      </c>
      <c r="H283" s="20">
        <f t="shared" si="179"/>
        <v>0</v>
      </c>
      <c r="I283" s="20">
        <f t="shared" si="179"/>
        <v>0</v>
      </c>
      <c r="J283" s="20">
        <f t="shared" si="179"/>
        <v>0</v>
      </c>
      <c r="K283" s="20">
        <f t="shared" si="179"/>
        <v>0</v>
      </c>
      <c r="L283" s="20">
        <f t="shared" si="179"/>
        <v>0</v>
      </c>
      <c r="M283" s="20">
        <f t="shared" si="179"/>
        <v>0</v>
      </c>
      <c r="N283" s="20">
        <f t="shared" si="179"/>
        <v>0</v>
      </c>
      <c r="O283" s="20">
        <f t="shared" si="179"/>
        <v>0</v>
      </c>
      <c r="P283" s="20">
        <f t="shared" si="179"/>
        <v>0</v>
      </c>
      <c r="Q283" s="20">
        <f t="shared" si="179"/>
        <v>0</v>
      </c>
      <c r="R283" s="20">
        <f t="shared" si="179"/>
        <v>0</v>
      </c>
      <c r="S283" s="20">
        <f t="shared" si="179"/>
        <v>0</v>
      </c>
      <c r="T283" s="20">
        <f t="shared" si="179"/>
        <v>0</v>
      </c>
      <c r="U283" s="20">
        <f t="shared" si="179"/>
        <v>0</v>
      </c>
      <c r="V283" s="20">
        <f t="shared" si="179"/>
        <v>0</v>
      </c>
      <c r="W283" s="20">
        <f t="shared" si="179"/>
        <v>0</v>
      </c>
      <c r="X283" s="20">
        <f t="shared" si="179"/>
        <v>0</v>
      </c>
      <c r="Y283" s="20">
        <f t="shared" si="179"/>
        <v>0</v>
      </c>
      <c r="Z283" s="20">
        <f t="shared" si="179"/>
        <v>0</v>
      </c>
      <c r="AA283" s="20">
        <f t="shared" si="179"/>
        <v>0</v>
      </c>
      <c r="AB283" s="20">
        <f t="shared" si="179"/>
        <v>0</v>
      </c>
      <c r="AC283" s="20">
        <f t="shared" si="179"/>
        <v>0</v>
      </c>
      <c r="AD283" s="20">
        <f t="shared" si="179"/>
        <v>0</v>
      </c>
      <c r="AE283" s="20">
        <f t="shared" si="179"/>
        <v>0</v>
      </c>
      <c r="AF283" s="20">
        <f t="shared" si="179"/>
        <v>0</v>
      </c>
      <c r="AG283" s="20">
        <f t="shared" si="179"/>
        <v>0</v>
      </c>
      <c r="AH283" s="20">
        <f t="shared" si="179"/>
        <v>0</v>
      </c>
      <c r="AI283" s="20">
        <f t="shared" ref="AI283:BJ283" si="180">SUM(AI274:AI281)</f>
        <v>0</v>
      </c>
      <c r="AJ283" s="20">
        <f t="shared" si="180"/>
        <v>0</v>
      </c>
      <c r="AK283" s="20">
        <f t="shared" si="180"/>
        <v>0</v>
      </c>
      <c r="AL283" s="20">
        <f t="shared" si="180"/>
        <v>0</v>
      </c>
      <c r="AM283" s="20">
        <f t="shared" si="180"/>
        <v>0</v>
      </c>
      <c r="AN283" s="20">
        <f t="shared" si="180"/>
        <v>0</v>
      </c>
      <c r="AO283" s="20">
        <f t="shared" si="180"/>
        <v>0</v>
      </c>
      <c r="AP283" s="20">
        <f t="shared" si="180"/>
        <v>0</v>
      </c>
      <c r="AQ283" s="20">
        <f t="shared" si="180"/>
        <v>0</v>
      </c>
      <c r="AR283" s="20">
        <f t="shared" si="180"/>
        <v>0</v>
      </c>
      <c r="AS283" s="20">
        <f t="shared" si="180"/>
        <v>0</v>
      </c>
      <c r="AT283" s="20">
        <f t="shared" si="180"/>
        <v>0</v>
      </c>
      <c r="AU283" s="20">
        <f t="shared" si="180"/>
        <v>0</v>
      </c>
      <c r="AV283" s="20">
        <f t="shared" si="180"/>
        <v>0</v>
      </c>
      <c r="AW283" s="20">
        <f t="shared" si="180"/>
        <v>0</v>
      </c>
      <c r="AX283" s="20">
        <f t="shared" si="180"/>
        <v>0</v>
      </c>
      <c r="AY283" s="20">
        <f t="shared" si="180"/>
        <v>0</v>
      </c>
      <c r="AZ283" s="20">
        <f t="shared" si="180"/>
        <v>0</v>
      </c>
      <c r="BA283" s="20">
        <f t="shared" si="180"/>
        <v>0</v>
      </c>
      <c r="BB283" s="20">
        <f t="shared" si="180"/>
        <v>0</v>
      </c>
      <c r="BC283" s="20">
        <f t="shared" si="180"/>
        <v>0</v>
      </c>
      <c r="BD283" s="20">
        <f t="shared" si="180"/>
        <v>0</v>
      </c>
      <c r="BE283" s="20">
        <f t="shared" si="180"/>
        <v>0</v>
      </c>
      <c r="BF283" s="20">
        <f t="shared" si="180"/>
        <v>0</v>
      </c>
      <c r="BG283" s="20">
        <f t="shared" si="180"/>
        <v>0</v>
      </c>
      <c r="BH283" s="20">
        <f t="shared" si="180"/>
        <v>0</v>
      </c>
      <c r="BI283" s="20">
        <f t="shared" si="180"/>
        <v>0</v>
      </c>
      <c r="BJ283" s="20">
        <f t="shared" si="180"/>
        <v>0</v>
      </c>
    </row>
    <row r="284" spans="2:62" ht="15" customHeight="1">
      <c r="B284" s="83" t="s">
        <v>49</v>
      </c>
      <c r="C284" s="20">
        <f>C283</f>
        <v>0</v>
      </c>
      <c r="D284" s="20">
        <f t="shared" ref="D284:N284" si="181">C284+D283</f>
        <v>0</v>
      </c>
      <c r="E284" s="20">
        <f t="shared" si="181"/>
        <v>0</v>
      </c>
      <c r="F284" s="20">
        <f t="shared" si="181"/>
        <v>0</v>
      </c>
      <c r="G284" s="20">
        <f t="shared" si="181"/>
        <v>0</v>
      </c>
      <c r="H284" s="20">
        <f t="shared" si="181"/>
        <v>0</v>
      </c>
      <c r="I284" s="20">
        <f t="shared" si="181"/>
        <v>0</v>
      </c>
      <c r="J284" s="20">
        <f t="shared" si="181"/>
        <v>0</v>
      </c>
      <c r="K284" s="20">
        <f t="shared" si="181"/>
        <v>0</v>
      </c>
      <c r="L284" s="20">
        <f t="shared" si="181"/>
        <v>0</v>
      </c>
      <c r="M284" s="20">
        <f t="shared" si="181"/>
        <v>0</v>
      </c>
      <c r="N284" s="21">
        <f t="shared" si="181"/>
        <v>0</v>
      </c>
      <c r="O284" s="20">
        <f>O283</f>
        <v>0</v>
      </c>
      <c r="P284" s="20">
        <f t="shared" ref="P284:Z284" si="182">O284+P283</f>
        <v>0</v>
      </c>
      <c r="Q284" s="20">
        <f t="shared" si="182"/>
        <v>0</v>
      </c>
      <c r="R284" s="20">
        <f t="shared" si="182"/>
        <v>0</v>
      </c>
      <c r="S284" s="20">
        <f t="shared" si="182"/>
        <v>0</v>
      </c>
      <c r="T284" s="20">
        <f t="shared" si="182"/>
        <v>0</v>
      </c>
      <c r="U284" s="20">
        <f t="shared" si="182"/>
        <v>0</v>
      </c>
      <c r="V284" s="20">
        <f t="shared" si="182"/>
        <v>0</v>
      </c>
      <c r="W284" s="20">
        <f t="shared" si="182"/>
        <v>0</v>
      </c>
      <c r="X284" s="20">
        <f t="shared" si="182"/>
        <v>0</v>
      </c>
      <c r="Y284" s="20">
        <f t="shared" si="182"/>
        <v>0</v>
      </c>
      <c r="Z284" s="21">
        <f t="shared" si="182"/>
        <v>0</v>
      </c>
      <c r="AA284" s="20">
        <f>AA283</f>
        <v>0</v>
      </c>
      <c r="AB284" s="20">
        <f t="shared" ref="AB284:AL284" si="183">AA284+AB283</f>
        <v>0</v>
      </c>
      <c r="AC284" s="20">
        <f t="shared" si="183"/>
        <v>0</v>
      </c>
      <c r="AD284" s="20">
        <f t="shared" si="183"/>
        <v>0</v>
      </c>
      <c r="AE284" s="20">
        <f t="shared" si="183"/>
        <v>0</v>
      </c>
      <c r="AF284" s="20">
        <f t="shared" si="183"/>
        <v>0</v>
      </c>
      <c r="AG284" s="20">
        <f t="shared" si="183"/>
        <v>0</v>
      </c>
      <c r="AH284" s="20">
        <f t="shared" si="183"/>
        <v>0</v>
      </c>
      <c r="AI284" s="20">
        <f t="shared" si="183"/>
        <v>0</v>
      </c>
      <c r="AJ284" s="20">
        <f t="shared" si="183"/>
        <v>0</v>
      </c>
      <c r="AK284" s="20">
        <f t="shared" si="183"/>
        <v>0</v>
      </c>
      <c r="AL284" s="21">
        <f t="shared" si="183"/>
        <v>0</v>
      </c>
      <c r="AM284" s="20">
        <f>AM283</f>
        <v>0</v>
      </c>
      <c r="AN284" s="20">
        <f t="shared" ref="AN284:AX284" si="184">AM284+AN283</f>
        <v>0</v>
      </c>
      <c r="AO284" s="20">
        <f t="shared" si="184"/>
        <v>0</v>
      </c>
      <c r="AP284" s="20">
        <f t="shared" si="184"/>
        <v>0</v>
      </c>
      <c r="AQ284" s="20">
        <f t="shared" si="184"/>
        <v>0</v>
      </c>
      <c r="AR284" s="20">
        <f t="shared" si="184"/>
        <v>0</v>
      </c>
      <c r="AS284" s="20">
        <f t="shared" si="184"/>
        <v>0</v>
      </c>
      <c r="AT284" s="20">
        <f t="shared" si="184"/>
        <v>0</v>
      </c>
      <c r="AU284" s="20">
        <f t="shared" si="184"/>
        <v>0</v>
      </c>
      <c r="AV284" s="20">
        <f t="shared" si="184"/>
        <v>0</v>
      </c>
      <c r="AW284" s="20">
        <f t="shared" si="184"/>
        <v>0</v>
      </c>
      <c r="AX284" s="21">
        <f t="shared" si="184"/>
        <v>0</v>
      </c>
      <c r="AY284" s="20">
        <f>AY283</f>
        <v>0</v>
      </c>
      <c r="AZ284" s="20">
        <f t="shared" ref="AZ284:BJ284" si="185">AY284+AZ283</f>
        <v>0</v>
      </c>
      <c r="BA284" s="20">
        <f t="shared" si="185"/>
        <v>0</v>
      </c>
      <c r="BB284" s="20">
        <f t="shared" si="185"/>
        <v>0</v>
      </c>
      <c r="BC284" s="20">
        <f t="shared" si="185"/>
        <v>0</v>
      </c>
      <c r="BD284" s="20">
        <f t="shared" si="185"/>
        <v>0</v>
      </c>
      <c r="BE284" s="20">
        <f t="shared" si="185"/>
        <v>0</v>
      </c>
      <c r="BF284" s="20">
        <f t="shared" si="185"/>
        <v>0</v>
      </c>
      <c r="BG284" s="20">
        <f t="shared" si="185"/>
        <v>0</v>
      </c>
      <c r="BH284" s="20">
        <f t="shared" si="185"/>
        <v>0</v>
      </c>
      <c r="BI284" s="20">
        <f t="shared" si="185"/>
        <v>0</v>
      </c>
      <c r="BJ284" s="21">
        <f t="shared" si="185"/>
        <v>0</v>
      </c>
    </row>
    <row r="285" spans="2:62" ht="15" customHeight="1"/>
    <row r="286" spans="2:62" ht="15" customHeight="1">
      <c r="B286" s="104" t="s">
        <v>143</v>
      </c>
      <c r="C286" s="11"/>
      <c r="D286" s="11"/>
      <c r="E286" s="11"/>
    </row>
    <row r="287" spans="2:62" ht="15" customHeight="1"/>
    <row r="288" spans="2:62" ht="15" customHeight="1">
      <c r="B288" s="81"/>
      <c r="C288" s="473" t="s">
        <v>18</v>
      </c>
      <c r="D288" s="473"/>
      <c r="E288" s="473"/>
      <c r="F288" s="473"/>
      <c r="G288" s="473"/>
      <c r="H288" s="473"/>
      <c r="I288" s="473"/>
      <c r="J288" s="473"/>
      <c r="K288" s="473"/>
      <c r="L288" s="473"/>
      <c r="M288" s="473"/>
      <c r="N288" s="473"/>
      <c r="O288" s="473" t="s">
        <v>19</v>
      </c>
      <c r="P288" s="473"/>
      <c r="Q288" s="473"/>
      <c r="R288" s="473"/>
      <c r="S288" s="473"/>
      <c r="T288" s="473"/>
      <c r="U288" s="473"/>
      <c r="V288" s="473"/>
      <c r="W288" s="473"/>
      <c r="X288" s="473"/>
      <c r="Y288" s="473"/>
      <c r="Z288" s="473"/>
      <c r="AA288" s="473" t="s">
        <v>20</v>
      </c>
      <c r="AB288" s="473"/>
      <c r="AC288" s="473"/>
      <c r="AD288" s="473"/>
      <c r="AE288" s="473"/>
      <c r="AF288" s="473"/>
      <c r="AG288" s="473"/>
      <c r="AH288" s="473"/>
      <c r="AI288" s="473"/>
      <c r="AJ288" s="473"/>
      <c r="AK288" s="473"/>
      <c r="AL288" s="473"/>
      <c r="AM288" s="29"/>
      <c r="AN288" s="476" t="s">
        <v>32</v>
      </c>
      <c r="AO288" s="476"/>
      <c r="AP288" s="476"/>
      <c r="AQ288" s="476"/>
      <c r="AR288" s="476"/>
      <c r="AS288" s="476"/>
      <c r="AT288" s="476"/>
      <c r="AU288" s="476"/>
      <c r="AV288" s="476"/>
      <c r="AW288" s="476"/>
      <c r="AX288" s="477"/>
      <c r="AY288" s="473" t="s">
        <v>33</v>
      </c>
      <c r="AZ288" s="473"/>
      <c r="BA288" s="473"/>
      <c r="BB288" s="473"/>
      <c r="BC288" s="473"/>
      <c r="BD288" s="473"/>
      <c r="BE288" s="473"/>
      <c r="BF288" s="473"/>
      <c r="BG288" s="473"/>
      <c r="BH288" s="473"/>
      <c r="BI288" s="473"/>
      <c r="BJ288" s="473"/>
    </row>
    <row r="289" spans="2:68" ht="15" customHeight="1">
      <c r="B289" s="83" t="s">
        <v>36</v>
      </c>
      <c r="C289" s="18">
        <f>CONFIG!$D$7</f>
        <v>41640</v>
      </c>
      <c r="D289" s="18">
        <f>DATE(YEAR(C289),MONTH(C289)+1,DAY(C289))</f>
        <v>41671</v>
      </c>
      <c r="E289" s="18">
        <f t="shared" ref="E289:BJ289" si="186">DATE(YEAR(D289),MONTH(D289)+1,DAY(D289))</f>
        <v>41699</v>
      </c>
      <c r="F289" s="18">
        <f t="shared" si="186"/>
        <v>41730</v>
      </c>
      <c r="G289" s="18">
        <f t="shared" si="186"/>
        <v>41760</v>
      </c>
      <c r="H289" s="18">
        <f t="shared" si="186"/>
        <v>41791</v>
      </c>
      <c r="I289" s="18">
        <f t="shared" si="186"/>
        <v>41821</v>
      </c>
      <c r="J289" s="18">
        <f t="shared" si="186"/>
        <v>41852</v>
      </c>
      <c r="K289" s="18">
        <f t="shared" si="186"/>
        <v>41883</v>
      </c>
      <c r="L289" s="18">
        <f t="shared" si="186"/>
        <v>41913</v>
      </c>
      <c r="M289" s="18">
        <f t="shared" si="186"/>
        <v>41944</v>
      </c>
      <c r="N289" s="18">
        <f t="shared" si="186"/>
        <v>41974</v>
      </c>
      <c r="O289" s="18">
        <f t="shared" si="186"/>
        <v>42005</v>
      </c>
      <c r="P289" s="18">
        <f t="shared" si="186"/>
        <v>42036</v>
      </c>
      <c r="Q289" s="18">
        <f t="shared" si="186"/>
        <v>42064</v>
      </c>
      <c r="R289" s="18">
        <f t="shared" si="186"/>
        <v>42095</v>
      </c>
      <c r="S289" s="18">
        <f t="shared" si="186"/>
        <v>42125</v>
      </c>
      <c r="T289" s="18">
        <f t="shared" si="186"/>
        <v>42156</v>
      </c>
      <c r="U289" s="18">
        <f t="shared" si="186"/>
        <v>42186</v>
      </c>
      <c r="V289" s="18">
        <f t="shared" si="186"/>
        <v>42217</v>
      </c>
      <c r="W289" s="18">
        <f t="shared" si="186"/>
        <v>42248</v>
      </c>
      <c r="X289" s="18">
        <f t="shared" si="186"/>
        <v>42278</v>
      </c>
      <c r="Y289" s="18">
        <f t="shared" si="186"/>
        <v>42309</v>
      </c>
      <c r="Z289" s="18">
        <f t="shared" si="186"/>
        <v>42339</v>
      </c>
      <c r="AA289" s="18">
        <f t="shared" si="186"/>
        <v>42370</v>
      </c>
      <c r="AB289" s="18">
        <f t="shared" si="186"/>
        <v>42401</v>
      </c>
      <c r="AC289" s="18">
        <f t="shared" si="186"/>
        <v>42430</v>
      </c>
      <c r="AD289" s="18">
        <f t="shared" si="186"/>
        <v>42461</v>
      </c>
      <c r="AE289" s="18">
        <f t="shared" si="186"/>
        <v>42491</v>
      </c>
      <c r="AF289" s="18">
        <f t="shared" si="186"/>
        <v>42522</v>
      </c>
      <c r="AG289" s="18">
        <f t="shared" si="186"/>
        <v>42552</v>
      </c>
      <c r="AH289" s="18">
        <f t="shared" si="186"/>
        <v>42583</v>
      </c>
      <c r="AI289" s="18">
        <f t="shared" si="186"/>
        <v>42614</v>
      </c>
      <c r="AJ289" s="18">
        <f t="shared" si="186"/>
        <v>42644</v>
      </c>
      <c r="AK289" s="18">
        <f t="shared" si="186"/>
        <v>42675</v>
      </c>
      <c r="AL289" s="18">
        <f t="shared" si="186"/>
        <v>42705</v>
      </c>
      <c r="AM289" s="18">
        <f t="shared" si="186"/>
        <v>42736</v>
      </c>
      <c r="AN289" s="18">
        <f t="shared" si="186"/>
        <v>42767</v>
      </c>
      <c r="AO289" s="18">
        <f t="shared" si="186"/>
        <v>42795</v>
      </c>
      <c r="AP289" s="18">
        <f t="shared" si="186"/>
        <v>42826</v>
      </c>
      <c r="AQ289" s="18">
        <f t="shared" si="186"/>
        <v>42856</v>
      </c>
      <c r="AR289" s="18">
        <f t="shared" si="186"/>
        <v>42887</v>
      </c>
      <c r="AS289" s="18">
        <f t="shared" si="186"/>
        <v>42917</v>
      </c>
      <c r="AT289" s="18">
        <f t="shared" si="186"/>
        <v>42948</v>
      </c>
      <c r="AU289" s="18">
        <f t="shared" si="186"/>
        <v>42979</v>
      </c>
      <c r="AV289" s="18">
        <f t="shared" si="186"/>
        <v>43009</v>
      </c>
      <c r="AW289" s="18">
        <f t="shared" si="186"/>
        <v>43040</v>
      </c>
      <c r="AX289" s="18">
        <f t="shared" si="186"/>
        <v>43070</v>
      </c>
      <c r="AY289" s="18">
        <f t="shared" si="186"/>
        <v>43101</v>
      </c>
      <c r="AZ289" s="18">
        <f t="shared" si="186"/>
        <v>43132</v>
      </c>
      <c r="BA289" s="18">
        <f t="shared" si="186"/>
        <v>43160</v>
      </c>
      <c r="BB289" s="18">
        <f t="shared" si="186"/>
        <v>43191</v>
      </c>
      <c r="BC289" s="18">
        <f t="shared" si="186"/>
        <v>43221</v>
      </c>
      <c r="BD289" s="18">
        <f t="shared" si="186"/>
        <v>43252</v>
      </c>
      <c r="BE289" s="18">
        <f t="shared" si="186"/>
        <v>43282</v>
      </c>
      <c r="BF289" s="18">
        <f t="shared" si="186"/>
        <v>43313</v>
      </c>
      <c r="BG289" s="18">
        <f t="shared" si="186"/>
        <v>43344</v>
      </c>
      <c r="BH289" s="18">
        <f t="shared" si="186"/>
        <v>43374</v>
      </c>
      <c r="BI289" s="18">
        <f t="shared" si="186"/>
        <v>43405</v>
      </c>
      <c r="BJ289" s="18">
        <f t="shared" si="186"/>
        <v>43435</v>
      </c>
    </row>
    <row r="290" spans="2:68" ht="15" customHeight="1">
      <c r="B290" s="366">
        <f>'Charges variables (avancé)'!$C$26</f>
        <v>0</v>
      </c>
      <c r="C290" s="341">
        <f t="shared" ref="C290:AH290" si="187">C258+C274</f>
        <v>0</v>
      </c>
      <c r="D290" s="341">
        <f t="shared" si="187"/>
        <v>0</v>
      </c>
      <c r="E290" s="341">
        <f t="shared" si="187"/>
        <v>0</v>
      </c>
      <c r="F290" s="341">
        <f t="shared" si="187"/>
        <v>0</v>
      </c>
      <c r="G290" s="341">
        <f t="shared" si="187"/>
        <v>0</v>
      </c>
      <c r="H290" s="341">
        <f t="shared" si="187"/>
        <v>0</v>
      </c>
      <c r="I290" s="341">
        <f t="shared" si="187"/>
        <v>0</v>
      </c>
      <c r="J290" s="341">
        <f t="shared" si="187"/>
        <v>0</v>
      </c>
      <c r="K290" s="341">
        <f t="shared" si="187"/>
        <v>0</v>
      </c>
      <c r="L290" s="341">
        <f t="shared" si="187"/>
        <v>0</v>
      </c>
      <c r="M290" s="341">
        <f t="shared" si="187"/>
        <v>0</v>
      </c>
      <c r="N290" s="341">
        <f t="shared" si="187"/>
        <v>0</v>
      </c>
      <c r="O290" s="341">
        <f t="shared" si="187"/>
        <v>0</v>
      </c>
      <c r="P290" s="341">
        <f t="shared" si="187"/>
        <v>0</v>
      </c>
      <c r="Q290" s="341">
        <f t="shared" si="187"/>
        <v>0</v>
      </c>
      <c r="R290" s="341">
        <f t="shared" si="187"/>
        <v>0</v>
      </c>
      <c r="S290" s="341">
        <f t="shared" si="187"/>
        <v>0</v>
      </c>
      <c r="T290" s="341">
        <f t="shared" si="187"/>
        <v>0</v>
      </c>
      <c r="U290" s="341">
        <f t="shared" si="187"/>
        <v>0</v>
      </c>
      <c r="V290" s="341">
        <f t="shared" si="187"/>
        <v>0</v>
      </c>
      <c r="W290" s="341">
        <f t="shared" si="187"/>
        <v>0</v>
      </c>
      <c r="X290" s="341">
        <f t="shared" si="187"/>
        <v>0</v>
      </c>
      <c r="Y290" s="341">
        <f t="shared" si="187"/>
        <v>0</v>
      </c>
      <c r="Z290" s="341">
        <f t="shared" si="187"/>
        <v>0</v>
      </c>
      <c r="AA290" s="341">
        <f t="shared" si="187"/>
        <v>0</v>
      </c>
      <c r="AB290" s="341">
        <f t="shared" si="187"/>
        <v>0</v>
      </c>
      <c r="AC290" s="341">
        <f t="shared" si="187"/>
        <v>0</v>
      </c>
      <c r="AD290" s="341">
        <f t="shared" si="187"/>
        <v>0</v>
      </c>
      <c r="AE290" s="341">
        <f t="shared" si="187"/>
        <v>0</v>
      </c>
      <c r="AF290" s="341">
        <f t="shared" si="187"/>
        <v>0</v>
      </c>
      <c r="AG290" s="341">
        <f t="shared" si="187"/>
        <v>0</v>
      </c>
      <c r="AH290" s="341">
        <f t="shared" si="187"/>
        <v>0</v>
      </c>
      <c r="AI290" s="341">
        <f t="shared" ref="AI290:BJ290" si="188">AI258+AI274</f>
        <v>0</v>
      </c>
      <c r="AJ290" s="341">
        <f t="shared" si="188"/>
        <v>0</v>
      </c>
      <c r="AK290" s="341">
        <f t="shared" si="188"/>
        <v>0</v>
      </c>
      <c r="AL290" s="341">
        <f t="shared" si="188"/>
        <v>0</v>
      </c>
      <c r="AM290" s="341">
        <f t="shared" si="188"/>
        <v>0</v>
      </c>
      <c r="AN290" s="341">
        <f t="shared" si="188"/>
        <v>0</v>
      </c>
      <c r="AO290" s="341">
        <f t="shared" si="188"/>
        <v>0</v>
      </c>
      <c r="AP290" s="341">
        <f t="shared" si="188"/>
        <v>0</v>
      </c>
      <c r="AQ290" s="341">
        <f t="shared" si="188"/>
        <v>0</v>
      </c>
      <c r="AR290" s="341">
        <f t="shared" si="188"/>
        <v>0</v>
      </c>
      <c r="AS290" s="341">
        <f t="shared" si="188"/>
        <v>0</v>
      </c>
      <c r="AT290" s="341">
        <f t="shared" si="188"/>
        <v>0</v>
      </c>
      <c r="AU290" s="341">
        <f t="shared" si="188"/>
        <v>0</v>
      </c>
      <c r="AV290" s="341">
        <f t="shared" si="188"/>
        <v>0</v>
      </c>
      <c r="AW290" s="341">
        <f t="shared" si="188"/>
        <v>0</v>
      </c>
      <c r="AX290" s="341">
        <f t="shared" si="188"/>
        <v>0</v>
      </c>
      <c r="AY290" s="341">
        <f t="shared" si="188"/>
        <v>0</v>
      </c>
      <c r="AZ290" s="341">
        <f t="shared" si="188"/>
        <v>0</v>
      </c>
      <c r="BA290" s="341">
        <f t="shared" si="188"/>
        <v>0</v>
      </c>
      <c r="BB290" s="341">
        <f t="shared" si="188"/>
        <v>0</v>
      </c>
      <c r="BC290" s="341">
        <f t="shared" si="188"/>
        <v>0</v>
      </c>
      <c r="BD290" s="341">
        <f t="shared" si="188"/>
        <v>0</v>
      </c>
      <c r="BE290" s="341">
        <f t="shared" si="188"/>
        <v>0</v>
      </c>
      <c r="BF290" s="341">
        <f t="shared" si="188"/>
        <v>0</v>
      </c>
      <c r="BG290" s="341">
        <f t="shared" si="188"/>
        <v>0</v>
      </c>
      <c r="BH290" s="341">
        <f t="shared" si="188"/>
        <v>0</v>
      </c>
      <c r="BI290" s="341">
        <f t="shared" si="188"/>
        <v>0</v>
      </c>
      <c r="BJ290" s="341">
        <f t="shared" si="188"/>
        <v>0</v>
      </c>
    </row>
    <row r="291" spans="2:68" ht="15" customHeight="1">
      <c r="B291" s="366">
        <f>'Charges variables (avancé)'!$C$27</f>
        <v>0</v>
      </c>
      <c r="C291" s="341">
        <f t="shared" ref="C291:AH291" si="189">C259+C275</f>
        <v>0</v>
      </c>
      <c r="D291" s="341">
        <f t="shared" si="189"/>
        <v>0</v>
      </c>
      <c r="E291" s="341">
        <f t="shared" si="189"/>
        <v>0</v>
      </c>
      <c r="F291" s="341">
        <f t="shared" si="189"/>
        <v>0</v>
      </c>
      <c r="G291" s="341">
        <f t="shared" si="189"/>
        <v>0</v>
      </c>
      <c r="H291" s="341">
        <f t="shared" si="189"/>
        <v>0</v>
      </c>
      <c r="I291" s="341">
        <f t="shared" si="189"/>
        <v>0</v>
      </c>
      <c r="J291" s="341">
        <f t="shared" si="189"/>
        <v>0</v>
      </c>
      <c r="K291" s="341">
        <f t="shared" si="189"/>
        <v>0</v>
      </c>
      <c r="L291" s="341">
        <f t="shared" si="189"/>
        <v>0</v>
      </c>
      <c r="M291" s="341">
        <f t="shared" si="189"/>
        <v>0</v>
      </c>
      <c r="N291" s="341">
        <f t="shared" si="189"/>
        <v>0</v>
      </c>
      <c r="O291" s="341">
        <f t="shared" si="189"/>
        <v>0</v>
      </c>
      <c r="P291" s="341">
        <f t="shared" si="189"/>
        <v>0</v>
      </c>
      <c r="Q291" s="341">
        <f t="shared" si="189"/>
        <v>0</v>
      </c>
      <c r="R291" s="341">
        <f t="shared" si="189"/>
        <v>0</v>
      </c>
      <c r="S291" s="341">
        <f t="shared" si="189"/>
        <v>0</v>
      </c>
      <c r="T291" s="341">
        <f t="shared" si="189"/>
        <v>0</v>
      </c>
      <c r="U291" s="341">
        <f t="shared" si="189"/>
        <v>0</v>
      </c>
      <c r="V291" s="341">
        <f t="shared" si="189"/>
        <v>0</v>
      </c>
      <c r="W291" s="341">
        <f t="shared" si="189"/>
        <v>0</v>
      </c>
      <c r="X291" s="341">
        <f t="shared" si="189"/>
        <v>0</v>
      </c>
      <c r="Y291" s="341">
        <f t="shared" si="189"/>
        <v>0</v>
      </c>
      <c r="Z291" s="341">
        <f t="shared" si="189"/>
        <v>0</v>
      </c>
      <c r="AA291" s="341">
        <f t="shared" si="189"/>
        <v>0</v>
      </c>
      <c r="AB291" s="341">
        <f t="shared" si="189"/>
        <v>0</v>
      </c>
      <c r="AC291" s="341">
        <f t="shared" si="189"/>
        <v>0</v>
      </c>
      <c r="AD291" s="341">
        <f t="shared" si="189"/>
        <v>0</v>
      </c>
      <c r="AE291" s="341">
        <f t="shared" si="189"/>
        <v>0</v>
      </c>
      <c r="AF291" s="341">
        <f t="shared" si="189"/>
        <v>0</v>
      </c>
      <c r="AG291" s="341">
        <f t="shared" si="189"/>
        <v>0</v>
      </c>
      <c r="AH291" s="341">
        <f t="shared" si="189"/>
        <v>0</v>
      </c>
      <c r="AI291" s="341">
        <f t="shared" ref="AI291:BJ291" si="190">AI259+AI275</f>
        <v>0</v>
      </c>
      <c r="AJ291" s="341">
        <f t="shared" si="190"/>
        <v>0</v>
      </c>
      <c r="AK291" s="341">
        <f t="shared" si="190"/>
        <v>0</v>
      </c>
      <c r="AL291" s="341">
        <f t="shared" si="190"/>
        <v>0</v>
      </c>
      <c r="AM291" s="341">
        <f t="shared" si="190"/>
        <v>0</v>
      </c>
      <c r="AN291" s="341">
        <f t="shared" si="190"/>
        <v>0</v>
      </c>
      <c r="AO291" s="341">
        <f t="shared" si="190"/>
        <v>0</v>
      </c>
      <c r="AP291" s="341">
        <f t="shared" si="190"/>
        <v>0</v>
      </c>
      <c r="AQ291" s="341">
        <f t="shared" si="190"/>
        <v>0</v>
      </c>
      <c r="AR291" s="341">
        <f t="shared" si="190"/>
        <v>0</v>
      </c>
      <c r="AS291" s="341">
        <f t="shared" si="190"/>
        <v>0</v>
      </c>
      <c r="AT291" s="341">
        <f t="shared" si="190"/>
        <v>0</v>
      </c>
      <c r="AU291" s="341">
        <f t="shared" si="190"/>
        <v>0</v>
      </c>
      <c r="AV291" s="341">
        <f t="shared" si="190"/>
        <v>0</v>
      </c>
      <c r="AW291" s="341">
        <f t="shared" si="190"/>
        <v>0</v>
      </c>
      <c r="AX291" s="341">
        <f t="shared" si="190"/>
        <v>0</v>
      </c>
      <c r="AY291" s="341">
        <f t="shared" si="190"/>
        <v>0</v>
      </c>
      <c r="AZ291" s="341">
        <f t="shared" si="190"/>
        <v>0</v>
      </c>
      <c r="BA291" s="341">
        <f t="shared" si="190"/>
        <v>0</v>
      </c>
      <c r="BB291" s="341">
        <f t="shared" si="190"/>
        <v>0</v>
      </c>
      <c r="BC291" s="341">
        <f t="shared" si="190"/>
        <v>0</v>
      </c>
      <c r="BD291" s="341">
        <f t="shared" si="190"/>
        <v>0</v>
      </c>
      <c r="BE291" s="341">
        <f t="shared" si="190"/>
        <v>0</v>
      </c>
      <c r="BF291" s="341">
        <f t="shared" si="190"/>
        <v>0</v>
      </c>
      <c r="BG291" s="341">
        <f t="shared" si="190"/>
        <v>0</v>
      </c>
      <c r="BH291" s="341">
        <f t="shared" si="190"/>
        <v>0</v>
      </c>
      <c r="BI291" s="341">
        <f t="shared" si="190"/>
        <v>0</v>
      </c>
      <c r="BJ291" s="341">
        <f t="shared" si="190"/>
        <v>0</v>
      </c>
    </row>
    <row r="292" spans="2:68" ht="15" customHeight="1">
      <c r="B292" s="366">
        <f>'Charges variables (avancé)'!$C$28</f>
        <v>0</v>
      </c>
      <c r="C292" s="341">
        <f t="shared" ref="C292:AH292" si="191">C260+C276</f>
        <v>0</v>
      </c>
      <c r="D292" s="341">
        <f t="shared" si="191"/>
        <v>0</v>
      </c>
      <c r="E292" s="341">
        <f t="shared" si="191"/>
        <v>0</v>
      </c>
      <c r="F292" s="341">
        <f t="shared" si="191"/>
        <v>0</v>
      </c>
      <c r="G292" s="341">
        <f t="shared" si="191"/>
        <v>0</v>
      </c>
      <c r="H292" s="341">
        <f t="shared" si="191"/>
        <v>0</v>
      </c>
      <c r="I292" s="341">
        <f t="shared" si="191"/>
        <v>0</v>
      </c>
      <c r="J292" s="341">
        <f t="shared" si="191"/>
        <v>0</v>
      </c>
      <c r="K292" s="341">
        <f t="shared" si="191"/>
        <v>0</v>
      </c>
      <c r="L292" s="341">
        <f t="shared" si="191"/>
        <v>0</v>
      </c>
      <c r="M292" s="341">
        <f t="shared" si="191"/>
        <v>0</v>
      </c>
      <c r="N292" s="341">
        <f t="shared" si="191"/>
        <v>0</v>
      </c>
      <c r="O292" s="341">
        <f t="shared" si="191"/>
        <v>0</v>
      </c>
      <c r="P292" s="341">
        <f t="shared" si="191"/>
        <v>0</v>
      </c>
      <c r="Q292" s="341">
        <f t="shared" si="191"/>
        <v>0</v>
      </c>
      <c r="R292" s="341">
        <f t="shared" si="191"/>
        <v>0</v>
      </c>
      <c r="S292" s="341">
        <f t="shared" si="191"/>
        <v>0</v>
      </c>
      <c r="T292" s="341">
        <f t="shared" si="191"/>
        <v>0</v>
      </c>
      <c r="U292" s="341">
        <f t="shared" si="191"/>
        <v>0</v>
      </c>
      <c r="V292" s="341">
        <f t="shared" si="191"/>
        <v>0</v>
      </c>
      <c r="W292" s="341">
        <f t="shared" si="191"/>
        <v>0</v>
      </c>
      <c r="X292" s="341">
        <f t="shared" si="191"/>
        <v>0</v>
      </c>
      <c r="Y292" s="341">
        <f t="shared" si="191"/>
        <v>0</v>
      </c>
      <c r="Z292" s="341">
        <f t="shared" si="191"/>
        <v>0</v>
      </c>
      <c r="AA292" s="341">
        <f t="shared" si="191"/>
        <v>0</v>
      </c>
      <c r="AB292" s="341">
        <f t="shared" si="191"/>
        <v>0</v>
      </c>
      <c r="AC292" s="341">
        <f t="shared" si="191"/>
        <v>0</v>
      </c>
      <c r="AD292" s="341">
        <f t="shared" si="191"/>
        <v>0</v>
      </c>
      <c r="AE292" s="341">
        <f t="shared" si="191"/>
        <v>0</v>
      </c>
      <c r="AF292" s="341">
        <f t="shared" si="191"/>
        <v>0</v>
      </c>
      <c r="AG292" s="341">
        <f t="shared" si="191"/>
        <v>0</v>
      </c>
      <c r="AH292" s="341">
        <f t="shared" si="191"/>
        <v>0</v>
      </c>
      <c r="AI292" s="341">
        <f t="shared" ref="AI292:BJ292" si="192">AI260+AI276</f>
        <v>0</v>
      </c>
      <c r="AJ292" s="341">
        <f t="shared" si="192"/>
        <v>0</v>
      </c>
      <c r="AK292" s="341">
        <f t="shared" si="192"/>
        <v>0</v>
      </c>
      <c r="AL292" s="341">
        <f t="shared" si="192"/>
        <v>0</v>
      </c>
      <c r="AM292" s="341">
        <f t="shared" si="192"/>
        <v>0</v>
      </c>
      <c r="AN292" s="341">
        <f t="shared" si="192"/>
        <v>0</v>
      </c>
      <c r="AO292" s="341">
        <f t="shared" si="192"/>
        <v>0</v>
      </c>
      <c r="AP292" s="341">
        <f t="shared" si="192"/>
        <v>0</v>
      </c>
      <c r="AQ292" s="341">
        <f t="shared" si="192"/>
        <v>0</v>
      </c>
      <c r="AR292" s="341">
        <f t="shared" si="192"/>
        <v>0</v>
      </c>
      <c r="AS292" s="341">
        <f t="shared" si="192"/>
        <v>0</v>
      </c>
      <c r="AT292" s="341">
        <f t="shared" si="192"/>
        <v>0</v>
      </c>
      <c r="AU292" s="341">
        <f t="shared" si="192"/>
        <v>0</v>
      </c>
      <c r="AV292" s="341">
        <f t="shared" si="192"/>
        <v>0</v>
      </c>
      <c r="AW292" s="341">
        <f t="shared" si="192"/>
        <v>0</v>
      </c>
      <c r="AX292" s="341">
        <f t="shared" si="192"/>
        <v>0</v>
      </c>
      <c r="AY292" s="341">
        <f t="shared" si="192"/>
        <v>0</v>
      </c>
      <c r="AZ292" s="341">
        <f t="shared" si="192"/>
        <v>0</v>
      </c>
      <c r="BA292" s="341">
        <f t="shared" si="192"/>
        <v>0</v>
      </c>
      <c r="BB292" s="341">
        <f t="shared" si="192"/>
        <v>0</v>
      </c>
      <c r="BC292" s="341">
        <f t="shared" si="192"/>
        <v>0</v>
      </c>
      <c r="BD292" s="341">
        <f t="shared" si="192"/>
        <v>0</v>
      </c>
      <c r="BE292" s="341">
        <f t="shared" si="192"/>
        <v>0</v>
      </c>
      <c r="BF292" s="341">
        <f t="shared" si="192"/>
        <v>0</v>
      </c>
      <c r="BG292" s="341">
        <f t="shared" si="192"/>
        <v>0</v>
      </c>
      <c r="BH292" s="341">
        <f t="shared" si="192"/>
        <v>0</v>
      </c>
      <c r="BI292" s="341">
        <f t="shared" si="192"/>
        <v>0</v>
      </c>
      <c r="BJ292" s="341">
        <f t="shared" si="192"/>
        <v>0</v>
      </c>
    </row>
    <row r="293" spans="2:68" ht="15" customHeight="1">
      <c r="B293" s="366">
        <f>'Charges variables (avancé)'!$C$29</f>
        <v>0</v>
      </c>
      <c r="C293" s="341">
        <f t="shared" ref="C293:AH293" si="193">C261+C277</f>
        <v>0</v>
      </c>
      <c r="D293" s="341">
        <f t="shared" si="193"/>
        <v>0</v>
      </c>
      <c r="E293" s="341">
        <f t="shared" si="193"/>
        <v>0</v>
      </c>
      <c r="F293" s="341">
        <f t="shared" si="193"/>
        <v>0</v>
      </c>
      <c r="G293" s="341">
        <f t="shared" si="193"/>
        <v>0</v>
      </c>
      <c r="H293" s="341">
        <f t="shared" si="193"/>
        <v>0</v>
      </c>
      <c r="I293" s="341">
        <f t="shared" si="193"/>
        <v>0</v>
      </c>
      <c r="J293" s="341">
        <f t="shared" si="193"/>
        <v>0</v>
      </c>
      <c r="K293" s="341">
        <f t="shared" si="193"/>
        <v>0</v>
      </c>
      <c r="L293" s="341">
        <f t="shared" si="193"/>
        <v>0</v>
      </c>
      <c r="M293" s="341">
        <f t="shared" si="193"/>
        <v>0</v>
      </c>
      <c r="N293" s="341">
        <f t="shared" si="193"/>
        <v>0</v>
      </c>
      <c r="O293" s="341">
        <f t="shared" si="193"/>
        <v>0</v>
      </c>
      <c r="P293" s="341">
        <f t="shared" si="193"/>
        <v>0</v>
      </c>
      <c r="Q293" s="341">
        <f t="shared" si="193"/>
        <v>0</v>
      </c>
      <c r="R293" s="341">
        <f t="shared" si="193"/>
        <v>0</v>
      </c>
      <c r="S293" s="341">
        <f t="shared" si="193"/>
        <v>0</v>
      </c>
      <c r="T293" s="341">
        <f t="shared" si="193"/>
        <v>0</v>
      </c>
      <c r="U293" s="341">
        <f t="shared" si="193"/>
        <v>0</v>
      </c>
      <c r="V293" s="341">
        <f t="shared" si="193"/>
        <v>0</v>
      </c>
      <c r="W293" s="341">
        <f t="shared" si="193"/>
        <v>0</v>
      </c>
      <c r="X293" s="341">
        <f t="shared" si="193"/>
        <v>0</v>
      </c>
      <c r="Y293" s="341">
        <f t="shared" si="193"/>
        <v>0</v>
      </c>
      <c r="Z293" s="341">
        <f t="shared" si="193"/>
        <v>0</v>
      </c>
      <c r="AA293" s="341">
        <f t="shared" si="193"/>
        <v>0</v>
      </c>
      <c r="AB293" s="341">
        <f t="shared" si="193"/>
        <v>0</v>
      </c>
      <c r="AC293" s="341">
        <f t="shared" si="193"/>
        <v>0</v>
      </c>
      <c r="AD293" s="341">
        <f t="shared" si="193"/>
        <v>0</v>
      </c>
      <c r="AE293" s="341">
        <f t="shared" si="193"/>
        <v>0</v>
      </c>
      <c r="AF293" s="341">
        <f t="shared" si="193"/>
        <v>0</v>
      </c>
      <c r="AG293" s="341">
        <f t="shared" si="193"/>
        <v>0</v>
      </c>
      <c r="AH293" s="341">
        <f t="shared" si="193"/>
        <v>0</v>
      </c>
      <c r="AI293" s="341">
        <f t="shared" ref="AI293:BJ293" si="194">AI261+AI277</f>
        <v>0</v>
      </c>
      <c r="AJ293" s="341">
        <f t="shared" si="194"/>
        <v>0</v>
      </c>
      <c r="AK293" s="341">
        <f t="shared" si="194"/>
        <v>0</v>
      </c>
      <c r="AL293" s="341">
        <f t="shared" si="194"/>
        <v>0</v>
      </c>
      <c r="AM293" s="341">
        <f t="shared" si="194"/>
        <v>0</v>
      </c>
      <c r="AN293" s="341">
        <f t="shared" si="194"/>
        <v>0</v>
      </c>
      <c r="AO293" s="341">
        <f t="shared" si="194"/>
        <v>0</v>
      </c>
      <c r="AP293" s="341">
        <f t="shared" si="194"/>
        <v>0</v>
      </c>
      <c r="AQ293" s="341">
        <f t="shared" si="194"/>
        <v>0</v>
      </c>
      <c r="AR293" s="341">
        <f t="shared" si="194"/>
        <v>0</v>
      </c>
      <c r="AS293" s="341">
        <f t="shared" si="194"/>
        <v>0</v>
      </c>
      <c r="AT293" s="341">
        <f t="shared" si="194"/>
        <v>0</v>
      </c>
      <c r="AU293" s="341">
        <f t="shared" si="194"/>
        <v>0</v>
      </c>
      <c r="AV293" s="341">
        <f t="shared" si="194"/>
        <v>0</v>
      </c>
      <c r="AW293" s="341">
        <f t="shared" si="194"/>
        <v>0</v>
      </c>
      <c r="AX293" s="341">
        <f t="shared" si="194"/>
        <v>0</v>
      </c>
      <c r="AY293" s="341">
        <f t="shared" si="194"/>
        <v>0</v>
      </c>
      <c r="AZ293" s="341">
        <f t="shared" si="194"/>
        <v>0</v>
      </c>
      <c r="BA293" s="341">
        <f t="shared" si="194"/>
        <v>0</v>
      </c>
      <c r="BB293" s="341">
        <f t="shared" si="194"/>
        <v>0</v>
      </c>
      <c r="BC293" s="341">
        <f t="shared" si="194"/>
        <v>0</v>
      </c>
      <c r="BD293" s="341">
        <f t="shared" si="194"/>
        <v>0</v>
      </c>
      <c r="BE293" s="341">
        <f t="shared" si="194"/>
        <v>0</v>
      </c>
      <c r="BF293" s="341">
        <f t="shared" si="194"/>
        <v>0</v>
      </c>
      <c r="BG293" s="341">
        <f t="shared" si="194"/>
        <v>0</v>
      </c>
      <c r="BH293" s="341">
        <f t="shared" si="194"/>
        <v>0</v>
      </c>
      <c r="BI293" s="341">
        <f t="shared" si="194"/>
        <v>0</v>
      </c>
      <c r="BJ293" s="341">
        <f t="shared" si="194"/>
        <v>0</v>
      </c>
    </row>
    <row r="294" spans="2:68" ht="15" customHeight="1">
      <c r="B294" s="366">
        <f>'Charges variables (avancé)'!$C$30</f>
        <v>0</v>
      </c>
      <c r="C294" s="341">
        <f t="shared" ref="C294:AH294" si="195">C262+C278</f>
        <v>0</v>
      </c>
      <c r="D294" s="341">
        <f t="shared" si="195"/>
        <v>0</v>
      </c>
      <c r="E294" s="341">
        <f t="shared" si="195"/>
        <v>0</v>
      </c>
      <c r="F294" s="341">
        <f t="shared" si="195"/>
        <v>0</v>
      </c>
      <c r="G294" s="341">
        <f t="shared" si="195"/>
        <v>0</v>
      </c>
      <c r="H294" s="341">
        <f t="shared" si="195"/>
        <v>0</v>
      </c>
      <c r="I294" s="341">
        <f t="shared" si="195"/>
        <v>0</v>
      </c>
      <c r="J294" s="341">
        <f t="shared" si="195"/>
        <v>0</v>
      </c>
      <c r="K294" s="341">
        <f t="shared" si="195"/>
        <v>0</v>
      </c>
      <c r="L294" s="341">
        <f t="shared" si="195"/>
        <v>0</v>
      </c>
      <c r="M294" s="341">
        <f t="shared" si="195"/>
        <v>0</v>
      </c>
      <c r="N294" s="341">
        <f t="shared" si="195"/>
        <v>0</v>
      </c>
      <c r="O294" s="341">
        <f t="shared" si="195"/>
        <v>0</v>
      </c>
      <c r="P294" s="341">
        <f t="shared" si="195"/>
        <v>0</v>
      </c>
      <c r="Q294" s="341">
        <f t="shared" si="195"/>
        <v>0</v>
      </c>
      <c r="R294" s="341">
        <f t="shared" si="195"/>
        <v>0</v>
      </c>
      <c r="S294" s="341">
        <f t="shared" si="195"/>
        <v>0</v>
      </c>
      <c r="T294" s="341">
        <f t="shared" si="195"/>
        <v>0</v>
      </c>
      <c r="U294" s="341">
        <f t="shared" si="195"/>
        <v>0</v>
      </c>
      <c r="V294" s="341">
        <f t="shared" si="195"/>
        <v>0</v>
      </c>
      <c r="W294" s="341">
        <f t="shared" si="195"/>
        <v>0</v>
      </c>
      <c r="X294" s="341">
        <f t="shared" si="195"/>
        <v>0</v>
      </c>
      <c r="Y294" s="341">
        <f t="shared" si="195"/>
        <v>0</v>
      </c>
      <c r="Z294" s="341">
        <f t="shared" si="195"/>
        <v>0</v>
      </c>
      <c r="AA294" s="341">
        <f t="shared" si="195"/>
        <v>0</v>
      </c>
      <c r="AB294" s="341">
        <f t="shared" si="195"/>
        <v>0</v>
      </c>
      <c r="AC294" s="341">
        <f t="shared" si="195"/>
        <v>0</v>
      </c>
      <c r="AD294" s="341">
        <f t="shared" si="195"/>
        <v>0</v>
      </c>
      <c r="AE294" s="341">
        <f t="shared" si="195"/>
        <v>0</v>
      </c>
      <c r="AF294" s="341">
        <f t="shared" si="195"/>
        <v>0</v>
      </c>
      <c r="AG294" s="341">
        <f t="shared" si="195"/>
        <v>0</v>
      </c>
      <c r="AH294" s="341">
        <f t="shared" si="195"/>
        <v>0</v>
      </c>
      <c r="AI294" s="341">
        <f t="shared" ref="AI294:BJ294" si="196">AI262+AI278</f>
        <v>0</v>
      </c>
      <c r="AJ294" s="341">
        <f t="shared" si="196"/>
        <v>0</v>
      </c>
      <c r="AK294" s="341">
        <f t="shared" si="196"/>
        <v>0</v>
      </c>
      <c r="AL294" s="341">
        <f t="shared" si="196"/>
        <v>0</v>
      </c>
      <c r="AM294" s="341">
        <f t="shared" si="196"/>
        <v>0</v>
      </c>
      <c r="AN294" s="341">
        <f t="shared" si="196"/>
        <v>0</v>
      </c>
      <c r="AO294" s="341">
        <f t="shared" si="196"/>
        <v>0</v>
      </c>
      <c r="AP294" s="341">
        <f t="shared" si="196"/>
        <v>0</v>
      </c>
      <c r="AQ294" s="341">
        <f t="shared" si="196"/>
        <v>0</v>
      </c>
      <c r="AR294" s="341">
        <f t="shared" si="196"/>
        <v>0</v>
      </c>
      <c r="AS294" s="341">
        <f t="shared" si="196"/>
        <v>0</v>
      </c>
      <c r="AT294" s="341">
        <f t="shared" si="196"/>
        <v>0</v>
      </c>
      <c r="AU294" s="341">
        <f t="shared" si="196"/>
        <v>0</v>
      </c>
      <c r="AV294" s="341">
        <f t="shared" si="196"/>
        <v>0</v>
      </c>
      <c r="AW294" s="341">
        <f t="shared" si="196"/>
        <v>0</v>
      </c>
      <c r="AX294" s="341">
        <f t="shared" si="196"/>
        <v>0</v>
      </c>
      <c r="AY294" s="341">
        <f t="shared" si="196"/>
        <v>0</v>
      </c>
      <c r="AZ294" s="341">
        <f t="shared" si="196"/>
        <v>0</v>
      </c>
      <c r="BA294" s="341">
        <f t="shared" si="196"/>
        <v>0</v>
      </c>
      <c r="BB294" s="341">
        <f t="shared" si="196"/>
        <v>0</v>
      </c>
      <c r="BC294" s="341">
        <f t="shared" si="196"/>
        <v>0</v>
      </c>
      <c r="BD294" s="341">
        <f t="shared" si="196"/>
        <v>0</v>
      </c>
      <c r="BE294" s="341">
        <f t="shared" si="196"/>
        <v>0</v>
      </c>
      <c r="BF294" s="341">
        <f t="shared" si="196"/>
        <v>0</v>
      </c>
      <c r="BG294" s="341">
        <f t="shared" si="196"/>
        <v>0</v>
      </c>
      <c r="BH294" s="341">
        <f t="shared" si="196"/>
        <v>0</v>
      </c>
      <c r="BI294" s="341">
        <f t="shared" si="196"/>
        <v>0</v>
      </c>
      <c r="BJ294" s="341">
        <f t="shared" si="196"/>
        <v>0</v>
      </c>
    </row>
    <row r="295" spans="2:68" ht="15" customHeight="1">
      <c r="B295" s="366">
        <f>'Charges variables (avancé)'!$C$31</f>
        <v>0</v>
      </c>
      <c r="C295" s="341">
        <f t="shared" ref="C295:AH295" si="197">C263+C279</f>
        <v>0</v>
      </c>
      <c r="D295" s="341">
        <f t="shared" si="197"/>
        <v>0</v>
      </c>
      <c r="E295" s="341">
        <f t="shared" si="197"/>
        <v>0</v>
      </c>
      <c r="F295" s="341">
        <f t="shared" si="197"/>
        <v>0</v>
      </c>
      <c r="G295" s="341">
        <f t="shared" si="197"/>
        <v>0</v>
      </c>
      <c r="H295" s="341">
        <f t="shared" si="197"/>
        <v>0</v>
      </c>
      <c r="I295" s="341">
        <f t="shared" si="197"/>
        <v>0</v>
      </c>
      <c r="J295" s="341">
        <f t="shared" si="197"/>
        <v>0</v>
      </c>
      <c r="K295" s="341">
        <f t="shared" si="197"/>
        <v>0</v>
      </c>
      <c r="L295" s="341">
        <f t="shared" si="197"/>
        <v>0</v>
      </c>
      <c r="M295" s="341">
        <f t="shared" si="197"/>
        <v>0</v>
      </c>
      <c r="N295" s="341">
        <f t="shared" si="197"/>
        <v>0</v>
      </c>
      <c r="O295" s="341">
        <f t="shared" si="197"/>
        <v>0</v>
      </c>
      <c r="P295" s="341">
        <f t="shared" si="197"/>
        <v>0</v>
      </c>
      <c r="Q295" s="341">
        <f t="shared" si="197"/>
        <v>0</v>
      </c>
      <c r="R295" s="341">
        <f t="shared" si="197"/>
        <v>0</v>
      </c>
      <c r="S295" s="341">
        <f t="shared" si="197"/>
        <v>0</v>
      </c>
      <c r="T295" s="341">
        <f t="shared" si="197"/>
        <v>0</v>
      </c>
      <c r="U295" s="341">
        <f t="shared" si="197"/>
        <v>0</v>
      </c>
      <c r="V295" s="341">
        <f t="shared" si="197"/>
        <v>0</v>
      </c>
      <c r="W295" s="341">
        <f t="shared" si="197"/>
        <v>0</v>
      </c>
      <c r="X295" s="341">
        <f t="shared" si="197"/>
        <v>0</v>
      </c>
      <c r="Y295" s="341">
        <f t="shared" si="197"/>
        <v>0</v>
      </c>
      <c r="Z295" s="341">
        <f t="shared" si="197"/>
        <v>0</v>
      </c>
      <c r="AA295" s="341">
        <f t="shared" si="197"/>
        <v>0</v>
      </c>
      <c r="AB295" s="341">
        <f t="shared" si="197"/>
        <v>0</v>
      </c>
      <c r="AC295" s="341">
        <f t="shared" si="197"/>
        <v>0</v>
      </c>
      <c r="AD295" s="341">
        <f t="shared" si="197"/>
        <v>0</v>
      </c>
      <c r="AE295" s="341">
        <f t="shared" si="197"/>
        <v>0</v>
      </c>
      <c r="AF295" s="341">
        <f t="shared" si="197"/>
        <v>0</v>
      </c>
      <c r="AG295" s="341">
        <f t="shared" si="197"/>
        <v>0</v>
      </c>
      <c r="AH295" s="341">
        <f t="shared" si="197"/>
        <v>0</v>
      </c>
      <c r="AI295" s="341">
        <f t="shared" ref="AI295:BJ295" si="198">AI263+AI279</f>
        <v>0</v>
      </c>
      <c r="AJ295" s="341">
        <f t="shared" si="198"/>
        <v>0</v>
      </c>
      <c r="AK295" s="341">
        <f t="shared" si="198"/>
        <v>0</v>
      </c>
      <c r="AL295" s="341">
        <f t="shared" si="198"/>
        <v>0</v>
      </c>
      <c r="AM295" s="341">
        <f t="shared" si="198"/>
        <v>0</v>
      </c>
      <c r="AN295" s="341">
        <f t="shared" si="198"/>
        <v>0</v>
      </c>
      <c r="AO295" s="341">
        <f t="shared" si="198"/>
        <v>0</v>
      </c>
      <c r="AP295" s="341">
        <f t="shared" si="198"/>
        <v>0</v>
      </c>
      <c r="AQ295" s="341">
        <f t="shared" si="198"/>
        <v>0</v>
      </c>
      <c r="AR295" s="341">
        <f t="shared" si="198"/>
        <v>0</v>
      </c>
      <c r="AS295" s="341">
        <f t="shared" si="198"/>
        <v>0</v>
      </c>
      <c r="AT295" s="341">
        <f t="shared" si="198"/>
        <v>0</v>
      </c>
      <c r="AU295" s="341">
        <f t="shared" si="198"/>
        <v>0</v>
      </c>
      <c r="AV295" s="341">
        <f t="shared" si="198"/>
        <v>0</v>
      </c>
      <c r="AW295" s="341">
        <f t="shared" si="198"/>
        <v>0</v>
      </c>
      <c r="AX295" s="341">
        <f t="shared" si="198"/>
        <v>0</v>
      </c>
      <c r="AY295" s="341">
        <f t="shared" si="198"/>
        <v>0</v>
      </c>
      <c r="AZ295" s="341">
        <f t="shared" si="198"/>
        <v>0</v>
      </c>
      <c r="BA295" s="341">
        <f t="shared" si="198"/>
        <v>0</v>
      </c>
      <c r="BB295" s="341">
        <f t="shared" si="198"/>
        <v>0</v>
      </c>
      <c r="BC295" s="341">
        <f t="shared" si="198"/>
        <v>0</v>
      </c>
      <c r="BD295" s="341">
        <f t="shared" si="198"/>
        <v>0</v>
      </c>
      <c r="BE295" s="341">
        <f t="shared" si="198"/>
        <v>0</v>
      </c>
      <c r="BF295" s="341">
        <f t="shared" si="198"/>
        <v>0</v>
      </c>
      <c r="BG295" s="341">
        <f t="shared" si="198"/>
        <v>0</v>
      </c>
      <c r="BH295" s="341">
        <f t="shared" si="198"/>
        <v>0</v>
      </c>
      <c r="BI295" s="341">
        <f t="shared" si="198"/>
        <v>0</v>
      </c>
      <c r="BJ295" s="341">
        <f t="shared" si="198"/>
        <v>0</v>
      </c>
    </row>
    <row r="296" spans="2:68" ht="15" customHeight="1">
      <c r="B296" s="366">
        <f>'Charges variables (avancé)'!$C$32</f>
        <v>0</v>
      </c>
      <c r="C296" s="341">
        <f t="shared" ref="C296:AH296" si="199">C264+C280</f>
        <v>0</v>
      </c>
      <c r="D296" s="341">
        <f t="shared" si="199"/>
        <v>0</v>
      </c>
      <c r="E296" s="341">
        <f t="shared" si="199"/>
        <v>0</v>
      </c>
      <c r="F296" s="341">
        <f t="shared" si="199"/>
        <v>0</v>
      </c>
      <c r="G296" s="341">
        <f t="shared" si="199"/>
        <v>0</v>
      </c>
      <c r="H296" s="341">
        <f t="shared" si="199"/>
        <v>0</v>
      </c>
      <c r="I296" s="341">
        <f t="shared" si="199"/>
        <v>0</v>
      </c>
      <c r="J296" s="341">
        <f t="shared" si="199"/>
        <v>0</v>
      </c>
      <c r="K296" s="341">
        <f t="shared" si="199"/>
        <v>0</v>
      </c>
      <c r="L296" s="341">
        <f t="shared" si="199"/>
        <v>0</v>
      </c>
      <c r="M296" s="341">
        <f t="shared" si="199"/>
        <v>0</v>
      </c>
      <c r="N296" s="341">
        <f t="shared" si="199"/>
        <v>0</v>
      </c>
      <c r="O296" s="341">
        <f t="shared" si="199"/>
        <v>0</v>
      </c>
      <c r="P296" s="341">
        <f t="shared" si="199"/>
        <v>0</v>
      </c>
      <c r="Q296" s="341">
        <f t="shared" si="199"/>
        <v>0</v>
      </c>
      <c r="R296" s="341">
        <f t="shared" si="199"/>
        <v>0</v>
      </c>
      <c r="S296" s="341">
        <f t="shared" si="199"/>
        <v>0</v>
      </c>
      <c r="T296" s="341">
        <f t="shared" si="199"/>
        <v>0</v>
      </c>
      <c r="U296" s="341">
        <f t="shared" si="199"/>
        <v>0</v>
      </c>
      <c r="V296" s="341">
        <f t="shared" si="199"/>
        <v>0</v>
      </c>
      <c r="W296" s="341">
        <f t="shared" si="199"/>
        <v>0</v>
      </c>
      <c r="X296" s="341">
        <f t="shared" si="199"/>
        <v>0</v>
      </c>
      <c r="Y296" s="341">
        <f t="shared" si="199"/>
        <v>0</v>
      </c>
      <c r="Z296" s="341">
        <f t="shared" si="199"/>
        <v>0</v>
      </c>
      <c r="AA296" s="341">
        <f t="shared" si="199"/>
        <v>0</v>
      </c>
      <c r="AB296" s="341">
        <f t="shared" si="199"/>
        <v>0</v>
      </c>
      <c r="AC296" s="341">
        <f t="shared" si="199"/>
        <v>0</v>
      </c>
      <c r="AD296" s="341">
        <f t="shared" si="199"/>
        <v>0</v>
      </c>
      <c r="AE296" s="341">
        <f t="shared" si="199"/>
        <v>0</v>
      </c>
      <c r="AF296" s="341">
        <f t="shared" si="199"/>
        <v>0</v>
      </c>
      <c r="AG296" s="341">
        <f t="shared" si="199"/>
        <v>0</v>
      </c>
      <c r="AH296" s="341">
        <f t="shared" si="199"/>
        <v>0</v>
      </c>
      <c r="AI296" s="341">
        <f t="shared" ref="AI296:BJ296" si="200">AI264+AI280</f>
        <v>0</v>
      </c>
      <c r="AJ296" s="341">
        <f t="shared" si="200"/>
        <v>0</v>
      </c>
      <c r="AK296" s="341">
        <f t="shared" si="200"/>
        <v>0</v>
      </c>
      <c r="AL296" s="341">
        <f t="shared" si="200"/>
        <v>0</v>
      </c>
      <c r="AM296" s="341">
        <f t="shared" si="200"/>
        <v>0</v>
      </c>
      <c r="AN296" s="341">
        <f t="shared" si="200"/>
        <v>0</v>
      </c>
      <c r="AO296" s="341">
        <f t="shared" si="200"/>
        <v>0</v>
      </c>
      <c r="AP296" s="341">
        <f t="shared" si="200"/>
        <v>0</v>
      </c>
      <c r="AQ296" s="341">
        <f t="shared" si="200"/>
        <v>0</v>
      </c>
      <c r="AR296" s="341">
        <f t="shared" si="200"/>
        <v>0</v>
      </c>
      <c r="AS296" s="341">
        <f t="shared" si="200"/>
        <v>0</v>
      </c>
      <c r="AT296" s="341">
        <f t="shared" si="200"/>
        <v>0</v>
      </c>
      <c r="AU296" s="341">
        <f t="shared" si="200"/>
        <v>0</v>
      </c>
      <c r="AV296" s="341">
        <f t="shared" si="200"/>
        <v>0</v>
      </c>
      <c r="AW296" s="341">
        <f t="shared" si="200"/>
        <v>0</v>
      </c>
      <c r="AX296" s="341">
        <f t="shared" si="200"/>
        <v>0</v>
      </c>
      <c r="AY296" s="341">
        <f t="shared" si="200"/>
        <v>0</v>
      </c>
      <c r="AZ296" s="341">
        <f t="shared" si="200"/>
        <v>0</v>
      </c>
      <c r="BA296" s="341">
        <f t="shared" si="200"/>
        <v>0</v>
      </c>
      <c r="BB296" s="341">
        <f t="shared" si="200"/>
        <v>0</v>
      </c>
      <c r="BC296" s="341">
        <f t="shared" si="200"/>
        <v>0</v>
      </c>
      <c r="BD296" s="341">
        <f t="shared" si="200"/>
        <v>0</v>
      </c>
      <c r="BE296" s="341">
        <f t="shared" si="200"/>
        <v>0</v>
      </c>
      <c r="BF296" s="341">
        <f t="shared" si="200"/>
        <v>0</v>
      </c>
      <c r="BG296" s="341">
        <f t="shared" si="200"/>
        <v>0</v>
      </c>
      <c r="BH296" s="341">
        <f t="shared" si="200"/>
        <v>0</v>
      </c>
      <c r="BI296" s="341">
        <f t="shared" si="200"/>
        <v>0</v>
      </c>
      <c r="BJ296" s="341">
        <f t="shared" si="200"/>
        <v>0</v>
      </c>
    </row>
    <row r="297" spans="2:68" ht="15" customHeight="1">
      <c r="B297" s="366">
        <f>'Charges variables (avancé)'!$C$33</f>
        <v>0</v>
      </c>
      <c r="C297" s="341">
        <f t="shared" ref="C297:AH297" si="201">C265+C281</f>
        <v>0</v>
      </c>
      <c r="D297" s="341">
        <f t="shared" si="201"/>
        <v>0</v>
      </c>
      <c r="E297" s="341">
        <f t="shared" si="201"/>
        <v>0</v>
      </c>
      <c r="F297" s="341">
        <f t="shared" si="201"/>
        <v>0</v>
      </c>
      <c r="G297" s="341">
        <f t="shared" si="201"/>
        <v>0</v>
      </c>
      <c r="H297" s="341">
        <f t="shared" si="201"/>
        <v>0</v>
      </c>
      <c r="I297" s="341">
        <f t="shared" si="201"/>
        <v>0</v>
      </c>
      <c r="J297" s="341">
        <f t="shared" si="201"/>
        <v>0</v>
      </c>
      <c r="K297" s="341">
        <f t="shared" si="201"/>
        <v>0</v>
      </c>
      <c r="L297" s="341">
        <f t="shared" si="201"/>
        <v>0</v>
      </c>
      <c r="M297" s="341">
        <f t="shared" si="201"/>
        <v>0</v>
      </c>
      <c r="N297" s="341">
        <f t="shared" si="201"/>
        <v>0</v>
      </c>
      <c r="O297" s="341">
        <f t="shared" si="201"/>
        <v>0</v>
      </c>
      <c r="P297" s="341">
        <f t="shared" si="201"/>
        <v>0</v>
      </c>
      <c r="Q297" s="341">
        <f t="shared" si="201"/>
        <v>0</v>
      </c>
      <c r="R297" s="341">
        <f t="shared" si="201"/>
        <v>0</v>
      </c>
      <c r="S297" s="341">
        <f t="shared" si="201"/>
        <v>0</v>
      </c>
      <c r="T297" s="341">
        <f t="shared" si="201"/>
        <v>0</v>
      </c>
      <c r="U297" s="341">
        <f t="shared" si="201"/>
        <v>0</v>
      </c>
      <c r="V297" s="341">
        <f t="shared" si="201"/>
        <v>0</v>
      </c>
      <c r="W297" s="341">
        <f t="shared" si="201"/>
        <v>0</v>
      </c>
      <c r="X297" s="341">
        <f t="shared" si="201"/>
        <v>0</v>
      </c>
      <c r="Y297" s="341">
        <f t="shared" si="201"/>
        <v>0</v>
      </c>
      <c r="Z297" s="341">
        <f t="shared" si="201"/>
        <v>0</v>
      </c>
      <c r="AA297" s="341">
        <f t="shared" si="201"/>
        <v>0</v>
      </c>
      <c r="AB297" s="341">
        <f t="shared" si="201"/>
        <v>0</v>
      </c>
      <c r="AC297" s="341">
        <f t="shared" si="201"/>
        <v>0</v>
      </c>
      <c r="AD297" s="341">
        <f t="shared" si="201"/>
        <v>0</v>
      </c>
      <c r="AE297" s="341">
        <f t="shared" si="201"/>
        <v>0</v>
      </c>
      <c r="AF297" s="341">
        <f t="shared" si="201"/>
        <v>0</v>
      </c>
      <c r="AG297" s="341">
        <f t="shared" si="201"/>
        <v>0</v>
      </c>
      <c r="AH297" s="341">
        <f t="shared" si="201"/>
        <v>0</v>
      </c>
      <c r="AI297" s="341">
        <f t="shared" ref="AI297:BJ297" si="202">AI265+AI281</f>
        <v>0</v>
      </c>
      <c r="AJ297" s="341">
        <f t="shared" si="202"/>
        <v>0</v>
      </c>
      <c r="AK297" s="341">
        <f t="shared" si="202"/>
        <v>0</v>
      </c>
      <c r="AL297" s="341">
        <f t="shared" si="202"/>
        <v>0</v>
      </c>
      <c r="AM297" s="341">
        <f t="shared" si="202"/>
        <v>0</v>
      </c>
      <c r="AN297" s="341">
        <f t="shared" si="202"/>
        <v>0</v>
      </c>
      <c r="AO297" s="341">
        <f t="shared" si="202"/>
        <v>0</v>
      </c>
      <c r="AP297" s="341">
        <f t="shared" si="202"/>
        <v>0</v>
      </c>
      <c r="AQ297" s="341">
        <f t="shared" si="202"/>
        <v>0</v>
      </c>
      <c r="AR297" s="341">
        <f t="shared" si="202"/>
        <v>0</v>
      </c>
      <c r="AS297" s="341">
        <f t="shared" si="202"/>
        <v>0</v>
      </c>
      <c r="AT297" s="341">
        <f t="shared" si="202"/>
        <v>0</v>
      </c>
      <c r="AU297" s="341">
        <f t="shared" si="202"/>
        <v>0</v>
      </c>
      <c r="AV297" s="341">
        <f t="shared" si="202"/>
        <v>0</v>
      </c>
      <c r="AW297" s="341">
        <f t="shared" si="202"/>
        <v>0</v>
      </c>
      <c r="AX297" s="341">
        <f t="shared" si="202"/>
        <v>0</v>
      </c>
      <c r="AY297" s="341">
        <f t="shared" si="202"/>
        <v>0</v>
      </c>
      <c r="AZ297" s="341">
        <f t="shared" si="202"/>
        <v>0</v>
      </c>
      <c r="BA297" s="341">
        <f t="shared" si="202"/>
        <v>0</v>
      </c>
      <c r="BB297" s="341">
        <f t="shared" si="202"/>
        <v>0</v>
      </c>
      <c r="BC297" s="341">
        <f t="shared" si="202"/>
        <v>0</v>
      </c>
      <c r="BD297" s="341">
        <f t="shared" si="202"/>
        <v>0</v>
      </c>
      <c r="BE297" s="341">
        <f t="shared" si="202"/>
        <v>0</v>
      </c>
      <c r="BF297" s="341">
        <f t="shared" si="202"/>
        <v>0</v>
      </c>
      <c r="BG297" s="341">
        <f t="shared" si="202"/>
        <v>0</v>
      </c>
      <c r="BH297" s="341">
        <f t="shared" si="202"/>
        <v>0</v>
      </c>
      <c r="BI297" s="341">
        <f t="shared" si="202"/>
        <v>0</v>
      </c>
      <c r="BJ297" s="341">
        <f t="shared" si="202"/>
        <v>0</v>
      </c>
    </row>
    <row r="298" spans="2:68" ht="15" customHeight="1"/>
    <row r="299" spans="2:68" ht="15" customHeight="1">
      <c r="B299" s="82" t="s">
        <v>21</v>
      </c>
      <c r="C299" s="20">
        <f t="shared" ref="C299:AH299" si="203">SUM(C290:C297)</f>
        <v>0</v>
      </c>
      <c r="D299" s="20">
        <f t="shared" si="203"/>
        <v>0</v>
      </c>
      <c r="E299" s="20">
        <f t="shared" si="203"/>
        <v>0</v>
      </c>
      <c r="F299" s="20">
        <f t="shared" si="203"/>
        <v>0</v>
      </c>
      <c r="G299" s="20">
        <f t="shared" si="203"/>
        <v>0</v>
      </c>
      <c r="H299" s="20">
        <f t="shared" si="203"/>
        <v>0</v>
      </c>
      <c r="I299" s="20">
        <f t="shared" si="203"/>
        <v>0</v>
      </c>
      <c r="J299" s="20">
        <f t="shared" si="203"/>
        <v>0</v>
      </c>
      <c r="K299" s="20">
        <f t="shared" si="203"/>
        <v>0</v>
      </c>
      <c r="L299" s="20">
        <f t="shared" si="203"/>
        <v>0</v>
      </c>
      <c r="M299" s="20">
        <f t="shared" si="203"/>
        <v>0</v>
      </c>
      <c r="N299" s="20">
        <f t="shared" si="203"/>
        <v>0</v>
      </c>
      <c r="O299" s="20">
        <f t="shared" si="203"/>
        <v>0</v>
      </c>
      <c r="P299" s="20">
        <f t="shared" si="203"/>
        <v>0</v>
      </c>
      <c r="Q299" s="20">
        <f t="shared" si="203"/>
        <v>0</v>
      </c>
      <c r="R299" s="20">
        <f t="shared" si="203"/>
        <v>0</v>
      </c>
      <c r="S299" s="20">
        <f t="shared" si="203"/>
        <v>0</v>
      </c>
      <c r="T299" s="20">
        <f t="shared" si="203"/>
        <v>0</v>
      </c>
      <c r="U299" s="20">
        <f t="shared" si="203"/>
        <v>0</v>
      </c>
      <c r="V299" s="20">
        <f t="shared" si="203"/>
        <v>0</v>
      </c>
      <c r="W299" s="20">
        <f t="shared" si="203"/>
        <v>0</v>
      </c>
      <c r="X299" s="20">
        <f t="shared" si="203"/>
        <v>0</v>
      </c>
      <c r="Y299" s="20">
        <f t="shared" si="203"/>
        <v>0</v>
      </c>
      <c r="Z299" s="20">
        <f t="shared" si="203"/>
        <v>0</v>
      </c>
      <c r="AA299" s="20">
        <f t="shared" si="203"/>
        <v>0</v>
      </c>
      <c r="AB299" s="20">
        <f t="shared" si="203"/>
        <v>0</v>
      </c>
      <c r="AC299" s="20">
        <f t="shared" si="203"/>
        <v>0</v>
      </c>
      <c r="AD299" s="20">
        <f t="shared" si="203"/>
        <v>0</v>
      </c>
      <c r="AE299" s="20">
        <f t="shared" si="203"/>
        <v>0</v>
      </c>
      <c r="AF299" s="20">
        <f t="shared" si="203"/>
        <v>0</v>
      </c>
      <c r="AG299" s="20">
        <f t="shared" si="203"/>
        <v>0</v>
      </c>
      <c r="AH299" s="20">
        <f t="shared" si="203"/>
        <v>0</v>
      </c>
      <c r="AI299" s="20">
        <f t="shared" ref="AI299:BJ299" si="204">SUM(AI290:AI297)</f>
        <v>0</v>
      </c>
      <c r="AJ299" s="20">
        <f t="shared" si="204"/>
        <v>0</v>
      </c>
      <c r="AK299" s="20">
        <f t="shared" si="204"/>
        <v>0</v>
      </c>
      <c r="AL299" s="20">
        <f t="shared" si="204"/>
        <v>0</v>
      </c>
      <c r="AM299" s="20">
        <f t="shared" si="204"/>
        <v>0</v>
      </c>
      <c r="AN299" s="20">
        <f t="shared" si="204"/>
        <v>0</v>
      </c>
      <c r="AO299" s="20">
        <f t="shared" si="204"/>
        <v>0</v>
      </c>
      <c r="AP299" s="20">
        <f t="shared" si="204"/>
        <v>0</v>
      </c>
      <c r="AQ299" s="20">
        <f t="shared" si="204"/>
        <v>0</v>
      </c>
      <c r="AR299" s="20">
        <f t="shared" si="204"/>
        <v>0</v>
      </c>
      <c r="AS299" s="20">
        <f t="shared" si="204"/>
        <v>0</v>
      </c>
      <c r="AT299" s="20">
        <f t="shared" si="204"/>
        <v>0</v>
      </c>
      <c r="AU299" s="20">
        <f t="shared" si="204"/>
        <v>0</v>
      </c>
      <c r="AV299" s="20">
        <f t="shared" si="204"/>
        <v>0</v>
      </c>
      <c r="AW299" s="20">
        <f t="shared" si="204"/>
        <v>0</v>
      </c>
      <c r="AX299" s="20">
        <f t="shared" si="204"/>
        <v>0</v>
      </c>
      <c r="AY299" s="20">
        <f t="shared" si="204"/>
        <v>0</v>
      </c>
      <c r="AZ299" s="20">
        <f t="shared" si="204"/>
        <v>0</v>
      </c>
      <c r="BA299" s="20">
        <f t="shared" si="204"/>
        <v>0</v>
      </c>
      <c r="BB299" s="20">
        <f t="shared" si="204"/>
        <v>0</v>
      </c>
      <c r="BC299" s="20">
        <f t="shared" si="204"/>
        <v>0</v>
      </c>
      <c r="BD299" s="20">
        <f t="shared" si="204"/>
        <v>0</v>
      </c>
      <c r="BE299" s="20">
        <f t="shared" si="204"/>
        <v>0</v>
      </c>
      <c r="BF299" s="20">
        <f t="shared" si="204"/>
        <v>0</v>
      </c>
      <c r="BG299" s="20">
        <f t="shared" si="204"/>
        <v>0</v>
      </c>
      <c r="BH299" s="20">
        <f t="shared" si="204"/>
        <v>0</v>
      </c>
      <c r="BI299" s="20">
        <f t="shared" si="204"/>
        <v>0</v>
      </c>
      <c r="BJ299" s="20">
        <f t="shared" si="204"/>
        <v>0</v>
      </c>
    </row>
    <row r="300" spans="2:68" ht="15" customHeight="1">
      <c r="B300" s="83" t="s">
        <v>49</v>
      </c>
      <c r="C300" s="20">
        <f>C299</f>
        <v>0</v>
      </c>
      <c r="D300" s="20">
        <f t="shared" ref="D300:N300" si="205">C300+D299</f>
        <v>0</v>
      </c>
      <c r="E300" s="20">
        <f t="shared" si="205"/>
        <v>0</v>
      </c>
      <c r="F300" s="20">
        <f t="shared" si="205"/>
        <v>0</v>
      </c>
      <c r="G300" s="20">
        <f t="shared" si="205"/>
        <v>0</v>
      </c>
      <c r="H300" s="20">
        <f t="shared" si="205"/>
        <v>0</v>
      </c>
      <c r="I300" s="20">
        <f t="shared" si="205"/>
        <v>0</v>
      </c>
      <c r="J300" s="20">
        <f t="shared" si="205"/>
        <v>0</v>
      </c>
      <c r="K300" s="20">
        <f t="shared" si="205"/>
        <v>0</v>
      </c>
      <c r="L300" s="20">
        <f t="shared" si="205"/>
        <v>0</v>
      </c>
      <c r="M300" s="20">
        <f t="shared" si="205"/>
        <v>0</v>
      </c>
      <c r="N300" s="21">
        <f t="shared" si="205"/>
        <v>0</v>
      </c>
      <c r="O300" s="20">
        <f>O299</f>
        <v>0</v>
      </c>
      <c r="P300" s="20">
        <f t="shared" ref="P300:Z300" si="206">O300+P299</f>
        <v>0</v>
      </c>
      <c r="Q300" s="20">
        <f t="shared" si="206"/>
        <v>0</v>
      </c>
      <c r="R300" s="20">
        <f t="shared" si="206"/>
        <v>0</v>
      </c>
      <c r="S300" s="20">
        <f t="shared" si="206"/>
        <v>0</v>
      </c>
      <c r="T300" s="20">
        <f t="shared" si="206"/>
        <v>0</v>
      </c>
      <c r="U300" s="20">
        <f t="shared" si="206"/>
        <v>0</v>
      </c>
      <c r="V300" s="20">
        <f t="shared" si="206"/>
        <v>0</v>
      </c>
      <c r="W300" s="20">
        <f t="shared" si="206"/>
        <v>0</v>
      </c>
      <c r="X300" s="20">
        <f t="shared" si="206"/>
        <v>0</v>
      </c>
      <c r="Y300" s="20">
        <f t="shared" si="206"/>
        <v>0</v>
      </c>
      <c r="Z300" s="21">
        <f t="shared" si="206"/>
        <v>0</v>
      </c>
      <c r="AA300" s="20">
        <f>AA299</f>
        <v>0</v>
      </c>
      <c r="AB300" s="20">
        <f t="shared" ref="AB300:AL300" si="207">AA300+AB299</f>
        <v>0</v>
      </c>
      <c r="AC300" s="20">
        <f t="shared" si="207"/>
        <v>0</v>
      </c>
      <c r="AD300" s="20">
        <f t="shared" si="207"/>
        <v>0</v>
      </c>
      <c r="AE300" s="20">
        <f t="shared" si="207"/>
        <v>0</v>
      </c>
      <c r="AF300" s="20">
        <f t="shared" si="207"/>
        <v>0</v>
      </c>
      <c r="AG300" s="20">
        <f t="shared" si="207"/>
        <v>0</v>
      </c>
      <c r="AH300" s="20">
        <f t="shared" si="207"/>
        <v>0</v>
      </c>
      <c r="AI300" s="20">
        <f t="shared" si="207"/>
        <v>0</v>
      </c>
      <c r="AJ300" s="20">
        <f t="shared" si="207"/>
        <v>0</v>
      </c>
      <c r="AK300" s="20">
        <f t="shared" si="207"/>
        <v>0</v>
      </c>
      <c r="AL300" s="21">
        <f t="shared" si="207"/>
        <v>0</v>
      </c>
      <c r="AM300" s="20">
        <f>AM299</f>
        <v>0</v>
      </c>
      <c r="AN300" s="20">
        <f t="shared" ref="AN300:AX300" si="208">AM300+AN299</f>
        <v>0</v>
      </c>
      <c r="AO300" s="20">
        <f t="shared" si="208"/>
        <v>0</v>
      </c>
      <c r="AP300" s="20">
        <f t="shared" si="208"/>
        <v>0</v>
      </c>
      <c r="AQ300" s="20">
        <f t="shared" si="208"/>
        <v>0</v>
      </c>
      <c r="AR300" s="20">
        <f t="shared" si="208"/>
        <v>0</v>
      </c>
      <c r="AS300" s="20">
        <f t="shared" si="208"/>
        <v>0</v>
      </c>
      <c r="AT300" s="20">
        <f t="shared" si="208"/>
        <v>0</v>
      </c>
      <c r="AU300" s="20">
        <f t="shared" si="208"/>
        <v>0</v>
      </c>
      <c r="AV300" s="20">
        <f t="shared" si="208"/>
        <v>0</v>
      </c>
      <c r="AW300" s="20">
        <f t="shared" si="208"/>
        <v>0</v>
      </c>
      <c r="AX300" s="21">
        <f t="shared" si="208"/>
        <v>0</v>
      </c>
      <c r="AY300" s="20">
        <f>AY299</f>
        <v>0</v>
      </c>
      <c r="AZ300" s="20">
        <f t="shared" ref="AZ300:BJ300" si="209">AY300+AZ299</f>
        <v>0</v>
      </c>
      <c r="BA300" s="20">
        <f t="shared" si="209"/>
        <v>0</v>
      </c>
      <c r="BB300" s="20">
        <f t="shared" si="209"/>
        <v>0</v>
      </c>
      <c r="BC300" s="20">
        <f t="shared" si="209"/>
        <v>0</v>
      </c>
      <c r="BD300" s="20">
        <f t="shared" si="209"/>
        <v>0</v>
      </c>
      <c r="BE300" s="20">
        <f t="shared" si="209"/>
        <v>0</v>
      </c>
      <c r="BF300" s="20">
        <f t="shared" si="209"/>
        <v>0</v>
      </c>
      <c r="BG300" s="20">
        <f t="shared" si="209"/>
        <v>0</v>
      </c>
      <c r="BH300" s="20">
        <f t="shared" si="209"/>
        <v>0</v>
      </c>
      <c r="BI300" s="20">
        <f t="shared" si="209"/>
        <v>0</v>
      </c>
      <c r="BJ300" s="21">
        <f t="shared" si="209"/>
        <v>0</v>
      </c>
    </row>
    <row r="301" spans="2:68" ht="15" customHeight="1"/>
    <row r="302" spans="2:68" ht="15" customHeight="1">
      <c r="B302" s="104" t="s">
        <v>52</v>
      </c>
      <c r="C302" s="11"/>
      <c r="D302" s="11"/>
      <c r="E302" s="11"/>
    </row>
    <row r="303" spans="2:68" ht="15" customHeight="1"/>
    <row r="304" spans="2:68" ht="15" customHeight="1">
      <c r="B304" s="81"/>
      <c r="C304" s="473" t="s">
        <v>18</v>
      </c>
      <c r="D304" s="473"/>
      <c r="E304" s="473"/>
      <c r="F304" s="473"/>
      <c r="G304" s="473"/>
      <c r="H304" s="473"/>
      <c r="I304" s="473"/>
      <c r="J304" s="473"/>
      <c r="K304" s="473"/>
      <c r="L304" s="473"/>
      <c r="M304" s="473"/>
      <c r="N304" s="473"/>
      <c r="O304" s="473" t="s">
        <v>19</v>
      </c>
      <c r="P304" s="473"/>
      <c r="Q304" s="473"/>
      <c r="R304" s="473"/>
      <c r="S304" s="473"/>
      <c r="T304" s="473"/>
      <c r="U304" s="473"/>
      <c r="V304" s="473"/>
      <c r="W304" s="473"/>
      <c r="X304" s="473"/>
      <c r="Y304" s="473"/>
      <c r="Z304" s="473"/>
      <c r="AA304" s="473" t="s">
        <v>20</v>
      </c>
      <c r="AB304" s="473"/>
      <c r="AC304" s="473"/>
      <c r="AD304" s="473"/>
      <c r="AE304" s="473"/>
      <c r="AF304" s="473"/>
      <c r="AG304" s="473"/>
      <c r="AH304" s="473"/>
      <c r="AI304" s="473"/>
      <c r="AJ304" s="473"/>
      <c r="AK304" s="473"/>
      <c r="AL304" s="473"/>
      <c r="AM304" s="29"/>
      <c r="AN304" s="476" t="s">
        <v>32</v>
      </c>
      <c r="AO304" s="476"/>
      <c r="AP304" s="476"/>
      <c r="AQ304" s="476"/>
      <c r="AR304" s="476"/>
      <c r="AS304" s="476"/>
      <c r="AT304" s="476"/>
      <c r="AU304" s="476"/>
      <c r="AV304" s="476"/>
      <c r="AW304" s="476"/>
      <c r="AX304" s="477"/>
      <c r="AY304" s="473" t="s">
        <v>33</v>
      </c>
      <c r="AZ304" s="473"/>
      <c r="BA304" s="473"/>
      <c r="BB304" s="473"/>
      <c r="BC304" s="473"/>
      <c r="BD304" s="473"/>
      <c r="BE304" s="473"/>
      <c r="BF304" s="473"/>
      <c r="BG304" s="473"/>
      <c r="BH304" s="473"/>
      <c r="BI304" s="473"/>
      <c r="BJ304" s="473"/>
      <c r="BL304" s="474" t="s">
        <v>207</v>
      </c>
      <c r="BM304" s="474"/>
      <c r="BN304" s="474"/>
      <c r="BO304" s="474"/>
      <c r="BP304" s="474"/>
    </row>
    <row r="305" spans="2:68" ht="15" customHeight="1">
      <c r="B305" s="83" t="s">
        <v>36</v>
      </c>
      <c r="C305" s="18">
        <f>CONFIG!$D$7</f>
        <v>41640</v>
      </c>
      <c r="D305" s="18">
        <f>DATE(YEAR(C305),MONTH(C305)+1,DAY(C305))</f>
        <v>41671</v>
      </c>
      <c r="E305" s="18">
        <f t="shared" ref="E305:BJ305" si="210">DATE(YEAR(D305),MONTH(D305)+1,DAY(D305))</f>
        <v>41699</v>
      </c>
      <c r="F305" s="18">
        <f t="shared" si="210"/>
        <v>41730</v>
      </c>
      <c r="G305" s="18">
        <f t="shared" si="210"/>
        <v>41760</v>
      </c>
      <c r="H305" s="18">
        <f t="shared" si="210"/>
        <v>41791</v>
      </c>
      <c r="I305" s="18">
        <f t="shared" si="210"/>
        <v>41821</v>
      </c>
      <c r="J305" s="18">
        <f t="shared" si="210"/>
        <v>41852</v>
      </c>
      <c r="K305" s="18">
        <f t="shared" si="210"/>
        <v>41883</v>
      </c>
      <c r="L305" s="18">
        <f t="shared" si="210"/>
        <v>41913</v>
      </c>
      <c r="M305" s="18">
        <f t="shared" si="210"/>
        <v>41944</v>
      </c>
      <c r="N305" s="18">
        <f t="shared" si="210"/>
        <v>41974</v>
      </c>
      <c r="O305" s="18">
        <f t="shared" si="210"/>
        <v>42005</v>
      </c>
      <c r="P305" s="18">
        <f t="shared" si="210"/>
        <v>42036</v>
      </c>
      <c r="Q305" s="18">
        <f t="shared" si="210"/>
        <v>42064</v>
      </c>
      <c r="R305" s="18">
        <f t="shared" si="210"/>
        <v>42095</v>
      </c>
      <c r="S305" s="18">
        <f t="shared" si="210"/>
        <v>42125</v>
      </c>
      <c r="T305" s="18">
        <f t="shared" si="210"/>
        <v>42156</v>
      </c>
      <c r="U305" s="18">
        <f t="shared" si="210"/>
        <v>42186</v>
      </c>
      <c r="V305" s="18">
        <f t="shared" si="210"/>
        <v>42217</v>
      </c>
      <c r="W305" s="18">
        <f t="shared" si="210"/>
        <v>42248</v>
      </c>
      <c r="X305" s="18">
        <f t="shared" si="210"/>
        <v>42278</v>
      </c>
      <c r="Y305" s="18">
        <f t="shared" si="210"/>
        <v>42309</v>
      </c>
      <c r="Z305" s="18">
        <f t="shared" si="210"/>
        <v>42339</v>
      </c>
      <c r="AA305" s="18">
        <f t="shared" si="210"/>
        <v>42370</v>
      </c>
      <c r="AB305" s="18">
        <f t="shared" si="210"/>
        <v>42401</v>
      </c>
      <c r="AC305" s="18">
        <f t="shared" si="210"/>
        <v>42430</v>
      </c>
      <c r="AD305" s="18">
        <f t="shared" si="210"/>
        <v>42461</v>
      </c>
      <c r="AE305" s="18">
        <f t="shared" si="210"/>
        <v>42491</v>
      </c>
      <c r="AF305" s="18">
        <f t="shared" si="210"/>
        <v>42522</v>
      </c>
      <c r="AG305" s="18">
        <f t="shared" si="210"/>
        <v>42552</v>
      </c>
      <c r="AH305" s="18">
        <f t="shared" si="210"/>
        <v>42583</v>
      </c>
      <c r="AI305" s="18">
        <f t="shared" si="210"/>
        <v>42614</v>
      </c>
      <c r="AJ305" s="18">
        <f t="shared" si="210"/>
        <v>42644</v>
      </c>
      <c r="AK305" s="18">
        <f t="shared" si="210"/>
        <v>42675</v>
      </c>
      <c r="AL305" s="18">
        <f t="shared" si="210"/>
        <v>42705</v>
      </c>
      <c r="AM305" s="18">
        <f t="shared" si="210"/>
        <v>42736</v>
      </c>
      <c r="AN305" s="18">
        <f t="shared" si="210"/>
        <v>42767</v>
      </c>
      <c r="AO305" s="18">
        <f t="shared" si="210"/>
        <v>42795</v>
      </c>
      <c r="AP305" s="18">
        <f t="shared" si="210"/>
        <v>42826</v>
      </c>
      <c r="AQ305" s="18">
        <f t="shared" si="210"/>
        <v>42856</v>
      </c>
      <c r="AR305" s="18">
        <f t="shared" si="210"/>
        <v>42887</v>
      </c>
      <c r="AS305" s="18">
        <f t="shared" si="210"/>
        <v>42917</v>
      </c>
      <c r="AT305" s="18">
        <f t="shared" si="210"/>
        <v>42948</v>
      </c>
      <c r="AU305" s="18">
        <f t="shared" si="210"/>
        <v>42979</v>
      </c>
      <c r="AV305" s="18">
        <f t="shared" si="210"/>
        <v>43009</v>
      </c>
      <c r="AW305" s="18">
        <f t="shared" si="210"/>
        <v>43040</v>
      </c>
      <c r="AX305" s="18">
        <f t="shared" si="210"/>
        <v>43070</v>
      </c>
      <c r="AY305" s="18">
        <f t="shared" si="210"/>
        <v>43101</v>
      </c>
      <c r="AZ305" s="18">
        <f t="shared" si="210"/>
        <v>43132</v>
      </c>
      <c r="BA305" s="18">
        <f t="shared" si="210"/>
        <v>43160</v>
      </c>
      <c r="BB305" s="18">
        <f t="shared" si="210"/>
        <v>43191</v>
      </c>
      <c r="BC305" s="18">
        <f t="shared" si="210"/>
        <v>43221</v>
      </c>
      <c r="BD305" s="18">
        <f t="shared" si="210"/>
        <v>43252</v>
      </c>
      <c r="BE305" s="18">
        <f t="shared" si="210"/>
        <v>43282</v>
      </c>
      <c r="BF305" s="18">
        <f t="shared" si="210"/>
        <v>43313</v>
      </c>
      <c r="BG305" s="18">
        <f t="shared" si="210"/>
        <v>43344</v>
      </c>
      <c r="BH305" s="18">
        <f t="shared" si="210"/>
        <v>43374</v>
      </c>
      <c r="BI305" s="18">
        <f t="shared" si="210"/>
        <v>43405</v>
      </c>
      <c r="BJ305" s="18">
        <f t="shared" si="210"/>
        <v>43435</v>
      </c>
      <c r="BL305" s="93" t="s">
        <v>18</v>
      </c>
      <c r="BM305" s="93" t="s">
        <v>19</v>
      </c>
      <c r="BN305" s="93" t="s">
        <v>20</v>
      </c>
      <c r="BO305" s="93" t="s">
        <v>32</v>
      </c>
      <c r="BP305" s="93" t="s">
        <v>33</v>
      </c>
    </row>
    <row r="306" spans="2:68" ht="15" customHeight="1">
      <c r="B306" s="366">
        <f>'Charges variables (avancé)'!C26</f>
        <v>0</v>
      </c>
      <c r="C306" s="341">
        <f>C232*'Charges variables (avancé)'!$D26 +C245*'Charges variables (avancé)'!$E26</f>
        <v>0</v>
      </c>
      <c r="D306" s="341">
        <f>D232*'Charges variables (avancé)'!$D26 +D245*'Charges variables (avancé)'!$E26</f>
        <v>0</v>
      </c>
      <c r="E306" s="341">
        <f>E232*'Charges variables (avancé)'!$D26 +E245*'Charges variables (avancé)'!$E26</f>
        <v>0</v>
      </c>
      <c r="F306" s="341">
        <f>F232*'Charges variables (avancé)'!$D26 +F245*'Charges variables (avancé)'!$E26</f>
        <v>0</v>
      </c>
      <c r="G306" s="341">
        <f>G232*'Charges variables (avancé)'!$D26 +G245*'Charges variables (avancé)'!$E26</f>
        <v>0</v>
      </c>
      <c r="H306" s="341">
        <f>H232*'Charges variables (avancé)'!$D26 +H245*'Charges variables (avancé)'!$E26</f>
        <v>0</v>
      </c>
      <c r="I306" s="341">
        <f>I232*'Charges variables (avancé)'!$D26 +I245*'Charges variables (avancé)'!$E26</f>
        <v>0</v>
      </c>
      <c r="J306" s="341">
        <f>J232*'Charges variables (avancé)'!$D26 +J245*'Charges variables (avancé)'!$E26</f>
        <v>0</v>
      </c>
      <c r="K306" s="341">
        <f>K232*'Charges variables (avancé)'!$D26 +K245*'Charges variables (avancé)'!$E26</f>
        <v>0</v>
      </c>
      <c r="L306" s="341">
        <f>L232*'Charges variables (avancé)'!$D26 +L245*'Charges variables (avancé)'!$E26</f>
        <v>0</v>
      </c>
      <c r="M306" s="341">
        <f>M232*'Charges variables (avancé)'!$D26 +M245*'Charges variables (avancé)'!$E26</f>
        <v>0</v>
      </c>
      <c r="N306" s="341">
        <f>N232*'Charges variables (avancé)'!$D26 +N245*'Charges variables (avancé)'!$E26</f>
        <v>0</v>
      </c>
      <c r="O306" s="341">
        <f>O232*'Charges variables (avancé)'!$X26 +O245*'Charges variables (avancé)'!$Y26</f>
        <v>0</v>
      </c>
      <c r="P306" s="341">
        <f>P232*'Charges variables (avancé)'!$X26 +P245*'Charges variables (avancé)'!$Y26</f>
        <v>0</v>
      </c>
      <c r="Q306" s="341">
        <f>Q232*'Charges variables (avancé)'!$X26 +Q245*'Charges variables (avancé)'!$Y26</f>
        <v>0</v>
      </c>
      <c r="R306" s="341">
        <f>R232*'Charges variables (avancé)'!$X26 +R245*'Charges variables (avancé)'!$Y26</f>
        <v>0</v>
      </c>
      <c r="S306" s="341">
        <f>S232*'Charges variables (avancé)'!$X26 +S245*'Charges variables (avancé)'!$Y26</f>
        <v>0</v>
      </c>
      <c r="T306" s="341">
        <f>T232*'Charges variables (avancé)'!$X26 +T245*'Charges variables (avancé)'!$Y26</f>
        <v>0</v>
      </c>
      <c r="U306" s="341">
        <f>U232*'Charges variables (avancé)'!$X26 +U245*'Charges variables (avancé)'!$Y26</f>
        <v>0</v>
      </c>
      <c r="V306" s="341">
        <f>V232*'Charges variables (avancé)'!$X26 +V245*'Charges variables (avancé)'!$Y26</f>
        <v>0</v>
      </c>
      <c r="W306" s="341">
        <f>W232*'Charges variables (avancé)'!$X26 +W245*'Charges variables (avancé)'!$Y26</f>
        <v>0</v>
      </c>
      <c r="X306" s="341">
        <f>X232*'Charges variables (avancé)'!$X26 +X245*'Charges variables (avancé)'!$Y26</f>
        <v>0</v>
      </c>
      <c r="Y306" s="341">
        <f>Y232*'Charges variables (avancé)'!$X26 +Y245*'Charges variables (avancé)'!$Y26</f>
        <v>0</v>
      </c>
      <c r="Z306" s="341">
        <f>Z232*'Charges variables (avancé)'!$X26 +Z245*'Charges variables (avancé)'!$Y26</f>
        <v>0</v>
      </c>
      <c r="AA306" s="341">
        <f>AA232*'Charges variables (avancé)'!$Z26 +AA245*'Charges variables (avancé)'!$AA26</f>
        <v>0</v>
      </c>
      <c r="AB306" s="341">
        <f>AB232*'Charges variables (avancé)'!$Z26 +AB245*'Charges variables (avancé)'!$AA26</f>
        <v>0</v>
      </c>
      <c r="AC306" s="341">
        <f>AC232*'Charges variables (avancé)'!$Z26 +AC245*'Charges variables (avancé)'!$AA26</f>
        <v>0</v>
      </c>
      <c r="AD306" s="341">
        <f>AD232*'Charges variables (avancé)'!$Z26 +AD245*'Charges variables (avancé)'!$AA26</f>
        <v>0</v>
      </c>
      <c r="AE306" s="341">
        <f>AE232*'Charges variables (avancé)'!$Z26 +AE245*'Charges variables (avancé)'!$AA26</f>
        <v>0</v>
      </c>
      <c r="AF306" s="341">
        <f>AF232*'Charges variables (avancé)'!$Z26 +AF245*'Charges variables (avancé)'!$AA26</f>
        <v>0</v>
      </c>
      <c r="AG306" s="341">
        <f>AG232*'Charges variables (avancé)'!$Z26 +AG245*'Charges variables (avancé)'!$AA26</f>
        <v>0</v>
      </c>
      <c r="AH306" s="341">
        <f>AH232*'Charges variables (avancé)'!$Z26 +AH245*'Charges variables (avancé)'!$AA26</f>
        <v>0</v>
      </c>
      <c r="AI306" s="341">
        <f>AI232*'Charges variables (avancé)'!$Z26 +AI245*'Charges variables (avancé)'!$AA26</f>
        <v>0</v>
      </c>
      <c r="AJ306" s="341">
        <f>AJ232*'Charges variables (avancé)'!$Z26 +AJ245*'Charges variables (avancé)'!$AA26</f>
        <v>0</v>
      </c>
      <c r="AK306" s="341">
        <f>AK232*'Charges variables (avancé)'!$Z26 +AK245*'Charges variables (avancé)'!$AA26</f>
        <v>0</v>
      </c>
      <c r="AL306" s="341">
        <f>AL232*'Charges variables (avancé)'!$Z26 +AL245*'Charges variables (avancé)'!$AA26</f>
        <v>0</v>
      </c>
      <c r="AM306" s="341">
        <f>AM232*'Charges variables (avancé)'!$AB26 +AM245*'Charges variables (avancé)'!$AC26</f>
        <v>0</v>
      </c>
      <c r="AN306" s="341">
        <f>AN232*'Charges variables (avancé)'!$AB26 +AN245*'Charges variables (avancé)'!$AC26</f>
        <v>0</v>
      </c>
      <c r="AO306" s="341">
        <f>AO232*'Charges variables (avancé)'!$AB26 +AO245*'Charges variables (avancé)'!$AC26</f>
        <v>0</v>
      </c>
      <c r="AP306" s="341">
        <f>AP232*'Charges variables (avancé)'!$AB26 +AP245*'Charges variables (avancé)'!$AC26</f>
        <v>0</v>
      </c>
      <c r="AQ306" s="341">
        <f>AQ232*'Charges variables (avancé)'!$AB26 +AQ245*'Charges variables (avancé)'!$AC26</f>
        <v>0</v>
      </c>
      <c r="AR306" s="341">
        <f>AR232*'Charges variables (avancé)'!$AB26 +AR245*'Charges variables (avancé)'!$AC26</f>
        <v>0</v>
      </c>
      <c r="AS306" s="341">
        <f>AS232*'Charges variables (avancé)'!$AB26 +AS245*'Charges variables (avancé)'!$AC26</f>
        <v>0</v>
      </c>
      <c r="AT306" s="341">
        <f>AT232*'Charges variables (avancé)'!$AB26 +AT245*'Charges variables (avancé)'!$AC26</f>
        <v>0</v>
      </c>
      <c r="AU306" s="341">
        <f>AU232*'Charges variables (avancé)'!$AB26 +AU245*'Charges variables (avancé)'!$AC26</f>
        <v>0</v>
      </c>
      <c r="AV306" s="341">
        <f>AV232*'Charges variables (avancé)'!$AB26 +AV245*'Charges variables (avancé)'!$AC26</f>
        <v>0</v>
      </c>
      <c r="AW306" s="341">
        <f>AW232*'Charges variables (avancé)'!$AB26 +AW245*'Charges variables (avancé)'!$AC26</f>
        <v>0</v>
      </c>
      <c r="AX306" s="341">
        <f>AX232*'Charges variables (avancé)'!$AB26 +AX245*'Charges variables (avancé)'!$AC26</f>
        <v>0</v>
      </c>
      <c r="AY306" s="341">
        <f>AY232*'Charges variables (avancé)'!$AD26 +AY245*'Charges variables (avancé)'!$AE26</f>
        <v>0</v>
      </c>
      <c r="AZ306" s="341">
        <f>AZ232*'Charges variables (avancé)'!$AD26 +AZ245*'Charges variables (avancé)'!$AE26</f>
        <v>0</v>
      </c>
      <c r="BA306" s="341">
        <f>BA232*'Charges variables (avancé)'!$AD26 +BA245*'Charges variables (avancé)'!$AE26</f>
        <v>0</v>
      </c>
      <c r="BB306" s="341">
        <f>BB232*'Charges variables (avancé)'!$AD26 +BB245*'Charges variables (avancé)'!$AE26</f>
        <v>0</v>
      </c>
      <c r="BC306" s="341">
        <f>BC232*'Charges variables (avancé)'!$AD26 +BC245*'Charges variables (avancé)'!$AE26</f>
        <v>0</v>
      </c>
      <c r="BD306" s="341">
        <f>BD232*'Charges variables (avancé)'!$AD26 +BD245*'Charges variables (avancé)'!$AE26</f>
        <v>0</v>
      </c>
      <c r="BE306" s="341">
        <f>BE232*'Charges variables (avancé)'!$AD26 +BE245*'Charges variables (avancé)'!$AE26</f>
        <v>0</v>
      </c>
      <c r="BF306" s="341">
        <f>BF232*'Charges variables (avancé)'!$AD26 +BF245*'Charges variables (avancé)'!$AE26</f>
        <v>0</v>
      </c>
      <c r="BG306" s="341">
        <f>BG232*'Charges variables (avancé)'!$AD26 +BG245*'Charges variables (avancé)'!$AE26</f>
        <v>0</v>
      </c>
      <c r="BH306" s="341">
        <f>BH232*'Charges variables (avancé)'!$AD26 +BH245*'Charges variables (avancé)'!$AE26</f>
        <v>0</v>
      </c>
      <c r="BI306" s="341">
        <f>BI232*'Charges variables (avancé)'!$AD26 +BI245*'Charges variables (avancé)'!$AE26</f>
        <v>0</v>
      </c>
      <c r="BJ306" s="341">
        <f>BJ232*'Charges variables (avancé)'!$AD26 +BJ245*'Charges variables (avancé)'!$AE26</f>
        <v>0</v>
      </c>
      <c r="BL306" s="353">
        <f t="shared" ref="BL306:BL313" si="211">SUM(C306:N306)</f>
        <v>0</v>
      </c>
      <c r="BM306" s="353">
        <f t="shared" ref="BM306:BM313" si="212">SUM(O306:Z306)</f>
        <v>0</v>
      </c>
      <c r="BN306" s="353">
        <f t="shared" ref="BN306:BN313" si="213">SUM(AA306:AL306)</f>
        <v>0</v>
      </c>
      <c r="BO306" s="353">
        <f t="shared" ref="BO306:BO313" si="214">SUM(AM306:AX306)</f>
        <v>0</v>
      </c>
      <c r="BP306" s="353">
        <f t="shared" ref="BP306:BP313" si="215">SUM(AY306:BJ306)</f>
        <v>0</v>
      </c>
    </row>
    <row r="307" spans="2:68" ht="15" customHeight="1">
      <c r="B307" s="366">
        <f>'Charges variables (avancé)'!C27</f>
        <v>0</v>
      </c>
      <c r="C307" s="341">
        <f>C233*'Charges variables (avancé)'!$D27 +C246*'Charges variables (avancé)'!$E27</f>
        <v>0</v>
      </c>
      <c r="D307" s="341">
        <f>D233*'Charges variables (avancé)'!$D27 +D246*'Charges variables (avancé)'!$E27</f>
        <v>0</v>
      </c>
      <c r="E307" s="341">
        <f>E233*'Charges variables (avancé)'!$D27 +E246*'Charges variables (avancé)'!$E27</f>
        <v>0</v>
      </c>
      <c r="F307" s="341">
        <f>F233*'Charges variables (avancé)'!$D27 +F246*'Charges variables (avancé)'!$E27</f>
        <v>0</v>
      </c>
      <c r="G307" s="341">
        <f>G233*'Charges variables (avancé)'!$D27 +G246*'Charges variables (avancé)'!$E27</f>
        <v>0</v>
      </c>
      <c r="H307" s="341">
        <f>H233*'Charges variables (avancé)'!$D27 +H246*'Charges variables (avancé)'!$E27</f>
        <v>0</v>
      </c>
      <c r="I307" s="341">
        <f>I233*'Charges variables (avancé)'!$D27 +I246*'Charges variables (avancé)'!$E27</f>
        <v>0</v>
      </c>
      <c r="J307" s="341">
        <f>J233*'Charges variables (avancé)'!$D27 +J246*'Charges variables (avancé)'!$E27</f>
        <v>0</v>
      </c>
      <c r="K307" s="341">
        <f>K233*'Charges variables (avancé)'!$D27 +K246*'Charges variables (avancé)'!$E27</f>
        <v>0</v>
      </c>
      <c r="L307" s="341">
        <f>L233*'Charges variables (avancé)'!$D27 +L246*'Charges variables (avancé)'!$E27</f>
        <v>0</v>
      </c>
      <c r="M307" s="341">
        <f>M233*'Charges variables (avancé)'!$D27 +M246*'Charges variables (avancé)'!$E27</f>
        <v>0</v>
      </c>
      <c r="N307" s="341">
        <f>N233*'Charges variables (avancé)'!$D27 +N246*'Charges variables (avancé)'!$E27</f>
        <v>0</v>
      </c>
      <c r="O307" s="341">
        <f>O233*'Charges variables (avancé)'!$X27 +O246*'Charges variables (avancé)'!$Y27</f>
        <v>0</v>
      </c>
      <c r="P307" s="341">
        <f>P233*'Charges variables (avancé)'!$X27 +P246*'Charges variables (avancé)'!$Y27</f>
        <v>0</v>
      </c>
      <c r="Q307" s="341">
        <f>Q233*'Charges variables (avancé)'!$X27 +Q246*'Charges variables (avancé)'!$Y27</f>
        <v>0</v>
      </c>
      <c r="R307" s="341">
        <f>R233*'Charges variables (avancé)'!$X27 +R246*'Charges variables (avancé)'!$Y27</f>
        <v>0</v>
      </c>
      <c r="S307" s="341">
        <f>S233*'Charges variables (avancé)'!$X27 +S246*'Charges variables (avancé)'!$Y27</f>
        <v>0</v>
      </c>
      <c r="T307" s="341">
        <f>T233*'Charges variables (avancé)'!$X27 +T246*'Charges variables (avancé)'!$Y27</f>
        <v>0</v>
      </c>
      <c r="U307" s="341">
        <f>U233*'Charges variables (avancé)'!$X27 +U246*'Charges variables (avancé)'!$Y27</f>
        <v>0</v>
      </c>
      <c r="V307" s="341">
        <f>V233*'Charges variables (avancé)'!$X27 +V246*'Charges variables (avancé)'!$Y27</f>
        <v>0</v>
      </c>
      <c r="W307" s="341">
        <f>W233*'Charges variables (avancé)'!$X27 +W246*'Charges variables (avancé)'!$Y27</f>
        <v>0</v>
      </c>
      <c r="X307" s="341">
        <f>X233*'Charges variables (avancé)'!$X27 +X246*'Charges variables (avancé)'!$Y27</f>
        <v>0</v>
      </c>
      <c r="Y307" s="341">
        <f>Y233*'Charges variables (avancé)'!$X27 +Y246*'Charges variables (avancé)'!$Y27</f>
        <v>0</v>
      </c>
      <c r="Z307" s="341">
        <f>Z233*'Charges variables (avancé)'!$X27 +Z246*'Charges variables (avancé)'!$Y27</f>
        <v>0</v>
      </c>
      <c r="AA307" s="341">
        <f>AA233*'Charges variables (avancé)'!$Z27 +AA246*'Charges variables (avancé)'!$AA27</f>
        <v>0</v>
      </c>
      <c r="AB307" s="341">
        <f>AB233*'Charges variables (avancé)'!$Z27 +AB246*'Charges variables (avancé)'!$AA27</f>
        <v>0</v>
      </c>
      <c r="AC307" s="341">
        <f>AC233*'Charges variables (avancé)'!$Z27 +AC246*'Charges variables (avancé)'!$AA27</f>
        <v>0</v>
      </c>
      <c r="AD307" s="341">
        <f>AD233*'Charges variables (avancé)'!$Z27 +AD246*'Charges variables (avancé)'!$AA27</f>
        <v>0</v>
      </c>
      <c r="AE307" s="341">
        <f>AE233*'Charges variables (avancé)'!$Z27 +AE246*'Charges variables (avancé)'!$AA27</f>
        <v>0</v>
      </c>
      <c r="AF307" s="341">
        <f>AF233*'Charges variables (avancé)'!$Z27 +AF246*'Charges variables (avancé)'!$AA27</f>
        <v>0</v>
      </c>
      <c r="AG307" s="341">
        <f>AG233*'Charges variables (avancé)'!$Z27 +AG246*'Charges variables (avancé)'!$AA27</f>
        <v>0</v>
      </c>
      <c r="AH307" s="341">
        <f>AH233*'Charges variables (avancé)'!$Z27 +AH246*'Charges variables (avancé)'!$AA27</f>
        <v>0</v>
      </c>
      <c r="AI307" s="341">
        <f>AI233*'Charges variables (avancé)'!$Z27 +AI246*'Charges variables (avancé)'!$AA27</f>
        <v>0</v>
      </c>
      <c r="AJ307" s="341">
        <f>AJ233*'Charges variables (avancé)'!$Z27 +AJ246*'Charges variables (avancé)'!$AA27</f>
        <v>0</v>
      </c>
      <c r="AK307" s="341">
        <f>AK233*'Charges variables (avancé)'!$Z27 +AK246*'Charges variables (avancé)'!$AA27</f>
        <v>0</v>
      </c>
      <c r="AL307" s="341">
        <f>AL233*'Charges variables (avancé)'!$Z27 +AL246*'Charges variables (avancé)'!$AA27</f>
        <v>0</v>
      </c>
      <c r="AM307" s="341">
        <f>AM233*'Charges variables (avancé)'!$AB27 +AM246*'Charges variables (avancé)'!$AC27</f>
        <v>0</v>
      </c>
      <c r="AN307" s="341">
        <f>AN233*'Charges variables (avancé)'!$AB27 +AN246*'Charges variables (avancé)'!$AC27</f>
        <v>0</v>
      </c>
      <c r="AO307" s="341">
        <f>AO233*'Charges variables (avancé)'!$AB27 +AO246*'Charges variables (avancé)'!$AC27</f>
        <v>0</v>
      </c>
      <c r="AP307" s="341">
        <f>AP233*'Charges variables (avancé)'!$AB27 +AP246*'Charges variables (avancé)'!$AC27</f>
        <v>0</v>
      </c>
      <c r="AQ307" s="341">
        <f>AQ233*'Charges variables (avancé)'!$AB27 +AQ246*'Charges variables (avancé)'!$AC27</f>
        <v>0</v>
      </c>
      <c r="AR307" s="341">
        <f>AR233*'Charges variables (avancé)'!$AB27 +AR246*'Charges variables (avancé)'!$AC27</f>
        <v>0</v>
      </c>
      <c r="AS307" s="341">
        <f>AS233*'Charges variables (avancé)'!$AB27 +AS246*'Charges variables (avancé)'!$AC27</f>
        <v>0</v>
      </c>
      <c r="AT307" s="341">
        <f>AT233*'Charges variables (avancé)'!$AB27 +AT246*'Charges variables (avancé)'!$AC27</f>
        <v>0</v>
      </c>
      <c r="AU307" s="341">
        <f>AU233*'Charges variables (avancé)'!$AB27 +AU246*'Charges variables (avancé)'!$AC27</f>
        <v>0</v>
      </c>
      <c r="AV307" s="341">
        <f>AV233*'Charges variables (avancé)'!$AB27 +AV246*'Charges variables (avancé)'!$AC27</f>
        <v>0</v>
      </c>
      <c r="AW307" s="341">
        <f>AW233*'Charges variables (avancé)'!$AB27 +AW246*'Charges variables (avancé)'!$AC27</f>
        <v>0</v>
      </c>
      <c r="AX307" s="341">
        <f>AX233*'Charges variables (avancé)'!$AB27 +AX246*'Charges variables (avancé)'!$AC27</f>
        <v>0</v>
      </c>
      <c r="AY307" s="341">
        <f>AY233*'Charges variables (avancé)'!$AD27 +AY246*'Charges variables (avancé)'!$AE27</f>
        <v>0</v>
      </c>
      <c r="AZ307" s="341">
        <f>AZ233*'Charges variables (avancé)'!$AD27 +AZ246*'Charges variables (avancé)'!$AE27</f>
        <v>0</v>
      </c>
      <c r="BA307" s="341">
        <f>BA233*'Charges variables (avancé)'!$AD27 +BA246*'Charges variables (avancé)'!$AE27</f>
        <v>0</v>
      </c>
      <c r="BB307" s="341">
        <f>BB233*'Charges variables (avancé)'!$AD27 +BB246*'Charges variables (avancé)'!$AE27</f>
        <v>0</v>
      </c>
      <c r="BC307" s="341">
        <f>BC233*'Charges variables (avancé)'!$AD27 +BC246*'Charges variables (avancé)'!$AE27</f>
        <v>0</v>
      </c>
      <c r="BD307" s="341">
        <f>BD233*'Charges variables (avancé)'!$AD27 +BD246*'Charges variables (avancé)'!$AE27</f>
        <v>0</v>
      </c>
      <c r="BE307" s="341">
        <f>BE233*'Charges variables (avancé)'!$AD27 +BE246*'Charges variables (avancé)'!$AE27</f>
        <v>0</v>
      </c>
      <c r="BF307" s="341">
        <f>BF233*'Charges variables (avancé)'!$AD27 +BF246*'Charges variables (avancé)'!$AE27</f>
        <v>0</v>
      </c>
      <c r="BG307" s="341">
        <f>BG233*'Charges variables (avancé)'!$AD27 +BG246*'Charges variables (avancé)'!$AE27</f>
        <v>0</v>
      </c>
      <c r="BH307" s="341">
        <f>BH233*'Charges variables (avancé)'!$AD27 +BH246*'Charges variables (avancé)'!$AE27</f>
        <v>0</v>
      </c>
      <c r="BI307" s="341">
        <f>BI233*'Charges variables (avancé)'!$AD27 +BI246*'Charges variables (avancé)'!$AE27</f>
        <v>0</v>
      </c>
      <c r="BJ307" s="341">
        <f>BJ233*'Charges variables (avancé)'!$AD27 +BJ246*'Charges variables (avancé)'!$AE27</f>
        <v>0</v>
      </c>
      <c r="BL307" s="353">
        <f t="shared" si="211"/>
        <v>0</v>
      </c>
      <c r="BM307" s="353">
        <f t="shared" si="212"/>
        <v>0</v>
      </c>
      <c r="BN307" s="353">
        <f t="shared" si="213"/>
        <v>0</v>
      </c>
      <c r="BO307" s="353">
        <f t="shared" si="214"/>
        <v>0</v>
      </c>
      <c r="BP307" s="353">
        <f t="shared" si="215"/>
        <v>0</v>
      </c>
    </row>
    <row r="308" spans="2:68" ht="15" customHeight="1">
      <c r="B308" s="366">
        <f>'Charges variables (avancé)'!C28</f>
        <v>0</v>
      </c>
      <c r="C308" s="341">
        <f>C234*'Charges variables (avancé)'!$D28 +C247*'Charges variables (avancé)'!$E28</f>
        <v>0</v>
      </c>
      <c r="D308" s="341">
        <f>D234*'Charges variables (avancé)'!$D28 +D247*'Charges variables (avancé)'!$E28</f>
        <v>0</v>
      </c>
      <c r="E308" s="341">
        <f>E234*'Charges variables (avancé)'!$D28 +E247*'Charges variables (avancé)'!$E28</f>
        <v>0</v>
      </c>
      <c r="F308" s="341">
        <f>F234*'Charges variables (avancé)'!$D28 +F247*'Charges variables (avancé)'!$E28</f>
        <v>0</v>
      </c>
      <c r="G308" s="341">
        <f>G234*'Charges variables (avancé)'!$D28 +G247*'Charges variables (avancé)'!$E28</f>
        <v>0</v>
      </c>
      <c r="H308" s="341">
        <f>H234*'Charges variables (avancé)'!$D28 +H247*'Charges variables (avancé)'!$E28</f>
        <v>0</v>
      </c>
      <c r="I308" s="341">
        <f>I234*'Charges variables (avancé)'!$D28 +I247*'Charges variables (avancé)'!$E28</f>
        <v>0</v>
      </c>
      <c r="J308" s="341">
        <f>J234*'Charges variables (avancé)'!$D28 +J247*'Charges variables (avancé)'!$E28</f>
        <v>0</v>
      </c>
      <c r="K308" s="341">
        <f>K234*'Charges variables (avancé)'!$D28 +K247*'Charges variables (avancé)'!$E28</f>
        <v>0</v>
      </c>
      <c r="L308" s="341">
        <f>L234*'Charges variables (avancé)'!$D28 +L247*'Charges variables (avancé)'!$E28</f>
        <v>0</v>
      </c>
      <c r="M308" s="341">
        <f>M234*'Charges variables (avancé)'!$D28 +M247*'Charges variables (avancé)'!$E28</f>
        <v>0</v>
      </c>
      <c r="N308" s="341">
        <f>N234*'Charges variables (avancé)'!$D28 +N247*'Charges variables (avancé)'!$E28</f>
        <v>0</v>
      </c>
      <c r="O308" s="341">
        <f>O234*'Charges variables (avancé)'!$X28 +O247*'Charges variables (avancé)'!$Y28</f>
        <v>0</v>
      </c>
      <c r="P308" s="341">
        <f>P234*'Charges variables (avancé)'!$X28 +P247*'Charges variables (avancé)'!$Y28</f>
        <v>0</v>
      </c>
      <c r="Q308" s="341">
        <f>Q234*'Charges variables (avancé)'!$X28 +Q247*'Charges variables (avancé)'!$Y28</f>
        <v>0</v>
      </c>
      <c r="R308" s="341">
        <f>R234*'Charges variables (avancé)'!$X28 +R247*'Charges variables (avancé)'!$Y28</f>
        <v>0</v>
      </c>
      <c r="S308" s="341">
        <f>S234*'Charges variables (avancé)'!$X28 +S247*'Charges variables (avancé)'!$Y28</f>
        <v>0</v>
      </c>
      <c r="T308" s="341">
        <f>T234*'Charges variables (avancé)'!$X28 +T247*'Charges variables (avancé)'!$Y28</f>
        <v>0</v>
      </c>
      <c r="U308" s="341">
        <f>U234*'Charges variables (avancé)'!$X28 +U247*'Charges variables (avancé)'!$Y28</f>
        <v>0</v>
      </c>
      <c r="V308" s="341">
        <f>V234*'Charges variables (avancé)'!$X28 +V247*'Charges variables (avancé)'!$Y28</f>
        <v>0</v>
      </c>
      <c r="W308" s="341">
        <f>W234*'Charges variables (avancé)'!$X28 +W247*'Charges variables (avancé)'!$Y28</f>
        <v>0</v>
      </c>
      <c r="X308" s="341">
        <f>X234*'Charges variables (avancé)'!$X28 +X247*'Charges variables (avancé)'!$Y28</f>
        <v>0</v>
      </c>
      <c r="Y308" s="341">
        <f>Y234*'Charges variables (avancé)'!$X28 +Y247*'Charges variables (avancé)'!$Y28</f>
        <v>0</v>
      </c>
      <c r="Z308" s="341">
        <f>Z234*'Charges variables (avancé)'!$X28 +Z247*'Charges variables (avancé)'!$Y28</f>
        <v>0</v>
      </c>
      <c r="AA308" s="341">
        <f>AA234*'Charges variables (avancé)'!$Z28 +AA247*'Charges variables (avancé)'!$AA28</f>
        <v>0</v>
      </c>
      <c r="AB308" s="341">
        <f>AB234*'Charges variables (avancé)'!$Z28 +AB247*'Charges variables (avancé)'!$AA28</f>
        <v>0</v>
      </c>
      <c r="AC308" s="341">
        <f>AC234*'Charges variables (avancé)'!$Z28 +AC247*'Charges variables (avancé)'!$AA28</f>
        <v>0</v>
      </c>
      <c r="AD308" s="341">
        <f>AD234*'Charges variables (avancé)'!$Z28 +AD247*'Charges variables (avancé)'!$AA28</f>
        <v>0</v>
      </c>
      <c r="AE308" s="341">
        <f>AE234*'Charges variables (avancé)'!$Z28 +AE247*'Charges variables (avancé)'!$AA28</f>
        <v>0</v>
      </c>
      <c r="AF308" s="341">
        <f>AF234*'Charges variables (avancé)'!$Z28 +AF247*'Charges variables (avancé)'!$AA28</f>
        <v>0</v>
      </c>
      <c r="AG308" s="341">
        <f>AG234*'Charges variables (avancé)'!$Z28 +AG247*'Charges variables (avancé)'!$AA28</f>
        <v>0</v>
      </c>
      <c r="AH308" s="341">
        <f>AH234*'Charges variables (avancé)'!$Z28 +AH247*'Charges variables (avancé)'!$AA28</f>
        <v>0</v>
      </c>
      <c r="AI308" s="341">
        <f>AI234*'Charges variables (avancé)'!$Z28 +AI247*'Charges variables (avancé)'!$AA28</f>
        <v>0</v>
      </c>
      <c r="AJ308" s="341">
        <f>AJ234*'Charges variables (avancé)'!$Z28 +AJ247*'Charges variables (avancé)'!$AA28</f>
        <v>0</v>
      </c>
      <c r="AK308" s="341">
        <f>AK234*'Charges variables (avancé)'!$Z28 +AK247*'Charges variables (avancé)'!$AA28</f>
        <v>0</v>
      </c>
      <c r="AL308" s="341">
        <f>AL234*'Charges variables (avancé)'!$Z28 +AL247*'Charges variables (avancé)'!$AA28</f>
        <v>0</v>
      </c>
      <c r="AM308" s="341">
        <f>AM234*'Charges variables (avancé)'!$AB28 +AM247*'Charges variables (avancé)'!$AC28</f>
        <v>0</v>
      </c>
      <c r="AN308" s="341">
        <f>AN234*'Charges variables (avancé)'!$AB28 +AN247*'Charges variables (avancé)'!$AC28</f>
        <v>0</v>
      </c>
      <c r="AO308" s="341">
        <f>AO234*'Charges variables (avancé)'!$AB28 +AO247*'Charges variables (avancé)'!$AC28</f>
        <v>0</v>
      </c>
      <c r="AP308" s="341">
        <f>AP234*'Charges variables (avancé)'!$AB28 +AP247*'Charges variables (avancé)'!$AC28</f>
        <v>0</v>
      </c>
      <c r="AQ308" s="341">
        <f>AQ234*'Charges variables (avancé)'!$AB28 +AQ247*'Charges variables (avancé)'!$AC28</f>
        <v>0</v>
      </c>
      <c r="AR308" s="341">
        <f>AR234*'Charges variables (avancé)'!$AB28 +AR247*'Charges variables (avancé)'!$AC28</f>
        <v>0</v>
      </c>
      <c r="AS308" s="341">
        <f>AS234*'Charges variables (avancé)'!$AB28 +AS247*'Charges variables (avancé)'!$AC28</f>
        <v>0</v>
      </c>
      <c r="AT308" s="341">
        <f>AT234*'Charges variables (avancé)'!$AB28 +AT247*'Charges variables (avancé)'!$AC28</f>
        <v>0</v>
      </c>
      <c r="AU308" s="341">
        <f>AU234*'Charges variables (avancé)'!$AB28 +AU247*'Charges variables (avancé)'!$AC28</f>
        <v>0</v>
      </c>
      <c r="AV308" s="341">
        <f>AV234*'Charges variables (avancé)'!$AB28 +AV247*'Charges variables (avancé)'!$AC28</f>
        <v>0</v>
      </c>
      <c r="AW308" s="341">
        <f>AW234*'Charges variables (avancé)'!$AB28 +AW247*'Charges variables (avancé)'!$AC28</f>
        <v>0</v>
      </c>
      <c r="AX308" s="341">
        <f>AX234*'Charges variables (avancé)'!$AB28 +AX247*'Charges variables (avancé)'!$AC28</f>
        <v>0</v>
      </c>
      <c r="AY308" s="341">
        <f>AY234*'Charges variables (avancé)'!$AD28 +AY247*'Charges variables (avancé)'!$AE28</f>
        <v>0</v>
      </c>
      <c r="AZ308" s="341">
        <f>AZ234*'Charges variables (avancé)'!$AD28 +AZ247*'Charges variables (avancé)'!$AE28</f>
        <v>0</v>
      </c>
      <c r="BA308" s="341">
        <f>BA234*'Charges variables (avancé)'!$AD28 +BA247*'Charges variables (avancé)'!$AE28</f>
        <v>0</v>
      </c>
      <c r="BB308" s="341">
        <f>BB234*'Charges variables (avancé)'!$AD28 +BB247*'Charges variables (avancé)'!$AE28</f>
        <v>0</v>
      </c>
      <c r="BC308" s="341">
        <f>BC234*'Charges variables (avancé)'!$AD28 +BC247*'Charges variables (avancé)'!$AE28</f>
        <v>0</v>
      </c>
      <c r="BD308" s="341">
        <f>BD234*'Charges variables (avancé)'!$AD28 +BD247*'Charges variables (avancé)'!$AE28</f>
        <v>0</v>
      </c>
      <c r="BE308" s="341">
        <f>BE234*'Charges variables (avancé)'!$AD28 +BE247*'Charges variables (avancé)'!$AE28</f>
        <v>0</v>
      </c>
      <c r="BF308" s="341">
        <f>BF234*'Charges variables (avancé)'!$AD28 +BF247*'Charges variables (avancé)'!$AE28</f>
        <v>0</v>
      </c>
      <c r="BG308" s="341">
        <f>BG234*'Charges variables (avancé)'!$AD28 +BG247*'Charges variables (avancé)'!$AE28</f>
        <v>0</v>
      </c>
      <c r="BH308" s="341">
        <f>BH234*'Charges variables (avancé)'!$AD28 +BH247*'Charges variables (avancé)'!$AE28</f>
        <v>0</v>
      </c>
      <c r="BI308" s="341">
        <f>BI234*'Charges variables (avancé)'!$AD28 +BI247*'Charges variables (avancé)'!$AE28</f>
        <v>0</v>
      </c>
      <c r="BJ308" s="341">
        <f>BJ234*'Charges variables (avancé)'!$AD28 +BJ247*'Charges variables (avancé)'!$AE28</f>
        <v>0</v>
      </c>
      <c r="BL308" s="353">
        <f t="shared" si="211"/>
        <v>0</v>
      </c>
      <c r="BM308" s="353">
        <f t="shared" si="212"/>
        <v>0</v>
      </c>
      <c r="BN308" s="353">
        <f t="shared" si="213"/>
        <v>0</v>
      </c>
      <c r="BO308" s="353">
        <f t="shared" si="214"/>
        <v>0</v>
      </c>
      <c r="BP308" s="353">
        <f t="shared" si="215"/>
        <v>0</v>
      </c>
    </row>
    <row r="309" spans="2:68" ht="15" customHeight="1">
      <c r="B309" s="366">
        <f>'Charges variables (avancé)'!C29</f>
        <v>0</v>
      </c>
      <c r="C309" s="341">
        <f>C235*'Charges variables (avancé)'!$D29 +C248*'Charges variables (avancé)'!$E29</f>
        <v>0</v>
      </c>
      <c r="D309" s="341">
        <f>D235*'Charges variables (avancé)'!$D29 +D248*'Charges variables (avancé)'!$E29</f>
        <v>0</v>
      </c>
      <c r="E309" s="341">
        <f>E235*'Charges variables (avancé)'!$D29 +E248*'Charges variables (avancé)'!$E29</f>
        <v>0</v>
      </c>
      <c r="F309" s="341">
        <f>F235*'Charges variables (avancé)'!$D29 +F248*'Charges variables (avancé)'!$E29</f>
        <v>0</v>
      </c>
      <c r="G309" s="341">
        <f>G235*'Charges variables (avancé)'!$D29 +G248*'Charges variables (avancé)'!$E29</f>
        <v>0</v>
      </c>
      <c r="H309" s="341">
        <f>H235*'Charges variables (avancé)'!$D29 +H248*'Charges variables (avancé)'!$E29</f>
        <v>0</v>
      </c>
      <c r="I309" s="341">
        <f>I235*'Charges variables (avancé)'!$D29 +I248*'Charges variables (avancé)'!$E29</f>
        <v>0</v>
      </c>
      <c r="J309" s="341">
        <f>J235*'Charges variables (avancé)'!$D29 +J248*'Charges variables (avancé)'!$E29</f>
        <v>0</v>
      </c>
      <c r="K309" s="341">
        <f>K235*'Charges variables (avancé)'!$D29 +K248*'Charges variables (avancé)'!$E29</f>
        <v>0</v>
      </c>
      <c r="L309" s="341">
        <f>L235*'Charges variables (avancé)'!$D29 +L248*'Charges variables (avancé)'!$E29</f>
        <v>0</v>
      </c>
      <c r="M309" s="341">
        <f>M235*'Charges variables (avancé)'!$D29 +M248*'Charges variables (avancé)'!$E29</f>
        <v>0</v>
      </c>
      <c r="N309" s="341">
        <f>N235*'Charges variables (avancé)'!$D29 +N248*'Charges variables (avancé)'!$E29</f>
        <v>0</v>
      </c>
      <c r="O309" s="341">
        <f>O235*'Charges variables (avancé)'!$X29 +O248*'Charges variables (avancé)'!$Y29</f>
        <v>0</v>
      </c>
      <c r="P309" s="341">
        <f>P235*'Charges variables (avancé)'!$X29 +P248*'Charges variables (avancé)'!$Y29</f>
        <v>0</v>
      </c>
      <c r="Q309" s="341">
        <f>Q235*'Charges variables (avancé)'!$X29 +Q248*'Charges variables (avancé)'!$Y29</f>
        <v>0</v>
      </c>
      <c r="R309" s="341">
        <f>R235*'Charges variables (avancé)'!$X29 +R248*'Charges variables (avancé)'!$Y29</f>
        <v>0</v>
      </c>
      <c r="S309" s="341">
        <f>S235*'Charges variables (avancé)'!$X29 +S248*'Charges variables (avancé)'!$Y29</f>
        <v>0</v>
      </c>
      <c r="T309" s="341">
        <f>T235*'Charges variables (avancé)'!$X29 +T248*'Charges variables (avancé)'!$Y29</f>
        <v>0</v>
      </c>
      <c r="U309" s="341">
        <f>U235*'Charges variables (avancé)'!$X29 +U248*'Charges variables (avancé)'!$Y29</f>
        <v>0</v>
      </c>
      <c r="V309" s="341">
        <f>V235*'Charges variables (avancé)'!$X29 +V248*'Charges variables (avancé)'!$Y29</f>
        <v>0</v>
      </c>
      <c r="W309" s="341">
        <f>W235*'Charges variables (avancé)'!$X29 +W248*'Charges variables (avancé)'!$Y29</f>
        <v>0</v>
      </c>
      <c r="X309" s="341">
        <f>X235*'Charges variables (avancé)'!$X29 +X248*'Charges variables (avancé)'!$Y29</f>
        <v>0</v>
      </c>
      <c r="Y309" s="341">
        <f>Y235*'Charges variables (avancé)'!$X29 +Y248*'Charges variables (avancé)'!$Y29</f>
        <v>0</v>
      </c>
      <c r="Z309" s="341">
        <f>Z235*'Charges variables (avancé)'!$X29 +Z248*'Charges variables (avancé)'!$Y29</f>
        <v>0</v>
      </c>
      <c r="AA309" s="341">
        <f>AA235*'Charges variables (avancé)'!$Z29 +AA248*'Charges variables (avancé)'!$AA29</f>
        <v>0</v>
      </c>
      <c r="AB309" s="341">
        <f>AB235*'Charges variables (avancé)'!$Z29 +AB248*'Charges variables (avancé)'!$AA29</f>
        <v>0</v>
      </c>
      <c r="AC309" s="341">
        <f>AC235*'Charges variables (avancé)'!$Z29 +AC248*'Charges variables (avancé)'!$AA29</f>
        <v>0</v>
      </c>
      <c r="AD309" s="341">
        <f>AD235*'Charges variables (avancé)'!$Z29 +AD248*'Charges variables (avancé)'!$AA29</f>
        <v>0</v>
      </c>
      <c r="AE309" s="341">
        <f>AE235*'Charges variables (avancé)'!$Z29 +AE248*'Charges variables (avancé)'!$AA29</f>
        <v>0</v>
      </c>
      <c r="AF309" s="341">
        <f>AF235*'Charges variables (avancé)'!$Z29 +AF248*'Charges variables (avancé)'!$AA29</f>
        <v>0</v>
      </c>
      <c r="AG309" s="341">
        <f>AG235*'Charges variables (avancé)'!$Z29 +AG248*'Charges variables (avancé)'!$AA29</f>
        <v>0</v>
      </c>
      <c r="AH309" s="341">
        <f>AH235*'Charges variables (avancé)'!$Z29 +AH248*'Charges variables (avancé)'!$AA29</f>
        <v>0</v>
      </c>
      <c r="AI309" s="341">
        <f>AI235*'Charges variables (avancé)'!$Z29 +AI248*'Charges variables (avancé)'!$AA29</f>
        <v>0</v>
      </c>
      <c r="AJ309" s="341">
        <f>AJ235*'Charges variables (avancé)'!$Z29 +AJ248*'Charges variables (avancé)'!$AA29</f>
        <v>0</v>
      </c>
      <c r="AK309" s="341">
        <f>AK235*'Charges variables (avancé)'!$Z29 +AK248*'Charges variables (avancé)'!$AA29</f>
        <v>0</v>
      </c>
      <c r="AL309" s="341">
        <f>AL235*'Charges variables (avancé)'!$Z29 +AL248*'Charges variables (avancé)'!$AA29</f>
        <v>0</v>
      </c>
      <c r="AM309" s="341">
        <f>AM235*'Charges variables (avancé)'!$AB29 +AM248*'Charges variables (avancé)'!$AC29</f>
        <v>0</v>
      </c>
      <c r="AN309" s="341">
        <f>AN235*'Charges variables (avancé)'!$AB29 +AN248*'Charges variables (avancé)'!$AC29</f>
        <v>0</v>
      </c>
      <c r="AO309" s="341">
        <f>AO235*'Charges variables (avancé)'!$AB29 +AO248*'Charges variables (avancé)'!$AC29</f>
        <v>0</v>
      </c>
      <c r="AP309" s="341">
        <f>AP235*'Charges variables (avancé)'!$AB29 +AP248*'Charges variables (avancé)'!$AC29</f>
        <v>0</v>
      </c>
      <c r="AQ309" s="341">
        <f>AQ235*'Charges variables (avancé)'!$AB29 +AQ248*'Charges variables (avancé)'!$AC29</f>
        <v>0</v>
      </c>
      <c r="AR309" s="341">
        <f>AR235*'Charges variables (avancé)'!$AB29 +AR248*'Charges variables (avancé)'!$AC29</f>
        <v>0</v>
      </c>
      <c r="AS309" s="341">
        <f>AS235*'Charges variables (avancé)'!$AB29 +AS248*'Charges variables (avancé)'!$AC29</f>
        <v>0</v>
      </c>
      <c r="AT309" s="341">
        <f>AT235*'Charges variables (avancé)'!$AB29 +AT248*'Charges variables (avancé)'!$AC29</f>
        <v>0</v>
      </c>
      <c r="AU309" s="341">
        <f>AU235*'Charges variables (avancé)'!$AB29 +AU248*'Charges variables (avancé)'!$AC29</f>
        <v>0</v>
      </c>
      <c r="AV309" s="341">
        <f>AV235*'Charges variables (avancé)'!$AB29 +AV248*'Charges variables (avancé)'!$AC29</f>
        <v>0</v>
      </c>
      <c r="AW309" s="341">
        <f>AW235*'Charges variables (avancé)'!$AB29 +AW248*'Charges variables (avancé)'!$AC29</f>
        <v>0</v>
      </c>
      <c r="AX309" s="341">
        <f>AX235*'Charges variables (avancé)'!$AB29 +AX248*'Charges variables (avancé)'!$AC29</f>
        <v>0</v>
      </c>
      <c r="AY309" s="341">
        <f>AY235*'Charges variables (avancé)'!$AD29 +AY248*'Charges variables (avancé)'!$AE29</f>
        <v>0</v>
      </c>
      <c r="AZ309" s="341">
        <f>AZ235*'Charges variables (avancé)'!$AD29 +AZ248*'Charges variables (avancé)'!$AE29</f>
        <v>0</v>
      </c>
      <c r="BA309" s="341">
        <f>BA235*'Charges variables (avancé)'!$AD29 +BA248*'Charges variables (avancé)'!$AE29</f>
        <v>0</v>
      </c>
      <c r="BB309" s="341">
        <f>BB235*'Charges variables (avancé)'!$AD29 +BB248*'Charges variables (avancé)'!$AE29</f>
        <v>0</v>
      </c>
      <c r="BC309" s="341">
        <f>BC235*'Charges variables (avancé)'!$AD29 +BC248*'Charges variables (avancé)'!$AE29</f>
        <v>0</v>
      </c>
      <c r="BD309" s="341">
        <f>BD235*'Charges variables (avancé)'!$AD29 +BD248*'Charges variables (avancé)'!$AE29</f>
        <v>0</v>
      </c>
      <c r="BE309" s="341">
        <f>BE235*'Charges variables (avancé)'!$AD29 +BE248*'Charges variables (avancé)'!$AE29</f>
        <v>0</v>
      </c>
      <c r="BF309" s="341">
        <f>BF235*'Charges variables (avancé)'!$AD29 +BF248*'Charges variables (avancé)'!$AE29</f>
        <v>0</v>
      </c>
      <c r="BG309" s="341">
        <f>BG235*'Charges variables (avancé)'!$AD29 +BG248*'Charges variables (avancé)'!$AE29</f>
        <v>0</v>
      </c>
      <c r="BH309" s="341">
        <f>BH235*'Charges variables (avancé)'!$AD29 +BH248*'Charges variables (avancé)'!$AE29</f>
        <v>0</v>
      </c>
      <c r="BI309" s="341">
        <f>BI235*'Charges variables (avancé)'!$AD29 +BI248*'Charges variables (avancé)'!$AE29</f>
        <v>0</v>
      </c>
      <c r="BJ309" s="341">
        <f>BJ235*'Charges variables (avancé)'!$AD29 +BJ248*'Charges variables (avancé)'!$AE29</f>
        <v>0</v>
      </c>
      <c r="BL309" s="353">
        <f t="shared" si="211"/>
        <v>0</v>
      </c>
      <c r="BM309" s="353">
        <f t="shared" si="212"/>
        <v>0</v>
      </c>
      <c r="BN309" s="353">
        <f t="shared" si="213"/>
        <v>0</v>
      </c>
      <c r="BO309" s="353">
        <f t="shared" si="214"/>
        <v>0</v>
      </c>
      <c r="BP309" s="353">
        <f t="shared" si="215"/>
        <v>0</v>
      </c>
    </row>
    <row r="310" spans="2:68" ht="15" customHeight="1">
      <c r="B310" s="366">
        <f>'Charges variables (avancé)'!C30</f>
        <v>0</v>
      </c>
      <c r="C310" s="341">
        <f>C236*'Charges variables (avancé)'!$D30 +C249*'Charges variables (avancé)'!$E30</f>
        <v>0</v>
      </c>
      <c r="D310" s="341">
        <f>D236*'Charges variables (avancé)'!$D30 +D249*'Charges variables (avancé)'!$E30</f>
        <v>0</v>
      </c>
      <c r="E310" s="341">
        <f>E236*'Charges variables (avancé)'!$D30 +E249*'Charges variables (avancé)'!$E30</f>
        <v>0</v>
      </c>
      <c r="F310" s="341">
        <f>F236*'Charges variables (avancé)'!$D30 +F249*'Charges variables (avancé)'!$E30</f>
        <v>0</v>
      </c>
      <c r="G310" s="341">
        <f>G236*'Charges variables (avancé)'!$D30 +G249*'Charges variables (avancé)'!$E30</f>
        <v>0</v>
      </c>
      <c r="H310" s="341">
        <f>H236*'Charges variables (avancé)'!$D30 +H249*'Charges variables (avancé)'!$E30</f>
        <v>0</v>
      </c>
      <c r="I310" s="341">
        <f>I236*'Charges variables (avancé)'!$D30 +I249*'Charges variables (avancé)'!$E30</f>
        <v>0</v>
      </c>
      <c r="J310" s="341">
        <f>J236*'Charges variables (avancé)'!$D30 +J249*'Charges variables (avancé)'!$E30</f>
        <v>0</v>
      </c>
      <c r="K310" s="341">
        <f>K236*'Charges variables (avancé)'!$D30 +K249*'Charges variables (avancé)'!$E30</f>
        <v>0</v>
      </c>
      <c r="L310" s="341">
        <f>L236*'Charges variables (avancé)'!$D30 +L249*'Charges variables (avancé)'!$E30</f>
        <v>0</v>
      </c>
      <c r="M310" s="341">
        <f>M236*'Charges variables (avancé)'!$D30 +M249*'Charges variables (avancé)'!$E30</f>
        <v>0</v>
      </c>
      <c r="N310" s="341">
        <f>N236*'Charges variables (avancé)'!$D30 +N249*'Charges variables (avancé)'!$E30</f>
        <v>0</v>
      </c>
      <c r="O310" s="341">
        <f>O236*'Charges variables (avancé)'!$X30 +O249*'Charges variables (avancé)'!$Y30</f>
        <v>0</v>
      </c>
      <c r="P310" s="341">
        <f>P236*'Charges variables (avancé)'!$X30 +P249*'Charges variables (avancé)'!$Y30</f>
        <v>0</v>
      </c>
      <c r="Q310" s="341">
        <f>Q236*'Charges variables (avancé)'!$X30 +Q249*'Charges variables (avancé)'!$Y30</f>
        <v>0</v>
      </c>
      <c r="R310" s="341">
        <f>R236*'Charges variables (avancé)'!$X30 +R249*'Charges variables (avancé)'!$Y30</f>
        <v>0</v>
      </c>
      <c r="S310" s="341">
        <f>S236*'Charges variables (avancé)'!$X30 +S249*'Charges variables (avancé)'!$Y30</f>
        <v>0</v>
      </c>
      <c r="T310" s="341">
        <f>T236*'Charges variables (avancé)'!$X30 +T249*'Charges variables (avancé)'!$Y30</f>
        <v>0</v>
      </c>
      <c r="U310" s="341">
        <f>U236*'Charges variables (avancé)'!$X30 +U249*'Charges variables (avancé)'!$Y30</f>
        <v>0</v>
      </c>
      <c r="V310" s="341">
        <f>V236*'Charges variables (avancé)'!$X30 +V249*'Charges variables (avancé)'!$Y30</f>
        <v>0</v>
      </c>
      <c r="W310" s="341">
        <f>W236*'Charges variables (avancé)'!$X30 +W249*'Charges variables (avancé)'!$Y30</f>
        <v>0</v>
      </c>
      <c r="X310" s="341">
        <f>X236*'Charges variables (avancé)'!$X30 +X249*'Charges variables (avancé)'!$Y30</f>
        <v>0</v>
      </c>
      <c r="Y310" s="341">
        <f>Y236*'Charges variables (avancé)'!$X30 +Y249*'Charges variables (avancé)'!$Y30</f>
        <v>0</v>
      </c>
      <c r="Z310" s="341">
        <f>Z236*'Charges variables (avancé)'!$X30 +Z249*'Charges variables (avancé)'!$Y30</f>
        <v>0</v>
      </c>
      <c r="AA310" s="341">
        <f>AA236*'Charges variables (avancé)'!$Z30 +AA249*'Charges variables (avancé)'!$AA30</f>
        <v>0</v>
      </c>
      <c r="AB310" s="341">
        <f>AB236*'Charges variables (avancé)'!$Z30 +AB249*'Charges variables (avancé)'!$AA30</f>
        <v>0</v>
      </c>
      <c r="AC310" s="341">
        <f>AC236*'Charges variables (avancé)'!$Z30 +AC249*'Charges variables (avancé)'!$AA30</f>
        <v>0</v>
      </c>
      <c r="AD310" s="341">
        <f>AD236*'Charges variables (avancé)'!$Z30 +AD249*'Charges variables (avancé)'!$AA30</f>
        <v>0</v>
      </c>
      <c r="AE310" s="341">
        <f>AE236*'Charges variables (avancé)'!$Z30 +AE249*'Charges variables (avancé)'!$AA30</f>
        <v>0</v>
      </c>
      <c r="AF310" s="341">
        <f>AF236*'Charges variables (avancé)'!$Z30 +AF249*'Charges variables (avancé)'!$AA30</f>
        <v>0</v>
      </c>
      <c r="AG310" s="341">
        <f>AG236*'Charges variables (avancé)'!$Z30 +AG249*'Charges variables (avancé)'!$AA30</f>
        <v>0</v>
      </c>
      <c r="AH310" s="341">
        <f>AH236*'Charges variables (avancé)'!$Z30 +AH249*'Charges variables (avancé)'!$AA30</f>
        <v>0</v>
      </c>
      <c r="AI310" s="341">
        <f>AI236*'Charges variables (avancé)'!$Z30 +AI249*'Charges variables (avancé)'!$AA30</f>
        <v>0</v>
      </c>
      <c r="AJ310" s="341">
        <f>AJ236*'Charges variables (avancé)'!$Z30 +AJ249*'Charges variables (avancé)'!$AA30</f>
        <v>0</v>
      </c>
      <c r="AK310" s="341">
        <f>AK236*'Charges variables (avancé)'!$Z30 +AK249*'Charges variables (avancé)'!$AA30</f>
        <v>0</v>
      </c>
      <c r="AL310" s="341">
        <f>AL236*'Charges variables (avancé)'!$Z30 +AL249*'Charges variables (avancé)'!$AA30</f>
        <v>0</v>
      </c>
      <c r="AM310" s="341">
        <f>AM236*'Charges variables (avancé)'!$AB30 +AM249*'Charges variables (avancé)'!$AC30</f>
        <v>0</v>
      </c>
      <c r="AN310" s="341">
        <f>AN236*'Charges variables (avancé)'!$AB30 +AN249*'Charges variables (avancé)'!$AC30</f>
        <v>0</v>
      </c>
      <c r="AO310" s="341">
        <f>AO236*'Charges variables (avancé)'!$AB30 +AO249*'Charges variables (avancé)'!$AC30</f>
        <v>0</v>
      </c>
      <c r="AP310" s="341">
        <f>AP236*'Charges variables (avancé)'!$AB30 +AP249*'Charges variables (avancé)'!$AC30</f>
        <v>0</v>
      </c>
      <c r="AQ310" s="341">
        <f>AQ236*'Charges variables (avancé)'!$AB30 +AQ249*'Charges variables (avancé)'!$AC30</f>
        <v>0</v>
      </c>
      <c r="AR310" s="341">
        <f>AR236*'Charges variables (avancé)'!$AB30 +AR249*'Charges variables (avancé)'!$AC30</f>
        <v>0</v>
      </c>
      <c r="AS310" s="341">
        <f>AS236*'Charges variables (avancé)'!$AB30 +AS249*'Charges variables (avancé)'!$AC30</f>
        <v>0</v>
      </c>
      <c r="AT310" s="341">
        <f>AT236*'Charges variables (avancé)'!$AB30 +AT249*'Charges variables (avancé)'!$AC30</f>
        <v>0</v>
      </c>
      <c r="AU310" s="341">
        <f>AU236*'Charges variables (avancé)'!$AB30 +AU249*'Charges variables (avancé)'!$AC30</f>
        <v>0</v>
      </c>
      <c r="AV310" s="341">
        <f>AV236*'Charges variables (avancé)'!$AB30 +AV249*'Charges variables (avancé)'!$AC30</f>
        <v>0</v>
      </c>
      <c r="AW310" s="341">
        <f>AW236*'Charges variables (avancé)'!$AB30 +AW249*'Charges variables (avancé)'!$AC30</f>
        <v>0</v>
      </c>
      <c r="AX310" s="341">
        <f>AX236*'Charges variables (avancé)'!$AB30 +AX249*'Charges variables (avancé)'!$AC30</f>
        <v>0</v>
      </c>
      <c r="AY310" s="341">
        <f>AY236*'Charges variables (avancé)'!$AD30 +AY249*'Charges variables (avancé)'!$AE30</f>
        <v>0</v>
      </c>
      <c r="AZ310" s="341">
        <f>AZ236*'Charges variables (avancé)'!$AD30 +AZ249*'Charges variables (avancé)'!$AE30</f>
        <v>0</v>
      </c>
      <c r="BA310" s="341">
        <f>BA236*'Charges variables (avancé)'!$AD30 +BA249*'Charges variables (avancé)'!$AE30</f>
        <v>0</v>
      </c>
      <c r="BB310" s="341">
        <f>BB236*'Charges variables (avancé)'!$AD30 +BB249*'Charges variables (avancé)'!$AE30</f>
        <v>0</v>
      </c>
      <c r="BC310" s="341">
        <f>BC236*'Charges variables (avancé)'!$AD30 +BC249*'Charges variables (avancé)'!$AE30</f>
        <v>0</v>
      </c>
      <c r="BD310" s="341">
        <f>BD236*'Charges variables (avancé)'!$AD30 +BD249*'Charges variables (avancé)'!$AE30</f>
        <v>0</v>
      </c>
      <c r="BE310" s="341">
        <f>BE236*'Charges variables (avancé)'!$AD30 +BE249*'Charges variables (avancé)'!$AE30</f>
        <v>0</v>
      </c>
      <c r="BF310" s="341">
        <f>BF236*'Charges variables (avancé)'!$AD30 +BF249*'Charges variables (avancé)'!$AE30</f>
        <v>0</v>
      </c>
      <c r="BG310" s="341">
        <f>BG236*'Charges variables (avancé)'!$AD30 +BG249*'Charges variables (avancé)'!$AE30</f>
        <v>0</v>
      </c>
      <c r="BH310" s="341">
        <f>BH236*'Charges variables (avancé)'!$AD30 +BH249*'Charges variables (avancé)'!$AE30</f>
        <v>0</v>
      </c>
      <c r="BI310" s="341">
        <f>BI236*'Charges variables (avancé)'!$AD30 +BI249*'Charges variables (avancé)'!$AE30</f>
        <v>0</v>
      </c>
      <c r="BJ310" s="341">
        <f>BJ236*'Charges variables (avancé)'!$AD30 +BJ249*'Charges variables (avancé)'!$AE30</f>
        <v>0</v>
      </c>
      <c r="BL310" s="353">
        <f t="shared" si="211"/>
        <v>0</v>
      </c>
      <c r="BM310" s="353">
        <f t="shared" si="212"/>
        <v>0</v>
      </c>
      <c r="BN310" s="353">
        <f t="shared" si="213"/>
        <v>0</v>
      </c>
      <c r="BO310" s="353">
        <f t="shared" si="214"/>
        <v>0</v>
      </c>
      <c r="BP310" s="353">
        <f t="shared" si="215"/>
        <v>0</v>
      </c>
    </row>
    <row r="311" spans="2:68" ht="15" customHeight="1">
      <c r="B311" s="366">
        <f>'Charges variables (avancé)'!C31</f>
        <v>0</v>
      </c>
      <c r="C311" s="341">
        <f>C237*'Charges variables (avancé)'!$D31 +C250*'Charges variables (avancé)'!$E31</f>
        <v>0</v>
      </c>
      <c r="D311" s="341">
        <f>D237*'Charges variables (avancé)'!$D31 +D250*'Charges variables (avancé)'!$E31</f>
        <v>0</v>
      </c>
      <c r="E311" s="341">
        <f>E237*'Charges variables (avancé)'!$D31 +E250*'Charges variables (avancé)'!$E31</f>
        <v>0</v>
      </c>
      <c r="F311" s="341">
        <f>F237*'Charges variables (avancé)'!$D31 +F250*'Charges variables (avancé)'!$E31</f>
        <v>0</v>
      </c>
      <c r="G311" s="341">
        <f>G237*'Charges variables (avancé)'!$D31 +G250*'Charges variables (avancé)'!$E31</f>
        <v>0</v>
      </c>
      <c r="H311" s="341">
        <f>H237*'Charges variables (avancé)'!$D31 +H250*'Charges variables (avancé)'!$E31</f>
        <v>0</v>
      </c>
      <c r="I311" s="341">
        <f>I237*'Charges variables (avancé)'!$D31 +I250*'Charges variables (avancé)'!$E31</f>
        <v>0</v>
      </c>
      <c r="J311" s="341">
        <f>J237*'Charges variables (avancé)'!$D31 +J250*'Charges variables (avancé)'!$E31</f>
        <v>0</v>
      </c>
      <c r="K311" s="341">
        <f>K237*'Charges variables (avancé)'!$D31 +K250*'Charges variables (avancé)'!$E31</f>
        <v>0</v>
      </c>
      <c r="L311" s="341">
        <f>L237*'Charges variables (avancé)'!$D31 +L250*'Charges variables (avancé)'!$E31</f>
        <v>0</v>
      </c>
      <c r="M311" s="341">
        <f>M237*'Charges variables (avancé)'!$D31 +M250*'Charges variables (avancé)'!$E31</f>
        <v>0</v>
      </c>
      <c r="N311" s="341">
        <f>N237*'Charges variables (avancé)'!$D31 +N250*'Charges variables (avancé)'!$E31</f>
        <v>0</v>
      </c>
      <c r="O311" s="341">
        <f>O237*'Charges variables (avancé)'!$X31 +O250*'Charges variables (avancé)'!$Y31</f>
        <v>0</v>
      </c>
      <c r="P311" s="341">
        <f>P237*'Charges variables (avancé)'!$X31 +P250*'Charges variables (avancé)'!$Y31</f>
        <v>0</v>
      </c>
      <c r="Q311" s="341">
        <f>Q237*'Charges variables (avancé)'!$X31 +Q250*'Charges variables (avancé)'!$Y31</f>
        <v>0</v>
      </c>
      <c r="R311" s="341">
        <f>R237*'Charges variables (avancé)'!$X31 +R250*'Charges variables (avancé)'!$Y31</f>
        <v>0</v>
      </c>
      <c r="S311" s="341">
        <f>S237*'Charges variables (avancé)'!$X31 +S250*'Charges variables (avancé)'!$Y31</f>
        <v>0</v>
      </c>
      <c r="T311" s="341">
        <f>T237*'Charges variables (avancé)'!$X31 +T250*'Charges variables (avancé)'!$Y31</f>
        <v>0</v>
      </c>
      <c r="U311" s="341">
        <f>U237*'Charges variables (avancé)'!$X31 +U250*'Charges variables (avancé)'!$Y31</f>
        <v>0</v>
      </c>
      <c r="V311" s="341">
        <f>V237*'Charges variables (avancé)'!$X31 +V250*'Charges variables (avancé)'!$Y31</f>
        <v>0</v>
      </c>
      <c r="W311" s="341">
        <f>W237*'Charges variables (avancé)'!$X31 +W250*'Charges variables (avancé)'!$Y31</f>
        <v>0</v>
      </c>
      <c r="X311" s="341">
        <f>X237*'Charges variables (avancé)'!$X31 +X250*'Charges variables (avancé)'!$Y31</f>
        <v>0</v>
      </c>
      <c r="Y311" s="341">
        <f>Y237*'Charges variables (avancé)'!$X31 +Y250*'Charges variables (avancé)'!$Y31</f>
        <v>0</v>
      </c>
      <c r="Z311" s="341">
        <f>Z237*'Charges variables (avancé)'!$X31 +Z250*'Charges variables (avancé)'!$Y31</f>
        <v>0</v>
      </c>
      <c r="AA311" s="341">
        <f>AA237*'Charges variables (avancé)'!$Z31 +AA250*'Charges variables (avancé)'!$AA31</f>
        <v>0</v>
      </c>
      <c r="AB311" s="341">
        <f>AB237*'Charges variables (avancé)'!$Z31 +AB250*'Charges variables (avancé)'!$AA31</f>
        <v>0</v>
      </c>
      <c r="AC311" s="341">
        <f>AC237*'Charges variables (avancé)'!$Z31 +AC250*'Charges variables (avancé)'!$AA31</f>
        <v>0</v>
      </c>
      <c r="AD311" s="341">
        <f>AD237*'Charges variables (avancé)'!$Z31 +AD250*'Charges variables (avancé)'!$AA31</f>
        <v>0</v>
      </c>
      <c r="AE311" s="341">
        <f>AE237*'Charges variables (avancé)'!$Z31 +AE250*'Charges variables (avancé)'!$AA31</f>
        <v>0</v>
      </c>
      <c r="AF311" s="341">
        <f>AF237*'Charges variables (avancé)'!$Z31 +AF250*'Charges variables (avancé)'!$AA31</f>
        <v>0</v>
      </c>
      <c r="AG311" s="341">
        <f>AG237*'Charges variables (avancé)'!$Z31 +AG250*'Charges variables (avancé)'!$AA31</f>
        <v>0</v>
      </c>
      <c r="AH311" s="341">
        <f>AH237*'Charges variables (avancé)'!$Z31 +AH250*'Charges variables (avancé)'!$AA31</f>
        <v>0</v>
      </c>
      <c r="AI311" s="341">
        <f>AI237*'Charges variables (avancé)'!$Z31 +AI250*'Charges variables (avancé)'!$AA31</f>
        <v>0</v>
      </c>
      <c r="AJ311" s="341">
        <f>AJ237*'Charges variables (avancé)'!$Z31 +AJ250*'Charges variables (avancé)'!$AA31</f>
        <v>0</v>
      </c>
      <c r="AK311" s="341">
        <f>AK237*'Charges variables (avancé)'!$Z31 +AK250*'Charges variables (avancé)'!$AA31</f>
        <v>0</v>
      </c>
      <c r="AL311" s="341">
        <f>AL237*'Charges variables (avancé)'!$Z31 +AL250*'Charges variables (avancé)'!$AA31</f>
        <v>0</v>
      </c>
      <c r="AM311" s="341">
        <f>AM237*'Charges variables (avancé)'!$AB31 +AM250*'Charges variables (avancé)'!$AC31</f>
        <v>0</v>
      </c>
      <c r="AN311" s="341">
        <f>AN237*'Charges variables (avancé)'!$AB31 +AN250*'Charges variables (avancé)'!$AC31</f>
        <v>0</v>
      </c>
      <c r="AO311" s="341">
        <f>AO237*'Charges variables (avancé)'!$AB31 +AO250*'Charges variables (avancé)'!$AC31</f>
        <v>0</v>
      </c>
      <c r="AP311" s="341">
        <f>AP237*'Charges variables (avancé)'!$AB31 +AP250*'Charges variables (avancé)'!$AC31</f>
        <v>0</v>
      </c>
      <c r="AQ311" s="341">
        <f>AQ237*'Charges variables (avancé)'!$AB31 +AQ250*'Charges variables (avancé)'!$AC31</f>
        <v>0</v>
      </c>
      <c r="AR311" s="341">
        <f>AR237*'Charges variables (avancé)'!$AB31 +AR250*'Charges variables (avancé)'!$AC31</f>
        <v>0</v>
      </c>
      <c r="AS311" s="341">
        <f>AS237*'Charges variables (avancé)'!$AB31 +AS250*'Charges variables (avancé)'!$AC31</f>
        <v>0</v>
      </c>
      <c r="AT311" s="341">
        <f>AT237*'Charges variables (avancé)'!$AB31 +AT250*'Charges variables (avancé)'!$AC31</f>
        <v>0</v>
      </c>
      <c r="AU311" s="341">
        <f>AU237*'Charges variables (avancé)'!$AB31 +AU250*'Charges variables (avancé)'!$AC31</f>
        <v>0</v>
      </c>
      <c r="AV311" s="341">
        <f>AV237*'Charges variables (avancé)'!$AB31 +AV250*'Charges variables (avancé)'!$AC31</f>
        <v>0</v>
      </c>
      <c r="AW311" s="341">
        <f>AW237*'Charges variables (avancé)'!$AB31 +AW250*'Charges variables (avancé)'!$AC31</f>
        <v>0</v>
      </c>
      <c r="AX311" s="341">
        <f>AX237*'Charges variables (avancé)'!$AB31 +AX250*'Charges variables (avancé)'!$AC31</f>
        <v>0</v>
      </c>
      <c r="AY311" s="341">
        <f>AY237*'Charges variables (avancé)'!$AD31 +AY250*'Charges variables (avancé)'!$AE31</f>
        <v>0</v>
      </c>
      <c r="AZ311" s="341">
        <f>AZ237*'Charges variables (avancé)'!$AD31 +AZ250*'Charges variables (avancé)'!$AE31</f>
        <v>0</v>
      </c>
      <c r="BA311" s="341">
        <f>BA237*'Charges variables (avancé)'!$AD31 +BA250*'Charges variables (avancé)'!$AE31</f>
        <v>0</v>
      </c>
      <c r="BB311" s="341">
        <f>BB237*'Charges variables (avancé)'!$AD31 +BB250*'Charges variables (avancé)'!$AE31</f>
        <v>0</v>
      </c>
      <c r="BC311" s="341">
        <f>BC237*'Charges variables (avancé)'!$AD31 +BC250*'Charges variables (avancé)'!$AE31</f>
        <v>0</v>
      </c>
      <c r="BD311" s="341">
        <f>BD237*'Charges variables (avancé)'!$AD31 +BD250*'Charges variables (avancé)'!$AE31</f>
        <v>0</v>
      </c>
      <c r="BE311" s="341">
        <f>BE237*'Charges variables (avancé)'!$AD31 +BE250*'Charges variables (avancé)'!$AE31</f>
        <v>0</v>
      </c>
      <c r="BF311" s="341">
        <f>BF237*'Charges variables (avancé)'!$AD31 +BF250*'Charges variables (avancé)'!$AE31</f>
        <v>0</v>
      </c>
      <c r="BG311" s="341">
        <f>BG237*'Charges variables (avancé)'!$AD31 +BG250*'Charges variables (avancé)'!$AE31</f>
        <v>0</v>
      </c>
      <c r="BH311" s="341">
        <f>BH237*'Charges variables (avancé)'!$AD31 +BH250*'Charges variables (avancé)'!$AE31</f>
        <v>0</v>
      </c>
      <c r="BI311" s="341">
        <f>BI237*'Charges variables (avancé)'!$AD31 +BI250*'Charges variables (avancé)'!$AE31</f>
        <v>0</v>
      </c>
      <c r="BJ311" s="341">
        <f>BJ237*'Charges variables (avancé)'!$AD31 +BJ250*'Charges variables (avancé)'!$AE31</f>
        <v>0</v>
      </c>
      <c r="BL311" s="353">
        <f t="shared" si="211"/>
        <v>0</v>
      </c>
      <c r="BM311" s="353">
        <f t="shared" si="212"/>
        <v>0</v>
      </c>
      <c r="BN311" s="353">
        <f t="shared" si="213"/>
        <v>0</v>
      </c>
      <c r="BO311" s="353">
        <f t="shared" si="214"/>
        <v>0</v>
      </c>
      <c r="BP311" s="353">
        <f t="shared" si="215"/>
        <v>0</v>
      </c>
    </row>
    <row r="312" spans="2:68" ht="15" customHeight="1">
      <c r="B312" s="366">
        <f>'Charges variables (avancé)'!C32</f>
        <v>0</v>
      </c>
      <c r="C312" s="341">
        <f>C238*'Charges variables (avancé)'!$D32 +C251*'Charges variables (avancé)'!$E32</f>
        <v>0</v>
      </c>
      <c r="D312" s="341">
        <f>D238*'Charges variables (avancé)'!$D32 +D251*'Charges variables (avancé)'!$E32</f>
        <v>0</v>
      </c>
      <c r="E312" s="341">
        <f>E238*'Charges variables (avancé)'!$D32 +E251*'Charges variables (avancé)'!$E32</f>
        <v>0</v>
      </c>
      <c r="F312" s="341">
        <f>F238*'Charges variables (avancé)'!$D32 +F251*'Charges variables (avancé)'!$E32</f>
        <v>0</v>
      </c>
      <c r="G312" s="341">
        <f>G238*'Charges variables (avancé)'!$D32 +G251*'Charges variables (avancé)'!$E32</f>
        <v>0</v>
      </c>
      <c r="H312" s="341">
        <f>H238*'Charges variables (avancé)'!$D32 +H251*'Charges variables (avancé)'!$E32</f>
        <v>0</v>
      </c>
      <c r="I312" s="341">
        <f>I238*'Charges variables (avancé)'!$D32 +I251*'Charges variables (avancé)'!$E32</f>
        <v>0</v>
      </c>
      <c r="J312" s="341">
        <f>J238*'Charges variables (avancé)'!$D32 +J251*'Charges variables (avancé)'!$E32</f>
        <v>0</v>
      </c>
      <c r="K312" s="341">
        <f>K238*'Charges variables (avancé)'!$D32 +K251*'Charges variables (avancé)'!$E32</f>
        <v>0</v>
      </c>
      <c r="L312" s="341">
        <f>L238*'Charges variables (avancé)'!$D32 +L251*'Charges variables (avancé)'!$E32</f>
        <v>0</v>
      </c>
      <c r="M312" s="341">
        <f>M238*'Charges variables (avancé)'!$D32 +M251*'Charges variables (avancé)'!$E32</f>
        <v>0</v>
      </c>
      <c r="N312" s="341">
        <f>N238*'Charges variables (avancé)'!$D32 +N251*'Charges variables (avancé)'!$E32</f>
        <v>0</v>
      </c>
      <c r="O312" s="341">
        <f>O238*'Charges variables (avancé)'!$X32 +O251*'Charges variables (avancé)'!$Y32</f>
        <v>0</v>
      </c>
      <c r="P312" s="341">
        <f>P238*'Charges variables (avancé)'!$X32 +P251*'Charges variables (avancé)'!$Y32</f>
        <v>0</v>
      </c>
      <c r="Q312" s="341">
        <f>Q238*'Charges variables (avancé)'!$X32 +Q251*'Charges variables (avancé)'!$Y32</f>
        <v>0</v>
      </c>
      <c r="R312" s="341">
        <f>R238*'Charges variables (avancé)'!$X32 +R251*'Charges variables (avancé)'!$Y32</f>
        <v>0</v>
      </c>
      <c r="S312" s="341">
        <f>S238*'Charges variables (avancé)'!$X32 +S251*'Charges variables (avancé)'!$Y32</f>
        <v>0</v>
      </c>
      <c r="T312" s="341">
        <f>T238*'Charges variables (avancé)'!$X32 +T251*'Charges variables (avancé)'!$Y32</f>
        <v>0</v>
      </c>
      <c r="U312" s="341">
        <f>U238*'Charges variables (avancé)'!$X32 +U251*'Charges variables (avancé)'!$Y32</f>
        <v>0</v>
      </c>
      <c r="V312" s="341">
        <f>V238*'Charges variables (avancé)'!$X32 +V251*'Charges variables (avancé)'!$Y32</f>
        <v>0</v>
      </c>
      <c r="W312" s="341">
        <f>W238*'Charges variables (avancé)'!$X32 +W251*'Charges variables (avancé)'!$Y32</f>
        <v>0</v>
      </c>
      <c r="X312" s="341">
        <f>X238*'Charges variables (avancé)'!$X32 +X251*'Charges variables (avancé)'!$Y32</f>
        <v>0</v>
      </c>
      <c r="Y312" s="341">
        <f>Y238*'Charges variables (avancé)'!$X32 +Y251*'Charges variables (avancé)'!$Y32</f>
        <v>0</v>
      </c>
      <c r="Z312" s="341">
        <f>Z238*'Charges variables (avancé)'!$X32 +Z251*'Charges variables (avancé)'!$Y32</f>
        <v>0</v>
      </c>
      <c r="AA312" s="341">
        <f>AA238*'Charges variables (avancé)'!$Z32 +AA251*'Charges variables (avancé)'!$AA32</f>
        <v>0</v>
      </c>
      <c r="AB312" s="341">
        <f>AB238*'Charges variables (avancé)'!$Z32 +AB251*'Charges variables (avancé)'!$AA32</f>
        <v>0</v>
      </c>
      <c r="AC312" s="341">
        <f>AC238*'Charges variables (avancé)'!$Z32 +AC251*'Charges variables (avancé)'!$AA32</f>
        <v>0</v>
      </c>
      <c r="AD312" s="341">
        <f>AD238*'Charges variables (avancé)'!$Z32 +AD251*'Charges variables (avancé)'!$AA32</f>
        <v>0</v>
      </c>
      <c r="AE312" s="341">
        <f>AE238*'Charges variables (avancé)'!$Z32 +AE251*'Charges variables (avancé)'!$AA32</f>
        <v>0</v>
      </c>
      <c r="AF312" s="341">
        <f>AF238*'Charges variables (avancé)'!$Z32 +AF251*'Charges variables (avancé)'!$AA32</f>
        <v>0</v>
      </c>
      <c r="AG312" s="341">
        <f>AG238*'Charges variables (avancé)'!$Z32 +AG251*'Charges variables (avancé)'!$AA32</f>
        <v>0</v>
      </c>
      <c r="AH312" s="341">
        <f>AH238*'Charges variables (avancé)'!$Z32 +AH251*'Charges variables (avancé)'!$AA32</f>
        <v>0</v>
      </c>
      <c r="AI312" s="341">
        <f>AI238*'Charges variables (avancé)'!$Z32 +AI251*'Charges variables (avancé)'!$AA32</f>
        <v>0</v>
      </c>
      <c r="AJ312" s="341">
        <f>AJ238*'Charges variables (avancé)'!$Z32 +AJ251*'Charges variables (avancé)'!$AA32</f>
        <v>0</v>
      </c>
      <c r="AK312" s="341">
        <f>AK238*'Charges variables (avancé)'!$Z32 +AK251*'Charges variables (avancé)'!$AA32</f>
        <v>0</v>
      </c>
      <c r="AL312" s="341">
        <f>AL238*'Charges variables (avancé)'!$Z32 +AL251*'Charges variables (avancé)'!$AA32</f>
        <v>0</v>
      </c>
      <c r="AM312" s="341">
        <f>AM238*'Charges variables (avancé)'!$AB32 +AM251*'Charges variables (avancé)'!$AC32</f>
        <v>0</v>
      </c>
      <c r="AN312" s="341">
        <f>AN238*'Charges variables (avancé)'!$AB32 +AN251*'Charges variables (avancé)'!$AC32</f>
        <v>0</v>
      </c>
      <c r="AO312" s="341">
        <f>AO238*'Charges variables (avancé)'!$AB32 +AO251*'Charges variables (avancé)'!$AC32</f>
        <v>0</v>
      </c>
      <c r="AP312" s="341">
        <f>AP238*'Charges variables (avancé)'!$AB32 +AP251*'Charges variables (avancé)'!$AC32</f>
        <v>0</v>
      </c>
      <c r="AQ312" s="341">
        <f>AQ238*'Charges variables (avancé)'!$AB32 +AQ251*'Charges variables (avancé)'!$AC32</f>
        <v>0</v>
      </c>
      <c r="AR312" s="341">
        <f>AR238*'Charges variables (avancé)'!$AB32 +AR251*'Charges variables (avancé)'!$AC32</f>
        <v>0</v>
      </c>
      <c r="AS312" s="341">
        <f>AS238*'Charges variables (avancé)'!$AB32 +AS251*'Charges variables (avancé)'!$AC32</f>
        <v>0</v>
      </c>
      <c r="AT312" s="341">
        <f>AT238*'Charges variables (avancé)'!$AB32 +AT251*'Charges variables (avancé)'!$AC32</f>
        <v>0</v>
      </c>
      <c r="AU312" s="341">
        <f>AU238*'Charges variables (avancé)'!$AB32 +AU251*'Charges variables (avancé)'!$AC32</f>
        <v>0</v>
      </c>
      <c r="AV312" s="341">
        <f>AV238*'Charges variables (avancé)'!$AB32 +AV251*'Charges variables (avancé)'!$AC32</f>
        <v>0</v>
      </c>
      <c r="AW312" s="341">
        <f>AW238*'Charges variables (avancé)'!$AB32 +AW251*'Charges variables (avancé)'!$AC32</f>
        <v>0</v>
      </c>
      <c r="AX312" s="341">
        <f>AX238*'Charges variables (avancé)'!$AB32 +AX251*'Charges variables (avancé)'!$AC32</f>
        <v>0</v>
      </c>
      <c r="AY312" s="341">
        <f>AY238*'Charges variables (avancé)'!$AD32 +AY251*'Charges variables (avancé)'!$AE32</f>
        <v>0</v>
      </c>
      <c r="AZ312" s="341">
        <f>AZ238*'Charges variables (avancé)'!$AD32 +AZ251*'Charges variables (avancé)'!$AE32</f>
        <v>0</v>
      </c>
      <c r="BA312" s="341">
        <f>BA238*'Charges variables (avancé)'!$AD32 +BA251*'Charges variables (avancé)'!$AE32</f>
        <v>0</v>
      </c>
      <c r="BB312" s="341">
        <f>BB238*'Charges variables (avancé)'!$AD32 +BB251*'Charges variables (avancé)'!$AE32</f>
        <v>0</v>
      </c>
      <c r="BC312" s="341">
        <f>BC238*'Charges variables (avancé)'!$AD32 +BC251*'Charges variables (avancé)'!$AE32</f>
        <v>0</v>
      </c>
      <c r="BD312" s="341">
        <f>BD238*'Charges variables (avancé)'!$AD32 +BD251*'Charges variables (avancé)'!$AE32</f>
        <v>0</v>
      </c>
      <c r="BE312" s="341">
        <f>BE238*'Charges variables (avancé)'!$AD32 +BE251*'Charges variables (avancé)'!$AE32</f>
        <v>0</v>
      </c>
      <c r="BF312" s="341">
        <f>BF238*'Charges variables (avancé)'!$AD32 +BF251*'Charges variables (avancé)'!$AE32</f>
        <v>0</v>
      </c>
      <c r="BG312" s="341">
        <f>BG238*'Charges variables (avancé)'!$AD32 +BG251*'Charges variables (avancé)'!$AE32</f>
        <v>0</v>
      </c>
      <c r="BH312" s="341">
        <f>BH238*'Charges variables (avancé)'!$AD32 +BH251*'Charges variables (avancé)'!$AE32</f>
        <v>0</v>
      </c>
      <c r="BI312" s="341">
        <f>BI238*'Charges variables (avancé)'!$AD32 +BI251*'Charges variables (avancé)'!$AE32</f>
        <v>0</v>
      </c>
      <c r="BJ312" s="341">
        <f>BJ238*'Charges variables (avancé)'!$AD32 +BJ251*'Charges variables (avancé)'!$AE32</f>
        <v>0</v>
      </c>
      <c r="BL312" s="353">
        <f t="shared" si="211"/>
        <v>0</v>
      </c>
      <c r="BM312" s="353">
        <f t="shared" si="212"/>
        <v>0</v>
      </c>
      <c r="BN312" s="353">
        <f t="shared" si="213"/>
        <v>0</v>
      </c>
      <c r="BO312" s="353">
        <f t="shared" si="214"/>
        <v>0</v>
      </c>
      <c r="BP312" s="353">
        <f t="shared" si="215"/>
        <v>0</v>
      </c>
    </row>
    <row r="313" spans="2:68" ht="15" customHeight="1">
      <c r="B313" s="366">
        <f>'Charges variables (avancé)'!C33</f>
        <v>0</v>
      </c>
      <c r="C313" s="341">
        <f>C239*'Charges variables (avancé)'!$D33 +C252*'Charges variables (avancé)'!$E33</f>
        <v>0</v>
      </c>
      <c r="D313" s="341">
        <f>D239*'Charges variables (avancé)'!$D33 +D252*'Charges variables (avancé)'!$E33</f>
        <v>0</v>
      </c>
      <c r="E313" s="341">
        <f>E239*'Charges variables (avancé)'!$D33 +E252*'Charges variables (avancé)'!$E33</f>
        <v>0</v>
      </c>
      <c r="F313" s="341">
        <f>F239*'Charges variables (avancé)'!$D33 +F252*'Charges variables (avancé)'!$E33</f>
        <v>0</v>
      </c>
      <c r="G313" s="341">
        <f>G239*'Charges variables (avancé)'!$D33 +G252*'Charges variables (avancé)'!$E33</f>
        <v>0</v>
      </c>
      <c r="H313" s="341">
        <f>H239*'Charges variables (avancé)'!$D33 +H252*'Charges variables (avancé)'!$E33</f>
        <v>0</v>
      </c>
      <c r="I313" s="341">
        <f>I239*'Charges variables (avancé)'!$D33 +I252*'Charges variables (avancé)'!$E33</f>
        <v>0</v>
      </c>
      <c r="J313" s="341">
        <f>J239*'Charges variables (avancé)'!$D33 +J252*'Charges variables (avancé)'!$E33</f>
        <v>0</v>
      </c>
      <c r="K313" s="341">
        <f>K239*'Charges variables (avancé)'!$D33 +K252*'Charges variables (avancé)'!$E33</f>
        <v>0</v>
      </c>
      <c r="L313" s="341">
        <f>L239*'Charges variables (avancé)'!$D33 +L252*'Charges variables (avancé)'!$E33</f>
        <v>0</v>
      </c>
      <c r="M313" s="341">
        <f>M239*'Charges variables (avancé)'!$D33 +M252*'Charges variables (avancé)'!$E33</f>
        <v>0</v>
      </c>
      <c r="N313" s="341">
        <f>N239*'Charges variables (avancé)'!$D33 +N252*'Charges variables (avancé)'!$E33</f>
        <v>0</v>
      </c>
      <c r="O313" s="341">
        <f>O239*'Charges variables (avancé)'!$X33 +O252*'Charges variables (avancé)'!$Y33</f>
        <v>0</v>
      </c>
      <c r="P313" s="341">
        <f>P239*'Charges variables (avancé)'!$X33 +P252*'Charges variables (avancé)'!$Y33</f>
        <v>0</v>
      </c>
      <c r="Q313" s="341">
        <f>Q239*'Charges variables (avancé)'!$X33 +Q252*'Charges variables (avancé)'!$Y33</f>
        <v>0</v>
      </c>
      <c r="R313" s="341">
        <f>R239*'Charges variables (avancé)'!$X33 +R252*'Charges variables (avancé)'!$Y33</f>
        <v>0</v>
      </c>
      <c r="S313" s="341">
        <f>S239*'Charges variables (avancé)'!$X33 +S252*'Charges variables (avancé)'!$Y33</f>
        <v>0</v>
      </c>
      <c r="T313" s="341">
        <f>T239*'Charges variables (avancé)'!$X33 +T252*'Charges variables (avancé)'!$Y33</f>
        <v>0</v>
      </c>
      <c r="U313" s="341">
        <f>U239*'Charges variables (avancé)'!$X33 +U252*'Charges variables (avancé)'!$Y33</f>
        <v>0</v>
      </c>
      <c r="V313" s="341">
        <f>V239*'Charges variables (avancé)'!$X33 +V252*'Charges variables (avancé)'!$Y33</f>
        <v>0</v>
      </c>
      <c r="W313" s="341">
        <f>W239*'Charges variables (avancé)'!$X33 +W252*'Charges variables (avancé)'!$Y33</f>
        <v>0</v>
      </c>
      <c r="X313" s="341">
        <f>X239*'Charges variables (avancé)'!$X33 +X252*'Charges variables (avancé)'!$Y33</f>
        <v>0</v>
      </c>
      <c r="Y313" s="341">
        <f>Y239*'Charges variables (avancé)'!$X33 +Y252*'Charges variables (avancé)'!$Y33</f>
        <v>0</v>
      </c>
      <c r="Z313" s="341">
        <f>Z239*'Charges variables (avancé)'!$X33 +Z252*'Charges variables (avancé)'!$Y33</f>
        <v>0</v>
      </c>
      <c r="AA313" s="341">
        <f>AA239*'Charges variables (avancé)'!$Z33 +AA252*'Charges variables (avancé)'!$AA33</f>
        <v>0</v>
      </c>
      <c r="AB313" s="341">
        <f>AB239*'Charges variables (avancé)'!$Z33 +AB252*'Charges variables (avancé)'!$AA33</f>
        <v>0</v>
      </c>
      <c r="AC313" s="341">
        <f>AC239*'Charges variables (avancé)'!$Z33 +AC252*'Charges variables (avancé)'!$AA33</f>
        <v>0</v>
      </c>
      <c r="AD313" s="341">
        <f>AD239*'Charges variables (avancé)'!$Z33 +AD252*'Charges variables (avancé)'!$AA33</f>
        <v>0</v>
      </c>
      <c r="AE313" s="341">
        <f>AE239*'Charges variables (avancé)'!$Z33 +AE252*'Charges variables (avancé)'!$AA33</f>
        <v>0</v>
      </c>
      <c r="AF313" s="341">
        <f>AF239*'Charges variables (avancé)'!$Z33 +AF252*'Charges variables (avancé)'!$AA33</f>
        <v>0</v>
      </c>
      <c r="AG313" s="341">
        <f>AG239*'Charges variables (avancé)'!$Z33 +AG252*'Charges variables (avancé)'!$AA33</f>
        <v>0</v>
      </c>
      <c r="AH313" s="341">
        <f>AH239*'Charges variables (avancé)'!$Z33 +AH252*'Charges variables (avancé)'!$AA33</f>
        <v>0</v>
      </c>
      <c r="AI313" s="341">
        <f>AI239*'Charges variables (avancé)'!$Z33 +AI252*'Charges variables (avancé)'!$AA33</f>
        <v>0</v>
      </c>
      <c r="AJ313" s="341">
        <f>AJ239*'Charges variables (avancé)'!$Z33 +AJ252*'Charges variables (avancé)'!$AA33</f>
        <v>0</v>
      </c>
      <c r="AK313" s="341">
        <f>AK239*'Charges variables (avancé)'!$Z33 +AK252*'Charges variables (avancé)'!$AA33</f>
        <v>0</v>
      </c>
      <c r="AL313" s="341">
        <f>AL239*'Charges variables (avancé)'!$Z33 +AL252*'Charges variables (avancé)'!$AA33</f>
        <v>0</v>
      </c>
      <c r="AM313" s="341">
        <f>AM239*'Charges variables (avancé)'!$AB33 +AM252*'Charges variables (avancé)'!$AC33</f>
        <v>0</v>
      </c>
      <c r="AN313" s="341">
        <f>AN239*'Charges variables (avancé)'!$AB33 +AN252*'Charges variables (avancé)'!$AC33</f>
        <v>0</v>
      </c>
      <c r="AO313" s="341">
        <f>AO239*'Charges variables (avancé)'!$AB33 +AO252*'Charges variables (avancé)'!$AC33</f>
        <v>0</v>
      </c>
      <c r="AP313" s="341">
        <f>AP239*'Charges variables (avancé)'!$AB33 +AP252*'Charges variables (avancé)'!$AC33</f>
        <v>0</v>
      </c>
      <c r="AQ313" s="341">
        <f>AQ239*'Charges variables (avancé)'!$AB33 +AQ252*'Charges variables (avancé)'!$AC33</f>
        <v>0</v>
      </c>
      <c r="AR313" s="341">
        <f>AR239*'Charges variables (avancé)'!$AB33 +AR252*'Charges variables (avancé)'!$AC33</f>
        <v>0</v>
      </c>
      <c r="AS313" s="341">
        <f>AS239*'Charges variables (avancé)'!$AB33 +AS252*'Charges variables (avancé)'!$AC33</f>
        <v>0</v>
      </c>
      <c r="AT313" s="341">
        <f>AT239*'Charges variables (avancé)'!$AB33 +AT252*'Charges variables (avancé)'!$AC33</f>
        <v>0</v>
      </c>
      <c r="AU313" s="341">
        <f>AU239*'Charges variables (avancé)'!$AB33 +AU252*'Charges variables (avancé)'!$AC33</f>
        <v>0</v>
      </c>
      <c r="AV313" s="341">
        <f>AV239*'Charges variables (avancé)'!$AB33 +AV252*'Charges variables (avancé)'!$AC33</f>
        <v>0</v>
      </c>
      <c r="AW313" s="341">
        <f>AW239*'Charges variables (avancé)'!$AB33 +AW252*'Charges variables (avancé)'!$AC33</f>
        <v>0</v>
      </c>
      <c r="AX313" s="341">
        <f>AX239*'Charges variables (avancé)'!$AB33 +AX252*'Charges variables (avancé)'!$AC33</f>
        <v>0</v>
      </c>
      <c r="AY313" s="341">
        <f>AY239*'Charges variables (avancé)'!$AD33 +AY252*'Charges variables (avancé)'!$AE33</f>
        <v>0</v>
      </c>
      <c r="AZ313" s="341">
        <f>AZ239*'Charges variables (avancé)'!$AD33 +AZ252*'Charges variables (avancé)'!$AE33</f>
        <v>0</v>
      </c>
      <c r="BA313" s="341">
        <f>BA239*'Charges variables (avancé)'!$AD33 +BA252*'Charges variables (avancé)'!$AE33</f>
        <v>0</v>
      </c>
      <c r="BB313" s="341">
        <f>BB239*'Charges variables (avancé)'!$AD33 +BB252*'Charges variables (avancé)'!$AE33</f>
        <v>0</v>
      </c>
      <c r="BC313" s="341">
        <f>BC239*'Charges variables (avancé)'!$AD33 +BC252*'Charges variables (avancé)'!$AE33</f>
        <v>0</v>
      </c>
      <c r="BD313" s="341">
        <f>BD239*'Charges variables (avancé)'!$AD33 +BD252*'Charges variables (avancé)'!$AE33</f>
        <v>0</v>
      </c>
      <c r="BE313" s="341">
        <f>BE239*'Charges variables (avancé)'!$AD33 +BE252*'Charges variables (avancé)'!$AE33</f>
        <v>0</v>
      </c>
      <c r="BF313" s="341">
        <f>BF239*'Charges variables (avancé)'!$AD33 +BF252*'Charges variables (avancé)'!$AE33</f>
        <v>0</v>
      </c>
      <c r="BG313" s="341">
        <f>BG239*'Charges variables (avancé)'!$AD33 +BG252*'Charges variables (avancé)'!$AE33</f>
        <v>0</v>
      </c>
      <c r="BH313" s="341">
        <f>BH239*'Charges variables (avancé)'!$AD33 +BH252*'Charges variables (avancé)'!$AE33</f>
        <v>0</v>
      </c>
      <c r="BI313" s="341">
        <f>BI239*'Charges variables (avancé)'!$AD33 +BI252*'Charges variables (avancé)'!$AE33</f>
        <v>0</v>
      </c>
      <c r="BJ313" s="341">
        <f>BJ239*'Charges variables (avancé)'!$AD33 +BJ252*'Charges variables (avancé)'!$AE33</f>
        <v>0</v>
      </c>
      <c r="BL313" s="353">
        <f t="shared" si="211"/>
        <v>0</v>
      </c>
      <c r="BM313" s="353">
        <f t="shared" si="212"/>
        <v>0</v>
      </c>
      <c r="BN313" s="353">
        <f t="shared" si="213"/>
        <v>0</v>
      </c>
      <c r="BO313" s="353">
        <f t="shared" si="214"/>
        <v>0</v>
      </c>
      <c r="BP313" s="353">
        <f t="shared" si="215"/>
        <v>0</v>
      </c>
    </row>
    <row r="314" spans="2:68" ht="15" customHeight="1"/>
    <row r="315" spans="2:68" ht="15" customHeight="1">
      <c r="B315" s="82" t="s">
        <v>21</v>
      </c>
      <c r="C315" s="20">
        <f t="shared" ref="C315:AH315" si="216">SUM(C306:C313)</f>
        <v>0</v>
      </c>
      <c r="D315" s="20">
        <f t="shared" si="216"/>
        <v>0</v>
      </c>
      <c r="E315" s="20">
        <f t="shared" si="216"/>
        <v>0</v>
      </c>
      <c r="F315" s="20">
        <f t="shared" si="216"/>
        <v>0</v>
      </c>
      <c r="G315" s="20">
        <f t="shared" si="216"/>
        <v>0</v>
      </c>
      <c r="H315" s="20">
        <f t="shared" si="216"/>
        <v>0</v>
      </c>
      <c r="I315" s="20">
        <f t="shared" si="216"/>
        <v>0</v>
      </c>
      <c r="J315" s="20">
        <f t="shared" si="216"/>
        <v>0</v>
      </c>
      <c r="K315" s="20">
        <f t="shared" si="216"/>
        <v>0</v>
      </c>
      <c r="L315" s="20">
        <f t="shared" si="216"/>
        <v>0</v>
      </c>
      <c r="M315" s="20">
        <f t="shared" si="216"/>
        <v>0</v>
      </c>
      <c r="N315" s="20">
        <f t="shared" si="216"/>
        <v>0</v>
      </c>
      <c r="O315" s="20">
        <f t="shared" si="216"/>
        <v>0</v>
      </c>
      <c r="P315" s="20">
        <f t="shared" si="216"/>
        <v>0</v>
      </c>
      <c r="Q315" s="20">
        <f t="shared" si="216"/>
        <v>0</v>
      </c>
      <c r="R315" s="20">
        <f t="shared" si="216"/>
        <v>0</v>
      </c>
      <c r="S315" s="20">
        <f t="shared" si="216"/>
        <v>0</v>
      </c>
      <c r="T315" s="20">
        <f t="shared" si="216"/>
        <v>0</v>
      </c>
      <c r="U315" s="20">
        <f t="shared" si="216"/>
        <v>0</v>
      </c>
      <c r="V315" s="20">
        <f t="shared" si="216"/>
        <v>0</v>
      </c>
      <c r="W315" s="20">
        <f t="shared" si="216"/>
        <v>0</v>
      </c>
      <c r="X315" s="20">
        <f t="shared" si="216"/>
        <v>0</v>
      </c>
      <c r="Y315" s="20">
        <f t="shared" si="216"/>
        <v>0</v>
      </c>
      <c r="Z315" s="20">
        <f t="shared" si="216"/>
        <v>0</v>
      </c>
      <c r="AA315" s="20">
        <f t="shared" si="216"/>
        <v>0</v>
      </c>
      <c r="AB315" s="20">
        <f t="shared" si="216"/>
        <v>0</v>
      </c>
      <c r="AC315" s="20">
        <f t="shared" si="216"/>
        <v>0</v>
      </c>
      <c r="AD315" s="20">
        <f t="shared" si="216"/>
        <v>0</v>
      </c>
      <c r="AE315" s="20">
        <f t="shared" si="216"/>
        <v>0</v>
      </c>
      <c r="AF315" s="20">
        <f t="shared" si="216"/>
        <v>0</v>
      </c>
      <c r="AG315" s="20">
        <f t="shared" si="216"/>
        <v>0</v>
      </c>
      <c r="AH315" s="20">
        <f t="shared" si="216"/>
        <v>0</v>
      </c>
      <c r="AI315" s="20">
        <f t="shared" ref="AI315:BJ315" si="217">SUM(AI306:AI313)</f>
        <v>0</v>
      </c>
      <c r="AJ315" s="20">
        <f t="shared" si="217"/>
        <v>0</v>
      </c>
      <c r="AK315" s="20">
        <f t="shared" si="217"/>
        <v>0</v>
      </c>
      <c r="AL315" s="20">
        <f t="shared" si="217"/>
        <v>0</v>
      </c>
      <c r="AM315" s="20">
        <f t="shared" si="217"/>
        <v>0</v>
      </c>
      <c r="AN315" s="20">
        <f t="shared" si="217"/>
        <v>0</v>
      </c>
      <c r="AO315" s="20">
        <f t="shared" si="217"/>
        <v>0</v>
      </c>
      <c r="AP315" s="20">
        <f t="shared" si="217"/>
        <v>0</v>
      </c>
      <c r="AQ315" s="20">
        <f t="shared" si="217"/>
        <v>0</v>
      </c>
      <c r="AR315" s="20">
        <f t="shared" si="217"/>
        <v>0</v>
      </c>
      <c r="AS315" s="20">
        <f t="shared" si="217"/>
        <v>0</v>
      </c>
      <c r="AT315" s="20">
        <f t="shared" si="217"/>
        <v>0</v>
      </c>
      <c r="AU315" s="20">
        <f t="shared" si="217"/>
        <v>0</v>
      </c>
      <c r="AV315" s="20">
        <f t="shared" si="217"/>
        <v>0</v>
      </c>
      <c r="AW315" s="20">
        <f t="shared" si="217"/>
        <v>0</v>
      </c>
      <c r="AX315" s="20">
        <f t="shared" si="217"/>
        <v>0</v>
      </c>
      <c r="AY315" s="20">
        <f t="shared" si="217"/>
        <v>0</v>
      </c>
      <c r="AZ315" s="20">
        <f t="shared" si="217"/>
        <v>0</v>
      </c>
      <c r="BA315" s="20">
        <f t="shared" si="217"/>
        <v>0</v>
      </c>
      <c r="BB315" s="20">
        <f t="shared" si="217"/>
        <v>0</v>
      </c>
      <c r="BC315" s="20">
        <f t="shared" si="217"/>
        <v>0</v>
      </c>
      <c r="BD315" s="20">
        <f t="shared" si="217"/>
        <v>0</v>
      </c>
      <c r="BE315" s="20">
        <f t="shared" si="217"/>
        <v>0</v>
      </c>
      <c r="BF315" s="20">
        <f t="shared" si="217"/>
        <v>0</v>
      </c>
      <c r="BG315" s="20">
        <f t="shared" si="217"/>
        <v>0</v>
      </c>
      <c r="BH315" s="20">
        <f t="shared" si="217"/>
        <v>0</v>
      </c>
      <c r="BI315" s="20">
        <f t="shared" si="217"/>
        <v>0</v>
      </c>
      <c r="BJ315" s="20">
        <f t="shared" si="217"/>
        <v>0</v>
      </c>
    </row>
    <row r="316" spans="2:68" ht="15" customHeight="1">
      <c r="B316" s="83" t="s">
        <v>49</v>
      </c>
      <c r="C316" s="20">
        <f>C315</f>
        <v>0</v>
      </c>
      <c r="D316" s="20">
        <f t="shared" ref="D316:N316" si="218">C316+D315</f>
        <v>0</v>
      </c>
      <c r="E316" s="20">
        <f t="shared" si="218"/>
        <v>0</v>
      </c>
      <c r="F316" s="20">
        <f t="shared" si="218"/>
        <v>0</v>
      </c>
      <c r="G316" s="20">
        <f t="shared" si="218"/>
        <v>0</v>
      </c>
      <c r="H316" s="20">
        <f t="shared" si="218"/>
        <v>0</v>
      </c>
      <c r="I316" s="20">
        <f t="shared" si="218"/>
        <v>0</v>
      </c>
      <c r="J316" s="20">
        <f t="shared" si="218"/>
        <v>0</v>
      </c>
      <c r="K316" s="20">
        <f t="shared" si="218"/>
        <v>0</v>
      </c>
      <c r="L316" s="20">
        <f t="shared" si="218"/>
        <v>0</v>
      </c>
      <c r="M316" s="20">
        <f t="shared" si="218"/>
        <v>0</v>
      </c>
      <c r="N316" s="21">
        <f t="shared" si="218"/>
        <v>0</v>
      </c>
      <c r="O316" s="20">
        <f>O315</f>
        <v>0</v>
      </c>
      <c r="P316" s="20">
        <f t="shared" ref="P316:Z316" si="219">O316+P315</f>
        <v>0</v>
      </c>
      <c r="Q316" s="20">
        <f t="shared" si="219"/>
        <v>0</v>
      </c>
      <c r="R316" s="20">
        <f t="shared" si="219"/>
        <v>0</v>
      </c>
      <c r="S316" s="20">
        <f t="shared" si="219"/>
        <v>0</v>
      </c>
      <c r="T316" s="20">
        <f t="shared" si="219"/>
        <v>0</v>
      </c>
      <c r="U316" s="20">
        <f t="shared" si="219"/>
        <v>0</v>
      </c>
      <c r="V316" s="20">
        <f t="shared" si="219"/>
        <v>0</v>
      </c>
      <c r="W316" s="20">
        <f t="shared" si="219"/>
        <v>0</v>
      </c>
      <c r="X316" s="20">
        <f t="shared" si="219"/>
        <v>0</v>
      </c>
      <c r="Y316" s="20">
        <f t="shared" si="219"/>
        <v>0</v>
      </c>
      <c r="Z316" s="21">
        <f t="shared" si="219"/>
        <v>0</v>
      </c>
      <c r="AA316" s="20">
        <f>AA315</f>
        <v>0</v>
      </c>
      <c r="AB316" s="20">
        <f t="shared" ref="AB316:AL316" si="220">AA316+AB315</f>
        <v>0</v>
      </c>
      <c r="AC316" s="20">
        <f t="shared" si="220"/>
        <v>0</v>
      </c>
      <c r="AD316" s="20">
        <f t="shared" si="220"/>
        <v>0</v>
      </c>
      <c r="AE316" s="20">
        <f t="shared" si="220"/>
        <v>0</v>
      </c>
      <c r="AF316" s="20">
        <f t="shared" si="220"/>
        <v>0</v>
      </c>
      <c r="AG316" s="20">
        <f t="shared" si="220"/>
        <v>0</v>
      </c>
      <c r="AH316" s="20">
        <f t="shared" si="220"/>
        <v>0</v>
      </c>
      <c r="AI316" s="20">
        <f t="shared" si="220"/>
        <v>0</v>
      </c>
      <c r="AJ316" s="20">
        <f t="shared" si="220"/>
        <v>0</v>
      </c>
      <c r="AK316" s="20">
        <f t="shared" si="220"/>
        <v>0</v>
      </c>
      <c r="AL316" s="21">
        <f t="shared" si="220"/>
        <v>0</v>
      </c>
      <c r="AM316" s="20">
        <f>AM315</f>
        <v>0</v>
      </c>
      <c r="AN316" s="20">
        <f t="shared" ref="AN316:AX316" si="221">AM316+AN315</f>
        <v>0</v>
      </c>
      <c r="AO316" s="20">
        <f t="shared" si="221"/>
        <v>0</v>
      </c>
      <c r="AP316" s="20">
        <f t="shared" si="221"/>
        <v>0</v>
      </c>
      <c r="AQ316" s="20">
        <f t="shared" si="221"/>
        <v>0</v>
      </c>
      <c r="AR316" s="20">
        <f t="shared" si="221"/>
        <v>0</v>
      </c>
      <c r="AS316" s="20">
        <f t="shared" si="221"/>
        <v>0</v>
      </c>
      <c r="AT316" s="20">
        <f t="shared" si="221"/>
        <v>0</v>
      </c>
      <c r="AU316" s="20">
        <f t="shared" si="221"/>
        <v>0</v>
      </c>
      <c r="AV316" s="20">
        <f t="shared" si="221"/>
        <v>0</v>
      </c>
      <c r="AW316" s="20">
        <f t="shared" si="221"/>
        <v>0</v>
      </c>
      <c r="AX316" s="21">
        <f t="shared" si="221"/>
        <v>0</v>
      </c>
      <c r="AY316" s="20">
        <f>AY315</f>
        <v>0</v>
      </c>
      <c r="AZ316" s="20">
        <f t="shared" ref="AZ316:BJ316" si="222">AY316+AZ315</f>
        <v>0</v>
      </c>
      <c r="BA316" s="20">
        <f t="shared" si="222"/>
        <v>0</v>
      </c>
      <c r="BB316" s="20">
        <f t="shared" si="222"/>
        <v>0</v>
      </c>
      <c r="BC316" s="20">
        <f t="shared" si="222"/>
        <v>0</v>
      </c>
      <c r="BD316" s="20">
        <f t="shared" si="222"/>
        <v>0</v>
      </c>
      <c r="BE316" s="20">
        <f t="shared" si="222"/>
        <v>0</v>
      </c>
      <c r="BF316" s="20">
        <f t="shared" si="222"/>
        <v>0</v>
      </c>
      <c r="BG316" s="20">
        <f t="shared" si="222"/>
        <v>0</v>
      </c>
      <c r="BH316" s="20">
        <f t="shared" si="222"/>
        <v>0</v>
      </c>
      <c r="BI316" s="20">
        <f t="shared" si="222"/>
        <v>0</v>
      </c>
      <c r="BJ316" s="21">
        <f t="shared" si="222"/>
        <v>0</v>
      </c>
    </row>
    <row r="318" spans="2:68">
      <c r="B318" s="105" t="str">
        <f>CONFIG!$C$16</f>
        <v>…</v>
      </c>
    </row>
    <row r="320" spans="2:68" ht="15" customHeight="1">
      <c r="B320" s="104" t="s">
        <v>62</v>
      </c>
      <c r="C320" s="11"/>
      <c r="D320" s="11"/>
      <c r="E320" s="11"/>
      <c r="F320" s="32"/>
    </row>
    <row r="321" spans="2:62" ht="15" customHeight="1"/>
    <row r="322" spans="2:62" ht="15" customHeight="1">
      <c r="B322" s="81"/>
      <c r="C322" s="475" t="s">
        <v>18</v>
      </c>
      <c r="D322" s="476"/>
      <c r="E322" s="476"/>
      <c r="F322" s="476"/>
      <c r="G322" s="476"/>
      <c r="H322" s="476"/>
      <c r="I322" s="476"/>
      <c r="J322" s="476"/>
      <c r="K322" s="476"/>
      <c r="L322" s="476"/>
      <c r="M322" s="476"/>
      <c r="N322" s="476"/>
      <c r="O322" s="473" t="s">
        <v>19</v>
      </c>
      <c r="P322" s="473"/>
      <c r="Q322" s="473"/>
      <c r="R322" s="473"/>
      <c r="S322" s="473"/>
      <c r="T322" s="473"/>
      <c r="U322" s="473"/>
      <c r="V322" s="473"/>
      <c r="W322" s="473"/>
      <c r="X322" s="473"/>
      <c r="Y322" s="473"/>
      <c r="Z322" s="473"/>
      <c r="AA322" s="475" t="s">
        <v>20</v>
      </c>
      <c r="AB322" s="476"/>
      <c r="AC322" s="476"/>
      <c r="AD322" s="476"/>
      <c r="AE322" s="476"/>
      <c r="AF322" s="476"/>
      <c r="AG322" s="476"/>
      <c r="AH322" s="476"/>
      <c r="AI322" s="476"/>
      <c r="AJ322" s="476"/>
      <c r="AK322" s="476"/>
      <c r="AL322" s="476"/>
      <c r="AM322" s="473" t="s">
        <v>32</v>
      </c>
      <c r="AN322" s="473"/>
      <c r="AO322" s="473"/>
      <c r="AP322" s="473"/>
      <c r="AQ322" s="473"/>
      <c r="AR322" s="473"/>
      <c r="AS322" s="473"/>
      <c r="AT322" s="473"/>
      <c r="AU322" s="473"/>
      <c r="AV322" s="473"/>
      <c r="AW322" s="473"/>
      <c r="AX322" s="473"/>
      <c r="AY322" s="473" t="s">
        <v>33</v>
      </c>
      <c r="AZ322" s="473"/>
      <c r="BA322" s="473"/>
      <c r="BB322" s="473"/>
      <c r="BC322" s="473"/>
      <c r="BD322" s="473"/>
      <c r="BE322" s="473"/>
      <c r="BF322" s="473"/>
      <c r="BG322" s="473"/>
      <c r="BH322" s="473"/>
      <c r="BI322" s="473"/>
      <c r="BJ322" s="473"/>
    </row>
    <row r="323" spans="2:62" ht="15" customHeight="1">
      <c r="B323" s="83" t="s">
        <v>36</v>
      </c>
      <c r="C323" s="18">
        <f>CONFIG!$D$7</f>
        <v>41640</v>
      </c>
      <c r="D323" s="18">
        <f>DATE(YEAR(C323),MONTH(C323)+1,DAY(C323))</f>
        <v>41671</v>
      </c>
      <c r="E323" s="18">
        <f t="shared" ref="E323:BJ323" si="223">DATE(YEAR(D323),MONTH(D323)+1,DAY(D323))</f>
        <v>41699</v>
      </c>
      <c r="F323" s="18">
        <f t="shared" si="223"/>
        <v>41730</v>
      </c>
      <c r="G323" s="18">
        <f t="shared" si="223"/>
        <v>41760</v>
      </c>
      <c r="H323" s="18">
        <f t="shared" si="223"/>
        <v>41791</v>
      </c>
      <c r="I323" s="18">
        <f t="shared" si="223"/>
        <v>41821</v>
      </c>
      <c r="J323" s="18">
        <f t="shared" si="223"/>
        <v>41852</v>
      </c>
      <c r="K323" s="18">
        <f t="shared" si="223"/>
        <v>41883</v>
      </c>
      <c r="L323" s="18">
        <f t="shared" si="223"/>
        <v>41913</v>
      </c>
      <c r="M323" s="18">
        <f t="shared" si="223"/>
        <v>41944</v>
      </c>
      <c r="N323" s="18">
        <f t="shared" si="223"/>
        <v>41974</v>
      </c>
      <c r="O323" s="18">
        <f t="shared" si="223"/>
        <v>42005</v>
      </c>
      <c r="P323" s="18">
        <f t="shared" si="223"/>
        <v>42036</v>
      </c>
      <c r="Q323" s="18">
        <f t="shared" si="223"/>
        <v>42064</v>
      </c>
      <c r="R323" s="18">
        <f t="shared" si="223"/>
        <v>42095</v>
      </c>
      <c r="S323" s="18">
        <f t="shared" si="223"/>
        <v>42125</v>
      </c>
      <c r="T323" s="18">
        <f t="shared" si="223"/>
        <v>42156</v>
      </c>
      <c r="U323" s="18">
        <f t="shared" si="223"/>
        <v>42186</v>
      </c>
      <c r="V323" s="18">
        <f t="shared" si="223"/>
        <v>42217</v>
      </c>
      <c r="W323" s="18">
        <f t="shared" si="223"/>
        <v>42248</v>
      </c>
      <c r="X323" s="18">
        <f t="shared" si="223"/>
        <v>42278</v>
      </c>
      <c r="Y323" s="18">
        <f t="shared" si="223"/>
        <v>42309</v>
      </c>
      <c r="Z323" s="18">
        <f t="shared" si="223"/>
        <v>42339</v>
      </c>
      <c r="AA323" s="18">
        <f t="shared" si="223"/>
        <v>42370</v>
      </c>
      <c r="AB323" s="18">
        <f t="shared" si="223"/>
        <v>42401</v>
      </c>
      <c r="AC323" s="18">
        <f t="shared" si="223"/>
        <v>42430</v>
      </c>
      <c r="AD323" s="18">
        <f t="shared" si="223"/>
        <v>42461</v>
      </c>
      <c r="AE323" s="18">
        <f t="shared" si="223"/>
        <v>42491</v>
      </c>
      <c r="AF323" s="18">
        <f t="shared" si="223"/>
        <v>42522</v>
      </c>
      <c r="AG323" s="18">
        <f t="shared" si="223"/>
        <v>42552</v>
      </c>
      <c r="AH323" s="18">
        <f t="shared" si="223"/>
        <v>42583</v>
      </c>
      <c r="AI323" s="18">
        <f t="shared" si="223"/>
        <v>42614</v>
      </c>
      <c r="AJ323" s="18">
        <f t="shared" si="223"/>
        <v>42644</v>
      </c>
      <c r="AK323" s="18">
        <f t="shared" si="223"/>
        <v>42675</v>
      </c>
      <c r="AL323" s="18">
        <f t="shared" si="223"/>
        <v>42705</v>
      </c>
      <c r="AM323" s="18">
        <f t="shared" si="223"/>
        <v>42736</v>
      </c>
      <c r="AN323" s="18">
        <f t="shared" si="223"/>
        <v>42767</v>
      </c>
      <c r="AO323" s="18">
        <f t="shared" si="223"/>
        <v>42795</v>
      </c>
      <c r="AP323" s="18">
        <f t="shared" si="223"/>
        <v>42826</v>
      </c>
      <c r="AQ323" s="18">
        <f t="shared" si="223"/>
        <v>42856</v>
      </c>
      <c r="AR323" s="18">
        <f t="shared" si="223"/>
        <v>42887</v>
      </c>
      <c r="AS323" s="18">
        <f t="shared" si="223"/>
        <v>42917</v>
      </c>
      <c r="AT323" s="18">
        <f t="shared" si="223"/>
        <v>42948</v>
      </c>
      <c r="AU323" s="18">
        <f t="shared" si="223"/>
        <v>42979</v>
      </c>
      <c r="AV323" s="18">
        <f t="shared" si="223"/>
        <v>43009</v>
      </c>
      <c r="AW323" s="18">
        <f t="shared" si="223"/>
        <v>43040</v>
      </c>
      <c r="AX323" s="18">
        <f t="shared" si="223"/>
        <v>43070</v>
      </c>
      <c r="AY323" s="18">
        <f t="shared" si="223"/>
        <v>43101</v>
      </c>
      <c r="AZ323" s="18">
        <f t="shared" si="223"/>
        <v>43132</v>
      </c>
      <c r="BA323" s="18">
        <f t="shared" si="223"/>
        <v>43160</v>
      </c>
      <c r="BB323" s="18">
        <f t="shared" si="223"/>
        <v>43191</v>
      </c>
      <c r="BC323" s="18">
        <f t="shared" si="223"/>
        <v>43221</v>
      </c>
      <c r="BD323" s="18">
        <f t="shared" si="223"/>
        <v>43252</v>
      </c>
      <c r="BE323" s="18">
        <f t="shared" si="223"/>
        <v>43282</v>
      </c>
      <c r="BF323" s="18">
        <f t="shared" si="223"/>
        <v>43313</v>
      </c>
      <c r="BG323" s="18">
        <f t="shared" si="223"/>
        <v>43344</v>
      </c>
      <c r="BH323" s="18">
        <f t="shared" si="223"/>
        <v>43374</v>
      </c>
      <c r="BI323" s="18">
        <f t="shared" si="223"/>
        <v>43405</v>
      </c>
      <c r="BJ323" s="18">
        <f t="shared" si="223"/>
        <v>43435</v>
      </c>
    </row>
    <row r="324" spans="2:62" ht="15" customHeight="1">
      <c r="B324" s="366">
        <f>'Charges variables (avancé)'!$C$40</f>
        <v>0</v>
      </c>
      <c r="C324" s="367">
        <v>0</v>
      </c>
      <c r="D324" s="368">
        <f>C337+C324-('Charges variables (avancé)'!$F40*Commandes!D$11)</f>
        <v>0</v>
      </c>
      <c r="E324" s="368">
        <f>D337+D324-('Charges variables (avancé)'!$F40*Commandes!E$11)</f>
        <v>0</v>
      </c>
      <c r="F324" s="368">
        <f>E337+E324-('Charges variables (avancé)'!$F40*Commandes!F$11)</f>
        <v>0</v>
      </c>
      <c r="G324" s="368">
        <f>F337+F324-('Charges variables (avancé)'!$F40*Commandes!G$11)</f>
        <v>0</v>
      </c>
      <c r="H324" s="368">
        <f>G337+G324-('Charges variables (avancé)'!$F40*Commandes!H$11)</f>
        <v>0</v>
      </c>
      <c r="I324" s="368">
        <f>H337+H324-('Charges variables (avancé)'!$F40*Commandes!I$11)</f>
        <v>0</v>
      </c>
      <c r="J324" s="368">
        <f>I337+I324-('Charges variables (avancé)'!$F40*Commandes!J$11)</f>
        <v>0</v>
      </c>
      <c r="K324" s="368">
        <f>J337+J324-('Charges variables (avancé)'!$F40*Commandes!K$11)</f>
        <v>0</v>
      </c>
      <c r="L324" s="368">
        <f>K337+K324-('Charges variables (avancé)'!$F40*Commandes!L$11)</f>
        <v>0</v>
      </c>
      <c r="M324" s="368">
        <f>L337+L324-('Charges variables (avancé)'!$F40*Commandes!M$11)</f>
        <v>0</v>
      </c>
      <c r="N324" s="368">
        <f>M337+M324-('Charges variables (avancé)'!$F40*Commandes!N$11)</f>
        <v>0</v>
      </c>
      <c r="O324" s="368">
        <f>N337+N324-('Charges variables (avancé)'!$F40*Commandes!O$11)</f>
        <v>0</v>
      </c>
      <c r="P324" s="368">
        <f>O337+O324-('Charges variables (avancé)'!$F40*Commandes!P$11)</f>
        <v>0</v>
      </c>
      <c r="Q324" s="368">
        <f>P337+P324-('Charges variables (avancé)'!$F40*Commandes!Q$11)</f>
        <v>0</v>
      </c>
      <c r="R324" s="368">
        <f>Q337+Q324-('Charges variables (avancé)'!$F40*Commandes!R$11)</f>
        <v>0</v>
      </c>
      <c r="S324" s="368">
        <f>R337+R324-('Charges variables (avancé)'!$F40*Commandes!S$11)</f>
        <v>0</v>
      </c>
      <c r="T324" s="368">
        <f>S337+S324-('Charges variables (avancé)'!$F40*Commandes!T$11)</f>
        <v>0</v>
      </c>
      <c r="U324" s="368">
        <f>T337+T324-('Charges variables (avancé)'!$F40*Commandes!U$11)</f>
        <v>0</v>
      </c>
      <c r="V324" s="368">
        <f>U337+U324-('Charges variables (avancé)'!$F40*Commandes!V$11)</f>
        <v>0</v>
      </c>
      <c r="W324" s="368">
        <f>V337+V324-('Charges variables (avancé)'!$F40*Commandes!W$11)</f>
        <v>0</v>
      </c>
      <c r="X324" s="368">
        <f>W337+W324-('Charges variables (avancé)'!$F40*Commandes!X$11)</f>
        <v>0</v>
      </c>
      <c r="Y324" s="368">
        <f>X337+X324-('Charges variables (avancé)'!$F40*Commandes!Y$11)</f>
        <v>0</v>
      </c>
      <c r="Z324" s="368">
        <f>Y337+Y324-('Charges variables (avancé)'!$F40*Commandes!Z$11)</f>
        <v>0</v>
      </c>
      <c r="AA324" s="368">
        <f>Z337+Z324-('Charges variables (avancé)'!$F40*Commandes!AA$11)</f>
        <v>0</v>
      </c>
      <c r="AB324" s="368">
        <f>AA337+AA324-('Charges variables (avancé)'!$F40*Commandes!AB$11)</f>
        <v>0</v>
      </c>
      <c r="AC324" s="368">
        <f>AB337+AB324-('Charges variables (avancé)'!$F40*Commandes!AC$11)</f>
        <v>0</v>
      </c>
      <c r="AD324" s="368">
        <f>AC337+AC324-('Charges variables (avancé)'!$F40*Commandes!AD$11)</f>
        <v>0</v>
      </c>
      <c r="AE324" s="368">
        <f>AD337+AD324-('Charges variables (avancé)'!$F40*Commandes!AE$11)</f>
        <v>0</v>
      </c>
      <c r="AF324" s="368">
        <f>AE337+AE324-('Charges variables (avancé)'!$F40*Commandes!AF$11)</f>
        <v>0</v>
      </c>
      <c r="AG324" s="368">
        <f>AF337+AF324-('Charges variables (avancé)'!$F40*Commandes!AG$11)</f>
        <v>0</v>
      </c>
      <c r="AH324" s="368">
        <f>AG337+AG324-('Charges variables (avancé)'!$F40*Commandes!AH$11)</f>
        <v>0</v>
      </c>
      <c r="AI324" s="368">
        <f>AH337+AH324-('Charges variables (avancé)'!$F40*Commandes!AI$11)</f>
        <v>0</v>
      </c>
      <c r="AJ324" s="368">
        <f>AI337+AI324-('Charges variables (avancé)'!$F40*Commandes!AJ$11)</f>
        <v>0</v>
      </c>
      <c r="AK324" s="368">
        <f>AJ337+AJ324-('Charges variables (avancé)'!$F40*Commandes!AK$11)</f>
        <v>0</v>
      </c>
      <c r="AL324" s="368">
        <f>AK337+AK324-('Charges variables (avancé)'!$F40*Commandes!AL$11)</f>
        <v>0</v>
      </c>
      <c r="AM324" s="368">
        <f>AL337+AL324-('Charges variables (avancé)'!$F40*Commandes!AM$11)</f>
        <v>0</v>
      </c>
      <c r="AN324" s="368">
        <f>AM337+AM324-('Charges variables (avancé)'!$F40*Commandes!AN$11)</f>
        <v>0</v>
      </c>
      <c r="AO324" s="368">
        <f>AN337+AN324-('Charges variables (avancé)'!$F40*Commandes!AO$11)</f>
        <v>0</v>
      </c>
      <c r="AP324" s="368">
        <f>AO337+AO324-('Charges variables (avancé)'!$F40*Commandes!AP$11)</f>
        <v>0</v>
      </c>
      <c r="AQ324" s="368">
        <f>AP337+AP324-('Charges variables (avancé)'!$F40*Commandes!AQ$11)</f>
        <v>0</v>
      </c>
      <c r="AR324" s="368">
        <f>AQ337+AQ324-('Charges variables (avancé)'!$F40*Commandes!AR$11)</f>
        <v>0</v>
      </c>
      <c r="AS324" s="368">
        <f>AR337+AR324-('Charges variables (avancé)'!$F40*Commandes!AS$11)</f>
        <v>0</v>
      </c>
      <c r="AT324" s="368">
        <f>AS337+AS324-('Charges variables (avancé)'!$F40*Commandes!AT$11)</f>
        <v>0</v>
      </c>
      <c r="AU324" s="368">
        <f>AT337+AT324-('Charges variables (avancé)'!$F40*Commandes!AU$11)</f>
        <v>0</v>
      </c>
      <c r="AV324" s="368">
        <f>AU337+AU324-('Charges variables (avancé)'!$F40*Commandes!AV$11)</f>
        <v>0</v>
      </c>
      <c r="AW324" s="368">
        <f>AV337+AV324-('Charges variables (avancé)'!$F40*Commandes!AW$11)</f>
        <v>0</v>
      </c>
      <c r="AX324" s="368">
        <f>AW337+AW324-('Charges variables (avancé)'!$F40*Commandes!AX$11)</f>
        <v>0</v>
      </c>
      <c r="AY324" s="368">
        <f>AX337+AX324-('Charges variables (avancé)'!$F40*Commandes!AY$11)</f>
        <v>0</v>
      </c>
      <c r="AZ324" s="368">
        <f>AY337+AY324-('Charges variables (avancé)'!$F40*Commandes!AZ$11)</f>
        <v>0</v>
      </c>
      <c r="BA324" s="368">
        <f>AZ337+AZ324-('Charges variables (avancé)'!$F40*Commandes!BA$11)</f>
        <v>0</v>
      </c>
      <c r="BB324" s="368">
        <f>BA337+BA324-('Charges variables (avancé)'!$F40*Commandes!BB$11)</f>
        <v>0</v>
      </c>
      <c r="BC324" s="368">
        <f>BB337+BB324-('Charges variables (avancé)'!$F40*Commandes!BC$11)</f>
        <v>0</v>
      </c>
      <c r="BD324" s="368">
        <f>BC337+BC324-('Charges variables (avancé)'!$F40*Commandes!BD$11)</f>
        <v>0</v>
      </c>
      <c r="BE324" s="368">
        <f>BD337+BD324-('Charges variables (avancé)'!$F40*Commandes!BE$11)</f>
        <v>0</v>
      </c>
      <c r="BF324" s="368">
        <f>BE337+BE324-('Charges variables (avancé)'!$F40*Commandes!BF$11)</f>
        <v>0</v>
      </c>
      <c r="BG324" s="368">
        <f>BF337+BF324-('Charges variables (avancé)'!$F40*Commandes!BG$11)</f>
        <v>0</v>
      </c>
      <c r="BH324" s="368">
        <f>BG337+BG324-('Charges variables (avancé)'!$F40*Commandes!BH$11)</f>
        <v>0</v>
      </c>
      <c r="BI324" s="368">
        <f>BH337+BH324-('Charges variables (avancé)'!$F40*Commandes!BI$11)</f>
        <v>0</v>
      </c>
      <c r="BJ324" s="368">
        <f>BI337+BI324-('Charges variables (avancé)'!$F40*Commandes!BJ$11)</f>
        <v>0</v>
      </c>
    </row>
    <row r="325" spans="2:62" ht="15" customHeight="1">
      <c r="B325" s="366">
        <f>'Charges variables (avancé)'!$C$41</f>
        <v>0</v>
      </c>
      <c r="C325" s="367">
        <v>0</v>
      </c>
      <c r="D325" s="368">
        <f>C338+C325-('Charges variables (avancé)'!$F41*Commandes!D$11)</f>
        <v>0</v>
      </c>
      <c r="E325" s="368">
        <f>D338+D325-('Charges variables (avancé)'!$F41*Commandes!E$11)</f>
        <v>0</v>
      </c>
      <c r="F325" s="368">
        <f>E338+E325-('Charges variables (avancé)'!$F41*Commandes!F$11)</f>
        <v>0</v>
      </c>
      <c r="G325" s="368">
        <f>F338+F325-('Charges variables (avancé)'!$F41*Commandes!G$11)</f>
        <v>0</v>
      </c>
      <c r="H325" s="368">
        <f>G338+G325-('Charges variables (avancé)'!$F41*Commandes!H$11)</f>
        <v>0</v>
      </c>
      <c r="I325" s="368">
        <f>H338+H325-('Charges variables (avancé)'!$F41*Commandes!I$11)</f>
        <v>0</v>
      </c>
      <c r="J325" s="368">
        <f>I338+I325-('Charges variables (avancé)'!$F41*Commandes!J$11)</f>
        <v>0</v>
      </c>
      <c r="K325" s="368">
        <f>J338+J325-('Charges variables (avancé)'!$F41*Commandes!K$11)</f>
        <v>0</v>
      </c>
      <c r="L325" s="368">
        <f>K338+K325-('Charges variables (avancé)'!$F41*Commandes!L$11)</f>
        <v>0</v>
      </c>
      <c r="M325" s="368">
        <f>L338+L325-('Charges variables (avancé)'!$F41*Commandes!M$11)</f>
        <v>0</v>
      </c>
      <c r="N325" s="368">
        <f>M338+M325-('Charges variables (avancé)'!$F41*Commandes!N$11)</f>
        <v>0</v>
      </c>
      <c r="O325" s="368">
        <f>N338+N325-('Charges variables (avancé)'!$F41*Commandes!O$11)</f>
        <v>0</v>
      </c>
      <c r="P325" s="368">
        <f>O338+O325-('Charges variables (avancé)'!$F41*Commandes!P$11)</f>
        <v>0</v>
      </c>
      <c r="Q325" s="368">
        <f>P338+P325-('Charges variables (avancé)'!$F41*Commandes!Q$11)</f>
        <v>0</v>
      </c>
      <c r="R325" s="368">
        <f>Q338+Q325-('Charges variables (avancé)'!$F41*Commandes!R$11)</f>
        <v>0</v>
      </c>
      <c r="S325" s="368">
        <f>R338+R325-('Charges variables (avancé)'!$F41*Commandes!S$11)</f>
        <v>0</v>
      </c>
      <c r="T325" s="368">
        <f>S338+S325-('Charges variables (avancé)'!$F41*Commandes!T$11)</f>
        <v>0</v>
      </c>
      <c r="U325" s="368">
        <f>T338+T325-('Charges variables (avancé)'!$F41*Commandes!U$11)</f>
        <v>0</v>
      </c>
      <c r="V325" s="368">
        <f>U338+U325-('Charges variables (avancé)'!$F41*Commandes!V$11)</f>
        <v>0</v>
      </c>
      <c r="W325" s="368">
        <f>V338+V325-('Charges variables (avancé)'!$F41*Commandes!W$11)</f>
        <v>0</v>
      </c>
      <c r="X325" s="368">
        <f>W338+W325-('Charges variables (avancé)'!$F41*Commandes!X$11)</f>
        <v>0</v>
      </c>
      <c r="Y325" s="368">
        <f>X338+X325-('Charges variables (avancé)'!$F41*Commandes!Y$11)</f>
        <v>0</v>
      </c>
      <c r="Z325" s="368">
        <f>Y338+Y325-('Charges variables (avancé)'!$F41*Commandes!Z$11)</f>
        <v>0</v>
      </c>
      <c r="AA325" s="368">
        <f>Z338+Z325-('Charges variables (avancé)'!$F41*Commandes!AA$11)</f>
        <v>0</v>
      </c>
      <c r="AB325" s="368">
        <f>AA338+AA325-('Charges variables (avancé)'!$F41*Commandes!AB$11)</f>
        <v>0</v>
      </c>
      <c r="AC325" s="368">
        <f>AB338+AB325-('Charges variables (avancé)'!$F41*Commandes!AC$11)</f>
        <v>0</v>
      </c>
      <c r="AD325" s="368">
        <f>AC338+AC325-('Charges variables (avancé)'!$F41*Commandes!AD$11)</f>
        <v>0</v>
      </c>
      <c r="AE325" s="368">
        <f>AD338+AD325-('Charges variables (avancé)'!$F41*Commandes!AE$11)</f>
        <v>0</v>
      </c>
      <c r="AF325" s="368">
        <f>AE338+AE325-('Charges variables (avancé)'!$F41*Commandes!AF$11)</f>
        <v>0</v>
      </c>
      <c r="AG325" s="368">
        <f>AF338+AF325-('Charges variables (avancé)'!$F41*Commandes!AG$11)</f>
        <v>0</v>
      </c>
      <c r="AH325" s="368">
        <f>AG338+AG325-('Charges variables (avancé)'!$F41*Commandes!AH$11)</f>
        <v>0</v>
      </c>
      <c r="AI325" s="368">
        <f>AH338+AH325-('Charges variables (avancé)'!$F41*Commandes!AI$11)</f>
        <v>0</v>
      </c>
      <c r="AJ325" s="368">
        <f>AI338+AI325-('Charges variables (avancé)'!$F41*Commandes!AJ$11)</f>
        <v>0</v>
      </c>
      <c r="AK325" s="368">
        <f>AJ338+AJ325-('Charges variables (avancé)'!$F41*Commandes!AK$11)</f>
        <v>0</v>
      </c>
      <c r="AL325" s="368">
        <f>AK338+AK325-('Charges variables (avancé)'!$F41*Commandes!AL$11)</f>
        <v>0</v>
      </c>
      <c r="AM325" s="368">
        <f>AL338+AL325-('Charges variables (avancé)'!$F41*Commandes!AM$11)</f>
        <v>0</v>
      </c>
      <c r="AN325" s="368">
        <f>AM338+AM325-('Charges variables (avancé)'!$F41*Commandes!AN$11)</f>
        <v>0</v>
      </c>
      <c r="AO325" s="368">
        <f>AN338+AN325-('Charges variables (avancé)'!$F41*Commandes!AO$11)</f>
        <v>0</v>
      </c>
      <c r="AP325" s="368">
        <f>AO338+AO325-('Charges variables (avancé)'!$F41*Commandes!AP$11)</f>
        <v>0</v>
      </c>
      <c r="AQ325" s="368">
        <f>AP338+AP325-('Charges variables (avancé)'!$F41*Commandes!AQ$11)</f>
        <v>0</v>
      </c>
      <c r="AR325" s="368">
        <f>AQ338+AQ325-('Charges variables (avancé)'!$F41*Commandes!AR$11)</f>
        <v>0</v>
      </c>
      <c r="AS325" s="368">
        <f>AR338+AR325-('Charges variables (avancé)'!$F41*Commandes!AS$11)</f>
        <v>0</v>
      </c>
      <c r="AT325" s="368">
        <f>AS338+AS325-('Charges variables (avancé)'!$F41*Commandes!AT$11)</f>
        <v>0</v>
      </c>
      <c r="AU325" s="368">
        <f>AT338+AT325-('Charges variables (avancé)'!$F41*Commandes!AU$11)</f>
        <v>0</v>
      </c>
      <c r="AV325" s="368">
        <f>AU338+AU325-('Charges variables (avancé)'!$F41*Commandes!AV$11)</f>
        <v>0</v>
      </c>
      <c r="AW325" s="368">
        <f>AV338+AV325-('Charges variables (avancé)'!$F41*Commandes!AW$11)</f>
        <v>0</v>
      </c>
      <c r="AX325" s="368">
        <f>AW338+AW325-('Charges variables (avancé)'!$F41*Commandes!AX$11)</f>
        <v>0</v>
      </c>
      <c r="AY325" s="368">
        <f>AX338+AX325-('Charges variables (avancé)'!$F41*Commandes!AY$11)</f>
        <v>0</v>
      </c>
      <c r="AZ325" s="368">
        <f>AY338+AY325-('Charges variables (avancé)'!$F41*Commandes!AZ$11)</f>
        <v>0</v>
      </c>
      <c r="BA325" s="368">
        <f>AZ338+AZ325-('Charges variables (avancé)'!$F41*Commandes!BA$11)</f>
        <v>0</v>
      </c>
      <c r="BB325" s="368">
        <f>BA338+BA325-('Charges variables (avancé)'!$F41*Commandes!BB$11)</f>
        <v>0</v>
      </c>
      <c r="BC325" s="368">
        <f>BB338+BB325-('Charges variables (avancé)'!$F41*Commandes!BC$11)</f>
        <v>0</v>
      </c>
      <c r="BD325" s="368">
        <f>BC338+BC325-('Charges variables (avancé)'!$F41*Commandes!BD$11)</f>
        <v>0</v>
      </c>
      <c r="BE325" s="368">
        <f>BD338+BD325-('Charges variables (avancé)'!$F41*Commandes!BE$11)</f>
        <v>0</v>
      </c>
      <c r="BF325" s="368">
        <f>BE338+BE325-('Charges variables (avancé)'!$F41*Commandes!BF$11)</f>
        <v>0</v>
      </c>
      <c r="BG325" s="368">
        <f>BF338+BF325-('Charges variables (avancé)'!$F41*Commandes!BG$11)</f>
        <v>0</v>
      </c>
      <c r="BH325" s="368">
        <f>BG338+BG325-('Charges variables (avancé)'!$F41*Commandes!BH$11)</f>
        <v>0</v>
      </c>
      <c r="BI325" s="368">
        <f>BH338+BH325-('Charges variables (avancé)'!$F41*Commandes!BI$11)</f>
        <v>0</v>
      </c>
      <c r="BJ325" s="368">
        <f>BI338+BI325-('Charges variables (avancé)'!$F41*Commandes!BJ$11)</f>
        <v>0</v>
      </c>
    </row>
    <row r="326" spans="2:62" ht="15" customHeight="1">
      <c r="B326" s="366">
        <f>'Charges variables (avancé)'!$C$42</f>
        <v>0</v>
      </c>
      <c r="C326" s="367">
        <v>0</v>
      </c>
      <c r="D326" s="368">
        <f>C339+C326-('Charges variables (avancé)'!$F42*Commandes!D$11)</f>
        <v>0</v>
      </c>
      <c r="E326" s="368">
        <f>D339+D326-('Charges variables (avancé)'!$F42*Commandes!E$11)</f>
        <v>0</v>
      </c>
      <c r="F326" s="368">
        <f>E339+E326-('Charges variables (avancé)'!$F42*Commandes!F$11)</f>
        <v>0</v>
      </c>
      <c r="G326" s="368">
        <f>F339+F326-('Charges variables (avancé)'!$F42*Commandes!G$11)</f>
        <v>0</v>
      </c>
      <c r="H326" s="368">
        <f>G339+G326-('Charges variables (avancé)'!$F42*Commandes!H$11)</f>
        <v>0</v>
      </c>
      <c r="I326" s="368">
        <f>H339+H326-('Charges variables (avancé)'!$F42*Commandes!I$11)</f>
        <v>0</v>
      </c>
      <c r="J326" s="368">
        <f>I339+I326-('Charges variables (avancé)'!$F42*Commandes!J$11)</f>
        <v>0</v>
      </c>
      <c r="K326" s="368">
        <f>J339+J326-('Charges variables (avancé)'!$F42*Commandes!K$11)</f>
        <v>0</v>
      </c>
      <c r="L326" s="368">
        <f>K339+K326-('Charges variables (avancé)'!$F42*Commandes!L$11)</f>
        <v>0</v>
      </c>
      <c r="M326" s="368">
        <f>L339+L326-('Charges variables (avancé)'!$F42*Commandes!M$11)</f>
        <v>0</v>
      </c>
      <c r="N326" s="368">
        <f>M339+M326-('Charges variables (avancé)'!$F42*Commandes!N$11)</f>
        <v>0</v>
      </c>
      <c r="O326" s="368">
        <f>N339+N326-('Charges variables (avancé)'!$F42*Commandes!O$11)</f>
        <v>0</v>
      </c>
      <c r="P326" s="368">
        <f>O339+O326-('Charges variables (avancé)'!$F42*Commandes!P$11)</f>
        <v>0</v>
      </c>
      <c r="Q326" s="368">
        <f>P339+P326-('Charges variables (avancé)'!$F42*Commandes!Q$11)</f>
        <v>0</v>
      </c>
      <c r="R326" s="368">
        <f>Q339+Q326-('Charges variables (avancé)'!$F42*Commandes!R$11)</f>
        <v>0</v>
      </c>
      <c r="S326" s="368">
        <f>R339+R326-('Charges variables (avancé)'!$F42*Commandes!S$11)</f>
        <v>0</v>
      </c>
      <c r="T326" s="368">
        <f>S339+S326-('Charges variables (avancé)'!$F42*Commandes!T$11)</f>
        <v>0</v>
      </c>
      <c r="U326" s="368">
        <f>T339+T326-('Charges variables (avancé)'!$F42*Commandes!U$11)</f>
        <v>0</v>
      </c>
      <c r="V326" s="368">
        <f>U339+U326-('Charges variables (avancé)'!$F42*Commandes!V$11)</f>
        <v>0</v>
      </c>
      <c r="W326" s="368">
        <f>V339+V326-('Charges variables (avancé)'!$F42*Commandes!W$11)</f>
        <v>0</v>
      </c>
      <c r="X326" s="368">
        <f>W339+W326-('Charges variables (avancé)'!$F42*Commandes!X$11)</f>
        <v>0</v>
      </c>
      <c r="Y326" s="368">
        <f>X339+X326-('Charges variables (avancé)'!$F42*Commandes!Y$11)</f>
        <v>0</v>
      </c>
      <c r="Z326" s="368">
        <f>Y339+Y326-('Charges variables (avancé)'!$F42*Commandes!Z$11)</f>
        <v>0</v>
      </c>
      <c r="AA326" s="368">
        <f>Z339+Z326-('Charges variables (avancé)'!$F42*Commandes!AA$11)</f>
        <v>0</v>
      </c>
      <c r="AB326" s="368">
        <f>AA339+AA326-('Charges variables (avancé)'!$F42*Commandes!AB$11)</f>
        <v>0</v>
      </c>
      <c r="AC326" s="368">
        <f>AB339+AB326-('Charges variables (avancé)'!$F42*Commandes!AC$11)</f>
        <v>0</v>
      </c>
      <c r="AD326" s="368">
        <f>AC339+AC326-('Charges variables (avancé)'!$F42*Commandes!AD$11)</f>
        <v>0</v>
      </c>
      <c r="AE326" s="368">
        <f>AD339+AD326-('Charges variables (avancé)'!$F42*Commandes!AE$11)</f>
        <v>0</v>
      </c>
      <c r="AF326" s="368">
        <f>AE339+AE326-('Charges variables (avancé)'!$F42*Commandes!AF$11)</f>
        <v>0</v>
      </c>
      <c r="AG326" s="368">
        <f>AF339+AF326-('Charges variables (avancé)'!$F42*Commandes!AG$11)</f>
        <v>0</v>
      </c>
      <c r="AH326" s="368">
        <f>AG339+AG326-('Charges variables (avancé)'!$F42*Commandes!AH$11)</f>
        <v>0</v>
      </c>
      <c r="AI326" s="368">
        <f>AH339+AH326-('Charges variables (avancé)'!$F42*Commandes!AI$11)</f>
        <v>0</v>
      </c>
      <c r="AJ326" s="368">
        <f>AI339+AI326-('Charges variables (avancé)'!$F42*Commandes!AJ$11)</f>
        <v>0</v>
      </c>
      <c r="AK326" s="368">
        <f>AJ339+AJ326-('Charges variables (avancé)'!$F42*Commandes!AK$11)</f>
        <v>0</v>
      </c>
      <c r="AL326" s="368">
        <f>AK339+AK326-('Charges variables (avancé)'!$F42*Commandes!AL$11)</f>
        <v>0</v>
      </c>
      <c r="AM326" s="368">
        <f>AL339+AL326-('Charges variables (avancé)'!$F42*Commandes!AM$11)</f>
        <v>0</v>
      </c>
      <c r="AN326" s="368">
        <f>AM339+AM326-('Charges variables (avancé)'!$F42*Commandes!AN$11)</f>
        <v>0</v>
      </c>
      <c r="AO326" s="368">
        <f>AN339+AN326-('Charges variables (avancé)'!$F42*Commandes!AO$11)</f>
        <v>0</v>
      </c>
      <c r="AP326" s="368">
        <f>AO339+AO326-('Charges variables (avancé)'!$F42*Commandes!AP$11)</f>
        <v>0</v>
      </c>
      <c r="AQ326" s="368">
        <f>AP339+AP326-('Charges variables (avancé)'!$F42*Commandes!AQ$11)</f>
        <v>0</v>
      </c>
      <c r="AR326" s="368">
        <f>AQ339+AQ326-('Charges variables (avancé)'!$F42*Commandes!AR$11)</f>
        <v>0</v>
      </c>
      <c r="AS326" s="368">
        <f>AR339+AR326-('Charges variables (avancé)'!$F42*Commandes!AS$11)</f>
        <v>0</v>
      </c>
      <c r="AT326" s="368">
        <f>AS339+AS326-('Charges variables (avancé)'!$F42*Commandes!AT$11)</f>
        <v>0</v>
      </c>
      <c r="AU326" s="368">
        <f>AT339+AT326-('Charges variables (avancé)'!$F42*Commandes!AU$11)</f>
        <v>0</v>
      </c>
      <c r="AV326" s="368">
        <f>AU339+AU326-('Charges variables (avancé)'!$F42*Commandes!AV$11)</f>
        <v>0</v>
      </c>
      <c r="AW326" s="368">
        <f>AV339+AV326-('Charges variables (avancé)'!$F42*Commandes!AW$11)</f>
        <v>0</v>
      </c>
      <c r="AX326" s="368">
        <f>AW339+AW326-('Charges variables (avancé)'!$F42*Commandes!AX$11)</f>
        <v>0</v>
      </c>
      <c r="AY326" s="368">
        <f>AX339+AX326-('Charges variables (avancé)'!$F42*Commandes!AY$11)</f>
        <v>0</v>
      </c>
      <c r="AZ326" s="368">
        <f>AY339+AY326-('Charges variables (avancé)'!$F42*Commandes!AZ$11)</f>
        <v>0</v>
      </c>
      <c r="BA326" s="368">
        <f>AZ339+AZ326-('Charges variables (avancé)'!$F42*Commandes!BA$11)</f>
        <v>0</v>
      </c>
      <c r="BB326" s="368">
        <f>BA339+BA326-('Charges variables (avancé)'!$F42*Commandes!BB$11)</f>
        <v>0</v>
      </c>
      <c r="BC326" s="368">
        <f>BB339+BB326-('Charges variables (avancé)'!$F42*Commandes!BC$11)</f>
        <v>0</v>
      </c>
      <c r="BD326" s="368">
        <f>BC339+BC326-('Charges variables (avancé)'!$F42*Commandes!BD$11)</f>
        <v>0</v>
      </c>
      <c r="BE326" s="368">
        <f>BD339+BD326-('Charges variables (avancé)'!$F42*Commandes!BE$11)</f>
        <v>0</v>
      </c>
      <c r="BF326" s="368">
        <f>BE339+BE326-('Charges variables (avancé)'!$F42*Commandes!BF$11)</f>
        <v>0</v>
      </c>
      <c r="BG326" s="368">
        <f>BF339+BF326-('Charges variables (avancé)'!$F42*Commandes!BG$11)</f>
        <v>0</v>
      </c>
      <c r="BH326" s="368">
        <f>BG339+BG326-('Charges variables (avancé)'!$F42*Commandes!BH$11)</f>
        <v>0</v>
      </c>
      <c r="BI326" s="368">
        <f>BH339+BH326-('Charges variables (avancé)'!$F42*Commandes!BI$11)</f>
        <v>0</v>
      </c>
      <c r="BJ326" s="368">
        <f>BI339+BI326-('Charges variables (avancé)'!$F42*Commandes!BJ$11)</f>
        <v>0</v>
      </c>
    </row>
    <row r="327" spans="2:62" ht="15" customHeight="1">
      <c r="B327" s="366">
        <f>'Charges variables (avancé)'!$C$43</f>
        <v>0</v>
      </c>
      <c r="C327" s="367">
        <v>0</v>
      </c>
      <c r="D327" s="368">
        <f>C340+C327-('Charges variables (avancé)'!$F43*Commandes!D$11)</f>
        <v>0</v>
      </c>
      <c r="E327" s="368">
        <f>D340+D327-('Charges variables (avancé)'!$F43*Commandes!E$11)</f>
        <v>0</v>
      </c>
      <c r="F327" s="368">
        <f>E340+E327-('Charges variables (avancé)'!$F43*Commandes!F$11)</f>
        <v>0</v>
      </c>
      <c r="G327" s="368">
        <f>F340+F327-('Charges variables (avancé)'!$F43*Commandes!G$11)</f>
        <v>0</v>
      </c>
      <c r="H327" s="368">
        <f>G340+G327-('Charges variables (avancé)'!$F43*Commandes!H$11)</f>
        <v>0</v>
      </c>
      <c r="I327" s="368">
        <f>H340+H327-('Charges variables (avancé)'!$F43*Commandes!I$11)</f>
        <v>0</v>
      </c>
      <c r="J327" s="368">
        <f>I340+I327-('Charges variables (avancé)'!$F43*Commandes!J$11)</f>
        <v>0</v>
      </c>
      <c r="K327" s="368">
        <f>J340+J327-('Charges variables (avancé)'!$F43*Commandes!K$11)</f>
        <v>0</v>
      </c>
      <c r="L327" s="368">
        <f>K340+K327-('Charges variables (avancé)'!$F43*Commandes!L$11)</f>
        <v>0</v>
      </c>
      <c r="M327" s="368">
        <f>L340+L327-('Charges variables (avancé)'!$F43*Commandes!M$11)</f>
        <v>0</v>
      </c>
      <c r="N327" s="368">
        <f>M340+M327-('Charges variables (avancé)'!$F43*Commandes!N$11)</f>
        <v>0</v>
      </c>
      <c r="O327" s="368">
        <f>N340+N327-('Charges variables (avancé)'!$F43*Commandes!O$11)</f>
        <v>0</v>
      </c>
      <c r="P327" s="368">
        <f>O340+O327-('Charges variables (avancé)'!$F43*Commandes!P$11)</f>
        <v>0</v>
      </c>
      <c r="Q327" s="368">
        <f>P340+P327-('Charges variables (avancé)'!$F43*Commandes!Q$11)</f>
        <v>0</v>
      </c>
      <c r="R327" s="368">
        <f>Q340+Q327-('Charges variables (avancé)'!$F43*Commandes!R$11)</f>
        <v>0</v>
      </c>
      <c r="S327" s="368">
        <f>R340+R327-('Charges variables (avancé)'!$F43*Commandes!S$11)</f>
        <v>0</v>
      </c>
      <c r="T327" s="368">
        <f>S340+S327-('Charges variables (avancé)'!$F43*Commandes!T$11)</f>
        <v>0</v>
      </c>
      <c r="U327" s="368">
        <f>T340+T327-('Charges variables (avancé)'!$F43*Commandes!U$11)</f>
        <v>0</v>
      </c>
      <c r="V327" s="368">
        <f>U340+U327-('Charges variables (avancé)'!$F43*Commandes!V$11)</f>
        <v>0</v>
      </c>
      <c r="W327" s="368">
        <f>V340+V327-('Charges variables (avancé)'!$F43*Commandes!W$11)</f>
        <v>0</v>
      </c>
      <c r="X327" s="368">
        <f>W340+W327-('Charges variables (avancé)'!$F43*Commandes!X$11)</f>
        <v>0</v>
      </c>
      <c r="Y327" s="368">
        <f>X340+X327-('Charges variables (avancé)'!$F43*Commandes!Y$11)</f>
        <v>0</v>
      </c>
      <c r="Z327" s="368">
        <f>Y340+Y327-('Charges variables (avancé)'!$F43*Commandes!Z$11)</f>
        <v>0</v>
      </c>
      <c r="AA327" s="368">
        <f>Z340+Z327-('Charges variables (avancé)'!$F43*Commandes!AA$11)</f>
        <v>0</v>
      </c>
      <c r="AB327" s="368">
        <f>AA340+AA327-('Charges variables (avancé)'!$F43*Commandes!AB$11)</f>
        <v>0</v>
      </c>
      <c r="AC327" s="368">
        <f>AB340+AB327-('Charges variables (avancé)'!$F43*Commandes!AC$11)</f>
        <v>0</v>
      </c>
      <c r="AD327" s="368">
        <f>AC340+AC327-('Charges variables (avancé)'!$F43*Commandes!AD$11)</f>
        <v>0</v>
      </c>
      <c r="AE327" s="368">
        <f>AD340+AD327-('Charges variables (avancé)'!$F43*Commandes!AE$11)</f>
        <v>0</v>
      </c>
      <c r="AF327" s="368">
        <f>AE340+AE327-('Charges variables (avancé)'!$F43*Commandes!AF$11)</f>
        <v>0</v>
      </c>
      <c r="AG327" s="368">
        <f>AF340+AF327-('Charges variables (avancé)'!$F43*Commandes!AG$11)</f>
        <v>0</v>
      </c>
      <c r="AH327" s="368">
        <f>AG340+AG327-('Charges variables (avancé)'!$F43*Commandes!AH$11)</f>
        <v>0</v>
      </c>
      <c r="AI327" s="368">
        <f>AH340+AH327-('Charges variables (avancé)'!$F43*Commandes!AI$11)</f>
        <v>0</v>
      </c>
      <c r="AJ327" s="368">
        <f>AI340+AI327-('Charges variables (avancé)'!$F43*Commandes!AJ$11)</f>
        <v>0</v>
      </c>
      <c r="AK327" s="368">
        <f>AJ340+AJ327-('Charges variables (avancé)'!$F43*Commandes!AK$11)</f>
        <v>0</v>
      </c>
      <c r="AL327" s="368">
        <f>AK340+AK327-('Charges variables (avancé)'!$F43*Commandes!AL$11)</f>
        <v>0</v>
      </c>
      <c r="AM327" s="368">
        <f>AL340+AL327-('Charges variables (avancé)'!$F43*Commandes!AM$11)</f>
        <v>0</v>
      </c>
      <c r="AN327" s="368">
        <f>AM340+AM327-('Charges variables (avancé)'!$F43*Commandes!AN$11)</f>
        <v>0</v>
      </c>
      <c r="AO327" s="368">
        <f>AN340+AN327-('Charges variables (avancé)'!$F43*Commandes!AO$11)</f>
        <v>0</v>
      </c>
      <c r="AP327" s="368">
        <f>AO340+AO327-('Charges variables (avancé)'!$F43*Commandes!AP$11)</f>
        <v>0</v>
      </c>
      <c r="AQ327" s="368">
        <f>AP340+AP327-('Charges variables (avancé)'!$F43*Commandes!AQ$11)</f>
        <v>0</v>
      </c>
      <c r="AR327" s="368">
        <f>AQ340+AQ327-('Charges variables (avancé)'!$F43*Commandes!AR$11)</f>
        <v>0</v>
      </c>
      <c r="AS327" s="368">
        <f>AR340+AR327-('Charges variables (avancé)'!$F43*Commandes!AS$11)</f>
        <v>0</v>
      </c>
      <c r="AT327" s="368">
        <f>AS340+AS327-('Charges variables (avancé)'!$F43*Commandes!AT$11)</f>
        <v>0</v>
      </c>
      <c r="AU327" s="368">
        <f>AT340+AT327-('Charges variables (avancé)'!$F43*Commandes!AU$11)</f>
        <v>0</v>
      </c>
      <c r="AV327" s="368">
        <f>AU340+AU327-('Charges variables (avancé)'!$F43*Commandes!AV$11)</f>
        <v>0</v>
      </c>
      <c r="AW327" s="368">
        <f>AV340+AV327-('Charges variables (avancé)'!$F43*Commandes!AW$11)</f>
        <v>0</v>
      </c>
      <c r="AX327" s="368">
        <f>AW340+AW327-('Charges variables (avancé)'!$F43*Commandes!AX$11)</f>
        <v>0</v>
      </c>
      <c r="AY327" s="368">
        <f>AX340+AX327-('Charges variables (avancé)'!$F43*Commandes!AY$11)</f>
        <v>0</v>
      </c>
      <c r="AZ327" s="368">
        <f>AY340+AY327-('Charges variables (avancé)'!$F43*Commandes!AZ$11)</f>
        <v>0</v>
      </c>
      <c r="BA327" s="368">
        <f>AZ340+AZ327-('Charges variables (avancé)'!$F43*Commandes!BA$11)</f>
        <v>0</v>
      </c>
      <c r="BB327" s="368">
        <f>BA340+BA327-('Charges variables (avancé)'!$F43*Commandes!BB$11)</f>
        <v>0</v>
      </c>
      <c r="BC327" s="368">
        <f>BB340+BB327-('Charges variables (avancé)'!$F43*Commandes!BC$11)</f>
        <v>0</v>
      </c>
      <c r="BD327" s="368">
        <f>BC340+BC327-('Charges variables (avancé)'!$F43*Commandes!BD$11)</f>
        <v>0</v>
      </c>
      <c r="BE327" s="368">
        <f>BD340+BD327-('Charges variables (avancé)'!$F43*Commandes!BE$11)</f>
        <v>0</v>
      </c>
      <c r="BF327" s="368">
        <f>BE340+BE327-('Charges variables (avancé)'!$F43*Commandes!BF$11)</f>
        <v>0</v>
      </c>
      <c r="BG327" s="368">
        <f>BF340+BF327-('Charges variables (avancé)'!$F43*Commandes!BG$11)</f>
        <v>0</v>
      </c>
      <c r="BH327" s="368">
        <f>BG340+BG327-('Charges variables (avancé)'!$F43*Commandes!BH$11)</f>
        <v>0</v>
      </c>
      <c r="BI327" s="368">
        <f>BH340+BH327-('Charges variables (avancé)'!$F43*Commandes!BI$11)</f>
        <v>0</v>
      </c>
      <c r="BJ327" s="368">
        <f>BI340+BI327-('Charges variables (avancé)'!$F43*Commandes!BJ$11)</f>
        <v>0</v>
      </c>
    </row>
    <row r="328" spans="2:62" ht="15" customHeight="1">
      <c r="B328" s="366">
        <f>'Charges variables (avancé)'!$C$44</f>
        <v>0</v>
      </c>
      <c r="C328" s="367">
        <v>0</v>
      </c>
      <c r="D328" s="368">
        <f>C341+C328-('Charges variables (avancé)'!$F44*Commandes!D$11)</f>
        <v>0</v>
      </c>
      <c r="E328" s="368">
        <f>D341+D328-('Charges variables (avancé)'!$F44*Commandes!E$11)</f>
        <v>0</v>
      </c>
      <c r="F328" s="368">
        <f>E341+E328-('Charges variables (avancé)'!$F44*Commandes!F$11)</f>
        <v>0</v>
      </c>
      <c r="G328" s="368">
        <f>F341+F328-('Charges variables (avancé)'!$F44*Commandes!G$11)</f>
        <v>0</v>
      </c>
      <c r="H328" s="368">
        <f>G341+G328-('Charges variables (avancé)'!$F44*Commandes!H$11)</f>
        <v>0</v>
      </c>
      <c r="I328" s="368">
        <f>H341+H328-('Charges variables (avancé)'!$F44*Commandes!I$11)</f>
        <v>0</v>
      </c>
      <c r="J328" s="368">
        <f>I341+I328-('Charges variables (avancé)'!$F44*Commandes!J$11)</f>
        <v>0</v>
      </c>
      <c r="K328" s="368">
        <f>J341+J328-('Charges variables (avancé)'!$F44*Commandes!K$11)</f>
        <v>0</v>
      </c>
      <c r="L328" s="368">
        <f>K341+K328-('Charges variables (avancé)'!$F44*Commandes!L$11)</f>
        <v>0</v>
      </c>
      <c r="M328" s="368">
        <f>L341+L328-('Charges variables (avancé)'!$F44*Commandes!M$11)</f>
        <v>0</v>
      </c>
      <c r="N328" s="368">
        <f>M341+M328-('Charges variables (avancé)'!$F44*Commandes!N$11)</f>
        <v>0</v>
      </c>
      <c r="O328" s="368">
        <f>N341+N328-('Charges variables (avancé)'!$F44*Commandes!O$11)</f>
        <v>0</v>
      </c>
      <c r="P328" s="368">
        <f>O341+O328-('Charges variables (avancé)'!$F44*Commandes!P$11)</f>
        <v>0</v>
      </c>
      <c r="Q328" s="368">
        <f>P341+P328-('Charges variables (avancé)'!$F44*Commandes!Q$11)</f>
        <v>0</v>
      </c>
      <c r="R328" s="368">
        <f>Q341+Q328-('Charges variables (avancé)'!$F44*Commandes!R$11)</f>
        <v>0</v>
      </c>
      <c r="S328" s="368">
        <f>R341+R328-('Charges variables (avancé)'!$F44*Commandes!S$11)</f>
        <v>0</v>
      </c>
      <c r="T328" s="368">
        <f>S341+S328-('Charges variables (avancé)'!$F44*Commandes!T$11)</f>
        <v>0</v>
      </c>
      <c r="U328" s="368">
        <f>T341+T328-('Charges variables (avancé)'!$F44*Commandes!U$11)</f>
        <v>0</v>
      </c>
      <c r="V328" s="368">
        <f>U341+U328-('Charges variables (avancé)'!$F44*Commandes!V$11)</f>
        <v>0</v>
      </c>
      <c r="W328" s="368">
        <f>V341+V328-('Charges variables (avancé)'!$F44*Commandes!W$11)</f>
        <v>0</v>
      </c>
      <c r="X328" s="368">
        <f>W341+W328-('Charges variables (avancé)'!$F44*Commandes!X$11)</f>
        <v>0</v>
      </c>
      <c r="Y328" s="368">
        <f>X341+X328-('Charges variables (avancé)'!$F44*Commandes!Y$11)</f>
        <v>0</v>
      </c>
      <c r="Z328" s="368">
        <f>Y341+Y328-('Charges variables (avancé)'!$F44*Commandes!Z$11)</f>
        <v>0</v>
      </c>
      <c r="AA328" s="368">
        <f>Z341+Z328-('Charges variables (avancé)'!$F44*Commandes!AA$11)</f>
        <v>0</v>
      </c>
      <c r="AB328" s="368">
        <f>AA341+AA328-('Charges variables (avancé)'!$F44*Commandes!AB$11)</f>
        <v>0</v>
      </c>
      <c r="AC328" s="368">
        <f>AB341+AB328-('Charges variables (avancé)'!$F44*Commandes!AC$11)</f>
        <v>0</v>
      </c>
      <c r="AD328" s="368">
        <f>AC341+AC328-('Charges variables (avancé)'!$F44*Commandes!AD$11)</f>
        <v>0</v>
      </c>
      <c r="AE328" s="368">
        <f>AD341+AD328-('Charges variables (avancé)'!$F44*Commandes!AE$11)</f>
        <v>0</v>
      </c>
      <c r="AF328" s="368">
        <f>AE341+AE328-('Charges variables (avancé)'!$F44*Commandes!AF$11)</f>
        <v>0</v>
      </c>
      <c r="AG328" s="368">
        <f>AF341+AF328-('Charges variables (avancé)'!$F44*Commandes!AG$11)</f>
        <v>0</v>
      </c>
      <c r="AH328" s="368">
        <f>AG341+AG328-('Charges variables (avancé)'!$F44*Commandes!AH$11)</f>
        <v>0</v>
      </c>
      <c r="AI328" s="368">
        <f>AH341+AH328-('Charges variables (avancé)'!$F44*Commandes!AI$11)</f>
        <v>0</v>
      </c>
      <c r="AJ328" s="368">
        <f>AI341+AI328-('Charges variables (avancé)'!$F44*Commandes!AJ$11)</f>
        <v>0</v>
      </c>
      <c r="AK328" s="368">
        <f>AJ341+AJ328-('Charges variables (avancé)'!$F44*Commandes!AK$11)</f>
        <v>0</v>
      </c>
      <c r="AL328" s="368">
        <f>AK341+AK328-('Charges variables (avancé)'!$F44*Commandes!AL$11)</f>
        <v>0</v>
      </c>
      <c r="AM328" s="368">
        <f>AL341+AL328-('Charges variables (avancé)'!$F44*Commandes!AM$11)</f>
        <v>0</v>
      </c>
      <c r="AN328" s="368">
        <f>AM341+AM328-('Charges variables (avancé)'!$F44*Commandes!AN$11)</f>
        <v>0</v>
      </c>
      <c r="AO328" s="368">
        <f>AN341+AN328-('Charges variables (avancé)'!$F44*Commandes!AO$11)</f>
        <v>0</v>
      </c>
      <c r="AP328" s="368">
        <f>AO341+AO328-('Charges variables (avancé)'!$F44*Commandes!AP$11)</f>
        <v>0</v>
      </c>
      <c r="AQ328" s="368">
        <f>AP341+AP328-('Charges variables (avancé)'!$F44*Commandes!AQ$11)</f>
        <v>0</v>
      </c>
      <c r="AR328" s="368">
        <f>AQ341+AQ328-('Charges variables (avancé)'!$F44*Commandes!AR$11)</f>
        <v>0</v>
      </c>
      <c r="AS328" s="368">
        <f>AR341+AR328-('Charges variables (avancé)'!$F44*Commandes!AS$11)</f>
        <v>0</v>
      </c>
      <c r="AT328" s="368">
        <f>AS341+AS328-('Charges variables (avancé)'!$F44*Commandes!AT$11)</f>
        <v>0</v>
      </c>
      <c r="AU328" s="368">
        <f>AT341+AT328-('Charges variables (avancé)'!$F44*Commandes!AU$11)</f>
        <v>0</v>
      </c>
      <c r="AV328" s="368">
        <f>AU341+AU328-('Charges variables (avancé)'!$F44*Commandes!AV$11)</f>
        <v>0</v>
      </c>
      <c r="AW328" s="368">
        <f>AV341+AV328-('Charges variables (avancé)'!$F44*Commandes!AW$11)</f>
        <v>0</v>
      </c>
      <c r="AX328" s="368">
        <f>AW341+AW328-('Charges variables (avancé)'!$F44*Commandes!AX$11)</f>
        <v>0</v>
      </c>
      <c r="AY328" s="368">
        <f>AX341+AX328-('Charges variables (avancé)'!$F44*Commandes!AY$11)</f>
        <v>0</v>
      </c>
      <c r="AZ328" s="368">
        <f>AY341+AY328-('Charges variables (avancé)'!$F44*Commandes!AZ$11)</f>
        <v>0</v>
      </c>
      <c r="BA328" s="368">
        <f>AZ341+AZ328-('Charges variables (avancé)'!$F44*Commandes!BA$11)</f>
        <v>0</v>
      </c>
      <c r="BB328" s="368">
        <f>BA341+BA328-('Charges variables (avancé)'!$F44*Commandes!BB$11)</f>
        <v>0</v>
      </c>
      <c r="BC328" s="368">
        <f>BB341+BB328-('Charges variables (avancé)'!$F44*Commandes!BC$11)</f>
        <v>0</v>
      </c>
      <c r="BD328" s="368">
        <f>BC341+BC328-('Charges variables (avancé)'!$F44*Commandes!BD$11)</f>
        <v>0</v>
      </c>
      <c r="BE328" s="368">
        <f>BD341+BD328-('Charges variables (avancé)'!$F44*Commandes!BE$11)</f>
        <v>0</v>
      </c>
      <c r="BF328" s="368">
        <f>BE341+BE328-('Charges variables (avancé)'!$F44*Commandes!BF$11)</f>
        <v>0</v>
      </c>
      <c r="BG328" s="368">
        <f>BF341+BF328-('Charges variables (avancé)'!$F44*Commandes!BG$11)</f>
        <v>0</v>
      </c>
      <c r="BH328" s="368">
        <f>BG341+BG328-('Charges variables (avancé)'!$F44*Commandes!BH$11)</f>
        <v>0</v>
      </c>
      <c r="BI328" s="368">
        <f>BH341+BH328-('Charges variables (avancé)'!$F44*Commandes!BI$11)</f>
        <v>0</v>
      </c>
      <c r="BJ328" s="368">
        <f>BI341+BI328-('Charges variables (avancé)'!$F44*Commandes!BJ$11)</f>
        <v>0</v>
      </c>
    </row>
    <row r="329" spans="2:62" ht="15" customHeight="1">
      <c r="B329" s="366">
        <f>'Charges variables (avancé)'!$C$45</f>
        <v>0</v>
      </c>
      <c r="C329" s="367">
        <v>0</v>
      </c>
      <c r="D329" s="368">
        <f>C342+C329-('Charges variables (avancé)'!$F45*Commandes!D$11)</f>
        <v>0</v>
      </c>
      <c r="E329" s="368">
        <f>D342+D329-('Charges variables (avancé)'!$F45*Commandes!E$11)</f>
        <v>0</v>
      </c>
      <c r="F329" s="368">
        <f>E342+E329-('Charges variables (avancé)'!$F45*Commandes!F$11)</f>
        <v>0</v>
      </c>
      <c r="G329" s="368">
        <f>F342+F329-('Charges variables (avancé)'!$F45*Commandes!G$11)</f>
        <v>0</v>
      </c>
      <c r="H329" s="368">
        <f>G342+G329-('Charges variables (avancé)'!$F45*Commandes!H$11)</f>
        <v>0</v>
      </c>
      <c r="I329" s="368">
        <f>H342+H329-('Charges variables (avancé)'!$F45*Commandes!I$11)</f>
        <v>0</v>
      </c>
      <c r="J329" s="368">
        <f>I342+I329-('Charges variables (avancé)'!$F45*Commandes!J$11)</f>
        <v>0</v>
      </c>
      <c r="K329" s="368">
        <f>J342+J329-('Charges variables (avancé)'!$F45*Commandes!K$11)</f>
        <v>0</v>
      </c>
      <c r="L329" s="368">
        <f>K342+K329-('Charges variables (avancé)'!$F45*Commandes!L$11)</f>
        <v>0</v>
      </c>
      <c r="M329" s="368">
        <f>L342+L329-('Charges variables (avancé)'!$F45*Commandes!M$11)</f>
        <v>0</v>
      </c>
      <c r="N329" s="368">
        <f>M342+M329-('Charges variables (avancé)'!$F45*Commandes!N$11)</f>
        <v>0</v>
      </c>
      <c r="O329" s="368">
        <f>N342+N329-('Charges variables (avancé)'!$F45*Commandes!O$11)</f>
        <v>0</v>
      </c>
      <c r="P329" s="368">
        <f>O342+O329-('Charges variables (avancé)'!$F45*Commandes!P$11)</f>
        <v>0</v>
      </c>
      <c r="Q329" s="368">
        <f>P342+P329-('Charges variables (avancé)'!$F45*Commandes!Q$11)</f>
        <v>0</v>
      </c>
      <c r="R329" s="368">
        <f>Q342+Q329-('Charges variables (avancé)'!$F45*Commandes!R$11)</f>
        <v>0</v>
      </c>
      <c r="S329" s="368">
        <f>R342+R329-('Charges variables (avancé)'!$F45*Commandes!S$11)</f>
        <v>0</v>
      </c>
      <c r="T329" s="368">
        <f>S342+S329-('Charges variables (avancé)'!$F45*Commandes!T$11)</f>
        <v>0</v>
      </c>
      <c r="U329" s="368">
        <f>T342+T329-('Charges variables (avancé)'!$F45*Commandes!U$11)</f>
        <v>0</v>
      </c>
      <c r="V329" s="368">
        <f>U342+U329-('Charges variables (avancé)'!$F45*Commandes!V$11)</f>
        <v>0</v>
      </c>
      <c r="W329" s="368">
        <f>V342+V329-('Charges variables (avancé)'!$F45*Commandes!W$11)</f>
        <v>0</v>
      </c>
      <c r="X329" s="368">
        <f>W342+W329-('Charges variables (avancé)'!$F45*Commandes!X$11)</f>
        <v>0</v>
      </c>
      <c r="Y329" s="368">
        <f>X342+X329-('Charges variables (avancé)'!$F45*Commandes!Y$11)</f>
        <v>0</v>
      </c>
      <c r="Z329" s="368">
        <f>Y342+Y329-('Charges variables (avancé)'!$F45*Commandes!Z$11)</f>
        <v>0</v>
      </c>
      <c r="AA329" s="368">
        <f>Z342+Z329-('Charges variables (avancé)'!$F45*Commandes!AA$11)</f>
        <v>0</v>
      </c>
      <c r="AB329" s="368">
        <f>AA342+AA329-('Charges variables (avancé)'!$F45*Commandes!AB$11)</f>
        <v>0</v>
      </c>
      <c r="AC329" s="368">
        <f>AB342+AB329-('Charges variables (avancé)'!$F45*Commandes!AC$11)</f>
        <v>0</v>
      </c>
      <c r="AD329" s="368">
        <f>AC342+AC329-('Charges variables (avancé)'!$F45*Commandes!AD$11)</f>
        <v>0</v>
      </c>
      <c r="AE329" s="368">
        <f>AD342+AD329-('Charges variables (avancé)'!$F45*Commandes!AE$11)</f>
        <v>0</v>
      </c>
      <c r="AF329" s="368">
        <f>AE342+AE329-('Charges variables (avancé)'!$F45*Commandes!AF$11)</f>
        <v>0</v>
      </c>
      <c r="AG329" s="368">
        <f>AF342+AF329-('Charges variables (avancé)'!$F45*Commandes!AG$11)</f>
        <v>0</v>
      </c>
      <c r="AH329" s="368">
        <f>AG342+AG329-('Charges variables (avancé)'!$F45*Commandes!AH$11)</f>
        <v>0</v>
      </c>
      <c r="AI329" s="368">
        <f>AH342+AH329-('Charges variables (avancé)'!$F45*Commandes!AI$11)</f>
        <v>0</v>
      </c>
      <c r="AJ329" s="368">
        <f>AI342+AI329-('Charges variables (avancé)'!$F45*Commandes!AJ$11)</f>
        <v>0</v>
      </c>
      <c r="AK329" s="368">
        <f>AJ342+AJ329-('Charges variables (avancé)'!$F45*Commandes!AK$11)</f>
        <v>0</v>
      </c>
      <c r="AL329" s="368">
        <f>AK342+AK329-('Charges variables (avancé)'!$F45*Commandes!AL$11)</f>
        <v>0</v>
      </c>
      <c r="AM329" s="368">
        <f>AL342+AL329-('Charges variables (avancé)'!$F45*Commandes!AM$11)</f>
        <v>0</v>
      </c>
      <c r="AN329" s="368">
        <f>AM342+AM329-('Charges variables (avancé)'!$F45*Commandes!AN$11)</f>
        <v>0</v>
      </c>
      <c r="AO329" s="368">
        <f>AN342+AN329-('Charges variables (avancé)'!$F45*Commandes!AO$11)</f>
        <v>0</v>
      </c>
      <c r="AP329" s="368">
        <f>AO342+AO329-('Charges variables (avancé)'!$F45*Commandes!AP$11)</f>
        <v>0</v>
      </c>
      <c r="AQ329" s="368">
        <f>AP342+AP329-('Charges variables (avancé)'!$F45*Commandes!AQ$11)</f>
        <v>0</v>
      </c>
      <c r="AR329" s="368">
        <f>AQ342+AQ329-('Charges variables (avancé)'!$F45*Commandes!AR$11)</f>
        <v>0</v>
      </c>
      <c r="AS329" s="368">
        <f>AR342+AR329-('Charges variables (avancé)'!$F45*Commandes!AS$11)</f>
        <v>0</v>
      </c>
      <c r="AT329" s="368">
        <f>AS342+AS329-('Charges variables (avancé)'!$F45*Commandes!AT$11)</f>
        <v>0</v>
      </c>
      <c r="AU329" s="368">
        <f>AT342+AT329-('Charges variables (avancé)'!$F45*Commandes!AU$11)</f>
        <v>0</v>
      </c>
      <c r="AV329" s="368">
        <f>AU342+AU329-('Charges variables (avancé)'!$F45*Commandes!AV$11)</f>
        <v>0</v>
      </c>
      <c r="AW329" s="368">
        <f>AV342+AV329-('Charges variables (avancé)'!$F45*Commandes!AW$11)</f>
        <v>0</v>
      </c>
      <c r="AX329" s="368">
        <f>AW342+AW329-('Charges variables (avancé)'!$F45*Commandes!AX$11)</f>
        <v>0</v>
      </c>
      <c r="AY329" s="368">
        <f>AX342+AX329-('Charges variables (avancé)'!$F45*Commandes!AY$11)</f>
        <v>0</v>
      </c>
      <c r="AZ329" s="368">
        <f>AY342+AY329-('Charges variables (avancé)'!$F45*Commandes!AZ$11)</f>
        <v>0</v>
      </c>
      <c r="BA329" s="368">
        <f>AZ342+AZ329-('Charges variables (avancé)'!$F45*Commandes!BA$11)</f>
        <v>0</v>
      </c>
      <c r="BB329" s="368">
        <f>BA342+BA329-('Charges variables (avancé)'!$F45*Commandes!BB$11)</f>
        <v>0</v>
      </c>
      <c r="BC329" s="368">
        <f>BB342+BB329-('Charges variables (avancé)'!$F45*Commandes!BC$11)</f>
        <v>0</v>
      </c>
      <c r="BD329" s="368">
        <f>BC342+BC329-('Charges variables (avancé)'!$F45*Commandes!BD$11)</f>
        <v>0</v>
      </c>
      <c r="BE329" s="368">
        <f>BD342+BD329-('Charges variables (avancé)'!$F45*Commandes!BE$11)</f>
        <v>0</v>
      </c>
      <c r="BF329" s="368">
        <f>BE342+BE329-('Charges variables (avancé)'!$F45*Commandes!BF$11)</f>
        <v>0</v>
      </c>
      <c r="BG329" s="368">
        <f>BF342+BF329-('Charges variables (avancé)'!$F45*Commandes!BG$11)</f>
        <v>0</v>
      </c>
      <c r="BH329" s="368">
        <f>BG342+BG329-('Charges variables (avancé)'!$F45*Commandes!BH$11)</f>
        <v>0</v>
      </c>
      <c r="BI329" s="368">
        <f>BH342+BH329-('Charges variables (avancé)'!$F45*Commandes!BI$11)</f>
        <v>0</v>
      </c>
      <c r="BJ329" s="368">
        <f>BI342+BI329-('Charges variables (avancé)'!$F45*Commandes!BJ$11)</f>
        <v>0</v>
      </c>
    </row>
    <row r="330" spans="2:62" ht="15" customHeight="1">
      <c r="B330" s="366">
        <f>'Charges variables (avancé)'!$C$46</f>
        <v>0</v>
      </c>
      <c r="C330" s="367">
        <v>0</v>
      </c>
      <c r="D330" s="368">
        <f>C343+C330-('Charges variables (avancé)'!$F46*Commandes!D$11)</f>
        <v>0</v>
      </c>
      <c r="E330" s="368">
        <f>D343+D330-('Charges variables (avancé)'!$F46*Commandes!E$11)</f>
        <v>0</v>
      </c>
      <c r="F330" s="368">
        <f>E343+E330-('Charges variables (avancé)'!$F46*Commandes!F$11)</f>
        <v>0</v>
      </c>
      <c r="G330" s="368">
        <f>F343+F330-('Charges variables (avancé)'!$F46*Commandes!G$11)</f>
        <v>0</v>
      </c>
      <c r="H330" s="368">
        <f>G343+G330-('Charges variables (avancé)'!$F46*Commandes!H$11)</f>
        <v>0</v>
      </c>
      <c r="I330" s="368">
        <f>H343+H330-('Charges variables (avancé)'!$F46*Commandes!I$11)</f>
        <v>0</v>
      </c>
      <c r="J330" s="368">
        <f>I343+I330-('Charges variables (avancé)'!$F46*Commandes!J$11)</f>
        <v>0</v>
      </c>
      <c r="K330" s="368">
        <f>J343+J330-('Charges variables (avancé)'!$F46*Commandes!K$11)</f>
        <v>0</v>
      </c>
      <c r="L330" s="368">
        <f>K343+K330-('Charges variables (avancé)'!$F46*Commandes!L$11)</f>
        <v>0</v>
      </c>
      <c r="M330" s="368">
        <f>L343+L330-('Charges variables (avancé)'!$F46*Commandes!M$11)</f>
        <v>0</v>
      </c>
      <c r="N330" s="368">
        <f>M343+M330-('Charges variables (avancé)'!$F46*Commandes!N$11)</f>
        <v>0</v>
      </c>
      <c r="O330" s="368">
        <f>N343+N330-('Charges variables (avancé)'!$F46*Commandes!O$11)</f>
        <v>0</v>
      </c>
      <c r="P330" s="368">
        <f>O343+O330-('Charges variables (avancé)'!$F46*Commandes!P$11)</f>
        <v>0</v>
      </c>
      <c r="Q330" s="368">
        <f>P343+P330-('Charges variables (avancé)'!$F46*Commandes!Q$11)</f>
        <v>0</v>
      </c>
      <c r="R330" s="368">
        <f>Q343+Q330-('Charges variables (avancé)'!$F46*Commandes!R$11)</f>
        <v>0</v>
      </c>
      <c r="S330" s="368">
        <f>R343+R330-('Charges variables (avancé)'!$F46*Commandes!S$11)</f>
        <v>0</v>
      </c>
      <c r="T330" s="368">
        <f>S343+S330-('Charges variables (avancé)'!$F46*Commandes!T$11)</f>
        <v>0</v>
      </c>
      <c r="U330" s="368">
        <f>T343+T330-('Charges variables (avancé)'!$F46*Commandes!U$11)</f>
        <v>0</v>
      </c>
      <c r="V330" s="368">
        <f>U343+U330-('Charges variables (avancé)'!$F46*Commandes!V$11)</f>
        <v>0</v>
      </c>
      <c r="W330" s="368">
        <f>V343+V330-('Charges variables (avancé)'!$F46*Commandes!W$11)</f>
        <v>0</v>
      </c>
      <c r="X330" s="368">
        <f>W343+W330-('Charges variables (avancé)'!$F46*Commandes!X$11)</f>
        <v>0</v>
      </c>
      <c r="Y330" s="368">
        <f>X343+X330-('Charges variables (avancé)'!$F46*Commandes!Y$11)</f>
        <v>0</v>
      </c>
      <c r="Z330" s="368">
        <f>Y343+Y330-('Charges variables (avancé)'!$F46*Commandes!Z$11)</f>
        <v>0</v>
      </c>
      <c r="AA330" s="368">
        <f>Z343+Z330-('Charges variables (avancé)'!$F46*Commandes!AA$11)</f>
        <v>0</v>
      </c>
      <c r="AB330" s="368">
        <f>AA343+AA330-('Charges variables (avancé)'!$F46*Commandes!AB$11)</f>
        <v>0</v>
      </c>
      <c r="AC330" s="368">
        <f>AB343+AB330-('Charges variables (avancé)'!$F46*Commandes!AC$11)</f>
        <v>0</v>
      </c>
      <c r="AD330" s="368">
        <f>AC343+AC330-('Charges variables (avancé)'!$F46*Commandes!AD$11)</f>
        <v>0</v>
      </c>
      <c r="AE330" s="368">
        <f>AD343+AD330-('Charges variables (avancé)'!$F46*Commandes!AE$11)</f>
        <v>0</v>
      </c>
      <c r="AF330" s="368">
        <f>AE343+AE330-('Charges variables (avancé)'!$F46*Commandes!AF$11)</f>
        <v>0</v>
      </c>
      <c r="AG330" s="368">
        <f>AF343+AF330-('Charges variables (avancé)'!$F46*Commandes!AG$11)</f>
        <v>0</v>
      </c>
      <c r="AH330" s="368">
        <f>AG343+AG330-('Charges variables (avancé)'!$F46*Commandes!AH$11)</f>
        <v>0</v>
      </c>
      <c r="AI330" s="368">
        <f>AH343+AH330-('Charges variables (avancé)'!$F46*Commandes!AI$11)</f>
        <v>0</v>
      </c>
      <c r="AJ330" s="368">
        <f>AI343+AI330-('Charges variables (avancé)'!$F46*Commandes!AJ$11)</f>
        <v>0</v>
      </c>
      <c r="AK330" s="368">
        <f>AJ343+AJ330-('Charges variables (avancé)'!$F46*Commandes!AK$11)</f>
        <v>0</v>
      </c>
      <c r="AL330" s="368">
        <f>AK343+AK330-('Charges variables (avancé)'!$F46*Commandes!AL$11)</f>
        <v>0</v>
      </c>
      <c r="AM330" s="368">
        <f>AL343+AL330-('Charges variables (avancé)'!$F46*Commandes!AM$11)</f>
        <v>0</v>
      </c>
      <c r="AN330" s="368">
        <f>AM343+AM330-('Charges variables (avancé)'!$F46*Commandes!AN$11)</f>
        <v>0</v>
      </c>
      <c r="AO330" s="368">
        <f>AN343+AN330-('Charges variables (avancé)'!$F46*Commandes!AO$11)</f>
        <v>0</v>
      </c>
      <c r="AP330" s="368">
        <f>AO343+AO330-('Charges variables (avancé)'!$F46*Commandes!AP$11)</f>
        <v>0</v>
      </c>
      <c r="AQ330" s="368">
        <f>AP343+AP330-('Charges variables (avancé)'!$F46*Commandes!AQ$11)</f>
        <v>0</v>
      </c>
      <c r="AR330" s="368">
        <f>AQ343+AQ330-('Charges variables (avancé)'!$F46*Commandes!AR$11)</f>
        <v>0</v>
      </c>
      <c r="AS330" s="368">
        <f>AR343+AR330-('Charges variables (avancé)'!$F46*Commandes!AS$11)</f>
        <v>0</v>
      </c>
      <c r="AT330" s="368">
        <f>AS343+AS330-('Charges variables (avancé)'!$F46*Commandes!AT$11)</f>
        <v>0</v>
      </c>
      <c r="AU330" s="368">
        <f>AT343+AT330-('Charges variables (avancé)'!$F46*Commandes!AU$11)</f>
        <v>0</v>
      </c>
      <c r="AV330" s="368">
        <f>AU343+AU330-('Charges variables (avancé)'!$F46*Commandes!AV$11)</f>
        <v>0</v>
      </c>
      <c r="AW330" s="368">
        <f>AV343+AV330-('Charges variables (avancé)'!$F46*Commandes!AW$11)</f>
        <v>0</v>
      </c>
      <c r="AX330" s="368">
        <f>AW343+AW330-('Charges variables (avancé)'!$F46*Commandes!AX$11)</f>
        <v>0</v>
      </c>
      <c r="AY330" s="368">
        <f>AX343+AX330-('Charges variables (avancé)'!$F46*Commandes!AY$11)</f>
        <v>0</v>
      </c>
      <c r="AZ330" s="368">
        <f>AY343+AY330-('Charges variables (avancé)'!$F46*Commandes!AZ$11)</f>
        <v>0</v>
      </c>
      <c r="BA330" s="368">
        <f>AZ343+AZ330-('Charges variables (avancé)'!$F46*Commandes!BA$11)</f>
        <v>0</v>
      </c>
      <c r="BB330" s="368">
        <f>BA343+BA330-('Charges variables (avancé)'!$F46*Commandes!BB$11)</f>
        <v>0</v>
      </c>
      <c r="BC330" s="368">
        <f>BB343+BB330-('Charges variables (avancé)'!$F46*Commandes!BC$11)</f>
        <v>0</v>
      </c>
      <c r="BD330" s="368">
        <f>BC343+BC330-('Charges variables (avancé)'!$F46*Commandes!BD$11)</f>
        <v>0</v>
      </c>
      <c r="BE330" s="368">
        <f>BD343+BD330-('Charges variables (avancé)'!$F46*Commandes!BE$11)</f>
        <v>0</v>
      </c>
      <c r="BF330" s="368">
        <f>BE343+BE330-('Charges variables (avancé)'!$F46*Commandes!BF$11)</f>
        <v>0</v>
      </c>
      <c r="BG330" s="368">
        <f>BF343+BF330-('Charges variables (avancé)'!$F46*Commandes!BG$11)</f>
        <v>0</v>
      </c>
      <c r="BH330" s="368">
        <f>BG343+BG330-('Charges variables (avancé)'!$F46*Commandes!BH$11)</f>
        <v>0</v>
      </c>
      <c r="BI330" s="368">
        <f>BH343+BH330-('Charges variables (avancé)'!$F46*Commandes!BI$11)</f>
        <v>0</v>
      </c>
      <c r="BJ330" s="368">
        <f>BI343+BI330-('Charges variables (avancé)'!$F46*Commandes!BJ$11)</f>
        <v>0</v>
      </c>
    </row>
    <row r="331" spans="2:62" ht="15" customHeight="1">
      <c r="B331" s="366">
        <f>'Charges variables (avancé)'!$C$47</f>
        <v>0</v>
      </c>
      <c r="C331" s="367">
        <v>0</v>
      </c>
      <c r="D331" s="368">
        <f>C344+C331-('Charges variables (avancé)'!$F47*Commandes!D$11)</f>
        <v>0</v>
      </c>
      <c r="E331" s="368">
        <f>D344+D331-('Charges variables (avancé)'!$F47*Commandes!E$11)</f>
        <v>0</v>
      </c>
      <c r="F331" s="368">
        <f>E344+E331-('Charges variables (avancé)'!$F47*Commandes!F$11)</f>
        <v>0</v>
      </c>
      <c r="G331" s="368">
        <f>F344+F331-('Charges variables (avancé)'!$F47*Commandes!G$11)</f>
        <v>0</v>
      </c>
      <c r="H331" s="368">
        <f>G344+G331-('Charges variables (avancé)'!$F47*Commandes!H$11)</f>
        <v>0</v>
      </c>
      <c r="I331" s="368">
        <f>H344+H331-('Charges variables (avancé)'!$F47*Commandes!I$11)</f>
        <v>0</v>
      </c>
      <c r="J331" s="368">
        <f>I344+I331-('Charges variables (avancé)'!$F47*Commandes!J$11)</f>
        <v>0</v>
      </c>
      <c r="K331" s="368">
        <f>J344+J331-('Charges variables (avancé)'!$F47*Commandes!K$11)</f>
        <v>0</v>
      </c>
      <c r="L331" s="368">
        <f>K344+K331-('Charges variables (avancé)'!$F47*Commandes!L$11)</f>
        <v>0</v>
      </c>
      <c r="M331" s="368">
        <f>L344+L331-('Charges variables (avancé)'!$F47*Commandes!M$11)</f>
        <v>0</v>
      </c>
      <c r="N331" s="368">
        <f>M344+M331-('Charges variables (avancé)'!$F47*Commandes!N$11)</f>
        <v>0</v>
      </c>
      <c r="O331" s="368">
        <f>N344+N331-('Charges variables (avancé)'!$F47*Commandes!O$11)</f>
        <v>0</v>
      </c>
      <c r="P331" s="368">
        <f>O344+O331-('Charges variables (avancé)'!$F47*Commandes!P$11)</f>
        <v>0</v>
      </c>
      <c r="Q331" s="368">
        <f>P344+P331-('Charges variables (avancé)'!$F47*Commandes!Q$11)</f>
        <v>0</v>
      </c>
      <c r="R331" s="368">
        <f>Q344+Q331-('Charges variables (avancé)'!$F47*Commandes!R$11)</f>
        <v>0</v>
      </c>
      <c r="S331" s="368">
        <f>R344+R331-('Charges variables (avancé)'!$F47*Commandes!S$11)</f>
        <v>0</v>
      </c>
      <c r="T331" s="368">
        <f>S344+S331-('Charges variables (avancé)'!$F47*Commandes!T$11)</f>
        <v>0</v>
      </c>
      <c r="U331" s="368">
        <f>T344+T331-('Charges variables (avancé)'!$F47*Commandes!U$11)</f>
        <v>0</v>
      </c>
      <c r="V331" s="368">
        <f>U344+U331-('Charges variables (avancé)'!$F47*Commandes!V$11)</f>
        <v>0</v>
      </c>
      <c r="W331" s="368">
        <f>V344+V331-('Charges variables (avancé)'!$F47*Commandes!W$11)</f>
        <v>0</v>
      </c>
      <c r="X331" s="368">
        <f>W344+W331-('Charges variables (avancé)'!$F47*Commandes!X$11)</f>
        <v>0</v>
      </c>
      <c r="Y331" s="368">
        <f>X344+X331-('Charges variables (avancé)'!$F47*Commandes!Y$11)</f>
        <v>0</v>
      </c>
      <c r="Z331" s="368">
        <f>Y344+Y331-('Charges variables (avancé)'!$F47*Commandes!Z$11)</f>
        <v>0</v>
      </c>
      <c r="AA331" s="368">
        <f>Z344+Z331-('Charges variables (avancé)'!$F47*Commandes!AA$11)</f>
        <v>0</v>
      </c>
      <c r="AB331" s="368">
        <f>AA344+AA331-('Charges variables (avancé)'!$F47*Commandes!AB$11)</f>
        <v>0</v>
      </c>
      <c r="AC331" s="368">
        <f>AB344+AB331-('Charges variables (avancé)'!$F47*Commandes!AC$11)</f>
        <v>0</v>
      </c>
      <c r="AD331" s="368">
        <f>AC344+AC331-('Charges variables (avancé)'!$F47*Commandes!AD$11)</f>
        <v>0</v>
      </c>
      <c r="AE331" s="368">
        <f>AD344+AD331-('Charges variables (avancé)'!$F47*Commandes!AE$11)</f>
        <v>0</v>
      </c>
      <c r="AF331" s="368">
        <f>AE344+AE331-('Charges variables (avancé)'!$F47*Commandes!AF$11)</f>
        <v>0</v>
      </c>
      <c r="AG331" s="368">
        <f>AF344+AF331-('Charges variables (avancé)'!$F47*Commandes!AG$11)</f>
        <v>0</v>
      </c>
      <c r="AH331" s="368">
        <f>AG344+AG331-('Charges variables (avancé)'!$F47*Commandes!AH$11)</f>
        <v>0</v>
      </c>
      <c r="AI331" s="368">
        <f>AH344+AH331-('Charges variables (avancé)'!$F47*Commandes!AI$11)</f>
        <v>0</v>
      </c>
      <c r="AJ331" s="368">
        <f>AI344+AI331-('Charges variables (avancé)'!$F47*Commandes!AJ$11)</f>
        <v>0</v>
      </c>
      <c r="AK331" s="368">
        <f>AJ344+AJ331-('Charges variables (avancé)'!$F47*Commandes!AK$11)</f>
        <v>0</v>
      </c>
      <c r="AL331" s="368">
        <f>AK344+AK331-('Charges variables (avancé)'!$F47*Commandes!AL$11)</f>
        <v>0</v>
      </c>
      <c r="AM331" s="368">
        <f>AL344+AL331-('Charges variables (avancé)'!$F47*Commandes!AM$11)</f>
        <v>0</v>
      </c>
      <c r="AN331" s="368">
        <f>AM344+AM331-('Charges variables (avancé)'!$F47*Commandes!AN$11)</f>
        <v>0</v>
      </c>
      <c r="AO331" s="368">
        <f>AN344+AN331-('Charges variables (avancé)'!$F47*Commandes!AO$11)</f>
        <v>0</v>
      </c>
      <c r="AP331" s="368">
        <f>AO344+AO331-('Charges variables (avancé)'!$F47*Commandes!AP$11)</f>
        <v>0</v>
      </c>
      <c r="AQ331" s="368">
        <f>AP344+AP331-('Charges variables (avancé)'!$F47*Commandes!AQ$11)</f>
        <v>0</v>
      </c>
      <c r="AR331" s="368">
        <f>AQ344+AQ331-('Charges variables (avancé)'!$F47*Commandes!AR$11)</f>
        <v>0</v>
      </c>
      <c r="AS331" s="368">
        <f>AR344+AR331-('Charges variables (avancé)'!$F47*Commandes!AS$11)</f>
        <v>0</v>
      </c>
      <c r="AT331" s="368">
        <f>AS344+AS331-('Charges variables (avancé)'!$F47*Commandes!AT$11)</f>
        <v>0</v>
      </c>
      <c r="AU331" s="368">
        <f>AT344+AT331-('Charges variables (avancé)'!$F47*Commandes!AU$11)</f>
        <v>0</v>
      </c>
      <c r="AV331" s="368">
        <f>AU344+AU331-('Charges variables (avancé)'!$F47*Commandes!AV$11)</f>
        <v>0</v>
      </c>
      <c r="AW331" s="368">
        <f>AV344+AV331-('Charges variables (avancé)'!$F47*Commandes!AW$11)</f>
        <v>0</v>
      </c>
      <c r="AX331" s="368">
        <f>AW344+AW331-('Charges variables (avancé)'!$F47*Commandes!AX$11)</f>
        <v>0</v>
      </c>
      <c r="AY331" s="368">
        <f>AX344+AX331-('Charges variables (avancé)'!$F47*Commandes!AY$11)</f>
        <v>0</v>
      </c>
      <c r="AZ331" s="368">
        <f>AY344+AY331-('Charges variables (avancé)'!$F47*Commandes!AZ$11)</f>
        <v>0</v>
      </c>
      <c r="BA331" s="368">
        <f>AZ344+AZ331-('Charges variables (avancé)'!$F47*Commandes!BA$11)</f>
        <v>0</v>
      </c>
      <c r="BB331" s="368">
        <f>BA344+BA331-('Charges variables (avancé)'!$F47*Commandes!BB$11)</f>
        <v>0</v>
      </c>
      <c r="BC331" s="368">
        <f>BB344+BB331-('Charges variables (avancé)'!$F47*Commandes!BC$11)</f>
        <v>0</v>
      </c>
      <c r="BD331" s="368">
        <f>BC344+BC331-('Charges variables (avancé)'!$F47*Commandes!BD$11)</f>
        <v>0</v>
      </c>
      <c r="BE331" s="368">
        <f>BD344+BD331-('Charges variables (avancé)'!$F47*Commandes!BE$11)</f>
        <v>0</v>
      </c>
      <c r="BF331" s="368">
        <f>BE344+BE331-('Charges variables (avancé)'!$F47*Commandes!BF$11)</f>
        <v>0</v>
      </c>
      <c r="BG331" s="368">
        <f>BF344+BF331-('Charges variables (avancé)'!$F47*Commandes!BG$11)</f>
        <v>0</v>
      </c>
      <c r="BH331" s="368">
        <f>BG344+BG331-('Charges variables (avancé)'!$F47*Commandes!BH$11)</f>
        <v>0</v>
      </c>
      <c r="BI331" s="368">
        <f>BH344+BH331-('Charges variables (avancé)'!$F47*Commandes!BI$11)</f>
        <v>0</v>
      </c>
      <c r="BJ331" s="368">
        <f>BI344+BI331-('Charges variables (avancé)'!$F47*Commandes!BJ$11)</f>
        <v>0</v>
      </c>
    </row>
    <row r="332" spans="2:62" ht="15" customHeight="1">
      <c r="B332" s="86"/>
      <c r="C332" s="31"/>
      <c r="D332" s="31"/>
      <c r="E332" s="31"/>
      <c r="F332" s="31"/>
    </row>
    <row r="333" spans="2:62" ht="15" customHeight="1">
      <c r="B333" s="104" t="s">
        <v>60</v>
      </c>
      <c r="C333" s="11"/>
      <c r="D333" s="11"/>
      <c r="E333" s="11"/>
      <c r="F333" s="32"/>
    </row>
    <row r="334" spans="2:62" ht="15" customHeight="1"/>
    <row r="335" spans="2:62" ht="15" customHeight="1">
      <c r="B335" s="81"/>
      <c r="C335" s="475" t="s">
        <v>18</v>
      </c>
      <c r="D335" s="476"/>
      <c r="E335" s="476"/>
      <c r="F335" s="476"/>
      <c r="G335" s="476"/>
      <c r="H335" s="476"/>
      <c r="I335" s="476"/>
      <c r="J335" s="476"/>
      <c r="K335" s="476"/>
      <c r="L335" s="476"/>
      <c r="M335" s="476"/>
      <c r="N335" s="476"/>
      <c r="O335" s="473" t="s">
        <v>19</v>
      </c>
      <c r="P335" s="473"/>
      <c r="Q335" s="473"/>
      <c r="R335" s="473"/>
      <c r="S335" s="473"/>
      <c r="T335" s="473"/>
      <c r="U335" s="473"/>
      <c r="V335" s="473"/>
      <c r="W335" s="473"/>
      <c r="X335" s="473"/>
      <c r="Y335" s="473"/>
      <c r="Z335" s="473"/>
      <c r="AA335" s="475" t="s">
        <v>20</v>
      </c>
      <c r="AB335" s="476"/>
      <c r="AC335" s="476"/>
      <c r="AD335" s="476"/>
      <c r="AE335" s="476"/>
      <c r="AF335" s="476"/>
      <c r="AG335" s="476"/>
      <c r="AH335" s="476"/>
      <c r="AI335" s="476"/>
      <c r="AJ335" s="476"/>
      <c r="AK335" s="476"/>
      <c r="AL335" s="476"/>
      <c r="AM335" s="473" t="s">
        <v>32</v>
      </c>
      <c r="AN335" s="473"/>
      <c r="AO335" s="473"/>
      <c r="AP335" s="473"/>
      <c r="AQ335" s="473"/>
      <c r="AR335" s="473"/>
      <c r="AS335" s="473"/>
      <c r="AT335" s="473"/>
      <c r="AU335" s="473"/>
      <c r="AV335" s="473"/>
      <c r="AW335" s="473"/>
      <c r="AX335" s="473"/>
      <c r="AY335" s="473" t="s">
        <v>33</v>
      </c>
      <c r="AZ335" s="473"/>
      <c r="BA335" s="473"/>
      <c r="BB335" s="473"/>
      <c r="BC335" s="473"/>
      <c r="BD335" s="473"/>
      <c r="BE335" s="473"/>
      <c r="BF335" s="473"/>
      <c r="BG335" s="473"/>
      <c r="BH335" s="473"/>
      <c r="BI335" s="473"/>
      <c r="BJ335" s="473"/>
    </row>
    <row r="336" spans="2:62" ht="15" customHeight="1">
      <c r="B336" s="83" t="s">
        <v>36</v>
      </c>
      <c r="C336" s="18">
        <f>CONFIG!$D$7</f>
        <v>41640</v>
      </c>
      <c r="D336" s="18">
        <f>DATE(YEAR(C336),MONTH(C336)+1,DAY(C336))</f>
        <v>41671</v>
      </c>
      <c r="E336" s="18">
        <f t="shared" ref="E336:BJ336" si="224">DATE(YEAR(D336),MONTH(D336)+1,DAY(D336))</f>
        <v>41699</v>
      </c>
      <c r="F336" s="18">
        <f t="shared" si="224"/>
        <v>41730</v>
      </c>
      <c r="G336" s="18">
        <f t="shared" si="224"/>
        <v>41760</v>
      </c>
      <c r="H336" s="18">
        <f t="shared" si="224"/>
        <v>41791</v>
      </c>
      <c r="I336" s="18">
        <f t="shared" si="224"/>
        <v>41821</v>
      </c>
      <c r="J336" s="18">
        <f t="shared" si="224"/>
        <v>41852</v>
      </c>
      <c r="K336" s="18">
        <f t="shared" si="224"/>
        <v>41883</v>
      </c>
      <c r="L336" s="18">
        <f t="shared" si="224"/>
        <v>41913</v>
      </c>
      <c r="M336" s="18">
        <f t="shared" si="224"/>
        <v>41944</v>
      </c>
      <c r="N336" s="18">
        <f t="shared" si="224"/>
        <v>41974</v>
      </c>
      <c r="O336" s="18">
        <f t="shared" si="224"/>
        <v>42005</v>
      </c>
      <c r="P336" s="18">
        <f t="shared" si="224"/>
        <v>42036</v>
      </c>
      <c r="Q336" s="18">
        <f t="shared" si="224"/>
        <v>42064</v>
      </c>
      <c r="R336" s="18">
        <f t="shared" si="224"/>
        <v>42095</v>
      </c>
      <c r="S336" s="18">
        <f t="shared" si="224"/>
        <v>42125</v>
      </c>
      <c r="T336" s="18">
        <f t="shared" si="224"/>
        <v>42156</v>
      </c>
      <c r="U336" s="18">
        <f t="shared" si="224"/>
        <v>42186</v>
      </c>
      <c r="V336" s="18">
        <f t="shared" si="224"/>
        <v>42217</v>
      </c>
      <c r="W336" s="18">
        <f t="shared" si="224"/>
        <v>42248</v>
      </c>
      <c r="X336" s="18">
        <f t="shared" si="224"/>
        <v>42278</v>
      </c>
      <c r="Y336" s="18">
        <f t="shared" si="224"/>
        <v>42309</v>
      </c>
      <c r="Z336" s="18">
        <f t="shared" si="224"/>
        <v>42339</v>
      </c>
      <c r="AA336" s="18">
        <f t="shared" si="224"/>
        <v>42370</v>
      </c>
      <c r="AB336" s="18">
        <f t="shared" si="224"/>
        <v>42401</v>
      </c>
      <c r="AC336" s="18">
        <f t="shared" si="224"/>
        <v>42430</v>
      </c>
      <c r="AD336" s="18">
        <f t="shared" si="224"/>
        <v>42461</v>
      </c>
      <c r="AE336" s="18">
        <f t="shared" si="224"/>
        <v>42491</v>
      </c>
      <c r="AF336" s="18">
        <f t="shared" si="224"/>
        <v>42522</v>
      </c>
      <c r="AG336" s="18">
        <f t="shared" si="224"/>
        <v>42552</v>
      </c>
      <c r="AH336" s="18">
        <f t="shared" si="224"/>
        <v>42583</v>
      </c>
      <c r="AI336" s="18">
        <f t="shared" si="224"/>
        <v>42614</v>
      </c>
      <c r="AJ336" s="18">
        <f t="shared" si="224"/>
        <v>42644</v>
      </c>
      <c r="AK336" s="18">
        <f t="shared" si="224"/>
        <v>42675</v>
      </c>
      <c r="AL336" s="18">
        <f t="shared" si="224"/>
        <v>42705</v>
      </c>
      <c r="AM336" s="18">
        <f t="shared" si="224"/>
        <v>42736</v>
      </c>
      <c r="AN336" s="18">
        <f t="shared" si="224"/>
        <v>42767</v>
      </c>
      <c r="AO336" s="18">
        <f t="shared" si="224"/>
        <v>42795</v>
      </c>
      <c r="AP336" s="18">
        <f t="shared" si="224"/>
        <v>42826</v>
      </c>
      <c r="AQ336" s="18">
        <f t="shared" si="224"/>
        <v>42856</v>
      </c>
      <c r="AR336" s="18">
        <f t="shared" si="224"/>
        <v>42887</v>
      </c>
      <c r="AS336" s="18">
        <f t="shared" si="224"/>
        <v>42917</v>
      </c>
      <c r="AT336" s="18">
        <f t="shared" si="224"/>
        <v>42948</v>
      </c>
      <c r="AU336" s="18">
        <f t="shared" si="224"/>
        <v>42979</v>
      </c>
      <c r="AV336" s="18">
        <f t="shared" si="224"/>
        <v>43009</v>
      </c>
      <c r="AW336" s="18">
        <f t="shared" si="224"/>
        <v>43040</v>
      </c>
      <c r="AX336" s="18">
        <f t="shared" si="224"/>
        <v>43070</v>
      </c>
      <c r="AY336" s="18">
        <f t="shared" si="224"/>
        <v>43101</v>
      </c>
      <c r="AZ336" s="18">
        <f t="shared" si="224"/>
        <v>43132</v>
      </c>
      <c r="BA336" s="18">
        <f t="shared" si="224"/>
        <v>43160</v>
      </c>
      <c r="BB336" s="18">
        <f t="shared" si="224"/>
        <v>43191</v>
      </c>
      <c r="BC336" s="18">
        <f t="shared" si="224"/>
        <v>43221</v>
      </c>
      <c r="BD336" s="18">
        <f t="shared" si="224"/>
        <v>43252</v>
      </c>
      <c r="BE336" s="18">
        <f t="shared" si="224"/>
        <v>43282</v>
      </c>
      <c r="BF336" s="18">
        <f t="shared" si="224"/>
        <v>43313</v>
      </c>
      <c r="BG336" s="18">
        <f t="shared" si="224"/>
        <v>43344</v>
      </c>
      <c r="BH336" s="18">
        <f t="shared" si="224"/>
        <v>43374</v>
      </c>
      <c r="BI336" s="18">
        <f t="shared" si="224"/>
        <v>43405</v>
      </c>
      <c r="BJ336" s="18">
        <f t="shared" si="224"/>
        <v>43435</v>
      </c>
    </row>
    <row r="337" spans="2:62" ht="15" customHeight="1">
      <c r="B337" s="366">
        <f>'Charges variables (avancé)'!$C$40</f>
        <v>0</v>
      </c>
      <c r="C337" s="368">
        <f>IF((C324-'Charges variables (avancé)'!$F40*Commandes!D$11)&lt;'Charges variables (avancé)'!$G40,ROUNDUP(ABS('Charges variables (avancé)'!$G40-(C324-'Charges variables (avancé)'!$F40*Commandes!D$11))/'Charges variables (avancé)'!$H40,0)*'Charges variables (avancé)'!$H40,0)</f>
        <v>0</v>
      </c>
      <c r="D337" s="368">
        <f>IF((D324-'Charges variables (avancé)'!$F40*Commandes!E$11)&lt;'Charges variables (avancé)'!$G40,ROUNDUP(ABS('Charges variables (avancé)'!$G40-(D324-'Charges variables (avancé)'!$F40*Commandes!E$11))/'Charges variables (avancé)'!$H40,0)*'Charges variables (avancé)'!$H40,0)</f>
        <v>0</v>
      </c>
      <c r="E337" s="368">
        <f>IF((E324-'Charges variables (avancé)'!$F40*Commandes!F$11)&lt;'Charges variables (avancé)'!$G40,ROUNDUP(ABS('Charges variables (avancé)'!$G40-(E324-'Charges variables (avancé)'!$F40*Commandes!F$11))/'Charges variables (avancé)'!$H40,0)*'Charges variables (avancé)'!$H40,0)</f>
        <v>0</v>
      </c>
      <c r="F337" s="368">
        <f>IF((F324-'Charges variables (avancé)'!$F40*Commandes!G$11)&lt;'Charges variables (avancé)'!$G40,ROUNDUP(ABS('Charges variables (avancé)'!$G40-(F324-'Charges variables (avancé)'!$F40*Commandes!G$11))/'Charges variables (avancé)'!$H40,0)*'Charges variables (avancé)'!$H40,0)</f>
        <v>0</v>
      </c>
      <c r="G337" s="368">
        <f>IF((G324-'Charges variables (avancé)'!$F40*Commandes!H$11)&lt;'Charges variables (avancé)'!$G40,ROUNDUP(ABS('Charges variables (avancé)'!$G40-(G324-'Charges variables (avancé)'!$F40*Commandes!H$11))/'Charges variables (avancé)'!$H40,0)*'Charges variables (avancé)'!$H40,0)</f>
        <v>0</v>
      </c>
      <c r="H337" s="368">
        <f>IF((H324-'Charges variables (avancé)'!$F40*Commandes!I$11)&lt;'Charges variables (avancé)'!$G40,ROUNDUP(ABS('Charges variables (avancé)'!$G40-(H324-'Charges variables (avancé)'!$F40*Commandes!I$11))/'Charges variables (avancé)'!$H40,0)*'Charges variables (avancé)'!$H40,0)</f>
        <v>0</v>
      </c>
      <c r="I337" s="368">
        <f>IF((I324-'Charges variables (avancé)'!$F40*Commandes!J$11)&lt;'Charges variables (avancé)'!$G40,ROUNDUP(ABS('Charges variables (avancé)'!$G40-(I324-'Charges variables (avancé)'!$F40*Commandes!J$11))/'Charges variables (avancé)'!$H40,0)*'Charges variables (avancé)'!$H40,0)</f>
        <v>0</v>
      </c>
      <c r="J337" s="368">
        <f>IF((J324-'Charges variables (avancé)'!$F40*Commandes!K$11)&lt;'Charges variables (avancé)'!$G40,ROUNDUP(ABS('Charges variables (avancé)'!$G40-(J324-'Charges variables (avancé)'!$F40*Commandes!K$11))/'Charges variables (avancé)'!$H40,0)*'Charges variables (avancé)'!$H40,0)</f>
        <v>0</v>
      </c>
      <c r="K337" s="368">
        <f>IF((K324-'Charges variables (avancé)'!$F40*Commandes!L$11)&lt;'Charges variables (avancé)'!$G40,ROUNDUP(ABS('Charges variables (avancé)'!$G40-(K324-'Charges variables (avancé)'!$F40*Commandes!L$11))/'Charges variables (avancé)'!$H40,0)*'Charges variables (avancé)'!$H40,0)</f>
        <v>0</v>
      </c>
      <c r="L337" s="368">
        <f>IF((L324-'Charges variables (avancé)'!$F40*Commandes!M$11)&lt;'Charges variables (avancé)'!$G40,ROUNDUP(ABS('Charges variables (avancé)'!$G40-(L324-'Charges variables (avancé)'!$F40*Commandes!M$11))/'Charges variables (avancé)'!$H40,0)*'Charges variables (avancé)'!$H40,0)</f>
        <v>0</v>
      </c>
      <c r="M337" s="368">
        <f>IF((M324-'Charges variables (avancé)'!$F40*Commandes!N$11)&lt;'Charges variables (avancé)'!$G40,ROUNDUP(ABS('Charges variables (avancé)'!$G40-(M324-'Charges variables (avancé)'!$F40*Commandes!N$11))/'Charges variables (avancé)'!$H40,0)*'Charges variables (avancé)'!$H40,0)</f>
        <v>0</v>
      </c>
      <c r="N337" s="368">
        <f>IF((N324-'Charges variables (avancé)'!$F40*Commandes!O$11)&lt;'Charges variables (avancé)'!$G40,ROUNDUP(ABS('Charges variables (avancé)'!$G40-(N324-'Charges variables (avancé)'!$F40*Commandes!O$11))/'Charges variables (avancé)'!$H40,0)*'Charges variables (avancé)'!$H40,0)</f>
        <v>0</v>
      </c>
      <c r="O337" s="368">
        <f>IF((O324-'Charges variables (avancé)'!$F40*Commandes!P$11)&lt;'Charges variables (avancé)'!$G40,ROUNDUP(ABS('Charges variables (avancé)'!$G40-(O324-'Charges variables (avancé)'!$F40*Commandes!P$11))/'Charges variables (avancé)'!$H40,0)*'Charges variables (avancé)'!$H40,0)</f>
        <v>0</v>
      </c>
      <c r="P337" s="368">
        <f>IF((P324-'Charges variables (avancé)'!$F40*Commandes!Q$11)&lt;'Charges variables (avancé)'!$G40,ROUNDUP(ABS('Charges variables (avancé)'!$G40-(P324-'Charges variables (avancé)'!$F40*Commandes!Q$11))/'Charges variables (avancé)'!$H40,0)*'Charges variables (avancé)'!$H40,0)</f>
        <v>0</v>
      </c>
      <c r="Q337" s="368">
        <f>IF((Q324-'Charges variables (avancé)'!$F40*Commandes!R$11)&lt;'Charges variables (avancé)'!$G40,ROUNDUP(ABS('Charges variables (avancé)'!$G40-(Q324-'Charges variables (avancé)'!$F40*Commandes!R$11))/'Charges variables (avancé)'!$H40,0)*'Charges variables (avancé)'!$H40,0)</f>
        <v>0</v>
      </c>
      <c r="R337" s="368">
        <f>IF((R324-'Charges variables (avancé)'!$F40*Commandes!S$11)&lt;'Charges variables (avancé)'!$G40,ROUNDUP(ABS('Charges variables (avancé)'!$G40-(R324-'Charges variables (avancé)'!$F40*Commandes!S$11))/'Charges variables (avancé)'!$H40,0)*'Charges variables (avancé)'!$H40,0)</f>
        <v>0</v>
      </c>
      <c r="S337" s="368">
        <f>IF((S324-'Charges variables (avancé)'!$F40*Commandes!T$11)&lt;'Charges variables (avancé)'!$G40,ROUNDUP(ABS('Charges variables (avancé)'!$G40-(S324-'Charges variables (avancé)'!$F40*Commandes!T$11))/'Charges variables (avancé)'!$H40,0)*'Charges variables (avancé)'!$H40,0)</f>
        <v>0</v>
      </c>
      <c r="T337" s="368">
        <f>IF((T324-'Charges variables (avancé)'!$F40*Commandes!U$11)&lt;'Charges variables (avancé)'!$G40,ROUNDUP(ABS('Charges variables (avancé)'!$G40-(T324-'Charges variables (avancé)'!$F40*Commandes!U$11))/'Charges variables (avancé)'!$H40,0)*'Charges variables (avancé)'!$H40,0)</f>
        <v>0</v>
      </c>
      <c r="U337" s="368">
        <f>IF((U324-'Charges variables (avancé)'!$F40*Commandes!V$11)&lt;'Charges variables (avancé)'!$G40,ROUNDUP(ABS('Charges variables (avancé)'!$G40-(U324-'Charges variables (avancé)'!$F40*Commandes!V$11))/'Charges variables (avancé)'!$H40,0)*'Charges variables (avancé)'!$H40,0)</f>
        <v>0</v>
      </c>
      <c r="V337" s="368">
        <f>IF((V324-'Charges variables (avancé)'!$F40*Commandes!W$11)&lt;'Charges variables (avancé)'!$G40,ROUNDUP(ABS('Charges variables (avancé)'!$G40-(V324-'Charges variables (avancé)'!$F40*Commandes!W$11))/'Charges variables (avancé)'!$H40,0)*'Charges variables (avancé)'!$H40,0)</f>
        <v>0</v>
      </c>
      <c r="W337" s="368">
        <f>IF((W324-'Charges variables (avancé)'!$F40*Commandes!X$11)&lt;'Charges variables (avancé)'!$G40,ROUNDUP(ABS('Charges variables (avancé)'!$G40-(W324-'Charges variables (avancé)'!$F40*Commandes!X$11))/'Charges variables (avancé)'!$H40,0)*'Charges variables (avancé)'!$H40,0)</f>
        <v>0</v>
      </c>
      <c r="X337" s="368">
        <f>IF((X324-'Charges variables (avancé)'!$F40*Commandes!Y$11)&lt;'Charges variables (avancé)'!$G40,ROUNDUP(ABS('Charges variables (avancé)'!$G40-(X324-'Charges variables (avancé)'!$F40*Commandes!Y$11))/'Charges variables (avancé)'!$H40,0)*'Charges variables (avancé)'!$H40,0)</f>
        <v>0</v>
      </c>
      <c r="Y337" s="368">
        <f>IF((Y324-'Charges variables (avancé)'!$F40*Commandes!Z$11)&lt;'Charges variables (avancé)'!$G40,ROUNDUP(ABS('Charges variables (avancé)'!$G40-(Y324-'Charges variables (avancé)'!$F40*Commandes!Z$11))/'Charges variables (avancé)'!$H40,0)*'Charges variables (avancé)'!$H40,0)</f>
        <v>0</v>
      </c>
      <c r="Z337" s="368">
        <f>IF((Z324-'Charges variables (avancé)'!$F40*Commandes!AA$11)&lt;'Charges variables (avancé)'!$G40,ROUNDUP(ABS('Charges variables (avancé)'!$G40-(Z324-'Charges variables (avancé)'!$F40*Commandes!AA$11))/'Charges variables (avancé)'!$H40,0)*'Charges variables (avancé)'!$H40,0)</f>
        <v>0</v>
      </c>
      <c r="AA337" s="368">
        <f>IF((AA324-'Charges variables (avancé)'!$F40*Commandes!AB$11)&lt;'Charges variables (avancé)'!$G40,ROUNDUP(ABS('Charges variables (avancé)'!$G40-(AA324-'Charges variables (avancé)'!$F40*Commandes!AB$11))/'Charges variables (avancé)'!$H40,0)*'Charges variables (avancé)'!$H40,0)</f>
        <v>0</v>
      </c>
      <c r="AB337" s="368">
        <f>IF((AB324-'Charges variables (avancé)'!$F40*Commandes!AC$11)&lt;'Charges variables (avancé)'!$G40,ROUNDUP(ABS('Charges variables (avancé)'!$G40-(AB324-'Charges variables (avancé)'!$F40*Commandes!AC$11))/'Charges variables (avancé)'!$H40,0)*'Charges variables (avancé)'!$H40,0)</f>
        <v>0</v>
      </c>
      <c r="AC337" s="368">
        <f>IF((AC324-'Charges variables (avancé)'!$F40*Commandes!AD$11)&lt;'Charges variables (avancé)'!$G40,ROUNDUP(ABS('Charges variables (avancé)'!$G40-(AC324-'Charges variables (avancé)'!$F40*Commandes!AD$11))/'Charges variables (avancé)'!$H40,0)*'Charges variables (avancé)'!$H40,0)</f>
        <v>0</v>
      </c>
      <c r="AD337" s="368">
        <f>IF((AD324-'Charges variables (avancé)'!$F40*Commandes!AE$11)&lt;'Charges variables (avancé)'!$G40,ROUNDUP(ABS('Charges variables (avancé)'!$G40-(AD324-'Charges variables (avancé)'!$F40*Commandes!AE$11))/'Charges variables (avancé)'!$H40,0)*'Charges variables (avancé)'!$H40,0)</f>
        <v>0</v>
      </c>
      <c r="AE337" s="368">
        <f>IF((AE324-'Charges variables (avancé)'!$F40*Commandes!AF$11)&lt;'Charges variables (avancé)'!$G40,ROUNDUP(ABS('Charges variables (avancé)'!$G40-(AE324-'Charges variables (avancé)'!$F40*Commandes!AF$11))/'Charges variables (avancé)'!$H40,0)*'Charges variables (avancé)'!$H40,0)</f>
        <v>0</v>
      </c>
      <c r="AF337" s="368">
        <f>IF((AF324-'Charges variables (avancé)'!$F40*Commandes!AG$11)&lt;'Charges variables (avancé)'!$G40,ROUNDUP(ABS('Charges variables (avancé)'!$G40-(AF324-'Charges variables (avancé)'!$F40*Commandes!AG$11))/'Charges variables (avancé)'!$H40,0)*'Charges variables (avancé)'!$H40,0)</f>
        <v>0</v>
      </c>
      <c r="AG337" s="368">
        <f>IF((AG324-'Charges variables (avancé)'!$F40*Commandes!AH$11)&lt;'Charges variables (avancé)'!$G40,ROUNDUP(ABS('Charges variables (avancé)'!$G40-(AG324-'Charges variables (avancé)'!$F40*Commandes!AH$11))/'Charges variables (avancé)'!$H40,0)*'Charges variables (avancé)'!$H40,0)</f>
        <v>0</v>
      </c>
      <c r="AH337" s="368">
        <f>IF((AH324-'Charges variables (avancé)'!$F40*Commandes!AI$11)&lt;'Charges variables (avancé)'!$G40,ROUNDUP(ABS('Charges variables (avancé)'!$G40-(AH324-'Charges variables (avancé)'!$F40*Commandes!AI$11))/'Charges variables (avancé)'!$H40,0)*'Charges variables (avancé)'!$H40,0)</f>
        <v>0</v>
      </c>
      <c r="AI337" s="368">
        <f>IF((AI324-'Charges variables (avancé)'!$F40*Commandes!AJ$11)&lt;'Charges variables (avancé)'!$G40,ROUNDUP(ABS('Charges variables (avancé)'!$G40-(AI324-'Charges variables (avancé)'!$F40*Commandes!AJ$11))/'Charges variables (avancé)'!$H40,0)*'Charges variables (avancé)'!$H40,0)</f>
        <v>0</v>
      </c>
      <c r="AJ337" s="368">
        <f>IF((AJ324-'Charges variables (avancé)'!$F40*Commandes!AK$11)&lt;'Charges variables (avancé)'!$G40,ROUNDUP(ABS('Charges variables (avancé)'!$G40-(AJ324-'Charges variables (avancé)'!$F40*Commandes!AK$11))/'Charges variables (avancé)'!$H40,0)*'Charges variables (avancé)'!$H40,0)</f>
        <v>0</v>
      </c>
      <c r="AK337" s="368">
        <f>IF((AK324-'Charges variables (avancé)'!$F40*Commandes!AL$11)&lt;'Charges variables (avancé)'!$G40,ROUNDUP(ABS('Charges variables (avancé)'!$G40-(AK324-'Charges variables (avancé)'!$F40*Commandes!AL$11))/'Charges variables (avancé)'!$H40,0)*'Charges variables (avancé)'!$H40,0)</f>
        <v>0</v>
      </c>
      <c r="AL337" s="368">
        <f>IF((AL324-'Charges variables (avancé)'!$F40*Commandes!AM$11)&lt;'Charges variables (avancé)'!$G40,ROUNDUP(ABS('Charges variables (avancé)'!$G40-(AL324-'Charges variables (avancé)'!$F40*Commandes!AM$11))/'Charges variables (avancé)'!$H40,0)*'Charges variables (avancé)'!$H40,0)</f>
        <v>0</v>
      </c>
      <c r="AM337" s="368">
        <f>IF((AM324-'Charges variables (avancé)'!$F40*Commandes!AN$11)&lt;'Charges variables (avancé)'!$G40,ROUNDUP(ABS('Charges variables (avancé)'!$G40-(AM324-'Charges variables (avancé)'!$F40*Commandes!AN$11))/'Charges variables (avancé)'!$H40,0)*'Charges variables (avancé)'!$H40,0)</f>
        <v>0</v>
      </c>
      <c r="AN337" s="368">
        <f>IF((AN324-'Charges variables (avancé)'!$F40*Commandes!AO$11)&lt;'Charges variables (avancé)'!$G40,ROUNDUP(ABS('Charges variables (avancé)'!$G40-(AN324-'Charges variables (avancé)'!$F40*Commandes!AO$11))/'Charges variables (avancé)'!$H40,0)*'Charges variables (avancé)'!$H40,0)</f>
        <v>0</v>
      </c>
      <c r="AO337" s="368">
        <f>IF((AO324-'Charges variables (avancé)'!$F40*Commandes!AP$11)&lt;'Charges variables (avancé)'!$G40,ROUNDUP(ABS('Charges variables (avancé)'!$G40-(AO324-'Charges variables (avancé)'!$F40*Commandes!AP$11))/'Charges variables (avancé)'!$H40,0)*'Charges variables (avancé)'!$H40,0)</f>
        <v>0</v>
      </c>
      <c r="AP337" s="368">
        <f>IF((AP324-'Charges variables (avancé)'!$F40*Commandes!AQ$11)&lt;'Charges variables (avancé)'!$G40,ROUNDUP(ABS('Charges variables (avancé)'!$G40-(AP324-'Charges variables (avancé)'!$F40*Commandes!AQ$11))/'Charges variables (avancé)'!$H40,0)*'Charges variables (avancé)'!$H40,0)</f>
        <v>0</v>
      </c>
      <c r="AQ337" s="368">
        <f>IF((AQ324-'Charges variables (avancé)'!$F40*Commandes!AR$11)&lt;'Charges variables (avancé)'!$G40,ROUNDUP(ABS('Charges variables (avancé)'!$G40-(AQ324-'Charges variables (avancé)'!$F40*Commandes!AR$11))/'Charges variables (avancé)'!$H40,0)*'Charges variables (avancé)'!$H40,0)</f>
        <v>0</v>
      </c>
      <c r="AR337" s="368">
        <f>IF((AR324-'Charges variables (avancé)'!$F40*Commandes!AS$11)&lt;'Charges variables (avancé)'!$G40,ROUNDUP(ABS('Charges variables (avancé)'!$G40-(AR324-'Charges variables (avancé)'!$F40*Commandes!AS$11))/'Charges variables (avancé)'!$H40,0)*'Charges variables (avancé)'!$H40,0)</f>
        <v>0</v>
      </c>
      <c r="AS337" s="368">
        <f>IF((AS324-'Charges variables (avancé)'!$F40*Commandes!AT$11)&lt;'Charges variables (avancé)'!$G40,ROUNDUP(ABS('Charges variables (avancé)'!$G40-(AS324-'Charges variables (avancé)'!$F40*Commandes!AT$11))/'Charges variables (avancé)'!$H40,0)*'Charges variables (avancé)'!$H40,0)</f>
        <v>0</v>
      </c>
      <c r="AT337" s="368">
        <f>IF((AT324-'Charges variables (avancé)'!$F40*Commandes!AU$11)&lt;'Charges variables (avancé)'!$G40,ROUNDUP(ABS('Charges variables (avancé)'!$G40-(AT324-'Charges variables (avancé)'!$F40*Commandes!AU$11))/'Charges variables (avancé)'!$H40,0)*'Charges variables (avancé)'!$H40,0)</f>
        <v>0</v>
      </c>
      <c r="AU337" s="368">
        <f>IF((AU324-'Charges variables (avancé)'!$F40*Commandes!AV$11)&lt;'Charges variables (avancé)'!$G40,ROUNDUP(ABS('Charges variables (avancé)'!$G40-(AU324-'Charges variables (avancé)'!$F40*Commandes!AV$11))/'Charges variables (avancé)'!$H40,0)*'Charges variables (avancé)'!$H40,0)</f>
        <v>0</v>
      </c>
      <c r="AV337" s="368">
        <f>IF((AV324-'Charges variables (avancé)'!$F40*Commandes!AW$11)&lt;'Charges variables (avancé)'!$G40,ROUNDUP(ABS('Charges variables (avancé)'!$G40-(AV324-'Charges variables (avancé)'!$F40*Commandes!AW$11))/'Charges variables (avancé)'!$H40,0)*'Charges variables (avancé)'!$H40,0)</f>
        <v>0</v>
      </c>
      <c r="AW337" s="368">
        <f>IF((AW324-'Charges variables (avancé)'!$F40*Commandes!AX$11)&lt;'Charges variables (avancé)'!$G40,ROUNDUP(ABS('Charges variables (avancé)'!$G40-(AW324-'Charges variables (avancé)'!$F40*Commandes!AX$11))/'Charges variables (avancé)'!$H40,0)*'Charges variables (avancé)'!$H40,0)</f>
        <v>0</v>
      </c>
      <c r="AX337" s="368">
        <f>IF((AX324-'Charges variables (avancé)'!$F40*Commandes!AY$11)&lt;'Charges variables (avancé)'!$G40,ROUNDUP(ABS('Charges variables (avancé)'!$G40-(AX324-'Charges variables (avancé)'!$F40*Commandes!AY$11))/'Charges variables (avancé)'!$H40,0)*'Charges variables (avancé)'!$H40,0)</f>
        <v>0</v>
      </c>
      <c r="AY337" s="368">
        <f>IF((AY324-'Charges variables (avancé)'!$F40*Commandes!AZ$11)&lt;'Charges variables (avancé)'!$G40,ROUNDUP(ABS('Charges variables (avancé)'!$G40-(AY324-'Charges variables (avancé)'!$F40*Commandes!AZ$11))/'Charges variables (avancé)'!$H40,0)*'Charges variables (avancé)'!$H40,0)</f>
        <v>0</v>
      </c>
      <c r="AZ337" s="368">
        <f>IF((AZ324-'Charges variables (avancé)'!$F40*Commandes!BA$11)&lt;'Charges variables (avancé)'!$G40,ROUNDUP(ABS('Charges variables (avancé)'!$G40-(AZ324-'Charges variables (avancé)'!$F40*Commandes!BA$11))/'Charges variables (avancé)'!$H40,0)*'Charges variables (avancé)'!$H40,0)</f>
        <v>0</v>
      </c>
      <c r="BA337" s="368">
        <f>IF((BA324-'Charges variables (avancé)'!$F40*Commandes!BB$11)&lt;'Charges variables (avancé)'!$G40,ROUNDUP(ABS('Charges variables (avancé)'!$G40-(BA324-'Charges variables (avancé)'!$F40*Commandes!BB$11))/'Charges variables (avancé)'!$H40,0)*'Charges variables (avancé)'!$H40,0)</f>
        <v>0</v>
      </c>
      <c r="BB337" s="368">
        <f>IF((BB324-'Charges variables (avancé)'!$F40*Commandes!BC$11)&lt;'Charges variables (avancé)'!$G40,ROUNDUP(ABS('Charges variables (avancé)'!$G40-(BB324-'Charges variables (avancé)'!$F40*Commandes!BC$11))/'Charges variables (avancé)'!$H40,0)*'Charges variables (avancé)'!$H40,0)</f>
        <v>0</v>
      </c>
      <c r="BC337" s="368">
        <f>IF((BC324-'Charges variables (avancé)'!$F40*Commandes!BD$11)&lt;'Charges variables (avancé)'!$G40,ROUNDUP(ABS('Charges variables (avancé)'!$G40-(BC324-'Charges variables (avancé)'!$F40*Commandes!BD$11))/'Charges variables (avancé)'!$H40,0)*'Charges variables (avancé)'!$H40,0)</f>
        <v>0</v>
      </c>
      <c r="BD337" s="368">
        <f>IF((BD324-'Charges variables (avancé)'!$F40*Commandes!BE$11)&lt;'Charges variables (avancé)'!$G40,ROUNDUP(ABS('Charges variables (avancé)'!$G40-(BD324-'Charges variables (avancé)'!$F40*Commandes!BE$11))/'Charges variables (avancé)'!$H40,0)*'Charges variables (avancé)'!$H40,0)</f>
        <v>0</v>
      </c>
      <c r="BE337" s="368">
        <f>IF((BE324-'Charges variables (avancé)'!$F40*Commandes!BF$11)&lt;'Charges variables (avancé)'!$G40,ROUNDUP(ABS('Charges variables (avancé)'!$G40-(BE324-'Charges variables (avancé)'!$F40*Commandes!BF$11))/'Charges variables (avancé)'!$H40,0)*'Charges variables (avancé)'!$H40,0)</f>
        <v>0</v>
      </c>
      <c r="BF337" s="368">
        <f>IF((BF324-'Charges variables (avancé)'!$F40*Commandes!BG$11)&lt;'Charges variables (avancé)'!$G40,ROUNDUP(ABS('Charges variables (avancé)'!$G40-(BF324-'Charges variables (avancé)'!$F40*Commandes!BG$11))/'Charges variables (avancé)'!$H40,0)*'Charges variables (avancé)'!$H40,0)</f>
        <v>0</v>
      </c>
      <c r="BG337" s="368">
        <f>IF((BG324-'Charges variables (avancé)'!$F40*Commandes!BH$11)&lt;'Charges variables (avancé)'!$G40,ROUNDUP(ABS('Charges variables (avancé)'!$G40-(BG324-'Charges variables (avancé)'!$F40*Commandes!BH$11))/'Charges variables (avancé)'!$H40,0)*'Charges variables (avancé)'!$H40,0)</f>
        <v>0</v>
      </c>
      <c r="BH337" s="368">
        <f>IF((BH324-'Charges variables (avancé)'!$F40*Commandes!BI$11)&lt;'Charges variables (avancé)'!$G40,ROUNDUP(ABS('Charges variables (avancé)'!$G40-(BH324-'Charges variables (avancé)'!$F40*Commandes!BI$11))/'Charges variables (avancé)'!$H40,0)*'Charges variables (avancé)'!$H40,0)</f>
        <v>0</v>
      </c>
      <c r="BI337" s="368">
        <f>IF((BI324-'Charges variables (avancé)'!$F40*Commandes!BJ$11)&lt;'Charges variables (avancé)'!$G40,ROUNDUP(ABS('Charges variables (avancé)'!$G40-(BI324-'Charges variables (avancé)'!$F40*Commandes!BJ$11))/'Charges variables (avancé)'!$H40,0)*'Charges variables (avancé)'!$H40,0)</f>
        <v>0</v>
      </c>
      <c r="BJ337" s="368">
        <f>IF((BJ324-'Charges variables (avancé)'!$F40*Commandes!BK$11)&lt;'Charges variables (avancé)'!$G40,ROUNDUP(ABS('Charges variables (avancé)'!$G40-(BJ324-'Charges variables (avancé)'!$F40*Commandes!BK$11))/'Charges variables (avancé)'!$H40,0)*'Charges variables (avancé)'!$H40,0)</f>
        <v>0</v>
      </c>
    </row>
    <row r="338" spans="2:62" ht="15" customHeight="1">
      <c r="B338" s="366">
        <f>'Charges variables (avancé)'!$C$41</f>
        <v>0</v>
      </c>
      <c r="C338" s="368">
        <f>IF((C325-'Charges variables (avancé)'!$F41*Commandes!D$11)&lt;'Charges variables (avancé)'!$G41,ROUNDUP(ABS('Charges variables (avancé)'!$G41-(C325-'Charges variables (avancé)'!$F41*Commandes!D$11))/'Charges variables (avancé)'!$H41,0)*'Charges variables (avancé)'!$H41,0)</f>
        <v>0</v>
      </c>
      <c r="D338" s="368">
        <f>IF((D325-'Charges variables (avancé)'!$F41*Commandes!E$11)&lt;'Charges variables (avancé)'!$G41,ROUNDUP(ABS('Charges variables (avancé)'!$G41-(D325-'Charges variables (avancé)'!$F41*Commandes!E$11))/'Charges variables (avancé)'!$H41,0)*'Charges variables (avancé)'!$H41,0)</f>
        <v>0</v>
      </c>
      <c r="E338" s="368">
        <f>IF((E325-'Charges variables (avancé)'!$F41*Commandes!F$11)&lt;'Charges variables (avancé)'!$G41,ROUNDUP(ABS('Charges variables (avancé)'!$G41-(E325-'Charges variables (avancé)'!$F41*Commandes!F$11))/'Charges variables (avancé)'!$H41,0)*'Charges variables (avancé)'!$H41,0)</f>
        <v>0</v>
      </c>
      <c r="F338" s="368">
        <f>IF((F325-'Charges variables (avancé)'!$F41*Commandes!G$11)&lt;'Charges variables (avancé)'!$G41,ROUNDUP(ABS('Charges variables (avancé)'!$G41-(F325-'Charges variables (avancé)'!$F41*Commandes!G$11))/'Charges variables (avancé)'!$H41,0)*'Charges variables (avancé)'!$H41,0)</f>
        <v>0</v>
      </c>
      <c r="G338" s="368">
        <f>IF((G325-'Charges variables (avancé)'!$F41*Commandes!H$11)&lt;'Charges variables (avancé)'!$G41,ROUNDUP(ABS('Charges variables (avancé)'!$G41-(G325-'Charges variables (avancé)'!$F41*Commandes!H$11))/'Charges variables (avancé)'!$H41,0)*'Charges variables (avancé)'!$H41,0)</f>
        <v>0</v>
      </c>
      <c r="H338" s="368">
        <f>IF((H325-'Charges variables (avancé)'!$F41*Commandes!I$11)&lt;'Charges variables (avancé)'!$G41,ROUNDUP(ABS('Charges variables (avancé)'!$G41-(H325-'Charges variables (avancé)'!$F41*Commandes!I$11))/'Charges variables (avancé)'!$H41,0)*'Charges variables (avancé)'!$H41,0)</f>
        <v>0</v>
      </c>
      <c r="I338" s="368">
        <f>IF((I325-'Charges variables (avancé)'!$F41*Commandes!J$11)&lt;'Charges variables (avancé)'!$G41,ROUNDUP(ABS('Charges variables (avancé)'!$G41-(I325-'Charges variables (avancé)'!$F41*Commandes!J$11))/'Charges variables (avancé)'!$H41,0)*'Charges variables (avancé)'!$H41,0)</f>
        <v>0</v>
      </c>
      <c r="J338" s="368">
        <f>IF((J325-'Charges variables (avancé)'!$F41*Commandes!K$11)&lt;'Charges variables (avancé)'!$G41,ROUNDUP(ABS('Charges variables (avancé)'!$G41-(J325-'Charges variables (avancé)'!$F41*Commandes!K$11))/'Charges variables (avancé)'!$H41,0)*'Charges variables (avancé)'!$H41,0)</f>
        <v>0</v>
      </c>
      <c r="K338" s="368">
        <f>IF((K325-'Charges variables (avancé)'!$F41*Commandes!L$11)&lt;'Charges variables (avancé)'!$G41,ROUNDUP(ABS('Charges variables (avancé)'!$G41-(K325-'Charges variables (avancé)'!$F41*Commandes!L$11))/'Charges variables (avancé)'!$H41,0)*'Charges variables (avancé)'!$H41,0)</f>
        <v>0</v>
      </c>
      <c r="L338" s="368">
        <f>IF((L325-'Charges variables (avancé)'!$F41*Commandes!M$11)&lt;'Charges variables (avancé)'!$G41,ROUNDUP(ABS('Charges variables (avancé)'!$G41-(L325-'Charges variables (avancé)'!$F41*Commandes!M$11))/'Charges variables (avancé)'!$H41,0)*'Charges variables (avancé)'!$H41,0)</f>
        <v>0</v>
      </c>
      <c r="M338" s="368">
        <f>IF((M325-'Charges variables (avancé)'!$F41*Commandes!N$11)&lt;'Charges variables (avancé)'!$G41,ROUNDUP(ABS('Charges variables (avancé)'!$G41-(M325-'Charges variables (avancé)'!$F41*Commandes!N$11))/'Charges variables (avancé)'!$H41,0)*'Charges variables (avancé)'!$H41,0)</f>
        <v>0</v>
      </c>
      <c r="N338" s="368">
        <f>IF((N325-'Charges variables (avancé)'!$F41*Commandes!O$11)&lt;'Charges variables (avancé)'!$G41,ROUNDUP(ABS('Charges variables (avancé)'!$G41-(N325-'Charges variables (avancé)'!$F41*Commandes!O$11))/'Charges variables (avancé)'!$H41,0)*'Charges variables (avancé)'!$H41,0)</f>
        <v>0</v>
      </c>
      <c r="O338" s="368">
        <f>IF((O325-'Charges variables (avancé)'!$F41*Commandes!P$11)&lt;'Charges variables (avancé)'!$G41,ROUNDUP(ABS('Charges variables (avancé)'!$G41-(O325-'Charges variables (avancé)'!$F41*Commandes!P$11))/'Charges variables (avancé)'!$H41,0)*'Charges variables (avancé)'!$H41,0)</f>
        <v>0</v>
      </c>
      <c r="P338" s="368">
        <f>IF((P325-'Charges variables (avancé)'!$F41*Commandes!Q$11)&lt;'Charges variables (avancé)'!$G41,ROUNDUP(ABS('Charges variables (avancé)'!$G41-(P325-'Charges variables (avancé)'!$F41*Commandes!Q$11))/'Charges variables (avancé)'!$H41,0)*'Charges variables (avancé)'!$H41,0)</f>
        <v>0</v>
      </c>
      <c r="Q338" s="368">
        <f>IF((Q325-'Charges variables (avancé)'!$F41*Commandes!R$11)&lt;'Charges variables (avancé)'!$G41,ROUNDUP(ABS('Charges variables (avancé)'!$G41-(Q325-'Charges variables (avancé)'!$F41*Commandes!R$11))/'Charges variables (avancé)'!$H41,0)*'Charges variables (avancé)'!$H41,0)</f>
        <v>0</v>
      </c>
      <c r="R338" s="368">
        <f>IF((R325-'Charges variables (avancé)'!$F41*Commandes!S$11)&lt;'Charges variables (avancé)'!$G41,ROUNDUP(ABS('Charges variables (avancé)'!$G41-(R325-'Charges variables (avancé)'!$F41*Commandes!S$11))/'Charges variables (avancé)'!$H41,0)*'Charges variables (avancé)'!$H41,0)</f>
        <v>0</v>
      </c>
      <c r="S338" s="368">
        <f>IF((S325-'Charges variables (avancé)'!$F41*Commandes!T$11)&lt;'Charges variables (avancé)'!$G41,ROUNDUP(ABS('Charges variables (avancé)'!$G41-(S325-'Charges variables (avancé)'!$F41*Commandes!T$11))/'Charges variables (avancé)'!$H41,0)*'Charges variables (avancé)'!$H41,0)</f>
        <v>0</v>
      </c>
      <c r="T338" s="368">
        <f>IF((T325-'Charges variables (avancé)'!$F41*Commandes!U$11)&lt;'Charges variables (avancé)'!$G41,ROUNDUP(ABS('Charges variables (avancé)'!$G41-(T325-'Charges variables (avancé)'!$F41*Commandes!U$11))/'Charges variables (avancé)'!$H41,0)*'Charges variables (avancé)'!$H41,0)</f>
        <v>0</v>
      </c>
      <c r="U338" s="368">
        <f>IF((U325-'Charges variables (avancé)'!$F41*Commandes!V$11)&lt;'Charges variables (avancé)'!$G41,ROUNDUP(ABS('Charges variables (avancé)'!$G41-(U325-'Charges variables (avancé)'!$F41*Commandes!V$11))/'Charges variables (avancé)'!$H41,0)*'Charges variables (avancé)'!$H41,0)</f>
        <v>0</v>
      </c>
      <c r="V338" s="368">
        <f>IF((V325-'Charges variables (avancé)'!$F41*Commandes!W$11)&lt;'Charges variables (avancé)'!$G41,ROUNDUP(ABS('Charges variables (avancé)'!$G41-(V325-'Charges variables (avancé)'!$F41*Commandes!W$11))/'Charges variables (avancé)'!$H41,0)*'Charges variables (avancé)'!$H41,0)</f>
        <v>0</v>
      </c>
      <c r="W338" s="368">
        <f>IF((W325-'Charges variables (avancé)'!$F41*Commandes!X$11)&lt;'Charges variables (avancé)'!$G41,ROUNDUP(ABS('Charges variables (avancé)'!$G41-(W325-'Charges variables (avancé)'!$F41*Commandes!X$11))/'Charges variables (avancé)'!$H41,0)*'Charges variables (avancé)'!$H41,0)</f>
        <v>0</v>
      </c>
      <c r="X338" s="368">
        <f>IF((X325-'Charges variables (avancé)'!$F41*Commandes!Y$11)&lt;'Charges variables (avancé)'!$G41,ROUNDUP(ABS('Charges variables (avancé)'!$G41-(X325-'Charges variables (avancé)'!$F41*Commandes!Y$11))/'Charges variables (avancé)'!$H41,0)*'Charges variables (avancé)'!$H41,0)</f>
        <v>0</v>
      </c>
      <c r="Y338" s="368">
        <f>IF((Y325-'Charges variables (avancé)'!$F41*Commandes!Z$11)&lt;'Charges variables (avancé)'!$G41,ROUNDUP(ABS('Charges variables (avancé)'!$G41-(Y325-'Charges variables (avancé)'!$F41*Commandes!Z$11))/'Charges variables (avancé)'!$H41,0)*'Charges variables (avancé)'!$H41,0)</f>
        <v>0</v>
      </c>
      <c r="Z338" s="368">
        <f>IF((Z325-'Charges variables (avancé)'!$F41*Commandes!AA$11)&lt;'Charges variables (avancé)'!$G41,ROUNDUP(ABS('Charges variables (avancé)'!$G41-(Z325-'Charges variables (avancé)'!$F41*Commandes!AA$11))/'Charges variables (avancé)'!$H41,0)*'Charges variables (avancé)'!$H41,0)</f>
        <v>0</v>
      </c>
      <c r="AA338" s="368">
        <f>IF((AA325-'Charges variables (avancé)'!$F41*Commandes!AB$11)&lt;'Charges variables (avancé)'!$G41,ROUNDUP(ABS('Charges variables (avancé)'!$G41-(AA325-'Charges variables (avancé)'!$F41*Commandes!AB$11))/'Charges variables (avancé)'!$H41,0)*'Charges variables (avancé)'!$H41,0)</f>
        <v>0</v>
      </c>
      <c r="AB338" s="368">
        <f>IF((AB325-'Charges variables (avancé)'!$F41*Commandes!AC$11)&lt;'Charges variables (avancé)'!$G41,ROUNDUP(ABS('Charges variables (avancé)'!$G41-(AB325-'Charges variables (avancé)'!$F41*Commandes!AC$11))/'Charges variables (avancé)'!$H41,0)*'Charges variables (avancé)'!$H41,0)</f>
        <v>0</v>
      </c>
      <c r="AC338" s="368">
        <f>IF((AC325-'Charges variables (avancé)'!$F41*Commandes!AD$11)&lt;'Charges variables (avancé)'!$G41,ROUNDUP(ABS('Charges variables (avancé)'!$G41-(AC325-'Charges variables (avancé)'!$F41*Commandes!AD$11))/'Charges variables (avancé)'!$H41,0)*'Charges variables (avancé)'!$H41,0)</f>
        <v>0</v>
      </c>
      <c r="AD338" s="368">
        <f>IF((AD325-'Charges variables (avancé)'!$F41*Commandes!AE$11)&lt;'Charges variables (avancé)'!$G41,ROUNDUP(ABS('Charges variables (avancé)'!$G41-(AD325-'Charges variables (avancé)'!$F41*Commandes!AE$11))/'Charges variables (avancé)'!$H41,0)*'Charges variables (avancé)'!$H41,0)</f>
        <v>0</v>
      </c>
      <c r="AE338" s="368">
        <f>IF((AE325-'Charges variables (avancé)'!$F41*Commandes!AF$11)&lt;'Charges variables (avancé)'!$G41,ROUNDUP(ABS('Charges variables (avancé)'!$G41-(AE325-'Charges variables (avancé)'!$F41*Commandes!AF$11))/'Charges variables (avancé)'!$H41,0)*'Charges variables (avancé)'!$H41,0)</f>
        <v>0</v>
      </c>
      <c r="AF338" s="368">
        <f>IF((AF325-'Charges variables (avancé)'!$F41*Commandes!AG$11)&lt;'Charges variables (avancé)'!$G41,ROUNDUP(ABS('Charges variables (avancé)'!$G41-(AF325-'Charges variables (avancé)'!$F41*Commandes!AG$11))/'Charges variables (avancé)'!$H41,0)*'Charges variables (avancé)'!$H41,0)</f>
        <v>0</v>
      </c>
      <c r="AG338" s="368">
        <f>IF((AG325-'Charges variables (avancé)'!$F41*Commandes!AH$11)&lt;'Charges variables (avancé)'!$G41,ROUNDUP(ABS('Charges variables (avancé)'!$G41-(AG325-'Charges variables (avancé)'!$F41*Commandes!AH$11))/'Charges variables (avancé)'!$H41,0)*'Charges variables (avancé)'!$H41,0)</f>
        <v>0</v>
      </c>
      <c r="AH338" s="368">
        <f>IF((AH325-'Charges variables (avancé)'!$F41*Commandes!AI$11)&lt;'Charges variables (avancé)'!$G41,ROUNDUP(ABS('Charges variables (avancé)'!$G41-(AH325-'Charges variables (avancé)'!$F41*Commandes!AI$11))/'Charges variables (avancé)'!$H41,0)*'Charges variables (avancé)'!$H41,0)</f>
        <v>0</v>
      </c>
      <c r="AI338" s="368">
        <f>IF((AI325-'Charges variables (avancé)'!$F41*Commandes!AJ$11)&lt;'Charges variables (avancé)'!$G41,ROUNDUP(ABS('Charges variables (avancé)'!$G41-(AI325-'Charges variables (avancé)'!$F41*Commandes!AJ$11))/'Charges variables (avancé)'!$H41,0)*'Charges variables (avancé)'!$H41,0)</f>
        <v>0</v>
      </c>
      <c r="AJ338" s="368">
        <f>IF((AJ325-'Charges variables (avancé)'!$F41*Commandes!AK$11)&lt;'Charges variables (avancé)'!$G41,ROUNDUP(ABS('Charges variables (avancé)'!$G41-(AJ325-'Charges variables (avancé)'!$F41*Commandes!AK$11))/'Charges variables (avancé)'!$H41,0)*'Charges variables (avancé)'!$H41,0)</f>
        <v>0</v>
      </c>
      <c r="AK338" s="368">
        <f>IF((AK325-'Charges variables (avancé)'!$F41*Commandes!AL$11)&lt;'Charges variables (avancé)'!$G41,ROUNDUP(ABS('Charges variables (avancé)'!$G41-(AK325-'Charges variables (avancé)'!$F41*Commandes!AL$11))/'Charges variables (avancé)'!$H41,0)*'Charges variables (avancé)'!$H41,0)</f>
        <v>0</v>
      </c>
      <c r="AL338" s="368">
        <f>IF((AL325-'Charges variables (avancé)'!$F41*Commandes!AM$11)&lt;'Charges variables (avancé)'!$G41,ROUNDUP(ABS('Charges variables (avancé)'!$G41-(AL325-'Charges variables (avancé)'!$F41*Commandes!AM$11))/'Charges variables (avancé)'!$H41,0)*'Charges variables (avancé)'!$H41,0)</f>
        <v>0</v>
      </c>
      <c r="AM338" s="368">
        <f>IF((AM325-'Charges variables (avancé)'!$F41*Commandes!AN$11)&lt;'Charges variables (avancé)'!$G41,ROUNDUP(ABS('Charges variables (avancé)'!$G41-(AM325-'Charges variables (avancé)'!$F41*Commandes!AN$11))/'Charges variables (avancé)'!$H41,0)*'Charges variables (avancé)'!$H41,0)</f>
        <v>0</v>
      </c>
      <c r="AN338" s="368">
        <f>IF((AN325-'Charges variables (avancé)'!$F41*Commandes!AO$11)&lt;'Charges variables (avancé)'!$G41,ROUNDUP(ABS('Charges variables (avancé)'!$G41-(AN325-'Charges variables (avancé)'!$F41*Commandes!AO$11))/'Charges variables (avancé)'!$H41,0)*'Charges variables (avancé)'!$H41,0)</f>
        <v>0</v>
      </c>
      <c r="AO338" s="368">
        <f>IF((AO325-'Charges variables (avancé)'!$F41*Commandes!AP$11)&lt;'Charges variables (avancé)'!$G41,ROUNDUP(ABS('Charges variables (avancé)'!$G41-(AO325-'Charges variables (avancé)'!$F41*Commandes!AP$11))/'Charges variables (avancé)'!$H41,0)*'Charges variables (avancé)'!$H41,0)</f>
        <v>0</v>
      </c>
      <c r="AP338" s="368">
        <f>IF((AP325-'Charges variables (avancé)'!$F41*Commandes!AQ$11)&lt;'Charges variables (avancé)'!$G41,ROUNDUP(ABS('Charges variables (avancé)'!$G41-(AP325-'Charges variables (avancé)'!$F41*Commandes!AQ$11))/'Charges variables (avancé)'!$H41,0)*'Charges variables (avancé)'!$H41,0)</f>
        <v>0</v>
      </c>
      <c r="AQ338" s="368">
        <f>IF((AQ325-'Charges variables (avancé)'!$F41*Commandes!AR$11)&lt;'Charges variables (avancé)'!$G41,ROUNDUP(ABS('Charges variables (avancé)'!$G41-(AQ325-'Charges variables (avancé)'!$F41*Commandes!AR$11))/'Charges variables (avancé)'!$H41,0)*'Charges variables (avancé)'!$H41,0)</f>
        <v>0</v>
      </c>
      <c r="AR338" s="368">
        <f>IF((AR325-'Charges variables (avancé)'!$F41*Commandes!AS$11)&lt;'Charges variables (avancé)'!$G41,ROUNDUP(ABS('Charges variables (avancé)'!$G41-(AR325-'Charges variables (avancé)'!$F41*Commandes!AS$11))/'Charges variables (avancé)'!$H41,0)*'Charges variables (avancé)'!$H41,0)</f>
        <v>0</v>
      </c>
      <c r="AS338" s="368">
        <f>IF((AS325-'Charges variables (avancé)'!$F41*Commandes!AT$11)&lt;'Charges variables (avancé)'!$G41,ROUNDUP(ABS('Charges variables (avancé)'!$G41-(AS325-'Charges variables (avancé)'!$F41*Commandes!AT$11))/'Charges variables (avancé)'!$H41,0)*'Charges variables (avancé)'!$H41,0)</f>
        <v>0</v>
      </c>
      <c r="AT338" s="368">
        <f>IF((AT325-'Charges variables (avancé)'!$F41*Commandes!AU$11)&lt;'Charges variables (avancé)'!$G41,ROUNDUP(ABS('Charges variables (avancé)'!$G41-(AT325-'Charges variables (avancé)'!$F41*Commandes!AU$11))/'Charges variables (avancé)'!$H41,0)*'Charges variables (avancé)'!$H41,0)</f>
        <v>0</v>
      </c>
      <c r="AU338" s="368">
        <f>IF((AU325-'Charges variables (avancé)'!$F41*Commandes!AV$11)&lt;'Charges variables (avancé)'!$G41,ROUNDUP(ABS('Charges variables (avancé)'!$G41-(AU325-'Charges variables (avancé)'!$F41*Commandes!AV$11))/'Charges variables (avancé)'!$H41,0)*'Charges variables (avancé)'!$H41,0)</f>
        <v>0</v>
      </c>
      <c r="AV338" s="368">
        <f>IF((AV325-'Charges variables (avancé)'!$F41*Commandes!AW$11)&lt;'Charges variables (avancé)'!$G41,ROUNDUP(ABS('Charges variables (avancé)'!$G41-(AV325-'Charges variables (avancé)'!$F41*Commandes!AW$11))/'Charges variables (avancé)'!$H41,0)*'Charges variables (avancé)'!$H41,0)</f>
        <v>0</v>
      </c>
      <c r="AW338" s="368">
        <f>IF((AW325-'Charges variables (avancé)'!$F41*Commandes!AX$11)&lt;'Charges variables (avancé)'!$G41,ROUNDUP(ABS('Charges variables (avancé)'!$G41-(AW325-'Charges variables (avancé)'!$F41*Commandes!AX$11))/'Charges variables (avancé)'!$H41,0)*'Charges variables (avancé)'!$H41,0)</f>
        <v>0</v>
      </c>
      <c r="AX338" s="368">
        <f>IF((AX325-'Charges variables (avancé)'!$F41*Commandes!AY$11)&lt;'Charges variables (avancé)'!$G41,ROUNDUP(ABS('Charges variables (avancé)'!$G41-(AX325-'Charges variables (avancé)'!$F41*Commandes!AY$11))/'Charges variables (avancé)'!$H41,0)*'Charges variables (avancé)'!$H41,0)</f>
        <v>0</v>
      </c>
      <c r="AY338" s="368">
        <f>IF((AY325-'Charges variables (avancé)'!$F41*Commandes!AZ$11)&lt;'Charges variables (avancé)'!$G41,ROUNDUP(ABS('Charges variables (avancé)'!$G41-(AY325-'Charges variables (avancé)'!$F41*Commandes!AZ$11))/'Charges variables (avancé)'!$H41,0)*'Charges variables (avancé)'!$H41,0)</f>
        <v>0</v>
      </c>
      <c r="AZ338" s="368">
        <f>IF((AZ325-'Charges variables (avancé)'!$F41*Commandes!BA$11)&lt;'Charges variables (avancé)'!$G41,ROUNDUP(ABS('Charges variables (avancé)'!$G41-(AZ325-'Charges variables (avancé)'!$F41*Commandes!BA$11))/'Charges variables (avancé)'!$H41,0)*'Charges variables (avancé)'!$H41,0)</f>
        <v>0</v>
      </c>
      <c r="BA338" s="368">
        <f>IF((BA325-'Charges variables (avancé)'!$F41*Commandes!BB$11)&lt;'Charges variables (avancé)'!$G41,ROUNDUP(ABS('Charges variables (avancé)'!$G41-(BA325-'Charges variables (avancé)'!$F41*Commandes!BB$11))/'Charges variables (avancé)'!$H41,0)*'Charges variables (avancé)'!$H41,0)</f>
        <v>0</v>
      </c>
      <c r="BB338" s="368">
        <f>IF((BB325-'Charges variables (avancé)'!$F41*Commandes!BC$11)&lt;'Charges variables (avancé)'!$G41,ROUNDUP(ABS('Charges variables (avancé)'!$G41-(BB325-'Charges variables (avancé)'!$F41*Commandes!BC$11))/'Charges variables (avancé)'!$H41,0)*'Charges variables (avancé)'!$H41,0)</f>
        <v>0</v>
      </c>
      <c r="BC338" s="368">
        <f>IF((BC325-'Charges variables (avancé)'!$F41*Commandes!BD$11)&lt;'Charges variables (avancé)'!$G41,ROUNDUP(ABS('Charges variables (avancé)'!$G41-(BC325-'Charges variables (avancé)'!$F41*Commandes!BD$11))/'Charges variables (avancé)'!$H41,0)*'Charges variables (avancé)'!$H41,0)</f>
        <v>0</v>
      </c>
      <c r="BD338" s="368">
        <f>IF((BD325-'Charges variables (avancé)'!$F41*Commandes!BE$11)&lt;'Charges variables (avancé)'!$G41,ROUNDUP(ABS('Charges variables (avancé)'!$G41-(BD325-'Charges variables (avancé)'!$F41*Commandes!BE$11))/'Charges variables (avancé)'!$H41,0)*'Charges variables (avancé)'!$H41,0)</f>
        <v>0</v>
      </c>
      <c r="BE338" s="368">
        <f>IF((BE325-'Charges variables (avancé)'!$F41*Commandes!BF$11)&lt;'Charges variables (avancé)'!$G41,ROUNDUP(ABS('Charges variables (avancé)'!$G41-(BE325-'Charges variables (avancé)'!$F41*Commandes!BF$11))/'Charges variables (avancé)'!$H41,0)*'Charges variables (avancé)'!$H41,0)</f>
        <v>0</v>
      </c>
      <c r="BF338" s="368">
        <f>IF((BF325-'Charges variables (avancé)'!$F41*Commandes!BG$11)&lt;'Charges variables (avancé)'!$G41,ROUNDUP(ABS('Charges variables (avancé)'!$G41-(BF325-'Charges variables (avancé)'!$F41*Commandes!BG$11))/'Charges variables (avancé)'!$H41,0)*'Charges variables (avancé)'!$H41,0)</f>
        <v>0</v>
      </c>
      <c r="BG338" s="368">
        <f>IF((BG325-'Charges variables (avancé)'!$F41*Commandes!BH$11)&lt;'Charges variables (avancé)'!$G41,ROUNDUP(ABS('Charges variables (avancé)'!$G41-(BG325-'Charges variables (avancé)'!$F41*Commandes!BH$11))/'Charges variables (avancé)'!$H41,0)*'Charges variables (avancé)'!$H41,0)</f>
        <v>0</v>
      </c>
      <c r="BH338" s="368">
        <f>IF((BH325-'Charges variables (avancé)'!$F41*Commandes!BI$11)&lt;'Charges variables (avancé)'!$G41,ROUNDUP(ABS('Charges variables (avancé)'!$G41-(BH325-'Charges variables (avancé)'!$F41*Commandes!BI$11))/'Charges variables (avancé)'!$H41,0)*'Charges variables (avancé)'!$H41,0)</f>
        <v>0</v>
      </c>
      <c r="BI338" s="368">
        <f>IF((BI325-'Charges variables (avancé)'!$F41*Commandes!BJ$11)&lt;'Charges variables (avancé)'!$G41,ROUNDUP(ABS('Charges variables (avancé)'!$G41-(BI325-'Charges variables (avancé)'!$F41*Commandes!BJ$11))/'Charges variables (avancé)'!$H41,0)*'Charges variables (avancé)'!$H41,0)</f>
        <v>0</v>
      </c>
      <c r="BJ338" s="368">
        <f>IF((BJ325-'Charges variables (avancé)'!$F41*Commandes!BK$11)&lt;'Charges variables (avancé)'!$G41,ROUNDUP(ABS('Charges variables (avancé)'!$G41-(BJ325-'Charges variables (avancé)'!$F41*Commandes!BK$11))/'Charges variables (avancé)'!$H41,0)*'Charges variables (avancé)'!$H41,0)</f>
        <v>0</v>
      </c>
    </row>
    <row r="339" spans="2:62" ht="15" customHeight="1">
      <c r="B339" s="366">
        <f>'Charges variables (avancé)'!$C$42</f>
        <v>0</v>
      </c>
      <c r="C339" s="368">
        <f>IF((C326-'Charges variables (avancé)'!$F42*Commandes!D$11)&lt;'Charges variables (avancé)'!$G42,ROUNDUP(ABS('Charges variables (avancé)'!$G42-(C326-'Charges variables (avancé)'!$F42*Commandes!D$11))/'Charges variables (avancé)'!$H42,0)*'Charges variables (avancé)'!$H42,0)</f>
        <v>0</v>
      </c>
      <c r="D339" s="368">
        <f>IF((D326-'Charges variables (avancé)'!$F42*Commandes!E$11)&lt;'Charges variables (avancé)'!$G42,ROUNDUP(ABS('Charges variables (avancé)'!$G42-(D326-'Charges variables (avancé)'!$F42*Commandes!E$11))/'Charges variables (avancé)'!$H42,0)*'Charges variables (avancé)'!$H42,0)</f>
        <v>0</v>
      </c>
      <c r="E339" s="368">
        <f>IF((E326-'Charges variables (avancé)'!$F42*Commandes!F$11)&lt;'Charges variables (avancé)'!$G42,ROUNDUP(ABS('Charges variables (avancé)'!$G42-(E326-'Charges variables (avancé)'!$F42*Commandes!F$11))/'Charges variables (avancé)'!$H42,0)*'Charges variables (avancé)'!$H42,0)</f>
        <v>0</v>
      </c>
      <c r="F339" s="368">
        <f>IF((F326-'Charges variables (avancé)'!$F42*Commandes!G$11)&lt;'Charges variables (avancé)'!$G42,ROUNDUP(ABS('Charges variables (avancé)'!$G42-(F326-'Charges variables (avancé)'!$F42*Commandes!G$11))/'Charges variables (avancé)'!$H42,0)*'Charges variables (avancé)'!$H42,0)</f>
        <v>0</v>
      </c>
      <c r="G339" s="368">
        <f>IF((G326-'Charges variables (avancé)'!$F42*Commandes!H$11)&lt;'Charges variables (avancé)'!$G42,ROUNDUP(ABS('Charges variables (avancé)'!$G42-(G326-'Charges variables (avancé)'!$F42*Commandes!H$11))/'Charges variables (avancé)'!$H42,0)*'Charges variables (avancé)'!$H42,0)</f>
        <v>0</v>
      </c>
      <c r="H339" s="368">
        <f>IF((H326-'Charges variables (avancé)'!$F42*Commandes!I$11)&lt;'Charges variables (avancé)'!$G42,ROUNDUP(ABS('Charges variables (avancé)'!$G42-(H326-'Charges variables (avancé)'!$F42*Commandes!I$11))/'Charges variables (avancé)'!$H42,0)*'Charges variables (avancé)'!$H42,0)</f>
        <v>0</v>
      </c>
      <c r="I339" s="368">
        <f>IF((I326-'Charges variables (avancé)'!$F42*Commandes!J$11)&lt;'Charges variables (avancé)'!$G42,ROUNDUP(ABS('Charges variables (avancé)'!$G42-(I326-'Charges variables (avancé)'!$F42*Commandes!J$11))/'Charges variables (avancé)'!$H42,0)*'Charges variables (avancé)'!$H42,0)</f>
        <v>0</v>
      </c>
      <c r="J339" s="368">
        <f>IF((J326-'Charges variables (avancé)'!$F42*Commandes!K$11)&lt;'Charges variables (avancé)'!$G42,ROUNDUP(ABS('Charges variables (avancé)'!$G42-(J326-'Charges variables (avancé)'!$F42*Commandes!K$11))/'Charges variables (avancé)'!$H42,0)*'Charges variables (avancé)'!$H42,0)</f>
        <v>0</v>
      </c>
      <c r="K339" s="368">
        <f>IF((K326-'Charges variables (avancé)'!$F42*Commandes!L$11)&lt;'Charges variables (avancé)'!$G42,ROUNDUP(ABS('Charges variables (avancé)'!$G42-(K326-'Charges variables (avancé)'!$F42*Commandes!L$11))/'Charges variables (avancé)'!$H42,0)*'Charges variables (avancé)'!$H42,0)</f>
        <v>0</v>
      </c>
      <c r="L339" s="368">
        <f>IF((L326-'Charges variables (avancé)'!$F42*Commandes!M$11)&lt;'Charges variables (avancé)'!$G42,ROUNDUP(ABS('Charges variables (avancé)'!$G42-(L326-'Charges variables (avancé)'!$F42*Commandes!M$11))/'Charges variables (avancé)'!$H42,0)*'Charges variables (avancé)'!$H42,0)</f>
        <v>0</v>
      </c>
      <c r="M339" s="368">
        <f>IF((M326-'Charges variables (avancé)'!$F42*Commandes!N$11)&lt;'Charges variables (avancé)'!$G42,ROUNDUP(ABS('Charges variables (avancé)'!$G42-(M326-'Charges variables (avancé)'!$F42*Commandes!N$11))/'Charges variables (avancé)'!$H42,0)*'Charges variables (avancé)'!$H42,0)</f>
        <v>0</v>
      </c>
      <c r="N339" s="368">
        <f>IF((N326-'Charges variables (avancé)'!$F42*Commandes!O$11)&lt;'Charges variables (avancé)'!$G42,ROUNDUP(ABS('Charges variables (avancé)'!$G42-(N326-'Charges variables (avancé)'!$F42*Commandes!O$11))/'Charges variables (avancé)'!$H42,0)*'Charges variables (avancé)'!$H42,0)</f>
        <v>0</v>
      </c>
      <c r="O339" s="368">
        <f>IF((O326-'Charges variables (avancé)'!$F42*Commandes!P$11)&lt;'Charges variables (avancé)'!$G42,ROUNDUP(ABS('Charges variables (avancé)'!$G42-(O326-'Charges variables (avancé)'!$F42*Commandes!P$11))/'Charges variables (avancé)'!$H42,0)*'Charges variables (avancé)'!$H42,0)</f>
        <v>0</v>
      </c>
      <c r="P339" s="368">
        <f>IF((P326-'Charges variables (avancé)'!$F42*Commandes!Q$11)&lt;'Charges variables (avancé)'!$G42,ROUNDUP(ABS('Charges variables (avancé)'!$G42-(P326-'Charges variables (avancé)'!$F42*Commandes!Q$11))/'Charges variables (avancé)'!$H42,0)*'Charges variables (avancé)'!$H42,0)</f>
        <v>0</v>
      </c>
      <c r="Q339" s="368">
        <f>IF((Q326-'Charges variables (avancé)'!$F42*Commandes!R$11)&lt;'Charges variables (avancé)'!$G42,ROUNDUP(ABS('Charges variables (avancé)'!$G42-(Q326-'Charges variables (avancé)'!$F42*Commandes!R$11))/'Charges variables (avancé)'!$H42,0)*'Charges variables (avancé)'!$H42,0)</f>
        <v>0</v>
      </c>
      <c r="R339" s="368">
        <f>IF((R326-'Charges variables (avancé)'!$F42*Commandes!S$11)&lt;'Charges variables (avancé)'!$G42,ROUNDUP(ABS('Charges variables (avancé)'!$G42-(R326-'Charges variables (avancé)'!$F42*Commandes!S$11))/'Charges variables (avancé)'!$H42,0)*'Charges variables (avancé)'!$H42,0)</f>
        <v>0</v>
      </c>
      <c r="S339" s="368">
        <f>IF((S326-'Charges variables (avancé)'!$F42*Commandes!T$11)&lt;'Charges variables (avancé)'!$G42,ROUNDUP(ABS('Charges variables (avancé)'!$G42-(S326-'Charges variables (avancé)'!$F42*Commandes!T$11))/'Charges variables (avancé)'!$H42,0)*'Charges variables (avancé)'!$H42,0)</f>
        <v>0</v>
      </c>
      <c r="T339" s="368">
        <f>IF((T326-'Charges variables (avancé)'!$F42*Commandes!U$11)&lt;'Charges variables (avancé)'!$G42,ROUNDUP(ABS('Charges variables (avancé)'!$G42-(T326-'Charges variables (avancé)'!$F42*Commandes!U$11))/'Charges variables (avancé)'!$H42,0)*'Charges variables (avancé)'!$H42,0)</f>
        <v>0</v>
      </c>
      <c r="U339" s="368">
        <f>IF((U326-'Charges variables (avancé)'!$F42*Commandes!V$11)&lt;'Charges variables (avancé)'!$G42,ROUNDUP(ABS('Charges variables (avancé)'!$G42-(U326-'Charges variables (avancé)'!$F42*Commandes!V$11))/'Charges variables (avancé)'!$H42,0)*'Charges variables (avancé)'!$H42,0)</f>
        <v>0</v>
      </c>
      <c r="V339" s="368">
        <f>IF((V326-'Charges variables (avancé)'!$F42*Commandes!W$11)&lt;'Charges variables (avancé)'!$G42,ROUNDUP(ABS('Charges variables (avancé)'!$G42-(V326-'Charges variables (avancé)'!$F42*Commandes!W$11))/'Charges variables (avancé)'!$H42,0)*'Charges variables (avancé)'!$H42,0)</f>
        <v>0</v>
      </c>
      <c r="W339" s="368">
        <f>IF((W326-'Charges variables (avancé)'!$F42*Commandes!X$11)&lt;'Charges variables (avancé)'!$G42,ROUNDUP(ABS('Charges variables (avancé)'!$G42-(W326-'Charges variables (avancé)'!$F42*Commandes!X$11))/'Charges variables (avancé)'!$H42,0)*'Charges variables (avancé)'!$H42,0)</f>
        <v>0</v>
      </c>
      <c r="X339" s="368">
        <f>IF((X326-'Charges variables (avancé)'!$F42*Commandes!Y$11)&lt;'Charges variables (avancé)'!$G42,ROUNDUP(ABS('Charges variables (avancé)'!$G42-(X326-'Charges variables (avancé)'!$F42*Commandes!Y$11))/'Charges variables (avancé)'!$H42,0)*'Charges variables (avancé)'!$H42,0)</f>
        <v>0</v>
      </c>
      <c r="Y339" s="368">
        <f>IF((Y326-'Charges variables (avancé)'!$F42*Commandes!Z$11)&lt;'Charges variables (avancé)'!$G42,ROUNDUP(ABS('Charges variables (avancé)'!$G42-(Y326-'Charges variables (avancé)'!$F42*Commandes!Z$11))/'Charges variables (avancé)'!$H42,0)*'Charges variables (avancé)'!$H42,0)</f>
        <v>0</v>
      </c>
      <c r="Z339" s="368">
        <f>IF((Z326-'Charges variables (avancé)'!$F42*Commandes!AA$11)&lt;'Charges variables (avancé)'!$G42,ROUNDUP(ABS('Charges variables (avancé)'!$G42-(Z326-'Charges variables (avancé)'!$F42*Commandes!AA$11))/'Charges variables (avancé)'!$H42,0)*'Charges variables (avancé)'!$H42,0)</f>
        <v>0</v>
      </c>
      <c r="AA339" s="368">
        <f>IF((AA326-'Charges variables (avancé)'!$F42*Commandes!AB$11)&lt;'Charges variables (avancé)'!$G42,ROUNDUP(ABS('Charges variables (avancé)'!$G42-(AA326-'Charges variables (avancé)'!$F42*Commandes!AB$11))/'Charges variables (avancé)'!$H42,0)*'Charges variables (avancé)'!$H42,0)</f>
        <v>0</v>
      </c>
      <c r="AB339" s="368">
        <f>IF((AB326-'Charges variables (avancé)'!$F42*Commandes!AC$11)&lt;'Charges variables (avancé)'!$G42,ROUNDUP(ABS('Charges variables (avancé)'!$G42-(AB326-'Charges variables (avancé)'!$F42*Commandes!AC$11))/'Charges variables (avancé)'!$H42,0)*'Charges variables (avancé)'!$H42,0)</f>
        <v>0</v>
      </c>
      <c r="AC339" s="368">
        <f>IF((AC326-'Charges variables (avancé)'!$F42*Commandes!AD$11)&lt;'Charges variables (avancé)'!$G42,ROUNDUP(ABS('Charges variables (avancé)'!$G42-(AC326-'Charges variables (avancé)'!$F42*Commandes!AD$11))/'Charges variables (avancé)'!$H42,0)*'Charges variables (avancé)'!$H42,0)</f>
        <v>0</v>
      </c>
      <c r="AD339" s="368">
        <f>IF((AD326-'Charges variables (avancé)'!$F42*Commandes!AE$11)&lt;'Charges variables (avancé)'!$G42,ROUNDUP(ABS('Charges variables (avancé)'!$G42-(AD326-'Charges variables (avancé)'!$F42*Commandes!AE$11))/'Charges variables (avancé)'!$H42,0)*'Charges variables (avancé)'!$H42,0)</f>
        <v>0</v>
      </c>
      <c r="AE339" s="368">
        <f>IF((AE326-'Charges variables (avancé)'!$F42*Commandes!AF$11)&lt;'Charges variables (avancé)'!$G42,ROUNDUP(ABS('Charges variables (avancé)'!$G42-(AE326-'Charges variables (avancé)'!$F42*Commandes!AF$11))/'Charges variables (avancé)'!$H42,0)*'Charges variables (avancé)'!$H42,0)</f>
        <v>0</v>
      </c>
      <c r="AF339" s="368">
        <f>IF((AF326-'Charges variables (avancé)'!$F42*Commandes!AG$11)&lt;'Charges variables (avancé)'!$G42,ROUNDUP(ABS('Charges variables (avancé)'!$G42-(AF326-'Charges variables (avancé)'!$F42*Commandes!AG$11))/'Charges variables (avancé)'!$H42,0)*'Charges variables (avancé)'!$H42,0)</f>
        <v>0</v>
      </c>
      <c r="AG339" s="368">
        <f>IF((AG326-'Charges variables (avancé)'!$F42*Commandes!AH$11)&lt;'Charges variables (avancé)'!$G42,ROUNDUP(ABS('Charges variables (avancé)'!$G42-(AG326-'Charges variables (avancé)'!$F42*Commandes!AH$11))/'Charges variables (avancé)'!$H42,0)*'Charges variables (avancé)'!$H42,0)</f>
        <v>0</v>
      </c>
      <c r="AH339" s="368">
        <f>IF((AH326-'Charges variables (avancé)'!$F42*Commandes!AI$11)&lt;'Charges variables (avancé)'!$G42,ROUNDUP(ABS('Charges variables (avancé)'!$G42-(AH326-'Charges variables (avancé)'!$F42*Commandes!AI$11))/'Charges variables (avancé)'!$H42,0)*'Charges variables (avancé)'!$H42,0)</f>
        <v>0</v>
      </c>
      <c r="AI339" s="368">
        <f>IF((AI326-'Charges variables (avancé)'!$F42*Commandes!AJ$11)&lt;'Charges variables (avancé)'!$G42,ROUNDUP(ABS('Charges variables (avancé)'!$G42-(AI326-'Charges variables (avancé)'!$F42*Commandes!AJ$11))/'Charges variables (avancé)'!$H42,0)*'Charges variables (avancé)'!$H42,0)</f>
        <v>0</v>
      </c>
      <c r="AJ339" s="368">
        <f>IF((AJ326-'Charges variables (avancé)'!$F42*Commandes!AK$11)&lt;'Charges variables (avancé)'!$G42,ROUNDUP(ABS('Charges variables (avancé)'!$G42-(AJ326-'Charges variables (avancé)'!$F42*Commandes!AK$11))/'Charges variables (avancé)'!$H42,0)*'Charges variables (avancé)'!$H42,0)</f>
        <v>0</v>
      </c>
      <c r="AK339" s="368">
        <f>IF((AK326-'Charges variables (avancé)'!$F42*Commandes!AL$11)&lt;'Charges variables (avancé)'!$G42,ROUNDUP(ABS('Charges variables (avancé)'!$G42-(AK326-'Charges variables (avancé)'!$F42*Commandes!AL$11))/'Charges variables (avancé)'!$H42,0)*'Charges variables (avancé)'!$H42,0)</f>
        <v>0</v>
      </c>
      <c r="AL339" s="368">
        <f>IF((AL326-'Charges variables (avancé)'!$F42*Commandes!AM$11)&lt;'Charges variables (avancé)'!$G42,ROUNDUP(ABS('Charges variables (avancé)'!$G42-(AL326-'Charges variables (avancé)'!$F42*Commandes!AM$11))/'Charges variables (avancé)'!$H42,0)*'Charges variables (avancé)'!$H42,0)</f>
        <v>0</v>
      </c>
      <c r="AM339" s="368">
        <f>IF((AM326-'Charges variables (avancé)'!$F42*Commandes!AN$11)&lt;'Charges variables (avancé)'!$G42,ROUNDUP(ABS('Charges variables (avancé)'!$G42-(AM326-'Charges variables (avancé)'!$F42*Commandes!AN$11))/'Charges variables (avancé)'!$H42,0)*'Charges variables (avancé)'!$H42,0)</f>
        <v>0</v>
      </c>
      <c r="AN339" s="368">
        <f>IF((AN326-'Charges variables (avancé)'!$F42*Commandes!AO$11)&lt;'Charges variables (avancé)'!$G42,ROUNDUP(ABS('Charges variables (avancé)'!$G42-(AN326-'Charges variables (avancé)'!$F42*Commandes!AO$11))/'Charges variables (avancé)'!$H42,0)*'Charges variables (avancé)'!$H42,0)</f>
        <v>0</v>
      </c>
      <c r="AO339" s="368">
        <f>IF((AO326-'Charges variables (avancé)'!$F42*Commandes!AP$11)&lt;'Charges variables (avancé)'!$G42,ROUNDUP(ABS('Charges variables (avancé)'!$G42-(AO326-'Charges variables (avancé)'!$F42*Commandes!AP$11))/'Charges variables (avancé)'!$H42,0)*'Charges variables (avancé)'!$H42,0)</f>
        <v>0</v>
      </c>
      <c r="AP339" s="368">
        <f>IF((AP326-'Charges variables (avancé)'!$F42*Commandes!AQ$11)&lt;'Charges variables (avancé)'!$G42,ROUNDUP(ABS('Charges variables (avancé)'!$G42-(AP326-'Charges variables (avancé)'!$F42*Commandes!AQ$11))/'Charges variables (avancé)'!$H42,0)*'Charges variables (avancé)'!$H42,0)</f>
        <v>0</v>
      </c>
      <c r="AQ339" s="368">
        <f>IF((AQ326-'Charges variables (avancé)'!$F42*Commandes!AR$11)&lt;'Charges variables (avancé)'!$G42,ROUNDUP(ABS('Charges variables (avancé)'!$G42-(AQ326-'Charges variables (avancé)'!$F42*Commandes!AR$11))/'Charges variables (avancé)'!$H42,0)*'Charges variables (avancé)'!$H42,0)</f>
        <v>0</v>
      </c>
      <c r="AR339" s="368">
        <f>IF((AR326-'Charges variables (avancé)'!$F42*Commandes!AS$11)&lt;'Charges variables (avancé)'!$G42,ROUNDUP(ABS('Charges variables (avancé)'!$G42-(AR326-'Charges variables (avancé)'!$F42*Commandes!AS$11))/'Charges variables (avancé)'!$H42,0)*'Charges variables (avancé)'!$H42,0)</f>
        <v>0</v>
      </c>
      <c r="AS339" s="368">
        <f>IF((AS326-'Charges variables (avancé)'!$F42*Commandes!AT$11)&lt;'Charges variables (avancé)'!$G42,ROUNDUP(ABS('Charges variables (avancé)'!$G42-(AS326-'Charges variables (avancé)'!$F42*Commandes!AT$11))/'Charges variables (avancé)'!$H42,0)*'Charges variables (avancé)'!$H42,0)</f>
        <v>0</v>
      </c>
      <c r="AT339" s="368">
        <f>IF((AT326-'Charges variables (avancé)'!$F42*Commandes!AU$11)&lt;'Charges variables (avancé)'!$G42,ROUNDUP(ABS('Charges variables (avancé)'!$G42-(AT326-'Charges variables (avancé)'!$F42*Commandes!AU$11))/'Charges variables (avancé)'!$H42,0)*'Charges variables (avancé)'!$H42,0)</f>
        <v>0</v>
      </c>
      <c r="AU339" s="368">
        <f>IF((AU326-'Charges variables (avancé)'!$F42*Commandes!AV$11)&lt;'Charges variables (avancé)'!$G42,ROUNDUP(ABS('Charges variables (avancé)'!$G42-(AU326-'Charges variables (avancé)'!$F42*Commandes!AV$11))/'Charges variables (avancé)'!$H42,0)*'Charges variables (avancé)'!$H42,0)</f>
        <v>0</v>
      </c>
      <c r="AV339" s="368">
        <f>IF((AV326-'Charges variables (avancé)'!$F42*Commandes!AW$11)&lt;'Charges variables (avancé)'!$G42,ROUNDUP(ABS('Charges variables (avancé)'!$G42-(AV326-'Charges variables (avancé)'!$F42*Commandes!AW$11))/'Charges variables (avancé)'!$H42,0)*'Charges variables (avancé)'!$H42,0)</f>
        <v>0</v>
      </c>
      <c r="AW339" s="368">
        <f>IF((AW326-'Charges variables (avancé)'!$F42*Commandes!AX$11)&lt;'Charges variables (avancé)'!$G42,ROUNDUP(ABS('Charges variables (avancé)'!$G42-(AW326-'Charges variables (avancé)'!$F42*Commandes!AX$11))/'Charges variables (avancé)'!$H42,0)*'Charges variables (avancé)'!$H42,0)</f>
        <v>0</v>
      </c>
      <c r="AX339" s="368">
        <f>IF((AX326-'Charges variables (avancé)'!$F42*Commandes!AY$11)&lt;'Charges variables (avancé)'!$G42,ROUNDUP(ABS('Charges variables (avancé)'!$G42-(AX326-'Charges variables (avancé)'!$F42*Commandes!AY$11))/'Charges variables (avancé)'!$H42,0)*'Charges variables (avancé)'!$H42,0)</f>
        <v>0</v>
      </c>
      <c r="AY339" s="368">
        <f>IF((AY326-'Charges variables (avancé)'!$F42*Commandes!AZ$11)&lt;'Charges variables (avancé)'!$G42,ROUNDUP(ABS('Charges variables (avancé)'!$G42-(AY326-'Charges variables (avancé)'!$F42*Commandes!AZ$11))/'Charges variables (avancé)'!$H42,0)*'Charges variables (avancé)'!$H42,0)</f>
        <v>0</v>
      </c>
      <c r="AZ339" s="368">
        <f>IF((AZ326-'Charges variables (avancé)'!$F42*Commandes!BA$11)&lt;'Charges variables (avancé)'!$G42,ROUNDUP(ABS('Charges variables (avancé)'!$G42-(AZ326-'Charges variables (avancé)'!$F42*Commandes!BA$11))/'Charges variables (avancé)'!$H42,0)*'Charges variables (avancé)'!$H42,0)</f>
        <v>0</v>
      </c>
      <c r="BA339" s="368">
        <f>IF((BA326-'Charges variables (avancé)'!$F42*Commandes!BB$11)&lt;'Charges variables (avancé)'!$G42,ROUNDUP(ABS('Charges variables (avancé)'!$G42-(BA326-'Charges variables (avancé)'!$F42*Commandes!BB$11))/'Charges variables (avancé)'!$H42,0)*'Charges variables (avancé)'!$H42,0)</f>
        <v>0</v>
      </c>
      <c r="BB339" s="368">
        <f>IF((BB326-'Charges variables (avancé)'!$F42*Commandes!BC$11)&lt;'Charges variables (avancé)'!$G42,ROUNDUP(ABS('Charges variables (avancé)'!$G42-(BB326-'Charges variables (avancé)'!$F42*Commandes!BC$11))/'Charges variables (avancé)'!$H42,0)*'Charges variables (avancé)'!$H42,0)</f>
        <v>0</v>
      </c>
      <c r="BC339" s="368">
        <f>IF((BC326-'Charges variables (avancé)'!$F42*Commandes!BD$11)&lt;'Charges variables (avancé)'!$G42,ROUNDUP(ABS('Charges variables (avancé)'!$G42-(BC326-'Charges variables (avancé)'!$F42*Commandes!BD$11))/'Charges variables (avancé)'!$H42,0)*'Charges variables (avancé)'!$H42,0)</f>
        <v>0</v>
      </c>
      <c r="BD339" s="368">
        <f>IF((BD326-'Charges variables (avancé)'!$F42*Commandes!BE$11)&lt;'Charges variables (avancé)'!$G42,ROUNDUP(ABS('Charges variables (avancé)'!$G42-(BD326-'Charges variables (avancé)'!$F42*Commandes!BE$11))/'Charges variables (avancé)'!$H42,0)*'Charges variables (avancé)'!$H42,0)</f>
        <v>0</v>
      </c>
      <c r="BE339" s="368">
        <f>IF((BE326-'Charges variables (avancé)'!$F42*Commandes!BF$11)&lt;'Charges variables (avancé)'!$G42,ROUNDUP(ABS('Charges variables (avancé)'!$G42-(BE326-'Charges variables (avancé)'!$F42*Commandes!BF$11))/'Charges variables (avancé)'!$H42,0)*'Charges variables (avancé)'!$H42,0)</f>
        <v>0</v>
      </c>
      <c r="BF339" s="368">
        <f>IF((BF326-'Charges variables (avancé)'!$F42*Commandes!BG$11)&lt;'Charges variables (avancé)'!$G42,ROUNDUP(ABS('Charges variables (avancé)'!$G42-(BF326-'Charges variables (avancé)'!$F42*Commandes!BG$11))/'Charges variables (avancé)'!$H42,0)*'Charges variables (avancé)'!$H42,0)</f>
        <v>0</v>
      </c>
      <c r="BG339" s="368">
        <f>IF((BG326-'Charges variables (avancé)'!$F42*Commandes!BH$11)&lt;'Charges variables (avancé)'!$G42,ROUNDUP(ABS('Charges variables (avancé)'!$G42-(BG326-'Charges variables (avancé)'!$F42*Commandes!BH$11))/'Charges variables (avancé)'!$H42,0)*'Charges variables (avancé)'!$H42,0)</f>
        <v>0</v>
      </c>
      <c r="BH339" s="368">
        <f>IF((BH326-'Charges variables (avancé)'!$F42*Commandes!BI$11)&lt;'Charges variables (avancé)'!$G42,ROUNDUP(ABS('Charges variables (avancé)'!$G42-(BH326-'Charges variables (avancé)'!$F42*Commandes!BI$11))/'Charges variables (avancé)'!$H42,0)*'Charges variables (avancé)'!$H42,0)</f>
        <v>0</v>
      </c>
      <c r="BI339" s="368">
        <f>IF((BI326-'Charges variables (avancé)'!$F42*Commandes!BJ$11)&lt;'Charges variables (avancé)'!$G42,ROUNDUP(ABS('Charges variables (avancé)'!$G42-(BI326-'Charges variables (avancé)'!$F42*Commandes!BJ$11))/'Charges variables (avancé)'!$H42,0)*'Charges variables (avancé)'!$H42,0)</f>
        <v>0</v>
      </c>
      <c r="BJ339" s="368">
        <f>IF((BJ326-'Charges variables (avancé)'!$F42*Commandes!BK$11)&lt;'Charges variables (avancé)'!$G42,ROUNDUP(ABS('Charges variables (avancé)'!$G42-(BJ326-'Charges variables (avancé)'!$F42*Commandes!BK$11))/'Charges variables (avancé)'!$H42,0)*'Charges variables (avancé)'!$H42,0)</f>
        <v>0</v>
      </c>
    </row>
    <row r="340" spans="2:62" ht="15" customHeight="1">
      <c r="B340" s="366">
        <f>'Charges variables (avancé)'!$C$43</f>
        <v>0</v>
      </c>
      <c r="C340" s="368">
        <f>IF((C327-'Charges variables (avancé)'!$F43*Commandes!D$11)&lt;'Charges variables (avancé)'!$G43,ROUNDUP(ABS('Charges variables (avancé)'!$G43-(C327-'Charges variables (avancé)'!$F43*Commandes!D$11))/'Charges variables (avancé)'!$H43,0)*'Charges variables (avancé)'!$H43,0)</f>
        <v>0</v>
      </c>
      <c r="D340" s="368">
        <f>IF((D327-'Charges variables (avancé)'!$F43*Commandes!E$11)&lt;'Charges variables (avancé)'!$G43,ROUNDUP(ABS('Charges variables (avancé)'!$G43-(D327-'Charges variables (avancé)'!$F43*Commandes!E$11))/'Charges variables (avancé)'!$H43,0)*'Charges variables (avancé)'!$H43,0)</f>
        <v>0</v>
      </c>
      <c r="E340" s="368">
        <f>IF((E327-'Charges variables (avancé)'!$F43*Commandes!F$11)&lt;'Charges variables (avancé)'!$G43,ROUNDUP(ABS('Charges variables (avancé)'!$G43-(E327-'Charges variables (avancé)'!$F43*Commandes!F$11))/'Charges variables (avancé)'!$H43,0)*'Charges variables (avancé)'!$H43,0)</f>
        <v>0</v>
      </c>
      <c r="F340" s="368">
        <f>IF((F327-'Charges variables (avancé)'!$F43*Commandes!G$11)&lt;'Charges variables (avancé)'!$G43,ROUNDUP(ABS('Charges variables (avancé)'!$G43-(F327-'Charges variables (avancé)'!$F43*Commandes!G$11))/'Charges variables (avancé)'!$H43,0)*'Charges variables (avancé)'!$H43,0)</f>
        <v>0</v>
      </c>
      <c r="G340" s="368">
        <f>IF((G327-'Charges variables (avancé)'!$F43*Commandes!H$11)&lt;'Charges variables (avancé)'!$G43,ROUNDUP(ABS('Charges variables (avancé)'!$G43-(G327-'Charges variables (avancé)'!$F43*Commandes!H$11))/'Charges variables (avancé)'!$H43,0)*'Charges variables (avancé)'!$H43,0)</f>
        <v>0</v>
      </c>
      <c r="H340" s="368">
        <f>IF((H327-'Charges variables (avancé)'!$F43*Commandes!I$11)&lt;'Charges variables (avancé)'!$G43,ROUNDUP(ABS('Charges variables (avancé)'!$G43-(H327-'Charges variables (avancé)'!$F43*Commandes!I$11))/'Charges variables (avancé)'!$H43,0)*'Charges variables (avancé)'!$H43,0)</f>
        <v>0</v>
      </c>
      <c r="I340" s="368">
        <f>IF((I327-'Charges variables (avancé)'!$F43*Commandes!J$11)&lt;'Charges variables (avancé)'!$G43,ROUNDUP(ABS('Charges variables (avancé)'!$G43-(I327-'Charges variables (avancé)'!$F43*Commandes!J$11))/'Charges variables (avancé)'!$H43,0)*'Charges variables (avancé)'!$H43,0)</f>
        <v>0</v>
      </c>
      <c r="J340" s="368">
        <f>IF((J327-'Charges variables (avancé)'!$F43*Commandes!K$11)&lt;'Charges variables (avancé)'!$G43,ROUNDUP(ABS('Charges variables (avancé)'!$G43-(J327-'Charges variables (avancé)'!$F43*Commandes!K$11))/'Charges variables (avancé)'!$H43,0)*'Charges variables (avancé)'!$H43,0)</f>
        <v>0</v>
      </c>
      <c r="K340" s="368">
        <f>IF((K327-'Charges variables (avancé)'!$F43*Commandes!L$11)&lt;'Charges variables (avancé)'!$G43,ROUNDUP(ABS('Charges variables (avancé)'!$G43-(K327-'Charges variables (avancé)'!$F43*Commandes!L$11))/'Charges variables (avancé)'!$H43,0)*'Charges variables (avancé)'!$H43,0)</f>
        <v>0</v>
      </c>
      <c r="L340" s="368">
        <f>IF((L327-'Charges variables (avancé)'!$F43*Commandes!M$11)&lt;'Charges variables (avancé)'!$G43,ROUNDUP(ABS('Charges variables (avancé)'!$G43-(L327-'Charges variables (avancé)'!$F43*Commandes!M$11))/'Charges variables (avancé)'!$H43,0)*'Charges variables (avancé)'!$H43,0)</f>
        <v>0</v>
      </c>
      <c r="M340" s="368">
        <f>IF((M327-'Charges variables (avancé)'!$F43*Commandes!N$11)&lt;'Charges variables (avancé)'!$G43,ROUNDUP(ABS('Charges variables (avancé)'!$G43-(M327-'Charges variables (avancé)'!$F43*Commandes!N$11))/'Charges variables (avancé)'!$H43,0)*'Charges variables (avancé)'!$H43,0)</f>
        <v>0</v>
      </c>
      <c r="N340" s="368">
        <f>IF((N327-'Charges variables (avancé)'!$F43*Commandes!O$11)&lt;'Charges variables (avancé)'!$G43,ROUNDUP(ABS('Charges variables (avancé)'!$G43-(N327-'Charges variables (avancé)'!$F43*Commandes!O$11))/'Charges variables (avancé)'!$H43,0)*'Charges variables (avancé)'!$H43,0)</f>
        <v>0</v>
      </c>
      <c r="O340" s="368">
        <f>IF((O327-'Charges variables (avancé)'!$F43*Commandes!P$11)&lt;'Charges variables (avancé)'!$G43,ROUNDUP(ABS('Charges variables (avancé)'!$G43-(O327-'Charges variables (avancé)'!$F43*Commandes!P$11))/'Charges variables (avancé)'!$H43,0)*'Charges variables (avancé)'!$H43,0)</f>
        <v>0</v>
      </c>
      <c r="P340" s="368">
        <f>IF((P327-'Charges variables (avancé)'!$F43*Commandes!Q$11)&lt;'Charges variables (avancé)'!$G43,ROUNDUP(ABS('Charges variables (avancé)'!$G43-(P327-'Charges variables (avancé)'!$F43*Commandes!Q$11))/'Charges variables (avancé)'!$H43,0)*'Charges variables (avancé)'!$H43,0)</f>
        <v>0</v>
      </c>
      <c r="Q340" s="368">
        <f>IF((Q327-'Charges variables (avancé)'!$F43*Commandes!R$11)&lt;'Charges variables (avancé)'!$G43,ROUNDUP(ABS('Charges variables (avancé)'!$G43-(Q327-'Charges variables (avancé)'!$F43*Commandes!R$11))/'Charges variables (avancé)'!$H43,0)*'Charges variables (avancé)'!$H43,0)</f>
        <v>0</v>
      </c>
      <c r="R340" s="368">
        <f>IF((R327-'Charges variables (avancé)'!$F43*Commandes!S$11)&lt;'Charges variables (avancé)'!$G43,ROUNDUP(ABS('Charges variables (avancé)'!$G43-(R327-'Charges variables (avancé)'!$F43*Commandes!S$11))/'Charges variables (avancé)'!$H43,0)*'Charges variables (avancé)'!$H43,0)</f>
        <v>0</v>
      </c>
      <c r="S340" s="368">
        <f>IF((S327-'Charges variables (avancé)'!$F43*Commandes!T$11)&lt;'Charges variables (avancé)'!$G43,ROUNDUP(ABS('Charges variables (avancé)'!$G43-(S327-'Charges variables (avancé)'!$F43*Commandes!T$11))/'Charges variables (avancé)'!$H43,0)*'Charges variables (avancé)'!$H43,0)</f>
        <v>0</v>
      </c>
      <c r="T340" s="368">
        <f>IF((T327-'Charges variables (avancé)'!$F43*Commandes!U$11)&lt;'Charges variables (avancé)'!$G43,ROUNDUP(ABS('Charges variables (avancé)'!$G43-(T327-'Charges variables (avancé)'!$F43*Commandes!U$11))/'Charges variables (avancé)'!$H43,0)*'Charges variables (avancé)'!$H43,0)</f>
        <v>0</v>
      </c>
      <c r="U340" s="368">
        <f>IF((U327-'Charges variables (avancé)'!$F43*Commandes!V$11)&lt;'Charges variables (avancé)'!$G43,ROUNDUP(ABS('Charges variables (avancé)'!$G43-(U327-'Charges variables (avancé)'!$F43*Commandes!V$11))/'Charges variables (avancé)'!$H43,0)*'Charges variables (avancé)'!$H43,0)</f>
        <v>0</v>
      </c>
      <c r="V340" s="368">
        <f>IF((V327-'Charges variables (avancé)'!$F43*Commandes!W$11)&lt;'Charges variables (avancé)'!$G43,ROUNDUP(ABS('Charges variables (avancé)'!$G43-(V327-'Charges variables (avancé)'!$F43*Commandes!W$11))/'Charges variables (avancé)'!$H43,0)*'Charges variables (avancé)'!$H43,0)</f>
        <v>0</v>
      </c>
      <c r="W340" s="368">
        <f>IF((W327-'Charges variables (avancé)'!$F43*Commandes!X$11)&lt;'Charges variables (avancé)'!$G43,ROUNDUP(ABS('Charges variables (avancé)'!$G43-(W327-'Charges variables (avancé)'!$F43*Commandes!X$11))/'Charges variables (avancé)'!$H43,0)*'Charges variables (avancé)'!$H43,0)</f>
        <v>0</v>
      </c>
      <c r="X340" s="368">
        <f>IF((X327-'Charges variables (avancé)'!$F43*Commandes!Y$11)&lt;'Charges variables (avancé)'!$G43,ROUNDUP(ABS('Charges variables (avancé)'!$G43-(X327-'Charges variables (avancé)'!$F43*Commandes!Y$11))/'Charges variables (avancé)'!$H43,0)*'Charges variables (avancé)'!$H43,0)</f>
        <v>0</v>
      </c>
      <c r="Y340" s="368">
        <f>IF((Y327-'Charges variables (avancé)'!$F43*Commandes!Z$11)&lt;'Charges variables (avancé)'!$G43,ROUNDUP(ABS('Charges variables (avancé)'!$G43-(Y327-'Charges variables (avancé)'!$F43*Commandes!Z$11))/'Charges variables (avancé)'!$H43,0)*'Charges variables (avancé)'!$H43,0)</f>
        <v>0</v>
      </c>
      <c r="Z340" s="368">
        <f>IF((Z327-'Charges variables (avancé)'!$F43*Commandes!AA$11)&lt;'Charges variables (avancé)'!$G43,ROUNDUP(ABS('Charges variables (avancé)'!$G43-(Z327-'Charges variables (avancé)'!$F43*Commandes!AA$11))/'Charges variables (avancé)'!$H43,0)*'Charges variables (avancé)'!$H43,0)</f>
        <v>0</v>
      </c>
      <c r="AA340" s="368">
        <f>IF((AA327-'Charges variables (avancé)'!$F43*Commandes!AB$11)&lt;'Charges variables (avancé)'!$G43,ROUNDUP(ABS('Charges variables (avancé)'!$G43-(AA327-'Charges variables (avancé)'!$F43*Commandes!AB$11))/'Charges variables (avancé)'!$H43,0)*'Charges variables (avancé)'!$H43,0)</f>
        <v>0</v>
      </c>
      <c r="AB340" s="368">
        <f>IF((AB327-'Charges variables (avancé)'!$F43*Commandes!AC$11)&lt;'Charges variables (avancé)'!$G43,ROUNDUP(ABS('Charges variables (avancé)'!$G43-(AB327-'Charges variables (avancé)'!$F43*Commandes!AC$11))/'Charges variables (avancé)'!$H43,0)*'Charges variables (avancé)'!$H43,0)</f>
        <v>0</v>
      </c>
      <c r="AC340" s="368">
        <f>IF((AC327-'Charges variables (avancé)'!$F43*Commandes!AD$11)&lt;'Charges variables (avancé)'!$G43,ROUNDUP(ABS('Charges variables (avancé)'!$G43-(AC327-'Charges variables (avancé)'!$F43*Commandes!AD$11))/'Charges variables (avancé)'!$H43,0)*'Charges variables (avancé)'!$H43,0)</f>
        <v>0</v>
      </c>
      <c r="AD340" s="368">
        <f>IF((AD327-'Charges variables (avancé)'!$F43*Commandes!AE$11)&lt;'Charges variables (avancé)'!$G43,ROUNDUP(ABS('Charges variables (avancé)'!$G43-(AD327-'Charges variables (avancé)'!$F43*Commandes!AE$11))/'Charges variables (avancé)'!$H43,0)*'Charges variables (avancé)'!$H43,0)</f>
        <v>0</v>
      </c>
      <c r="AE340" s="368">
        <f>IF((AE327-'Charges variables (avancé)'!$F43*Commandes!AF$11)&lt;'Charges variables (avancé)'!$G43,ROUNDUP(ABS('Charges variables (avancé)'!$G43-(AE327-'Charges variables (avancé)'!$F43*Commandes!AF$11))/'Charges variables (avancé)'!$H43,0)*'Charges variables (avancé)'!$H43,0)</f>
        <v>0</v>
      </c>
      <c r="AF340" s="368">
        <f>IF((AF327-'Charges variables (avancé)'!$F43*Commandes!AG$11)&lt;'Charges variables (avancé)'!$G43,ROUNDUP(ABS('Charges variables (avancé)'!$G43-(AF327-'Charges variables (avancé)'!$F43*Commandes!AG$11))/'Charges variables (avancé)'!$H43,0)*'Charges variables (avancé)'!$H43,0)</f>
        <v>0</v>
      </c>
      <c r="AG340" s="368">
        <f>IF((AG327-'Charges variables (avancé)'!$F43*Commandes!AH$11)&lt;'Charges variables (avancé)'!$G43,ROUNDUP(ABS('Charges variables (avancé)'!$G43-(AG327-'Charges variables (avancé)'!$F43*Commandes!AH$11))/'Charges variables (avancé)'!$H43,0)*'Charges variables (avancé)'!$H43,0)</f>
        <v>0</v>
      </c>
      <c r="AH340" s="368">
        <f>IF((AH327-'Charges variables (avancé)'!$F43*Commandes!AI$11)&lt;'Charges variables (avancé)'!$G43,ROUNDUP(ABS('Charges variables (avancé)'!$G43-(AH327-'Charges variables (avancé)'!$F43*Commandes!AI$11))/'Charges variables (avancé)'!$H43,0)*'Charges variables (avancé)'!$H43,0)</f>
        <v>0</v>
      </c>
      <c r="AI340" s="368">
        <f>IF((AI327-'Charges variables (avancé)'!$F43*Commandes!AJ$11)&lt;'Charges variables (avancé)'!$G43,ROUNDUP(ABS('Charges variables (avancé)'!$G43-(AI327-'Charges variables (avancé)'!$F43*Commandes!AJ$11))/'Charges variables (avancé)'!$H43,0)*'Charges variables (avancé)'!$H43,0)</f>
        <v>0</v>
      </c>
      <c r="AJ340" s="368">
        <f>IF((AJ327-'Charges variables (avancé)'!$F43*Commandes!AK$11)&lt;'Charges variables (avancé)'!$G43,ROUNDUP(ABS('Charges variables (avancé)'!$G43-(AJ327-'Charges variables (avancé)'!$F43*Commandes!AK$11))/'Charges variables (avancé)'!$H43,0)*'Charges variables (avancé)'!$H43,0)</f>
        <v>0</v>
      </c>
      <c r="AK340" s="368">
        <f>IF((AK327-'Charges variables (avancé)'!$F43*Commandes!AL$11)&lt;'Charges variables (avancé)'!$G43,ROUNDUP(ABS('Charges variables (avancé)'!$G43-(AK327-'Charges variables (avancé)'!$F43*Commandes!AL$11))/'Charges variables (avancé)'!$H43,0)*'Charges variables (avancé)'!$H43,0)</f>
        <v>0</v>
      </c>
      <c r="AL340" s="368">
        <f>IF((AL327-'Charges variables (avancé)'!$F43*Commandes!AM$11)&lt;'Charges variables (avancé)'!$G43,ROUNDUP(ABS('Charges variables (avancé)'!$G43-(AL327-'Charges variables (avancé)'!$F43*Commandes!AM$11))/'Charges variables (avancé)'!$H43,0)*'Charges variables (avancé)'!$H43,0)</f>
        <v>0</v>
      </c>
      <c r="AM340" s="368">
        <f>IF((AM327-'Charges variables (avancé)'!$F43*Commandes!AN$11)&lt;'Charges variables (avancé)'!$G43,ROUNDUP(ABS('Charges variables (avancé)'!$G43-(AM327-'Charges variables (avancé)'!$F43*Commandes!AN$11))/'Charges variables (avancé)'!$H43,0)*'Charges variables (avancé)'!$H43,0)</f>
        <v>0</v>
      </c>
      <c r="AN340" s="368">
        <f>IF((AN327-'Charges variables (avancé)'!$F43*Commandes!AO$11)&lt;'Charges variables (avancé)'!$G43,ROUNDUP(ABS('Charges variables (avancé)'!$G43-(AN327-'Charges variables (avancé)'!$F43*Commandes!AO$11))/'Charges variables (avancé)'!$H43,0)*'Charges variables (avancé)'!$H43,0)</f>
        <v>0</v>
      </c>
      <c r="AO340" s="368">
        <f>IF((AO327-'Charges variables (avancé)'!$F43*Commandes!AP$11)&lt;'Charges variables (avancé)'!$G43,ROUNDUP(ABS('Charges variables (avancé)'!$G43-(AO327-'Charges variables (avancé)'!$F43*Commandes!AP$11))/'Charges variables (avancé)'!$H43,0)*'Charges variables (avancé)'!$H43,0)</f>
        <v>0</v>
      </c>
      <c r="AP340" s="368">
        <f>IF((AP327-'Charges variables (avancé)'!$F43*Commandes!AQ$11)&lt;'Charges variables (avancé)'!$G43,ROUNDUP(ABS('Charges variables (avancé)'!$G43-(AP327-'Charges variables (avancé)'!$F43*Commandes!AQ$11))/'Charges variables (avancé)'!$H43,0)*'Charges variables (avancé)'!$H43,0)</f>
        <v>0</v>
      </c>
      <c r="AQ340" s="368">
        <f>IF((AQ327-'Charges variables (avancé)'!$F43*Commandes!AR$11)&lt;'Charges variables (avancé)'!$G43,ROUNDUP(ABS('Charges variables (avancé)'!$G43-(AQ327-'Charges variables (avancé)'!$F43*Commandes!AR$11))/'Charges variables (avancé)'!$H43,0)*'Charges variables (avancé)'!$H43,0)</f>
        <v>0</v>
      </c>
      <c r="AR340" s="368">
        <f>IF((AR327-'Charges variables (avancé)'!$F43*Commandes!AS$11)&lt;'Charges variables (avancé)'!$G43,ROUNDUP(ABS('Charges variables (avancé)'!$G43-(AR327-'Charges variables (avancé)'!$F43*Commandes!AS$11))/'Charges variables (avancé)'!$H43,0)*'Charges variables (avancé)'!$H43,0)</f>
        <v>0</v>
      </c>
      <c r="AS340" s="368">
        <f>IF((AS327-'Charges variables (avancé)'!$F43*Commandes!AT$11)&lt;'Charges variables (avancé)'!$G43,ROUNDUP(ABS('Charges variables (avancé)'!$G43-(AS327-'Charges variables (avancé)'!$F43*Commandes!AT$11))/'Charges variables (avancé)'!$H43,0)*'Charges variables (avancé)'!$H43,0)</f>
        <v>0</v>
      </c>
      <c r="AT340" s="368">
        <f>IF((AT327-'Charges variables (avancé)'!$F43*Commandes!AU$11)&lt;'Charges variables (avancé)'!$G43,ROUNDUP(ABS('Charges variables (avancé)'!$G43-(AT327-'Charges variables (avancé)'!$F43*Commandes!AU$11))/'Charges variables (avancé)'!$H43,0)*'Charges variables (avancé)'!$H43,0)</f>
        <v>0</v>
      </c>
      <c r="AU340" s="368">
        <f>IF((AU327-'Charges variables (avancé)'!$F43*Commandes!AV$11)&lt;'Charges variables (avancé)'!$G43,ROUNDUP(ABS('Charges variables (avancé)'!$G43-(AU327-'Charges variables (avancé)'!$F43*Commandes!AV$11))/'Charges variables (avancé)'!$H43,0)*'Charges variables (avancé)'!$H43,0)</f>
        <v>0</v>
      </c>
      <c r="AV340" s="368">
        <f>IF((AV327-'Charges variables (avancé)'!$F43*Commandes!AW$11)&lt;'Charges variables (avancé)'!$G43,ROUNDUP(ABS('Charges variables (avancé)'!$G43-(AV327-'Charges variables (avancé)'!$F43*Commandes!AW$11))/'Charges variables (avancé)'!$H43,0)*'Charges variables (avancé)'!$H43,0)</f>
        <v>0</v>
      </c>
      <c r="AW340" s="368">
        <f>IF((AW327-'Charges variables (avancé)'!$F43*Commandes!AX$11)&lt;'Charges variables (avancé)'!$G43,ROUNDUP(ABS('Charges variables (avancé)'!$G43-(AW327-'Charges variables (avancé)'!$F43*Commandes!AX$11))/'Charges variables (avancé)'!$H43,0)*'Charges variables (avancé)'!$H43,0)</f>
        <v>0</v>
      </c>
      <c r="AX340" s="368">
        <f>IF((AX327-'Charges variables (avancé)'!$F43*Commandes!AY$11)&lt;'Charges variables (avancé)'!$G43,ROUNDUP(ABS('Charges variables (avancé)'!$G43-(AX327-'Charges variables (avancé)'!$F43*Commandes!AY$11))/'Charges variables (avancé)'!$H43,0)*'Charges variables (avancé)'!$H43,0)</f>
        <v>0</v>
      </c>
      <c r="AY340" s="368">
        <f>IF((AY327-'Charges variables (avancé)'!$F43*Commandes!AZ$11)&lt;'Charges variables (avancé)'!$G43,ROUNDUP(ABS('Charges variables (avancé)'!$G43-(AY327-'Charges variables (avancé)'!$F43*Commandes!AZ$11))/'Charges variables (avancé)'!$H43,0)*'Charges variables (avancé)'!$H43,0)</f>
        <v>0</v>
      </c>
      <c r="AZ340" s="368">
        <f>IF((AZ327-'Charges variables (avancé)'!$F43*Commandes!BA$11)&lt;'Charges variables (avancé)'!$G43,ROUNDUP(ABS('Charges variables (avancé)'!$G43-(AZ327-'Charges variables (avancé)'!$F43*Commandes!BA$11))/'Charges variables (avancé)'!$H43,0)*'Charges variables (avancé)'!$H43,0)</f>
        <v>0</v>
      </c>
      <c r="BA340" s="368">
        <f>IF((BA327-'Charges variables (avancé)'!$F43*Commandes!BB$11)&lt;'Charges variables (avancé)'!$G43,ROUNDUP(ABS('Charges variables (avancé)'!$G43-(BA327-'Charges variables (avancé)'!$F43*Commandes!BB$11))/'Charges variables (avancé)'!$H43,0)*'Charges variables (avancé)'!$H43,0)</f>
        <v>0</v>
      </c>
      <c r="BB340" s="368">
        <f>IF((BB327-'Charges variables (avancé)'!$F43*Commandes!BC$11)&lt;'Charges variables (avancé)'!$G43,ROUNDUP(ABS('Charges variables (avancé)'!$G43-(BB327-'Charges variables (avancé)'!$F43*Commandes!BC$11))/'Charges variables (avancé)'!$H43,0)*'Charges variables (avancé)'!$H43,0)</f>
        <v>0</v>
      </c>
      <c r="BC340" s="368">
        <f>IF((BC327-'Charges variables (avancé)'!$F43*Commandes!BD$11)&lt;'Charges variables (avancé)'!$G43,ROUNDUP(ABS('Charges variables (avancé)'!$G43-(BC327-'Charges variables (avancé)'!$F43*Commandes!BD$11))/'Charges variables (avancé)'!$H43,0)*'Charges variables (avancé)'!$H43,0)</f>
        <v>0</v>
      </c>
      <c r="BD340" s="368">
        <f>IF((BD327-'Charges variables (avancé)'!$F43*Commandes!BE$11)&lt;'Charges variables (avancé)'!$G43,ROUNDUP(ABS('Charges variables (avancé)'!$G43-(BD327-'Charges variables (avancé)'!$F43*Commandes!BE$11))/'Charges variables (avancé)'!$H43,0)*'Charges variables (avancé)'!$H43,0)</f>
        <v>0</v>
      </c>
      <c r="BE340" s="368">
        <f>IF((BE327-'Charges variables (avancé)'!$F43*Commandes!BF$11)&lt;'Charges variables (avancé)'!$G43,ROUNDUP(ABS('Charges variables (avancé)'!$G43-(BE327-'Charges variables (avancé)'!$F43*Commandes!BF$11))/'Charges variables (avancé)'!$H43,0)*'Charges variables (avancé)'!$H43,0)</f>
        <v>0</v>
      </c>
      <c r="BF340" s="368">
        <f>IF((BF327-'Charges variables (avancé)'!$F43*Commandes!BG$11)&lt;'Charges variables (avancé)'!$G43,ROUNDUP(ABS('Charges variables (avancé)'!$G43-(BF327-'Charges variables (avancé)'!$F43*Commandes!BG$11))/'Charges variables (avancé)'!$H43,0)*'Charges variables (avancé)'!$H43,0)</f>
        <v>0</v>
      </c>
      <c r="BG340" s="368">
        <f>IF((BG327-'Charges variables (avancé)'!$F43*Commandes!BH$11)&lt;'Charges variables (avancé)'!$G43,ROUNDUP(ABS('Charges variables (avancé)'!$G43-(BG327-'Charges variables (avancé)'!$F43*Commandes!BH$11))/'Charges variables (avancé)'!$H43,0)*'Charges variables (avancé)'!$H43,0)</f>
        <v>0</v>
      </c>
      <c r="BH340" s="368">
        <f>IF((BH327-'Charges variables (avancé)'!$F43*Commandes!BI$11)&lt;'Charges variables (avancé)'!$G43,ROUNDUP(ABS('Charges variables (avancé)'!$G43-(BH327-'Charges variables (avancé)'!$F43*Commandes!BI$11))/'Charges variables (avancé)'!$H43,0)*'Charges variables (avancé)'!$H43,0)</f>
        <v>0</v>
      </c>
      <c r="BI340" s="368">
        <f>IF((BI327-'Charges variables (avancé)'!$F43*Commandes!BJ$11)&lt;'Charges variables (avancé)'!$G43,ROUNDUP(ABS('Charges variables (avancé)'!$G43-(BI327-'Charges variables (avancé)'!$F43*Commandes!BJ$11))/'Charges variables (avancé)'!$H43,0)*'Charges variables (avancé)'!$H43,0)</f>
        <v>0</v>
      </c>
      <c r="BJ340" s="368">
        <f>IF((BJ327-'Charges variables (avancé)'!$F43*Commandes!BK$11)&lt;'Charges variables (avancé)'!$G43,ROUNDUP(ABS('Charges variables (avancé)'!$G43-(BJ327-'Charges variables (avancé)'!$F43*Commandes!BK$11))/'Charges variables (avancé)'!$H43,0)*'Charges variables (avancé)'!$H43,0)</f>
        <v>0</v>
      </c>
    </row>
    <row r="341" spans="2:62" ht="15" customHeight="1">
      <c r="B341" s="366">
        <f>'Charges variables (avancé)'!$C$44</f>
        <v>0</v>
      </c>
      <c r="C341" s="368">
        <f>IF((C328-'Charges variables (avancé)'!$F44*Commandes!D$11)&lt;'Charges variables (avancé)'!$G44,ROUNDUP(ABS('Charges variables (avancé)'!$G44-(C328-'Charges variables (avancé)'!$F44*Commandes!D$11))/'Charges variables (avancé)'!$H44,0)*'Charges variables (avancé)'!$H44,0)</f>
        <v>0</v>
      </c>
      <c r="D341" s="368">
        <f>IF((D328-'Charges variables (avancé)'!$F44*Commandes!E$11)&lt;'Charges variables (avancé)'!$G44,ROUNDUP(ABS('Charges variables (avancé)'!$G44-(D328-'Charges variables (avancé)'!$F44*Commandes!E$11))/'Charges variables (avancé)'!$H44,0)*'Charges variables (avancé)'!$H44,0)</f>
        <v>0</v>
      </c>
      <c r="E341" s="368">
        <f>IF((E328-'Charges variables (avancé)'!$F44*Commandes!F$11)&lt;'Charges variables (avancé)'!$G44,ROUNDUP(ABS('Charges variables (avancé)'!$G44-(E328-'Charges variables (avancé)'!$F44*Commandes!F$11))/'Charges variables (avancé)'!$H44,0)*'Charges variables (avancé)'!$H44,0)</f>
        <v>0</v>
      </c>
      <c r="F341" s="368">
        <f>IF((F328-'Charges variables (avancé)'!$F44*Commandes!G$11)&lt;'Charges variables (avancé)'!$G44,ROUNDUP(ABS('Charges variables (avancé)'!$G44-(F328-'Charges variables (avancé)'!$F44*Commandes!G$11))/'Charges variables (avancé)'!$H44,0)*'Charges variables (avancé)'!$H44,0)</f>
        <v>0</v>
      </c>
      <c r="G341" s="368">
        <f>IF((G328-'Charges variables (avancé)'!$F44*Commandes!H$11)&lt;'Charges variables (avancé)'!$G44,ROUNDUP(ABS('Charges variables (avancé)'!$G44-(G328-'Charges variables (avancé)'!$F44*Commandes!H$11))/'Charges variables (avancé)'!$H44,0)*'Charges variables (avancé)'!$H44,0)</f>
        <v>0</v>
      </c>
      <c r="H341" s="368">
        <f>IF((H328-'Charges variables (avancé)'!$F44*Commandes!I$11)&lt;'Charges variables (avancé)'!$G44,ROUNDUP(ABS('Charges variables (avancé)'!$G44-(H328-'Charges variables (avancé)'!$F44*Commandes!I$11))/'Charges variables (avancé)'!$H44,0)*'Charges variables (avancé)'!$H44,0)</f>
        <v>0</v>
      </c>
      <c r="I341" s="368">
        <f>IF((I328-'Charges variables (avancé)'!$F44*Commandes!J$11)&lt;'Charges variables (avancé)'!$G44,ROUNDUP(ABS('Charges variables (avancé)'!$G44-(I328-'Charges variables (avancé)'!$F44*Commandes!J$11))/'Charges variables (avancé)'!$H44,0)*'Charges variables (avancé)'!$H44,0)</f>
        <v>0</v>
      </c>
      <c r="J341" s="368">
        <f>IF((J328-'Charges variables (avancé)'!$F44*Commandes!K$11)&lt;'Charges variables (avancé)'!$G44,ROUNDUP(ABS('Charges variables (avancé)'!$G44-(J328-'Charges variables (avancé)'!$F44*Commandes!K$11))/'Charges variables (avancé)'!$H44,0)*'Charges variables (avancé)'!$H44,0)</f>
        <v>0</v>
      </c>
      <c r="K341" s="368">
        <f>IF((K328-'Charges variables (avancé)'!$F44*Commandes!L$11)&lt;'Charges variables (avancé)'!$G44,ROUNDUP(ABS('Charges variables (avancé)'!$G44-(K328-'Charges variables (avancé)'!$F44*Commandes!L$11))/'Charges variables (avancé)'!$H44,0)*'Charges variables (avancé)'!$H44,0)</f>
        <v>0</v>
      </c>
      <c r="L341" s="368">
        <f>IF((L328-'Charges variables (avancé)'!$F44*Commandes!M$11)&lt;'Charges variables (avancé)'!$G44,ROUNDUP(ABS('Charges variables (avancé)'!$G44-(L328-'Charges variables (avancé)'!$F44*Commandes!M$11))/'Charges variables (avancé)'!$H44,0)*'Charges variables (avancé)'!$H44,0)</f>
        <v>0</v>
      </c>
      <c r="M341" s="368">
        <f>IF((M328-'Charges variables (avancé)'!$F44*Commandes!N$11)&lt;'Charges variables (avancé)'!$G44,ROUNDUP(ABS('Charges variables (avancé)'!$G44-(M328-'Charges variables (avancé)'!$F44*Commandes!N$11))/'Charges variables (avancé)'!$H44,0)*'Charges variables (avancé)'!$H44,0)</f>
        <v>0</v>
      </c>
      <c r="N341" s="368">
        <f>IF((N328-'Charges variables (avancé)'!$F44*Commandes!O$11)&lt;'Charges variables (avancé)'!$G44,ROUNDUP(ABS('Charges variables (avancé)'!$G44-(N328-'Charges variables (avancé)'!$F44*Commandes!O$11))/'Charges variables (avancé)'!$H44,0)*'Charges variables (avancé)'!$H44,0)</f>
        <v>0</v>
      </c>
      <c r="O341" s="368">
        <f>IF((O328-'Charges variables (avancé)'!$F44*Commandes!P$11)&lt;'Charges variables (avancé)'!$G44,ROUNDUP(ABS('Charges variables (avancé)'!$G44-(O328-'Charges variables (avancé)'!$F44*Commandes!P$11))/'Charges variables (avancé)'!$H44,0)*'Charges variables (avancé)'!$H44,0)</f>
        <v>0</v>
      </c>
      <c r="P341" s="368">
        <f>IF((P328-'Charges variables (avancé)'!$F44*Commandes!Q$11)&lt;'Charges variables (avancé)'!$G44,ROUNDUP(ABS('Charges variables (avancé)'!$G44-(P328-'Charges variables (avancé)'!$F44*Commandes!Q$11))/'Charges variables (avancé)'!$H44,0)*'Charges variables (avancé)'!$H44,0)</f>
        <v>0</v>
      </c>
      <c r="Q341" s="368">
        <f>IF((Q328-'Charges variables (avancé)'!$F44*Commandes!R$11)&lt;'Charges variables (avancé)'!$G44,ROUNDUP(ABS('Charges variables (avancé)'!$G44-(Q328-'Charges variables (avancé)'!$F44*Commandes!R$11))/'Charges variables (avancé)'!$H44,0)*'Charges variables (avancé)'!$H44,0)</f>
        <v>0</v>
      </c>
      <c r="R341" s="368">
        <f>IF((R328-'Charges variables (avancé)'!$F44*Commandes!S$11)&lt;'Charges variables (avancé)'!$G44,ROUNDUP(ABS('Charges variables (avancé)'!$G44-(R328-'Charges variables (avancé)'!$F44*Commandes!S$11))/'Charges variables (avancé)'!$H44,0)*'Charges variables (avancé)'!$H44,0)</f>
        <v>0</v>
      </c>
      <c r="S341" s="368">
        <f>IF((S328-'Charges variables (avancé)'!$F44*Commandes!T$11)&lt;'Charges variables (avancé)'!$G44,ROUNDUP(ABS('Charges variables (avancé)'!$G44-(S328-'Charges variables (avancé)'!$F44*Commandes!T$11))/'Charges variables (avancé)'!$H44,0)*'Charges variables (avancé)'!$H44,0)</f>
        <v>0</v>
      </c>
      <c r="T341" s="368">
        <f>IF((T328-'Charges variables (avancé)'!$F44*Commandes!U$11)&lt;'Charges variables (avancé)'!$G44,ROUNDUP(ABS('Charges variables (avancé)'!$G44-(T328-'Charges variables (avancé)'!$F44*Commandes!U$11))/'Charges variables (avancé)'!$H44,0)*'Charges variables (avancé)'!$H44,0)</f>
        <v>0</v>
      </c>
      <c r="U341" s="368">
        <f>IF((U328-'Charges variables (avancé)'!$F44*Commandes!V$11)&lt;'Charges variables (avancé)'!$G44,ROUNDUP(ABS('Charges variables (avancé)'!$G44-(U328-'Charges variables (avancé)'!$F44*Commandes!V$11))/'Charges variables (avancé)'!$H44,0)*'Charges variables (avancé)'!$H44,0)</f>
        <v>0</v>
      </c>
      <c r="V341" s="368">
        <f>IF((V328-'Charges variables (avancé)'!$F44*Commandes!W$11)&lt;'Charges variables (avancé)'!$G44,ROUNDUP(ABS('Charges variables (avancé)'!$G44-(V328-'Charges variables (avancé)'!$F44*Commandes!W$11))/'Charges variables (avancé)'!$H44,0)*'Charges variables (avancé)'!$H44,0)</f>
        <v>0</v>
      </c>
      <c r="W341" s="368">
        <f>IF((W328-'Charges variables (avancé)'!$F44*Commandes!X$11)&lt;'Charges variables (avancé)'!$G44,ROUNDUP(ABS('Charges variables (avancé)'!$G44-(W328-'Charges variables (avancé)'!$F44*Commandes!X$11))/'Charges variables (avancé)'!$H44,0)*'Charges variables (avancé)'!$H44,0)</f>
        <v>0</v>
      </c>
      <c r="X341" s="368">
        <f>IF((X328-'Charges variables (avancé)'!$F44*Commandes!Y$11)&lt;'Charges variables (avancé)'!$G44,ROUNDUP(ABS('Charges variables (avancé)'!$G44-(X328-'Charges variables (avancé)'!$F44*Commandes!Y$11))/'Charges variables (avancé)'!$H44,0)*'Charges variables (avancé)'!$H44,0)</f>
        <v>0</v>
      </c>
      <c r="Y341" s="368">
        <f>IF((Y328-'Charges variables (avancé)'!$F44*Commandes!Z$11)&lt;'Charges variables (avancé)'!$G44,ROUNDUP(ABS('Charges variables (avancé)'!$G44-(Y328-'Charges variables (avancé)'!$F44*Commandes!Z$11))/'Charges variables (avancé)'!$H44,0)*'Charges variables (avancé)'!$H44,0)</f>
        <v>0</v>
      </c>
      <c r="Z341" s="368">
        <f>IF((Z328-'Charges variables (avancé)'!$F44*Commandes!AA$11)&lt;'Charges variables (avancé)'!$G44,ROUNDUP(ABS('Charges variables (avancé)'!$G44-(Z328-'Charges variables (avancé)'!$F44*Commandes!AA$11))/'Charges variables (avancé)'!$H44,0)*'Charges variables (avancé)'!$H44,0)</f>
        <v>0</v>
      </c>
      <c r="AA341" s="368">
        <f>IF((AA328-'Charges variables (avancé)'!$F44*Commandes!AB$11)&lt;'Charges variables (avancé)'!$G44,ROUNDUP(ABS('Charges variables (avancé)'!$G44-(AA328-'Charges variables (avancé)'!$F44*Commandes!AB$11))/'Charges variables (avancé)'!$H44,0)*'Charges variables (avancé)'!$H44,0)</f>
        <v>0</v>
      </c>
      <c r="AB341" s="368">
        <f>IF((AB328-'Charges variables (avancé)'!$F44*Commandes!AC$11)&lt;'Charges variables (avancé)'!$G44,ROUNDUP(ABS('Charges variables (avancé)'!$G44-(AB328-'Charges variables (avancé)'!$F44*Commandes!AC$11))/'Charges variables (avancé)'!$H44,0)*'Charges variables (avancé)'!$H44,0)</f>
        <v>0</v>
      </c>
      <c r="AC341" s="368">
        <f>IF((AC328-'Charges variables (avancé)'!$F44*Commandes!AD$11)&lt;'Charges variables (avancé)'!$G44,ROUNDUP(ABS('Charges variables (avancé)'!$G44-(AC328-'Charges variables (avancé)'!$F44*Commandes!AD$11))/'Charges variables (avancé)'!$H44,0)*'Charges variables (avancé)'!$H44,0)</f>
        <v>0</v>
      </c>
      <c r="AD341" s="368">
        <f>IF((AD328-'Charges variables (avancé)'!$F44*Commandes!AE$11)&lt;'Charges variables (avancé)'!$G44,ROUNDUP(ABS('Charges variables (avancé)'!$G44-(AD328-'Charges variables (avancé)'!$F44*Commandes!AE$11))/'Charges variables (avancé)'!$H44,0)*'Charges variables (avancé)'!$H44,0)</f>
        <v>0</v>
      </c>
      <c r="AE341" s="368">
        <f>IF((AE328-'Charges variables (avancé)'!$F44*Commandes!AF$11)&lt;'Charges variables (avancé)'!$G44,ROUNDUP(ABS('Charges variables (avancé)'!$G44-(AE328-'Charges variables (avancé)'!$F44*Commandes!AF$11))/'Charges variables (avancé)'!$H44,0)*'Charges variables (avancé)'!$H44,0)</f>
        <v>0</v>
      </c>
      <c r="AF341" s="368">
        <f>IF((AF328-'Charges variables (avancé)'!$F44*Commandes!AG$11)&lt;'Charges variables (avancé)'!$G44,ROUNDUP(ABS('Charges variables (avancé)'!$G44-(AF328-'Charges variables (avancé)'!$F44*Commandes!AG$11))/'Charges variables (avancé)'!$H44,0)*'Charges variables (avancé)'!$H44,0)</f>
        <v>0</v>
      </c>
      <c r="AG341" s="368">
        <f>IF((AG328-'Charges variables (avancé)'!$F44*Commandes!AH$11)&lt;'Charges variables (avancé)'!$G44,ROUNDUP(ABS('Charges variables (avancé)'!$G44-(AG328-'Charges variables (avancé)'!$F44*Commandes!AH$11))/'Charges variables (avancé)'!$H44,0)*'Charges variables (avancé)'!$H44,0)</f>
        <v>0</v>
      </c>
      <c r="AH341" s="368">
        <f>IF((AH328-'Charges variables (avancé)'!$F44*Commandes!AI$11)&lt;'Charges variables (avancé)'!$G44,ROUNDUP(ABS('Charges variables (avancé)'!$G44-(AH328-'Charges variables (avancé)'!$F44*Commandes!AI$11))/'Charges variables (avancé)'!$H44,0)*'Charges variables (avancé)'!$H44,0)</f>
        <v>0</v>
      </c>
      <c r="AI341" s="368">
        <f>IF((AI328-'Charges variables (avancé)'!$F44*Commandes!AJ$11)&lt;'Charges variables (avancé)'!$G44,ROUNDUP(ABS('Charges variables (avancé)'!$G44-(AI328-'Charges variables (avancé)'!$F44*Commandes!AJ$11))/'Charges variables (avancé)'!$H44,0)*'Charges variables (avancé)'!$H44,0)</f>
        <v>0</v>
      </c>
      <c r="AJ341" s="368">
        <f>IF((AJ328-'Charges variables (avancé)'!$F44*Commandes!AK$11)&lt;'Charges variables (avancé)'!$G44,ROUNDUP(ABS('Charges variables (avancé)'!$G44-(AJ328-'Charges variables (avancé)'!$F44*Commandes!AK$11))/'Charges variables (avancé)'!$H44,0)*'Charges variables (avancé)'!$H44,0)</f>
        <v>0</v>
      </c>
      <c r="AK341" s="368">
        <f>IF((AK328-'Charges variables (avancé)'!$F44*Commandes!AL$11)&lt;'Charges variables (avancé)'!$G44,ROUNDUP(ABS('Charges variables (avancé)'!$G44-(AK328-'Charges variables (avancé)'!$F44*Commandes!AL$11))/'Charges variables (avancé)'!$H44,0)*'Charges variables (avancé)'!$H44,0)</f>
        <v>0</v>
      </c>
      <c r="AL341" s="368">
        <f>IF((AL328-'Charges variables (avancé)'!$F44*Commandes!AM$11)&lt;'Charges variables (avancé)'!$G44,ROUNDUP(ABS('Charges variables (avancé)'!$G44-(AL328-'Charges variables (avancé)'!$F44*Commandes!AM$11))/'Charges variables (avancé)'!$H44,0)*'Charges variables (avancé)'!$H44,0)</f>
        <v>0</v>
      </c>
      <c r="AM341" s="368">
        <f>IF((AM328-'Charges variables (avancé)'!$F44*Commandes!AN$11)&lt;'Charges variables (avancé)'!$G44,ROUNDUP(ABS('Charges variables (avancé)'!$G44-(AM328-'Charges variables (avancé)'!$F44*Commandes!AN$11))/'Charges variables (avancé)'!$H44,0)*'Charges variables (avancé)'!$H44,0)</f>
        <v>0</v>
      </c>
      <c r="AN341" s="368">
        <f>IF((AN328-'Charges variables (avancé)'!$F44*Commandes!AO$11)&lt;'Charges variables (avancé)'!$G44,ROUNDUP(ABS('Charges variables (avancé)'!$G44-(AN328-'Charges variables (avancé)'!$F44*Commandes!AO$11))/'Charges variables (avancé)'!$H44,0)*'Charges variables (avancé)'!$H44,0)</f>
        <v>0</v>
      </c>
      <c r="AO341" s="368">
        <f>IF((AO328-'Charges variables (avancé)'!$F44*Commandes!AP$11)&lt;'Charges variables (avancé)'!$G44,ROUNDUP(ABS('Charges variables (avancé)'!$G44-(AO328-'Charges variables (avancé)'!$F44*Commandes!AP$11))/'Charges variables (avancé)'!$H44,0)*'Charges variables (avancé)'!$H44,0)</f>
        <v>0</v>
      </c>
      <c r="AP341" s="368">
        <f>IF((AP328-'Charges variables (avancé)'!$F44*Commandes!AQ$11)&lt;'Charges variables (avancé)'!$G44,ROUNDUP(ABS('Charges variables (avancé)'!$G44-(AP328-'Charges variables (avancé)'!$F44*Commandes!AQ$11))/'Charges variables (avancé)'!$H44,0)*'Charges variables (avancé)'!$H44,0)</f>
        <v>0</v>
      </c>
      <c r="AQ341" s="368">
        <f>IF((AQ328-'Charges variables (avancé)'!$F44*Commandes!AR$11)&lt;'Charges variables (avancé)'!$G44,ROUNDUP(ABS('Charges variables (avancé)'!$G44-(AQ328-'Charges variables (avancé)'!$F44*Commandes!AR$11))/'Charges variables (avancé)'!$H44,0)*'Charges variables (avancé)'!$H44,0)</f>
        <v>0</v>
      </c>
      <c r="AR341" s="368">
        <f>IF((AR328-'Charges variables (avancé)'!$F44*Commandes!AS$11)&lt;'Charges variables (avancé)'!$G44,ROUNDUP(ABS('Charges variables (avancé)'!$G44-(AR328-'Charges variables (avancé)'!$F44*Commandes!AS$11))/'Charges variables (avancé)'!$H44,0)*'Charges variables (avancé)'!$H44,0)</f>
        <v>0</v>
      </c>
      <c r="AS341" s="368">
        <f>IF((AS328-'Charges variables (avancé)'!$F44*Commandes!AT$11)&lt;'Charges variables (avancé)'!$G44,ROUNDUP(ABS('Charges variables (avancé)'!$G44-(AS328-'Charges variables (avancé)'!$F44*Commandes!AT$11))/'Charges variables (avancé)'!$H44,0)*'Charges variables (avancé)'!$H44,0)</f>
        <v>0</v>
      </c>
      <c r="AT341" s="368">
        <f>IF((AT328-'Charges variables (avancé)'!$F44*Commandes!AU$11)&lt;'Charges variables (avancé)'!$G44,ROUNDUP(ABS('Charges variables (avancé)'!$G44-(AT328-'Charges variables (avancé)'!$F44*Commandes!AU$11))/'Charges variables (avancé)'!$H44,0)*'Charges variables (avancé)'!$H44,0)</f>
        <v>0</v>
      </c>
      <c r="AU341" s="368">
        <f>IF((AU328-'Charges variables (avancé)'!$F44*Commandes!AV$11)&lt;'Charges variables (avancé)'!$G44,ROUNDUP(ABS('Charges variables (avancé)'!$G44-(AU328-'Charges variables (avancé)'!$F44*Commandes!AV$11))/'Charges variables (avancé)'!$H44,0)*'Charges variables (avancé)'!$H44,0)</f>
        <v>0</v>
      </c>
      <c r="AV341" s="368">
        <f>IF((AV328-'Charges variables (avancé)'!$F44*Commandes!AW$11)&lt;'Charges variables (avancé)'!$G44,ROUNDUP(ABS('Charges variables (avancé)'!$G44-(AV328-'Charges variables (avancé)'!$F44*Commandes!AW$11))/'Charges variables (avancé)'!$H44,0)*'Charges variables (avancé)'!$H44,0)</f>
        <v>0</v>
      </c>
      <c r="AW341" s="368">
        <f>IF((AW328-'Charges variables (avancé)'!$F44*Commandes!AX$11)&lt;'Charges variables (avancé)'!$G44,ROUNDUP(ABS('Charges variables (avancé)'!$G44-(AW328-'Charges variables (avancé)'!$F44*Commandes!AX$11))/'Charges variables (avancé)'!$H44,0)*'Charges variables (avancé)'!$H44,0)</f>
        <v>0</v>
      </c>
      <c r="AX341" s="368">
        <f>IF((AX328-'Charges variables (avancé)'!$F44*Commandes!AY$11)&lt;'Charges variables (avancé)'!$G44,ROUNDUP(ABS('Charges variables (avancé)'!$G44-(AX328-'Charges variables (avancé)'!$F44*Commandes!AY$11))/'Charges variables (avancé)'!$H44,0)*'Charges variables (avancé)'!$H44,0)</f>
        <v>0</v>
      </c>
      <c r="AY341" s="368">
        <f>IF((AY328-'Charges variables (avancé)'!$F44*Commandes!AZ$11)&lt;'Charges variables (avancé)'!$G44,ROUNDUP(ABS('Charges variables (avancé)'!$G44-(AY328-'Charges variables (avancé)'!$F44*Commandes!AZ$11))/'Charges variables (avancé)'!$H44,0)*'Charges variables (avancé)'!$H44,0)</f>
        <v>0</v>
      </c>
      <c r="AZ341" s="368">
        <f>IF((AZ328-'Charges variables (avancé)'!$F44*Commandes!BA$11)&lt;'Charges variables (avancé)'!$G44,ROUNDUP(ABS('Charges variables (avancé)'!$G44-(AZ328-'Charges variables (avancé)'!$F44*Commandes!BA$11))/'Charges variables (avancé)'!$H44,0)*'Charges variables (avancé)'!$H44,0)</f>
        <v>0</v>
      </c>
      <c r="BA341" s="368">
        <f>IF((BA328-'Charges variables (avancé)'!$F44*Commandes!BB$11)&lt;'Charges variables (avancé)'!$G44,ROUNDUP(ABS('Charges variables (avancé)'!$G44-(BA328-'Charges variables (avancé)'!$F44*Commandes!BB$11))/'Charges variables (avancé)'!$H44,0)*'Charges variables (avancé)'!$H44,0)</f>
        <v>0</v>
      </c>
      <c r="BB341" s="368">
        <f>IF((BB328-'Charges variables (avancé)'!$F44*Commandes!BC$11)&lt;'Charges variables (avancé)'!$G44,ROUNDUP(ABS('Charges variables (avancé)'!$G44-(BB328-'Charges variables (avancé)'!$F44*Commandes!BC$11))/'Charges variables (avancé)'!$H44,0)*'Charges variables (avancé)'!$H44,0)</f>
        <v>0</v>
      </c>
      <c r="BC341" s="368">
        <f>IF((BC328-'Charges variables (avancé)'!$F44*Commandes!BD$11)&lt;'Charges variables (avancé)'!$G44,ROUNDUP(ABS('Charges variables (avancé)'!$G44-(BC328-'Charges variables (avancé)'!$F44*Commandes!BD$11))/'Charges variables (avancé)'!$H44,0)*'Charges variables (avancé)'!$H44,0)</f>
        <v>0</v>
      </c>
      <c r="BD341" s="368">
        <f>IF((BD328-'Charges variables (avancé)'!$F44*Commandes!BE$11)&lt;'Charges variables (avancé)'!$G44,ROUNDUP(ABS('Charges variables (avancé)'!$G44-(BD328-'Charges variables (avancé)'!$F44*Commandes!BE$11))/'Charges variables (avancé)'!$H44,0)*'Charges variables (avancé)'!$H44,0)</f>
        <v>0</v>
      </c>
      <c r="BE341" s="368">
        <f>IF((BE328-'Charges variables (avancé)'!$F44*Commandes!BF$11)&lt;'Charges variables (avancé)'!$G44,ROUNDUP(ABS('Charges variables (avancé)'!$G44-(BE328-'Charges variables (avancé)'!$F44*Commandes!BF$11))/'Charges variables (avancé)'!$H44,0)*'Charges variables (avancé)'!$H44,0)</f>
        <v>0</v>
      </c>
      <c r="BF341" s="368">
        <f>IF((BF328-'Charges variables (avancé)'!$F44*Commandes!BG$11)&lt;'Charges variables (avancé)'!$G44,ROUNDUP(ABS('Charges variables (avancé)'!$G44-(BF328-'Charges variables (avancé)'!$F44*Commandes!BG$11))/'Charges variables (avancé)'!$H44,0)*'Charges variables (avancé)'!$H44,0)</f>
        <v>0</v>
      </c>
      <c r="BG341" s="368">
        <f>IF((BG328-'Charges variables (avancé)'!$F44*Commandes!BH$11)&lt;'Charges variables (avancé)'!$G44,ROUNDUP(ABS('Charges variables (avancé)'!$G44-(BG328-'Charges variables (avancé)'!$F44*Commandes!BH$11))/'Charges variables (avancé)'!$H44,0)*'Charges variables (avancé)'!$H44,0)</f>
        <v>0</v>
      </c>
      <c r="BH341" s="368">
        <f>IF((BH328-'Charges variables (avancé)'!$F44*Commandes!BI$11)&lt;'Charges variables (avancé)'!$G44,ROUNDUP(ABS('Charges variables (avancé)'!$G44-(BH328-'Charges variables (avancé)'!$F44*Commandes!BI$11))/'Charges variables (avancé)'!$H44,0)*'Charges variables (avancé)'!$H44,0)</f>
        <v>0</v>
      </c>
      <c r="BI341" s="368">
        <f>IF((BI328-'Charges variables (avancé)'!$F44*Commandes!BJ$11)&lt;'Charges variables (avancé)'!$G44,ROUNDUP(ABS('Charges variables (avancé)'!$G44-(BI328-'Charges variables (avancé)'!$F44*Commandes!BJ$11))/'Charges variables (avancé)'!$H44,0)*'Charges variables (avancé)'!$H44,0)</f>
        <v>0</v>
      </c>
      <c r="BJ341" s="368">
        <f>IF((BJ328-'Charges variables (avancé)'!$F44*Commandes!BK$11)&lt;'Charges variables (avancé)'!$G44,ROUNDUP(ABS('Charges variables (avancé)'!$G44-(BJ328-'Charges variables (avancé)'!$F44*Commandes!BK$11))/'Charges variables (avancé)'!$H44,0)*'Charges variables (avancé)'!$H44,0)</f>
        <v>0</v>
      </c>
    </row>
    <row r="342" spans="2:62" ht="15" customHeight="1">
      <c r="B342" s="366">
        <f>'Charges variables (avancé)'!$C$45</f>
        <v>0</v>
      </c>
      <c r="C342" s="368">
        <f>IF((C329-'Charges variables (avancé)'!$F45*Commandes!D$11)&lt;'Charges variables (avancé)'!$G45,ROUNDUP(ABS('Charges variables (avancé)'!$G45-(C329-'Charges variables (avancé)'!$F45*Commandes!D$11))/'Charges variables (avancé)'!$H45,0)*'Charges variables (avancé)'!$H45,0)</f>
        <v>0</v>
      </c>
      <c r="D342" s="368">
        <f>IF((D329-'Charges variables (avancé)'!$F45*Commandes!E$11)&lt;'Charges variables (avancé)'!$G45,ROUNDUP(ABS('Charges variables (avancé)'!$G45-(D329-'Charges variables (avancé)'!$F45*Commandes!E$11))/'Charges variables (avancé)'!$H45,0)*'Charges variables (avancé)'!$H45,0)</f>
        <v>0</v>
      </c>
      <c r="E342" s="368">
        <f>IF((E329-'Charges variables (avancé)'!$F45*Commandes!F$11)&lt;'Charges variables (avancé)'!$G45,ROUNDUP(ABS('Charges variables (avancé)'!$G45-(E329-'Charges variables (avancé)'!$F45*Commandes!F$11))/'Charges variables (avancé)'!$H45,0)*'Charges variables (avancé)'!$H45,0)</f>
        <v>0</v>
      </c>
      <c r="F342" s="368">
        <f>IF((F329-'Charges variables (avancé)'!$F45*Commandes!G$11)&lt;'Charges variables (avancé)'!$G45,ROUNDUP(ABS('Charges variables (avancé)'!$G45-(F329-'Charges variables (avancé)'!$F45*Commandes!G$11))/'Charges variables (avancé)'!$H45,0)*'Charges variables (avancé)'!$H45,0)</f>
        <v>0</v>
      </c>
      <c r="G342" s="368">
        <f>IF((G329-'Charges variables (avancé)'!$F45*Commandes!H$11)&lt;'Charges variables (avancé)'!$G45,ROUNDUP(ABS('Charges variables (avancé)'!$G45-(G329-'Charges variables (avancé)'!$F45*Commandes!H$11))/'Charges variables (avancé)'!$H45,0)*'Charges variables (avancé)'!$H45,0)</f>
        <v>0</v>
      </c>
      <c r="H342" s="368">
        <f>IF((H329-'Charges variables (avancé)'!$F45*Commandes!I$11)&lt;'Charges variables (avancé)'!$G45,ROUNDUP(ABS('Charges variables (avancé)'!$G45-(H329-'Charges variables (avancé)'!$F45*Commandes!I$11))/'Charges variables (avancé)'!$H45,0)*'Charges variables (avancé)'!$H45,0)</f>
        <v>0</v>
      </c>
      <c r="I342" s="368">
        <f>IF((I329-'Charges variables (avancé)'!$F45*Commandes!J$11)&lt;'Charges variables (avancé)'!$G45,ROUNDUP(ABS('Charges variables (avancé)'!$G45-(I329-'Charges variables (avancé)'!$F45*Commandes!J$11))/'Charges variables (avancé)'!$H45,0)*'Charges variables (avancé)'!$H45,0)</f>
        <v>0</v>
      </c>
      <c r="J342" s="368">
        <f>IF((J329-'Charges variables (avancé)'!$F45*Commandes!K$11)&lt;'Charges variables (avancé)'!$G45,ROUNDUP(ABS('Charges variables (avancé)'!$G45-(J329-'Charges variables (avancé)'!$F45*Commandes!K$11))/'Charges variables (avancé)'!$H45,0)*'Charges variables (avancé)'!$H45,0)</f>
        <v>0</v>
      </c>
      <c r="K342" s="368">
        <f>IF((K329-'Charges variables (avancé)'!$F45*Commandes!L$11)&lt;'Charges variables (avancé)'!$G45,ROUNDUP(ABS('Charges variables (avancé)'!$G45-(K329-'Charges variables (avancé)'!$F45*Commandes!L$11))/'Charges variables (avancé)'!$H45,0)*'Charges variables (avancé)'!$H45,0)</f>
        <v>0</v>
      </c>
      <c r="L342" s="368">
        <f>IF((L329-'Charges variables (avancé)'!$F45*Commandes!M$11)&lt;'Charges variables (avancé)'!$G45,ROUNDUP(ABS('Charges variables (avancé)'!$G45-(L329-'Charges variables (avancé)'!$F45*Commandes!M$11))/'Charges variables (avancé)'!$H45,0)*'Charges variables (avancé)'!$H45,0)</f>
        <v>0</v>
      </c>
      <c r="M342" s="368">
        <f>IF((M329-'Charges variables (avancé)'!$F45*Commandes!N$11)&lt;'Charges variables (avancé)'!$G45,ROUNDUP(ABS('Charges variables (avancé)'!$G45-(M329-'Charges variables (avancé)'!$F45*Commandes!N$11))/'Charges variables (avancé)'!$H45,0)*'Charges variables (avancé)'!$H45,0)</f>
        <v>0</v>
      </c>
      <c r="N342" s="368">
        <f>IF((N329-'Charges variables (avancé)'!$F45*Commandes!O$11)&lt;'Charges variables (avancé)'!$G45,ROUNDUP(ABS('Charges variables (avancé)'!$G45-(N329-'Charges variables (avancé)'!$F45*Commandes!O$11))/'Charges variables (avancé)'!$H45,0)*'Charges variables (avancé)'!$H45,0)</f>
        <v>0</v>
      </c>
      <c r="O342" s="368">
        <f>IF((O329-'Charges variables (avancé)'!$F45*Commandes!P$11)&lt;'Charges variables (avancé)'!$G45,ROUNDUP(ABS('Charges variables (avancé)'!$G45-(O329-'Charges variables (avancé)'!$F45*Commandes!P$11))/'Charges variables (avancé)'!$H45,0)*'Charges variables (avancé)'!$H45,0)</f>
        <v>0</v>
      </c>
      <c r="P342" s="368">
        <f>IF((P329-'Charges variables (avancé)'!$F45*Commandes!Q$11)&lt;'Charges variables (avancé)'!$G45,ROUNDUP(ABS('Charges variables (avancé)'!$G45-(P329-'Charges variables (avancé)'!$F45*Commandes!Q$11))/'Charges variables (avancé)'!$H45,0)*'Charges variables (avancé)'!$H45,0)</f>
        <v>0</v>
      </c>
      <c r="Q342" s="368">
        <f>IF((Q329-'Charges variables (avancé)'!$F45*Commandes!R$11)&lt;'Charges variables (avancé)'!$G45,ROUNDUP(ABS('Charges variables (avancé)'!$G45-(Q329-'Charges variables (avancé)'!$F45*Commandes!R$11))/'Charges variables (avancé)'!$H45,0)*'Charges variables (avancé)'!$H45,0)</f>
        <v>0</v>
      </c>
      <c r="R342" s="368">
        <f>IF((R329-'Charges variables (avancé)'!$F45*Commandes!S$11)&lt;'Charges variables (avancé)'!$G45,ROUNDUP(ABS('Charges variables (avancé)'!$G45-(R329-'Charges variables (avancé)'!$F45*Commandes!S$11))/'Charges variables (avancé)'!$H45,0)*'Charges variables (avancé)'!$H45,0)</f>
        <v>0</v>
      </c>
      <c r="S342" s="368">
        <f>IF((S329-'Charges variables (avancé)'!$F45*Commandes!T$11)&lt;'Charges variables (avancé)'!$G45,ROUNDUP(ABS('Charges variables (avancé)'!$G45-(S329-'Charges variables (avancé)'!$F45*Commandes!T$11))/'Charges variables (avancé)'!$H45,0)*'Charges variables (avancé)'!$H45,0)</f>
        <v>0</v>
      </c>
      <c r="T342" s="368">
        <f>IF((T329-'Charges variables (avancé)'!$F45*Commandes!U$11)&lt;'Charges variables (avancé)'!$G45,ROUNDUP(ABS('Charges variables (avancé)'!$G45-(T329-'Charges variables (avancé)'!$F45*Commandes!U$11))/'Charges variables (avancé)'!$H45,0)*'Charges variables (avancé)'!$H45,0)</f>
        <v>0</v>
      </c>
      <c r="U342" s="368">
        <f>IF((U329-'Charges variables (avancé)'!$F45*Commandes!V$11)&lt;'Charges variables (avancé)'!$G45,ROUNDUP(ABS('Charges variables (avancé)'!$G45-(U329-'Charges variables (avancé)'!$F45*Commandes!V$11))/'Charges variables (avancé)'!$H45,0)*'Charges variables (avancé)'!$H45,0)</f>
        <v>0</v>
      </c>
      <c r="V342" s="368">
        <f>IF((V329-'Charges variables (avancé)'!$F45*Commandes!W$11)&lt;'Charges variables (avancé)'!$G45,ROUNDUP(ABS('Charges variables (avancé)'!$G45-(V329-'Charges variables (avancé)'!$F45*Commandes!W$11))/'Charges variables (avancé)'!$H45,0)*'Charges variables (avancé)'!$H45,0)</f>
        <v>0</v>
      </c>
      <c r="W342" s="368">
        <f>IF((W329-'Charges variables (avancé)'!$F45*Commandes!X$11)&lt;'Charges variables (avancé)'!$G45,ROUNDUP(ABS('Charges variables (avancé)'!$G45-(W329-'Charges variables (avancé)'!$F45*Commandes!X$11))/'Charges variables (avancé)'!$H45,0)*'Charges variables (avancé)'!$H45,0)</f>
        <v>0</v>
      </c>
      <c r="X342" s="368">
        <f>IF((X329-'Charges variables (avancé)'!$F45*Commandes!Y$11)&lt;'Charges variables (avancé)'!$G45,ROUNDUP(ABS('Charges variables (avancé)'!$G45-(X329-'Charges variables (avancé)'!$F45*Commandes!Y$11))/'Charges variables (avancé)'!$H45,0)*'Charges variables (avancé)'!$H45,0)</f>
        <v>0</v>
      </c>
      <c r="Y342" s="368">
        <f>IF((Y329-'Charges variables (avancé)'!$F45*Commandes!Z$11)&lt;'Charges variables (avancé)'!$G45,ROUNDUP(ABS('Charges variables (avancé)'!$G45-(Y329-'Charges variables (avancé)'!$F45*Commandes!Z$11))/'Charges variables (avancé)'!$H45,0)*'Charges variables (avancé)'!$H45,0)</f>
        <v>0</v>
      </c>
      <c r="Z342" s="368">
        <f>IF((Z329-'Charges variables (avancé)'!$F45*Commandes!AA$11)&lt;'Charges variables (avancé)'!$G45,ROUNDUP(ABS('Charges variables (avancé)'!$G45-(Z329-'Charges variables (avancé)'!$F45*Commandes!AA$11))/'Charges variables (avancé)'!$H45,0)*'Charges variables (avancé)'!$H45,0)</f>
        <v>0</v>
      </c>
      <c r="AA342" s="368">
        <f>IF((AA329-'Charges variables (avancé)'!$F45*Commandes!AB$11)&lt;'Charges variables (avancé)'!$G45,ROUNDUP(ABS('Charges variables (avancé)'!$G45-(AA329-'Charges variables (avancé)'!$F45*Commandes!AB$11))/'Charges variables (avancé)'!$H45,0)*'Charges variables (avancé)'!$H45,0)</f>
        <v>0</v>
      </c>
      <c r="AB342" s="368">
        <f>IF((AB329-'Charges variables (avancé)'!$F45*Commandes!AC$11)&lt;'Charges variables (avancé)'!$G45,ROUNDUP(ABS('Charges variables (avancé)'!$G45-(AB329-'Charges variables (avancé)'!$F45*Commandes!AC$11))/'Charges variables (avancé)'!$H45,0)*'Charges variables (avancé)'!$H45,0)</f>
        <v>0</v>
      </c>
      <c r="AC342" s="368">
        <f>IF((AC329-'Charges variables (avancé)'!$F45*Commandes!AD$11)&lt;'Charges variables (avancé)'!$G45,ROUNDUP(ABS('Charges variables (avancé)'!$G45-(AC329-'Charges variables (avancé)'!$F45*Commandes!AD$11))/'Charges variables (avancé)'!$H45,0)*'Charges variables (avancé)'!$H45,0)</f>
        <v>0</v>
      </c>
      <c r="AD342" s="368">
        <f>IF((AD329-'Charges variables (avancé)'!$F45*Commandes!AE$11)&lt;'Charges variables (avancé)'!$G45,ROUNDUP(ABS('Charges variables (avancé)'!$G45-(AD329-'Charges variables (avancé)'!$F45*Commandes!AE$11))/'Charges variables (avancé)'!$H45,0)*'Charges variables (avancé)'!$H45,0)</f>
        <v>0</v>
      </c>
      <c r="AE342" s="368">
        <f>IF((AE329-'Charges variables (avancé)'!$F45*Commandes!AF$11)&lt;'Charges variables (avancé)'!$G45,ROUNDUP(ABS('Charges variables (avancé)'!$G45-(AE329-'Charges variables (avancé)'!$F45*Commandes!AF$11))/'Charges variables (avancé)'!$H45,0)*'Charges variables (avancé)'!$H45,0)</f>
        <v>0</v>
      </c>
      <c r="AF342" s="368">
        <f>IF((AF329-'Charges variables (avancé)'!$F45*Commandes!AG$11)&lt;'Charges variables (avancé)'!$G45,ROUNDUP(ABS('Charges variables (avancé)'!$G45-(AF329-'Charges variables (avancé)'!$F45*Commandes!AG$11))/'Charges variables (avancé)'!$H45,0)*'Charges variables (avancé)'!$H45,0)</f>
        <v>0</v>
      </c>
      <c r="AG342" s="368">
        <f>IF((AG329-'Charges variables (avancé)'!$F45*Commandes!AH$11)&lt;'Charges variables (avancé)'!$G45,ROUNDUP(ABS('Charges variables (avancé)'!$G45-(AG329-'Charges variables (avancé)'!$F45*Commandes!AH$11))/'Charges variables (avancé)'!$H45,0)*'Charges variables (avancé)'!$H45,0)</f>
        <v>0</v>
      </c>
      <c r="AH342" s="368">
        <f>IF((AH329-'Charges variables (avancé)'!$F45*Commandes!AI$11)&lt;'Charges variables (avancé)'!$G45,ROUNDUP(ABS('Charges variables (avancé)'!$G45-(AH329-'Charges variables (avancé)'!$F45*Commandes!AI$11))/'Charges variables (avancé)'!$H45,0)*'Charges variables (avancé)'!$H45,0)</f>
        <v>0</v>
      </c>
      <c r="AI342" s="368">
        <f>IF((AI329-'Charges variables (avancé)'!$F45*Commandes!AJ$11)&lt;'Charges variables (avancé)'!$G45,ROUNDUP(ABS('Charges variables (avancé)'!$G45-(AI329-'Charges variables (avancé)'!$F45*Commandes!AJ$11))/'Charges variables (avancé)'!$H45,0)*'Charges variables (avancé)'!$H45,0)</f>
        <v>0</v>
      </c>
      <c r="AJ342" s="368">
        <f>IF((AJ329-'Charges variables (avancé)'!$F45*Commandes!AK$11)&lt;'Charges variables (avancé)'!$G45,ROUNDUP(ABS('Charges variables (avancé)'!$G45-(AJ329-'Charges variables (avancé)'!$F45*Commandes!AK$11))/'Charges variables (avancé)'!$H45,0)*'Charges variables (avancé)'!$H45,0)</f>
        <v>0</v>
      </c>
      <c r="AK342" s="368">
        <f>IF((AK329-'Charges variables (avancé)'!$F45*Commandes!AL$11)&lt;'Charges variables (avancé)'!$G45,ROUNDUP(ABS('Charges variables (avancé)'!$G45-(AK329-'Charges variables (avancé)'!$F45*Commandes!AL$11))/'Charges variables (avancé)'!$H45,0)*'Charges variables (avancé)'!$H45,0)</f>
        <v>0</v>
      </c>
      <c r="AL342" s="368">
        <f>IF((AL329-'Charges variables (avancé)'!$F45*Commandes!AM$11)&lt;'Charges variables (avancé)'!$G45,ROUNDUP(ABS('Charges variables (avancé)'!$G45-(AL329-'Charges variables (avancé)'!$F45*Commandes!AM$11))/'Charges variables (avancé)'!$H45,0)*'Charges variables (avancé)'!$H45,0)</f>
        <v>0</v>
      </c>
      <c r="AM342" s="368">
        <f>IF((AM329-'Charges variables (avancé)'!$F45*Commandes!AN$11)&lt;'Charges variables (avancé)'!$G45,ROUNDUP(ABS('Charges variables (avancé)'!$G45-(AM329-'Charges variables (avancé)'!$F45*Commandes!AN$11))/'Charges variables (avancé)'!$H45,0)*'Charges variables (avancé)'!$H45,0)</f>
        <v>0</v>
      </c>
      <c r="AN342" s="368">
        <f>IF((AN329-'Charges variables (avancé)'!$F45*Commandes!AO$11)&lt;'Charges variables (avancé)'!$G45,ROUNDUP(ABS('Charges variables (avancé)'!$G45-(AN329-'Charges variables (avancé)'!$F45*Commandes!AO$11))/'Charges variables (avancé)'!$H45,0)*'Charges variables (avancé)'!$H45,0)</f>
        <v>0</v>
      </c>
      <c r="AO342" s="368">
        <f>IF((AO329-'Charges variables (avancé)'!$F45*Commandes!AP$11)&lt;'Charges variables (avancé)'!$G45,ROUNDUP(ABS('Charges variables (avancé)'!$G45-(AO329-'Charges variables (avancé)'!$F45*Commandes!AP$11))/'Charges variables (avancé)'!$H45,0)*'Charges variables (avancé)'!$H45,0)</f>
        <v>0</v>
      </c>
      <c r="AP342" s="368">
        <f>IF((AP329-'Charges variables (avancé)'!$F45*Commandes!AQ$11)&lt;'Charges variables (avancé)'!$G45,ROUNDUP(ABS('Charges variables (avancé)'!$G45-(AP329-'Charges variables (avancé)'!$F45*Commandes!AQ$11))/'Charges variables (avancé)'!$H45,0)*'Charges variables (avancé)'!$H45,0)</f>
        <v>0</v>
      </c>
      <c r="AQ342" s="368">
        <f>IF((AQ329-'Charges variables (avancé)'!$F45*Commandes!AR$11)&lt;'Charges variables (avancé)'!$G45,ROUNDUP(ABS('Charges variables (avancé)'!$G45-(AQ329-'Charges variables (avancé)'!$F45*Commandes!AR$11))/'Charges variables (avancé)'!$H45,0)*'Charges variables (avancé)'!$H45,0)</f>
        <v>0</v>
      </c>
      <c r="AR342" s="368">
        <f>IF((AR329-'Charges variables (avancé)'!$F45*Commandes!AS$11)&lt;'Charges variables (avancé)'!$G45,ROUNDUP(ABS('Charges variables (avancé)'!$G45-(AR329-'Charges variables (avancé)'!$F45*Commandes!AS$11))/'Charges variables (avancé)'!$H45,0)*'Charges variables (avancé)'!$H45,0)</f>
        <v>0</v>
      </c>
      <c r="AS342" s="368">
        <f>IF((AS329-'Charges variables (avancé)'!$F45*Commandes!AT$11)&lt;'Charges variables (avancé)'!$G45,ROUNDUP(ABS('Charges variables (avancé)'!$G45-(AS329-'Charges variables (avancé)'!$F45*Commandes!AT$11))/'Charges variables (avancé)'!$H45,0)*'Charges variables (avancé)'!$H45,0)</f>
        <v>0</v>
      </c>
      <c r="AT342" s="368">
        <f>IF((AT329-'Charges variables (avancé)'!$F45*Commandes!AU$11)&lt;'Charges variables (avancé)'!$G45,ROUNDUP(ABS('Charges variables (avancé)'!$G45-(AT329-'Charges variables (avancé)'!$F45*Commandes!AU$11))/'Charges variables (avancé)'!$H45,0)*'Charges variables (avancé)'!$H45,0)</f>
        <v>0</v>
      </c>
      <c r="AU342" s="368">
        <f>IF((AU329-'Charges variables (avancé)'!$F45*Commandes!AV$11)&lt;'Charges variables (avancé)'!$G45,ROUNDUP(ABS('Charges variables (avancé)'!$G45-(AU329-'Charges variables (avancé)'!$F45*Commandes!AV$11))/'Charges variables (avancé)'!$H45,0)*'Charges variables (avancé)'!$H45,0)</f>
        <v>0</v>
      </c>
      <c r="AV342" s="368">
        <f>IF((AV329-'Charges variables (avancé)'!$F45*Commandes!AW$11)&lt;'Charges variables (avancé)'!$G45,ROUNDUP(ABS('Charges variables (avancé)'!$G45-(AV329-'Charges variables (avancé)'!$F45*Commandes!AW$11))/'Charges variables (avancé)'!$H45,0)*'Charges variables (avancé)'!$H45,0)</f>
        <v>0</v>
      </c>
      <c r="AW342" s="368">
        <f>IF((AW329-'Charges variables (avancé)'!$F45*Commandes!AX$11)&lt;'Charges variables (avancé)'!$G45,ROUNDUP(ABS('Charges variables (avancé)'!$G45-(AW329-'Charges variables (avancé)'!$F45*Commandes!AX$11))/'Charges variables (avancé)'!$H45,0)*'Charges variables (avancé)'!$H45,0)</f>
        <v>0</v>
      </c>
      <c r="AX342" s="368">
        <f>IF((AX329-'Charges variables (avancé)'!$F45*Commandes!AY$11)&lt;'Charges variables (avancé)'!$G45,ROUNDUP(ABS('Charges variables (avancé)'!$G45-(AX329-'Charges variables (avancé)'!$F45*Commandes!AY$11))/'Charges variables (avancé)'!$H45,0)*'Charges variables (avancé)'!$H45,0)</f>
        <v>0</v>
      </c>
      <c r="AY342" s="368">
        <f>IF((AY329-'Charges variables (avancé)'!$F45*Commandes!AZ$11)&lt;'Charges variables (avancé)'!$G45,ROUNDUP(ABS('Charges variables (avancé)'!$G45-(AY329-'Charges variables (avancé)'!$F45*Commandes!AZ$11))/'Charges variables (avancé)'!$H45,0)*'Charges variables (avancé)'!$H45,0)</f>
        <v>0</v>
      </c>
      <c r="AZ342" s="368">
        <f>IF((AZ329-'Charges variables (avancé)'!$F45*Commandes!BA$11)&lt;'Charges variables (avancé)'!$G45,ROUNDUP(ABS('Charges variables (avancé)'!$G45-(AZ329-'Charges variables (avancé)'!$F45*Commandes!BA$11))/'Charges variables (avancé)'!$H45,0)*'Charges variables (avancé)'!$H45,0)</f>
        <v>0</v>
      </c>
      <c r="BA342" s="368">
        <f>IF((BA329-'Charges variables (avancé)'!$F45*Commandes!BB$11)&lt;'Charges variables (avancé)'!$G45,ROUNDUP(ABS('Charges variables (avancé)'!$G45-(BA329-'Charges variables (avancé)'!$F45*Commandes!BB$11))/'Charges variables (avancé)'!$H45,0)*'Charges variables (avancé)'!$H45,0)</f>
        <v>0</v>
      </c>
      <c r="BB342" s="368">
        <f>IF((BB329-'Charges variables (avancé)'!$F45*Commandes!BC$11)&lt;'Charges variables (avancé)'!$G45,ROUNDUP(ABS('Charges variables (avancé)'!$G45-(BB329-'Charges variables (avancé)'!$F45*Commandes!BC$11))/'Charges variables (avancé)'!$H45,0)*'Charges variables (avancé)'!$H45,0)</f>
        <v>0</v>
      </c>
      <c r="BC342" s="368">
        <f>IF((BC329-'Charges variables (avancé)'!$F45*Commandes!BD$11)&lt;'Charges variables (avancé)'!$G45,ROUNDUP(ABS('Charges variables (avancé)'!$G45-(BC329-'Charges variables (avancé)'!$F45*Commandes!BD$11))/'Charges variables (avancé)'!$H45,0)*'Charges variables (avancé)'!$H45,0)</f>
        <v>0</v>
      </c>
      <c r="BD342" s="368">
        <f>IF((BD329-'Charges variables (avancé)'!$F45*Commandes!BE$11)&lt;'Charges variables (avancé)'!$G45,ROUNDUP(ABS('Charges variables (avancé)'!$G45-(BD329-'Charges variables (avancé)'!$F45*Commandes!BE$11))/'Charges variables (avancé)'!$H45,0)*'Charges variables (avancé)'!$H45,0)</f>
        <v>0</v>
      </c>
      <c r="BE342" s="368">
        <f>IF((BE329-'Charges variables (avancé)'!$F45*Commandes!BF$11)&lt;'Charges variables (avancé)'!$G45,ROUNDUP(ABS('Charges variables (avancé)'!$G45-(BE329-'Charges variables (avancé)'!$F45*Commandes!BF$11))/'Charges variables (avancé)'!$H45,0)*'Charges variables (avancé)'!$H45,0)</f>
        <v>0</v>
      </c>
      <c r="BF342" s="368">
        <f>IF((BF329-'Charges variables (avancé)'!$F45*Commandes!BG$11)&lt;'Charges variables (avancé)'!$G45,ROUNDUP(ABS('Charges variables (avancé)'!$G45-(BF329-'Charges variables (avancé)'!$F45*Commandes!BG$11))/'Charges variables (avancé)'!$H45,0)*'Charges variables (avancé)'!$H45,0)</f>
        <v>0</v>
      </c>
      <c r="BG342" s="368">
        <f>IF((BG329-'Charges variables (avancé)'!$F45*Commandes!BH$11)&lt;'Charges variables (avancé)'!$G45,ROUNDUP(ABS('Charges variables (avancé)'!$G45-(BG329-'Charges variables (avancé)'!$F45*Commandes!BH$11))/'Charges variables (avancé)'!$H45,0)*'Charges variables (avancé)'!$H45,0)</f>
        <v>0</v>
      </c>
      <c r="BH342" s="368">
        <f>IF((BH329-'Charges variables (avancé)'!$F45*Commandes!BI$11)&lt;'Charges variables (avancé)'!$G45,ROUNDUP(ABS('Charges variables (avancé)'!$G45-(BH329-'Charges variables (avancé)'!$F45*Commandes!BI$11))/'Charges variables (avancé)'!$H45,0)*'Charges variables (avancé)'!$H45,0)</f>
        <v>0</v>
      </c>
      <c r="BI342" s="368">
        <f>IF((BI329-'Charges variables (avancé)'!$F45*Commandes!BJ$11)&lt;'Charges variables (avancé)'!$G45,ROUNDUP(ABS('Charges variables (avancé)'!$G45-(BI329-'Charges variables (avancé)'!$F45*Commandes!BJ$11))/'Charges variables (avancé)'!$H45,0)*'Charges variables (avancé)'!$H45,0)</f>
        <v>0</v>
      </c>
      <c r="BJ342" s="368">
        <f>IF((BJ329-'Charges variables (avancé)'!$F45*Commandes!BK$11)&lt;'Charges variables (avancé)'!$G45,ROUNDUP(ABS('Charges variables (avancé)'!$G45-(BJ329-'Charges variables (avancé)'!$F45*Commandes!BK$11))/'Charges variables (avancé)'!$H45,0)*'Charges variables (avancé)'!$H45,0)</f>
        <v>0</v>
      </c>
    </row>
    <row r="343" spans="2:62" ht="15" customHeight="1">
      <c r="B343" s="366">
        <f>'Charges variables (avancé)'!$C$46</f>
        <v>0</v>
      </c>
      <c r="C343" s="368">
        <f>IF((C330-'Charges variables (avancé)'!$F46*Commandes!D$11)&lt;'Charges variables (avancé)'!$G46,ROUNDUP(ABS('Charges variables (avancé)'!$G46-(C330-'Charges variables (avancé)'!$F46*Commandes!D$11))/'Charges variables (avancé)'!$H46,0)*'Charges variables (avancé)'!$H46,0)</f>
        <v>0</v>
      </c>
      <c r="D343" s="368">
        <f>IF((D330-'Charges variables (avancé)'!$F46*Commandes!E$11)&lt;'Charges variables (avancé)'!$G46,ROUNDUP(ABS('Charges variables (avancé)'!$G46-(D330-'Charges variables (avancé)'!$F46*Commandes!E$11))/'Charges variables (avancé)'!$H46,0)*'Charges variables (avancé)'!$H46,0)</f>
        <v>0</v>
      </c>
      <c r="E343" s="368">
        <f>IF((E330-'Charges variables (avancé)'!$F46*Commandes!F$11)&lt;'Charges variables (avancé)'!$G46,ROUNDUP(ABS('Charges variables (avancé)'!$G46-(E330-'Charges variables (avancé)'!$F46*Commandes!F$11))/'Charges variables (avancé)'!$H46,0)*'Charges variables (avancé)'!$H46,0)</f>
        <v>0</v>
      </c>
      <c r="F343" s="368">
        <f>IF((F330-'Charges variables (avancé)'!$F46*Commandes!G$11)&lt;'Charges variables (avancé)'!$G46,ROUNDUP(ABS('Charges variables (avancé)'!$G46-(F330-'Charges variables (avancé)'!$F46*Commandes!G$11))/'Charges variables (avancé)'!$H46,0)*'Charges variables (avancé)'!$H46,0)</f>
        <v>0</v>
      </c>
      <c r="G343" s="368">
        <f>IF((G330-'Charges variables (avancé)'!$F46*Commandes!H$11)&lt;'Charges variables (avancé)'!$G46,ROUNDUP(ABS('Charges variables (avancé)'!$G46-(G330-'Charges variables (avancé)'!$F46*Commandes!H$11))/'Charges variables (avancé)'!$H46,0)*'Charges variables (avancé)'!$H46,0)</f>
        <v>0</v>
      </c>
      <c r="H343" s="368">
        <f>IF((H330-'Charges variables (avancé)'!$F46*Commandes!I$11)&lt;'Charges variables (avancé)'!$G46,ROUNDUP(ABS('Charges variables (avancé)'!$G46-(H330-'Charges variables (avancé)'!$F46*Commandes!I$11))/'Charges variables (avancé)'!$H46,0)*'Charges variables (avancé)'!$H46,0)</f>
        <v>0</v>
      </c>
      <c r="I343" s="368">
        <f>IF((I330-'Charges variables (avancé)'!$F46*Commandes!J$11)&lt;'Charges variables (avancé)'!$G46,ROUNDUP(ABS('Charges variables (avancé)'!$G46-(I330-'Charges variables (avancé)'!$F46*Commandes!J$11))/'Charges variables (avancé)'!$H46,0)*'Charges variables (avancé)'!$H46,0)</f>
        <v>0</v>
      </c>
      <c r="J343" s="368">
        <f>IF((J330-'Charges variables (avancé)'!$F46*Commandes!K$11)&lt;'Charges variables (avancé)'!$G46,ROUNDUP(ABS('Charges variables (avancé)'!$G46-(J330-'Charges variables (avancé)'!$F46*Commandes!K$11))/'Charges variables (avancé)'!$H46,0)*'Charges variables (avancé)'!$H46,0)</f>
        <v>0</v>
      </c>
      <c r="K343" s="368">
        <f>IF((K330-'Charges variables (avancé)'!$F46*Commandes!L$11)&lt;'Charges variables (avancé)'!$G46,ROUNDUP(ABS('Charges variables (avancé)'!$G46-(K330-'Charges variables (avancé)'!$F46*Commandes!L$11))/'Charges variables (avancé)'!$H46,0)*'Charges variables (avancé)'!$H46,0)</f>
        <v>0</v>
      </c>
      <c r="L343" s="368">
        <f>IF((L330-'Charges variables (avancé)'!$F46*Commandes!M$11)&lt;'Charges variables (avancé)'!$G46,ROUNDUP(ABS('Charges variables (avancé)'!$G46-(L330-'Charges variables (avancé)'!$F46*Commandes!M$11))/'Charges variables (avancé)'!$H46,0)*'Charges variables (avancé)'!$H46,0)</f>
        <v>0</v>
      </c>
      <c r="M343" s="368">
        <f>IF((M330-'Charges variables (avancé)'!$F46*Commandes!N$11)&lt;'Charges variables (avancé)'!$G46,ROUNDUP(ABS('Charges variables (avancé)'!$G46-(M330-'Charges variables (avancé)'!$F46*Commandes!N$11))/'Charges variables (avancé)'!$H46,0)*'Charges variables (avancé)'!$H46,0)</f>
        <v>0</v>
      </c>
      <c r="N343" s="368">
        <f>IF((N330-'Charges variables (avancé)'!$F46*Commandes!O$11)&lt;'Charges variables (avancé)'!$G46,ROUNDUP(ABS('Charges variables (avancé)'!$G46-(N330-'Charges variables (avancé)'!$F46*Commandes!O$11))/'Charges variables (avancé)'!$H46,0)*'Charges variables (avancé)'!$H46,0)</f>
        <v>0</v>
      </c>
      <c r="O343" s="368">
        <f>IF((O330-'Charges variables (avancé)'!$F46*Commandes!P$11)&lt;'Charges variables (avancé)'!$G46,ROUNDUP(ABS('Charges variables (avancé)'!$G46-(O330-'Charges variables (avancé)'!$F46*Commandes!P$11))/'Charges variables (avancé)'!$H46,0)*'Charges variables (avancé)'!$H46,0)</f>
        <v>0</v>
      </c>
      <c r="P343" s="368">
        <f>IF((P330-'Charges variables (avancé)'!$F46*Commandes!Q$11)&lt;'Charges variables (avancé)'!$G46,ROUNDUP(ABS('Charges variables (avancé)'!$G46-(P330-'Charges variables (avancé)'!$F46*Commandes!Q$11))/'Charges variables (avancé)'!$H46,0)*'Charges variables (avancé)'!$H46,0)</f>
        <v>0</v>
      </c>
      <c r="Q343" s="368">
        <f>IF((Q330-'Charges variables (avancé)'!$F46*Commandes!R$11)&lt;'Charges variables (avancé)'!$G46,ROUNDUP(ABS('Charges variables (avancé)'!$G46-(Q330-'Charges variables (avancé)'!$F46*Commandes!R$11))/'Charges variables (avancé)'!$H46,0)*'Charges variables (avancé)'!$H46,0)</f>
        <v>0</v>
      </c>
      <c r="R343" s="368">
        <f>IF((R330-'Charges variables (avancé)'!$F46*Commandes!S$11)&lt;'Charges variables (avancé)'!$G46,ROUNDUP(ABS('Charges variables (avancé)'!$G46-(R330-'Charges variables (avancé)'!$F46*Commandes!S$11))/'Charges variables (avancé)'!$H46,0)*'Charges variables (avancé)'!$H46,0)</f>
        <v>0</v>
      </c>
      <c r="S343" s="368">
        <f>IF((S330-'Charges variables (avancé)'!$F46*Commandes!T$11)&lt;'Charges variables (avancé)'!$G46,ROUNDUP(ABS('Charges variables (avancé)'!$G46-(S330-'Charges variables (avancé)'!$F46*Commandes!T$11))/'Charges variables (avancé)'!$H46,0)*'Charges variables (avancé)'!$H46,0)</f>
        <v>0</v>
      </c>
      <c r="T343" s="368">
        <f>IF((T330-'Charges variables (avancé)'!$F46*Commandes!U$11)&lt;'Charges variables (avancé)'!$G46,ROUNDUP(ABS('Charges variables (avancé)'!$G46-(T330-'Charges variables (avancé)'!$F46*Commandes!U$11))/'Charges variables (avancé)'!$H46,0)*'Charges variables (avancé)'!$H46,0)</f>
        <v>0</v>
      </c>
      <c r="U343" s="368">
        <f>IF((U330-'Charges variables (avancé)'!$F46*Commandes!V$11)&lt;'Charges variables (avancé)'!$G46,ROUNDUP(ABS('Charges variables (avancé)'!$G46-(U330-'Charges variables (avancé)'!$F46*Commandes!V$11))/'Charges variables (avancé)'!$H46,0)*'Charges variables (avancé)'!$H46,0)</f>
        <v>0</v>
      </c>
      <c r="V343" s="368">
        <f>IF((V330-'Charges variables (avancé)'!$F46*Commandes!W$11)&lt;'Charges variables (avancé)'!$G46,ROUNDUP(ABS('Charges variables (avancé)'!$G46-(V330-'Charges variables (avancé)'!$F46*Commandes!W$11))/'Charges variables (avancé)'!$H46,0)*'Charges variables (avancé)'!$H46,0)</f>
        <v>0</v>
      </c>
      <c r="W343" s="368">
        <f>IF((W330-'Charges variables (avancé)'!$F46*Commandes!X$11)&lt;'Charges variables (avancé)'!$G46,ROUNDUP(ABS('Charges variables (avancé)'!$G46-(W330-'Charges variables (avancé)'!$F46*Commandes!X$11))/'Charges variables (avancé)'!$H46,0)*'Charges variables (avancé)'!$H46,0)</f>
        <v>0</v>
      </c>
      <c r="X343" s="368">
        <f>IF((X330-'Charges variables (avancé)'!$F46*Commandes!Y$11)&lt;'Charges variables (avancé)'!$G46,ROUNDUP(ABS('Charges variables (avancé)'!$G46-(X330-'Charges variables (avancé)'!$F46*Commandes!Y$11))/'Charges variables (avancé)'!$H46,0)*'Charges variables (avancé)'!$H46,0)</f>
        <v>0</v>
      </c>
      <c r="Y343" s="368">
        <f>IF((Y330-'Charges variables (avancé)'!$F46*Commandes!Z$11)&lt;'Charges variables (avancé)'!$G46,ROUNDUP(ABS('Charges variables (avancé)'!$G46-(Y330-'Charges variables (avancé)'!$F46*Commandes!Z$11))/'Charges variables (avancé)'!$H46,0)*'Charges variables (avancé)'!$H46,0)</f>
        <v>0</v>
      </c>
      <c r="Z343" s="368">
        <f>IF((Z330-'Charges variables (avancé)'!$F46*Commandes!AA$11)&lt;'Charges variables (avancé)'!$G46,ROUNDUP(ABS('Charges variables (avancé)'!$G46-(Z330-'Charges variables (avancé)'!$F46*Commandes!AA$11))/'Charges variables (avancé)'!$H46,0)*'Charges variables (avancé)'!$H46,0)</f>
        <v>0</v>
      </c>
      <c r="AA343" s="368">
        <f>IF((AA330-'Charges variables (avancé)'!$F46*Commandes!AB$11)&lt;'Charges variables (avancé)'!$G46,ROUNDUP(ABS('Charges variables (avancé)'!$G46-(AA330-'Charges variables (avancé)'!$F46*Commandes!AB$11))/'Charges variables (avancé)'!$H46,0)*'Charges variables (avancé)'!$H46,0)</f>
        <v>0</v>
      </c>
      <c r="AB343" s="368">
        <f>IF((AB330-'Charges variables (avancé)'!$F46*Commandes!AC$11)&lt;'Charges variables (avancé)'!$G46,ROUNDUP(ABS('Charges variables (avancé)'!$G46-(AB330-'Charges variables (avancé)'!$F46*Commandes!AC$11))/'Charges variables (avancé)'!$H46,0)*'Charges variables (avancé)'!$H46,0)</f>
        <v>0</v>
      </c>
      <c r="AC343" s="368">
        <f>IF((AC330-'Charges variables (avancé)'!$F46*Commandes!AD$11)&lt;'Charges variables (avancé)'!$G46,ROUNDUP(ABS('Charges variables (avancé)'!$G46-(AC330-'Charges variables (avancé)'!$F46*Commandes!AD$11))/'Charges variables (avancé)'!$H46,0)*'Charges variables (avancé)'!$H46,0)</f>
        <v>0</v>
      </c>
      <c r="AD343" s="368">
        <f>IF((AD330-'Charges variables (avancé)'!$F46*Commandes!AE$11)&lt;'Charges variables (avancé)'!$G46,ROUNDUP(ABS('Charges variables (avancé)'!$G46-(AD330-'Charges variables (avancé)'!$F46*Commandes!AE$11))/'Charges variables (avancé)'!$H46,0)*'Charges variables (avancé)'!$H46,0)</f>
        <v>0</v>
      </c>
      <c r="AE343" s="368">
        <f>IF((AE330-'Charges variables (avancé)'!$F46*Commandes!AF$11)&lt;'Charges variables (avancé)'!$G46,ROUNDUP(ABS('Charges variables (avancé)'!$G46-(AE330-'Charges variables (avancé)'!$F46*Commandes!AF$11))/'Charges variables (avancé)'!$H46,0)*'Charges variables (avancé)'!$H46,0)</f>
        <v>0</v>
      </c>
      <c r="AF343" s="368">
        <f>IF((AF330-'Charges variables (avancé)'!$F46*Commandes!AG$11)&lt;'Charges variables (avancé)'!$G46,ROUNDUP(ABS('Charges variables (avancé)'!$G46-(AF330-'Charges variables (avancé)'!$F46*Commandes!AG$11))/'Charges variables (avancé)'!$H46,0)*'Charges variables (avancé)'!$H46,0)</f>
        <v>0</v>
      </c>
      <c r="AG343" s="368">
        <f>IF((AG330-'Charges variables (avancé)'!$F46*Commandes!AH$11)&lt;'Charges variables (avancé)'!$G46,ROUNDUP(ABS('Charges variables (avancé)'!$G46-(AG330-'Charges variables (avancé)'!$F46*Commandes!AH$11))/'Charges variables (avancé)'!$H46,0)*'Charges variables (avancé)'!$H46,0)</f>
        <v>0</v>
      </c>
      <c r="AH343" s="368">
        <f>IF((AH330-'Charges variables (avancé)'!$F46*Commandes!AI$11)&lt;'Charges variables (avancé)'!$G46,ROUNDUP(ABS('Charges variables (avancé)'!$G46-(AH330-'Charges variables (avancé)'!$F46*Commandes!AI$11))/'Charges variables (avancé)'!$H46,0)*'Charges variables (avancé)'!$H46,0)</f>
        <v>0</v>
      </c>
      <c r="AI343" s="368">
        <f>IF((AI330-'Charges variables (avancé)'!$F46*Commandes!AJ$11)&lt;'Charges variables (avancé)'!$G46,ROUNDUP(ABS('Charges variables (avancé)'!$G46-(AI330-'Charges variables (avancé)'!$F46*Commandes!AJ$11))/'Charges variables (avancé)'!$H46,0)*'Charges variables (avancé)'!$H46,0)</f>
        <v>0</v>
      </c>
      <c r="AJ343" s="368">
        <f>IF((AJ330-'Charges variables (avancé)'!$F46*Commandes!AK$11)&lt;'Charges variables (avancé)'!$G46,ROUNDUP(ABS('Charges variables (avancé)'!$G46-(AJ330-'Charges variables (avancé)'!$F46*Commandes!AK$11))/'Charges variables (avancé)'!$H46,0)*'Charges variables (avancé)'!$H46,0)</f>
        <v>0</v>
      </c>
      <c r="AK343" s="368">
        <f>IF((AK330-'Charges variables (avancé)'!$F46*Commandes!AL$11)&lt;'Charges variables (avancé)'!$G46,ROUNDUP(ABS('Charges variables (avancé)'!$G46-(AK330-'Charges variables (avancé)'!$F46*Commandes!AL$11))/'Charges variables (avancé)'!$H46,0)*'Charges variables (avancé)'!$H46,0)</f>
        <v>0</v>
      </c>
      <c r="AL343" s="368">
        <f>IF((AL330-'Charges variables (avancé)'!$F46*Commandes!AM$11)&lt;'Charges variables (avancé)'!$G46,ROUNDUP(ABS('Charges variables (avancé)'!$G46-(AL330-'Charges variables (avancé)'!$F46*Commandes!AM$11))/'Charges variables (avancé)'!$H46,0)*'Charges variables (avancé)'!$H46,0)</f>
        <v>0</v>
      </c>
      <c r="AM343" s="368">
        <f>IF((AM330-'Charges variables (avancé)'!$F46*Commandes!AN$11)&lt;'Charges variables (avancé)'!$G46,ROUNDUP(ABS('Charges variables (avancé)'!$G46-(AM330-'Charges variables (avancé)'!$F46*Commandes!AN$11))/'Charges variables (avancé)'!$H46,0)*'Charges variables (avancé)'!$H46,0)</f>
        <v>0</v>
      </c>
      <c r="AN343" s="368">
        <f>IF((AN330-'Charges variables (avancé)'!$F46*Commandes!AO$11)&lt;'Charges variables (avancé)'!$G46,ROUNDUP(ABS('Charges variables (avancé)'!$G46-(AN330-'Charges variables (avancé)'!$F46*Commandes!AO$11))/'Charges variables (avancé)'!$H46,0)*'Charges variables (avancé)'!$H46,0)</f>
        <v>0</v>
      </c>
      <c r="AO343" s="368">
        <f>IF((AO330-'Charges variables (avancé)'!$F46*Commandes!AP$11)&lt;'Charges variables (avancé)'!$G46,ROUNDUP(ABS('Charges variables (avancé)'!$G46-(AO330-'Charges variables (avancé)'!$F46*Commandes!AP$11))/'Charges variables (avancé)'!$H46,0)*'Charges variables (avancé)'!$H46,0)</f>
        <v>0</v>
      </c>
      <c r="AP343" s="368">
        <f>IF((AP330-'Charges variables (avancé)'!$F46*Commandes!AQ$11)&lt;'Charges variables (avancé)'!$G46,ROUNDUP(ABS('Charges variables (avancé)'!$G46-(AP330-'Charges variables (avancé)'!$F46*Commandes!AQ$11))/'Charges variables (avancé)'!$H46,0)*'Charges variables (avancé)'!$H46,0)</f>
        <v>0</v>
      </c>
      <c r="AQ343" s="368">
        <f>IF((AQ330-'Charges variables (avancé)'!$F46*Commandes!AR$11)&lt;'Charges variables (avancé)'!$G46,ROUNDUP(ABS('Charges variables (avancé)'!$G46-(AQ330-'Charges variables (avancé)'!$F46*Commandes!AR$11))/'Charges variables (avancé)'!$H46,0)*'Charges variables (avancé)'!$H46,0)</f>
        <v>0</v>
      </c>
      <c r="AR343" s="368">
        <f>IF((AR330-'Charges variables (avancé)'!$F46*Commandes!AS$11)&lt;'Charges variables (avancé)'!$G46,ROUNDUP(ABS('Charges variables (avancé)'!$G46-(AR330-'Charges variables (avancé)'!$F46*Commandes!AS$11))/'Charges variables (avancé)'!$H46,0)*'Charges variables (avancé)'!$H46,0)</f>
        <v>0</v>
      </c>
      <c r="AS343" s="368">
        <f>IF((AS330-'Charges variables (avancé)'!$F46*Commandes!AT$11)&lt;'Charges variables (avancé)'!$G46,ROUNDUP(ABS('Charges variables (avancé)'!$G46-(AS330-'Charges variables (avancé)'!$F46*Commandes!AT$11))/'Charges variables (avancé)'!$H46,0)*'Charges variables (avancé)'!$H46,0)</f>
        <v>0</v>
      </c>
      <c r="AT343" s="368">
        <f>IF((AT330-'Charges variables (avancé)'!$F46*Commandes!AU$11)&lt;'Charges variables (avancé)'!$G46,ROUNDUP(ABS('Charges variables (avancé)'!$G46-(AT330-'Charges variables (avancé)'!$F46*Commandes!AU$11))/'Charges variables (avancé)'!$H46,0)*'Charges variables (avancé)'!$H46,0)</f>
        <v>0</v>
      </c>
      <c r="AU343" s="368">
        <f>IF((AU330-'Charges variables (avancé)'!$F46*Commandes!AV$11)&lt;'Charges variables (avancé)'!$G46,ROUNDUP(ABS('Charges variables (avancé)'!$G46-(AU330-'Charges variables (avancé)'!$F46*Commandes!AV$11))/'Charges variables (avancé)'!$H46,0)*'Charges variables (avancé)'!$H46,0)</f>
        <v>0</v>
      </c>
      <c r="AV343" s="368">
        <f>IF((AV330-'Charges variables (avancé)'!$F46*Commandes!AW$11)&lt;'Charges variables (avancé)'!$G46,ROUNDUP(ABS('Charges variables (avancé)'!$G46-(AV330-'Charges variables (avancé)'!$F46*Commandes!AW$11))/'Charges variables (avancé)'!$H46,0)*'Charges variables (avancé)'!$H46,0)</f>
        <v>0</v>
      </c>
      <c r="AW343" s="368">
        <f>IF((AW330-'Charges variables (avancé)'!$F46*Commandes!AX$11)&lt;'Charges variables (avancé)'!$G46,ROUNDUP(ABS('Charges variables (avancé)'!$G46-(AW330-'Charges variables (avancé)'!$F46*Commandes!AX$11))/'Charges variables (avancé)'!$H46,0)*'Charges variables (avancé)'!$H46,0)</f>
        <v>0</v>
      </c>
      <c r="AX343" s="368">
        <f>IF((AX330-'Charges variables (avancé)'!$F46*Commandes!AY$11)&lt;'Charges variables (avancé)'!$G46,ROUNDUP(ABS('Charges variables (avancé)'!$G46-(AX330-'Charges variables (avancé)'!$F46*Commandes!AY$11))/'Charges variables (avancé)'!$H46,0)*'Charges variables (avancé)'!$H46,0)</f>
        <v>0</v>
      </c>
      <c r="AY343" s="368">
        <f>IF((AY330-'Charges variables (avancé)'!$F46*Commandes!AZ$11)&lt;'Charges variables (avancé)'!$G46,ROUNDUP(ABS('Charges variables (avancé)'!$G46-(AY330-'Charges variables (avancé)'!$F46*Commandes!AZ$11))/'Charges variables (avancé)'!$H46,0)*'Charges variables (avancé)'!$H46,0)</f>
        <v>0</v>
      </c>
      <c r="AZ343" s="368">
        <f>IF((AZ330-'Charges variables (avancé)'!$F46*Commandes!BA$11)&lt;'Charges variables (avancé)'!$G46,ROUNDUP(ABS('Charges variables (avancé)'!$G46-(AZ330-'Charges variables (avancé)'!$F46*Commandes!BA$11))/'Charges variables (avancé)'!$H46,0)*'Charges variables (avancé)'!$H46,0)</f>
        <v>0</v>
      </c>
      <c r="BA343" s="368">
        <f>IF((BA330-'Charges variables (avancé)'!$F46*Commandes!BB$11)&lt;'Charges variables (avancé)'!$G46,ROUNDUP(ABS('Charges variables (avancé)'!$G46-(BA330-'Charges variables (avancé)'!$F46*Commandes!BB$11))/'Charges variables (avancé)'!$H46,0)*'Charges variables (avancé)'!$H46,0)</f>
        <v>0</v>
      </c>
      <c r="BB343" s="368">
        <f>IF((BB330-'Charges variables (avancé)'!$F46*Commandes!BC$11)&lt;'Charges variables (avancé)'!$G46,ROUNDUP(ABS('Charges variables (avancé)'!$G46-(BB330-'Charges variables (avancé)'!$F46*Commandes!BC$11))/'Charges variables (avancé)'!$H46,0)*'Charges variables (avancé)'!$H46,0)</f>
        <v>0</v>
      </c>
      <c r="BC343" s="368">
        <f>IF((BC330-'Charges variables (avancé)'!$F46*Commandes!BD$11)&lt;'Charges variables (avancé)'!$G46,ROUNDUP(ABS('Charges variables (avancé)'!$G46-(BC330-'Charges variables (avancé)'!$F46*Commandes!BD$11))/'Charges variables (avancé)'!$H46,0)*'Charges variables (avancé)'!$H46,0)</f>
        <v>0</v>
      </c>
      <c r="BD343" s="368">
        <f>IF((BD330-'Charges variables (avancé)'!$F46*Commandes!BE$11)&lt;'Charges variables (avancé)'!$G46,ROUNDUP(ABS('Charges variables (avancé)'!$G46-(BD330-'Charges variables (avancé)'!$F46*Commandes!BE$11))/'Charges variables (avancé)'!$H46,0)*'Charges variables (avancé)'!$H46,0)</f>
        <v>0</v>
      </c>
      <c r="BE343" s="368">
        <f>IF((BE330-'Charges variables (avancé)'!$F46*Commandes!BF$11)&lt;'Charges variables (avancé)'!$G46,ROUNDUP(ABS('Charges variables (avancé)'!$G46-(BE330-'Charges variables (avancé)'!$F46*Commandes!BF$11))/'Charges variables (avancé)'!$H46,0)*'Charges variables (avancé)'!$H46,0)</f>
        <v>0</v>
      </c>
      <c r="BF343" s="368">
        <f>IF((BF330-'Charges variables (avancé)'!$F46*Commandes!BG$11)&lt;'Charges variables (avancé)'!$G46,ROUNDUP(ABS('Charges variables (avancé)'!$G46-(BF330-'Charges variables (avancé)'!$F46*Commandes!BG$11))/'Charges variables (avancé)'!$H46,0)*'Charges variables (avancé)'!$H46,0)</f>
        <v>0</v>
      </c>
      <c r="BG343" s="368">
        <f>IF((BG330-'Charges variables (avancé)'!$F46*Commandes!BH$11)&lt;'Charges variables (avancé)'!$G46,ROUNDUP(ABS('Charges variables (avancé)'!$G46-(BG330-'Charges variables (avancé)'!$F46*Commandes!BH$11))/'Charges variables (avancé)'!$H46,0)*'Charges variables (avancé)'!$H46,0)</f>
        <v>0</v>
      </c>
      <c r="BH343" s="368">
        <f>IF((BH330-'Charges variables (avancé)'!$F46*Commandes!BI$11)&lt;'Charges variables (avancé)'!$G46,ROUNDUP(ABS('Charges variables (avancé)'!$G46-(BH330-'Charges variables (avancé)'!$F46*Commandes!BI$11))/'Charges variables (avancé)'!$H46,0)*'Charges variables (avancé)'!$H46,0)</f>
        <v>0</v>
      </c>
      <c r="BI343" s="368">
        <f>IF((BI330-'Charges variables (avancé)'!$F46*Commandes!BJ$11)&lt;'Charges variables (avancé)'!$G46,ROUNDUP(ABS('Charges variables (avancé)'!$G46-(BI330-'Charges variables (avancé)'!$F46*Commandes!BJ$11))/'Charges variables (avancé)'!$H46,0)*'Charges variables (avancé)'!$H46,0)</f>
        <v>0</v>
      </c>
      <c r="BJ343" s="368">
        <f>IF((BJ330-'Charges variables (avancé)'!$F46*Commandes!BK$11)&lt;'Charges variables (avancé)'!$G46,ROUNDUP(ABS('Charges variables (avancé)'!$G46-(BJ330-'Charges variables (avancé)'!$F46*Commandes!BK$11))/'Charges variables (avancé)'!$H46,0)*'Charges variables (avancé)'!$H46,0)</f>
        <v>0</v>
      </c>
    </row>
    <row r="344" spans="2:62" ht="15" customHeight="1">
      <c r="B344" s="366">
        <f>'Charges variables (avancé)'!$C$47</f>
        <v>0</v>
      </c>
      <c r="C344" s="368">
        <f>IF((C331-'Charges variables (avancé)'!$F47*Commandes!D$11)&lt;'Charges variables (avancé)'!$G47,ROUNDUP(ABS('Charges variables (avancé)'!$G47-(C331-'Charges variables (avancé)'!$F47*Commandes!D$11))/'Charges variables (avancé)'!$H47,0)*'Charges variables (avancé)'!$H47,0)</f>
        <v>0</v>
      </c>
      <c r="D344" s="368">
        <f>IF((D331-'Charges variables (avancé)'!$F47*Commandes!E$11)&lt;'Charges variables (avancé)'!$G47,ROUNDUP(ABS('Charges variables (avancé)'!$G47-(D331-'Charges variables (avancé)'!$F47*Commandes!E$11))/'Charges variables (avancé)'!$H47,0)*'Charges variables (avancé)'!$H47,0)</f>
        <v>0</v>
      </c>
      <c r="E344" s="368">
        <f>IF((E331-'Charges variables (avancé)'!$F47*Commandes!F$11)&lt;'Charges variables (avancé)'!$G47,ROUNDUP(ABS('Charges variables (avancé)'!$G47-(E331-'Charges variables (avancé)'!$F47*Commandes!F$11))/'Charges variables (avancé)'!$H47,0)*'Charges variables (avancé)'!$H47,0)</f>
        <v>0</v>
      </c>
      <c r="F344" s="368">
        <f>IF((F331-'Charges variables (avancé)'!$F47*Commandes!G$11)&lt;'Charges variables (avancé)'!$G47,ROUNDUP(ABS('Charges variables (avancé)'!$G47-(F331-'Charges variables (avancé)'!$F47*Commandes!G$11))/'Charges variables (avancé)'!$H47,0)*'Charges variables (avancé)'!$H47,0)</f>
        <v>0</v>
      </c>
      <c r="G344" s="368">
        <f>IF((G331-'Charges variables (avancé)'!$F47*Commandes!H$11)&lt;'Charges variables (avancé)'!$G47,ROUNDUP(ABS('Charges variables (avancé)'!$G47-(G331-'Charges variables (avancé)'!$F47*Commandes!H$11))/'Charges variables (avancé)'!$H47,0)*'Charges variables (avancé)'!$H47,0)</f>
        <v>0</v>
      </c>
      <c r="H344" s="368">
        <f>IF((H331-'Charges variables (avancé)'!$F47*Commandes!I$11)&lt;'Charges variables (avancé)'!$G47,ROUNDUP(ABS('Charges variables (avancé)'!$G47-(H331-'Charges variables (avancé)'!$F47*Commandes!I$11))/'Charges variables (avancé)'!$H47,0)*'Charges variables (avancé)'!$H47,0)</f>
        <v>0</v>
      </c>
      <c r="I344" s="368">
        <f>IF((I331-'Charges variables (avancé)'!$F47*Commandes!J$11)&lt;'Charges variables (avancé)'!$G47,ROUNDUP(ABS('Charges variables (avancé)'!$G47-(I331-'Charges variables (avancé)'!$F47*Commandes!J$11))/'Charges variables (avancé)'!$H47,0)*'Charges variables (avancé)'!$H47,0)</f>
        <v>0</v>
      </c>
      <c r="J344" s="368">
        <f>IF((J331-'Charges variables (avancé)'!$F47*Commandes!K$11)&lt;'Charges variables (avancé)'!$G47,ROUNDUP(ABS('Charges variables (avancé)'!$G47-(J331-'Charges variables (avancé)'!$F47*Commandes!K$11))/'Charges variables (avancé)'!$H47,0)*'Charges variables (avancé)'!$H47,0)</f>
        <v>0</v>
      </c>
      <c r="K344" s="368">
        <f>IF((K331-'Charges variables (avancé)'!$F47*Commandes!L$11)&lt;'Charges variables (avancé)'!$G47,ROUNDUP(ABS('Charges variables (avancé)'!$G47-(K331-'Charges variables (avancé)'!$F47*Commandes!L$11))/'Charges variables (avancé)'!$H47,0)*'Charges variables (avancé)'!$H47,0)</f>
        <v>0</v>
      </c>
      <c r="L344" s="368">
        <f>IF((L331-'Charges variables (avancé)'!$F47*Commandes!M$11)&lt;'Charges variables (avancé)'!$G47,ROUNDUP(ABS('Charges variables (avancé)'!$G47-(L331-'Charges variables (avancé)'!$F47*Commandes!M$11))/'Charges variables (avancé)'!$H47,0)*'Charges variables (avancé)'!$H47,0)</f>
        <v>0</v>
      </c>
      <c r="M344" s="368">
        <f>IF((M331-'Charges variables (avancé)'!$F47*Commandes!N$11)&lt;'Charges variables (avancé)'!$G47,ROUNDUP(ABS('Charges variables (avancé)'!$G47-(M331-'Charges variables (avancé)'!$F47*Commandes!N$11))/'Charges variables (avancé)'!$H47,0)*'Charges variables (avancé)'!$H47,0)</f>
        <v>0</v>
      </c>
      <c r="N344" s="368">
        <f>IF((N331-'Charges variables (avancé)'!$F47*Commandes!O$11)&lt;'Charges variables (avancé)'!$G47,ROUNDUP(ABS('Charges variables (avancé)'!$G47-(N331-'Charges variables (avancé)'!$F47*Commandes!O$11))/'Charges variables (avancé)'!$H47,0)*'Charges variables (avancé)'!$H47,0)</f>
        <v>0</v>
      </c>
      <c r="O344" s="368">
        <f>IF((O331-'Charges variables (avancé)'!$F47*Commandes!P$11)&lt;'Charges variables (avancé)'!$G47,ROUNDUP(ABS('Charges variables (avancé)'!$G47-(O331-'Charges variables (avancé)'!$F47*Commandes!P$11))/'Charges variables (avancé)'!$H47,0)*'Charges variables (avancé)'!$H47,0)</f>
        <v>0</v>
      </c>
      <c r="P344" s="368">
        <f>IF((P331-'Charges variables (avancé)'!$F47*Commandes!Q$11)&lt;'Charges variables (avancé)'!$G47,ROUNDUP(ABS('Charges variables (avancé)'!$G47-(P331-'Charges variables (avancé)'!$F47*Commandes!Q$11))/'Charges variables (avancé)'!$H47,0)*'Charges variables (avancé)'!$H47,0)</f>
        <v>0</v>
      </c>
      <c r="Q344" s="368">
        <f>IF((Q331-'Charges variables (avancé)'!$F47*Commandes!R$11)&lt;'Charges variables (avancé)'!$G47,ROUNDUP(ABS('Charges variables (avancé)'!$G47-(Q331-'Charges variables (avancé)'!$F47*Commandes!R$11))/'Charges variables (avancé)'!$H47,0)*'Charges variables (avancé)'!$H47,0)</f>
        <v>0</v>
      </c>
      <c r="R344" s="368">
        <f>IF((R331-'Charges variables (avancé)'!$F47*Commandes!S$11)&lt;'Charges variables (avancé)'!$G47,ROUNDUP(ABS('Charges variables (avancé)'!$G47-(R331-'Charges variables (avancé)'!$F47*Commandes!S$11))/'Charges variables (avancé)'!$H47,0)*'Charges variables (avancé)'!$H47,0)</f>
        <v>0</v>
      </c>
      <c r="S344" s="368">
        <f>IF((S331-'Charges variables (avancé)'!$F47*Commandes!T$11)&lt;'Charges variables (avancé)'!$G47,ROUNDUP(ABS('Charges variables (avancé)'!$G47-(S331-'Charges variables (avancé)'!$F47*Commandes!T$11))/'Charges variables (avancé)'!$H47,0)*'Charges variables (avancé)'!$H47,0)</f>
        <v>0</v>
      </c>
      <c r="T344" s="368">
        <f>IF((T331-'Charges variables (avancé)'!$F47*Commandes!U$11)&lt;'Charges variables (avancé)'!$G47,ROUNDUP(ABS('Charges variables (avancé)'!$G47-(T331-'Charges variables (avancé)'!$F47*Commandes!U$11))/'Charges variables (avancé)'!$H47,0)*'Charges variables (avancé)'!$H47,0)</f>
        <v>0</v>
      </c>
      <c r="U344" s="368">
        <f>IF((U331-'Charges variables (avancé)'!$F47*Commandes!V$11)&lt;'Charges variables (avancé)'!$G47,ROUNDUP(ABS('Charges variables (avancé)'!$G47-(U331-'Charges variables (avancé)'!$F47*Commandes!V$11))/'Charges variables (avancé)'!$H47,0)*'Charges variables (avancé)'!$H47,0)</f>
        <v>0</v>
      </c>
      <c r="V344" s="368">
        <f>IF((V331-'Charges variables (avancé)'!$F47*Commandes!W$11)&lt;'Charges variables (avancé)'!$G47,ROUNDUP(ABS('Charges variables (avancé)'!$G47-(V331-'Charges variables (avancé)'!$F47*Commandes!W$11))/'Charges variables (avancé)'!$H47,0)*'Charges variables (avancé)'!$H47,0)</f>
        <v>0</v>
      </c>
      <c r="W344" s="368">
        <f>IF((W331-'Charges variables (avancé)'!$F47*Commandes!X$11)&lt;'Charges variables (avancé)'!$G47,ROUNDUP(ABS('Charges variables (avancé)'!$G47-(W331-'Charges variables (avancé)'!$F47*Commandes!X$11))/'Charges variables (avancé)'!$H47,0)*'Charges variables (avancé)'!$H47,0)</f>
        <v>0</v>
      </c>
      <c r="X344" s="368">
        <f>IF((X331-'Charges variables (avancé)'!$F47*Commandes!Y$11)&lt;'Charges variables (avancé)'!$G47,ROUNDUP(ABS('Charges variables (avancé)'!$G47-(X331-'Charges variables (avancé)'!$F47*Commandes!Y$11))/'Charges variables (avancé)'!$H47,0)*'Charges variables (avancé)'!$H47,0)</f>
        <v>0</v>
      </c>
      <c r="Y344" s="368">
        <f>IF((Y331-'Charges variables (avancé)'!$F47*Commandes!Z$11)&lt;'Charges variables (avancé)'!$G47,ROUNDUP(ABS('Charges variables (avancé)'!$G47-(Y331-'Charges variables (avancé)'!$F47*Commandes!Z$11))/'Charges variables (avancé)'!$H47,0)*'Charges variables (avancé)'!$H47,0)</f>
        <v>0</v>
      </c>
      <c r="Z344" s="368">
        <f>IF((Z331-'Charges variables (avancé)'!$F47*Commandes!AA$11)&lt;'Charges variables (avancé)'!$G47,ROUNDUP(ABS('Charges variables (avancé)'!$G47-(Z331-'Charges variables (avancé)'!$F47*Commandes!AA$11))/'Charges variables (avancé)'!$H47,0)*'Charges variables (avancé)'!$H47,0)</f>
        <v>0</v>
      </c>
      <c r="AA344" s="368">
        <f>IF((AA331-'Charges variables (avancé)'!$F47*Commandes!AB$11)&lt;'Charges variables (avancé)'!$G47,ROUNDUP(ABS('Charges variables (avancé)'!$G47-(AA331-'Charges variables (avancé)'!$F47*Commandes!AB$11))/'Charges variables (avancé)'!$H47,0)*'Charges variables (avancé)'!$H47,0)</f>
        <v>0</v>
      </c>
      <c r="AB344" s="368">
        <f>IF((AB331-'Charges variables (avancé)'!$F47*Commandes!AC$11)&lt;'Charges variables (avancé)'!$G47,ROUNDUP(ABS('Charges variables (avancé)'!$G47-(AB331-'Charges variables (avancé)'!$F47*Commandes!AC$11))/'Charges variables (avancé)'!$H47,0)*'Charges variables (avancé)'!$H47,0)</f>
        <v>0</v>
      </c>
      <c r="AC344" s="368">
        <f>IF((AC331-'Charges variables (avancé)'!$F47*Commandes!AD$11)&lt;'Charges variables (avancé)'!$G47,ROUNDUP(ABS('Charges variables (avancé)'!$G47-(AC331-'Charges variables (avancé)'!$F47*Commandes!AD$11))/'Charges variables (avancé)'!$H47,0)*'Charges variables (avancé)'!$H47,0)</f>
        <v>0</v>
      </c>
      <c r="AD344" s="368">
        <f>IF((AD331-'Charges variables (avancé)'!$F47*Commandes!AE$11)&lt;'Charges variables (avancé)'!$G47,ROUNDUP(ABS('Charges variables (avancé)'!$G47-(AD331-'Charges variables (avancé)'!$F47*Commandes!AE$11))/'Charges variables (avancé)'!$H47,0)*'Charges variables (avancé)'!$H47,0)</f>
        <v>0</v>
      </c>
      <c r="AE344" s="368">
        <f>IF((AE331-'Charges variables (avancé)'!$F47*Commandes!AF$11)&lt;'Charges variables (avancé)'!$G47,ROUNDUP(ABS('Charges variables (avancé)'!$G47-(AE331-'Charges variables (avancé)'!$F47*Commandes!AF$11))/'Charges variables (avancé)'!$H47,0)*'Charges variables (avancé)'!$H47,0)</f>
        <v>0</v>
      </c>
      <c r="AF344" s="368">
        <f>IF((AF331-'Charges variables (avancé)'!$F47*Commandes!AG$11)&lt;'Charges variables (avancé)'!$G47,ROUNDUP(ABS('Charges variables (avancé)'!$G47-(AF331-'Charges variables (avancé)'!$F47*Commandes!AG$11))/'Charges variables (avancé)'!$H47,0)*'Charges variables (avancé)'!$H47,0)</f>
        <v>0</v>
      </c>
      <c r="AG344" s="368">
        <f>IF((AG331-'Charges variables (avancé)'!$F47*Commandes!AH$11)&lt;'Charges variables (avancé)'!$G47,ROUNDUP(ABS('Charges variables (avancé)'!$G47-(AG331-'Charges variables (avancé)'!$F47*Commandes!AH$11))/'Charges variables (avancé)'!$H47,0)*'Charges variables (avancé)'!$H47,0)</f>
        <v>0</v>
      </c>
      <c r="AH344" s="368">
        <f>IF((AH331-'Charges variables (avancé)'!$F47*Commandes!AI$11)&lt;'Charges variables (avancé)'!$G47,ROUNDUP(ABS('Charges variables (avancé)'!$G47-(AH331-'Charges variables (avancé)'!$F47*Commandes!AI$11))/'Charges variables (avancé)'!$H47,0)*'Charges variables (avancé)'!$H47,0)</f>
        <v>0</v>
      </c>
      <c r="AI344" s="368">
        <f>IF((AI331-'Charges variables (avancé)'!$F47*Commandes!AJ$11)&lt;'Charges variables (avancé)'!$G47,ROUNDUP(ABS('Charges variables (avancé)'!$G47-(AI331-'Charges variables (avancé)'!$F47*Commandes!AJ$11))/'Charges variables (avancé)'!$H47,0)*'Charges variables (avancé)'!$H47,0)</f>
        <v>0</v>
      </c>
      <c r="AJ344" s="368">
        <f>IF((AJ331-'Charges variables (avancé)'!$F47*Commandes!AK$11)&lt;'Charges variables (avancé)'!$G47,ROUNDUP(ABS('Charges variables (avancé)'!$G47-(AJ331-'Charges variables (avancé)'!$F47*Commandes!AK$11))/'Charges variables (avancé)'!$H47,0)*'Charges variables (avancé)'!$H47,0)</f>
        <v>0</v>
      </c>
      <c r="AK344" s="368">
        <f>IF((AK331-'Charges variables (avancé)'!$F47*Commandes!AL$11)&lt;'Charges variables (avancé)'!$G47,ROUNDUP(ABS('Charges variables (avancé)'!$G47-(AK331-'Charges variables (avancé)'!$F47*Commandes!AL$11))/'Charges variables (avancé)'!$H47,0)*'Charges variables (avancé)'!$H47,0)</f>
        <v>0</v>
      </c>
      <c r="AL344" s="368">
        <f>IF((AL331-'Charges variables (avancé)'!$F47*Commandes!AM$11)&lt;'Charges variables (avancé)'!$G47,ROUNDUP(ABS('Charges variables (avancé)'!$G47-(AL331-'Charges variables (avancé)'!$F47*Commandes!AM$11))/'Charges variables (avancé)'!$H47,0)*'Charges variables (avancé)'!$H47,0)</f>
        <v>0</v>
      </c>
      <c r="AM344" s="368">
        <f>IF((AM331-'Charges variables (avancé)'!$F47*Commandes!AN$11)&lt;'Charges variables (avancé)'!$G47,ROUNDUP(ABS('Charges variables (avancé)'!$G47-(AM331-'Charges variables (avancé)'!$F47*Commandes!AN$11))/'Charges variables (avancé)'!$H47,0)*'Charges variables (avancé)'!$H47,0)</f>
        <v>0</v>
      </c>
      <c r="AN344" s="368">
        <f>IF((AN331-'Charges variables (avancé)'!$F47*Commandes!AO$11)&lt;'Charges variables (avancé)'!$G47,ROUNDUP(ABS('Charges variables (avancé)'!$G47-(AN331-'Charges variables (avancé)'!$F47*Commandes!AO$11))/'Charges variables (avancé)'!$H47,0)*'Charges variables (avancé)'!$H47,0)</f>
        <v>0</v>
      </c>
      <c r="AO344" s="368">
        <f>IF((AO331-'Charges variables (avancé)'!$F47*Commandes!AP$11)&lt;'Charges variables (avancé)'!$G47,ROUNDUP(ABS('Charges variables (avancé)'!$G47-(AO331-'Charges variables (avancé)'!$F47*Commandes!AP$11))/'Charges variables (avancé)'!$H47,0)*'Charges variables (avancé)'!$H47,0)</f>
        <v>0</v>
      </c>
      <c r="AP344" s="368">
        <f>IF((AP331-'Charges variables (avancé)'!$F47*Commandes!AQ$11)&lt;'Charges variables (avancé)'!$G47,ROUNDUP(ABS('Charges variables (avancé)'!$G47-(AP331-'Charges variables (avancé)'!$F47*Commandes!AQ$11))/'Charges variables (avancé)'!$H47,0)*'Charges variables (avancé)'!$H47,0)</f>
        <v>0</v>
      </c>
      <c r="AQ344" s="368">
        <f>IF((AQ331-'Charges variables (avancé)'!$F47*Commandes!AR$11)&lt;'Charges variables (avancé)'!$G47,ROUNDUP(ABS('Charges variables (avancé)'!$G47-(AQ331-'Charges variables (avancé)'!$F47*Commandes!AR$11))/'Charges variables (avancé)'!$H47,0)*'Charges variables (avancé)'!$H47,0)</f>
        <v>0</v>
      </c>
      <c r="AR344" s="368">
        <f>IF((AR331-'Charges variables (avancé)'!$F47*Commandes!AS$11)&lt;'Charges variables (avancé)'!$G47,ROUNDUP(ABS('Charges variables (avancé)'!$G47-(AR331-'Charges variables (avancé)'!$F47*Commandes!AS$11))/'Charges variables (avancé)'!$H47,0)*'Charges variables (avancé)'!$H47,0)</f>
        <v>0</v>
      </c>
      <c r="AS344" s="368">
        <f>IF((AS331-'Charges variables (avancé)'!$F47*Commandes!AT$11)&lt;'Charges variables (avancé)'!$G47,ROUNDUP(ABS('Charges variables (avancé)'!$G47-(AS331-'Charges variables (avancé)'!$F47*Commandes!AT$11))/'Charges variables (avancé)'!$H47,0)*'Charges variables (avancé)'!$H47,0)</f>
        <v>0</v>
      </c>
      <c r="AT344" s="368">
        <f>IF((AT331-'Charges variables (avancé)'!$F47*Commandes!AU$11)&lt;'Charges variables (avancé)'!$G47,ROUNDUP(ABS('Charges variables (avancé)'!$G47-(AT331-'Charges variables (avancé)'!$F47*Commandes!AU$11))/'Charges variables (avancé)'!$H47,0)*'Charges variables (avancé)'!$H47,0)</f>
        <v>0</v>
      </c>
      <c r="AU344" s="368">
        <f>IF((AU331-'Charges variables (avancé)'!$F47*Commandes!AV$11)&lt;'Charges variables (avancé)'!$G47,ROUNDUP(ABS('Charges variables (avancé)'!$G47-(AU331-'Charges variables (avancé)'!$F47*Commandes!AV$11))/'Charges variables (avancé)'!$H47,0)*'Charges variables (avancé)'!$H47,0)</f>
        <v>0</v>
      </c>
      <c r="AV344" s="368">
        <f>IF((AV331-'Charges variables (avancé)'!$F47*Commandes!AW$11)&lt;'Charges variables (avancé)'!$G47,ROUNDUP(ABS('Charges variables (avancé)'!$G47-(AV331-'Charges variables (avancé)'!$F47*Commandes!AW$11))/'Charges variables (avancé)'!$H47,0)*'Charges variables (avancé)'!$H47,0)</f>
        <v>0</v>
      </c>
      <c r="AW344" s="368">
        <f>IF((AW331-'Charges variables (avancé)'!$F47*Commandes!AX$11)&lt;'Charges variables (avancé)'!$G47,ROUNDUP(ABS('Charges variables (avancé)'!$G47-(AW331-'Charges variables (avancé)'!$F47*Commandes!AX$11))/'Charges variables (avancé)'!$H47,0)*'Charges variables (avancé)'!$H47,0)</f>
        <v>0</v>
      </c>
      <c r="AX344" s="368">
        <f>IF((AX331-'Charges variables (avancé)'!$F47*Commandes!AY$11)&lt;'Charges variables (avancé)'!$G47,ROUNDUP(ABS('Charges variables (avancé)'!$G47-(AX331-'Charges variables (avancé)'!$F47*Commandes!AY$11))/'Charges variables (avancé)'!$H47,0)*'Charges variables (avancé)'!$H47,0)</f>
        <v>0</v>
      </c>
      <c r="AY344" s="368">
        <f>IF((AY331-'Charges variables (avancé)'!$F47*Commandes!AZ$11)&lt;'Charges variables (avancé)'!$G47,ROUNDUP(ABS('Charges variables (avancé)'!$G47-(AY331-'Charges variables (avancé)'!$F47*Commandes!AZ$11))/'Charges variables (avancé)'!$H47,0)*'Charges variables (avancé)'!$H47,0)</f>
        <v>0</v>
      </c>
      <c r="AZ344" s="368">
        <f>IF((AZ331-'Charges variables (avancé)'!$F47*Commandes!BA$11)&lt;'Charges variables (avancé)'!$G47,ROUNDUP(ABS('Charges variables (avancé)'!$G47-(AZ331-'Charges variables (avancé)'!$F47*Commandes!BA$11))/'Charges variables (avancé)'!$H47,0)*'Charges variables (avancé)'!$H47,0)</f>
        <v>0</v>
      </c>
      <c r="BA344" s="368">
        <f>IF((BA331-'Charges variables (avancé)'!$F47*Commandes!BB$11)&lt;'Charges variables (avancé)'!$G47,ROUNDUP(ABS('Charges variables (avancé)'!$G47-(BA331-'Charges variables (avancé)'!$F47*Commandes!BB$11))/'Charges variables (avancé)'!$H47,0)*'Charges variables (avancé)'!$H47,0)</f>
        <v>0</v>
      </c>
      <c r="BB344" s="368">
        <f>IF((BB331-'Charges variables (avancé)'!$F47*Commandes!BC$11)&lt;'Charges variables (avancé)'!$G47,ROUNDUP(ABS('Charges variables (avancé)'!$G47-(BB331-'Charges variables (avancé)'!$F47*Commandes!BC$11))/'Charges variables (avancé)'!$H47,0)*'Charges variables (avancé)'!$H47,0)</f>
        <v>0</v>
      </c>
      <c r="BC344" s="368">
        <f>IF((BC331-'Charges variables (avancé)'!$F47*Commandes!BD$11)&lt;'Charges variables (avancé)'!$G47,ROUNDUP(ABS('Charges variables (avancé)'!$G47-(BC331-'Charges variables (avancé)'!$F47*Commandes!BD$11))/'Charges variables (avancé)'!$H47,0)*'Charges variables (avancé)'!$H47,0)</f>
        <v>0</v>
      </c>
      <c r="BD344" s="368">
        <f>IF((BD331-'Charges variables (avancé)'!$F47*Commandes!BE$11)&lt;'Charges variables (avancé)'!$G47,ROUNDUP(ABS('Charges variables (avancé)'!$G47-(BD331-'Charges variables (avancé)'!$F47*Commandes!BE$11))/'Charges variables (avancé)'!$H47,0)*'Charges variables (avancé)'!$H47,0)</f>
        <v>0</v>
      </c>
      <c r="BE344" s="368">
        <f>IF((BE331-'Charges variables (avancé)'!$F47*Commandes!BF$11)&lt;'Charges variables (avancé)'!$G47,ROUNDUP(ABS('Charges variables (avancé)'!$G47-(BE331-'Charges variables (avancé)'!$F47*Commandes!BF$11))/'Charges variables (avancé)'!$H47,0)*'Charges variables (avancé)'!$H47,0)</f>
        <v>0</v>
      </c>
      <c r="BF344" s="368">
        <f>IF((BF331-'Charges variables (avancé)'!$F47*Commandes!BG$11)&lt;'Charges variables (avancé)'!$G47,ROUNDUP(ABS('Charges variables (avancé)'!$G47-(BF331-'Charges variables (avancé)'!$F47*Commandes!BG$11))/'Charges variables (avancé)'!$H47,0)*'Charges variables (avancé)'!$H47,0)</f>
        <v>0</v>
      </c>
      <c r="BG344" s="368">
        <f>IF((BG331-'Charges variables (avancé)'!$F47*Commandes!BH$11)&lt;'Charges variables (avancé)'!$G47,ROUNDUP(ABS('Charges variables (avancé)'!$G47-(BG331-'Charges variables (avancé)'!$F47*Commandes!BH$11))/'Charges variables (avancé)'!$H47,0)*'Charges variables (avancé)'!$H47,0)</f>
        <v>0</v>
      </c>
      <c r="BH344" s="368">
        <f>IF((BH331-'Charges variables (avancé)'!$F47*Commandes!BI$11)&lt;'Charges variables (avancé)'!$G47,ROUNDUP(ABS('Charges variables (avancé)'!$G47-(BH331-'Charges variables (avancé)'!$F47*Commandes!BI$11))/'Charges variables (avancé)'!$H47,0)*'Charges variables (avancé)'!$H47,0)</f>
        <v>0</v>
      </c>
      <c r="BI344" s="368">
        <f>IF((BI331-'Charges variables (avancé)'!$F47*Commandes!BJ$11)&lt;'Charges variables (avancé)'!$G47,ROUNDUP(ABS('Charges variables (avancé)'!$G47-(BI331-'Charges variables (avancé)'!$F47*Commandes!BJ$11))/'Charges variables (avancé)'!$H47,0)*'Charges variables (avancé)'!$H47,0)</f>
        <v>0</v>
      </c>
      <c r="BJ344" s="368">
        <f>IF((BJ331-'Charges variables (avancé)'!$F47*Commandes!BK$11)&lt;'Charges variables (avancé)'!$G47,ROUNDUP(ABS('Charges variables (avancé)'!$G47-(BJ331-'Charges variables (avancé)'!$F47*Commandes!BK$11))/'Charges variables (avancé)'!$H47,0)*'Charges variables (avancé)'!$H47,0)</f>
        <v>0</v>
      </c>
    </row>
    <row r="345" spans="2:62" ht="15" customHeight="1"/>
    <row r="346" spans="2:62" ht="15" customHeight="1">
      <c r="B346" s="104" t="s">
        <v>167</v>
      </c>
      <c r="C346" s="11"/>
      <c r="D346" s="11"/>
      <c r="E346" s="11"/>
      <c r="F346" s="32"/>
    </row>
    <row r="347" spans="2:62" ht="15" customHeight="1"/>
    <row r="348" spans="2:62" ht="15" customHeight="1">
      <c r="B348" s="81"/>
      <c r="C348" s="475" t="s">
        <v>18</v>
      </c>
      <c r="D348" s="476"/>
      <c r="E348" s="476"/>
      <c r="F348" s="476"/>
      <c r="G348" s="476"/>
      <c r="H348" s="476"/>
      <c r="I348" s="476"/>
      <c r="J348" s="476"/>
      <c r="K348" s="476"/>
      <c r="L348" s="476"/>
      <c r="M348" s="476"/>
      <c r="N348" s="476"/>
      <c r="O348" s="473" t="s">
        <v>19</v>
      </c>
      <c r="P348" s="473"/>
      <c r="Q348" s="473"/>
      <c r="R348" s="473"/>
      <c r="S348" s="473"/>
      <c r="T348" s="473"/>
      <c r="U348" s="473"/>
      <c r="V348" s="473"/>
      <c r="W348" s="473"/>
      <c r="X348" s="473"/>
      <c r="Y348" s="473"/>
      <c r="Z348" s="473"/>
      <c r="AA348" s="475" t="s">
        <v>20</v>
      </c>
      <c r="AB348" s="476"/>
      <c r="AC348" s="476"/>
      <c r="AD348" s="476"/>
      <c r="AE348" s="476"/>
      <c r="AF348" s="476"/>
      <c r="AG348" s="476"/>
      <c r="AH348" s="476"/>
      <c r="AI348" s="476"/>
      <c r="AJ348" s="476"/>
      <c r="AK348" s="476"/>
      <c r="AL348" s="476"/>
      <c r="AM348" s="473" t="s">
        <v>32</v>
      </c>
      <c r="AN348" s="473"/>
      <c r="AO348" s="473"/>
      <c r="AP348" s="473"/>
      <c r="AQ348" s="473"/>
      <c r="AR348" s="473"/>
      <c r="AS348" s="473"/>
      <c r="AT348" s="473"/>
      <c r="AU348" s="473"/>
      <c r="AV348" s="473"/>
      <c r="AW348" s="473"/>
      <c r="AX348" s="473"/>
      <c r="AY348" s="473" t="s">
        <v>33</v>
      </c>
      <c r="AZ348" s="473"/>
      <c r="BA348" s="473"/>
      <c r="BB348" s="473"/>
      <c r="BC348" s="473"/>
      <c r="BD348" s="473"/>
      <c r="BE348" s="473"/>
      <c r="BF348" s="473"/>
      <c r="BG348" s="473"/>
      <c r="BH348" s="473"/>
      <c r="BI348" s="473"/>
      <c r="BJ348" s="473"/>
    </row>
    <row r="349" spans="2:62" ht="15" customHeight="1">
      <c r="B349" s="83" t="s">
        <v>36</v>
      </c>
      <c r="C349" s="18">
        <f>CONFIG!$D$7</f>
        <v>41640</v>
      </c>
      <c r="D349" s="18">
        <f>DATE(YEAR(C349),MONTH(C349)+1,DAY(C349))</f>
        <v>41671</v>
      </c>
      <c r="E349" s="18">
        <f t="shared" ref="E349:BJ349" si="225">DATE(YEAR(D349),MONTH(D349)+1,DAY(D349))</f>
        <v>41699</v>
      </c>
      <c r="F349" s="18">
        <f t="shared" si="225"/>
        <v>41730</v>
      </c>
      <c r="G349" s="18">
        <f t="shared" si="225"/>
        <v>41760</v>
      </c>
      <c r="H349" s="18">
        <f t="shared" si="225"/>
        <v>41791</v>
      </c>
      <c r="I349" s="18">
        <f t="shared" si="225"/>
        <v>41821</v>
      </c>
      <c r="J349" s="18">
        <f t="shared" si="225"/>
        <v>41852</v>
      </c>
      <c r="K349" s="18">
        <f t="shared" si="225"/>
        <v>41883</v>
      </c>
      <c r="L349" s="18">
        <f t="shared" si="225"/>
        <v>41913</v>
      </c>
      <c r="M349" s="18">
        <f t="shared" si="225"/>
        <v>41944</v>
      </c>
      <c r="N349" s="18">
        <f t="shared" si="225"/>
        <v>41974</v>
      </c>
      <c r="O349" s="18">
        <f t="shared" si="225"/>
        <v>42005</v>
      </c>
      <c r="P349" s="18">
        <f t="shared" si="225"/>
        <v>42036</v>
      </c>
      <c r="Q349" s="18">
        <f t="shared" si="225"/>
        <v>42064</v>
      </c>
      <c r="R349" s="18">
        <f t="shared" si="225"/>
        <v>42095</v>
      </c>
      <c r="S349" s="18">
        <f t="shared" si="225"/>
        <v>42125</v>
      </c>
      <c r="T349" s="18">
        <f t="shared" si="225"/>
        <v>42156</v>
      </c>
      <c r="U349" s="18">
        <f t="shared" si="225"/>
        <v>42186</v>
      </c>
      <c r="V349" s="18">
        <f t="shared" si="225"/>
        <v>42217</v>
      </c>
      <c r="W349" s="18">
        <f t="shared" si="225"/>
        <v>42248</v>
      </c>
      <c r="X349" s="18">
        <f t="shared" si="225"/>
        <v>42278</v>
      </c>
      <c r="Y349" s="18">
        <f t="shared" si="225"/>
        <v>42309</v>
      </c>
      <c r="Z349" s="18">
        <f t="shared" si="225"/>
        <v>42339</v>
      </c>
      <c r="AA349" s="18">
        <f t="shared" si="225"/>
        <v>42370</v>
      </c>
      <c r="AB349" s="18">
        <f t="shared" si="225"/>
        <v>42401</v>
      </c>
      <c r="AC349" s="18">
        <f t="shared" si="225"/>
        <v>42430</v>
      </c>
      <c r="AD349" s="18">
        <f t="shared" si="225"/>
        <v>42461</v>
      </c>
      <c r="AE349" s="18">
        <f t="shared" si="225"/>
        <v>42491</v>
      </c>
      <c r="AF349" s="18">
        <f t="shared" si="225"/>
        <v>42522</v>
      </c>
      <c r="AG349" s="18">
        <f t="shared" si="225"/>
        <v>42552</v>
      </c>
      <c r="AH349" s="18">
        <f t="shared" si="225"/>
        <v>42583</v>
      </c>
      <c r="AI349" s="18">
        <f t="shared" si="225"/>
        <v>42614</v>
      </c>
      <c r="AJ349" s="18">
        <f t="shared" si="225"/>
        <v>42644</v>
      </c>
      <c r="AK349" s="18">
        <f t="shared" si="225"/>
        <v>42675</v>
      </c>
      <c r="AL349" s="18">
        <f t="shared" si="225"/>
        <v>42705</v>
      </c>
      <c r="AM349" s="18">
        <f t="shared" si="225"/>
        <v>42736</v>
      </c>
      <c r="AN349" s="18">
        <f t="shared" si="225"/>
        <v>42767</v>
      </c>
      <c r="AO349" s="18">
        <f t="shared" si="225"/>
        <v>42795</v>
      </c>
      <c r="AP349" s="18">
        <f t="shared" si="225"/>
        <v>42826</v>
      </c>
      <c r="AQ349" s="18">
        <f t="shared" si="225"/>
        <v>42856</v>
      </c>
      <c r="AR349" s="18">
        <f t="shared" si="225"/>
        <v>42887</v>
      </c>
      <c r="AS349" s="18">
        <f t="shared" si="225"/>
        <v>42917</v>
      </c>
      <c r="AT349" s="18">
        <f t="shared" si="225"/>
        <v>42948</v>
      </c>
      <c r="AU349" s="18">
        <f t="shared" si="225"/>
        <v>42979</v>
      </c>
      <c r="AV349" s="18">
        <f t="shared" si="225"/>
        <v>43009</v>
      </c>
      <c r="AW349" s="18">
        <f t="shared" si="225"/>
        <v>43040</v>
      </c>
      <c r="AX349" s="18">
        <f t="shared" si="225"/>
        <v>43070</v>
      </c>
      <c r="AY349" s="18">
        <f t="shared" si="225"/>
        <v>43101</v>
      </c>
      <c r="AZ349" s="18">
        <f t="shared" si="225"/>
        <v>43132</v>
      </c>
      <c r="BA349" s="18">
        <f t="shared" si="225"/>
        <v>43160</v>
      </c>
      <c r="BB349" s="18">
        <f t="shared" si="225"/>
        <v>43191</v>
      </c>
      <c r="BC349" s="18">
        <f t="shared" si="225"/>
        <v>43221</v>
      </c>
      <c r="BD349" s="18">
        <f t="shared" si="225"/>
        <v>43252</v>
      </c>
      <c r="BE349" s="18">
        <f t="shared" si="225"/>
        <v>43282</v>
      </c>
      <c r="BF349" s="18">
        <f t="shared" si="225"/>
        <v>43313</v>
      </c>
      <c r="BG349" s="18">
        <f t="shared" si="225"/>
        <v>43344</v>
      </c>
      <c r="BH349" s="18">
        <f t="shared" si="225"/>
        <v>43374</v>
      </c>
      <c r="BI349" s="18">
        <f t="shared" si="225"/>
        <v>43405</v>
      </c>
      <c r="BJ349" s="18">
        <f t="shared" si="225"/>
        <v>43435</v>
      </c>
    </row>
    <row r="350" spans="2:62" ht="15" customHeight="1">
      <c r="B350" s="366">
        <f>'Charges variables (avancé)'!C40</f>
        <v>0</v>
      </c>
      <c r="C350" s="368">
        <f>IF(AND(ROUND(('Charges variables-Calculs auto'!C$139-CONFIG!$D$7)/31,0)&gt;=ROUND('Charges variables (avancé)'!$J40,0),'Charges variables (avancé)'!$E40&lt;&gt;0),SUM(INDEX($C337:$BJ337,,IF((COLUMN(C350)-COLUMN($C350)+1)&gt;('Charges variables (avancé)'!$I40+'Charges variables (avancé)'!$J40),(COLUMN(C350)-COLUMN($C350)+1)-('Charges variables (avancé)'!$I40+'Charges variables (avancé)'!$J40),0)+1):INDEX($C337:$BJ337,,(COLUMN(C350)-COLUMN($C350)+1)-'Charges variables (avancé)'!$J40)),0)</f>
        <v>0</v>
      </c>
      <c r="D350" s="368">
        <f>IF(AND(ROUND(('Charges variables-Calculs auto'!D$139-CONFIG!$D$7)/31,0)&gt;=ROUND('Charges variables (avancé)'!$J40,0),'Charges variables (avancé)'!$E40&lt;&gt;0),SUM(INDEX($C337:$BJ337,,IF((COLUMN(D350)-COLUMN($C350)+1)&gt;('Charges variables (avancé)'!$I40+'Charges variables (avancé)'!$J40),(COLUMN(D350)-COLUMN($C350)+1)-('Charges variables (avancé)'!$I40+'Charges variables (avancé)'!$J40),0)+1):INDEX($C337:$BJ337,,(COLUMN(D350)-COLUMN($C350)+1)-'Charges variables (avancé)'!$J40)),0)</f>
        <v>0</v>
      </c>
      <c r="E350" s="368">
        <f>IF(AND(ROUND(('Charges variables-Calculs auto'!E$139-CONFIG!$D$7)/31,0)&gt;=ROUND('Charges variables (avancé)'!$J40,0),'Charges variables (avancé)'!$E40&lt;&gt;0),SUM(INDEX($C337:$BJ337,,IF((COLUMN(E350)-COLUMN($C350)+1)&gt;('Charges variables (avancé)'!$I40+'Charges variables (avancé)'!$J40),(COLUMN(E350)-COLUMN($C350)+1)-('Charges variables (avancé)'!$I40+'Charges variables (avancé)'!$J40),0)+1):INDEX($C337:$BJ337,,(COLUMN(E350)-COLUMN($C350)+1)-'Charges variables (avancé)'!$J40)),0)</f>
        <v>0</v>
      </c>
      <c r="F350" s="368">
        <f>IF(AND(ROUND(('Charges variables-Calculs auto'!F$139-CONFIG!$D$7)/31,0)&gt;=ROUND('Charges variables (avancé)'!$J40,0),'Charges variables (avancé)'!$E40&lt;&gt;0),SUM(INDEX($C337:$BJ337,,IF((COLUMN(F350)-COLUMN($C350)+1)&gt;('Charges variables (avancé)'!$I40+'Charges variables (avancé)'!$J40),(COLUMN(F350)-COLUMN($C350)+1)-('Charges variables (avancé)'!$I40+'Charges variables (avancé)'!$J40),0)+1):INDEX($C337:$BJ337,,(COLUMN(F350)-COLUMN($C350)+1)-'Charges variables (avancé)'!$J40)),0)</f>
        <v>0</v>
      </c>
      <c r="G350" s="368">
        <f>IF(AND(ROUND(('Charges variables-Calculs auto'!G$139-CONFIG!$D$7)/31,0)&gt;=ROUND('Charges variables (avancé)'!$J40,0),'Charges variables (avancé)'!$E40&lt;&gt;0),SUM(INDEX($C337:$BJ337,,IF((COLUMN(G350)-COLUMN($C350)+1)&gt;('Charges variables (avancé)'!$I40+'Charges variables (avancé)'!$J40),(COLUMN(G350)-COLUMN($C350)+1)-('Charges variables (avancé)'!$I40+'Charges variables (avancé)'!$J40),0)+1):INDEX($C337:$BJ337,,(COLUMN(G350)-COLUMN($C350)+1)-'Charges variables (avancé)'!$J40)),0)</f>
        <v>0</v>
      </c>
      <c r="H350" s="368">
        <f>IF(AND(ROUND(('Charges variables-Calculs auto'!H$139-CONFIG!$D$7)/31,0)&gt;=ROUND('Charges variables (avancé)'!$J40,0),'Charges variables (avancé)'!$E40&lt;&gt;0),SUM(INDEX($C337:$BJ337,,IF((COLUMN(H350)-COLUMN($C350)+1)&gt;('Charges variables (avancé)'!$I40+'Charges variables (avancé)'!$J40),(COLUMN(H350)-COLUMN($C350)+1)-('Charges variables (avancé)'!$I40+'Charges variables (avancé)'!$J40),0)+1):INDEX($C337:$BJ337,,(COLUMN(H350)-COLUMN($C350)+1)-'Charges variables (avancé)'!$J40)),0)</f>
        <v>0</v>
      </c>
      <c r="I350" s="368">
        <f>IF(AND(ROUND(('Charges variables-Calculs auto'!I$139-CONFIG!$D$7)/31,0)&gt;=ROUND('Charges variables (avancé)'!$J40,0),'Charges variables (avancé)'!$E40&lt;&gt;0),SUM(INDEX($C337:$BJ337,,IF((COLUMN(I350)-COLUMN($C350)+1)&gt;('Charges variables (avancé)'!$I40+'Charges variables (avancé)'!$J40),(COLUMN(I350)-COLUMN($C350)+1)-('Charges variables (avancé)'!$I40+'Charges variables (avancé)'!$J40),0)+1):INDEX($C337:$BJ337,,(COLUMN(I350)-COLUMN($C350)+1)-'Charges variables (avancé)'!$J40)),0)</f>
        <v>0</v>
      </c>
      <c r="J350" s="368">
        <f>IF(AND(ROUND(('Charges variables-Calculs auto'!J$139-CONFIG!$D$7)/31,0)&gt;=ROUND('Charges variables (avancé)'!$J40,0),'Charges variables (avancé)'!$E40&lt;&gt;0),SUM(INDEX($C337:$BJ337,,IF((COLUMN(J350)-COLUMN($C350)+1)&gt;('Charges variables (avancé)'!$I40+'Charges variables (avancé)'!$J40),(COLUMN(J350)-COLUMN($C350)+1)-('Charges variables (avancé)'!$I40+'Charges variables (avancé)'!$J40),0)+1):INDEX($C337:$BJ337,,(COLUMN(J350)-COLUMN($C350)+1)-'Charges variables (avancé)'!$J40)),0)</f>
        <v>0</v>
      </c>
      <c r="K350" s="368">
        <f>IF(AND(ROUND(('Charges variables-Calculs auto'!K$139-CONFIG!$D$7)/31,0)&gt;=ROUND('Charges variables (avancé)'!$J40,0),'Charges variables (avancé)'!$E40&lt;&gt;0),SUM(INDEX($C337:$BJ337,,IF((COLUMN(K350)-COLUMN($C350)+1)&gt;('Charges variables (avancé)'!$I40+'Charges variables (avancé)'!$J40),(COLUMN(K350)-COLUMN($C350)+1)-('Charges variables (avancé)'!$I40+'Charges variables (avancé)'!$J40),0)+1):INDEX($C337:$BJ337,,(COLUMN(K350)-COLUMN($C350)+1)-'Charges variables (avancé)'!$J40)),0)</f>
        <v>0</v>
      </c>
      <c r="L350" s="368">
        <f>IF(AND(ROUND(('Charges variables-Calculs auto'!L$139-CONFIG!$D$7)/31,0)&gt;=ROUND('Charges variables (avancé)'!$J40,0),'Charges variables (avancé)'!$E40&lt;&gt;0),SUM(INDEX($C337:$BJ337,,IF((COLUMN(L350)-COLUMN($C350)+1)&gt;('Charges variables (avancé)'!$I40+'Charges variables (avancé)'!$J40),(COLUMN(L350)-COLUMN($C350)+1)-('Charges variables (avancé)'!$I40+'Charges variables (avancé)'!$J40),0)+1):INDEX($C337:$BJ337,,(COLUMN(L350)-COLUMN($C350)+1)-'Charges variables (avancé)'!$J40)),0)</f>
        <v>0</v>
      </c>
      <c r="M350" s="368">
        <f>IF(AND(ROUND(('Charges variables-Calculs auto'!M$139-CONFIG!$D$7)/31,0)&gt;=ROUND('Charges variables (avancé)'!$J40,0),'Charges variables (avancé)'!$E40&lt;&gt;0),SUM(INDEX($C337:$BJ337,,IF((COLUMN(M350)-COLUMN($C350)+1)&gt;('Charges variables (avancé)'!$I40+'Charges variables (avancé)'!$J40),(COLUMN(M350)-COLUMN($C350)+1)-('Charges variables (avancé)'!$I40+'Charges variables (avancé)'!$J40),0)+1):INDEX($C337:$BJ337,,(COLUMN(M350)-COLUMN($C350)+1)-'Charges variables (avancé)'!$J40)),0)</f>
        <v>0</v>
      </c>
      <c r="N350" s="368">
        <f>IF(AND(ROUND(('Charges variables-Calculs auto'!N$139-CONFIG!$D$7)/31,0)&gt;=ROUND('Charges variables (avancé)'!$J40,0),'Charges variables (avancé)'!$E40&lt;&gt;0),SUM(INDEX($C337:$BJ337,,IF((COLUMN(N350)-COLUMN($C350)+1)&gt;('Charges variables (avancé)'!$I40+'Charges variables (avancé)'!$J40),(COLUMN(N350)-COLUMN($C350)+1)-('Charges variables (avancé)'!$I40+'Charges variables (avancé)'!$J40),0)+1):INDEX($C337:$BJ337,,(COLUMN(N350)-COLUMN($C350)+1)-'Charges variables (avancé)'!$J40)),0)</f>
        <v>0</v>
      </c>
      <c r="O350" s="368">
        <f>IF(AND(ROUND(('Charges variables-Calculs auto'!O$139-CONFIG!$D$7)/31,0)&gt;=ROUND('Charges variables (avancé)'!$J40,0),'Charges variables (avancé)'!$E40&lt;&gt;0),SUM(INDEX($C337:$BJ337,,IF((COLUMN(O350)-COLUMN($C350)+1)&gt;('Charges variables (avancé)'!$I40+'Charges variables (avancé)'!$J40),(COLUMN(O350)-COLUMN($C350)+1)-('Charges variables (avancé)'!$I40+'Charges variables (avancé)'!$J40),0)+1):INDEX($C337:$BJ337,,(COLUMN(O350)-COLUMN($C350)+1)-'Charges variables (avancé)'!$J40)),0)</f>
        <v>0</v>
      </c>
      <c r="P350" s="368">
        <f>IF(AND(ROUND(('Charges variables-Calculs auto'!P$139-CONFIG!$D$7)/31,0)&gt;=ROUND('Charges variables (avancé)'!$J40,0),'Charges variables (avancé)'!$E40&lt;&gt;0),SUM(INDEX($C337:$BJ337,,IF((COLUMN(P350)-COLUMN($C350)+1)&gt;('Charges variables (avancé)'!$I40+'Charges variables (avancé)'!$J40),(COLUMN(P350)-COLUMN($C350)+1)-('Charges variables (avancé)'!$I40+'Charges variables (avancé)'!$J40),0)+1):INDEX($C337:$BJ337,,(COLUMN(P350)-COLUMN($C350)+1)-'Charges variables (avancé)'!$J40)),0)</f>
        <v>0</v>
      </c>
      <c r="Q350" s="368">
        <f>IF(AND(ROUND(('Charges variables-Calculs auto'!Q$139-CONFIG!$D$7)/31,0)&gt;=ROUND('Charges variables (avancé)'!$J40,0),'Charges variables (avancé)'!$E40&lt;&gt;0),SUM(INDEX($C337:$BJ337,,IF((COLUMN(Q350)-COLUMN($C350)+1)&gt;('Charges variables (avancé)'!$I40+'Charges variables (avancé)'!$J40),(COLUMN(Q350)-COLUMN($C350)+1)-('Charges variables (avancé)'!$I40+'Charges variables (avancé)'!$J40),0)+1):INDEX($C337:$BJ337,,(COLUMN(Q350)-COLUMN($C350)+1)-'Charges variables (avancé)'!$J40)),0)</f>
        <v>0</v>
      </c>
      <c r="R350" s="368">
        <f>IF(AND(ROUND(('Charges variables-Calculs auto'!R$139-CONFIG!$D$7)/31,0)&gt;=ROUND('Charges variables (avancé)'!$J40,0),'Charges variables (avancé)'!$E40&lt;&gt;0),SUM(INDEX($C337:$BJ337,,IF((COLUMN(R350)-COLUMN($C350)+1)&gt;('Charges variables (avancé)'!$I40+'Charges variables (avancé)'!$J40),(COLUMN(R350)-COLUMN($C350)+1)-('Charges variables (avancé)'!$I40+'Charges variables (avancé)'!$J40),0)+1):INDEX($C337:$BJ337,,(COLUMN(R350)-COLUMN($C350)+1)-'Charges variables (avancé)'!$J40)),0)</f>
        <v>0</v>
      </c>
      <c r="S350" s="368">
        <f>IF(AND(ROUND(('Charges variables-Calculs auto'!S$139-CONFIG!$D$7)/31,0)&gt;=ROUND('Charges variables (avancé)'!$J40,0),'Charges variables (avancé)'!$E40&lt;&gt;0),SUM(INDEX($C337:$BJ337,,IF((COLUMN(S350)-COLUMN($C350)+1)&gt;('Charges variables (avancé)'!$I40+'Charges variables (avancé)'!$J40),(COLUMN(S350)-COLUMN($C350)+1)-('Charges variables (avancé)'!$I40+'Charges variables (avancé)'!$J40),0)+1):INDEX($C337:$BJ337,,(COLUMN(S350)-COLUMN($C350)+1)-'Charges variables (avancé)'!$J40)),0)</f>
        <v>0</v>
      </c>
      <c r="T350" s="368">
        <f>IF(AND(ROUND(('Charges variables-Calculs auto'!T$139-CONFIG!$D$7)/31,0)&gt;=ROUND('Charges variables (avancé)'!$J40,0),'Charges variables (avancé)'!$E40&lt;&gt;0),SUM(INDEX($C337:$BJ337,,IF((COLUMN(T350)-COLUMN($C350)+1)&gt;('Charges variables (avancé)'!$I40+'Charges variables (avancé)'!$J40),(COLUMN(T350)-COLUMN($C350)+1)-('Charges variables (avancé)'!$I40+'Charges variables (avancé)'!$J40),0)+1):INDEX($C337:$BJ337,,(COLUMN(T350)-COLUMN($C350)+1)-'Charges variables (avancé)'!$J40)),0)</f>
        <v>0</v>
      </c>
      <c r="U350" s="368">
        <f>IF(AND(ROUND(('Charges variables-Calculs auto'!U$139-CONFIG!$D$7)/31,0)&gt;=ROUND('Charges variables (avancé)'!$J40,0),'Charges variables (avancé)'!$E40&lt;&gt;0),SUM(INDEX($C337:$BJ337,,IF((COLUMN(U350)-COLUMN($C350)+1)&gt;('Charges variables (avancé)'!$I40+'Charges variables (avancé)'!$J40),(COLUMN(U350)-COLUMN($C350)+1)-('Charges variables (avancé)'!$I40+'Charges variables (avancé)'!$J40),0)+1):INDEX($C337:$BJ337,,(COLUMN(U350)-COLUMN($C350)+1)-'Charges variables (avancé)'!$J40)),0)</f>
        <v>0</v>
      </c>
      <c r="V350" s="368">
        <f>IF(AND(ROUND(('Charges variables-Calculs auto'!V$139-CONFIG!$D$7)/31,0)&gt;=ROUND('Charges variables (avancé)'!$J40,0),'Charges variables (avancé)'!$E40&lt;&gt;0),SUM(INDEX($C337:$BJ337,,IF((COLUMN(V350)-COLUMN($C350)+1)&gt;('Charges variables (avancé)'!$I40+'Charges variables (avancé)'!$J40),(COLUMN(V350)-COLUMN($C350)+1)-('Charges variables (avancé)'!$I40+'Charges variables (avancé)'!$J40),0)+1):INDEX($C337:$BJ337,,(COLUMN(V350)-COLUMN($C350)+1)-'Charges variables (avancé)'!$J40)),0)</f>
        <v>0</v>
      </c>
      <c r="W350" s="368">
        <f>IF(AND(ROUND(('Charges variables-Calculs auto'!W$139-CONFIG!$D$7)/31,0)&gt;=ROUND('Charges variables (avancé)'!$J40,0),'Charges variables (avancé)'!$E40&lt;&gt;0),SUM(INDEX($C337:$BJ337,,IF((COLUMN(W350)-COLUMN($C350)+1)&gt;('Charges variables (avancé)'!$I40+'Charges variables (avancé)'!$J40),(COLUMN(W350)-COLUMN($C350)+1)-('Charges variables (avancé)'!$I40+'Charges variables (avancé)'!$J40),0)+1):INDEX($C337:$BJ337,,(COLUMN(W350)-COLUMN($C350)+1)-'Charges variables (avancé)'!$J40)),0)</f>
        <v>0</v>
      </c>
      <c r="X350" s="368">
        <f>IF(AND(ROUND(('Charges variables-Calculs auto'!X$139-CONFIG!$D$7)/31,0)&gt;=ROUND('Charges variables (avancé)'!$J40,0),'Charges variables (avancé)'!$E40&lt;&gt;0),SUM(INDEX($C337:$BJ337,,IF((COLUMN(X350)-COLUMN($C350)+1)&gt;('Charges variables (avancé)'!$I40+'Charges variables (avancé)'!$J40),(COLUMN(X350)-COLUMN($C350)+1)-('Charges variables (avancé)'!$I40+'Charges variables (avancé)'!$J40),0)+1):INDEX($C337:$BJ337,,(COLUMN(X350)-COLUMN($C350)+1)-'Charges variables (avancé)'!$J40)),0)</f>
        <v>0</v>
      </c>
      <c r="Y350" s="368">
        <f>IF(AND(ROUND(('Charges variables-Calculs auto'!Y$139-CONFIG!$D$7)/31,0)&gt;=ROUND('Charges variables (avancé)'!$J40,0),'Charges variables (avancé)'!$E40&lt;&gt;0),SUM(INDEX($C337:$BJ337,,IF((COLUMN(Y350)-COLUMN($C350)+1)&gt;('Charges variables (avancé)'!$I40+'Charges variables (avancé)'!$J40),(COLUMN(Y350)-COLUMN($C350)+1)-('Charges variables (avancé)'!$I40+'Charges variables (avancé)'!$J40),0)+1):INDEX($C337:$BJ337,,(COLUMN(Y350)-COLUMN($C350)+1)-'Charges variables (avancé)'!$J40)),0)</f>
        <v>0</v>
      </c>
      <c r="Z350" s="368">
        <f>IF(AND(ROUND(('Charges variables-Calculs auto'!Z$139-CONFIG!$D$7)/31,0)&gt;=ROUND('Charges variables (avancé)'!$J40,0),'Charges variables (avancé)'!$E40&lt;&gt;0),SUM(INDEX($C337:$BJ337,,IF((COLUMN(Z350)-COLUMN($C350)+1)&gt;('Charges variables (avancé)'!$I40+'Charges variables (avancé)'!$J40),(COLUMN(Z350)-COLUMN($C350)+1)-('Charges variables (avancé)'!$I40+'Charges variables (avancé)'!$J40),0)+1):INDEX($C337:$BJ337,,(COLUMN(Z350)-COLUMN($C350)+1)-'Charges variables (avancé)'!$J40)),0)</f>
        <v>0</v>
      </c>
      <c r="AA350" s="368">
        <f>IF(AND(ROUND(('Charges variables-Calculs auto'!AA$139-CONFIG!$D$7)/31,0)&gt;=ROUND('Charges variables (avancé)'!$J40,0),'Charges variables (avancé)'!$E40&lt;&gt;0),SUM(INDEX($C337:$BJ337,,IF((COLUMN(AA350)-COLUMN($C350)+1)&gt;('Charges variables (avancé)'!$I40+'Charges variables (avancé)'!$J40),(COLUMN(AA350)-COLUMN($C350)+1)-('Charges variables (avancé)'!$I40+'Charges variables (avancé)'!$J40),0)+1):INDEX($C337:$BJ337,,(COLUMN(AA350)-COLUMN($C350)+1)-'Charges variables (avancé)'!$J40)),0)</f>
        <v>0</v>
      </c>
      <c r="AB350" s="368">
        <f>IF(AND(ROUND(('Charges variables-Calculs auto'!AB$139-CONFIG!$D$7)/31,0)&gt;=ROUND('Charges variables (avancé)'!$J40,0),'Charges variables (avancé)'!$E40&lt;&gt;0),SUM(INDEX($C337:$BJ337,,IF((COLUMN(AB350)-COLUMN($C350)+1)&gt;('Charges variables (avancé)'!$I40+'Charges variables (avancé)'!$J40),(COLUMN(AB350)-COLUMN($C350)+1)-('Charges variables (avancé)'!$I40+'Charges variables (avancé)'!$J40),0)+1):INDEX($C337:$BJ337,,(COLUMN(AB350)-COLUMN($C350)+1)-'Charges variables (avancé)'!$J40)),0)</f>
        <v>0</v>
      </c>
      <c r="AC350" s="368">
        <f>IF(AND(ROUND(('Charges variables-Calculs auto'!AC$139-CONFIG!$D$7)/31,0)&gt;=ROUND('Charges variables (avancé)'!$J40,0),'Charges variables (avancé)'!$E40&lt;&gt;0),SUM(INDEX($C337:$BJ337,,IF((COLUMN(AC350)-COLUMN($C350)+1)&gt;('Charges variables (avancé)'!$I40+'Charges variables (avancé)'!$J40),(COLUMN(AC350)-COLUMN($C350)+1)-('Charges variables (avancé)'!$I40+'Charges variables (avancé)'!$J40),0)+1):INDEX($C337:$BJ337,,(COLUMN(AC350)-COLUMN($C350)+1)-'Charges variables (avancé)'!$J40)),0)</f>
        <v>0</v>
      </c>
      <c r="AD350" s="368">
        <f>IF(AND(ROUND(('Charges variables-Calculs auto'!AD$139-CONFIG!$D$7)/31,0)&gt;=ROUND('Charges variables (avancé)'!$J40,0),'Charges variables (avancé)'!$E40&lt;&gt;0),SUM(INDEX($C337:$BJ337,,IF((COLUMN(AD350)-COLUMN($C350)+1)&gt;('Charges variables (avancé)'!$I40+'Charges variables (avancé)'!$J40),(COLUMN(AD350)-COLUMN($C350)+1)-('Charges variables (avancé)'!$I40+'Charges variables (avancé)'!$J40),0)+1):INDEX($C337:$BJ337,,(COLUMN(AD350)-COLUMN($C350)+1)-'Charges variables (avancé)'!$J40)),0)</f>
        <v>0</v>
      </c>
      <c r="AE350" s="368">
        <f>IF(AND(ROUND(('Charges variables-Calculs auto'!AE$139-CONFIG!$D$7)/31,0)&gt;=ROUND('Charges variables (avancé)'!$J40,0),'Charges variables (avancé)'!$E40&lt;&gt;0),SUM(INDEX($C337:$BJ337,,IF((COLUMN(AE350)-COLUMN($C350)+1)&gt;('Charges variables (avancé)'!$I40+'Charges variables (avancé)'!$J40),(COLUMN(AE350)-COLUMN($C350)+1)-('Charges variables (avancé)'!$I40+'Charges variables (avancé)'!$J40),0)+1):INDEX($C337:$BJ337,,(COLUMN(AE350)-COLUMN($C350)+1)-'Charges variables (avancé)'!$J40)),0)</f>
        <v>0</v>
      </c>
      <c r="AF350" s="368">
        <f>IF(AND(ROUND(('Charges variables-Calculs auto'!AF$139-CONFIG!$D$7)/31,0)&gt;=ROUND('Charges variables (avancé)'!$J40,0),'Charges variables (avancé)'!$E40&lt;&gt;0),SUM(INDEX($C337:$BJ337,,IF((COLUMN(AF350)-COLUMN($C350)+1)&gt;('Charges variables (avancé)'!$I40+'Charges variables (avancé)'!$J40),(COLUMN(AF350)-COLUMN($C350)+1)-('Charges variables (avancé)'!$I40+'Charges variables (avancé)'!$J40),0)+1):INDEX($C337:$BJ337,,(COLUMN(AF350)-COLUMN($C350)+1)-'Charges variables (avancé)'!$J40)),0)</f>
        <v>0</v>
      </c>
      <c r="AG350" s="368">
        <f>IF(AND(ROUND(('Charges variables-Calculs auto'!AG$139-CONFIG!$D$7)/31,0)&gt;=ROUND('Charges variables (avancé)'!$J40,0),'Charges variables (avancé)'!$E40&lt;&gt;0),SUM(INDEX($C337:$BJ337,,IF((COLUMN(AG350)-COLUMN($C350)+1)&gt;('Charges variables (avancé)'!$I40+'Charges variables (avancé)'!$J40),(COLUMN(AG350)-COLUMN($C350)+1)-('Charges variables (avancé)'!$I40+'Charges variables (avancé)'!$J40),0)+1):INDEX($C337:$BJ337,,(COLUMN(AG350)-COLUMN($C350)+1)-'Charges variables (avancé)'!$J40)),0)</f>
        <v>0</v>
      </c>
      <c r="AH350" s="368">
        <f>IF(AND(ROUND(('Charges variables-Calculs auto'!AH$139-CONFIG!$D$7)/31,0)&gt;=ROUND('Charges variables (avancé)'!$J40,0),'Charges variables (avancé)'!$E40&lt;&gt;0),SUM(INDEX($C337:$BJ337,,IF((COLUMN(AH350)-COLUMN($C350)+1)&gt;('Charges variables (avancé)'!$I40+'Charges variables (avancé)'!$J40),(COLUMN(AH350)-COLUMN($C350)+1)-('Charges variables (avancé)'!$I40+'Charges variables (avancé)'!$J40),0)+1):INDEX($C337:$BJ337,,(COLUMN(AH350)-COLUMN($C350)+1)-'Charges variables (avancé)'!$J40)),0)</f>
        <v>0</v>
      </c>
      <c r="AI350" s="368">
        <f>IF(AND(ROUND(('Charges variables-Calculs auto'!AI$139-CONFIG!$D$7)/31,0)&gt;=ROUND('Charges variables (avancé)'!$J40,0),'Charges variables (avancé)'!$E40&lt;&gt;0),SUM(INDEX($C337:$BJ337,,IF((COLUMN(AI350)-COLUMN($C350)+1)&gt;('Charges variables (avancé)'!$I40+'Charges variables (avancé)'!$J40),(COLUMN(AI350)-COLUMN($C350)+1)-('Charges variables (avancé)'!$I40+'Charges variables (avancé)'!$J40),0)+1):INDEX($C337:$BJ337,,(COLUMN(AI350)-COLUMN($C350)+1)-'Charges variables (avancé)'!$J40)),0)</f>
        <v>0</v>
      </c>
      <c r="AJ350" s="368">
        <f>IF(AND(ROUND(('Charges variables-Calculs auto'!AJ$139-CONFIG!$D$7)/31,0)&gt;=ROUND('Charges variables (avancé)'!$J40,0),'Charges variables (avancé)'!$E40&lt;&gt;0),SUM(INDEX($C337:$BJ337,,IF((COLUMN(AJ350)-COLUMN($C350)+1)&gt;('Charges variables (avancé)'!$I40+'Charges variables (avancé)'!$J40),(COLUMN(AJ350)-COLUMN($C350)+1)-('Charges variables (avancé)'!$I40+'Charges variables (avancé)'!$J40),0)+1):INDEX($C337:$BJ337,,(COLUMN(AJ350)-COLUMN($C350)+1)-'Charges variables (avancé)'!$J40)),0)</f>
        <v>0</v>
      </c>
      <c r="AK350" s="368">
        <f>IF(AND(ROUND(('Charges variables-Calculs auto'!AK$139-CONFIG!$D$7)/31,0)&gt;=ROUND('Charges variables (avancé)'!$J40,0),'Charges variables (avancé)'!$E40&lt;&gt;0),SUM(INDEX($C337:$BJ337,,IF((COLUMN(AK350)-COLUMN($C350)+1)&gt;('Charges variables (avancé)'!$I40+'Charges variables (avancé)'!$J40),(COLUMN(AK350)-COLUMN($C350)+1)-('Charges variables (avancé)'!$I40+'Charges variables (avancé)'!$J40),0)+1):INDEX($C337:$BJ337,,(COLUMN(AK350)-COLUMN($C350)+1)-'Charges variables (avancé)'!$J40)),0)</f>
        <v>0</v>
      </c>
      <c r="AL350" s="368">
        <f>IF(AND(ROUND(('Charges variables-Calculs auto'!AL$139-CONFIG!$D$7)/31,0)&gt;=ROUND('Charges variables (avancé)'!$J40,0),'Charges variables (avancé)'!$E40&lt;&gt;0),SUM(INDEX($C337:$BJ337,,IF((COLUMN(AL350)-COLUMN($C350)+1)&gt;('Charges variables (avancé)'!$I40+'Charges variables (avancé)'!$J40),(COLUMN(AL350)-COLUMN($C350)+1)-('Charges variables (avancé)'!$I40+'Charges variables (avancé)'!$J40),0)+1):INDEX($C337:$BJ337,,(COLUMN(AL350)-COLUMN($C350)+1)-'Charges variables (avancé)'!$J40)),0)</f>
        <v>0</v>
      </c>
      <c r="AM350" s="368">
        <f>IF(AND(ROUND(('Charges variables-Calculs auto'!AM$139-CONFIG!$D$7)/31,0)&gt;=ROUND('Charges variables (avancé)'!$J40,0),'Charges variables (avancé)'!$E40&lt;&gt;0),SUM(INDEX($C337:$BJ337,,IF((COLUMN(AM350)-COLUMN($C350)+1)&gt;('Charges variables (avancé)'!$I40+'Charges variables (avancé)'!$J40),(COLUMN(AM350)-COLUMN($C350)+1)-('Charges variables (avancé)'!$I40+'Charges variables (avancé)'!$J40),0)+1):INDEX($C337:$BJ337,,(COLUMN(AM350)-COLUMN($C350)+1)-'Charges variables (avancé)'!$J40)),0)</f>
        <v>0</v>
      </c>
      <c r="AN350" s="368">
        <f>IF(AND(ROUND(('Charges variables-Calculs auto'!AN$139-CONFIG!$D$7)/31,0)&gt;=ROUND('Charges variables (avancé)'!$J40,0),'Charges variables (avancé)'!$E40&lt;&gt;0),SUM(INDEX($C337:$BJ337,,IF((COLUMN(AN350)-COLUMN($C350)+1)&gt;('Charges variables (avancé)'!$I40+'Charges variables (avancé)'!$J40),(COLUMN(AN350)-COLUMN($C350)+1)-('Charges variables (avancé)'!$I40+'Charges variables (avancé)'!$J40),0)+1):INDEX($C337:$BJ337,,(COLUMN(AN350)-COLUMN($C350)+1)-'Charges variables (avancé)'!$J40)),0)</f>
        <v>0</v>
      </c>
      <c r="AO350" s="368">
        <f>IF(AND(ROUND(('Charges variables-Calculs auto'!AO$139-CONFIG!$D$7)/31,0)&gt;=ROUND('Charges variables (avancé)'!$J40,0),'Charges variables (avancé)'!$E40&lt;&gt;0),SUM(INDEX($C337:$BJ337,,IF((COLUMN(AO350)-COLUMN($C350)+1)&gt;('Charges variables (avancé)'!$I40+'Charges variables (avancé)'!$J40),(COLUMN(AO350)-COLUMN($C350)+1)-('Charges variables (avancé)'!$I40+'Charges variables (avancé)'!$J40),0)+1):INDEX($C337:$BJ337,,(COLUMN(AO350)-COLUMN($C350)+1)-'Charges variables (avancé)'!$J40)),0)</f>
        <v>0</v>
      </c>
      <c r="AP350" s="368">
        <f>IF(AND(ROUND(('Charges variables-Calculs auto'!AP$139-CONFIG!$D$7)/31,0)&gt;=ROUND('Charges variables (avancé)'!$J40,0),'Charges variables (avancé)'!$E40&lt;&gt;0),SUM(INDEX($C337:$BJ337,,IF((COLUMN(AP350)-COLUMN($C350)+1)&gt;('Charges variables (avancé)'!$I40+'Charges variables (avancé)'!$J40),(COLUMN(AP350)-COLUMN($C350)+1)-('Charges variables (avancé)'!$I40+'Charges variables (avancé)'!$J40),0)+1):INDEX($C337:$BJ337,,(COLUMN(AP350)-COLUMN($C350)+1)-'Charges variables (avancé)'!$J40)),0)</f>
        <v>0</v>
      </c>
      <c r="AQ350" s="368">
        <f>IF(AND(ROUND(('Charges variables-Calculs auto'!AQ$139-CONFIG!$D$7)/31,0)&gt;=ROUND('Charges variables (avancé)'!$J40,0),'Charges variables (avancé)'!$E40&lt;&gt;0),SUM(INDEX($C337:$BJ337,,IF((COLUMN(AQ350)-COLUMN($C350)+1)&gt;('Charges variables (avancé)'!$I40+'Charges variables (avancé)'!$J40),(COLUMN(AQ350)-COLUMN($C350)+1)-('Charges variables (avancé)'!$I40+'Charges variables (avancé)'!$J40),0)+1):INDEX($C337:$BJ337,,(COLUMN(AQ350)-COLUMN($C350)+1)-'Charges variables (avancé)'!$J40)),0)</f>
        <v>0</v>
      </c>
      <c r="AR350" s="368">
        <f>IF(AND(ROUND(('Charges variables-Calculs auto'!AR$139-CONFIG!$D$7)/31,0)&gt;=ROUND('Charges variables (avancé)'!$J40,0),'Charges variables (avancé)'!$E40&lt;&gt;0),SUM(INDEX($C337:$BJ337,,IF((COLUMN(AR350)-COLUMN($C350)+1)&gt;('Charges variables (avancé)'!$I40+'Charges variables (avancé)'!$J40),(COLUMN(AR350)-COLUMN($C350)+1)-('Charges variables (avancé)'!$I40+'Charges variables (avancé)'!$J40),0)+1):INDEX($C337:$BJ337,,(COLUMN(AR350)-COLUMN($C350)+1)-'Charges variables (avancé)'!$J40)),0)</f>
        <v>0</v>
      </c>
      <c r="AS350" s="368">
        <f>IF(AND(ROUND(('Charges variables-Calculs auto'!AS$139-CONFIG!$D$7)/31,0)&gt;=ROUND('Charges variables (avancé)'!$J40,0),'Charges variables (avancé)'!$E40&lt;&gt;0),SUM(INDEX($C337:$BJ337,,IF((COLUMN(AS350)-COLUMN($C350)+1)&gt;('Charges variables (avancé)'!$I40+'Charges variables (avancé)'!$J40),(COLUMN(AS350)-COLUMN($C350)+1)-('Charges variables (avancé)'!$I40+'Charges variables (avancé)'!$J40),0)+1):INDEX($C337:$BJ337,,(COLUMN(AS350)-COLUMN($C350)+1)-'Charges variables (avancé)'!$J40)),0)</f>
        <v>0</v>
      </c>
      <c r="AT350" s="368">
        <f>IF(AND(ROUND(('Charges variables-Calculs auto'!AT$139-CONFIG!$D$7)/31,0)&gt;=ROUND('Charges variables (avancé)'!$J40,0),'Charges variables (avancé)'!$E40&lt;&gt;0),SUM(INDEX($C337:$BJ337,,IF((COLUMN(AT350)-COLUMN($C350)+1)&gt;('Charges variables (avancé)'!$I40+'Charges variables (avancé)'!$J40),(COLUMN(AT350)-COLUMN($C350)+1)-('Charges variables (avancé)'!$I40+'Charges variables (avancé)'!$J40),0)+1):INDEX($C337:$BJ337,,(COLUMN(AT350)-COLUMN($C350)+1)-'Charges variables (avancé)'!$J40)),0)</f>
        <v>0</v>
      </c>
      <c r="AU350" s="368">
        <f>IF(AND(ROUND(('Charges variables-Calculs auto'!AU$139-CONFIG!$D$7)/31,0)&gt;=ROUND('Charges variables (avancé)'!$J40,0),'Charges variables (avancé)'!$E40&lt;&gt;0),SUM(INDEX($C337:$BJ337,,IF((COLUMN(AU350)-COLUMN($C350)+1)&gt;('Charges variables (avancé)'!$I40+'Charges variables (avancé)'!$J40),(COLUMN(AU350)-COLUMN($C350)+1)-('Charges variables (avancé)'!$I40+'Charges variables (avancé)'!$J40),0)+1):INDEX($C337:$BJ337,,(COLUMN(AU350)-COLUMN($C350)+1)-'Charges variables (avancé)'!$J40)),0)</f>
        <v>0</v>
      </c>
      <c r="AV350" s="368">
        <f>IF(AND(ROUND(('Charges variables-Calculs auto'!AV$139-CONFIG!$D$7)/31,0)&gt;=ROUND('Charges variables (avancé)'!$J40,0),'Charges variables (avancé)'!$E40&lt;&gt;0),SUM(INDEX($C337:$BJ337,,IF((COLUMN(AV350)-COLUMN($C350)+1)&gt;('Charges variables (avancé)'!$I40+'Charges variables (avancé)'!$J40),(COLUMN(AV350)-COLUMN($C350)+1)-('Charges variables (avancé)'!$I40+'Charges variables (avancé)'!$J40),0)+1):INDEX($C337:$BJ337,,(COLUMN(AV350)-COLUMN($C350)+1)-'Charges variables (avancé)'!$J40)),0)</f>
        <v>0</v>
      </c>
      <c r="AW350" s="368">
        <f>IF(AND(ROUND(('Charges variables-Calculs auto'!AW$139-CONFIG!$D$7)/31,0)&gt;=ROUND('Charges variables (avancé)'!$J40,0),'Charges variables (avancé)'!$E40&lt;&gt;0),SUM(INDEX($C337:$BJ337,,IF((COLUMN(AW350)-COLUMN($C350)+1)&gt;('Charges variables (avancé)'!$I40+'Charges variables (avancé)'!$J40),(COLUMN(AW350)-COLUMN($C350)+1)-('Charges variables (avancé)'!$I40+'Charges variables (avancé)'!$J40),0)+1):INDEX($C337:$BJ337,,(COLUMN(AW350)-COLUMN($C350)+1)-'Charges variables (avancé)'!$J40)),0)</f>
        <v>0</v>
      </c>
      <c r="AX350" s="368">
        <f>IF(AND(ROUND(('Charges variables-Calculs auto'!AX$139-CONFIG!$D$7)/31,0)&gt;=ROUND('Charges variables (avancé)'!$J40,0),'Charges variables (avancé)'!$E40&lt;&gt;0),SUM(INDEX($C337:$BJ337,,IF((COLUMN(AX350)-COLUMN($C350)+1)&gt;('Charges variables (avancé)'!$I40+'Charges variables (avancé)'!$J40),(COLUMN(AX350)-COLUMN($C350)+1)-('Charges variables (avancé)'!$I40+'Charges variables (avancé)'!$J40),0)+1):INDEX($C337:$BJ337,,(COLUMN(AX350)-COLUMN($C350)+1)-'Charges variables (avancé)'!$J40)),0)</f>
        <v>0</v>
      </c>
      <c r="AY350" s="368">
        <f>IF(AND(ROUND(('Charges variables-Calculs auto'!AY$139-CONFIG!$D$7)/31,0)&gt;=ROUND('Charges variables (avancé)'!$J40,0),'Charges variables (avancé)'!$E40&lt;&gt;0),SUM(INDEX($C337:$BJ337,,IF((COLUMN(AY350)-COLUMN($C350)+1)&gt;('Charges variables (avancé)'!$I40+'Charges variables (avancé)'!$J40),(COLUMN(AY350)-COLUMN($C350)+1)-('Charges variables (avancé)'!$I40+'Charges variables (avancé)'!$J40),0)+1):INDEX($C337:$BJ337,,(COLUMN(AY350)-COLUMN($C350)+1)-'Charges variables (avancé)'!$J40)),0)</f>
        <v>0</v>
      </c>
      <c r="AZ350" s="368">
        <f>IF(AND(ROUND(('Charges variables-Calculs auto'!AZ$139-CONFIG!$D$7)/31,0)&gt;=ROUND('Charges variables (avancé)'!$J40,0),'Charges variables (avancé)'!$E40&lt;&gt;0),SUM(INDEX($C337:$BJ337,,IF((COLUMN(AZ350)-COLUMN($C350)+1)&gt;('Charges variables (avancé)'!$I40+'Charges variables (avancé)'!$J40),(COLUMN(AZ350)-COLUMN($C350)+1)-('Charges variables (avancé)'!$I40+'Charges variables (avancé)'!$J40),0)+1):INDEX($C337:$BJ337,,(COLUMN(AZ350)-COLUMN($C350)+1)-'Charges variables (avancé)'!$J40)),0)</f>
        <v>0</v>
      </c>
      <c r="BA350" s="368">
        <f>IF(AND(ROUND(('Charges variables-Calculs auto'!BA$139-CONFIG!$D$7)/31,0)&gt;=ROUND('Charges variables (avancé)'!$J40,0),'Charges variables (avancé)'!$E40&lt;&gt;0),SUM(INDEX($C337:$BJ337,,IF((COLUMN(BA350)-COLUMN($C350)+1)&gt;('Charges variables (avancé)'!$I40+'Charges variables (avancé)'!$J40),(COLUMN(BA350)-COLUMN($C350)+1)-('Charges variables (avancé)'!$I40+'Charges variables (avancé)'!$J40),0)+1):INDEX($C337:$BJ337,,(COLUMN(BA350)-COLUMN($C350)+1)-'Charges variables (avancé)'!$J40)),0)</f>
        <v>0</v>
      </c>
      <c r="BB350" s="368">
        <f>IF(AND(ROUND(('Charges variables-Calculs auto'!BB$139-CONFIG!$D$7)/31,0)&gt;=ROUND('Charges variables (avancé)'!$J40,0),'Charges variables (avancé)'!$E40&lt;&gt;0),SUM(INDEX($C337:$BJ337,,IF((COLUMN(BB350)-COLUMN($C350)+1)&gt;('Charges variables (avancé)'!$I40+'Charges variables (avancé)'!$J40),(COLUMN(BB350)-COLUMN($C350)+1)-('Charges variables (avancé)'!$I40+'Charges variables (avancé)'!$J40),0)+1):INDEX($C337:$BJ337,,(COLUMN(BB350)-COLUMN($C350)+1)-'Charges variables (avancé)'!$J40)),0)</f>
        <v>0</v>
      </c>
      <c r="BC350" s="368">
        <f>IF(AND(ROUND(('Charges variables-Calculs auto'!BC$139-CONFIG!$D$7)/31,0)&gt;=ROUND('Charges variables (avancé)'!$J40,0),'Charges variables (avancé)'!$E40&lt;&gt;0),SUM(INDEX($C337:$BJ337,,IF((COLUMN(BC350)-COLUMN($C350)+1)&gt;('Charges variables (avancé)'!$I40+'Charges variables (avancé)'!$J40),(COLUMN(BC350)-COLUMN($C350)+1)-('Charges variables (avancé)'!$I40+'Charges variables (avancé)'!$J40),0)+1):INDEX($C337:$BJ337,,(COLUMN(BC350)-COLUMN($C350)+1)-'Charges variables (avancé)'!$J40)),0)</f>
        <v>0</v>
      </c>
      <c r="BD350" s="368">
        <f>IF(AND(ROUND(('Charges variables-Calculs auto'!BD$139-CONFIG!$D$7)/31,0)&gt;=ROUND('Charges variables (avancé)'!$J40,0),'Charges variables (avancé)'!$E40&lt;&gt;0),SUM(INDEX($C337:$BJ337,,IF((COLUMN(BD350)-COLUMN($C350)+1)&gt;('Charges variables (avancé)'!$I40+'Charges variables (avancé)'!$J40),(COLUMN(BD350)-COLUMN($C350)+1)-('Charges variables (avancé)'!$I40+'Charges variables (avancé)'!$J40),0)+1):INDEX($C337:$BJ337,,(COLUMN(BD350)-COLUMN($C350)+1)-'Charges variables (avancé)'!$J40)),0)</f>
        <v>0</v>
      </c>
      <c r="BE350" s="368">
        <f>IF(AND(ROUND(('Charges variables-Calculs auto'!BE$139-CONFIG!$D$7)/31,0)&gt;=ROUND('Charges variables (avancé)'!$J40,0),'Charges variables (avancé)'!$E40&lt;&gt;0),SUM(INDEX($C337:$BJ337,,IF((COLUMN(BE350)-COLUMN($C350)+1)&gt;('Charges variables (avancé)'!$I40+'Charges variables (avancé)'!$J40),(COLUMN(BE350)-COLUMN($C350)+1)-('Charges variables (avancé)'!$I40+'Charges variables (avancé)'!$J40),0)+1):INDEX($C337:$BJ337,,(COLUMN(BE350)-COLUMN($C350)+1)-'Charges variables (avancé)'!$J40)),0)</f>
        <v>0</v>
      </c>
      <c r="BF350" s="368">
        <f>IF(AND(ROUND(('Charges variables-Calculs auto'!BF$139-CONFIG!$D$7)/31,0)&gt;=ROUND('Charges variables (avancé)'!$J40,0),'Charges variables (avancé)'!$E40&lt;&gt;0),SUM(INDEX($C337:$BJ337,,IF((COLUMN(BF350)-COLUMN($C350)+1)&gt;('Charges variables (avancé)'!$I40+'Charges variables (avancé)'!$J40),(COLUMN(BF350)-COLUMN($C350)+1)-('Charges variables (avancé)'!$I40+'Charges variables (avancé)'!$J40),0)+1):INDEX($C337:$BJ337,,(COLUMN(BF350)-COLUMN($C350)+1)-'Charges variables (avancé)'!$J40)),0)</f>
        <v>0</v>
      </c>
      <c r="BG350" s="368">
        <f>IF(AND(ROUND(('Charges variables-Calculs auto'!BG$139-CONFIG!$D$7)/31,0)&gt;=ROUND('Charges variables (avancé)'!$J40,0),'Charges variables (avancé)'!$E40&lt;&gt;0),SUM(INDEX($C337:$BJ337,,IF((COLUMN(BG350)-COLUMN($C350)+1)&gt;('Charges variables (avancé)'!$I40+'Charges variables (avancé)'!$J40),(COLUMN(BG350)-COLUMN($C350)+1)-('Charges variables (avancé)'!$I40+'Charges variables (avancé)'!$J40),0)+1):INDEX($C337:$BJ337,,(COLUMN(BG350)-COLUMN($C350)+1)-'Charges variables (avancé)'!$J40)),0)</f>
        <v>0</v>
      </c>
      <c r="BH350" s="368">
        <f>IF(AND(ROUND(('Charges variables-Calculs auto'!BH$139-CONFIG!$D$7)/31,0)&gt;=ROUND('Charges variables (avancé)'!$J40,0),'Charges variables (avancé)'!$E40&lt;&gt;0),SUM(INDEX($C337:$BJ337,,IF((COLUMN(BH350)-COLUMN($C350)+1)&gt;('Charges variables (avancé)'!$I40+'Charges variables (avancé)'!$J40),(COLUMN(BH350)-COLUMN($C350)+1)-('Charges variables (avancé)'!$I40+'Charges variables (avancé)'!$J40),0)+1):INDEX($C337:$BJ337,,(COLUMN(BH350)-COLUMN($C350)+1)-'Charges variables (avancé)'!$J40)),0)</f>
        <v>0</v>
      </c>
      <c r="BI350" s="368">
        <f>IF(AND(ROUND(('Charges variables-Calculs auto'!BI$139-CONFIG!$D$7)/31,0)&gt;=ROUND('Charges variables (avancé)'!$J40,0),'Charges variables (avancé)'!$E40&lt;&gt;0),SUM(INDEX($C337:$BJ337,,IF((COLUMN(BI350)-COLUMN($C350)+1)&gt;('Charges variables (avancé)'!$I40+'Charges variables (avancé)'!$J40),(COLUMN(BI350)-COLUMN($C350)+1)-('Charges variables (avancé)'!$I40+'Charges variables (avancé)'!$J40),0)+1):INDEX($C337:$BJ337,,(COLUMN(BI350)-COLUMN($C350)+1)-'Charges variables (avancé)'!$J40)),0)</f>
        <v>0</v>
      </c>
      <c r="BJ350" s="368">
        <f>IF(AND(ROUND(('Charges variables-Calculs auto'!BJ$139-CONFIG!$D$7)/31,0)&gt;=ROUND('Charges variables (avancé)'!$J40,0),'Charges variables (avancé)'!$E40&lt;&gt;0),SUM(INDEX($C337:$BJ337,,IF((COLUMN(BJ350)-COLUMN($C350)+1)&gt;('Charges variables (avancé)'!$I40+'Charges variables (avancé)'!$J40),(COLUMN(BJ350)-COLUMN($C350)+1)-('Charges variables (avancé)'!$I40+'Charges variables (avancé)'!$J40),0)+1):INDEX($C337:$BJ337,,(COLUMN(BJ350)-COLUMN($C350)+1)-'Charges variables (avancé)'!$J40)),0)</f>
        <v>0</v>
      </c>
    </row>
    <row r="351" spans="2:62" ht="15" customHeight="1">
      <c r="B351" s="366">
        <f>'Charges variables (avancé)'!C41</f>
        <v>0</v>
      </c>
      <c r="C351" s="368">
        <f>IF(AND(ROUND(('Charges variables-Calculs auto'!C$139-CONFIG!$D$7)/31,0)&gt;=ROUND('Charges variables (avancé)'!$J41,0),'Charges variables (avancé)'!$E41&lt;&gt;0),SUM(INDEX($C338:$BJ338,,IF((COLUMN(C351)-COLUMN($C351)+1)&gt;('Charges variables (avancé)'!$I41+'Charges variables (avancé)'!$J41),(COLUMN(C351)-COLUMN($C351)+1)-('Charges variables (avancé)'!$I41+'Charges variables (avancé)'!$J41),0)+1):INDEX($C338:$BJ338,,(COLUMN(C351)-COLUMN($C351)+1)-'Charges variables (avancé)'!$J41)),0)</f>
        <v>0</v>
      </c>
      <c r="D351" s="368">
        <f>IF(AND(ROUND(('Charges variables-Calculs auto'!D$139-CONFIG!$D$7)/31,0)&gt;=ROUND('Charges variables (avancé)'!$J41,0),'Charges variables (avancé)'!$E41&lt;&gt;0),SUM(INDEX($C338:$BJ338,,IF((COLUMN(D351)-COLUMN($C351)+1)&gt;('Charges variables (avancé)'!$I41+'Charges variables (avancé)'!$J41),(COLUMN(D351)-COLUMN($C351)+1)-('Charges variables (avancé)'!$I41+'Charges variables (avancé)'!$J41),0)+1):INDEX($C338:$BJ338,,(COLUMN(D351)-COLUMN($C351)+1)-'Charges variables (avancé)'!$J41)),0)</f>
        <v>0</v>
      </c>
      <c r="E351" s="368">
        <f>IF(AND(ROUND(('Charges variables-Calculs auto'!E$139-CONFIG!$D$7)/31,0)&gt;=ROUND('Charges variables (avancé)'!$J41,0),'Charges variables (avancé)'!$E41&lt;&gt;0),SUM(INDEX($C338:$BJ338,,IF((COLUMN(E351)-COLUMN($C351)+1)&gt;('Charges variables (avancé)'!$I41+'Charges variables (avancé)'!$J41),(COLUMN(E351)-COLUMN($C351)+1)-('Charges variables (avancé)'!$I41+'Charges variables (avancé)'!$J41),0)+1):INDEX($C338:$BJ338,,(COLUMN(E351)-COLUMN($C351)+1)-'Charges variables (avancé)'!$J41)),0)</f>
        <v>0</v>
      </c>
      <c r="F351" s="368">
        <f>IF(AND(ROUND(('Charges variables-Calculs auto'!F$139-CONFIG!$D$7)/31,0)&gt;=ROUND('Charges variables (avancé)'!$J41,0),'Charges variables (avancé)'!$E41&lt;&gt;0),SUM(INDEX($C338:$BJ338,,IF((COLUMN(F351)-COLUMN($C351)+1)&gt;('Charges variables (avancé)'!$I41+'Charges variables (avancé)'!$J41),(COLUMN(F351)-COLUMN($C351)+1)-('Charges variables (avancé)'!$I41+'Charges variables (avancé)'!$J41),0)+1):INDEX($C338:$BJ338,,(COLUMN(F351)-COLUMN($C351)+1)-'Charges variables (avancé)'!$J41)),0)</f>
        <v>0</v>
      </c>
      <c r="G351" s="368">
        <f>IF(AND(ROUND(('Charges variables-Calculs auto'!G$139-CONFIG!$D$7)/31,0)&gt;=ROUND('Charges variables (avancé)'!$J41,0),'Charges variables (avancé)'!$E41&lt;&gt;0),SUM(INDEX($C338:$BJ338,,IF((COLUMN(G351)-COLUMN($C351)+1)&gt;('Charges variables (avancé)'!$I41+'Charges variables (avancé)'!$J41),(COLUMN(G351)-COLUMN($C351)+1)-('Charges variables (avancé)'!$I41+'Charges variables (avancé)'!$J41),0)+1):INDEX($C338:$BJ338,,(COLUMN(G351)-COLUMN($C351)+1)-'Charges variables (avancé)'!$J41)),0)</f>
        <v>0</v>
      </c>
      <c r="H351" s="368">
        <f>IF(AND(ROUND(('Charges variables-Calculs auto'!H$139-CONFIG!$D$7)/31,0)&gt;=ROUND('Charges variables (avancé)'!$J41,0),'Charges variables (avancé)'!$E41&lt;&gt;0),SUM(INDEX($C338:$BJ338,,IF((COLUMN(H351)-COLUMN($C351)+1)&gt;('Charges variables (avancé)'!$I41+'Charges variables (avancé)'!$J41),(COLUMN(H351)-COLUMN($C351)+1)-('Charges variables (avancé)'!$I41+'Charges variables (avancé)'!$J41),0)+1):INDEX($C338:$BJ338,,(COLUMN(H351)-COLUMN($C351)+1)-'Charges variables (avancé)'!$J41)),0)</f>
        <v>0</v>
      </c>
      <c r="I351" s="368">
        <f>IF(AND(ROUND(('Charges variables-Calculs auto'!I$139-CONFIG!$D$7)/31,0)&gt;=ROUND('Charges variables (avancé)'!$J41,0),'Charges variables (avancé)'!$E41&lt;&gt;0),SUM(INDEX($C338:$BJ338,,IF((COLUMN(I351)-COLUMN($C351)+1)&gt;('Charges variables (avancé)'!$I41+'Charges variables (avancé)'!$J41),(COLUMN(I351)-COLUMN($C351)+1)-('Charges variables (avancé)'!$I41+'Charges variables (avancé)'!$J41),0)+1):INDEX($C338:$BJ338,,(COLUMN(I351)-COLUMN($C351)+1)-'Charges variables (avancé)'!$J41)),0)</f>
        <v>0</v>
      </c>
      <c r="J351" s="368">
        <f>IF(AND(ROUND(('Charges variables-Calculs auto'!J$139-CONFIG!$D$7)/31,0)&gt;=ROUND('Charges variables (avancé)'!$J41,0),'Charges variables (avancé)'!$E41&lt;&gt;0),SUM(INDEX($C338:$BJ338,,IF((COLUMN(J351)-COLUMN($C351)+1)&gt;('Charges variables (avancé)'!$I41+'Charges variables (avancé)'!$J41),(COLUMN(J351)-COLUMN($C351)+1)-('Charges variables (avancé)'!$I41+'Charges variables (avancé)'!$J41),0)+1):INDEX($C338:$BJ338,,(COLUMN(J351)-COLUMN($C351)+1)-'Charges variables (avancé)'!$J41)),0)</f>
        <v>0</v>
      </c>
      <c r="K351" s="368">
        <f>IF(AND(ROUND(('Charges variables-Calculs auto'!K$139-CONFIG!$D$7)/31,0)&gt;=ROUND('Charges variables (avancé)'!$J41,0),'Charges variables (avancé)'!$E41&lt;&gt;0),SUM(INDEX($C338:$BJ338,,IF((COLUMN(K351)-COLUMN($C351)+1)&gt;('Charges variables (avancé)'!$I41+'Charges variables (avancé)'!$J41),(COLUMN(K351)-COLUMN($C351)+1)-('Charges variables (avancé)'!$I41+'Charges variables (avancé)'!$J41),0)+1):INDEX($C338:$BJ338,,(COLUMN(K351)-COLUMN($C351)+1)-'Charges variables (avancé)'!$J41)),0)</f>
        <v>0</v>
      </c>
      <c r="L351" s="368">
        <f>IF(AND(ROUND(('Charges variables-Calculs auto'!L$139-CONFIG!$D$7)/31,0)&gt;=ROUND('Charges variables (avancé)'!$J41,0),'Charges variables (avancé)'!$E41&lt;&gt;0),SUM(INDEX($C338:$BJ338,,IF((COLUMN(L351)-COLUMN($C351)+1)&gt;('Charges variables (avancé)'!$I41+'Charges variables (avancé)'!$J41),(COLUMN(L351)-COLUMN($C351)+1)-('Charges variables (avancé)'!$I41+'Charges variables (avancé)'!$J41),0)+1):INDEX($C338:$BJ338,,(COLUMN(L351)-COLUMN($C351)+1)-'Charges variables (avancé)'!$J41)),0)</f>
        <v>0</v>
      </c>
      <c r="M351" s="368">
        <f>IF(AND(ROUND(('Charges variables-Calculs auto'!M$139-CONFIG!$D$7)/31,0)&gt;=ROUND('Charges variables (avancé)'!$J41,0),'Charges variables (avancé)'!$E41&lt;&gt;0),SUM(INDEX($C338:$BJ338,,IF((COLUMN(M351)-COLUMN($C351)+1)&gt;('Charges variables (avancé)'!$I41+'Charges variables (avancé)'!$J41),(COLUMN(M351)-COLUMN($C351)+1)-('Charges variables (avancé)'!$I41+'Charges variables (avancé)'!$J41),0)+1):INDEX($C338:$BJ338,,(COLUMN(M351)-COLUMN($C351)+1)-'Charges variables (avancé)'!$J41)),0)</f>
        <v>0</v>
      </c>
      <c r="N351" s="368">
        <f>IF(AND(ROUND(('Charges variables-Calculs auto'!N$139-CONFIG!$D$7)/31,0)&gt;=ROUND('Charges variables (avancé)'!$J41,0),'Charges variables (avancé)'!$E41&lt;&gt;0),SUM(INDEX($C338:$BJ338,,IF((COLUMN(N351)-COLUMN($C351)+1)&gt;('Charges variables (avancé)'!$I41+'Charges variables (avancé)'!$J41),(COLUMN(N351)-COLUMN($C351)+1)-('Charges variables (avancé)'!$I41+'Charges variables (avancé)'!$J41),0)+1):INDEX($C338:$BJ338,,(COLUMN(N351)-COLUMN($C351)+1)-'Charges variables (avancé)'!$J41)),0)</f>
        <v>0</v>
      </c>
      <c r="O351" s="368">
        <f>IF(AND(ROUND(('Charges variables-Calculs auto'!O$139-CONFIG!$D$7)/31,0)&gt;=ROUND('Charges variables (avancé)'!$J41,0),'Charges variables (avancé)'!$E41&lt;&gt;0),SUM(INDEX($C338:$BJ338,,IF((COLUMN(O351)-COLUMN($C351)+1)&gt;('Charges variables (avancé)'!$I41+'Charges variables (avancé)'!$J41),(COLUMN(O351)-COLUMN($C351)+1)-('Charges variables (avancé)'!$I41+'Charges variables (avancé)'!$J41),0)+1):INDEX($C338:$BJ338,,(COLUMN(O351)-COLUMN($C351)+1)-'Charges variables (avancé)'!$J41)),0)</f>
        <v>0</v>
      </c>
      <c r="P351" s="368">
        <f>IF(AND(ROUND(('Charges variables-Calculs auto'!P$139-CONFIG!$D$7)/31,0)&gt;=ROUND('Charges variables (avancé)'!$J41,0),'Charges variables (avancé)'!$E41&lt;&gt;0),SUM(INDEX($C338:$BJ338,,IF((COLUMN(P351)-COLUMN($C351)+1)&gt;('Charges variables (avancé)'!$I41+'Charges variables (avancé)'!$J41),(COLUMN(P351)-COLUMN($C351)+1)-('Charges variables (avancé)'!$I41+'Charges variables (avancé)'!$J41),0)+1):INDEX($C338:$BJ338,,(COLUMN(P351)-COLUMN($C351)+1)-'Charges variables (avancé)'!$J41)),0)</f>
        <v>0</v>
      </c>
      <c r="Q351" s="368">
        <f>IF(AND(ROUND(('Charges variables-Calculs auto'!Q$139-CONFIG!$D$7)/31,0)&gt;=ROUND('Charges variables (avancé)'!$J41,0),'Charges variables (avancé)'!$E41&lt;&gt;0),SUM(INDEX($C338:$BJ338,,IF((COLUMN(Q351)-COLUMN($C351)+1)&gt;('Charges variables (avancé)'!$I41+'Charges variables (avancé)'!$J41),(COLUMN(Q351)-COLUMN($C351)+1)-('Charges variables (avancé)'!$I41+'Charges variables (avancé)'!$J41),0)+1):INDEX($C338:$BJ338,,(COLUMN(Q351)-COLUMN($C351)+1)-'Charges variables (avancé)'!$J41)),0)</f>
        <v>0</v>
      </c>
      <c r="R351" s="368">
        <f>IF(AND(ROUND(('Charges variables-Calculs auto'!R$139-CONFIG!$D$7)/31,0)&gt;=ROUND('Charges variables (avancé)'!$J41,0),'Charges variables (avancé)'!$E41&lt;&gt;0),SUM(INDEX($C338:$BJ338,,IF((COLUMN(R351)-COLUMN($C351)+1)&gt;('Charges variables (avancé)'!$I41+'Charges variables (avancé)'!$J41),(COLUMN(R351)-COLUMN($C351)+1)-('Charges variables (avancé)'!$I41+'Charges variables (avancé)'!$J41),0)+1):INDEX($C338:$BJ338,,(COLUMN(R351)-COLUMN($C351)+1)-'Charges variables (avancé)'!$J41)),0)</f>
        <v>0</v>
      </c>
      <c r="S351" s="368">
        <f>IF(AND(ROUND(('Charges variables-Calculs auto'!S$139-CONFIG!$D$7)/31,0)&gt;=ROUND('Charges variables (avancé)'!$J41,0),'Charges variables (avancé)'!$E41&lt;&gt;0),SUM(INDEX($C338:$BJ338,,IF((COLUMN(S351)-COLUMN($C351)+1)&gt;('Charges variables (avancé)'!$I41+'Charges variables (avancé)'!$J41),(COLUMN(S351)-COLUMN($C351)+1)-('Charges variables (avancé)'!$I41+'Charges variables (avancé)'!$J41),0)+1):INDEX($C338:$BJ338,,(COLUMN(S351)-COLUMN($C351)+1)-'Charges variables (avancé)'!$J41)),0)</f>
        <v>0</v>
      </c>
      <c r="T351" s="368">
        <f>IF(AND(ROUND(('Charges variables-Calculs auto'!T$139-CONFIG!$D$7)/31,0)&gt;=ROUND('Charges variables (avancé)'!$J41,0),'Charges variables (avancé)'!$E41&lt;&gt;0),SUM(INDEX($C338:$BJ338,,IF((COLUMN(T351)-COLUMN($C351)+1)&gt;('Charges variables (avancé)'!$I41+'Charges variables (avancé)'!$J41),(COLUMN(T351)-COLUMN($C351)+1)-('Charges variables (avancé)'!$I41+'Charges variables (avancé)'!$J41),0)+1):INDEX($C338:$BJ338,,(COLUMN(T351)-COLUMN($C351)+1)-'Charges variables (avancé)'!$J41)),0)</f>
        <v>0</v>
      </c>
      <c r="U351" s="368">
        <f>IF(AND(ROUND(('Charges variables-Calculs auto'!U$139-CONFIG!$D$7)/31,0)&gt;=ROUND('Charges variables (avancé)'!$J41,0),'Charges variables (avancé)'!$E41&lt;&gt;0),SUM(INDEX($C338:$BJ338,,IF((COLUMN(U351)-COLUMN($C351)+1)&gt;('Charges variables (avancé)'!$I41+'Charges variables (avancé)'!$J41),(COLUMN(U351)-COLUMN($C351)+1)-('Charges variables (avancé)'!$I41+'Charges variables (avancé)'!$J41),0)+1):INDEX($C338:$BJ338,,(COLUMN(U351)-COLUMN($C351)+1)-'Charges variables (avancé)'!$J41)),0)</f>
        <v>0</v>
      </c>
      <c r="V351" s="368">
        <f>IF(AND(ROUND(('Charges variables-Calculs auto'!V$139-CONFIG!$D$7)/31,0)&gt;=ROUND('Charges variables (avancé)'!$J41,0),'Charges variables (avancé)'!$E41&lt;&gt;0),SUM(INDEX($C338:$BJ338,,IF((COLUMN(V351)-COLUMN($C351)+1)&gt;('Charges variables (avancé)'!$I41+'Charges variables (avancé)'!$J41),(COLUMN(V351)-COLUMN($C351)+1)-('Charges variables (avancé)'!$I41+'Charges variables (avancé)'!$J41),0)+1):INDEX($C338:$BJ338,,(COLUMN(V351)-COLUMN($C351)+1)-'Charges variables (avancé)'!$J41)),0)</f>
        <v>0</v>
      </c>
      <c r="W351" s="368">
        <f>IF(AND(ROUND(('Charges variables-Calculs auto'!W$139-CONFIG!$D$7)/31,0)&gt;=ROUND('Charges variables (avancé)'!$J41,0),'Charges variables (avancé)'!$E41&lt;&gt;0),SUM(INDEX($C338:$BJ338,,IF((COLUMN(W351)-COLUMN($C351)+1)&gt;('Charges variables (avancé)'!$I41+'Charges variables (avancé)'!$J41),(COLUMN(W351)-COLUMN($C351)+1)-('Charges variables (avancé)'!$I41+'Charges variables (avancé)'!$J41),0)+1):INDEX($C338:$BJ338,,(COLUMN(W351)-COLUMN($C351)+1)-'Charges variables (avancé)'!$J41)),0)</f>
        <v>0</v>
      </c>
      <c r="X351" s="368">
        <f>IF(AND(ROUND(('Charges variables-Calculs auto'!X$139-CONFIG!$D$7)/31,0)&gt;=ROUND('Charges variables (avancé)'!$J41,0),'Charges variables (avancé)'!$E41&lt;&gt;0),SUM(INDEX($C338:$BJ338,,IF((COLUMN(X351)-COLUMN($C351)+1)&gt;('Charges variables (avancé)'!$I41+'Charges variables (avancé)'!$J41),(COLUMN(X351)-COLUMN($C351)+1)-('Charges variables (avancé)'!$I41+'Charges variables (avancé)'!$J41),0)+1):INDEX($C338:$BJ338,,(COLUMN(X351)-COLUMN($C351)+1)-'Charges variables (avancé)'!$J41)),0)</f>
        <v>0</v>
      </c>
      <c r="Y351" s="368">
        <f>IF(AND(ROUND(('Charges variables-Calculs auto'!Y$139-CONFIG!$D$7)/31,0)&gt;=ROUND('Charges variables (avancé)'!$J41,0),'Charges variables (avancé)'!$E41&lt;&gt;0),SUM(INDEX($C338:$BJ338,,IF((COLUMN(Y351)-COLUMN($C351)+1)&gt;('Charges variables (avancé)'!$I41+'Charges variables (avancé)'!$J41),(COLUMN(Y351)-COLUMN($C351)+1)-('Charges variables (avancé)'!$I41+'Charges variables (avancé)'!$J41),0)+1):INDEX($C338:$BJ338,,(COLUMN(Y351)-COLUMN($C351)+1)-'Charges variables (avancé)'!$J41)),0)</f>
        <v>0</v>
      </c>
      <c r="Z351" s="368">
        <f>IF(AND(ROUND(('Charges variables-Calculs auto'!Z$139-CONFIG!$D$7)/31,0)&gt;=ROUND('Charges variables (avancé)'!$J41,0),'Charges variables (avancé)'!$E41&lt;&gt;0),SUM(INDEX($C338:$BJ338,,IF((COLUMN(Z351)-COLUMN($C351)+1)&gt;('Charges variables (avancé)'!$I41+'Charges variables (avancé)'!$J41),(COLUMN(Z351)-COLUMN($C351)+1)-('Charges variables (avancé)'!$I41+'Charges variables (avancé)'!$J41),0)+1):INDEX($C338:$BJ338,,(COLUMN(Z351)-COLUMN($C351)+1)-'Charges variables (avancé)'!$J41)),0)</f>
        <v>0</v>
      </c>
      <c r="AA351" s="368">
        <f>IF(AND(ROUND(('Charges variables-Calculs auto'!AA$139-CONFIG!$D$7)/31,0)&gt;=ROUND('Charges variables (avancé)'!$J41,0),'Charges variables (avancé)'!$E41&lt;&gt;0),SUM(INDEX($C338:$BJ338,,IF((COLUMN(AA351)-COLUMN($C351)+1)&gt;('Charges variables (avancé)'!$I41+'Charges variables (avancé)'!$J41),(COLUMN(AA351)-COLUMN($C351)+1)-('Charges variables (avancé)'!$I41+'Charges variables (avancé)'!$J41),0)+1):INDEX($C338:$BJ338,,(COLUMN(AA351)-COLUMN($C351)+1)-'Charges variables (avancé)'!$J41)),0)</f>
        <v>0</v>
      </c>
      <c r="AB351" s="368">
        <f>IF(AND(ROUND(('Charges variables-Calculs auto'!AB$139-CONFIG!$D$7)/31,0)&gt;=ROUND('Charges variables (avancé)'!$J41,0),'Charges variables (avancé)'!$E41&lt;&gt;0),SUM(INDEX($C338:$BJ338,,IF((COLUMN(AB351)-COLUMN($C351)+1)&gt;('Charges variables (avancé)'!$I41+'Charges variables (avancé)'!$J41),(COLUMN(AB351)-COLUMN($C351)+1)-('Charges variables (avancé)'!$I41+'Charges variables (avancé)'!$J41),0)+1):INDEX($C338:$BJ338,,(COLUMN(AB351)-COLUMN($C351)+1)-'Charges variables (avancé)'!$J41)),0)</f>
        <v>0</v>
      </c>
      <c r="AC351" s="368">
        <f>IF(AND(ROUND(('Charges variables-Calculs auto'!AC$139-CONFIG!$D$7)/31,0)&gt;=ROUND('Charges variables (avancé)'!$J41,0),'Charges variables (avancé)'!$E41&lt;&gt;0),SUM(INDEX($C338:$BJ338,,IF((COLUMN(AC351)-COLUMN($C351)+1)&gt;('Charges variables (avancé)'!$I41+'Charges variables (avancé)'!$J41),(COLUMN(AC351)-COLUMN($C351)+1)-('Charges variables (avancé)'!$I41+'Charges variables (avancé)'!$J41),0)+1):INDEX($C338:$BJ338,,(COLUMN(AC351)-COLUMN($C351)+1)-'Charges variables (avancé)'!$J41)),0)</f>
        <v>0</v>
      </c>
      <c r="AD351" s="368">
        <f>IF(AND(ROUND(('Charges variables-Calculs auto'!AD$139-CONFIG!$D$7)/31,0)&gt;=ROUND('Charges variables (avancé)'!$J41,0),'Charges variables (avancé)'!$E41&lt;&gt;0),SUM(INDEX($C338:$BJ338,,IF((COLUMN(AD351)-COLUMN($C351)+1)&gt;('Charges variables (avancé)'!$I41+'Charges variables (avancé)'!$J41),(COLUMN(AD351)-COLUMN($C351)+1)-('Charges variables (avancé)'!$I41+'Charges variables (avancé)'!$J41),0)+1):INDEX($C338:$BJ338,,(COLUMN(AD351)-COLUMN($C351)+1)-'Charges variables (avancé)'!$J41)),0)</f>
        <v>0</v>
      </c>
      <c r="AE351" s="368">
        <f>IF(AND(ROUND(('Charges variables-Calculs auto'!AE$139-CONFIG!$D$7)/31,0)&gt;=ROUND('Charges variables (avancé)'!$J41,0),'Charges variables (avancé)'!$E41&lt;&gt;0),SUM(INDEX($C338:$BJ338,,IF((COLUMN(AE351)-COLUMN($C351)+1)&gt;('Charges variables (avancé)'!$I41+'Charges variables (avancé)'!$J41),(COLUMN(AE351)-COLUMN($C351)+1)-('Charges variables (avancé)'!$I41+'Charges variables (avancé)'!$J41),0)+1):INDEX($C338:$BJ338,,(COLUMN(AE351)-COLUMN($C351)+1)-'Charges variables (avancé)'!$J41)),0)</f>
        <v>0</v>
      </c>
      <c r="AF351" s="368">
        <f>IF(AND(ROUND(('Charges variables-Calculs auto'!AF$139-CONFIG!$D$7)/31,0)&gt;=ROUND('Charges variables (avancé)'!$J41,0),'Charges variables (avancé)'!$E41&lt;&gt;0),SUM(INDEX($C338:$BJ338,,IF((COLUMN(AF351)-COLUMN($C351)+1)&gt;('Charges variables (avancé)'!$I41+'Charges variables (avancé)'!$J41),(COLUMN(AF351)-COLUMN($C351)+1)-('Charges variables (avancé)'!$I41+'Charges variables (avancé)'!$J41),0)+1):INDEX($C338:$BJ338,,(COLUMN(AF351)-COLUMN($C351)+1)-'Charges variables (avancé)'!$J41)),0)</f>
        <v>0</v>
      </c>
      <c r="AG351" s="368">
        <f>IF(AND(ROUND(('Charges variables-Calculs auto'!AG$139-CONFIG!$D$7)/31,0)&gt;=ROUND('Charges variables (avancé)'!$J41,0),'Charges variables (avancé)'!$E41&lt;&gt;0),SUM(INDEX($C338:$BJ338,,IF((COLUMN(AG351)-COLUMN($C351)+1)&gt;('Charges variables (avancé)'!$I41+'Charges variables (avancé)'!$J41),(COLUMN(AG351)-COLUMN($C351)+1)-('Charges variables (avancé)'!$I41+'Charges variables (avancé)'!$J41),0)+1):INDEX($C338:$BJ338,,(COLUMN(AG351)-COLUMN($C351)+1)-'Charges variables (avancé)'!$J41)),0)</f>
        <v>0</v>
      </c>
      <c r="AH351" s="368">
        <f>IF(AND(ROUND(('Charges variables-Calculs auto'!AH$139-CONFIG!$D$7)/31,0)&gt;=ROUND('Charges variables (avancé)'!$J41,0),'Charges variables (avancé)'!$E41&lt;&gt;0),SUM(INDEX($C338:$BJ338,,IF((COLUMN(AH351)-COLUMN($C351)+1)&gt;('Charges variables (avancé)'!$I41+'Charges variables (avancé)'!$J41),(COLUMN(AH351)-COLUMN($C351)+1)-('Charges variables (avancé)'!$I41+'Charges variables (avancé)'!$J41),0)+1):INDEX($C338:$BJ338,,(COLUMN(AH351)-COLUMN($C351)+1)-'Charges variables (avancé)'!$J41)),0)</f>
        <v>0</v>
      </c>
      <c r="AI351" s="368">
        <f>IF(AND(ROUND(('Charges variables-Calculs auto'!AI$139-CONFIG!$D$7)/31,0)&gt;=ROUND('Charges variables (avancé)'!$J41,0),'Charges variables (avancé)'!$E41&lt;&gt;0),SUM(INDEX($C338:$BJ338,,IF((COLUMN(AI351)-COLUMN($C351)+1)&gt;('Charges variables (avancé)'!$I41+'Charges variables (avancé)'!$J41),(COLUMN(AI351)-COLUMN($C351)+1)-('Charges variables (avancé)'!$I41+'Charges variables (avancé)'!$J41),0)+1):INDEX($C338:$BJ338,,(COLUMN(AI351)-COLUMN($C351)+1)-'Charges variables (avancé)'!$J41)),0)</f>
        <v>0</v>
      </c>
      <c r="AJ351" s="368">
        <f>IF(AND(ROUND(('Charges variables-Calculs auto'!AJ$139-CONFIG!$D$7)/31,0)&gt;=ROUND('Charges variables (avancé)'!$J41,0),'Charges variables (avancé)'!$E41&lt;&gt;0),SUM(INDEX($C338:$BJ338,,IF((COLUMN(AJ351)-COLUMN($C351)+1)&gt;('Charges variables (avancé)'!$I41+'Charges variables (avancé)'!$J41),(COLUMN(AJ351)-COLUMN($C351)+1)-('Charges variables (avancé)'!$I41+'Charges variables (avancé)'!$J41),0)+1):INDEX($C338:$BJ338,,(COLUMN(AJ351)-COLUMN($C351)+1)-'Charges variables (avancé)'!$J41)),0)</f>
        <v>0</v>
      </c>
      <c r="AK351" s="368">
        <f>IF(AND(ROUND(('Charges variables-Calculs auto'!AK$139-CONFIG!$D$7)/31,0)&gt;=ROUND('Charges variables (avancé)'!$J41,0),'Charges variables (avancé)'!$E41&lt;&gt;0),SUM(INDEX($C338:$BJ338,,IF((COLUMN(AK351)-COLUMN($C351)+1)&gt;('Charges variables (avancé)'!$I41+'Charges variables (avancé)'!$J41),(COLUMN(AK351)-COLUMN($C351)+1)-('Charges variables (avancé)'!$I41+'Charges variables (avancé)'!$J41),0)+1):INDEX($C338:$BJ338,,(COLUMN(AK351)-COLUMN($C351)+1)-'Charges variables (avancé)'!$J41)),0)</f>
        <v>0</v>
      </c>
      <c r="AL351" s="368">
        <f>IF(AND(ROUND(('Charges variables-Calculs auto'!AL$139-CONFIG!$D$7)/31,0)&gt;=ROUND('Charges variables (avancé)'!$J41,0),'Charges variables (avancé)'!$E41&lt;&gt;0),SUM(INDEX($C338:$BJ338,,IF((COLUMN(AL351)-COLUMN($C351)+1)&gt;('Charges variables (avancé)'!$I41+'Charges variables (avancé)'!$J41),(COLUMN(AL351)-COLUMN($C351)+1)-('Charges variables (avancé)'!$I41+'Charges variables (avancé)'!$J41),0)+1):INDEX($C338:$BJ338,,(COLUMN(AL351)-COLUMN($C351)+1)-'Charges variables (avancé)'!$J41)),0)</f>
        <v>0</v>
      </c>
      <c r="AM351" s="368">
        <f>IF(AND(ROUND(('Charges variables-Calculs auto'!AM$139-CONFIG!$D$7)/31,0)&gt;=ROUND('Charges variables (avancé)'!$J41,0),'Charges variables (avancé)'!$E41&lt;&gt;0),SUM(INDEX($C338:$BJ338,,IF((COLUMN(AM351)-COLUMN($C351)+1)&gt;('Charges variables (avancé)'!$I41+'Charges variables (avancé)'!$J41),(COLUMN(AM351)-COLUMN($C351)+1)-('Charges variables (avancé)'!$I41+'Charges variables (avancé)'!$J41),0)+1):INDEX($C338:$BJ338,,(COLUMN(AM351)-COLUMN($C351)+1)-'Charges variables (avancé)'!$J41)),0)</f>
        <v>0</v>
      </c>
      <c r="AN351" s="368">
        <f>IF(AND(ROUND(('Charges variables-Calculs auto'!AN$139-CONFIG!$D$7)/31,0)&gt;=ROUND('Charges variables (avancé)'!$J41,0),'Charges variables (avancé)'!$E41&lt;&gt;0),SUM(INDEX($C338:$BJ338,,IF((COLUMN(AN351)-COLUMN($C351)+1)&gt;('Charges variables (avancé)'!$I41+'Charges variables (avancé)'!$J41),(COLUMN(AN351)-COLUMN($C351)+1)-('Charges variables (avancé)'!$I41+'Charges variables (avancé)'!$J41),0)+1):INDEX($C338:$BJ338,,(COLUMN(AN351)-COLUMN($C351)+1)-'Charges variables (avancé)'!$J41)),0)</f>
        <v>0</v>
      </c>
      <c r="AO351" s="368">
        <f>IF(AND(ROUND(('Charges variables-Calculs auto'!AO$139-CONFIG!$D$7)/31,0)&gt;=ROUND('Charges variables (avancé)'!$J41,0),'Charges variables (avancé)'!$E41&lt;&gt;0),SUM(INDEX($C338:$BJ338,,IF((COLUMN(AO351)-COLUMN($C351)+1)&gt;('Charges variables (avancé)'!$I41+'Charges variables (avancé)'!$J41),(COLUMN(AO351)-COLUMN($C351)+1)-('Charges variables (avancé)'!$I41+'Charges variables (avancé)'!$J41),0)+1):INDEX($C338:$BJ338,,(COLUMN(AO351)-COLUMN($C351)+1)-'Charges variables (avancé)'!$J41)),0)</f>
        <v>0</v>
      </c>
      <c r="AP351" s="368">
        <f>IF(AND(ROUND(('Charges variables-Calculs auto'!AP$139-CONFIG!$D$7)/31,0)&gt;=ROUND('Charges variables (avancé)'!$J41,0),'Charges variables (avancé)'!$E41&lt;&gt;0),SUM(INDEX($C338:$BJ338,,IF((COLUMN(AP351)-COLUMN($C351)+1)&gt;('Charges variables (avancé)'!$I41+'Charges variables (avancé)'!$J41),(COLUMN(AP351)-COLUMN($C351)+1)-('Charges variables (avancé)'!$I41+'Charges variables (avancé)'!$J41),0)+1):INDEX($C338:$BJ338,,(COLUMN(AP351)-COLUMN($C351)+1)-'Charges variables (avancé)'!$J41)),0)</f>
        <v>0</v>
      </c>
      <c r="AQ351" s="368">
        <f>IF(AND(ROUND(('Charges variables-Calculs auto'!AQ$139-CONFIG!$D$7)/31,0)&gt;=ROUND('Charges variables (avancé)'!$J41,0),'Charges variables (avancé)'!$E41&lt;&gt;0),SUM(INDEX($C338:$BJ338,,IF((COLUMN(AQ351)-COLUMN($C351)+1)&gt;('Charges variables (avancé)'!$I41+'Charges variables (avancé)'!$J41),(COLUMN(AQ351)-COLUMN($C351)+1)-('Charges variables (avancé)'!$I41+'Charges variables (avancé)'!$J41),0)+1):INDEX($C338:$BJ338,,(COLUMN(AQ351)-COLUMN($C351)+1)-'Charges variables (avancé)'!$J41)),0)</f>
        <v>0</v>
      </c>
      <c r="AR351" s="368">
        <f>IF(AND(ROUND(('Charges variables-Calculs auto'!AR$139-CONFIG!$D$7)/31,0)&gt;=ROUND('Charges variables (avancé)'!$J41,0),'Charges variables (avancé)'!$E41&lt;&gt;0),SUM(INDEX($C338:$BJ338,,IF((COLUMN(AR351)-COLUMN($C351)+1)&gt;('Charges variables (avancé)'!$I41+'Charges variables (avancé)'!$J41),(COLUMN(AR351)-COLUMN($C351)+1)-('Charges variables (avancé)'!$I41+'Charges variables (avancé)'!$J41),0)+1):INDEX($C338:$BJ338,,(COLUMN(AR351)-COLUMN($C351)+1)-'Charges variables (avancé)'!$J41)),0)</f>
        <v>0</v>
      </c>
      <c r="AS351" s="368">
        <f>IF(AND(ROUND(('Charges variables-Calculs auto'!AS$139-CONFIG!$D$7)/31,0)&gt;=ROUND('Charges variables (avancé)'!$J41,0),'Charges variables (avancé)'!$E41&lt;&gt;0),SUM(INDEX($C338:$BJ338,,IF((COLUMN(AS351)-COLUMN($C351)+1)&gt;('Charges variables (avancé)'!$I41+'Charges variables (avancé)'!$J41),(COLUMN(AS351)-COLUMN($C351)+1)-('Charges variables (avancé)'!$I41+'Charges variables (avancé)'!$J41),0)+1):INDEX($C338:$BJ338,,(COLUMN(AS351)-COLUMN($C351)+1)-'Charges variables (avancé)'!$J41)),0)</f>
        <v>0</v>
      </c>
      <c r="AT351" s="368">
        <f>IF(AND(ROUND(('Charges variables-Calculs auto'!AT$139-CONFIG!$D$7)/31,0)&gt;=ROUND('Charges variables (avancé)'!$J41,0),'Charges variables (avancé)'!$E41&lt;&gt;0),SUM(INDEX($C338:$BJ338,,IF((COLUMN(AT351)-COLUMN($C351)+1)&gt;('Charges variables (avancé)'!$I41+'Charges variables (avancé)'!$J41),(COLUMN(AT351)-COLUMN($C351)+1)-('Charges variables (avancé)'!$I41+'Charges variables (avancé)'!$J41),0)+1):INDEX($C338:$BJ338,,(COLUMN(AT351)-COLUMN($C351)+1)-'Charges variables (avancé)'!$J41)),0)</f>
        <v>0</v>
      </c>
      <c r="AU351" s="368">
        <f>IF(AND(ROUND(('Charges variables-Calculs auto'!AU$139-CONFIG!$D$7)/31,0)&gt;=ROUND('Charges variables (avancé)'!$J41,0),'Charges variables (avancé)'!$E41&lt;&gt;0),SUM(INDEX($C338:$BJ338,,IF((COLUMN(AU351)-COLUMN($C351)+1)&gt;('Charges variables (avancé)'!$I41+'Charges variables (avancé)'!$J41),(COLUMN(AU351)-COLUMN($C351)+1)-('Charges variables (avancé)'!$I41+'Charges variables (avancé)'!$J41),0)+1):INDEX($C338:$BJ338,,(COLUMN(AU351)-COLUMN($C351)+1)-'Charges variables (avancé)'!$J41)),0)</f>
        <v>0</v>
      </c>
      <c r="AV351" s="368">
        <f>IF(AND(ROUND(('Charges variables-Calculs auto'!AV$139-CONFIG!$D$7)/31,0)&gt;=ROUND('Charges variables (avancé)'!$J41,0),'Charges variables (avancé)'!$E41&lt;&gt;0),SUM(INDEX($C338:$BJ338,,IF((COLUMN(AV351)-COLUMN($C351)+1)&gt;('Charges variables (avancé)'!$I41+'Charges variables (avancé)'!$J41),(COLUMN(AV351)-COLUMN($C351)+1)-('Charges variables (avancé)'!$I41+'Charges variables (avancé)'!$J41),0)+1):INDEX($C338:$BJ338,,(COLUMN(AV351)-COLUMN($C351)+1)-'Charges variables (avancé)'!$J41)),0)</f>
        <v>0</v>
      </c>
      <c r="AW351" s="368">
        <f>IF(AND(ROUND(('Charges variables-Calculs auto'!AW$139-CONFIG!$D$7)/31,0)&gt;=ROUND('Charges variables (avancé)'!$J41,0),'Charges variables (avancé)'!$E41&lt;&gt;0),SUM(INDEX($C338:$BJ338,,IF((COLUMN(AW351)-COLUMN($C351)+1)&gt;('Charges variables (avancé)'!$I41+'Charges variables (avancé)'!$J41),(COLUMN(AW351)-COLUMN($C351)+1)-('Charges variables (avancé)'!$I41+'Charges variables (avancé)'!$J41),0)+1):INDEX($C338:$BJ338,,(COLUMN(AW351)-COLUMN($C351)+1)-'Charges variables (avancé)'!$J41)),0)</f>
        <v>0</v>
      </c>
      <c r="AX351" s="368">
        <f>IF(AND(ROUND(('Charges variables-Calculs auto'!AX$139-CONFIG!$D$7)/31,0)&gt;=ROUND('Charges variables (avancé)'!$J41,0),'Charges variables (avancé)'!$E41&lt;&gt;0),SUM(INDEX($C338:$BJ338,,IF((COLUMN(AX351)-COLUMN($C351)+1)&gt;('Charges variables (avancé)'!$I41+'Charges variables (avancé)'!$J41),(COLUMN(AX351)-COLUMN($C351)+1)-('Charges variables (avancé)'!$I41+'Charges variables (avancé)'!$J41),0)+1):INDEX($C338:$BJ338,,(COLUMN(AX351)-COLUMN($C351)+1)-'Charges variables (avancé)'!$J41)),0)</f>
        <v>0</v>
      </c>
      <c r="AY351" s="368">
        <f>IF(AND(ROUND(('Charges variables-Calculs auto'!AY$139-CONFIG!$D$7)/31,0)&gt;=ROUND('Charges variables (avancé)'!$J41,0),'Charges variables (avancé)'!$E41&lt;&gt;0),SUM(INDEX($C338:$BJ338,,IF((COLUMN(AY351)-COLUMN($C351)+1)&gt;('Charges variables (avancé)'!$I41+'Charges variables (avancé)'!$J41),(COLUMN(AY351)-COLUMN($C351)+1)-('Charges variables (avancé)'!$I41+'Charges variables (avancé)'!$J41),0)+1):INDEX($C338:$BJ338,,(COLUMN(AY351)-COLUMN($C351)+1)-'Charges variables (avancé)'!$J41)),0)</f>
        <v>0</v>
      </c>
      <c r="AZ351" s="368">
        <f>IF(AND(ROUND(('Charges variables-Calculs auto'!AZ$139-CONFIG!$D$7)/31,0)&gt;=ROUND('Charges variables (avancé)'!$J41,0),'Charges variables (avancé)'!$E41&lt;&gt;0),SUM(INDEX($C338:$BJ338,,IF((COLUMN(AZ351)-COLUMN($C351)+1)&gt;('Charges variables (avancé)'!$I41+'Charges variables (avancé)'!$J41),(COLUMN(AZ351)-COLUMN($C351)+1)-('Charges variables (avancé)'!$I41+'Charges variables (avancé)'!$J41),0)+1):INDEX($C338:$BJ338,,(COLUMN(AZ351)-COLUMN($C351)+1)-'Charges variables (avancé)'!$J41)),0)</f>
        <v>0</v>
      </c>
      <c r="BA351" s="368">
        <f>IF(AND(ROUND(('Charges variables-Calculs auto'!BA$139-CONFIG!$D$7)/31,0)&gt;=ROUND('Charges variables (avancé)'!$J41,0),'Charges variables (avancé)'!$E41&lt;&gt;0),SUM(INDEX($C338:$BJ338,,IF((COLUMN(BA351)-COLUMN($C351)+1)&gt;('Charges variables (avancé)'!$I41+'Charges variables (avancé)'!$J41),(COLUMN(BA351)-COLUMN($C351)+1)-('Charges variables (avancé)'!$I41+'Charges variables (avancé)'!$J41),0)+1):INDEX($C338:$BJ338,,(COLUMN(BA351)-COLUMN($C351)+1)-'Charges variables (avancé)'!$J41)),0)</f>
        <v>0</v>
      </c>
      <c r="BB351" s="368">
        <f>IF(AND(ROUND(('Charges variables-Calculs auto'!BB$139-CONFIG!$D$7)/31,0)&gt;=ROUND('Charges variables (avancé)'!$J41,0),'Charges variables (avancé)'!$E41&lt;&gt;0),SUM(INDEX($C338:$BJ338,,IF((COLUMN(BB351)-COLUMN($C351)+1)&gt;('Charges variables (avancé)'!$I41+'Charges variables (avancé)'!$J41),(COLUMN(BB351)-COLUMN($C351)+1)-('Charges variables (avancé)'!$I41+'Charges variables (avancé)'!$J41),0)+1):INDEX($C338:$BJ338,,(COLUMN(BB351)-COLUMN($C351)+1)-'Charges variables (avancé)'!$J41)),0)</f>
        <v>0</v>
      </c>
      <c r="BC351" s="368">
        <f>IF(AND(ROUND(('Charges variables-Calculs auto'!BC$139-CONFIG!$D$7)/31,0)&gt;=ROUND('Charges variables (avancé)'!$J41,0),'Charges variables (avancé)'!$E41&lt;&gt;0),SUM(INDEX($C338:$BJ338,,IF((COLUMN(BC351)-COLUMN($C351)+1)&gt;('Charges variables (avancé)'!$I41+'Charges variables (avancé)'!$J41),(COLUMN(BC351)-COLUMN($C351)+1)-('Charges variables (avancé)'!$I41+'Charges variables (avancé)'!$J41),0)+1):INDEX($C338:$BJ338,,(COLUMN(BC351)-COLUMN($C351)+1)-'Charges variables (avancé)'!$J41)),0)</f>
        <v>0</v>
      </c>
      <c r="BD351" s="368">
        <f>IF(AND(ROUND(('Charges variables-Calculs auto'!BD$139-CONFIG!$D$7)/31,0)&gt;=ROUND('Charges variables (avancé)'!$J41,0),'Charges variables (avancé)'!$E41&lt;&gt;0),SUM(INDEX($C338:$BJ338,,IF((COLUMN(BD351)-COLUMN($C351)+1)&gt;('Charges variables (avancé)'!$I41+'Charges variables (avancé)'!$J41),(COLUMN(BD351)-COLUMN($C351)+1)-('Charges variables (avancé)'!$I41+'Charges variables (avancé)'!$J41),0)+1):INDEX($C338:$BJ338,,(COLUMN(BD351)-COLUMN($C351)+1)-'Charges variables (avancé)'!$J41)),0)</f>
        <v>0</v>
      </c>
      <c r="BE351" s="368">
        <f>IF(AND(ROUND(('Charges variables-Calculs auto'!BE$139-CONFIG!$D$7)/31,0)&gt;=ROUND('Charges variables (avancé)'!$J41,0),'Charges variables (avancé)'!$E41&lt;&gt;0),SUM(INDEX($C338:$BJ338,,IF((COLUMN(BE351)-COLUMN($C351)+1)&gt;('Charges variables (avancé)'!$I41+'Charges variables (avancé)'!$J41),(COLUMN(BE351)-COLUMN($C351)+1)-('Charges variables (avancé)'!$I41+'Charges variables (avancé)'!$J41),0)+1):INDEX($C338:$BJ338,,(COLUMN(BE351)-COLUMN($C351)+1)-'Charges variables (avancé)'!$J41)),0)</f>
        <v>0</v>
      </c>
      <c r="BF351" s="368">
        <f>IF(AND(ROUND(('Charges variables-Calculs auto'!BF$139-CONFIG!$D$7)/31,0)&gt;=ROUND('Charges variables (avancé)'!$J41,0),'Charges variables (avancé)'!$E41&lt;&gt;0),SUM(INDEX($C338:$BJ338,,IF((COLUMN(BF351)-COLUMN($C351)+1)&gt;('Charges variables (avancé)'!$I41+'Charges variables (avancé)'!$J41),(COLUMN(BF351)-COLUMN($C351)+1)-('Charges variables (avancé)'!$I41+'Charges variables (avancé)'!$J41),0)+1):INDEX($C338:$BJ338,,(COLUMN(BF351)-COLUMN($C351)+1)-'Charges variables (avancé)'!$J41)),0)</f>
        <v>0</v>
      </c>
      <c r="BG351" s="368">
        <f>IF(AND(ROUND(('Charges variables-Calculs auto'!BG$139-CONFIG!$D$7)/31,0)&gt;=ROUND('Charges variables (avancé)'!$J41,0),'Charges variables (avancé)'!$E41&lt;&gt;0),SUM(INDEX($C338:$BJ338,,IF((COLUMN(BG351)-COLUMN($C351)+1)&gt;('Charges variables (avancé)'!$I41+'Charges variables (avancé)'!$J41),(COLUMN(BG351)-COLUMN($C351)+1)-('Charges variables (avancé)'!$I41+'Charges variables (avancé)'!$J41),0)+1):INDEX($C338:$BJ338,,(COLUMN(BG351)-COLUMN($C351)+1)-'Charges variables (avancé)'!$J41)),0)</f>
        <v>0</v>
      </c>
      <c r="BH351" s="368">
        <f>IF(AND(ROUND(('Charges variables-Calculs auto'!BH$139-CONFIG!$D$7)/31,0)&gt;=ROUND('Charges variables (avancé)'!$J41,0),'Charges variables (avancé)'!$E41&lt;&gt;0),SUM(INDEX($C338:$BJ338,,IF((COLUMN(BH351)-COLUMN($C351)+1)&gt;('Charges variables (avancé)'!$I41+'Charges variables (avancé)'!$J41),(COLUMN(BH351)-COLUMN($C351)+1)-('Charges variables (avancé)'!$I41+'Charges variables (avancé)'!$J41),0)+1):INDEX($C338:$BJ338,,(COLUMN(BH351)-COLUMN($C351)+1)-'Charges variables (avancé)'!$J41)),0)</f>
        <v>0</v>
      </c>
      <c r="BI351" s="368">
        <f>IF(AND(ROUND(('Charges variables-Calculs auto'!BI$139-CONFIG!$D$7)/31,0)&gt;=ROUND('Charges variables (avancé)'!$J41,0),'Charges variables (avancé)'!$E41&lt;&gt;0),SUM(INDEX($C338:$BJ338,,IF((COLUMN(BI351)-COLUMN($C351)+1)&gt;('Charges variables (avancé)'!$I41+'Charges variables (avancé)'!$J41),(COLUMN(BI351)-COLUMN($C351)+1)-('Charges variables (avancé)'!$I41+'Charges variables (avancé)'!$J41),0)+1):INDEX($C338:$BJ338,,(COLUMN(BI351)-COLUMN($C351)+1)-'Charges variables (avancé)'!$J41)),0)</f>
        <v>0</v>
      </c>
      <c r="BJ351" s="368">
        <f>IF(AND(ROUND(('Charges variables-Calculs auto'!BJ$139-CONFIG!$D$7)/31,0)&gt;=ROUND('Charges variables (avancé)'!$J41,0),'Charges variables (avancé)'!$E41&lt;&gt;0),SUM(INDEX($C338:$BJ338,,IF((COLUMN(BJ351)-COLUMN($C351)+1)&gt;('Charges variables (avancé)'!$I41+'Charges variables (avancé)'!$J41),(COLUMN(BJ351)-COLUMN($C351)+1)-('Charges variables (avancé)'!$I41+'Charges variables (avancé)'!$J41),0)+1):INDEX($C338:$BJ338,,(COLUMN(BJ351)-COLUMN($C351)+1)-'Charges variables (avancé)'!$J41)),0)</f>
        <v>0</v>
      </c>
    </row>
    <row r="352" spans="2:62" ht="15" customHeight="1">
      <c r="B352" s="366">
        <f>'Charges variables (avancé)'!C42</f>
        <v>0</v>
      </c>
      <c r="C352" s="368">
        <f>IF(AND(ROUND(('Charges variables-Calculs auto'!C$139-CONFIG!$D$7)/31,0)&gt;=ROUND('Charges variables (avancé)'!$J42,0),'Charges variables (avancé)'!$E42&lt;&gt;0),SUM(INDEX($C339:$BJ339,,IF((COLUMN(C352)-COLUMN($C352)+1)&gt;('Charges variables (avancé)'!$I42+'Charges variables (avancé)'!$J42),(COLUMN(C352)-COLUMN($C352)+1)-('Charges variables (avancé)'!$I42+'Charges variables (avancé)'!$J42),0)+1):INDEX($C339:$BJ339,,(COLUMN(C352)-COLUMN($C352)+1)-'Charges variables (avancé)'!$J42)),0)</f>
        <v>0</v>
      </c>
      <c r="D352" s="368">
        <f>IF(AND(ROUND(('Charges variables-Calculs auto'!D$139-CONFIG!$D$7)/31,0)&gt;=ROUND('Charges variables (avancé)'!$J42,0),'Charges variables (avancé)'!$E42&lt;&gt;0),SUM(INDEX($C339:$BJ339,,IF((COLUMN(D352)-COLUMN($C352)+1)&gt;('Charges variables (avancé)'!$I42+'Charges variables (avancé)'!$J42),(COLUMN(D352)-COLUMN($C352)+1)-('Charges variables (avancé)'!$I42+'Charges variables (avancé)'!$J42),0)+1):INDEX($C339:$BJ339,,(COLUMN(D352)-COLUMN($C352)+1)-'Charges variables (avancé)'!$J42)),0)</f>
        <v>0</v>
      </c>
      <c r="E352" s="368">
        <f>IF(AND(ROUND(('Charges variables-Calculs auto'!E$139-CONFIG!$D$7)/31,0)&gt;=ROUND('Charges variables (avancé)'!$J42,0),'Charges variables (avancé)'!$E42&lt;&gt;0),SUM(INDEX($C339:$BJ339,,IF((COLUMN(E352)-COLUMN($C352)+1)&gt;('Charges variables (avancé)'!$I42+'Charges variables (avancé)'!$J42),(COLUMN(E352)-COLUMN($C352)+1)-('Charges variables (avancé)'!$I42+'Charges variables (avancé)'!$J42),0)+1):INDEX($C339:$BJ339,,(COLUMN(E352)-COLUMN($C352)+1)-'Charges variables (avancé)'!$J42)),0)</f>
        <v>0</v>
      </c>
      <c r="F352" s="368">
        <f>IF(AND(ROUND(('Charges variables-Calculs auto'!F$139-CONFIG!$D$7)/31,0)&gt;=ROUND('Charges variables (avancé)'!$J42,0),'Charges variables (avancé)'!$E42&lt;&gt;0),SUM(INDEX($C339:$BJ339,,IF((COLUMN(F352)-COLUMN($C352)+1)&gt;('Charges variables (avancé)'!$I42+'Charges variables (avancé)'!$J42),(COLUMN(F352)-COLUMN($C352)+1)-('Charges variables (avancé)'!$I42+'Charges variables (avancé)'!$J42),0)+1):INDEX($C339:$BJ339,,(COLUMN(F352)-COLUMN($C352)+1)-'Charges variables (avancé)'!$J42)),0)</f>
        <v>0</v>
      </c>
      <c r="G352" s="368">
        <f>IF(AND(ROUND(('Charges variables-Calculs auto'!G$139-CONFIG!$D$7)/31,0)&gt;=ROUND('Charges variables (avancé)'!$J42,0),'Charges variables (avancé)'!$E42&lt;&gt;0),SUM(INDEX($C339:$BJ339,,IF((COLUMN(G352)-COLUMN($C352)+1)&gt;('Charges variables (avancé)'!$I42+'Charges variables (avancé)'!$J42),(COLUMN(G352)-COLUMN($C352)+1)-('Charges variables (avancé)'!$I42+'Charges variables (avancé)'!$J42),0)+1):INDEX($C339:$BJ339,,(COLUMN(G352)-COLUMN($C352)+1)-'Charges variables (avancé)'!$J42)),0)</f>
        <v>0</v>
      </c>
      <c r="H352" s="368">
        <f>IF(AND(ROUND(('Charges variables-Calculs auto'!H$139-CONFIG!$D$7)/31,0)&gt;=ROUND('Charges variables (avancé)'!$J42,0),'Charges variables (avancé)'!$E42&lt;&gt;0),SUM(INDEX($C339:$BJ339,,IF((COLUMN(H352)-COLUMN($C352)+1)&gt;('Charges variables (avancé)'!$I42+'Charges variables (avancé)'!$J42),(COLUMN(H352)-COLUMN($C352)+1)-('Charges variables (avancé)'!$I42+'Charges variables (avancé)'!$J42),0)+1):INDEX($C339:$BJ339,,(COLUMN(H352)-COLUMN($C352)+1)-'Charges variables (avancé)'!$J42)),0)</f>
        <v>0</v>
      </c>
      <c r="I352" s="368">
        <f>IF(AND(ROUND(('Charges variables-Calculs auto'!I$139-CONFIG!$D$7)/31,0)&gt;=ROUND('Charges variables (avancé)'!$J42,0),'Charges variables (avancé)'!$E42&lt;&gt;0),SUM(INDEX($C339:$BJ339,,IF((COLUMN(I352)-COLUMN($C352)+1)&gt;('Charges variables (avancé)'!$I42+'Charges variables (avancé)'!$J42),(COLUMN(I352)-COLUMN($C352)+1)-('Charges variables (avancé)'!$I42+'Charges variables (avancé)'!$J42),0)+1):INDEX($C339:$BJ339,,(COLUMN(I352)-COLUMN($C352)+1)-'Charges variables (avancé)'!$J42)),0)</f>
        <v>0</v>
      </c>
      <c r="J352" s="368">
        <f>IF(AND(ROUND(('Charges variables-Calculs auto'!J$139-CONFIG!$D$7)/31,0)&gt;=ROUND('Charges variables (avancé)'!$J42,0),'Charges variables (avancé)'!$E42&lt;&gt;0),SUM(INDEX($C339:$BJ339,,IF((COLUMN(J352)-COLUMN($C352)+1)&gt;('Charges variables (avancé)'!$I42+'Charges variables (avancé)'!$J42),(COLUMN(J352)-COLUMN($C352)+1)-('Charges variables (avancé)'!$I42+'Charges variables (avancé)'!$J42),0)+1):INDEX($C339:$BJ339,,(COLUMN(J352)-COLUMN($C352)+1)-'Charges variables (avancé)'!$J42)),0)</f>
        <v>0</v>
      </c>
      <c r="K352" s="368">
        <f>IF(AND(ROUND(('Charges variables-Calculs auto'!K$139-CONFIG!$D$7)/31,0)&gt;=ROUND('Charges variables (avancé)'!$J42,0),'Charges variables (avancé)'!$E42&lt;&gt;0),SUM(INDEX($C339:$BJ339,,IF((COLUMN(K352)-COLUMN($C352)+1)&gt;('Charges variables (avancé)'!$I42+'Charges variables (avancé)'!$J42),(COLUMN(K352)-COLUMN($C352)+1)-('Charges variables (avancé)'!$I42+'Charges variables (avancé)'!$J42),0)+1):INDEX($C339:$BJ339,,(COLUMN(K352)-COLUMN($C352)+1)-'Charges variables (avancé)'!$J42)),0)</f>
        <v>0</v>
      </c>
      <c r="L352" s="368">
        <f>IF(AND(ROUND(('Charges variables-Calculs auto'!L$139-CONFIG!$D$7)/31,0)&gt;=ROUND('Charges variables (avancé)'!$J42,0),'Charges variables (avancé)'!$E42&lt;&gt;0),SUM(INDEX($C339:$BJ339,,IF((COLUMN(L352)-COLUMN($C352)+1)&gt;('Charges variables (avancé)'!$I42+'Charges variables (avancé)'!$J42),(COLUMN(L352)-COLUMN($C352)+1)-('Charges variables (avancé)'!$I42+'Charges variables (avancé)'!$J42),0)+1):INDEX($C339:$BJ339,,(COLUMN(L352)-COLUMN($C352)+1)-'Charges variables (avancé)'!$J42)),0)</f>
        <v>0</v>
      </c>
      <c r="M352" s="368">
        <f>IF(AND(ROUND(('Charges variables-Calculs auto'!M$139-CONFIG!$D$7)/31,0)&gt;=ROUND('Charges variables (avancé)'!$J42,0),'Charges variables (avancé)'!$E42&lt;&gt;0),SUM(INDEX($C339:$BJ339,,IF((COLUMN(M352)-COLUMN($C352)+1)&gt;('Charges variables (avancé)'!$I42+'Charges variables (avancé)'!$J42),(COLUMN(M352)-COLUMN($C352)+1)-('Charges variables (avancé)'!$I42+'Charges variables (avancé)'!$J42),0)+1):INDEX($C339:$BJ339,,(COLUMN(M352)-COLUMN($C352)+1)-'Charges variables (avancé)'!$J42)),0)</f>
        <v>0</v>
      </c>
      <c r="N352" s="368">
        <f>IF(AND(ROUND(('Charges variables-Calculs auto'!N$139-CONFIG!$D$7)/31,0)&gt;=ROUND('Charges variables (avancé)'!$J42,0),'Charges variables (avancé)'!$E42&lt;&gt;0),SUM(INDEX($C339:$BJ339,,IF((COLUMN(N352)-COLUMN($C352)+1)&gt;('Charges variables (avancé)'!$I42+'Charges variables (avancé)'!$J42),(COLUMN(N352)-COLUMN($C352)+1)-('Charges variables (avancé)'!$I42+'Charges variables (avancé)'!$J42),0)+1):INDEX($C339:$BJ339,,(COLUMN(N352)-COLUMN($C352)+1)-'Charges variables (avancé)'!$J42)),0)</f>
        <v>0</v>
      </c>
      <c r="O352" s="368">
        <f>IF(AND(ROUND(('Charges variables-Calculs auto'!O$139-CONFIG!$D$7)/31,0)&gt;=ROUND('Charges variables (avancé)'!$J42,0),'Charges variables (avancé)'!$E42&lt;&gt;0),SUM(INDEX($C339:$BJ339,,IF((COLUMN(O352)-COLUMN($C352)+1)&gt;('Charges variables (avancé)'!$I42+'Charges variables (avancé)'!$J42),(COLUMN(O352)-COLUMN($C352)+1)-('Charges variables (avancé)'!$I42+'Charges variables (avancé)'!$J42),0)+1):INDEX($C339:$BJ339,,(COLUMN(O352)-COLUMN($C352)+1)-'Charges variables (avancé)'!$J42)),0)</f>
        <v>0</v>
      </c>
      <c r="P352" s="368">
        <f>IF(AND(ROUND(('Charges variables-Calculs auto'!P$139-CONFIG!$D$7)/31,0)&gt;=ROUND('Charges variables (avancé)'!$J42,0),'Charges variables (avancé)'!$E42&lt;&gt;0),SUM(INDEX($C339:$BJ339,,IF((COLUMN(P352)-COLUMN($C352)+1)&gt;('Charges variables (avancé)'!$I42+'Charges variables (avancé)'!$J42),(COLUMN(P352)-COLUMN($C352)+1)-('Charges variables (avancé)'!$I42+'Charges variables (avancé)'!$J42),0)+1):INDEX($C339:$BJ339,,(COLUMN(P352)-COLUMN($C352)+1)-'Charges variables (avancé)'!$J42)),0)</f>
        <v>0</v>
      </c>
      <c r="Q352" s="368">
        <f>IF(AND(ROUND(('Charges variables-Calculs auto'!Q$139-CONFIG!$D$7)/31,0)&gt;=ROUND('Charges variables (avancé)'!$J42,0),'Charges variables (avancé)'!$E42&lt;&gt;0),SUM(INDEX($C339:$BJ339,,IF((COLUMN(Q352)-COLUMN($C352)+1)&gt;('Charges variables (avancé)'!$I42+'Charges variables (avancé)'!$J42),(COLUMN(Q352)-COLUMN($C352)+1)-('Charges variables (avancé)'!$I42+'Charges variables (avancé)'!$J42),0)+1):INDEX($C339:$BJ339,,(COLUMN(Q352)-COLUMN($C352)+1)-'Charges variables (avancé)'!$J42)),0)</f>
        <v>0</v>
      </c>
      <c r="R352" s="368">
        <f>IF(AND(ROUND(('Charges variables-Calculs auto'!R$139-CONFIG!$D$7)/31,0)&gt;=ROUND('Charges variables (avancé)'!$J42,0),'Charges variables (avancé)'!$E42&lt;&gt;0),SUM(INDEX($C339:$BJ339,,IF((COLUMN(R352)-COLUMN($C352)+1)&gt;('Charges variables (avancé)'!$I42+'Charges variables (avancé)'!$J42),(COLUMN(R352)-COLUMN($C352)+1)-('Charges variables (avancé)'!$I42+'Charges variables (avancé)'!$J42),0)+1):INDEX($C339:$BJ339,,(COLUMN(R352)-COLUMN($C352)+1)-'Charges variables (avancé)'!$J42)),0)</f>
        <v>0</v>
      </c>
      <c r="S352" s="368">
        <f>IF(AND(ROUND(('Charges variables-Calculs auto'!S$139-CONFIG!$D$7)/31,0)&gt;=ROUND('Charges variables (avancé)'!$J42,0),'Charges variables (avancé)'!$E42&lt;&gt;0),SUM(INDEX($C339:$BJ339,,IF((COLUMN(S352)-COLUMN($C352)+1)&gt;('Charges variables (avancé)'!$I42+'Charges variables (avancé)'!$J42),(COLUMN(S352)-COLUMN($C352)+1)-('Charges variables (avancé)'!$I42+'Charges variables (avancé)'!$J42),0)+1):INDEX($C339:$BJ339,,(COLUMN(S352)-COLUMN($C352)+1)-'Charges variables (avancé)'!$J42)),0)</f>
        <v>0</v>
      </c>
      <c r="T352" s="368">
        <f>IF(AND(ROUND(('Charges variables-Calculs auto'!T$139-CONFIG!$D$7)/31,0)&gt;=ROUND('Charges variables (avancé)'!$J42,0),'Charges variables (avancé)'!$E42&lt;&gt;0),SUM(INDEX($C339:$BJ339,,IF((COLUMN(T352)-COLUMN($C352)+1)&gt;('Charges variables (avancé)'!$I42+'Charges variables (avancé)'!$J42),(COLUMN(T352)-COLUMN($C352)+1)-('Charges variables (avancé)'!$I42+'Charges variables (avancé)'!$J42),0)+1):INDEX($C339:$BJ339,,(COLUMN(T352)-COLUMN($C352)+1)-'Charges variables (avancé)'!$J42)),0)</f>
        <v>0</v>
      </c>
      <c r="U352" s="368">
        <f>IF(AND(ROUND(('Charges variables-Calculs auto'!U$139-CONFIG!$D$7)/31,0)&gt;=ROUND('Charges variables (avancé)'!$J42,0),'Charges variables (avancé)'!$E42&lt;&gt;0),SUM(INDEX($C339:$BJ339,,IF((COLUMN(U352)-COLUMN($C352)+1)&gt;('Charges variables (avancé)'!$I42+'Charges variables (avancé)'!$J42),(COLUMN(U352)-COLUMN($C352)+1)-('Charges variables (avancé)'!$I42+'Charges variables (avancé)'!$J42),0)+1):INDEX($C339:$BJ339,,(COLUMN(U352)-COLUMN($C352)+1)-'Charges variables (avancé)'!$J42)),0)</f>
        <v>0</v>
      </c>
      <c r="V352" s="368">
        <f>IF(AND(ROUND(('Charges variables-Calculs auto'!V$139-CONFIG!$D$7)/31,0)&gt;=ROUND('Charges variables (avancé)'!$J42,0),'Charges variables (avancé)'!$E42&lt;&gt;0),SUM(INDEX($C339:$BJ339,,IF((COLUMN(V352)-COLUMN($C352)+1)&gt;('Charges variables (avancé)'!$I42+'Charges variables (avancé)'!$J42),(COLUMN(V352)-COLUMN($C352)+1)-('Charges variables (avancé)'!$I42+'Charges variables (avancé)'!$J42),0)+1):INDEX($C339:$BJ339,,(COLUMN(V352)-COLUMN($C352)+1)-'Charges variables (avancé)'!$J42)),0)</f>
        <v>0</v>
      </c>
      <c r="W352" s="368">
        <f>IF(AND(ROUND(('Charges variables-Calculs auto'!W$139-CONFIG!$D$7)/31,0)&gt;=ROUND('Charges variables (avancé)'!$J42,0),'Charges variables (avancé)'!$E42&lt;&gt;0),SUM(INDEX($C339:$BJ339,,IF((COLUMN(W352)-COLUMN($C352)+1)&gt;('Charges variables (avancé)'!$I42+'Charges variables (avancé)'!$J42),(COLUMN(W352)-COLUMN($C352)+1)-('Charges variables (avancé)'!$I42+'Charges variables (avancé)'!$J42),0)+1):INDEX($C339:$BJ339,,(COLUMN(W352)-COLUMN($C352)+1)-'Charges variables (avancé)'!$J42)),0)</f>
        <v>0</v>
      </c>
      <c r="X352" s="368">
        <f>IF(AND(ROUND(('Charges variables-Calculs auto'!X$139-CONFIG!$D$7)/31,0)&gt;=ROUND('Charges variables (avancé)'!$J42,0),'Charges variables (avancé)'!$E42&lt;&gt;0),SUM(INDEX($C339:$BJ339,,IF((COLUMN(X352)-COLUMN($C352)+1)&gt;('Charges variables (avancé)'!$I42+'Charges variables (avancé)'!$J42),(COLUMN(X352)-COLUMN($C352)+1)-('Charges variables (avancé)'!$I42+'Charges variables (avancé)'!$J42),0)+1):INDEX($C339:$BJ339,,(COLUMN(X352)-COLUMN($C352)+1)-'Charges variables (avancé)'!$J42)),0)</f>
        <v>0</v>
      </c>
      <c r="Y352" s="368">
        <f>IF(AND(ROUND(('Charges variables-Calculs auto'!Y$139-CONFIG!$D$7)/31,0)&gt;=ROUND('Charges variables (avancé)'!$J42,0),'Charges variables (avancé)'!$E42&lt;&gt;0),SUM(INDEX($C339:$BJ339,,IF((COLUMN(Y352)-COLUMN($C352)+1)&gt;('Charges variables (avancé)'!$I42+'Charges variables (avancé)'!$J42),(COLUMN(Y352)-COLUMN($C352)+1)-('Charges variables (avancé)'!$I42+'Charges variables (avancé)'!$J42),0)+1):INDEX($C339:$BJ339,,(COLUMN(Y352)-COLUMN($C352)+1)-'Charges variables (avancé)'!$J42)),0)</f>
        <v>0</v>
      </c>
      <c r="Z352" s="368">
        <f>IF(AND(ROUND(('Charges variables-Calculs auto'!Z$139-CONFIG!$D$7)/31,0)&gt;=ROUND('Charges variables (avancé)'!$J42,0),'Charges variables (avancé)'!$E42&lt;&gt;0),SUM(INDEX($C339:$BJ339,,IF((COLUMN(Z352)-COLUMN($C352)+1)&gt;('Charges variables (avancé)'!$I42+'Charges variables (avancé)'!$J42),(COLUMN(Z352)-COLUMN($C352)+1)-('Charges variables (avancé)'!$I42+'Charges variables (avancé)'!$J42),0)+1):INDEX($C339:$BJ339,,(COLUMN(Z352)-COLUMN($C352)+1)-'Charges variables (avancé)'!$J42)),0)</f>
        <v>0</v>
      </c>
      <c r="AA352" s="368">
        <f>IF(AND(ROUND(('Charges variables-Calculs auto'!AA$139-CONFIG!$D$7)/31,0)&gt;=ROUND('Charges variables (avancé)'!$J42,0),'Charges variables (avancé)'!$E42&lt;&gt;0),SUM(INDEX($C339:$BJ339,,IF((COLUMN(AA352)-COLUMN($C352)+1)&gt;('Charges variables (avancé)'!$I42+'Charges variables (avancé)'!$J42),(COLUMN(AA352)-COLUMN($C352)+1)-('Charges variables (avancé)'!$I42+'Charges variables (avancé)'!$J42),0)+1):INDEX($C339:$BJ339,,(COLUMN(AA352)-COLUMN($C352)+1)-'Charges variables (avancé)'!$J42)),0)</f>
        <v>0</v>
      </c>
      <c r="AB352" s="368">
        <f>IF(AND(ROUND(('Charges variables-Calculs auto'!AB$139-CONFIG!$D$7)/31,0)&gt;=ROUND('Charges variables (avancé)'!$J42,0),'Charges variables (avancé)'!$E42&lt;&gt;0),SUM(INDEX($C339:$BJ339,,IF((COLUMN(AB352)-COLUMN($C352)+1)&gt;('Charges variables (avancé)'!$I42+'Charges variables (avancé)'!$J42),(COLUMN(AB352)-COLUMN($C352)+1)-('Charges variables (avancé)'!$I42+'Charges variables (avancé)'!$J42),0)+1):INDEX($C339:$BJ339,,(COLUMN(AB352)-COLUMN($C352)+1)-'Charges variables (avancé)'!$J42)),0)</f>
        <v>0</v>
      </c>
      <c r="AC352" s="368">
        <f>IF(AND(ROUND(('Charges variables-Calculs auto'!AC$139-CONFIG!$D$7)/31,0)&gt;=ROUND('Charges variables (avancé)'!$J42,0),'Charges variables (avancé)'!$E42&lt;&gt;0),SUM(INDEX($C339:$BJ339,,IF((COLUMN(AC352)-COLUMN($C352)+1)&gt;('Charges variables (avancé)'!$I42+'Charges variables (avancé)'!$J42),(COLUMN(AC352)-COLUMN($C352)+1)-('Charges variables (avancé)'!$I42+'Charges variables (avancé)'!$J42),0)+1):INDEX($C339:$BJ339,,(COLUMN(AC352)-COLUMN($C352)+1)-'Charges variables (avancé)'!$J42)),0)</f>
        <v>0</v>
      </c>
      <c r="AD352" s="368">
        <f>IF(AND(ROUND(('Charges variables-Calculs auto'!AD$139-CONFIG!$D$7)/31,0)&gt;=ROUND('Charges variables (avancé)'!$J42,0),'Charges variables (avancé)'!$E42&lt;&gt;0),SUM(INDEX($C339:$BJ339,,IF((COLUMN(AD352)-COLUMN($C352)+1)&gt;('Charges variables (avancé)'!$I42+'Charges variables (avancé)'!$J42),(COLUMN(AD352)-COLUMN($C352)+1)-('Charges variables (avancé)'!$I42+'Charges variables (avancé)'!$J42),0)+1):INDEX($C339:$BJ339,,(COLUMN(AD352)-COLUMN($C352)+1)-'Charges variables (avancé)'!$J42)),0)</f>
        <v>0</v>
      </c>
      <c r="AE352" s="368">
        <f>IF(AND(ROUND(('Charges variables-Calculs auto'!AE$139-CONFIG!$D$7)/31,0)&gt;=ROUND('Charges variables (avancé)'!$J42,0),'Charges variables (avancé)'!$E42&lt;&gt;0),SUM(INDEX($C339:$BJ339,,IF((COLUMN(AE352)-COLUMN($C352)+1)&gt;('Charges variables (avancé)'!$I42+'Charges variables (avancé)'!$J42),(COLUMN(AE352)-COLUMN($C352)+1)-('Charges variables (avancé)'!$I42+'Charges variables (avancé)'!$J42),0)+1):INDEX($C339:$BJ339,,(COLUMN(AE352)-COLUMN($C352)+1)-'Charges variables (avancé)'!$J42)),0)</f>
        <v>0</v>
      </c>
      <c r="AF352" s="368">
        <f>IF(AND(ROUND(('Charges variables-Calculs auto'!AF$139-CONFIG!$D$7)/31,0)&gt;=ROUND('Charges variables (avancé)'!$J42,0),'Charges variables (avancé)'!$E42&lt;&gt;0),SUM(INDEX($C339:$BJ339,,IF((COLUMN(AF352)-COLUMN($C352)+1)&gt;('Charges variables (avancé)'!$I42+'Charges variables (avancé)'!$J42),(COLUMN(AF352)-COLUMN($C352)+1)-('Charges variables (avancé)'!$I42+'Charges variables (avancé)'!$J42),0)+1):INDEX($C339:$BJ339,,(COLUMN(AF352)-COLUMN($C352)+1)-'Charges variables (avancé)'!$J42)),0)</f>
        <v>0</v>
      </c>
      <c r="AG352" s="368">
        <f>IF(AND(ROUND(('Charges variables-Calculs auto'!AG$139-CONFIG!$D$7)/31,0)&gt;=ROUND('Charges variables (avancé)'!$J42,0),'Charges variables (avancé)'!$E42&lt;&gt;0),SUM(INDEX($C339:$BJ339,,IF((COLUMN(AG352)-COLUMN($C352)+1)&gt;('Charges variables (avancé)'!$I42+'Charges variables (avancé)'!$J42),(COLUMN(AG352)-COLUMN($C352)+1)-('Charges variables (avancé)'!$I42+'Charges variables (avancé)'!$J42),0)+1):INDEX($C339:$BJ339,,(COLUMN(AG352)-COLUMN($C352)+1)-'Charges variables (avancé)'!$J42)),0)</f>
        <v>0</v>
      </c>
      <c r="AH352" s="368">
        <f>IF(AND(ROUND(('Charges variables-Calculs auto'!AH$139-CONFIG!$D$7)/31,0)&gt;=ROUND('Charges variables (avancé)'!$J42,0),'Charges variables (avancé)'!$E42&lt;&gt;0),SUM(INDEX($C339:$BJ339,,IF((COLUMN(AH352)-COLUMN($C352)+1)&gt;('Charges variables (avancé)'!$I42+'Charges variables (avancé)'!$J42),(COLUMN(AH352)-COLUMN($C352)+1)-('Charges variables (avancé)'!$I42+'Charges variables (avancé)'!$J42),0)+1):INDEX($C339:$BJ339,,(COLUMN(AH352)-COLUMN($C352)+1)-'Charges variables (avancé)'!$J42)),0)</f>
        <v>0</v>
      </c>
      <c r="AI352" s="368">
        <f>IF(AND(ROUND(('Charges variables-Calculs auto'!AI$139-CONFIG!$D$7)/31,0)&gt;=ROUND('Charges variables (avancé)'!$J42,0),'Charges variables (avancé)'!$E42&lt;&gt;0),SUM(INDEX($C339:$BJ339,,IF((COLUMN(AI352)-COLUMN($C352)+1)&gt;('Charges variables (avancé)'!$I42+'Charges variables (avancé)'!$J42),(COLUMN(AI352)-COLUMN($C352)+1)-('Charges variables (avancé)'!$I42+'Charges variables (avancé)'!$J42),0)+1):INDEX($C339:$BJ339,,(COLUMN(AI352)-COLUMN($C352)+1)-'Charges variables (avancé)'!$J42)),0)</f>
        <v>0</v>
      </c>
      <c r="AJ352" s="368">
        <f>IF(AND(ROUND(('Charges variables-Calculs auto'!AJ$139-CONFIG!$D$7)/31,0)&gt;=ROUND('Charges variables (avancé)'!$J42,0),'Charges variables (avancé)'!$E42&lt;&gt;0),SUM(INDEX($C339:$BJ339,,IF((COLUMN(AJ352)-COLUMN($C352)+1)&gt;('Charges variables (avancé)'!$I42+'Charges variables (avancé)'!$J42),(COLUMN(AJ352)-COLUMN($C352)+1)-('Charges variables (avancé)'!$I42+'Charges variables (avancé)'!$J42),0)+1):INDEX($C339:$BJ339,,(COLUMN(AJ352)-COLUMN($C352)+1)-'Charges variables (avancé)'!$J42)),0)</f>
        <v>0</v>
      </c>
      <c r="AK352" s="368">
        <f>IF(AND(ROUND(('Charges variables-Calculs auto'!AK$139-CONFIG!$D$7)/31,0)&gt;=ROUND('Charges variables (avancé)'!$J42,0),'Charges variables (avancé)'!$E42&lt;&gt;0),SUM(INDEX($C339:$BJ339,,IF((COLUMN(AK352)-COLUMN($C352)+1)&gt;('Charges variables (avancé)'!$I42+'Charges variables (avancé)'!$J42),(COLUMN(AK352)-COLUMN($C352)+1)-('Charges variables (avancé)'!$I42+'Charges variables (avancé)'!$J42),0)+1):INDEX($C339:$BJ339,,(COLUMN(AK352)-COLUMN($C352)+1)-'Charges variables (avancé)'!$J42)),0)</f>
        <v>0</v>
      </c>
      <c r="AL352" s="368">
        <f>IF(AND(ROUND(('Charges variables-Calculs auto'!AL$139-CONFIG!$D$7)/31,0)&gt;=ROUND('Charges variables (avancé)'!$J42,0),'Charges variables (avancé)'!$E42&lt;&gt;0),SUM(INDEX($C339:$BJ339,,IF((COLUMN(AL352)-COLUMN($C352)+1)&gt;('Charges variables (avancé)'!$I42+'Charges variables (avancé)'!$J42),(COLUMN(AL352)-COLUMN($C352)+1)-('Charges variables (avancé)'!$I42+'Charges variables (avancé)'!$J42),0)+1):INDEX($C339:$BJ339,,(COLUMN(AL352)-COLUMN($C352)+1)-'Charges variables (avancé)'!$J42)),0)</f>
        <v>0</v>
      </c>
      <c r="AM352" s="368">
        <f>IF(AND(ROUND(('Charges variables-Calculs auto'!AM$139-CONFIG!$D$7)/31,0)&gt;=ROUND('Charges variables (avancé)'!$J42,0),'Charges variables (avancé)'!$E42&lt;&gt;0),SUM(INDEX($C339:$BJ339,,IF((COLUMN(AM352)-COLUMN($C352)+1)&gt;('Charges variables (avancé)'!$I42+'Charges variables (avancé)'!$J42),(COLUMN(AM352)-COLUMN($C352)+1)-('Charges variables (avancé)'!$I42+'Charges variables (avancé)'!$J42),0)+1):INDEX($C339:$BJ339,,(COLUMN(AM352)-COLUMN($C352)+1)-'Charges variables (avancé)'!$J42)),0)</f>
        <v>0</v>
      </c>
      <c r="AN352" s="368">
        <f>IF(AND(ROUND(('Charges variables-Calculs auto'!AN$139-CONFIG!$D$7)/31,0)&gt;=ROUND('Charges variables (avancé)'!$J42,0),'Charges variables (avancé)'!$E42&lt;&gt;0),SUM(INDEX($C339:$BJ339,,IF((COLUMN(AN352)-COLUMN($C352)+1)&gt;('Charges variables (avancé)'!$I42+'Charges variables (avancé)'!$J42),(COLUMN(AN352)-COLUMN($C352)+1)-('Charges variables (avancé)'!$I42+'Charges variables (avancé)'!$J42),0)+1):INDEX($C339:$BJ339,,(COLUMN(AN352)-COLUMN($C352)+1)-'Charges variables (avancé)'!$J42)),0)</f>
        <v>0</v>
      </c>
      <c r="AO352" s="368">
        <f>IF(AND(ROUND(('Charges variables-Calculs auto'!AO$139-CONFIG!$D$7)/31,0)&gt;=ROUND('Charges variables (avancé)'!$J42,0),'Charges variables (avancé)'!$E42&lt;&gt;0),SUM(INDEX($C339:$BJ339,,IF((COLUMN(AO352)-COLUMN($C352)+1)&gt;('Charges variables (avancé)'!$I42+'Charges variables (avancé)'!$J42),(COLUMN(AO352)-COLUMN($C352)+1)-('Charges variables (avancé)'!$I42+'Charges variables (avancé)'!$J42),0)+1):INDEX($C339:$BJ339,,(COLUMN(AO352)-COLUMN($C352)+1)-'Charges variables (avancé)'!$J42)),0)</f>
        <v>0</v>
      </c>
      <c r="AP352" s="368">
        <f>IF(AND(ROUND(('Charges variables-Calculs auto'!AP$139-CONFIG!$D$7)/31,0)&gt;=ROUND('Charges variables (avancé)'!$J42,0),'Charges variables (avancé)'!$E42&lt;&gt;0),SUM(INDEX($C339:$BJ339,,IF((COLUMN(AP352)-COLUMN($C352)+1)&gt;('Charges variables (avancé)'!$I42+'Charges variables (avancé)'!$J42),(COLUMN(AP352)-COLUMN($C352)+1)-('Charges variables (avancé)'!$I42+'Charges variables (avancé)'!$J42),0)+1):INDEX($C339:$BJ339,,(COLUMN(AP352)-COLUMN($C352)+1)-'Charges variables (avancé)'!$J42)),0)</f>
        <v>0</v>
      </c>
      <c r="AQ352" s="368">
        <f>IF(AND(ROUND(('Charges variables-Calculs auto'!AQ$139-CONFIG!$D$7)/31,0)&gt;=ROUND('Charges variables (avancé)'!$J42,0),'Charges variables (avancé)'!$E42&lt;&gt;0),SUM(INDEX($C339:$BJ339,,IF((COLUMN(AQ352)-COLUMN($C352)+1)&gt;('Charges variables (avancé)'!$I42+'Charges variables (avancé)'!$J42),(COLUMN(AQ352)-COLUMN($C352)+1)-('Charges variables (avancé)'!$I42+'Charges variables (avancé)'!$J42),0)+1):INDEX($C339:$BJ339,,(COLUMN(AQ352)-COLUMN($C352)+1)-'Charges variables (avancé)'!$J42)),0)</f>
        <v>0</v>
      </c>
      <c r="AR352" s="368">
        <f>IF(AND(ROUND(('Charges variables-Calculs auto'!AR$139-CONFIG!$D$7)/31,0)&gt;=ROUND('Charges variables (avancé)'!$J42,0),'Charges variables (avancé)'!$E42&lt;&gt;0),SUM(INDEX($C339:$BJ339,,IF((COLUMN(AR352)-COLUMN($C352)+1)&gt;('Charges variables (avancé)'!$I42+'Charges variables (avancé)'!$J42),(COLUMN(AR352)-COLUMN($C352)+1)-('Charges variables (avancé)'!$I42+'Charges variables (avancé)'!$J42),0)+1):INDEX($C339:$BJ339,,(COLUMN(AR352)-COLUMN($C352)+1)-'Charges variables (avancé)'!$J42)),0)</f>
        <v>0</v>
      </c>
      <c r="AS352" s="368">
        <f>IF(AND(ROUND(('Charges variables-Calculs auto'!AS$139-CONFIG!$D$7)/31,0)&gt;=ROUND('Charges variables (avancé)'!$J42,0),'Charges variables (avancé)'!$E42&lt;&gt;0),SUM(INDEX($C339:$BJ339,,IF((COLUMN(AS352)-COLUMN($C352)+1)&gt;('Charges variables (avancé)'!$I42+'Charges variables (avancé)'!$J42),(COLUMN(AS352)-COLUMN($C352)+1)-('Charges variables (avancé)'!$I42+'Charges variables (avancé)'!$J42),0)+1):INDEX($C339:$BJ339,,(COLUMN(AS352)-COLUMN($C352)+1)-'Charges variables (avancé)'!$J42)),0)</f>
        <v>0</v>
      </c>
      <c r="AT352" s="368">
        <f>IF(AND(ROUND(('Charges variables-Calculs auto'!AT$139-CONFIG!$D$7)/31,0)&gt;=ROUND('Charges variables (avancé)'!$J42,0),'Charges variables (avancé)'!$E42&lt;&gt;0),SUM(INDEX($C339:$BJ339,,IF((COLUMN(AT352)-COLUMN($C352)+1)&gt;('Charges variables (avancé)'!$I42+'Charges variables (avancé)'!$J42),(COLUMN(AT352)-COLUMN($C352)+1)-('Charges variables (avancé)'!$I42+'Charges variables (avancé)'!$J42),0)+1):INDEX($C339:$BJ339,,(COLUMN(AT352)-COLUMN($C352)+1)-'Charges variables (avancé)'!$J42)),0)</f>
        <v>0</v>
      </c>
      <c r="AU352" s="368">
        <f>IF(AND(ROUND(('Charges variables-Calculs auto'!AU$139-CONFIG!$D$7)/31,0)&gt;=ROUND('Charges variables (avancé)'!$J42,0),'Charges variables (avancé)'!$E42&lt;&gt;0),SUM(INDEX($C339:$BJ339,,IF((COLUMN(AU352)-COLUMN($C352)+1)&gt;('Charges variables (avancé)'!$I42+'Charges variables (avancé)'!$J42),(COLUMN(AU352)-COLUMN($C352)+1)-('Charges variables (avancé)'!$I42+'Charges variables (avancé)'!$J42),0)+1):INDEX($C339:$BJ339,,(COLUMN(AU352)-COLUMN($C352)+1)-'Charges variables (avancé)'!$J42)),0)</f>
        <v>0</v>
      </c>
      <c r="AV352" s="368">
        <f>IF(AND(ROUND(('Charges variables-Calculs auto'!AV$139-CONFIG!$D$7)/31,0)&gt;=ROUND('Charges variables (avancé)'!$J42,0),'Charges variables (avancé)'!$E42&lt;&gt;0),SUM(INDEX($C339:$BJ339,,IF((COLUMN(AV352)-COLUMN($C352)+1)&gt;('Charges variables (avancé)'!$I42+'Charges variables (avancé)'!$J42),(COLUMN(AV352)-COLUMN($C352)+1)-('Charges variables (avancé)'!$I42+'Charges variables (avancé)'!$J42),0)+1):INDEX($C339:$BJ339,,(COLUMN(AV352)-COLUMN($C352)+1)-'Charges variables (avancé)'!$J42)),0)</f>
        <v>0</v>
      </c>
      <c r="AW352" s="368">
        <f>IF(AND(ROUND(('Charges variables-Calculs auto'!AW$139-CONFIG!$D$7)/31,0)&gt;=ROUND('Charges variables (avancé)'!$J42,0),'Charges variables (avancé)'!$E42&lt;&gt;0),SUM(INDEX($C339:$BJ339,,IF((COLUMN(AW352)-COLUMN($C352)+1)&gt;('Charges variables (avancé)'!$I42+'Charges variables (avancé)'!$J42),(COLUMN(AW352)-COLUMN($C352)+1)-('Charges variables (avancé)'!$I42+'Charges variables (avancé)'!$J42),0)+1):INDEX($C339:$BJ339,,(COLUMN(AW352)-COLUMN($C352)+1)-'Charges variables (avancé)'!$J42)),0)</f>
        <v>0</v>
      </c>
      <c r="AX352" s="368">
        <f>IF(AND(ROUND(('Charges variables-Calculs auto'!AX$139-CONFIG!$D$7)/31,0)&gt;=ROUND('Charges variables (avancé)'!$J42,0),'Charges variables (avancé)'!$E42&lt;&gt;0),SUM(INDEX($C339:$BJ339,,IF((COLUMN(AX352)-COLUMN($C352)+1)&gt;('Charges variables (avancé)'!$I42+'Charges variables (avancé)'!$J42),(COLUMN(AX352)-COLUMN($C352)+1)-('Charges variables (avancé)'!$I42+'Charges variables (avancé)'!$J42),0)+1):INDEX($C339:$BJ339,,(COLUMN(AX352)-COLUMN($C352)+1)-'Charges variables (avancé)'!$J42)),0)</f>
        <v>0</v>
      </c>
      <c r="AY352" s="368">
        <f>IF(AND(ROUND(('Charges variables-Calculs auto'!AY$139-CONFIG!$D$7)/31,0)&gt;=ROUND('Charges variables (avancé)'!$J42,0),'Charges variables (avancé)'!$E42&lt;&gt;0),SUM(INDEX($C339:$BJ339,,IF((COLUMN(AY352)-COLUMN($C352)+1)&gt;('Charges variables (avancé)'!$I42+'Charges variables (avancé)'!$J42),(COLUMN(AY352)-COLUMN($C352)+1)-('Charges variables (avancé)'!$I42+'Charges variables (avancé)'!$J42),0)+1):INDEX($C339:$BJ339,,(COLUMN(AY352)-COLUMN($C352)+1)-'Charges variables (avancé)'!$J42)),0)</f>
        <v>0</v>
      </c>
      <c r="AZ352" s="368">
        <f>IF(AND(ROUND(('Charges variables-Calculs auto'!AZ$139-CONFIG!$D$7)/31,0)&gt;=ROUND('Charges variables (avancé)'!$J42,0),'Charges variables (avancé)'!$E42&lt;&gt;0),SUM(INDEX($C339:$BJ339,,IF((COLUMN(AZ352)-COLUMN($C352)+1)&gt;('Charges variables (avancé)'!$I42+'Charges variables (avancé)'!$J42),(COLUMN(AZ352)-COLUMN($C352)+1)-('Charges variables (avancé)'!$I42+'Charges variables (avancé)'!$J42),0)+1):INDEX($C339:$BJ339,,(COLUMN(AZ352)-COLUMN($C352)+1)-'Charges variables (avancé)'!$J42)),0)</f>
        <v>0</v>
      </c>
      <c r="BA352" s="368">
        <f>IF(AND(ROUND(('Charges variables-Calculs auto'!BA$139-CONFIG!$D$7)/31,0)&gt;=ROUND('Charges variables (avancé)'!$J42,0),'Charges variables (avancé)'!$E42&lt;&gt;0),SUM(INDEX($C339:$BJ339,,IF((COLUMN(BA352)-COLUMN($C352)+1)&gt;('Charges variables (avancé)'!$I42+'Charges variables (avancé)'!$J42),(COLUMN(BA352)-COLUMN($C352)+1)-('Charges variables (avancé)'!$I42+'Charges variables (avancé)'!$J42),0)+1):INDEX($C339:$BJ339,,(COLUMN(BA352)-COLUMN($C352)+1)-'Charges variables (avancé)'!$J42)),0)</f>
        <v>0</v>
      </c>
      <c r="BB352" s="368">
        <f>IF(AND(ROUND(('Charges variables-Calculs auto'!BB$139-CONFIG!$D$7)/31,0)&gt;=ROUND('Charges variables (avancé)'!$J42,0),'Charges variables (avancé)'!$E42&lt;&gt;0),SUM(INDEX($C339:$BJ339,,IF((COLUMN(BB352)-COLUMN($C352)+1)&gt;('Charges variables (avancé)'!$I42+'Charges variables (avancé)'!$J42),(COLUMN(BB352)-COLUMN($C352)+1)-('Charges variables (avancé)'!$I42+'Charges variables (avancé)'!$J42),0)+1):INDEX($C339:$BJ339,,(COLUMN(BB352)-COLUMN($C352)+1)-'Charges variables (avancé)'!$J42)),0)</f>
        <v>0</v>
      </c>
      <c r="BC352" s="368">
        <f>IF(AND(ROUND(('Charges variables-Calculs auto'!BC$139-CONFIG!$D$7)/31,0)&gt;=ROUND('Charges variables (avancé)'!$J42,0),'Charges variables (avancé)'!$E42&lt;&gt;0),SUM(INDEX($C339:$BJ339,,IF((COLUMN(BC352)-COLUMN($C352)+1)&gt;('Charges variables (avancé)'!$I42+'Charges variables (avancé)'!$J42),(COLUMN(BC352)-COLUMN($C352)+1)-('Charges variables (avancé)'!$I42+'Charges variables (avancé)'!$J42),0)+1):INDEX($C339:$BJ339,,(COLUMN(BC352)-COLUMN($C352)+1)-'Charges variables (avancé)'!$J42)),0)</f>
        <v>0</v>
      </c>
      <c r="BD352" s="368">
        <f>IF(AND(ROUND(('Charges variables-Calculs auto'!BD$139-CONFIG!$D$7)/31,0)&gt;=ROUND('Charges variables (avancé)'!$J42,0),'Charges variables (avancé)'!$E42&lt;&gt;0),SUM(INDEX($C339:$BJ339,,IF((COLUMN(BD352)-COLUMN($C352)+1)&gt;('Charges variables (avancé)'!$I42+'Charges variables (avancé)'!$J42),(COLUMN(BD352)-COLUMN($C352)+1)-('Charges variables (avancé)'!$I42+'Charges variables (avancé)'!$J42),0)+1):INDEX($C339:$BJ339,,(COLUMN(BD352)-COLUMN($C352)+1)-'Charges variables (avancé)'!$J42)),0)</f>
        <v>0</v>
      </c>
      <c r="BE352" s="368">
        <f>IF(AND(ROUND(('Charges variables-Calculs auto'!BE$139-CONFIG!$D$7)/31,0)&gt;=ROUND('Charges variables (avancé)'!$J42,0),'Charges variables (avancé)'!$E42&lt;&gt;0),SUM(INDEX($C339:$BJ339,,IF((COLUMN(BE352)-COLUMN($C352)+1)&gt;('Charges variables (avancé)'!$I42+'Charges variables (avancé)'!$J42),(COLUMN(BE352)-COLUMN($C352)+1)-('Charges variables (avancé)'!$I42+'Charges variables (avancé)'!$J42),0)+1):INDEX($C339:$BJ339,,(COLUMN(BE352)-COLUMN($C352)+1)-'Charges variables (avancé)'!$J42)),0)</f>
        <v>0</v>
      </c>
      <c r="BF352" s="368">
        <f>IF(AND(ROUND(('Charges variables-Calculs auto'!BF$139-CONFIG!$D$7)/31,0)&gt;=ROUND('Charges variables (avancé)'!$J42,0),'Charges variables (avancé)'!$E42&lt;&gt;0),SUM(INDEX($C339:$BJ339,,IF((COLUMN(BF352)-COLUMN($C352)+1)&gt;('Charges variables (avancé)'!$I42+'Charges variables (avancé)'!$J42),(COLUMN(BF352)-COLUMN($C352)+1)-('Charges variables (avancé)'!$I42+'Charges variables (avancé)'!$J42),0)+1):INDEX($C339:$BJ339,,(COLUMN(BF352)-COLUMN($C352)+1)-'Charges variables (avancé)'!$J42)),0)</f>
        <v>0</v>
      </c>
      <c r="BG352" s="368">
        <f>IF(AND(ROUND(('Charges variables-Calculs auto'!BG$139-CONFIG!$D$7)/31,0)&gt;=ROUND('Charges variables (avancé)'!$J42,0),'Charges variables (avancé)'!$E42&lt;&gt;0),SUM(INDEX($C339:$BJ339,,IF((COLUMN(BG352)-COLUMN($C352)+1)&gt;('Charges variables (avancé)'!$I42+'Charges variables (avancé)'!$J42),(COLUMN(BG352)-COLUMN($C352)+1)-('Charges variables (avancé)'!$I42+'Charges variables (avancé)'!$J42),0)+1):INDEX($C339:$BJ339,,(COLUMN(BG352)-COLUMN($C352)+1)-'Charges variables (avancé)'!$J42)),0)</f>
        <v>0</v>
      </c>
      <c r="BH352" s="368">
        <f>IF(AND(ROUND(('Charges variables-Calculs auto'!BH$139-CONFIG!$D$7)/31,0)&gt;=ROUND('Charges variables (avancé)'!$J42,0),'Charges variables (avancé)'!$E42&lt;&gt;0),SUM(INDEX($C339:$BJ339,,IF((COLUMN(BH352)-COLUMN($C352)+1)&gt;('Charges variables (avancé)'!$I42+'Charges variables (avancé)'!$J42),(COLUMN(BH352)-COLUMN($C352)+1)-('Charges variables (avancé)'!$I42+'Charges variables (avancé)'!$J42),0)+1):INDEX($C339:$BJ339,,(COLUMN(BH352)-COLUMN($C352)+1)-'Charges variables (avancé)'!$J42)),0)</f>
        <v>0</v>
      </c>
      <c r="BI352" s="368">
        <f>IF(AND(ROUND(('Charges variables-Calculs auto'!BI$139-CONFIG!$D$7)/31,0)&gt;=ROUND('Charges variables (avancé)'!$J42,0),'Charges variables (avancé)'!$E42&lt;&gt;0),SUM(INDEX($C339:$BJ339,,IF((COLUMN(BI352)-COLUMN($C352)+1)&gt;('Charges variables (avancé)'!$I42+'Charges variables (avancé)'!$J42),(COLUMN(BI352)-COLUMN($C352)+1)-('Charges variables (avancé)'!$I42+'Charges variables (avancé)'!$J42),0)+1):INDEX($C339:$BJ339,,(COLUMN(BI352)-COLUMN($C352)+1)-'Charges variables (avancé)'!$J42)),0)</f>
        <v>0</v>
      </c>
      <c r="BJ352" s="368">
        <f>IF(AND(ROUND(('Charges variables-Calculs auto'!BJ$139-CONFIG!$D$7)/31,0)&gt;=ROUND('Charges variables (avancé)'!$J42,0),'Charges variables (avancé)'!$E42&lt;&gt;0),SUM(INDEX($C339:$BJ339,,IF((COLUMN(BJ352)-COLUMN($C352)+1)&gt;('Charges variables (avancé)'!$I42+'Charges variables (avancé)'!$J42),(COLUMN(BJ352)-COLUMN($C352)+1)-('Charges variables (avancé)'!$I42+'Charges variables (avancé)'!$J42),0)+1):INDEX($C339:$BJ339,,(COLUMN(BJ352)-COLUMN($C352)+1)-'Charges variables (avancé)'!$J42)),0)</f>
        <v>0</v>
      </c>
    </row>
    <row r="353" spans="2:62" ht="15" customHeight="1">
      <c r="B353" s="366">
        <f>'Charges variables (avancé)'!C43</f>
        <v>0</v>
      </c>
      <c r="C353" s="368">
        <f>IF(AND(ROUND(('Charges variables-Calculs auto'!C$139-CONFIG!$D$7)/31,0)&gt;=ROUND('Charges variables (avancé)'!$J43,0),'Charges variables (avancé)'!$E43&lt;&gt;0),SUM(INDEX($C340:$BJ340,,IF((COLUMN(C353)-COLUMN($C353)+1)&gt;('Charges variables (avancé)'!$I43+'Charges variables (avancé)'!$J43),(COLUMN(C353)-COLUMN($C353)+1)-('Charges variables (avancé)'!$I43+'Charges variables (avancé)'!$J43),0)+1):INDEX($C340:$BJ340,,(COLUMN(C353)-COLUMN($C353)+1)-'Charges variables (avancé)'!$J43)),0)</f>
        <v>0</v>
      </c>
      <c r="D353" s="368">
        <f>IF(AND(ROUND(('Charges variables-Calculs auto'!D$139-CONFIG!$D$7)/31,0)&gt;=ROUND('Charges variables (avancé)'!$J43,0),'Charges variables (avancé)'!$E43&lt;&gt;0),SUM(INDEX($C340:$BJ340,,IF((COLUMN(D353)-COLUMN($C353)+1)&gt;('Charges variables (avancé)'!$I43+'Charges variables (avancé)'!$J43),(COLUMN(D353)-COLUMN($C353)+1)-('Charges variables (avancé)'!$I43+'Charges variables (avancé)'!$J43),0)+1):INDEX($C340:$BJ340,,(COLUMN(D353)-COLUMN($C353)+1)-'Charges variables (avancé)'!$J43)),0)</f>
        <v>0</v>
      </c>
      <c r="E353" s="368">
        <f>IF(AND(ROUND(('Charges variables-Calculs auto'!E$139-CONFIG!$D$7)/31,0)&gt;=ROUND('Charges variables (avancé)'!$J43,0),'Charges variables (avancé)'!$E43&lt;&gt;0),SUM(INDEX($C340:$BJ340,,IF((COLUMN(E353)-COLUMN($C353)+1)&gt;('Charges variables (avancé)'!$I43+'Charges variables (avancé)'!$J43),(COLUMN(E353)-COLUMN($C353)+1)-('Charges variables (avancé)'!$I43+'Charges variables (avancé)'!$J43),0)+1):INDEX($C340:$BJ340,,(COLUMN(E353)-COLUMN($C353)+1)-'Charges variables (avancé)'!$J43)),0)</f>
        <v>0</v>
      </c>
      <c r="F353" s="368">
        <f>IF(AND(ROUND(('Charges variables-Calculs auto'!F$139-CONFIG!$D$7)/31,0)&gt;=ROUND('Charges variables (avancé)'!$J43,0),'Charges variables (avancé)'!$E43&lt;&gt;0),SUM(INDEX($C340:$BJ340,,IF((COLUMN(F353)-COLUMN($C353)+1)&gt;('Charges variables (avancé)'!$I43+'Charges variables (avancé)'!$J43),(COLUMN(F353)-COLUMN($C353)+1)-('Charges variables (avancé)'!$I43+'Charges variables (avancé)'!$J43),0)+1):INDEX($C340:$BJ340,,(COLUMN(F353)-COLUMN($C353)+1)-'Charges variables (avancé)'!$J43)),0)</f>
        <v>0</v>
      </c>
      <c r="G353" s="368">
        <f>IF(AND(ROUND(('Charges variables-Calculs auto'!G$139-CONFIG!$D$7)/31,0)&gt;=ROUND('Charges variables (avancé)'!$J43,0),'Charges variables (avancé)'!$E43&lt;&gt;0),SUM(INDEX($C340:$BJ340,,IF((COLUMN(G353)-COLUMN($C353)+1)&gt;('Charges variables (avancé)'!$I43+'Charges variables (avancé)'!$J43),(COLUMN(G353)-COLUMN($C353)+1)-('Charges variables (avancé)'!$I43+'Charges variables (avancé)'!$J43),0)+1):INDEX($C340:$BJ340,,(COLUMN(G353)-COLUMN($C353)+1)-'Charges variables (avancé)'!$J43)),0)</f>
        <v>0</v>
      </c>
      <c r="H353" s="368">
        <f>IF(AND(ROUND(('Charges variables-Calculs auto'!H$139-CONFIG!$D$7)/31,0)&gt;=ROUND('Charges variables (avancé)'!$J43,0),'Charges variables (avancé)'!$E43&lt;&gt;0),SUM(INDEX($C340:$BJ340,,IF((COLUMN(H353)-COLUMN($C353)+1)&gt;('Charges variables (avancé)'!$I43+'Charges variables (avancé)'!$J43),(COLUMN(H353)-COLUMN($C353)+1)-('Charges variables (avancé)'!$I43+'Charges variables (avancé)'!$J43),0)+1):INDEX($C340:$BJ340,,(COLUMN(H353)-COLUMN($C353)+1)-'Charges variables (avancé)'!$J43)),0)</f>
        <v>0</v>
      </c>
      <c r="I353" s="368">
        <f>IF(AND(ROUND(('Charges variables-Calculs auto'!I$139-CONFIG!$D$7)/31,0)&gt;=ROUND('Charges variables (avancé)'!$J43,0),'Charges variables (avancé)'!$E43&lt;&gt;0),SUM(INDEX($C340:$BJ340,,IF((COLUMN(I353)-COLUMN($C353)+1)&gt;('Charges variables (avancé)'!$I43+'Charges variables (avancé)'!$J43),(COLUMN(I353)-COLUMN($C353)+1)-('Charges variables (avancé)'!$I43+'Charges variables (avancé)'!$J43),0)+1):INDEX($C340:$BJ340,,(COLUMN(I353)-COLUMN($C353)+1)-'Charges variables (avancé)'!$J43)),0)</f>
        <v>0</v>
      </c>
      <c r="J353" s="368">
        <f>IF(AND(ROUND(('Charges variables-Calculs auto'!J$139-CONFIG!$D$7)/31,0)&gt;=ROUND('Charges variables (avancé)'!$J43,0),'Charges variables (avancé)'!$E43&lt;&gt;0),SUM(INDEX($C340:$BJ340,,IF((COLUMN(J353)-COLUMN($C353)+1)&gt;('Charges variables (avancé)'!$I43+'Charges variables (avancé)'!$J43),(COLUMN(J353)-COLUMN($C353)+1)-('Charges variables (avancé)'!$I43+'Charges variables (avancé)'!$J43),0)+1):INDEX($C340:$BJ340,,(COLUMN(J353)-COLUMN($C353)+1)-'Charges variables (avancé)'!$J43)),0)</f>
        <v>0</v>
      </c>
      <c r="K353" s="368">
        <f>IF(AND(ROUND(('Charges variables-Calculs auto'!K$139-CONFIG!$D$7)/31,0)&gt;=ROUND('Charges variables (avancé)'!$J43,0),'Charges variables (avancé)'!$E43&lt;&gt;0),SUM(INDEX($C340:$BJ340,,IF((COLUMN(K353)-COLUMN($C353)+1)&gt;('Charges variables (avancé)'!$I43+'Charges variables (avancé)'!$J43),(COLUMN(K353)-COLUMN($C353)+1)-('Charges variables (avancé)'!$I43+'Charges variables (avancé)'!$J43),0)+1):INDEX($C340:$BJ340,,(COLUMN(K353)-COLUMN($C353)+1)-'Charges variables (avancé)'!$J43)),0)</f>
        <v>0</v>
      </c>
      <c r="L353" s="368">
        <f>IF(AND(ROUND(('Charges variables-Calculs auto'!L$139-CONFIG!$D$7)/31,0)&gt;=ROUND('Charges variables (avancé)'!$J43,0),'Charges variables (avancé)'!$E43&lt;&gt;0),SUM(INDEX($C340:$BJ340,,IF((COLUMN(L353)-COLUMN($C353)+1)&gt;('Charges variables (avancé)'!$I43+'Charges variables (avancé)'!$J43),(COLUMN(L353)-COLUMN($C353)+1)-('Charges variables (avancé)'!$I43+'Charges variables (avancé)'!$J43),0)+1):INDEX($C340:$BJ340,,(COLUMN(L353)-COLUMN($C353)+1)-'Charges variables (avancé)'!$J43)),0)</f>
        <v>0</v>
      </c>
      <c r="M353" s="368">
        <f>IF(AND(ROUND(('Charges variables-Calculs auto'!M$139-CONFIG!$D$7)/31,0)&gt;=ROUND('Charges variables (avancé)'!$J43,0),'Charges variables (avancé)'!$E43&lt;&gt;0),SUM(INDEX($C340:$BJ340,,IF((COLUMN(M353)-COLUMN($C353)+1)&gt;('Charges variables (avancé)'!$I43+'Charges variables (avancé)'!$J43),(COLUMN(M353)-COLUMN($C353)+1)-('Charges variables (avancé)'!$I43+'Charges variables (avancé)'!$J43),0)+1):INDEX($C340:$BJ340,,(COLUMN(M353)-COLUMN($C353)+1)-'Charges variables (avancé)'!$J43)),0)</f>
        <v>0</v>
      </c>
      <c r="N353" s="368">
        <f>IF(AND(ROUND(('Charges variables-Calculs auto'!N$139-CONFIG!$D$7)/31,0)&gt;=ROUND('Charges variables (avancé)'!$J43,0),'Charges variables (avancé)'!$E43&lt;&gt;0),SUM(INDEX($C340:$BJ340,,IF((COLUMN(N353)-COLUMN($C353)+1)&gt;('Charges variables (avancé)'!$I43+'Charges variables (avancé)'!$J43),(COLUMN(N353)-COLUMN($C353)+1)-('Charges variables (avancé)'!$I43+'Charges variables (avancé)'!$J43),0)+1):INDEX($C340:$BJ340,,(COLUMN(N353)-COLUMN($C353)+1)-'Charges variables (avancé)'!$J43)),0)</f>
        <v>0</v>
      </c>
      <c r="O353" s="368">
        <f>IF(AND(ROUND(('Charges variables-Calculs auto'!O$139-CONFIG!$D$7)/31,0)&gt;=ROUND('Charges variables (avancé)'!$J43,0),'Charges variables (avancé)'!$E43&lt;&gt;0),SUM(INDEX($C340:$BJ340,,IF((COLUMN(O353)-COLUMN($C353)+1)&gt;('Charges variables (avancé)'!$I43+'Charges variables (avancé)'!$J43),(COLUMN(O353)-COLUMN($C353)+1)-('Charges variables (avancé)'!$I43+'Charges variables (avancé)'!$J43),0)+1):INDEX($C340:$BJ340,,(COLUMN(O353)-COLUMN($C353)+1)-'Charges variables (avancé)'!$J43)),0)</f>
        <v>0</v>
      </c>
      <c r="P353" s="368">
        <f>IF(AND(ROUND(('Charges variables-Calculs auto'!P$139-CONFIG!$D$7)/31,0)&gt;=ROUND('Charges variables (avancé)'!$J43,0),'Charges variables (avancé)'!$E43&lt;&gt;0),SUM(INDEX($C340:$BJ340,,IF((COLUMN(P353)-COLUMN($C353)+1)&gt;('Charges variables (avancé)'!$I43+'Charges variables (avancé)'!$J43),(COLUMN(P353)-COLUMN($C353)+1)-('Charges variables (avancé)'!$I43+'Charges variables (avancé)'!$J43),0)+1):INDEX($C340:$BJ340,,(COLUMN(P353)-COLUMN($C353)+1)-'Charges variables (avancé)'!$J43)),0)</f>
        <v>0</v>
      </c>
      <c r="Q353" s="368">
        <f>IF(AND(ROUND(('Charges variables-Calculs auto'!Q$139-CONFIG!$D$7)/31,0)&gt;=ROUND('Charges variables (avancé)'!$J43,0),'Charges variables (avancé)'!$E43&lt;&gt;0),SUM(INDEX($C340:$BJ340,,IF((COLUMN(Q353)-COLUMN($C353)+1)&gt;('Charges variables (avancé)'!$I43+'Charges variables (avancé)'!$J43),(COLUMN(Q353)-COLUMN($C353)+1)-('Charges variables (avancé)'!$I43+'Charges variables (avancé)'!$J43),0)+1):INDEX($C340:$BJ340,,(COLUMN(Q353)-COLUMN($C353)+1)-'Charges variables (avancé)'!$J43)),0)</f>
        <v>0</v>
      </c>
      <c r="R353" s="368">
        <f>IF(AND(ROUND(('Charges variables-Calculs auto'!R$139-CONFIG!$D$7)/31,0)&gt;=ROUND('Charges variables (avancé)'!$J43,0),'Charges variables (avancé)'!$E43&lt;&gt;0),SUM(INDEX($C340:$BJ340,,IF((COLUMN(R353)-COLUMN($C353)+1)&gt;('Charges variables (avancé)'!$I43+'Charges variables (avancé)'!$J43),(COLUMN(R353)-COLUMN($C353)+1)-('Charges variables (avancé)'!$I43+'Charges variables (avancé)'!$J43),0)+1):INDEX($C340:$BJ340,,(COLUMN(R353)-COLUMN($C353)+1)-'Charges variables (avancé)'!$J43)),0)</f>
        <v>0</v>
      </c>
      <c r="S353" s="368">
        <f>IF(AND(ROUND(('Charges variables-Calculs auto'!S$139-CONFIG!$D$7)/31,0)&gt;=ROUND('Charges variables (avancé)'!$J43,0),'Charges variables (avancé)'!$E43&lt;&gt;0),SUM(INDEX($C340:$BJ340,,IF((COLUMN(S353)-COLUMN($C353)+1)&gt;('Charges variables (avancé)'!$I43+'Charges variables (avancé)'!$J43),(COLUMN(S353)-COLUMN($C353)+1)-('Charges variables (avancé)'!$I43+'Charges variables (avancé)'!$J43),0)+1):INDEX($C340:$BJ340,,(COLUMN(S353)-COLUMN($C353)+1)-'Charges variables (avancé)'!$J43)),0)</f>
        <v>0</v>
      </c>
      <c r="T353" s="368">
        <f>IF(AND(ROUND(('Charges variables-Calculs auto'!T$139-CONFIG!$D$7)/31,0)&gt;=ROUND('Charges variables (avancé)'!$J43,0),'Charges variables (avancé)'!$E43&lt;&gt;0),SUM(INDEX($C340:$BJ340,,IF((COLUMN(T353)-COLUMN($C353)+1)&gt;('Charges variables (avancé)'!$I43+'Charges variables (avancé)'!$J43),(COLUMN(T353)-COLUMN($C353)+1)-('Charges variables (avancé)'!$I43+'Charges variables (avancé)'!$J43),0)+1):INDEX($C340:$BJ340,,(COLUMN(T353)-COLUMN($C353)+1)-'Charges variables (avancé)'!$J43)),0)</f>
        <v>0</v>
      </c>
      <c r="U353" s="368">
        <f>IF(AND(ROUND(('Charges variables-Calculs auto'!U$139-CONFIG!$D$7)/31,0)&gt;=ROUND('Charges variables (avancé)'!$J43,0),'Charges variables (avancé)'!$E43&lt;&gt;0),SUM(INDEX($C340:$BJ340,,IF((COLUMN(U353)-COLUMN($C353)+1)&gt;('Charges variables (avancé)'!$I43+'Charges variables (avancé)'!$J43),(COLUMN(U353)-COLUMN($C353)+1)-('Charges variables (avancé)'!$I43+'Charges variables (avancé)'!$J43),0)+1):INDEX($C340:$BJ340,,(COLUMN(U353)-COLUMN($C353)+1)-'Charges variables (avancé)'!$J43)),0)</f>
        <v>0</v>
      </c>
      <c r="V353" s="368">
        <f>IF(AND(ROUND(('Charges variables-Calculs auto'!V$139-CONFIG!$D$7)/31,0)&gt;=ROUND('Charges variables (avancé)'!$J43,0),'Charges variables (avancé)'!$E43&lt;&gt;0),SUM(INDEX($C340:$BJ340,,IF((COLUMN(V353)-COLUMN($C353)+1)&gt;('Charges variables (avancé)'!$I43+'Charges variables (avancé)'!$J43),(COLUMN(V353)-COLUMN($C353)+1)-('Charges variables (avancé)'!$I43+'Charges variables (avancé)'!$J43),0)+1):INDEX($C340:$BJ340,,(COLUMN(V353)-COLUMN($C353)+1)-'Charges variables (avancé)'!$J43)),0)</f>
        <v>0</v>
      </c>
      <c r="W353" s="368">
        <f>IF(AND(ROUND(('Charges variables-Calculs auto'!W$139-CONFIG!$D$7)/31,0)&gt;=ROUND('Charges variables (avancé)'!$J43,0),'Charges variables (avancé)'!$E43&lt;&gt;0),SUM(INDEX($C340:$BJ340,,IF((COLUMN(W353)-COLUMN($C353)+1)&gt;('Charges variables (avancé)'!$I43+'Charges variables (avancé)'!$J43),(COLUMN(W353)-COLUMN($C353)+1)-('Charges variables (avancé)'!$I43+'Charges variables (avancé)'!$J43),0)+1):INDEX($C340:$BJ340,,(COLUMN(W353)-COLUMN($C353)+1)-'Charges variables (avancé)'!$J43)),0)</f>
        <v>0</v>
      </c>
      <c r="X353" s="368">
        <f>IF(AND(ROUND(('Charges variables-Calculs auto'!X$139-CONFIG!$D$7)/31,0)&gt;=ROUND('Charges variables (avancé)'!$J43,0),'Charges variables (avancé)'!$E43&lt;&gt;0),SUM(INDEX($C340:$BJ340,,IF((COLUMN(X353)-COLUMN($C353)+1)&gt;('Charges variables (avancé)'!$I43+'Charges variables (avancé)'!$J43),(COLUMN(X353)-COLUMN($C353)+1)-('Charges variables (avancé)'!$I43+'Charges variables (avancé)'!$J43),0)+1):INDEX($C340:$BJ340,,(COLUMN(X353)-COLUMN($C353)+1)-'Charges variables (avancé)'!$J43)),0)</f>
        <v>0</v>
      </c>
      <c r="Y353" s="368">
        <f>IF(AND(ROUND(('Charges variables-Calculs auto'!Y$139-CONFIG!$D$7)/31,0)&gt;=ROUND('Charges variables (avancé)'!$J43,0),'Charges variables (avancé)'!$E43&lt;&gt;0),SUM(INDEX($C340:$BJ340,,IF((COLUMN(Y353)-COLUMN($C353)+1)&gt;('Charges variables (avancé)'!$I43+'Charges variables (avancé)'!$J43),(COLUMN(Y353)-COLUMN($C353)+1)-('Charges variables (avancé)'!$I43+'Charges variables (avancé)'!$J43),0)+1):INDEX($C340:$BJ340,,(COLUMN(Y353)-COLUMN($C353)+1)-'Charges variables (avancé)'!$J43)),0)</f>
        <v>0</v>
      </c>
      <c r="Z353" s="368">
        <f>IF(AND(ROUND(('Charges variables-Calculs auto'!Z$139-CONFIG!$D$7)/31,0)&gt;=ROUND('Charges variables (avancé)'!$J43,0),'Charges variables (avancé)'!$E43&lt;&gt;0),SUM(INDEX($C340:$BJ340,,IF((COLUMN(Z353)-COLUMN($C353)+1)&gt;('Charges variables (avancé)'!$I43+'Charges variables (avancé)'!$J43),(COLUMN(Z353)-COLUMN($C353)+1)-('Charges variables (avancé)'!$I43+'Charges variables (avancé)'!$J43),0)+1):INDEX($C340:$BJ340,,(COLUMN(Z353)-COLUMN($C353)+1)-'Charges variables (avancé)'!$J43)),0)</f>
        <v>0</v>
      </c>
      <c r="AA353" s="368">
        <f>IF(AND(ROUND(('Charges variables-Calculs auto'!AA$139-CONFIG!$D$7)/31,0)&gt;=ROUND('Charges variables (avancé)'!$J43,0),'Charges variables (avancé)'!$E43&lt;&gt;0),SUM(INDEX($C340:$BJ340,,IF((COLUMN(AA353)-COLUMN($C353)+1)&gt;('Charges variables (avancé)'!$I43+'Charges variables (avancé)'!$J43),(COLUMN(AA353)-COLUMN($C353)+1)-('Charges variables (avancé)'!$I43+'Charges variables (avancé)'!$J43),0)+1):INDEX($C340:$BJ340,,(COLUMN(AA353)-COLUMN($C353)+1)-'Charges variables (avancé)'!$J43)),0)</f>
        <v>0</v>
      </c>
      <c r="AB353" s="368">
        <f>IF(AND(ROUND(('Charges variables-Calculs auto'!AB$139-CONFIG!$D$7)/31,0)&gt;=ROUND('Charges variables (avancé)'!$J43,0),'Charges variables (avancé)'!$E43&lt;&gt;0),SUM(INDEX($C340:$BJ340,,IF((COLUMN(AB353)-COLUMN($C353)+1)&gt;('Charges variables (avancé)'!$I43+'Charges variables (avancé)'!$J43),(COLUMN(AB353)-COLUMN($C353)+1)-('Charges variables (avancé)'!$I43+'Charges variables (avancé)'!$J43),0)+1):INDEX($C340:$BJ340,,(COLUMN(AB353)-COLUMN($C353)+1)-'Charges variables (avancé)'!$J43)),0)</f>
        <v>0</v>
      </c>
      <c r="AC353" s="368">
        <f>IF(AND(ROUND(('Charges variables-Calculs auto'!AC$139-CONFIG!$D$7)/31,0)&gt;=ROUND('Charges variables (avancé)'!$J43,0),'Charges variables (avancé)'!$E43&lt;&gt;0),SUM(INDEX($C340:$BJ340,,IF((COLUMN(AC353)-COLUMN($C353)+1)&gt;('Charges variables (avancé)'!$I43+'Charges variables (avancé)'!$J43),(COLUMN(AC353)-COLUMN($C353)+1)-('Charges variables (avancé)'!$I43+'Charges variables (avancé)'!$J43),0)+1):INDEX($C340:$BJ340,,(COLUMN(AC353)-COLUMN($C353)+1)-'Charges variables (avancé)'!$J43)),0)</f>
        <v>0</v>
      </c>
      <c r="AD353" s="368">
        <f>IF(AND(ROUND(('Charges variables-Calculs auto'!AD$139-CONFIG!$D$7)/31,0)&gt;=ROUND('Charges variables (avancé)'!$J43,0),'Charges variables (avancé)'!$E43&lt;&gt;0),SUM(INDEX($C340:$BJ340,,IF((COLUMN(AD353)-COLUMN($C353)+1)&gt;('Charges variables (avancé)'!$I43+'Charges variables (avancé)'!$J43),(COLUMN(AD353)-COLUMN($C353)+1)-('Charges variables (avancé)'!$I43+'Charges variables (avancé)'!$J43),0)+1):INDEX($C340:$BJ340,,(COLUMN(AD353)-COLUMN($C353)+1)-'Charges variables (avancé)'!$J43)),0)</f>
        <v>0</v>
      </c>
      <c r="AE353" s="368">
        <f>IF(AND(ROUND(('Charges variables-Calculs auto'!AE$139-CONFIG!$D$7)/31,0)&gt;=ROUND('Charges variables (avancé)'!$J43,0),'Charges variables (avancé)'!$E43&lt;&gt;0),SUM(INDEX($C340:$BJ340,,IF((COLUMN(AE353)-COLUMN($C353)+1)&gt;('Charges variables (avancé)'!$I43+'Charges variables (avancé)'!$J43),(COLUMN(AE353)-COLUMN($C353)+1)-('Charges variables (avancé)'!$I43+'Charges variables (avancé)'!$J43),0)+1):INDEX($C340:$BJ340,,(COLUMN(AE353)-COLUMN($C353)+1)-'Charges variables (avancé)'!$J43)),0)</f>
        <v>0</v>
      </c>
      <c r="AF353" s="368">
        <f>IF(AND(ROUND(('Charges variables-Calculs auto'!AF$139-CONFIG!$D$7)/31,0)&gt;=ROUND('Charges variables (avancé)'!$J43,0),'Charges variables (avancé)'!$E43&lt;&gt;0),SUM(INDEX($C340:$BJ340,,IF((COLUMN(AF353)-COLUMN($C353)+1)&gt;('Charges variables (avancé)'!$I43+'Charges variables (avancé)'!$J43),(COLUMN(AF353)-COLUMN($C353)+1)-('Charges variables (avancé)'!$I43+'Charges variables (avancé)'!$J43),0)+1):INDEX($C340:$BJ340,,(COLUMN(AF353)-COLUMN($C353)+1)-'Charges variables (avancé)'!$J43)),0)</f>
        <v>0</v>
      </c>
      <c r="AG353" s="368">
        <f>IF(AND(ROUND(('Charges variables-Calculs auto'!AG$139-CONFIG!$D$7)/31,0)&gt;=ROUND('Charges variables (avancé)'!$J43,0),'Charges variables (avancé)'!$E43&lt;&gt;0),SUM(INDEX($C340:$BJ340,,IF((COLUMN(AG353)-COLUMN($C353)+1)&gt;('Charges variables (avancé)'!$I43+'Charges variables (avancé)'!$J43),(COLUMN(AG353)-COLUMN($C353)+1)-('Charges variables (avancé)'!$I43+'Charges variables (avancé)'!$J43),0)+1):INDEX($C340:$BJ340,,(COLUMN(AG353)-COLUMN($C353)+1)-'Charges variables (avancé)'!$J43)),0)</f>
        <v>0</v>
      </c>
      <c r="AH353" s="368">
        <f>IF(AND(ROUND(('Charges variables-Calculs auto'!AH$139-CONFIG!$D$7)/31,0)&gt;=ROUND('Charges variables (avancé)'!$J43,0),'Charges variables (avancé)'!$E43&lt;&gt;0),SUM(INDEX($C340:$BJ340,,IF((COLUMN(AH353)-COLUMN($C353)+1)&gt;('Charges variables (avancé)'!$I43+'Charges variables (avancé)'!$J43),(COLUMN(AH353)-COLUMN($C353)+1)-('Charges variables (avancé)'!$I43+'Charges variables (avancé)'!$J43),0)+1):INDEX($C340:$BJ340,,(COLUMN(AH353)-COLUMN($C353)+1)-'Charges variables (avancé)'!$J43)),0)</f>
        <v>0</v>
      </c>
      <c r="AI353" s="368">
        <f>IF(AND(ROUND(('Charges variables-Calculs auto'!AI$139-CONFIG!$D$7)/31,0)&gt;=ROUND('Charges variables (avancé)'!$J43,0),'Charges variables (avancé)'!$E43&lt;&gt;0),SUM(INDEX($C340:$BJ340,,IF((COLUMN(AI353)-COLUMN($C353)+1)&gt;('Charges variables (avancé)'!$I43+'Charges variables (avancé)'!$J43),(COLUMN(AI353)-COLUMN($C353)+1)-('Charges variables (avancé)'!$I43+'Charges variables (avancé)'!$J43),0)+1):INDEX($C340:$BJ340,,(COLUMN(AI353)-COLUMN($C353)+1)-'Charges variables (avancé)'!$J43)),0)</f>
        <v>0</v>
      </c>
      <c r="AJ353" s="368">
        <f>IF(AND(ROUND(('Charges variables-Calculs auto'!AJ$139-CONFIG!$D$7)/31,0)&gt;=ROUND('Charges variables (avancé)'!$J43,0),'Charges variables (avancé)'!$E43&lt;&gt;0),SUM(INDEX($C340:$BJ340,,IF((COLUMN(AJ353)-COLUMN($C353)+1)&gt;('Charges variables (avancé)'!$I43+'Charges variables (avancé)'!$J43),(COLUMN(AJ353)-COLUMN($C353)+1)-('Charges variables (avancé)'!$I43+'Charges variables (avancé)'!$J43),0)+1):INDEX($C340:$BJ340,,(COLUMN(AJ353)-COLUMN($C353)+1)-'Charges variables (avancé)'!$J43)),0)</f>
        <v>0</v>
      </c>
      <c r="AK353" s="368">
        <f>IF(AND(ROUND(('Charges variables-Calculs auto'!AK$139-CONFIG!$D$7)/31,0)&gt;=ROUND('Charges variables (avancé)'!$J43,0),'Charges variables (avancé)'!$E43&lt;&gt;0),SUM(INDEX($C340:$BJ340,,IF((COLUMN(AK353)-COLUMN($C353)+1)&gt;('Charges variables (avancé)'!$I43+'Charges variables (avancé)'!$J43),(COLUMN(AK353)-COLUMN($C353)+1)-('Charges variables (avancé)'!$I43+'Charges variables (avancé)'!$J43),0)+1):INDEX($C340:$BJ340,,(COLUMN(AK353)-COLUMN($C353)+1)-'Charges variables (avancé)'!$J43)),0)</f>
        <v>0</v>
      </c>
      <c r="AL353" s="368">
        <f>IF(AND(ROUND(('Charges variables-Calculs auto'!AL$139-CONFIG!$D$7)/31,0)&gt;=ROUND('Charges variables (avancé)'!$J43,0),'Charges variables (avancé)'!$E43&lt;&gt;0),SUM(INDEX($C340:$BJ340,,IF((COLUMN(AL353)-COLUMN($C353)+1)&gt;('Charges variables (avancé)'!$I43+'Charges variables (avancé)'!$J43),(COLUMN(AL353)-COLUMN($C353)+1)-('Charges variables (avancé)'!$I43+'Charges variables (avancé)'!$J43),0)+1):INDEX($C340:$BJ340,,(COLUMN(AL353)-COLUMN($C353)+1)-'Charges variables (avancé)'!$J43)),0)</f>
        <v>0</v>
      </c>
      <c r="AM353" s="368">
        <f>IF(AND(ROUND(('Charges variables-Calculs auto'!AM$139-CONFIG!$D$7)/31,0)&gt;=ROUND('Charges variables (avancé)'!$J43,0),'Charges variables (avancé)'!$E43&lt;&gt;0),SUM(INDEX($C340:$BJ340,,IF((COLUMN(AM353)-COLUMN($C353)+1)&gt;('Charges variables (avancé)'!$I43+'Charges variables (avancé)'!$J43),(COLUMN(AM353)-COLUMN($C353)+1)-('Charges variables (avancé)'!$I43+'Charges variables (avancé)'!$J43),0)+1):INDEX($C340:$BJ340,,(COLUMN(AM353)-COLUMN($C353)+1)-'Charges variables (avancé)'!$J43)),0)</f>
        <v>0</v>
      </c>
      <c r="AN353" s="368">
        <f>IF(AND(ROUND(('Charges variables-Calculs auto'!AN$139-CONFIG!$D$7)/31,0)&gt;=ROUND('Charges variables (avancé)'!$J43,0),'Charges variables (avancé)'!$E43&lt;&gt;0),SUM(INDEX($C340:$BJ340,,IF((COLUMN(AN353)-COLUMN($C353)+1)&gt;('Charges variables (avancé)'!$I43+'Charges variables (avancé)'!$J43),(COLUMN(AN353)-COLUMN($C353)+1)-('Charges variables (avancé)'!$I43+'Charges variables (avancé)'!$J43),0)+1):INDEX($C340:$BJ340,,(COLUMN(AN353)-COLUMN($C353)+1)-'Charges variables (avancé)'!$J43)),0)</f>
        <v>0</v>
      </c>
      <c r="AO353" s="368">
        <f>IF(AND(ROUND(('Charges variables-Calculs auto'!AO$139-CONFIG!$D$7)/31,0)&gt;=ROUND('Charges variables (avancé)'!$J43,0),'Charges variables (avancé)'!$E43&lt;&gt;0),SUM(INDEX($C340:$BJ340,,IF((COLUMN(AO353)-COLUMN($C353)+1)&gt;('Charges variables (avancé)'!$I43+'Charges variables (avancé)'!$J43),(COLUMN(AO353)-COLUMN($C353)+1)-('Charges variables (avancé)'!$I43+'Charges variables (avancé)'!$J43),0)+1):INDEX($C340:$BJ340,,(COLUMN(AO353)-COLUMN($C353)+1)-'Charges variables (avancé)'!$J43)),0)</f>
        <v>0</v>
      </c>
      <c r="AP353" s="368">
        <f>IF(AND(ROUND(('Charges variables-Calculs auto'!AP$139-CONFIG!$D$7)/31,0)&gt;=ROUND('Charges variables (avancé)'!$J43,0),'Charges variables (avancé)'!$E43&lt;&gt;0),SUM(INDEX($C340:$BJ340,,IF((COLUMN(AP353)-COLUMN($C353)+1)&gt;('Charges variables (avancé)'!$I43+'Charges variables (avancé)'!$J43),(COLUMN(AP353)-COLUMN($C353)+1)-('Charges variables (avancé)'!$I43+'Charges variables (avancé)'!$J43),0)+1):INDEX($C340:$BJ340,,(COLUMN(AP353)-COLUMN($C353)+1)-'Charges variables (avancé)'!$J43)),0)</f>
        <v>0</v>
      </c>
      <c r="AQ353" s="368">
        <f>IF(AND(ROUND(('Charges variables-Calculs auto'!AQ$139-CONFIG!$D$7)/31,0)&gt;=ROUND('Charges variables (avancé)'!$J43,0),'Charges variables (avancé)'!$E43&lt;&gt;0),SUM(INDEX($C340:$BJ340,,IF((COLUMN(AQ353)-COLUMN($C353)+1)&gt;('Charges variables (avancé)'!$I43+'Charges variables (avancé)'!$J43),(COLUMN(AQ353)-COLUMN($C353)+1)-('Charges variables (avancé)'!$I43+'Charges variables (avancé)'!$J43),0)+1):INDEX($C340:$BJ340,,(COLUMN(AQ353)-COLUMN($C353)+1)-'Charges variables (avancé)'!$J43)),0)</f>
        <v>0</v>
      </c>
      <c r="AR353" s="368">
        <f>IF(AND(ROUND(('Charges variables-Calculs auto'!AR$139-CONFIG!$D$7)/31,0)&gt;=ROUND('Charges variables (avancé)'!$J43,0),'Charges variables (avancé)'!$E43&lt;&gt;0),SUM(INDEX($C340:$BJ340,,IF((COLUMN(AR353)-COLUMN($C353)+1)&gt;('Charges variables (avancé)'!$I43+'Charges variables (avancé)'!$J43),(COLUMN(AR353)-COLUMN($C353)+1)-('Charges variables (avancé)'!$I43+'Charges variables (avancé)'!$J43),0)+1):INDEX($C340:$BJ340,,(COLUMN(AR353)-COLUMN($C353)+1)-'Charges variables (avancé)'!$J43)),0)</f>
        <v>0</v>
      </c>
      <c r="AS353" s="368">
        <f>IF(AND(ROUND(('Charges variables-Calculs auto'!AS$139-CONFIG!$D$7)/31,0)&gt;=ROUND('Charges variables (avancé)'!$J43,0),'Charges variables (avancé)'!$E43&lt;&gt;0),SUM(INDEX($C340:$BJ340,,IF((COLUMN(AS353)-COLUMN($C353)+1)&gt;('Charges variables (avancé)'!$I43+'Charges variables (avancé)'!$J43),(COLUMN(AS353)-COLUMN($C353)+1)-('Charges variables (avancé)'!$I43+'Charges variables (avancé)'!$J43),0)+1):INDEX($C340:$BJ340,,(COLUMN(AS353)-COLUMN($C353)+1)-'Charges variables (avancé)'!$J43)),0)</f>
        <v>0</v>
      </c>
      <c r="AT353" s="368">
        <f>IF(AND(ROUND(('Charges variables-Calculs auto'!AT$139-CONFIG!$D$7)/31,0)&gt;=ROUND('Charges variables (avancé)'!$J43,0),'Charges variables (avancé)'!$E43&lt;&gt;0),SUM(INDEX($C340:$BJ340,,IF((COLUMN(AT353)-COLUMN($C353)+1)&gt;('Charges variables (avancé)'!$I43+'Charges variables (avancé)'!$J43),(COLUMN(AT353)-COLUMN($C353)+1)-('Charges variables (avancé)'!$I43+'Charges variables (avancé)'!$J43),0)+1):INDEX($C340:$BJ340,,(COLUMN(AT353)-COLUMN($C353)+1)-'Charges variables (avancé)'!$J43)),0)</f>
        <v>0</v>
      </c>
      <c r="AU353" s="368">
        <f>IF(AND(ROUND(('Charges variables-Calculs auto'!AU$139-CONFIG!$D$7)/31,0)&gt;=ROUND('Charges variables (avancé)'!$J43,0),'Charges variables (avancé)'!$E43&lt;&gt;0),SUM(INDEX($C340:$BJ340,,IF((COLUMN(AU353)-COLUMN($C353)+1)&gt;('Charges variables (avancé)'!$I43+'Charges variables (avancé)'!$J43),(COLUMN(AU353)-COLUMN($C353)+1)-('Charges variables (avancé)'!$I43+'Charges variables (avancé)'!$J43),0)+1):INDEX($C340:$BJ340,,(COLUMN(AU353)-COLUMN($C353)+1)-'Charges variables (avancé)'!$J43)),0)</f>
        <v>0</v>
      </c>
      <c r="AV353" s="368">
        <f>IF(AND(ROUND(('Charges variables-Calculs auto'!AV$139-CONFIG!$D$7)/31,0)&gt;=ROUND('Charges variables (avancé)'!$J43,0),'Charges variables (avancé)'!$E43&lt;&gt;0),SUM(INDEX($C340:$BJ340,,IF((COLUMN(AV353)-COLUMN($C353)+1)&gt;('Charges variables (avancé)'!$I43+'Charges variables (avancé)'!$J43),(COLUMN(AV353)-COLUMN($C353)+1)-('Charges variables (avancé)'!$I43+'Charges variables (avancé)'!$J43),0)+1):INDEX($C340:$BJ340,,(COLUMN(AV353)-COLUMN($C353)+1)-'Charges variables (avancé)'!$J43)),0)</f>
        <v>0</v>
      </c>
      <c r="AW353" s="368">
        <f>IF(AND(ROUND(('Charges variables-Calculs auto'!AW$139-CONFIG!$D$7)/31,0)&gt;=ROUND('Charges variables (avancé)'!$J43,0),'Charges variables (avancé)'!$E43&lt;&gt;0),SUM(INDEX($C340:$BJ340,,IF((COLUMN(AW353)-COLUMN($C353)+1)&gt;('Charges variables (avancé)'!$I43+'Charges variables (avancé)'!$J43),(COLUMN(AW353)-COLUMN($C353)+1)-('Charges variables (avancé)'!$I43+'Charges variables (avancé)'!$J43),0)+1):INDEX($C340:$BJ340,,(COLUMN(AW353)-COLUMN($C353)+1)-'Charges variables (avancé)'!$J43)),0)</f>
        <v>0</v>
      </c>
      <c r="AX353" s="368">
        <f>IF(AND(ROUND(('Charges variables-Calculs auto'!AX$139-CONFIG!$D$7)/31,0)&gt;=ROUND('Charges variables (avancé)'!$J43,0),'Charges variables (avancé)'!$E43&lt;&gt;0),SUM(INDEX($C340:$BJ340,,IF((COLUMN(AX353)-COLUMN($C353)+1)&gt;('Charges variables (avancé)'!$I43+'Charges variables (avancé)'!$J43),(COLUMN(AX353)-COLUMN($C353)+1)-('Charges variables (avancé)'!$I43+'Charges variables (avancé)'!$J43),0)+1):INDEX($C340:$BJ340,,(COLUMN(AX353)-COLUMN($C353)+1)-'Charges variables (avancé)'!$J43)),0)</f>
        <v>0</v>
      </c>
      <c r="AY353" s="368">
        <f>IF(AND(ROUND(('Charges variables-Calculs auto'!AY$139-CONFIG!$D$7)/31,0)&gt;=ROUND('Charges variables (avancé)'!$J43,0),'Charges variables (avancé)'!$E43&lt;&gt;0),SUM(INDEX($C340:$BJ340,,IF((COLUMN(AY353)-COLUMN($C353)+1)&gt;('Charges variables (avancé)'!$I43+'Charges variables (avancé)'!$J43),(COLUMN(AY353)-COLUMN($C353)+1)-('Charges variables (avancé)'!$I43+'Charges variables (avancé)'!$J43),0)+1):INDEX($C340:$BJ340,,(COLUMN(AY353)-COLUMN($C353)+1)-'Charges variables (avancé)'!$J43)),0)</f>
        <v>0</v>
      </c>
      <c r="AZ353" s="368">
        <f>IF(AND(ROUND(('Charges variables-Calculs auto'!AZ$139-CONFIG!$D$7)/31,0)&gt;=ROUND('Charges variables (avancé)'!$J43,0),'Charges variables (avancé)'!$E43&lt;&gt;0),SUM(INDEX($C340:$BJ340,,IF((COLUMN(AZ353)-COLUMN($C353)+1)&gt;('Charges variables (avancé)'!$I43+'Charges variables (avancé)'!$J43),(COLUMN(AZ353)-COLUMN($C353)+1)-('Charges variables (avancé)'!$I43+'Charges variables (avancé)'!$J43),0)+1):INDEX($C340:$BJ340,,(COLUMN(AZ353)-COLUMN($C353)+1)-'Charges variables (avancé)'!$J43)),0)</f>
        <v>0</v>
      </c>
      <c r="BA353" s="368">
        <f>IF(AND(ROUND(('Charges variables-Calculs auto'!BA$139-CONFIG!$D$7)/31,0)&gt;=ROUND('Charges variables (avancé)'!$J43,0),'Charges variables (avancé)'!$E43&lt;&gt;0),SUM(INDEX($C340:$BJ340,,IF((COLUMN(BA353)-COLUMN($C353)+1)&gt;('Charges variables (avancé)'!$I43+'Charges variables (avancé)'!$J43),(COLUMN(BA353)-COLUMN($C353)+1)-('Charges variables (avancé)'!$I43+'Charges variables (avancé)'!$J43),0)+1):INDEX($C340:$BJ340,,(COLUMN(BA353)-COLUMN($C353)+1)-'Charges variables (avancé)'!$J43)),0)</f>
        <v>0</v>
      </c>
      <c r="BB353" s="368">
        <f>IF(AND(ROUND(('Charges variables-Calculs auto'!BB$139-CONFIG!$D$7)/31,0)&gt;=ROUND('Charges variables (avancé)'!$J43,0),'Charges variables (avancé)'!$E43&lt;&gt;0),SUM(INDEX($C340:$BJ340,,IF((COLUMN(BB353)-COLUMN($C353)+1)&gt;('Charges variables (avancé)'!$I43+'Charges variables (avancé)'!$J43),(COLUMN(BB353)-COLUMN($C353)+1)-('Charges variables (avancé)'!$I43+'Charges variables (avancé)'!$J43),0)+1):INDEX($C340:$BJ340,,(COLUMN(BB353)-COLUMN($C353)+1)-'Charges variables (avancé)'!$J43)),0)</f>
        <v>0</v>
      </c>
      <c r="BC353" s="368">
        <f>IF(AND(ROUND(('Charges variables-Calculs auto'!BC$139-CONFIG!$D$7)/31,0)&gt;=ROUND('Charges variables (avancé)'!$J43,0),'Charges variables (avancé)'!$E43&lt;&gt;0),SUM(INDEX($C340:$BJ340,,IF((COLUMN(BC353)-COLUMN($C353)+1)&gt;('Charges variables (avancé)'!$I43+'Charges variables (avancé)'!$J43),(COLUMN(BC353)-COLUMN($C353)+1)-('Charges variables (avancé)'!$I43+'Charges variables (avancé)'!$J43),0)+1):INDEX($C340:$BJ340,,(COLUMN(BC353)-COLUMN($C353)+1)-'Charges variables (avancé)'!$J43)),0)</f>
        <v>0</v>
      </c>
      <c r="BD353" s="368">
        <f>IF(AND(ROUND(('Charges variables-Calculs auto'!BD$139-CONFIG!$D$7)/31,0)&gt;=ROUND('Charges variables (avancé)'!$J43,0),'Charges variables (avancé)'!$E43&lt;&gt;0),SUM(INDEX($C340:$BJ340,,IF((COLUMN(BD353)-COLUMN($C353)+1)&gt;('Charges variables (avancé)'!$I43+'Charges variables (avancé)'!$J43),(COLUMN(BD353)-COLUMN($C353)+1)-('Charges variables (avancé)'!$I43+'Charges variables (avancé)'!$J43),0)+1):INDEX($C340:$BJ340,,(COLUMN(BD353)-COLUMN($C353)+1)-'Charges variables (avancé)'!$J43)),0)</f>
        <v>0</v>
      </c>
      <c r="BE353" s="368">
        <f>IF(AND(ROUND(('Charges variables-Calculs auto'!BE$139-CONFIG!$D$7)/31,0)&gt;=ROUND('Charges variables (avancé)'!$J43,0),'Charges variables (avancé)'!$E43&lt;&gt;0),SUM(INDEX($C340:$BJ340,,IF((COLUMN(BE353)-COLUMN($C353)+1)&gt;('Charges variables (avancé)'!$I43+'Charges variables (avancé)'!$J43),(COLUMN(BE353)-COLUMN($C353)+1)-('Charges variables (avancé)'!$I43+'Charges variables (avancé)'!$J43),0)+1):INDEX($C340:$BJ340,,(COLUMN(BE353)-COLUMN($C353)+1)-'Charges variables (avancé)'!$J43)),0)</f>
        <v>0</v>
      </c>
      <c r="BF353" s="368">
        <f>IF(AND(ROUND(('Charges variables-Calculs auto'!BF$139-CONFIG!$D$7)/31,0)&gt;=ROUND('Charges variables (avancé)'!$J43,0),'Charges variables (avancé)'!$E43&lt;&gt;0),SUM(INDEX($C340:$BJ340,,IF((COLUMN(BF353)-COLUMN($C353)+1)&gt;('Charges variables (avancé)'!$I43+'Charges variables (avancé)'!$J43),(COLUMN(BF353)-COLUMN($C353)+1)-('Charges variables (avancé)'!$I43+'Charges variables (avancé)'!$J43),0)+1):INDEX($C340:$BJ340,,(COLUMN(BF353)-COLUMN($C353)+1)-'Charges variables (avancé)'!$J43)),0)</f>
        <v>0</v>
      </c>
      <c r="BG353" s="368">
        <f>IF(AND(ROUND(('Charges variables-Calculs auto'!BG$139-CONFIG!$D$7)/31,0)&gt;=ROUND('Charges variables (avancé)'!$J43,0),'Charges variables (avancé)'!$E43&lt;&gt;0),SUM(INDEX($C340:$BJ340,,IF((COLUMN(BG353)-COLUMN($C353)+1)&gt;('Charges variables (avancé)'!$I43+'Charges variables (avancé)'!$J43),(COLUMN(BG353)-COLUMN($C353)+1)-('Charges variables (avancé)'!$I43+'Charges variables (avancé)'!$J43),0)+1):INDEX($C340:$BJ340,,(COLUMN(BG353)-COLUMN($C353)+1)-'Charges variables (avancé)'!$J43)),0)</f>
        <v>0</v>
      </c>
      <c r="BH353" s="368">
        <f>IF(AND(ROUND(('Charges variables-Calculs auto'!BH$139-CONFIG!$D$7)/31,0)&gt;=ROUND('Charges variables (avancé)'!$J43,0),'Charges variables (avancé)'!$E43&lt;&gt;0),SUM(INDEX($C340:$BJ340,,IF((COLUMN(BH353)-COLUMN($C353)+1)&gt;('Charges variables (avancé)'!$I43+'Charges variables (avancé)'!$J43),(COLUMN(BH353)-COLUMN($C353)+1)-('Charges variables (avancé)'!$I43+'Charges variables (avancé)'!$J43),0)+1):INDEX($C340:$BJ340,,(COLUMN(BH353)-COLUMN($C353)+1)-'Charges variables (avancé)'!$J43)),0)</f>
        <v>0</v>
      </c>
      <c r="BI353" s="368">
        <f>IF(AND(ROUND(('Charges variables-Calculs auto'!BI$139-CONFIG!$D$7)/31,0)&gt;=ROUND('Charges variables (avancé)'!$J43,0),'Charges variables (avancé)'!$E43&lt;&gt;0),SUM(INDEX($C340:$BJ340,,IF((COLUMN(BI353)-COLUMN($C353)+1)&gt;('Charges variables (avancé)'!$I43+'Charges variables (avancé)'!$J43),(COLUMN(BI353)-COLUMN($C353)+1)-('Charges variables (avancé)'!$I43+'Charges variables (avancé)'!$J43),0)+1):INDEX($C340:$BJ340,,(COLUMN(BI353)-COLUMN($C353)+1)-'Charges variables (avancé)'!$J43)),0)</f>
        <v>0</v>
      </c>
      <c r="BJ353" s="368">
        <f>IF(AND(ROUND(('Charges variables-Calculs auto'!BJ$139-CONFIG!$D$7)/31,0)&gt;=ROUND('Charges variables (avancé)'!$J43,0),'Charges variables (avancé)'!$E43&lt;&gt;0),SUM(INDEX($C340:$BJ340,,IF((COLUMN(BJ353)-COLUMN($C353)+1)&gt;('Charges variables (avancé)'!$I43+'Charges variables (avancé)'!$J43),(COLUMN(BJ353)-COLUMN($C353)+1)-('Charges variables (avancé)'!$I43+'Charges variables (avancé)'!$J43),0)+1):INDEX($C340:$BJ340,,(COLUMN(BJ353)-COLUMN($C353)+1)-'Charges variables (avancé)'!$J43)),0)</f>
        <v>0</v>
      </c>
    </row>
    <row r="354" spans="2:62" ht="15" customHeight="1">
      <c r="B354" s="366">
        <f>'Charges variables (avancé)'!C44</f>
        <v>0</v>
      </c>
      <c r="C354" s="368">
        <f>IF(AND(ROUND(('Charges variables-Calculs auto'!C$139-CONFIG!$D$7)/31,0)&gt;=ROUND('Charges variables (avancé)'!$J44,0),'Charges variables (avancé)'!$E44&lt;&gt;0),SUM(INDEX($C341:$BJ341,,IF((COLUMN(C354)-COLUMN($C354)+1)&gt;('Charges variables (avancé)'!$I44+'Charges variables (avancé)'!$J44),(COLUMN(C354)-COLUMN($C354)+1)-('Charges variables (avancé)'!$I44+'Charges variables (avancé)'!$J44),0)+1):INDEX($C341:$BJ341,,(COLUMN(C354)-COLUMN($C354)+1)-'Charges variables (avancé)'!$J44)),0)</f>
        <v>0</v>
      </c>
      <c r="D354" s="368">
        <f>IF(AND(ROUND(('Charges variables-Calculs auto'!D$139-CONFIG!$D$7)/31,0)&gt;=ROUND('Charges variables (avancé)'!$J44,0),'Charges variables (avancé)'!$E44&lt;&gt;0),SUM(INDEX($C341:$BJ341,,IF((COLUMN(D354)-COLUMN($C354)+1)&gt;('Charges variables (avancé)'!$I44+'Charges variables (avancé)'!$J44),(COLUMN(D354)-COLUMN($C354)+1)-('Charges variables (avancé)'!$I44+'Charges variables (avancé)'!$J44),0)+1):INDEX($C341:$BJ341,,(COLUMN(D354)-COLUMN($C354)+1)-'Charges variables (avancé)'!$J44)),0)</f>
        <v>0</v>
      </c>
      <c r="E354" s="368">
        <f>IF(AND(ROUND(('Charges variables-Calculs auto'!E$139-CONFIG!$D$7)/31,0)&gt;=ROUND('Charges variables (avancé)'!$J44,0),'Charges variables (avancé)'!$E44&lt;&gt;0),SUM(INDEX($C341:$BJ341,,IF((COLUMN(E354)-COLUMN($C354)+1)&gt;('Charges variables (avancé)'!$I44+'Charges variables (avancé)'!$J44),(COLUMN(E354)-COLUMN($C354)+1)-('Charges variables (avancé)'!$I44+'Charges variables (avancé)'!$J44),0)+1):INDEX($C341:$BJ341,,(COLUMN(E354)-COLUMN($C354)+1)-'Charges variables (avancé)'!$J44)),0)</f>
        <v>0</v>
      </c>
      <c r="F354" s="368">
        <f>IF(AND(ROUND(('Charges variables-Calculs auto'!F$139-CONFIG!$D$7)/31,0)&gt;=ROUND('Charges variables (avancé)'!$J44,0),'Charges variables (avancé)'!$E44&lt;&gt;0),SUM(INDEX($C341:$BJ341,,IF((COLUMN(F354)-COLUMN($C354)+1)&gt;('Charges variables (avancé)'!$I44+'Charges variables (avancé)'!$J44),(COLUMN(F354)-COLUMN($C354)+1)-('Charges variables (avancé)'!$I44+'Charges variables (avancé)'!$J44),0)+1):INDEX($C341:$BJ341,,(COLUMN(F354)-COLUMN($C354)+1)-'Charges variables (avancé)'!$J44)),0)</f>
        <v>0</v>
      </c>
      <c r="G354" s="368">
        <f>IF(AND(ROUND(('Charges variables-Calculs auto'!G$139-CONFIG!$D$7)/31,0)&gt;=ROUND('Charges variables (avancé)'!$J44,0),'Charges variables (avancé)'!$E44&lt;&gt;0),SUM(INDEX($C341:$BJ341,,IF((COLUMN(G354)-COLUMN($C354)+1)&gt;('Charges variables (avancé)'!$I44+'Charges variables (avancé)'!$J44),(COLUMN(G354)-COLUMN($C354)+1)-('Charges variables (avancé)'!$I44+'Charges variables (avancé)'!$J44),0)+1):INDEX($C341:$BJ341,,(COLUMN(G354)-COLUMN($C354)+1)-'Charges variables (avancé)'!$J44)),0)</f>
        <v>0</v>
      </c>
      <c r="H354" s="368">
        <f>IF(AND(ROUND(('Charges variables-Calculs auto'!H$139-CONFIG!$D$7)/31,0)&gt;=ROUND('Charges variables (avancé)'!$J44,0),'Charges variables (avancé)'!$E44&lt;&gt;0),SUM(INDEX($C341:$BJ341,,IF((COLUMN(H354)-COLUMN($C354)+1)&gt;('Charges variables (avancé)'!$I44+'Charges variables (avancé)'!$J44),(COLUMN(H354)-COLUMN($C354)+1)-('Charges variables (avancé)'!$I44+'Charges variables (avancé)'!$J44),0)+1):INDEX($C341:$BJ341,,(COLUMN(H354)-COLUMN($C354)+1)-'Charges variables (avancé)'!$J44)),0)</f>
        <v>0</v>
      </c>
      <c r="I354" s="368">
        <f>IF(AND(ROUND(('Charges variables-Calculs auto'!I$139-CONFIG!$D$7)/31,0)&gt;=ROUND('Charges variables (avancé)'!$J44,0),'Charges variables (avancé)'!$E44&lt;&gt;0),SUM(INDEX($C341:$BJ341,,IF((COLUMN(I354)-COLUMN($C354)+1)&gt;('Charges variables (avancé)'!$I44+'Charges variables (avancé)'!$J44),(COLUMN(I354)-COLUMN($C354)+1)-('Charges variables (avancé)'!$I44+'Charges variables (avancé)'!$J44),0)+1):INDEX($C341:$BJ341,,(COLUMN(I354)-COLUMN($C354)+1)-'Charges variables (avancé)'!$J44)),0)</f>
        <v>0</v>
      </c>
      <c r="J354" s="368">
        <f>IF(AND(ROUND(('Charges variables-Calculs auto'!J$139-CONFIG!$D$7)/31,0)&gt;=ROUND('Charges variables (avancé)'!$J44,0),'Charges variables (avancé)'!$E44&lt;&gt;0),SUM(INDEX($C341:$BJ341,,IF((COLUMN(J354)-COLUMN($C354)+1)&gt;('Charges variables (avancé)'!$I44+'Charges variables (avancé)'!$J44),(COLUMN(J354)-COLUMN($C354)+1)-('Charges variables (avancé)'!$I44+'Charges variables (avancé)'!$J44),0)+1):INDEX($C341:$BJ341,,(COLUMN(J354)-COLUMN($C354)+1)-'Charges variables (avancé)'!$J44)),0)</f>
        <v>0</v>
      </c>
      <c r="K354" s="368">
        <f>IF(AND(ROUND(('Charges variables-Calculs auto'!K$139-CONFIG!$D$7)/31,0)&gt;=ROUND('Charges variables (avancé)'!$J44,0),'Charges variables (avancé)'!$E44&lt;&gt;0),SUM(INDEX($C341:$BJ341,,IF((COLUMN(K354)-COLUMN($C354)+1)&gt;('Charges variables (avancé)'!$I44+'Charges variables (avancé)'!$J44),(COLUMN(K354)-COLUMN($C354)+1)-('Charges variables (avancé)'!$I44+'Charges variables (avancé)'!$J44),0)+1):INDEX($C341:$BJ341,,(COLUMN(K354)-COLUMN($C354)+1)-'Charges variables (avancé)'!$J44)),0)</f>
        <v>0</v>
      </c>
      <c r="L354" s="368">
        <f>IF(AND(ROUND(('Charges variables-Calculs auto'!L$139-CONFIG!$D$7)/31,0)&gt;=ROUND('Charges variables (avancé)'!$J44,0),'Charges variables (avancé)'!$E44&lt;&gt;0),SUM(INDEX($C341:$BJ341,,IF((COLUMN(L354)-COLUMN($C354)+1)&gt;('Charges variables (avancé)'!$I44+'Charges variables (avancé)'!$J44),(COLUMN(L354)-COLUMN($C354)+1)-('Charges variables (avancé)'!$I44+'Charges variables (avancé)'!$J44),0)+1):INDEX($C341:$BJ341,,(COLUMN(L354)-COLUMN($C354)+1)-'Charges variables (avancé)'!$J44)),0)</f>
        <v>0</v>
      </c>
      <c r="M354" s="368">
        <f>IF(AND(ROUND(('Charges variables-Calculs auto'!M$139-CONFIG!$D$7)/31,0)&gt;=ROUND('Charges variables (avancé)'!$J44,0),'Charges variables (avancé)'!$E44&lt;&gt;0),SUM(INDEX($C341:$BJ341,,IF((COLUMN(M354)-COLUMN($C354)+1)&gt;('Charges variables (avancé)'!$I44+'Charges variables (avancé)'!$J44),(COLUMN(M354)-COLUMN($C354)+1)-('Charges variables (avancé)'!$I44+'Charges variables (avancé)'!$J44),0)+1):INDEX($C341:$BJ341,,(COLUMN(M354)-COLUMN($C354)+1)-'Charges variables (avancé)'!$J44)),0)</f>
        <v>0</v>
      </c>
      <c r="N354" s="368">
        <f>IF(AND(ROUND(('Charges variables-Calculs auto'!N$139-CONFIG!$D$7)/31,0)&gt;=ROUND('Charges variables (avancé)'!$J44,0),'Charges variables (avancé)'!$E44&lt;&gt;0),SUM(INDEX($C341:$BJ341,,IF((COLUMN(N354)-COLUMN($C354)+1)&gt;('Charges variables (avancé)'!$I44+'Charges variables (avancé)'!$J44),(COLUMN(N354)-COLUMN($C354)+1)-('Charges variables (avancé)'!$I44+'Charges variables (avancé)'!$J44),0)+1):INDEX($C341:$BJ341,,(COLUMN(N354)-COLUMN($C354)+1)-'Charges variables (avancé)'!$J44)),0)</f>
        <v>0</v>
      </c>
      <c r="O354" s="368">
        <f>IF(AND(ROUND(('Charges variables-Calculs auto'!O$139-CONFIG!$D$7)/31,0)&gt;=ROUND('Charges variables (avancé)'!$J44,0),'Charges variables (avancé)'!$E44&lt;&gt;0),SUM(INDEX($C341:$BJ341,,IF((COLUMN(O354)-COLUMN($C354)+1)&gt;('Charges variables (avancé)'!$I44+'Charges variables (avancé)'!$J44),(COLUMN(O354)-COLUMN($C354)+1)-('Charges variables (avancé)'!$I44+'Charges variables (avancé)'!$J44),0)+1):INDEX($C341:$BJ341,,(COLUMN(O354)-COLUMN($C354)+1)-'Charges variables (avancé)'!$J44)),0)</f>
        <v>0</v>
      </c>
      <c r="P354" s="368">
        <f>IF(AND(ROUND(('Charges variables-Calculs auto'!P$139-CONFIG!$D$7)/31,0)&gt;=ROUND('Charges variables (avancé)'!$J44,0),'Charges variables (avancé)'!$E44&lt;&gt;0),SUM(INDEX($C341:$BJ341,,IF((COLUMN(P354)-COLUMN($C354)+1)&gt;('Charges variables (avancé)'!$I44+'Charges variables (avancé)'!$J44),(COLUMN(P354)-COLUMN($C354)+1)-('Charges variables (avancé)'!$I44+'Charges variables (avancé)'!$J44),0)+1):INDEX($C341:$BJ341,,(COLUMN(P354)-COLUMN($C354)+1)-'Charges variables (avancé)'!$J44)),0)</f>
        <v>0</v>
      </c>
      <c r="Q354" s="368">
        <f>IF(AND(ROUND(('Charges variables-Calculs auto'!Q$139-CONFIG!$D$7)/31,0)&gt;=ROUND('Charges variables (avancé)'!$J44,0),'Charges variables (avancé)'!$E44&lt;&gt;0),SUM(INDEX($C341:$BJ341,,IF((COLUMN(Q354)-COLUMN($C354)+1)&gt;('Charges variables (avancé)'!$I44+'Charges variables (avancé)'!$J44),(COLUMN(Q354)-COLUMN($C354)+1)-('Charges variables (avancé)'!$I44+'Charges variables (avancé)'!$J44),0)+1):INDEX($C341:$BJ341,,(COLUMN(Q354)-COLUMN($C354)+1)-'Charges variables (avancé)'!$J44)),0)</f>
        <v>0</v>
      </c>
      <c r="R354" s="368">
        <f>IF(AND(ROUND(('Charges variables-Calculs auto'!R$139-CONFIG!$D$7)/31,0)&gt;=ROUND('Charges variables (avancé)'!$J44,0),'Charges variables (avancé)'!$E44&lt;&gt;0),SUM(INDEX($C341:$BJ341,,IF((COLUMN(R354)-COLUMN($C354)+1)&gt;('Charges variables (avancé)'!$I44+'Charges variables (avancé)'!$J44),(COLUMN(R354)-COLUMN($C354)+1)-('Charges variables (avancé)'!$I44+'Charges variables (avancé)'!$J44),0)+1):INDEX($C341:$BJ341,,(COLUMN(R354)-COLUMN($C354)+1)-'Charges variables (avancé)'!$J44)),0)</f>
        <v>0</v>
      </c>
      <c r="S354" s="368">
        <f>IF(AND(ROUND(('Charges variables-Calculs auto'!S$139-CONFIG!$D$7)/31,0)&gt;=ROUND('Charges variables (avancé)'!$J44,0),'Charges variables (avancé)'!$E44&lt;&gt;0),SUM(INDEX($C341:$BJ341,,IF((COLUMN(S354)-COLUMN($C354)+1)&gt;('Charges variables (avancé)'!$I44+'Charges variables (avancé)'!$J44),(COLUMN(S354)-COLUMN($C354)+1)-('Charges variables (avancé)'!$I44+'Charges variables (avancé)'!$J44),0)+1):INDEX($C341:$BJ341,,(COLUMN(S354)-COLUMN($C354)+1)-'Charges variables (avancé)'!$J44)),0)</f>
        <v>0</v>
      </c>
      <c r="T354" s="368">
        <f>IF(AND(ROUND(('Charges variables-Calculs auto'!T$139-CONFIG!$D$7)/31,0)&gt;=ROUND('Charges variables (avancé)'!$J44,0),'Charges variables (avancé)'!$E44&lt;&gt;0),SUM(INDEX($C341:$BJ341,,IF((COLUMN(T354)-COLUMN($C354)+1)&gt;('Charges variables (avancé)'!$I44+'Charges variables (avancé)'!$J44),(COLUMN(T354)-COLUMN($C354)+1)-('Charges variables (avancé)'!$I44+'Charges variables (avancé)'!$J44),0)+1):INDEX($C341:$BJ341,,(COLUMN(T354)-COLUMN($C354)+1)-'Charges variables (avancé)'!$J44)),0)</f>
        <v>0</v>
      </c>
      <c r="U354" s="368">
        <f>IF(AND(ROUND(('Charges variables-Calculs auto'!U$139-CONFIG!$D$7)/31,0)&gt;=ROUND('Charges variables (avancé)'!$J44,0),'Charges variables (avancé)'!$E44&lt;&gt;0),SUM(INDEX($C341:$BJ341,,IF((COLUMN(U354)-COLUMN($C354)+1)&gt;('Charges variables (avancé)'!$I44+'Charges variables (avancé)'!$J44),(COLUMN(U354)-COLUMN($C354)+1)-('Charges variables (avancé)'!$I44+'Charges variables (avancé)'!$J44),0)+1):INDEX($C341:$BJ341,,(COLUMN(U354)-COLUMN($C354)+1)-'Charges variables (avancé)'!$J44)),0)</f>
        <v>0</v>
      </c>
      <c r="V354" s="368">
        <f>IF(AND(ROUND(('Charges variables-Calculs auto'!V$139-CONFIG!$D$7)/31,0)&gt;=ROUND('Charges variables (avancé)'!$J44,0),'Charges variables (avancé)'!$E44&lt;&gt;0),SUM(INDEX($C341:$BJ341,,IF((COLUMN(V354)-COLUMN($C354)+1)&gt;('Charges variables (avancé)'!$I44+'Charges variables (avancé)'!$J44),(COLUMN(V354)-COLUMN($C354)+1)-('Charges variables (avancé)'!$I44+'Charges variables (avancé)'!$J44),0)+1):INDEX($C341:$BJ341,,(COLUMN(V354)-COLUMN($C354)+1)-'Charges variables (avancé)'!$J44)),0)</f>
        <v>0</v>
      </c>
      <c r="W354" s="368">
        <f>IF(AND(ROUND(('Charges variables-Calculs auto'!W$139-CONFIG!$D$7)/31,0)&gt;=ROUND('Charges variables (avancé)'!$J44,0),'Charges variables (avancé)'!$E44&lt;&gt;0),SUM(INDEX($C341:$BJ341,,IF((COLUMN(W354)-COLUMN($C354)+1)&gt;('Charges variables (avancé)'!$I44+'Charges variables (avancé)'!$J44),(COLUMN(W354)-COLUMN($C354)+1)-('Charges variables (avancé)'!$I44+'Charges variables (avancé)'!$J44),0)+1):INDEX($C341:$BJ341,,(COLUMN(W354)-COLUMN($C354)+1)-'Charges variables (avancé)'!$J44)),0)</f>
        <v>0</v>
      </c>
      <c r="X354" s="368">
        <f>IF(AND(ROUND(('Charges variables-Calculs auto'!X$139-CONFIG!$D$7)/31,0)&gt;=ROUND('Charges variables (avancé)'!$J44,0),'Charges variables (avancé)'!$E44&lt;&gt;0),SUM(INDEX($C341:$BJ341,,IF((COLUMN(X354)-COLUMN($C354)+1)&gt;('Charges variables (avancé)'!$I44+'Charges variables (avancé)'!$J44),(COLUMN(X354)-COLUMN($C354)+1)-('Charges variables (avancé)'!$I44+'Charges variables (avancé)'!$J44),0)+1):INDEX($C341:$BJ341,,(COLUMN(X354)-COLUMN($C354)+1)-'Charges variables (avancé)'!$J44)),0)</f>
        <v>0</v>
      </c>
      <c r="Y354" s="368">
        <f>IF(AND(ROUND(('Charges variables-Calculs auto'!Y$139-CONFIG!$D$7)/31,0)&gt;=ROUND('Charges variables (avancé)'!$J44,0),'Charges variables (avancé)'!$E44&lt;&gt;0),SUM(INDEX($C341:$BJ341,,IF((COLUMN(Y354)-COLUMN($C354)+1)&gt;('Charges variables (avancé)'!$I44+'Charges variables (avancé)'!$J44),(COLUMN(Y354)-COLUMN($C354)+1)-('Charges variables (avancé)'!$I44+'Charges variables (avancé)'!$J44),0)+1):INDEX($C341:$BJ341,,(COLUMN(Y354)-COLUMN($C354)+1)-'Charges variables (avancé)'!$J44)),0)</f>
        <v>0</v>
      </c>
      <c r="Z354" s="368">
        <f>IF(AND(ROUND(('Charges variables-Calculs auto'!Z$139-CONFIG!$D$7)/31,0)&gt;=ROUND('Charges variables (avancé)'!$J44,0),'Charges variables (avancé)'!$E44&lt;&gt;0),SUM(INDEX($C341:$BJ341,,IF((COLUMN(Z354)-COLUMN($C354)+1)&gt;('Charges variables (avancé)'!$I44+'Charges variables (avancé)'!$J44),(COLUMN(Z354)-COLUMN($C354)+1)-('Charges variables (avancé)'!$I44+'Charges variables (avancé)'!$J44),0)+1):INDEX($C341:$BJ341,,(COLUMN(Z354)-COLUMN($C354)+1)-'Charges variables (avancé)'!$J44)),0)</f>
        <v>0</v>
      </c>
      <c r="AA354" s="368">
        <f>IF(AND(ROUND(('Charges variables-Calculs auto'!AA$139-CONFIG!$D$7)/31,0)&gt;=ROUND('Charges variables (avancé)'!$J44,0),'Charges variables (avancé)'!$E44&lt;&gt;0),SUM(INDEX($C341:$BJ341,,IF((COLUMN(AA354)-COLUMN($C354)+1)&gt;('Charges variables (avancé)'!$I44+'Charges variables (avancé)'!$J44),(COLUMN(AA354)-COLUMN($C354)+1)-('Charges variables (avancé)'!$I44+'Charges variables (avancé)'!$J44),0)+1):INDEX($C341:$BJ341,,(COLUMN(AA354)-COLUMN($C354)+1)-'Charges variables (avancé)'!$J44)),0)</f>
        <v>0</v>
      </c>
      <c r="AB354" s="368">
        <f>IF(AND(ROUND(('Charges variables-Calculs auto'!AB$139-CONFIG!$D$7)/31,0)&gt;=ROUND('Charges variables (avancé)'!$J44,0),'Charges variables (avancé)'!$E44&lt;&gt;0),SUM(INDEX($C341:$BJ341,,IF((COLUMN(AB354)-COLUMN($C354)+1)&gt;('Charges variables (avancé)'!$I44+'Charges variables (avancé)'!$J44),(COLUMN(AB354)-COLUMN($C354)+1)-('Charges variables (avancé)'!$I44+'Charges variables (avancé)'!$J44),0)+1):INDEX($C341:$BJ341,,(COLUMN(AB354)-COLUMN($C354)+1)-'Charges variables (avancé)'!$J44)),0)</f>
        <v>0</v>
      </c>
      <c r="AC354" s="368">
        <f>IF(AND(ROUND(('Charges variables-Calculs auto'!AC$139-CONFIG!$D$7)/31,0)&gt;=ROUND('Charges variables (avancé)'!$J44,0),'Charges variables (avancé)'!$E44&lt;&gt;0),SUM(INDEX($C341:$BJ341,,IF((COLUMN(AC354)-COLUMN($C354)+1)&gt;('Charges variables (avancé)'!$I44+'Charges variables (avancé)'!$J44),(COLUMN(AC354)-COLUMN($C354)+1)-('Charges variables (avancé)'!$I44+'Charges variables (avancé)'!$J44),0)+1):INDEX($C341:$BJ341,,(COLUMN(AC354)-COLUMN($C354)+1)-'Charges variables (avancé)'!$J44)),0)</f>
        <v>0</v>
      </c>
      <c r="AD354" s="368">
        <f>IF(AND(ROUND(('Charges variables-Calculs auto'!AD$139-CONFIG!$D$7)/31,0)&gt;=ROUND('Charges variables (avancé)'!$J44,0),'Charges variables (avancé)'!$E44&lt;&gt;0),SUM(INDEX($C341:$BJ341,,IF((COLUMN(AD354)-COLUMN($C354)+1)&gt;('Charges variables (avancé)'!$I44+'Charges variables (avancé)'!$J44),(COLUMN(AD354)-COLUMN($C354)+1)-('Charges variables (avancé)'!$I44+'Charges variables (avancé)'!$J44),0)+1):INDEX($C341:$BJ341,,(COLUMN(AD354)-COLUMN($C354)+1)-'Charges variables (avancé)'!$J44)),0)</f>
        <v>0</v>
      </c>
      <c r="AE354" s="368">
        <f>IF(AND(ROUND(('Charges variables-Calculs auto'!AE$139-CONFIG!$D$7)/31,0)&gt;=ROUND('Charges variables (avancé)'!$J44,0),'Charges variables (avancé)'!$E44&lt;&gt;0),SUM(INDEX($C341:$BJ341,,IF((COLUMN(AE354)-COLUMN($C354)+1)&gt;('Charges variables (avancé)'!$I44+'Charges variables (avancé)'!$J44),(COLUMN(AE354)-COLUMN($C354)+1)-('Charges variables (avancé)'!$I44+'Charges variables (avancé)'!$J44),0)+1):INDEX($C341:$BJ341,,(COLUMN(AE354)-COLUMN($C354)+1)-'Charges variables (avancé)'!$J44)),0)</f>
        <v>0</v>
      </c>
      <c r="AF354" s="368">
        <f>IF(AND(ROUND(('Charges variables-Calculs auto'!AF$139-CONFIG!$D$7)/31,0)&gt;=ROUND('Charges variables (avancé)'!$J44,0),'Charges variables (avancé)'!$E44&lt;&gt;0),SUM(INDEX($C341:$BJ341,,IF((COLUMN(AF354)-COLUMN($C354)+1)&gt;('Charges variables (avancé)'!$I44+'Charges variables (avancé)'!$J44),(COLUMN(AF354)-COLUMN($C354)+1)-('Charges variables (avancé)'!$I44+'Charges variables (avancé)'!$J44),0)+1):INDEX($C341:$BJ341,,(COLUMN(AF354)-COLUMN($C354)+1)-'Charges variables (avancé)'!$J44)),0)</f>
        <v>0</v>
      </c>
      <c r="AG354" s="368">
        <f>IF(AND(ROUND(('Charges variables-Calculs auto'!AG$139-CONFIG!$D$7)/31,0)&gt;=ROUND('Charges variables (avancé)'!$J44,0),'Charges variables (avancé)'!$E44&lt;&gt;0),SUM(INDEX($C341:$BJ341,,IF((COLUMN(AG354)-COLUMN($C354)+1)&gt;('Charges variables (avancé)'!$I44+'Charges variables (avancé)'!$J44),(COLUMN(AG354)-COLUMN($C354)+1)-('Charges variables (avancé)'!$I44+'Charges variables (avancé)'!$J44),0)+1):INDEX($C341:$BJ341,,(COLUMN(AG354)-COLUMN($C354)+1)-'Charges variables (avancé)'!$J44)),0)</f>
        <v>0</v>
      </c>
      <c r="AH354" s="368">
        <f>IF(AND(ROUND(('Charges variables-Calculs auto'!AH$139-CONFIG!$D$7)/31,0)&gt;=ROUND('Charges variables (avancé)'!$J44,0),'Charges variables (avancé)'!$E44&lt;&gt;0),SUM(INDEX($C341:$BJ341,,IF((COLUMN(AH354)-COLUMN($C354)+1)&gt;('Charges variables (avancé)'!$I44+'Charges variables (avancé)'!$J44),(COLUMN(AH354)-COLUMN($C354)+1)-('Charges variables (avancé)'!$I44+'Charges variables (avancé)'!$J44),0)+1):INDEX($C341:$BJ341,,(COLUMN(AH354)-COLUMN($C354)+1)-'Charges variables (avancé)'!$J44)),0)</f>
        <v>0</v>
      </c>
      <c r="AI354" s="368">
        <f>IF(AND(ROUND(('Charges variables-Calculs auto'!AI$139-CONFIG!$D$7)/31,0)&gt;=ROUND('Charges variables (avancé)'!$J44,0),'Charges variables (avancé)'!$E44&lt;&gt;0),SUM(INDEX($C341:$BJ341,,IF((COLUMN(AI354)-COLUMN($C354)+1)&gt;('Charges variables (avancé)'!$I44+'Charges variables (avancé)'!$J44),(COLUMN(AI354)-COLUMN($C354)+1)-('Charges variables (avancé)'!$I44+'Charges variables (avancé)'!$J44),0)+1):INDEX($C341:$BJ341,,(COLUMN(AI354)-COLUMN($C354)+1)-'Charges variables (avancé)'!$J44)),0)</f>
        <v>0</v>
      </c>
      <c r="AJ354" s="368">
        <f>IF(AND(ROUND(('Charges variables-Calculs auto'!AJ$139-CONFIG!$D$7)/31,0)&gt;=ROUND('Charges variables (avancé)'!$J44,0),'Charges variables (avancé)'!$E44&lt;&gt;0),SUM(INDEX($C341:$BJ341,,IF((COLUMN(AJ354)-COLUMN($C354)+1)&gt;('Charges variables (avancé)'!$I44+'Charges variables (avancé)'!$J44),(COLUMN(AJ354)-COLUMN($C354)+1)-('Charges variables (avancé)'!$I44+'Charges variables (avancé)'!$J44),0)+1):INDEX($C341:$BJ341,,(COLUMN(AJ354)-COLUMN($C354)+1)-'Charges variables (avancé)'!$J44)),0)</f>
        <v>0</v>
      </c>
      <c r="AK354" s="368">
        <f>IF(AND(ROUND(('Charges variables-Calculs auto'!AK$139-CONFIG!$D$7)/31,0)&gt;=ROUND('Charges variables (avancé)'!$J44,0),'Charges variables (avancé)'!$E44&lt;&gt;0),SUM(INDEX($C341:$BJ341,,IF((COLUMN(AK354)-COLUMN($C354)+1)&gt;('Charges variables (avancé)'!$I44+'Charges variables (avancé)'!$J44),(COLUMN(AK354)-COLUMN($C354)+1)-('Charges variables (avancé)'!$I44+'Charges variables (avancé)'!$J44),0)+1):INDEX($C341:$BJ341,,(COLUMN(AK354)-COLUMN($C354)+1)-'Charges variables (avancé)'!$J44)),0)</f>
        <v>0</v>
      </c>
      <c r="AL354" s="368">
        <f>IF(AND(ROUND(('Charges variables-Calculs auto'!AL$139-CONFIG!$D$7)/31,0)&gt;=ROUND('Charges variables (avancé)'!$J44,0),'Charges variables (avancé)'!$E44&lt;&gt;0),SUM(INDEX($C341:$BJ341,,IF((COLUMN(AL354)-COLUMN($C354)+1)&gt;('Charges variables (avancé)'!$I44+'Charges variables (avancé)'!$J44),(COLUMN(AL354)-COLUMN($C354)+1)-('Charges variables (avancé)'!$I44+'Charges variables (avancé)'!$J44),0)+1):INDEX($C341:$BJ341,,(COLUMN(AL354)-COLUMN($C354)+1)-'Charges variables (avancé)'!$J44)),0)</f>
        <v>0</v>
      </c>
      <c r="AM354" s="368">
        <f>IF(AND(ROUND(('Charges variables-Calculs auto'!AM$139-CONFIG!$D$7)/31,0)&gt;=ROUND('Charges variables (avancé)'!$J44,0),'Charges variables (avancé)'!$E44&lt;&gt;0),SUM(INDEX($C341:$BJ341,,IF((COLUMN(AM354)-COLUMN($C354)+1)&gt;('Charges variables (avancé)'!$I44+'Charges variables (avancé)'!$J44),(COLUMN(AM354)-COLUMN($C354)+1)-('Charges variables (avancé)'!$I44+'Charges variables (avancé)'!$J44),0)+1):INDEX($C341:$BJ341,,(COLUMN(AM354)-COLUMN($C354)+1)-'Charges variables (avancé)'!$J44)),0)</f>
        <v>0</v>
      </c>
      <c r="AN354" s="368">
        <f>IF(AND(ROUND(('Charges variables-Calculs auto'!AN$139-CONFIG!$D$7)/31,0)&gt;=ROUND('Charges variables (avancé)'!$J44,0),'Charges variables (avancé)'!$E44&lt;&gt;0),SUM(INDEX($C341:$BJ341,,IF((COLUMN(AN354)-COLUMN($C354)+1)&gt;('Charges variables (avancé)'!$I44+'Charges variables (avancé)'!$J44),(COLUMN(AN354)-COLUMN($C354)+1)-('Charges variables (avancé)'!$I44+'Charges variables (avancé)'!$J44),0)+1):INDEX($C341:$BJ341,,(COLUMN(AN354)-COLUMN($C354)+1)-'Charges variables (avancé)'!$J44)),0)</f>
        <v>0</v>
      </c>
      <c r="AO354" s="368">
        <f>IF(AND(ROUND(('Charges variables-Calculs auto'!AO$139-CONFIG!$D$7)/31,0)&gt;=ROUND('Charges variables (avancé)'!$J44,0),'Charges variables (avancé)'!$E44&lt;&gt;0),SUM(INDEX($C341:$BJ341,,IF((COLUMN(AO354)-COLUMN($C354)+1)&gt;('Charges variables (avancé)'!$I44+'Charges variables (avancé)'!$J44),(COLUMN(AO354)-COLUMN($C354)+1)-('Charges variables (avancé)'!$I44+'Charges variables (avancé)'!$J44),0)+1):INDEX($C341:$BJ341,,(COLUMN(AO354)-COLUMN($C354)+1)-'Charges variables (avancé)'!$J44)),0)</f>
        <v>0</v>
      </c>
      <c r="AP354" s="368">
        <f>IF(AND(ROUND(('Charges variables-Calculs auto'!AP$139-CONFIG!$D$7)/31,0)&gt;=ROUND('Charges variables (avancé)'!$J44,0),'Charges variables (avancé)'!$E44&lt;&gt;0),SUM(INDEX($C341:$BJ341,,IF((COLUMN(AP354)-COLUMN($C354)+1)&gt;('Charges variables (avancé)'!$I44+'Charges variables (avancé)'!$J44),(COLUMN(AP354)-COLUMN($C354)+1)-('Charges variables (avancé)'!$I44+'Charges variables (avancé)'!$J44),0)+1):INDEX($C341:$BJ341,,(COLUMN(AP354)-COLUMN($C354)+1)-'Charges variables (avancé)'!$J44)),0)</f>
        <v>0</v>
      </c>
      <c r="AQ354" s="368">
        <f>IF(AND(ROUND(('Charges variables-Calculs auto'!AQ$139-CONFIG!$D$7)/31,0)&gt;=ROUND('Charges variables (avancé)'!$J44,0),'Charges variables (avancé)'!$E44&lt;&gt;0),SUM(INDEX($C341:$BJ341,,IF((COLUMN(AQ354)-COLUMN($C354)+1)&gt;('Charges variables (avancé)'!$I44+'Charges variables (avancé)'!$J44),(COLUMN(AQ354)-COLUMN($C354)+1)-('Charges variables (avancé)'!$I44+'Charges variables (avancé)'!$J44),0)+1):INDEX($C341:$BJ341,,(COLUMN(AQ354)-COLUMN($C354)+1)-'Charges variables (avancé)'!$J44)),0)</f>
        <v>0</v>
      </c>
      <c r="AR354" s="368">
        <f>IF(AND(ROUND(('Charges variables-Calculs auto'!AR$139-CONFIG!$D$7)/31,0)&gt;=ROUND('Charges variables (avancé)'!$J44,0),'Charges variables (avancé)'!$E44&lt;&gt;0),SUM(INDEX($C341:$BJ341,,IF((COLUMN(AR354)-COLUMN($C354)+1)&gt;('Charges variables (avancé)'!$I44+'Charges variables (avancé)'!$J44),(COLUMN(AR354)-COLUMN($C354)+1)-('Charges variables (avancé)'!$I44+'Charges variables (avancé)'!$J44),0)+1):INDEX($C341:$BJ341,,(COLUMN(AR354)-COLUMN($C354)+1)-'Charges variables (avancé)'!$J44)),0)</f>
        <v>0</v>
      </c>
      <c r="AS354" s="368">
        <f>IF(AND(ROUND(('Charges variables-Calculs auto'!AS$139-CONFIG!$D$7)/31,0)&gt;=ROUND('Charges variables (avancé)'!$J44,0),'Charges variables (avancé)'!$E44&lt;&gt;0),SUM(INDEX($C341:$BJ341,,IF((COLUMN(AS354)-COLUMN($C354)+1)&gt;('Charges variables (avancé)'!$I44+'Charges variables (avancé)'!$J44),(COLUMN(AS354)-COLUMN($C354)+1)-('Charges variables (avancé)'!$I44+'Charges variables (avancé)'!$J44),0)+1):INDEX($C341:$BJ341,,(COLUMN(AS354)-COLUMN($C354)+1)-'Charges variables (avancé)'!$J44)),0)</f>
        <v>0</v>
      </c>
      <c r="AT354" s="368">
        <f>IF(AND(ROUND(('Charges variables-Calculs auto'!AT$139-CONFIG!$D$7)/31,0)&gt;=ROUND('Charges variables (avancé)'!$J44,0),'Charges variables (avancé)'!$E44&lt;&gt;0),SUM(INDEX($C341:$BJ341,,IF((COLUMN(AT354)-COLUMN($C354)+1)&gt;('Charges variables (avancé)'!$I44+'Charges variables (avancé)'!$J44),(COLUMN(AT354)-COLUMN($C354)+1)-('Charges variables (avancé)'!$I44+'Charges variables (avancé)'!$J44),0)+1):INDEX($C341:$BJ341,,(COLUMN(AT354)-COLUMN($C354)+1)-'Charges variables (avancé)'!$J44)),0)</f>
        <v>0</v>
      </c>
      <c r="AU354" s="368">
        <f>IF(AND(ROUND(('Charges variables-Calculs auto'!AU$139-CONFIG!$D$7)/31,0)&gt;=ROUND('Charges variables (avancé)'!$J44,0),'Charges variables (avancé)'!$E44&lt;&gt;0),SUM(INDEX($C341:$BJ341,,IF((COLUMN(AU354)-COLUMN($C354)+1)&gt;('Charges variables (avancé)'!$I44+'Charges variables (avancé)'!$J44),(COLUMN(AU354)-COLUMN($C354)+1)-('Charges variables (avancé)'!$I44+'Charges variables (avancé)'!$J44),0)+1):INDEX($C341:$BJ341,,(COLUMN(AU354)-COLUMN($C354)+1)-'Charges variables (avancé)'!$J44)),0)</f>
        <v>0</v>
      </c>
      <c r="AV354" s="368">
        <f>IF(AND(ROUND(('Charges variables-Calculs auto'!AV$139-CONFIG!$D$7)/31,0)&gt;=ROUND('Charges variables (avancé)'!$J44,0),'Charges variables (avancé)'!$E44&lt;&gt;0),SUM(INDEX($C341:$BJ341,,IF((COLUMN(AV354)-COLUMN($C354)+1)&gt;('Charges variables (avancé)'!$I44+'Charges variables (avancé)'!$J44),(COLUMN(AV354)-COLUMN($C354)+1)-('Charges variables (avancé)'!$I44+'Charges variables (avancé)'!$J44),0)+1):INDEX($C341:$BJ341,,(COLUMN(AV354)-COLUMN($C354)+1)-'Charges variables (avancé)'!$J44)),0)</f>
        <v>0</v>
      </c>
      <c r="AW354" s="368">
        <f>IF(AND(ROUND(('Charges variables-Calculs auto'!AW$139-CONFIG!$D$7)/31,0)&gt;=ROUND('Charges variables (avancé)'!$J44,0),'Charges variables (avancé)'!$E44&lt;&gt;0),SUM(INDEX($C341:$BJ341,,IF((COLUMN(AW354)-COLUMN($C354)+1)&gt;('Charges variables (avancé)'!$I44+'Charges variables (avancé)'!$J44),(COLUMN(AW354)-COLUMN($C354)+1)-('Charges variables (avancé)'!$I44+'Charges variables (avancé)'!$J44),0)+1):INDEX($C341:$BJ341,,(COLUMN(AW354)-COLUMN($C354)+1)-'Charges variables (avancé)'!$J44)),0)</f>
        <v>0</v>
      </c>
      <c r="AX354" s="368">
        <f>IF(AND(ROUND(('Charges variables-Calculs auto'!AX$139-CONFIG!$D$7)/31,0)&gt;=ROUND('Charges variables (avancé)'!$J44,0),'Charges variables (avancé)'!$E44&lt;&gt;0),SUM(INDEX($C341:$BJ341,,IF((COLUMN(AX354)-COLUMN($C354)+1)&gt;('Charges variables (avancé)'!$I44+'Charges variables (avancé)'!$J44),(COLUMN(AX354)-COLUMN($C354)+1)-('Charges variables (avancé)'!$I44+'Charges variables (avancé)'!$J44),0)+1):INDEX($C341:$BJ341,,(COLUMN(AX354)-COLUMN($C354)+1)-'Charges variables (avancé)'!$J44)),0)</f>
        <v>0</v>
      </c>
      <c r="AY354" s="368">
        <f>IF(AND(ROUND(('Charges variables-Calculs auto'!AY$139-CONFIG!$D$7)/31,0)&gt;=ROUND('Charges variables (avancé)'!$J44,0),'Charges variables (avancé)'!$E44&lt;&gt;0),SUM(INDEX($C341:$BJ341,,IF((COLUMN(AY354)-COLUMN($C354)+1)&gt;('Charges variables (avancé)'!$I44+'Charges variables (avancé)'!$J44),(COLUMN(AY354)-COLUMN($C354)+1)-('Charges variables (avancé)'!$I44+'Charges variables (avancé)'!$J44),0)+1):INDEX($C341:$BJ341,,(COLUMN(AY354)-COLUMN($C354)+1)-'Charges variables (avancé)'!$J44)),0)</f>
        <v>0</v>
      </c>
      <c r="AZ354" s="368">
        <f>IF(AND(ROUND(('Charges variables-Calculs auto'!AZ$139-CONFIG!$D$7)/31,0)&gt;=ROUND('Charges variables (avancé)'!$J44,0),'Charges variables (avancé)'!$E44&lt;&gt;0),SUM(INDEX($C341:$BJ341,,IF((COLUMN(AZ354)-COLUMN($C354)+1)&gt;('Charges variables (avancé)'!$I44+'Charges variables (avancé)'!$J44),(COLUMN(AZ354)-COLUMN($C354)+1)-('Charges variables (avancé)'!$I44+'Charges variables (avancé)'!$J44),0)+1):INDEX($C341:$BJ341,,(COLUMN(AZ354)-COLUMN($C354)+1)-'Charges variables (avancé)'!$J44)),0)</f>
        <v>0</v>
      </c>
      <c r="BA354" s="368">
        <f>IF(AND(ROUND(('Charges variables-Calculs auto'!BA$139-CONFIG!$D$7)/31,0)&gt;=ROUND('Charges variables (avancé)'!$J44,0),'Charges variables (avancé)'!$E44&lt;&gt;0),SUM(INDEX($C341:$BJ341,,IF((COLUMN(BA354)-COLUMN($C354)+1)&gt;('Charges variables (avancé)'!$I44+'Charges variables (avancé)'!$J44),(COLUMN(BA354)-COLUMN($C354)+1)-('Charges variables (avancé)'!$I44+'Charges variables (avancé)'!$J44),0)+1):INDEX($C341:$BJ341,,(COLUMN(BA354)-COLUMN($C354)+1)-'Charges variables (avancé)'!$J44)),0)</f>
        <v>0</v>
      </c>
      <c r="BB354" s="368">
        <f>IF(AND(ROUND(('Charges variables-Calculs auto'!BB$139-CONFIG!$D$7)/31,0)&gt;=ROUND('Charges variables (avancé)'!$J44,0),'Charges variables (avancé)'!$E44&lt;&gt;0),SUM(INDEX($C341:$BJ341,,IF((COLUMN(BB354)-COLUMN($C354)+1)&gt;('Charges variables (avancé)'!$I44+'Charges variables (avancé)'!$J44),(COLUMN(BB354)-COLUMN($C354)+1)-('Charges variables (avancé)'!$I44+'Charges variables (avancé)'!$J44),0)+1):INDEX($C341:$BJ341,,(COLUMN(BB354)-COLUMN($C354)+1)-'Charges variables (avancé)'!$J44)),0)</f>
        <v>0</v>
      </c>
      <c r="BC354" s="368">
        <f>IF(AND(ROUND(('Charges variables-Calculs auto'!BC$139-CONFIG!$D$7)/31,0)&gt;=ROUND('Charges variables (avancé)'!$J44,0),'Charges variables (avancé)'!$E44&lt;&gt;0),SUM(INDEX($C341:$BJ341,,IF((COLUMN(BC354)-COLUMN($C354)+1)&gt;('Charges variables (avancé)'!$I44+'Charges variables (avancé)'!$J44),(COLUMN(BC354)-COLUMN($C354)+1)-('Charges variables (avancé)'!$I44+'Charges variables (avancé)'!$J44),0)+1):INDEX($C341:$BJ341,,(COLUMN(BC354)-COLUMN($C354)+1)-'Charges variables (avancé)'!$J44)),0)</f>
        <v>0</v>
      </c>
      <c r="BD354" s="368">
        <f>IF(AND(ROUND(('Charges variables-Calculs auto'!BD$139-CONFIG!$D$7)/31,0)&gt;=ROUND('Charges variables (avancé)'!$J44,0),'Charges variables (avancé)'!$E44&lt;&gt;0),SUM(INDEX($C341:$BJ341,,IF((COLUMN(BD354)-COLUMN($C354)+1)&gt;('Charges variables (avancé)'!$I44+'Charges variables (avancé)'!$J44),(COLUMN(BD354)-COLUMN($C354)+1)-('Charges variables (avancé)'!$I44+'Charges variables (avancé)'!$J44),0)+1):INDEX($C341:$BJ341,,(COLUMN(BD354)-COLUMN($C354)+1)-'Charges variables (avancé)'!$J44)),0)</f>
        <v>0</v>
      </c>
      <c r="BE354" s="368">
        <f>IF(AND(ROUND(('Charges variables-Calculs auto'!BE$139-CONFIG!$D$7)/31,0)&gt;=ROUND('Charges variables (avancé)'!$J44,0),'Charges variables (avancé)'!$E44&lt;&gt;0),SUM(INDEX($C341:$BJ341,,IF((COLUMN(BE354)-COLUMN($C354)+1)&gt;('Charges variables (avancé)'!$I44+'Charges variables (avancé)'!$J44),(COLUMN(BE354)-COLUMN($C354)+1)-('Charges variables (avancé)'!$I44+'Charges variables (avancé)'!$J44),0)+1):INDEX($C341:$BJ341,,(COLUMN(BE354)-COLUMN($C354)+1)-'Charges variables (avancé)'!$J44)),0)</f>
        <v>0</v>
      </c>
      <c r="BF354" s="368">
        <f>IF(AND(ROUND(('Charges variables-Calculs auto'!BF$139-CONFIG!$D$7)/31,0)&gt;=ROUND('Charges variables (avancé)'!$J44,0),'Charges variables (avancé)'!$E44&lt;&gt;0),SUM(INDEX($C341:$BJ341,,IF((COLUMN(BF354)-COLUMN($C354)+1)&gt;('Charges variables (avancé)'!$I44+'Charges variables (avancé)'!$J44),(COLUMN(BF354)-COLUMN($C354)+1)-('Charges variables (avancé)'!$I44+'Charges variables (avancé)'!$J44),0)+1):INDEX($C341:$BJ341,,(COLUMN(BF354)-COLUMN($C354)+1)-'Charges variables (avancé)'!$J44)),0)</f>
        <v>0</v>
      </c>
      <c r="BG354" s="368">
        <f>IF(AND(ROUND(('Charges variables-Calculs auto'!BG$139-CONFIG!$D$7)/31,0)&gt;=ROUND('Charges variables (avancé)'!$J44,0),'Charges variables (avancé)'!$E44&lt;&gt;0),SUM(INDEX($C341:$BJ341,,IF((COLUMN(BG354)-COLUMN($C354)+1)&gt;('Charges variables (avancé)'!$I44+'Charges variables (avancé)'!$J44),(COLUMN(BG354)-COLUMN($C354)+1)-('Charges variables (avancé)'!$I44+'Charges variables (avancé)'!$J44),0)+1):INDEX($C341:$BJ341,,(COLUMN(BG354)-COLUMN($C354)+1)-'Charges variables (avancé)'!$J44)),0)</f>
        <v>0</v>
      </c>
      <c r="BH354" s="368">
        <f>IF(AND(ROUND(('Charges variables-Calculs auto'!BH$139-CONFIG!$D$7)/31,0)&gt;=ROUND('Charges variables (avancé)'!$J44,0),'Charges variables (avancé)'!$E44&lt;&gt;0),SUM(INDEX($C341:$BJ341,,IF((COLUMN(BH354)-COLUMN($C354)+1)&gt;('Charges variables (avancé)'!$I44+'Charges variables (avancé)'!$J44),(COLUMN(BH354)-COLUMN($C354)+1)-('Charges variables (avancé)'!$I44+'Charges variables (avancé)'!$J44),0)+1):INDEX($C341:$BJ341,,(COLUMN(BH354)-COLUMN($C354)+1)-'Charges variables (avancé)'!$J44)),0)</f>
        <v>0</v>
      </c>
      <c r="BI354" s="368">
        <f>IF(AND(ROUND(('Charges variables-Calculs auto'!BI$139-CONFIG!$D$7)/31,0)&gt;=ROUND('Charges variables (avancé)'!$J44,0),'Charges variables (avancé)'!$E44&lt;&gt;0),SUM(INDEX($C341:$BJ341,,IF((COLUMN(BI354)-COLUMN($C354)+1)&gt;('Charges variables (avancé)'!$I44+'Charges variables (avancé)'!$J44),(COLUMN(BI354)-COLUMN($C354)+1)-('Charges variables (avancé)'!$I44+'Charges variables (avancé)'!$J44),0)+1):INDEX($C341:$BJ341,,(COLUMN(BI354)-COLUMN($C354)+1)-'Charges variables (avancé)'!$J44)),0)</f>
        <v>0</v>
      </c>
      <c r="BJ354" s="368">
        <f>IF(AND(ROUND(('Charges variables-Calculs auto'!BJ$139-CONFIG!$D$7)/31,0)&gt;=ROUND('Charges variables (avancé)'!$J44,0),'Charges variables (avancé)'!$E44&lt;&gt;0),SUM(INDEX($C341:$BJ341,,IF((COLUMN(BJ354)-COLUMN($C354)+1)&gt;('Charges variables (avancé)'!$I44+'Charges variables (avancé)'!$J44),(COLUMN(BJ354)-COLUMN($C354)+1)-('Charges variables (avancé)'!$I44+'Charges variables (avancé)'!$J44),0)+1):INDEX($C341:$BJ341,,(COLUMN(BJ354)-COLUMN($C354)+1)-'Charges variables (avancé)'!$J44)),0)</f>
        <v>0</v>
      </c>
    </row>
    <row r="355" spans="2:62" ht="15" customHeight="1">
      <c r="B355" s="366">
        <f>'Charges variables (avancé)'!C45</f>
        <v>0</v>
      </c>
      <c r="C355" s="368">
        <f>IF(AND(ROUND(('Charges variables-Calculs auto'!C$139-CONFIG!$D$7)/31,0)&gt;=ROUND('Charges variables (avancé)'!$J45,0),'Charges variables (avancé)'!$E45&lt;&gt;0),SUM(INDEX($C342:$BJ342,,IF((COLUMN(C355)-COLUMN($C355)+1)&gt;('Charges variables (avancé)'!$I45+'Charges variables (avancé)'!$J45),(COLUMN(C355)-COLUMN($C355)+1)-('Charges variables (avancé)'!$I45+'Charges variables (avancé)'!$J45),0)+1):INDEX($C342:$BJ342,,(COLUMN(C355)-COLUMN($C355)+1)-'Charges variables (avancé)'!$J45)),0)</f>
        <v>0</v>
      </c>
      <c r="D355" s="368">
        <f>IF(AND(ROUND(('Charges variables-Calculs auto'!D$139-CONFIG!$D$7)/31,0)&gt;=ROUND('Charges variables (avancé)'!$J45,0),'Charges variables (avancé)'!$E45&lt;&gt;0),SUM(INDEX($C342:$BJ342,,IF((COLUMN(D355)-COLUMN($C355)+1)&gt;('Charges variables (avancé)'!$I45+'Charges variables (avancé)'!$J45),(COLUMN(D355)-COLUMN($C355)+1)-('Charges variables (avancé)'!$I45+'Charges variables (avancé)'!$J45),0)+1):INDEX($C342:$BJ342,,(COLUMN(D355)-COLUMN($C355)+1)-'Charges variables (avancé)'!$J45)),0)</f>
        <v>0</v>
      </c>
      <c r="E355" s="368">
        <f>IF(AND(ROUND(('Charges variables-Calculs auto'!E$139-CONFIG!$D$7)/31,0)&gt;=ROUND('Charges variables (avancé)'!$J45,0),'Charges variables (avancé)'!$E45&lt;&gt;0),SUM(INDEX($C342:$BJ342,,IF((COLUMN(E355)-COLUMN($C355)+1)&gt;('Charges variables (avancé)'!$I45+'Charges variables (avancé)'!$J45),(COLUMN(E355)-COLUMN($C355)+1)-('Charges variables (avancé)'!$I45+'Charges variables (avancé)'!$J45),0)+1):INDEX($C342:$BJ342,,(COLUMN(E355)-COLUMN($C355)+1)-'Charges variables (avancé)'!$J45)),0)</f>
        <v>0</v>
      </c>
      <c r="F355" s="368">
        <f>IF(AND(ROUND(('Charges variables-Calculs auto'!F$139-CONFIG!$D$7)/31,0)&gt;=ROUND('Charges variables (avancé)'!$J45,0),'Charges variables (avancé)'!$E45&lt;&gt;0),SUM(INDEX($C342:$BJ342,,IF((COLUMN(F355)-COLUMN($C355)+1)&gt;('Charges variables (avancé)'!$I45+'Charges variables (avancé)'!$J45),(COLUMN(F355)-COLUMN($C355)+1)-('Charges variables (avancé)'!$I45+'Charges variables (avancé)'!$J45),0)+1):INDEX($C342:$BJ342,,(COLUMN(F355)-COLUMN($C355)+1)-'Charges variables (avancé)'!$J45)),0)</f>
        <v>0</v>
      </c>
      <c r="G355" s="368">
        <f>IF(AND(ROUND(('Charges variables-Calculs auto'!G$139-CONFIG!$D$7)/31,0)&gt;=ROUND('Charges variables (avancé)'!$J45,0),'Charges variables (avancé)'!$E45&lt;&gt;0),SUM(INDEX($C342:$BJ342,,IF((COLUMN(G355)-COLUMN($C355)+1)&gt;('Charges variables (avancé)'!$I45+'Charges variables (avancé)'!$J45),(COLUMN(G355)-COLUMN($C355)+1)-('Charges variables (avancé)'!$I45+'Charges variables (avancé)'!$J45),0)+1):INDEX($C342:$BJ342,,(COLUMN(G355)-COLUMN($C355)+1)-'Charges variables (avancé)'!$J45)),0)</f>
        <v>0</v>
      </c>
      <c r="H355" s="368">
        <f>IF(AND(ROUND(('Charges variables-Calculs auto'!H$139-CONFIG!$D$7)/31,0)&gt;=ROUND('Charges variables (avancé)'!$J45,0),'Charges variables (avancé)'!$E45&lt;&gt;0),SUM(INDEX($C342:$BJ342,,IF((COLUMN(H355)-COLUMN($C355)+1)&gt;('Charges variables (avancé)'!$I45+'Charges variables (avancé)'!$J45),(COLUMN(H355)-COLUMN($C355)+1)-('Charges variables (avancé)'!$I45+'Charges variables (avancé)'!$J45),0)+1):INDEX($C342:$BJ342,,(COLUMN(H355)-COLUMN($C355)+1)-'Charges variables (avancé)'!$J45)),0)</f>
        <v>0</v>
      </c>
      <c r="I355" s="368">
        <f>IF(AND(ROUND(('Charges variables-Calculs auto'!I$139-CONFIG!$D$7)/31,0)&gt;=ROUND('Charges variables (avancé)'!$J45,0),'Charges variables (avancé)'!$E45&lt;&gt;0),SUM(INDEX($C342:$BJ342,,IF((COLUMN(I355)-COLUMN($C355)+1)&gt;('Charges variables (avancé)'!$I45+'Charges variables (avancé)'!$J45),(COLUMN(I355)-COLUMN($C355)+1)-('Charges variables (avancé)'!$I45+'Charges variables (avancé)'!$J45),0)+1):INDEX($C342:$BJ342,,(COLUMN(I355)-COLUMN($C355)+1)-'Charges variables (avancé)'!$J45)),0)</f>
        <v>0</v>
      </c>
      <c r="J355" s="368">
        <f>IF(AND(ROUND(('Charges variables-Calculs auto'!J$139-CONFIG!$D$7)/31,0)&gt;=ROUND('Charges variables (avancé)'!$J45,0),'Charges variables (avancé)'!$E45&lt;&gt;0),SUM(INDEX($C342:$BJ342,,IF((COLUMN(J355)-COLUMN($C355)+1)&gt;('Charges variables (avancé)'!$I45+'Charges variables (avancé)'!$J45),(COLUMN(J355)-COLUMN($C355)+1)-('Charges variables (avancé)'!$I45+'Charges variables (avancé)'!$J45),0)+1):INDEX($C342:$BJ342,,(COLUMN(J355)-COLUMN($C355)+1)-'Charges variables (avancé)'!$J45)),0)</f>
        <v>0</v>
      </c>
      <c r="K355" s="368">
        <f>IF(AND(ROUND(('Charges variables-Calculs auto'!K$139-CONFIG!$D$7)/31,0)&gt;=ROUND('Charges variables (avancé)'!$J45,0),'Charges variables (avancé)'!$E45&lt;&gt;0),SUM(INDEX($C342:$BJ342,,IF((COLUMN(K355)-COLUMN($C355)+1)&gt;('Charges variables (avancé)'!$I45+'Charges variables (avancé)'!$J45),(COLUMN(K355)-COLUMN($C355)+1)-('Charges variables (avancé)'!$I45+'Charges variables (avancé)'!$J45),0)+1):INDEX($C342:$BJ342,,(COLUMN(K355)-COLUMN($C355)+1)-'Charges variables (avancé)'!$J45)),0)</f>
        <v>0</v>
      </c>
      <c r="L355" s="368">
        <f>IF(AND(ROUND(('Charges variables-Calculs auto'!L$139-CONFIG!$D$7)/31,0)&gt;=ROUND('Charges variables (avancé)'!$J45,0),'Charges variables (avancé)'!$E45&lt;&gt;0),SUM(INDEX($C342:$BJ342,,IF((COLUMN(L355)-COLUMN($C355)+1)&gt;('Charges variables (avancé)'!$I45+'Charges variables (avancé)'!$J45),(COLUMN(L355)-COLUMN($C355)+1)-('Charges variables (avancé)'!$I45+'Charges variables (avancé)'!$J45),0)+1):INDEX($C342:$BJ342,,(COLUMN(L355)-COLUMN($C355)+1)-'Charges variables (avancé)'!$J45)),0)</f>
        <v>0</v>
      </c>
      <c r="M355" s="368">
        <f>IF(AND(ROUND(('Charges variables-Calculs auto'!M$139-CONFIG!$D$7)/31,0)&gt;=ROUND('Charges variables (avancé)'!$J45,0),'Charges variables (avancé)'!$E45&lt;&gt;0),SUM(INDEX($C342:$BJ342,,IF((COLUMN(M355)-COLUMN($C355)+1)&gt;('Charges variables (avancé)'!$I45+'Charges variables (avancé)'!$J45),(COLUMN(M355)-COLUMN($C355)+1)-('Charges variables (avancé)'!$I45+'Charges variables (avancé)'!$J45),0)+1):INDEX($C342:$BJ342,,(COLUMN(M355)-COLUMN($C355)+1)-'Charges variables (avancé)'!$J45)),0)</f>
        <v>0</v>
      </c>
      <c r="N355" s="368">
        <f>IF(AND(ROUND(('Charges variables-Calculs auto'!N$139-CONFIG!$D$7)/31,0)&gt;=ROUND('Charges variables (avancé)'!$J45,0),'Charges variables (avancé)'!$E45&lt;&gt;0),SUM(INDEX($C342:$BJ342,,IF((COLUMN(N355)-COLUMN($C355)+1)&gt;('Charges variables (avancé)'!$I45+'Charges variables (avancé)'!$J45),(COLUMN(N355)-COLUMN($C355)+1)-('Charges variables (avancé)'!$I45+'Charges variables (avancé)'!$J45),0)+1):INDEX($C342:$BJ342,,(COLUMN(N355)-COLUMN($C355)+1)-'Charges variables (avancé)'!$J45)),0)</f>
        <v>0</v>
      </c>
      <c r="O355" s="368">
        <f>IF(AND(ROUND(('Charges variables-Calculs auto'!O$139-CONFIG!$D$7)/31,0)&gt;=ROUND('Charges variables (avancé)'!$J45,0),'Charges variables (avancé)'!$E45&lt;&gt;0),SUM(INDEX($C342:$BJ342,,IF((COLUMN(O355)-COLUMN($C355)+1)&gt;('Charges variables (avancé)'!$I45+'Charges variables (avancé)'!$J45),(COLUMN(O355)-COLUMN($C355)+1)-('Charges variables (avancé)'!$I45+'Charges variables (avancé)'!$J45),0)+1):INDEX($C342:$BJ342,,(COLUMN(O355)-COLUMN($C355)+1)-'Charges variables (avancé)'!$J45)),0)</f>
        <v>0</v>
      </c>
      <c r="P355" s="368">
        <f>IF(AND(ROUND(('Charges variables-Calculs auto'!P$139-CONFIG!$D$7)/31,0)&gt;=ROUND('Charges variables (avancé)'!$J45,0),'Charges variables (avancé)'!$E45&lt;&gt;0),SUM(INDEX($C342:$BJ342,,IF((COLUMN(P355)-COLUMN($C355)+1)&gt;('Charges variables (avancé)'!$I45+'Charges variables (avancé)'!$J45),(COLUMN(P355)-COLUMN($C355)+1)-('Charges variables (avancé)'!$I45+'Charges variables (avancé)'!$J45),0)+1):INDEX($C342:$BJ342,,(COLUMN(P355)-COLUMN($C355)+1)-'Charges variables (avancé)'!$J45)),0)</f>
        <v>0</v>
      </c>
      <c r="Q355" s="368">
        <f>IF(AND(ROUND(('Charges variables-Calculs auto'!Q$139-CONFIG!$D$7)/31,0)&gt;=ROUND('Charges variables (avancé)'!$J45,0),'Charges variables (avancé)'!$E45&lt;&gt;0),SUM(INDEX($C342:$BJ342,,IF((COLUMN(Q355)-COLUMN($C355)+1)&gt;('Charges variables (avancé)'!$I45+'Charges variables (avancé)'!$J45),(COLUMN(Q355)-COLUMN($C355)+1)-('Charges variables (avancé)'!$I45+'Charges variables (avancé)'!$J45),0)+1):INDEX($C342:$BJ342,,(COLUMN(Q355)-COLUMN($C355)+1)-'Charges variables (avancé)'!$J45)),0)</f>
        <v>0</v>
      </c>
      <c r="R355" s="368">
        <f>IF(AND(ROUND(('Charges variables-Calculs auto'!R$139-CONFIG!$D$7)/31,0)&gt;=ROUND('Charges variables (avancé)'!$J45,0),'Charges variables (avancé)'!$E45&lt;&gt;0),SUM(INDEX($C342:$BJ342,,IF((COLUMN(R355)-COLUMN($C355)+1)&gt;('Charges variables (avancé)'!$I45+'Charges variables (avancé)'!$J45),(COLUMN(R355)-COLUMN($C355)+1)-('Charges variables (avancé)'!$I45+'Charges variables (avancé)'!$J45),0)+1):INDEX($C342:$BJ342,,(COLUMN(R355)-COLUMN($C355)+1)-'Charges variables (avancé)'!$J45)),0)</f>
        <v>0</v>
      </c>
      <c r="S355" s="368">
        <f>IF(AND(ROUND(('Charges variables-Calculs auto'!S$139-CONFIG!$D$7)/31,0)&gt;=ROUND('Charges variables (avancé)'!$J45,0),'Charges variables (avancé)'!$E45&lt;&gt;0),SUM(INDEX($C342:$BJ342,,IF((COLUMN(S355)-COLUMN($C355)+1)&gt;('Charges variables (avancé)'!$I45+'Charges variables (avancé)'!$J45),(COLUMN(S355)-COLUMN($C355)+1)-('Charges variables (avancé)'!$I45+'Charges variables (avancé)'!$J45),0)+1):INDEX($C342:$BJ342,,(COLUMN(S355)-COLUMN($C355)+1)-'Charges variables (avancé)'!$J45)),0)</f>
        <v>0</v>
      </c>
      <c r="T355" s="368">
        <f>IF(AND(ROUND(('Charges variables-Calculs auto'!T$139-CONFIG!$D$7)/31,0)&gt;=ROUND('Charges variables (avancé)'!$J45,0),'Charges variables (avancé)'!$E45&lt;&gt;0),SUM(INDEX($C342:$BJ342,,IF((COLUMN(T355)-COLUMN($C355)+1)&gt;('Charges variables (avancé)'!$I45+'Charges variables (avancé)'!$J45),(COLUMN(T355)-COLUMN($C355)+1)-('Charges variables (avancé)'!$I45+'Charges variables (avancé)'!$J45),0)+1):INDEX($C342:$BJ342,,(COLUMN(T355)-COLUMN($C355)+1)-'Charges variables (avancé)'!$J45)),0)</f>
        <v>0</v>
      </c>
      <c r="U355" s="368">
        <f>IF(AND(ROUND(('Charges variables-Calculs auto'!U$139-CONFIG!$D$7)/31,0)&gt;=ROUND('Charges variables (avancé)'!$J45,0),'Charges variables (avancé)'!$E45&lt;&gt;0),SUM(INDEX($C342:$BJ342,,IF((COLUMN(U355)-COLUMN($C355)+1)&gt;('Charges variables (avancé)'!$I45+'Charges variables (avancé)'!$J45),(COLUMN(U355)-COLUMN($C355)+1)-('Charges variables (avancé)'!$I45+'Charges variables (avancé)'!$J45),0)+1):INDEX($C342:$BJ342,,(COLUMN(U355)-COLUMN($C355)+1)-'Charges variables (avancé)'!$J45)),0)</f>
        <v>0</v>
      </c>
      <c r="V355" s="368">
        <f>IF(AND(ROUND(('Charges variables-Calculs auto'!V$139-CONFIG!$D$7)/31,0)&gt;=ROUND('Charges variables (avancé)'!$J45,0),'Charges variables (avancé)'!$E45&lt;&gt;0),SUM(INDEX($C342:$BJ342,,IF((COLUMN(V355)-COLUMN($C355)+1)&gt;('Charges variables (avancé)'!$I45+'Charges variables (avancé)'!$J45),(COLUMN(V355)-COLUMN($C355)+1)-('Charges variables (avancé)'!$I45+'Charges variables (avancé)'!$J45),0)+1):INDEX($C342:$BJ342,,(COLUMN(V355)-COLUMN($C355)+1)-'Charges variables (avancé)'!$J45)),0)</f>
        <v>0</v>
      </c>
      <c r="W355" s="368">
        <f>IF(AND(ROUND(('Charges variables-Calculs auto'!W$139-CONFIG!$D$7)/31,0)&gt;=ROUND('Charges variables (avancé)'!$J45,0),'Charges variables (avancé)'!$E45&lt;&gt;0),SUM(INDEX($C342:$BJ342,,IF((COLUMN(W355)-COLUMN($C355)+1)&gt;('Charges variables (avancé)'!$I45+'Charges variables (avancé)'!$J45),(COLUMN(W355)-COLUMN($C355)+1)-('Charges variables (avancé)'!$I45+'Charges variables (avancé)'!$J45),0)+1):INDEX($C342:$BJ342,,(COLUMN(W355)-COLUMN($C355)+1)-'Charges variables (avancé)'!$J45)),0)</f>
        <v>0</v>
      </c>
      <c r="X355" s="368">
        <f>IF(AND(ROUND(('Charges variables-Calculs auto'!X$139-CONFIG!$D$7)/31,0)&gt;=ROUND('Charges variables (avancé)'!$J45,0),'Charges variables (avancé)'!$E45&lt;&gt;0),SUM(INDEX($C342:$BJ342,,IF((COLUMN(X355)-COLUMN($C355)+1)&gt;('Charges variables (avancé)'!$I45+'Charges variables (avancé)'!$J45),(COLUMN(X355)-COLUMN($C355)+1)-('Charges variables (avancé)'!$I45+'Charges variables (avancé)'!$J45),0)+1):INDEX($C342:$BJ342,,(COLUMN(X355)-COLUMN($C355)+1)-'Charges variables (avancé)'!$J45)),0)</f>
        <v>0</v>
      </c>
      <c r="Y355" s="368">
        <f>IF(AND(ROUND(('Charges variables-Calculs auto'!Y$139-CONFIG!$D$7)/31,0)&gt;=ROUND('Charges variables (avancé)'!$J45,0),'Charges variables (avancé)'!$E45&lt;&gt;0),SUM(INDEX($C342:$BJ342,,IF((COLUMN(Y355)-COLUMN($C355)+1)&gt;('Charges variables (avancé)'!$I45+'Charges variables (avancé)'!$J45),(COLUMN(Y355)-COLUMN($C355)+1)-('Charges variables (avancé)'!$I45+'Charges variables (avancé)'!$J45),0)+1):INDEX($C342:$BJ342,,(COLUMN(Y355)-COLUMN($C355)+1)-'Charges variables (avancé)'!$J45)),0)</f>
        <v>0</v>
      </c>
      <c r="Z355" s="368">
        <f>IF(AND(ROUND(('Charges variables-Calculs auto'!Z$139-CONFIG!$D$7)/31,0)&gt;=ROUND('Charges variables (avancé)'!$J45,0),'Charges variables (avancé)'!$E45&lt;&gt;0),SUM(INDEX($C342:$BJ342,,IF((COLUMN(Z355)-COLUMN($C355)+1)&gt;('Charges variables (avancé)'!$I45+'Charges variables (avancé)'!$J45),(COLUMN(Z355)-COLUMN($C355)+1)-('Charges variables (avancé)'!$I45+'Charges variables (avancé)'!$J45),0)+1):INDEX($C342:$BJ342,,(COLUMN(Z355)-COLUMN($C355)+1)-'Charges variables (avancé)'!$J45)),0)</f>
        <v>0</v>
      </c>
      <c r="AA355" s="368">
        <f>IF(AND(ROUND(('Charges variables-Calculs auto'!AA$139-CONFIG!$D$7)/31,0)&gt;=ROUND('Charges variables (avancé)'!$J45,0),'Charges variables (avancé)'!$E45&lt;&gt;0),SUM(INDEX($C342:$BJ342,,IF((COLUMN(AA355)-COLUMN($C355)+1)&gt;('Charges variables (avancé)'!$I45+'Charges variables (avancé)'!$J45),(COLUMN(AA355)-COLUMN($C355)+1)-('Charges variables (avancé)'!$I45+'Charges variables (avancé)'!$J45),0)+1):INDEX($C342:$BJ342,,(COLUMN(AA355)-COLUMN($C355)+1)-'Charges variables (avancé)'!$J45)),0)</f>
        <v>0</v>
      </c>
      <c r="AB355" s="368">
        <f>IF(AND(ROUND(('Charges variables-Calculs auto'!AB$139-CONFIG!$D$7)/31,0)&gt;=ROUND('Charges variables (avancé)'!$J45,0),'Charges variables (avancé)'!$E45&lt;&gt;0),SUM(INDEX($C342:$BJ342,,IF((COLUMN(AB355)-COLUMN($C355)+1)&gt;('Charges variables (avancé)'!$I45+'Charges variables (avancé)'!$J45),(COLUMN(AB355)-COLUMN($C355)+1)-('Charges variables (avancé)'!$I45+'Charges variables (avancé)'!$J45),0)+1):INDEX($C342:$BJ342,,(COLUMN(AB355)-COLUMN($C355)+1)-'Charges variables (avancé)'!$J45)),0)</f>
        <v>0</v>
      </c>
      <c r="AC355" s="368">
        <f>IF(AND(ROUND(('Charges variables-Calculs auto'!AC$139-CONFIG!$D$7)/31,0)&gt;=ROUND('Charges variables (avancé)'!$J45,0),'Charges variables (avancé)'!$E45&lt;&gt;0),SUM(INDEX($C342:$BJ342,,IF((COLUMN(AC355)-COLUMN($C355)+1)&gt;('Charges variables (avancé)'!$I45+'Charges variables (avancé)'!$J45),(COLUMN(AC355)-COLUMN($C355)+1)-('Charges variables (avancé)'!$I45+'Charges variables (avancé)'!$J45),0)+1):INDEX($C342:$BJ342,,(COLUMN(AC355)-COLUMN($C355)+1)-'Charges variables (avancé)'!$J45)),0)</f>
        <v>0</v>
      </c>
      <c r="AD355" s="368">
        <f>IF(AND(ROUND(('Charges variables-Calculs auto'!AD$139-CONFIG!$D$7)/31,0)&gt;=ROUND('Charges variables (avancé)'!$J45,0),'Charges variables (avancé)'!$E45&lt;&gt;0),SUM(INDEX($C342:$BJ342,,IF((COLUMN(AD355)-COLUMN($C355)+1)&gt;('Charges variables (avancé)'!$I45+'Charges variables (avancé)'!$J45),(COLUMN(AD355)-COLUMN($C355)+1)-('Charges variables (avancé)'!$I45+'Charges variables (avancé)'!$J45),0)+1):INDEX($C342:$BJ342,,(COLUMN(AD355)-COLUMN($C355)+1)-'Charges variables (avancé)'!$J45)),0)</f>
        <v>0</v>
      </c>
      <c r="AE355" s="368">
        <f>IF(AND(ROUND(('Charges variables-Calculs auto'!AE$139-CONFIG!$D$7)/31,0)&gt;=ROUND('Charges variables (avancé)'!$J45,0),'Charges variables (avancé)'!$E45&lt;&gt;0),SUM(INDEX($C342:$BJ342,,IF((COLUMN(AE355)-COLUMN($C355)+1)&gt;('Charges variables (avancé)'!$I45+'Charges variables (avancé)'!$J45),(COLUMN(AE355)-COLUMN($C355)+1)-('Charges variables (avancé)'!$I45+'Charges variables (avancé)'!$J45),0)+1):INDEX($C342:$BJ342,,(COLUMN(AE355)-COLUMN($C355)+1)-'Charges variables (avancé)'!$J45)),0)</f>
        <v>0</v>
      </c>
      <c r="AF355" s="368">
        <f>IF(AND(ROUND(('Charges variables-Calculs auto'!AF$139-CONFIG!$D$7)/31,0)&gt;=ROUND('Charges variables (avancé)'!$J45,0),'Charges variables (avancé)'!$E45&lt;&gt;0),SUM(INDEX($C342:$BJ342,,IF((COLUMN(AF355)-COLUMN($C355)+1)&gt;('Charges variables (avancé)'!$I45+'Charges variables (avancé)'!$J45),(COLUMN(AF355)-COLUMN($C355)+1)-('Charges variables (avancé)'!$I45+'Charges variables (avancé)'!$J45),0)+1):INDEX($C342:$BJ342,,(COLUMN(AF355)-COLUMN($C355)+1)-'Charges variables (avancé)'!$J45)),0)</f>
        <v>0</v>
      </c>
      <c r="AG355" s="368">
        <f>IF(AND(ROUND(('Charges variables-Calculs auto'!AG$139-CONFIG!$D$7)/31,0)&gt;=ROUND('Charges variables (avancé)'!$J45,0),'Charges variables (avancé)'!$E45&lt;&gt;0),SUM(INDEX($C342:$BJ342,,IF((COLUMN(AG355)-COLUMN($C355)+1)&gt;('Charges variables (avancé)'!$I45+'Charges variables (avancé)'!$J45),(COLUMN(AG355)-COLUMN($C355)+1)-('Charges variables (avancé)'!$I45+'Charges variables (avancé)'!$J45),0)+1):INDEX($C342:$BJ342,,(COLUMN(AG355)-COLUMN($C355)+1)-'Charges variables (avancé)'!$J45)),0)</f>
        <v>0</v>
      </c>
      <c r="AH355" s="368">
        <f>IF(AND(ROUND(('Charges variables-Calculs auto'!AH$139-CONFIG!$D$7)/31,0)&gt;=ROUND('Charges variables (avancé)'!$J45,0),'Charges variables (avancé)'!$E45&lt;&gt;0),SUM(INDEX($C342:$BJ342,,IF((COLUMN(AH355)-COLUMN($C355)+1)&gt;('Charges variables (avancé)'!$I45+'Charges variables (avancé)'!$J45),(COLUMN(AH355)-COLUMN($C355)+1)-('Charges variables (avancé)'!$I45+'Charges variables (avancé)'!$J45),0)+1):INDEX($C342:$BJ342,,(COLUMN(AH355)-COLUMN($C355)+1)-'Charges variables (avancé)'!$J45)),0)</f>
        <v>0</v>
      </c>
      <c r="AI355" s="368">
        <f>IF(AND(ROUND(('Charges variables-Calculs auto'!AI$139-CONFIG!$D$7)/31,0)&gt;=ROUND('Charges variables (avancé)'!$J45,0),'Charges variables (avancé)'!$E45&lt;&gt;0),SUM(INDEX($C342:$BJ342,,IF((COLUMN(AI355)-COLUMN($C355)+1)&gt;('Charges variables (avancé)'!$I45+'Charges variables (avancé)'!$J45),(COLUMN(AI355)-COLUMN($C355)+1)-('Charges variables (avancé)'!$I45+'Charges variables (avancé)'!$J45),0)+1):INDEX($C342:$BJ342,,(COLUMN(AI355)-COLUMN($C355)+1)-'Charges variables (avancé)'!$J45)),0)</f>
        <v>0</v>
      </c>
      <c r="AJ355" s="368">
        <f>IF(AND(ROUND(('Charges variables-Calculs auto'!AJ$139-CONFIG!$D$7)/31,0)&gt;=ROUND('Charges variables (avancé)'!$J45,0),'Charges variables (avancé)'!$E45&lt;&gt;0),SUM(INDEX($C342:$BJ342,,IF((COLUMN(AJ355)-COLUMN($C355)+1)&gt;('Charges variables (avancé)'!$I45+'Charges variables (avancé)'!$J45),(COLUMN(AJ355)-COLUMN($C355)+1)-('Charges variables (avancé)'!$I45+'Charges variables (avancé)'!$J45),0)+1):INDEX($C342:$BJ342,,(COLUMN(AJ355)-COLUMN($C355)+1)-'Charges variables (avancé)'!$J45)),0)</f>
        <v>0</v>
      </c>
      <c r="AK355" s="368">
        <f>IF(AND(ROUND(('Charges variables-Calculs auto'!AK$139-CONFIG!$D$7)/31,0)&gt;=ROUND('Charges variables (avancé)'!$J45,0),'Charges variables (avancé)'!$E45&lt;&gt;0),SUM(INDEX($C342:$BJ342,,IF((COLUMN(AK355)-COLUMN($C355)+1)&gt;('Charges variables (avancé)'!$I45+'Charges variables (avancé)'!$J45),(COLUMN(AK355)-COLUMN($C355)+1)-('Charges variables (avancé)'!$I45+'Charges variables (avancé)'!$J45),0)+1):INDEX($C342:$BJ342,,(COLUMN(AK355)-COLUMN($C355)+1)-'Charges variables (avancé)'!$J45)),0)</f>
        <v>0</v>
      </c>
      <c r="AL355" s="368">
        <f>IF(AND(ROUND(('Charges variables-Calculs auto'!AL$139-CONFIG!$D$7)/31,0)&gt;=ROUND('Charges variables (avancé)'!$J45,0),'Charges variables (avancé)'!$E45&lt;&gt;0),SUM(INDEX($C342:$BJ342,,IF((COLUMN(AL355)-COLUMN($C355)+1)&gt;('Charges variables (avancé)'!$I45+'Charges variables (avancé)'!$J45),(COLUMN(AL355)-COLUMN($C355)+1)-('Charges variables (avancé)'!$I45+'Charges variables (avancé)'!$J45),0)+1):INDEX($C342:$BJ342,,(COLUMN(AL355)-COLUMN($C355)+1)-'Charges variables (avancé)'!$J45)),0)</f>
        <v>0</v>
      </c>
      <c r="AM355" s="368">
        <f>IF(AND(ROUND(('Charges variables-Calculs auto'!AM$139-CONFIG!$D$7)/31,0)&gt;=ROUND('Charges variables (avancé)'!$J45,0),'Charges variables (avancé)'!$E45&lt;&gt;0),SUM(INDEX($C342:$BJ342,,IF((COLUMN(AM355)-COLUMN($C355)+1)&gt;('Charges variables (avancé)'!$I45+'Charges variables (avancé)'!$J45),(COLUMN(AM355)-COLUMN($C355)+1)-('Charges variables (avancé)'!$I45+'Charges variables (avancé)'!$J45),0)+1):INDEX($C342:$BJ342,,(COLUMN(AM355)-COLUMN($C355)+1)-'Charges variables (avancé)'!$J45)),0)</f>
        <v>0</v>
      </c>
      <c r="AN355" s="368">
        <f>IF(AND(ROUND(('Charges variables-Calculs auto'!AN$139-CONFIG!$D$7)/31,0)&gt;=ROUND('Charges variables (avancé)'!$J45,0),'Charges variables (avancé)'!$E45&lt;&gt;0),SUM(INDEX($C342:$BJ342,,IF((COLUMN(AN355)-COLUMN($C355)+1)&gt;('Charges variables (avancé)'!$I45+'Charges variables (avancé)'!$J45),(COLUMN(AN355)-COLUMN($C355)+1)-('Charges variables (avancé)'!$I45+'Charges variables (avancé)'!$J45),0)+1):INDEX($C342:$BJ342,,(COLUMN(AN355)-COLUMN($C355)+1)-'Charges variables (avancé)'!$J45)),0)</f>
        <v>0</v>
      </c>
      <c r="AO355" s="368">
        <f>IF(AND(ROUND(('Charges variables-Calculs auto'!AO$139-CONFIG!$D$7)/31,0)&gt;=ROUND('Charges variables (avancé)'!$J45,0),'Charges variables (avancé)'!$E45&lt;&gt;0),SUM(INDEX($C342:$BJ342,,IF((COLUMN(AO355)-COLUMN($C355)+1)&gt;('Charges variables (avancé)'!$I45+'Charges variables (avancé)'!$J45),(COLUMN(AO355)-COLUMN($C355)+1)-('Charges variables (avancé)'!$I45+'Charges variables (avancé)'!$J45),0)+1):INDEX($C342:$BJ342,,(COLUMN(AO355)-COLUMN($C355)+1)-'Charges variables (avancé)'!$J45)),0)</f>
        <v>0</v>
      </c>
      <c r="AP355" s="368">
        <f>IF(AND(ROUND(('Charges variables-Calculs auto'!AP$139-CONFIG!$D$7)/31,0)&gt;=ROUND('Charges variables (avancé)'!$J45,0),'Charges variables (avancé)'!$E45&lt;&gt;0),SUM(INDEX($C342:$BJ342,,IF((COLUMN(AP355)-COLUMN($C355)+1)&gt;('Charges variables (avancé)'!$I45+'Charges variables (avancé)'!$J45),(COLUMN(AP355)-COLUMN($C355)+1)-('Charges variables (avancé)'!$I45+'Charges variables (avancé)'!$J45),0)+1):INDEX($C342:$BJ342,,(COLUMN(AP355)-COLUMN($C355)+1)-'Charges variables (avancé)'!$J45)),0)</f>
        <v>0</v>
      </c>
      <c r="AQ355" s="368">
        <f>IF(AND(ROUND(('Charges variables-Calculs auto'!AQ$139-CONFIG!$D$7)/31,0)&gt;=ROUND('Charges variables (avancé)'!$J45,0),'Charges variables (avancé)'!$E45&lt;&gt;0),SUM(INDEX($C342:$BJ342,,IF((COLUMN(AQ355)-COLUMN($C355)+1)&gt;('Charges variables (avancé)'!$I45+'Charges variables (avancé)'!$J45),(COLUMN(AQ355)-COLUMN($C355)+1)-('Charges variables (avancé)'!$I45+'Charges variables (avancé)'!$J45),0)+1):INDEX($C342:$BJ342,,(COLUMN(AQ355)-COLUMN($C355)+1)-'Charges variables (avancé)'!$J45)),0)</f>
        <v>0</v>
      </c>
      <c r="AR355" s="368">
        <f>IF(AND(ROUND(('Charges variables-Calculs auto'!AR$139-CONFIG!$D$7)/31,0)&gt;=ROUND('Charges variables (avancé)'!$J45,0),'Charges variables (avancé)'!$E45&lt;&gt;0),SUM(INDEX($C342:$BJ342,,IF((COLUMN(AR355)-COLUMN($C355)+1)&gt;('Charges variables (avancé)'!$I45+'Charges variables (avancé)'!$J45),(COLUMN(AR355)-COLUMN($C355)+1)-('Charges variables (avancé)'!$I45+'Charges variables (avancé)'!$J45),0)+1):INDEX($C342:$BJ342,,(COLUMN(AR355)-COLUMN($C355)+1)-'Charges variables (avancé)'!$J45)),0)</f>
        <v>0</v>
      </c>
      <c r="AS355" s="368">
        <f>IF(AND(ROUND(('Charges variables-Calculs auto'!AS$139-CONFIG!$D$7)/31,0)&gt;=ROUND('Charges variables (avancé)'!$J45,0),'Charges variables (avancé)'!$E45&lt;&gt;0),SUM(INDEX($C342:$BJ342,,IF((COLUMN(AS355)-COLUMN($C355)+1)&gt;('Charges variables (avancé)'!$I45+'Charges variables (avancé)'!$J45),(COLUMN(AS355)-COLUMN($C355)+1)-('Charges variables (avancé)'!$I45+'Charges variables (avancé)'!$J45),0)+1):INDEX($C342:$BJ342,,(COLUMN(AS355)-COLUMN($C355)+1)-'Charges variables (avancé)'!$J45)),0)</f>
        <v>0</v>
      </c>
      <c r="AT355" s="368">
        <f>IF(AND(ROUND(('Charges variables-Calculs auto'!AT$139-CONFIG!$D$7)/31,0)&gt;=ROUND('Charges variables (avancé)'!$J45,0),'Charges variables (avancé)'!$E45&lt;&gt;0),SUM(INDEX($C342:$BJ342,,IF((COLUMN(AT355)-COLUMN($C355)+1)&gt;('Charges variables (avancé)'!$I45+'Charges variables (avancé)'!$J45),(COLUMN(AT355)-COLUMN($C355)+1)-('Charges variables (avancé)'!$I45+'Charges variables (avancé)'!$J45),0)+1):INDEX($C342:$BJ342,,(COLUMN(AT355)-COLUMN($C355)+1)-'Charges variables (avancé)'!$J45)),0)</f>
        <v>0</v>
      </c>
      <c r="AU355" s="368">
        <f>IF(AND(ROUND(('Charges variables-Calculs auto'!AU$139-CONFIG!$D$7)/31,0)&gt;=ROUND('Charges variables (avancé)'!$J45,0),'Charges variables (avancé)'!$E45&lt;&gt;0),SUM(INDEX($C342:$BJ342,,IF((COLUMN(AU355)-COLUMN($C355)+1)&gt;('Charges variables (avancé)'!$I45+'Charges variables (avancé)'!$J45),(COLUMN(AU355)-COLUMN($C355)+1)-('Charges variables (avancé)'!$I45+'Charges variables (avancé)'!$J45),0)+1):INDEX($C342:$BJ342,,(COLUMN(AU355)-COLUMN($C355)+1)-'Charges variables (avancé)'!$J45)),0)</f>
        <v>0</v>
      </c>
      <c r="AV355" s="368">
        <f>IF(AND(ROUND(('Charges variables-Calculs auto'!AV$139-CONFIG!$D$7)/31,0)&gt;=ROUND('Charges variables (avancé)'!$J45,0),'Charges variables (avancé)'!$E45&lt;&gt;0),SUM(INDEX($C342:$BJ342,,IF((COLUMN(AV355)-COLUMN($C355)+1)&gt;('Charges variables (avancé)'!$I45+'Charges variables (avancé)'!$J45),(COLUMN(AV355)-COLUMN($C355)+1)-('Charges variables (avancé)'!$I45+'Charges variables (avancé)'!$J45),0)+1):INDEX($C342:$BJ342,,(COLUMN(AV355)-COLUMN($C355)+1)-'Charges variables (avancé)'!$J45)),0)</f>
        <v>0</v>
      </c>
      <c r="AW355" s="368">
        <f>IF(AND(ROUND(('Charges variables-Calculs auto'!AW$139-CONFIG!$D$7)/31,0)&gt;=ROUND('Charges variables (avancé)'!$J45,0),'Charges variables (avancé)'!$E45&lt;&gt;0),SUM(INDEX($C342:$BJ342,,IF((COLUMN(AW355)-COLUMN($C355)+1)&gt;('Charges variables (avancé)'!$I45+'Charges variables (avancé)'!$J45),(COLUMN(AW355)-COLUMN($C355)+1)-('Charges variables (avancé)'!$I45+'Charges variables (avancé)'!$J45),0)+1):INDEX($C342:$BJ342,,(COLUMN(AW355)-COLUMN($C355)+1)-'Charges variables (avancé)'!$J45)),0)</f>
        <v>0</v>
      </c>
      <c r="AX355" s="368">
        <f>IF(AND(ROUND(('Charges variables-Calculs auto'!AX$139-CONFIG!$D$7)/31,0)&gt;=ROUND('Charges variables (avancé)'!$J45,0),'Charges variables (avancé)'!$E45&lt;&gt;0),SUM(INDEX($C342:$BJ342,,IF((COLUMN(AX355)-COLUMN($C355)+1)&gt;('Charges variables (avancé)'!$I45+'Charges variables (avancé)'!$J45),(COLUMN(AX355)-COLUMN($C355)+1)-('Charges variables (avancé)'!$I45+'Charges variables (avancé)'!$J45),0)+1):INDEX($C342:$BJ342,,(COLUMN(AX355)-COLUMN($C355)+1)-'Charges variables (avancé)'!$J45)),0)</f>
        <v>0</v>
      </c>
      <c r="AY355" s="368">
        <f>IF(AND(ROUND(('Charges variables-Calculs auto'!AY$139-CONFIG!$D$7)/31,0)&gt;=ROUND('Charges variables (avancé)'!$J45,0),'Charges variables (avancé)'!$E45&lt;&gt;0),SUM(INDEX($C342:$BJ342,,IF((COLUMN(AY355)-COLUMN($C355)+1)&gt;('Charges variables (avancé)'!$I45+'Charges variables (avancé)'!$J45),(COLUMN(AY355)-COLUMN($C355)+1)-('Charges variables (avancé)'!$I45+'Charges variables (avancé)'!$J45),0)+1):INDEX($C342:$BJ342,,(COLUMN(AY355)-COLUMN($C355)+1)-'Charges variables (avancé)'!$J45)),0)</f>
        <v>0</v>
      </c>
      <c r="AZ355" s="368">
        <f>IF(AND(ROUND(('Charges variables-Calculs auto'!AZ$139-CONFIG!$D$7)/31,0)&gt;=ROUND('Charges variables (avancé)'!$J45,0),'Charges variables (avancé)'!$E45&lt;&gt;0),SUM(INDEX($C342:$BJ342,,IF((COLUMN(AZ355)-COLUMN($C355)+1)&gt;('Charges variables (avancé)'!$I45+'Charges variables (avancé)'!$J45),(COLUMN(AZ355)-COLUMN($C355)+1)-('Charges variables (avancé)'!$I45+'Charges variables (avancé)'!$J45),0)+1):INDEX($C342:$BJ342,,(COLUMN(AZ355)-COLUMN($C355)+1)-'Charges variables (avancé)'!$J45)),0)</f>
        <v>0</v>
      </c>
      <c r="BA355" s="368">
        <f>IF(AND(ROUND(('Charges variables-Calculs auto'!BA$139-CONFIG!$D$7)/31,0)&gt;=ROUND('Charges variables (avancé)'!$J45,0),'Charges variables (avancé)'!$E45&lt;&gt;0),SUM(INDEX($C342:$BJ342,,IF((COLUMN(BA355)-COLUMN($C355)+1)&gt;('Charges variables (avancé)'!$I45+'Charges variables (avancé)'!$J45),(COLUMN(BA355)-COLUMN($C355)+1)-('Charges variables (avancé)'!$I45+'Charges variables (avancé)'!$J45),0)+1):INDEX($C342:$BJ342,,(COLUMN(BA355)-COLUMN($C355)+1)-'Charges variables (avancé)'!$J45)),0)</f>
        <v>0</v>
      </c>
      <c r="BB355" s="368">
        <f>IF(AND(ROUND(('Charges variables-Calculs auto'!BB$139-CONFIG!$D$7)/31,0)&gt;=ROUND('Charges variables (avancé)'!$J45,0),'Charges variables (avancé)'!$E45&lt;&gt;0),SUM(INDEX($C342:$BJ342,,IF((COLUMN(BB355)-COLUMN($C355)+1)&gt;('Charges variables (avancé)'!$I45+'Charges variables (avancé)'!$J45),(COLUMN(BB355)-COLUMN($C355)+1)-('Charges variables (avancé)'!$I45+'Charges variables (avancé)'!$J45),0)+1):INDEX($C342:$BJ342,,(COLUMN(BB355)-COLUMN($C355)+1)-'Charges variables (avancé)'!$J45)),0)</f>
        <v>0</v>
      </c>
      <c r="BC355" s="368">
        <f>IF(AND(ROUND(('Charges variables-Calculs auto'!BC$139-CONFIG!$D$7)/31,0)&gt;=ROUND('Charges variables (avancé)'!$J45,0),'Charges variables (avancé)'!$E45&lt;&gt;0),SUM(INDEX($C342:$BJ342,,IF((COLUMN(BC355)-COLUMN($C355)+1)&gt;('Charges variables (avancé)'!$I45+'Charges variables (avancé)'!$J45),(COLUMN(BC355)-COLUMN($C355)+1)-('Charges variables (avancé)'!$I45+'Charges variables (avancé)'!$J45),0)+1):INDEX($C342:$BJ342,,(COLUMN(BC355)-COLUMN($C355)+1)-'Charges variables (avancé)'!$J45)),0)</f>
        <v>0</v>
      </c>
      <c r="BD355" s="368">
        <f>IF(AND(ROUND(('Charges variables-Calculs auto'!BD$139-CONFIG!$D$7)/31,0)&gt;=ROUND('Charges variables (avancé)'!$J45,0),'Charges variables (avancé)'!$E45&lt;&gt;0),SUM(INDEX($C342:$BJ342,,IF((COLUMN(BD355)-COLUMN($C355)+1)&gt;('Charges variables (avancé)'!$I45+'Charges variables (avancé)'!$J45),(COLUMN(BD355)-COLUMN($C355)+1)-('Charges variables (avancé)'!$I45+'Charges variables (avancé)'!$J45),0)+1):INDEX($C342:$BJ342,,(COLUMN(BD355)-COLUMN($C355)+1)-'Charges variables (avancé)'!$J45)),0)</f>
        <v>0</v>
      </c>
      <c r="BE355" s="368">
        <f>IF(AND(ROUND(('Charges variables-Calculs auto'!BE$139-CONFIG!$D$7)/31,0)&gt;=ROUND('Charges variables (avancé)'!$J45,0),'Charges variables (avancé)'!$E45&lt;&gt;0),SUM(INDEX($C342:$BJ342,,IF((COLUMN(BE355)-COLUMN($C355)+1)&gt;('Charges variables (avancé)'!$I45+'Charges variables (avancé)'!$J45),(COLUMN(BE355)-COLUMN($C355)+1)-('Charges variables (avancé)'!$I45+'Charges variables (avancé)'!$J45),0)+1):INDEX($C342:$BJ342,,(COLUMN(BE355)-COLUMN($C355)+1)-'Charges variables (avancé)'!$J45)),0)</f>
        <v>0</v>
      </c>
      <c r="BF355" s="368">
        <f>IF(AND(ROUND(('Charges variables-Calculs auto'!BF$139-CONFIG!$D$7)/31,0)&gt;=ROUND('Charges variables (avancé)'!$J45,0),'Charges variables (avancé)'!$E45&lt;&gt;0),SUM(INDEX($C342:$BJ342,,IF((COLUMN(BF355)-COLUMN($C355)+1)&gt;('Charges variables (avancé)'!$I45+'Charges variables (avancé)'!$J45),(COLUMN(BF355)-COLUMN($C355)+1)-('Charges variables (avancé)'!$I45+'Charges variables (avancé)'!$J45),0)+1):INDEX($C342:$BJ342,,(COLUMN(BF355)-COLUMN($C355)+1)-'Charges variables (avancé)'!$J45)),0)</f>
        <v>0</v>
      </c>
      <c r="BG355" s="368">
        <f>IF(AND(ROUND(('Charges variables-Calculs auto'!BG$139-CONFIG!$D$7)/31,0)&gt;=ROUND('Charges variables (avancé)'!$J45,0),'Charges variables (avancé)'!$E45&lt;&gt;0),SUM(INDEX($C342:$BJ342,,IF((COLUMN(BG355)-COLUMN($C355)+1)&gt;('Charges variables (avancé)'!$I45+'Charges variables (avancé)'!$J45),(COLUMN(BG355)-COLUMN($C355)+1)-('Charges variables (avancé)'!$I45+'Charges variables (avancé)'!$J45),0)+1):INDEX($C342:$BJ342,,(COLUMN(BG355)-COLUMN($C355)+1)-'Charges variables (avancé)'!$J45)),0)</f>
        <v>0</v>
      </c>
      <c r="BH355" s="368">
        <f>IF(AND(ROUND(('Charges variables-Calculs auto'!BH$139-CONFIG!$D$7)/31,0)&gt;=ROUND('Charges variables (avancé)'!$J45,0),'Charges variables (avancé)'!$E45&lt;&gt;0),SUM(INDEX($C342:$BJ342,,IF((COLUMN(BH355)-COLUMN($C355)+1)&gt;('Charges variables (avancé)'!$I45+'Charges variables (avancé)'!$J45),(COLUMN(BH355)-COLUMN($C355)+1)-('Charges variables (avancé)'!$I45+'Charges variables (avancé)'!$J45),0)+1):INDEX($C342:$BJ342,,(COLUMN(BH355)-COLUMN($C355)+1)-'Charges variables (avancé)'!$J45)),0)</f>
        <v>0</v>
      </c>
      <c r="BI355" s="368">
        <f>IF(AND(ROUND(('Charges variables-Calculs auto'!BI$139-CONFIG!$D$7)/31,0)&gt;=ROUND('Charges variables (avancé)'!$J45,0),'Charges variables (avancé)'!$E45&lt;&gt;0),SUM(INDEX($C342:$BJ342,,IF((COLUMN(BI355)-COLUMN($C355)+1)&gt;('Charges variables (avancé)'!$I45+'Charges variables (avancé)'!$J45),(COLUMN(BI355)-COLUMN($C355)+1)-('Charges variables (avancé)'!$I45+'Charges variables (avancé)'!$J45),0)+1):INDEX($C342:$BJ342,,(COLUMN(BI355)-COLUMN($C355)+1)-'Charges variables (avancé)'!$J45)),0)</f>
        <v>0</v>
      </c>
      <c r="BJ355" s="368">
        <f>IF(AND(ROUND(('Charges variables-Calculs auto'!BJ$139-CONFIG!$D$7)/31,0)&gt;=ROUND('Charges variables (avancé)'!$J45,0),'Charges variables (avancé)'!$E45&lt;&gt;0),SUM(INDEX($C342:$BJ342,,IF((COLUMN(BJ355)-COLUMN($C355)+1)&gt;('Charges variables (avancé)'!$I45+'Charges variables (avancé)'!$J45),(COLUMN(BJ355)-COLUMN($C355)+1)-('Charges variables (avancé)'!$I45+'Charges variables (avancé)'!$J45),0)+1):INDEX($C342:$BJ342,,(COLUMN(BJ355)-COLUMN($C355)+1)-'Charges variables (avancé)'!$J45)),0)</f>
        <v>0</v>
      </c>
    </row>
    <row r="356" spans="2:62" ht="15" customHeight="1">
      <c r="B356" s="366">
        <f>'Charges variables (avancé)'!C46</f>
        <v>0</v>
      </c>
      <c r="C356" s="368">
        <f>IF(AND(ROUND(('Charges variables-Calculs auto'!C$139-CONFIG!$D$7)/31,0)&gt;=ROUND('Charges variables (avancé)'!$J46,0),'Charges variables (avancé)'!$E46&lt;&gt;0),SUM(INDEX($C343:$BJ343,,IF((COLUMN(C356)-COLUMN($C356)+1)&gt;('Charges variables (avancé)'!$I46+'Charges variables (avancé)'!$J46),(COLUMN(C356)-COLUMN($C356)+1)-('Charges variables (avancé)'!$I46+'Charges variables (avancé)'!$J46),0)+1):INDEX($C343:$BJ343,,(COLUMN(C356)-COLUMN($C356)+1)-'Charges variables (avancé)'!$J46)),0)</f>
        <v>0</v>
      </c>
      <c r="D356" s="368">
        <f>IF(AND(ROUND(('Charges variables-Calculs auto'!D$139-CONFIG!$D$7)/31,0)&gt;=ROUND('Charges variables (avancé)'!$J46,0),'Charges variables (avancé)'!$E46&lt;&gt;0),SUM(INDEX($C343:$BJ343,,IF((COLUMN(D356)-COLUMN($C356)+1)&gt;('Charges variables (avancé)'!$I46+'Charges variables (avancé)'!$J46),(COLUMN(D356)-COLUMN($C356)+1)-('Charges variables (avancé)'!$I46+'Charges variables (avancé)'!$J46),0)+1):INDEX($C343:$BJ343,,(COLUMN(D356)-COLUMN($C356)+1)-'Charges variables (avancé)'!$J46)),0)</f>
        <v>0</v>
      </c>
      <c r="E356" s="368">
        <f>IF(AND(ROUND(('Charges variables-Calculs auto'!E$139-CONFIG!$D$7)/31,0)&gt;=ROUND('Charges variables (avancé)'!$J46,0),'Charges variables (avancé)'!$E46&lt;&gt;0),SUM(INDEX($C343:$BJ343,,IF((COLUMN(E356)-COLUMN($C356)+1)&gt;('Charges variables (avancé)'!$I46+'Charges variables (avancé)'!$J46),(COLUMN(E356)-COLUMN($C356)+1)-('Charges variables (avancé)'!$I46+'Charges variables (avancé)'!$J46),0)+1):INDEX($C343:$BJ343,,(COLUMN(E356)-COLUMN($C356)+1)-'Charges variables (avancé)'!$J46)),0)</f>
        <v>0</v>
      </c>
      <c r="F356" s="368">
        <f>IF(AND(ROUND(('Charges variables-Calculs auto'!F$139-CONFIG!$D$7)/31,0)&gt;=ROUND('Charges variables (avancé)'!$J46,0),'Charges variables (avancé)'!$E46&lt;&gt;0),SUM(INDEX($C343:$BJ343,,IF((COLUMN(F356)-COLUMN($C356)+1)&gt;('Charges variables (avancé)'!$I46+'Charges variables (avancé)'!$J46),(COLUMN(F356)-COLUMN($C356)+1)-('Charges variables (avancé)'!$I46+'Charges variables (avancé)'!$J46),0)+1):INDEX($C343:$BJ343,,(COLUMN(F356)-COLUMN($C356)+1)-'Charges variables (avancé)'!$J46)),0)</f>
        <v>0</v>
      </c>
      <c r="G356" s="368">
        <f>IF(AND(ROUND(('Charges variables-Calculs auto'!G$139-CONFIG!$D$7)/31,0)&gt;=ROUND('Charges variables (avancé)'!$J46,0),'Charges variables (avancé)'!$E46&lt;&gt;0),SUM(INDEX($C343:$BJ343,,IF((COLUMN(G356)-COLUMN($C356)+1)&gt;('Charges variables (avancé)'!$I46+'Charges variables (avancé)'!$J46),(COLUMN(G356)-COLUMN($C356)+1)-('Charges variables (avancé)'!$I46+'Charges variables (avancé)'!$J46),0)+1):INDEX($C343:$BJ343,,(COLUMN(G356)-COLUMN($C356)+1)-'Charges variables (avancé)'!$J46)),0)</f>
        <v>0</v>
      </c>
      <c r="H356" s="368">
        <f>IF(AND(ROUND(('Charges variables-Calculs auto'!H$139-CONFIG!$D$7)/31,0)&gt;=ROUND('Charges variables (avancé)'!$J46,0),'Charges variables (avancé)'!$E46&lt;&gt;0),SUM(INDEX($C343:$BJ343,,IF((COLUMN(H356)-COLUMN($C356)+1)&gt;('Charges variables (avancé)'!$I46+'Charges variables (avancé)'!$J46),(COLUMN(H356)-COLUMN($C356)+1)-('Charges variables (avancé)'!$I46+'Charges variables (avancé)'!$J46),0)+1):INDEX($C343:$BJ343,,(COLUMN(H356)-COLUMN($C356)+1)-'Charges variables (avancé)'!$J46)),0)</f>
        <v>0</v>
      </c>
      <c r="I356" s="368">
        <f>IF(AND(ROUND(('Charges variables-Calculs auto'!I$139-CONFIG!$D$7)/31,0)&gt;=ROUND('Charges variables (avancé)'!$J46,0),'Charges variables (avancé)'!$E46&lt;&gt;0),SUM(INDEX($C343:$BJ343,,IF((COLUMN(I356)-COLUMN($C356)+1)&gt;('Charges variables (avancé)'!$I46+'Charges variables (avancé)'!$J46),(COLUMN(I356)-COLUMN($C356)+1)-('Charges variables (avancé)'!$I46+'Charges variables (avancé)'!$J46),0)+1):INDEX($C343:$BJ343,,(COLUMN(I356)-COLUMN($C356)+1)-'Charges variables (avancé)'!$J46)),0)</f>
        <v>0</v>
      </c>
      <c r="J356" s="368">
        <f>IF(AND(ROUND(('Charges variables-Calculs auto'!J$139-CONFIG!$D$7)/31,0)&gt;=ROUND('Charges variables (avancé)'!$J46,0),'Charges variables (avancé)'!$E46&lt;&gt;0),SUM(INDEX($C343:$BJ343,,IF((COLUMN(J356)-COLUMN($C356)+1)&gt;('Charges variables (avancé)'!$I46+'Charges variables (avancé)'!$J46),(COLUMN(J356)-COLUMN($C356)+1)-('Charges variables (avancé)'!$I46+'Charges variables (avancé)'!$J46),0)+1):INDEX($C343:$BJ343,,(COLUMN(J356)-COLUMN($C356)+1)-'Charges variables (avancé)'!$J46)),0)</f>
        <v>0</v>
      </c>
      <c r="K356" s="368">
        <f>IF(AND(ROUND(('Charges variables-Calculs auto'!K$139-CONFIG!$D$7)/31,0)&gt;=ROUND('Charges variables (avancé)'!$J46,0),'Charges variables (avancé)'!$E46&lt;&gt;0),SUM(INDEX($C343:$BJ343,,IF((COLUMN(K356)-COLUMN($C356)+1)&gt;('Charges variables (avancé)'!$I46+'Charges variables (avancé)'!$J46),(COLUMN(K356)-COLUMN($C356)+1)-('Charges variables (avancé)'!$I46+'Charges variables (avancé)'!$J46),0)+1):INDEX($C343:$BJ343,,(COLUMN(K356)-COLUMN($C356)+1)-'Charges variables (avancé)'!$J46)),0)</f>
        <v>0</v>
      </c>
      <c r="L356" s="368">
        <f>IF(AND(ROUND(('Charges variables-Calculs auto'!L$139-CONFIG!$D$7)/31,0)&gt;=ROUND('Charges variables (avancé)'!$J46,0),'Charges variables (avancé)'!$E46&lt;&gt;0),SUM(INDEX($C343:$BJ343,,IF((COLUMN(L356)-COLUMN($C356)+1)&gt;('Charges variables (avancé)'!$I46+'Charges variables (avancé)'!$J46),(COLUMN(L356)-COLUMN($C356)+1)-('Charges variables (avancé)'!$I46+'Charges variables (avancé)'!$J46),0)+1):INDEX($C343:$BJ343,,(COLUMN(L356)-COLUMN($C356)+1)-'Charges variables (avancé)'!$J46)),0)</f>
        <v>0</v>
      </c>
      <c r="M356" s="368">
        <f>IF(AND(ROUND(('Charges variables-Calculs auto'!M$139-CONFIG!$D$7)/31,0)&gt;=ROUND('Charges variables (avancé)'!$J46,0),'Charges variables (avancé)'!$E46&lt;&gt;0),SUM(INDEX($C343:$BJ343,,IF((COLUMN(M356)-COLUMN($C356)+1)&gt;('Charges variables (avancé)'!$I46+'Charges variables (avancé)'!$J46),(COLUMN(M356)-COLUMN($C356)+1)-('Charges variables (avancé)'!$I46+'Charges variables (avancé)'!$J46),0)+1):INDEX($C343:$BJ343,,(COLUMN(M356)-COLUMN($C356)+1)-'Charges variables (avancé)'!$J46)),0)</f>
        <v>0</v>
      </c>
      <c r="N356" s="368">
        <f>IF(AND(ROUND(('Charges variables-Calculs auto'!N$139-CONFIG!$D$7)/31,0)&gt;=ROUND('Charges variables (avancé)'!$J46,0),'Charges variables (avancé)'!$E46&lt;&gt;0),SUM(INDEX($C343:$BJ343,,IF((COLUMN(N356)-COLUMN($C356)+1)&gt;('Charges variables (avancé)'!$I46+'Charges variables (avancé)'!$J46),(COLUMN(N356)-COLUMN($C356)+1)-('Charges variables (avancé)'!$I46+'Charges variables (avancé)'!$J46),0)+1):INDEX($C343:$BJ343,,(COLUMN(N356)-COLUMN($C356)+1)-'Charges variables (avancé)'!$J46)),0)</f>
        <v>0</v>
      </c>
      <c r="O356" s="368">
        <f>IF(AND(ROUND(('Charges variables-Calculs auto'!O$139-CONFIG!$D$7)/31,0)&gt;=ROUND('Charges variables (avancé)'!$J46,0),'Charges variables (avancé)'!$E46&lt;&gt;0),SUM(INDEX($C343:$BJ343,,IF((COLUMN(O356)-COLUMN($C356)+1)&gt;('Charges variables (avancé)'!$I46+'Charges variables (avancé)'!$J46),(COLUMN(O356)-COLUMN($C356)+1)-('Charges variables (avancé)'!$I46+'Charges variables (avancé)'!$J46),0)+1):INDEX($C343:$BJ343,,(COLUMN(O356)-COLUMN($C356)+1)-'Charges variables (avancé)'!$J46)),0)</f>
        <v>0</v>
      </c>
      <c r="P356" s="368">
        <f>IF(AND(ROUND(('Charges variables-Calculs auto'!P$139-CONFIG!$D$7)/31,0)&gt;=ROUND('Charges variables (avancé)'!$J46,0),'Charges variables (avancé)'!$E46&lt;&gt;0),SUM(INDEX($C343:$BJ343,,IF((COLUMN(P356)-COLUMN($C356)+1)&gt;('Charges variables (avancé)'!$I46+'Charges variables (avancé)'!$J46),(COLUMN(P356)-COLUMN($C356)+1)-('Charges variables (avancé)'!$I46+'Charges variables (avancé)'!$J46),0)+1):INDEX($C343:$BJ343,,(COLUMN(P356)-COLUMN($C356)+1)-'Charges variables (avancé)'!$J46)),0)</f>
        <v>0</v>
      </c>
      <c r="Q356" s="368">
        <f>IF(AND(ROUND(('Charges variables-Calculs auto'!Q$139-CONFIG!$D$7)/31,0)&gt;=ROUND('Charges variables (avancé)'!$J46,0),'Charges variables (avancé)'!$E46&lt;&gt;0),SUM(INDEX($C343:$BJ343,,IF((COLUMN(Q356)-COLUMN($C356)+1)&gt;('Charges variables (avancé)'!$I46+'Charges variables (avancé)'!$J46),(COLUMN(Q356)-COLUMN($C356)+1)-('Charges variables (avancé)'!$I46+'Charges variables (avancé)'!$J46),0)+1):INDEX($C343:$BJ343,,(COLUMN(Q356)-COLUMN($C356)+1)-'Charges variables (avancé)'!$J46)),0)</f>
        <v>0</v>
      </c>
      <c r="R356" s="368">
        <f>IF(AND(ROUND(('Charges variables-Calculs auto'!R$139-CONFIG!$D$7)/31,0)&gt;=ROUND('Charges variables (avancé)'!$J46,0),'Charges variables (avancé)'!$E46&lt;&gt;0),SUM(INDEX($C343:$BJ343,,IF((COLUMN(R356)-COLUMN($C356)+1)&gt;('Charges variables (avancé)'!$I46+'Charges variables (avancé)'!$J46),(COLUMN(R356)-COLUMN($C356)+1)-('Charges variables (avancé)'!$I46+'Charges variables (avancé)'!$J46),0)+1):INDEX($C343:$BJ343,,(COLUMN(R356)-COLUMN($C356)+1)-'Charges variables (avancé)'!$J46)),0)</f>
        <v>0</v>
      </c>
      <c r="S356" s="368">
        <f>IF(AND(ROUND(('Charges variables-Calculs auto'!S$139-CONFIG!$D$7)/31,0)&gt;=ROUND('Charges variables (avancé)'!$J46,0),'Charges variables (avancé)'!$E46&lt;&gt;0),SUM(INDEX($C343:$BJ343,,IF((COLUMN(S356)-COLUMN($C356)+1)&gt;('Charges variables (avancé)'!$I46+'Charges variables (avancé)'!$J46),(COLUMN(S356)-COLUMN($C356)+1)-('Charges variables (avancé)'!$I46+'Charges variables (avancé)'!$J46),0)+1):INDEX($C343:$BJ343,,(COLUMN(S356)-COLUMN($C356)+1)-'Charges variables (avancé)'!$J46)),0)</f>
        <v>0</v>
      </c>
      <c r="T356" s="368">
        <f>IF(AND(ROUND(('Charges variables-Calculs auto'!T$139-CONFIG!$D$7)/31,0)&gt;=ROUND('Charges variables (avancé)'!$J46,0),'Charges variables (avancé)'!$E46&lt;&gt;0),SUM(INDEX($C343:$BJ343,,IF((COLUMN(T356)-COLUMN($C356)+1)&gt;('Charges variables (avancé)'!$I46+'Charges variables (avancé)'!$J46),(COLUMN(T356)-COLUMN($C356)+1)-('Charges variables (avancé)'!$I46+'Charges variables (avancé)'!$J46),0)+1):INDEX($C343:$BJ343,,(COLUMN(T356)-COLUMN($C356)+1)-'Charges variables (avancé)'!$J46)),0)</f>
        <v>0</v>
      </c>
      <c r="U356" s="368">
        <f>IF(AND(ROUND(('Charges variables-Calculs auto'!U$139-CONFIG!$D$7)/31,0)&gt;=ROUND('Charges variables (avancé)'!$J46,0),'Charges variables (avancé)'!$E46&lt;&gt;0),SUM(INDEX($C343:$BJ343,,IF((COLUMN(U356)-COLUMN($C356)+1)&gt;('Charges variables (avancé)'!$I46+'Charges variables (avancé)'!$J46),(COLUMN(U356)-COLUMN($C356)+1)-('Charges variables (avancé)'!$I46+'Charges variables (avancé)'!$J46),0)+1):INDEX($C343:$BJ343,,(COLUMN(U356)-COLUMN($C356)+1)-'Charges variables (avancé)'!$J46)),0)</f>
        <v>0</v>
      </c>
      <c r="V356" s="368">
        <f>IF(AND(ROUND(('Charges variables-Calculs auto'!V$139-CONFIG!$D$7)/31,0)&gt;=ROUND('Charges variables (avancé)'!$J46,0),'Charges variables (avancé)'!$E46&lt;&gt;0),SUM(INDEX($C343:$BJ343,,IF((COLUMN(V356)-COLUMN($C356)+1)&gt;('Charges variables (avancé)'!$I46+'Charges variables (avancé)'!$J46),(COLUMN(V356)-COLUMN($C356)+1)-('Charges variables (avancé)'!$I46+'Charges variables (avancé)'!$J46),0)+1):INDEX($C343:$BJ343,,(COLUMN(V356)-COLUMN($C356)+1)-'Charges variables (avancé)'!$J46)),0)</f>
        <v>0</v>
      </c>
      <c r="W356" s="368">
        <f>IF(AND(ROUND(('Charges variables-Calculs auto'!W$139-CONFIG!$D$7)/31,0)&gt;=ROUND('Charges variables (avancé)'!$J46,0),'Charges variables (avancé)'!$E46&lt;&gt;0),SUM(INDEX($C343:$BJ343,,IF((COLUMN(W356)-COLUMN($C356)+1)&gt;('Charges variables (avancé)'!$I46+'Charges variables (avancé)'!$J46),(COLUMN(W356)-COLUMN($C356)+1)-('Charges variables (avancé)'!$I46+'Charges variables (avancé)'!$J46),0)+1):INDEX($C343:$BJ343,,(COLUMN(W356)-COLUMN($C356)+1)-'Charges variables (avancé)'!$J46)),0)</f>
        <v>0</v>
      </c>
      <c r="X356" s="368">
        <f>IF(AND(ROUND(('Charges variables-Calculs auto'!X$139-CONFIG!$D$7)/31,0)&gt;=ROUND('Charges variables (avancé)'!$J46,0),'Charges variables (avancé)'!$E46&lt;&gt;0),SUM(INDEX($C343:$BJ343,,IF((COLUMN(X356)-COLUMN($C356)+1)&gt;('Charges variables (avancé)'!$I46+'Charges variables (avancé)'!$J46),(COLUMN(X356)-COLUMN($C356)+1)-('Charges variables (avancé)'!$I46+'Charges variables (avancé)'!$J46),0)+1):INDEX($C343:$BJ343,,(COLUMN(X356)-COLUMN($C356)+1)-'Charges variables (avancé)'!$J46)),0)</f>
        <v>0</v>
      </c>
      <c r="Y356" s="368">
        <f>IF(AND(ROUND(('Charges variables-Calculs auto'!Y$139-CONFIG!$D$7)/31,0)&gt;=ROUND('Charges variables (avancé)'!$J46,0),'Charges variables (avancé)'!$E46&lt;&gt;0),SUM(INDEX($C343:$BJ343,,IF((COLUMN(Y356)-COLUMN($C356)+1)&gt;('Charges variables (avancé)'!$I46+'Charges variables (avancé)'!$J46),(COLUMN(Y356)-COLUMN($C356)+1)-('Charges variables (avancé)'!$I46+'Charges variables (avancé)'!$J46),0)+1):INDEX($C343:$BJ343,,(COLUMN(Y356)-COLUMN($C356)+1)-'Charges variables (avancé)'!$J46)),0)</f>
        <v>0</v>
      </c>
      <c r="Z356" s="368">
        <f>IF(AND(ROUND(('Charges variables-Calculs auto'!Z$139-CONFIG!$D$7)/31,0)&gt;=ROUND('Charges variables (avancé)'!$J46,0),'Charges variables (avancé)'!$E46&lt;&gt;0),SUM(INDEX($C343:$BJ343,,IF((COLUMN(Z356)-COLUMN($C356)+1)&gt;('Charges variables (avancé)'!$I46+'Charges variables (avancé)'!$J46),(COLUMN(Z356)-COLUMN($C356)+1)-('Charges variables (avancé)'!$I46+'Charges variables (avancé)'!$J46),0)+1):INDEX($C343:$BJ343,,(COLUMN(Z356)-COLUMN($C356)+1)-'Charges variables (avancé)'!$J46)),0)</f>
        <v>0</v>
      </c>
      <c r="AA356" s="368">
        <f>IF(AND(ROUND(('Charges variables-Calculs auto'!AA$139-CONFIG!$D$7)/31,0)&gt;=ROUND('Charges variables (avancé)'!$J46,0),'Charges variables (avancé)'!$E46&lt;&gt;0),SUM(INDEX($C343:$BJ343,,IF((COLUMN(AA356)-COLUMN($C356)+1)&gt;('Charges variables (avancé)'!$I46+'Charges variables (avancé)'!$J46),(COLUMN(AA356)-COLUMN($C356)+1)-('Charges variables (avancé)'!$I46+'Charges variables (avancé)'!$J46),0)+1):INDEX($C343:$BJ343,,(COLUMN(AA356)-COLUMN($C356)+1)-'Charges variables (avancé)'!$J46)),0)</f>
        <v>0</v>
      </c>
      <c r="AB356" s="368">
        <f>IF(AND(ROUND(('Charges variables-Calculs auto'!AB$139-CONFIG!$D$7)/31,0)&gt;=ROUND('Charges variables (avancé)'!$J46,0),'Charges variables (avancé)'!$E46&lt;&gt;0),SUM(INDEX($C343:$BJ343,,IF((COLUMN(AB356)-COLUMN($C356)+1)&gt;('Charges variables (avancé)'!$I46+'Charges variables (avancé)'!$J46),(COLUMN(AB356)-COLUMN($C356)+1)-('Charges variables (avancé)'!$I46+'Charges variables (avancé)'!$J46),0)+1):INDEX($C343:$BJ343,,(COLUMN(AB356)-COLUMN($C356)+1)-'Charges variables (avancé)'!$J46)),0)</f>
        <v>0</v>
      </c>
      <c r="AC356" s="368">
        <f>IF(AND(ROUND(('Charges variables-Calculs auto'!AC$139-CONFIG!$D$7)/31,0)&gt;=ROUND('Charges variables (avancé)'!$J46,0),'Charges variables (avancé)'!$E46&lt;&gt;0),SUM(INDEX($C343:$BJ343,,IF((COLUMN(AC356)-COLUMN($C356)+1)&gt;('Charges variables (avancé)'!$I46+'Charges variables (avancé)'!$J46),(COLUMN(AC356)-COLUMN($C356)+1)-('Charges variables (avancé)'!$I46+'Charges variables (avancé)'!$J46),0)+1):INDEX($C343:$BJ343,,(COLUMN(AC356)-COLUMN($C356)+1)-'Charges variables (avancé)'!$J46)),0)</f>
        <v>0</v>
      </c>
      <c r="AD356" s="368">
        <f>IF(AND(ROUND(('Charges variables-Calculs auto'!AD$139-CONFIG!$D$7)/31,0)&gt;=ROUND('Charges variables (avancé)'!$J46,0),'Charges variables (avancé)'!$E46&lt;&gt;0),SUM(INDEX($C343:$BJ343,,IF((COLUMN(AD356)-COLUMN($C356)+1)&gt;('Charges variables (avancé)'!$I46+'Charges variables (avancé)'!$J46),(COLUMN(AD356)-COLUMN($C356)+1)-('Charges variables (avancé)'!$I46+'Charges variables (avancé)'!$J46),0)+1):INDEX($C343:$BJ343,,(COLUMN(AD356)-COLUMN($C356)+1)-'Charges variables (avancé)'!$J46)),0)</f>
        <v>0</v>
      </c>
      <c r="AE356" s="368">
        <f>IF(AND(ROUND(('Charges variables-Calculs auto'!AE$139-CONFIG!$D$7)/31,0)&gt;=ROUND('Charges variables (avancé)'!$J46,0),'Charges variables (avancé)'!$E46&lt;&gt;0),SUM(INDEX($C343:$BJ343,,IF((COLUMN(AE356)-COLUMN($C356)+1)&gt;('Charges variables (avancé)'!$I46+'Charges variables (avancé)'!$J46),(COLUMN(AE356)-COLUMN($C356)+1)-('Charges variables (avancé)'!$I46+'Charges variables (avancé)'!$J46),0)+1):INDEX($C343:$BJ343,,(COLUMN(AE356)-COLUMN($C356)+1)-'Charges variables (avancé)'!$J46)),0)</f>
        <v>0</v>
      </c>
      <c r="AF356" s="368">
        <f>IF(AND(ROUND(('Charges variables-Calculs auto'!AF$139-CONFIG!$D$7)/31,0)&gt;=ROUND('Charges variables (avancé)'!$J46,0),'Charges variables (avancé)'!$E46&lt;&gt;0),SUM(INDEX($C343:$BJ343,,IF((COLUMN(AF356)-COLUMN($C356)+1)&gt;('Charges variables (avancé)'!$I46+'Charges variables (avancé)'!$J46),(COLUMN(AF356)-COLUMN($C356)+1)-('Charges variables (avancé)'!$I46+'Charges variables (avancé)'!$J46),0)+1):INDEX($C343:$BJ343,,(COLUMN(AF356)-COLUMN($C356)+1)-'Charges variables (avancé)'!$J46)),0)</f>
        <v>0</v>
      </c>
      <c r="AG356" s="368">
        <f>IF(AND(ROUND(('Charges variables-Calculs auto'!AG$139-CONFIG!$D$7)/31,0)&gt;=ROUND('Charges variables (avancé)'!$J46,0),'Charges variables (avancé)'!$E46&lt;&gt;0),SUM(INDEX($C343:$BJ343,,IF((COLUMN(AG356)-COLUMN($C356)+1)&gt;('Charges variables (avancé)'!$I46+'Charges variables (avancé)'!$J46),(COLUMN(AG356)-COLUMN($C356)+1)-('Charges variables (avancé)'!$I46+'Charges variables (avancé)'!$J46),0)+1):INDEX($C343:$BJ343,,(COLUMN(AG356)-COLUMN($C356)+1)-'Charges variables (avancé)'!$J46)),0)</f>
        <v>0</v>
      </c>
      <c r="AH356" s="368">
        <f>IF(AND(ROUND(('Charges variables-Calculs auto'!AH$139-CONFIG!$D$7)/31,0)&gt;=ROUND('Charges variables (avancé)'!$J46,0),'Charges variables (avancé)'!$E46&lt;&gt;0),SUM(INDEX($C343:$BJ343,,IF((COLUMN(AH356)-COLUMN($C356)+1)&gt;('Charges variables (avancé)'!$I46+'Charges variables (avancé)'!$J46),(COLUMN(AH356)-COLUMN($C356)+1)-('Charges variables (avancé)'!$I46+'Charges variables (avancé)'!$J46),0)+1):INDEX($C343:$BJ343,,(COLUMN(AH356)-COLUMN($C356)+1)-'Charges variables (avancé)'!$J46)),0)</f>
        <v>0</v>
      </c>
      <c r="AI356" s="368">
        <f>IF(AND(ROUND(('Charges variables-Calculs auto'!AI$139-CONFIG!$D$7)/31,0)&gt;=ROUND('Charges variables (avancé)'!$J46,0),'Charges variables (avancé)'!$E46&lt;&gt;0),SUM(INDEX($C343:$BJ343,,IF((COLUMN(AI356)-COLUMN($C356)+1)&gt;('Charges variables (avancé)'!$I46+'Charges variables (avancé)'!$J46),(COLUMN(AI356)-COLUMN($C356)+1)-('Charges variables (avancé)'!$I46+'Charges variables (avancé)'!$J46),0)+1):INDEX($C343:$BJ343,,(COLUMN(AI356)-COLUMN($C356)+1)-'Charges variables (avancé)'!$J46)),0)</f>
        <v>0</v>
      </c>
      <c r="AJ356" s="368">
        <f>IF(AND(ROUND(('Charges variables-Calculs auto'!AJ$139-CONFIG!$D$7)/31,0)&gt;=ROUND('Charges variables (avancé)'!$J46,0),'Charges variables (avancé)'!$E46&lt;&gt;0),SUM(INDEX($C343:$BJ343,,IF((COLUMN(AJ356)-COLUMN($C356)+1)&gt;('Charges variables (avancé)'!$I46+'Charges variables (avancé)'!$J46),(COLUMN(AJ356)-COLUMN($C356)+1)-('Charges variables (avancé)'!$I46+'Charges variables (avancé)'!$J46),0)+1):INDEX($C343:$BJ343,,(COLUMN(AJ356)-COLUMN($C356)+1)-'Charges variables (avancé)'!$J46)),0)</f>
        <v>0</v>
      </c>
      <c r="AK356" s="368">
        <f>IF(AND(ROUND(('Charges variables-Calculs auto'!AK$139-CONFIG!$D$7)/31,0)&gt;=ROUND('Charges variables (avancé)'!$J46,0),'Charges variables (avancé)'!$E46&lt;&gt;0),SUM(INDEX($C343:$BJ343,,IF((COLUMN(AK356)-COLUMN($C356)+1)&gt;('Charges variables (avancé)'!$I46+'Charges variables (avancé)'!$J46),(COLUMN(AK356)-COLUMN($C356)+1)-('Charges variables (avancé)'!$I46+'Charges variables (avancé)'!$J46),0)+1):INDEX($C343:$BJ343,,(COLUMN(AK356)-COLUMN($C356)+1)-'Charges variables (avancé)'!$J46)),0)</f>
        <v>0</v>
      </c>
      <c r="AL356" s="368">
        <f>IF(AND(ROUND(('Charges variables-Calculs auto'!AL$139-CONFIG!$D$7)/31,0)&gt;=ROUND('Charges variables (avancé)'!$J46,0),'Charges variables (avancé)'!$E46&lt;&gt;0),SUM(INDEX($C343:$BJ343,,IF((COLUMN(AL356)-COLUMN($C356)+1)&gt;('Charges variables (avancé)'!$I46+'Charges variables (avancé)'!$J46),(COLUMN(AL356)-COLUMN($C356)+1)-('Charges variables (avancé)'!$I46+'Charges variables (avancé)'!$J46),0)+1):INDEX($C343:$BJ343,,(COLUMN(AL356)-COLUMN($C356)+1)-'Charges variables (avancé)'!$J46)),0)</f>
        <v>0</v>
      </c>
      <c r="AM356" s="368">
        <f>IF(AND(ROUND(('Charges variables-Calculs auto'!AM$139-CONFIG!$D$7)/31,0)&gt;=ROUND('Charges variables (avancé)'!$J46,0),'Charges variables (avancé)'!$E46&lt;&gt;0),SUM(INDEX($C343:$BJ343,,IF((COLUMN(AM356)-COLUMN($C356)+1)&gt;('Charges variables (avancé)'!$I46+'Charges variables (avancé)'!$J46),(COLUMN(AM356)-COLUMN($C356)+1)-('Charges variables (avancé)'!$I46+'Charges variables (avancé)'!$J46),0)+1):INDEX($C343:$BJ343,,(COLUMN(AM356)-COLUMN($C356)+1)-'Charges variables (avancé)'!$J46)),0)</f>
        <v>0</v>
      </c>
      <c r="AN356" s="368">
        <f>IF(AND(ROUND(('Charges variables-Calculs auto'!AN$139-CONFIG!$D$7)/31,0)&gt;=ROUND('Charges variables (avancé)'!$J46,0),'Charges variables (avancé)'!$E46&lt;&gt;0),SUM(INDEX($C343:$BJ343,,IF((COLUMN(AN356)-COLUMN($C356)+1)&gt;('Charges variables (avancé)'!$I46+'Charges variables (avancé)'!$J46),(COLUMN(AN356)-COLUMN($C356)+1)-('Charges variables (avancé)'!$I46+'Charges variables (avancé)'!$J46),0)+1):INDEX($C343:$BJ343,,(COLUMN(AN356)-COLUMN($C356)+1)-'Charges variables (avancé)'!$J46)),0)</f>
        <v>0</v>
      </c>
      <c r="AO356" s="368">
        <f>IF(AND(ROUND(('Charges variables-Calculs auto'!AO$139-CONFIG!$D$7)/31,0)&gt;=ROUND('Charges variables (avancé)'!$J46,0),'Charges variables (avancé)'!$E46&lt;&gt;0),SUM(INDEX($C343:$BJ343,,IF((COLUMN(AO356)-COLUMN($C356)+1)&gt;('Charges variables (avancé)'!$I46+'Charges variables (avancé)'!$J46),(COLUMN(AO356)-COLUMN($C356)+1)-('Charges variables (avancé)'!$I46+'Charges variables (avancé)'!$J46),0)+1):INDEX($C343:$BJ343,,(COLUMN(AO356)-COLUMN($C356)+1)-'Charges variables (avancé)'!$J46)),0)</f>
        <v>0</v>
      </c>
      <c r="AP356" s="368">
        <f>IF(AND(ROUND(('Charges variables-Calculs auto'!AP$139-CONFIG!$D$7)/31,0)&gt;=ROUND('Charges variables (avancé)'!$J46,0),'Charges variables (avancé)'!$E46&lt;&gt;0),SUM(INDEX($C343:$BJ343,,IF((COLUMN(AP356)-COLUMN($C356)+1)&gt;('Charges variables (avancé)'!$I46+'Charges variables (avancé)'!$J46),(COLUMN(AP356)-COLUMN($C356)+1)-('Charges variables (avancé)'!$I46+'Charges variables (avancé)'!$J46),0)+1):INDEX($C343:$BJ343,,(COLUMN(AP356)-COLUMN($C356)+1)-'Charges variables (avancé)'!$J46)),0)</f>
        <v>0</v>
      </c>
      <c r="AQ356" s="368">
        <f>IF(AND(ROUND(('Charges variables-Calculs auto'!AQ$139-CONFIG!$D$7)/31,0)&gt;=ROUND('Charges variables (avancé)'!$J46,0),'Charges variables (avancé)'!$E46&lt;&gt;0),SUM(INDEX($C343:$BJ343,,IF((COLUMN(AQ356)-COLUMN($C356)+1)&gt;('Charges variables (avancé)'!$I46+'Charges variables (avancé)'!$J46),(COLUMN(AQ356)-COLUMN($C356)+1)-('Charges variables (avancé)'!$I46+'Charges variables (avancé)'!$J46),0)+1):INDEX($C343:$BJ343,,(COLUMN(AQ356)-COLUMN($C356)+1)-'Charges variables (avancé)'!$J46)),0)</f>
        <v>0</v>
      </c>
      <c r="AR356" s="368">
        <f>IF(AND(ROUND(('Charges variables-Calculs auto'!AR$139-CONFIG!$D$7)/31,0)&gt;=ROUND('Charges variables (avancé)'!$J46,0),'Charges variables (avancé)'!$E46&lt;&gt;0),SUM(INDEX($C343:$BJ343,,IF((COLUMN(AR356)-COLUMN($C356)+1)&gt;('Charges variables (avancé)'!$I46+'Charges variables (avancé)'!$J46),(COLUMN(AR356)-COLUMN($C356)+1)-('Charges variables (avancé)'!$I46+'Charges variables (avancé)'!$J46),0)+1):INDEX($C343:$BJ343,,(COLUMN(AR356)-COLUMN($C356)+1)-'Charges variables (avancé)'!$J46)),0)</f>
        <v>0</v>
      </c>
      <c r="AS356" s="368">
        <f>IF(AND(ROUND(('Charges variables-Calculs auto'!AS$139-CONFIG!$D$7)/31,0)&gt;=ROUND('Charges variables (avancé)'!$J46,0),'Charges variables (avancé)'!$E46&lt;&gt;0),SUM(INDEX($C343:$BJ343,,IF((COLUMN(AS356)-COLUMN($C356)+1)&gt;('Charges variables (avancé)'!$I46+'Charges variables (avancé)'!$J46),(COLUMN(AS356)-COLUMN($C356)+1)-('Charges variables (avancé)'!$I46+'Charges variables (avancé)'!$J46),0)+1):INDEX($C343:$BJ343,,(COLUMN(AS356)-COLUMN($C356)+1)-'Charges variables (avancé)'!$J46)),0)</f>
        <v>0</v>
      </c>
      <c r="AT356" s="368">
        <f>IF(AND(ROUND(('Charges variables-Calculs auto'!AT$139-CONFIG!$D$7)/31,0)&gt;=ROUND('Charges variables (avancé)'!$J46,0),'Charges variables (avancé)'!$E46&lt;&gt;0),SUM(INDEX($C343:$BJ343,,IF((COLUMN(AT356)-COLUMN($C356)+1)&gt;('Charges variables (avancé)'!$I46+'Charges variables (avancé)'!$J46),(COLUMN(AT356)-COLUMN($C356)+1)-('Charges variables (avancé)'!$I46+'Charges variables (avancé)'!$J46),0)+1):INDEX($C343:$BJ343,,(COLUMN(AT356)-COLUMN($C356)+1)-'Charges variables (avancé)'!$J46)),0)</f>
        <v>0</v>
      </c>
      <c r="AU356" s="368">
        <f>IF(AND(ROUND(('Charges variables-Calculs auto'!AU$139-CONFIG!$D$7)/31,0)&gt;=ROUND('Charges variables (avancé)'!$J46,0),'Charges variables (avancé)'!$E46&lt;&gt;0),SUM(INDEX($C343:$BJ343,,IF((COLUMN(AU356)-COLUMN($C356)+1)&gt;('Charges variables (avancé)'!$I46+'Charges variables (avancé)'!$J46),(COLUMN(AU356)-COLUMN($C356)+1)-('Charges variables (avancé)'!$I46+'Charges variables (avancé)'!$J46),0)+1):INDEX($C343:$BJ343,,(COLUMN(AU356)-COLUMN($C356)+1)-'Charges variables (avancé)'!$J46)),0)</f>
        <v>0</v>
      </c>
      <c r="AV356" s="368">
        <f>IF(AND(ROUND(('Charges variables-Calculs auto'!AV$139-CONFIG!$D$7)/31,0)&gt;=ROUND('Charges variables (avancé)'!$J46,0),'Charges variables (avancé)'!$E46&lt;&gt;0),SUM(INDEX($C343:$BJ343,,IF((COLUMN(AV356)-COLUMN($C356)+1)&gt;('Charges variables (avancé)'!$I46+'Charges variables (avancé)'!$J46),(COLUMN(AV356)-COLUMN($C356)+1)-('Charges variables (avancé)'!$I46+'Charges variables (avancé)'!$J46),0)+1):INDEX($C343:$BJ343,,(COLUMN(AV356)-COLUMN($C356)+1)-'Charges variables (avancé)'!$J46)),0)</f>
        <v>0</v>
      </c>
      <c r="AW356" s="368">
        <f>IF(AND(ROUND(('Charges variables-Calculs auto'!AW$139-CONFIG!$D$7)/31,0)&gt;=ROUND('Charges variables (avancé)'!$J46,0),'Charges variables (avancé)'!$E46&lt;&gt;0),SUM(INDEX($C343:$BJ343,,IF((COLUMN(AW356)-COLUMN($C356)+1)&gt;('Charges variables (avancé)'!$I46+'Charges variables (avancé)'!$J46),(COLUMN(AW356)-COLUMN($C356)+1)-('Charges variables (avancé)'!$I46+'Charges variables (avancé)'!$J46),0)+1):INDEX($C343:$BJ343,,(COLUMN(AW356)-COLUMN($C356)+1)-'Charges variables (avancé)'!$J46)),0)</f>
        <v>0</v>
      </c>
      <c r="AX356" s="368">
        <f>IF(AND(ROUND(('Charges variables-Calculs auto'!AX$139-CONFIG!$D$7)/31,0)&gt;=ROUND('Charges variables (avancé)'!$J46,0),'Charges variables (avancé)'!$E46&lt;&gt;0),SUM(INDEX($C343:$BJ343,,IF((COLUMN(AX356)-COLUMN($C356)+1)&gt;('Charges variables (avancé)'!$I46+'Charges variables (avancé)'!$J46),(COLUMN(AX356)-COLUMN($C356)+1)-('Charges variables (avancé)'!$I46+'Charges variables (avancé)'!$J46),0)+1):INDEX($C343:$BJ343,,(COLUMN(AX356)-COLUMN($C356)+1)-'Charges variables (avancé)'!$J46)),0)</f>
        <v>0</v>
      </c>
      <c r="AY356" s="368">
        <f>IF(AND(ROUND(('Charges variables-Calculs auto'!AY$139-CONFIG!$D$7)/31,0)&gt;=ROUND('Charges variables (avancé)'!$J46,0),'Charges variables (avancé)'!$E46&lt;&gt;0),SUM(INDEX($C343:$BJ343,,IF((COLUMN(AY356)-COLUMN($C356)+1)&gt;('Charges variables (avancé)'!$I46+'Charges variables (avancé)'!$J46),(COLUMN(AY356)-COLUMN($C356)+1)-('Charges variables (avancé)'!$I46+'Charges variables (avancé)'!$J46),0)+1):INDEX($C343:$BJ343,,(COLUMN(AY356)-COLUMN($C356)+1)-'Charges variables (avancé)'!$J46)),0)</f>
        <v>0</v>
      </c>
      <c r="AZ356" s="368">
        <f>IF(AND(ROUND(('Charges variables-Calculs auto'!AZ$139-CONFIG!$D$7)/31,0)&gt;=ROUND('Charges variables (avancé)'!$J46,0),'Charges variables (avancé)'!$E46&lt;&gt;0),SUM(INDEX($C343:$BJ343,,IF((COLUMN(AZ356)-COLUMN($C356)+1)&gt;('Charges variables (avancé)'!$I46+'Charges variables (avancé)'!$J46),(COLUMN(AZ356)-COLUMN($C356)+1)-('Charges variables (avancé)'!$I46+'Charges variables (avancé)'!$J46),0)+1):INDEX($C343:$BJ343,,(COLUMN(AZ356)-COLUMN($C356)+1)-'Charges variables (avancé)'!$J46)),0)</f>
        <v>0</v>
      </c>
      <c r="BA356" s="368">
        <f>IF(AND(ROUND(('Charges variables-Calculs auto'!BA$139-CONFIG!$D$7)/31,0)&gt;=ROUND('Charges variables (avancé)'!$J46,0),'Charges variables (avancé)'!$E46&lt;&gt;0),SUM(INDEX($C343:$BJ343,,IF((COLUMN(BA356)-COLUMN($C356)+1)&gt;('Charges variables (avancé)'!$I46+'Charges variables (avancé)'!$J46),(COLUMN(BA356)-COLUMN($C356)+1)-('Charges variables (avancé)'!$I46+'Charges variables (avancé)'!$J46),0)+1):INDEX($C343:$BJ343,,(COLUMN(BA356)-COLUMN($C356)+1)-'Charges variables (avancé)'!$J46)),0)</f>
        <v>0</v>
      </c>
      <c r="BB356" s="368">
        <f>IF(AND(ROUND(('Charges variables-Calculs auto'!BB$139-CONFIG!$D$7)/31,0)&gt;=ROUND('Charges variables (avancé)'!$J46,0),'Charges variables (avancé)'!$E46&lt;&gt;0),SUM(INDEX($C343:$BJ343,,IF((COLUMN(BB356)-COLUMN($C356)+1)&gt;('Charges variables (avancé)'!$I46+'Charges variables (avancé)'!$J46),(COLUMN(BB356)-COLUMN($C356)+1)-('Charges variables (avancé)'!$I46+'Charges variables (avancé)'!$J46),0)+1):INDEX($C343:$BJ343,,(COLUMN(BB356)-COLUMN($C356)+1)-'Charges variables (avancé)'!$J46)),0)</f>
        <v>0</v>
      </c>
      <c r="BC356" s="368">
        <f>IF(AND(ROUND(('Charges variables-Calculs auto'!BC$139-CONFIG!$D$7)/31,0)&gt;=ROUND('Charges variables (avancé)'!$J46,0),'Charges variables (avancé)'!$E46&lt;&gt;0),SUM(INDEX($C343:$BJ343,,IF((COLUMN(BC356)-COLUMN($C356)+1)&gt;('Charges variables (avancé)'!$I46+'Charges variables (avancé)'!$J46),(COLUMN(BC356)-COLUMN($C356)+1)-('Charges variables (avancé)'!$I46+'Charges variables (avancé)'!$J46),0)+1):INDEX($C343:$BJ343,,(COLUMN(BC356)-COLUMN($C356)+1)-'Charges variables (avancé)'!$J46)),0)</f>
        <v>0</v>
      </c>
      <c r="BD356" s="368">
        <f>IF(AND(ROUND(('Charges variables-Calculs auto'!BD$139-CONFIG!$D$7)/31,0)&gt;=ROUND('Charges variables (avancé)'!$J46,0),'Charges variables (avancé)'!$E46&lt;&gt;0),SUM(INDEX($C343:$BJ343,,IF((COLUMN(BD356)-COLUMN($C356)+1)&gt;('Charges variables (avancé)'!$I46+'Charges variables (avancé)'!$J46),(COLUMN(BD356)-COLUMN($C356)+1)-('Charges variables (avancé)'!$I46+'Charges variables (avancé)'!$J46),0)+1):INDEX($C343:$BJ343,,(COLUMN(BD356)-COLUMN($C356)+1)-'Charges variables (avancé)'!$J46)),0)</f>
        <v>0</v>
      </c>
      <c r="BE356" s="368">
        <f>IF(AND(ROUND(('Charges variables-Calculs auto'!BE$139-CONFIG!$D$7)/31,0)&gt;=ROUND('Charges variables (avancé)'!$J46,0),'Charges variables (avancé)'!$E46&lt;&gt;0),SUM(INDEX($C343:$BJ343,,IF((COLUMN(BE356)-COLUMN($C356)+1)&gt;('Charges variables (avancé)'!$I46+'Charges variables (avancé)'!$J46),(COLUMN(BE356)-COLUMN($C356)+1)-('Charges variables (avancé)'!$I46+'Charges variables (avancé)'!$J46),0)+1):INDEX($C343:$BJ343,,(COLUMN(BE356)-COLUMN($C356)+1)-'Charges variables (avancé)'!$J46)),0)</f>
        <v>0</v>
      </c>
      <c r="BF356" s="368">
        <f>IF(AND(ROUND(('Charges variables-Calculs auto'!BF$139-CONFIG!$D$7)/31,0)&gt;=ROUND('Charges variables (avancé)'!$J46,0),'Charges variables (avancé)'!$E46&lt;&gt;0),SUM(INDEX($C343:$BJ343,,IF((COLUMN(BF356)-COLUMN($C356)+1)&gt;('Charges variables (avancé)'!$I46+'Charges variables (avancé)'!$J46),(COLUMN(BF356)-COLUMN($C356)+1)-('Charges variables (avancé)'!$I46+'Charges variables (avancé)'!$J46),0)+1):INDEX($C343:$BJ343,,(COLUMN(BF356)-COLUMN($C356)+1)-'Charges variables (avancé)'!$J46)),0)</f>
        <v>0</v>
      </c>
      <c r="BG356" s="368">
        <f>IF(AND(ROUND(('Charges variables-Calculs auto'!BG$139-CONFIG!$D$7)/31,0)&gt;=ROUND('Charges variables (avancé)'!$J46,0),'Charges variables (avancé)'!$E46&lt;&gt;0),SUM(INDEX($C343:$BJ343,,IF((COLUMN(BG356)-COLUMN($C356)+1)&gt;('Charges variables (avancé)'!$I46+'Charges variables (avancé)'!$J46),(COLUMN(BG356)-COLUMN($C356)+1)-('Charges variables (avancé)'!$I46+'Charges variables (avancé)'!$J46),0)+1):INDEX($C343:$BJ343,,(COLUMN(BG356)-COLUMN($C356)+1)-'Charges variables (avancé)'!$J46)),0)</f>
        <v>0</v>
      </c>
      <c r="BH356" s="368">
        <f>IF(AND(ROUND(('Charges variables-Calculs auto'!BH$139-CONFIG!$D$7)/31,0)&gt;=ROUND('Charges variables (avancé)'!$J46,0),'Charges variables (avancé)'!$E46&lt;&gt;0),SUM(INDEX($C343:$BJ343,,IF((COLUMN(BH356)-COLUMN($C356)+1)&gt;('Charges variables (avancé)'!$I46+'Charges variables (avancé)'!$J46),(COLUMN(BH356)-COLUMN($C356)+1)-('Charges variables (avancé)'!$I46+'Charges variables (avancé)'!$J46),0)+1):INDEX($C343:$BJ343,,(COLUMN(BH356)-COLUMN($C356)+1)-'Charges variables (avancé)'!$J46)),0)</f>
        <v>0</v>
      </c>
      <c r="BI356" s="368">
        <f>IF(AND(ROUND(('Charges variables-Calculs auto'!BI$139-CONFIG!$D$7)/31,0)&gt;=ROUND('Charges variables (avancé)'!$J46,0),'Charges variables (avancé)'!$E46&lt;&gt;0),SUM(INDEX($C343:$BJ343,,IF((COLUMN(BI356)-COLUMN($C356)+1)&gt;('Charges variables (avancé)'!$I46+'Charges variables (avancé)'!$J46),(COLUMN(BI356)-COLUMN($C356)+1)-('Charges variables (avancé)'!$I46+'Charges variables (avancé)'!$J46),0)+1):INDEX($C343:$BJ343,,(COLUMN(BI356)-COLUMN($C356)+1)-'Charges variables (avancé)'!$J46)),0)</f>
        <v>0</v>
      </c>
      <c r="BJ356" s="368">
        <f>IF(AND(ROUND(('Charges variables-Calculs auto'!BJ$139-CONFIG!$D$7)/31,0)&gt;=ROUND('Charges variables (avancé)'!$J46,0),'Charges variables (avancé)'!$E46&lt;&gt;0),SUM(INDEX($C343:$BJ343,,IF((COLUMN(BJ356)-COLUMN($C356)+1)&gt;('Charges variables (avancé)'!$I46+'Charges variables (avancé)'!$J46),(COLUMN(BJ356)-COLUMN($C356)+1)-('Charges variables (avancé)'!$I46+'Charges variables (avancé)'!$J46),0)+1):INDEX($C343:$BJ343,,(COLUMN(BJ356)-COLUMN($C356)+1)-'Charges variables (avancé)'!$J46)),0)</f>
        <v>0</v>
      </c>
    </row>
    <row r="357" spans="2:62" ht="15" customHeight="1">
      <c r="B357" s="366">
        <f>'Charges variables (avancé)'!C47</f>
        <v>0</v>
      </c>
      <c r="C357" s="368">
        <f>IF(AND(ROUND(('Charges variables-Calculs auto'!C$139-CONFIG!$D$7)/31,0)&gt;=ROUND('Charges variables (avancé)'!$J47,0),'Charges variables (avancé)'!$E47&lt;&gt;0),SUM(INDEX($C344:$BJ344,,IF((COLUMN(C357)-COLUMN($C357)+1)&gt;('Charges variables (avancé)'!$I47+'Charges variables (avancé)'!$J47),(COLUMN(C357)-COLUMN($C357)+1)-('Charges variables (avancé)'!$I47+'Charges variables (avancé)'!$J47),0)+1):INDEX($C344:$BJ344,,(COLUMN(C357)-COLUMN($C357)+1)-'Charges variables (avancé)'!$J47)),0)</f>
        <v>0</v>
      </c>
      <c r="D357" s="368">
        <f>IF(AND(ROUND(('Charges variables-Calculs auto'!D$139-CONFIG!$D$7)/31,0)&gt;=ROUND('Charges variables (avancé)'!$J47,0),'Charges variables (avancé)'!$E47&lt;&gt;0),SUM(INDEX($C344:$BJ344,,IF((COLUMN(D357)-COLUMN($C357)+1)&gt;('Charges variables (avancé)'!$I47+'Charges variables (avancé)'!$J47),(COLUMN(D357)-COLUMN($C357)+1)-('Charges variables (avancé)'!$I47+'Charges variables (avancé)'!$J47),0)+1):INDEX($C344:$BJ344,,(COLUMN(D357)-COLUMN($C357)+1)-'Charges variables (avancé)'!$J47)),0)</f>
        <v>0</v>
      </c>
      <c r="E357" s="368">
        <f>IF(AND(ROUND(('Charges variables-Calculs auto'!E$139-CONFIG!$D$7)/31,0)&gt;=ROUND('Charges variables (avancé)'!$J47,0),'Charges variables (avancé)'!$E47&lt;&gt;0),SUM(INDEX($C344:$BJ344,,IF((COLUMN(E357)-COLUMN($C357)+1)&gt;('Charges variables (avancé)'!$I47+'Charges variables (avancé)'!$J47),(COLUMN(E357)-COLUMN($C357)+1)-('Charges variables (avancé)'!$I47+'Charges variables (avancé)'!$J47),0)+1):INDEX($C344:$BJ344,,(COLUMN(E357)-COLUMN($C357)+1)-'Charges variables (avancé)'!$J47)),0)</f>
        <v>0</v>
      </c>
      <c r="F357" s="368">
        <f>IF(AND(ROUND(('Charges variables-Calculs auto'!F$139-CONFIG!$D$7)/31,0)&gt;=ROUND('Charges variables (avancé)'!$J47,0),'Charges variables (avancé)'!$E47&lt;&gt;0),SUM(INDEX($C344:$BJ344,,IF((COLUMN(F357)-COLUMN($C357)+1)&gt;('Charges variables (avancé)'!$I47+'Charges variables (avancé)'!$J47),(COLUMN(F357)-COLUMN($C357)+1)-('Charges variables (avancé)'!$I47+'Charges variables (avancé)'!$J47),0)+1):INDEX($C344:$BJ344,,(COLUMN(F357)-COLUMN($C357)+1)-'Charges variables (avancé)'!$J47)),0)</f>
        <v>0</v>
      </c>
      <c r="G357" s="368">
        <f>IF(AND(ROUND(('Charges variables-Calculs auto'!G$139-CONFIG!$D$7)/31,0)&gt;=ROUND('Charges variables (avancé)'!$J47,0),'Charges variables (avancé)'!$E47&lt;&gt;0),SUM(INDEX($C344:$BJ344,,IF((COLUMN(G357)-COLUMN($C357)+1)&gt;('Charges variables (avancé)'!$I47+'Charges variables (avancé)'!$J47),(COLUMN(G357)-COLUMN($C357)+1)-('Charges variables (avancé)'!$I47+'Charges variables (avancé)'!$J47),0)+1):INDEX($C344:$BJ344,,(COLUMN(G357)-COLUMN($C357)+1)-'Charges variables (avancé)'!$J47)),0)</f>
        <v>0</v>
      </c>
      <c r="H357" s="368">
        <f>IF(AND(ROUND(('Charges variables-Calculs auto'!H$139-CONFIG!$D$7)/31,0)&gt;=ROUND('Charges variables (avancé)'!$J47,0),'Charges variables (avancé)'!$E47&lt;&gt;0),SUM(INDEX($C344:$BJ344,,IF((COLUMN(H357)-COLUMN($C357)+1)&gt;('Charges variables (avancé)'!$I47+'Charges variables (avancé)'!$J47),(COLUMN(H357)-COLUMN($C357)+1)-('Charges variables (avancé)'!$I47+'Charges variables (avancé)'!$J47),0)+1):INDEX($C344:$BJ344,,(COLUMN(H357)-COLUMN($C357)+1)-'Charges variables (avancé)'!$J47)),0)</f>
        <v>0</v>
      </c>
      <c r="I357" s="368">
        <f>IF(AND(ROUND(('Charges variables-Calculs auto'!I$139-CONFIG!$D$7)/31,0)&gt;=ROUND('Charges variables (avancé)'!$J47,0),'Charges variables (avancé)'!$E47&lt;&gt;0),SUM(INDEX($C344:$BJ344,,IF((COLUMN(I357)-COLUMN($C357)+1)&gt;('Charges variables (avancé)'!$I47+'Charges variables (avancé)'!$J47),(COLUMN(I357)-COLUMN($C357)+1)-('Charges variables (avancé)'!$I47+'Charges variables (avancé)'!$J47),0)+1):INDEX($C344:$BJ344,,(COLUMN(I357)-COLUMN($C357)+1)-'Charges variables (avancé)'!$J47)),0)</f>
        <v>0</v>
      </c>
      <c r="J357" s="368">
        <f>IF(AND(ROUND(('Charges variables-Calculs auto'!J$139-CONFIG!$D$7)/31,0)&gt;=ROUND('Charges variables (avancé)'!$J47,0),'Charges variables (avancé)'!$E47&lt;&gt;0),SUM(INDEX($C344:$BJ344,,IF((COLUMN(J357)-COLUMN($C357)+1)&gt;('Charges variables (avancé)'!$I47+'Charges variables (avancé)'!$J47),(COLUMN(J357)-COLUMN($C357)+1)-('Charges variables (avancé)'!$I47+'Charges variables (avancé)'!$J47),0)+1):INDEX($C344:$BJ344,,(COLUMN(J357)-COLUMN($C357)+1)-'Charges variables (avancé)'!$J47)),0)</f>
        <v>0</v>
      </c>
      <c r="K357" s="368">
        <f>IF(AND(ROUND(('Charges variables-Calculs auto'!K$139-CONFIG!$D$7)/31,0)&gt;=ROUND('Charges variables (avancé)'!$J47,0),'Charges variables (avancé)'!$E47&lt;&gt;0),SUM(INDEX($C344:$BJ344,,IF((COLUMN(K357)-COLUMN($C357)+1)&gt;('Charges variables (avancé)'!$I47+'Charges variables (avancé)'!$J47),(COLUMN(K357)-COLUMN($C357)+1)-('Charges variables (avancé)'!$I47+'Charges variables (avancé)'!$J47),0)+1):INDEX($C344:$BJ344,,(COLUMN(K357)-COLUMN($C357)+1)-'Charges variables (avancé)'!$J47)),0)</f>
        <v>0</v>
      </c>
      <c r="L357" s="368">
        <f>IF(AND(ROUND(('Charges variables-Calculs auto'!L$139-CONFIG!$D$7)/31,0)&gt;=ROUND('Charges variables (avancé)'!$J47,0),'Charges variables (avancé)'!$E47&lt;&gt;0),SUM(INDEX($C344:$BJ344,,IF((COLUMN(L357)-COLUMN($C357)+1)&gt;('Charges variables (avancé)'!$I47+'Charges variables (avancé)'!$J47),(COLUMN(L357)-COLUMN($C357)+1)-('Charges variables (avancé)'!$I47+'Charges variables (avancé)'!$J47),0)+1):INDEX($C344:$BJ344,,(COLUMN(L357)-COLUMN($C357)+1)-'Charges variables (avancé)'!$J47)),0)</f>
        <v>0</v>
      </c>
      <c r="M357" s="368">
        <f>IF(AND(ROUND(('Charges variables-Calculs auto'!M$139-CONFIG!$D$7)/31,0)&gt;=ROUND('Charges variables (avancé)'!$J47,0),'Charges variables (avancé)'!$E47&lt;&gt;0),SUM(INDEX($C344:$BJ344,,IF((COLUMN(M357)-COLUMN($C357)+1)&gt;('Charges variables (avancé)'!$I47+'Charges variables (avancé)'!$J47),(COLUMN(M357)-COLUMN($C357)+1)-('Charges variables (avancé)'!$I47+'Charges variables (avancé)'!$J47),0)+1):INDEX($C344:$BJ344,,(COLUMN(M357)-COLUMN($C357)+1)-'Charges variables (avancé)'!$J47)),0)</f>
        <v>0</v>
      </c>
      <c r="N357" s="368">
        <f>IF(AND(ROUND(('Charges variables-Calculs auto'!N$139-CONFIG!$D$7)/31,0)&gt;=ROUND('Charges variables (avancé)'!$J47,0),'Charges variables (avancé)'!$E47&lt;&gt;0),SUM(INDEX($C344:$BJ344,,IF((COLUMN(N357)-COLUMN($C357)+1)&gt;('Charges variables (avancé)'!$I47+'Charges variables (avancé)'!$J47),(COLUMN(N357)-COLUMN($C357)+1)-('Charges variables (avancé)'!$I47+'Charges variables (avancé)'!$J47),0)+1):INDEX($C344:$BJ344,,(COLUMN(N357)-COLUMN($C357)+1)-'Charges variables (avancé)'!$J47)),0)</f>
        <v>0</v>
      </c>
      <c r="O357" s="368">
        <f>IF(AND(ROUND(('Charges variables-Calculs auto'!O$139-CONFIG!$D$7)/31,0)&gt;=ROUND('Charges variables (avancé)'!$J47,0),'Charges variables (avancé)'!$E47&lt;&gt;0),SUM(INDEX($C344:$BJ344,,IF((COLUMN(O357)-COLUMN($C357)+1)&gt;('Charges variables (avancé)'!$I47+'Charges variables (avancé)'!$J47),(COLUMN(O357)-COLUMN($C357)+1)-('Charges variables (avancé)'!$I47+'Charges variables (avancé)'!$J47),0)+1):INDEX($C344:$BJ344,,(COLUMN(O357)-COLUMN($C357)+1)-'Charges variables (avancé)'!$J47)),0)</f>
        <v>0</v>
      </c>
      <c r="P357" s="368">
        <f>IF(AND(ROUND(('Charges variables-Calculs auto'!P$139-CONFIG!$D$7)/31,0)&gt;=ROUND('Charges variables (avancé)'!$J47,0),'Charges variables (avancé)'!$E47&lt;&gt;0),SUM(INDEX($C344:$BJ344,,IF((COLUMN(P357)-COLUMN($C357)+1)&gt;('Charges variables (avancé)'!$I47+'Charges variables (avancé)'!$J47),(COLUMN(P357)-COLUMN($C357)+1)-('Charges variables (avancé)'!$I47+'Charges variables (avancé)'!$J47),0)+1):INDEX($C344:$BJ344,,(COLUMN(P357)-COLUMN($C357)+1)-'Charges variables (avancé)'!$J47)),0)</f>
        <v>0</v>
      </c>
      <c r="Q357" s="368">
        <f>IF(AND(ROUND(('Charges variables-Calculs auto'!Q$139-CONFIG!$D$7)/31,0)&gt;=ROUND('Charges variables (avancé)'!$J47,0),'Charges variables (avancé)'!$E47&lt;&gt;0),SUM(INDEX($C344:$BJ344,,IF((COLUMN(Q357)-COLUMN($C357)+1)&gt;('Charges variables (avancé)'!$I47+'Charges variables (avancé)'!$J47),(COLUMN(Q357)-COLUMN($C357)+1)-('Charges variables (avancé)'!$I47+'Charges variables (avancé)'!$J47),0)+1):INDEX($C344:$BJ344,,(COLUMN(Q357)-COLUMN($C357)+1)-'Charges variables (avancé)'!$J47)),0)</f>
        <v>0</v>
      </c>
      <c r="R357" s="368">
        <f>IF(AND(ROUND(('Charges variables-Calculs auto'!R$139-CONFIG!$D$7)/31,0)&gt;=ROUND('Charges variables (avancé)'!$J47,0),'Charges variables (avancé)'!$E47&lt;&gt;0),SUM(INDEX($C344:$BJ344,,IF((COLUMN(R357)-COLUMN($C357)+1)&gt;('Charges variables (avancé)'!$I47+'Charges variables (avancé)'!$J47),(COLUMN(R357)-COLUMN($C357)+1)-('Charges variables (avancé)'!$I47+'Charges variables (avancé)'!$J47),0)+1):INDEX($C344:$BJ344,,(COLUMN(R357)-COLUMN($C357)+1)-'Charges variables (avancé)'!$J47)),0)</f>
        <v>0</v>
      </c>
      <c r="S357" s="368">
        <f>IF(AND(ROUND(('Charges variables-Calculs auto'!S$139-CONFIG!$D$7)/31,0)&gt;=ROUND('Charges variables (avancé)'!$J47,0),'Charges variables (avancé)'!$E47&lt;&gt;0),SUM(INDEX($C344:$BJ344,,IF((COLUMN(S357)-COLUMN($C357)+1)&gt;('Charges variables (avancé)'!$I47+'Charges variables (avancé)'!$J47),(COLUMN(S357)-COLUMN($C357)+1)-('Charges variables (avancé)'!$I47+'Charges variables (avancé)'!$J47),0)+1):INDEX($C344:$BJ344,,(COLUMN(S357)-COLUMN($C357)+1)-'Charges variables (avancé)'!$J47)),0)</f>
        <v>0</v>
      </c>
      <c r="T357" s="368">
        <f>IF(AND(ROUND(('Charges variables-Calculs auto'!T$139-CONFIG!$D$7)/31,0)&gt;=ROUND('Charges variables (avancé)'!$J47,0),'Charges variables (avancé)'!$E47&lt;&gt;0),SUM(INDEX($C344:$BJ344,,IF((COLUMN(T357)-COLUMN($C357)+1)&gt;('Charges variables (avancé)'!$I47+'Charges variables (avancé)'!$J47),(COLUMN(T357)-COLUMN($C357)+1)-('Charges variables (avancé)'!$I47+'Charges variables (avancé)'!$J47),0)+1):INDEX($C344:$BJ344,,(COLUMN(T357)-COLUMN($C357)+1)-'Charges variables (avancé)'!$J47)),0)</f>
        <v>0</v>
      </c>
      <c r="U357" s="368">
        <f>IF(AND(ROUND(('Charges variables-Calculs auto'!U$139-CONFIG!$D$7)/31,0)&gt;=ROUND('Charges variables (avancé)'!$J47,0),'Charges variables (avancé)'!$E47&lt;&gt;0),SUM(INDEX($C344:$BJ344,,IF((COLUMN(U357)-COLUMN($C357)+1)&gt;('Charges variables (avancé)'!$I47+'Charges variables (avancé)'!$J47),(COLUMN(U357)-COLUMN($C357)+1)-('Charges variables (avancé)'!$I47+'Charges variables (avancé)'!$J47),0)+1):INDEX($C344:$BJ344,,(COLUMN(U357)-COLUMN($C357)+1)-'Charges variables (avancé)'!$J47)),0)</f>
        <v>0</v>
      </c>
      <c r="V357" s="368">
        <f>IF(AND(ROUND(('Charges variables-Calculs auto'!V$139-CONFIG!$D$7)/31,0)&gt;=ROUND('Charges variables (avancé)'!$J47,0),'Charges variables (avancé)'!$E47&lt;&gt;0),SUM(INDEX($C344:$BJ344,,IF((COLUMN(V357)-COLUMN($C357)+1)&gt;('Charges variables (avancé)'!$I47+'Charges variables (avancé)'!$J47),(COLUMN(V357)-COLUMN($C357)+1)-('Charges variables (avancé)'!$I47+'Charges variables (avancé)'!$J47),0)+1):INDEX($C344:$BJ344,,(COLUMN(V357)-COLUMN($C357)+1)-'Charges variables (avancé)'!$J47)),0)</f>
        <v>0</v>
      </c>
      <c r="W357" s="368">
        <f>IF(AND(ROUND(('Charges variables-Calculs auto'!W$139-CONFIG!$D$7)/31,0)&gt;=ROUND('Charges variables (avancé)'!$J47,0),'Charges variables (avancé)'!$E47&lt;&gt;0),SUM(INDEX($C344:$BJ344,,IF((COLUMN(W357)-COLUMN($C357)+1)&gt;('Charges variables (avancé)'!$I47+'Charges variables (avancé)'!$J47),(COLUMN(W357)-COLUMN($C357)+1)-('Charges variables (avancé)'!$I47+'Charges variables (avancé)'!$J47),0)+1):INDEX($C344:$BJ344,,(COLUMN(W357)-COLUMN($C357)+1)-'Charges variables (avancé)'!$J47)),0)</f>
        <v>0</v>
      </c>
      <c r="X357" s="368">
        <f>IF(AND(ROUND(('Charges variables-Calculs auto'!X$139-CONFIG!$D$7)/31,0)&gt;=ROUND('Charges variables (avancé)'!$J47,0),'Charges variables (avancé)'!$E47&lt;&gt;0),SUM(INDEX($C344:$BJ344,,IF((COLUMN(X357)-COLUMN($C357)+1)&gt;('Charges variables (avancé)'!$I47+'Charges variables (avancé)'!$J47),(COLUMN(X357)-COLUMN($C357)+1)-('Charges variables (avancé)'!$I47+'Charges variables (avancé)'!$J47),0)+1):INDEX($C344:$BJ344,,(COLUMN(X357)-COLUMN($C357)+1)-'Charges variables (avancé)'!$J47)),0)</f>
        <v>0</v>
      </c>
      <c r="Y357" s="368">
        <f>IF(AND(ROUND(('Charges variables-Calculs auto'!Y$139-CONFIG!$D$7)/31,0)&gt;=ROUND('Charges variables (avancé)'!$J47,0),'Charges variables (avancé)'!$E47&lt;&gt;0),SUM(INDEX($C344:$BJ344,,IF((COLUMN(Y357)-COLUMN($C357)+1)&gt;('Charges variables (avancé)'!$I47+'Charges variables (avancé)'!$J47),(COLUMN(Y357)-COLUMN($C357)+1)-('Charges variables (avancé)'!$I47+'Charges variables (avancé)'!$J47),0)+1):INDEX($C344:$BJ344,,(COLUMN(Y357)-COLUMN($C357)+1)-'Charges variables (avancé)'!$J47)),0)</f>
        <v>0</v>
      </c>
      <c r="Z357" s="368">
        <f>IF(AND(ROUND(('Charges variables-Calculs auto'!Z$139-CONFIG!$D$7)/31,0)&gt;=ROUND('Charges variables (avancé)'!$J47,0),'Charges variables (avancé)'!$E47&lt;&gt;0),SUM(INDEX($C344:$BJ344,,IF((COLUMN(Z357)-COLUMN($C357)+1)&gt;('Charges variables (avancé)'!$I47+'Charges variables (avancé)'!$J47),(COLUMN(Z357)-COLUMN($C357)+1)-('Charges variables (avancé)'!$I47+'Charges variables (avancé)'!$J47),0)+1):INDEX($C344:$BJ344,,(COLUMN(Z357)-COLUMN($C357)+1)-'Charges variables (avancé)'!$J47)),0)</f>
        <v>0</v>
      </c>
      <c r="AA357" s="368">
        <f>IF(AND(ROUND(('Charges variables-Calculs auto'!AA$139-CONFIG!$D$7)/31,0)&gt;=ROUND('Charges variables (avancé)'!$J47,0),'Charges variables (avancé)'!$E47&lt;&gt;0),SUM(INDEX($C344:$BJ344,,IF((COLUMN(AA357)-COLUMN($C357)+1)&gt;('Charges variables (avancé)'!$I47+'Charges variables (avancé)'!$J47),(COLUMN(AA357)-COLUMN($C357)+1)-('Charges variables (avancé)'!$I47+'Charges variables (avancé)'!$J47),0)+1):INDEX($C344:$BJ344,,(COLUMN(AA357)-COLUMN($C357)+1)-'Charges variables (avancé)'!$J47)),0)</f>
        <v>0</v>
      </c>
      <c r="AB357" s="368">
        <f>IF(AND(ROUND(('Charges variables-Calculs auto'!AB$139-CONFIG!$D$7)/31,0)&gt;=ROUND('Charges variables (avancé)'!$J47,0),'Charges variables (avancé)'!$E47&lt;&gt;0),SUM(INDEX($C344:$BJ344,,IF((COLUMN(AB357)-COLUMN($C357)+1)&gt;('Charges variables (avancé)'!$I47+'Charges variables (avancé)'!$J47),(COLUMN(AB357)-COLUMN($C357)+1)-('Charges variables (avancé)'!$I47+'Charges variables (avancé)'!$J47),0)+1):INDEX($C344:$BJ344,,(COLUMN(AB357)-COLUMN($C357)+1)-'Charges variables (avancé)'!$J47)),0)</f>
        <v>0</v>
      </c>
      <c r="AC357" s="368">
        <f>IF(AND(ROUND(('Charges variables-Calculs auto'!AC$139-CONFIG!$D$7)/31,0)&gt;=ROUND('Charges variables (avancé)'!$J47,0),'Charges variables (avancé)'!$E47&lt;&gt;0),SUM(INDEX($C344:$BJ344,,IF((COLUMN(AC357)-COLUMN($C357)+1)&gt;('Charges variables (avancé)'!$I47+'Charges variables (avancé)'!$J47),(COLUMN(AC357)-COLUMN($C357)+1)-('Charges variables (avancé)'!$I47+'Charges variables (avancé)'!$J47),0)+1):INDEX($C344:$BJ344,,(COLUMN(AC357)-COLUMN($C357)+1)-'Charges variables (avancé)'!$J47)),0)</f>
        <v>0</v>
      </c>
      <c r="AD357" s="368">
        <f>IF(AND(ROUND(('Charges variables-Calculs auto'!AD$139-CONFIG!$D$7)/31,0)&gt;=ROUND('Charges variables (avancé)'!$J47,0),'Charges variables (avancé)'!$E47&lt;&gt;0),SUM(INDEX($C344:$BJ344,,IF((COLUMN(AD357)-COLUMN($C357)+1)&gt;('Charges variables (avancé)'!$I47+'Charges variables (avancé)'!$J47),(COLUMN(AD357)-COLUMN($C357)+1)-('Charges variables (avancé)'!$I47+'Charges variables (avancé)'!$J47),0)+1):INDEX($C344:$BJ344,,(COLUMN(AD357)-COLUMN($C357)+1)-'Charges variables (avancé)'!$J47)),0)</f>
        <v>0</v>
      </c>
      <c r="AE357" s="368">
        <f>IF(AND(ROUND(('Charges variables-Calculs auto'!AE$139-CONFIG!$D$7)/31,0)&gt;=ROUND('Charges variables (avancé)'!$J47,0),'Charges variables (avancé)'!$E47&lt;&gt;0),SUM(INDEX($C344:$BJ344,,IF((COLUMN(AE357)-COLUMN($C357)+1)&gt;('Charges variables (avancé)'!$I47+'Charges variables (avancé)'!$J47),(COLUMN(AE357)-COLUMN($C357)+1)-('Charges variables (avancé)'!$I47+'Charges variables (avancé)'!$J47),0)+1):INDEX($C344:$BJ344,,(COLUMN(AE357)-COLUMN($C357)+1)-'Charges variables (avancé)'!$J47)),0)</f>
        <v>0</v>
      </c>
      <c r="AF357" s="368">
        <f>IF(AND(ROUND(('Charges variables-Calculs auto'!AF$139-CONFIG!$D$7)/31,0)&gt;=ROUND('Charges variables (avancé)'!$J47,0),'Charges variables (avancé)'!$E47&lt;&gt;0),SUM(INDEX($C344:$BJ344,,IF((COLUMN(AF357)-COLUMN($C357)+1)&gt;('Charges variables (avancé)'!$I47+'Charges variables (avancé)'!$J47),(COLUMN(AF357)-COLUMN($C357)+1)-('Charges variables (avancé)'!$I47+'Charges variables (avancé)'!$J47),0)+1):INDEX($C344:$BJ344,,(COLUMN(AF357)-COLUMN($C357)+1)-'Charges variables (avancé)'!$J47)),0)</f>
        <v>0</v>
      </c>
      <c r="AG357" s="368">
        <f>IF(AND(ROUND(('Charges variables-Calculs auto'!AG$139-CONFIG!$D$7)/31,0)&gt;=ROUND('Charges variables (avancé)'!$J47,0),'Charges variables (avancé)'!$E47&lt;&gt;0),SUM(INDEX($C344:$BJ344,,IF((COLUMN(AG357)-COLUMN($C357)+1)&gt;('Charges variables (avancé)'!$I47+'Charges variables (avancé)'!$J47),(COLUMN(AG357)-COLUMN($C357)+1)-('Charges variables (avancé)'!$I47+'Charges variables (avancé)'!$J47),0)+1):INDEX($C344:$BJ344,,(COLUMN(AG357)-COLUMN($C357)+1)-'Charges variables (avancé)'!$J47)),0)</f>
        <v>0</v>
      </c>
      <c r="AH357" s="368">
        <f>IF(AND(ROUND(('Charges variables-Calculs auto'!AH$139-CONFIG!$D$7)/31,0)&gt;=ROUND('Charges variables (avancé)'!$J47,0),'Charges variables (avancé)'!$E47&lt;&gt;0),SUM(INDEX($C344:$BJ344,,IF((COLUMN(AH357)-COLUMN($C357)+1)&gt;('Charges variables (avancé)'!$I47+'Charges variables (avancé)'!$J47),(COLUMN(AH357)-COLUMN($C357)+1)-('Charges variables (avancé)'!$I47+'Charges variables (avancé)'!$J47),0)+1):INDEX($C344:$BJ344,,(COLUMN(AH357)-COLUMN($C357)+1)-'Charges variables (avancé)'!$J47)),0)</f>
        <v>0</v>
      </c>
      <c r="AI357" s="368">
        <f>IF(AND(ROUND(('Charges variables-Calculs auto'!AI$139-CONFIG!$D$7)/31,0)&gt;=ROUND('Charges variables (avancé)'!$J47,0),'Charges variables (avancé)'!$E47&lt;&gt;0),SUM(INDEX($C344:$BJ344,,IF((COLUMN(AI357)-COLUMN($C357)+1)&gt;('Charges variables (avancé)'!$I47+'Charges variables (avancé)'!$J47),(COLUMN(AI357)-COLUMN($C357)+1)-('Charges variables (avancé)'!$I47+'Charges variables (avancé)'!$J47),0)+1):INDEX($C344:$BJ344,,(COLUMN(AI357)-COLUMN($C357)+1)-'Charges variables (avancé)'!$J47)),0)</f>
        <v>0</v>
      </c>
      <c r="AJ357" s="368">
        <f>IF(AND(ROUND(('Charges variables-Calculs auto'!AJ$139-CONFIG!$D$7)/31,0)&gt;=ROUND('Charges variables (avancé)'!$J47,0),'Charges variables (avancé)'!$E47&lt;&gt;0),SUM(INDEX($C344:$BJ344,,IF((COLUMN(AJ357)-COLUMN($C357)+1)&gt;('Charges variables (avancé)'!$I47+'Charges variables (avancé)'!$J47),(COLUMN(AJ357)-COLUMN($C357)+1)-('Charges variables (avancé)'!$I47+'Charges variables (avancé)'!$J47),0)+1):INDEX($C344:$BJ344,,(COLUMN(AJ357)-COLUMN($C357)+1)-'Charges variables (avancé)'!$J47)),0)</f>
        <v>0</v>
      </c>
      <c r="AK357" s="368">
        <f>IF(AND(ROUND(('Charges variables-Calculs auto'!AK$139-CONFIG!$D$7)/31,0)&gt;=ROUND('Charges variables (avancé)'!$J47,0),'Charges variables (avancé)'!$E47&lt;&gt;0),SUM(INDEX($C344:$BJ344,,IF((COLUMN(AK357)-COLUMN($C357)+1)&gt;('Charges variables (avancé)'!$I47+'Charges variables (avancé)'!$J47),(COLUMN(AK357)-COLUMN($C357)+1)-('Charges variables (avancé)'!$I47+'Charges variables (avancé)'!$J47),0)+1):INDEX($C344:$BJ344,,(COLUMN(AK357)-COLUMN($C357)+1)-'Charges variables (avancé)'!$J47)),0)</f>
        <v>0</v>
      </c>
      <c r="AL357" s="368">
        <f>IF(AND(ROUND(('Charges variables-Calculs auto'!AL$139-CONFIG!$D$7)/31,0)&gt;=ROUND('Charges variables (avancé)'!$J47,0),'Charges variables (avancé)'!$E47&lt;&gt;0),SUM(INDEX($C344:$BJ344,,IF((COLUMN(AL357)-COLUMN($C357)+1)&gt;('Charges variables (avancé)'!$I47+'Charges variables (avancé)'!$J47),(COLUMN(AL357)-COLUMN($C357)+1)-('Charges variables (avancé)'!$I47+'Charges variables (avancé)'!$J47),0)+1):INDEX($C344:$BJ344,,(COLUMN(AL357)-COLUMN($C357)+1)-'Charges variables (avancé)'!$J47)),0)</f>
        <v>0</v>
      </c>
      <c r="AM357" s="368">
        <f>IF(AND(ROUND(('Charges variables-Calculs auto'!AM$139-CONFIG!$D$7)/31,0)&gt;=ROUND('Charges variables (avancé)'!$J47,0),'Charges variables (avancé)'!$E47&lt;&gt;0),SUM(INDEX($C344:$BJ344,,IF((COLUMN(AM357)-COLUMN($C357)+1)&gt;('Charges variables (avancé)'!$I47+'Charges variables (avancé)'!$J47),(COLUMN(AM357)-COLUMN($C357)+1)-('Charges variables (avancé)'!$I47+'Charges variables (avancé)'!$J47),0)+1):INDEX($C344:$BJ344,,(COLUMN(AM357)-COLUMN($C357)+1)-'Charges variables (avancé)'!$J47)),0)</f>
        <v>0</v>
      </c>
      <c r="AN357" s="368">
        <f>IF(AND(ROUND(('Charges variables-Calculs auto'!AN$139-CONFIG!$D$7)/31,0)&gt;=ROUND('Charges variables (avancé)'!$J47,0),'Charges variables (avancé)'!$E47&lt;&gt;0),SUM(INDEX($C344:$BJ344,,IF((COLUMN(AN357)-COLUMN($C357)+1)&gt;('Charges variables (avancé)'!$I47+'Charges variables (avancé)'!$J47),(COLUMN(AN357)-COLUMN($C357)+1)-('Charges variables (avancé)'!$I47+'Charges variables (avancé)'!$J47),0)+1):INDEX($C344:$BJ344,,(COLUMN(AN357)-COLUMN($C357)+1)-'Charges variables (avancé)'!$J47)),0)</f>
        <v>0</v>
      </c>
      <c r="AO357" s="368">
        <f>IF(AND(ROUND(('Charges variables-Calculs auto'!AO$139-CONFIG!$D$7)/31,0)&gt;=ROUND('Charges variables (avancé)'!$J47,0),'Charges variables (avancé)'!$E47&lt;&gt;0),SUM(INDEX($C344:$BJ344,,IF((COLUMN(AO357)-COLUMN($C357)+1)&gt;('Charges variables (avancé)'!$I47+'Charges variables (avancé)'!$J47),(COLUMN(AO357)-COLUMN($C357)+1)-('Charges variables (avancé)'!$I47+'Charges variables (avancé)'!$J47),0)+1):INDEX($C344:$BJ344,,(COLUMN(AO357)-COLUMN($C357)+1)-'Charges variables (avancé)'!$J47)),0)</f>
        <v>0</v>
      </c>
      <c r="AP357" s="368">
        <f>IF(AND(ROUND(('Charges variables-Calculs auto'!AP$139-CONFIG!$D$7)/31,0)&gt;=ROUND('Charges variables (avancé)'!$J47,0),'Charges variables (avancé)'!$E47&lt;&gt;0),SUM(INDEX($C344:$BJ344,,IF((COLUMN(AP357)-COLUMN($C357)+1)&gt;('Charges variables (avancé)'!$I47+'Charges variables (avancé)'!$J47),(COLUMN(AP357)-COLUMN($C357)+1)-('Charges variables (avancé)'!$I47+'Charges variables (avancé)'!$J47),0)+1):INDEX($C344:$BJ344,,(COLUMN(AP357)-COLUMN($C357)+1)-'Charges variables (avancé)'!$J47)),0)</f>
        <v>0</v>
      </c>
      <c r="AQ357" s="368">
        <f>IF(AND(ROUND(('Charges variables-Calculs auto'!AQ$139-CONFIG!$D$7)/31,0)&gt;=ROUND('Charges variables (avancé)'!$J47,0),'Charges variables (avancé)'!$E47&lt;&gt;0),SUM(INDEX($C344:$BJ344,,IF((COLUMN(AQ357)-COLUMN($C357)+1)&gt;('Charges variables (avancé)'!$I47+'Charges variables (avancé)'!$J47),(COLUMN(AQ357)-COLUMN($C357)+1)-('Charges variables (avancé)'!$I47+'Charges variables (avancé)'!$J47),0)+1):INDEX($C344:$BJ344,,(COLUMN(AQ357)-COLUMN($C357)+1)-'Charges variables (avancé)'!$J47)),0)</f>
        <v>0</v>
      </c>
      <c r="AR357" s="368">
        <f>IF(AND(ROUND(('Charges variables-Calculs auto'!AR$139-CONFIG!$D$7)/31,0)&gt;=ROUND('Charges variables (avancé)'!$J47,0),'Charges variables (avancé)'!$E47&lt;&gt;0),SUM(INDEX($C344:$BJ344,,IF((COLUMN(AR357)-COLUMN($C357)+1)&gt;('Charges variables (avancé)'!$I47+'Charges variables (avancé)'!$J47),(COLUMN(AR357)-COLUMN($C357)+1)-('Charges variables (avancé)'!$I47+'Charges variables (avancé)'!$J47),0)+1):INDEX($C344:$BJ344,,(COLUMN(AR357)-COLUMN($C357)+1)-'Charges variables (avancé)'!$J47)),0)</f>
        <v>0</v>
      </c>
      <c r="AS357" s="368">
        <f>IF(AND(ROUND(('Charges variables-Calculs auto'!AS$139-CONFIG!$D$7)/31,0)&gt;=ROUND('Charges variables (avancé)'!$J47,0),'Charges variables (avancé)'!$E47&lt;&gt;0),SUM(INDEX($C344:$BJ344,,IF((COLUMN(AS357)-COLUMN($C357)+1)&gt;('Charges variables (avancé)'!$I47+'Charges variables (avancé)'!$J47),(COLUMN(AS357)-COLUMN($C357)+1)-('Charges variables (avancé)'!$I47+'Charges variables (avancé)'!$J47),0)+1):INDEX($C344:$BJ344,,(COLUMN(AS357)-COLUMN($C357)+1)-'Charges variables (avancé)'!$J47)),0)</f>
        <v>0</v>
      </c>
      <c r="AT357" s="368">
        <f>IF(AND(ROUND(('Charges variables-Calculs auto'!AT$139-CONFIG!$D$7)/31,0)&gt;=ROUND('Charges variables (avancé)'!$J47,0),'Charges variables (avancé)'!$E47&lt;&gt;0),SUM(INDEX($C344:$BJ344,,IF((COLUMN(AT357)-COLUMN($C357)+1)&gt;('Charges variables (avancé)'!$I47+'Charges variables (avancé)'!$J47),(COLUMN(AT357)-COLUMN($C357)+1)-('Charges variables (avancé)'!$I47+'Charges variables (avancé)'!$J47),0)+1):INDEX($C344:$BJ344,,(COLUMN(AT357)-COLUMN($C357)+1)-'Charges variables (avancé)'!$J47)),0)</f>
        <v>0</v>
      </c>
      <c r="AU357" s="368">
        <f>IF(AND(ROUND(('Charges variables-Calculs auto'!AU$139-CONFIG!$D$7)/31,0)&gt;=ROUND('Charges variables (avancé)'!$J47,0),'Charges variables (avancé)'!$E47&lt;&gt;0),SUM(INDEX($C344:$BJ344,,IF((COLUMN(AU357)-COLUMN($C357)+1)&gt;('Charges variables (avancé)'!$I47+'Charges variables (avancé)'!$J47),(COLUMN(AU357)-COLUMN($C357)+1)-('Charges variables (avancé)'!$I47+'Charges variables (avancé)'!$J47),0)+1):INDEX($C344:$BJ344,,(COLUMN(AU357)-COLUMN($C357)+1)-'Charges variables (avancé)'!$J47)),0)</f>
        <v>0</v>
      </c>
      <c r="AV357" s="368">
        <f>IF(AND(ROUND(('Charges variables-Calculs auto'!AV$139-CONFIG!$D$7)/31,0)&gt;=ROUND('Charges variables (avancé)'!$J47,0),'Charges variables (avancé)'!$E47&lt;&gt;0),SUM(INDEX($C344:$BJ344,,IF((COLUMN(AV357)-COLUMN($C357)+1)&gt;('Charges variables (avancé)'!$I47+'Charges variables (avancé)'!$J47),(COLUMN(AV357)-COLUMN($C357)+1)-('Charges variables (avancé)'!$I47+'Charges variables (avancé)'!$J47),0)+1):INDEX($C344:$BJ344,,(COLUMN(AV357)-COLUMN($C357)+1)-'Charges variables (avancé)'!$J47)),0)</f>
        <v>0</v>
      </c>
      <c r="AW357" s="368">
        <f>IF(AND(ROUND(('Charges variables-Calculs auto'!AW$139-CONFIG!$D$7)/31,0)&gt;=ROUND('Charges variables (avancé)'!$J47,0),'Charges variables (avancé)'!$E47&lt;&gt;0),SUM(INDEX($C344:$BJ344,,IF((COLUMN(AW357)-COLUMN($C357)+1)&gt;('Charges variables (avancé)'!$I47+'Charges variables (avancé)'!$J47),(COLUMN(AW357)-COLUMN($C357)+1)-('Charges variables (avancé)'!$I47+'Charges variables (avancé)'!$J47),0)+1):INDEX($C344:$BJ344,,(COLUMN(AW357)-COLUMN($C357)+1)-'Charges variables (avancé)'!$J47)),0)</f>
        <v>0</v>
      </c>
      <c r="AX357" s="368">
        <f>IF(AND(ROUND(('Charges variables-Calculs auto'!AX$139-CONFIG!$D$7)/31,0)&gt;=ROUND('Charges variables (avancé)'!$J47,0),'Charges variables (avancé)'!$E47&lt;&gt;0),SUM(INDEX($C344:$BJ344,,IF((COLUMN(AX357)-COLUMN($C357)+1)&gt;('Charges variables (avancé)'!$I47+'Charges variables (avancé)'!$J47),(COLUMN(AX357)-COLUMN($C357)+1)-('Charges variables (avancé)'!$I47+'Charges variables (avancé)'!$J47),0)+1):INDEX($C344:$BJ344,,(COLUMN(AX357)-COLUMN($C357)+1)-'Charges variables (avancé)'!$J47)),0)</f>
        <v>0</v>
      </c>
      <c r="AY357" s="368">
        <f>IF(AND(ROUND(('Charges variables-Calculs auto'!AY$139-CONFIG!$D$7)/31,0)&gt;=ROUND('Charges variables (avancé)'!$J47,0),'Charges variables (avancé)'!$E47&lt;&gt;0),SUM(INDEX($C344:$BJ344,,IF((COLUMN(AY357)-COLUMN($C357)+1)&gt;('Charges variables (avancé)'!$I47+'Charges variables (avancé)'!$J47),(COLUMN(AY357)-COLUMN($C357)+1)-('Charges variables (avancé)'!$I47+'Charges variables (avancé)'!$J47),0)+1):INDEX($C344:$BJ344,,(COLUMN(AY357)-COLUMN($C357)+1)-'Charges variables (avancé)'!$J47)),0)</f>
        <v>0</v>
      </c>
      <c r="AZ357" s="368">
        <f>IF(AND(ROUND(('Charges variables-Calculs auto'!AZ$139-CONFIG!$D$7)/31,0)&gt;=ROUND('Charges variables (avancé)'!$J47,0),'Charges variables (avancé)'!$E47&lt;&gt;0),SUM(INDEX($C344:$BJ344,,IF((COLUMN(AZ357)-COLUMN($C357)+1)&gt;('Charges variables (avancé)'!$I47+'Charges variables (avancé)'!$J47),(COLUMN(AZ357)-COLUMN($C357)+1)-('Charges variables (avancé)'!$I47+'Charges variables (avancé)'!$J47),0)+1):INDEX($C344:$BJ344,,(COLUMN(AZ357)-COLUMN($C357)+1)-'Charges variables (avancé)'!$J47)),0)</f>
        <v>0</v>
      </c>
      <c r="BA357" s="368">
        <f>IF(AND(ROUND(('Charges variables-Calculs auto'!BA$139-CONFIG!$D$7)/31,0)&gt;=ROUND('Charges variables (avancé)'!$J47,0),'Charges variables (avancé)'!$E47&lt;&gt;0),SUM(INDEX($C344:$BJ344,,IF((COLUMN(BA357)-COLUMN($C357)+1)&gt;('Charges variables (avancé)'!$I47+'Charges variables (avancé)'!$J47),(COLUMN(BA357)-COLUMN($C357)+1)-('Charges variables (avancé)'!$I47+'Charges variables (avancé)'!$J47),0)+1):INDEX($C344:$BJ344,,(COLUMN(BA357)-COLUMN($C357)+1)-'Charges variables (avancé)'!$J47)),0)</f>
        <v>0</v>
      </c>
      <c r="BB357" s="368">
        <f>IF(AND(ROUND(('Charges variables-Calculs auto'!BB$139-CONFIG!$D$7)/31,0)&gt;=ROUND('Charges variables (avancé)'!$J47,0),'Charges variables (avancé)'!$E47&lt;&gt;0),SUM(INDEX($C344:$BJ344,,IF((COLUMN(BB357)-COLUMN($C357)+1)&gt;('Charges variables (avancé)'!$I47+'Charges variables (avancé)'!$J47),(COLUMN(BB357)-COLUMN($C357)+1)-('Charges variables (avancé)'!$I47+'Charges variables (avancé)'!$J47),0)+1):INDEX($C344:$BJ344,,(COLUMN(BB357)-COLUMN($C357)+1)-'Charges variables (avancé)'!$J47)),0)</f>
        <v>0</v>
      </c>
      <c r="BC357" s="368">
        <f>IF(AND(ROUND(('Charges variables-Calculs auto'!BC$139-CONFIG!$D$7)/31,0)&gt;=ROUND('Charges variables (avancé)'!$J47,0),'Charges variables (avancé)'!$E47&lt;&gt;0),SUM(INDEX($C344:$BJ344,,IF((COLUMN(BC357)-COLUMN($C357)+1)&gt;('Charges variables (avancé)'!$I47+'Charges variables (avancé)'!$J47),(COLUMN(BC357)-COLUMN($C357)+1)-('Charges variables (avancé)'!$I47+'Charges variables (avancé)'!$J47),0)+1):INDEX($C344:$BJ344,,(COLUMN(BC357)-COLUMN($C357)+1)-'Charges variables (avancé)'!$J47)),0)</f>
        <v>0</v>
      </c>
      <c r="BD357" s="368">
        <f>IF(AND(ROUND(('Charges variables-Calculs auto'!BD$139-CONFIG!$D$7)/31,0)&gt;=ROUND('Charges variables (avancé)'!$J47,0),'Charges variables (avancé)'!$E47&lt;&gt;0),SUM(INDEX($C344:$BJ344,,IF((COLUMN(BD357)-COLUMN($C357)+1)&gt;('Charges variables (avancé)'!$I47+'Charges variables (avancé)'!$J47),(COLUMN(BD357)-COLUMN($C357)+1)-('Charges variables (avancé)'!$I47+'Charges variables (avancé)'!$J47),0)+1):INDEX($C344:$BJ344,,(COLUMN(BD357)-COLUMN($C357)+1)-'Charges variables (avancé)'!$J47)),0)</f>
        <v>0</v>
      </c>
      <c r="BE357" s="368">
        <f>IF(AND(ROUND(('Charges variables-Calculs auto'!BE$139-CONFIG!$D$7)/31,0)&gt;=ROUND('Charges variables (avancé)'!$J47,0),'Charges variables (avancé)'!$E47&lt;&gt;0),SUM(INDEX($C344:$BJ344,,IF((COLUMN(BE357)-COLUMN($C357)+1)&gt;('Charges variables (avancé)'!$I47+'Charges variables (avancé)'!$J47),(COLUMN(BE357)-COLUMN($C357)+1)-('Charges variables (avancé)'!$I47+'Charges variables (avancé)'!$J47),0)+1):INDEX($C344:$BJ344,,(COLUMN(BE357)-COLUMN($C357)+1)-'Charges variables (avancé)'!$J47)),0)</f>
        <v>0</v>
      </c>
      <c r="BF357" s="368">
        <f>IF(AND(ROUND(('Charges variables-Calculs auto'!BF$139-CONFIG!$D$7)/31,0)&gt;=ROUND('Charges variables (avancé)'!$J47,0),'Charges variables (avancé)'!$E47&lt;&gt;0),SUM(INDEX($C344:$BJ344,,IF((COLUMN(BF357)-COLUMN($C357)+1)&gt;('Charges variables (avancé)'!$I47+'Charges variables (avancé)'!$J47),(COLUMN(BF357)-COLUMN($C357)+1)-('Charges variables (avancé)'!$I47+'Charges variables (avancé)'!$J47),0)+1):INDEX($C344:$BJ344,,(COLUMN(BF357)-COLUMN($C357)+1)-'Charges variables (avancé)'!$J47)),0)</f>
        <v>0</v>
      </c>
      <c r="BG357" s="368">
        <f>IF(AND(ROUND(('Charges variables-Calculs auto'!BG$139-CONFIG!$D$7)/31,0)&gt;=ROUND('Charges variables (avancé)'!$J47,0),'Charges variables (avancé)'!$E47&lt;&gt;0),SUM(INDEX($C344:$BJ344,,IF((COLUMN(BG357)-COLUMN($C357)+1)&gt;('Charges variables (avancé)'!$I47+'Charges variables (avancé)'!$J47),(COLUMN(BG357)-COLUMN($C357)+1)-('Charges variables (avancé)'!$I47+'Charges variables (avancé)'!$J47),0)+1):INDEX($C344:$BJ344,,(COLUMN(BG357)-COLUMN($C357)+1)-'Charges variables (avancé)'!$J47)),0)</f>
        <v>0</v>
      </c>
      <c r="BH357" s="368">
        <f>IF(AND(ROUND(('Charges variables-Calculs auto'!BH$139-CONFIG!$D$7)/31,0)&gt;=ROUND('Charges variables (avancé)'!$J47,0),'Charges variables (avancé)'!$E47&lt;&gt;0),SUM(INDEX($C344:$BJ344,,IF((COLUMN(BH357)-COLUMN($C357)+1)&gt;('Charges variables (avancé)'!$I47+'Charges variables (avancé)'!$J47),(COLUMN(BH357)-COLUMN($C357)+1)-('Charges variables (avancé)'!$I47+'Charges variables (avancé)'!$J47),0)+1):INDEX($C344:$BJ344,,(COLUMN(BH357)-COLUMN($C357)+1)-'Charges variables (avancé)'!$J47)),0)</f>
        <v>0</v>
      </c>
      <c r="BI357" s="368">
        <f>IF(AND(ROUND(('Charges variables-Calculs auto'!BI$139-CONFIG!$D$7)/31,0)&gt;=ROUND('Charges variables (avancé)'!$J47,0),'Charges variables (avancé)'!$E47&lt;&gt;0),SUM(INDEX($C344:$BJ344,,IF((COLUMN(BI357)-COLUMN($C357)+1)&gt;('Charges variables (avancé)'!$I47+'Charges variables (avancé)'!$J47),(COLUMN(BI357)-COLUMN($C357)+1)-('Charges variables (avancé)'!$I47+'Charges variables (avancé)'!$J47),0)+1):INDEX($C344:$BJ344,,(COLUMN(BI357)-COLUMN($C357)+1)-'Charges variables (avancé)'!$J47)),0)</f>
        <v>0</v>
      </c>
      <c r="BJ357" s="368">
        <f>IF(AND(ROUND(('Charges variables-Calculs auto'!BJ$139-CONFIG!$D$7)/31,0)&gt;=ROUND('Charges variables (avancé)'!$J47,0),'Charges variables (avancé)'!$E47&lt;&gt;0),SUM(INDEX($C344:$BJ344,,IF((COLUMN(BJ357)-COLUMN($C357)+1)&gt;('Charges variables (avancé)'!$I47+'Charges variables (avancé)'!$J47),(COLUMN(BJ357)-COLUMN($C357)+1)-('Charges variables (avancé)'!$I47+'Charges variables (avancé)'!$J47),0)+1):INDEX($C344:$BJ344,,(COLUMN(BJ357)-COLUMN($C357)+1)-'Charges variables (avancé)'!$J47)),0)</f>
        <v>0</v>
      </c>
    </row>
    <row r="358" spans="2:62" ht="15" customHeight="1"/>
    <row r="359" spans="2:62" ht="15" customHeight="1">
      <c r="B359" s="104" t="s">
        <v>63</v>
      </c>
      <c r="C359" s="11"/>
      <c r="D359" s="11"/>
      <c r="E359" s="11"/>
      <c r="F359" s="32"/>
    </row>
    <row r="360" spans="2:62" ht="15" customHeight="1"/>
    <row r="361" spans="2:62" ht="15" customHeight="1">
      <c r="B361" s="81"/>
      <c r="C361" s="475" t="s">
        <v>18</v>
      </c>
      <c r="D361" s="476"/>
      <c r="E361" s="476"/>
      <c r="F361" s="476"/>
      <c r="G361" s="476"/>
      <c r="H361" s="476"/>
      <c r="I361" s="476"/>
      <c r="J361" s="476"/>
      <c r="K361" s="476"/>
      <c r="L361" s="476"/>
      <c r="M361" s="476"/>
      <c r="N361" s="476"/>
      <c r="O361" s="473" t="s">
        <v>19</v>
      </c>
      <c r="P361" s="473"/>
      <c r="Q361" s="473"/>
      <c r="R361" s="473"/>
      <c r="S361" s="473"/>
      <c r="T361" s="473"/>
      <c r="U361" s="473"/>
      <c r="V361" s="473"/>
      <c r="W361" s="473"/>
      <c r="X361" s="473"/>
      <c r="Y361" s="473"/>
      <c r="Z361" s="473"/>
      <c r="AA361" s="475" t="s">
        <v>20</v>
      </c>
      <c r="AB361" s="476"/>
      <c r="AC361" s="476"/>
      <c r="AD361" s="476"/>
      <c r="AE361" s="476"/>
      <c r="AF361" s="476"/>
      <c r="AG361" s="476"/>
      <c r="AH361" s="476"/>
      <c r="AI361" s="476"/>
      <c r="AJ361" s="476"/>
      <c r="AK361" s="476"/>
      <c r="AL361" s="476"/>
      <c r="AM361" s="473" t="s">
        <v>32</v>
      </c>
      <c r="AN361" s="473"/>
      <c r="AO361" s="473"/>
      <c r="AP361" s="473"/>
      <c r="AQ361" s="473"/>
      <c r="AR361" s="473"/>
      <c r="AS361" s="473"/>
      <c r="AT361" s="473"/>
      <c r="AU361" s="473"/>
      <c r="AV361" s="473"/>
      <c r="AW361" s="473"/>
      <c r="AX361" s="473"/>
      <c r="AY361" s="473" t="s">
        <v>33</v>
      </c>
      <c r="AZ361" s="473"/>
      <c r="BA361" s="473"/>
      <c r="BB361" s="473"/>
      <c r="BC361" s="473"/>
      <c r="BD361" s="473"/>
      <c r="BE361" s="473"/>
      <c r="BF361" s="473"/>
      <c r="BG361" s="473"/>
      <c r="BH361" s="473"/>
      <c r="BI361" s="473"/>
      <c r="BJ361" s="473"/>
    </row>
    <row r="362" spans="2:62" ht="15" customHeight="1">
      <c r="B362" s="83" t="s">
        <v>36</v>
      </c>
      <c r="C362" s="18">
        <f>CONFIG!$D$7</f>
        <v>41640</v>
      </c>
      <c r="D362" s="18">
        <f>DATE(YEAR(C362),MONTH(C362)+1,DAY(C362))</f>
        <v>41671</v>
      </c>
      <c r="E362" s="18">
        <f t="shared" ref="E362:BJ362" si="226">DATE(YEAR(D362),MONTH(D362)+1,DAY(D362))</f>
        <v>41699</v>
      </c>
      <c r="F362" s="18">
        <f t="shared" si="226"/>
        <v>41730</v>
      </c>
      <c r="G362" s="18">
        <f t="shared" si="226"/>
        <v>41760</v>
      </c>
      <c r="H362" s="18">
        <f t="shared" si="226"/>
        <v>41791</v>
      </c>
      <c r="I362" s="18">
        <f t="shared" si="226"/>
        <v>41821</v>
      </c>
      <c r="J362" s="18">
        <f t="shared" si="226"/>
        <v>41852</v>
      </c>
      <c r="K362" s="18">
        <f t="shared" si="226"/>
        <v>41883</v>
      </c>
      <c r="L362" s="18">
        <f t="shared" si="226"/>
        <v>41913</v>
      </c>
      <c r="M362" s="18">
        <f t="shared" si="226"/>
        <v>41944</v>
      </c>
      <c r="N362" s="18">
        <f t="shared" si="226"/>
        <v>41974</v>
      </c>
      <c r="O362" s="18">
        <f t="shared" si="226"/>
        <v>42005</v>
      </c>
      <c r="P362" s="18">
        <f t="shared" si="226"/>
        <v>42036</v>
      </c>
      <c r="Q362" s="18">
        <f t="shared" si="226"/>
        <v>42064</v>
      </c>
      <c r="R362" s="18">
        <f t="shared" si="226"/>
        <v>42095</v>
      </c>
      <c r="S362" s="18">
        <f t="shared" si="226"/>
        <v>42125</v>
      </c>
      <c r="T362" s="18">
        <f t="shared" si="226"/>
        <v>42156</v>
      </c>
      <c r="U362" s="18">
        <f t="shared" si="226"/>
        <v>42186</v>
      </c>
      <c r="V362" s="18">
        <f t="shared" si="226"/>
        <v>42217</v>
      </c>
      <c r="W362" s="18">
        <f t="shared" si="226"/>
        <v>42248</v>
      </c>
      <c r="X362" s="18">
        <f t="shared" si="226"/>
        <v>42278</v>
      </c>
      <c r="Y362" s="18">
        <f t="shared" si="226"/>
        <v>42309</v>
      </c>
      <c r="Z362" s="18">
        <f t="shared" si="226"/>
        <v>42339</v>
      </c>
      <c r="AA362" s="18">
        <f t="shared" si="226"/>
        <v>42370</v>
      </c>
      <c r="AB362" s="18">
        <f t="shared" si="226"/>
        <v>42401</v>
      </c>
      <c r="AC362" s="18">
        <f t="shared" si="226"/>
        <v>42430</v>
      </c>
      <c r="AD362" s="18">
        <f t="shared" si="226"/>
        <v>42461</v>
      </c>
      <c r="AE362" s="18">
        <f t="shared" si="226"/>
        <v>42491</v>
      </c>
      <c r="AF362" s="18">
        <f t="shared" si="226"/>
        <v>42522</v>
      </c>
      <c r="AG362" s="18">
        <f t="shared" si="226"/>
        <v>42552</v>
      </c>
      <c r="AH362" s="18">
        <f t="shared" si="226"/>
        <v>42583</v>
      </c>
      <c r="AI362" s="18">
        <f t="shared" si="226"/>
        <v>42614</v>
      </c>
      <c r="AJ362" s="18">
        <f t="shared" si="226"/>
        <v>42644</v>
      </c>
      <c r="AK362" s="18">
        <f t="shared" si="226"/>
        <v>42675</v>
      </c>
      <c r="AL362" s="18">
        <f t="shared" si="226"/>
        <v>42705</v>
      </c>
      <c r="AM362" s="18">
        <f t="shared" si="226"/>
        <v>42736</v>
      </c>
      <c r="AN362" s="18">
        <f t="shared" si="226"/>
        <v>42767</v>
      </c>
      <c r="AO362" s="18">
        <f t="shared" si="226"/>
        <v>42795</v>
      </c>
      <c r="AP362" s="18">
        <f t="shared" si="226"/>
        <v>42826</v>
      </c>
      <c r="AQ362" s="18">
        <f t="shared" si="226"/>
        <v>42856</v>
      </c>
      <c r="AR362" s="18">
        <f t="shared" si="226"/>
        <v>42887</v>
      </c>
      <c r="AS362" s="18">
        <f t="shared" si="226"/>
        <v>42917</v>
      </c>
      <c r="AT362" s="18">
        <f t="shared" si="226"/>
        <v>42948</v>
      </c>
      <c r="AU362" s="18">
        <f t="shared" si="226"/>
        <v>42979</v>
      </c>
      <c r="AV362" s="18">
        <f t="shared" si="226"/>
        <v>43009</v>
      </c>
      <c r="AW362" s="18">
        <f t="shared" si="226"/>
        <v>43040</v>
      </c>
      <c r="AX362" s="18">
        <f t="shared" si="226"/>
        <v>43070</v>
      </c>
      <c r="AY362" s="18">
        <f t="shared" si="226"/>
        <v>43101</v>
      </c>
      <c r="AZ362" s="18">
        <f t="shared" si="226"/>
        <v>43132</v>
      </c>
      <c r="BA362" s="18">
        <f t="shared" si="226"/>
        <v>43160</v>
      </c>
      <c r="BB362" s="18">
        <f t="shared" si="226"/>
        <v>43191</v>
      </c>
      <c r="BC362" s="18">
        <f t="shared" si="226"/>
        <v>43221</v>
      </c>
      <c r="BD362" s="18">
        <f t="shared" si="226"/>
        <v>43252</v>
      </c>
      <c r="BE362" s="18">
        <f t="shared" si="226"/>
        <v>43282</v>
      </c>
      <c r="BF362" s="18">
        <f t="shared" si="226"/>
        <v>43313</v>
      </c>
      <c r="BG362" s="18">
        <f t="shared" si="226"/>
        <v>43344</v>
      </c>
      <c r="BH362" s="18">
        <f t="shared" si="226"/>
        <v>43374</v>
      </c>
      <c r="BI362" s="18">
        <f t="shared" si="226"/>
        <v>43405</v>
      </c>
      <c r="BJ362" s="18">
        <f t="shared" si="226"/>
        <v>43435</v>
      </c>
    </row>
    <row r="363" spans="2:62" ht="15" customHeight="1">
      <c r="B363" s="366">
        <f>'Charges variables (avancé)'!$C$40</f>
        <v>0</v>
      </c>
      <c r="C363" s="341">
        <f>(('Charges variables (avancé)'!$L40*C337)+IF(ROUND(('Charges variables-Calculs auto'!C$152-CONFIG!$D$7)/31,0)&gt;=('Charges variables (avancé)'!$J40+'Charges variables (avancé)'!$K40),INDEX($C337:$BJ337,,COLUMN('Charges variables-Calculs auto'!C$152)-COLUMN('Charges variables-Calculs auto'!$C$152)+1-('Charges variables (avancé)'!$J40+'Charges variables (avancé)'!$K40)),0)*(1-'Charges variables (avancé)'!$L40))*'Charges variables (avancé)'!$D40</f>
        <v>0</v>
      </c>
      <c r="D363" s="341">
        <f>(('Charges variables (avancé)'!$L40*D337)+IF(ROUND(('Charges variables-Calculs auto'!D$152-CONFIG!$D$7)/31,0)&gt;=('Charges variables (avancé)'!$J40+'Charges variables (avancé)'!$K40),INDEX($C337:$BJ337,,COLUMN('Charges variables-Calculs auto'!D$152)-COLUMN('Charges variables-Calculs auto'!$C$152)+1-('Charges variables (avancé)'!$J40+'Charges variables (avancé)'!$K40)),0)*(1-'Charges variables (avancé)'!$L40))*'Charges variables (avancé)'!$D40</f>
        <v>0</v>
      </c>
      <c r="E363" s="341">
        <f>(('Charges variables (avancé)'!$L40*E337)+IF(ROUND(('Charges variables-Calculs auto'!E$152-CONFIG!$D$7)/31,0)&gt;=('Charges variables (avancé)'!$J40+'Charges variables (avancé)'!$K40),INDEX($C337:$BJ337,,COLUMN('Charges variables-Calculs auto'!E$152)-COLUMN('Charges variables-Calculs auto'!$C$152)+1-('Charges variables (avancé)'!$J40+'Charges variables (avancé)'!$K40)),0)*(1-'Charges variables (avancé)'!$L40))*'Charges variables (avancé)'!$D40</f>
        <v>0</v>
      </c>
      <c r="F363" s="341">
        <f>(('Charges variables (avancé)'!$L40*F337)+IF(ROUND(('Charges variables-Calculs auto'!F$152-CONFIG!$D$7)/31,0)&gt;=('Charges variables (avancé)'!$J40+'Charges variables (avancé)'!$K40),INDEX($C337:$BJ337,,COLUMN('Charges variables-Calculs auto'!F$152)-COLUMN('Charges variables-Calculs auto'!$C$152)+1-('Charges variables (avancé)'!$J40+'Charges variables (avancé)'!$K40)),0)*(1-'Charges variables (avancé)'!$L40))*'Charges variables (avancé)'!$D40</f>
        <v>0</v>
      </c>
      <c r="G363" s="341">
        <f>(('Charges variables (avancé)'!$L40*G337)+IF(ROUND(('Charges variables-Calculs auto'!G$152-CONFIG!$D$7)/31,0)&gt;=('Charges variables (avancé)'!$J40+'Charges variables (avancé)'!$K40),INDEX($C337:$BJ337,,COLUMN('Charges variables-Calculs auto'!G$152)-COLUMN('Charges variables-Calculs auto'!$C$152)+1-('Charges variables (avancé)'!$J40+'Charges variables (avancé)'!$K40)),0)*(1-'Charges variables (avancé)'!$L40))*'Charges variables (avancé)'!$D40</f>
        <v>0</v>
      </c>
      <c r="H363" s="341">
        <f>(('Charges variables (avancé)'!$L40*H337)+IF(ROUND(('Charges variables-Calculs auto'!H$152-CONFIG!$D$7)/31,0)&gt;=('Charges variables (avancé)'!$J40+'Charges variables (avancé)'!$K40),INDEX($C337:$BJ337,,COLUMN('Charges variables-Calculs auto'!H$152)-COLUMN('Charges variables-Calculs auto'!$C$152)+1-('Charges variables (avancé)'!$J40+'Charges variables (avancé)'!$K40)),0)*(1-'Charges variables (avancé)'!$L40))*'Charges variables (avancé)'!$D40</f>
        <v>0</v>
      </c>
      <c r="I363" s="341">
        <f>(('Charges variables (avancé)'!$L40*I337)+IF(ROUND(('Charges variables-Calculs auto'!I$152-CONFIG!$D$7)/31,0)&gt;=('Charges variables (avancé)'!$J40+'Charges variables (avancé)'!$K40),INDEX($C337:$BJ337,,COLUMN('Charges variables-Calculs auto'!I$152)-COLUMN('Charges variables-Calculs auto'!$C$152)+1-('Charges variables (avancé)'!$J40+'Charges variables (avancé)'!$K40)),0)*(1-'Charges variables (avancé)'!$L40))*'Charges variables (avancé)'!$D40</f>
        <v>0</v>
      </c>
      <c r="J363" s="341">
        <f>(('Charges variables (avancé)'!$L40*J337)+IF(ROUND(('Charges variables-Calculs auto'!J$152-CONFIG!$D$7)/31,0)&gt;=('Charges variables (avancé)'!$J40+'Charges variables (avancé)'!$K40),INDEX($C337:$BJ337,,COLUMN('Charges variables-Calculs auto'!J$152)-COLUMN('Charges variables-Calculs auto'!$C$152)+1-('Charges variables (avancé)'!$J40+'Charges variables (avancé)'!$K40)),0)*(1-'Charges variables (avancé)'!$L40))*'Charges variables (avancé)'!$D40</f>
        <v>0</v>
      </c>
      <c r="K363" s="341">
        <f>(('Charges variables (avancé)'!$L40*K337)+IF(ROUND(('Charges variables-Calculs auto'!K$152-CONFIG!$D$7)/31,0)&gt;=('Charges variables (avancé)'!$J40+'Charges variables (avancé)'!$K40),INDEX($C337:$BJ337,,COLUMN('Charges variables-Calculs auto'!K$152)-COLUMN('Charges variables-Calculs auto'!$C$152)+1-('Charges variables (avancé)'!$J40+'Charges variables (avancé)'!$K40)),0)*(1-'Charges variables (avancé)'!$L40))*'Charges variables (avancé)'!$D40</f>
        <v>0</v>
      </c>
      <c r="L363" s="341">
        <f>(('Charges variables (avancé)'!$L40*L337)+IF(ROUND(('Charges variables-Calculs auto'!L$152-CONFIG!$D$7)/31,0)&gt;=('Charges variables (avancé)'!$J40+'Charges variables (avancé)'!$K40),INDEX($C337:$BJ337,,COLUMN('Charges variables-Calculs auto'!L$152)-COLUMN('Charges variables-Calculs auto'!$C$152)+1-('Charges variables (avancé)'!$J40+'Charges variables (avancé)'!$K40)),0)*(1-'Charges variables (avancé)'!$L40))*'Charges variables (avancé)'!$D40</f>
        <v>0</v>
      </c>
      <c r="M363" s="341">
        <f>(('Charges variables (avancé)'!$L40*M337)+IF(ROUND(('Charges variables-Calculs auto'!M$152-CONFIG!$D$7)/31,0)&gt;=('Charges variables (avancé)'!$J40+'Charges variables (avancé)'!$K40),INDEX($C337:$BJ337,,COLUMN('Charges variables-Calculs auto'!M$152)-COLUMN('Charges variables-Calculs auto'!$C$152)+1-('Charges variables (avancé)'!$J40+'Charges variables (avancé)'!$K40)),0)*(1-'Charges variables (avancé)'!$L40))*'Charges variables (avancé)'!$D40</f>
        <v>0</v>
      </c>
      <c r="N363" s="341">
        <f>(('Charges variables (avancé)'!$L40*N337)+IF(ROUND(('Charges variables-Calculs auto'!N$152-CONFIG!$D$7)/31,0)&gt;=('Charges variables (avancé)'!$J40+'Charges variables (avancé)'!$K40),INDEX($C337:$BJ337,,COLUMN('Charges variables-Calculs auto'!N$152)-COLUMN('Charges variables-Calculs auto'!$C$152)+1-('Charges variables (avancé)'!$J40+'Charges variables (avancé)'!$K40)),0)*(1-'Charges variables (avancé)'!$L40))*'Charges variables (avancé)'!$D40</f>
        <v>0</v>
      </c>
      <c r="O363" s="341">
        <f>(('Charges variables (avancé)'!$L40*O337)+IF(ROUND(('Charges variables-Calculs auto'!O$152-CONFIG!$D$7)/31,0)&gt;=('Charges variables (avancé)'!$J40+'Charges variables (avancé)'!$K40),INDEX($C337:$BJ337,,COLUMN('Charges variables-Calculs auto'!O$152)-COLUMN('Charges variables-Calculs auto'!$C$152)+1-('Charges variables (avancé)'!$J40+'Charges variables (avancé)'!$K40)),0)*(1-'Charges variables (avancé)'!$L40))*'Charges variables (avancé)'!$X40</f>
        <v>0</v>
      </c>
      <c r="P363" s="341">
        <f>(('Charges variables (avancé)'!$L40*P337)+IF(ROUND(('Charges variables-Calculs auto'!P$152-CONFIG!$D$7)/31,0)&gt;=('Charges variables (avancé)'!$J40+'Charges variables (avancé)'!$K40),INDEX($C337:$BJ337,,COLUMN('Charges variables-Calculs auto'!P$152)-COLUMN('Charges variables-Calculs auto'!$C$152)+1-('Charges variables (avancé)'!$J40+'Charges variables (avancé)'!$K40)),0)*(1-'Charges variables (avancé)'!$L40))*'Charges variables (avancé)'!$X40</f>
        <v>0</v>
      </c>
      <c r="Q363" s="341">
        <f>(('Charges variables (avancé)'!$L40*Q337)+IF(ROUND(('Charges variables-Calculs auto'!Q$152-CONFIG!$D$7)/31,0)&gt;=('Charges variables (avancé)'!$J40+'Charges variables (avancé)'!$K40),INDEX($C337:$BJ337,,COLUMN('Charges variables-Calculs auto'!Q$152)-COLUMN('Charges variables-Calculs auto'!$C$152)+1-('Charges variables (avancé)'!$J40+'Charges variables (avancé)'!$K40)),0)*(1-'Charges variables (avancé)'!$L40))*'Charges variables (avancé)'!$X40</f>
        <v>0</v>
      </c>
      <c r="R363" s="341">
        <f>(('Charges variables (avancé)'!$L40*R337)+IF(ROUND(('Charges variables-Calculs auto'!R$152-CONFIG!$D$7)/31,0)&gt;=('Charges variables (avancé)'!$J40+'Charges variables (avancé)'!$K40),INDEX($C337:$BJ337,,COLUMN('Charges variables-Calculs auto'!R$152)-COLUMN('Charges variables-Calculs auto'!$C$152)+1-('Charges variables (avancé)'!$J40+'Charges variables (avancé)'!$K40)),0)*(1-'Charges variables (avancé)'!$L40))*'Charges variables (avancé)'!$X40</f>
        <v>0</v>
      </c>
      <c r="S363" s="341">
        <f>(('Charges variables (avancé)'!$L40*S337)+IF(ROUND(('Charges variables-Calculs auto'!S$152-CONFIG!$D$7)/31,0)&gt;=('Charges variables (avancé)'!$J40+'Charges variables (avancé)'!$K40),INDEX($C337:$BJ337,,COLUMN('Charges variables-Calculs auto'!S$152)-COLUMN('Charges variables-Calculs auto'!$C$152)+1-('Charges variables (avancé)'!$J40+'Charges variables (avancé)'!$K40)),0)*(1-'Charges variables (avancé)'!$L40))*'Charges variables (avancé)'!$X40</f>
        <v>0</v>
      </c>
      <c r="T363" s="341">
        <f>(('Charges variables (avancé)'!$L40*T337)+IF(ROUND(('Charges variables-Calculs auto'!T$152-CONFIG!$D$7)/31,0)&gt;=('Charges variables (avancé)'!$J40+'Charges variables (avancé)'!$K40),INDEX($C337:$BJ337,,COLUMN('Charges variables-Calculs auto'!T$152)-COLUMN('Charges variables-Calculs auto'!$C$152)+1-('Charges variables (avancé)'!$J40+'Charges variables (avancé)'!$K40)),0)*(1-'Charges variables (avancé)'!$L40))*'Charges variables (avancé)'!$X40</f>
        <v>0</v>
      </c>
      <c r="U363" s="341">
        <f>(('Charges variables (avancé)'!$L40*U337)+IF(ROUND(('Charges variables-Calculs auto'!U$152-CONFIG!$D$7)/31,0)&gt;=('Charges variables (avancé)'!$J40+'Charges variables (avancé)'!$K40),INDEX($C337:$BJ337,,COLUMN('Charges variables-Calculs auto'!U$152)-COLUMN('Charges variables-Calculs auto'!$C$152)+1-('Charges variables (avancé)'!$J40+'Charges variables (avancé)'!$K40)),0)*(1-'Charges variables (avancé)'!$L40))*'Charges variables (avancé)'!$X40</f>
        <v>0</v>
      </c>
      <c r="V363" s="341">
        <f>(('Charges variables (avancé)'!$L40*V337)+IF(ROUND(('Charges variables-Calculs auto'!V$152-CONFIG!$D$7)/31,0)&gt;=('Charges variables (avancé)'!$J40+'Charges variables (avancé)'!$K40),INDEX($C337:$BJ337,,COLUMN('Charges variables-Calculs auto'!V$152)-COLUMN('Charges variables-Calculs auto'!$C$152)+1-('Charges variables (avancé)'!$J40+'Charges variables (avancé)'!$K40)),0)*(1-'Charges variables (avancé)'!$L40))*'Charges variables (avancé)'!$X40</f>
        <v>0</v>
      </c>
      <c r="W363" s="341">
        <f>(('Charges variables (avancé)'!$L40*W337)+IF(ROUND(('Charges variables-Calculs auto'!W$152-CONFIG!$D$7)/31,0)&gt;=('Charges variables (avancé)'!$J40+'Charges variables (avancé)'!$K40),INDEX($C337:$BJ337,,COLUMN('Charges variables-Calculs auto'!W$152)-COLUMN('Charges variables-Calculs auto'!$C$152)+1-('Charges variables (avancé)'!$J40+'Charges variables (avancé)'!$K40)),0)*(1-'Charges variables (avancé)'!$L40))*'Charges variables (avancé)'!$X40</f>
        <v>0</v>
      </c>
      <c r="X363" s="341">
        <f>(('Charges variables (avancé)'!$L40*X337)+IF(ROUND(('Charges variables-Calculs auto'!X$152-CONFIG!$D$7)/31,0)&gt;=('Charges variables (avancé)'!$J40+'Charges variables (avancé)'!$K40),INDEX($C337:$BJ337,,COLUMN('Charges variables-Calculs auto'!X$152)-COLUMN('Charges variables-Calculs auto'!$C$152)+1-('Charges variables (avancé)'!$J40+'Charges variables (avancé)'!$K40)),0)*(1-'Charges variables (avancé)'!$L40))*'Charges variables (avancé)'!$X40</f>
        <v>0</v>
      </c>
      <c r="Y363" s="341">
        <f>(('Charges variables (avancé)'!$L40*Y337)+IF(ROUND(('Charges variables-Calculs auto'!Y$152-CONFIG!$D$7)/31,0)&gt;=('Charges variables (avancé)'!$J40+'Charges variables (avancé)'!$K40),INDEX($C337:$BJ337,,COLUMN('Charges variables-Calculs auto'!Y$152)-COLUMN('Charges variables-Calculs auto'!$C$152)+1-('Charges variables (avancé)'!$J40+'Charges variables (avancé)'!$K40)),0)*(1-'Charges variables (avancé)'!$L40))*'Charges variables (avancé)'!$X40</f>
        <v>0</v>
      </c>
      <c r="Z363" s="341">
        <f>(('Charges variables (avancé)'!$L40*Z337)+IF(ROUND(('Charges variables-Calculs auto'!Z$152-CONFIG!$D$7)/31,0)&gt;=('Charges variables (avancé)'!$J40+'Charges variables (avancé)'!$K40),INDEX($C337:$BJ337,,COLUMN('Charges variables-Calculs auto'!Z$152)-COLUMN('Charges variables-Calculs auto'!$C$152)+1-('Charges variables (avancé)'!$J40+'Charges variables (avancé)'!$K40)),0)*(1-'Charges variables (avancé)'!$L40))*'Charges variables (avancé)'!$X40</f>
        <v>0</v>
      </c>
      <c r="AA363" s="341">
        <f>(('Charges variables (avancé)'!$L40*AA337)+IF(ROUND(('Charges variables-Calculs auto'!AA$152-CONFIG!$D$7)/31,0)&gt;=('Charges variables (avancé)'!$J40+'Charges variables (avancé)'!$K40),INDEX($C337:$BJ337,,COLUMN('Charges variables-Calculs auto'!AA$152)-COLUMN('Charges variables-Calculs auto'!$C$152)+1-('Charges variables (avancé)'!$J40+'Charges variables (avancé)'!$K40)),0)*(1-'Charges variables (avancé)'!$L40))*'Charges variables (avancé)'!$Z40</f>
        <v>0</v>
      </c>
      <c r="AB363" s="341">
        <f>(('Charges variables (avancé)'!$L40*AB337)+IF(ROUND(('Charges variables-Calculs auto'!AB$152-CONFIG!$D$7)/31,0)&gt;=('Charges variables (avancé)'!$J40+'Charges variables (avancé)'!$K40),INDEX($C337:$BJ337,,COLUMN('Charges variables-Calculs auto'!AB$152)-COLUMN('Charges variables-Calculs auto'!$C$152)+1-('Charges variables (avancé)'!$J40+'Charges variables (avancé)'!$K40)),0)*(1-'Charges variables (avancé)'!$L40))*'Charges variables (avancé)'!$Z40</f>
        <v>0</v>
      </c>
      <c r="AC363" s="341">
        <f>(('Charges variables (avancé)'!$L40*AC337)+IF(ROUND(('Charges variables-Calculs auto'!AC$152-CONFIG!$D$7)/31,0)&gt;=('Charges variables (avancé)'!$J40+'Charges variables (avancé)'!$K40),INDEX($C337:$BJ337,,COLUMN('Charges variables-Calculs auto'!AC$152)-COLUMN('Charges variables-Calculs auto'!$C$152)+1-('Charges variables (avancé)'!$J40+'Charges variables (avancé)'!$K40)),0)*(1-'Charges variables (avancé)'!$L40))*'Charges variables (avancé)'!$Z40</f>
        <v>0</v>
      </c>
      <c r="AD363" s="341">
        <f>(('Charges variables (avancé)'!$L40*AD337)+IF(ROUND(('Charges variables-Calculs auto'!AD$152-CONFIG!$D$7)/31,0)&gt;=('Charges variables (avancé)'!$J40+'Charges variables (avancé)'!$K40),INDEX($C337:$BJ337,,COLUMN('Charges variables-Calculs auto'!AD$152)-COLUMN('Charges variables-Calculs auto'!$C$152)+1-('Charges variables (avancé)'!$J40+'Charges variables (avancé)'!$K40)),0)*(1-'Charges variables (avancé)'!$L40))*'Charges variables (avancé)'!$Z40</f>
        <v>0</v>
      </c>
      <c r="AE363" s="341">
        <f>(('Charges variables (avancé)'!$L40*AE337)+IF(ROUND(('Charges variables-Calculs auto'!AE$152-CONFIG!$D$7)/31,0)&gt;=('Charges variables (avancé)'!$J40+'Charges variables (avancé)'!$K40),INDEX($C337:$BJ337,,COLUMN('Charges variables-Calculs auto'!AE$152)-COLUMN('Charges variables-Calculs auto'!$C$152)+1-('Charges variables (avancé)'!$J40+'Charges variables (avancé)'!$K40)),0)*(1-'Charges variables (avancé)'!$L40))*'Charges variables (avancé)'!$Z40</f>
        <v>0</v>
      </c>
      <c r="AF363" s="341">
        <f>(('Charges variables (avancé)'!$L40*AF337)+IF(ROUND(('Charges variables-Calculs auto'!AF$152-CONFIG!$D$7)/31,0)&gt;=('Charges variables (avancé)'!$J40+'Charges variables (avancé)'!$K40),INDEX($C337:$BJ337,,COLUMN('Charges variables-Calculs auto'!AF$152)-COLUMN('Charges variables-Calculs auto'!$C$152)+1-('Charges variables (avancé)'!$J40+'Charges variables (avancé)'!$K40)),0)*(1-'Charges variables (avancé)'!$L40))*'Charges variables (avancé)'!$Z40</f>
        <v>0</v>
      </c>
      <c r="AG363" s="341">
        <f>(('Charges variables (avancé)'!$L40*AG337)+IF(ROUND(('Charges variables-Calculs auto'!AG$152-CONFIG!$D$7)/31,0)&gt;=('Charges variables (avancé)'!$J40+'Charges variables (avancé)'!$K40),INDEX($C337:$BJ337,,COLUMN('Charges variables-Calculs auto'!AG$152)-COLUMN('Charges variables-Calculs auto'!$C$152)+1-('Charges variables (avancé)'!$J40+'Charges variables (avancé)'!$K40)),0)*(1-'Charges variables (avancé)'!$L40))*'Charges variables (avancé)'!$Z40</f>
        <v>0</v>
      </c>
      <c r="AH363" s="341">
        <f>(('Charges variables (avancé)'!$L40*AH337)+IF(ROUND(('Charges variables-Calculs auto'!AH$152-CONFIG!$D$7)/31,0)&gt;=('Charges variables (avancé)'!$J40+'Charges variables (avancé)'!$K40),INDEX($C337:$BJ337,,COLUMN('Charges variables-Calculs auto'!AH$152)-COLUMN('Charges variables-Calculs auto'!$C$152)+1-('Charges variables (avancé)'!$J40+'Charges variables (avancé)'!$K40)),0)*(1-'Charges variables (avancé)'!$L40))*'Charges variables (avancé)'!$Z40</f>
        <v>0</v>
      </c>
      <c r="AI363" s="341">
        <f>(('Charges variables (avancé)'!$L40*AI337)+IF(ROUND(('Charges variables-Calculs auto'!AI$152-CONFIG!$D$7)/31,0)&gt;=('Charges variables (avancé)'!$J40+'Charges variables (avancé)'!$K40),INDEX($C337:$BJ337,,COLUMN('Charges variables-Calculs auto'!AI$152)-COLUMN('Charges variables-Calculs auto'!$C$152)+1-('Charges variables (avancé)'!$J40+'Charges variables (avancé)'!$K40)),0)*(1-'Charges variables (avancé)'!$L40))*'Charges variables (avancé)'!$Z40</f>
        <v>0</v>
      </c>
      <c r="AJ363" s="341">
        <f>(('Charges variables (avancé)'!$L40*AJ337)+IF(ROUND(('Charges variables-Calculs auto'!AJ$152-CONFIG!$D$7)/31,0)&gt;=('Charges variables (avancé)'!$J40+'Charges variables (avancé)'!$K40),INDEX($C337:$BJ337,,COLUMN('Charges variables-Calculs auto'!AJ$152)-COLUMN('Charges variables-Calculs auto'!$C$152)+1-('Charges variables (avancé)'!$J40+'Charges variables (avancé)'!$K40)),0)*(1-'Charges variables (avancé)'!$L40))*'Charges variables (avancé)'!$Z40</f>
        <v>0</v>
      </c>
      <c r="AK363" s="341">
        <f>(('Charges variables (avancé)'!$L40*AK337)+IF(ROUND(('Charges variables-Calculs auto'!AK$152-CONFIG!$D$7)/31,0)&gt;=('Charges variables (avancé)'!$J40+'Charges variables (avancé)'!$K40),INDEX($C337:$BJ337,,COLUMN('Charges variables-Calculs auto'!AK$152)-COLUMN('Charges variables-Calculs auto'!$C$152)+1-('Charges variables (avancé)'!$J40+'Charges variables (avancé)'!$K40)),0)*(1-'Charges variables (avancé)'!$L40))*'Charges variables (avancé)'!$Z40</f>
        <v>0</v>
      </c>
      <c r="AL363" s="341">
        <f>(('Charges variables (avancé)'!$L40*AL337)+IF(ROUND(('Charges variables-Calculs auto'!AL$152-CONFIG!$D$7)/31,0)&gt;=('Charges variables (avancé)'!$J40+'Charges variables (avancé)'!$K40),INDEX($C337:$BJ337,,COLUMN('Charges variables-Calculs auto'!AL$152)-COLUMN('Charges variables-Calculs auto'!$C$152)+1-('Charges variables (avancé)'!$J40+'Charges variables (avancé)'!$K40)),0)*(1-'Charges variables (avancé)'!$L40))*'Charges variables (avancé)'!$Z40</f>
        <v>0</v>
      </c>
      <c r="AM363" s="341">
        <f>(('Charges variables (avancé)'!$L40*AM337)+IF(ROUND(('Charges variables-Calculs auto'!AM$152-CONFIG!$D$7)/31,0)&gt;=('Charges variables (avancé)'!$J40+'Charges variables (avancé)'!$K40),INDEX($C337:$BJ337,,COLUMN('Charges variables-Calculs auto'!AM$152)-COLUMN('Charges variables-Calculs auto'!$C$152)+1-('Charges variables (avancé)'!$J40+'Charges variables (avancé)'!$K40)),0)*(1-'Charges variables (avancé)'!$L40))*'Charges variables (avancé)'!$AB40</f>
        <v>0</v>
      </c>
      <c r="AN363" s="341">
        <f>(('Charges variables (avancé)'!$L40*AN337)+IF(ROUND(('Charges variables-Calculs auto'!AN$152-CONFIG!$D$7)/31,0)&gt;=('Charges variables (avancé)'!$J40+'Charges variables (avancé)'!$K40),INDEX($C337:$BJ337,,COLUMN('Charges variables-Calculs auto'!AN$152)-COLUMN('Charges variables-Calculs auto'!$C$152)+1-('Charges variables (avancé)'!$J40+'Charges variables (avancé)'!$K40)),0)*(1-'Charges variables (avancé)'!$L40))*'Charges variables (avancé)'!$AB40</f>
        <v>0</v>
      </c>
      <c r="AO363" s="341">
        <f>(('Charges variables (avancé)'!$L40*AO337)+IF(ROUND(('Charges variables-Calculs auto'!AO$152-CONFIG!$D$7)/31,0)&gt;=('Charges variables (avancé)'!$J40+'Charges variables (avancé)'!$K40),INDEX($C337:$BJ337,,COLUMN('Charges variables-Calculs auto'!AO$152)-COLUMN('Charges variables-Calculs auto'!$C$152)+1-('Charges variables (avancé)'!$J40+'Charges variables (avancé)'!$K40)),0)*(1-'Charges variables (avancé)'!$L40))*'Charges variables (avancé)'!$AB40</f>
        <v>0</v>
      </c>
      <c r="AP363" s="341">
        <f>(('Charges variables (avancé)'!$L40*AP337)+IF(ROUND(('Charges variables-Calculs auto'!AP$152-CONFIG!$D$7)/31,0)&gt;=('Charges variables (avancé)'!$J40+'Charges variables (avancé)'!$K40),INDEX($C337:$BJ337,,COLUMN('Charges variables-Calculs auto'!AP$152)-COLUMN('Charges variables-Calculs auto'!$C$152)+1-('Charges variables (avancé)'!$J40+'Charges variables (avancé)'!$K40)),0)*(1-'Charges variables (avancé)'!$L40))*'Charges variables (avancé)'!$AB40</f>
        <v>0</v>
      </c>
      <c r="AQ363" s="341">
        <f>(('Charges variables (avancé)'!$L40*AQ337)+IF(ROUND(('Charges variables-Calculs auto'!AQ$152-CONFIG!$D$7)/31,0)&gt;=('Charges variables (avancé)'!$J40+'Charges variables (avancé)'!$K40),INDEX($C337:$BJ337,,COLUMN('Charges variables-Calculs auto'!AQ$152)-COLUMN('Charges variables-Calculs auto'!$C$152)+1-('Charges variables (avancé)'!$J40+'Charges variables (avancé)'!$K40)),0)*(1-'Charges variables (avancé)'!$L40))*'Charges variables (avancé)'!$AB40</f>
        <v>0</v>
      </c>
      <c r="AR363" s="341">
        <f>(('Charges variables (avancé)'!$L40*AR337)+IF(ROUND(('Charges variables-Calculs auto'!AR$152-CONFIG!$D$7)/31,0)&gt;=('Charges variables (avancé)'!$J40+'Charges variables (avancé)'!$K40),INDEX($C337:$BJ337,,COLUMN('Charges variables-Calculs auto'!AR$152)-COLUMN('Charges variables-Calculs auto'!$C$152)+1-('Charges variables (avancé)'!$J40+'Charges variables (avancé)'!$K40)),0)*(1-'Charges variables (avancé)'!$L40))*'Charges variables (avancé)'!$AB40</f>
        <v>0</v>
      </c>
      <c r="AS363" s="341">
        <f>(('Charges variables (avancé)'!$L40*AS337)+IF(ROUND(('Charges variables-Calculs auto'!AS$152-CONFIG!$D$7)/31,0)&gt;=('Charges variables (avancé)'!$J40+'Charges variables (avancé)'!$K40),INDEX($C337:$BJ337,,COLUMN('Charges variables-Calculs auto'!AS$152)-COLUMN('Charges variables-Calculs auto'!$C$152)+1-('Charges variables (avancé)'!$J40+'Charges variables (avancé)'!$K40)),0)*(1-'Charges variables (avancé)'!$L40))*'Charges variables (avancé)'!$AB40</f>
        <v>0</v>
      </c>
      <c r="AT363" s="341">
        <f>(('Charges variables (avancé)'!$L40*AT337)+IF(ROUND(('Charges variables-Calculs auto'!AT$152-CONFIG!$D$7)/31,0)&gt;=('Charges variables (avancé)'!$J40+'Charges variables (avancé)'!$K40),INDEX($C337:$BJ337,,COLUMN('Charges variables-Calculs auto'!AT$152)-COLUMN('Charges variables-Calculs auto'!$C$152)+1-('Charges variables (avancé)'!$J40+'Charges variables (avancé)'!$K40)),0)*(1-'Charges variables (avancé)'!$L40))*'Charges variables (avancé)'!$AB40</f>
        <v>0</v>
      </c>
      <c r="AU363" s="341">
        <f>(('Charges variables (avancé)'!$L40*AU337)+IF(ROUND(('Charges variables-Calculs auto'!AU$152-CONFIG!$D$7)/31,0)&gt;=('Charges variables (avancé)'!$J40+'Charges variables (avancé)'!$K40),INDEX($C337:$BJ337,,COLUMN('Charges variables-Calculs auto'!AU$152)-COLUMN('Charges variables-Calculs auto'!$C$152)+1-('Charges variables (avancé)'!$J40+'Charges variables (avancé)'!$K40)),0)*(1-'Charges variables (avancé)'!$L40))*'Charges variables (avancé)'!$AB40</f>
        <v>0</v>
      </c>
      <c r="AV363" s="341">
        <f>(('Charges variables (avancé)'!$L40*AV337)+IF(ROUND(('Charges variables-Calculs auto'!AV$152-CONFIG!$D$7)/31,0)&gt;=('Charges variables (avancé)'!$J40+'Charges variables (avancé)'!$K40),INDEX($C337:$BJ337,,COLUMN('Charges variables-Calculs auto'!AV$152)-COLUMN('Charges variables-Calculs auto'!$C$152)+1-('Charges variables (avancé)'!$J40+'Charges variables (avancé)'!$K40)),0)*(1-'Charges variables (avancé)'!$L40))*'Charges variables (avancé)'!$AB40</f>
        <v>0</v>
      </c>
      <c r="AW363" s="341">
        <f>(('Charges variables (avancé)'!$L40*AW337)+IF(ROUND(('Charges variables-Calculs auto'!AW$152-CONFIG!$D$7)/31,0)&gt;=('Charges variables (avancé)'!$J40+'Charges variables (avancé)'!$K40),INDEX($C337:$BJ337,,COLUMN('Charges variables-Calculs auto'!AW$152)-COLUMN('Charges variables-Calculs auto'!$C$152)+1-('Charges variables (avancé)'!$J40+'Charges variables (avancé)'!$K40)),0)*(1-'Charges variables (avancé)'!$L40))*'Charges variables (avancé)'!$AB40</f>
        <v>0</v>
      </c>
      <c r="AX363" s="341">
        <f>(('Charges variables (avancé)'!$L40*AX337)+IF(ROUND(('Charges variables-Calculs auto'!AX$152-CONFIG!$D$7)/31,0)&gt;=('Charges variables (avancé)'!$J40+'Charges variables (avancé)'!$K40),INDEX($C337:$BJ337,,COLUMN('Charges variables-Calculs auto'!AX$152)-COLUMN('Charges variables-Calculs auto'!$C$152)+1-('Charges variables (avancé)'!$J40+'Charges variables (avancé)'!$K40)),0)*(1-'Charges variables (avancé)'!$L40))*'Charges variables (avancé)'!$AB40</f>
        <v>0</v>
      </c>
      <c r="AY363" s="341">
        <f>(('Charges variables (avancé)'!$L40*AY337)+IF(ROUND(('Charges variables-Calculs auto'!AY$152-CONFIG!$D$7)/31,0)&gt;=('Charges variables (avancé)'!$J40+'Charges variables (avancé)'!$K40),INDEX($C337:$BJ337,,COLUMN('Charges variables-Calculs auto'!AY$152)-COLUMN('Charges variables-Calculs auto'!$C$152)+1-('Charges variables (avancé)'!$J40+'Charges variables (avancé)'!$K40)),0)*(1-'Charges variables (avancé)'!$L40))*'Charges variables (avancé)'!$AD40</f>
        <v>0</v>
      </c>
      <c r="AZ363" s="341">
        <f>(('Charges variables (avancé)'!$L40*AZ337)+IF(ROUND(('Charges variables-Calculs auto'!AZ$152-CONFIG!$D$7)/31,0)&gt;=('Charges variables (avancé)'!$J40+'Charges variables (avancé)'!$K40),INDEX($C337:$BJ337,,COLUMN('Charges variables-Calculs auto'!AZ$152)-COLUMN('Charges variables-Calculs auto'!$C$152)+1-('Charges variables (avancé)'!$J40+'Charges variables (avancé)'!$K40)),0)*(1-'Charges variables (avancé)'!$L40))*'Charges variables (avancé)'!$AD40</f>
        <v>0</v>
      </c>
      <c r="BA363" s="341">
        <f>(('Charges variables (avancé)'!$L40*BA337)+IF(ROUND(('Charges variables-Calculs auto'!BA$152-CONFIG!$D$7)/31,0)&gt;=('Charges variables (avancé)'!$J40+'Charges variables (avancé)'!$K40),INDEX($C337:$BJ337,,COLUMN('Charges variables-Calculs auto'!BA$152)-COLUMN('Charges variables-Calculs auto'!$C$152)+1-('Charges variables (avancé)'!$J40+'Charges variables (avancé)'!$K40)),0)*(1-'Charges variables (avancé)'!$L40))*'Charges variables (avancé)'!$AD40</f>
        <v>0</v>
      </c>
      <c r="BB363" s="341">
        <f>(('Charges variables (avancé)'!$L40*BB337)+IF(ROUND(('Charges variables-Calculs auto'!BB$152-CONFIG!$D$7)/31,0)&gt;=('Charges variables (avancé)'!$J40+'Charges variables (avancé)'!$K40),INDEX($C337:$BJ337,,COLUMN('Charges variables-Calculs auto'!BB$152)-COLUMN('Charges variables-Calculs auto'!$C$152)+1-('Charges variables (avancé)'!$J40+'Charges variables (avancé)'!$K40)),0)*(1-'Charges variables (avancé)'!$L40))*'Charges variables (avancé)'!$AD40</f>
        <v>0</v>
      </c>
      <c r="BC363" s="341">
        <f>(('Charges variables (avancé)'!$L40*BC337)+IF(ROUND(('Charges variables-Calculs auto'!BC$152-CONFIG!$D$7)/31,0)&gt;=('Charges variables (avancé)'!$J40+'Charges variables (avancé)'!$K40),INDEX($C337:$BJ337,,COLUMN('Charges variables-Calculs auto'!BC$152)-COLUMN('Charges variables-Calculs auto'!$C$152)+1-('Charges variables (avancé)'!$J40+'Charges variables (avancé)'!$K40)),0)*(1-'Charges variables (avancé)'!$L40))*'Charges variables (avancé)'!$AD40</f>
        <v>0</v>
      </c>
      <c r="BD363" s="341">
        <f>(('Charges variables (avancé)'!$L40*BD337)+IF(ROUND(('Charges variables-Calculs auto'!BD$152-CONFIG!$D$7)/31,0)&gt;=('Charges variables (avancé)'!$J40+'Charges variables (avancé)'!$K40),INDEX($C337:$BJ337,,COLUMN('Charges variables-Calculs auto'!BD$152)-COLUMN('Charges variables-Calculs auto'!$C$152)+1-('Charges variables (avancé)'!$J40+'Charges variables (avancé)'!$K40)),0)*(1-'Charges variables (avancé)'!$L40))*'Charges variables (avancé)'!$AD40</f>
        <v>0</v>
      </c>
      <c r="BE363" s="341">
        <f>(('Charges variables (avancé)'!$L40*BE337)+IF(ROUND(('Charges variables-Calculs auto'!BE$152-CONFIG!$D$7)/31,0)&gt;=('Charges variables (avancé)'!$J40+'Charges variables (avancé)'!$K40),INDEX($C337:$BJ337,,COLUMN('Charges variables-Calculs auto'!BE$152)-COLUMN('Charges variables-Calculs auto'!$C$152)+1-('Charges variables (avancé)'!$J40+'Charges variables (avancé)'!$K40)),0)*(1-'Charges variables (avancé)'!$L40))*'Charges variables (avancé)'!$AD40</f>
        <v>0</v>
      </c>
      <c r="BF363" s="341">
        <f>(('Charges variables (avancé)'!$L40*BF337)+IF(ROUND(('Charges variables-Calculs auto'!BF$152-CONFIG!$D$7)/31,0)&gt;=('Charges variables (avancé)'!$J40+'Charges variables (avancé)'!$K40),INDEX($C337:$BJ337,,COLUMN('Charges variables-Calculs auto'!BF$152)-COLUMN('Charges variables-Calculs auto'!$C$152)+1-('Charges variables (avancé)'!$J40+'Charges variables (avancé)'!$K40)),0)*(1-'Charges variables (avancé)'!$L40))*'Charges variables (avancé)'!$AD40</f>
        <v>0</v>
      </c>
      <c r="BG363" s="341">
        <f>(('Charges variables (avancé)'!$L40*BG337)+IF(ROUND(('Charges variables-Calculs auto'!BG$152-CONFIG!$D$7)/31,0)&gt;=('Charges variables (avancé)'!$J40+'Charges variables (avancé)'!$K40),INDEX($C337:$BJ337,,COLUMN('Charges variables-Calculs auto'!BG$152)-COLUMN('Charges variables-Calculs auto'!$C$152)+1-('Charges variables (avancé)'!$J40+'Charges variables (avancé)'!$K40)),0)*(1-'Charges variables (avancé)'!$L40))*'Charges variables (avancé)'!$AD40</f>
        <v>0</v>
      </c>
      <c r="BH363" s="341">
        <f>(('Charges variables (avancé)'!$L40*BH337)+IF(ROUND(('Charges variables-Calculs auto'!BH$152-CONFIG!$D$7)/31,0)&gt;=('Charges variables (avancé)'!$J40+'Charges variables (avancé)'!$K40),INDEX($C337:$BJ337,,COLUMN('Charges variables-Calculs auto'!BH$152)-COLUMN('Charges variables-Calculs auto'!$C$152)+1-('Charges variables (avancé)'!$J40+'Charges variables (avancé)'!$K40)),0)*(1-'Charges variables (avancé)'!$L40))*'Charges variables (avancé)'!$AD40</f>
        <v>0</v>
      </c>
      <c r="BI363" s="341">
        <f>(('Charges variables (avancé)'!$L40*BI337)+IF(ROUND(('Charges variables-Calculs auto'!BI$152-CONFIG!$D$7)/31,0)&gt;=('Charges variables (avancé)'!$J40+'Charges variables (avancé)'!$K40),INDEX($C337:$BJ337,,COLUMN('Charges variables-Calculs auto'!BI$152)-COLUMN('Charges variables-Calculs auto'!$C$152)+1-('Charges variables (avancé)'!$J40+'Charges variables (avancé)'!$K40)),0)*(1-'Charges variables (avancé)'!$L40))*'Charges variables (avancé)'!$AD40</f>
        <v>0</v>
      </c>
      <c r="BJ363" s="341">
        <f>(('Charges variables (avancé)'!$L40*BJ337)+IF(ROUND(('Charges variables-Calculs auto'!BJ$152-CONFIG!$D$7)/31,0)&gt;=('Charges variables (avancé)'!$J40+'Charges variables (avancé)'!$K40),INDEX($C337:$BJ337,,COLUMN('Charges variables-Calculs auto'!BJ$152)-COLUMN('Charges variables-Calculs auto'!$C$152)+1-('Charges variables (avancé)'!$J40+'Charges variables (avancé)'!$K40)),0)*(1-'Charges variables (avancé)'!$L40))*'Charges variables (avancé)'!$AD40</f>
        <v>0</v>
      </c>
    </row>
    <row r="364" spans="2:62" ht="15" customHeight="1">
      <c r="B364" s="366">
        <f>'Charges variables (avancé)'!$C$41</f>
        <v>0</v>
      </c>
      <c r="C364" s="341">
        <f>(('Charges variables (avancé)'!$L41*C338)+IF(ROUND(('Charges variables-Calculs auto'!C$152-CONFIG!$D$7)/31,0)&gt;=('Charges variables (avancé)'!$J41+'Charges variables (avancé)'!$K41),INDEX($C338:$BJ338,,COLUMN('Charges variables-Calculs auto'!C$152)-COLUMN('Charges variables-Calculs auto'!$C$152)+1-('Charges variables (avancé)'!$J41+'Charges variables (avancé)'!$K41)),0)*(1-'Charges variables (avancé)'!$L41))*'Charges variables (avancé)'!$D41</f>
        <v>0</v>
      </c>
      <c r="D364" s="341">
        <f>(('Charges variables (avancé)'!$L41*D338)+IF(ROUND(('Charges variables-Calculs auto'!D$152-CONFIG!$D$7)/31,0)&gt;=('Charges variables (avancé)'!$J41+'Charges variables (avancé)'!$K41),INDEX($C338:$BJ338,,COLUMN('Charges variables-Calculs auto'!D$152)-COLUMN('Charges variables-Calculs auto'!$C$152)+1-('Charges variables (avancé)'!$J41+'Charges variables (avancé)'!$K41)),0)*(1-'Charges variables (avancé)'!$L41))*'Charges variables (avancé)'!$D41</f>
        <v>0</v>
      </c>
      <c r="E364" s="341">
        <f>(('Charges variables (avancé)'!$L41*E338)+IF(ROUND(('Charges variables-Calculs auto'!E$152-CONFIG!$D$7)/31,0)&gt;=('Charges variables (avancé)'!$J41+'Charges variables (avancé)'!$K41),INDEX($C338:$BJ338,,COLUMN('Charges variables-Calculs auto'!E$152)-COLUMN('Charges variables-Calculs auto'!$C$152)+1-('Charges variables (avancé)'!$J41+'Charges variables (avancé)'!$K41)),0)*(1-'Charges variables (avancé)'!$L41))*'Charges variables (avancé)'!$D41</f>
        <v>0</v>
      </c>
      <c r="F364" s="341">
        <f>(('Charges variables (avancé)'!$L41*F338)+IF(ROUND(('Charges variables-Calculs auto'!F$152-CONFIG!$D$7)/31,0)&gt;=('Charges variables (avancé)'!$J41+'Charges variables (avancé)'!$K41),INDEX($C338:$BJ338,,COLUMN('Charges variables-Calculs auto'!F$152)-COLUMN('Charges variables-Calculs auto'!$C$152)+1-('Charges variables (avancé)'!$J41+'Charges variables (avancé)'!$K41)),0)*(1-'Charges variables (avancé)'!$L41))*'Charges variables (avancé)'!$D41</f>
        <v>0</v>
      </c>
      <c r="G364" s="341">
        <f>(('Charges variables (avancé)'!$L41*G338)+IF(ROUND(('Charges variables-Calculs auto'!G$152-CONFIG!$D$7)/31,0)&gt;=('Charges variables (avancé)'!$J41+'Charges variables (avancé)'!$K41),INDEX($C338:$BJ338,,COLUMN('Charges variables-Calculs auto'!G$152)-COLUMN('Charges variables-Calculs auto'!$C$152)+1-('Charges variables (avancé)'!$J41+'Charges variables (avancé)'!$K41)),0)*(1-'Charges variables (avancé)'!$L41))*'Charges variables (avancé)'!$D41</f>
        <v>0</v>
      </c>
      <c r="H364" s="341">
        <f>(('Charges variables (avancé)'!$L41*H338)+IF(ROUND(('Charges variables-Calculs auto'!H$152-CONFIG!$D$7)/31,0)&gt;=('Charges variables (avancé)'!$J41+'Charges variables (avancé)'!$K41),INDEX($C338:$BJ338,,COLUMN('Charges variables-Calculs auto'!H$152)-COLUMN('Charges variables-Calculs auto'!$C$152)+1-('Charges variables (avancé)'!$J41+'Charges variables (avancé)'!$K41)),0)*(1-'Charges variables (avancé)'!$L41))*'Charges variables (avancé)'!$D41</f>
        <v>0</v>
      </c>
      <c r="I364" s="341">
        <f>(('Charges variables (avancé)'!$L41*I338)+IF(ROUND(('Charges variables-Calculs auto'!I$152-CONFIG!$D$7)/31,0)&gt;=('Charges variables (avancé)'!$J41+'Charges variables (avancé)'!$K41),INDEX($C338:$BJ338,,COLUMN('Charges variables-Calculs auto'!I$152)-COLUMN('Charges variables-Calculs auto'!$C$152)+1-('Charges variables (avancé)'!$J41+'Charges variables (avancé)'!$K41)),0)*(1-'Charges variables (avancé)'!$L41))*'Charges variables (avancé)'!$D41</f>
        <v>0</v>
      </c>
      <c r="J364" s="341">
        <f>(('Charges variables (avancé)'!$L41*J338)+IF(ROUND(('Charges variables-Calculs auto'!J$152-CONFIG!$D$7)/31,0)&gt;=('Charges variables (avancé)'!$J41+'Charges variables (avancé)'!$K41),INDEX($C338:$BJ338,,COLUMN('Charges variables-Calculs auto'!J$152)-COLUMN('Charges variables-Calculs auto'!$C$152)+1-('Charges variables (avancé)'!$J41+'Charges variables (avancé)'!$K41)),0)*(1-'Charges variables (avancé)'!$L41))*'Charges variables (avancé)'!$D41</f>
        <v>0</v>
      </c>
      <c r="K364" s="341">
        <f>(('Charges variables (avancé)'!$L41*K338)+IF(ROUND(('Charges variables-Calculs auto'!K$152-CONFIG!$D$7)/31,0)&gt;=('Charges variables (avancé)'!$J41+'Charges variables (avancé)'!$K41),INDEX($C338:$BJ338,,COLUMN('Charges variables-Calculs auto'!K$152)-COLUMN('Charges variables-Calculs auto'!$C$152)+1-('Charges variables (avancé)'!$J41+'Charges variables (avancé)'!$K41)),0)*(1-'Charges variables (avancé)'!$L41))*'Charges variables (avancé)'!$D41</f>
        <v>0</v>
      </c>
      <c r="L364" s="341">
        <f>(('Charges variables (avancé)'!$L41*L338)+IF(ROUND(('Charges variables-Calculs auto'!L$152-CONFIG!$D$7)/31,0)&gt;=('Charges variables (avancé)'!$J41+'Charges variables (avancé)'!$K41),INDEX($C338:$BJ338,,COLUMN('Charges variables-Calculs auto'!L$152)-COLUMN('Charges variables-Calculs auto'!$C$152)+1-('Charges variables (avancé)'!$J41+'Charges variables (avancé)'!$K41)),0)*(1-'Charges variables (avancé)'!$L41))*'Charges variables (avancé)'!$D41</f>
        <v>0</v>
      </c>
      <c r="M364" s="341">
        <f>(('Charges variables (avancé)'!$L41*M338)+IF(ROUND(('Charges variables-Calculs auto'!M$152-CONFIG!$D$7)/31,0)&gt;=('Charges variables (avancé)'!$J41+'Charges variables (avancé)'!$K41),INDEX($C338:$BJ338,,COLUMN('Charges variables-Calculs auto'!M$152)-COLUMN('Charges variables-Calculs auto'!$C$152)+1-('Charges variables (avancé)'!$J41+'Charges variables (avancé)'!$K41)),0)*(1-'Charges variables (avancé)'!$L41))*'Charges variables (avancé)'!$D41</f>
        <v>0</v>
      </c>
      <c r="N364" s="341">
        <f>(('Charges variables (avancé)'!$L41*N338)+IF(ROUND(('Charges variables-Calculs auto'!N$152-CONFIG!$D$7)/31,0)&gt;=('Charges variables (avancé)'!$J41+'Charges variables (avancé)'!$K41),INDEX($C338:$BJ338,,COLUMN('Charges variables-Calculs auto'!N$152)-COLUMN('Charges variables-Calculs auto'!$C$152)+1-('Charges variables (avancé)'!$J41+'Charges variables (avancé)'!$K41)),0)*(1-'Charges variables (avancé)'!$L41))*'Charges variables (avancé)'!$D41</f>
        <v>0</v>
      </c>
      <c r="O364" s="341">
        <f>(('Charges variables (avancé)'!$L41*O338)+IF(ROUND(('Charges variables-Calculs auto'!O$152-CONFIG!$D$7)/31,0)&gt;=('Charges variables (avancé)'!$J41+'Charges variables (avancé)'!$K41),INDEX($C338:$BJ338,,COLUMN('Charges variables-Calculs auto'!O$152)-COLUMN('Charges variables-Calculs auto'!$C$152)+1-('Charges variables (avancé)'!$J41+'Charges variables (avancé)'!$K41)),0)*(1-'Charges variables (avancé)'!$L41))*'Charges variables (avancé)'!$X41</f>
        <v>0</v>
      </c>
      <c r="P364" s="341">
        <f>(('Charges variables (avancé)'!$L41*P338)+IF(ROUND(('Charges variables-Calculs auto'!P$152-CONFIG!$D$7)/31,0)&gt;=('Charges variables (avancé)'!$J41+'Charges variables (avancé)'!$K41),INDEX($C338:$BJ338,,COLUMN('Charges variables-Calculs auto'!P$152)-COLUMN('Charges variables-Calculs auto'!$C$152)+1-('Charges variables (avancé)'!$J41+'Charges variables (avancé)'!$K41)),0)*(1-'Charges variables (avancé)'!$L41))*'Charges variables (avancé)'!$X41</f>
        <v>0</v>
      </c>
      <c r="Q364" s="341">
        <f>(('Charges variables (avancé)'!$L41*Q338)+IF(ROUND(('Charges variables-Calculs auto'!Q$152-CONFIG!$D$7)/31,0)&gt;=('Charges variables (avancé)'!$J41+'Charges variables (avancé)'!$K41),INDEX($C338:$BJ338,,COLUMN('Charges variables-Calculs auto'!Q$152)-COLUMN('Charges variables-Calculs auto'!$C$152)+1-('Charges variables (avancé)'!$J41+'Charges variables (avancé)'!$K41)),0)*(1-'Charges variables (avancé)'!$L41))*'Charges variables (avancé)'!$X41</f>
        <v>0</v>
      </c>
      <c r="R364" s="341">
        <f>(('Charges variables (avancé)'!$L41*R338)+IF(ROUND(('Charges variables-Calculs auto'!R$152-CONFIG!$D$7)/31,0)&gt;=('Charges variables (avancé)'!$J41+'Charges variables (avancé)'!$K41),INDEX($C338:$BJ338,,COLUMN('Charges variables-Calculs auto'!R$152)-COLUMN('Charges variables-Calculs auto'!$C$152)+1-('Charges variables (avancé)'!$J41+'Charges variables (avancé)'!$K41)),0)*(1-'Charges variables (avancé)'!$L41))*'Charges variables (avancé)'!$X41</f>
        <v>0</v>
      </c>
      <c r="S364" s="341">
        <f>(('Charges variables (avancé)'!$L41*S338)+IF(ROUND(('Charges variables-Calculs auto'!S$152-CONFIG!$D$7)/31,0)&gt;=('Charges variables (avancé)'!$J41+'Charges variables (avancé)'!$K41),INDEX($C338:$BJ338,,COLUMN('Charges variables-Calculs auto'!S$152)-COLUMN('Charges variables-Calculs auto'!$C$152)+1-('Charges variables (avancé)'!$J41+'Charges variables (avancé)'!$K41)),0)*(1-'Charges variables (avancé)'!$L41))*'Charges variables (avancé)'!$X41</f>
        <v>0</v>
      </c>
      <c r="T364" s="341">
        <f>(('Charges variables (avancé)'!$L41*T338)+IF(ROUND(('Charges variables-Calculs auto'!T$152-CONFIG!$D$7)/31,0)&gt;=('Charges variables (avancé)'!$J41+'Charges variables (avancé)'!$K41),INDEX($C338:$BJ338,,COLUMN('Charges variables-Calculs auto'!T$152)-COLUMN('Charges variables-Calculs auto'!$C$152)+1-('Charges variables (avancé)'!$J41+'Charges variables (avancé)'!$K41)),0)*(1-'Charges variables (avancé)'!$L41))*'Charges variables (avancé)'!$X41</f>
        <v>0</v>
      </c>
      <c r="U364" s="341">
        <f>(('Charges variables (avancé)'!$L41*U338)+IF(ROUND(('Charges variables-Calculs auto'!U$152-CONFIG!$D$7)/31,0)&gt;=('Charges variables (avancé)'!$J41+'Charges variables (avancé)'!$K41),INDEX($C338:$BJ338,,COLUMN('Charges variables-Calculs auto'!U$152)-COLUMN('Charges variables-Calculs auto'!$C$152)+1-('Charges variables (avancé)'!$J41+'Charges variables (avancé)'!$K41)),0)*(1-'Charges variables (avancé)'!$L41))*'Charges variables (avancé)'!$X41</f>
        <v>0</v>
      </c>
      <c r="V364" s="341">
        <f>(('Charges variables (avancé)'!$L41*V338)+IF(ROUND(('Charges variables-Calculs auto'!V$152-CONFIG!$D$7)/31,0)&gt;=('Charges variables (avancé)'!$J41+'Charges variables (avancé)'!$K41),INDEX($C338:$BJ338,,COLUMN('Charges variables-Calculs auto'!V$152)-COLUMN('Charges variables-Calculs auto'!$C$152)+1-('Charges variables (avancé)'!$J41+'Charges variables (avancé)'!$K41)),0)*(1-'Charges variables (avancé)'!$L41))*'Charges variables (avancé)'!$X41</f>
        <v>0</v>
      </c>
      <c r="W364" s="341">
        <f>(('Charges variables (avancé)'!$L41*W338)+IF(ROUND(('Charges variables-Calculs auto'!W$152-CONFIG!$D$7)/31,0)&gt;=('Charges variables (avancé)'!$J41+'Charges variables (avancé)'!$K41),INDEX($C338:$BJ338,,COLUMN('Charges variables-Calculs auto'!W$152)-COLUMN('Charges variables-Calculs auto'!$C$152)+1-('Charges variables (avancé)'!$J41+'Charges variables (avancé)'!$K41)),0)*(1-'Charges variables (avancé)'!$L41))*'Charges variables (avancé)'!$X41</f>
        <v>0</v>
      </c>
      <c r="X364" s="341">
        <f>(('Charges variables (avancé)'!$L41*X338)+IF(ROUND(('Charges variables-Calculs auto'!X$152-CONFIG!$D$7)/31,0)&gt;=('Charges variables (avancé)'!$J41+'Charges variables (avancé)'!$K41),INDEX($C338:$BJ338,,COLUMN('Charges variables-Calculs auto'!X$152)-COLUMN('Charges variables-Calculs auto'!$C$152)+1-('Charges variables (avancé)'!$J41+'Charges variables (avancé)'!$K41)),0)*(1-'Charges variables (avancé)'!$L41))*'Charges variables (avancé)'!$X41</f>
        <v>0</v>
      </c>
      <c r="Y364" s="341">
        <f>(('Charges variables (avancé)'!$L41*Y338)+IF(ROUND(('Charges variables-Calculs auto'!Y$152-CONFIG!$D$7)/31,0)&gt;=('Charges variables (avancé)'!$J41+'Charges variables (avancé)'!$K41),INDEX($C338:$BJ338,,COLUMN('Charges variables-Calculs auto'!Y$152)-COLUMN('Charges variables-Calculs auto'!$C$152)+1-('Charges variables (avancé)'!$J41+'Charges variables (avancé)'!$K41)),0)*(1-'Charges variables (avancé)'!$L41))*'Charges variables (avancé)'!$X41</f>
        <v>0</v>
      </c>
      <c r="Z364" s="341">
        <f>(('Charges variables (avancé)'!$L41*Z338)+IF(ROUND(('Charges variables-Calculs auto'!Z$152-CONFIG!$D$7)/31,0)&gt;=('Charges variables (avancé)'!$J41+'Charges variables (avancé)'!$K41),INDEX($C338:$BJ338,,COLUMN('Charges variables-Calculs auto'!Z$152)-COLUMN('Charges variables-Calculs auto'!$C$152)+1-('Charges variables (avancé)'!$J41+'Charges variables (avancé)'!$K41)),0)*(1-'Charges variables (avancé)'!$L41))*'Charges variables (avancé)'!$X41</f>
        <v>0</v>
      </c>
      <c r="AA364" s="341">
        <f>(('Charges variables (avancé)'!$L41*AA338)+IF(ROUND(('Charges variables-Calculs auto'!AA$152-CONFIG!$D$7)/31,0)&gt;=('Charges variables (avancé)'!$J41+'Charges variables (avancé)'!$K41),INDEX($C338:$BJ338,,COLUMN('Charges variables-Calculs auto'!AA$152)-COLUMN('Charges variables-Calculs auto'!$C$152)+1-('Charges variables (avancé)'!$J41+'Charges variables (avancé)'!$K41)),0)*(1-'Charges variables (avancé)'!$L41))*'Charges variables (avancé)'!$Z41</f>
        <v>0</v>
      </c>
      <c r="AB364" s="341">
        <f>(('Charges variables (avancé)'!$L41*AB338)+IF(ROUND(('Charges variables-Calculs auto'!AB$152-CONFIG!$D$7)/31,0)&gt;=('Charges variables (avancé)'!$J41+'Charges variables (avancé)'!$K41),INDEX($C338:$BJ338,,COLUMN('Charges variables-Calculs auto'!AB$152)-COLUMN('Charges variables-Calculs auto'!$C$152)+1-('Charges variables (avancé)'!$J41+'Charges variables (avancé)'!$K41)),0)*(1-'Charges variables (avancé)'!$L41))*'Charges variables (avancé)'!$Z41</f>
        <v>0</v>
      </c>
      <c r="AC364" s="341">
        <f>(('Charges variables (avancé)'!$L41*AC338)+IF(ROUND(('Charges variables-Calculs auto'!AC$152-CONFIG!$D$7)/31,0)&gt;=('Charges variables (avancé)'!$J41+'Charges variables (avancé)'!$K41),INDEX($C338:$BJ338,,COLUMN('Charges variables-Calculs auto'!AC$152)-COLUMN('Charges variables-Calculs auto'!$C$152)+1-('Charges variables (avancé)'!$J41+'Charges variables (avancé)'!$K41)),0)*(1-'Charges variables (avancé)'!$L41))*'Charges variables (avancé)'!$Z41</f>
        <v>0</v>
      </c>
      <c r="AD364" s="341">
        <f>(('Charges variables (avancé)'!$L41*AD338)+IF(ROUND(('Charges variables-Calculs auto'!AD$152-CONFIG!$D$7)/31,0)&gt;=('Charges variables (avancé)'!$J41+'Charges variables (avancé)'!$K41),INDEX($C338:$BJ338,,COLUMN('Charges variables-Calculs auto'!AD$152)-COLUMN('Charges variables-Calculs auto'!$C$152)+1-('Charges variables (avancé)'!$J41+'Charges variables (avancé)'!$K41)),0)*(1-'Charges variables (avancé)'!$L41))*'Charges variables (avancé)'!$Z41</f>
        <v>0</v>
      </c>
      <c r="AE364" s="341">
        <f>(('Charges variables (avancé)'!$L41*AE338)+IF(ROUND(('Charges variables-Calculs auto'!AE$152-CONFIG!$D$7)/31,0)&gt;=('Charges variables (avancé)'!$J41+'Charges variables (avancé)'!$K41),INDEX($C338:$BJ338,,COLUMN('Charges variables-Calculs auto'!AE$152)-COLUMN('Charges variables-Calculs auto'!$C$152)+1-('Charges variables (avancé)'!$J41+'Charges variables (avancé)'!$K41)),0)*(1-'Charges variables (avancé)'!$L41))*'Charges variables (avancé)'!$Z41</f>
        <v>0</v>
      </c>
      <c r="AF364" s="341">
        <f>(('Charges variables (avancé)'!$L41*AF338)+IF(ROUND(('Charges variables-Calculs auto'!AF$152-CONFIG!$D$7)/31,0)&gt;=('Charges variables (avancé)'!$J41+'Charges variables (avancé)'!$K41),INDEX($C338:$BJ338,,COLUMN('Charges variables-Calculs auto'!AF$152)-COLUMN('Charges variables-Calculs auto'!$C$152)+1-('Charges variables (avancé)'!$J41+'Charges variables (avancé)'!$K41)),0)*(1-'Charges variables (avancé)'!$L41))*'Charges variables (avancé)'!$Z41</f>
        <v>0</v>
      </c>
      <c r="AG364" s="341">
        <f>(('Charges variables (avancé)'!$L41*AG338)+IF(ROUND(('Charges variables-Calculs auto'!AG$152-CONFIG!$D$7)/31,0)&gt;=('Charges variables (avancé)'!$J41+'Charges variables (avancé)'!$K41),INDEX($C338:$BJ338,,COLUMN('Charges variables-Calculs auto'!AG$152)-COLUMN('Charges variables-Calculs auto'!$C$152)+1-('Charges variables (avancé)'!$J41+'Charges variables (avancé)'!$K41)),0)*(1-'Charges variables (avancé)'!$L41))*'Charges variables (avancé)'!$Z41</f>
        <v>0</v>
      </c>
      <c r="AH364" s="341">
        <f>(('Charges variables (avancé)'!$L41*AH338)+IF(ROUND(('Charges variables-Calculs auto'!AH$152-CONFIG!$D$7)/31,0)&gt;=('Charges variables (avancé)'!$J41+'Charges variables (avancé)'!$K41),INDEX($C338:$BJ338,,COLUMN('Charges variables-Calculs auto'!AH$152)-COLUMN('Charges variables-Calculs auto'!$C$152)+1-('Charges variables (avancé)'!$J41+'Charges variables (avancé)'!$K41)),0)*(1-'Charges variables (avancé)'!$L41))*'Charges variables (avancé)'!$Z41</f>
        <v>0</v>
      </c>
      <c r="AI364" s="341">
        <f>(('Charges variables (avancé)'!$L41*AI338)+IF(ROUND(('Charges variables-Calculs auto'!AI$152-CONFIG!$D$7)/31,0)&gt;=('Charges variables (avancé)'!$J41+'Charges variables (avancé)'!$K41),INDEX($C338:$BJ338,,COLUMN('Charges variables-Calculs auto'!AI$152)-COLUMN('Charges variables-Calculs auto'!$C$152)+1-('Charges variables (avancé)'!$J41+'Charges variables (avancé)'!$K41)),0)*(1-'Charges variables (avancé)'!$L41))*'Charges variables (avancé)'!$Z41</f>
        <v>0</v>
      </c>
      <c r="AJ364" s="341">
        <f>(('Charges variables (avancé)'!$L41*AJ338)+IF(ROUND(('Charges variables-Calculs auto'!AJ$152-CONFIG!$D$7)/31,0)&gt;=('Charges variables (avancé)'!$J41+'Charges variables (avancé)'!$K41),INDEX($C338:$BJ338,,COLUMN('Charges variables-Calculs auto'!AJ$152)-COLUMN('Charges variables-Calculs auto'!$C$152)+1-('Charges variables (avancé)'!$J41+'Charges variables (avancé)'!$K41)),0)*(1-'Charges variables (avancé)'!$L41))*'Charges variables (avancé)'!$Z41</f>
        <v>0</v>
      </c>
      <c r="AK364" s="341">
        <f>(('Charges variables (avancé)'!$L41*AK338)+IF(ROUND(('Charges variables-Calculs auto'!AK$152-CONFIG!$D$7)/31,0)&gt;=('Charges variables (avancé)'!$J41+'Charges variables (avancé)'!$K41),INDEX($C338:$BJ338,,COLUMN('Charges variables-Calculs auto'!AK$152)-COLUMN('Charges variables-Calculs auto'!$C$152)+1-('Charges variables (avancé)'!$J41+'Charges variables (avancé)'!$K41)),0)*(1-'Charges variables (avancé)'!$L41))*'Charges variables (avancé)'!$Z41</f>
        <v>0</v>
      </c>
      <c r="AL364" s="341">
        <f>(('Charges variables (avancé)'!$L41*AL338)+IF(ROUND(('Charges variables-Calculs auto'!AL$152-CONFIG!$D$7)/31,0)&gt;=('Charges variables (avancé)'!$J41+'Charges variables (avancé)'!$K41),INDEX($C338:$BJ338,,COLUMN('Charges variables-Calculs auto'!AL$152)-COLUMN('Charges variables-Calculs auto'!$C$152)+1-('Charges variables (avancé)'!$J41+'Charges variables (avancé)'!$K41)),0)*(1-'Charges variables (avancé)'!$L41))*'Charges variables (avancé)'!$Z41</f>
        <v>0</v>
      </c>
      <c r="AM364" s="341">
        <f>(('Charges variables (avancé)'!$L41*AM338)+IF(ROUND(('Charges variables-Calculs auto'!AM$152-CONFIG!$D$7)/31,0)&gt;=('Charges variables (avancé)'!$J41+'Charges variables (avancé)'!$K41),INDEX($C338:$BJ338,,COLUMN('Charges variables-Calculs auto'!AM$152)-COLUMN('Charges variables-Calculs auto'!$C$152)+1-('Charges variables (avancé)'!$J41+'Charges variables (avancé)'!$K41)),0)*(1-'Charges variables (avancé)'!$L41))*'Charges variables (avancé)'!$AB41</f>
        <v>0</v>
      </c>
      <c r="AN364" s="341">
        <f>(('Charges variables (avancé)'!$L41*AN338)+IF(ROUND(('Charges variables-Calculs auto'!AN$152-CONFIG!$D$7)/31,0)&gt;=('Charges variables (avancé)'!$J41+'Charges variables (avancé)'!$K41),INDEX($C338:$BJ338,,COLUMN('Charges variables-Calculs auto'!AN$152)-COLUMN('Charges variables-Calculs auto'!$C$152)+1-('Charges variables (avancé)'!$J41+'Charges variables (avancé)'!$K41)),0)*(1-'Charges variables (avancé)'!$L41))*'Charges variables (avancé)'!$AB41</f>
        <v>0</v>
      </c>
      <c r="AO364" s="341">
        <f>(('Charges variables (avancé)'!$L41*AO338)+IF(ROUND(('Charges variables-Calculs auto'!AO$152-CONFIG!$D$7)/31,0)&gt;=('Charges variables (avancé)'!$J41+'Charges variables (avancé)'!$K41),INDEX($C338:$BJ338,,COLUMN('Charges variables-Calculs auto'!AO$152)-COLUMN('Charges variables-Calculs auto'!$C$152)+1-('Charges variables (avancé)'!$J41+'Charges variables (avancé)'!$K41)),0)*(1-'Charges variables (avancé)'!$L41))*'Charges variables (avancé)'!$AB41</f>
        <v>0</v>
      </c>
      <c r="AP364" s="341">
        <f>(('Charges variables (avancé)'!$L41*AP338)+IF(ROUND(('Charges variables-Calculs auto'!AP$152-CONFIG!$D$7)/31,0)&gt;=('Charges variables (avancé)'!$J41+'Charges variables (avancé)'!$K41),INDEX($C338:$BJ338,,COLUMN('Charges variables-Calculs auto'!AP$152)-COLUMN('Charges variables-Calculs auto'!$C$152)+1-('Charges variables (avancé)'!$J41+'Charges variables (avancé)'!$K41)),0)*(1-'Charges variables (avancé)'!$L41))*'Charges variables (avancé)'!$AB41</f>
        <v>0</v>
      </c>
      <c r="AQ364" s="341">
        <f>(('Charges variables (avancé)'!$L41*AQ338)+IF(ROUND(('Charges variables-Calculs auto'!AQ$152-CONFIG!$D$7)/31,0)&gt;=('Charges variables (avancé)'!$J41+'Charges variables (avancé)'!$K41),INDEX($C338:$BJ338,,COLUMN('Charges variables-Calculs auto'!AQ$152)-COLUMN('Charges variables-Calculs auto'!$C$152)+1-('Charges variables (avancé)'!$J41+'Charges variables (avancé)'!$K41)),0)*(1-'Charges variables (avancé)'!$L41))*'Charges variables (avancé)'!$AB41</f>
        <v>0</v>
      </c>
      <c r="AR364" s="341">
        <f>(('Charges variables (avancé)'!$L41*AR338)+IF(ROUND(('Charges variables-Calculs auto'!AR$152-CONFIG!$D$7)/31,0)&gt;=('Charges variables (avancé)'!$J41+'Charges variables (avancé)'!$K41),INDEX($C338:$BJ338,,COLUMN('Charges variables-Calculs auto'!AR$152)-COLUMN('Charges variables-Calculs auto'!$C$152)+1-('Charges variables (avancé)'!$J41+'Charges variables (avancé)'!$K41)),0)*(1-'Charges variables (avancé)'!$L41))*'Charges variables (avancé)'!$AB41</f>
        <v>0</v>
      </c>
      <c r="AS364" s="341">
        <f>(('Charges variables (avancé)'!$L41*AS338)+IF(ROUND(('Charges variables-Calculs auto'!AS$152-CONFIG!$D$7)/31,0)&gt;=('Charges variables (avancé)'!$J41+'Charges variables (avancé)'!$K41),INDEX($C338:$BJ338,,COLUMN('Charges variables-Calculs auto'!AS$152)-COLUMN('Charges variables-Calculs auto'!$C$152)+1-('Charges variables (avancé)'!$J41+'Charges variables (avancé)'!$K41)),0)*(1-'Charges variables (avancé)'!$L41))*'Charges variables (avancé)'!$AB41</f>
        <v>0</v>
      </c>
      <c r="AT364" s="341">
        <f>(('Charges variables (avancé)'!$L41*AT338)+IF(ROUND(('Charges variables-Calculs auto'!AT$152-CONFIG!$D$7)/31,0)&gt;=('Charges variables (avancé)'!$J41+'Charges variables (avancé)'!$K41),INDEX($C338:$BJ338,,COLUMN('Charges variables-Calculs auto'!AT$152)-COLUMN('Charges variables-Calculs auto'!$C$152)+1-('Charges variables (avancé)'!$J41+'Charges variables (avancé)'!$K41)),0)*(1-'Charges variables (avancé)'!$L41))*'Charges variables (avancé)'!$AB41</f>
        <v>0</v>
      </c>
      <c r="AU364" s="341">
        <f>(('Charges variables (avancé)'!$L41*AU338)+IF(ROUND(('Charges variables-Calculs auto'!AU$152-CONFIG!$D$7)/31,0)&gt;=('Charges variables (avancé)'!$J41+'Charges variables (avancé)'!$K41),INDEX($C338:$BJ338,,COLUMN('Charges variables-Calculs auto'!AU$152)-COLUMN('Charges variables-Calculs auto'!$C$152)+1-('Charges variables (avancé)'!$J41+'Charges variables (avancé)'!$K41)),0)*(1-'Charges variables (avancé)'!$L41))*'Charges variables (avancé)'!$AB41</f>
        <v>0</v>
      </c>
      <c r="AV364" s="341">
        <f>(('Charges variables (avancé)'!$L41*AV338)+IF(ROUND(('Charges variables-Calculs auto'!AV$152-CONFIG!$D$7)/31,0)&gt;=('Charges variables (avancé)'!$J41+'Charges variables (avancé)'!$K41),INDEX($C338:$BJ338,,COLUMN('Charges variables-Calculs auto'!AV$152)-COLUMN('Charges variables-Calculs auto'!$C$152)+1-('Charges variables (avancé)'!$J41+'Charges variables (avancé)'!$K41)),0)*(1-'Charges variables (avancé)'!$L41))*'Charges variables (avancé)'!$AB41</f>
        <v>0</v>
      </c>
      <c r="AW364" s="341">
        <f>(('Charges variables (avancé)'!$L41*AW338)+IF(ROUND(('Charges variables-Calculs auto'!AW$152-CONFIG!$D$7)/31,0)&gt;=('Charges variables (avancé)'!$J41+'Charges variables (avancé)'!$K41),INDEX($C338:$BJ338,,COLUMN('Charges variables-Calculs auto'!AW$152)-COLUMN('Charges variables-Calculs auto'!$C$152)+1-('Charges variables (avancé)'!$J41+'Charges variables (avancé)'!$K41)),0)*(1-'Charges variables (avancé)'!$L41))*'Charges variables (avancé)'!$AB41</f>
        <v>0</v>
      </c>
      <c r="AX364" s="341">
        <f>(('Charges variables (avancé)'!$L41*AX338)+IF(ROUND(('Charges variables-Calculs auto'!AX$152-CONFIG!$D$7)/31,0)&gt;=('Charges variables (avancé)'!$J41+'Charges variables (avancé)'!$K41),INDEX($C338:$BJ338,,COLUMN('Charges variables-Calculs auto'!AX$152)-COLUMN('Charges variables-Calculs auto'!$C$152)+1-('Charges variables (avancé)'!$J41+'Charges variables (avancé)'!$K41)),0)*(1-'Charges variables (avancé)'!$L41))*'Charges variables (avancé)'!$AB41</f>
        <v>0</v>
      </c>
      <c r="AY364" s="341">
        <f>(('Charges variables (avancé)'!$L41*AY338)+IF(ROUND(('Charges variables-Calculs auto'!AY$152-CONFIG!$D$7)/31,0)&gt;=('Charges variables (avancé)'!$J41+'Charges variables (avancé)'!$K41),INDEX($C338:$BJ338,,COLUMN('Charges variables-Calculs auto'!AY$152)-COLUMN('Charges variables-Calculs auto'!$C$152)+1-('Charges variables (avancé)'!$J41+'Charges variables (avancé)'!$K41)),0)*(1-'Charges variables (avancé)'!$L41))*'Charges variables (avancé)'!$AD41</f>
        <v>0</v>
      </c>
      <c r="AZ364" s="341">
        <f>(('Charges variables (avancé)'!$L41*AZ338)+IF(ROUND(('Charges variables-Calculs auto'!AZ$152-CONFIG!$D$7)/31,0)&gt;=('Charges variables (avancé)'!$J41+'Charges variables (avancé)'!$K41),INDEX($C338:$BJ338,,COLUMN('Charges variables-Calculs auto'!AZ$152)-COLUMN('Charges variables-Calculs auto'!$C$152)+1-('Charges variables (avancé)'!$J41+'Charges variables (avancé)'!$K41)),0)*(1-'Charges variables (avancé)'!$L41))*'Charges variables (avancé)'!$AD41</f>
        <v>0</v>
      </c>
      <c r="BA364" s="341">
        <f>(('Charges variables (avancé)'!$L41*BA338)+IF(ROUND(('Charges variables-Calculs auto'!BA$152-CONFIG!$D$7)/31,0)&gt;=('Charges variables (avancé)'!$J41+'Charges variables (avancé)'!$K41),INDEX($C338:$BJ338,,COLUMN('Charges variables-Calculs auto'!BA$152)-COLUMN('Charges variables-Calculs auto'!$C$152)+1-('Charges variables (avancé)'!$J41+'Charges variables (avancé)'!$K41)),0)*(1-'Charges variables (avancé)'!$L41))*'Charges variables (avancé)'!$AD41</f>
        <v>0</v>
      </c>
      <c r="BB364" s="341">
        <f>(('Charges variables (avancé)'!$L41*BB338)+IF(ROUND(('Charges variables-Calculs auto'!BB$152-CONFIG!$D$7)/31,0)&gt;=('Charges variables (avancé)'!$J41+'Charges variables (avancé)'!$K41),INDEX($C338:$BJ338,,COLUMN('Charges variables-Calculs auto'!BB$152)-COLUMN('Charges variables-Calculs auto'!$C$152)+1-('Charges variables (avancé)'!$J41+'Charges variables (avancé)'!$K41)),0)*(1-'Charges variables (avancé)'!$L41))*'Charges variables (avancé)'!$AD41</f>
        <v>0</v>
      </c>
      <c r="BC364" s="341">
        <f>(('Charges variables (avancé)'!$L41*BC338)+IF(ROUND(('Charges variables-Calculs auto'!BC$152-CONFIG!$D$7)/31,0)&gt;=('Charges variables (avancé)'!$J41+'Charges variables (avancé)'!$K41),INDEX($C338:$BJ338,,COLUMN('Charges variables-Calculs auto'!BC$152)-COLUMN('Charges variables-Calculs auto'!$C$152)+1-('Charges variables (avancé)'!$J41+'Charges variables (avancé)'!$K41)),0)*(1-'Charges variables (avancé)'!$L41))*'Charges variables (avancé)'!$AD41</f>
        <v>0</v>
      </c>
      <c r="BD364" s="341">
        <f>(('Charges variables (avancé)'!$L41*BD338)+IF(ROUND(('Charges variables-Calculs auto'!BD$152-CONFIG!$D$7)/31,0)&gt;=('Charges variables (avancé)'!$J41+'Charges variables (avancé)'!$K41),INDEX($C338:$BJ338,,COLUMN('Charges variables-Calculs auto'!BD$152)-COLUMN('Charges variables-Calculs auto'!$C$152)+1-('Charges variables (avancé)'!$J41+'Charges variables (avancé)'!$K41)),0)*(1-'Charges variables (avancé)'!$L41))*'Charges variables (avancé)'!$AD41</f>
        <v>0</v>
      </c>
      <c r="BE364" s="341">
        <f>(('Charges variables (avancé)'!$L41*BE338)+IF(ROUND(('Charges variables-Calculs auto'!BE$152-CONFIG!$D$7)/31,0)&gt;=('Charges variables (avancé)'!$J41+'Charges variables (avancé)'!$K41),INDEX($C338:$BJ338,,COLUMN('Charges variables-Calculs auto'!BE$152)-COLUMN('Charges variables-Calculs auto'!$C$152)+1-('Charges variables (avancé)'!$J41+'Charges variables (avancé)'!$K41)),0)*(1-'Charges variables (avancé)'!$L41))*'Charges variables (avancé)'!$AD41</f>
        <v>0</v>
      </c>
      <c r="BF364" s="341">
        <f>(('Charges variables (avancé)'!$L41*BF338)+IF(ROUND(('Charges variables-Calculs auto'!BF$152-CONFIG!$D$7)/31,0)&gt;=('Charges variables (avancé)'!$J41+'Charges variables (avancé)'!$K41),INDEX($C338:$BJ338,,COLUMN('Charges variables-Calculs auto'!BF$152)-COLUMN('Charges variables-Calculs auto'!$C$152)+1-('Charges variables (avancé)'!$J41+'Charges variables (avancé)'!$K41)),0)*(1-'Charges variables (avancé)'!$L41))*'Charges variables (avancé)'!$AD41</f>
        <v>0</v>
      </c>
      <c r="BG364" s="341">
        <f>(('Charges variables (avancé)'!$L41*BG338)+IF(ROUND(('Charges variables-Calculs auto'!BG$152-CONFIG!$D$7)/31,0)&gt;=('Charges variables (avancé)'!$J41+'Charges variables (avancé)'!$K41),INDEX($C338:$BJ338,,COLUMN('Charges variables-Calculs auto'!BG$152)-COLUMN('Charges variables-Calculs auto'!$C$152)+1-('Charges variables (avancé)'!$J41+'Charges variables (avancé)'!$K41)),0)*(1-'Charges variables (avancé)'!$L41))*'Charges variables (avancé)'!$AD41</f>
        <v>0</v>
      </c>
      <c r="BH364" s="341">
        <f>(('Charges variables (avancé)'!$L41*BH338)+IF(ROUND(('Charges variables-Calculs auto'!BH$152-CONFIG!$D$7)/31,0)&gt;=('Charges variables (avancé)'!$J41+'Charges variables (avancé)'!$K41),INDEX($C338:$BJ338,,COLUMN('Charges variables-Calculs auto'!BH$152)-COLUMN('Charges variables-Calculs auto'!$C$152)+1-('Charges variables (avancé)'!$J41+'Charges variables (avancé)'!$K41)),0)*(1-'Charges variables (avancé)'!$L41))*'Charges variables (avancé)'!$AD41</f>
        <v>0</v>
      </c>
      <c r="BI364" s="341">
        <f>(('Charges variables (avancé)'!$L41*BI338)+IF(ROUND(('Charges variables-Calculs auto'!BI$152-CONFIG!$D$7)/31,0)&gt;=('Charges variables (avancé)'!$J41+'Charges variables (avancé)'!$K41),INDEX($C338:$BJ338,,COLUMN('Charges variables-Calculs auto'!BI$152)-COLUMN('Charges variables-Calculs auto'!$C$152)+1-('Charges variables (avancé)'!$J41+'Charges variables (avancé)'!$K41)),0)*(1-'Charges variables (avancé)'!$L41))*'Charges variables (avancé)'!$AD41</f>
        <v>0</v>
      </c>
      <c r="BJ364" s="341">
        <f>(('Charges variables (avancé)'!$L41*BJ338)+IF(ROUND(('Charges variables-Calculs auto'!BJ$152-CONFIG!$D$7)/31,0)&gt;=('Charges variables (avancé)'!$J41+'Charges variables (avancé)'!$K41),INDEX($C338:$BJ338,,COLUMN('Charges variables-Calculs auto'!BJ$152)-COLUMN('Charges variables-Calculs auto'!$C$152)+1-('Charges variables (avancé)'!$J41+'Charges variables (avancé)'!$K41)),0)*(1-'Charges variables (avancé)'!$L41))*'Charges variables (avancé)'!$AD41</f>
        <v>0</v>
      </c>
    </row>
    <row r="365" spans="2:62" ht="15" customHeight="1">
      <c r="B365" s="366">
        <f>'Charges variables (avancé)'!$C$42</f>
        <v>0</v>
      </c>
      <c r="C365" s="341">
        <f>(('Charges variables (avancé)'!$L42*C339)+IF(ROUND(('Charges variables-Calculs auto'!C$152-CONFIG!$D$7)/31,0)&gt;=('Charges variables (avancé)'!$J42+'Charges variables (avancé)'!$K42),INDEX($C339:$BJ339,,COLUMN('Charges variables-Calculs auto'!C$152)-COLUMN('Charges variables-Calculs auto'!$C$152)+1-('Charges variables (avancé)'!$J42+'Charges variables (avancé)'!$K42)),0)*(1-'Charges variables (avancé)'!$L42))*'Charges variables (avancé)'!$D42</f>
        <v>0</v>
      </c>
      <c r="D365" s="341">
        <f>(('Charges variables (avancé)'!$L42*D339)+IF(ROUND(('Charges variables-Calculs auto'!D$152-CONFIG!$D$7)/31,0)&gt;=('Charges variables (avancé)'!$J42+'Charges variables (avancé)'!$K42),INDEX($C339:$BJ339,,COLUMN('Charges variables-Calculs auto'!D$152)-COLUMN('Charges variables-Calculs auto'!$C$152)+1-('Charges variables (avancé)'!$J42+'Charges variables (avancé)'!$K42)),0)*(1-'Charges variables (avancé)'!$L42))*'Charges variables (avancé)'!$D42</f>
        <v>0</v>
      </c>
      <c r="E365" s="341">
        <f>(('Charges variables (avancé)'!$L42*E339)+IF(ROUND(('Charges variables-Calculs auto'!E$152-CONFIG!$D$7)/31,0)&gt;=('Charges variables (avancé)'!$J42+'Charges variables (avancé)'!$K42),INDEX($C339:$BJ339,,COLUMN('Charges variables-Calculs auto'!E$152)-COLUMN('Charges variables-Calculs auto'!$C$152)+1-('Charges variables (avancé)'!$J42+'Charges variables (avancé)'!$K42)),0)*(1-'Charges variables (avancé)'!$L42))*'Charges variables (avancé)'!$D42</f>
        <v>0</v>
      </c>
      <c r="F365" s="341">
        <f>(('Charges variables (avancé)'!$L42*F339)+IF(ROUND(('Charges variables-Calculs auto'!F$152-CONFIG!$D$7)/31,0)&gt;=('Charges variables (avancé)'!$J42+'Charges variables (avancé)'!$K42),INDEX($C339:$BJ339,,COLUMN('Charges variables-Calculs auto'!F$152)-COLUMN('Charges variables-Calculs auto'!$C$152)+1-('Charges variables (avancé)'!$J42+'Charges variables (avancé)'!$K42)),0)*(1-'Charges variables (avancé)'!$L42))*'Charges variables (avancé)'!$D42</f>
        <v>0</v>
      </c>
      <c r="G365" s="341">
        <f>(('Charges variables (avancé)'!$L42*G339)+IF(ROUND(('Charges variables-Calculs auto'!G$152-CONFIG!$D$7)/31,0)&gt;=('Charges variables (avancé)'!$J42+'Charges variables (avancé)'!$K42),INDEX($C339:$BJ339,,COLUMN('Charges variables-Calculs auto'!G$152)-COLUMN('Charges variables-Calculs auto'!$C$152)+1-('Charges variables (avancé)'!$J42+'Charges variables (avancé)'!$K42)),0)*(1-'Charges variables (avancé)'!$L42))*'Charges variables (avancé)'!$D42</f>
        <v>0</v>
      </c>
      <c r="H365" s="341">
        <f>(('Charges variables (avancé)'!$L42*H339)+IF(ROUND(('Charges variables-Calculs auto'!H$152-CONFIG!$D$7)/31,0)&gt;=('Charges variables (avancé)'!$J42+'Charges variables (avancé)'!$K42),INDEX($C339:$BJ339,,COLUMN('Charges variables-Calculs auto'!H$152)-COLUMN('Charges variables-Calculs auto'!$C$152)+1-('Charges variables (avancé)'!$J42+'Charges variables (avancé)'!$K42)),0)*(1-'Charges variables (avancé)'!$L42))*'Charges variables (avancé)'!$D42</f>
        <v>0</v>
      </c>
      <c r="I365" s="341">
        <f>(('Charges variables (avancé)'!$L42*I339)+IF(ROUND(('Charges variables-Calculs auto'!I$152-CONFIG!$D$7)/31,0)&gt;=('Charges variables (avancé)'!$J42+'Charges variables (avancé)'!$K42),INDEX($C339:$BJ339,,COLUMN('Charges variables-Calculs auto'!I$152)-COLUMN('Charges variables-Calculs auto'!$C$152)+1-('Charges variables (avancé)'!$J42+'Charges variables (avancé)'!$K42)),0)*(1-'Charges variables (avancé)'!$L42))*'Charges variables (avancé)'!$D42</f>
        <v>0</v>
      </c>
      <c r="J365" s="341">
        <f>(('Charges variables (avancé)'!$L42*J339)+IF(ROUND(('Charges variables-Calculs auto'!J$152-CONFIG!$D$7)/31,0)&gt;=('Charges variables (avancé)'!$J42+'Charges variables (avancé)'!$K42),INDEX($C339:$BJ339,,COLUMN('Charges variables-Calculs auto'!J$152)-COLUMN('Charges variables-Calculs auto'!$C$152)+1-('Charges variables (avancé)'!$J42+'Charges variables (avancé)'!$K42)),0)*(1-'Charges variables (avancé)'!$L42))*'Charges variables (avancé)'!$D42</f>
        <v>0</v>
      </c>
      <c r="K365" s="341">
        <f>(('Charges variables (avancé)'!$L42*K339)+IF(ROUND(('Charges variables-Calculs auto'!K$152-CONFIG!$D$7)/31,0)&gt;=('Charges variables (avancé)'!$J42+'Charges variables (avancé)'!$K42),INDEX($C339:$BJ339,,COLUMN('Charges variables-Calculs auto'!K$152)-COLUMN('Charges variables-Calculs auto'!$C$152)+1-('Charges variables (avancé)'!$J42+'Charges variables (avancé)'!$K42)),0)*(1-'Charges variables (avancé)'!$L42))*'Charges variables (avancé)'!$D42</f>
        <v>0</v>
      </c>
      <c r="L365" s="341">
        <f>(('Charges variables (avancé)'!$L42*L339)+IF(ROUND(('Charges variables-Calculs auto'!L$152-CONFIG!$D$7)/31,0)&gt;=('Charges variables (avancé)'!$J42+'Charges variables (avancé)'!$K42),INDEX($C339:$BJ339,,COLUMN('Charges variables-Calculs auto'!L$152)-COLUMN('Charges variables-Calculs auto'!$C$152)+1-('Charges variables (avancé)'!$J42+'Charges variables (avancé)'!$K42)),0)*(1-'Charges variables (avancé)'!$L42))*'Charges variables (avancé)'!$D42</f>
        <v>0</v>
      </c>
      <c r="M365" s="341">
        <f>(('Charges variables (avancé)'!$L42*M339)+IF(ROUND(('Charges variables-Calculs auto'!M$152-CONFIG!$D$7)/31,0)&gt;=('Charges variables (avancé)'!$J42+'Charges variables (avancé)'!$K42),INDEX($C339:$BJ339,,COLUMN('Charges variables-Calculs auto'!M$152)-COLUMN('Charges variables-Calculs auto'!$C$152)+1-('Charges variables (avancé)'!$J42+'Charges variables (avancé)'!$K42)),0)*(1-'Charges variables (avancé)'!$L42))*'Charges variables (avancé)'!$D42</f>
        <v>0</v>
      </c>
      <c r="N365" s="341">
        <f>(('Charges variables (avancé)'!$L42*N339)+IF(ROUND(('Charges variables-Calculs auto'!N$152-CONFIG!$D$7)/31,0)&gt;=('Charges variables (avancé)'!$J42+'Charges variables (avancé)'!$K42),INDEX($C339:$BJ339,,COLUMN('Charges variables-Calculs auto'!N$152)-COLUMN('Charges variables-Calculs auto'!$C$152)+1-('Charges variables (avancé)'!$J42+'Charges variables (avancé)'!$K42)),0)*(1-'Charges variables (avancé)'!$L42))*'Charges variables (avancé)'!$D42</f>
        <v>0</v>
      </c>
      <c r="O365" s="341">
        <f>(('Charges variables (avancé)'!$L42*O339)+IF(ROUND(('Charges variables-Calculs auto'!O$152-CONFIG!$D$7)/31,0)&gt;=('Charges variables (avancé)'!$J42+'Charges variables (avancé)'!$K42),INDEX($C339:$BJ339,,COLUMN('Charges variables-Calculs auto'!O$152)-COLUMN('Charges variables-Calculs auto'!$C$152)+1-('Charges variables (avancé)'!$J42+'Charges variables (avancé)'!$K42)),0)*(1-'Charges variables (avancé)'!$L42))*'Charges variables (avancé)'!$X42</f>
        <v>0</v>
      </c>
      <c r="P365" s="341">
        <f>(('Charges variables (avancé)'!$L42*P339)+IF(ROUND(('Charges variables-Calculs auto'!P$152-CONFIG!$D$7)/31,0)&gt;=('Charges variables (avancé)'!$J42+'Charges variables (avancé)'!$K42),INDEX($C339:$BJ339,,COLUMN('Charges variables-Calculs auto'!P$152)-COLUMN('Charges variables-Calculs auto'!$C$152)+1-('Charges variables (avancé)'!$J42+'Charges variables (avancé)'!$K42)),0)*(1-'Charges variables (avancé)'!$L42))*'Charges variables (avancé)'!$X42</f>
        <v>0</v>
      </c>
      <c r="Q365" s="341">
        <f>(('Charges variables (avancé)'!$L42*Q339)+IF(ROUND(('Charges variables-Calculs auto'!Q$152-CONFIG!$D$7)/31,0)&gt;=('Charges variables (avancé)'!$J42+'Charges variables (avancé)'!$K42),INDEX($C339:$BJ339,,COLUMN('Charges variables-Calculs auto'!Q$152)-COLUMN('Charges variables-Calculs auto'!$C$152)+1-('Charges variables (avancé)'!$J42+'Charges variables (avancé)'!$K42)),0)*(1-'Charges variables (avancé)'!$L42))*'Charges variables (avancé)'!$X42</f>
        <v>0</v>
      </c>
      <c r="R365" s="341">
        <f>(('Charges variables (avancé)'!$L42*R339)+IF(ROUND(('Charges variables-Calculs auto'!R$152-CONFIG!$D$7)/31,0)&gt;=('Charges variables (avancé)'!$J42+'Charges variables (avancé)'!$K42),INDEX($C339:$BJ339,,COLUMN('Charges variables-Calculs auto'!R$152)-COLUMN('Charges variables-Calculs auto'!$C$152)+1-('Charges variables (avancé)'!$J42+'Charges variables (avancé)'!$K42)),0)*(1-'Charges variables (avancé)'!$L42))*'Charges variables (avancé)'!$X42</f>
        <v>0</v>
      </c>
      <c r="S365" s="341">
        <f>(('Charges variables (avancé)'!$L42*S339)+IF(ROUND(('Charges variables-Calculs auto'!S$152-CONFIG!$D$7)/31,0)&gt;=('Charges variables (avancé)'!$J42+'Charges variables (avancé)'!$K42),INDEX($C339:$BJ339,,COLUMN('Charges variables-Calculs auto'!S$152)-COLUMN('Charges variables-Calculs auto'!$C$152)+1-('Charges variables (avancé)'!$J42+'Charges variables (avancé)'!$K42)),0)*(1-'Charges variables (avancé)'!$L42))*'Charges variables (avancé)'!$X42</f>
        <v>0</v>
      </c>
      <c r="T365" s="341">
        <f>(('Charges variables (avancé)'!$L42*T339)+IF(ROUND(('Charges variables-Calculs auto'!T$152-CONFIG!$D$7)/31,0)&gt;=('Charges variables (avancé)'!$J42+'Charges variables (avancé)'!$K42),INDEX($C339:$BJ339,,COLUMN('Charges variables-Calculs auto'!T$152)-COLUMN('Charges variables-Calculs auto'!$C$152)+1-('Charges variables (avancé)'!$J42+'Charges variables (avancé)'!$K42)),0)*(1-'Charges variables (avancé)'!$L42))*'Charges variables (avancé)'!$X42</f>
        <v>0</v>
      </c>
      <c r="U365" s="341">
        <f>(('Charges variables (avancé)'!$L42*U339)+IF(ROUND(('Charges variables-Calculs auto'!U$152-CONFIG!$D$7)/31,0)&gt;=('Charges variables (avancé)'!$J42+'Charges variables (avancé)'!$K42),INDEX($C339:$BJ339,,COLUMN('Charges variables-Calculs auto'!U$152)-COLUMN('Charges variables-Calculs auto'!$C$152)+1-('Charges variables (avancé)'!$J42+'Charges variables (avancé)'!$K42)),0)*(1-'Charges variables (avancé)'!$L42))*'Charges variables (avancé)'!$X42</f>
        <v>0</v>
      </c>
      <c r="V365" s="341">
        <f>(('Charges variables (avancé)'!$L42*V339)+IF(ROUND(('Charges variables-Calculs auto'!V$152-CONFIG!$D$7)/31,0)&gt;=('Charges variables (avancé)'!$J42+'Charges variables (avancé)'!$K42),INDEX($C339:$BJ339,,COLUMN('Charges variables-Calculs auto'!V$152)-COLUMN('Charges variables-Calculs auto'!$C$152)+1-('Charges variables (avancé)'!$J42+'Charges variables (avancé)'!$K42)),0)*(1-'Charges variables (avancé)'!$L42))*'Charges variables (avancé)'!$X42</f>
        <v>0</v>
      </c>
      <c r="W365" s="341">
        <f>(('Charges variables (avancé)'!$L42*W339)+IF(ROUND(('Charges variables-Calculs auto'!W$152-CONFIG!$D$7)/31,0)&gt;=('Charges variables (avancé)'!$J42+'Charges variables (avancé)'!$K42),INDEX($C339:$BJ339,,COLUMN('Charges variables-Calculs auto'!W$152)-COLUMN('Charges variables-Calculs auto'!$C$152)+1-('Charges variables (avancé)'!$J42+'Charges variables (avancé)'!$K42)),0)*(1-'Charges variables (avancé)'!$L42))*'Charges variables (avancé)'!$X42</f>
        <v>0</v>
      </c>
      <c r="X365" s="341">
        <f>(('Charges variables (avancé)'!$L42*X339)+IF(ROUND(('Charges variables-Calculs auto'!X$152-CONFIG!$D$7)/31,0)&gt;=('Charges variables (avancé)'!$J42+'Charges variables (avancé)'!$K42),INDEX($C339:$BJ339,,COLUMN('Charges variables-Calculs auto'!X$152)-COLUMN('Charges variables-Calculs auto'!$C$152)+1-('Charges variables (avancé)'!$J42+'Charges variables (avancé)'!$K42)),0)*(1-'Charges variables (avancé)'!$L42))*'Charges variables (avancé)'!$X42</f>
        <v>0</v>
      </c>
      <c r="Y365" s="341">
        <f>(('Charges variables (avancé)'!$L42*Y339)+IF(ROUND(('Charges variables-Calculs auto'!Y$152-CONFIG!$D$7)/31,0)&gt;=('Charges variables (avancé)'!$J42+'Charges variables (avancé)'!$K42),INDEX($C339:$BJ339,,COLUMN('Charges variables-Calculs auto'!Y$152)-COLUMN('Charges variables-Calculs auto'!$C$152)+1-('Charges variables (avancé)'!$J42+'Charges variables (avancé)'!$K42)),0)*(1-'Charges variables (avancé)'!$L42))*'Charges variables (avancé)'!$X42</f>
        <v>0</v>
      </c>
      <c r="Z365" s="341">
        <f>(('Charges variables (avancé)'!$L42*Z339)+IF(ROUND(('Charges variables-Calculs auto'!Z$152-CONFIG!$D$7)/31,0)&gt;=('Charges variables (avancé)'!$J42+'Charges variables (avancé)'!$K42),INDEX($C339:$BJ339,,COLUMN('Charges variables-Calculs auto'!Z$152)-COLUMN('Charges variables-Calculs auto'!$C$152)+1-('Charges variables (avancé)'!$J42+'Charges variables (avancé)'!$K42)),0)*(1-'Charges variables (avancé)'!$L42))*'Charges variables (avancé)'!$X42</f>
        <v>0</v>
      </c>
      <c r="AA365" s="341">
        <f>(('Charges variables (avancé)'!$L42*AA339)+IF(ROUND(('Charges variables-Calculs auto'!AA$152-CONFIG!$D$7)/31,0)&gt;=('Charges variables (avancé)'!$J42+'Charges variables (avancé)'!$K42),INDEX($C339:$BJ339,,COLUMN('Charges variables-Calculs auto'!AA$152)-COLUMN('Charges variables-Calculs auto'!$C$152)+1-('Charges variables (avancé)'!$J42+'Charges variables (avancé)'!$K42)),0)*(1-'Charges variables (avancé)'!$L42))*'Charges variables (avancé)'!$Z42</f>
        <v>0</v>
      </c>
      <c r="AB365" s="341">
        <f>(('Charges variables (avancé)'!$L42*AB339)+IF(ROUND(('Charges variables-Calculs auto'!AB$152-CONFIG!$D$7)/31,0)&gt;=('Charges variables (avancé)'!$J42+'Charges variables (avancé)'!$K42),INDEX($C339:$BJ339,,COLUMN('Charges variables-Calculs auto'!AB$152)-COLUMN('Charges variables-Calculs auto'!$C$152)+1-('Charges variables (avancé)'!$J42+'Charges variables (avancé)'!$K42)),0)*(1-'Charges variables (avancé)'!$L42))*'Charges variables (avancé)'!$Z42</f>
        <v>0</v>
      </c>
      <c r="AC365" s="341">
        <f>(('Charges variables (avancé)'!$L42*AC339)+IF(ROUND(('Charges variables-Calculs auto'!AC$152-CONFIG!$D$7)/31,0)&gt;=('Charges variables (avancé)'!$J42+'Charges variables (avancé)'!$K42),INDEX($C339:$BJ339,,COLUMN('Charges variables-Calculs auto'!AC$152)-COLUMN('Charges variables-Calculs auto'!$C$152)+1-('Charges variables (avancé)'!$J42+'Charges variables (avancé)'!$K42)),0)*(1-'Charges variables (avancé)'!$L42))*'Charges variables (avancé)'!$Z42</f>
        <v>0</v>
      </c>
      <c r="AD365" s="341">
        <f>(('Charges variables (avancé)'!$L42*AD339)+IF(ROUND(('Charges variables-Calculs auto'!AD$152-CONFIG!$D$7)/31,0)&gt;=('Charges variables (avancé)'!$J42+'Charges variables (avancé)'!$K42),INDEX($C339:$BJ339,,COLUMN('Charges variables-Calculs auto'!AD$152)-COLUMN('Charges variables-Calculs auto'!$C$152)+1-('Charges variables (avancé)'!$J42+'Charges variables (avancé)'!$K42)),0)*(1-'Charges variables (avancé)'!$L42))*'Charges variables (avancé)'!$Z42</f>
        <v>0</v>
      </c>
      <c r="AE365" s="341">
        <f>(('Charges variables (avancé)'!$L42*AE339)+IF(ROUND(('Charges variables-Calculs auto'!AE$152-CONFIG!$D$7)/31,0)&gt;=('Charges variables (avancé)'!$J42+'Charges variables (avancé)'!$K42),INDEX($C339:$BJ339,,COLUMN('Charges variables-Calculs auto'!AE$152)-COLUMN('Charges variables-Calculs auto'!$C$152)+1-('Charges variables (avancé)'!$J42+'Charges variables (avancé)'!$K42)),0)*(1-'Charges variables (avancé)'!$L42))*'Charges variables (avancé)'!$Z42</f>
        <v>0</v>
      </c>
      <c r="AF365" s="341">
        <f>(('Charges variables (avancé)'!$L42*AF339)+IF(ROUND(('Charges variables-Calculs auto'!AF$152-CONFIG!$D$7)/31,0)&gt;=('Charges variables (avancé)'!$J42+'Charges variables (avancé)'!$K42),INDEX($C339:$BJ339,,COLUMN('Charges variables-Calculs auto'!AF$152)-COLUMN('Charges variables-Calculs auto'!$C$152)+1-('Charges variables (avancé)'!$J42+'Charges variables (avancé)'!$K42)),0)*(1-'Charges variables (avancé)'!$L42))*'Charges variables (avancé)'!$Z42</f>
        <v>0</v>
      </c>
      <c r="AG365" s="341">
        <f>(('Charges variables (avancé)'!$L42*AG339)+IF(ROUND(('Charges variables-Calculs auto'!AG$152-CONFIG!$D$7)/31,0)&gt;=('Charges variables (avancé)'!$J42+'Charges variables (avancé)'!$K42),INDEX($C339:$BJ339,,COLUMN('Charges variables-Calculs auto'!AG$152)-COLUMN('Charges variables-Calculs auto'!$C$152)+1-('Charges variables (avancé)'!$J42+'Charges variables (avancé)'!$K42)),0)*(1-'Charges variables (avancé)'!$L42))*'Charges variables (avancé)'!$Z42</f>
        <v>0</v>
      </c>
      <c r="AH365" s="341">
        <f>(('Charges variables (avancé)'!$L42*AH339)+IF(ROUND(('Charges variables-Calculs auto'!AH$152-CONFIG!$D$7)/31,0)&gt;=('Charges variables (avancé)'!$J42+'Charges variables (avancé)'!$K42),INDEX($C339:$BJ339,,COLUMN('Charges variables-Calculs auto'!AH$152)-COLUMN('Charges variables-Calculs auto'!$C$152)+1-('Charges variables (avancé)'!$J42+'Charges variables (avancé)'!$K42)),0)*(1-'Charges variables (avancé)'!$L42))*'Charges variables (avancé)'!$Z42</f>
        <v>0</v>
      </c>
      <c r="AI365" s="341">
        <f>(('Charges variables (avancé)'!$L42*AI339)+IF(ROUND(('Charges variables-Calculs auto'!AI$152-CONFIG!$D$7)/31,0)&gt;=('Charges variables (avancé)'!$J42+'Charges variables (avancé)'!$K42),INDEX($C339:$BJ339,,COLUMN('Charges variables-Calculs auto'!AI$152)-COLUMN('Charges variables-Calculs auto'!$C$152)+1-('Charges variables (avancé)'!$J42+'Charges variables (avancé)'!$K42)),0)*(1-'Charges variables (avancé)'!$L42))*'Charges variables (avancé)'!$Z42</f>
        <v>0</v>
      </c>
      <c r="AJ365" s="341">
        <f>(('Charges variables (avancé)'!$L42*AJ339)+IF(ROUND(('Charges variables-Calculs auto'!AJ$152-CONFIG!$D$7)/31,0)&gt;=('Charges variables (avancé)'!$J42+'Charges variables (avancé)'!$K42),INDEX($C339:$BJ339,,COLUMN('Charges variables-Calculs auto'!AJ$152)-COLUMN('Charges variables-Calculs auto'!$C$152)+1-('Charges variables (avancé)'!$J42+'Charges variables (avancé)'!$K42)),0)*(1-'Charges variables (avancé)'!$L42))*'Charges variables (avancé)'!$Z42</f>
        <v>0</v>
      </c>
      <c r="AK365" s="341">
        <f>(('Charges variables (avancé)'!$L42*AK339)+IF(ROUND(('Charges variables-Calculs auto'!AK$152-CONFIG!$D$7)/31,0)&gt;=('Charges variables (avancé)'!$J42+'Charges variables (avancé)'!$K42),INDEX($C339:$BJ339,,COLUMN('Charges variables-Calculs auto'!AK$152)-COLUMN('Charges variables-Calculs auto'!$C$152)+1-('Charges variables (avancé)'!$J42+'Charges variables (avancé)'!$K42)),0)*(1-'Charges variables (avancé)'!$L42))*'Charges variables (avancé)'!$Z42</f>
        <v>0</v>
      </c>
      <c r="AL365" s="341">
        <f>(('Charges variables (avancé)'!$L42*AL339)+IF(ROUND(('Charges variables-Calculs auto'!AL$152-CONFIG!$D$7)/31,0)&gt;=('Charges variables (avancé)'!$J42+'Charges variables (avancé)'!$K42),INDEX($C339:$BJ339,,COLUMN('Charges variables-Calculs auto'!AL$152)-COLUMN('Charges variables-Calculs auto'!$C$152)+1-('Charges variables (avancé)'!$J42+'Charges variables (avancé)'!$K42)),0)*(1-'Charges variables (avancé)'!$L42))*'Charges variables (avancé)'!$Z42</f>
        <v>0</v>
      </c>
      <c r="AM365" s="341">
        <f>(('Charges variables (avancé)'!$L42*AM339)+IF(ROUND(('Charges variables-Calculs auto'!AM$152-CONFIG!$D$7)/31,0)&gt;=('Charges variables (avancé)'!$J42+'Charges variables (avancé)'!$K42),INDEX($C339:$BJ339,,COLUMN('Charges variables-Calculs auto'!AM$152)-COLUMN('Charges variables-Calculs auto'!$C$152)+1-('Charges variables (avancé)'!$J42+'Charges variables (avancé)'!$K42)),0)*(1-'Charges variables (avancé)'!$L42))*'Charges variables (avancé)'!$AB42</f>
        <v>0</v>
      </c>
      <c r="AN365" s="341">
        <f>(('Charges variables (avancé)'!$L42*AN339)+IF(ROUND(('Charges variables-Calculs auto'!AN$152-CONFIG!$D$7)/31,0)&gt;=('Charges variables (avancé)'!$J42+'Charges variables (avancé)'!$K42),INDEX($C339:$BJ339,,COLUMN('Charges variables-Calculs auto'!AN$152)-COLUMN('Charges variables-Calculs auto'!$C$152)+1-('Charges variables (avancé)'!$J42+'Charges variables (avancé)'!$K42)),0)*(1-'Charges variables (avancé)'!$L42))*'Charges variables (avancé)'!$AB42</f>
        <v>0</v>
      </c>
      <c r="AO365" s="341">
        <f>(('Charges variables (avancé)'!$L42*AO339)+IF(ROUND(('Charges variables-Calculs auto'!AO$152-CONFIG!$D$7)/31,0)&gt;=('Charges variables (avancé)'!$J42+'Charges variables (avancé)'!$K42),INDEX($C339:$BJ339,,COLUMN('Charges variables-Calculs auto'!AO$152)-COLUMN('Charges variables-Calculs auto'!$C$152)+1-('Charges variables (avancé)'!$J42+'Charges variables (avancé)'!$K42)),0)*(1-'Charges variables (avancé)'!$L42))*'Charges variables (avancé)'!$AB42</f>
        <v>0</v>
      </c>
      <c r="AP365" s="341">
        <f>(('Charges variables (avancé)'!$L42*AP339)+IF(ROUND(('Charges variables-Calculs auto'!AP$152-CONFIG!$D$7)/31,0)&gt;=('Charges variables (avancé)'!$J42+'Charges variables (avancé)'!$K42),INDEX($C339:$BJ339,,COLUMN('Charges variables-Calculs auto'!AP$152)-COLUMN('Charges variables-Calculs auto'!$C$152)+1-('Charges variables (avancé)'!$J42+'Charges variables (avancé)'!$K42)),0)*(1-'Charges variables (avancé)'!$L42))*'Charges variables (avancé)'!$AB42</f>
        <v>0</v>
      </c>
      <c r="AQ365" s="341">
        <f>(('Charges variables (avancé)'!$L42*AQ339)+IF(ROUND(('Charges variables-Calculs auto'!AQ$152-CONFIG!$D$7)/31,0)&gt;=('Charges variables (avancé)'!$J42+'Charges variables (avancé)'!$K42),INDEX($C339:$BJ339,,COLUMN('Charges variables-Calculs auto'!AQ$152)-COLUMN('Charges variables-Calculs auto'!$C$152)+1-('Charges variables (avancé)'!$J42+'Charges variables (avancé)'!$K42)),0)*(1-'Charges variables (avancé)'!$L42))*'Charges variables (avancé)'!$AB42</f>
        <v>0</v>
      </c>
      <c r="AR365" s="341">
        <f>(('Charges variables (avancé)'!$L42*AR339)+IF(ROUND(('Charges variables-Calculs auto'!AR$152-CONFIG!$D$7)/31,0)&gt;=('Charges variables (avancé)'!$J42+'Charges variables (avancé)'!$K42),INDEX($C339:$BJ339,,COLUMN('Charges variables-Calculs auto'!AR$152)-COLUMN('Charges variables-Calculs auto'!$C$152)+1-('Charges variables (avancé)'!$J42+'Charges variables (avancé)'!$K42)),0)*(1-'Charges variables (avancé)'!$L42))*'Charges variables (avancé)'!$AB42</f>
        <v>0</v>
      </c>
      <c r="AS365" s="341">
        <f>(('Charges variables (avancé)'!$L42*AS339)+IF(ROUND(('Charges variables-Calculs auto'!AS$152-CONFIG!$D$7)/31,0)&gt;=('Charges variables (avancé)'!$J42+'Charges variables (avancé)'!$K42),INDEX($C339:$BJ339,,COLUMN('Charges variables-Calculs auto'!AS$152)-COLUMN('Charges variables-Calculs auto'!$C$152)+1-('Charges variables (avancé)'!$J42+'Charges variables (avancé)'!$K42)),0)*(1-'Charges variables (avancé)'!$L42))*'Charges variables (avancé)'!$AB42</f>
        <v>0</v>
      </c>
      <c r="AT365" s="341">
        <f>(('Charges variables (avancé)'!$L42*AT339)+IF(ROUND(('Charges variables-Calculs auto'!AT$152-CONFIG!$D$7)/31,0)&gt;=('Charges variables (avancé)'!$J42+'Charges variables (avancé)'!$K42),INDEX($C339:$BJ339,,COLUMN('Charges variables-Calculs auto'!AT$152)-COLUMN('Charges variables-Calculs auto'!$C$152)+1-('Charges variables (avancé)'!$J42+'Charges variables (avancé)'!$K42)),0)*(1-'Charges variables (avancé)'!$L42))*'Charges variables (avancé)'!$AB42</f>
        <v>0</v>
      </c>
      <c r="AU365" s="341">
        <f>(('Charges variables (avancé)'!$L42*AU339)+IF(ROUND(('Charges variables-Calculs auto'!AU$152-CONFIG!$D$7)/31,0)&gt;=('Charges variables (avancé)'!$J42+'Charges variables (avancé)'!$K42),INDEX($C339:$BJ339,,COLUMN('Charges variables-Calculs auto'!AU$152)-COLUMN('Charges variables-Calculs auto'!$C$152)+1-('Charges variables (avancé)'!$J42+'Charges variables (avancé)'!$K42)),0)*(1-'Charges variables (avancé)'!$L42))*'Charges variables (avancé)'!$AB42</f>
        <v>0</v>
      </c>
      <c r="AV365" s="341">
        <f>(('Charges variables (avancé)'!$L42*AV339)+IF(ROUND(('Charges variables-Calculs auto'!AV$152-CONFIG!$D$7)/31,0)&gt;=('Charges variables (avancé)'!$J42+'Charges variables (avancé)'!$K42),INDEX($C339:$BJ339,,COLUMN('Charges variables-Calculs auto'!AV$152)-COLUMN('Charges variables-Calculs auto'!$C$152)+1-('Charges variables (avancé)'!$J42+'Charges variables (avancé)'!$K42)),0)*(1-'Charges variables (avancé)'!$L42))*'Charges variables (avancé)'!$AB42</f>
        <v>0</v>
      </c>
      <c r="AW365" s="341">
        <f>(('Charges variables (avancé)'!$L42*AW339)+IF(ROUND(('Charges variables-Calculs auto'!AW$152-CONFIG!$D$7)/31,0)&gt;=('Charges variables (avancé)'!$J42+'Charges variables (avancé)'!$K42),INDEX($C339:$BJ339,,COLUMN('Charges variables-Calculs auto'!AW$152)-COLUMN('Charges variables-Calculs auto'!$C$152)+1-('Charges variables (avancé)'!$J42+'Charges variables (avancé)'!$K42)),0)*(1-'Charges variables (avancé)'!$L42))*'Charges variables (avancé)'!$AB42</f>
        <v>0</v>
      </c>
      <c r="AX365" s="341">
        <f>(('Charges variables (avancé)'!$L42*AX339)+IF(ROUND(('Charges variables-Calculs auto'!AX$152-CONFIG!$D$7)/31,0)&gt;=('Charges variables (avancé)'!$J42+'Charges variables (avancé)'!$K42),INDEX($C339:$BJ339,,COLUMN('Charges variables-Calculs auto'!AX$152)-COLUMN('Charges variables-Calculs auto'!$C$152)+1-('Charges variables (avancé)'!$J42+'Charges variables (avancé)'!$K42)),0)*(1-'Charges variables (avancé)'!$L42))*'Charges variables (avancé)'!$AB42</f>
        <v>0</v>
      </c>
      <c r="AY365" s="341">
        <f>(('Charges variables (avancé)'!$L42*AY339)+IF(ROUND(('Charges variables-Calculs auto'!AY$152-CONFIG!$D$7)/31,0)&gt;=('Charges variables (avancé)'!$J42+'Charges variables (avancé)'!$K42),INDEX($C339:$BJ339,,COLUMN('Charges variables-Calculs auto'!AY$152)-COLUMN('Charges variables-Calculs auto'!$C$152)+1-('Charges variables (avancé)'!$J42+'Charges variables (avancé)'!$K42)),0)*(1-'Charges variables (avancé)'!$L42))*'Charges variables (avancé)'!$AD42</f>
        <v>0</v>
      </c>
      <c r="AZ365" s="341">
        <f>(('Charges variables (avancé)'!$L42*AZ339)+IF(ROUND(('Charges variables-Calculs auto'!AZ$152-CONFIG!$D$7)/31,0)&gt;=('Charges variables (avancé)'!$J42+'Charges variables (avancé)'!$K42),INDEX($C339:$BJ339,,COLUMN('Charges variables-Calculs auto'!AZ$152)-COLUMN('Charges variables-Calculs auto'!$C$152)+1-('Charges variables (avancé)'!$J42+'Charges variables (avancé)'!$K42)),0)*(1-'Charges variables (avancé)'!$L42))*'Charges variables (avancé)'!$AD42</f>
        <v>0</v>
      </c>
      <c r="BA365" s="341">
        <f>(('Charges variables (avancé)'!$L42*BA339)+IF(ROUND(('Charges variables-Calculs auto'!BA$152-CONFIG!$D$7)/31,0)&gt;=('Charges variables (avancé)'!$J42+'Charges variables (avancé)'!$K42),INDEX($C339:$BJ339,,COLUMN('Charges variables-Calculs auto'!BA$152)-COLUMN('Charges variables-Calculs auto'!$C$152)+1-('Charges variables (avancé)'!$J42+'Charges variables (avancé)'!$K42)),0)*(1-'Charges variables (avancé)'!$L42))*'Charges variables (avancé)'!$AD42</f>
        <v>0</v>
      </c>
      <c r="BB365" s="341">
        <f>(('Charges variables (avancé)'!$L42*BB339)+IF(ROUND(('Charges variables-Calculs auto'!BB$152-CONFIG!$D$7)/31,0)&gt;=('Charges variables (avancé)'!$J42+'Charges variables (avancé)'!$K42),INDEX($C339:$BJ339,,COLUMN('Charges variables-Calculs auto'!BB$152)-COLUMN('Charges variables-Calculs auto'!$C$152)+1-('Charges variables (avancé)'!$J42+'Charges variables (avancé)'!$K42)),0)*(1-'Charges variables (avancé)'!$L42))*'Charges variables (avancé)'!$AD42</f>
        <v>0</v>
      </c>
      <c r="BC365" s="341">
        <f>(('Charges variables (avancé)'!$L42*BC339)+IF(ROUND(('Charges variables-Calculs auto'!BC$152-CONFIG!$D$7)/31,0)&gt;=('Charges variables (avancé)'!$J42+'Charges variables (avancé)'!$K42),INDEX($C339:$BJ339,,COLUMN('Charges variables-Calculs auto'!BC$152)-COLUMN('Charges variables-Calculs auto'!$C$152)+1-('Charges variables (avancé)'!$J42+'Charges variables (avancé)'!$K42)),0)*(1-'Charges variables (avancé)'!$L42))*'Charges variables (avancé)'!$AD42</f>
        <v>0</v>
      </c>
      <c r="BD365" s="341">
        <f>(('Charges variables (avancé)'!$L42*BD339)+IF(ROUND(('Charges variables-Calculs auto'!BD$152-CONFIG!$D$7)/31,0)&gt;=('Charges variables (avancé)'!$J42+'Charges variables (avancé)'!$K42),INDEX($C339:$BJ339,,COLUMN('Charges variables-Calculs auto'!BD$152)-COLUMN('Charges variables-Calculs auto'!$C$152)+1-('Charges variables (avancé)'!$J42+'Charges variables (avancé)'!$K42)),0)*(1-'Charges variables (avancé)'!$L42))*'Charges variables (avancé)'!$AD42</f>
        <v>0</v>
      </c>
      <c r="BE365" s="341">
        <f>(('Charges variables (avancé)'!$L42*BE339)+IF(ROUND(('Charges variables-Calculs auto'!BE$152-CONFIG!$D$7)/31,0)&gt;=('Charges variables (avancé)'!$J42+'Charges variables (avancé)'!$K42),INDEX($C339:$BJ339,,COLUMN('Charges variables-Calculs auto'!BE$152)-COLUMN('Charges variables-Calculs auto'!$C$152)+1-('Charges variables (avancé)'!$J42+'Charges variables (avancé)'!$K42)),0)*(1-'Charges variables (avancé)'!$L42))*'Charges variables (avancé)'!$AD42</f>
        <v>0</v>
      </c>
      <c r="BF365" s="341">
        <f>(('Charges variables (avancé)'!$L42*BF339)+IF(ROUND(('Charges variables-Calculs auto'!BF$152-CONFIG!$D$7)/31,0)&gt;=('Charges variables (avancé)'!$J42+'Charges variables (avancé)'!$K42),INDEX($C339:$BJ339,,COLUMN('Charges variables-Calculs auto'!BF$152)-COLUMN('Charges variables-Calculs auto'!$C$152)+1-('Charges variables (avancé)'!$J42+'Charges variables (avancé)'!$K42)),0)*(1-'Charges variables (avancé)'!$L42))*'Charges variables (avancé)'!$AD42</f>
        <v>0</v>
      </c>
      <c r="BG365" s="341">
        <f>(('Charges variables (avancé)'!$L42*BG339)+IF(ROUND(('Charges variables-Calculs auto'!BG$152-CONFIG!$D$7)/31,0)&gt;=('Charges variables (avancé)'!$J42+'Charges variables (avancé)'!$K42),INDEX($C339:$BJ339,,COLUMN('Charges variables-Calculs auto'!BG$152)-COLUMN('Charges variables-Calculs auto'!$C$152)+1-('Charges variables (avancé)'!$J42+'Charges variables (avancé)'!$K42)),0)*(1-'Charges variables (avancé)'!$L42))*'Charges variables (avancé)'!$AD42</f>
        <v>0</v>
      </c>
      <c r="BH365" s="341">
        <f>(('Charges variables (avancé)'!$L42*BH339)+IF(ROUND(('Charges variables-Calculs auto'!BH$152-CONFIG!$D$7)/31,0)&gt;=('Charges variables (avancé)'!$J42+'Charges variables (avancé)'!$K42),INDEX($C339:$BJ339,,COLUMN('Charges variables-Calculs auto'!BH$152)-COLUMN('Charges variables-Calculs auto'!$C$152)+1-('Charges variables (avancé)'!$J42+'Charges variables (avancé)'!$K42)),0)*(1-'Charges variables (avancé)'!$L42))*'Charges variables (avancé)'!$AD42</f>
        <v>0</v>
      </c>
      <c r="BI365" s="341">
        <f>(('Charges variables (avancé)'!$L42*BI339)+IF(ROUND(('Charges variables-Calculs auto'!BI$152-CONFIG!$D$7)/31,0)&gt;=('Charges variables (avancé)'!$J42+'Charges variables (avancé)'!$K42),INDEX($C339:$BJ339,,COLUMN('Charges variables-Calculs auto'!BI$152)-COLUMN('Charges variables-Calculs auto'!$C$152)+1-('Charges variables (avancé)'!$J42+'Charges variables (avancé)'!$K42)),0)*(1-'Charges variables (avancé)'!$L42))*'Charges variables (avancé)'!$AD42</f>
        <v>0</v>
      </c>
      <c r="BJ365" s="341">
        <f>(('Charges variables (avancé)'!$L42*BJ339)+IF(ROUND(('Charges variables-Calculs auto'!BJ$152-CONFIG!$D$7)/31,0)&gt;=('Charges variables (avancé)'!$J42+'Charges variables (avancé)'!$K42),INDEX($C339:$BJ339,,COLUMN('Charges variables-Calculs auto'!BJ$152)-COLUMN('Charges variables-Calculs auto'!$C$152)+1-('Charges variables (avancé)'!$J42+'Charges variables (avancé)'!$K42)),0)*(1-'Charges variables (avancé)'!$L42))*'Charges variables (avancé)'!$AD42</f>
        <v>0</v>
      </c>
    </row>
    <row r="366" spans="2:62" ht="15" customHeight="1">
      <c r="B366" s="366">
        <f>'Charges variables (avancé)'!$C$43</f>
        <v>0</v>
      </c>
      <c r="C366" s="341">
        <f>(('Charges variables (avancé)'!$L43*C340)+IF(ROUND(('Charges variables-Calculs auto'!C$152-CONFIG!$D$7)/31,0)&gt;=('Charges variables (avancé)'!$J43+'Charges variables (avancé)'!$K43),INDEX($C340:$BJ340,,COLUMN('Charges variables-Calculs auto'!C$152)-COLUMN('Charges variables-Calculs auto'!$C$152)+1-('Charges variables (avancé)'!$J43+'Charges variables (avancé)'!$K43)),0)*(1-'Charges variables (avancé)'!$L43))*'Charges variables (avancé)'!$D43</f>
        <v>0</v>
      </c>
      <c r="D366" s="341">
        <f>(('Charges variables (avancé)'!$L43*D340)+IF(ROUND(('Charges variables-Calculs auto'!D$152-CONFIG!$D$7)/31,0)&gt;=('Charges variables (avancé)'!$J43+'Charges variables (avancé)'!$K43),INDEX($C340:$BJ340,,COLUMN('Charges variables-Calculs auto'!D$152)-COLUMN('Charges variables-Calculs auto'!$C$152)+1-('Charges variables (avancé)'!$J43+'Charges variables (avancé)'!$K43)),0)*(1-'Charges variables (avancé)'!$L43))*'Charges variables (avancé)'!$D43</f>
        <v>0</v>
      </c>
      <c r="E366" s="341">
        <f>(('Charges variables (avancé)'!$L43*E340)+IF(ROUND(('Charges variables-Calculs auto'!E$152-CONFIG!$D$7)/31,0)&gt;=('Charges variables (avancé)'!$J43+'Charges variables (avancé)'!$K43),INDEX($C340:$BJ340,,COLUMN('Charges variables-Calculs auto'!E$152)-COLUMN('Charges variables-Calculs auto'!$C$152)+1-('Charges variables (avancé)'!$J43+'Charges variables (avancé)'!$K43)),0)*(1-'Charges variables (avancé)'!$L43))*'Charges variables (avancé)'!$D43</f>
        <v>0</v>
      </c>
      <c r="F366" s="341">
        <f>(('Charges variables (avancé)'!$L43*F340)+IF(ROUND(('Charges variables-Calculs auto'!F$152-CONFIG!$D$7)/31,0)&gt;=('Charges variables (avancé)'!$J43+'Charges variables (avancé)'!$K43),INDEX($C340:$BJ340,,COLUMN('Charges variables-Calculs auto'!F$152)-COLUMN('Charges variables-Calculs auto'!$C$152)+1-('Charges variables (avancé)'!$J43+'Charges variables (avancé)'!$K43)),0)*(1-'Charges variables (avancé)'!$L43))*'Charges variables (avancé)'!$D43</f>
        <v>0</v>
      </c>
      <c r="G366" s="341">
        <f>(('Charges variables (avancé)'!$L43*G340)+IF(ROUND(('Charges variables-Calculs auto'!G$152-CONFIG!$D$7)/31,0)&gt;=('Charges variables (avancé)'!$J43+'Charges variables (avancé)'!$K43),INDEX($C340:$BJ340,,COLUMN('Charges variables-Calculs auto'!G$152)-COLUMN('Charges variables-Calculs auto'!$C$152)+1-('Charges variables (avancé)'!$J43+'Charges variables (avancé)'!$K43)),0)*(1-'Charges variables (avancé)'!$L43))*'Charges variables (avancé)'!$D43</f>
        <v>0</v>
      </c>
      <c r="H366" s="341">
        <f>(('Charges variables (avancé)'!$L43*H340)+IF(ROUND(('Charges variables-Calculs auto'!H$152-CONFIG!$D$7)/31,0)&gt;=('Charges variables (avancé)'!$J43+'Charges variables (avancé)'!$K43),INDEX($C340:$BJ340,,COLUMN('Charges variables-Calculs auto'!H$152)-COLUMN('Charges variables-Calculs auto'!$C$152)+1-('Charges variables (avancé)'!$J43+'Charges variables (avancé)'!$K43)),0)*(1-'Charges variables (avancé)'!$L43))*'Charges variables (avancé)'!$D43</f>
        <v>0</v>
      </c>
      <c r="I366" s="341">
        <f>(('Charges variables (avancé)'!$L43*I340)+IF(ROUND(('Charges variables-Calculs auto'!I$152-CONFIG!$D$7)/31,0)&gt;=('Charges variables (avancé)'!$J43+'Charges variables (avancé)'!$K43),INDEX($C340:$BJ340,,COLUMN('Charges variables-Calculs auto'!I$152)-COLUMN('Charges variables-Calculs auto'!$C$152)+1-('Charges variables (avancé)'!$J43+'Charges variables (avancé)'!$K43)),0)*(1-'Charges variables (avancé)'!$L43))*'Charges variables (avancé)'!$D43</f>
        <v>0</v>
      </c>
      <c r="J366" s="341">
        <f>(('Charges variables (avancé)'!$L43*J340)+IF(ROUND(('Charges variables-Calculs auto'!J$152-CONFIG!$D$7)/31,0)&gt;=('Charges variables (avancé)'!$J43+'Charges variables (avancé)'!$K43),INDEX($C340:$BJ340,,COLUMN('Charges variables-Calculs auto'!J$152)-COLUMN('Charges variables-Calculs auto'!$C$152)+1-('Charges variables (avancé)'!$J43+'Charges variables (avancé)'!$K43)),0)*(1-'Charges variables (avancé)'!$L43))*'Charges variables (avancé)'!$D43</f>
        <v>0</v>
      </c>
      <c r="K366" s="341">
        <f>(('Charges variables (avancé)'!$L43*K340)+IF(ROUND(('Charges variables-Calculs auto'!K$152-CONFIG!$D$7)/31,0)&gt;=('Charges variables (avancé)'!$J43+'Charges variables (avancé)'!$K43),INDEX($C340:$BJ340,,COLUMN('Charges variables-Calculs auto'!K$152)-COLUMN('Charges variables-Calculs auto'!$C$152)+1-('Charges variables (avancé)'!$J43+'Charges variables (avancé)'!$K43)),0)*(1-'Charges variables (avancé)'!$L43))*'Charges variables (avancé)'!$D43</f>
        <v>0</v>
      </c>
      <c r="L366" s="341">
        <f>(('Charges variables (avancé)'!$L43*L340)+IF(ROUND(('Charges variables-Calculs auto'!L$152-CONFIG!$D$7)/31,0)&gt;=('Charges variables (avancé)'!$J43+'Charges variables (avancé)'!$K43),INDEX($C340:$BJ340,,COLUMN('Charges variables-Calculs auto'!L$152)-COLUMN('Charges variables-Calculs auto'!$C$152)+1-('Charges variables (avancé)'!$J43+'Charges variables (avancé)'!$K43)),0)*(1-'Charges variables (avancé)'!$L43))*'Charges variables (avancé)'!$D43</f>
        <v>0</v>
      </c>
      <c r="M366" s="341">
        <f>(('Charges variables (avancé)'!$L43*M340)+IF(ROUND(('Charges variables-Calculs auto'!M$152-CONFIG!$D$7)/31,0)&gt;=('Charges variables (avancé)'!$J43+'Charges variables (avancé)'!$K43),INDEX($C340:$BJ340,,COLUMN('Charges variables-Calculs auto'!M$152)-COLUMN('Charges variables-Calculs auto'!$C$152)+1-('Charges variables (avancé)'!$J43+'Charges variables (avancé)'!$K43)),0)*(1-'Charges variables (avancé)'!$L43))*'Charges variables (avancé)'!$D43</f>
        <v>0</v>
      </c>
      <c r="N366" s="341">
        <f>(('Charges variables (avancé)'!$L43*N340)+IF(ROUND(('Charges variables-Calculs auto'!N$152-CONFIG!$D$7)/31,0)&gt;=('Charges variables (avancé)'!$J43+'Charges variables (avancé)'!$K43),INDEX($C340:$BJ340,,COLUMN('Charges variables-Calculs auto'!N$152)-COLUMN('Charges variables-Calculs auto'!$C$152)+1-('Charges variables (avancé)'!$J43+'Charges variables (avancé)'!$K43)),0)*(1-'Charges variables (avancé)'!$L43))*'Charges variables (avancé)'!$D43</f>
        <v>0</v>
      </c>
      <c r="O366" s="341">
        <f>(('Charges variables (avancé)'!$L43*O340)+IF(ROUND(('Charges variables-Calculs auto'!O$152-CONFIG!$D$7)/31,0)&gt;=('Charges variables (avancé)'!$J43+'Charges variables (avancé)'!$K43),INDEX($C340:$BJ340,,COLUMN('Charges variables-Calculs auto'!O$152)-COLUMN('Charges variables-Calculs auto'!$C$152)+1-('Charges variables (avancé)'!$J43+'Charges variables (avancé)'!$K43)),0)*(1-'Charges variables (avancé)'!$L43))*'Charges variables (avancé)'!$X43</f>
        <v>0</v>
      </c>
      <c r="P366" s="341">
        <f>(('Charges variables (avancé)'!$L43*P340)+IF(ROUND(('Charges variables-Calculs auto'!P$152-CONFIG!$D$7)/31,0)&gt;=('Charges variables (avancé)'!$J43+'Charges variables (avancé)'!$K43),INDEX($C340:$BJ340,,COLUMN('Charges variables-Calculs auto'!P$152)-COLUMN('Charges variables-Calculs auto'!$C$152)+1-('Charges variables (avancé)'!$J43+'Charges variables (avancé)'!$K43)),0)*(1-'Charges variables (avancé)'!$L43))*'Charges variables (avancé)'!$X43</f>
        <v>0</v>
      </c>
      <c r="Q366" s="341">
        <f>(('Charges variables (avancé)'!$L43*Q340)+IF(ROUND(('Charges variables-Calculs auto'!Q$152-CONFIG!$D$7)/31,0)&gt;=('Charges variables (avancé)'!$J43+'Charges variables (avancé)'!$K43),INDEX($C340:$BJ340,,COLUMN('Charges variables-Calculs auto'!Q$152)-COLUMN('Charges variables-Calculs auto'!$C$152)+1-('Charges variables (avancé)'!$J43+'Charges variables (avancé)'!$K43)),0)*(1-'Charges variables (avancé)'!$L43))*'Charges variables (avancé)'!$X43</f>
        <v>0</v>
      </c>
      <c r="R366" s="341">
        <f>(('Charges variables (avancé)'!$L43*R340)+IF(ROUND(('Charges variables-Calculs auto'!R$152-CONFIG!$D$7)/31,0)&gt;=('Charges variables (avancé)'!$J43+'Charges variables (avancé)'!$K43),INDEX($C340:$BJ340,,COLUMN('Charges variables-Calculs auto'!R$152)-COLUMN('Charges variables-Calculs auto'!$C$152)+1-('Charges variables (avancé)'!$J43+'Charges variables (avancé)'!$K43)),0)*(1-'Charges variables (avancé)'!$L43))*'Charges variables (avancé)'!$X43</f>
        <v>0</v>
      </c>
      <c r="S366" s="341">
        <f>(('Charges variables (avancé)'!$L43*S340)+IF(ROUND(('Charges variables-Calculs auto'!S$152-CONFIG!$D$7)/31,0)&gt;=('Charges variables (avancé)'!$J43+'Charges variables (avancé)'!$K43),INDEX($C340:$BJ340,,COLUMN('Charges variables-Calculs auto'!S$152)-COLUMN('Charges variables-Calculs auto'!$C$152)+1-('Charges variables (avancé)'!$J43+'Charges variables (avancé)'!$K43)),0)*(1-'Charges variables (avancé)'!$L43))*'Charges variables (avancé)'!$X43</f>
        <v>0</v>
      </c>
      <c r="T366" s="341">
        <f>(('Charges variables (avancé)'!$L43*T340)+IF(ROUND(('Charges variables-Calculs auto'!T$152-CONFIG!$D$7)/31,0)&gt;=('Charges variables (avancé)'!$J43+'Charges variables (avancé)'!$K43),INDEX($C340:$BJ340,,COLUMN('Charges variables-Calculs auto'!T$152)-COLUMN('Charges variables-Calculs auto'!$C$152)+1-('Charges variables (avancé)'!$J43+'Charges variables (avancé)'!$K43)),0)*(1-'Charges variables (avancé)'!$L43))*'Charges variables (avancé)'!$X43</f>
        <v>0</v>
      </c>
      <c r="U366" s="341">
        <f>(('Charges variables (avancé)'!$L43*U340)+IF(ROUND(('Charges variables-Calculs auto'!U$152-CONFIG!$D$7)/31,0)&gt;=('Charges variables (avancé)'!$J43+'Charges variables (avancé)'!$K43),INDEX($C340:$BJ340,,COLUMN('Charges variables-Calculs auto'!U$152)-COLUMN('Charges variables-Calculs auto'!$C$152)+1-('Charges variables (avancé)'!$J43+'Charges variables (avancé)'!$K43)),0)*(1-'Charges variables (avancé)'!$L43))*'Charges variables (avancé)'!$X43</f>
        <v>0</v>
      </c>
      <c r="V366" s="341">
        <f>(('Charges variables (avancé)'!$L43*V340)+IF(ROUND(('Charges variables-Calculs auto'!V$152-CONFIG!$D$7)/31,0)&gt;=('Charges variables (avancé)'!$J43+'Charges variables (avancé)'!$K43),INDEX($C340:$BJ340,,COLUMN('Charges variables-Calculs auto'!V$152)-COLUMN('Charges variables-Calculs auto'!$C$152)+1-('Charges variables (avancé)'!$J43+'Charges variables (avancé)'!$K43)),0)*(1-'Charges variables (avancé)'!$L43))*'Charges variables (avancé)'!$X43</f>
        <v>0</v>
      </c>
      <c r="W366" s="341">
        <f>(('Charges variables (avancé)'!$L43*W340)+IF(ROUND(('Charges variables-Calculs auto'!W$152-CONFIG!$D$7)/31,0)&gt;=('Charges variables (avancé)'!$J43+'Charges variables (avancé)'!$K43),INDEX($C340:$BJ340,,COLUMN('Charges variables-Calculs auto'!W$152)-COLUMN('Charges variables-Calculs auto'!$C$152)+1-('Charges variables (avancé)'!$J43+'Charges variables (avancé)'!$K43)),0)*(1-'Charges variables (avancé)'!$L43))*'Charges variables (avancé)'!$X43</f>
        <v>0</v>
      </c>
      <c r="X366" s="341">
        <f>(('Charges variables (avancé)'!$L43*X340)+IF(ROUND(('Charges variables-Calculs auto'!X$152-CONFIG!$D$7)/31,0)&gt;=('Charges variables (avancé)'!$J43+'Charges variables (avancé)'!$K43),INDEX($C340:$BJ340,,COLUMN('Charges variables-Calculs auto'!X$152)-COLUMN('Charges variables-Calculs auto'!$C$152)+1-('Charges variables (avancé)'!$J43+'Charges variables (avancé)'!$K43)),0)*(1-'Charges variables (avancé)'!$L43))*'Charges variables (avancé)'!$X43</f>
        <v>0</v>
      </c>
      <c r="Y366" s="341">
        <f>(('Charges variables (avancé)'!$L43*Y340)+IF(ROUND(('Charges variables-Calculs auto'!Y$152-CONFIG!$D$7)/31,0)&gt;=('Charges variables (avancé)'!$J43+'Charges variables (avancé)'!$K43),INDEX($C340:$BJ340,,COLUMN('Charges variables-Calculs auto'!Y$152)-COLUMN('Charges variables-Calculs auto'!$C$152)+1-('Charges variables (avancé)'!$J43+'Charges variables (avancé)'!$K43)),0)*(1-'Charges variables (avancé)'!$L43))*'Charges variables (avancé)'!$X43</f>
        <v>0</v>
      </c>
      <c r="Z366" s="341">
        <f>(('Charges variables (avancé)'!$L43*Z340)+IF(ROUND(('Charges variables-Calculs auto'!Z$152-CONFIG!$D$7)/31,0)&gt;=('Charges variables (avancé)'!$J43+'Charges variables (avancé)'!$K43),INDEX($C340:$BJ340,,COLUMN('Charges variables-Calculs auto'!Z$152)-COLUMN('Charges variables-Calculs auto'!$C$152)+1-('Charges variables (avancé)'!$J43+'Charges variables (avancé)'!$K43)),0)*(1-'Charges variables (avancé)'!$L43))*'Charges variables (avancé)'!$X43</f>
        <v>0</v>
      </c>
      <c r="AA366" s="341">
        <f>(('Charges variables (avancé)'!$L43*AA340)+IF(ROUND(('Charges variables-Calculs auto'!AA$152-CONFIG!$D$7)/31,0)&gt;=('Charges variables (avancé)'!$J43+'Charges variables (avancé)'!$K43),INDEX($C340:$BJ340,,COLUMN('Charges variables-Calculs auto'!AA$152)-COLUMN('Charges variables-Calculs auto'!$C$152)+1-('Charges variables (avancé)'!$J43+'Charges variables (avancé)'!$K43)),0)*(1-'Charges variables (avancé)'!$L43))*'Charges variables (avancé)'!$Z43</f>
        <v>0</v>
      </c>
      <c r="AB366" s="341">
        <f>(('Charges variables (avancé)'!$L43*AB340)+IF(ROUND(('Charges variables-Calculs auto'!AB$152-CONFIG!$D$7)/31,0)&gt;=('Charges variables (avancé)'!$J43+'Charges variables (avancé)'!$K43),INDEX($C340:$BJ340,,COLUMN('Charges variables-Calculs auto'!AB$152)-COLUMN('Charges variables-Calculs auto'!$C$152)+1-('Charges variables (avancé)'!$J43+'Charges variables (avancé)'!$K43)),0)*(1-'Charges variables (avancé)'!$L43))*'Charges variables (avancé)'!$Z43</f>
        <v>0</v>
      </c>
      <c r="AC366" s="341">
        <f>(('Charges variables (avancé)'!$L43*AC340)+IF(ROUND(('Charges variables-Calculs auto'!AC$152-CONFIG!$D$7)/31,0)&gt;=('Charges variables (avancé)'!$J43+'Charges variables (avancé)'!$K43),INDEX($C340:$BJ340,,COLUMN('Charges variables-Calculs auto'!AC$152)-COLUMN('Charges variables-Calculs auto'!$C$152)+1-('Charges variables (avancé)'!$J43+'Charges variables (avancé)'!$K43)),0)*(1-'Charges variables (avancé)'!$L43))*'Charges variables (avancé)'!$Z43</f>
        <v>0</v>
      </c>
      <c r="AD366" s="341">
        <f>(('Charges variables (avancé)'!$L43*AD340)+IF(ROUND(('Charges variables-Calculs auto'!AD$152-CONFIG!$D$7)/31,0)&gt;=('Charges variables (avancé)'!$J43+'Charges variables (avancé)'!$K43),INDEX($C340:$BJ340,,COLUMN('Charges variables-Calculs auto'!AD$152)-COLUMN('Charges variables-Calculs auto'!$C$152)+1-('Charges variables (avancé)'!$J43+'Charges variables (avancé)'!$K43)),0)*(1-'Charges variables (avancé)'!$L43))*'Charges variables (avancé)'!$Z43</f>
        <v>0</v>
      </c>
      <c r="AE366" s="341">
        <f>(('Charges variables (avancé)'!$L43*AE340)+IF(ROUND(('Charges variables-Calculs auto'!AE$152-CONFIG!$D$7)/31,0)&gt;=('Charges variables (avancé)'!$J43+'Charges variables (avancé)'!$K43),INDEX($C340:$BJ340,,COLUMN('Charges variables-Calculs auto'!AE$152)-COLUMN('Charges variables-Calculs auto'!$C$152)+1-('Charges variables (avancé)'!$J43+'Charges variables (avancé)'!$K43)),0)*(1-'Charges variables (avancé)'!$L43))*'Charges variables (avancé)'!$Z43</f>
        <v>0</v>
      </c>
      <c r="AF366" s="341">
        <f>(('Charges variables (avancé)'!$L43*AF340)+IF(ROUND(('Charges variables-Calculs auto'!AF$152-CONFIG!$D$7)/31,0)&gt;=('Charges variables (avancé)'!$J43+'Charges variables (avancé)'!$K43),INDEX($C340:$BJ340,,COLUMN('Charges variables-Calculs auto'!AF$152)-COLUMN('Charges variables-Calculs auto'!$C$152)+1-('Charges variables (avancé)'!$J43+'Charges variables (avancé)'!$K43)),0)*(1-'Charges variables (avancé)'!$L43))*'Charges variables (avancé)'!$Z43</f>
        <v>0</v>
      </c>
      <c r="AG366" s="341">
        <f>(('Charges variables (avancé)'!$L43*AG340)+IF(ROUND(('Charges variables-Calculs auto'!AG$152-CONFIG!$D$7)/31,0)&gt;=('Charges variables (avancé)'!$J43+'Charges variables (avancé)'!$K43),INDEX($C340:$BJ340,,COLUMN('Charges variables-Calculs auto'!AG$152)-COLUMN('Charges variables-Calculs auto'!$C$152)+1-('Charges variables (avancé)'!$J43+'Charges variables (avancé)'!$K43)),0)*(1-'Charges variables (avancé)'!$L43))*'Charges variables (avancé)'!$Z43</f>
        <v>0</v>
      </c>
      <c r="AH366" s="341">
        <f>(('Charges variables (avancé)'!$L43*AH340)+IF(ROUND(('Charges variables-Calculs auto'!AH$152-CONFIG!$D$7)/31,0)&gt;=('Charges variables (avancé)'!$J43+'Charges variables (avancé)'!$K43),INDEX($C340:$BJ340,,COLUMN('Charges variables-Calculs auto'!AH$152)-COLUMN('Charges variables-Calculs auto'!$C$152)+1-('Charges variables (avancé)'!$J43+'Charges variables (avancé)'!$K43)),0)*(1-'Charges variables (avancé)'!$L43))*'Charges variables (avancé)'!$Z43</f>
        <v>0</v>
      </c>
      <c r="AI366" s="341">
        <f>(('Charges variables (avancé)'!$L43*AI340)+IF(ROUND(('Charges variables-Calculs auto'!AI$152-CONFIG!$D$7)/31,0)&gt;=('Charges variables (avancé)'!$J43+'Charges variables (avancé)'!$K43),INDEX($C340:$BJ340,,COLUMN('Charges variables-Calculs auto'!AI$152)-COLUMN('Charges variables-Calculs auto'!$C$152)+1-('Charges variables (avancé)'!$J43+'Charges variables (avancé)'!$K43)),0)*(1-'Charges variables (avancé)'!$L43))*'Charges variables (avancé)'!$Z43</f>
        <v>0</v>
      </c>
      <c r="AJ366" s="341">
        <f>(('Charges variables (avancé)'!$L43*AJ340)+IF(ROUND(('Charges variables-Calculs auto'!AJ$152-CONFIG!$D$7)/31,0)&gt;=('Charges variables (avancé)'!$J43+'Charges variables (avancé)'!$K43),INDEX($C340:$BJ340,,COLUMN('Charges variables-Calculs auto'!AJ$152)-COLUMN('Charges variables-Calculs auto'!$C$152)+1-('Charges variables (avancé)'!$J43+'Charges variables (avancé)'!$K43)),0)*(1-'Charges variables (avancé)'!$L43))*'Charges variables (avancé)'!$Z43</f>
        <v>0</v>
      </c>
      <c r="AK366" s="341">
        <f>(('Charges variables (avancé)'!$L43*AK340)+IF(ROUND(('Charges variables-Calculs auto'!AK$152-CONFIG!$D$7)/31,0)&gt;=('Charges variables (avancé)'!$J43+'Charges variables (avancé)'!$K43),INDEX($C340:$BJ340,,COLUMN('Charges variables-Calculs auto'!AK$152)-COLUMN('Charges variables-Calculs auto'!$C$152)+1-('Charges variables (avancé)'!$J43+'Charges variables (avancé)'!$K43)),0)*(1-'Charges variables (avancé)'!$L43))*'Charges variables (avancé)'!$Z43</f>
        <v>0</v>
      </c>
      <c r="AL366" s="341">
        <f>(('Charges variables (avancé)'!$L43*AL340)+IF(ROUND(('Charges variables-Calculs auto'!AL$152-CONFIG!$D$7)/31,0)&gt;=('Charges variables (avancé)'!$J43+'Charges variables (avancé)'!$K43),INDEX($C340:$BJ340,,COLUMN('Charges variables-Calculs auto'!AL$152)-COLUMN('Charges variables-Calculs auto'!$C$152)+1-('Charges variables (avancé)'!$J43+'Charges variables (avancé)'!$K43)),0)*(1-'Charges variables (avancé)'!$L43))*'Charges variables (avancé)'!$Z43</f>
        <v>0</v>
      </c>
      <c r="AM366" s="341">
        <f>(('Charges variables (avancé)'!$L43*AM340)+IF(ROUND(('Charges variables-Calculs auto'!AM$152-CONFIG!$D$7)/31,0)&gt;=('Charges variables (avancé)'!$J43+'Charges variables (avancé)'!$K43),INDEX($C340:$BJ340,,COLUMN('Charges variables-Calculs auto'!AM$152)-COLUMN('Charges variables-Calculs auto'!$C$152)+1-('Charges variables (avancé)'!$J43+'Charges variables (avancé)'!$K43)),0)*(1-'Charges variables (avancé)'!$L43))*'Charges variables (avancé)'!$AB43</f>
        <v>0</v>
      </c>
      <c r="AN366" s="341">
        <f>(('Charges variables (avancé)'!$L43*AN340)+IF(ROUND(('Charges variables-Calculs auto'!AN$152-CONFIG!$D$7)/31,0)&gt;=('Charges variables (avancé)'!$J43+'Charges variables (avancé)'!$K43),INDEX($C340:$BJ340,,COLUMN('Charges variables-Calculs auto'!AN$152)-COLUMN('Charges variables-Calculs auto'!$C$152)+1-('Charges variables (avancé)'!$J43+'Charges variables (avancé)'!$K43)),0)*(1-'Charges variables (avancé)'!$L43))*'Charges variables (avancé)'!$AB43</f>
        <v>0</v>
      </c>
      <c r="AO366" s="341">
        <f>(('Charges variables (avancé)'!$L43*AO340)+IF(ROUND(('Charges variables-Calculs auto'!AO$152-CONFIG!$D$7)/31,0)&gt;=('Charges variables (avancé)'!$J43+'Charges variables (avancé)'!$K43),INDEX($C340:$BJ340,,COLUMN('Charges variables-Calculs auto'!AO$152)-COLUMN('Charges variables-Calculs auto'!$C$152)+1-('Charges variables (avancé)'!$J43+'Charges variables (avancé)'!$K43)),0)*(1-'Charges variables (avancé)'!$L43))*'Charges variables (avancé)'!$AB43</f>
        <v>0</v>
      </c>
      <c r="AP366" s="341">
        <f>(('Charges variables (avancé)'!$L43*AP340)+IF(ROUND(('Charges variables-Calculs auto'!AP$152-CONFIG!$D$7)/31,0)&gt;=('Charges variables (avancé)'!$J43+'Charges variables (avancé)'!$K43),INDEX($C340:$BJ340,,COLUMN('Charges variables-Calculs auto'!AP$152)-COLUMN('Charges variables-Calculs auto'!$C$152)+1-('Charges variables (avancé)'!$J43+'Charges variables (avancé)'!$K43)),0)*(1-'Charges variables (avancé)'!$L43))*'Charges variables (avancé)'!$AB43</f>
        <v>0</v>
      </c>
      <c r="AQ366" s="341">
        <f>(('Charges variables (avancé)'!$L43*AQ340)+IF(ROUND(('Charges variables-Calculs auto'!AQ$152-CONFIG!$D$7)/31,0)&gt;=('Charges variables (avancé)'!$J43+'Charges variables (avancé)'!$K43),INDEX($C340:$BJ340,,COLUMN('Charges variables-Calculs auto'!AQ$152)-COLUMN('Charges variables-Calculs auto'!$C$152)+1-('Charges variables (avancé)'!$J43+'Charges variables (avancé)'!$K43)),0)*(1-'Charges variables (avancé)'!$L43))*'Charges variables (avancé)'!$AB43</f>
        <v>0</v>
      </c>
      <c r="AR366" s="341">
        <f>(('Charges variables (avancé)'!$L43*AR340)+IF(ROUND(('Charges variables-Calculs auto'!AR$152-CONFIG!$D$7)/31,0)&gt;=('Charges variables (avancé)'!$J43+'Charges variables (avancé)'!$K43),INDEX($C340:$BJ340,,COLUMN('Charges variables-Calculs auto'!AR$152)-COLUMN('Charges variables-Calculs auto'!$C$152)+1-('Charges variables (avancé)'!$J43+'Charges variables (avancé)'!$K43)),0)*(1-'Charges variables (avancé)'!$L43))*'Charges variables (avancé)'!$AB43</f>
        <v>0</v>
      </c>
      <c r="AS366" s="341">
        <f>(('Charges variables (avancé)'!$L43*AS340)+IF(ROUND(('Charges variables-Calculs auto'!AS$152-CONFIG!$D$7)/31,0)&gt;=('Charges variables (avancé)'!$J43+'Charges variables (avancé)'!$K43),INDEX($C340:$BJ340,,COLUMN('Charges variables-Calculs auto'!AS$152)-COLUMN('Charges variables-Calculs auto'!$C$152)+1-('Charges variables (avancé)'!$J43+'Charges variables (avancé)'!$K43)),0)*(1-'Charges variables (avancé)'!$L43))*'Charges variables (avancé)'!$AB43</f>
        <v>0</v>
      </c>
      <c r="AT366" s="341">
        <f>(('Charges variables (avancé)'!$L43*AT340)+IF(ROUND(('Charges variables-Calculs auto'!AT$152-CONFIG!$D$7)/31,0)&gt;=('Charges variables (avancé)'!$J43+'Charges variables (avancé)'!$K43),INDEX($C340:$BJ340,,COLUMN('Charges variables-Calculs auto'!AT$152)-COLUMN('Charges variables-Calculs auto'!$C$152)+1-('Charges variables (avancé)'!$J43+'Charges variables (avancé)'!$K43)),0)*(1-'Charges variables (avancé)'!$L43))*'Charges variables (avancé)'!$AB43</f>
        <v>0</v>
      </c>
      <c r="AU366" s="341">
        <f>(('Charges variables (avancé)'!$L43*AU340)+IF(ROUND(('Charges variables-Calculs auto'!AU$152-CONFIG!$D$7)/31,0)&gt;=('Charges variables (avancé)'!$J43+'Charges variables (avancé)'!$K43),INDEX($C340:$BJ340,,COLUMN('Charges variables-Calculs auto'!AU$152)-COLUMN('Charges variables-Calculs auto'!$C$152)+1-('Charges variables (avancé)'!$J43+'Charges variables (avancé)'!$K43)),0)*(1-'Charges variables (avancé)'!$L43))*'Charges variables (avancé)'!$AB43</f>
        <v>0</v>
      </c>
      <c r="AV366" s="341">
        <f>(('Charges variables (avancé)'!$L43*AV340)+IF(ROUND(('Charges variables-Calculs auto'!AV$152-CONFIG!$D$7)/31,0)&gt;=('Charges variables (avancé)'!$J43+'Charges variables (avancé)'!$K43),INDEX($C340:$BJ340,,COLUMN('Charges variables-Calculs auto'!AV$152)-COLUMN('Charges variables-Calculs auto'!$C$152)+1-('Charges variables (avancé)'!$J43+'Charges variables (avancé)'!$K43)),0)*(1-'Charges variables (avancé)'!$L43))*'Charges variables (avancé)'!$AB43</f>
        <v>0</v>
      </c>
      <c r="AW366" s="341">
        <f>(('Charges variables (avancé)'!$L43*AW340)+IF(ROUND(('Charges variables-Calculs auto'!AW$152-CONFIG!$D$7)/31,0)&gt;=('Charges variables (avancé)'!$J43+'Charges variables (avancé)'!$K43),INDEX($C340:$BJ340,,COLUMN('Charges variables-Calculs auto'!AW$152)-COLUMN('Charges variables-Calculs auto'!$C$152)+1-('Charges variables (avancé)'!$J43+'Charges variables (avancé)'!$K43)),0)*(1-'Charges variables (avancé)'!$L43))*'Charges variables (avancé)'!$AB43</f>
        <v>0</v>
      </c>
      <c r="AX366" s="341">
        <f>(('Charges variables (avancé)'!$L43*AX340)+IF(ROUND(('Charges variables-Calculs auto'!AX$152-CONFIG!$D$7)/31,0)&gt;=('Charges variables (avancé)'!$J43+'Charges variables (avancé)'!$K43),INDEX($C340:$BJ340,,COLUMN('Charges variables-Calculs auto'!AX$152)-COLUMN('Charges variables-Calculs auto'!$C$152)+1-('Charges variables (avancé)'!$J43+'Charges variables (avancé)'!$K43)),0)*(1-'Charges variables (avancé)'!$L43))*'Charges variables (avancé)'!$AB43</f>
        <v>0</v>
      </c>
      <c r="AY366" s="341">
        <f>(('Charges variables (avancé)'!$L43*AY340)+IF(ROUND(('Charges variables-Calculs auto'!AY$152-CONFIG!$D$7)/31,0)&gt;=('Charges variables (avancé)'!$J43+'Charges variables (avancé)'!$K43),INDEX($C340:$BJ340,,COLUMN('Charges variables-Calculs auto'!AY$152)-COLUMN('Charges variables-Calculs auto'!$C$152)+1-('Charges variables (avancé)'!$J43+'Charges variables (avancé)'!$K43)),0)*(1-'Charges variables (avancé)'!$L43))*'Charges variables (avancé)'!$AD43</f>
        <v>0</v>
      </c>
      <c r="AZ366" s="341">
        <f>(('Charges variables (avancé)'!$L43*AZ340)+IF(ROUND(('Charges variables-Calculs auto'!AZ$152-CONFIG!$D$7)/31,0)&gt;=('Charges variables (avancé)'!$J43+'Charges variables (avancé)'!$K43),INDEX($C340:$BJ340,,COLUMN('Charges variables-Calculs auto'!AZ$152)-COLUMN('Charges variables-Calculs auto'!$C$152)+1-('Charges variables (avancé)'!$J43+'Charges variables (avancé)'!$K43)),0)*(1-'Charges variables (avancé)'!$L43))*'Charges variables (avancé)'!$AD43</f>
        <v>0</v>
      </c>
      <c r="BA366" s="341">
        <f>(('Charges variables (avancé)'!$L43*BA340)+IF(ROUND(('Charges variables-Calculs auto'!BA$152-CONFIG!$D$7)/31,0)&gt;=('Charges variables (avancé)'!$J43+'Charges variables (avancé)'!$K43),INDEX($C340:$BJ340,,COLUMN('Charges variables-Calculs auto'!BA$152)-COLUMN('Charges variables-Calculs auto'!$C$152)+1-('Charges variables (avancé)'!$J43+'Charges variables (avancé)'!$K43)),0)*(1-'Charges variables (avancé)'!$L43))*'Charges variables (avancé)'!$AD43</f>
        <v>0</v>
      </c>
      <c r="BB366" s="341">
        <f>(('Charges variables (avancé)'!$L43*BB340)+IF(ROUND(('Charges variables-Calculs auto'!BB$152-CONFIG!$D$7)/31,0)&gt;=('Charges variables (avancé)'!$J43+'Charges variables (avancé)'!$K43),INDEX($C340:$BJ340,,COLUMN('Charges variables-Calculs auto'!BB$152)-COLUMN('Charges variables-Calculs auto'!$C$152)+1-('Charges variables (avancé)'!$J43+'Charges variables (avancé)'!$K43)),0)*(1-'Charges variables (avancé)'!$L43))*'Charges variables (avancé)'!$AD43</f>
        <v>0</v>
      </c>
      <c r="BC366" s="341">
        <f>(('Charges variables (avancé)'!$L43*BC340)+IF(ROUND(('Charges variables-Calculs auto'!BC$152-CONFIG!$D$7)/31,0)&gt;=('Charges variables (avancé)'!$J43+'Charges variables (avancé)'!$K43),INDEX($C340:$BJ340,,COLUMN('Charges variables-Calculs auto'!BC$152)-COLUMN('Charges variables-Calculs auto'!$C$152)+1-('Charges variables (avancé)'!$J43+'Charges variables (avancé)'!$K43)),0)*(1-'Charges variables (avancé)'!$L43))*'Charges variables (avancé)'!$AD43</f>
        <v>0</v>
      </c>
      <c r="BD366" s="341">
        <f>(('Charges variables (avancé)'!$L43*BD340)+IF(ROUND(('Charges variables-Calculs auto'!BD$152-CONFIG!$D$7)/31,0)&gt;=('Charges variables (avancé)'!$J43+'Charges variables (avancé)'!$K43),INDEX($C340:$BJ340,,COLUMN('Charges variables-Calculs auto'!BD$152)-COLUMN('Charges variables-Calculs auto'!$C$152)+1-('Charges variables (avancé)'!$J43+'Charges variables (avancé)'!$K43)),0)*(1-'Charges variables (avancé)'!$L43))*'Charges variables (avancé)'!$AD43</f>
        <v>0</v>
      </c>
      <c r="BE366" s="341">
        <f>(('Charges variables (avancé)'!$L43*BE340)+IF(ROUND(('Charges variables-Calculs auto'!BE$152-CONFIG!$D$7)/31,0)&gt;=('Charges variables (avancé)'!$J43+'Charges variables (avancé)'!$K43),INDEX($C340:$BJ340,,COLUMN('Charges variables-Calculs auto'!BE$152)-COLUMN('Charges variables-Calculs auto'!$C$152)+1-('Charges variables (avancé)'!$J43+'Charges variables (avancé)'!$K43)),0)*(1-'Charges variables (avancé)'!$L43))*'Charges variables (avancé)'!$AD43</f>
        <v>0</v>
      </c>
      <c r="BF366" s="341">
        <f>(('Charges variables (avancé)'!$L43*BF340)+IF(ROUND(('Charges variables-Calculs auto'!BF$152-CONFIG!$D$7)/31,0)&gt;=('Charges variables (avancé)'!$J43+'Charges variables (avancé)'!$K43),INDEX($C340:$BJ340,,COLUMN('Charges variables-Calculs auto'!BF$152)-COLUMN('Charges variables-Calculs auto'!$C$152)+1-('Charges variables (avancé)'!$J43+'Charges variables (avancé)'!$K43)),0)*(1-'Charges variables (avancé)'!$L43))*'Charges variables (avancé)'!$AD43</f>
        <v>0</v>
      </c>
      <c r="BG366" s="341">
        <f>(('Charges variables (avancé)'!$L43*BG340)+IF(ROUND(('Charges variables-Calculs auto'!BG$152-CONFIG!$D$7)/31,0)&gt;=('Charges variables (avancé)'!$J43+'Charges variables (avancé)'!$K43),INDEX($C340:$BJ340,,COLUMN('Charges variables-Calculs auto'!BG$152)-COLUMN('Charges variables-Calculs auto'!$C$152)+1-('Charges variables (avancé)'!$J43+'Charges variables (avancé)'!$K43)),0)*(1-'Charges variables (avancé)'!$L43))*'Charges variables (avancé)'!$AD43</f>
        <v>0</v>
      </c>
      <c r="BH366" s="341">
        <f>(('Charges variables (avancé)'!$L43*BH340)+IF(ROUND(('Charges variables-Calculs auto'!BH$152-CONFIG!$D$7)/31,0)&gt;=('Charges variables (avancé)'!$J43+'Charges variables (avancé)'!$K43),INDEX($C340:$BJ340,,COLUMN('Charges variables-Calculs auto'!BH$152)-COLUMN('Charges variables-Calculs auto'!$C$152)+1-('Charges variables (avancé)'!$J43+'Charges variables (avancé)'!$K43)),0)*(1-'Charges variables (avancé)'!$L43))*'Charges variables (avancé)'!$AD43</f>
        <v>0</v>
      </c>
      <c r="BI366" s="341">
        <f>(('Charges variables (avancé)'!$L43*BI340)+IF(ROUND(('Charges variables-Calculs auto'!BI$152-CONFIG!$D$7)/31,0)&gt;=('Charges variables (avancé)'!$J43+'Charges variables (avancé)'!$K43),INDEX($C340:$BJ340,,COLUMN('Charges variables-Calculs auto'!BI$152)-COLUMN('Charges variables-Calculs auto'!$C$152)+1-('Charges variables (avancé)'!$J43+'Charges variables (avancé)'!$K43)),0)*(1-'Charges variables (avancé)'!$L43))*'Charges variables (avancé)'!$AD43</f>
        <v>0</v>
      </c>
      <c r="BJ366" s="341">
        <f>(('Charges variables (avancé)'!$L43*BJ340)+IF(ROUND(('Charges variables-Calculs auto'!BJ$152-CONFIG!$D$7)/31,0)&gt;=('Charges variables (avancé)'!$J43+'Charges variables (avancé)'!$K43),INDEX($C340:$BJ340,,COLUMN('Charges variables-Calculs auto'!BJ$152)-COLUMN('Charges variables-Calculs auto'!$C$152)+1-('Charges variables (avancé)'!$J43+'Charges variables (avancé)'!$K43)),0)*(1-'Charges variables (avancé)'!$L43))*'Charges variables (avancé)'!$AD43</f>
        <v>0</v>
      </c>
    </row>
    <row r="367" spans="2:62" ht="15" customHeight="1">
      <c r="B367" s="366">
        <f>'Charges variables (avancé)'!$C$44</f>
        <v>0</v>
      </c>
      <c r="C367" s="341">
        <f>(('Charges variables (avancé)'!$L44*C341)+IF(ROUND(('Charges variables-Calculs auto'!C$152-CONFIG!$D$7)/31,0)&gt;=('Charges variables (avancé)'!$J44+'Charges variables (avancé)'!$K44),INDEX($C341:$BJ341,,COLUMN('Charges variables-Calculs auto'!C$152)-COLUMN('Charges variables-Calculs auto'!$C$152)+1-('Charges variables (avancé)'!$J44+'Charges variables (avancé)'!$K44)),0)*(1-'Charges variables (avancé)'!$L44))*'Charges variables (avancé)'!$D44</f>
        <v>0</v>
      </c>
      <c r="D367" s="341">
        <f>(('Charges variables (avancé)'!$L44*D341)+IF(ROUND(('Charges variables-Calculs auto'!D$152-CONFIG!$D$7)/31,0)&gt;=('Charges variables (avancé)'!$J44+'Charges variables (avancé)'!$K44),INDEX($C341:$BJ341,,COLUMN('Charges variables-Calculs auto'!D$152)-COLUMN('Charges variables-Calculs auto'!$C$152)+1-('Charges variables (avancé)'!$J44+'Charges variables (avancé)'!$K44)),0)*(1-'Charges variables (avancé)'!$L44))*'Charges variables (avancé)'!$D44</f>
        <v>0</v>
      </c>
      <c r="E367" s="341">
        <f>(('Charges variables (avancé)'!$L44*E341)+IF(ROUND(('Charges variables-Calculs auto'!E$152-CONFIG!$D$7)/31,0)&gt;=('Charges variables (avancé)'!$J44+'Charges variables (avancé)'!$K44),INDEX($C341:$BJ341,,COLUMN('Charges variables-Calculs auto'!E$152)-COLUMN('Charges variables-Calculs auto'!$C$152)+1-('Charges variables (avancé)'!$J44+'Charges variables (avancé)'!$K44)),0)*(1-'Charges variables (avancé)'!$L44))*'Charges variables (avancé)'!$D44</f>
        <v>0</v>
      </c>
      <c r="F367" s="341">
        <f>(('Charges variables (avancé)'!$L44*F341)+IF(ROUND(('Charges variables-Calculs auto'!F$152-CONFIG!$D$7)/31,0)&gt;=('Charges variables (avancé)'!$J44+'Charges variables (avancé)'!$K44),INDEX($C341:$BJ341,,COLUMN('Charges variables-Calculs auto'!F$152)-COLUMN('Charges variables-Calculs auto'!$C$152)+1-('Charges variables (avancé)'!$J44+'Charges variables (avancé)'!$K44)),0)*(1-'Charges variables (avancé)'!$L44))*'Charges variables (avancé)'!$D44</f>
        <v>0</v>
      </c>
      <c r="G367" s="341">
        <f>(('Charges variables (avancé)'!$L44*G341)+IF(ROUND(('Charges variables-Calculs auto'!G$152-CONFIG!$D$7)/31,0)&gt;=('Charges variables (avancé)'!$J44+'Charges variables (avancé)'!$K44),INDEX($C341:$BJ341,,COLUMN('Charges variables-Calculs auto'!G$152)-COLUMN('Charges variables-Calculs auto'!$C$152)+1-('Charges variables (avancé)'!$J44+'Charges variables (avancé)'!$K44)),0)*(1-'Charges variables (avancé)'!$L44))*'Charges variables (avancé)'!$D44</f>
        <v>0</v>
      </c>
      <c r="H367" s="341">
        <f>(('Charges variables (avancé)'!$L44*H341)+IF(ROUND(('Charges variables-Calculs auto'!H$152-CONFIG!$D$7)/31,0)&gt;=('Charges variables (avancé)'!$J44+'Charges variables (avancé)'!$K44),INDEX($C341:$BJ341,,COLUMN('Charges variables-Calculs auto'!H$152)-COLUMN('Charges variables-Calculs auto'!$C$152)+1-('Charges variables (avancé)'!$J44+'Charges variables (avancé)'!$K44)),0)*(1-'Charges variables (avancé)'!$L44))*'Charges variables (avancé)'!$D44</f>
        <v>0</v>
      </c>
      <c r="I367" s="341">
        <f>(('Charges variables (avancé)'!$L44*I341)+IF(ROUND(('Charges variables-Calculs auto'!I$152-CONFIG!$D$7)/31,0)&gt;=('Charges variables (avancé)'!$J44+'Charges variables (avancé)'!$K44),INDEX($C341:$BJ341,,COLUMN('Charges variables-Calculs auto'!I$152)-COLUMN('Charges variables-Calculs auto'!$C$152)+1-('Charges variables (avancé)'!$J44+'Charges variables (avancé)'!$K44)),0)*(1-'Charges variables (avancé)'!$L44))*'Charges variables (avancé)'!$D44</f>
        <v>0</v>
      </c>
      <c r="J367" s="341">
        <f>(('Charges variables (avancé)'!$L44*J341)+IF(ROUND(('Charges variables-Calculs auto'!J$152-CONFIG!$D$7)/31,0)&gt;=('Charges variables (avancé)'!$J44+'Charges variables (avancé)'!$K44),INDEX($C341:$BJ341,,COLUMN('Charges variables-Calculs auto'!J$152)-COLUMN('Charges variables-Calculs auto'!$C$152)+1-('Charges variables (avancé)'!$J44+'Charges variables (avancé)'!$K44)),0)*(1-'Charges variables (avancé)'!$L44))*'Charges variables (avancé)'!$D44</f>
        <v>0</v>
      </c>
      <c r="K367" s="341">
        <f>(('Charges variables (avancé)'!$L44*K341)+IF(ROUND(('Charges variables-Calculs auto'!K$152-CONFIG!$D$7)/31,0)&gt;=('Charges variables (avancé)'!$J44+'Charges variables (avancé)'!$K44),INDEX($C341:$BJ341,,COLUMN('Charges variables-Calculs auto'!K$152)-COLUMN('Charges variables-Calculs auto'!$C$152)+1-('Charges variables (avancé)'!$J44+'Charges variables (avancé)'!$K44)),0)*(1-'Charges variables (avancé)'!$L44))*'Charges variables (avancé)'!$D44</f>
        <v>0</v>
      </c>
      <c r="L367" s="341">
        <f>(('Charges variables (avancé)'!$L44*L341)+IF(ROUND(('Charges variables-Calculs auto'!L$152-CONFIG!$D$7)/31,0)&gt;=('Charges variables (avancé)'!$J44+'Charges variables (avancé)'!$K44),INDEX($C341:$BJ341,,COLUMN('Charges variables-Calculs auto'!L$152)-COLUMN('Charges variables-Calculs auto'!$C$152)+1-('Charges variables (avancé)'!$J44+'Charges variables (avancé)'!$K44)),0)*(1-'Charges variables (avancé)'!$L44))*'Charges variables (avancé)'!$D44</f>
        <v>0</v>
      </c>
      <c r="M367" s="341">
        <f>(('Charges variables (avancé)'!$L44*M341)+IF(ROUND(('Charges variables-Calculs auto'!M$152-CONFIG!$D$7)/31,0)&gt;=('Charges variables (avancé)'!$J44+'Charges variables (avancé)'!$K44),INDEX($C341:$BJ341,,COLUMN('Charges variables-Calculs auto'!M$152)-COLUMN('Charges variables-Calculs auto'!$C$152)+1-('Charges variables (avancé)'!$J44+'Charges variables (avancé)'!$K44)),0)*(1-'Charges variables (avancé)'!$L44))*'Charges variables (avancé)'!$D44</f>
        <v>0</v>
      </c>
      <c r="N367" s="341">
        <f>(('Charges variables (avancé)'!$L44*N341)+IF(ROUND(('Charges variables-Calculs auto'!N$152-CONFIG!$D$7)/31,0)&gt;=('Charges variables (avancé)'!$J44+'Charges variables (avancé)'!$K44),INDEX($C341:$BJ341,,COLUMN('Charges variables-Calculs auto'!N$152)-COLUMN('Charges variables-Calculs auto'!$C$152)+1-('Charges variables (avancé)'!$J44+'Charges variables (avancé)'!$K44)),0)*(1-'Charges variables (avancé)'!$L44))*'Charges variables (avancé)'!$D44</f>
        <v>0</v>
      </c>
      <c r="O367" s="341">
        <f>(('Charges variables (avancé)'!$L44*O341)+IF(ROUND(('Charges variables-Calculs auto'!O$152-CONFIG!$D$7)/31,0)&gt;=('Charges variables (avancé)'!$J44+'Charges variables (avancé)'!$K44),INDEX($C341:$BJ341,,COLUMN('Charges variables-Calculs auto'!O$152)-COLUMN('Charges variables-Calculs auto'!$C$152)+1-('Charges variables (avancé)'!$J44+'Charges variables (avancé)'!$K44)),0)*(1-'Charges variables (avancé)'!$L44))*'Charges variables (avancé)'!$X44</f>
        <v>0</v>
      </c>
      <c r="P367" s="341">
        <f>(('Charges variables (avancé)'!$L44*P341)+IF(ROUND(('Charges variables-Calculs auto'!P$152-CONFIG!$D$7)/31,0)&gt;=('Charges variables (avancé)'!$J44+'Charges variables (avancé)'!$K44),INDEX($C341:$BJ341,,COLUMN('Charges variables-Calculs auto'!P$152)-COLUMN('Charges variables-Calculs auto'!$C$152)+1-('Charges variables (avancé)'!$J44+'Charges variables (avancé)'!$K44)),0)*(1-'Charges variables (avancé)'!$L44))*'Charges variables (avancé)'!$X44</f>
        <v>0</v>
      </c>
      <c r="Q367" s="341">
        <f>(('Charges variables (avancé)'!$L44*Q341)+IF(ROUND(('Charges variables-Calculs auto'!Q$152-CONFIG!$D$7)/31,0)&gt;=('Charges variables (avancé)'!$J44+'Charges variables (avancé)'!$K44),INDEX($C341:$BJ341,,COLUMN('Charges variables-Calculs auto'!Q$152)-COLUMN('Charges variables-Calculs auto'!$C$152)+1-('Charges variables (avancé)'!$J44+'Charges variables (avancé)'!$K44)),0)*(1-'Charges variables (avancé)'!$L44))*'Charges variables (avancé)'!$X44</f>
        <v>0</v>
      </c>
      <c r="R367" s="341">
        <f>(('Charges variables (avancé)'!$L44*R341)+IF(ROUND(('Charges variables-Calculs auto'!R$152-CONFIG!$D$7)/31,0)&gt;=('Charges variables (avancé)'!$J44+'Charges variables (avancé)'!$K44),INDEX($C341:$BJ341,,COLUMN('Charges variables-Calculs auto'!R$152)-COLUMN('Charges variables-Calculs auto'!$C$152)+1-('Charges variables (avancé)'!$J44+'Charges variables (avancé)'!$K44)),0)*(1-'Charges variables (avancé)'!$L44))*'Charges variables (avancé)'!$X44</f>
        <v>0</v>
      </c>
      <c r="S367" s="341">
        <f>(('Charges variables (avancé)'!$L44*S341)+IF(ROUND(('Charges variables-Calculs auto'!S$152-CONFIG!$D$7)/31,0)&gt;=('Charges variables (avancé)'!$J44+'Charges variables (avancé)'!$K44),INDEX($C341:$BJ341,,COLUMN('Charges variables-Calculs auto'!S$152)-COLUMN('Charges variables-Calculs auto'!$C$152)+1-('Charges variables (avancé)'!$J44+'Charges variables (avancé)'!$K44)),0)*(1-'Charges variables (avancé)'!$L44))*'Charges variables (avancé)'!$X44</f>
        <v>0</v>
      </c>
      <c r="T367" s="341">
        <f>(('Charges variables (avancé)'!$L44*T341)+IF(ROUND(('Charges variables-Calculs auto'!T$152-CONFIG!$D$7)/31,0)&gt;=('Charges variables (avancé)'!$J44+'Charges variables (avancé)'!$K44),INDEX($C341:$BJ341,,COLUMN('Charges variables-Calculs auto'!T$152)-COLUMN('Charges variables-Calculs auto'!$C$152)+1-('Charges variables (avancé)'!$J44+'Charges variables (avancé)'!$K44)),0)*(1-'Charges variables (avancé)'!$L44))*'Charges variables (avancé)'!$X44</f>
        <v>0</v>
      </c>
      <c r="U367" s="341">
        <f>(('Charges variables (avancé)'!$L44*U341)+IF(ROUND(('Charges variables-Calculs auto'!U$152-CONFIG!$D$7)/31,0)&gt;=('Charges variables (avancé)'!$J44+'Charges variables (avancé)'!$K44),INDEX($C341:$BJ341,,COLUMN('Charges variables-Calculs auto'!U$152)-COLUMN('Charges variables-Calculs auto'!$C$152)+1-('Charges variables (avancé)'!$J44+'Charges variables (avancé)'!$K44)),0)*(1-'Charges variables (avancé)'!$L44))*'Charges variables (avancé)'!$X44</f>
        <v>0</v>
      </c>
      <c r="V367" s="341">
        <f>(('Charges variables (avancé)'!$L44*V341)+IF(ROUND(('Charges variables-Calculs auto'!V$152-CONFIG!$D$7)/31,0)&gt;=('Charges variables (avancé)'!$J44+'Charges variables (avancé)'!$K44),INDEX($C341:$BJ341,,COLUMN('Charges variables-Calculs auto'!V$152)-COLUMN('Charges variables-Calculs auto'!$C$152)+1-('Charges variables (avancé)'!$J44+'Charges variables (avancé)'!$K44)),0)*(1-'Charges variables (avancé)'!$L44))*'Charges variables (avancé)'!$X44</f>
        <v>0</v>
      </c>
      <c r="W367" s="341">
        <f>(('Charges variables (avancé)'!$L44*W341)+IF(ROUND(('Charges variables-Calculs auto'!W$152-CONFIG!$D$7)/31,0)&gt;=('Charges variables (avancé)'!$J44+'Charges variables (avancé)'!$K44),INDEX($C341:$BJ341,,COLUMN('Charges variables-Calculs auto'!W$152)-COLUMN('Charges variables-Calculs auto'!$C$152)+1-('Charges variables (avancé)'!$J44+'Charges variables (avancé)'!$K44)),0)*(1-'Charges variables (avancé)'!$L44))*'Charges variables (avancé)'!$X44</f>
        <v>0</v>
      </c>
      <c r="X367" s="341">
        <f>(('Charges variables (avancé)'!$L44*X341)+IF(ROUND(('Charges variables-Calculs auto'!X$152-CONFIG!$D$7)/31,0)&gt;=('Charges variables (avancé)'!$J44+'Charges variables (avancé)'!$K44),INDEX($C341:$BJ341,,COLUMN('Charges variables-Calculs auto'!X$152)-COLUMN('Charges variables-Calculs auto'!$C$152)+1-('Charges variables (avancé)'!$J44+'Charges variables (avancé)'!$K44)),0)*(1-'Charges variables (avancé)'!$L44))*'Charges variables (avancé)'!$X44</f>
        <v>0</v>
      </c>
      <c r="Y367" s="341">
        <f>(('Charges variables (avancé)'!$L44*Y341)+IF(ROUND(('Charges variables-Calculs auto'!Y$152-CONFIG!$D$7)/31,0)&gt;=('Charges variables (avancé)'!$J44+'Charges variables (avancé)'!$K44),INDEX($C341:$BJ341,,COLUMN('Charges variables-Calculs auto'!Y$152)-COLUMN('Charges variables-Calculs auto'!$C$152)+1-('Charges variables (avancé)'!$J44+'Charges variables (avancé)'!$K44)),0)*(1-'Charges variables (avancé)'!$L44))*'Charges variables (avancé)'!$X44</f>
        <v>0</v>
      </c>
      <c r="Z367" s="341">
        <f>(('Charges variables (avancé)'!$L44*Z341)+IF(ROUND(('Charges variables-Calculs auto'!Z$152-CONFIG!$D$7)/31,0)&gt;=('Charges variables (avancé)'!$J44+'Charges variables (avancé)'!$K44),INDEX($C341:$BJ341,,COLUMN('Charges variables-Calculs auto'!Z$152)-COLUMN('Charges variables-Calculs auto'!$C$152)+1-('Charges variables (avancé)'!$J44+'Charges variables (avancé)'!$K44)),0)*(1-'Charges variables (avancé)'!$L44))*'Charges variables (avancé)'!$X44</f>
        <v>0</v>
      </c>
      <c r="AA367" s="341">
        <f>(('Charges variables (avancé)'!$L44*AA341)+IF(ROUND(('Charges variables-Calculs auto'!AA$152-CONFIG!$D$7)/31,0)&gt;=('Charges variables (avancé)'!$J44+'Charges variables (avancé)'!$K44),INDEX($C341:$BJ341,,COLUMN('Charges variables-Calculs auto'!AA$152)-COLUMN('Charges variables-Calculs auto'!$C$152)+1-('Charges variables (avancé)'!$J44+'Charges variables (avancé)'!$K44)),0)*(1-'Charges variables (avancé)'!$L44))*'Charges variables (avancé)'!$Z44</f>
        <v>0</v>
      </c>
      <c r="AB367" s="341">
        <f>(('Charges variables (avancé)'!$L44*AB341)+IF(ROUND(('Charges variables-Calculs auto'!AB$152-CONFIG!$D$7)/31,0)&gt;=('Charges variables (avancé)'!$J44+'Charges variables (avancé)'!$K44),INDEX($C341:$BJ341,,COLUMN('Charges variables-Calculs auto'!AB$152)-COLUMN('Charges variables-Calculs auto'!$C$152)+1-('Charges variables (avancé)'!$J44+'Charges variables (avancé)'!$K44)),0)*(1-'Charges variables (avancé)'!$L44))*'Charges variables (avancé)'!$Z44</f>
        <v>0</v>
      </c>
      <c r="AC367" s="341">
        <f>(('Charges variables (avancé)'!$L44*AC341)+IF(ROUND(('Charges variables-Calculs auto'!AC$152-CONFIG!$D$7)/31,0)&gt;=('Charges variables (avancé)'!$J44+'Charges variables (avancé)'!$K44),INDEX($C341:$BJ341,,COLUMN('Charges variables-Calculs auto'!AC$152)-COLUMN('Charges variables-Calculs auto'!$C$152)+1-('Charges variables (avancé)'!$J44+'Charges variables (avancé)'!$K44)),0)*(1-'Charges variables (avancé)'!$L44))*'Charges variables (avancé)'!$Z44</f>
        <v>0</v>
      </c>
      <c r="AD367" s="341">
        <f>(('Charges variables (avancé)'!$L44*AD341)+IF(ROUND(('Charges variables-Calculs auto'!AD$152-CONFIG!$D$7)/31,0)&gt;=('Charges variables (avancé)'!$J44+'Charges variables (avancé)'!$K44),INDEX($C341:$BJ341,,COLUMN('Charges variables-Calculs auto'!AD$152)-COLUMN('Charges variables-Calculs auto'!$C$152)+1-('Charges variables (avancé)'!$J44+'Charges variables (avancé)'!$K44)),0)*(1-'Charges variables (avancé)'!$L44))*'Charges variables (avancé)'!$Z44</f>
        <v>0</v>
      </c>
      <c r="AE367" s="341">
        <f>(('Charges variables (avancé)'!$L44*AE341)+IF(ROUND(('Charges variables-Calculs auto'!AE$152-CONFIG!$D$7)/31,0)&gt;=('Charges variables (avancé)'!$J44+'Charges variables (avancé)'!$K44),INDEX($C341:$BJ341,,COLUMN('Charges variables-Calculs auto'!AE$152)-COLUMN('Charges variables-Calculs auto'!$C$152)+1-('Charges variables (avancé)'!$J44+'Charges variables (avancé)'!$K44)),0)*(1-'Charges variables (avancé)'!$L44))*'Charges variables (avancé)'!$Z44</f>
        <v>0</v>
      </c>
      <c r="AF367" s="341">
        <f>(('Charges variables (avancé)'!$L44*AF341)+IF(ROUND(('Charges variables-Calculs auto'!AF$152-CONFIG!$D$7)/31,0)&gt;=('Charges variables (avancé)'!$J44+'Charges variables (avancé)'!$K44),INDEX($C341:$BJ341,,COLUMN('Charges variables-Calculs auto'!AF$152)-COLUMN('Charges variables-Calculs auto'!$C$152)+1-('Charges variables (avancé)'!$J44+'Charges variables (avancé)'!$K44)),0)*(1-'Charges variables (avancé)'!$L44))*'Charges variables (avancé)'!$Z44</f>
        <v>0</v>
      </c>
      <c r="AG367" s="341">
        <f>(('Charges variables (avancé)'!$L44*AG341)+IF(ROUND(('Charges variables-Calculs auto'!AG$152-CONFIG!$D$7)/31,0)&gt;=('Charges variables (avancé)'!$J44+'Charges variables (avancé)'!$K44),INDEX($C341:$BJ341,,COLUMN('Charges variables-Calculs auto'!AG$152)-COLUMN('Charges variables-Calculs auto'!$C$152)+1-('Charges variables (avancé)'!$J44+'Charges variables (avancé)'!$K44)),0)*(1-'Charges variables (avancé)'!$L44))*'Charges variables (avancé)'!$Z44</f>
        <v>0</v>
      </c>
      <c r="AH367" s="341">
        <f>(('Charges variables (avancé)'!$L44*AH341)+IF(ROUND(('Charges variables-Calculs auto'!AH$152-CONFIG!$D$7)/31,0)&gt;=('Charges variables (avancé)'!$J44+'Charges variables (avancé)'!$K44),INDEX($C341:$BJ341,,COLUMN('Charges variables-Calculs auto'!AH$152)-COLUMN('Charges variables-Calculs auto'!$C$152)+1-('Charges variables (avancé)'!$J44+'Charges variables (avancé)'!$K44)),0)*(1-'Charges variables (avancé)'!$L44))*'Charges variables (avancé)'!$Z44</f>
        <v>0</v>
      </c>
      <c r="AI367" s="341">
        <f>(('Charges variables (avancé)'!$L44*AI341)+IF(ROUND(('Charges variables-Calculs auto'!AI$152-CONFIG!$D$7)/31,0)&gt;=('Charges variables (avancé)'!$J44+'Charges variables (avancé)'!$K44),INDEX($C341:$BJ341,,COLUMN('Charges variables-Calculs auto'!AI$152)-COLUMN('Charges variables-Calculs auto'!$C$152)+1-('Charges variables (avancé)'!$J44+'Charges variables (avancé)'!$K44)),0)*(1-'Charges variables (avancé)'!$L44))*'Charges variables (avancé)'!$Z44</f>
        <v>0</v>
      </c>
      <c r="AJ367" s="341">
        <f>(('Charges variables (avancé)'!$L44*AJ341)+IF(ROUND(('Charges variables-Calculs auto'!AJ$152-CONFIG!$D$7)/31,0)&gt;=('Charges variables (avancé)'!$J44+'Charges variables (avancé)'!$K44),INDEX($C341:$BJ341,,COLUMN('Charges variables-Calculs auto'!AJ$152)-COLUMN('Charges variables-Calculs auto'!$C$152)+1-('Charges variables (avancé)'!$J44+'Charges variables (avancé)'!$K44)),0)*(1-'Charges variables (avancé)'!$L44))*'Charges variables (avancé)'!$Z44</f>
        <v>0</v>
      </c>
      <c r="AK367" s="341">
        <f>(('Charges variables (avancé)'!$L44*AK341)+IF(ROUND(('Charges variables-Calculs auto'!AK$152-CONFIG!$D$7)/31,0)&gt;=('Charges variables (avancé)'!$J44+'Charges variables (avancé)'!$K44),INDEX($C341:$BJ341,,COLUMN('Charges variables-Calculs auto'!AK$152)-COLUMN('Charges variables-Calculs auto'!$C$152)+1-('Charges variables (avancé)'!$J44+'Charges variables (avancé)'!$K44)),0)*(1-'Charges variables (avancé)'!$L44))*'Charges variables (avancé)'!$Z44</f>
        <v>0</v>
      </c>
      <c r="AL367" s="341">
        <f>(('Charges variables (avancé)'!$L44*AL341)+IF(ROUND(('Charges variables-Calculs auto'!AL$152-CONFIG!$D$7)/31,0)&gt;=('Charges variables (avancé)'!$J44+'Charges variables (avancé)'!$K44),INDEX($C341:$BJ341,,COLUMN('Charges variables-Calculs auto'!AL$152)-COLUMN('Charges variables-Calculs auto'!$C$152)+1-('Charges variables (avancé)'!$J44+'Charges variables (avancé)'!$K44)),0)*(1-'Charges variables (avancé)'!$L44))*'Charges variables (avancé)'!$Z44</f>
        <v>0</v>
      </c>
      <c r="AM367" s="341">
        <f>(('Charges variables (avancé)'!$L44*AM341)+IF(ROUND(('Charges variables-Calculs auto'!AM$152-CONFIG!$D$7)/31,0)&gt;=('Charges variables (avancé)'!$J44+'Charges variables (avancé)'!$K44),INDEX($C341:$BJ341,,COLUMN('Charges variables-Calculs auto'!AM$152)-COLUMN('Charges variables-Calculs auto'!$C$152)+1-('Charges variables (avancé)'!$J44+'Charges variables (avancé)'!$K44)),0)*(1-'Charges variables (avancé)'!$L44))*'Charges variables (avancé)'!$AB44</f>
        <v>0</v>
      </c>
      <c r="AN367" s="341">
        <f>(('Charges variables (avancé)'!$L44*AN341)+IF(ROUND(('Charges variables-Calculs auto'!AN$152-CONFIG!$D$7)/31,0)&gt;=('Charges variables (avancé)'!$J44+'Charges variables (avancé)'!$K44),INDEX($C341:$BJ341,,COLUMN('Charges variables-Calculs auto'!AN$152)-COLUMN('Charges variables-Calculs auto'!$C$152)+1-('Charges variables (avancé)'!$J44+'Charges variables (avancé)'!$K44)),0)*(1-'Charges variables (avancé)'!$L44))*'Charges variables (avancé)'!$AB44</f>
        <v>0</v>
      </c>
      <c r="AO367" s="341">
        <f>(('Charges variables (avancé)'!$L44*AO341)+IF(ROUND(('Charges variables-Calculs auto'!AO$152-CONFIG!$D$7)/31,0)&gt;=('Charges variables (avancé)'!$J44+'Charges variables (avancé)'!$K44),INDEX($C341:$BJ341,,COLUMN('Charges variables-Calculs auto'!AO$152)-COLUMN('Charges variables-Calculs auto'!$C$152)+1-('Charges variables (avancé)'!$J44+'Charges variables (avancé)'!$K44)),0)*(1-'Charges variables (avancé)'!$L44))*'Charges variables (avancé)'!$AB44</f>
        <v>0</v>
      </c>
      <c r="AP367" s="341">
        <f>(('Charges variables (avancé)'!$L44*AP341)+IF(ROUND(('Charges variables-Calculs auto'!AP$152-CONFIG!$D$7)/31,0)&gt;=('Charges variables (avancé)'!$J44+'Charges variables (avancé)'!$K44),INDEX($C341:$BJ341,,COLUMN('Charges variables-Calculs auto'!AP$152)-COLUMN('Charges variables-Calculs auto'!$C$152)+1-('Charges variables (avancé)'!$J44+'Charges variables (avancé)'!$K44)),0)*(1-'Charges variables (avancé)'!$L44))*'Charges variables (avancé)'!$AB44</f>
        <v>0</v>
      </c>
      <c r="AQ367" s="341">
        <f>(('Charges variables (avancé)'!$L44*AQ341)+IF(ROUND(('Charges variables-Calculs auto'!AQ$152-CONFIG!$D$7)/31,0)&gt;=('Charges variables (avancé)'!$J44+'Charges variables (avancé)'!$K44),INDEX($C341:$BJ341,,COLUMN('Charges variables-Calculs auto'!AQ$152)-COLUMN('Charges variables-Calculs auto'!$C$152)+1-('Charges variables (avancé)'!$J44+'Charges variables (avancé)'!$K44)),0)*(1-'Charges variables (avancé)'!$L44))*'Charges variables (avancé)'!$AB44</f>
        <v>0</v>
      </c>
      <c r="AR367" s="341">
        <f>(('Charges variables (avancé)'!$L44*AR341)+IF(ROUND(('Charges variables-Calculs auto'!AR$152-CONFIG!$D$7)/31,0)&gt;=('Charges variables (avancé)'!$J44+'Charges variables (avancé)'!$K44),INDEX($C341:$BJ341,,COLUMN('Charges variables-Calculs auto'!AR$152)-COLUMN('Charges variables-Calculs auto'!$C$152)+1-('Charges variables (avancé)'!$J44+'Charges variables (avancé)'!$K44)),0)*(1-'Charges variables (avancé)'!$L44))*'Charges variables (avancé)'!$AB44</f>
        <v>0</v>
      </c>
      <c r="AS367" s="341">
        <f>(('Charges variables (avancé)'!$L44*AS341)+IF(ROUND(('Charges variables-Calculs auto'!AS$152-CONFIG!$D$7)/31,0)&gt;=('Charges variables (avancé)'!$J44+'Charges variables (avancé)'!$K44),INDEX($C341:$BJ341,,COLUMN('Charges variables-Calculs auto'!AS$152)-COLUMN('Charges variables-Calculs auto'!$C$152)+1-('Charges variables (avancé)'!$J44+'Charges variables (avancé)'!$K44)),0)*(1-'Charges variables (avancé)'!$L44))*'Charges variables (avancé)'!$AB44</f>
        <v>0</v>
      </c>
      <c r="AT367" s="341">
        <f>(('Charges variables (avancé)'!$L44*AT341)+IF(ROUND(('Charges variables-Calculs auto'!AT$152-CONFIG!$D$7)/31,0)&gt;=('Charges variables (avancé)'!$J44+'Charges variables (avancé)'!$K44),INDEX($C341:$BJ341,,COLUMN('Charges variables-Calculs auto'!AT$152)-COLUMN('Charges variables-Calculs auto'!$C$152)+1-('Charges variables (avancé)'!$J44+'Charges variables (avancé)'!$K44)),0)*(1-'Charges variables (avancé)'!$L44))*'Charges variables (avancé)'!$AB44</f>
        <v>0</v>
      </c>
      <c r="AU367" s="341">
        <f>(('Charges variables (avancé)'!$L44*AU341)+IF(ROUND(('Charges variables-Calculs auto'!AU$152-CONFIG!$D$7)/31,0)&gt;=('Charges variables (avancé)'!$J44+'Charges variables (avancé)'!$K44),INDEX($C341:$BJ341,,COLUMN('Charges variables-Calculs auto'!AU$152)-COLUMN('Charges variables-Calculs auto'!$C$152)+1-('Charges variables (avancé)'!$J44+'Charges variables (avancé)'!$K44)),0)*(1-'Charges variables (avancé)'!$L44))*'Charges variables (avancé)'!$AB44</f>
        <v>0</v>
      </c>
      <c r="AV367" s="341">
        <f>(('Charges variables (avancé)'!$L44*AV341)+IF(ROUND(('Charges variables-Calculs auto'!AV$152-CONFIG!$D$7)/31,0)&gt;=('Charges variables (avancé)'!$J44+'Charges variables (avancé)'!$K44),INDEX($C341:$BJ341,,COLUMN('Charges variables-Calculs auto'!AV$152)-COLUMN('Charges variables-Calculs auto'!$C$152)+1-('Charges variables (avancé)'!$J44+'Charges variables (avancé)'!$K44)),0)*(1-'Charges variables (avancé)'!$L44))*'Charges variables (avancé)'!$AB44</f>
        <v>0</v>
      </c>
      <c r="AW367" s="341">
        <f>(('Charges variables (avancé)'!$L44*AW341)+IF(ROUND(('Charges variables-Calculs auto'!AW$152-CONFIG!$D$7)/31,0)&gt;=('Charges variables (avancé)'!$J44+'Charges variables (avancé)'!$K44),INDEX($C341:$BJ341,,COLUMN('Charges variables-Calculs auto'!AW$152)-COLUMN('Charges variables-Calculs auto'!$C$152)+1-('Charges variables (avancé)'!$J44+'Charges variables (avancé)'!$K44)),0)*(1-'Charges variables (avancé)'!$L44))*'Charges variables (avancé)'!$AB44</f>
        <v>0</v>
      </c>
      <c r="AX367" s="341">
        <f>(('Charges variables (avancé)'!$L44*AX341)+IF(ROUND(('Charges variables-Calculs auto'!AX$152-CONFIG!$D$7)/31,0)&gt;=('Charges variables (avancé)'!$J44+'Charges variables (avancé)'!$K44),INDEX($C341:$BJ341,,COLUMN('Charges variables-Calculs auto'!AX$152)-COLUMN('Charges variables-Calculs auto'!$C$152)+1-('Charges variables (avancé)'!$J44+'Charges variables (avancé)'!$K44)),0)*(1-'Charges variables (avancé)'!$L44))*'Charges variables (avancé)'!$AB44</f>
        <v>0</v>
      </c>
      <c r="AY367" s="341">
        <f>(('Charges variables (avancé)'!$L44*AY341)+IF(ROUND(('Charges variables-Calculs auto'!AY$152-CONFIG!$D$7)/31,0)&gt;=('Charges variables (avancé)'!$J44+'Charges variables (avancé)'!$K44),INDEX($C341:$BJ341,,COLUMN('Charges variables-Calculs auto'!AY$152)-COLUMN('Charges variables-Calculs auto'!$C$152)+1-('Charges variables (avancé)'!$J44+'Charges variables (avancé)'!$K44)),0)*(1-'Charges variables (avancé)'!$L44))*'Charges variables (avancé)'!$AD44</f>
        <v>0</v>
      </c>
      <c r="AZ367" s="341">
        <f>(('Charges variables (avancé)'!$L44*AZ341)+IF(ROUND(('Charges variables-Calculs auto'!AZ$152-CONFIG!$D$7)/31,0)&gt;=('Charges variables (avancé)'!$J44+'Charges variables (avancé)'!$K44),INDEX($C341:$BJ341,,COLUMN('Charges variables-Calculs auto'!AZ$152)-COLUMN('Charges variables-Calculs auto'!$C$152)+1-('Charges variables (avancé)'!$J44+'Charges variables (avancé)'!$K44)),0)*(1-'Charges variables (avancé)'!$L44))*'Charges variables (avancé)'!$AD44</f>
        <v>0</v>
      </c>
      <c r="BA367" s="341">
        <f>(('Charges variables (avancé)'!$L44*BA341)+IF(ROUND(('Charges variables-Calculs auto'!BA$152-CONFIG!$D$7)/31,0)&gt;=('Charges variables (avancé)'!$J44+'Charges variables (avancé)'!$K44),INDEX($C341:$BJ341,,COLUMN('Charges variables-Calculs auto'!BA$152)-COLUMN('Charges variables-Calculs auto'!$C$152)+1-('Charges variables (avancé)'!$J44+'Charges variables (avancé)'!$K44)),0)*(1-'Charges variables (avancé)'!$L44))*'Charges variables (avancé)'!$AD44</f>
        <v>0</v>
      </c>
      <c r="BB367" s="341">
        <f>(('Charges variables (avancé)'!$L44*BB341)+IF(ROUND(('Charges variables-Calculs auto'!BB$152-CONFIG!$D$7)/31,0)&gt;=('Charges variables (avancé)'!$J44+'Charges variables (avancé)'!$K44),INDEX($C341:$BJ341,,COLUMN('Charges variables-Calculs auto'!BB$152)-COLUMN('Charges variables-Calculs auto'!$C$152)+1-('Charges variables (avancé)'!$J44+'Charges variables (avancé)'!$K44)),0)*(1-'Charges variables (avancé)'!$L44))*'Charges variables (avancé)'!$AD44</f>
        <v>0</v>
      </c>
      <c r="BC367" s="341">
        <f>(('Charges variables (avancé)'!$L44*BC341)+IF(ROUND(('Charges variables-Calculs auto'!BC$152-CONFIG!$D$7)/31,0)&gt;=('Charges variables (avancé)'!$J44+'Charges variables (avancé)'!$K44),INDEX($C341:$BJ341,,COLUMN('Charges variables-Calculs auto'!BC$152)-COLUMN('Charges variables-Calculs auto'!$C$152)+1-('Charges variables (avancé)'!$J44+'Charges variables (avancé)'!$K44)),0)*(1-'Charges variables (avancé)'!$L44))*'Charges variables (avancé)'!$AD44</f>
        <v>0</v>
      </c>
      <c r="BD367" s="341">
        <f>(('Charges variables (avancé)'!$L44*BD341)+IF(ROUND(('Charges variables-Calculs auto'!BD$152-CONFIG!$D$7)/31,0)&gt;=('Charges variables (avancé)'!$J44+'Charges variables (avancé)'!$K44),INDEX($C341:$BJ341,,COLUMN('Charges variables-Calculs auto'!BD$152)-COLUMN('Charges variables-Calculs auto'!$C$152)+1-('Charges variables (avancé)'!$J44+'Charges variables (avancé)'!$K44)),0)*(1-'Charges variables (avancé)'!$L44))*'Charges variables (avancé)'!$AD44</f>
        <v>0</v>
      </c>
      <c r="BE367" s="341">
        <f>(('Charges variables (avancé)'!$L44*BE341)+IF(ROUND(('Charges variables-Calculs auto'!BE$152-CONFIG!$D$7)/31,0)&gt;=('Charges variables (avancé)'!$J44+'Charges variables (avancé)'!$K44),INDEX($C341:$BJ341,,COLUMN('Charges variables-Calculs auto'!BE$152)-COLUMN('Charges variables-Calculs auto'!$C$152)+1-('Charges variables (avancé)'!$J44+'Charges variables (avancé)'!$K44)),0)*(1-'Charges variables (avancé)'!$L44))*'Charges variables (avancé)'!$AD44</f>
        <v>0</v>
      </c>
      <c r="BF367" s="341">
        <f>(('Charges variables (avancé)'!$L44*BF341)+IF(ROUND(('Charges variables-Calculs auto'!BF$152-CONFIG!$D$7)/31,0)&gt;=('Charges variables (avancé)'!$J44+'Charges variables (avancé)'!$K44),INDEX($C341:$BJ341,,COLUMN('Charges variables-Calculs auto'!BF$152)-COLUMN('Charges variables-Calculs auto'!$C$152)+1-('Charges variables (avancé)'!$J44+'Charges variables (avancé)'!$K44)),0)*(1-'Charges variables (avancé)'!$L44))*'Charges variables (avancé)'!$AD44</f>
        <v>0</v>
      </c>
      <c r="BG367" s="341">
        <f>(('Charges variables (avancé)'!$L44*BG341)+IF(ROUND(('Charges variables-Calculs auto'!BG$152-CONFIG!$D$7)/31,0)&gt;=('Charges variables (avancé)'!$J44+'Charges variables (avancé)'!$K44),INDEX($C341:$BJ341,,COLUMN('Charges variables-Calculs auto'!BG$152)-COLUMN('Charges variables-Calculs auto'!$C$152)+1-('Charges variables (avancé)'!$J44+'Charges variables (avancé)'!$K44)),0)*(1-'Charges variables (avancé)'!$L44))*'Charges variables (avancé)'!$AD44</f>
        <v>0</v>
      </c>
      <c r="BH367" s="341">
        <f>(('Charges variables (avancé)'!$L44*BH341)+IF(ROUND(('Charges variables-Calculs auto'!BH$152-CONFIG!$D$7)/31,0)&gt;=('Charges variables (avancé)'!$J44+'Charges variables (avancé)'!$K44),INDEX($C341:$BJ341,,COLUMN('Charges variables-Calculs auto'!BH$152)-COLUMN('Charges variables-Calculs auto'!$C$152)+1-('Charges variables (avancé)'!$J44+'Charges variables (avancé)'!$K44)),0)*(1-'Charges variables (avancé)'!$L44))*'Charges variables (avancé)'!$AD44</f>
        <v>0</v>
      </c>
      <c r="BI367" s="341">
        <f>(('Charges variables (avancé)'!$L44*BI341)+IF(ROUND(('Charges variables-Calculs auto'!BI$152-CONFIG!$D$7)/31,0)&gt;=('Charges variables (avancé)'!$J44+'Charges variables (avancé)'!$K44),INDEX($C341:$BJ341,,COLUMN('Charges variables-Calculs auto'!BI$152)-COLUMN('Charges variables-Calculs auto'!$C$152)+1-('Charges variables (avancé)'!$J44+'Charges variables (avancé)'!$K44)),0)*(1-'Charges variables (avancé)'!$L44))*'Charges variables (avancé)'!$AD44</f>
        <v>0</v>
      </c>
      <c r="BJ367" s="341">
        <f>(('Charges variables (avancé)'!$L44*BJ341)+IF(ROUND(('Charges variables-Calculs auto'!BJ$152-CONFIG!$D$7)/31,0)&gt;=('Charges variables (avancé)'!$J44+'Charges variables (avancé)'!$K44),INDEX($C341:$BJ341,,COLUMN('Charges variables-Calculs auto'!BJ$152)-COLUMN('Charges variables-Calculs auto'!$C$152)+1-('Charges variables (avancé)'!$J44+'Charges variables (avancé)'!$K44)),0)*(1-'Charges variables (avancé)'!$L44))*'Charges variables (avancé)'!$AD44</f>
        <v>0</v>
      </c>
    </row>
    <row r="368" spans="2:62" ht="15" customHeight="1">
      <c r="B368" s="366">
        <f>'Charges variables (avancé)'!$C$45</f>
        <v>0</v>
      </c>
      <c r="C368" s="341">
        <f>(('Charges variables (avancé)'!$L45*C342)+IF(ROUND(('Charges variables-Calculs auto'!C$152-CONFIG!$D$7)/31,0)&gt;=('Charges variables (avancé)'!$J45+'Charges variables (avancé)'!$K45),INDEX($C342:$BJ342,,COLUMN('Charges variables-Calculs auto'!C$152)-COLUMN('Charges variables-Calculs auto'!$C$152)+1-('Charges variables (avancé)'!$J45+'Charges variables (avancé)'!$K45)),0)*(1-'Charges variables (avancé)'!$L45))*'Charges variables (avancé)'!$D45</f>
        <v>0</v>
      </c>
      <c r="D368" s="341">
        <f>(('Charges variables (avancé)'!$L45*D342)+IF(ROUND(('Charges variables-Calculs auto'!D$152-CONFIG!$D$7)/31,0)&gt;=('Charges variables (avancé)'!$J45+'Charges variables (avancé)'!$K45),INDEX($C342:$BJ342,,COLUMN('Charges variables-Calculs auto'!D$152)-COLUMN('Charges variables-Calculs auto'!$C$152)+1-('Charges variables (avancé)'!$J45+'Charges variables (avancé)'!$K45)),0)*(1-'Charges variables (avancé)'!$L45))*'Charges variables (avancé)'!$D45</f>
        <v>0</v>
      </c>
      <c r="E368" s="341">
        <f>(('Charges variables (avancé)'!$L45*E342)+IF(ROUND(('Charges variables-Calculs auto'!E$152-CONFIG!$D$7)/31,0)&gt;=('Charges variables (avancé)'!$J45+'Charges variables (avancé)'!$K45),INDEX($C342:$BJ342,,COLUMN('Charges variables-Calculs auto'!E$152)-COLUMN('Charges variables-Calculs auto'!$C$152)+1-('Charges variables (avancé)'!$J45+'Charges variables (avancé)'!$K45)),0)*(1-'Charges variables (avancé)'!$L45))*'Charges variables (avancé)'!$D45</f>
        <v>0</v>
      </c>
      <c r="F368" s="341">
        <f>(('Charges variables (avancé)'!$L45*F342)+IF(ROUND(('Charges variables-Calculs auto'!F$152-CONFIG!$D$7)/31,0)&gt;=('Charges variables (avancé)'!$J45+'Charges variables (avancé)'!$K45),INDEX($C342:$BJ342,,COLUMN('Charges variables-Calculs auto'!F$152)-COLUMN('Charges variables-Calculs auto'!$C$152)+1-('Charges variables (avancé)'!$J45+'Charges variables (avancé)'!$K45)),0)*(1-'Charges variables (avancé)'!$L45))*'Charges variables (avancé)'!$D45</f>
        <v>0</v>
      </c>
      <c r="G368" s="341">
        <f>(('Charges variables (avancé)'!$L45*G342)+IF(ROUND(('Charges variables-Calculs auto'!G$152-CONFIG!$D$7)/31,0)&gt;=('Charges variables (avancé)'!$J45+'Charges variables (avancé)'!$K45),INDEX($C342:$BJ342,,COLUMN('Charges variables-Calculs auto'!G$152)-COLUMN('Charges variables-Calculs auto'!$C$152)+1-('Charges variables (avancé)'!$J45+'Charges variables (avancé)'!$K45)),0)*(1-'Charges variables (avancé)'!$L45))*'Charges variables (avancé)'!$D45</f>
        <v>0</v>
      </c>
      <c r="H368" s="341">
        <f>(('Charges variables (avancé)'!$L45*H342)+IF(ROUND(('Charges variables-Calculs auto'!H$152-CONFIG!$D$7)/31,0)&gt;=('Charges variables (avancé)'!$J45+'Charges variables (avancé)'!$K45),INDEX($C342:$BJ342,,COLUMN('Charges variables-Calculs auto'!H$152)-COLUMN('Charges variables-Calculs auto'!$C$152)+1-('Charges variables (avancé)'!$J45+'Charges variables (avancé)'!$K45)),0)*(1-'Charges variables (avancé)'!$L45))*'Charges variables (avancé)'!$D45</f>
        <v>0</v>
      </c>
      <c r="I368" s="341">
        <f>(('Charges variables (avancé)'!$L45*I342)+IF(ROUND(('Charges variables-Calculs auto'!I$152-CONFIG!$D$7)/31,0)&gt;=('Charges variables (avancé)'!$J45+'Charges variables (avancé)'!$K45),INDEX($C342:$BJ342,,COLUMN('Charges variables-Calculs auto'!I$152)-COLUMN('Charges variables-Calculs auto'!$C$152)+1-('Charges variables (avancé)'!$J45+'Charges variables (avancé)'!$K45)),0)*(1-'Charges variables (avancé)'!$L45))*'Charges variables (avancé)'!$D45</f>
        <v>0</v>
      </c>
      <c r="J368" s="341">
        <f>(('Charges variables (avancé)'!$L45*J342)+IF(ROUND(('Charges variables-Calculs auto'!J$152-CONFIG!$D$7)/31,0)&gt;=('Charges variables (avancé)'!$J45+'Charges variables (avancé)'!$K45),INDEX($C342:$BJ342,,COLUMN('Charges variables-Calculs auto'!J$152)-COLUMN('Charges variables-Calculs auto'!$C$152)+1-('Charges variables (avancé)'!$J45+'Charges variables (avancé)'!$K45)),0)*(1-'Charges variables (avancé)'!$L45))*'Charges variables (avancé)'!$D45</f>
        <v>0</v>
      </c>
      <c r="K368" s="341">
        <f>(('Charges variables (avancé)'!$L45*K342)+IF(ROUND(('Charges variables-Calculs auto'!K$152-CONFIG!$D$7)/31,0)&gt;=('Charges variables (avancé)'!$J45+'Charges variables (avancé)'!$K45),INDEX($C342:$BJ342,,COLUMN('Charges variables-Calculs auto'!K$152)-COLUMN('Charges variables-Calculs auto'!$C$152)+1-('Charges variables (avancé)'!$J45+'Charges variables (avancé)'!$K45)),0)*(1-'Charges variables (avancé)'!$L45))*'Charges variables (avancé)'!$D45</f>
        <v>0</v>
      </c>
      <c r="L368" s="341">
        <f>(('Charges variables (avancé)'!$L45*L342)+IF(ROUND(('Charges variables-Calculs auto'!L$152-CONFIG!$D$7)/31,0)&gt;=('Charges variables (avancé)'!$J45+'Charges variables (avancé)'!$K45),INDEX($C342:$BJ342,,COLUMN('Charges variables-Calculs auto'!L$152)-COLUMN('Charges variables-Calculs auto'!$C$152)+1-('Charges variables (avancé)'!$J45+'Charges variables (avancé)'!$K45)),0)*(1-'Charges variables (avancé)'!$L45))*'Charges variables (avancé)'!$D45</f>
        <v>0</v>
      </c>
      <c r="M368" s="341">
        <f>(('Charges variables (avancé)'!$L45*M342)+IF(ROUND(('Charges variables-Calculs auto'!M$152-CONFIG!$D$7)/31,0)&gt;=('Charges variables (avancé)'!$J45+'Charges variables (avancé)'!$K45),INDEX($C342:$BJ342,,COLUMN('Charges variables-Calculs auto'!M$152)-COLUMN('Charges variables-Calculs auto'!$C$152)+1-('Charges variables (avancé)'!$J45+'Charges variables (avancé)'!$K45)),0)*(1-'Charges variables (avancé)'!$L45))*'Charges variables (avancé)'!$D45</f>
        <v>0</v>
      </c>
      <c r="N368" s="341">
        <f>(('Charges variables (avancé)'!$L45*N342)+IF(ROUND(('Charges variables-Calculs auto'!N$152-CONFIG!$D$7)/31,0)&gt;=('Charges variables (avancé)'!$J45+'Charges variables (avancé)'!$K45),INDEX($C342:$BJ342,,COLUMN('Charges variables-Calculs auto'!N$152)-COLUMN('Charges variables-Calculs auto'!$C$152)+1-('Charges variables (avancé)'!$J45+'Charges variables (avancé)'!$K45)),0)*(1-'Charges variables (avancé)'!$L45))*'Charges variables (avancé)'!$D45</f>
        <v>0</v>
      </c>
      <c r="O368" s="341">
        <f>(('Charges variables (avancé)'!$L45*O342)+IF(ROUND(('Charges variables-Calculs auto'!O$152-CONFIG!$D$7)/31,0)&gt;=('Charges variables (avancé)'!$J45+'Charges variables (avancé)'!$K45),INDEX($C342:$BJ342,,COLUMN('Charges variables-Calculs auto'!O$152)-COLUMN('Charges variables-Calculs auto'!$C$152)+1-('Charges variables (avancé)'!$J45+'Charges variables (avancé)'!$K45)),0)*(1-'Charges variables (avancé)'!$L45))*'Charges variables (avancé)'!$X45</f>
        <v>0</v>
      </c>
      <c r="P368" s="341">
        <f>(('Charges variables (avancé)'!$L45*P342)+IF(ROUND(('Charges variables-Calculs auto'!P$152-CONFIG!$D$7)/31,0)&gt;=('Charges variables (avancé)'!$J45+'Charges variables (avancé)'!$K45),INDEX($C342:$BJ342,,COLUMN('Charges variables-Calculs auto'!P$152)-COLUMN('Charges variables-Calculs auto'!$C$152)+1-('Charges variables (avancé)'!$J45+'Charges variables (avancé)'!$K45)),0)*(1-'Charges variables (avancé)'!$L45))*'Charges variables (avancé)'!$X45</f>
        <v>0</v>
      </c>
      <c r="Q368" s="341">
        <f>(('Charges variables (avancé)'!$L45*Q342)+IF(ROUND(('Charges variables-Calculs auto'!Q$152-CONFIG!$D$7)/31,0)&gt;=('Charges variables (avancé)'!$J45+'Charges variables (avancé)'!$K45),INDEX($C342:$BJ342,,COLUMN('Charges variables-Calculs auto'!Q$152)-COLUMN('Charges variables-Calculs auto'!$C$152)+1-('Charges variables (avancé)'!$J45+'Charges variables (avancé)'!$K45)),0)*(1-'Charges variables (avancé)'!$L45))*'Charges variables (avancé)'!$X45</f>
        <v>0</v>
      </c>
      <c r="R368" s="341">
        <f>(('Charges variables (avancé)'!$L45*R342)+IF(ROUND(('Charges variables-Calculs auto'!R$152-CONFIG!$D$7)/31,0)&gt;=('Charges variables (avancé)'!$J45+'Charges variables (avancé)'!$K45),INDEX($C342:$BJ342,,COLUMN('Charges variables-Calculs auto'!R$152)-COLUMN('Charges variables-Calculs auto'!$C$152)+1-('Charges variables (avancé)'!$J45+'Charges variables (avancé)'!$K45)),0)*(1-'Charges variables (avancé)'!$L45))*'Charges variables (avancé)'!$X45</f>
        <v>0</v>
      </c>
      <c r="S368" s="341">
        <f>(('Charges variables (avancé)'!$L45*S342)+IF(ROUND(('Charges variables-Calculs auto'!S$152-CONFIG!$D$7)/31,0)&gt;=('Charges variables (avancé)'!$J45+'Charges variables (avancé)'!$K45),INDEX($C342:$BJ342,,COLUMN('Charges variables-Calculs auto'!S$152)-COLUMN('Charges variables-Calculs auto'!$C$152)+1-('Charges variables (avancé)'!$J45+'Charges variables (avancé)'!$K45)),0)*(1-'Charges variables (avancé)'!$L45))*'Charges variables (avancé)'!$X45</f>
        <v>0</v>
      </c>
      <c r="T368" s="341">
        <f>(('Charges variables (avancé)'!$L45*T342)+IF(ROUND(('Charges variables-Calculs auto'!T$152-CONFIG!$D$7)/31,0)&gt;=('Charges variables (avancé)'!$J45+'Charges variables (avancé)'!$K45),INDEX($C342:$BJ342,,COLUMN('Charges variables-Calculs auto'!T$152)-COLUMN('Charges variables-Calculs auto'!$C$152)+1-('Charges variables (avancé)'!$J45+'Charges variables (avancé)'!$K45)),0)*(1-'Charges variables (avancé)'!$L45))*'Charges variables (avancé)'!$X45</f>
        <v>0</v>
      </c>
      <c r="U368" s="341">
        <f>(('Charges variables (avancé)'!$L45*U342)+IF(ROUND(('Charges variables-Calculs auto'!U$152-CONFIG!$D$7)/31,0)&gt;=('Charges variables (avancé)'!$J45+'Charges variables (avancé)'!$K45),INDEX($C342:$BJ342,,COLUMN('Charges variables-Calculs auto'!U$152)-COLUMN('Charges variables-Calculs auto'!$C$152)+1-('Charges variables (avancé)'!$J45+'Charges variables (avancé)'!$K45)),0)*(1-'Charges variables (avancé)'!$L45))*'Charges variables (avancé)'!$X45</f>
        <v>0</v>
      </c>
      <c r="V368" s="341">
        <f>(('Charges variables (avancé)'!$L45*V342)+IF(ROUND(('Charges variables-Calculs auto'!V$152-CONFIG!$D$7)/31,0)&gt;=('Charges variables (avancé)'!$J45+'Charges variables (avancé)'!$K45),INDEX($C342:$BJ342,,COLUMN('Charges variables-Calculs auto'!V$152)-COLUMN('Charges variables-Calculs auto'!$C$152)+1-('Charges variables (avancé)'!$J45+'Charges variables (avancé)'!$K45)),0)*(1-'Charges variables (avancé)'!$L45))*'Charges variables (avancé)'!$X45</f>
        <v>0</v>
      </c>
      <c r="W368" s="341">
        <f>(('Charges variables (avancé)'!$L45*W342)+IF(ROUND(('Charges variables-Calculs auto'!W$152-CONFIG!$D$7)/31,0)&gt;=('Charges variables (avancé)'!$J45+'Charges variables (avancé)'!$K45),INDEX($C342:$BJ342,,COLUMN('Charges variables-Calculs auto'!W$152)-COLUMN('Charges variables-Calculs auto'!$C$152)+1-('Charges variables (avancé)'!$J45+'Charges variables (avancé)'!$K45)),0)*(1-'Charges variables (avancé)'!$L45))*'Charges variables (avancé)'!$X45</f>
        <v>0</v>
      </c>
      <c r="X368" s="341">
        <f>(('Charges variables (avancé)'!$L45*X342)+IF(ROUND(('Charges variables-Calculs auto'!X$152-CONFIG!$D$7)/31,0)&gt;=('Charges variables (avancé)'!$J45+'Charges variables (avancé)'!$K45),INDEX($C342:$BJ342,,COLUMN('Charges variables-Calculs auto'!X$152)-COLUMN('Charges variables-Calculs auto'!$C$152)+1-('Charges variables (avancé)'!$J45+'Charges variables (avancé)'!$K45)),0)*(1-'Charges variables (avancé)'!$L45))*'Charges variables (avancé)'!$X45</f>
        <v>0</v>
      </c>
      <c r="Y368" s="341">
        <f>(('Charges variables (avancé)'!$L45*Y342)+IF(ROUND(('Charges variables-Calculs auto'!Y$152-CONFIG!$D$7)/31,0)&gt;=('Charges variables (avancé)'!$J45+'Charges variables (avancé)'!$K45),INDEX($C342:$BJ342,,COLUMN('Charges variables-Calculs auto'!Y$152)-COLUMN('Charges variables-Calculs auto'!$C$152)+1-('Charges variables (avancé)'!$J45+'Charges variables (avancé)'!$K45)),0)*(1-'Charges variables (avancé)'!$L45))*'Charges variables (avancé)'!$X45</f>
        <v>0</v>
      </c>
      <c r="Z368" s="341">
        <f>(('Charges variables (avancé)'!$L45*Z342)+IF(ROUND(('Charges variables-Calculs auto'!Z$152-CONFIG!$D$7)/31,0)&gt;=('Charges variables (avancé)'!$J45+'Charges variables (avancé)'!$K45),INDEX($C342:$BJ342,,COLUMN('Charges variables-Calculs auto'!Z$152)-COLUMN('Charges variables-Calculs auto'!$C$152)+1-('Charges variables (avancé)'!$J45+'Charges variables (avancé)'!$K45)),0)*(1-'Charges variables (avancé)'!$L45))*'Charges variables (avancé)'!$X45</f>
        <v>0</v>
      </c>
      <c r="AA368" s="341">
        <f>(('Charges variables (avancé)'!$L45*AA342)+IF(ROUND(('Charges variables-Calculs auto'!AA$152-CONFIG!$D$7)/31,0)&gt;=('Charges variables (avancé)'!$J45+'Charges variables (avancé)'!$K45),INDEX($C342:$BJ342,,COLUMN('Charges variables-Calculs auto'!AA$152)-COLUMN('Charges variables-Calculs auto'!$C$152)+1-('Charges variables (avancé)'!$J45+'Charges variables (avancé)'!$K45)),0)*(1-'Charges variables (avancé)'!$L45))*'Charges variables (avancé)'!$Z45</f>
        <v>0</v>
      </c>
      <c r="AB368" s="341">
        <f>(('Charges variables (avancé)'!$L45*AB342)+IF(ROUND(('Charges variables-Calculs auto'!AB$152-CONFIG!$D$7)/31,0)&gt;=('Charges variables (avancé)'!$J45+'Charges variables (avancé)'!$K45),INDEX($C342:$BJ342,,COLUMN('Charges variables-Calculs auto'!AB$152)-COLUMN('Charges variables-Calculs auto'!$C$152)+1-('Charges variables (avancé)'!$J45+'Charges variables (avancé)'!$K45)),0)*(1-'Charges variables (avancé)'!$L45))*'Charges variables (avancé)'!$Z45</f>
        <v>0</v>
      </c>
      <c r="AC368" s="341">
        <f>(('Charges variables (avancé)'!$L45*AC342)+IF(ROUND(('Charges variables-Calculs auto'!AC$152-CONFIG!$D$7)/31,0)&gt;=('Charges variables (avancé)'!$J45+'Charges variables (avancé)'!$K45),INDEX($C342:$BJ342,,COLUMN('Charges variables-Calculs auto'!AC$152)-COLUMN('Charges variables-Calculs auto'!$C$152)+1-('Charges variables (avancé)'!$J45+'Charges variables (avancé)'!$K45)),0)*(1-'Charges variables (avancé)'!$L45))*'Charges variables (avancé)'!$Z45</f>
        <v>0</v>
      </c>
      <c r="AD368" s="341">
        <f>(('Charges variables (avancé)'!$L45*AD342)+IF(ROUND(('Charges variables-Calculs auto'!AD$152-CONFIG!$D$7)/31,0)&gt;=('Charges variables (avancé)'!$J45+'Charges variables (avancé)'!$K45),INDEX($C342:$BJ342,,COLUMN('Charges variables-Calculs auto'!AD$152)-COLUMN('Charges variables-Calculs auto'!$C$152)+1-('Charges variables (avancé)'!$J45+'Charges variables (avancé)'!$K45)),0)*(1-'Charges variables (avancé)'!$L45))*'Charges variables (avancé)'!$Z45</f>
        <v>0</v>
      </c>
      <c r="AE368" s="341">
        <f>(('Charges variables (avancé)'!$L45*AE342)+IF(ROUND(('Charges variables-Calculs auto'!AE$152-CONFIG!$D$7)/31,0)&gt;=('Charges variables (avancé)'!$J45+'Charges variables (avancé)'!$K45),INDEX($C342:$BJ342,,COLUMN('Charges variables-Calculs auto'!AE$152)-COLUMN('Charges variables-Calculs auto'!$C$152)+1-('Charges variables (avancé)'!$J45+'Charges variables (avancé)'!$K45)),0)*(1-'Charges variables (avancé)'!$L45))*'Charges variables (avancé)'!$Z45</f>
        <v>0</v>
      </c>
      <c r="AF368" s="341">
        <f>(('Charges variables (avancé)'!$L45*AF342)+IF(ROUND(('Charges variables-Calculs auto'!AF$152-CONFIG!$D$7)/31,0)&gt;=('Charges variables (avancé)'!$J45+'Charges variables (avancé)'!$K45),INDEX($C342:$BJ342,,COLUMN('Charges variables-Calculs auto'!AF$152)-COLUMN('Charges variables-Calculs auto'!$C$152)+1-('Charges variables (avancé)'!$J45+'Charges variables (avancé)'!$K45)),0)*(1-'Charges variables (avancé)'!$L45))*'Charges variables (avancé)'!$Z45</f>
        <v>0</v>
      </c>
      <c r="AG368" s="341">
        <f>(('Charges variables (avancé)'!$L45*AG342)+IF(ROUND(('Charges variables-Calculs auto'!AG$152-CONFIG!$D$7)/31,0)&gt;=('Charges variables (avancé)'!$J45+'Charges variables (avancé)'!$K45),INDEX($C342:$BJ342,,COLUMN('Charges variables-Calculs auto'!AG$152)-COLUMN('Charges variables-Calculs auto'!$C$152)+1-('Charges variables (avancé)'!$J45+'Charges variables (avancé)'!$K45)),0)*(1-'Charges variables (avancé)'!$L45))*'Charges variables (avancé)'!$Z45</f>
        <v>0</v>
      </c>
      <c r="AH368" s="341">
        <f>(('Charges variables (avancé)'!$L45*AH342)+IF(ROUND(('Charges variables-Calculs auto'!AH$152-CONFIG!$D$7)/31,0)&gt;=('Charges variables (avancé)'!$J45+'Charges variables (avancé)'!$K45),INDEX($C342:$BJ342,,COLUMN('Charges variables-Calculs auto'!AH$152)-COLUMN('Charges variables-Calculs auto'!$C$152)+1-('Charges variables (avancé)'!$J45+'Charges variables (avancé)'!$K45)),0)*(1-'Charges variables (avancé)'!$L45))*'Charges variables (avancé)'!$Z45</f>
        <v>0</v>
      </c>
      <c r="AI368" s="341">
        <f>(('Charges variables (avancé)'!$L45*AI342)+IF(ROUND(('Charges variables-Calculs auto'!AI$152-CONFIG!$D$7)/31,0)&gt;=('Charges variables (avancé)'!$J45+'Charges variables (avancé)'!$K45),INDEX($C342:$BJ342,,COLUMN('Charges variables-Calculs auto'!AI$152)-COLUMN('Charges variables-Calculs auto'!$C$152)+1-('Charges variables (avancé)'!$J45+'Charges variables (avancé)'!$K45)),0)*(1-'Charges variables (avancé)'!$L45))*'Charges variables (avancé)'!$Z45</f>
        <v>0</v>
      </c>
      <c r="AJ368" s="341">
        <f>(('Charges variables (avancé)'!$L45*AJ342)+IF(ROUND(('Charges variables-Calculs auto'!AJ$152-CONFIG!$D$7)/31,0)&gt;=('Charges variables (avancé)'!$J45+'Charges variables (avancé)'!$K45),INDEX($C342:$BJ342,,COLUMN('Charges variables-Calculs auto'!AJ$152)-COLUMN('Charges variables-Calculs auto'!$C$152)+1-('Charges variables (avancé)'!$J45+'Charges variables (avancé)'!$K45)),0)*(1-'Charges variables (avancé)'!$L45))*'Charges variables (avancé)'!$Z45</f>
        <v>0</v>
      </c>
      <c r="AK368" s="341">
        <f>(('Charges variables (avancé)'!$L45*AK342)+IF(ROUND(('Charges variables-Calculs auto'!AK$152-CONFIG!$D$7)/31,0)&gt;=('Charges variables (avancé)'!$J45+'Charges variables (avancé)'!$K45),INDEX($C342:$BJ342,,COLUMN('Charges variables-Calculs auto'!AK$152)-COLUMN('Charges variables-Calculs auto'!$C$152)+1-('Charges variables (avancé)'!$J45+'Charges variables (avancé)'!$K45)),0)*(1-'Charges variables (avancé)'!$L45))*'Charges variables (avancé)'!$Z45</f>
        <v>0</v>
      </c>
      <c r="AL368" s="341">
        <f>(('Charges variables (avancé)'!$L45*AL342)+IF(ROUND(('Charges variables-Calculs auto'!AL$152-CONFIG!$D$7)/31,0)&gt;=('Charges variables (avancé)'!$J45+'Charges variables (avancé)'!$K45),INDEX($C342:$BJ342,,COLUMN('Charges variables-Calculs auto'!AL$152)-COLUMN('Charges variables-Calculs auto'!$C$152)+1-('Charges variables (avancé)'!$J45+'Charges variables (avancé)'!$K45)),0)*(1-'Charges variables (avancé)'!$L45))*'Charges variables (avancé)'!$Z45</f>
        <v>0</v>
      </c>
      <c r="AM368" s="341">
        <f>(('Charges variables (avancé)'!$L45*AM342)+IF(ROUND(('Charges variables-Calculs auto'!AM$152-CONFIG!$D$7)/31,0)&gt;=('Charges variables (avancé)'!$J45+'Charges variables (avancé)'!$K45),INDEX($C342:$BJ342,,COLUMN('Charges variables-Calculs auto'!AM$152)-COLUMN('Charges variables-Calculs auto'!$C$152)+1-('Charges variables (avancé)'!$J45+'Charges variables (avancé)'!$K45)),0)*(1-'Charges variables (avancé)'!$L45))*'Charges variables (avancé)'!$AB45</f>
        <v>0</v>
      </c>
      <c r="AN368" s="341">
        <f>(('Charges variables (avancé)'!$L45*AN342)+IF(ROUND(('Charges variables-Calculs auto'!AN$152-CONFIG!$D$7)/31,0)&gt;=('Charges variables (avancé)'!$J45+'Charges variables (avancé)'!$K45),INDEX($C342:$BJ342,,COLUMN('Charges variables-Calculs auto'!AN$152)-COLUMN('Charges variables-Calculs auto'!$C$152)+1-('Charges variables (avancé)'!$J45+'Charges variables (avancé)'!$K45)),0)*(1-'Charges variables (avancé)'!$L45))*'Charges variables (avancé)'!$AB45</f>
        <v>0</v>
      </c>
      <c r="AO368" s="341">
        <f>(('Charges variables (avancé)'!$L45*AO342)+IF(ROUND(('Charges variables-Calculs auto'!AO$152-CONFIG!$D$7)/31,0)&gt;=('Charges variables (avancé)'!$J45+'Charges variables (avancé)'!$K45),INDEX($C342:$BJ342,,COLUMN('Charges variables-Calculs auto'!AO$152)-COLUMN('Charges variables-Calculs auto'!$C$152)+1-('Charges variables (avancé)'!$J45+'Charges variables (avancé)'!$K45)),0)*(1-'Charges variables (avancé)'!$L45))*'Charges variables (avancé)'!$AB45</f>
        <v>0</v>
      </c>
      <c r="AP368" s="341">
        <f>(('Charges variables (avancé)'!$L45*AP342)+IF(ROUND(('Charges variables-Calculs auto'!AP$152-CONFIG!$D$7)/31,0)&gt;=('Charges variables (avancé)'!$J45+'Charges variables (avancé)'!$K45),INDEX($C342:$BJ342,,COLUMN('Charges variables-Calculs auto'!AP$152)-COLUMN('Charges variables-Calculs auto'!$C$152)+1-('Charges variables (avancé)'!$J45+'Charges variables (avancé)'!$K45)),0)*(1-'Charges variables (avancé)'!$L45))*'Charges variables (avancé)'!$AB45</f>
        <v>0</v>
      </c>
      <c r="AQ368" s="341">
        <f>(('Charges variables (avancé)'!$L45*AQ342)+IF(ROUND(('Charges variables-Calculs auto'!AQ$152-CONFIG!$D$7)/31,0)&gt;=('Charges variables (avancé)'!$J45+'Charges variables (avancé)'!$K45),INDEX($C342:$BJ342,,COLUMN('Charges variables-Calculs auto'!AQ$152)-COLUMN('Charges variables-Calculs auto'!$C$152)+1-('Charges variables (avancé)'!$J45+'Charges variables (avancé)'!$K45)),0)*(1-'Charges variables (avancé)'!$L45))*'Charges variables (avancé)'!$AB45</f>
        <v>0</v>
      </c>
      <c r="AR368" s="341">
        <f>(('Charges variables (avancé)'!$L45*AR342)+IF(ROUND(('Charges variables-Calculs auto'!AR$152-CONFIG!$D$7)/31,0)&gt;=('Charges variables (avancé)'!$J45+'Charges variables (avancé)'!$K45),INDEX($C342:$BJ342,,COLUMN('Charges variables-Calculs auto'!AR$152)-COLUMN('Charges variables-Calculs auto'!$C$152)+1-('Charges variables (avancé)'!$J45+'Charges variables (avancé)'!$K45)),0)*(1-'Charges variables (avancé)'!$L45))*'Charges variables (avancé)'!$AB45</f>
        <v>0</v>
      </c>
      <c r="AS368" s="341">
        <f>(('Charges variables (avancé)'!$L45*AS342)+IF(ROUND(('Charges variables-Calculs auto'!AS$152-CONFIG!$D$7)/31,0)&gt;=('Charges variables (avancé)'!$J45+'Charges variables (avancé)'!$K45),INDEX($C342:$BJ342,,COLUMN('Charges variables-Calculs auto'!AS$152)-COLUMN('Charges variables-Calculs auto'!$C$152)+1-('Charges variables (avancé)'!$J45+'Charges variables (avancé)'!$K45)),0)*(1-'Charges variables (avancé)'!$L45))*'Charges variables (avancé)'!$AB45</f>
        <v>0</v>
      </c>
      <c r="AT368" s="341">
        <f>(('Charges variables (avancé)'!$L45*AT342)+IF(ROUND(('Charges variables-Calculs auto'!AT$152-CONFIG!$D$7)/31,0)&gt;=('Charges variables (avancé)'!$J45+'Charges variables (avancé)'!$K45),INDEX($C342:$BJ342,,COLUMN('Charges variables-Calculs auto'!AT$152)-COLUMN('Charges variables-Calculs auto'!$C$152)+1-('Charges variables (avancé)'!$J45+'Charges variables (avancé)'!$K45)),0)*(1-'Charges variables (avancé)'!$L45))*'Charges variables (avancé)'!$AB45</f>
        <v>0</v>
      </c>
      <c r="AU368" s="341">
        <f>(('Charges variables (avancé)'!$L45*AU342)+IF(ROUND(('Charges variables-Calculs auto'!AU$152-CONFIG!$D$7)/31,0)&gt;=('Charges variables (avancé)'!$J45+'Charges variables (avancé)'!$K45),INDEX($C342:$BJ342,,COLUMN('Charges variables-Calculs auto'!AU$152)-COLUMN('Charges variables-Calculs auto'!$C$152)+1-('Charges variables (avancé)'!$J45+'Charges variables (avancé)'!$K45)),0)*(1-'Charges variables (avancé)'!$L45))*'Charges variables (avancé)'!$AB45</f>
        <v>0</v>
      </c>
      <c r="AV368" s="341">
        <f>(('Charges variables (avancé)'!$L45*AV342)+IF(ROUND(('Charges variables-Calculs auto'!AV$152-CONFIG!$D$7)/31,0)&gt;=('Charges variables (avancé)'!$J45+'Charges variables (avancé)'!$K45),INDEX($C342:$BJ342,,COLUMN('Charges variables-Calculs auto'!AV$152)-COLUMN('Charges variables-Calculs auto'!$C$152)+1-('Charges variables (avancé)'!$J45+'Charges variables (avancé)'!$K45)),0)*(1-'Charges variables (avancé)'!$L45))*'Charges variables (avancé)'!$AB45</f>
        <v>0</v>
      </c>
      <c r="AW368" s="341">
        <f>(('Charges variables (avancé)'!$L45*AW342)+IF(ROUND(('Charges variables-Calculs auto'!AW$152-CONFIG!$D$7)/31,0)&gt;=('Charges variables (avancé)'!$J45+'Charges variables (avancé)'!$K45),INDEX($C342:$BJ342,,COLUMN('Charges variables-Calculs auto'!AW$152)-COLUMN('Charges variables-Calculs auto'!$C$152)+1-('Charges variables (avancé)'!$J45+'Charges variables (avancé)'!$K45)),0)*(1-'Charges variables (avancé)'!$L45))*'Charges variables (avancé)'!$AB45</f>
        <v>0</v>
      </c>
      <c r="AX368" s="341">
        <f>(('Charges variables (avancé)'!$L45*AX342)+IF(ROUND(('Charges variables-Calculs auto'!AX$152-CONFIG!$D$7)/31,0)&gt;=('Charges variables (avancé)'!$J45+'Charges variables (avancé)'!$K45),INDEX($C342:$BJ342,,COLUMN('Charges variables-Calculs auto'!AX$152)-COLUMN('Charges variables-Calculs auto'!$C$152)+1-('Charges variables (avancé)'!$J45+'Charges variables (avancé)'!$K45)),0)*(1-'Charges variables (avancé)'!$L45))*'Charges variables (avancé)'!$AB45</f>
        <v>0</v>
      </c>
      <c r="AY368" s="341">
        <f>(('Charges variables (avancé)'!$L45*AY342)+IF(ROUND(('Charges variables-Calculs auto'!AY$152-CONFIG!$D$7)/31,0)&gt;=('Charges variables (avancé)'!$J45+'Charges variables (avancé)'!$K45),INDEX($C342:$BJ342,,COLUMN('Charges variables-Calculs auto'!AY$152)-COLUMN('Charges variables-Calculs auto'!$C$152)+1-('Charges variables (avancé)'!$J45+'Charges variables (avancé)'!$K45)),0)*(1-'Charges variables (avancé)'!$L45))*'Charges variables (avancé)'!$AD45</f>
        <v>0</v>
      </c>
      <c r="AZ368" s="341">
        <f>(('Charges variables (avancé)'!$L45*AZ342)+IF(ROUND(('Charges variables-Calculs auto'!AZ$152-CONFIG!$D$7)/31,0)&gt;=('Charges variables (avancé)'!$J45+'Charges variables (avancé)'!$K45),INDEX($C342:$BJ342,,COLUMN('Charges variables-Calculs auto'!AZ$152)-COLUMN('Charges variables-Calculs auto'!$C$152)+1-('Charges variables (avancé)'!$J45+'Charges variables (avancé)'!$K45)),0)*(1-'Charges variables (avancé)'!$L45))*'Charges variables (avancé)'!$AD45</f>
        <v>0</v>
      </c>
      <c r="BA368" s="341">
        <f>(('Charges variables (avancé)'!$L45*BA342)+IF(ROUND(('Charges variables-Calculs auto'!BA$152-CONFIG!$D$7)/31,0)&gt;=('Charges variables (avancé)'!$J45+'Charges variables (avancé)'!$K45),INDEX($C342:$BJ342,,COLUMN('Charges variables-Calculs auto'!BA$152)-COLUMN('Charges variables-Calculs auto'!$C$152)+1-('Charges variables (avancé)'!$J45+'Charges variables (avancé)'!$K45)),0)*(1-'Charges variables (avancé)'!$L45))*'Charges variables (avancé)'!$AD45</f>
        <v>0</v>
      </c>
      <c r="BB368" s="341">
        <f>(('Charges variables (avancé)'!$L45*BB342)+IF(ROUND(('Charges variables-Calculs auto'!BB$152-CONFIG!$D$7)/31,0)&gt;=('Charges variables (avancé)'!$J45+'Charges variables (avancé)'!$K45),INDEX($C342:$BJ342,,COLUMN('Charges variables-Calculs auto'!BB$152)-COLUMN('Charges variables-Calculs auto'!$C$152)+1-('Charges variables (avancé)'!$J45+'Charges variables (avancé)'!$K45)),0)*(1-'Charges variables (avancé)'!$L45))*'Charges variables (avancé)'!$AD45</f>
        <v>0</v>
      </c>
      <c r="BC368" s="341">
        <f>(('Charges variables (avancé)'!$L45*BC342)+IF(ROUND(('Charges variables-Calculs auto'!BC$152-CONFIG!$D$7)/31,0)&gt;=('Charges variables (avancé)'!$J45+'Charges variables (avancé)'!$K45),INDEX($C342:$BJ342,,COLUMN('Charges variables-Calculs auto'!BC$152)-COLUMN('Charges variables-Calculs auto'!$C$152)+1-('Charges variables (avancé)'!$J45+'Charges variables (avancé)'!$K45)),0)*(1-'Charges variables (avancé)'!$L45))*'Charges variables (avancé)'!$AD45</f>
        <v>0</v>
      </c>
      <c r="BD368" s="341">
        <f>(('Charges variables (avancé)'!$L45*BD342)+IF(ROUND(('Charges variables-Calculs auto'!BD$152-CONFIG!$D$7)/31,0)&gt;=('Charges variables (avancé)'!$J45+'Charges variables (avancé)'!$K45),INDEX($C342:$BJ342,,COLUMN('Charges variables-Calculs auto'!BD$152)-COLUMN('Charges variables-Calculs auto'!$C$152)+1-('Charges variables (avancé)'!$J45+'Charges variables (avancé)'!$K45)),0)*(1-'Charges variables (avancé)'!$L45))*'Charges variables (avancé)'!$AD45</f>
        <v>0</v>
      </c>
      <c r="BE368" s="341">
        <f>(('Charges variables (avancé)'!$L45*BE342)+IF(ROUND(('Charges variables-Calculs auto'!BE$152-CONFIG!$D$7)/31,0)&gt;=('Charges variables (avancé)'!$J45+'Charges variables (avancé)'!$K45),INDEX($C342:$BJ342,,COLUMN('Charges variables-Calculs auto'!BE$152)-COLUMN('Charges variables-Calculs auto'!$C$152)+1-('Charges variables (avancé)'!$J45+'Charges variables (avancé)'!$K45)),0)*(1-'Charges variables (avancé)'!$L45))*'Charges variables (avancé)'!$AD45</f>
        <v>0</v>
      </c>
      <c r="BF368" s="341">
        <f>(('Charges variables (avancé)'!$L45*BF342)+IF(ROUND(('Charges variables-Calculs auto'!BF$152-CONFIG!$D$7)/31,0)&gt;=('Charges variables (avancé)'!$J45+'Charges variables (avancé)'!$K45),INDEX($C342:$BJ342,,COLUMN('Charges variables-Calculs auto'!BF$152)-COLUMN('Charges variables-Calculs auto'!$C$152)+1-('Charges variables (avancé)'!$J45+'Charges variables (avancé)'!$K45)),0)*(1-'Charges variables (avancé)'!$L45))*'Charges variables (avancé)'!$AD45</f>
        <v>0</v>
      </c>
      <c r="BG368" s="341">
        <f>(('Charges variables (avancé)'!$L45*BG342)+IF(ROUND(('Charges variables-Calculs auto'!BG$152-CONFIG!$D$7)/31,0)&gt;=('Charges variables (avancé)'!$J45+'Charges variables (avancé)'!$K45),INDEX($C342:$BJ342,,COLUMN('Charges variables-Calculs auto'!BG$152)-COLUMN('Charges variables-Calculs auto'!$C$152)+1-('Charges variables (avancé)'!$J45+'Charges variables (avancé)'!$K45)),0)*(1-'Charges variables (avancé)'!$L45))*'Charges variables (avancé)'!$AD45</f>
        <v>0</v>
      </c>
      <c r="BH368" s="341">
        <f>(('Charges variables (avancé)'!$L45*BH342)+IF(ROUND(('Charges variables-Calculs auto'!BH$152-CONFIG!$D$7)/31,0)&gt;=('Charges variables (avancé)'!$J45+'Charges variables (avancé)'!$K45),INDEX($C342:$BJ342,,COLUMN('Charges variables-Calculs auto'!BH$152)-COLUMN('Charges variables-Calculs auto'!$C$152)+1-('Charges variables (avancé)'!$J45+'Charges variables (avancé)'!$K45)),0)*(1-'Charges variables (avancé)'!$L45))*'Charges variables (avancé)'!$AD45</f>
        <v>0</v>
      </c>
      <c r="BI368" s="341">
        <f>(('Charges variables (avancé)'!$L45*BI342)+IF(ROUND(('Charges variables-Calculs auto'!BI$152-CONFIG!$D$7)/31,0)&gt;=('Charges variables (avancé)'!$J45+'Charges variables (avancé)'!$K45),INDEX($C342:$BJ342,,COLUMN('Charges variables-Calculs auto'!BI$152)-COLUMN('Charges variables-Calculs auto'!$C$152)+1-('Charges variables (avancé)'!$J45+'Charges variables (avancé)'!$K45)),0)*(1-'Charges variables (avancé)'!$L45))*'Charges variables (avancé)'!$AD45</f>
        <v>0</v>
      </c>
      <c r="BJ368" s="341">
        <f>(('Charges variables (avancé)'!$L45*BJ342)+IF(ROUND(('Charges variables-Calculs auto'!BJ$152-CONFIG!$D$7)/31,0)&gt;=('Charges variables (avancé)'!$J45+'Charges variables (avancé)'!$K45),INDEX($C342:$BJ342,,COLUMN('Charges variables-Calculs auto'!BJ$152)-COLUMN('Charges variables-Calculs auto'!$C$152)+1-('Charges variables (avancé)'!$J45+'Charges variables (avancé)'!$K45)),0)*(1-'Charges variables (avancé)'!$L45))*'Charges variables (avancé)'!$AD45</f>
        <v>0</v>
      </c>
    </row>
    <row r="369" spans="2:62" ht="15" customHeight="1">
      <c r="B369" s="366">
        <f>'Charges variables (avancé)'!$C$46</f>
        <v>0</v>
      </c>
      <c r="C369" s="341">
        <f>(('Charges variables (avancé)'!$L46*C343)+IF(ROUND(('Charges variables-Calculs auto'!C$152-CONFIG!$D$7)/31,0)&gt;=('Charges variables (avancé)'!$J46+'Charges variables (avancé)'!$K46),INDEX($C343:$BJ343,,COLUMN('Charges variables-Calculs auto'!C$152)-COLUMN('Charges variables-Calculs auto'!$C$152)+1-('Charges variables (avancé)'!$J46+'Charges variables (avancé)'!$K46)),0)*(1-'Charges variables (avancé)'!$L46))*'Charges variables (avancé)'!$D46</f>
        <v>0</v>
      </c>
      <c r="D369" s="341">
        <f>(('Charges variables (avancé)'!$L46*D343)+IF(ROUND(('Charges variables-Calculs auto'!D$152-CONFIG!$D$7)/31,0)&gt;=('Charges variables (avancé)'!$J46+'Charges variables (avancé)'!$K46),INDEX($C343:$BJ343,,COLUMN('Charges variables-Calculs auto'!D$152)-COLUMN('Charges variables-Calculs auto'!$C$152)+1-('Charges variables (avancé)'!$J46+'Charges variables (avancé)'!$K46)),0)*(1-'Charges variables (avancé)'!$L46))*'Charges variables (avancé)'!$D46</f>
        <v>0</v>
      </c>
      <c r="E369" s="341">
        <f>(('Charges variables (avancé)'!$L46*E343)+IF(ROUND(('Charges variables-Calculs auto'!E$152-CONFIG!$D$7)/31,0)&gt;=('Charges variables (avancé)'!$J46+'Charges variables (avancé)'!$K46),INDEX($C343:$BJ343,,COLUMN('Charges variables-Calculs auto'!E$152)-COLUMN('Charges variables-Calculs auto'!$C$152)+1-('Charges variables (avancé)'!$J46+'Charges variables (avancé)'!$K46)),0)*(1-'Charges variables (avancé)'!$L46))*'Charges variables (avancé)'!$D46</f>
        <v>0</v>
      </c>
      <c r="F369" s="341">
        <f>(('Charges variables (avancé)'!$L46*F343)+IF(ROUND(('Charges variables-Calculs auto'!F$152-CONFIG!$D$7)/31,0)&gt;=('Charges variables (avancé)'!$J46+'Charges variables (avancé)'!$K46),INDEX($C343:$BJ343,,COLUMN('Charges variables-Calculs auto'!F$152)-COLUMN('Charges variables-Calculs auto'!$C$152)+1-('Charges variables (avancé)'!$J46+'Charges variables (avancé)'!$K46)),0)*(1-'Charges variables (avancé)'!$L46))*'Charges variables (avancé)'!$D46</f>
        <v>0</v>
      </c>
      <c r="G369" s="341">
        <f>(('Charges variables (avancé)'!$L46*G343)+IF(ROUND(('Charges variables-Calculs auto'!G$152-CONFIG!$D$7)/31,0)&gt;=('Charges variables (avancé)'!$J46+'Charges variables (avancé)'!$K46),INDEX($C343:$BJ343,,COLUMN('Charges variables-Calculs auto'!G$152)-COLUMN('Charges variables-Calculs auto'!$C$152)+1-('Charges variables (avancé)'!$J46+'Charges variables (avancé)'!$K46)),0)*(1-'Charges variables (avancé)'!$L46))*'Charges variables (avancé)'!$D46</f>
        <v>0</v>
      </c>
      <c r="H369" s="341">
        <f>(('Charges variables (avancé)'!$L46*H343)+IF(ROUND(('Charges variables-Calculs auto'!H$152-CONFIG!$D$7)/31,0)&gt;=('Charges variables (avancé)'!$J46+'Charges variables (avancé)'!$K46),INDEX($C343:$BJ343,,COLUMN('Charges variables-Calculs auto'!H$152)-COLUMN('Charges variables-Calculs auto'!$C$152)+1-('Charges variables (avancé)'!$J46+'Charges variables (avancé)'!$K46)),0)*(1-'Charges variables (avancé)'!$L46))*'Charges variables (avancé)'!$D46</f>
        <v>0</v>
      </c>
      <c r="I369" s="341">
        <f>(('Charges variables (avancé)'!$L46*I343)+IF(ROUND(('Charges variables-Calculs auto'!I$152-CONFIG!$D$7)/31,0)&gt;=('Charges variables (avancé)'!$J46+'Charges variables (avancé)'!$K46),INDEX($C343:$BJ343,,COLUMN('Charges variables-Calculs auto'!I$152)-COLUMN('Charges variables-Calculs auto'!$C$152)+1-('Charges variables (avancé)'!$J46+'Charges variables (avancé)'!$K46)),0)*(1-'Charges variables (avancé)'!$L46))*'Charges variables (avancé)'!$D46</f>
        <v>0</v>
      </c>
      <c r="J369" s="341">
        <f>(('Charges variables (avancé)'!$L46*J343)+IF(ROUND(('Charges variables-Calculs auto'!J$152-CONFIG!$D$7)/31,0)&gt;=('Charges variables (avancé)'!$J46+'Charges variables (avancé)'!$K46),INDEX($C343:$BJ343,,COLUMN('Charges variables-Calculs auto'!J$152)-COLUMN('Charges variables-Calculs auto'!$C$152)+1-('Charges variables (avancé)'!$J46+'Charges variables (avancé)'!$K46)),0)*(1-'Charges variables (avancé)'!$L46))*'Charges variables (avancé)'!$D46</f>
        <v>0</v>
      </c>
      <c r="K369" s="341">
        <f>(('Charges variables (avancé)'!$L46*K343)+IF(ROUND(('Charges variables-Calculs auto'!K$152-CONFIG!$D$7)/31,0)&gt;=('Charges variables (avancé)'!$J46+'Charges variables (avancé)'!$K46),INDEX($C343:$BJ343,,COLUMN('Charges variables-Calculs auto'!K$152)-COLUMN('Charges variables-Calculs auto'!$C$152)+1-('Charges variables (avancé)'!$J46+'Charges variables (avancé)'!$K46)),0)*(1-'Charges variables (avancé)'!$L46))*'Charges variables (avancé)'!$D46</f>
        <v>0</v>
      </c>
      <c r="L369" s="341">
        <f>(('Charges variables (avancé)'!$L46*L343)+IF(ROUND(('Charges variables-Calculs auto'!L$152-CONFIG!$D$7)/31,0)&gt;=('Charges variables (avancé)'!$J46+'Charges variables (avancé)'!$K46),INDEX($C343:$BJ343,,COLUMN('Charges variables-Calculs auto'!L$152)-COLUMN('Charges variables-Calculs auto'!$C$152)+1-('Charges variables (avancé)'!$J46+'Charges variables (avancé)'!$K46)),0)*(1-'Charges variables (avancé)'!$L46))*'Charges variables (avancé)'!$D46</f>
        <v>0</v>
      </c>
      <c r="M369" s="341">
        <f>(('Charges variables (avancé)'!$L46*M343)+IF(ROUND(('Charges variables-Calculs auto'!M$152-CONFIG!$D$7)/31,0)&gt;=('Charges variables (avancé)'!$J46+'Charges variables (avancé)'!$K46),INDEX($C343:$BJ343,,COLUMN('Charges variables-Calculs auto'!M$152)-COLUMN('Charges variables-Calculs auto'!$C$152)+1-('Charges variables (avancé)'!$J46+'Charges variables (avancé)'!$K46)),0)*(1-'Charges variables (avancé)'!$L46))*'Charges variables (avancé)'!$D46</f>
        <v>0</v>
      </c>
      <c r="N369" s="341">
        <f>(('Charges variables (avancé)'!$L46*N343)+IF(ROUND(('Charges variables-Calculs auto'!N$152-CONFIG!$D$7)/31,0)&gt;=('Charges variables (avancé)'!$J46+'Charges variables (avancé)'!$K46),INDEX($C343:$BJ343,,COLUMN('Charges variables-Calculs auto'!N$152)-COLUMN('Charges variables-Calculs auto'!$C$152)+1-('Charges variables (avancé)'!$J46+'Charges variables (avancé)'!$K46)),0)*(1-'Charges variables (avancé)'!$L46))*'Charges variables (avancé)'!$D46</f>
        <v>0</v>
      </c>
      <c r="O369" s="341">
        <f>(('Charges variables (avancé)'!$L46*O343)+IF(ROUND(('Charges variables-Calculs auto'!O$152-CONFIG!$D$7)/31,0)&gt;=('Charges variables (avancé)'!$J46+'Charges variables (avancé)'!$K46),INDEX($C343:$BJ343,,COLUMN('Charges variables-Calculs auto'!O$152)-COLUMN('Charges variables-Calculs auto'!$C$152)+1-('Charges variables (avancé)'!$J46+'Charges variables (avancé)'!$K46)),0)*(1-'Charges variables (avancé)'!$L46))*'Charges variables (avancé)'!$X46</f>
        <v>0</v>
      </c>
      <c r="P369" s="341">
        <f>(('Charges variables (avancé)'!$L46*P343)+IF(ROUND(('Charges variables-Calculs auto'!P$152-CONFIG!$D$7)/31,0)&gt;=('Charges variables (avancé)'!$J46+'Charges variables (avancé)'!$K46),INDEX($C343:$BJ343,,COLUMN('Charges variables-Calculs auto'!P$152)-COLUMN('Charges variables-Calculs auto'!$C$152)+1-('Charges variables (avancé)'!$J46+'Charges variables (avancé)'!$K46)),0)*(1-'Charges variables (avancé)'!$L46))*'Charges variables (avancé)'!$X46</f>
        <v>0</v>
      </c>
      <c r="Q369" s="341">
        <f>(('Charges variables (avancé)'!$L46*Q343)+IF(ROUND(('Charges variables-Calculs auto'!Q$152-CONFIG!$D$7)/31,0)&gt;=('Charges variables (avancé)'!$J46+'Charges variables (avancé)'!$K46),INDEX($C343:$BJ343,,COLUMN('Charges variables-Calculs auto'!Q$152)-COLUMN('Charges variables-Calculs auto'!$C$152)+1-('Charges variables (avancé)'!$J46+'Charges variables (avancé)'!$K46)),0)*(1-'Charges variables (avancé)'!$L46))*'Charges variables (avancé)'!$X46</f>
        <v>0</v>
      </c>
      <c r="R369" s="341">
        <f>(('Charges variables (avancé)'!$L46*R343)+IF(ROUND(('Charges variables-Calculs auto'!R$152-CONFIG!$D$7)/31,0)&gt;=('Charges variables (avancé)'!$J46+'Charges variables (avancé)'!$K46),INDEX($C343:$BJ343,,COLUMN('Charges variables-Calculs auto'!R$152)-COLUMN('Charges variables-Calculs auto'!$C$152)+1-('Charges variables (avancé)'!$J46+'Charges variables (avancé)'!$K46)),0)*(1-'Charges variables (avancé)'!$L46))*'Charges variables (avancé)'!$X46</f>
        <v>0</v>
      </c>
      <c r="S369" s="341">
        <f>(('Charges variables (avancé)'!$L46*S343)+IF(ROUND(('Charges variables-Calculs auto'!S$152-CONFIG!$D$7)/31,0)&gt;=('Charges variables (avancé)'!$J46+'Charges variables (avancé)'!$K46),INDEX($C343:$BJ343,,COLUMN('Charges variables-Calculs auto'!S$152)-COLUMN('Charges variables-Calculs auto'!$C$152)+1-('Charges variables (avancé)'!$J46+'Charges variables (avancé)'!$K46)),0)*(1-'Charges variables (avancé)'!$L46))*'Charges variables (avancé)'!$X46</f>
        <v>0</v>
      </c>
      <c r="T369" s="341">
        <f>(('Charges variables (avancé)'!$L46*T343)+IF(ROUND(('Charges variables-Calculs auto'!T$152-CONFIG!$D$7)/31,0)&gt;=('Charges variables (avancé)'!$J46+'Charges variables (avancé)'!$K46),INDEX($C343:$BJ343,,COLUMN('Charges variables-Calculs auto'!T$152)-COLUMN('Charges variables-Calculs auto'!$C$152)+1-('Charges variables (avancé)'!$J46+'Charges variables (avancé)'!$K46)),0)*(1-'Charges variables (avancé)'!$L46))*'Charges variables (avancé)'!$X46</f>
        <v>0</v>
      </c>
      <c r="U369" s="341">
        <f>(('Charges variables (avancé)'!$L46*U343)+IF(ROUND(('Charges variables-Calculs auto'!U$152-CONFIG!$D$7)/31,0)&gt;=('Charges variables (avancé)'!$J46+'Charges variables (avancé)'!$K46),INDEX($C343:$BJ343,,COLUMN('Charges variables-Calculs auto'!U$152)-COLUMN('Charges variables-Calculs auto'!$C$152)+1-('Charges variables (avancé)'!$J46+'Charges variables (avancé)'!$K46)),0)*(1-'Charges variables (avancé)'!$L46))*'Charges variables (avancé)'!$X46</f>
        <v>0</v>
      </c>
      <c r="V369" s="341">
        <f>(('Charges variables (avancé)'!$L46*V343)+IF(ROUND(('Charges variables-Calculs auto'!V$152-CONFIG!$D$7)/31,0)&gt;=('Charges variables (avancé)'!$J46+'Charges variables (avancé)'!$K46),INDEX($C343:$BJ343,,COLUMN('Charges variables-Calculs auto'!V$152)-COLUMN('Charges variables-Calculs auto'!$C$152)+1-('Charges variables (avancé)'!$J46+'Charges variables (avancé)'!$K46)),0)*(1-'Charges variables (avancé)'!$L46))*'Charges variables (avancé)'!$X46</f>
        <v>0</v>
      </c>
      <c r="W369" s="341">
        <f>(('Charges variables (avancé)'!$L46*W343)+IF(ROUND(('Charges variables-Calculs auto'!W$152-CONFIG!$D$7)/31,0)&gt;=('Charges variables (avancé)'!$J46+'Charges variables (avancé)'!$K46),INDEX($C343:$BJ343,,COLUMN('Charges variables-Calculs auto'!W$152)-COLUMN('Charges variables-Calculs auto'!$C$152)+1-('Charges variables (avancé)'!$J46+'Charges variables (avancé)'!$K46)),0)*(1-'Charges variables (avancé)'!$L46))*'Charges variables (avancé)'!$X46</f>
        <v>0</v>
      </c>
      <c r="X369" s="341">
        <f>(('Charges variables (avancé)'!$L46*X343)+IF(ROUND(('Charges variables-Calculs auto'!X$152-CONFIG!$D$7)/31,0)&gt;=('Charges variables (avancé)'!$J46+'Charges variables (avancé)'!$K46),INDEX($C343:$BJ343,,COLUMN('Charges variables-Calculs auto'!X$152)-COLUMN('Charges variables-Calculs auto'!$C$152)+1-('Charges variables (avancé)'!$J46+'Charges variables (avancé)'!$K46)),0)*(1-'Charges variables (avancé)'!$L46))*'Charges variables (avancé)'!$X46</f>
        <v>0</v>
      </c>
      <c r="Y369" s="341">
        <f>(('Charges variables (avancé)'!$L46*Y343)+IF(ROUND(('Charges variables-Calculs auto'!Y$152-CONFIG!$D$7)/31,0)&gt;=('Charges variables (avancé)'!$J46+'Charges variables (avancé)'!$K46),INDEX($C343:$BJ343,,COLUMN('Charges variables-Calculs auto'!Y$152)-COLUMN('Charges variables-Calculs auto'!$C$152)+1-('Charges variables (avancé)'!$J46+'Charges variables (avancé)'!$K46)),0)*(1-'Charges variables (avancé)'!$L46))*'Charges variables (avancé)'!$X46</f>
        <v>0</v>
      </c>
      <c r="Z369" s="341">
        <f>(('Charges variables (avancé)'!$L46*Z343)+IF(ROUND(('Charges variables-Calculs auto'!Z$152-CONFIG!$D$7)/31,0)&gt;=('Charges variables (avancé)'!$J46+'Charges variables (avancé)'!$K46),INDEX($C343:$BJ343,,COLUMN('Charges variables-Calculs auto'!Z$152)-COLUMN('Charges variables-Calculs auto'!$C$152)+1-('Charges variables (avancé)'!$J46+'Charges variables (avancé)'!$K46)),0)*(1-'Charges variables (avancé)'!$L46))*'Charges variables (avancé)'!$X46</f>
        <v>0</v>
      </c>
      <c r="AA369" s="341">
        <f>(('Charges variables (avancé)'!$L46*AA343)+IF(ROUND(('Charges variables-Calculs auto'!AA$152-CONFIG!$D$7)/31,0)&gt;=('Charges variables (avancé)'!$J46+'Charges variables (avancé)'!$K46),INDEX($C343:$BJ343,,COLUMN('Charges variables-Calculs auto'!AA$152)-COLUMN('Charges variables-Calculs auto'!$C$152)+1-('Charges variables (avancé)'!$J46+'Charges variables (avancé)'!$K46)),0)*(1-'Charges variables (avancé)'!$L46))*'Charges variables (avancé)'!$Z46</f>
        <v>0</v>
      </c>
      <c r="AB369" s="341">
        <f>(('Charges variables (avancé)'!$L46*AB343)+IF(ROUND(('Charges variables-Calculs auto'!AB$152-CONFIG!$D$7)/31,0)&gt;=('Charges variables (avancé)'!$J46+'Charges variables (avancé)'!$K46),INDEX($C343:$BJ343,,COLUMN('Charges variables-Calculs auto'!AB$152)-COLUMN('Charges variables-Calculs auto'!$C$152)+1-('Charges variables (avancé)'!$J46+'Charges variables (avancé)'!$K46)),0)*(1-'Charges variables (avancé)'!$L46))*'Charges variables (avancé)'!$Z46</f>
        <v>0</v>
      </c>
      <c r="AC369" s="341">
        <f>(('Charges variables (avancé)'!$L46*AC343)+IF(ROUND(('Charges variables-Calculs auto'!AC$152-CONFIG!$D$7)/31,0)&gt;=('Charges variables (avancé)'!$J46+'Charges variables (avancé)'!$K46),INDEX($C343:$BJ343,,COLUMN('Charges variables-Calculs auto'!AC$152)-COLUMN('Charges variables-Calculs auto'!$C$152)+1-('Charges variables (avancé)'!$J46+'Charges variables (avancé)'!$K46)),0)*(1-'Charges variables (avancé)'!$L46))*'Charges variables (avancé)'!$Z46</f>
        <v>0</v>
      </c>
      <c r="AD369" s="341">
        <f>(('Charges variables (avancé)'!$L46*AD343)+IF(ROUND(('Charges variables-Calculs auto'!AD$152-CONFIG!$D$7)/31,0)&gt;=('Charges variables (avancé)'!$J46+'Charges variables (avancé)'!$K46),INDEX($C343:$BJ343,,COLUMN('Charges variables-Calculs auto'!AD$152)-COLUMN('Charges variables-Calculs auto'!$C$152)+1-('Charges variables (avancé)'!$J46+'Charges variables (avancé)'!$K46)),0)*(1-'Charges variables (avancé)'!$L46))*'Charges variables (avancé)'!$Z46</f>
        <v>0</v>
      </c>
      <c r="AE369" s="341">
        <f>(('Charges variables (avancé)'!$L46*AE343)+IF(ROUND(('Charges variables-Calculs auto'!AE$152-CONFIG!$D$7)/31,0)&gt;=('Charges variables (avancé)'!$J46+'Charges variables (avancé)'!$K46),INDEX($C343:$BJ343,,COLUMN('Charges variables-Calculs auto'!AE$152)-COLUMN('Charges variables-Calculs auto'!$C$152)+1-('Charges variables (avancé)'!$J46+'Charges variables (avancé)'!$K46)),0)*(1-'Charges variables (avancé)'!$L46))*'Charges variables (avancé)'!$Z46</f>
        <v>0</v>
      </c>
      <c r="AF369" s="341">
        <f>(('Charges variables (avancé)'!$L46*AF343)+IF(ROUND(('Charges variables-Calculs auto'!AF$152-CONFIG!$D$7)/31,0)&gt;=('Charges variables (avancé)'!$J46+'Charges variables (avancé)'!$K46),INDEX($C343:$BJ343,,COLUMN('Charges variables-Calculs auto'!AF$152)-COLUMN('Charges variables-Calculs auto'!$C$152)+1-('Charges variables (avancé)'!$J46+'Charges variables (avancé)'!$K46)),0)*(1-'Charges variables (avancé)'!$L46))*'Charges variables (avancé)'!$Z46</f>
        <v>0</v>
      </c>
      <c r="AG369" s="341">
        <f>(('Charges variables (avancé)'!$L46*AG343)+IF(ROUND(('Charges variables-Calculs auto'!AG$152-CONFIG!$D$7)/31,0)&gt;=('Charges variables (avancé)'!$J46+'Charges variables (avancé)'!$K46),INDEX($C343:$BJ343,,COLUMN('Charges variables-Calculs auto'!AG$152)-COLUMN('Charges variables-Calculs auto'!$C$152)+1-('Charges variables (avancé)'!$J46+'Charges variables (avancé)'!$K46)),0)*(1-'Charges variables (avancé)'!$L46))*'Charges variables (avancé)'!$Z46</f>
        <v>0</v>
      </c>
      <c r="AH369" s="341">
        <f>(('Charges variables (avancé)'!$L46*AH343)+IF(ROUND(('Charges variables-Calculs auto'!AH$152-CONFIG!$D$7)/31,0)&gt;=('Charges variables (avancé)'!$J46+'Charges variables (avancé)'!$K46),INDEX($C343:$BJ343,,COLUMN('Charges variables-Calculs auto'!AH$152)-COLUMN('Charges variables-Calculs auto'!$C$152)+1-('Charges variables (avancé)'!$J46+'Charges variables (avancé)'!$K46)),0)*(1-'Charges variables (avancé)'!$L46))*'Charges variables (avancé)'!$Z46</f>
        <v>0</v>
      </c>
      <c r="AI369" s="341">
        <f>(('Charges variables (avancé)'!$L46*AI343)+IF(ROUND(('Charges variables-Calculs auto'!AI$152-CONFIG!$D$7)/31,0)&gt;=('Charges variables (avancé)'!$J46+'Charges variables (avancé)'!$K46),INDEX($C343:$BJ343,,COLUMN('Charges variables-Calculs auto'!AI$152)-COLUMN('Charges variables-Calculs auto'!$C$152)+1-('Charges variables (avancé)'!$J46+'Charges variables (avancé)'!$K46)),0)*(1-'Charges variables (avancé)'!$L46))*'Charges variables (avancé)'!$Z46</f>
        <v>0</v>
      </c>
      <c r="AJ369" s="341">
        <f>(('Charges variables (avancé)'!$L46*AJ343)+IF(ROUND(('Charges variables-Calculs auto'!AJ$152-CONFIG!$D$7)/31,0)&gt;=('Charges variables (avancé)'!$J46+'Charges variables (avancé)'!$K46),INDEX($C343:$BJ343,,COLUMN('Charges variables-Calculs auto'!AJ$152)-COLUMN('Charges variables-Calculs auto'!$C$152)+1-('Charges variables (avancé)'!$J46+'Charges variables (avancé)'!$K46)),0)*(1-'Charges variables (avancé)'!$L46))*'Charges variables (avancé)'!$Z46</f>
        <v>0</v>
      </c>
      <c r="AK369" s="341">
        <f>(('Charges variables (avancé)'!$L46*AK343)+IF(ROUND(('Charges variables-Calculs auto'!AK$152-CONFIG!$D$7)/31,0)&gt;=('Charges variables (avancé)'!$J46+'Charges variables (avancé)'!$K46),INDEX($C343:$BJ343,,COLUMN('Charges variables-Calculs auto'!AK$152)-COLUMN('Charges variables-Calculs auto'!$C$152)+1-('Charges variables (avancé)'!$J46+'Charges variables (avancé)'!$K46)),0)*(1-'Charges variables (avancé)'!$L46))*'Charges variables (avancé)'!$Z46</f>
        <v>0</v>
      </c>
      <c r="AL369" s="341">
        <f>(('Charges variables (avancé)'!$L46*AL343)+IF(ROUND(('Charges variables-Calculs auto'!AL$152-CONFIG!$D$7)/31,0)&gt;=('Charges variables (avancé)'!$J46+'Charges variables (avancé)'!$K46),INDEX($C343:$BJ343,,COLUMN('Charges variables-Calculs auto'!AL$152)-COLUMN('Charges variables-Calculs auto'!$C$152)+1-('Charges variables (avancé)'!$J46+'Charges variables (avancé)'!$K46)),0)*(1-'Charges variables (avancé)'!$L46))*'Charges variables (avancé)'!$Z46</f>
        <v>0</v>
      </c>
      <c r="AM369" s="341">
        <f>(('Charges variables (avancé)'!$L46*AM343)+IF(ROUND(('Charges variables-Calculs auto'!AM$152-CONFIG!$D$7)/31,0)&gt;=('Charges variables (avancé)'!$J46+'Charges variables (avancé)'!$K46),INDEX($C343:$BJ343,,COLUMN('Charges variables-Calculs auto'!AM$152)-COLUMN('Charges variables-Calculs auto'!$C$152)+1-('Charges variables (avancé)'!$J46+'Charges variables (avancé)'!$K46)),0)*(1-'Charges variables (avancé)'!$L46))*'Charges variables (avancé)'!$AB46</f>
        <v>0</v>
      </c>
      <c r="AN369" s="341">
        <f>(('Charges variables (avancé)'!$L46*AN343)+IF(ROUND(('Charges variables-Calculs auto'!AN$152-CONFIG!$D$7)/31,0)&gt;=('Charges variables (avancé)'!$J46+'Charges variables (avancé)'!$K46),INDEX($C343:$BJ343,,COLUMN('Charges variables-Calculs auto'!AN$152)-COLUMN('Charges variables-Calculs auto'!$C$152)+1-('Charges variables (avancé)'!$J46+'Charges variables (avancé)'!$K46)),0)*(1-'Charges variables (avancé)'!$L46))*'Charges variables (avancé)'!$AB46</f>
        <v>0</v>
      </c>
      <c r="AO369" s="341">
        <f>(('Charges variables (avancé)'!$L46*AO343)+IF(ROUND(('Charges variables-Calculs auto'!AO$152-CONFIG!$D$7)/31,0)&gt;=('Charges variables (avancé)'!$J46+'Charges variables (avancé)'!$K46),INDEX($C343:$BJ343,,COLUMN('Charges variables-Calculs auto'!AO$152)-COLUMN('Charges variables-Calculs auto'!$C$152)+1-('Charges variables (avancé)'!$J46+'Charges variables (avancé)'!$K46)),0)*(1-'Charges variables (avancé)'!$L46))*'Charges variables (avancé)'!$AB46</f>
        <v>0</v>
      </c>
      <c r="AP369" s="341">
        <f>(('Charges variables (avancé)'!$L46*AP343)+IF(ROUND(('Charges variables-Calculs auto'!AP$152-CONFIG!$D$7)/31,0)&gt;=('Charges variables (avancé)'!$J46+'Charges variables (avancé)'!$K46),INDEX($C343:$BJ343,,COLUMN('Charges variables-Calculs auto'!AP$152)-COLUMN('Charges variables-Calculs auto'!$C$152)+1-('Charges variables (avancé)'!$J46+'Charges variables (avancé)'!$K46)),0)*(1-'Charges variables (avancé)'!$L46))*'Charges variables (avancé)'!$AB46</f>
        <v>0</v>
      </c>
      <c r="AQ369" s="341">
        <f>(('Charges variables (avancé)'!$L46*AQ343)+IF(ROUND(('Charges variables-Calculs auto'!AQ$152-CONFIG!$D$7)/31,0)&gt;=('Charges variables (avancé)'!$J46+'Charges variables (avancé)'!$K46),INDEX($C343:$BJ343,,COLUMN('Charges variables-Calculs auto'!AQ$152)-COLUMN('Charges variables-Calculs auto'!$C$152)+1-('Charges variables (avancé)'!$J46+'Charges variables (avancé)'!$K46)),0)*(1-'Charges variables (avancé)'!$L46))*'Charges variables (avancé)'!$AB46</f>
        <v>0</v>
      </c>
      <c r="AR369" s="341">
        <f>(('Charges variables (avancé)'!$L46*AR343)+IF(ROUND(('Charges variables-Calculs auto'!AR$152-CONFIG!$D$7)/31,0)&gt;=('Charges variables (avancé)'!$J46+'Charges variables (avancé)'!$K46),INDEX($C343:$BJ343,,COLUMN('Charges variables-Calculs auto'!AR$152)-COLUMN('Charges variables-Calculs auto'!$C$152)+1-('Charges variables (avancé)'!$J46+'Charges variables (avancé)'!$K46)),0)*(1-'Charges variables (avancé)'!$L46))*'Charges variables (avancé)'!$AB46</f>
        <v>0</v>
      </c>
      <c r="AS369" s="341">
        <f>(('Charges variables (avancé)'!$L46*AS343)+IF(ROUND(('Charges variables-Calculs auto'!AS$152-CONFIG!$D$7)/31,0)&gt;=('Charges variables (avancé)'!$J46+'Charges variables (avancé)'!$K46),INDEX($C343:$BJ343,,COLUMN('Charges variables-Calculs auto'!AS$152)-COLUMN('Charges variables-Calculs auto'!$C$152)+1-('Charges variables (avancé)'!$J46+'Charges variables (avancé)'!$K46)),0)*(1-'Charges variables (avancé)'!$L46))*'Charges variables (avancé)'!$AB46</f>
        <v>0</v>
      </c>
      <c r="AT369" s="341">
        <f>(('Charges variables (avancé)'!$L46*AT343)+IF(ROUND(('Charges variables-Calculs auto'!AT$152-CONFIG!$D$7)/31,0)&gt;=('Charges variables (avancé)'!$J46+'Charges variables (avancé)'!$K46),INDEX($C343:$BJ343,,COLUMN('Charges variables-Calculs auto'!AT$152)-COLUMN('Charges variables-Calculs auto'!$C$152)+1-('Charges variables (avancé)'!$J46+'Charges variables (avancé)'!$K46)),0)*(1-'Charges variables (avancé)'!$L46))*'Charges variables (avancé)'!$AB46</f>
        <v>0</v>
      </c>
      <c r="AU369" s="341">
        <f>(('Charges variables (avancé)'!$L46*AU343)+IF(ROUND(('Charges variables-Calculs auto'!AU$152-CONFIG!$D$7)/31,0)&gt;=('Charges variables (avancé)'!$J46+'Charges variables (avancé)'!$K46),INDEX($C343:$BJ343,,COLUMN('Charges variables-Calculs auto'!AU$152)-COLUMN('Charges variables-Calculs auto'!$C$152)+1-('Charges variables (avancé)'!$J46+'Charges variables (avancé)'!$K46)),0)*(1-'Charges variables (avancé)'!$L46))*'Charges variables (avancé)'!$AB46</f>
        <v>0</v>
      </c>
      <c r="AV369" s="341">
        <f>(('Charges variables (avancé)'!$L46*AV343)+IF(ROUND(('Charges variables-Calculs auto'!AV$152-CONFIG!$D$7)/31,0)&gt;=('Charges variables (avancé)'!$J46+'Charges variables (avancé)'!$K46),INDEX($C343:$BJ343,,COLUMN('Charges variables-Calculs auto'!AV$152)-COLUMN('Charges variables-Calculs auto'!$C$152)+1-('Charges variables (avancé)'!$J46+'Charges variables (avancé)'!$K46)),0)*(1-'Charges variables (avancé)'!$L46))*'Charges variables (avancé)'!$AB46</f>
        <v>0</v>
      </c>
      <c r="AW369" s="341">
        <f>(('Charges variables (avancé)'!$L46*AW343)+IF(ROUND(('Charges variables-Calculs auto'!AW$152-CONFIG!$D$7)/31,0)&gt;=('Charges variables (avancé)'!$J46+'Charges variables (avancé)'!$K46),INDEX($C343:$BJ343,,COLUMN('Charges variables-Calculs auto'!AW$152)-COLUMN('Charges variables-Calculs auto'!$C$152)+1-('Charges variables (avancé)'!$J46+'Charges variables (avancé)'!$K46)),0)*(1-'Charges variables (avancé)'!$L46))*'Charges variables (avancé)'!$AB46</f>
        <v>0</v>
      </c>
      <c r="AX369" s="341">
        <f>(('Charges variables (avancé)'!$L46*AX343)+IF(ROUND(('Charges variables-Calculs auto'!AX$152-CONFIG!$D$7)/31,0)&gt;=('Charges variables (avancé)'!$J46+'Charges variables (avancé)'!$K46),INDEX($C343:$BJ343,,COLUMN('Charges variables-Calculs auto'!AX$152)-COLUMN('Charges variables-Calculs auto'!$C$152)+1-('Charges variables (avancé)'!$J46+'Charges variables (avancé)'!$K46)),0)*(1-'Charges variables (avancé)'!$L46))*'Charges variables (avancé)'!$AB46</f>
        <v>0</v>
      </c>
      <c r="AY369" s="341">
        <f>(('Charges variables (avancé)'!$L46*AY343)+IF(ROUND(('Charges variables-Calculs auto'!AY$152-CONFIG!$D$7)/31,0)&gt;=('Charges variables (avancé)'!$J46+'Charges variables (avancé)'!$K46),INDEX($C343:$BJ343,,COLUMN('Charges variables-Calculs auto'!AY$152)-COLUMN('Charges variables-Calculs auto'!$C$152)+1-('Charges variables (avancé)'!$J46+'Charges variables (avancé)'!$K46)),0)*(1-'Charges variables (avancé)'!$L46))*'Charges variables (avancé)'!$AD46</f>
        <v>0</v>
      </c>
      <c r="AZ369" s="341">
        <f>(('Charges variables (avancé)'!$L46*AZ343)+IF(ROUND(('Charges variables-Calculs auto'!AZ$152-CONFIG!$D$7)/31,0)&gt;=('Charges variables (avancé)'!$J46+'Charges variables (avancé)'!$K46),INDEX($C343:$BJ343,,COLUMN('Charges variables-Calculs auto'!AZ$152)-COLUMN('Charges variables-Calculs auto'!$C$152)+1-('Charges variables (avancé)'!$J46+'Charges variables (avancé)'!$K46)),0)*(1-'Charges variables (avancé)'!$L46))*'Charges variables (avancé)'!$AD46</f>
        <v>0</v>
      </c>
      <c r="BA369" s="341">
        <f>(('Charges variables (avancé)'!$L46*BA343)+IF(ROUND(('Charges variables-Calculs auto'!BA$152-CONFIG!$D$7)/31,0)&gt;=('Charges variables (avancé)'!$J46+'Charges variables (avancé)'!$K46),INDEX($C343:$BJ343,,COLUMN('Charges variables-Calculs auto'!BA$152)-COLUMN('Charges variables-Calculs auto'!$C$152)+1-('Charges variables (avancé)'!$J46+'Charges variables (avancé)'!$K46)),0)*(1-'Charges variables (avancé)'!$L46))*'Charges variables (avancé)'!$AD46</f>
        <v>0</v>
      </c>
      <c r="BB369" s="341">
        <f>(('Charges variables (avancé)'!$L46*BB343)+IF(ROUND(('Charges variables-Calculs auto'!BB$152-CONFIG!$D$7)/31,0)&gt;=('Charges variables (avancé)'!$J46+'Charges variables (avancé)'!$K46),INDEX($C343:$BJ343,,COLUMN('Charges variables-Calculs auto'!BB$152)-COLUMN('Charges variables-Calculs auto'!$C$152)+1-('Charges variables (avancé)'!$J46+'Charges variables (avancé)'!$K46)),0)*(1-'Charges variables (avancé)'!$L46))*'Charges variables (avancé)'!$AD46</f>
        <v>0</v>
      </c>
      <c r="BC369" s="341">
        <f>(('Charges variables (avancé)'!$L46*BC343)+IF(ROUND(('Charges variables-Calculs auto'!BC$152-CONFIG!$D$7)/31,0)&gt;=('Charges variables (avancé)'!$J46+'Charges variables (avancé)'!$K46),INDEX($C343:$BJ343,,COLUMN('Charges variables-Calculs auto'!BC$152)-COLUMN('Charges variables-Calculs auto'!$C$152)+1-('Charges variables (avancé)'!$J46+'Charges variables (avancé)'!$K46)),0)*(1-'Charges variables (avancé)'!$L46))*'Charges variables (avancé)'!$AD46</f>
        <v>0</v>
      </c>
      <c r="BD369" s="341">
        <f>(('Charges variables (avancé)'!$L46*BD343)+IF(ROUND(('Charges variables-Calculs auto'!BD$152-CONFIG!$D$7)/31,0)&gt;=('Charges variables (avancé)'!$J46+'Charges variables (avancé)'!$K46),INDEX($C343:$BJ343,,COLUMN('Charges variables-Calculs auto'!BD$152)-COLUMN('Charges variables-Calculs auto'!$C$152)+1-('Charges variables (avancé)'!$J46+'Charges variables (avancé)'!$K46)),0)*(1-'Charges variables (avancé)'!$L46))*'Charges variables (avancé)'!$AD46</f>
        <v>0</v>
      </c>
      <c r="BE369" s="341">
        <f>(('Charges variables (avancé)'!$L46*BE343)+IF(ROUND(('Charges variables-Calculs auto'!BE$152-CONFIG!$D$7)/31,0)&gt;=('Charges variables (avancé)'!$J46+'Charges variables (avancé)'!$K46),INDEX($C343:$BJ343,,COLUMN('Charges variables-Calculs auto'!BE$152)-COLUMN('Charges variables-Calculs auto'!$C$152)+1-('Charges variables (avancé)'!$J46+'Charges variables (avancé)'!$K46)),0)*(1-'Charges variables (avancé)'!$L46))*'Charges variables (avancé)'!$AD46</f>
        <v>0</v>
      </c>
      <c r="BF369" s="341">
        <f>(('Charges variables (avancé)'!$L46*BF343)+IF(ROUND(('Charges variables-Calculs auto'!BF$152-CONFIG!$D$7)/31,0)&gt;=('Charges variables (avancé)'!$J46+'Charges variables (avancé)'!$K46),INDEX($C343:$BJ343,,COLUMN('Charges variables-Calculs auto'!BF$152)-COLUMN('Charges variables-Calculs auto'!$C$152)+1-('Charges variables (avancé)'!$J46+'Charges variables (avancé)'!$K46)),0)*(1-'Charges variables (avancé)'!$L46))*'Charges variables (avancé)'!$AD46</f>
        <v>0</v>
      </c>
      <c r="BG369" s="341">
        <f>(('Charges variables (avancé)'!$L46*BG343)+IF(ROUND(('Charges variables-Calculs auto'!BG$152-CONFIG!$D$7)/31,0)&gt;=('Charges variables (avancé)'!$J46+'Charges variables (avancé)'!$K46),INDEX($C343:$BJ343,,COLUMN('Charges variables-Calculs auto'!BG$152)-COLUMN('Charges variables-Calculs auto'!$C$152)+1-('Charges variables (avancé)'!$J46+'Charges variables (avancé)'!$K46)),0)*(1-'Charges variables (avancé)'!$L46))*'Charges variables (avancé)'!$AD46</f>
        <v>0</v>
      </c>
      <c r="BH369" s="341">
        <f>(('Charges variables (avancé)'!$L46*BH343)+IF(ROUND(('Charges variables-Calculs auto'!BH$152-CONFIG!$D$7)/31,0)&gt;=('Charges variables (avancé)'!$J46+'Charges variables (avancé)'!$K46),INDEX($C343:$BJ343,,COLUMN('Charges variables-Calculs auto'!BH$152)-COLUMN('Charges variables-Calculs auto'!$C$152)+1-('Charges variables (avancé)'!$J46+'Charges variables (avancé)'!$K46)),0)*(1-'Charges variables (avancé)'!$L46))*'Charges variables (avancé)'!$AD46</f>
        <v>0</v>
      </c>
      <c r="BI369" s="341">
        <f>(('Charges variables (avancé)'!$L46*BI343)+IF(ROUND(('Charges variables-Calculs auto'!BI$152-CONFIG!$D$7)/31,0)&gt;=('Charges variables (avancé)'!$J46+'Charges variables (avancé)'!$K46),INDEX($C343:$BJ343,,COLUMN('Charges variables-Calculs auto'!BI$152)-COLUMN('Charges variables-Calculs auto'!$C$152)+1-('Charges variables (avancé)'!$J46+'Charges variables (avancé)'!$K46)),0)*(1-'Charges variables (avancé)'!$L46))*'Charges variables (avancé)'!$AD46</f>
        <v>0</v>
      </c>
      <c r="BJ369" s="341">
        <f>(('Charges variables (avancé)'!$L46*BJ343)+IF(ROUND(('Charges variables-Calculs auto'!BJ$152-CONFIG!$D$7)/31,0)&gt;=('Charges variables (avancé)'!$J46+'Charges variables (avancé)'!$K46),INDEX($C343:$BJ343,,COLUMN('Charges variables-Calculs auto'!BJ$152)-COLUMN('Charges variables-Calculs auto'!$C$152)+1-('Charges variables (avancé)'!$J46+'Charges variables (avancé)'!$K46)),0)*(1-'Charges variables (avancé)'!$L46))*'Charges variables (avancé)'!$AD46</f>
        <v>0</v>
      </c>
    </row>
    <row r="370" spans="2:62" ht="15" customHeight="1">
      <c r="B370" s="366">
        <f>'Charges variables (avancé)'!$C$47</f>
        <v>0</v>
      </c>
      <c r="C370" s="341">
        <f>(('Charges variables (avancé)'!$L47*C344)+IF(ROUND(('Charges variables-Calculs auto'!C$152-CONFIG!$D$7)/31,0)&gt;=('Charges variables (avancé)'!$J47+'Charges variables (avancé)'!$K47),INDEX($C344:$BJ344,,COLUMN('Charges variables-Calculs auto'!C$152)-COLUMN('Charges variables-Calculs auto'!$C$152)+1-('Charges variables (avancé)'!$J47+'Charges variables (avancé)'!$K47)),0)*(1-'Charges variables (avancé)'!$L47))*'Charges variables (avancé)'!$D47</f>
        <v>0</v>
      </c>
      <c r="D370" s="341">
        <f>(('Charges variables (avancé)'!$L47*D344)+IF(ROUND(('Charges variables-Calculs auto'!D$152-CONFIG!$D$7)/31,0)&gt;=('Charges variables (avancé)'!$J47+'Charges variables (avancé)'!$K47),INDEX($C344:$BJ344,,COLUMN('Charges variables-Calculs auto'!D$152)-COLUMN('Charges variables-Calculs auto'!$C$152)+1-('Charges variables (avancé)'!$J47+'Charges variables (avancé)'!$K47)),0)*(1-'Charges variables (avancé)'!$L47))*'Charges variables (avancé)'!$D47</f>
        <v>0</v>
      </c>
      <c r="E370" s="341">
        <f>(('Charges variables (avancé)'!$L47*E344)+IF(ROUND(('Charges variables-Calculs auto'!E$152-CONFIG!$D$7)/31,0)&gt;=('Charges variables (avancé)'!$J47+'Charges variables (avancé)'!$K47),INDEX($C344:$BJ344,,COLUMN('Charges variables-Calculs auto'!E$152)-COLUMN('Charges variables-Calculs auto'!$C$152)+1-('Charges variables (avancé)'!$J47+'Charges variables (avancé)'!$K47)),0)*(1-'Charges variables (avancé)'!$L47))*'Charges variables (avancé)'!$D47</f>
        <v>0</v>
      </c>
      <c r="F370" s="341">
        <f>(('Charges variables (avancé)'!$L47*F344)+IF(ROUND(('Charges variables-Calculs auto'!F$152-CONFIG!$D$7)/31,0)&gt;=('Charges variables (avancé)'!$J47+'Charges variables (avancé)'!$K47),INDEX($C344:$BJ344,,COLUMN('Charges variables-Calculs auto'!F$152)-COLUMN('Charges variables-Calculs auto'!$C$152)+1-('Charges variables (avancé)'!$J47+'Charges variables (avancé)'!$K47)),0)*(1-'Charges variables (avancé)'!$L47))*'Charges variables (avancé)'!$D47</f>
        <v>0</v>
      </c>
      <c r="G370" s="341">
        <f>(('Charges variables (avancé)'!$L47*G344)+IF(ROUND(('Charges variables-Calculs auto'!G$152-CONFIG!$D$7)/31,0)&gt;=('Charges variables (avancé)'!$J47+'Charges variables (avancé)'!$K47),INDEX($C344:$BJ344,,COLUMN('Charges variables-Calculs auto'!G$152)-COLUMN('Charges variables-Calculs auto'!$C$152)+1-('Charges variables (avancé)'!$J47+'Charges variables (avancé)'!$K47)),0)*(1-'Charges variables (avancé)'!$L47))*'Charges variables (avancé)'!$D47</f>
        <v>0</v>
      </c>
      <c r="H370" s="341">
        <f>(('Charges variables (avancé)'!$L47*H344)+IF(ROUND(('Charges variables-Calculs auto'!H$152-CONFIG!$D$7)/31,0)&gt;=('Charges variables (avancé)'!$J47+'Charges variables (avancé)'!$K47),INDEX($C344:$BJ344,,COLUMN('Charges variables-Calculs auto'!H$152)-COLUMN('Charges variables-Calculs auto'!$C$152)+1-('Charges variables (avancé)'!$J47+'Charges variables (avancé)'!$K47)),0)*(1-'Charges variables (avancé)'!$L47))*'Charges variables (avancé)'!$D47</f>
        <v>0</v>
      </c>
      <c r="I370" s="341">
        <f>(('Charges variables (avancé)'!$L47*I344)+IF(ROUND(('Charges variables-Calculs auto'!I$152-CONFIG!$D$7)/31,0)&gt;=('Charges variables (avancé)'!$J47+'Charges variables (avancé)'!$K47),INDEX($C344:$BJ344,,COLUMN('Charges variables-Calculs auto'!I$152)-COLUMN('Charges variables-Calculs auto'!$C$152)+1-('Charges variables (avancé)'!$J47+'Charges variables (avancé)'!$K47)),0)*(1-'Charges variables (avancé)'!$L47))*'Charges variables (avancé)'!$D47</f>
        <v>0</v>
      </c>
      <c r="J370" s="341">
        <f>(('Charges variables (avancé)'!$L47*J344)+IF(ROUND(('Charges variables-Calculs auto'!J$152-CONFIG!$D$7)/31,0)&gt;=('Charges variables (avancé)'!$J47+'Charges variables (avancé)'!$K47),INDEX($C344:$BJ344,,COLUMN('Charges variables-Calculs auto'!J$152)-COLUMN('Charges variables-Calculs auto'!$C$152)+1-('Charges variables (avancé)'!$J47+'Charges variables (avancé)'!$K47)),0)*(1-'Charges variables (avancé)'!$L47))*'Charges variables (avancé)'!$D47</f>
        <v>0</v>
      </c>
      <c r="K370" s="341">
        <f>(('Charges variables (avancé)'!$L47*K344)+IF(ROUND(('Charges variables-Calculs auto'!K$152-CONFIG!$D$7)/31,0)&gt;=('Charges variables (avancé)'!$J47+'Charges variables (avancé)'!$K47),INDEX($C344:$BJ344,,COLUMN('Charges variables-Calculs auto'!K$152)-COLUMN('Charges variables-Calculs auto'!$C$152)+1-('Charges variables (avancé)'!$J47+'Charges variables (avancé)'!$K47)),0)*(1-'Charges variables (avancé)'!$L47))*'Charges variables (avancé)'!$D47</f>
        <v>0</v>
      </c>
      <c r="L370" s="341">
        <f>(('Charges variables (avancé)'!$L47*L344)+IF(ROUND(('Charges variables-Calculs auto'!L$152-CONFIG!$D$7)/31,0)&gt;=('Charges variables (avancé)'!$J47+'Charges variables (avancé)'!$K47),INDEX($C344:$BJ344,,COLUMN('Charges variables-Calculs auto'!L$152)-COLUMN('Charges variables-Calculs auto'!$C$152)+1-('Charges variables (avancé)'!$J47+'Charges variables (avancé)'!$K47)),0)*(1-'Charges variables (avancé)'!$L47))*'Charges variables (avancé)'!$D47</f>
        <v>0</v>
      </c>
      <c r="M370" s="341">
        <f>(('Charges variables (avancé)'!$L47*M344)+IF(ROUND(('Charges variables-Calculs auto'!M$152-CONFIG!$D$7)/31,0)&gt;=('Charges variables (avancé)'!$J47+'Charges variables (avancé)'!$K47),INDEX($C344:$BJ344,,COLUMN('Charges variables-Calculs auto'!M$152)-COLUMN('Charges variables-Calculs auto'!$C$152)+1-('Charges variables (avancé)'!$J47+'Charges variables (avancé)'!$K47)),0)*(1-'Charges variables (avancé)'!$L47))*'Charges variables (avancé)'!$D47</f>
        <v>0</v>
      </c>
      <c r="N370" s="341">
        <f>(('Charges variables (avancé)'!$L47*N344)+IF(ROUND(('Charges variables-Calculs auto'!N$152-CONFIG!$D$7)/31,0)&gt;=('Charges variables (avancé)'!$J47+'Charges variables (avancé)'!$K47),INDEX($C344:$BJ344,,COLUMN('Charges variables-Calculs auto'!N$152)-COLUMN('Charges variables-Calculs auto'!$C$152)+1-('Charges variables (avancé)'!$J47+'Charges variables (avancé)'!$K47)),0)*(1-'Charges variables (avancé)'!$L47))*'Charges variables (avancé)'!$D47</f>
        <v>0</v>
      </c>
      <c r="O370" s="341">
        <f>(('Charges variables (avancé)'!$L47*O344)+IF(ROUND(('Charges variables-Calculs auto'!O$152-CONFIG!$D$7)/31,0)&gt;=('Charges variables (avancé)'!$J47+'Charges variables (avancé)'!$K47),INDEX($C344:$BJ344,,COLUMN('Charges variables-Calculs auto'!O$152)-COLUMN('Charges variables-Calculs auto'!$C$152)+1-('Charges variables (avancé)'!$J47+'Charges variables (avancé)'!$K47)),0)*(1-'Charges variables (avancé)'!$L47))*'Charges variables (avancé)'!$X47</f>
        <v>0</v>
      </c>
      <c r="P370" s="341">
        <f>(('Charges variables (avancé)'!$L47*P344)+IF(ROUND(('Charges variables-Calculs auto'!P$152-CONFIG!$D$7)/31,0)&gt;=('Charges variables (avancé)'!$J47+'Charges variables (avancé)'!$K47),INDEX($C344:$BJ344,,COLUMN('Charges variables-Calculs auto'!P$152)-COLUMN('Charges variables-Calculs auto'!$C$152)+1-('Charges variables (avancé)'!$J47+'Charges variables (avancé)'!$K47)),0)*(1-'Charges variables (avancé)'!$L47))*'Charges variables (avancé)'!$X47</f>
        <v>0</v>
      </c>
      <c r="Q370" s="341">
        <f>(('Charges variables (avancé)'!$L47*Q344)+IF(ROUND(('Charges variables-Calculs auto'!Q$152-CONFIG!$D$7)/31,0)&gt;=('Charges variables (avancé)'!$J47+'Charges variables (avancé)'!$K47),INDEX($C344:$BJ344,,COLUMN('Charges variables-Calculs auto'!Q$152)-COLUMN('Charges variables-Calculs auto'!$C$152)+1-('Charges variables (avancé)'!$J47+'Charges variables (avancé)'!$K47)),0)*(1-'Charges variables (avancé)'!$L47))*'Charges variables (avancé)'!$X47</f>
        <v>0</v>
      </c>
      <c r="R370" s="341">
        <f>(('Charges variables (avancé)'!$L47*R344)+IF(ROUND(('Charges variables-Calculs auto'!R$152-CONFIG!$D$7)/31,0)&gt;=('Charges variables (avancé)'!$J47+'Charges variables (avancé)'!$K47),INDEX($C344:$BJ344,,COLUMN('Charges variables-Calculs auto'!R$152)-COLUMN('Charges variables-Calculs auto'!$C$152)+1-('Charges variables (avancé)'!$J47+'Charges variables (avancé)'!$K47)),0)*(1-'Charges variables (avancé)'!$L47))*'Charges variables (avancé)'!$X47</f>
        <v>0</v>
      </c>
      <c r="S370" s="341">
        <f>(('Charges variables (avancé)'!$L47*S344)+IF(ROUND(('Charges variables-Calculs auto'!S$152-CONFIG!$D$7)/31,0)&gt;=('Charges variables (avancé)'!$J47+'Charges variables (avancé)'!$K47),INDEX($C344:$BJ344,,COLUMN('Charges variables-Calculs auto'!S$152)-COLUMN('Charges variables-Calculs auto'!$C$152)+1-('Charges variables (avancé)'!$J47+'Charges variables (avancé)'!$K47)),0)*(1-'Charges variables (avancé)'!$L47))*'Charges variables (avancé)'!$X47</f>
        <v>0</v>
      </c>
      <c r="T370" s="341">
        <f>(('Charges variables (avancé)'!$L47*T344)+IF(ROUND(('Charges variables-Calculs auto'!T$152-CONFIG!$D$7)/31,0)&gt;=('Charges variables (avancé)'!$J47+'Charges variables (avancé)'!$K47),INDEX($C344:$BJ344,,COLUMN('Charges variables-Calculs auto'!T$152)-COLUMN('Charges variables-Calculs auto'!$C$152)+1-('Charges variables (avancé)'!$J47+'Charges variables (avancé)'!$K47)),0)*(1-'Charges variables (avancé)'!$L47))*'Charges variables (avancé)'!$X47</f>
        <v>0</v>
      </c>
      <c r="U370" s="341">
        <f>(('Charges variables (avancé)'!$L47*U344)+IF(ROUND(('Charges variables-Calculs auto'!U$152-CONFIG!$D$7)/31,0)&gt;=('Charges variables (avancé)'!$J47+'Charges variables (avancé)'!$K47),INDEX($C344:$BJ344,,COLUMN('Charges variables-Calculs auto'!U$152)-COLUMN('Charges variables-Calculs auto'!$C$152)+1-('Charges variables (avancé)'!$J47+'Charges variables (avancé)'!$K47)),0)*(1-'Charges variables (avancé)'!$L47))*'Charges variables (avancé)'!$X47</f>
        <v>0</v>
      </c>
      <c r="V370" s="341">
        <f>(('Charges variables (avancé)'!$L47*V344)+IF(ROUND(('Charges variables-Calculs auto'!V$152-CONFIG!$D$7)/31,0)&gt;=('Charges variables (avancé)'!$J47+'Charges variables (avancé)'!$K47),INDEX($C344:$BJ344,,COLUMN('Charges variables-Calculs auto'!V$152)-COLUMN('Charges variables-Calculs auto'!$C$152)+1-('Charges variables (avancé)'!$J47+'Charges variables (avancé)'!$K47)),0)*(1-'Charges variables (avancé)'!$L47))*'Charges variables (avancé)'!$X47</f>
        <v>0</v>
      </c>
      <c r="W370" s="341">
        <f>(('Charges variables (avancé)'!$L47*W344)+IF(ROUND(('Charges variables-Calculs auto'!W$152-CONFIG!$D$7)/31,0)&gt;=('Charges variables (avancé)'!$J47+'Charges variables (avancé)'!$K47),INDEX($C344:$BJ344,,COLUMN('Charges variables-Calculs auto'!W$152)-COLUMN('Charges variables-Calculs auto'!$C$152)+1-('Charges variables (avancé)'!$J47+'Charges variables (avancé)'!$K47)),0)*(1-'Charges variables (avancé)'!$L47))*'Charges variables (avancé)'!$X47</f>
        <v>0</v>
      </c>
      <c r="X370" s="341">
        <f>(('Charges variables (avancé)'!$L47*X344)+IF(ROUND(('Charges variables-Calculs auto'!X$152-CONFIG!$D$7)/31,0)&gt;=('Charges variables (avancé)'!$J47+'Charges variables (avancé)'!$K47),INDEX($C344:$BJ344,,COLUMN('Charges variables-Calculs auto'!X$152)-COLUMN('Charges variables-Calculs auto'!$C$152)+1-('Charges variables (avancé)'!$J47+'Charges variables (avancé)'!$K47)),0)*(1-'Charges variables (avancé)'!$L47))*'Charges variables (avancé)'!$X47</f>
        <v>0</v>
      </c>
      <c r="Y370" s="341">
        <f>(('Charges variables (avancé)'!$L47*Y344)+IF(ROUND(('Charges variables-Calculs auto'!Y$152-CONFIG!$D$7)/31,0)&gt;=('Charges variables (avancé)'!$J47+'Charges variables (avancé)'!$K47),INDEX($C344:$BJ344,,COLUMN('Charges variables-Calculs auto'!Y$152)-COLUMN('Charges variables-Calculs auto'!$C$152)+1-('Charges variables (avancé)'!$J47+'Charges variables (avancé)'!$K47)),0)*(1-'Charges variables (avancé)'!$L47))*'Charges variables (avancé)'!$X47</f>
        <v>0</v>
      </c>
      <c r="Z370" s="341">
        <f>(('Charges variables (avancé)'!$L47*Z344)+IF(ROUND(('Charges variables-Calculs auto'!Z$152-CONFIG!$D$7)/31,0)&gt;=('Charges variables (avancé)'!$J47+'Charges variables (avancé)'!$K47),INDEX($C344:$BJ344,,COLUMN('Charges variables-Calculs auto'!Z$152)-COLUMN('Charges variables-Calculs auto'!$C$152)+1-('Charges variables (avancé)'!$J47+'Charges variables (avancé)'!$K47)),0)*(1-'Charges variables (avancé)'!$L47))*'Charges variables (avancé)'!$X47</f>
        <v>0</v>
      </c>
      <c r="AA370" s="341">
        <f>(('Charges variables (avancé)'!$L47*AA344)+IF(ROUND(('Charges variables-Calculs auto'!AA$152-CONFIG!$D$7)/31,0)&gt;=('Charges variables (avancé)'!$J47+'Charges variables (avancé)'!$K47),INDEX($C344:$BJ344,,COLUMN('Charges variables-Calculs auto'!AA$152)-COLUMN('Charges variables-Calculs auto'!$C$152)+1-('Charges variables (avancé)'!$J47+'Charges variables (avancé)'!$K47)),0)*(1-'Charges variables (avancé)'!$L47))*'Charges variables (avancé)'!$Z47</f>
        <v>0</v>
      </c>
      <c r="AB370" s="341">
        <f>(('Charges variables (avancé)'!$L47*AB344)+IF(ROUND(('Charges variables-Calculs auto'!AB$152-CONFIG!$D$7)/31,0)&gt;=('Charges variables (avancé)'!$J47+'Charges variables (avancé)'!$K47),INDEX($C344:$BJ344,,COLUMN('Charges variables-Calculs auto'!AB$152)-COLUMN('Charges variables-Calculs auto'!$C$152)+1-('Charges variables (avancé)'!$J47+'Charges variables (avancé)'!$K47)),0)*(1-'Charges variables (avancé)'!$L47))*'Charges variables (avancé)'!$Z47</f>
        <v>0</v>
      </c>
      <c r="AC370" s="341">
        <f>(('Charges variables (avancé)'!$L47*AC344)+IF(ROUND(('Charges variables-Calculs auto'!AC$152-CONFIG!$D$7)/31,0)&gt;=('Charges variables (avancé)'!$J47+'Charges variables (avancé)'!$K47),INDEX($C344:$BJ344,,COLUMN('Charges variables-Calculs auto'!AC$152)-COLUMN('Charges variables-Calculs auto'!$C$152)+1-('Charges variables (avancé)'!$J47+'Charges variables (avancé)'!$K47)),0)*(1-'Charges variables (avancé)'!$L47))*'Charges variables (avancé)'!$Z47</f>
        <v>0</v>
      </c>
      <c r="AD370" s="341">
        <f>(('Charges variables (avancé)'!$L47*AD344)+IF(ROUND(('Charges variables-Calculs auto'!AD$152-CONFIG!$D$7)/31,0)&gt;=('Charges variables (avancé)'!$J47+'Charges variables (avancé)'!$K47),INDEX($C344:$BJ344,,COLUMN('Charges variables-Calculs auto'!AD$152)-COLUMN('Charges variables-Calculs auto'!$C$152)+1-('Charges variables (avancé)'!$J47+'Charges variables (avancé)'!$K47)),0)*(1-'Charges variables (avancé)'!$L47))*'Charges variables (avancé)'!$Z47</f>
        <v>0</v>
      </c>
      <c r="AE370" s="341">
        <f>(('Charges variables (avancé)'!$L47*AE344)+IF(ROUND(('Charges variables-Calculs auto'!AE$152-CONFIG!$D$7)/31,0)&gt;=('Charges variables (avancé)'!$J47+'Charges variables (avancé)'!$K47),INDEX($C344:$BJ344,,COLUMN('Charges variables-Calculs auto'!AE$152)-COLUMN('Charges variables-Calculs auto'!$C$152)+1-('Charges variables (avancé)'!$J47+'Charges variables (avancé)'!$K47)),0)*(1-'Charges variables (avancé)'!$L47))*'Charges variables (avancé)'!$Z47</f>
        <v>0</v>
      </c>
      <c r="AF370" s="341">
        <f>(('Charges variables (avancé)'!$L47*AF344)+IF(ROUND(('Charges variables-Calculs auto'!AF$152-CONFIG!$D$7)/31,0)&gt;=('Charges variables (avancé)'!$J47+'Charges variables (avancé)'!$K47),INDEX($C344:$BJ344,,COLUMN('Charges variables-Calculs auto'!AF$152)-COLUMN('Charges variables-Calculs auto'!$C$152)+1-('Charges variables (avancé)'!$J47+'Charges variables (avancé)'!$K47)),0)*(1-'Charges variables (avancé)'!$L47))*'Charges variables (avancé)'!$Z47</f>
        <v>0</v>
      </c>
      <c r="AG370" s="341">
        <f>(('Charges variables (avancé)'!$L47*AG344)+IF(ROUND(('Charges variables-Calculs auto'!AG$152-CONFIG!$D$7)/31,0)&gt;=('Charges variables (avancé)'!$J47+'Charges variables (avancé)'!$K47),INDEX($C344:$BJ344,,COLUMN('Charges variables-Calculs auto'!AG$152)-COLUMN('Charges variables-Calculs auto'!$C$152)+1-('Charges variables (avancé)'!$J47+'Charges variables (avancé)'!$K47)),0)*(1-'Charges variables (avancé)'!$L47))*'Charges variables (avancé)'!$Z47</f>
        <v>0</v>
      </c>
      <c r="AH370" s="341">
        <f>(('Charges variables (avancé)'!$L47*AH344)+IF(ROUND(('Charges variables-Calculs auto'!AH$152-CONFIG!$D$7)/31,0)&gt;=('Charges variables (avancé)'!$J47+'Charges variables (avancé)'!$K47),INDEX($C344:$BJ344,,COLUMN('Charges variables-Calculs auto'!AH$152)-COLUMN('Charges variables-Calculs auto'!$C$152)+1-('Charges variables (avancé)'!$J47+'Charges variables (avancé)'!$K47)),0)*(1-'Charges variables (avancé)'!$L47))*'Charges variables (avancé)'!$Z47</f>
        <v>0</v>
      </c>
      <c r="AI370" s="341">
        <f>(('Charges variables (avancé)'!$L47*AI344)+IF(ROUND(('Charges variables-Calculs auto'!AI$152-CONFIG!$D$7)/31,0)&gt;=('Charges variables (avancé)'!$J47+'Charges variables (avancé)'!$K47),INDEX($C344:$BJ344,,COLUMN('Charges variables-Calculs auto'!AI$152)-COLUMN('Charges variables-Calculs auto'!$C$152)+1-('Charges variables (avancé)'!$J47+'Charges variables (avancé)'!$K47)),0)*(1-'Charges variables (avancé)'!$L47))*'Charges variables (avancé)'!$Z47</f>
        <v>0</v>
      </c>
      <c r="AJ370" s="341">
        <f>(('Charges variables (avancé)'!$L47*AJ344)+IF(ROUND(('Charges variables-Calculs auto'!AJ$152-CONFIG!$D$7)/31,0)&gt;=('Charges variables (avancé)'!$J47+'Charges variables (avancé)'!$K47),INDEX($C344:$BJ344,,COLUMN('Charges variables-Calculs auto'!AJ$152)-COLUMN('Charges variables-Calculs auto'!$C$152)+1-('Charges variables (avancé)'!$J47+'Charges variables (avancé)'!$K47)),0)*(1-'Charges variables (avancé)'!$L47))*'Charges variables (avancé)'!$Z47</f>
        <v>0</v>
      </c>
      <c r="AK370" s="341">
        <f>(('Charges variables (avancé)'!$L47*AK344)+IF(ROUND(('Charges variables-Calculs auto'!AK$152-CONFIG!$D$7)/31,0)&gt;=('Charges variables (avancé)'!$J47+'Charges variables (avancé)'!$K47),INDEX($C344:$BJ344,,COLUMN('Charges variables-Calculs auto'!AK$152)-COLUMN('Charges variables-Calculs auto'!$C$152)+1-('Charges variables (avancé)'!$J47+'Charges variables (avancé)'!$K47)),0)*(1-'Charges variables (avancé)'!$L47))*'Charges variables (avancé)'!$Z47</f>
        <v>0</v>
      </c>
      <c r="AL370" s="341">
        <f>(('Charges variables (avancé)'!$L47*AL344)+IF(ROUND(('Charges variables-Calculs auto'!AL$152-CONFIG!$D$7)/31,0)&gt;=('Charges variables (avancé)'!$J47+'Charges variables (avancé)'!$K47),INDEX($C344:$BJ344,,COLUMN('Charges variables-Calculs auto'!AL$152)-COLUMN('Charges variables-Calculs auto'!$C$152)+1-('Charges variables (avancé)'!$J47+'Charges variables (avancé)'!$K47)),0)*(1-'Charges variables (avancé)'!$L47))*'Charges variables (avancé)'!$Z47</f>
        <v>0</v>
      </c>
      <c r="AM370" s="341">
        <f>(('Charges variables (avancé)'!$L47*AM344)+IF(ROUND(('Charges variables-Calculs auto'!AM$152-CONFIG!$D$7)/31,0)&gt;=('Charges variables (avancé)'!$J47+'Charges variables (avancé)'!$K47),INDEX($C344:$BJ344,,COLUMN('Charges variables-Calculs auto'!AM$152)-COLUMN('Charges variables-Calculs auto'!$C$152)+1-('Charges variables (avancé)'!$J47+'Charges variables (avancé)'!$K47)),0)*(1-'Charges variables (avancé)'!$L47))*'Charges variables (avancé)'!$AB47</f>
        <v>0</v>
      </c>
      <c r="AN370" s="341">
        <f>(('Charges variables (avancé)'!$L47*AN344)+IF(ROUND(('Charges variables-Calculs auto'!AN$152-CONFIG!$D$7)/31,0)&gt;=('Charges variables (avancé)'!$J47+'Charges variables (avancé)'!$K47),INDEX($C344:$BJ344,,COLUMN('Charges variables-Calculs auto'!AN$152)-COLUMN('Charges variables-Calculs auto'!$C$152)+1-('Charges variables (avancé)'!$J47+'Charges variables (avancé)'!$K47)),0)*(1-'Charges variables (avancé)'!$L47))*'Charges variables (avancé)'!$AB47</f>
        <v>0</v>
      </c>
      <c r="AO370" s="341">
        <f>(('Charges variables (avancé)'!$L47*AO344)+IF(ROUND(('Charges variables-Calculs auto'!AO$152-CONFIG!$D$7)/31,0)&gt;=('Charges variables (avancé)'!$J47+'Charges variables (avancé)'!$K47),INDEX($C344:$BJ344,,COLUMN('Charges variables-Calculs auto'!AO$152)-COLUMN('Charges variables-Calculs auto'!$C$152)+1-('Charges variables (avancé)'!$J47+'Charges variables (avancé)'!$K47)),0)*(1-'Charges variables (avancé)'!$L47))*'Charges variables (avancé)'!$AB47</f>
        <v>0</v>
      </c>
      <c r="AP370" s="341">
        <f>(('Charges variables (avancé)'!$L47*AP344)+IF(ROUND(('Charges variables-Calculs auto'!AP$152-CONFIG!$D$7)/31,0)&gt;=('Charges variables (avancé)'!$J47+'Charges variables (avancé)'!$K47),INDEX($C344:$BJ344,,COLUMN('Charges variables-Calculs auto'!AP$152)-COLUMN('Charges variables-Calculs auto'!$C$152)+1-('Charges variables (avancé)'!$J47+'Charges variables (avancé)'!$K47)),0)*(1-'Charges variables (avancé)'!$L47))*'Charges variables (avancé)'!$AB47</f>
        <v>0</v>
      </c>
      <c r="AQ370" s="341">
        <f>(('Charges variables (avancé)'!$L47*AQ344)+IF(ROUND(('Charges variables-Calculs auto'!AQ$152-CONFIG!$D$7)/31,0)&gt;=('Charges variables (avancé)'!$J47+'Charges variables (avancé)'!$K47),INDEX($C344:$BJ344,,COLUMN('Charges variables-Calculs auto'!AQ$152)-COLUMN('Charges variables-Calculs auto'!$C$152)+1-('Charges variables (avancé)'!$J47+'Charges variables (avancé)'!$K47)),0)*(1-'Charges variables (avancé)'!$L47))*'Charges variables (avancé)'!$AB47</f>
        <v>0</v>
      </c>
      <c r="AR370" s="341">
        <f>(('Charges variables (avancé)'!$L47*AR344)+IF(ROUND(('Charges variables-Calculs auto'!AR$152-CONFIG!$D$7)/31,0)&gt;=('Charges variables (avancé)'!$J47+'Charges variables (avancé)'!$K47),INDEX($C344:$BJ344,,COLUMN('Charges variables-Calculs auto'!AR$152)-COLUMN('Charges variables-Calculs auto'!$C$152)+1-('Charges variables (avancé)'!$J47+'Charges variables (avancé)'!$K47)),0)*(1-'Charges variables (avancé)'!$L47))*'Charges variables (avancé)'!$AB47</f>
        <v>0</v>
      </c>
      <c r="AS370" s="341">
        <f>(('Charges variables (avancé)'!$L47*AS344)+IF(ROUND(('Charges variables-Calculs auto'!AS$152-CONFIG!$D$7)/31,0)&gt;=('Charges variables (avancé)'!$J47+'Charges variables (avancé)'!$K47),INDEX($C344:$BJ344,,COLUMN('Charges variables-Calculs auto'!AS$152)-COLUMN('Charges variables-Calculs auto'!$C$152)+1-('Charges variables (avancé)'!$J47+'Charges variables (avancé)'!$K47)),0)*(1-'Charges variables (avancé)'!$L47))*'Charges variables (avancé)'!$AB47</f>
        <v>0</v>
      </c>
      <c r="AT370" s="341">
        <f>(('Charges variables (avancé)'!$L47*AT344)+IF(ROUND(('Charges variables-Calculs auto'!AT$152-CONFIG!$D$7)/31,0)&gt;=('Charges variables (avancé)'!$J47+'Charges variables (avancé)'!$K47),INDEX($C344:$BJ344,,COLUMN('Charges variables-Calculs auto'!AT$152)-COLUMN('Charges variables-Calculs auto'!$C$152)+1-('Charges variables (avancé)'!$J47+'Charges variables (avancé)'!$K47)),0)*(1-'Charges variables (avancé)'!$L47))*'Charges variables (avancé)'!$AB47</f>
        <v>0</v>
      </c>
      <c r="AU370" s="341">
        <f>(('Charges variables (avancé)'!$L47*AU344)+IF(ROUND(('Charges variables-Calculs auto'!AU$152-CONFIG!$D$7)/31,0)&gt;=('Charges variables (avancé)'!$J47+'Charges variables (avancé)'!$K47),INDEX($C344:$BJ344,,COLUMN('Charges variables-Calculs auto'!AU$152)-COLUMN('Charges variables-Calculs auto'!$C$152)+1-('Charges variables (avancé)'!$J47+'Charges variables (avancé)'!$K47)),0)*(1-'Charges variables (avancé)'!$L47))*'Charges variables (avancé)'!$AB47</f>
        <v>0</v>
      </c>
      <c r="AV370" s="341">
        <f>(('Charges variables (avancé)'!$L47*AV344)+IF(ROUND(('Charges variables-Calculs auto'!AV$152-CONFIG!$D$7)/31,0)&gt;=('Charges variables (avancé)'!$J47+'Charges variables (avancé)'!$K47),INDEX($C344:$BJ344,,COLUMN('Charges variables-Calculs auto'!AV$152)-COLUMN('Charges variables-Calculs auto'!$C$152)+1-('Charges variables (avancé)'!$J47+'Charges variables (avancé)'!$K47)),0)*(1-'Charges variables (avancé)'!$L47))*'Charges variables (avancé)'!$AB47</f>
        <v>0</v>
      </c>
      <c r="AW370" s="341">
        <f>(('Charges variables (avancé)'!$L47*AW344)+IF(ROUND(('Charges variables-Calculs auto'!AW$152-CONFIG!$D$7)/31,0)&gt;=('Charges variables (avancé)'!$J47+'Charges variables (avancé)'!$K47),INDEX($C344:$BJ344,,COLUMN('Charges variables-Calculs auto'!AW$152)-COLUMN('Charges variables-Calculs auto'!$C$152)+1-('Charges variables (avancé)'!$J47+'Charges variables (avancé)'!$K47)),0)*(1-'Charges variables (avancé)'!$L47))*'Charges variables (avancé)'!$AB47</f>
        <v>0</v>
      </c>
      <c r="AX370" s="341">
        <f>(('Charges variables (avancé)'!$L47*AX344)+IF(ROUND(('Charges variables-Calculs auto'!AX$152-CONFIG!$D$7)/31,0)&gt;=('Charges variables (avancé)'!$J47+'Charges variables (avancé)'!$K47),INDEX($C344:$BJ344,,COLUMN('Charges variables-Calculs auto'!AX$152)-COLUMN('Charges variables-Calculs auto'!$C$152)+1-('Charges variables (avancé)'!$J47+'Charges variables (avancé)'!$K47)),0)*(1-'Charges variables (avancé)'!$L47))*'Charges variables (avancé)'!$AB47</f>
        <v>0</v>
      </c>
      <c r="AY370" s="341">
        <f>(('Charges variables (avancé)'!$L47*AY344)+IF(ROUND(('Charges variables-Calculs auto'!AY$152-CONFIG!$D$7)/31,0)&gt;=('Charges variables (avancé)'!$J47+'Charges variables (avancé)'!$K47),INDEX($C344:$BJ344,,COLUMN('Charges variables-Calculs auto'!AY$152)-COLUMN('Charges variables-Calculs auto'!$C$152)+1-('Charges variables (avancé)'!$J47+'Charges variables (avancé)'!$K47)),0)*(1-'Charges variables (avancé)'!$L47))*'Charges variables (avancé)'!$AD47</f>
        <v>0</v>
      </c>
      <c r="AZ370" s="341">
        <f>(('Charges variables (avancé)'!$L47*AZ344)+IF(ROUND(('Charges variables-Calculs auto'!AZ$152-CONFIG!$D$7)/31,0)&gt;=('Charges variables (avancé)'!$J47+'Charges variables (avancé)'!$K47),INDEX($C344:$BJ344,,COLUMN('Charges variables-Calculs auto'!AZ$152)-COLUMN('Charges variables-Calculs auto'!$C$152)+1-('Charges variables (avancé)'!$J47+'Charges variables (avancé)'!$K47)),0)*(1-'Charges variables (avancé)'!$L47))*'Charges variables (avancé)'!$AD47</f>
        <v>0</v>
      </c>
      <c r="BA370" s="341">
        <f>(('Charges variables (avancé)'!$L47*BA344)+IF(ROUND(('Charges variables-Calculs auto'!BA$152-CONFIG!$D$7)/31,0)&gt;=('Charges variables (avancé)'!$J47+'Charges variables (avancé)'!$K47),INDEX($C344:$BJ344,,COLUMN('Charges variables-Calculs auto'!BA$152)-COLUMN('Charges variables-Calculs auto'!$C$152)+1-('Charges variables (avancé)'!$J47+'Charges variables (avancé)'!$K47)),0)*(1-'Charges variables (avancé)'!$L47))*'Charges variables (avancé)'!$AD47</f>
        <v>0</v>
      </c>
      <c r="BB370" s="341">
        <f>(('Charges variables (avancé)'!$L47*BB344)+IF(ROUND(('Charges variables-Calculs auto'!BB$152-CONFIG!$D$7)/31,0)&gt;=('Charges variables (avancé)'!$J47+'Charges variables (avancé)'!$K47),INDEX($C344:$BJ344,,COLUMN('Charges variables-Calculs auto'!BB$152)-COLUMN('Charges variables-Calculs auto'!$C$152)+1-('Charges variables (avancé)'!$J47+'Charges variables (avancé)'!$K47)),0)*(1-'Charges variables (avancé)'!$L47))*'Charges variables (avancé)'!$AD47</f>
        <v>0</v>
      </c>
      <c r="BC370" s="341">
        <f>(('Charges variables (avancé)'!$L47*BC344)+IF(ROUND(('Charges variables-Calculs auto'!BC$152-CONFIG!$D$7)/31,0)&gt;=('Charges variables (avancé)'!$J47+'Charges variables (avancé)'!$K47),INDEX($C344:$BJ344,,COLUMN('Charges variables-Calculs auto'!BC$152)-COLUMN('Charges variables-Calculs auto'!$C$152)+1-('Charges variables (avancé)'!$J47+'Charges variables (avancé)'!$K47)),0)*(1-'Charges variables (avancé)'!$L47))*'Charges variables (avancé)'!$AD47</f>
        <v>0</v>
      </c>
      <c r="BD370" s="341">
        <f>(('Charges variables (avancé)'!$L47*BD344)+IF(ROUND(('Charges variables-Calculs auto'!BD$152-CONFIG!$D$7)/31,0)&gt;=('Charges variables (avancé)'!$J47+'Charges variables (avancé)'!$K47),INDEX($C344:$BJ344,,COLUMN('Charges variables-Calculs auto'!BD$152)-COLUMN('Charges variables-Calculs auto'!$C$152)+1-('Charges variables (avancé)'!$J47+'Charges variables (avancé)'!$K47)),0)*(1-'Charges variables (avancé)'!$L47))*'Charges variables (avancé)'!$AD47</f>
        <v>0</v>
      </c>
      <c r="BE370" s="341">
        <f>(('Charges variables (avancé)'!$L47*BE344)+IF(ROUND(('Charges variables-Calculs auto'!BE$152-CONFIG!$D$7)/31,0)&gt;=('Charges variables (avancé)'!$J47+'Charges variables (avancé)'!$K47),INDEX($C344:$BJ344,,COLUMN('Charges variables-Calculs auto'!BE$152)-COLUMN('Charges variables-Calculs auto'!$C$152)+1-('Charges variables (avancé)'!$J47+'Charges variables (avancé)'!$K47)),0)*(1-'Charges variables (avancé)'!$L47))*'Charges variables (avancé)'!$AD47</f>
        <v>0</v>
      </c>
      <c r="BF370" s="341">
        <f>(('Charges variables (avancé)'!$L47*BF344)+IF(ROUND(('Charges variables-Calculs auto'!BF$152-CONFIG!$D$7)/31,0)&gt;=('Charges variables (avancé)'!$J47+'Charges variables (avancé)'!$K47),INDEX($C344:$BJ344,,COLUMN('Charges variables-Calculs auto'!BF$152)-COLUMN('Charges variables-Calculs auto'!$C$152)+1-('Charges variables (avancé)'!$J47+'Charges variables (avancé)'!$K47)),0)*(1-'Charges variables (avancé)'!$L47))*'Charges variables (avancé)'!$AD47</f>
        <v>0</v>
      </c>
      <c r="BG370" s="341">
        <f>(('Charges variables (avancé)'!$L47*BG344)+IF(ROUND(('Charges variables-Calculs auto'!BG$152-CONFIG!$D$7)/31,0)&gt;=('Charges variables (avancé)'!$J47+'Charges variables (avancé)'!$K47),INDEX($C344:$BJ344,,COLUMN('Charges variables-Calculs auto'!BG$152)-COLUMN('Charges variables-Calculs auto'!$C$152)+1-('Charges variables (avancé)'!$J47+'Charges variables (avancé)'!$K47)),0)*(1-'Charges variables (avancé)'!$L47))*'Charges variables (avancé)'!$AD47</f>
        <v>0</v>
      </c>
      <c r="BH370" s="341">
        <f>(('Charges variables (avancé)'!$L47*BH344)+IF(ROUND(('Charges variables-Calculs auto'!BH$152-CONFIG!$D$7)/31,0)&gt;=('Charges variables (avancé)'!$J47+'Charges variables (avancé)'!$K47),INDEX($C344:$BJ344,,COLUMN('Charges variables-Calculs auto'!BH$152)-COLUMN('Charges variables-Calculs auto'!$C$152)+1-('Charges variables (avancé)'!$J47+'Charges variables (avancé)'!$K47)),0)*(1-'Charges variables (avancé)'!$L47))*'Charges variables (avancé)'!$AD47</f>
        <v>0</v>
      </c>
      <c r="BI370" s="341">
        <f>(('Charges variables (avancé)'!$L47*BI344)+IF(ROUND(('Charges variables-Calculs auto'!BI$152-CONFIG!$D$7)/31,0)&gt;=('Charges variables (avancé)'!$J47+'Charges variables (avancé)'!$K47),INDEX($C344:$BJ344,,COLUMN('Charges variables-Calculs auto'!BI$152)-COLUMN('Charges variables-Calculs auto'!$C$152)+1-('Charges variables (avancé)'!$J47+'Charges variables (avancé)'!$K47)),0)*(1-'Charges variables (avancé)'!$L47))*'Charges variables (avancé)'!$AD47</f>
        <v>0</v>
      </c>
      <c r="BJ370" s="341">
        <f>(('Charges variables (avancé)'!$L47*BJ344)+IF(ROUND(('Charges variables-Calculs auto'!BJ$152-CONFIG!$D$7)/31,0)&gt;=('Charges variables (avancé)'!$J47+'Charges variables (avancé)'!$K47),INDEX($C344:$BJ344,,COLUMN('Charges variables-Calculs auto'!BJ$152)-COLUMN('Charges variables-Calculs auto'!$C$152)+1-('Charges variables (avancé)'!$J47+'Charges variables (avancé)'!$K47)),0)*(1-'Charges variables (avancé)'!$L47))*'Charges variables (avancé)'!$AD47</f>
        <v>0</v>
      </c>
    </row>
    <row r="371" spans="2:62" ht="15" customHeight="1"/>
    <row r="372" spans="2:62" ht="15" customHeight="1">
      <c r="B372" s="82" t="s">
        <v>21</v>
      </c>
      <c r="C372" s="20">
        <f t="shared" ref="C372:AH372" si="227">SUM(C363:C370)</f>
        <v>0</v>
      </c>
      <c r="D372" s="20">
        <f t="shared" si="227"/>
        <v>0</v>
      </c>
      <c r="E372" s="20">
        <f t="shared" si="227"/>
        <v>0</v>
      </c>
      <c r="F372" s="20">
        <f t="shared" si="227"/>
        <v>0</v>
      </c>
      <c r="G372" s="20">
        <f t="shared" si="227"/>
        <v>0</v>
      </c>
      <c r="H372" s="20">
        <f t="shared" si="227"/>
        <v>0</v>
      </c>
      <c r="I372" s="20">
        <f t="shared" si="227"/>
        <v>0</v>
      </c>
      <c r="J372" s="20">
        <f t="shared" si="227"/>
        <v>0</v>
      </c>
      <c r="K372" s="20">
        <f t="shared" si="227"/>
        <v>0</v>
      </c>
      <c r="L372" s="20">
        <f t="shared" si="227"/>
        <v>0</v>
      </c>
      <c r="M372" s="20">
        <f t="shared" si="227"/>
        <v>0</v>
      </c>
      <c r="N372" s="20">
        <f t="shared" si="227"/>
        <v>0</v>
      </c>
      <c r="O372" s="20">
        <f t="shared" si="227"/>
        <v>0</v>
      </c>
      <c r="P372" s="20">
        <f t="shared" si="227"/>
        <v>0</v>
      </c>
      <c r="Q372" s="20">
        <f t="shared" si="227"/>
        <v>0</v>
      </c>
      <c r="R372" s="20">
        <f t="shared" si="227"/>
        <v>0</v>
      </c>
      <c r="S372" s="20">
        <f t="shared" si="227"/>
        <v>0</v>
      </c>
      <c r="T372" s="20">
        <f t="shared" si="227"/>
        <v>0</v>
      </c>
      <c r="U372" s="20">
        <f t="shared" si="227"/>
        <v>0</v>
      </c>
      <c r="V372" s="20">
        <f t="shared" si="227"/>
        <v>0</v>
      </c>
      <c r="W372" s="20">
        <f t="shared" si="227"/>
        <v>0</v>
      </c>
      <c r="X372" s="20">
        <f t="shared" si="227"/>
        <v>0</v>
      </c>
      <c r="Y372" s="20">
        <f t="shared" si="227"/>
        <v>0</v>
      </c>
      <c r="Z372" s="20">
        <f t="shared" si="227"/>
        <v>0</v>
      </c>
      <c r="AA372" s="20">
        <f t="shared" si="227"/>
        <v>0</v>
      </c>
      <c r="AB372" s="20">
        <f t="shared" si="227"/>
        <v>0</v>
      </c>
      <c r="AC372" s="20">
        <f t="shared" si="227"/>
        <v>0</v>
      </c>
      <c r="AD372" s="20">
        <f t="shared" si="227"/>
        <v>0</v>
      </c>
      <c r="AE372" s="20">
        <f t="shared" si="227"/>
        <v>0</v>
      </c>
      <c r="AF372" s="20">
        <f t="shared" si="227"/>
        <v>0</v>
      </c>
      <c r="AG372" s="20">
        <f t="shared" si="227"/>
        <v>0</v>
      </c>
      <c r="AH372" s="20">
        <f t="shared" si="227"/>
        <v>0</v>
      </c>
      <c r="AI372" s="20">
        <f t="shared" ref="AI372:BJ372" si="228">SUM(AI363:AI370)</f>
        <v>0</v>
      </c>
      <c r="AJ372" s="20">
        <f t="shared" si="228"/>
        <v>0</v>
      </c>
      <c r="AK372" s="20">
        <f t="shared" si="228"/>
        <v>0</v>
      </c>
      <c r="AL372" s="20">
        <f t="shared" si="228"/>
        <v>0</v>
      </c>
      <c r="AM372" s="20">
        <f t="shared" si="228"/>
        <v>0</v>
      </c>
      <c r="AN372" s="20">
        <f t="shared" si="228"/>
        <v>0</v>
      </c>
      <c r="AO372" s="20">
        <f t="shared" si="228"/>
        <v>0</v>
      </c>
      <c r="AP372" s="20">
        <f t="shared" si="228"/>
        <v>0</v>
      </c>
      <c r="AQ372" s="20">
        <f t="shared" si="228"/>
        <v>0</v>
      </c>
      <c r="AR372" s="20">
        <f t="shared" si="228"/>
        <v>0</v>
      </c>
      <c r="AS372" s="20">
        <f t="shared" si="228"/>
        <v>0</v>
      </c>
      <c r="AT372" s="20">
        <f t="shared" si="228"/>
        <v>0</v>
      </c>
      <c r="AU372" s="20">
        <f t="shared" si="228"/>
        <v>0</v>
      </c>
      <c r="AV372" s="20">
        <f t="shared" si="228"/>
        <v>0</v>
      </c>
      <c r="AW372" s="20">
        <f t="shared" si="228"/>
        <v>0</v>
      </c>
      <c r="AX372" s="20">
        <f t="shared" si="228"/>
        <v>0</v>
      </c>
      <c r="AY372" s="20">
        <f t="shared" si="228"/>
        <v>0</v>
      </c>
      <c r="AZ372" s="20">
        <f t="shared" si="228"/>
        <v>0</v>
      </c>
      <c r="BA372" s="20">
        <f t="shared" si="228"/>
        <v>0</v>
      </c>
      <c r="BB372" s="20">
        <f t="shared" si="228"/>
        <v>0</v>
      </c>
      <c r="BC372" s="20">
        <f t="shared" si="228"/>
        <v>0</v>
      </c>
      <c r="BD372" s="20">
        <f t="shared" si="228"/>
        <v>0</v>
      </c>
      <c r="BE372" s="20">
        <f t="shared" si="228"/>
        <v>0</v>
      </c>
      <c r="BF372" s="20">
        <f t="shared" si="228"/>
        <v>0</v>
      </c>
      <c r="BG372" s="20">
        <f t="shared" si="228"/>
        <v>0</v>
      </c>
      <c r="BH372" s="20">
        <f t="shared" si="228"/>
        <v>0</v>
      </c>
      <c r="BI372" s="20">
        <f t="shared" si="228"/>
        <v>0</v>
      </c>
      <c r="BJ372" s="20">
        <f t="shared" si="228"/>
        <v>0</v>
      </c>
    </row>
    <row r="373" spans="2:62" ht="15" customHeight="1">
      <c r="B373" s="83" t="s">
        <v>49</v>
      </c>
      <c r="C373" s="20">
        <f>C372</f>
        <v>0</v>
      </c>
      <c r="D373" s="20">
        <f t="shared" ref="D373:N373" si="229">C373+D372</f>
        <v>0</v>
      </c>
      <c r="E373" s="20">
        <f t="shared" si="229"/>
        <v>0</v>
      </c>
      <c r="F373" s="20">
        <f t="shared" si="229"/>
        <v>0</v>
      </c>
      <c r="G373" s="20">
        <f t="shared" si="229"/>
        <v>0</v>
      </c>
      <c r="H373" s="20">
        <f t="shared" si="229"/>
        <v>0</v>
      </c>
      <c r="I373" s="20">
        <f t="shared" si="229"/>
        <v>0</v>
      </c>
      <c r="J373" s="20">
        <f t="shared" si="229"/>
        <v>0</v>
      </c>
      <c r="K373" s="20">
        <f t="shared" si="229"/>
        <v>0</v>
      </c>
      <c r="L373" s="20">
        <f t="shared" si="229"/>
        <v>0</v>
      </c>
      <c r="M373" s="20">
        <f t="shared" si="229"/>
        <v>0</v>
      </c>
      <c r="N373" s="21">
        <f t="shared" si="229"/>
        <v>0</v>
      </c>
      <c r="O373" s="20">
        <f>O372</f>
        <v>0</v>
      </c>
      <c r="P373" s="20">
        <f t="shared" ref="P373:Z373" si="230">O373+P372</f>
        <v>0</v>
      </c>
      <c r="Q373" s="20">
        <f t="shared" si="230"/>
        <v>0</v>
      </c>
      <c r="R373" s="20">
        <f t="shared" si="230"/>
        <v>0</v>
      </c>
      <c r="S373" s="20">
        <f t="shared" si="230"/>
        <v>0</v>
      </c>
      <c r="T373" s="20">
        <f t="shared" si="230"/>
        <v>0</v>
      </c>
      <c r="U373" s="20">
        <f t="shared" si="230"/>
        <v>0</v>
      </c>
      <c r="V373" s="20">
        <f t="shared" si="230"/>
        <v>0</v>
      </c>
      <c r="W373" s="20">
        <f t="shared" si="230"/>
        <v>0</v>
      </c>
      <c r="X373" s="20">
        <f t="shared" si="230"/>
        <v>0</v>
      </c>
      <c r="Y373" s="20">
        <f t="shared" si="230"/>
        <v>0</v>
      </c>
      <c r="Z373" s="21">
        <f t="shared" si="230"/>
        <v>0</v>
      </c>
      <c r="AA373" s="20">
        <f>AA372</f>
        <v>0</v>
      </c>
      <c r="AB373" s="20">
        <f t="shared" ref="AB373:AL373" si="231">AA373+AB372</f>
        <v>0</v>
      </c>
      <c r="AC373" s="20">
        <f t="shared" si="231"/>
        <v>0</v>
      </c>
      <c r="AD373" s="20">
        <f t="shared" si="231"/>
        <v>0</v>
      </c>
      <c r="AE373" s="20">
        <f t="shared" si="231"/>
        <v>0</v>
      </c>
      <c r="AF373" s="20">
        <f t="shared" si="231"/>
        <v>0</v>
      </c>
      <c r="AG373" s="20">
        <f t="shared" si="231"/>
        <v>0</v>
      </c>
      <c r="AH373" s="20">
        <f t="shared" si="231"/>
        <v>0</v>
      </c>
      <c r="AI373" s="20">
        <f t="shared" si="231"/>
        <v>0</v>
      </c>
      <c r="AJ373" s="20">
        <f t="shared" si="231"/>
        <v>0</v>
      </c>
      <c r="AK373" s="20">
        <f t="shared" si="231"/>
        <v>0</v>
      </c>
      <c r="AL373" s="21">
        <f t="shared" si="231"/>
        <v>0</v>
      </c>
      <c r="AM373" s="20">
        <f>AM372</f>
        <v>0</v>
      </c>
      <c r="AN373" s="20">
        <f t="shared" ref="AN373:AX373" si="232">AM373+AN372</f>
        <v>0</v>
      </c>
      <c r="AO373" s="20">
        <f t="shared" si="232"/>
        <v>0</v>
      </c>
      <c r="AP373" s="20">
        <f t="shared" si="232"/>
        <v>0</v>
      </c>
      <c r="AQ373" s="20">
        <f t="shared" si="232"/>
        <v>0</v>
      </c>
      <c r="AR373" s="20">
        <f t="shared" si="232"/>
        <v>0</v>
      </c>
      <c r="AS373" s="20">
        <f t="shared" si="232"/>
        <v>0</v>
      </c>
      <c r="AT373" s="20">
        <f t="shared" si="232"/>
        <v>0</v>
      </c>
      <c r="AU373" s="20">
        <f t="shared" si="232"/>
        <v>0</v>
      </c>
      <c r="AV373" s="20">
        <f t="shared" si="232"/>
        <v>0</v>
      </c>
      <c r="AW373" s="20">
        <f t="shared" si="232"/>
        <v>0</v>
      </c>
      <c r="AX373" s="21">
        <f t="shared" si="232"/>
        <v>0</v>
      </c>
      <c r="AY373" s="20">
        <f>AY372</f>
        <v>0</v>
      </c>
      <c r="AZ373" s="20">
        <f t="shared" ref="AZ373:BJ373" si="233">AY373+AZ372</f>
        <v>0</v>
      </c>
      <c r="BA373" s="20">
        <f t="shared" si="233"/>
        <v>0</v>
      </c>
      <c r="BB373" s="20">
        <f t="shared" si="233"/>
        <v>0</v>
      </c>
      <c r="BC373" s="20">
        <f t="shared" si="233"/>
        <v>0</v>
      </c>
      <c r="BD373" s="20">
        <f t="shared" si="233"/>
        <v>0</v>
      </c>
      <c r="BE373" s="20">
        <f t="shared" si="233"/>
        <v>0</v>
      </c>
      <c r="BF373" s="20">
        <f t="shared" si="233"/>
        <v>0</v>
      </c>
      <c r="BG373" s="20">
        <f t="shared" si="233"/>
        <v>0</v>
      </c>
      <c r="BH373" s="20">
        <f t="shared" si="233"/>
        <v>0</v>
      </c>
      <c r="BI373" s="20">
        <f t="shared" si="233"/>
        <v>0</v>
      </c>
      <c r="BJ373" s="21">
        <f t="shared" si="233"/>
        <v>0</v>
      </c>
    </row>
    <row r="374" spans="2:62" ht="15" customHeight="1"/>
    <row r="375" spans="2:62" ht="15" customHeight="1">
      <c r="B375" s="104" t="s">
        <v>135</v>
      </c>
      <c r="C375" s="11"/>
      <c r="D375" s="11"/>
      <c r="E375" s="11"/>
      <c r="F375" s="32"/>
    </row>
    <row r="376" spans="2:62" ht="15" customHeight="1"/>
    <row r="377" spans="2:62" ht="15" customHeight="1">
      <c r="B377" s="81"/>
      <c r="C377" s="475" t="s">
        <v>18</v>
      </c>
      <c r="D377" s="476"/>
      <c r="E377" s="476"/>
      <c r="F377" s="476"/>
      <c r="G377" s="476"/>
      <c r="H377" s="476"/>
      <c r="I377" s="476"/>
      <c r="J377" s="476"/>
      <c r="K377" s="476"/>
      <c r="L377" s="476"/>
      <c r="M377" s="476"/>
      <c r="N377" s="476"/>
      <c r="O377" s="473" t="s">
        <v>19</v>
      </c>
      <c r="P377" s="473"/>
      <c r="Q377" s="473"/>
      <c r="R377" s="473"/>
      <c r="S377" s="473"/>
      <c r="T377" s="473"/>
      <c r="U377" s="473"/>
      <c r="V377" s="473"/>
      <c r="W377" s="473"/>
      <c r="X377" s="473"/>
      <c r="Y377" s="473"/>
      <c r="Z377" s="473"/>
      <c r="AA377" s="475" t="s">
        <v>20</v>
      </c>
      <c r="AB377" s="476"/>
      <c r="AC377" s="476"/>
      <c r="AD377" s="476"/>
      <c r="AE377" s="476"/>
      <c r="AF377" s="476"/>
      <c r="AG377" s="476"/>
      <c r="AH377" s="476"/>
      <c r="AI377" s="476"/>
      <c r="AJ377" s="476"/>
      <c r="AK377" s="476"/>
      <c r="AL377" s="476"/>
      <c r="AM377" s="473" t="s">
        <v>32</v>
      </c>
      <c r="AN377" s="473"/>
      <c r="AO377" s="473"/>
      <c r="AP377" s="473"/>
      <c r="AQ377" s="473"/>
      <c r="AR377" s="473"/>
      <c r="AS377" s="473"/>
      <c r="AT377" s="473"/>
      <c r="AU377" s="473"/>
      <c r="AV377" s="473"/>
      <c r="AW377" s="473"/>
      <c r="AX377" s="473"/>
      <c r="AY377" s="473" t="s">
        <v>33</v>
      </c>
      <c r="AZ377" s="473"/>
      <c r="BA377" s="473"/>
      <c r="BB377" s="473"/>
      <c r="BC377" s="473"/>
      <c r="BD377" s="473"/>
      <c r="BE377" s="473"/>
      <c r="BF377" s="473"/>
      <c r="BG377" s="473"/>
      <c r="BH377" s="473"/>
      <c r="BI377" s="473"/>
      <c r="BJ377" s="473"/>
    </row>
    <row r="378" spans="2:62" ht="15" customHeight="1">
      <c r="B378" s="83" t="s">
        <v>36</v>
      </c>
      <c r="C378" s="18">
        <f>CONFIG!$D$7</f>
        <v>41640</v>
      </c>
      <c r="D378" s="18">
        <f>DATE(YEAR(C378),MONTH(C378)+1,DAY(C378))</f>
        <v>41671</v>
      </c>
      <c r="E378" s="18">
        <f t="shared" ref="E378:BJ378" si="234">DATE(YEAR(D378),MONTH(D378)+1,DAY(D378))</f>
        <v>41699</v>
      </c>
      <c r="F378" s="18">
        <f t="shared" si="234"/>
        <v>41730</v>
      </c>
      <c r="G378" s="18">
        <f t="shared" si="234"/>
        <v>41760</v>
      </c>
      <c r="H378" s="18">
        <f t="shared" si="234"/>
        <v>41791</v>
      </c>
      <c r="I378" s="18">
        <f t="shared" si="234"/>
        <v>41821</v>
      </c>
      <c r="J378" s="18">
        <f t="shared" si="234"/>
        <v>41852</v>
      </c>
      <c r="K378" s="18">
        <f t="shared" si="234"/>
        <v>41883</v>
      </c>
      <c r="L378" s="18">
        <f t="shared" si="234"/>
        <v>41913</v>
      </c>
      <c r="M378" s="18">
        <f t="shared" si="234"/>
        <v>41944</v>
      </c>
      <c r="N378" s="18">
        <f t="shared" si="234"/>
        <v>41974</v>
      </c>
      <c r="O378" s="18">
        <f t="shared" si="234"/>
        <v>42005</v>
      </c>
      <c r="P378" s="18">
        <f t="shared" si="234"/>
        <v>42036</v>
      </c>
      <c r="Q378" s="18">
        <f t="shared" si="234"/>
        <v>42064</v>
      </c>
      <c r="R378" s="18">
        <f t="shared" si="234"/>
        <v>42095</v>
      </c>
      <c r="S378" s="18">
        <f t="shared" si="234"/>
        <v>42125</v>
      </c>
      <c r="T378" s="18">
        <f t="shared" si="234"/>
        <v>42156</v>
      </c>
      <c r="U378" s="18">
        <f t="shared" si="234"/>
        <v>42186</v>
      </c>
      <c r="V378" s="18">
        <f t="shared" si="234"/>
        <v>42217</v>
      </c>
      <c r="W378" s="18">
        <f t="shared" si="234"/>
        <v>42248</v>
      </c>
      <c r="X378" s="18">
        <f t="shared" si="234"/>
        <v>42278</v>
      </c>
      <c r="Y378" s="18">
        <f t="shared" si="234"/>
        <v>42309</v>
      </c>
      <c r="Z378" s="18">
        <f t="shared" si="234"/>
        <v>42339</v>
      </c>
      <c r="AA378" s="18">
        <f t="shared" si="234"/>
        <v>42370</v>
      </c>
      <c r="AB378" s="18">
        <f t="shared" si="234"/>
        <v>42401</v>
      </c>
      <c r="AC378" s="18">
        <f t="shared" si="234"/>
        <v>42430</v>
      </c>
      <c r="AD378" s="18">
        <f t="shared" si="234"/>
        <v>42461</v>
      </c>
      <c r="AE378" s="18">
        <f t="shared" si="234"/>
        <v>42491</v>
      </c>
      <c r="AF378" s="18">
        <f t="shared" si="234"/>
        <v>42522</v>
      </c>
      <c r="AG378" s="18">
        <f t="shared" si="234"/>
        <v>42552</v>
      </c>
      <c r="AH378" s="18">
        <f t="shared" si="234"/>
        <v>42583</v>
      </c>
      <c r="AI378" s="18">
        <f t="shared" si="234"/>
        <v>42614</v>
      </c>
      <c r="AJ378" s="18">
        <f t="shared" si="234"/>
        <v>42644</v>
      </c>
      <c r="AK378" s="18">
        <f t="shared" si="234"/>
        <v>42675</v>
      </c>
      <c r="AL378" s="18">
        <f t="shared" si="234"/>
        <v>42705</v>
      </c>
      <c r="AM378" s="18">
        <f t="shared" si="234"/>
        <v>42736</v>
      </c>
      <c r="AN378" s="18">
        <f t="shared" si="234"/>
        <v>42767</v>
      </c>
      <c r="AO378" s="18">
        <f t="shared" si="234"/>
        <v>42795</v>
      </c>
      <c r="AP378" s="18">
        <f t="shared" si="234"/>
        <v>42826</v>
      </c>
      <c r="AQ378" s="18">
        <f t="shared" si="234"/>
        <v>42856</v>
      </c>
      <c r="AR378" s="18">
        <f t="shared" si="234"/>
        <v>42887</v>
      </c>
      <c r="AS378" s="18">
        <f t="shared" si="234"/>
        <v>42917</v>
      </c>
      <c r="AT378" s="18">
        <f t="shared" si="234"/>
        <v>42948</v>
      </c>
      <c r="AU378" s="18">
        <f t="shared" si="234"/>
        <v>42979</v>
      </c>
      <c r="AV378" s="18">
        <f t="shared" si="234"/>
        <v>43009</v>
      </c>
      <c r="AW378" s="18">
        <f t="shared" si="234"/>
        <v>43040</v>
      </c>
      <c r="AX378" s="18">
        <f t="shared" si="234"/>
        <v>43070</v>
      </c>
      <c r="AY378" s="18">
        <f t="shared" si="234"/>
        <v>43101</v>
      </c>
      <c r="AZ378" s="18">
        <f t="shared" si="234"/>
        <v>43132</v>
      </c>
      <c r="BA378" s="18">
        <f t="shared" si="234"/>
        <v>43160</v>
      </c>
      <c r="BB378" s="18">
        <f t="shared" si="234"/>
        <v>43191</v>
      </c>
      <c r="BC378" s="18">
        <f t="shared" si="234"/>
        <v>43221</v>
      </c>
      <c r="BD378" s="18">
        <f t="shared" si="234"/>
        <v>43252</v>
      </c>
      <c r="BE378" s="18">
        <f t="shared" si="234"/>
        <v>43282</v>
      </c>
      <c r="BF378" s="18">
        <f t="shared" si="234"/>
        <v>43313</v>
      </c>
      <c r="BG378" s="18">
        <f t="shared" si="234"/>
        <v>43344</v>
      </c>
      <c r="BH378" s="18">
        <f t="shared" si="234"/>
        <v>43374</v>
      </c>
      <c r="BI378" s="18">
        <f t="shared" si="234"/>
        <v>43405</v>
      </c>
      <c r="BJ378" s="18">
        <f t="shared" si="234"/>
        <v>43435</v>
      </c>
    </row>
    <row r="379" spans="2:62" ht="15" customHeight="1">
      <c r="B379" s="366">
        <f>'Charges variables (avancé)'!$C$40</f>
        <v>0</v>
      </c>
      <c r="C379" s="341">
        <f>IF(ROUND(('Charges variables-Calculs auto'!C$168-CONFIG!$D$7)/31,0)&gt;=ROUND('Charges variables (avancé)'!$K40,0),INDEX($C350:$BJ350,,COLUMN('Charges variables-Calculs auto'!C$168)-COLUMN('Charges variables-Calculs auto'!$C$168)+1-'Charges variables (avancé)'!$K40),0)*'Charges variables (avancé)'!$E40</f>
        <v>0</v>
      </c>
      <c r="D379" s="341">
        <f>IF(ROUND(('Charges variables-Calculs auto'!D$168-CONFIG!$D$7)/31,0)&gt;=ROUND('Charges variables (avancé)'!$K40,0),INDEX($C350:$BJ350,,COLUMN('Charges variables-Calculs auto'!D$168)-COLUMN('Charges variables-Calculs auto'!$C$168)+1-'Charges variables (avancé)'!$K40),0)*'Charges variables (avancé)'!$E40</f>
        <v>0</v>
      </c>
      <c r="E379" s="341">
        <f>IF(ROUND(('Charges variables-Calculs auto'!E$168-CONFIG!$D$7)/31,0)&gt;=ROUND('Charges variables (avancé)'!$K40,0),INDEX($C350:$BJ350,,COLUMN('Charges variables-Calculs auto'!E$168)-COLUMN('Charges variables-Calculs auto'!$C$168)+1-'Charges variables (avancé)'!$K40),0)*'Charges variables (avancé)'!$E40</f>
        <v>0</v>
      </c>
      <c r="F379" s="341">
        <f>IF(ROUND(('Charges variables-Calculs auto'!F$168-CONFIG!$D$7)/31,0)&gt;=ROUND('Charges variables (avancé)'!$K40,0),INDEX($C350:$BJ350,,COLUMN('Charges variables-Calculs auto'!F$168)-COLUMN('Charges variables-Calculs auto'!$C$168)+1-'Charges variables (avancé)'!$K40),0)*'Charges variables (avancé)'!$E40</f>
        <v>0</v>
      </c>
      <c r="G379" s="341">
        <f>IF(ROUND(('Charges variables-Calculs auto'!G$168-CONFIG!$D$7)/31,0)&gt;=ROUND('Charges variables (avancé)'!$K40,0),INDEX($C350:$BJ350,,COLUMN('Charges variables-Calculs auto'!G$168)-COLUMN('Charges variables-Calculs auto'!$C$168)+1-'Charges variables (avancé)'!$K40),0)*'Charges variables (avancé)'!$E40</f>
        <v>0</v>
      </c>
      <c r="H379" s="341">
        <f>IF(ROUND(('Charges variables-Calculs auto'!H$168-CONFIG!$D$7)/31,0)&gt;=ROUND('Charges variables (avancé)'!$K40,0),INDEX($C350:$BJ350,,COLUMN('Charges variables-Calculs auto'!H$168)-COLUMN('Charges variables-Calculs auto'!$C$168)+1-'Charges variables (avancé)'!$K40),0)*'Charges variables (avancé)'!$E40</f>
        <v>0</v>
      </c>
      <c r="I379" s="341">
        <f>IF(ROUND(('Charges variables-Calculs auto'!I$168-CONFIG!$D$7)/31,0)&gt;=ROUND('Charges variables (avancé)'!$K40,0),INDEX($C350:$BJ350,,COLUMN('Charges variables-Calculs auto'!I$168)-COLUMN('Charges variables-Calculs auto'!$C$168)+1-'Charges variables (avancé)'!$K40),0)*'Charges variables (avancé)'!$E40</f>
        <v>0</v>
      </c>
      <c r="J379" s="341">
        <f>IF(ROUND(('Charges variables-Calculs auto'!J$168-CONFIG!$D$7)/31,0)&gt;=ROUND('Charges variables (avancé)'!$K40,0),INDEX($C350:$BJ350,,COLUMN('Charges variables-Calculs auto'!J$168)-COLUMN('Charges variables-Calculs auto'!$C$168)+1-'Charges variables (avancé)'!$K40),0)*'Charges variables (avancé)'!$E40</f>
        <v>0</v>
      </c>
      <c r="K379" s="341">
        <f>IF(ROUND(('Charges variables-Calculs auto'!K$168-CONFIG!$D$7)/31,0)&gt;=ROUND('Charges variables (avancé)'!$K40,0),INDEX($C350:$BJ350,,COLUMN('Charges variables-Calculs auto'!K$168)-COLUMN('Charges variables-Calculs auto'!$C$168)+1-'Charges variables (avancé)'!$K40),0)*'Charges variables (avancé)'!$E40</f>
        <v>0</v>
      </c>
      <c r="L379" s="341">
        <f>IF(ROUND(('Charges variables-Calculs auto'!L$168-CONFIG!$D$7)/31,0)&gt;=ROUND('Charges variables (avancé)'!$K40,0),INDEX($C350:$BJ350,,COLUMN('Charges variables-Calculs auto'!L$168)-COLUMN('Charges variables-Calculs auto'!$C$168)+1-'Charges variables (avancé)'!$K40),0)*'Charges variables (avancé)'!$E40</f>
        <v>0</v>
      </c>
      <c r="M379" s="341">
        <f>IF(ROUND(('Charges variables-Calculs auto'!M$168-CONFIG!$D$7)/31,0)&gt;=ROUND('Charges variables (avancé)'!$K40,0),INDEX($C350:$BJ350,,COLUMN('Charges variables-Calculs auto'!M$168)-COLUMN('Charges variables-Calculs auto'!$C$168)+1-'Charges variables (avancé)'!$K40),0)*'Charges variables (avancé)'!$E40</f>
        <v>0</v>
      </c>
      <c r="N379" s="341">
        <f>IF(ROUND(('Charges variables-Calculs auto'!N$168-CONFIG!$D$7)/31,0)&gt;=ROUND('Charges variables (avancé)'!$K40,0),INDEX($C350:$BJ350,,COLUMN('Charges variables-Calculs auto'!N$168)-COLUMN('Charges variables-Calculs auto'!$C$168)+1-'Charges variables (avancé)'!$K40),0)*'Charges variables (avancé)'!$E40</f>
        <v>0</v>
      </c>
      <c r="O379" s="341">
        <f>IF(ROUND(('Charges variables-Calculs auto'!O$168-CONFIG!$D$7)/31,0)&gt;=ROUND('Charges variables (avancé)'!$K40,0),INDEX($C350:$BJ350,,COLUMN('Charges variables-Calculs auto'!O$168)-COLUMN('Charges variables-Calculs auto'!$C$168)+1-'Charges variables (avancé)'!$K40),0)*'Charges variables (avancé)'!$Y40</f>
        <v>0</v>
      </c>
      <c r="P379" s="341">
        <f>IF(ROUND(('Charges variables-Calculs auto'!P$168-CONFIG!$D$7)/31,0)&gt;=ROUND('Charges variables (avancé)'!$K40,0),INDEX($C350:$BJ350,,COLUMN('Charges variables-Calculs auto'!P$168)-COLUMN('Charges variables-Calculs auto'!$C$168)+1-'Charges variables (avancé)'!$K40),0)*'Charges variables (avancé)'!$Y40</f>
        <v>0</v>
      </c>
      <c r="Q379" s="341">
        <f>IF(ROUND(('Charges variables-Calculs auto'!Q$168-CONFIG!$D$7)/31,0)&gt;=ROUND('Charges variables (avancé)'!$K40,0),INDEX($C350:$BJ350,,COLUMN('Charges variables-Calculs auto'!Q$168)-COLUMN('Charges variables-Calculs auto'!$C$168)+1-'Charges variables (avancé)'!$K40),0)*'Charges variables (avancé)'!$Y40</f>
        <v>0</v>
      </c>
      <c r="R379" s="341">
        <f>IF(ROUND(('Charges variables-Calculs auto'!R$168-CONFIG!$D$7)/31,0)&gt;=ROUND('Charges variables (avancé)'!$K40,0),INDEX($C350:$BJ350,,COLUMN('Charges variables-Calculs auto'!R$168)-COLUMN('Charges variables-Calculs auto'!$C$168)+1-'Charges variables (avancé)'!$K40),0)*'Charges variables (avancé)'!$Y40</f>
        <v>0</v>
      </c>
      <c r="S379" s="341">
        <f>IF(ROUND(('Charges variables-Calculs auto'!S$168-CONFIG!$D$7)/31,0)&gt;=ROUND('Charges variables (avancé)'!$K40,0),INDEX($C350:$BJ350,,COLUMN('Charges variables-Calculs auto'!S$168)-COLUMN('Charges variables-Calculs auto'!$C$168)+1-'Charges variables (avancé)'!$K40),0)*'Charges variables (avancé)'!$Y40</f>
        <v>0</v>
      </c>
      <c r="T379" s="341">
        <f>IF(ROUND(('Charges variables-Calculs auto'!T$168-CONFIG!$D$7)/31,0)&gt;=ROUND('Charges variables (avancé)'!$K40,0),INDEX($C350:$BJ350,,COLUMN('Charges variables-Calculs auto'!T$168)-COLUMN('Charges variables-Calculs auto'!$C$168)+1-'Charges variables (avancé)'!$K40),0)*'Charges variables (avancé)'!$Y40</f>
        <v>0</v>
      </c>
      <c r="U379" s="341">
        <f>IF(ROUND(('Charges variables-Calculs auto'!U$168-CONFIG!$D$7)/31,0)&gt;=ROUND('Charges variables (avancé)'!$K40,0),INDEX($C350:$BJ350,,COLUMN('Charges variables-Calculs auto'!U$168)-COLUMN('Charges variables-Calculs auto'!$C$168)+1-'Charges variables (avancé)'!$K40),0)*'Charges variables (avancé)'!$Y40</f>
        <v>0</v>
      </c>
      <c r="V379" s="341">
        <f>IF(ROUND(('Charges variables-Calculs auto'!V$168-CONFIG!$D$7)/31,0)&gt;=ROUND('Charges variables (avancé)'!$K40,0),INDEX($C350:$BJ350,,COLUMN('Charges variables-Calculs auto'!V$168)-COLUMN('Charges variables-Calculs auto'!$C$168)+1-'Charges variables (avancé)'!$K40),0)*'Charges variables (avancé)'!$Y40</f>
        <v>0</v>
      </c>
      <c r="W379" s="341">
        <f>IF(ROUND(('Charges variables-Calculs auto'!W$168-CONFIG!$D$7)/31,0)&gt;=ROUND('Charges variables (avancé)'!$K40,0),INDEX($C350:$BJ350,,COLUMN('Charges variables-Calculs auto'!W$168)-COLUMN('Charges variables-Calculs auto'!$C$168)+1-'Charges variables (avancé)'!$K40),0)*'Charges variables (avancé)'!$Y40</f>
        <v>0</v>
      </c>
      <c r="X379" s="341">
        <f>IF(ROUND(('Charges variables-Calculs auto'!X$168-CONFIG!$D$7)/31,0)&gt;=ROUND('Charges variables (avancé)'!$K40,0),INDEX($C350:$BJ350,,COLUMN('Charges variables-Calculs auto'!X$168)-COLUMN('Charges variables-Calculs auto'!$C$168)+1-'Charges variables (avancé)'!$K40),0)*'Charges variables (avancé)'!$Y40</f>
        <v>0</v>
      </c>
      <c r="Y379" s="341">
        <f>IF(ROUND(('Charges variables-Calculs auto'!Y$168-CONFIG!$D$7)/31,0)&gt;=ROUND('Charges variables (avancé)'!$K40,0),INDEX($C350:$BJ350,,COLUMN('Charges variables-Calculs auto'!Y$168)-COLUMN('Charges variables-Calculs auto'!$C$168)+1-'Charges variables (avancé)'!$K40),0)*'Charges variables (avancé)'!$Y40</f>
        <v>0</v>
      </c>
      <c r="Z379" s="341">
        <f>IF(ROUND(('Charges variables-Calculs auto'!Z$168-CONFIG!$D$7)/31,0)&gt;=ROUND('Charges variables (avancé)'!$K40,0),INDEX($C350:$BJ350,,COLUMN('Charges variables-Calculs auto'!Z$168)-COLUMN('Charges variables-Calculs auto'!$C$168)+1-'Charges variables (avancé)'!$K40),0)*'Charges variables (avancé)'!$Y40</f>
        <v>0</v>
      </c>
      <c r="AA379" s="341">
        <f>IF(ROUND(('Charges variables-Calculs auto'!AA$168-CONFIG!$D$7)/31,0)&gt;=ROUND('Charges variables (avancé)'!$K40,0),INDEX($C350:$BJ350,,COLUMN('Charges variables-Calculs auto'!AA$168)-COLUMN('Charges variables-Calculs auto'!$C$168)+1-'Charges variables (avancé)'!$K40),0)*'Charges variables (avancé)'!$AA40</f>
        <v>0</v>
      </c>
      <c r="AB379" s="341">
        <f>IF(ROUND(('Charges variables-Calculs auto'!AB$168-CONFIG!$D$7)/31,0)&gt;=ROUND('Charges variables (avancé)'!$K40,0),INDEX($C350:$BJ350,,COLUMN('Charges variables-Calculs auto'!AB$168)-COLUMN('Charges variables-Calculs auto'!$C$168)+1-'Charges variables (avancé)'!$K40),0)*'Charges variables (avancé)'!$AA40</f>
        <v>0</v>
      </c>
      <c r="AC379" s="341">
        <f>IF(ROUND(('Charges variables-Calculs auto'!AC$168-CONFIG!$D$7)/31,0)&gt;=ROUND('Charges variables (avancé)'!$K40,0),INDEX($C350:$BJ350,,COLUMN('Charges variables-Calculs auto'!AC$168)-COLUMN('Charges variables-Calculs auto'!$C$168)+1-'Charges variables (avancé)'!$K40),0)*'Charges variables (avancé)'!$AA40</f>
        <v>0</v>
      </c>
      <c r="AD379" s="341">
        <f>IF(ROUND(('Charges variables-Calculs auto'!AD$168-CONFIG!$D$7)/31,0)&gt;=ROUND('Charges variables (avancé)'!$K40,0),INDEX($C350:$BJ350,,COLUMN('Charges variables-Calculs auto'!AD$168)-COLUMN('Charges variables-Calculs auto'!$C$168)+1-'Charges variables (avancé)'!$K40),0)*'Charges variables (avancé)'!$AA40</f>
        <v>0</v>
      </c>
      <c r="AE379" s="341">
        <f>IF(ROUND(('Charges variables-Calculs auto'!AE$168-CONFIG!$D$7)/31,0)&gt;=ROUND('Charges variables (avancé)'!$K40,0),INDEX($C350:$BJ350,,COLUMN('Charges variables-Calculs auto'!AE$168)-COLUMN('Charges variables-Calculs auto'!$C$168)+1-'Charges variables (avancé)'!$K40),0)*'Charges variables (avancé)'!$AA40</f>
        <v>0</v>
      </c>
      <c r="AF379" s="341">
        <f>IF(ROUND(('Charges variables-Calculs auto'!AF$168-CONFIG!$D$7)/31,0)&gt;=ROUND('Charges variables (avancé)'!$K40,0),INDEX($C350:$BJ350,,COLUMN('Charges variables-Calculs auto'!AF$168)-COLUMN('Charges variables-Calculs auto'!$C$168)+1-'Charges variables (avancé)'!$K40),0)*'Charges variables (avancé)'!$AA40</f>
        <v>0</v>
      </c>
      <c r="AG379" s="341">
        <f>IF(ROUND(('Charges variables-Calculs auto'!AG$168-CONFIG!$D$7)/31,0)&gt;=ROUND('Charges variables (avancé)'!$K40,0),INDEX($C350:$BJ350,,COLUMN('Charges variables-Calculs auto'!AG$168)-COLUMN('Charges variables-Calculs auto'!$C$168)+1-'Charges variables (avancé)'!$K40),0)*'Charges variables (avancé)'!$AA40</f>
        <v>0</v>
      </c>
      <c r="AH379" s="341">
        <f>IF(ROUND(('Charges variables-Calculs auto'!AH$168-CONFIG!$D$7)/31,0)&gt;=ROUND('Charges variables (avancé)'!$K40,0),INDEX($C350:$BJ350,,COLUMN('Charges variables-Calculs auto'!AH$168)-COLUMN('Charges variables-Calculs auto'!$C$168)+1-'Charges variables (avancé)'!$K40),0)*'Charges variables (avancé)'!$AA40</f>
        <v>0</v>
      </c>
      <c r="AI379" s="341">
        <f>IF(ROUND(('Charges variables-Calculs auto'!AI$168-CONFIG!$D$7)/31,0)&gt;=ROUND('Charges variables (avancé)'!$K40,0),INDEX($C350:$BJ350,,COLUMN('Charges variables-Calculs auto'!AI$168)-COLUMN('Charges variables-Calculs auto'!$C$168)+1-'Charges variables (avancé)'!$K40),0)*'Charges variables (avancé)'!$AA40</f>
        <v>0</v>
      </c>
      <c r="AJ379" s="341">
        <f>IF(ROUND(('Charges variables-Calculs auto'!AJ$168-CONFIG!$D$7)/31,0)&gt;=ROUND('Charges variables (avancé)'!$K40,0),INDEX($C350:$BJ350,,COLUMN('Charges variables-Calculs auto'!AJ$168)-COLUMN('Charges variables-Calculs auto'!$C$168)+1-'Charges variables (avancé)'!$K40),0)*'Charges variables (avancé)'!$AA40</f>
        <v>0</v>
      </c>
      <c r="AK379" s="341">
        <f>IF(ROUND(('Charges variables-Calculs auto'!AK$168-CONFIG!$D$7)/31,0)&gt;=ROUND('Charges variables (avancé)'!$K40,0),INDEX($C350:$BJ350,,COLUMN('Charges variables-Calculs auto'!AK$168)-COLUMN('Charges variables-Calculs auto'!$C$168)+1-'Charges variables (avancé)'!$K40),0)*'Charges variables (avancé)'!$AA40</f>
        <v>0</v>
      </c>
      <c r="AL379" s="341">
        <f>IF(ROUND(('Charges variables-Calculs auto'!AL$168-CONFIG!$D$7)/31,0)&gt;=ROUND('Charges variables (avancé)'!$K40,0),INDEX($C350:$BJ350,,COLUMN('Charges variables-Calculs auto'!AL$168)-COLUMN('Charges variables-Calculs auto'!$C$168)+1-'Charges variables (avancé)'!$K40),0)*'Charges variables (avancé)'!$AA40</f>
        <v>0</v>
      </c>
      <c r="AM379" s="341">
        <f>IF(ROUND(('Charges variables-Calculs auto'!AM$168-CONFIG!$D$7)/31,0)&gt;=ROUND('Charges variables (avancé)'!$K40,0),INDEX($C350:$BJ350,,COLUMN('Charges variables-Calculs auto'!AM$168)-COLUMN('Charges variables-Calculs auto'!$C$168)+1-'Charges variables (avancé)'!$K40),0)*'Charges variables (avancé)'!$AC40</f>
        <v>0</v>
      </c>
      <c r="AN379" s="341">
        <f>IF(ROUND(('Charges variables-Calculs auto'!AN$168-CONFIG!$D$7)/31,0)&gt;=ROUND('Charges variables (avancé)'!$K40,0),INDEX($C350:$BJ350,,COLUMN('Charges variables-Calculs auto'!AN$168)-COLUMN('Charges variables-Calculs auto'!$C$168)+1-'Charges variables (avancé)'!$K40),0)*'Charges variables (avancé)'!$AC40</f>
        <v>0</v>
      </c>
      <c r="AO379" s="341">
        <f>IF(ROUND(('Charges variables-Calculs auto'!AO$168-CONFIG!$D$7)/31,0)&gt;=ROUND('Charges variables (avancé)'!$K40,0),INDEX($C350:$BJ350,,COLUMN('Charges variables-Calculs auto'!AO$168)-COLUMN('Charges variables-Calculs auto'!$C$168)+1-'Charges variables (avancé)'!$K40),0)*'Charges variables (avancé)'!$AC40</f>
        <v>0</v>
      </c>
      <c r="AP379" s="341">
        <f>IF(ROUND(('Charges variables-Calculs auto'!AP$168-CONFIG!$D$7)/31,0)&gt;=ROUND('Charges variables (avancé)'!$K40,0),INDEX($C350:$BJ350,,COLUMN('Charges variables-Calculs auto'!AP$168)-COLUMN('Charges variables-Calculs auto'!$C$168)+1-'Charges variables (avancé)'!$K40),0)*'Charges variables (avancé)'!$AC40</f>
        <v>0</v>
      </c>
      <c r="AQ379" s="341">
        <f>IF(ROUND(('Charges variables-Calculs auto'!AQ$168-CONFIG!$D$7)/31,0)&gt;=ROUND('Charges variables (avancé)'!$K40,0),INDEX($C350:$BJ350,,COLUMN('Charges variables-Calculs auto'!AQ$168)-COLUMN('Charges variables-Calculs auto'!$C$168)+1-'Charges variables (avancé)'!$K40),0)*'Charges variables (avancé)'!$AC40</f>
        <v>0</v>
      </c>
      <c r="AR379" s="341">
        <f>IF(ROUND(('Charges variables-Calculs auto'!AR$168-CONFIG!$D$7)/31,0)&gt;=ROUND('Charges variables (avancé)'!$K40,0),INDEX($C350:$BJ350,,COLUMN('Charges variables-Calculs auto'!AR$168)-COLUMN('Charges variables-Calculs auto'!$C$168)+1-'Charges variables (avancé)'!$K40),0)*'Charges variables (avancé)'!$AC40</f>
        <v>0</v>
      </c>
      <c r="AS379" s="341">
        <f>IF(ROUND(('Charges variables-Calculs auto'!AS$168-CONFIG!$D$7)/31,0)&gt;=ROUND('Charges variables (avancé)'!$K40,0),INDEX($C350:$BJ350,,COLUMN('Charges variables-Calculs auto'!AS$168)-COLUMN('Charges variables-Calculs auto'!$C$168)+1-'Charges variables (avancé)'!$K40),0)*'Charges variables (avancé)'!$AC40</f>
        <v>0</v>
      </c>
      <c r="AT379" s="341">
        <f>IF(ROUND(('Charges variables-Calculs auto'!AT$168-CONFIG!$D$7)/31,0)&gt;=ROUND('Charges variables (avancé)'!$K40,0),INDEX($C350:$BJ350,,COLUMN('Charges variables-Calculs auto'!AT$168)-COLUMN('Charges variables-Calculs auto'!$C$168)+1-'Charges variables (avancé)'!$K40),0)*'Charges variables (avancé)'!$AC40</f>
        <v>0</v>
      </c>
      <c r="AU379" s="341">
        <f>IF(ROUND(('Charges variables-Calculs auto'!AU$168-CONFIG!$D$7)/31,0)&gt;=ROUND('Charges variables (avancé)'!$K40,0),INDEX($C350:$BJ350,,COLUMN('Charges variables-Calculs auto'!AU$168)-COLUMN('Charges variables-Calculs auto'!$C$168)+1-'Charges variables (avancé)'!$K40),0)*'Charges variables (avancé)'!$AC40</f>
        <v>0</v>
      </c>
      <c r="AV379" s="341">
        <f>IF(ROUND(('Charges variables-Calculs auto'!AV$168-CONFIG!$D$7)/31,0)&gt;=ROUND('Charges variables (avancé)'!$K40,0),INDEX($C350:$BJ350,,COLUMN('Charges variables-Calculs auto'!AV$168)-COLUMN('Charges variables-Calculs auto'!$C$168)+1-'Charges variables (avancé)'!$K40),0)*'Charges variables (avancé)'!$AC40</f>
        <v>0</v>
      </c>
      <c r="AW379" s="341">
        <f>IF(ROUND(('Charges variables-Calculs auto'!AW$168-CONFIG!$D$7)/31,0)&gt;=ROUND('Charges variables (avancé)'!$K40,0),INDEX($C350:$BJ350,,COLUMN('Charges variables-Calculs auto'!AW$168)-COLUMN('Charges variables-Calculs auto'!$C$168)+1-'Charges variables (avancé)'!$K40),0)*'Charges variables (avancé)'!$AC40</f>
        <v>0</v>
      </c>
      <c r="AX379" s="341">
        <f>IF(ROUND(('Charges variables-Calculs auto'!AX$168-CONFIG!$D$7)/31,0)&gt;=ROUND('Charges variables (avancé)'!$K40,0),INDEX($C350:$BJ350,,COLUMN('Charges variables-Calculs auto'!AX$168)-COLUMN('Charges variables-Calculs auto'!$C$168)+1-'Charges variables (avancé)'!$K40),0)*'Charges variables (avancé)'!$AC40</f>
        <v>0</v>
      </c>
      <c r="AY379" s="341">
        <f>IF(ROUND(('Charges variables-Calculs auto'!AY$168-CONFIG!$D$7)/31,0)&gt;=ROUND('Charges variables (avancé)'!$K40,0),INDEX($C350:$BJ350,,COLUMN('Charges variables-Calculs auto'!AY$168)-COLUMN('Charges variables-Calculs auto'!$C$168)+1-'Charges variables (avancé)'!$K40),0)*'Charges variables (avancé)'!$AE40</f>
        <v>0</v>
      </c>
      <c r="AZ379" s="341">
        <f>IF(ROUND(('Charges variables-Calculs auto'!AZ$168-CONFIG!$D$7)/31,0)&gt;=ROUND('Charges variables (avancé)'!$K40,0),INDEX($C350:$BJ350,,COLUMN('Charges variables-Calculs auto'!AZ$168)-COLUMN('Charges variables-Calculs auto'!$C$168)+1-'Charges variables (avancé)'!$K40),0)*'Charges variables (avancé)'!$AE40</f>
        <v>0</v>
      </c>
      <c r="BA379" s="341">
        <f>IF(ROUND(('Charges variables-Calculs auto'!BA$168-CONFIG!$D$7)/31,0)&gt;=ROUND('Charges variables (avancé)'!$K40,0),INDEX($C350:$BJ350,,COLUMN('Charges variables-Calculs auto'!BA$168)-COLUMN('Charges variables-Calculs auto'!$C$168)+1-'Charges variables (avancé)'!$K40),0)*'Charges variables (avancé)'!$AE40</f>
        <v>0</v>
      </c>
      <c r="BB379" s="341">
        <f>IF(ROUND(('Charges variables-Calculs auto'!BB$168-CONFIG!$D$7)/31,0)&gt;=ROUND('Charges variables (avancé)'!$K40,0),INDEX($C350:$BJ350,,COLUMN('Charges variables-Calculs auto'!BB$168)-COLUMN('Charges variables-Calculs auto'!$C$168)+1-'Charges variables (avancé)'!$K40),0)*'Charges variables (avancé)'!$AE40</f>
        <v>0</v>
      </c>
      <c r="BC379" s="341">
        <f>IF(ROUND(('Charges variables-Calculs auto'!BC$168-CONFIG!$D$7)/31,0)&gt;=ROUND('Charges variables (avancé)'!$K40,0),INDEX($C350:$BJ350,,COLUMN('Charges variables-Calculs auto'!BC$168)-COLUMN('Charges variables-Calculs auto'!$C$168)+1-'Charges variables (avancé)'!$K40),0)*'Charges variables (avancé)'!$AE40</f>
        <v>0</v>
      </c>
      <c r="BD379" s="341">
        <f>IF(ROUND(('Charges variables-Calculs auto'!BD$168-CONFIG!$D$7)/31,0)&gt;=ROUND('Charges variables (avancé)'!$K40,0),INDEX($C350:$BJ350,,COLUMN('Charges variables-Calculs auto'!BD$168)-COLUMN('Charges variables-Calculs auto'!$C$168)+1-'Charges variables (avancé)'!$K40),0)*'Charges variables (avancé)'!$AE40</f>
        <v>0</v>
      </c>
      <c r="BE379" s="341">
        <f>IF(ROUND(('Charges variables-Calculs auto'!BE$168-CONFIG!$D$7)/31,0)&gt;=ROUND('Charges variables (avancé)'!$K40,0),INDEX($C350:$BJ350,,COLUMN('Charges variables-Calculs auto'!BE$168)-COLUMN('Charges variables-Calculs auto'!$C$168)+1-'Charges variables (avancé)'!$K40),0)*'Charges variables (avancé)'!$AE40</f>
        <v>0</v>
      </c>
      <c r="BF379" s="341">
        <f>IF(ROUND(('Charges variables-Calculs auto'!BF$168-CONFIG!$D$7)/31,0)&gt;=ROUND('Charges variables (avancé)'!$K40,0),INDEX($C350:$BJ350,,COLUMN('Charges variables-Calculs auto'!BF$168)-COLUMN('Charges variables-Calculs auto'!$C$168)+1-'Charges variables (avancé)'!$K40),0)*'Charges variables (avancé)'!$AE40</f>
        <v>0</v>
      </c>
      <c r="BG379" s="341">
        <f>IF(ROUND(('Charges variables-Calculs auto'!BG$168-CONFIG!$D$7)/31,0)&gt;=ROUND('Charges variables (avancé)'!$K40,0),INDEX($C350:$BJ350,,COLUMN('Charges variables-Calculs auto'!BG$168)-COLUMN('Charges variables-Calculs auto'!$C$168)+1-'Charges variables (avancé)'!$K40),0)*'Charges variables (avancé)'!$AE40</f>
        <v>0</v>
      </c>
      <c r="BH379" s="341">
        <f>IF(ROUND(('Charges variables-Calculs auto'!BH$168-CONFIG!$D$7)/31,0)&gt;=ROUND('Charges variables (avancé)'!$K40,0),INDEX($C350:$BJ350,,COLUMN('Charges variables-Calculs auto'!BH$168)-COLUMN('Charges variables-Calculs auto'!$C$168)+1-'Charges variables (avancé)'!$K40),0)*'Charges variables (avancé)'!$AE40</f>
        <v>0</v>
      </c>
      <c r="BI379" s="341">
        <f>IF(ROUND(('Charges variables-Calculs auto'!BI$168-CONFIG!$D$7)/31,0)&gt;=ROUND('Charges variables (avancé)'!$K40,0),INDEX($C350:$BJ350,,COLUMN('Charges variables-Calculs auto'!BI$168)-COLUMN('Charges variables-Calculs auto'!$C$168)+1-'Charges variables (avancé)'!$K40),0)*'Charges variables (avancé)'!$AE40</f>
        <v>0</v>
      </c>
      <c r="BJ379" s="341">
        <f>IF(ROUND(('Charges variables-Calculs auto'!BJ$168-CONFIG!$D$7)/31,0)&gt;=ROUND('Charges variables (avancé)'!$K40,0),INDEX($C350:$BJ350,,COLUMN('Charges variables-Calculs auto'!BJ$168)-COLUMN('Charges variables-Calculs auto'!$C$168)+1-'Charges variables (avancé)'!$K40),0)*'Charges variables (avancé)'!$AE40</f>
        <v>0</v>
      </c>
    </row>
    <row r="380" spans="2:62" ht="15" customHeight="1">
      <c r="B380" s="366">
        <f>'Charges variables (avancé)'!$C$41</f>
        <v>0</v>
      </c>
      <c r="C380" s="341">
        <f>IF(ROUND(('Charges variables-Calculs auto'!C$168-CONFIG!$D$7)/31,0)&gt;=ROUND('Charges variables (avancé)'!$K41,0),INDEX($C351:$BJ351,,COLUMN('Charges variables-Calculs auto'!C$168)-COLUMN('Charges variables-Calculs auto'!$C$168)+1-'Charges variables (avancé)'!$K41),0)*'Charges variables (avancé)'!$E41</f>
        <v>0</v>
      </c>
      <c r="D380" s="341">
        <f>IF(ROUND(('Charges variables-Calculs auto'!D$168-CONFIG!$D$7)/31,0)&gt;=ROUND('Charges variables (avancé)'!$K41,0),INDEX($C351:$BJ351,,COLUMN('Charges variables-Calculs auto'!D$168)-COLUMN('Charges variables-Calculs auto'!$C$168)+1-'Charges variables (avancé)'!$K41),0)*'Charges variables (avancé)'!$E41</f>
        <v>0</v>
      </c>
      <c r="E380" s="341">
        <f>IF(ROUND(('Charges variables-Calculs auto'!E$168-CONFIG!$D$7)/31,0)&gt;=ROUND('Charges variables (avancé)'!$K41,0),INDEX($C351:$BJ351,,COLUMN('Charges variables-Calculs auto'!E$168)-COLUMN('Charges variables-Calculs auto'!$C$168)+1-'Charges variables (avancé)'!$K41),0)*'Charges variables (avancé)'!$E41</f>
        <v>0</v>
      </c>
      <c r="F380" s="341">
        <f>IF(ROUND(('Charges variables-Calculs auto'!F$168-CONFIG!$D$7)/31,0)&gt;=ROUND('Charges variables (avancé)'!$K41,0),INDEX($C351:$BJ351,,COLUMN('Charges variables-Calculs auto'!F$168)-COLUMN('Charges variables-Calculs auto'!$C$168)+1-'Charges variables (avancé)'!$K41),0)*'Charges variables (avancé)'!$E41</f>
        <v>0</v>
      </c>
      <c r="G380" s="341">
        <f>IF(ROUND(('Charges variables-Calculs auto'!G$168-CONFIG!$D$7)/31,0)&gt;=ROUND('Charges variables (avancé)'!$K41,0),INDEX($C351:$BJ351,,COLUMN('Charges variables-Calculs auto'!G$168)-COLUMN('Charges variables-Calculs auto'!$C$168)+1-'Charges variables (avancé)'!$K41),0)*'Charges variables (avancé)'!$E41</f>
        <v>0</v>
      </c>
      <c r="H380" s="341">
        <f>IF(ROUND(('Charges variables-Calculs auto'!H$168-CONFIG!$D$7)/31,0)&gt;=ROUND('Charges variables (avancé)'!$K41,0),INDEX($C351:$BJ351,,COLUMN('Charges variables-Calculs auto'!H$168)-COLUMN('Charges variables-Calculs auto'!$C$168)+1-'Charges variables (avancé)'!$K41),0)*'Charges variables (avancé)'!$E41</f>
        <v>0</v>
      </c>
      <c r="I380" s="341">
        <f>IF(ROUND(('Charges variables-Calculs auto'!I$168-CONFIG!$D$7)/31,0)&gt;=ROUND('Charges variables (avancé)'!$K41,0),INDEX($C351:$BJ351,,COLUMN('Charges variables-Calculs auto'!I$168)-COLUMN('Charges variables-Calculs auto'!$C$168)+1-'Charges variables (avancé)'!$K41),0)*'Charges variables (avancé)'!$E41</f>
        <v>0</v>
      </c>
      <c r="J380" s="341">
        <f>IF(ROUND(('Charges variables-Calculs auto'!J$168-CONFIG!$D$7)/31,0)&gt;=ROUND('Charges variables (avancé)'!$K41,0),INDEX($C351:$BJ351,,COLUMN('Charges variables-Calculs auto'!J$168)-COLUMN('Charges variables-Calculs auto'!$C$168)+1-'Charges variables (avancé)'!$K41),0)*'Charges variables (avancé)'!$E41</f>
        <v>0</v>
      </c>
      <c r="K380" s="341">
        <f>IF(ROUND(('Charges variables-Calculs auto'!K$168-CONFIG!$D$7)/31,0)&gt;=ROUND('Charges variables (avancé)'!$K41,0),INDEX($C351:$BJ351,,COLUMN('Charges variables-Calculs auto'!K$168)-COLUMN('Charges variables-Calculs auto'!$C$168)+1-'Charges variables (avancé)'!$K41),0)*'Charges variables (avancé)'!$E41</f>
        <v>0</v>
      </c>
      <c r="L380" s="341">
        <f>IF(ROUND(('Charges variables-Calculs auto'!L$168-CONFIG!$D$7)/31,0)&gt;=ROUND('Charges variables (avancé)'!$K41,0),INDEX($C351:$BJ351,,COLUMN('Charges variables-Calculs auto'!L$168)-COLUMN('Charges variables-Calculs auto'!$C$168)+1-'Charges variables (avancé)'!$K41),0)*'Charges variables (avancé)'!$E41</f>
        <v>0</v>
      </c>
      <c r="M380" s="341">
        <f>IF(ROUND(('Charges variables-Calculs auto'!M$168-CONFIG!$D$7)/31,0)&gt;=ROUND('Charges variables (avancé)'!$K41,0),INDEX($C351:$BJ351,,COLUMN('Charges variables-Calculs auto'!M$168)-COLUMN('Charges variables-Calculs auto'!$C$168)+1-'Charges variables (avancé)'!$K41),0)*'Charges variables (avancé)'!$E41</f>
        <v>0</v>
      </c>
      <c r="N380" s="341">
        <f>IF(ROUND(('Charges variables-Calculs auto'!N$168-CONFIG!$D$7)/31,0)&gt;=ROUND('Charges variables (avancé)'!$K41,0),INDEX($C351:$BJ351,,COLUMN('Charges variables-Calculs auto'!N$168)-COLUMN('Charges variables-Calculs auto'!$C$168)+1-'Charges variables (avancé)'!$K41),0)*'Charges variables (avancé)'!$E41</f>
        <v>0</v>
      </c>
      <c r="O380" s="341">
        <f>IF(ROUND(('Charges variables-Calculs auto'!O$168-CONFIG!$D$7)/31,0)&gt;=ROUND('Charges variables (avancé)'!$K41,0),INDEX($C351:$BJ351,,COLUMN('Charges variables-Calculs auto'!O$168)-COLUMN('Charges variables-Calculs auto'!$C$168)+1-'Charges variables (avancé)'!$K41),0)*'Charges variables (avancé)'!$Y41</f>
        <v>0</v>
      </c>
      <c r="P380" s="341">
        <f>IF(ROUND(('Charges variables-Calculs auto'!P$168-CONFIG!$D$7)/31,0)&gt;=ROUND('Charges variables (avancé)'!$K41,0),INDEX($C351:$BJ351,,COLUMN('Charges variables-Calculs auto'!P$168)-COLUMN('Charges variables-Calculs auto'!$C$168)+1-'Charges variables (avancé)'!$K41),0)*'Charges variables (avancé)'!$Y41</f>
        <v>0</v>
      </c>
      <c r="Q380" s="341">
        <f>IF(ROUND(('Charges variables-Calculs auto'!Q$168-CONFIG!$D$7)/31,0)&gt;=ROUND('Charges variables (avancé)'!$K41,0),INDEX($C351:$BJ351,,COLUMN('Charges variables-Calculs auto'!Q$168)-COLUMN('Charges variables-Calculs auto'!$C$168)+1-'Charges variables (avancé)'!$K41),0)*'Charges variables (avancé)'!$Y41</f>
        <v>0</v>
      </c>
      <c r="R380" s="341">
        <f>IF(ROUND(('Charges variables-Calculs auto'!R$168-CONFIG!$D$7)/31,0)&gt;=ROUND('Charges variables (avancé)'!$K41,0),INDEX($C351:$BJ351,,COLUMN('Charges variables-Calculs auto'!R$168)-COLUMN('Charges variables-Calculs auto'!$C$168)+1-'Charges variables (avancé)'!$K41),0)*'Charges variables (avancé)'!$Y41</f>
        <v>0</v>
      </c>
      <c r="S380" s="341">
        <f>IF(ROUND(('Charges variables-Calculs auto'!S$168-CONFIG!$D$7)/31,0)&gt;=ROUND('Charges variables (avancé)'!$K41,0),INDEX($C351:$BJ351,,COLUMN('Charges variables-Calculs auto'!S$168)-COLUMN('Charges variables-Calculs auto'!$C$168)+1-'Charges variables (avancé)'!$K41),0)*'Charges variables (avancé)'!$Y41</f>
        <v>0</v>
      </c>
      <c r="T380" s="341">
        <f>IF(ROUND(('Charges variables-Calculs auto'!T$168-CONFIG!$D$7)/31,0)&gt;=ROUND('Charges variables (avancé)'!$K41,0),INDEX($C351:$BJ351,,COLUMN('Charges variables-Calculs auto'!T$168)-COLUMN('Charges variables-Calculs auto'!$C$168)+1-'Charges variables (avancé)'!$K41),0)*'Charges variables (avancé)'!$Y41</f>
        <v>0</v>
      </c>
      <c r="U380" s="341">
        <f>IF(ROUND(('Charges variables-Calculs auto'!U$168-CONFIG!$D$7)/31,0)&gt;=ROUND('Charges variables (avancé)'!$K41,0),INDEX($C351:$BJ351,,COLUMN('Charges variables-Calculs auto'!U$168)-COLUMN('Charges variables-Calculs auto'!$C$168)+1-'Charges variables (avancé)'!$K41),0)*'Charges variables (avancé)'!$Y41</f>
        <v>0</v>
      </c>
      <c r="V380" s="341">
        <f>IF(ROUND(('Charges variables-Calculs auto'!V$168-CONFIG!$D$7)/31,0)&gt;=ROUND('Charges variables (avancé)'!$K41,0),INDEX($C351:$BJ351,,COLUMN('Charges variables-Calculs auto'!V$168)-COLUMN('Charges variables-Calculs auto'!$C$168)+1-'Charges variables (avancé)'!$K41),0)*'Charges variables (avancé)'!$Y41</f>
        <v>0</v>
      </c>
      <c r="W380" s="341">
        <f>IF(ROUND(('Charges variables-Calculs auto'!W$168-CONFIG!$D$7)/31,0)&gt;=ROUND('Charges variables (avancé)'!$K41,0),INDEX($C351:$BJ351,,COLUMN('Charges variables-Calculs auto'!W$168)-COLUMN('Charges variables-Calculs auto'!$C$168)+1-'Charges variables (avancé)'!$K41),0)*'Charges variables (avancé)'!$Y41</f>
        <v>0</v>
      </c>
      <c r="X380" s="341">
        <f>IF(ROUND(('Charges variables-Calculs auto'!X$168-CONFIG!$D$7)/31,0)&gt;=ROUND('Charges variables (avancé)'!$K41,0),INDEX($C351:$BJ351,,COLUMN('Charges variables-Calculs auto'!X$168)-COLUMN('Charges variables-Calculs auto'!$C$168)+1-'Charges variables (avancé)'!$K41),0)*'Charges variables (avancé)'!$Y41</f>
        <v>0</v>
      </c>
      <c r="Y380" s="341">
        <f>IF(ROUND(('Charges variables-Calculs auto'!Y$168-CONFIG!$D$7)/31,0)&gt;=ROUND('Charges variables (avancé)'!$K41,0),INDEX($C351:$BJ351,,COLUMN('Charges variables-Calculs auto'!Y$168)-COLUMN('Charges variables-Calculs auto'!$C$168)+1-'Charges variables (avancé)'!$K41),0)*'Charges variables (avancé)'!$Y41</f>
        <v>0</v>
      </c>
      <c r="Z380" s="341">
        <f>IF(ROUND(('Charges variables-Calculs auto'!Z$168-CONFIG!$D$7)/31,0)&gt;=ROUND('Charges variables (avancé)'!$K41,0),INDEX($C351:$BJ351,,COLUMN('Charges variables-Calculs auto'!Z$168)-COLUMN('Charges variables-Calculs auto'!$C$168)+1-'Charges variables (avancé)'!$K41),0)*'Charges variables (avancé)'!$Y41</f>
        <v>0</v>
      </c>
      <c r="AA380" s="341">
        <f>IF(ROUND(('Charges variables-Calculs auto'!AA$168-CONFIG!$D$7)/31,0)&gt;=ROUND('Charges variables (avancé)'!$K41,0),INDEX($C351:$BJ351,,COLUMN('Charges variables-Calculs auto'!AA$168)-COLUMN('Charges variables-Calculs auto'!$C$168)+1-'Charges variables (avancé)'!$K41),0)*'Charges variables (avancé)'!$AA41</f>
        <v>0</v>
      </c>
      <c r="AB380" s="341">
        <f>IF(ROUND(('Charges variables-Calculs auto'!AB$168-CONFIG!$D$7)/31,0)&gt;=ROUND('Charges variables (avancé)'!$K41,0),INDEX($C351:$BJ351,,COLUMN('Charges variables-Calculs auto'!AB$168)-COLUMN('Charges variables-Calculs auto'!$C$168)+1-'Charges variables (avancé)'!$K41),0)*'Charges variables (avancé)'!$AA41</f>
        <v>0</v>
      </c>
      <c r="AC380" s="341">
        <f>IF(ROUND(('Charges variables-Calculs auto'!AC$168-CONFIG!$D$7)/31,0)&gt;=ROUND('Charges variables (avancé)'!$K41,0),INDEX($C351:$BJ351,,COLUMN('Charges variables-Calculs auto'!AC$168)-COLUMN('Charges variables-Calculs auto'!$C$168)+1-'Charges variables (avancé)'!$K41),0)*'Charges variables (avancé)'!$AA41</f>
        <v>0</v>
      </c>
      <c r="AD380" s="341">
        <f>IF(ROUND(('Charges variables-Calculs auto'!AD$168-CONFIG!$D$7)/31,0)&gt;=ROUND('Charges variables (avancé)'!$K41,0),INDEX($C351:$BJ351,,COLUMN('Charges variables-Calculs auto'!AD$168)-COLUMN('Charges variables-Calculs auto'!$C$168)+1-'Charges variables (avancé)'!$K41),0)*'Charges variables (avancé)'!$AA41</f>
        <v>0</v>
      </c>
      <c r="AE380" s="341">
        <f>IF(ROUND(('Charges variables-Calculs auto'!AE$168-CONFIG!$D$7)/31,0)&gt;=ROUND('Charges variables (avancé)'!$K41,0),INDEX($C351:$BJ351,,COLUMN('Charges variables-Calculs auto'!AE$168)-COLUMN('Charges variables-Calculs auto'!$C$168)+1-'Charges variables (avancé)'!$K41),0)*'Charges variables (avancé)'!$AA41</f>
        <v>0</v>
      </c>
      <c r="AF380" s="341">
        <f>IF(ROUND(('Charges variables-Calculs auto'!AF$168-CONFIG!$D$7)/31,0)&gt;=ROUND('Charges variables (avancé)'!$K41,0),INDEX($C351:$BJ351,,COLUMN('Charges variables-Calculs auto'!AF$168)-COLUMN('Charges variables-Calculs auto'!$C$168)+1-'Charges variables (avancé)'!$K41),0)*'Charges variables (avancé)'!$AA41</f>
        <v>0</v>
      </c>
      <c r="AG380" s="341">
        <f>IF(ROUND(('Charges variables-Calculs auto'!AG$168-CONFIG!$D$7)/31,0)&gt;=ROUND('Charges variables (avancé)'!$K41,0),INDEX($C351:$BJ351,,COLUMN('Charges variables-Calculs auto'!AG$168)-COLUMN('Charges variables-Calculs auto'!$C$168)+1-'Charges variables (avancé)'!$K41),0)*'Charges variables (avancé)'!$AA41</f>
        <v>0</v>
      </c>
      <c r="AH380" s="341">
        <f>IF(ROUND(('Charges variables-Calculs auto'!AH$168-CONFIG!$D$7)/31,0)&gt;=ROUND('Charges variables (avancé)'!$K41,0),INDEX($C351:$BJ351,,COLUMN('Charges variables-Calculs auto'!AH$168)-COLUMN('Charges variables-Calculs auto'!$C$168)+1-'Charges variables (avancé)'!$K41),0)*'Charges variables (avancé)'!$AA41</f>
        <v>0</v>
      </c>
      <c r="AI380" s="341">
        <f>IF(ROUND(('Charges variables-Calculs auto'!AI$168-CONFIG!$D$7)/31,0)&gt;=ROUND('Charges variables (avancé)'!$K41,0),INDEX($C351:$BJ351,,COLUMN('Charges variables-Calculs auto'!AI$168)-COLUMN('Charges variables-Calculs auto'!$C$168)+1-'Charges variables (avancé)'!$K41),0)*'Charges variables (avancé)'!$AA41</f>
        <v>0</v>
      </c>
      <c r="AJ380" s="341">
        <f>IF(ROUND(('Charges variables-Calculs auto'!AJ$168-CONFIG!$D$7)/31,0)&gt;=ROUND('Charges variables (avancé)'!$K41,0),INDEX($C351:$BJ351,,COLUMN('Charges variables-Calculs auto'!AJ$168)-COLUMN('Charges variables-Calculs auto'!$C$168)+1-'Charges variables (avancé)'!$K41),0)*'Charges variables (avancé)'!$AA41</f>
        <v>0</v>
      </c>
      <c r="AK380" s="341">
        <f>IF(ROUND(('Charges variables-Calculs auto'!AK$168-CONFIG!$D$7)/31,0)&gt;=ROUND('Charges variables (avancé)'!$K41,0),INDEX($C351:$BJ351,,COLUMN('Charges variables-Calculs auto'!AK$168)-COLUMN('Charges variables-Calculs auto'!$C$168)+1-'Charges variables (avancé)'!$K41),0)*'Charges variables (avancé)'!$AA41</f>
        <v>0</v>
      </c>
      <c r="AL380" s="341">
        <f>IF(ROUND(('Charges variables-Calculs auto'!AL$168-CONFIG!$D$7)/31,0)&gt;=ROUND('Charges variables (avancé)'!$K41,0),INDEX($C351:$BJ351,,COLUMN('Charges variables-Calculs auto'!AL$168)-COLUMN('Charges variables-Calculs auto'!$C$168)+1-'Charges variables (avancé)'!$K41),0)*'Charges variables (avancé)'!$AA41</f>
        <v>0</v>
      </c>
      <c r="AM380" s="341">
        <f>IF(ROUND(('Charges variables-Calculs auto'!AM$168-CONFIG!$D$7)/31,0)&gt;=ROUND('Charges variables (avancé)'!$K41,0),INDEX($C351:$BJ351,,COLUMN('Charges variables-Calculs auto'!AM$168)-COLUMN('Charges variables-Calculs auto'!$C$168)+1-'Charges variables (avancé)'!$K41),0)*'Charges variables (avancé)'!$AC41</f>
        <v>0</v>
      </c>
      <c r="AN380" s="341">
        <f>IF(ROUND(('Charges variables-Calculs auto'!AN$168-CONFIG!$D$7)/31,0)&gt;=ROUND('Charges variables (avancé)'!$K41,0),INDEX($C351:$BJ351,,COLUMN('Charges variables-Calculs auto'!AN$168)-COLUMN('Charges variables-Calculs auto'!$C$168)+1-'Charges variables (avancé)'!$K41),0)*'Charges variables (avancé)'!$AC41</f>
        <v>0</v>
      </c>
      <c r="AO380" s="341">
        <f>IF(ROUND(('Charges variables-Calculs auto'!AO$168-CONFIG!$D$7)/31,0)&gt;=ROUND('Charges variables (avancé)'!$K41,0),INDEX($C351:$BJ351,,COLUMN('Charges variables-Calculs auto'!AO$168)-COLUMN('Charges variables-Calculs auto'!$C$168)+1-'Charges variables (avancé)'!$K41),0)*'Charges variables (avancé)'!$AC41</f>
        <v>0</v>
      </c>
      <c r="AP380" s="341">
        <f>IF(ROUND(('Charges variables-Calculs auto'!AP$168-CONFIG!$D$7)/31,0)&gt;=ROUND('Charges variables (avancé)'!$K41,0),INDEX($C351:$BJ351,,COLUMN('Charges variables-Calculs auto'!AP$168)-COLUMN('Charges variables-Calculs auto'!$C$168)+1-'Charges variables (avancé)'!$K41),0)*'Charges variables (avancé)'!$AC41</f>
        <v>0</v>
      </c>
      <c r="AQ380" s="341">
        <f>IF(ROUND(('Charges variables-Calculs auto'!AQ$168-CONFIG!$D$7)/31,0)&gt;=ROUND('Charges variables (avancé)'!$K41,0),INDEX($C351:$BJ351,,COLUMN('Charges variables-Calculs auto'!AQ$168)-COLUMN('Charges variables-Calculs auto'!$C$168)+1-'Charges variables (avancé)'!$K41),0)*'Charges variables (avancé)'!$AC41</f>
        <v>0</v>
      </c>
      <c r="AR380" s="341">
        <f>IF(ROUND(('Charges variables-Calculs auto'!AR$168-CONFIG!$D$7)/31,0)&gt;=ROUND('Charges variables (avancé)'!$K41,0),INDEX($C351:$BJ351,,COLUMN('Charges variables-Calculs auto'!AR$168)-COLUMN('Charges variables-Calculs auto'!$C$168)+1-'Charges variables (avancé)'!$K41),0)*'Charges variables (avancé)'!$AC41</f>
        <v>0</v>
      </c>
      <c r="AS380" s="341">
        <f>IF(ROUND(('Charges variables-Calculs auto'!AS$168-CONFIG!$D$7)/31,0)&gt;=ROUND('Charges variables (avancé)'!$K41,0),INDEX($C351:$BJ351,,COLUMN('Charges variables-Calculs auto'!AS$168)-COLUMN('Charges variables-Calculs auto'!$C$168)+1-'Charges variables (avancé)'!$K41),0)*'Charges variables (avancé)'!$AC41</f>
        <v>0</v>
      </c>
      <c r="AT380" s="341">
        <f>IF(ROUND(('Charges variables-Calculs auto'!AT$168-CONFIG!$D$7)/31,0)&gt;=ROUND('Charges variables (avancé)'!$K41,0),INDEX($C351:$BJ351,,COLUMN('Charges variables-Calculs auto'!AT$168)-COLUMN('Charges variables-Calculs auto'!$C$168)+1-'Charges variables (avancé)'!$K41),0)*'Charges variables (avancé)'!$AC41</f>
        <v>0</v>
      </c>
      <c r="AU380" s="341">
        <f>IF(ROUND(('Charges variables-Calculs auto'!AU$168-CONFIG!$D$7)/31,0)&gt;=ROUND('Charges variables (avancé)'!$K41,0),INDEX($C351:$BJ351,,COLUMN('Charges variables-Calculs auto'!AU$168)-COLUMN('Charges variables-Calculs auto'!$C$168)+1-'Charges variables (avancé)'!$K41),0)*'Charges variables (avancé)'!$AC41</f>
        <v>0</v>
      </c>
      <c r="AV380" s="341">
        <f>IF(ROUND(('Charges variables-Calculs auto'!AV$168-CONFIG!$D$7)/31,0)&gt;=ROUND('Charges variables (avancé)'!$K41,0),INDEX($C351:$BJ351,,COLUMN('Charges variables-Calculs auto'!AV$168)-COLUMN('Charges variables-Calculs auto'!$C$168)+1-'Charges variables (avancé)'!$K41),0)*'Charges variables (avancé)'!$AC41</f>
        <v>0</v>
      </c>
      <c r="AW380" s="341">
        <f>IF(ROUND(('Charges variables-Calculs auto'!AW$168-CONFIG!$D$7)/31,0)&gt;=ROUND('Charges variables (avancé)'!$K41,0),INDEX($C351:$BJ351,,COLUMN('Charges variables-Calculs auto'!AW$168)-COLUMN('Charges variables-Calculs auto'!$C$168)+1-'Charges variables (avancé)'!$K41),0)*'Charges variables (avancé)'!$AC41</f>
        <v>0</v>
      </c>
      <c r="AX380" s="341">
        <f>IF(ROUND(('Charges variables-Calculs auto'!AX$168-CONFIG!$D$7)/31,0)&gt;=ROUND('Charges variables (avancé)'!$K41,0),INDEX($C351:$BJ351,,COLUMN('Charges variables-Calculs auto'!AX$168)-COLUMN('Charges variables-Calculs auto'!$C$168)+1-'Charges variables (avancé)'!$K41),0)*'Charges variables (avancé)'!$AC41</f>
        <v>0</v>
      </c>
      <c r="AY380" s="341">
        <f>IF(ROUND(('Charges variables-Calculs auto'!AY$168-CONFIG!$D$7)/31,0)&gt;=ROUND('Charges variables (avancé)'!$K41,0),INDEX($C351:$BJ351,,COLUMN('Charges variables-Calculs auto'!AY$168)-COLUMN('Charges variables-Calculs auto'!$C$168)+1-'Charges variables (avancé)'!$K41),0)*'Charges variables (avancé)'!$AE41</f>
        <v>0</v>
      </c>
      <c r="AZ380" s="341">
        <f>IF(ROUND(('Charges variables-Calculs auto'!AZ$168-CONFIG!$D$7)/31,0)&gt;=ROUND('Charges variables (avancé)'!$K41,0),INDEX($C351:$BJ351,,COLUMN('Charges variables-Calculs auto'!AZ$168)-COLUMN('Charges variables-Calculs auto'!$C$168)+1-'Charges variables (avancé)'!$K41),0)*'Charges variables (avancé)'!$AE41</f>
        <v>0</v>
      </c>
      <c r="BA380" s="341">
        <f>IF(ROUND(('Charges variables-Calculs auto'!BA$168-CONFIG!$D$7)/31,0)&gt;=ROUND('Charges variables (avancé)'!$K41,0),INDEX($C351:$BJ351,,COLUMN('Charges variables-Calculs auto'!BA$168)-COLUMN('Charges variables-Calculs auto'!$C$168)+1-'Charges variables (avancé)'!$K41),0)*'Charges variables (avancé)'!$AE41</f>
        <v>0</v>
      </c>
      <c r="BB380" s="341">
        <f>IF(ROUND(('Charges variables-Calculs auto'!BB$168-CONFIG!$D$7)/31,0)&gt;=ROUND('Charges variables (avancé)'!$K41,0),INDEX($C351:$BJ351,,COLUMN('Charges variables-Calculs auto'!BB$168)-COLUMN('Charges variables-Calculs auto'!$C$168)+1-'Charges variables (avancé)'!$K41),0)*'Charges variables (avancé)'!$AE41</f>
        <v>0</v>
      </c>
      <c r="BC380" s="341">
        <f>IF(ROUND(('Charges variables-Calculs auto'!BC$168-CONFIG!$D$7)/31,0)&gt;=ROUND('Charges variables (avancé)'!$K41,0),INDEX($C351:$BJ351,,COLUMN('Charges variables-Calculs auto'!BC$168)-COLUMN('Charges variables-Calculs auto'!$C$168)+1-'Charges variables (avancé)'!$K41),0)*'Charges variables (avancé)'!$AE41</f>
        <v>0</v>
      </c>
      <c r="BD380" s="341">
        <f>IF(ROUND(('Charges variables-Calculs auto'!BD$168-CONFIG!$D$7)/31,0)&gt;=ROUND('Charges variables (avancé)'!$K41,0),INDEX($C351:$BJ351,,COLUMN('Charges variables-Calculs auto'!BD$168)-COLUMN('Charges variables-Calculs auto'!$C$168)+1-'Charges variables (avancé)'!$K41),0)*'Charges variables (avancé)'!$AE41</f>
        <v>0</v>
      </c>
      <c r="BE380" s="341">
        <f>IF(ROUND(('Charges variables-Calculs auto'!BE$168-CONFIG!$D$7)/31,0)&gt;=ROUND('Charges variables (avancé)'!$K41,0),INDEX($C351:$BJ351,,COLUMN('Charges variables-Calculs auto'!BE$168)-COLUMN('Charges variables-Calculs auto'!$C$168)+1-'Charges variables (avancé)'!$K41),0)*'Charges variables (avancé)'!$AE41</f>
        <v>0</v>
      </c>
      <c r="BF380" s="341">
        <f>IF(ROUND(('Charges variables-Calculs auto'!BF$168-CONFIG!$D$7)/31,0)&gt;=ROUND('Charges variables (avancé)'!$K41,0),INDEX($C351:$BJ351,,COLUMN('Charges variables-Calculs auto'!BF$168)-COLUMN('Charges variables-Calculs auto'!$C$168)+1-'Charges variables (avancé)'!$K41),0)*'Charges variables (avancé)'!$AE41</f>
        <v>0</v>
      </c>
      <c r="BG380" s="341">
        <f>IF(ROUND(('Charges variables-Calculs auto'!BG$168-CONFIG!$D$7)/31,0)&gt;=ROUND('Charges variables (avancé)'!$K41,0),INDEX($C351:$BJ351,,COLUMN('Charges variables-Calculs auto'!BG$168)-COLUMN('Charges variables-Calculs auto'!$C$168)+1-'Charges variables (avancé)'!$K41),0)*'Charges variables (avancé)'!$AE41</f>
        <v>0</v>
      </c>
      <c r="BH380" s="341">
        <f>IF(ROUND(('Charges variables-Calculs auto'!BH$168-CONFIG!$D$7)/31,0)&gt;=ROUND('Charges variables (avancé)'!$K41,0),INDEX($C351:$BJ351,,COLUMN('Charges variables-Calculs auto'!BH$168)-COLUMN('Charges variables-Calculs auto'!$C$168)+1-'Charges variables (avancé)'!$K41),0)*'Charges variables (avancé)'!$AE41</f>
        <v>0</v>
      </c>
      <c r="BI380" s="341">
        <f>IF(ROUND(('Charges variables-Calculs auto'!BI$168-CONFIG!$D$7)/31,0)&gt;=ROUND('Charges variables (avancé)'!$K41,0),INDEX($C351:$BJ351,,COLUMN('Charges variables-Calculs auto'!BI$168)-COLUMN('Charges variables-Calculs auto'!$C$168)+1-'Charges variables (avancé)'!$K41),0)*'Charges variables (avancé)'!$AE41</f>
        <v>0</v>
      </c>
      <c r="BJ380" s="341">
        <f>IF(ROUND(('Charges variables-Calculs auto'!BJ$168-CONFIG!$D$7)/31,0)&gt;=ROUND('Charges variables (avancé)'!$K41,0),INDEX($C351:$BJ351,,COLUMN('Charges variables-Calculs auto'!BJ$168)-COLUMN('Charges variables-Calculs auto'!$C$168)+1-'Charges variables (avancé)'!$K41),0)*'Charges variables (avancé)'!$AE41</f>
        <v>0</v>
      </c>
    </row>
    <row r="381" spans="2:62" ht="15" customHeight="1">
      <c r="B381" s="366">
        <f>'Charges variables (avancé)'!$C$42</f>
        <v>0</v>
      </c>
      <c r="C381" s="341">
        <f>IF(ROUND(('Charges variables-Calculs auto'!C$168-CONFIG!$D$7)/31,0)&gt;=ROUND('Charges variables (avancé)'!$K42,0),INDEX($C352:$BJ352,,COLUMN('Charges variables-Calculs auto'!C$168)-COLUMN('Charges variables-Calculs auto'!$C$168)+1-'Charges variables (avancé)'!$K42),0)*'Charges variables (avancé)'!$E42</f>
        <v>0</v>
      </c>
      <c r="D381" s="341">
        <f>IF(ROUND(('Charges variables-Calculs auto'!D$168-CONFIG!$D$7)/31,0)&gt;=ROUND('Charges variables (avancé)'!$K42,0),INDEX($C352:$BJ352,,COLUMN('Charges variables-Calculs auto'!D$168)-COLUMN('Charges variables-Calculs auto'!$C$168)+1-'Charges variables (avancé)'!$K42),0)*'Charges variables (avancé)'!$E42</f>
        <v>0</v>
      </c>
      <c r="E381" s="341">
        <f>IF(ROUND(('Charges variables-Calculs auto'!E$168-CONFIG!$D$7)/31,0)&gt;=ROUND('Charges variables (avancé)'!$K42,0),INDEX($C352:$BJ352,,COLUMN('Charges variables-Calculs auto'!E$168)-COLUMN('Charges variables-Calculs auto'!$C$168)+1-'Charges variables (avancé)'!$K42),0)*'Charges variables (avancé)'!$E42</f>
        <v>0</v>
      </c>
      <c r="F381" s="341">
        <f>IF(ROUND(('Charges variables-Calculs auto'!F$168-CONFIG!$D$7)/31,0)&gt;=ROUND('Charges variables (avancé)'!$K42,0),INDEX($C352:$BJ352,,COLUMN('Charges variables-Calculs auto'!F$168)-COLUMN('Charges variables-Calculs auto'!$C$168)+1-'Charges variables (avancé)'!$K42),0)*'Charges variables (avancé)'!$E42</f>
        <v>0</v>
      </c>
      <c r="G381" s="341">
        <f>IF(ROUND(('Charges variables-Calculs auto'!G$168-CONFIG!$D$7)/31,0)&gt;=ROUND('Charges variables (avancé)'!$K42,0),INDEX($C352:$BJ352,,COLUMN('Charges variables-Calculs auto'!G$168)-COLUMN('Charges variables-Calculs auto'!$C$168)+1-'Charges variables (avancé)'!$K42),0)*'Charges variables (avancé)'!$E42</f>
        <v>0</v>
      </c>
      <c r="H381" s="341">
        <f>IF(ROUND(('Charges variables-Calculs auto'!H$168-CONFIG!$D$7)/31,0)&gt;=ROUND('Charges variables (avancé)'!$K42,0),INDEX($C352:$BJ352,,COLUMN('Charges variables-Calculs auto'!H$168)-COLUMN('Charges variables-Calculs auto'!$C$168)+1-'Charges variables (avancé)'!$K42),0)*'Charges variables (avancé)'!$E42</f>
        <v>0</v>
      </c>
      <c r="I381" s="341">
        <f>IF(ROUND(('Charges variables-Calculs auto'!I$168-CONFIG!$D$7)/31,0)&gt;=ROUND('Charges variables (avancé)'!$K42,0),INDEX($C352:$BJ352,,COLUMN('Charges variables-Calculs auto'!I$168)-COLUMN('Charges variables-Calculs auto'!$C$168)+1-'Charges variables (avancé)'!$K42),0)*'Charges variables (avancé)'!$E42</f>
        <v>0</v>
      </c>
      <c r="J381" s="341">
        <f>IF(ROUND(('Charges variables-Calculs auto'!J$168-CONFIG!$D$7)/31,0)&gt;=ROUND('Charges variables (avancé)'!$K42,0),INDEX($C352:$BJ352,,COLUMN('Charges variables-Calculs auto'!J$168)-COLUMN('Charges variables-Calculs auto'!$C$168)+1-'Charges variables (avancé)'!$K42),0)*'Charges variables (avancé)'!$E42</f>
        <v>0</v>
      </c>
      <c r="K381" s="341">
        <f>IF(ROUND(('Charges variables-Calculs auto'!K$168-CONFIG!$D$7)/31,0)&gt;=ROUND('Charges variables (avancé)'!$K42,0),INDEX($C352:$BJ352,,COLUMN('Charges variables-Calculs auto'!K$168)-COLUMN('Charges variables-Calculs auto'!$C$168)+1-'Charges variables (avancé)'!$K42),0)*'Charges variables (avancé)'!$E42</f>
        <v>0</v>
      </c>
      <c r="L381" s="341">
        <f>IF(ROUND(('Charges variables-Calculs auto'!L$168-CONFIG!$D$7)/31,0)&gt;=ROUND('Charges variables (avancé)'!$K42,0),INDEX($C352:$BJ352,,COLUMN('Charges variables-Calculs auto'!L$168)-COLUMN('Charges variables-Calculs auto'!$C$168)+1-'Charges variables (avancé)'!$K42),0)*'Charges variables (avancé)'!$E42</f>
        <v>0</v>
      </c>
      <c r="M381" s="341">
        <f>IF(ROUND(('Charges variables-Calculs auto'!M$168-CONFIG!$D$7)/31,0)&gt;=ROUND('Charges variables (avancé)'!$K42,0),INDEX($C352:$BJ352,,COLUMN('Charges variables-Calculs auto'!M$168)-COLUMN('Charges variables-Calculs auto'!$C$168)+1-'Charges variables (avancé)'!$K42),0)*'Charges variables (avancé)'!$E42</f>
        <v>0</v>
      </c>
      <c r="N381" s="341">
        <f>IF(ROUND(('Charges variables-Calculs auto'!N$168-CONFIG!$D$7)/31,0)&gt;=ROUND('Charges variables (avancé)'!$K42,0),INDEX($C352:$BJ352,,COLUMN('Charges variables-Calculs auto'!N$168)-COLUMN('Charges variables-Calculs auto'!$C$168)+1-'Charges variables (avancé)'!$K42),0)*'Charges variables (avancé)'!$E42</f>
        <v>0</v>
      </c>
      <c r="O381" s="341">
        <f>IF(ROUND(('Charges variables-Calculs auto'!O$168-CONFIG!$D$7)/31,0)&gt;=ROUND('Charges variables (avancé)'!$K42,0),INDEX($C352:$BJ352,,COLUMN('Charges variables-Calculs auto'!O$168)-COLUMN('Charges variables-Calculs auto'!$C$168)+1-'Charges variables (avancé)'!$K42),0)*'Charges variables (avancé)'!$Y42</f>
        <v>0</v>
      </c>
      <c r="P381" s="341">
        <f>IF(ROUND(('Charges variables-Calculs auto'!P$168-CONFIG!$D$7)/31,0)&gt;=ROUND('Charges variables (avancé)'!$K42,0),INDEX($C352:$BJ352,,COLUMN('Charges variables-Calculs auto'!P$168)-COLUMN('Charges variables-Calculs auto'!$C$168)+1-'Charges variables (avancé)'!$K42),0)*'Charges variables (avancé)'!$Y42</f>
        <v>0</v>
      </c>
      <c r="Q381" s="341">
        <f>IF(ROUND(('Charges variables-Calculs auto'!Q$168-CONFIG!$D$7)/31,0)&gt;=ROUND('Charges variables (avancé)'!$K42,0),INDEX($C352:$BJ352,,COLUMN('Charges variables-Calculs auto'!Q$168)-COLUMN('Charges variables-Calculs auto'!$C$168)+1-'Charges variables (avancé)'!$K42),0)*'Charges variables (avancé)'!$Y42</f>
        <v>0</v>
      </c>
      <c r="R381" s="341">
        <f>IF(ROUND(('Charges variables-Calculs auto'!R$168-CONFIG!$D$7)/31,0)&gt;=ROUND('Charges variables (avancé)'!$K42,0),INDEX($C352:$BJ352,,COLUMN('Charges variables-Calculs auto'!R$168)-COLUMN('Charges variables-Calculs auto'!$C$168)+1-'Charges variables (avancé)'!$K42),0)*'Charges variables (avancé)'!$Y42</f>
        <v>0</v>
      </c>
      <c r="S381" s="341">
        <f>IF(ROUND(('Charges variables-Calculs auto'!S$168-CONFIG!$D$7)/31,0)&gt;=ROUND('Charges variables (avancé)'!$K42,0),INDEX($C352:$BJ352,,COLUMN('Charges variables-Calculs auto'!S$168)-COLUMN('Charges variables-Calculs auto'!$C$168)+1-'Charges variables (avancé)'!$K42),0)*'Charges variables (avancé)'!$Y42</f>
        <v>0</v>
      </c>
      <c r="T381" s="341">
        <f>IF(ROUND(('Charges variables-Calculs auto'!T$168-CONFIG!$D$7)/31,0)&gt;=ROUND('Charges variables (avancé)'!$K42,0),INDEX($C352:$BJ352,,COLUMN('Charges variables-Calculs auto'!T$168)-COLUMN('Charges variables-Calculs auto'!$C$168)+1-'Charges variables (avancé)'!$K42),0)*'Charges variables (avancé)'!$Y42</f>
        <v>0</v>
      </c>
      <c r="U381" s="341">
        <f>IF(ROUND(('Charges variables-Calculs auto'!U$168-CONFIG!$D$7)/31,0)&gt;=ROUND('Charges variables (avancé)'!$K42,0),INDEX($C352:$BJ352,,COLUMN('Charges variables-Calculs auto'!U$168)-COLUMN('Charges variables-Calculs auto'!$C$168)+1-'Charges variables (avancé)'!$K42),0)*'Charges variables (avancé)'!$Y42</f>
        <v>0</v>
      </c>
      <c r="V381" s="341">
        <f>IF(ROUND(('Charges variables-Calculs auto'!V$168-CONFIG!$D$7)/31,0)&gt;=ROUND('Charges variables (avancé)'!$K42,0),INDEX($C352:$BJ352,,COLUMN('Charges variables-Calculs auto'!V$168)-COLUMN('Charges variables-Calculs auto'!$C$168)+1-'Charges variables (avancé)'!$K42),0)*'Charges variables (avancé)'!$Y42</f>
        <v>0</v>
      </c>
      <c r="W381" s="341">
        <f>IF(ROUND(('Charges variables-Calculs auto'!W$168-CONFIG!$D$7)/31,0)&gt;=ROUND('Charges variables (avancé)'!$K42,0),INDEX($C352:$BJ352,,COLUMN('Charges variables-Calculs auto'!W$168)-COLUMN('Charges variables-Calculs auto'!$C$168)+1-'Charges variables (avancé)'!$K42),0)*'Charges variables (avancé)'!$Y42</f>
        <v>0</v>
      </c>
      <c r="X381" s="341">
        <f>IF(ROUND(('Charges variables-Calculs auto'!X$168-CONFIG!$D$7)/31,0)&gt;=ROUND('Charges variables (avancé)'!$K42,0),INDEX($C352:$BJ352,,COLUMN('Charges variables-Calculs auto'!X$168)-COLUMN('Charges variables-Calculs auto'!$C$168)+1-'Charges variables (avancé)'!$K42),0)*'Charges variables (avancé)'!$Y42</f>
        <v>0</v>
      </c>
      <c r="Y381" s="341">
        <f>IF(ROUND(('Charges variables-Calculs auto'!Y$168-CONFIG!$D$7)/31,0)&gt;=ROUND('Charges variables (avancé)'!$K42,0),INDEX($C352:$BJ352,,COLUMN('Charges variables-Calculs auto'!Y$168)-COLUMN('Charges variables-Calculs auto'!$C$168)+1-'Charges variables (avancé)'!$K42),0)*'Charges variables (avancé)'!$Y42</f>
        <v>0</v>
      </c>
      <c r="Z381" s="341">
        <f>IF(ROUND(('Charges variables-Calculs auto'!Z$168-CONFIG!$D$7)/31,0)&gt;=ROUND('Charges variables (avancé)'!$K42,0),INDEX($C352:$BJ352,,COLUMN('Charges variables-Calculs auto'!Z$168)-COLUMN('Charges variables-Calculs auto'!$C$168)+1-'Charges variables (avancé)'!$K42),0)*'Charges variables (avancé)'!$Y42</f>
        <v>0</v>
      </c>
      <c r="AA381" s="341">
        <f>IF(ROUND(('Charges variables-Calculs auto'!AA$168-CONFIG!$D$7)/31,0)&gt;=ROUND('Charges variables (avancé)'!$K42,0),INDEX($C352:$BJ352,,COLUMN('Charges variables-Calculs auto'!AA$168)-COLUMN('Charges variables-Calculs auto'!$C$168)+1-'Charges variables (avancé)'!$K42),0)*'Charges variables (avancé)'!$AA42</f>
        <v>0</v>
      </c>
      <c r="AB381" s="341">
        <f>IF(ROUND(('Charges variables-Calculs auto'!AB$168-CONFIG!$D$7)/31,0)&gt;=ROUND('Charges variables (avancé)'!$K42,0),INDEX($C352:$BJ352,,COLUMN('Charges variables-Calculs auto'!AB$168)-COLUMN('Charges variables-Calculs auto'!$C$168)+1-'Charges variables (avancé)'!$K42),0)*'Charges variables (avancé)'!$AA42</f>
        <v>0</v>
      </c>
      <c r="AC381" s="341">
        <f>IF(ROUND(('Charges variables-Calculs auto'!AC$168-CONFIG!$D$7)/31,0)&gt;=ROUND('Charges variables (avancé)'!$K42,0),INDEX($C352:$BJ352,,COLUMN('Charges variables-Calculs auto'!AC$168)-COLUMN('Charges variables-Calculs auto'!$C$168)+1-'Charges variables (avancé)'!$K42),0)*'Charges variables (avancé)'!$AA42</f>
        <v>0</v>
      </c>
      <c r="AD381" s="341">
        <f>IF(ROUND(('Charges variables-Calculs auto'!AD$168-CONFIG!$D$7)/31,0)&gt;=ROUND('Charges variables (avancé)'!$K42,0),INDEX($C352:$BJ352,,COLUMN('Charges variables-Calculs auto'!AD$168)-COLUMN('Charges variables-Calculs auto'!$C$168)+1-'Charges variables (avancé)'!$K42),0)*'Charges variables (avancé)'!$AA42</f>
        <v>0</v>
      </c>
      <c r="AE381" s="341">
        <f>IF(ROUND(('Charges variables-Calculs auto'!AE$168-CONFIG!$D$7)/31,0)&gt;=ROUND('Charges variables (avancé)'!$K42,0),INDEX($C352:$BJ352,,COLUMN('Charges variables-Calculs auto'!AE$168)-COLUMN('Charges variables-Calculs auto'!$C$168)+1-'Charges variables (avancé)'!$K42),0)*'Charges variables (avancé)'!$AA42</f>
        <v>0</v>
      </c>
      <c r="AF381" s="341">
        <f>IF(ROUND(('Charges variables-Calculs auto'!AF$168-CONFIG!$D$7)/31,0)&gt;=ROUND('Charges variables (avancé)'!$K42,0),INDEX($C352:$BJ352,,COLUMN('Charges variables-Calculs auto'!AF$168)-COLUMN('Charges variables-Calculs auto'!$C$168)+1-'Charges variables (avancé)'!$K42),0)*'Charges variables (avancé)'!$AA42</f>
        <v>0</v>
      </c>
      <c r="AG381" s="341">
        <f>IF(ROUND(('Charges variables-Calculs auto'!AG$168-CONFIG!$D$7)/31,0)&gt;=ROUND('Charges variables (avancé)'!$K42,0),INDEX($C352:$BJ352,,COLUMN('Charges variables-Calculs auto'!AG$168)-COLUMN('Charges variables-Calculs auto'!$C$168)+1-'Charges variables (avancé)'!$K42),0)*'Charges variables (avancé)'!$AA42</f>
        <v>0</v>
      </c>
      <c r="AH381" s="341">
        <f>IF(ROUND(('Charges variables-Calculs auto'!AH$168-CONFIG!$D$7)/31,0)&gt;=ROUND('Charges variables (avancé)'!$K42,0),INDEX($C352:$BJ352,,COLUMN('Charges variables-Calculs auto'!AH$168)-COLUMN('Charges variables-Calculs auto'!$C$168)+1-'Charges variables (avancé)'!$K42),0)*'Charges variables (avancé)'!$AA42</f>
        <v>0</v>
      </c>
      <c r="AI381" s="341">
        <f>IF(ROUND(('Charges variables-Calculs auto'!AI$168-CONFIG!$D$7)/31,0)&gt;=ROUND('Charges variables (avancé)'!$K42,0),INDEX($C352:$BJ352,,COLUMN('Charges variables-Calculs auto'!AI$168)-COLUMN('Charges variables-Calculs auto'!$C$168)+1-'Charges variables (avancé)'!$K42),0)*'Charges variables (avancé)'!$AA42</f>
        <v>0</v>
      </c>
      <c r="AJ381" s="341">
        <f>IF(ROUND(('Charges variables-Calculs auto'!AJ$168-CONFIG!$D$7)/31,0)&gt;=ROUND('Charges variables (avancé)'!$K42,0),INDEX($C352:$BJ352,,COLUMN('Charges variables-Calculs auto'!AJ$168)-COLUMN('Charges variables-Calculs auto'!$C$168)+1-'Charges variables (avancé)'!$K42),0)*'Charges variables (avancé)'!$AA42</f>
        <v>0</v>
      </c>
      <c r="AK381" s="341">
        <f>IF(ROUND(('Charges variables-Calculs auto'!AK$168-CONFIG!$D$7)/31,0)&gt;=ROUND('Charges variables (avancé)'!$K42,0),INDEX($C352:$BJ352,,COLUMN('Charges variables-Calculs auto'!AK$168)-COLUMN('Charges variables-Calculs auto'!$C$168)+1-'Charges variables (avancé)'!$K42),0)*'Charges variables (avancé)'!$AA42</f>
        <v>0</v>
      </c>
      <c r="AL381" s="341">
        <f>IF(ROUND(('Charges variables-Calculs auto'!AL$168-CONFIG!$D$7)/31,0)&gt;=ROUND('Charges variables (avancé)'!$K42,0),INDEX($C352:$BJ352,,COLUMN('Charges variables-Calculs auto'!AL$168)-COLUMN('Charges variables-Calculs auto'!$C$168)+1-'Charges variables (avancé)'!$K42),0)*'Charges variables (avancé)'!$AA42</f>
        <v>0</v>
      </c>
      <c r="AM381" s="341">
        <f>IF(ROUND(('Charges variables-Calculs auto'!AM$168-CONFIG!$D$7)/31,0)&gt;=ROUND('Charges variables (avancé)'!$K42,0),INDEX($C352:$BJ352,,COLUMN('Charges variables-Calculs auto'!AM$168)-COLUMN('Charges variables-Calculs auto'!$C$168)+1-'Charges variables (avancé)'!$K42),0)*'Charges variables (avancé)'!$AC42</f>
        <v>0</v>
      </c>
      <c r="AN381" s="341">
        <f>IF(ROUND(('Charges variables-Calculs auto'!AN$168-CONFIG!$D$7)/31,0)&gt;=ROUND('Charges variables (avancé)'!$K42,0),INDEX($C352:$BJ352,,COLUMN('Charges variables-Calculs auto'!AN$168)-COLUMN('Charges variables-Calculs auto'!$C$168)+1-'Charges variables (avancé)'!$K42),0)*'Charges variables (avancé)'!$AC42</f>
        <v>0</v>
      </c>
      <c r="AO381" s="341">
        <f>IF(ROUND(('Charges variables-Calculs auto'!AO$168-CONFIG!$D$7)/31,0)&gt;=ROUND('Charges variables (avancé)'!$K42,0),INDEX($C352:$BJ352,,COLUMN('Charges variables-Calculs auto'!AO$168)-COLUMN('Charges variables-Calculs auto'!$C$168)+1-'Charges variables (avancé)'!$K42),0)*'Charges variables (avancé)'!$AC42</f>
        <v>0</v>
      </c>
      <c r="AP381" s="341">
        <f>IF(ROUND(('Charges variables-Calculs auto'!AP$168-CONFIG!$D$7)/31,0)&gt;=ROUND('Charges variables (avancé)'!$K42,0),INDEX($C352:$BJ352,,COLUMN('Charges variables-Calculs auto'!AP$168)-COLUMN('Charges variables-Calculs auto'!$C$168)+1-'Charges variables (avancé)'!$K42),0)*'Charges variables (avancé)'!$AC42</f>
        <v>0</v>
      </c>
      <c r="AQ381" s="341">
        <f>IF(ROUND(('Charges variables-Calculs auto'!AQ$168-CONFIG!$D$7)/31,0)&gt;=ROUND('Charges variables (avancé)'!$K42,0),INDEX($C352:$BJ352,,COLUMN('Charges variables-Calculs auto'!AQ$168)-COLUMN('Charges variables-Calculs auto'!$C$168)+1-'Charges variables (avancé)'!$K42),0)*'Charges variables (avancé)'!$AC42</f>
        <v>0</v>
      </c>
      <c r="AR381" s="341">
        <f>IF(ROUND(('Charges variables-Calculs auto'!AR$168-CONFIG!$D$7)/31,0)&gt;=ROUND('Charges variables (avancé)'!$K42,0),INDEX($C352:$BJ352,,COLUMN('Charges variables-Calculs auto'!AR$168)-COLUMN('Charges variables-Calculs auto'!$C$168)+1-'Charges variables (avancé)'!$K42),0)*'Charges variables (avancé)'!$AC42</f>
        <v>0</v>
      </c>
      <c r="AS381" s="341">
        <f>IF(ROUND(('Charges variables-Calculs auto'!AS$168-CONFIG!$D$7)/31,0)&gt;=ROUND('Charges variables (avancé)'!$K42,0),INDEX($C352:$BJ352,,COLUMN('Charges variables-Calculs auto'!AS$168)-COLUMN('Charges variables-Calculs auto'!$C$168)+1-'Charges variables (avancé)'!$K42),0)*'Charges variables (avancé)'!$AC42</f>
        <v>0</v>
      </c>
      <c r="AT381" s="341">
        <f>IF(ROUND(('Charges variables-Calculs auto'!AT$168-CONFIG!$D$7)/31,0)&gt;=ROUND('Charges variables (avancé)'!$K42,0),INDEX($C352:$BJ352,,COLUMN('Charges variables-Calculs auto'!AT$168)-COLUMN('Charges variables-Calculs auto'!$C$168)+1-'Charges variables (avancé)'!$K42),0)*'Charges variables (avancé)'!$AC42</f>
        <v>0</v>
      </c>
      <c r="AU381" s="341">
        <f>IF(ROUND(('Charges variables-Calculs auto'!AU$168-CONFIG!$D$7)/31,0)&gt;=ROUND('Charges variables (avancé)'!$K42,0),INDEX($C352:$BJ352,,COLUMN('Charges variables-Calculs auto'!AU$168)-COLUMN('Charges variables-Calculs auto'!$C$168)+1-'Charges variables (avancé)'!$K42),0)*'Charges variables (avancé)'!$AC42</f>
        <v>0</v>
      </c>
      <c r="AV381" s="341">
        <f>IF(ROUND(('Charges variables-Calculs auto'!AV$168-CONFIG!$D$7)/31,0)&gt;=ROUND('Charges variables (avancé)'!$K42,0),INDEX($C352:$BJ352,,COLUMN('Charges variables-Calculs auto'!AV$168)-COLUMN('Charges variables-Calculs auto'!$C$168)+1-'Charges variables (avancé)'!$K42),0)*'Charges variables (avancé)'!$AC42</f>
        <v>0</v>
      </c>
      <c r="AW381" s="341">
        <f>IF(ROUND(('Charges variables-Calculs auto'!AW$168-CONFIG!$D$7)/31,0)&gt;=ROUND('Charges variables (avancé)'!$K42,0),INDEX($C352:$BJ352,,COLUMN('Charges variables-Calculs auto'!AW$168)-COLUMN('Charges variables-Calculs auto'!$C$168)+1-'Charges variables (avancé)'!$K42),0)*'Charges variables (avancé)'!$AC42</f>
        <v>0</v>
      </c>
      <c r="AX381" s="341">
        <f>IF(ROUND(('Charges variables-Calculs auto'!AX$168-CONFIG!$D$7)/31,0)&gt;=ROUND('Charges variables (avancé)'!$K42,0),INDEX($C352:$BJ352,,COLUMN('Charges variables-Calculs auto'!AX$168)-COLUMN('Charges variables-Calculs auto'!$C$168)+1-'Charges variables (avancé)'!$K42),0)*'Charges variables (avancé)'!$AC42</f>
        <v>0</v>
      </c>
      <c r="AY381" s="341">
        <f>IF(ROUND(('Charges variables-Calculs auto'!AY$168-CONFIG!$D$7)/31,0)&gt;=ROUND('Charges variables (avancé)'!$K42,0),INDEX($C352:$BJ352,,COLUMN('Charges variables-Calculs auto'!AY$168)-COLUMN('Charges variables-Calculs auto'!$C$168)+1-'Charges variables (avancé)'!$K42),0)*'Charges variables (avancé)'!$AE42</f>
        <v>0</v>
      </c>
      <c r="AZ381" s="341">
        <f>IF(ROUND(('Charges variables-Calculs auto'!AZ$168-CONFIG!$D$7)/31,0)&gt;=ROUND('Charges variables (avancé)'!$K42,0),INDEX($C352:$BJ352,,COLUMN('Charges variables-Calculs auto'!AZ$168)-COLUMN('Charges variables-Calculs auto'!$C$168)+1-'Charges variables (avancé)'!$K42),0)*'Charges variables (avancé)'!$AE42</f>
        <v>0</v>
      </c>
      <c r="BA381" s="341">
        <f>IF(ROUND(('Charges variables-Calculs auto'!BA$168-CONFIG!$D$7)/31,0)&gt;=ROUND('Charges variables (avancé)'!$K42,0),INDEX($C352:$BJ352,,COLUMN('Charges variables-Calculs auto'!BA$168)-COLUMN('Charges variables-Calculs auto'!$C$168)+1-'Charges variables (avancé)'!$K42),0)*'Charges variables (avancé)'!$AE42</f>
        <v>0</v>
      </c>
      <c r="BB381" s="341">
        <f>IF(ROUND(('Charges variables-Calculs auto'!BB$168-CONFIG!$D$7)/31,0)&gt;=ROUND('Charges variables (avancé)'!$K42,0),INDEX($C352:$BJ352,,COLUMN('Charges variables-Calculs auto'!BB$168)-COLUMN('Charges variables-Calculs auto'!$C$168)+1-'Charges variables (avancé)'!$K42),0)*'Charges variables (avancé)'!$AE42</f>
        <v>0</v>
      </c>
      <c r="BC381" s="341">
        <f>IF(ROUND(('Charges variables-Calculs auto'!BC$168-CONFIG!$D$7)/31,0)&gt;=ROUND('Charges variables (avancé)'!$K42,0),INDEX($C352:$BJ352,,COLUMN('Charges variables-Calculs auto'!BC$168)-COLUMN('Charges variables-Calculs auto'!$C$168)+1-'Charges variables (avancé)'!$K42),0)*'Charges variables (avancé)'!$AE42</f>
        <v>0</v>
      </c>
      <c r="BD381" s="341">
        <f>IF(ROUND(('Charges variables-Calculs auto'!BD$168-CONFIG!$D$7)/31,0)&gt;=ROUND('Charges variables (avancé)'!$K42,0),INDEX($C352:$BJ352,,COLUMN('Charges variables-Calculs auto'!BD$168)-COLUMN('Charges variables-Calculs auto'!$C$168)+1-'Charges variables (avancé)'!$K42),0)*'Charges variables (avancé)'!$AE42</f>
        <v>0</v>
      </c>
      <c r="BE381" s="341">
        <f>IF(ROUND(('Charges variables-Calculs auto'!BE$168-CONFIG!$D$7)/31,0)&gt;=ROUND('Charges variables (avancé)'!$K42,0),INDEX($C352:$BJ352,,COLUMN('Charges variables-Calculs auto'!BE$168)-COLUMN('Charges variables-Calculs auto'!$C$168)+1-'Charges variables (avancé)'!$K42),0)*'Charges variables (avancé)'!$AE42</f>
        <v>0</v>
      </c>
      <c r="BF381" s="341">
        <f>IF(ROUND(('Charges variables-Calculs auto'!BF$168-CONFIG!$D$7)/31,0)&gt;=ROUND('Charges variables (avancé)'!$K42,0),INDEX($C352:$BJ352,,COLUMN('Charges variables-Calculs auto'!BF$168)-COLUMN('Charges variables-Calculs auto'!$C$168)+1-'Charges variables (avancé)'!$K42),0)*'Charges variables (avancé)'!$AE42</f>
        <v>0</v>
      </c>
      <c r="BG381" s="341">
        <f>IF(ROUND(('Charges variables-Calculs auto'!BG$168-CONFIG!$D$7)/31,0)&gt;=ROUND('Charges variables (avancé)'!$K42,0),INDEX($C352:$BJ352,,COLUMN('Charges variables-Calculs auto'!BG$168)-COLUMN('Charges variables-Calculs auto'!$C$168)+1-'Charges variables (avancé)'!$K42),0)*'Charges variables (avancé)'!$AE42</f>
        <v>0</v>
      </c>
      <c r="BH381" s="341">
        <f>IF(ROUND(('Charges variables-Calculs auto'!BH$168-CONFIG!$D$7)/31,0)&gt;=ROUND('Charges variables (avancé)'!$K42,0),INDEX($C352:$BJ352,,COLUMN('Charges variables-Calculs auto'!BH$168)-COLUMN('Charges variables-Calculs auto'!$C$168)+1-'Charges variables (avancé)'!$K42),0)*'Charges variables (avancé)'!$AE42</f>
        <v>0</v>
      </c>
      <c r="BI381" s="341">
        <f>IF(ROUND(('Charges variables-Calculs auto'!BI$168-CONFIG!$D$7)/31,0)&gt;=ROUND('Charges variables (avancé)'!$K42,0),INDEX($C352:$BJ352,,COLUMN('Charges variables-Calculs auto'!BI$168)-COLUMN('Charges variables-Calculs auto'!$C$168)+1-'Charges variables (avancé)'!$K42),0)*'Charges variables (avancé)'!$AE42</f>
        <v>0</v>
      </c>
      <c r="BJ381" s="341">
        <f>IF(ROUND(('Charges variables-Calculs auto'!BJ$168-CONFIG!$D$7)/31,0)&gt;=ROUND('Charges variables (avancé)'!$K42,0),INDEX($C352:$BJ352,,COLUMN('Charges variables-Calculs auto'!BJ$168)-COLUMN('Charges variables-Calculs auto'!$C$168)+1-'Charges variables (avancé)'!$K42),0)*'Charges variables (avancé)'!$AE42</f>
        <v>0</v>
      </c>
    </row>
    <row r="382" spans="2:62" ht="15" customHeight="1">
      <c r="B382" s="366">
        <f>'Charges variables (avancé)'!$C$43</f>
        <v>0</v>
      </c>
      <c r="C382" s="341">
        <f>IF(ROUND(('Charges variables-Calculs auto'!C$168-CONFIG!$D$7)/31,0)&gt;=ROUND('Charges variables (avancé)'!$K43,0),INDEX($C353:$BJ353,,COLUMN('Charges variables-Calculs auto'!C$168)-COLUMN('Charges variables-Calculs auto'!$C$168)+1-'Charges variables (avancé)'!$K43),0)*'Charges variables (avancé)'!$E43</f>
        <v>0</v>
      </c>
      <c r="D382" s="341">
        <f>IF(ROUND(('Charges variables-Calculs auto'!D$168-CONFIG!$D$7)/31,0)&gt;=ROUND('Charges variables (avancé)'!$K43,0),INDEX($C353:$BJ353,,COLUMN('Charges variables-Calculs auto'!D$168)-COLUMN('Charges variables-Calculs auto'!$C$168)+1-'Charges variables (avancé)'!$K43),0)*'Charges variables (avancé)'!$E43</f>
        <v>0</v>
      </c>
      <c r="E382" s="341">
        <f>IF(ROUND(('Charges variables-Calculs auto'!E$168-CONFIG!$D$7)/31,0)&gt;=ROUND('Charges variables (avancé)'!$K43,0),INDEX($C353:$BJ353,,COLUMN('Charges variables-Calculs auto'!E$168)-COLUMN('Charges variables-Calculs auto'!$C$168)+1-'Charges variables (avancé)'!$K43),0)*'Charges variables (avancé)'!$E43</f>
        <v>0</v>
      </c>
      <c r="F382" s="341">
        <f>IF(ROUND(('Charges variables-Calculs auto'!F$168-CONFIG!$D$7)/31,0)&gt;=ROUND('Charges variables (avancé)'!$K43,0),INDEX($C353:$BJ353,,COLUMN('Charges variables-Calculs auto'!F$168)-COLUMN('Charges variables-Calculs auto'!$C$168)+1-'Charges variables (avancé)'!$K43),0)*'Charges variables (avancé)'!$E43</f>
        <v>0</v>
      </c>
      <c r="G382" s="341">
        <f>IF(ROUND(('Charges variables-Calculs auto'!G$168-CONFIG!$D$7)/31,0)&gt;=ROUND('Charges variables (avancé)'!$K43,0),INDEX($C353:$BJ353,,COLUMN('Charges variables-Calculs auto'!G$168)-COLUMN('Charges variables-Calculs auto'!$C$168)+1-'Charges variables (avancé)'!$K43),0)*'Charges variables (avancé)'!$E43</f>
        <v>0</v>
      </c>
      <c r="H382" s="341">
        <f>IF(ROUND(('Charges variables-Calculs auto'!H$168-CONFIG!$D$7)/31,0)&gt;=ROUND('Charges variables (avancé)'!$K43,0),INDEX($C353:$BJ353,,COLUMN('Charges variables-Calculs auto'!H$168)-COLUMN('Charges variables-Calculs auto'!$C$168)+1-'Charges variables (avancé)'!$K43),0)*'Charges variables (avancé)'!$E43</f>
        <v>0</v>
      </c>
      <c r="I382" s="341">
        <f>IF(ROUND(('Charges variables-Calculs auto'!I$168-CONFIG!$D$7)/31,0)&gt;=ROUND('Charges variables (avancé)'!$K43,0),INDEX($C353:$BJ353,,COLUMN('Charges variables-Calculs auto'!I$168)-COLUMN('Charges variables-Calculs auto'!$C$168)+1-'Charges variables (avancé)'!$K43),0)*'Charges variables (avancé)'!$E43</f>
        <v>0</v>
      </c>
      <c r="J382" s="341">
        <f>IF(ROUND(('Charges variables-Calculs auto'!J$168-CONFIG!$D$7)/31,0)&gt;=ROUND('Charges variables (avancé)'!$K43,0),INDEX($C353:$BJ353,,COLUMN('Charges variables-Calculs auto'!J$168)-COLUMN('Charges variables-Calculs auto'!$C$168)+1-'Charges variables (avancé)'!$K43),0)*'Charges variables (avancé)'!$E43</f>
        <v>0</v>
      </c>
      <c r="K382" s="341">
        <f>IF(ROUND(('Charges variables-Calculs auto'!K$168-CONFIG!$D$7)/31,0)&gt;=ROUND('Charges variables (avancé)'!$K43,0),INDEX($C353:$BJ353,,COLUMN('Charges variables-Calculs auto'!K$168)-COLUMN('Charges variables-Calculs auto'!$C$168)+1-'Charges variables (avancé)'!$K43),0)*'Charges variables (avancé)'!$E43</f>
        <v>0</v>
      </c>
      <c r="L382" s="341">
        <f>IF(ROUND(('Charges variables-Calculs auto'!L$168-CONFIG!$D$7)/31,0)&gt;=ROUND('Charges variables (avancé)'!$K43,0),INDEX($C353:$BJ353,,COLUMN('Charges variables-Calculs auto'!L$168)-COLUMN('Charges variables-Calculs auto'!$C$168)+1-'Charges variables (avancé)'!$K43),0)*'Charges variables (avancé)'!$E43</f>
        <v>0</v>
      </c>
      <c r="M382" s="341">
        <f>IF(ROUND(('Charges variables-Calculs auto'!M$168-CONFIG!$D$7)/31,0)&gt;=ROUND('Charges variables (avancé)'!$K43,0),INDEX($C353:$BJ353,,COLUMN('Charges variables-Calculs auto'!M$168)-COLUMN('Charges variables-Calculs auto'!$C$168)+1-'Charges variables (avancé)'!$K43),0)*'Charges variables (avancé)'!$E43</f>
        <v>0</v>
      </c>
      <c r="N382" s="341">
        <f>IF(ROUND(('Charges variables-Calculs auto'!N$168-CONFIG!$D$7)/31,0)&gt;=ROUND('Charges variables (avancé)'!$K43,0),INDEX($C353:$BJ353,,COLUMN('Charges variables-Calculs auto'!N$168)-COLUMN('Charges variables-Calculs auto'!$C$168)+1-'Charges variables (avancé)'!$K43),0)*'Charges variables (avancé)'!$E43</f>
        <v>0</v>
      </c>
      <c r="O382" s="341">
        <f>IF(ROUND(('Charges variables-Calculs auto'!O$168-CONFIG!$D$7)/31,0)&gt;=ROUND('Charges variables (avancé)'!$K43,0),INDEX($C353:$BJ353,,COLUMN('Charges variables-Calculs auto'!O$168)-COLUMN('Charges variables-Calculs auto'!$C$168)+1-'Charges variables (avancé)'!$K43),0)*'Charges variables (avancé)'!$Y43</f>
        <v>0</v>
      </c>
      <c r="P382" s="341">
        <f>IF(ROUND(('Charges variables-Calculs auto'!P$168-CONFIG!$D$7)/31,0)&gt;=ROUND('Charges variables (avancé)'!$K43,0),INDEX($C353:$BJ353,,COLUMN('Charges variables-Calculs auto'!P$168)-COLUMN('Charges variables-Calculs auto'!$C$168)+1-'Charges variables (avancé)'!$K43),0)*'Charges variables (avancé)'!$Y43</f>
        <v>0</v>
      </c>
      <c r="Q382" s="341">
        <f>IF(ROUND(('Charges variables-Calculs auto'!Q$168-CONFIG!$D$7)/31,0)&gt;=ROUND('Charges variables (avancé)'!$K43,0),INDEX($C353:$BJ353,,COLUMN('Charges variables-Calculs auto'!Q$168)-COLUMN('Charges variables-Calculs auto'!$C$168)+1-'Charges variables (avancé)'!$K43),0)*'Charges variables (avancé)'!$Y43</f>
        <v>0</v>
      </c>
      <c r="R382" s="341">
        <f>IF(ROUND(('Charges variables-Calculs auto'!R$168-CONFIG!$D$7)/31,0)&gt;=ROUND('Charges variables (avancé)'!$K43,0),INDEX($C353:$BJ353,,COLUMN('Charges variables-Calculs auto'!R$168)-COLUMN('Charges variables-Calculs auto'!$C$168)+1-'Charges variables (avancé)'!$K43),0)*'Charges variables (avancé)'!$Y43</f>
        <v>0</v>
      </c>
      <c r="S382" s="341">
        <f>IF(ROUND(('Charges variables-Calculs auto'!S$168-CONFIG!$D$7)/31,0)&gt;=ROUND('Charges variables (avancé)'!$K43,0),INDEX($C353:$BJ353,,COLUMN('Charges variables-Calculs auto'!S$168)-COLUMN('Charges variables-Calculs auto'!$C$168)+1-'Charges variables (avancé)'!$K43),0)*'Charges variables (avancé)'!$Y43</f>
        <v>0</v>
      </c>
      <c r="T382" s="341">
        <f>IF(ROUND(('Charges variables-Calculs auto'!T$168-CONFIG!$D$7)/31,0)&gt;=ROUND('Charges variables (avancé)'!$K43,0),INDEX($C353:$BJ353,,COLUMN('Charges variables-Calculs auto'!T$168)-COLUMN('Charges variables-Calculs auto'!$C$168)+1-'Charges variables (avancé)'!$K43),0)*'Charges variables (avancé)'!$Y43</f>
        <v>0</v>
      </c>
      <c r="U382" s="341">
        <f>IF(ROUND(('Charges variables-Calculs auto'!U$168-CONFIG!$D$7)/31,0)&gt;=ROUND('Charges variables (avancé)'!$K43,0),INDEX($C353:$BJ353,,COLUMN('Charges variables-Calculs auto'!U$168)-COLUMN('Charges variables-Calculs auto'!$C$168)+1-'Charges variables (avancé)'!$K43),0)*'Charges variables (avancé)'!$Y43</f>
        <v>0</v>
      </c>
      <c r="V382" s="341">
        <f>IF(ROUND(('Charges variables-Calculs auto'!V$168-CONFIG!$D$7)/31,0)&gt;=ROUND('Charges variables (avancé)'!$K43,0),INDEX($C353:$BJ353,,COLUMN('Charges variables-Calculs auto'!V$168)-COLUMN('Charges variables-Calculs auto'!$C$168)+1-'Charges variables (avancé)'!$K43),0)*'Charges variables (avancé)'!$Y43</f>
        <v>0</v>
      </c>
      <c r="W382" s="341">
        <f>IF(ROUND(('Charges variables-Calculs auto'!W$168-CONFIG!$D$7)/31,0)&gt;=ROUND('Charges variables (avancé)'!$K43,0),INDEX($C353:$BJ353,,COLUMN('Charges variables-Calculs auto'!W$168)-COLUMN('Charges variables-Calculs auto'!$C$168)+1-'Charges variables (avancé)'!$K43),0)*'Charges variables (avancé)'!$Y43</f>
        <v>0</v>
      </c>
      <c r="X382" s="341">
        <f>IF(ROUND(('Charges variables-Calculs auto'!X$168-CONFIG!$D$7)/31,0)&gt;=ROUND('Charges variables (avancé)'!$K43,0),INDEX($C353:$BJ353,,COLUMN('Charges variables-Calculs auto'!X$168)-COLUMN('Charges variables-Calculs auto'!$C$168)+1-'Charges variables (avancé)'!$K43),0)*'Charges variables (avancé)'!$Y43</f>
        <v>0</v>
      </c>
      <c r="Y382" s="341">
        <f>IF(ROUND(('Charges variables-Calculs auto'!Y$168-CONFIG!$D$7)/31,0)&gt;=ROUND('Charges variables (avancé)'!$K43,0),INDEX($C353:$BJ353,,COLUMN('Charges variables-Calculs auto'!Y$168)-COLUMN('Charges variables-Calculs auto'!$C$168)+1-'Charges variables (avancé)'!$K43),0)*'Charges variables (avancé)'!$Y43</f>
        <v>0</v>
      </c>
      <c r="Z382" s="341">
        <f>IF(ROUND(('Charges variables-Calculs auto'!Z$168-CONFIG!$D$7)/31,0)&gt;=ROUND('Charges variables (avancé)'!$K43,0),INDEX($C353:$BJ353,,COLUMN('Charges variables-Calculs auto'!Z$168)-COLUMN('Charges variables-Calculs auto'!$C$168)+1-'Charges variables (avancé)'!$K43),0)*'Charges variables (avancé)'!$Y43</f>
        <v>0</v>
      </c>
      <c r="AA382" s="341">
        <f>IF(ROUND(('Charges variables-Calculs auto'!AA$168-CONFIG!$D$7)/31,0)&gt;=ROUND('Charges variables (avancé)'!$K43,0),INDEX($C353:$BJ353,,COLUMN('Charges variables-Calculs auto'!AA$168)-COLUMN('Charges variables-Calculs auto'!$C$168)+1-'Charges variables (avancé)'!$K43),0)*'Charges variables (avancé)'!$AA43</f>
        <v>0</v>
      </c>
      <c r="AB382" s="341">
        <f>IF(ROUND(('Charges variables-Calculs auto'!AB$168-CONFIG!$D$7)/31,0)&gt;=ROUND('Charges variables (avancé)'!$K43,0),INDEX($C353:$BJ353,,COLUMN('Charges variables-Calculs auto'!AB$168)-COLUMN('Charges variables-Calculs auto'!$C$168)+1-'Charges variables (avancé)'!$K43),0)*'Charges variables (avancé)'!$AA43</f>
        <v>0</v>
      </c>
      <c r="AC382" s="341">
        <f>IF(ROUND(('Charges variables-Calculs auto'!AC$168-CONFIG!$D$7)/31,0)&gt;=ROUND('Charges variables (avancé)'!$K43,0),INDEX($C353:$BJ353,,COLUMN('Charges variables-Calculs auto'!AC$168)-COLUMN('Charges variables-Calculs auto'!$C$168)+1-'Charges variables (avancé)'!$K43),0)*'Charges variables (avancé)'!$AA43</f>
        <v>0</v>
      </c>
      <c r="AD382" s="341">
        <f>IF(ROUND(('Charges variables-Calculs auto'!AD$168-CONFIG!$D$7)/31,0)&gt;=ROUND('Charges variables (avancé)'!$K43,0),INDEX($C353:$BJ353,,COLUMN('Charges variables-Calculs auto'!AD$168)-COLUMN('Charges variables-Calculs auto'!$C$168)+1-'Charges variables (avancé)'!$K43),0)*'Charges variables (avancé)'!$AA43</f>
        <v>0</v>
      </c>
      <c r="AE382" s="341">
        <f>IF(ROUND(('Charges variables-Calculs auto'!AE$168-CONFIG!$D$7)/31,0)&gt;=ROUND('Charges variables (avancé)'!$K43,0),INDEX($C353:$BJ353,,COLUMN('Charges variables-Calculs auto'!AE$168)-COLUMN('Charges variables-Calculs auto'!$C$168)+1-'Charges variables (avancé)'!$K43),0)*'Charges variables (avancé)'!$AA43</f>
        <v>0</v>
      </c>
      <c r="AF382" s="341">
        <f>IF(ROUND(('Charges variables-Calculs auto'!AF$168-CONFIG!$D$7)/31,0)&gt;=ROUND('Charges variables (avancé)'!$K43,0),INDEX($C353:$BJ353,,COLUMN('Charges variables-Calculs auto'!AF$168)-COLUMN('Charges variables-Calculs auto'!$C$168)+1-'Charges variables (avancé)'!$K43),0)*'Charges variables (avancé)'!$AA43</f>
        <v>0</v>
      </c>
      <c r="AG382" s="341">
        <f>IF(ROUND(('Charges variables-Calculs auto'!AG$168-CONFIG!$D$7)/31,0)&gt;=ROUND('Charges variables (avancé)'!$K43,0),INDEX($C353:$BJ353,,COLUMN('Charges variables-Calculs auto'!AG$168)-COLUMN('Charges variables-Calculs auto'!$C$168)+1-'Charges variables (avancé)'!$K43),0)*'Charges variables (avancé)'!$AA43</f>
        <v>0</v>
      </c>
      <c r="AH382" s="341">
        <f>IF(ROUND(('Charges variables-Calculs auto'!AH$168-CONFIG!$D$7)/31,0)&gt;=ROUND('Charges variables (avancé)'!$K43,0),INDEX($C353:$BJ353,,COLUMN('Charges variables-Calculs auto'!AH$168)-COLUMN('Charges variables-Calculs auto'!$C$168)+1-'Charges variables (avancé)'!$K43),0)*'Charges variables (avancé)'!$AA43</f>
        <v>0</v>
      </c>
      <c r="AI382" s="341">
        <f>IF(ROUND(('Charges variables-Calculs auto'!AI$168-CONFIG!$D$7)/31,0)&gt;=ROUND('Charges variables (avancé)'!$K43,0),INDEX($C353:$BJ353,,COLUMN('Charges variables-Calculs auto'!AI$168)-COLUMN('Charges variables-Calculs auto'!$C$168)+1-'Charges variables (avancé)'!$K43),0)*'Charges variables (avancé)'!$AA43</f>
        <v>0</v>
      </c>
      <c r="AJ382" s="341">
        <f>IF(ROUND(('Charges variables-Calculs auto'!AJ$168-CONFIG!$D$7)/31,0)&gt;=ROUND('Charges variables (avancé)'!$K43,0),INDEX($C353:$BJ353,,COLUMN('Charges variables-Calculs auto'!AJ$168)-COLUMN('Charges variables-Calculs auto'!$C$168)+1-'Charges variables (avancé)'!$K43),0)*'Charges variables (avancé)'!$AA43</f>
        <v>0</v>
      </c>
      <c r="AK382" s="341">
        <f>IF(ROUND(('Charges variables-Calculs auto'!AK$168-CONFIG!$D$7)/31,0)&gt;=ROUND('Charges variables (avancé)'!$K43,0),INDEX($C353:$BJ353,,COLUMN('Charges variables-Calculs auto'!AK$168)-COLUMN('Charges variables-Calculs auto'!$C$168)+1-'Charges variables (avancé)'!$K43),0)*'Charges variables (avancé)'!$AA43</f>
        <v>0</v>
      </c>
      <c r="AL382" s="341">
        <f>IF(ROUND(('Charges variables-Calculs auto'!AL$168-CONFIG!$D$7)/31,0)&gt;=ROUND('Charges variables (avancé)'!$K43,0),INDEX($C353:$BJ353,,COLUMN('Charges variables-Calculs auto'!AL$168)-COLUMN('Charges variables-Calculs auto'!$C$168)+1-'Charges variables (avancé)'!$K43),0)*'Charges variables (avancé)'!$AA43</f>
        <v>0</v>
      </c>
      <c r="AM382" s="341">
        <f>IF(ROUND(('Charges variables-Calculs auto'!AM$168-CONFIG!$D$7)/31,0)&gt;=ROUND('Charges variables (avancé)'!$K43,0),INDEX($C353:$BJ353,,COLUMN('Charges variables-Calculs auto'!AM$168)-COLUMN('Charges variables-Calculs auto'!$C$168)+1-'Charges variables (avancé)'!$K43),0)*'Charges variables (avancé)'!$AC43</f>
        <v>0</v>
      </c>
      <c r="AN382" s="341">
        <f>IF(ROUND(('Charges variables-Calculs auto'!AN$168-CONFIG!$D$7)/31,0)&gt;=ROUND('Charges variables (avancé)'!$K43,0),INDEX($C353:$BJ353,,COLUMN('Charges variables-Calculs auto'!AN$168)-COLUMN('Charges variables-Calculs auto'!$C$168)+1-'Charges variables (avancé)'!$K43),0)*'Charges variables (avancé)'!$AC43</f>
        <v>0</v>
      </c>
      <c r="AO382" s="341">
        <f>IF(ROUND(('Charges variables-Calculs auto'!AO$168-CONFIG!$D$7)/31,0)&gt;=ROUND('Charges variables (avancé)'!$K43,0),INDEX($C353:$BJ353,,COLUMN('Charges variables-Calculs auto'!AO$168)-COLUMN('Charges variables-Calculs auto'!$C$168)+1-'Charges variables (avancé)'!$K43),0)*'Charges variables (avancé)'!$AC43</f>
        <v>0</v>
      </c>
      <c r="AP382" s="341">
        <f>IF(ROUND(('Charges variables-Calculs auto'!AP$168-CONFIG!$D$7)/31,0)&gt;=ROUND('Charges variables (avancé)'!$K43,0),INDEX($C353:$BJ353,,COLUMN('Charges variables-Calculs auto'!AP$168)-COLUMN('Charges variables-Calculs auto'!$C$168)+1-'Charges variables (avancé)'!$K43),0)*'Charges variables (avancé)'!$AC43</f>
        <v>0</v>
      </c>
      <c r="AQ382" s="341">
        <f>IF(ROUND(('Charges variables-Calculs auto'!AQ$168-CONFIG!$D$7)/31,0)&gt;=ROUND('Charges variables (avancé)'!$K43,0),INDEX($C353:$BJ353,,COLUMN('Charges variables-Calculs auto'!AQ$168)-COLUMN('Charges variables-Calculs auto'!$C$168)+1-'Charges variables (avancé)'!$K43),0)*'Charges variables (avancé)'!$AC43</f>
        <v>0</v>
      </c>
      <c r="AR382" s="341">
        <f>IF(ROUND(('Charges variables-Calculs auto'!AR$168-CONFIG!$D$7)/31,0)&gt;=ROUND('Charges variables (avancé)'!$K43,0),INDEX($C353:$BJ353,,COLUMN('Charges variables-Calculs auto'!AR$168)-COLUMN('Charges variables-Calculs auto'!$C$168)+1-'Charges variables (avancé)'!$K43),0)*'Charges variables (avancé)'!$AC43</f>
        <v>0</v>
      </c>
      <c r="AS382" s="341">
        <f>IF(ROUND(('Charges variables-Calculs auto'!AS$168-CONFIG!$D$7)/31,0)&gt;=ROUND('Charges variables (avancé)'!$K43,0),INDEX($C353:$BJ353,,COLUMN('Charges variables-Calculs auto'!AS$168)-COLUMN('Charges variables-Calculs auto'!$C$168)+1-'Charges variables (avancé)'!$K43),0)*'Charges variables (avancé)'!$AC43</f>
        <v>0</v>
      </c>
      <c r="AT382" s="341">
        <f>IF(ROUND(('Charges variables-Calculs auto'!AT$168-CONFIG!$D$7)/31,0)&gt;=ROUND('Charges variables (avancé)'!$K43,0),INDEX($C353:$BJ353,,COLUMN('Charges variables-Calculs auto'!AT$168)-COLUMN('Charges variables-Calculs auto'!$C$168)+1-'Charges variables (avancé)'!$K43),0)*'Charges variables (avancé)'!$AC43</f>
        <v>0</v>
      </c>
      <c r="AU382" s="341">
        <f>IF(ROUND(('Charges variables-Calculs auto'!AU$168-CONFIG!$D$7)/31,0)&gt;=ROUND('Charges variables (avancé)'!$K43,0),INDEX($C353:$BJ353,,COLUMN('Charges variables-Calculs auto'!AU$168)-COLUMN('Charges variables-Calculs auto'!$C$168)+1-'Charges variables (avancé)'!$K43),0)*'Charges variables (avancé)'!$AC43</f>
        <v>0</v>
      </c>
      <c r="AV382" s="341">
        <f>IF(ROUND(('Charges variables-Calculs auto'!AV$168-CONFIG!$D$7)/31,0)&gt;=ROUND('Charges variables (avancé)'!$K43,0),INDEX($C353:$BJ353,,COLUMN('Charges variables-Calculs auto'!AV$168)-COLUMN('Charges variables-Calculs auto'!$C$168)+1-'Charges variables (avancé)'!$K43),0)*'Charges variables (avancé)'!$AC43</f>
        <v>0</v>
      </c>
      <c r="AW382" s="341">
        <f>IF(ROUND(('Charges variables-Calculs auto'!AW$168-CONFIG!$D$7)/31,0)&gt;=ROUND('Charges variables (avancé)'!$K43,0),INDEX($C353:$BJ353,,COLUMN('Charges variables-Calculs auto'!AW$168)-COLUMN('Charges variables-Calculs auto'!$C$168)+1-'Charges variables (avancé)'!$K43),0)*'Charges variables (avancé)'!$AC43</f>
        <v>0</v>
      </c>
      <c r="AX382" s="341">
        <f>IF(ROUND(('Charges variables-Calculs auto'!AX$168-CONFIG!$D$7)/31,0)&gt;=ROUND('Charges variables (avancé)'!$K43,0),INDEX($C353:$BJ353,,COLUMN('Charges variables-Calculs auto'!AX$168)-COLUMN('Charges variables-Calculs auto'!$C$168)+1-'Charges variables (avancé)'!$K43),0)*'Charges variables (avancé)'!$AC43</f>
        <v>0</v>
      </c>
      <c r="AY382" s="341">
        <f>IF(ROUND(('Charges variables-Calculs auto'!AY$168-CONFIG!$D$7)/31,0)&gt;=ROUND('Charges variables (avancé)'!$K43,0),INDEX($C353:$BJ353,,COLUMN('Charges variables-Calculs auto'!AY$168)-COLUMN('Charges variables-Calculs auto'!$C$168)+1-'Charges variables (avancé)'!$K43),0)*'Charges variables (avancé)'!$AE43</f>
        <v>0</v>
      </c>
      <c r="AZ382" s="341">
        <f>IF(ROUND(('Charges variables-Calculs auto'!AZ$168-CONFIG!$D$7)/31,0)&gt;=ROUND('Charges variables (avancé)'!$K43,0),INDEX($C353:$BJ353,,COLUMN('Charges variables-Calculs auto'!AZ$168)-COLUMN('Charges variables-Calculs auto'!$C$168)+1-'Charges variables (avancé)'!$K43),0)*'Charges variables (avancé)'!$AE43</f>
        <v>0</v>
      </c>
      <c r="BA382" s="341">
        <f>IF(ROUND(('Charges variables-Calculs auto'!BA$168-CONFIG!$D$7)/31,0)&gt;=ROUND('Charges variables (avancé)'!$K43,0),INDEX($C353:$BJ353,,COLUMN('Charges variables-Calculs auto'!BA$168)-COLUMN('Charges variables-Calculs auto'!$C$168)+1-'Charges variables (avancé)'!$K43),0)*'Charges variables (avancé)'!$AE43</f>
        <v>0</v>
      </c>
      <c r="BB382" s="341">
        <f>IF(ROUND(('Charges variables-Calculs auto'!BB$168-CONFIG!$D$7)/31,0)&gt;=ROUND('Charges variables (avancé)'!$K43,0),INDEX($C353:$BJ353,,COLUMN('Charges variables-Calculs auto'!BB$168)-COLUMN('Charges variables-Calculs auto'!$C$168)+1-'Charges variables (avancé)'!$K43),0)*'Charges variables (avancé)'!$AE43</f>
        <v>0</v>
      </c>
      <c r="BC382" s="341">
        <f>IF(ROUND(('Charges variables-Calculs auto'!BC$168-CONFIG!$D$7)/31,0)&gt;=ROUND('Charges variables (avancé)'!$K43,0),INDEX($C353:$BJ353,,COLUMN('Charges variables-Calculs auto'!BC$168)-COLUMN('Charges variables-Calculs auto'!$C$168)+1-'Charges variables (avancé)'!$K43),0)*'Charges variables (avancé)'!$AE43</f>
        <v>0</v>
      </c>
      <c r="BD382" s="341">
        <f>IF(ROUND(('Charges variables-Calculs auto'!BD$168-CONFIG!$D$7)/31,0)&gt;=ROUND('Charges variables (avancé)'!$K43,0),INDEX($C353:$BJ353,,COLUMN('Charges variables-Calculs auto'!BD$168)-COLUMN('Charges variables-Calculs auto'!$C$168)+1-'Charges variables (avancé)'!$K43),0)*'Charges variables (avancé)'!$AE43</f>
        <v>0</v>
      </c>
      <c r="BE382" s="341">
        <f>IF(ROUND(('Charges variables-Calculs auto'!BE$168-CONFIG!$D$7)/31,0)&gt;=ROUND('Charges variables (avancé)'!$K43,0),INDEX($C353:$BJ353,,COLUMN('Charges variables-Calculs auto'!BE$168)-COLUMN('Charges variables-Calculs auto'!$C$168)+1-'Charges variables (avancé)'!$K43),0)*'Charges variables (avancé)'!$AE43</f>
        <v>0</v>
      </c>
      <c r="BF382" s="341">
        <f>IF(ROUND(('Charges variables-Calculs auto'!BF$168-CONFIG!$D$7)/31,0)&gt;=ROUND('Charges variables (avancé)'!$K43,0),INDEX($C353:$BJ353,,COLUMN('Charges variables-Calculs auto'!BF$168)-COLUMN('Charges variables-Calculs auto'!$C$168)+1-'Charges variables (avancé)'!$K43),0)*'Charges variables (avancé)'!$AE43</f>
        <v>0</v>
      </c>
      <c r="BG382" s="341">
        <f>IF(ROUND(('Charges variables-Calculs auto'!BG$168-CONFIG!$D$7)/31,0)&gt;=ROUND('Charges variables (avancé)'!$K43,0),INDEX($C353:$BJ353,,COLUMN('Charges variables-Calculs auto'!BG$168)-COLUMN('Charges variables-Calculs auto'!$C$168)+1-'Charges variables (avancé)'!$K43),0)*'Charges variables (avancé)'!$AE43</f>
        <v>0</v>
      </c>
      <c r="BH382" s="341">
        <f>IF(ROUND(('Charges variables-Calculs auto'!BH$168-CONFIG!$D$7)/31,0)&gt;=ROUND('Charges variables (avancé)'!$K43,0),INDEX($C353:$BJ353,,COLUMN('Charges variables-Calculs auto'!BH$168)-COLUMN('Charges variables-Calculs auto'!$C$168)+1-'Charges variables (avancé)'!$K43),0)*'Charges variables (avancé)'!$AE43</f>
        <v>0</v>
      </c>
      <c r="BI382" s="341">
        <f>IF(ROUND(('Charges variables-Calculs auto'!BI$168-CONFIG!$D$7)/31,0)&gt;=ROUND('Charges variables (avancé)'!$K43,0),INDEX($C353:$BJ353,,COLUMN('Charges variables-Calculs auto'!BI$168)-COLUMN('Charges variables-Calculs auto'!$C$168)+1-'Charges variables (avancé)'!$K43),0)*'Charges variables (avancé)'!$AE43</f>
        <v>0</v>
      </c>
      <c r="BJ382" s="341">
        <f>IF(ROUND(('Charges variables-Calculs auto'!BJ$168-CONFIG!$D$7)/31,0)&gt;=ROUND('Charges variables (avancé)'!$K43,0),INDEX($C353:$BJ353,,COLUMN('Charges variables-Calculs auto'!BJ$168)-COLUMN('Charges variables-Calculs auto'!$C$168)+1-'Charges variables (avancé)'!$K43),0)*'Charges variables (avancé)'!$AE43</f>
        <v>0</v>
      </c>
    </row>
    <row r="383" spans="2:62" ht="15" customHeight="1">
      <c r="B383" s="366">
        <f>'Charges variables (avancé)'!$C$44</f>
        <v>0</v>
      </c>
      <c r="C383" s="341">
        <f>IF(ROUND(('Charges variables-Calculs auto'!C$168-CONFIG!$D$7)/31,0)&gt;=ROUND('Charges variables (avancé)'!$K44,0),INDEX($C354:$BJ354,,COLUMN('Charges variables-Calculs auto'!C$168)-COLUMN('Charges variables-Calculs auto'!$C$168)+1-'Charges variables (avancé)'!$K44),0)*'Charges variables (avancé)'!$E44</f>
        <v>0</v>
      </c>
      <c r="D383" s="341">
        <f>IF(ROUND(('Charges variables-Calculs auto'!D$168-CONFIG!$D$7)/31,0)&gt;=ROUND('Charges variables (avancé)'!$K44,0),INDEX($C354:$BJ354,,COLUMN('Charges variables-Calculs auto'!D$168)-COLUMN('Charges variables-Calculs auto'!$C$168)+1-'Charges variables (avancé)'!$K44),0)*'Charges variables (avancé)'!$E44</f>
        <v>0</v>
      </c>
      <c r="E383" s="341">
        <f>IF(ROUND(('Charges variables-Calculs auto'!E$168-CONFIG!$D$7)/31,0)&gt;=ROUND('Charges variables (avancé)'!$K44,0),INDEX($C354:$BJ354,,COLUMN('Charges variables-Calculs auto'!E$168)-COLUMN('Charges variables-Calculs auto'!$C$168)+1-'Charges variables (avancé)'!$K44),0)*'Charges variables (avancé)'!$E44</f>
        <v>0</v>
      </c>
      <c r="F383" s="341">
        <f>IF(ROUND(('Charges variables-Calculs auto'!F$168-CONFIG!$D$7)/31,0)&gt;=ROUND('Charges variables (avancé)'!$K44,0),INDEX($C354:$BJ354,,COLUMN('Charges variables-Calculs auto'!F$168)-COLUMN('Charges variables-Calculs auto'!$C$168)+1-'Charges variables (avancé)'!$K44),0)*'Charges variables (avancé)'!$E44</f>
        <v>0</v>
      </c>
      <c r="G383" s="341">
        <f>IF(ROUND(('Charges variables-Calculs auto'!G$168-CONFIG!$D$7)/31,0)&gt;=ROUND('Charges variables (avancé)'!$K44,0),INDEX($C354:$BJ354,,COLUMN('Charges variables-Calculs auto'!G$168)-COLUMN('Charges variables-Calculs auto'!$C$168)+1-'Charges variables (avancé)'!$K44),0)*'Charges variables (avancé)'!$E44</f>
        <v>0</v>
      </c>
      <c r="H383" s="341">
        <f>IF(ROUND(('Charges variables-Calculs auto'!H$168-CONFIG!$D$7)/31,0)&gt;=ROUND('Charges variables (avancé)'!$K44,0),INDEX($C354:$BJ354,,COLUMN('Charges variables-Calculs auto'!H$168)-COLUMN('Charges variables-Calculs auto'!$C$168)+1-'Charges variables (avancé)'!$K44),0)*'Charges variables (avancé)'!$E44</f>
        <v>0</v>
      </c>
      <c r="I383" s="341">
        <f>IF(ROUND(('Charges variables-Calculs auto'!I$168-CONFIG!$D$7)/31,0)&gt;=ROUND('Charges variables (avancé)'!$K44,0),INDEX($C354:$BJ354,,COLUMN('Charges variables-Calculs auto'!I$168)-COLUMN('Charges variables-Calculs auto'!$C$168)+1-'Charges variables (avancé)'!$K44),0)*'Charges variables (avancé)'!$E44</f>
        <v>0</v>
      </c>
      <c r="J383" s="341">
        <f>IF(ROUND(('Charges variables-Calculs auto'!J$168-CONFIG!$D$7)/31,0)&gt;=ROUND('Charges variables (avancé)'!$K44,0),INDEX($C354:$BJ354,,COLUMN('Charges variables-Calculs auto'!J$168)-COLUMN('Charges variables-Calculs auto'!$C$168)+1-'Charges variables (avancé)'!$K44),0)*'Charges variables (avancé)'!$E44</f>
        <v>0</v>
      </c>
      <c r="K383" s="341">
        <f>IF(ROUND(('Charges variables-Calculs auto'!K$168-CONFIG!$D$7)/31,0)&gt;=ROUND('Charges variables (avancé)'!$K44,0),INDEX($C354:$BJ354,,COLUMN('Charges variables-Calculs auto'!K$168)-COLUMN('Charges variables-Calculs auto'!$C$168)+1-'Charges variables (avancé)'!$K44),0)*'Charges variables (avancé)'!$E44</f>
        <v>0</v>
      </c>
      <c r="L383" s="341">
        <f>IF(ROUND(('Charges variables-Calculs auto'!L$168-CONFIG!$D$7)/31,0)&gt;=ROUND('Charges variables (avancé)'!$K44,0),INDEX($C354:$BJ354,,COLUMN('Charges variables-Calculs auto'!L$168)-COLUMN('Charges variables-Calculs auto'!$C$168)+1-'Charges variables (avancé)'!$K44),0)*'Charges variables (avancé)'!$E44</f>
        <v>0</v>
      </c>
      <c r="M383" s="341">
        <f>IF(ROUND(('Charges variables-Calculs auto'!M$168-CONFIG!$D$7)/31,0)&gt;=ROUND('Charges variables (avancé)'!$K44,0),INDEX($C354:$BJ354,,COLUMN('Charges variables-Calculs auto'!M$168)-COLUMN('Charges variables-Calculs auto'!$C$168)+1-'Charges variables (avancé)'!$K44),0)*'Charges variables (avancé)'!$E44</f>
        <v>0</v>
      </c>
      <c r="N383" s="341">
        <f>IF(ROUND(('Charges variables-Calculs auto'!N$168-CONFIG!$D$7)/31,0)&gt;=ROUND('Charges variables (avancé)'!$K44,0),INDEX($C354:$BJ354,,COLUMN('Charges variables-Calculs auto'!N$168)-COLUMN('Charges variables-Calculs auto'!$C$168)+1-'Charges variables (avancé)'!$K44),0)*'Charges variables (avancé)'!$E44</f>
        <v>0</v>
      </c>
      <c r="O383" s="341">
        <f>IF(ROUND(('Charges variables-Calculs auto'!O$168-CONFIG!$D$7)/31,0)&gt;=ROUND('Charges variables (avancé)'!$K44,0),INDEX($C354:$BJ354,,COLUMN('Charges variables-Calculs auto'!O$168)-COLUMN('Charges variables-Calculs auto'!$C$168)+1-'Charges variables (avancé)'!$K44),0)*'Charges variables (avancé)'!$Y44</f>
        <v>0</v>
      </c>
      <c r="P383" s="341">
        <f>IF(ROUND(('Charges variables-Calculs auto'!P$168-CONFIG!$D$7)/31,0)&gt;=ROUND('Charges variables (avancé)'!$K44,0),INDEX($C354:$BJ354,,COLUMN('Charges variables-Calculs auto'!P$168)-COLUMN('Charges variables-Calculs auto'!$C$168)+1-'Charges variables (avancé)'!$K44),0)*'Charges variables (avancé)'!$Y44</f>
        <v>0</v>
      </c>
      <c r="Q383" s="341">
        <f>IF(ROUND(('Charges variables-Calculs auto'!Q$168-CONFIG!$D$7)/31,0)&gt;=ROUND('Charges variables (avancé)'!$K44,0),INDEX($C354:$BJ354,,COLUMN('Charges variables-Calculs auto'!Q$168)-COLUMN('Charges variables-Calculs auto'!$C$168)+1-'Charges variables (avancé)'!$K44),0)*'Charges variables (avancé)'!$Y44</f>
        <v>0</v>
      </c>
      <c r="R383" s="341">
        <f>IF(ROUND(('Charges variables-Calculs auto'!R$168-CONFIG!$D$7)/31,0)&gt;=ROUND('Charges variables (avancé)'!$K44,0),INDEX($C354:$BJ354,,COLUMN('Charges variables-Calculs auto'!R$168)-COLUMN('Charges variables-Calculs auto'!$C$168)+1-'Charges variables (avancé)'!$K44),0)*'Charges variables (avancé)'!$Y44</f>
        <v>0</v>
      </c>
      <c r="S383" s="341">
        <f>IF(ROUND(('Charges variables-Calculs auto'!S$168-CONFIG!$D$7)/31,0)&gt;=ROUND('Charges variables (avancé)'!$K44,0),INDEX($C354:$BJ354,,COLUMN('Charges variables-Calculs auto'!S$168)-COLUMN('Charges variables-Calculs auto'!$C$168)+1-'Charges variables (avancé)'!$K44),0)*'Charges variables (avancé)'!$Y44</f>
        <v>0</v>
      </c>
      <c r="T383" s="341">
        <f>IF(ROUND(('Charges variables-Calculs auto'!T$168-CONFIG!$D$7)/31,0)&gt;=ROUND('Charges variables (avancé)'!$K44,0),INDEX($C354:$BJ354,,COLUMN('Charges variables-Calculs auto'!T$168)-COLUMN('Charges variables-Calculs auto'!$C$168)+1-'Charges variables (avancé)'!$K44),0)*'Charges variables (avancé)'!$Y44</f>
        <v>0</v>
      </c>
      <c r="U383" s="341">
        <f>IF(ROUND(('Charges variables-Calculs auto'!U$168-CONFIG!$D$7)/31,0)&gt;=ROUND('Charges variables (avancé)'!$K44,0),INDEX($C354:$BJ354,,COLUMN('Charges variables-Calculs auto'!U$168)-COLUMN('Charges variables-Calculs auto'!$C$168)+1-'Charges variables (avancé)'!$K44),0)*'Charges variables (avancé)'!$Y44</f>
        <v>0</v>
      </c>
      <c r="V383" s="341">
        <f>IF(ROUND(('Charges variables-Calculs auto'!V$168-CONFIG!$D$7)/31,0)&gt;=ROUND('Charges variables (avancé)'!$K44,0),INDEX($C354:$BJ354,,COLUMN('Charges variables-Calculs auto'!V$168)-COLUMN('Charges variables-Calculs auto'!$C$168)+1-'Charges variables (avancé)'!$K44),0)*'Charges variables (avancé)'!$Y44</f>
        <v>0</v>
      </c>
      <c r="W383" s="341">
        <f>IF(ROUND(('Charges variables-Calculs auto'!W$168-CONFIG!$D$7)/31,0)&gt;=ROUND('Charges variables (avancé)'!$K44,0),INDEX($C354:$BJ354,,COLUMN('Charges variables-Calculs auto'!W$168)-COLUMN('Charges variables-Calculs auto'!$C$168)+1-'Charges variables (avancé)'!$K44),0)*'Charges variables (avancé)'!$Y44</f>
        <v>0</v>
      </c>
      <c r="X383" s="341">
        <f>IF(ROUND(('Charges variables-Calculs auto'!X$168-CONFIG!$D$7)/31,0)&gt;=ROUND('Charges variables (avancé)'!$K44,0),INDEX($C354:$BJ354,,COLUMN('Charges variables-Calculs auto'!X$168)-COLUMN('Charges variables-Calculs auto'!$C$168)+1-'Charges variables (avancé)'!$K44),0)*'Charges variables (avancé)'!$Y44</f>
        <v>0</v>
      </c>
      <c r="Y383" s="341">
        <f>IF(ROUND(('Charges variables-Calculs auto'!Y$168-CONFIG!$D$7)/31,0)&gt;=ROUND('Charges variables (avancé)'!$K44,0),INDEX($C354:$BJ354,,COLUMN('Charges variables-Calculs auto'!Y$168)-COLUMN('Charges variables-Calculs auto'!$C$168)+1-'Charges variables (avancé)'!$K44),0)*'Charges variables (avancé)'!$Y44</f>
        <v>0</v>
      </c>
      <c r="Z383" s="341">
        <f>IF(ROUND(('Charges variables-Calculs auto'!Z$168-CONFIG!$D$7)/31,0)&gt;=ROUND('Charges variables (avancé)'!$K44,0),INDEX($C354:$BJ354,,COLUMN('Charges variables-Calculs auto'!Z$168)-COLUMN('Charges variables-Calculs auto'!$C$168)+1-'Charges variables (avancé)'!$K44),0)*'Charges variables (avancé)'!$Y44</f>
        <v>0</v>
      </c>
      <c r="AA383" s="341">
        <f>IF(ROUND(('Charges variables-Calculs auto'!AA$168-CONFIG!$D$7)/31,0)&gt;=ROUND('Charges variables (avancé)'!$K44,0),INDEX($C354:$BJ354,,COLUMN('Charges variables-Calculs auto'!AA$168)-COLUMN('Charges variables-Calculs auto'!$C$168)+1-'Charges variables (avancé)'!$K44),0)*'Charges variables (avancé)'!$AA44</f>
        <v>0</v>
      </c>
      <c r="AB383" s="341">
        <f>IF(ROUND(('Charges variables-Calculs auto'!AB$168-CONFIG!$D$7)/31,0)&gt;=ROUND('Charges variables (avancé)'!$K44,0),INDEX($C354:$BJ354,,COLUMN('Charges variables-Calculs auto'!AB$168)-COLUMN('Charges variables-Calculs auto'!$C$168)+1-'Charges variables (avancé)'!$K44),0)*'Charges variables (avancé)'!$AA44</f>
        <v>0</v>
      </c>
      <c r="AC383" s="341">
        <f>IF(ROUND(('Charges variables-Calculs auto'!AC$168-CONFIG!$D$7)/31,0)&gt;=ROUND('Charges variables (avancé)'!$K44,0),INDEX($C354:$BJ354,,COLUMN('Charges variables-Calculs auto'!AC$168)-COLUMN('Charges variables-Calculs auto'!$C$168)+1-'Charges variables (avancé)'!$K44),0)*'Charges variables (avancé)'!$AA44</f>
        <v>0</v>
      </c>
      <c r="AD383" s="341">
        <f>IF(ROUND(('Charges variables-Calculs auto'!AD$168-CONFIG!$D$7)/31,0)&gt;=ROUND('Charges variables (avancé)'!$K44,0),INDEX($C354:$BJ354,,COLUMN('Charges variables-Calculs auto'!AD$168)-COLUMN('Charges variables-Calculs auto'!$C$168)+1-'Charges variables (avancé)'!$K44),0)*'Charges variables (avancé)'!$AA44</f>
        <v>0</v>
      </c>
      <c r="AE383" s="341">
        <f>IF(ROUND(('Charges variables-Calculs auto'!AE$168-CONFIG!$D$7)/31,0)&gt;=ROUND('Charges variables (avancé)'!$K44,0),INDEX($C354:$BJ354,,COLUMN('Charges variables-Calculs auto'!AE$168)-COLUMN('Charges variables-Calculs auto'!$C$168)+1-'Charges variables (avancé)'!$K44),0)*'Charges variables (avancé)'!$AA44</f>
        <v>0</v>
      </c>
      <c r="AF383" s="341">
        <f>IF(ROUND(('Charges variables-Calculs auto'!AF$168-CONFIG!$D$7)/31,0)&gt;=ROUND('Charges variables (avancé)'!$K44,0),INDEX($C354:$BJ354,,COLUMN('Charges variables-Calculs auto'!AF$168)-COLUMN('Charges variables-Calculs auto'!$C$168)+1-'Charges variables (avancé)'!$K44),0)*'Charges variables (avancé)'!$AA44</f>
        <v>0</v>
      </c>
      <c r="AG383" s="341">
        <f>IF(ROUND(('Charges variables-Calculs auto'!AG$168-CONFIG!$D$7)/31,0)&gt;=ROUND('Charges variables (avancé)'!$K44,0),INDEX($C354:$BJ354,,COLUMN('Charges variables-Calculs auto'!AG$168)-COLUMN('Charges variables-Calculs auto'!$C$168)+1-'Charges variables (avancé)'!$K44),0)*'Charges variables (avancé)'!$AA44</f>
        <v>0</v>
      </c>
      <c r="AH383" s="341">
        <f>IF(ROUND(('Charges variables-Calculs auto'!AH$168-CONFIG!$D$7)/31,0)&gt;=ROUND('Charges variables (avancé)'!$K44,0),INDEX($C354:$BJ354,,COLUMN('Charges variables-Calculs auto'!AH$168)-COLUMN('Charges variables-Calculs auto'!$C$168)+1-'Charges variables (avancé)'!$K44),0)*'Charges variables (avancé)'!$AA44</f>
        <v>0</v>
      </c>
      <c r="AI383" s="341">
        <f>IF(ROUND(('Charges variables-Calculs auto'!AI$168-CONFIG!$D$7)/31,0)&gt;=ROUND('Charges variables (avancé)'!$K44,0),INDEX($C354:$BJ354,,COLUMN('Charges variables-Calculs auto'!AI$168)-COLUMN('Charges variables-Calculs auto'!$C$168)+1-'Charges variables (avancé)'!$K44),0)*'Charges variables (avancé)'!$AA44</f>
        <v>0</v>
      </c>
      <c r="AJ383" s="341">
        <f>IF(ROUND(('Charges variables-Calculs auto'!AJ$168-CONFIG!$D$7)/31,0)&gt;=ROUND('Charges variables (avancé)'!$K44,0),INDEX($C354:$BJ354,,COLUMN('Charges variables-Calculs auto'!AJ$168)-COLUMN('Charges variables-Calculs auto'!$C$168)+1-'Charges variables (avancé)'!$K44),0)*'Charges variables (avancé)'!$AA44</f>
        <v>0</v>
      </c>
      <c r="AK383" s="341">
        <f>IF(ROUND(('Charges variables-Calculs auto'!AK$168-CONFIG!$D$7)/31,0)&gt;=ROUND('Charges variables (avancé)'!$K44,0),INDEX($C354:$BJ354,,COLUMN('Charges variables-Calculs auto'!AK$168)-COLUMN('Charges variables-Calculs auto'!$C$168)+1-'Charges variables (avancé)'!$K44),0)*'Charges variables (avancé)'!$AA44</f>
        <v>0</v>
      </c>
      <c r="AL383" s="341">
        <f>IF(ROUND(('Charges variables-Calculs auto'!AL$168-CONFIG!$D$7)/31,0)&gt;=ROUND('Charges variables (avancé)'!$K44,0),INDEX($C354:$BJ354,,COLUMN('Charges variables-Calculs auto'!AL$168)-COLUMN('Charges variables-Calculs auto'!$C$168)+1-'Charges variables (avancé)'!$K44),0)*'Charges variables (avancé)'!$AA44</f>
        <v>0</v>
      </c>
      <c r="AM383" s="341">
        <f>IF(ROUND(('Charges variables-Calculs auto'!AM$168-CONFIG!$D$7)/31,0)&gt;=ROUND('Charges variables (avancé)'!$K44,0),INDEX($C354:$BJ354,,COLUMN('Charges variables-Calculs auto'!AM$168)-COLUMN('Charges variables-Calculs auto'!$C$168)+1-'Charges variables (avancé)'!$K44),0)*'Charges variables (avancé)'!$AC44</f>
        <v>0</v>
      </c>
      <c r="AN383" s="341">
        <f>IF(ROUND(('Charges variables-Calculs auto'!AN$168-CONFIG!$D$7)/31,0)&gt;=ROUND('Charges variables (avancé)'!$K44,0),INDEX($C354:$BJ354,,COLUMN('Charges variables-Calculs auto'!AN$168)-COLUMN('Charges variables-Calculs auto'!$C$168)+1-'Charges variables (avancé)'!$K44),0)*'Charges variables (avancé)'!$AC44</f>
        <v>0</v>
      </c>
      <c r="AO383" s="341">
        <f>IF(ROUND(('Charges variables-Calculs auto'!AO$168-CONFIG!$D$7)/31,0)&gt;=ROUND('Charges variables (avancé)'!$K44,0),INDEX($C354:$BJ354,,COLUMN('Charges variables-Calculs auto'!AO$168)-COLUMN('Charges variables-Calculs auto'!$C$168)+1-'Charges variables (avancé)'!$K44),0)*'Charges variables (avancé)'!$AC44</f>
        <v>0</v>
      </c>
      <c r="AP383" s="341">
        <f>IF(ROUND(('Charges variables-Calculs auto'!AP$168-CONFIG!$D$7)/31,0)&gt;=ROUND('Charges variables (avancé)'!$K44,0),INDEX($C354:$BJ354,,COLUMN('Charges variables-Calculs auto'!AP$168)-COLUMN('Charges variables-Calculs auto'!$C$168)+1-'Charges variables (avancé)'!$K44),0)*'Charges variables (avancé)'!$AC44</f>
        <v>0</v>
      </c>
      <c r="AQ383" s="341">
        <f>IF(ROUND(('Charges variables-Calculs auto'!AQ$168-CONFIG!$D$7)/31,0)&gt;=ROUND('Charges variables (avancé)'!$K44,0),INDEX($C354:$BJ354,,COLUMN('Charges variables-Calculs auto'!AQ$168)-COLUMN('Charges variables-Calculs auto'!$C$168)+1-'Charges variables (avancé)'!$K44),0)*'Charges variables (avancé)'!$AC44</f>
        <v>0</v>
      </c>
      <c r="AR383" s="341">
        <f>IF(ROUND(('Charges variables-Calculs auto'!AR$168-CONFIG!$D$7)/31,0)&gt;=ROUND('Charges variables (avancé)'!$K44,0),INDEX($C354:$BJ354,,COLUMN('Charges variables-Calculs auto'!AR$168)-COLUMN('Charges variables-Calculs auto'!$C$168)+1-'Charges variables (avancé)'!$K44),0)*'Charges variables (avancé)'!$AC44</f>
        <v>0</v>
      </c>
      <c r="AS383" s="341">
        <f>IF(ROUND(('Charges variables-Calculs auto'!AS$168-CONFIG!$D$7)/31,0)&gt;=ROUND('Charges variables (avancé)'!$K44,0),INDEX($C354:$BJ354,,COLUMN('Charges variables-Calculs auto'!AS$168)-COLUMN('Charges variables-Calculs auto'!$C$168)+1-'Charges variables (avancé)'!$K44),0)*'Charges variables (avancé)'!$AC44</f>
        <v>0</v>
      </c>
      <c r="AT383" s="341">
        <f>IF(ROUND(('Charges variables-Calculs auto'!AT$168-CONFIG!$D$7)/31,0)&gt;=ROUND('Charges variables (avancé)'!$K44,0),INDEX($C354:$BJ354,,COLUMN('Charges variables-Calculs auto'!AT$168)-COLUMN('Charges variables-Calculs auto'!$C$168)+1-'Charges variables (avancé)'!$K44),0)*'Charges variables (avancé)'!$AC44</f>
        <v>0</v>
      </c>
      <c r="AU383" s="341">
        <f>IF(ROUND(('Charges variables-Calculs auto'!AU$168-CONFIG!$D$7)/31,0)&gt;=ROUND('Charges variables (avancé)'!$K44,0),INDEX($C354:$BJ354,,COLUMN('Charges variables-Calculs auto'!AU$168)-COLUMN('Charges variables-Calculs auto'!$C$168)+1-'Charges variables (avancé)'!$K44),0)*'Charges variables (avancé)'!$AC44</f>
        <v>0</v>
      </c>
      <c r="AV383" s="341">
        <f>IF(ROUND(('Charges variables-Calculs auto'!AV$168-CONFIG!$D$7)/31,0)&gt;=ROUND('Charges variables (avancé)'!$K44,0),INDEX($C354:$BJ354,,COLUMN('Charges variables-Calculs auto'!AV$168)-COLUMN('Charges variables-Calculs auto'!$C$168)+1-'Charges variables (avancé)'!$K44),0)*'Charges variables (avancé)'!$AC44</f>
        <v>0</v>
      </c>
      <c r="AW383" s="341">
        <f>IF(ROUND(('Charges variables-Calculs auto'!AW$168-CONFIG!$D$7)/31,0)&gt;=ROUND('Charges variables (avancé)'!$K44,0),INDEX($C354:$BJ354,,COLUMN('Charges variables-Calculs auto'!AW$168)-COLUMN('Charges variables-Calculs auto'!$C$168)+1-'Charges variables (avancé)'!$K44),0)*'Charges variables (avancé)'!$AC44</f>
        <v>0</v>
      </c>
      <c r="AX383" s="341">
        <f>IF(ROUND(('Charges variables-Calculs auto'!AX$168-CONFIG!$D$7)/31,0)&gt;=ROUND('Charges variables (avancé)'!$K44,0),INDEX($C354:$BJ354,,COLUMN('Charges variables-Calculs auto'!AX$168)-COLUMN('Charges variables-Calculs auto'!$C$168)+1-'Charges variables (avancé)'!$K44),0)*'Charges variables (avancé)'!$AC44</f>
        <v>0</v>
      </c>
      <c r="AY383" s="341">
        <f>IF(ROUND(('Charges variables-Calculs auto'!AY$168-CONFIG!$D$7)/31,0)&gt;=ROUND('Charges variables (avancé)'!$K44,0),INDEX($C354:$BJ354,,COLUMN('Charges variables-Calculs auto'!AY$168)-COLUMN('Charges variables-Calculs auto'!$C$168)+1-'Charges variables (avancé)'!$K44),0)*'Charges variables (avancé)'!$AE44</f>
        <v>0</v>
      </c>
      <c r="AZ383" s="341">
        <f>IF(ROUND(('Charges variables-Calculs auto'!AZ$168-CONFIG!$D$7)/31,0)&gt;=ROUND('Charges variables (avancé)'!$K44,0),INDEX($C354:$BJ354,,COLUMN('Charges variables-Calculs auto'!AZ$168)-COLUMN('Charges variables-Calculs auto'!$C$168)+1-'Charges variables (avancé)'!$K44),0)*'Charges variables (avancé)'!$AE44</f>
        <v>0</v>
      </c>
      <c r="BA383" s="341">
        <f>IF(ROUND(('Charges variables-Calculs auto'!BA$168-CONFIG!$D$7)/31,0)&gt;=ROUND('Charges variables (avancé)'!$K44,0),INDEX($C354:$BJ354,,COLUMN('Charges variables-Calculs auto'!BA$168)-COLUMN('Charges variables-Calculs auto'!$C$168)+1-'Charges variables (avancé)'!$K44),0)*'Charges variables (avancé)'!$AE44</f>
        <v>0</v>
      </c>
      <c r="BB383" s="341">
        <f>IF(ROUND(('Charges variables-Calculs auto'!BB$168-CONFIG!$D$7)/31,0)&gt;=ROUND('Charges variables (avancé)'!$K44,0),INDEX($C354:$BJ354,,COLUMN('Charges variables-Calculs auto'!BB$168)-COLUMN('Charges variables-Calculs auto'!$C$168)+1-'Charges variables (avancé)'!$K44),0)*'Charges variables (avancé)'!$AE44</f>
        <v>0</v>
      </c>
      <c r="BC383" s="341">
        <f>IF(ROUND(('Charges variables-Calculs auto'!BC$168-CONFIG!$D$7)/31,0)&gt;=ROUND('Charges variables (avancé)'!$K44,0),INDEX($C354:$BJ354,,COLUMN('Charges variables-Calculs auto'!BC$168)-COLUMN('Charges variables-Calculs auto'!$C$168)+1-'Charges variables (avancé)'!$K44),0)*'Charges variables (avancé)'!$AE44</f>
        <v>0</v>
      </c>
      <c r="BD383" s="341">
        <f>IF(ROUND(('Charges variables-Calculs auto'!BD$168-CONFIG!$D$7)/31,0)&gt;=ROUND('Charges variables (avancé)'!$K44,0),INDEX($C354:$BJ354,,COLUMN('Charges variables-Calculs auto'!BD$168)-COLUMN('Charges variables-Calculs auto'!$C$168)+1-'Charges variables (avancé)'!$K44),0)*'Charges variables (avancé)'!$AE44</f>
        <v>0</v>
      </c>
      <c r="BE383" s="341">
        <f>IF(ROUND(('Charges variables-Calculs auto'!BE$168-CONFIG!$D$7)/31,0)&gt;=ROUND('Charges variables (avancé)'!$K44,0),INDEX($C354:$BJ354,,COLUMN('Charges variables-Calculs auto'!BE$168)-COLUMN('Charges variables-Calculs auto'!$C$168)+1-'Charges variables (avancé)'!$K44),0)*'Charges variables (avancé)'!$AE44</f>
        <v>0</v>
      </c>
      <c r="BF383" s="341">
        <f>IF(ROUND(('Charges variables-Calculs auto'!BF$168-CONFIG!$D$7)/31,0)&gt;=ROUND('Charges variables (avancé)'!$K44,0),INDEX($C354:$BJ354,,COLUMN('Charges variables-Calculs auto'!BF$168)-COLUMN('Charges variables-Calculs auto'!$C$168)+1-'Charges variables (avancé)'!$K44),0)*'Charges variables (avancé)'!$AE44</f>
        <v>0</v>
      </c>
      <c r="BG383" s="341">
        <f>IF(ROUND(('Charges variables-Calculs auto'!BG$168-CONFIG!$D$7)/31,0)&gt;=ROUND('Charges variables (avancé)'!$K44,0),INDEX($C354:$BJ354,,COLUMN('Charges variables-Calculs auto'!BG$168)-COLUMN('Charges variables-Calculs auto'!$C$168)+1-'Charges variables (avancé)'!$K44),0)*'Charges variables (avancé)'!$AE44</f>
        <v>0</v>
      </c>
      <c r="BH383" s="341">
        <f>IF(ROUND(('Charges variables-Calculs auto'!BH$168-CONFIG!$D$7)/31,0)&gt;=ROUND('Charges variables (avancé)'!$K44,0),INDEX($C354:$BJ354,,COLUMN('Charges variables-Calculs auto'!BH$168)-COLUMN('Charges variables-Calculs auto'!$C$168)+1-'Charges variables (avancé)'!$K44),0)*'Charges variables (avancé)'!$AE44</f>
        <v>0</v>
      </c>
      <c r="BI383" s="341">
        <f>IF(ROUND(('Charges variables-Calculs auto'!BI$168-CONFIG!$D$7)/31,0)&gt;=ROUND('Charges variables (avancé)'!$K44,0),INDEX($C354:$BJ354,,COLUMN('Charges variables-Calculs auto'!BI$168)-COLUMN('Charges variables-Calculs auto'!$C$168)+1-'Charges variables (avancé)'!$K44),0)*'Charges variables (avancé)'!$AE44</f>
        <v>0</v>
      </c>
      <c r="BJ383" s="341">
        <f>IF(ROUND(('Charges variables-Calculs auto'!BJ$168-CONFIG!$D$7)/31,0)&gt;=ROUND('Charges variables (avancé)'!$K44,0),INDEX($C354:$BJ354,,COLUMN('Charges variables-Calculs auto'!BJ$168)-COLUMN('Charges variables-Calculs auto'!$C$168)+1-'Charges variables (avancé)'!$K44),0)*'Charges variables (avancé)'!$AE44</f>
        <v>0</v>
      </c>
    </row>
    <row r="384" spans="2:62" ht="15" customHeight="1">
      <c r="B384" s="366">
        <f>'Charges variables (avancé)'!$C$45</f>
        <v>0</v>
      </c>
      <c r="C384" s="341">
        <f>IF(ROUND(('Charges variables-Calculs auto'!C$168-CONFIG!$D$7)/31,0)&gt;=ROUND('Charges variables (avancé)'!$K45,0),INDEX($C355:$BJ355,,COLUMN('Charges variables-Calculs auto'!C$168)-COLUMN('Charges variables-Calculs auto'!$C$168)+1-'Charges variables (avancé)'!$K45),0)*'Charges variables (avancé)'!$E45</f>
        <v>0</v>
      </c>
      <c r="D384" s="341">
        <f>IF(ROUND(('Charges variables-Calculs auto'!D$168-CONFIG!$D$7)/31,0)&gt;=ROUND('Charges variables (avancé)'!$K45,0),INDEX($C355:$BJ355,,COLUMN('Charges variables-Calculs auto'!D$168)-COLUMN('Charges variables-Calculs auto'!$C$168)+1-'Charges variables (avancé)'!$K45),0)*'Charges variables (avancé)'!$E45</f>
        <v>0</v>
      </c>
      <c r="E384" s="341">
        <f>IF(ROUND(('Charges variables-Calculs auto'!E$168-CONFIG!$D$7)/31,0)&gt;=ROUND('Charges variables (avancé)'!$K45,0),INDEX($C355:$BJ355,,COLUMN('Charges variables-Calculs auto'!E$168)-COLUMN('Charges variables-Calculs auto'!$C$168)+1-'Charges variables (avancé)'!$K45),0)*'Charges variables (avancé)'!$E45</f>
        <v>0</v>
      </c>
      <c r="F384" s="341">
        <f>IF(ROUND(('Charges variables-Calculs auto'!F$168-CONFIG!$D$7)/31,0)&gt;=ROUND('Charges variables (avancé)'!$K45,0),INDEX($C355:$BJ355,,COLUMN('Charges variables-Calculs auto'!F$168)-COLUMN('Charges variables-Calculs auto'!$C$168)+1-'Charges variables (avancé)'!$K45),0)*'Charges variables (avancé)'!$E45</f>
        <v>0</v>
      </c>
      <c r="G384" s="341">
        <f>IF(ROUND(('Charges variables-Calculs auto'!G$168-CONFIG!$D$7)/31,0)&gt;=ROUND('Charges variables (avancé)'!$K45,0),INDEX($C355:$BJ355,,COLUMN('Charges variables-Calculs auto'!G$168)-COLUMN('Charges variables-Calculs auto'!$C$168)+1-'Charges variables (avancé)'!$K45),0)*'Charges variables (avancé)'!$E45</f>
        <v>0</v>
      </c>
      <c r="H384" s="341">
        <f>IF(ROUND(('Charges variables-Calculs auto'!H$168-CONFIG!$D$7)/31,0)&gt;=ROUND('Charges variables (avancé)'!$K45,0),INDEX($C355:$BJ355,,COLUMN('Charges variables-Calculs auto'!H$168)-COLUMN('Charges variables-Calculs auto'!$C$168)+1-'Charges variables (avancé)'!$K45),0)*'Charges variables (avancé)'!$E45</f>
        <v>0</v>
      </c>
      <c r="I384" s="341">
        <f>IF(ROUND(('Charges variables-Calculs auto'!I$168-CONFIG!$D$7)/31,0)&gt;=ROUND('Charges variables (avancé)'!$K45,0),INDEX($C355:$BJ355,,COLUMN('Charges variables-Calculs auto'!I$168)-COLUMN('Charges variables-Calculs auto'!$C$168)+1-'Charges variables (avancé)'!$K45),0)*'Charges variables (avancé)'!$E45</f>
        <v>0</v>
      </c>
      <c r="J384" s="341">
        <f>IF(ROUND(('Charges variables-Calculs auto'!J$168-CONFIG!$D$7)/31,0)&gt;=ROUND('Charges variables (avancé)'!$K45,0),INDEX($C355:$BJ355,,COLUMN('Charges variables-Calculs auto'!J$168)-COLUMN('Charges variables-Calculs auto'!$C$168)+1-'Charges variables (avancé)'!$K45),0)*'Charges variables (avancé)'!$E45</f>
        <v>0</v>
      </c>
      <c r="K384" s="341">
        <f>IF(ROUND(('Charges variables-Calculs auto'!K$168-CONFIG!$D$7)/31,0)&gt;=ROUND('Charges variables (avancé)'!$K45,0),INDEX($C355:$BJ355,,COLUMN('Charges variables-Calculs auto'!K$168)-COLUMN('Charges variables-Calculs auto'!$C$168)+1-'Charges variables (avancé)'!$K45),0)*'Charges variables (avancé)'!$E45</f>
        <v>0</v>
      </c>
      <c r="L384" s="341">
        <f>IF(ROUND(('Charges variables-Calculs auto'!L$168-CONFIG!$D$7)/31,0)&gt;=ROUND('Charges variables (avancé)'!$K45,0),INDEX($C355:$BJ355,,COLUMN('Charges variables-Calculs auto'!L$168)-COLUMN('Charges variables-Calculs auto'!$C$168)+1-'Charges variables (avancé)'!$K45),0)*'Charges variables (avancé)'!$E45</f>
        <v>0</v>
      </c>
      <c r="M384" s="341">
        <f>IF(ROUND(('Charges variables-Calculs auto'!M$168-CONFIG!$D$7)/31,0)&gt;=ROUND('Charges variables (avancé)'!$K45,0),INDEX($C355:$BJ355,,COLUMN('Charges variables-Calculs auto'!M$168)-COLUMN('Charges variables-Calculs auto'!$C$168)+1-'Charges variables (avancé)'!$K45),0)*'Charges variables (avancé)'!$E45</f>
        <v>0</v>
      </c>
      <c r="N384" s="341">
        <f>IF(ROUND(('Charges variables-Calculs auto'!N$168-CONFIG!$D$7)/31,0)&gt;=ROUND('Charges variables (avancé)'!$K45,0),INDEX($C355:$BJ355,,COLUMN('Charges variables-Calculs auto'!N$168)-COLUMN('Charges variables-Calculs auto'!$C$168)+1-'Charges variables (avancé)'!$K45),0)*'Charges variables (avancé)'!$E45</f>
        <v>0</v>
      </c>
      <c r="O384" s="341">
        <f>IF(ROUND(('Charges variables-Calculs auto'!O$168-CONFIG!$D$7)/31,0)&gt;=ROUND('Charges variables (avancé)'!$K45,0),INDEX($C355:$BJ355,,COLUMN('Charges variables-Calculs auto'!O$168)-COLUMN('Charges variables-Calculs auto'!$C$168)+1-'Charges variables (avancé)'!$K45),0)*'Charges variables (avancé)'!$Y45</f>
        <v>0</v>
      </c>
      <c r="P384" s="341">
        <f>IF(ROUND(('Charges variables-Calculs auto'!P$168-CONFIG!$D$7)/31,0)&gt;=ROUND('Charges variables (avancé)'!$K45,0),INDEX($C355:$BJ355,,COLUMN('Charges variables-Calculs auto'!P$168)-COLUMN('Charges variables-Calculs auto'!$C$168)+1-'Charges variables (avancé)'!$K45),0)*'Charges variables (avancé)'!$Y45</f>
        <v>0</v>
      </c>
      <c r="Q384" s="341">
        <f>IF(ROUND(('Charges variables-Calculs auto'!Q$168-CONFIG!$D$7)/31,0)&gt;=ROUND('Charges variables (avancé)'!$K45,0),INDEX($C355:$BJ355,,COLUMN('Charges variables-Calculs auto'!Q$168)-COLUMN('Charges variables-Calculs auto'!$C$168)+1-'Charges variables (avancé)'!$K45),0)*'Charges variables (avancé)'!$Y45</f>
        <v>0</v>
      </c>
      <c r="R384" s="341">
        <f>IF(ROUND(('Charges variables-Calculs auto'!R$168-CONFIG!$D$7)/31,0)&gt;=ROUND('Charges variables (avancé)'!$K45,0),INDEX($C355:$BJ355,,COLUMN('Charges variables-Calculs auto'!R$168)-COLUMN('Charges variables-Calculs auto'!$C$168)+1-'Charges variables (avancé)'!$K45),0)*'Charges variables (avancé)'!$Y45</f>
        <v>0</v>
      </c>
      <c r="S384" s="341">
        <f>IF(ROUND(('Charges variables-Calculs auto'!S$168-CONFIG!$D$7)/31,0)&gt;=ROUND('Charges variables (avancé)'!$K45,0),INDEX($C355:$BJ355,,COLUMN('Charges variables-Calculs auto'!S$168)-COLUMN('Charges variables-Calculs auto'!$C$168)+1-'Charges variables (avancé)'!$K45),0)*'Charges variables (avancé)'!$Y45</f>
        <v>0</v>
      </c>
      <c r="T384" s="341">
        <f>IF(ROUND(('Charges variables-Calculs auto'!T$168-CONFIG!$D$7)/31,0)&gt;=ROUND('Charges variables (avancé)'!$K45,0),INDEX($C355:$BJ355,,COLUMN('Charges variables-Calculs auto'!T$168)-COLUMN('Charges variables-Calculs auto'!$C$168)+1-'Charges variables (avancé)'!$K45),0)*'Charges variables (avancé)'!$Y45</f>
        <v>0</v>
      </c>
      <c r="U384" s="341">
        <f>IF(ROUND(('Charges variables-Calculs auto'!U$168-CONFIG!$D$7)/31,0)&gt;=ROUND('Charges variables (avancé)'!$K45,0),INDEX($C355:$BJ355,,COLUMN('Charges variables-Calculs auto'!U$168)-COLUMN('Charges variables-Calculs auto'!$C$168)+1-'Charges variables (avancé)'!$K45),0)*'Charges variables (avancé)'!$Y45</f>
        <v>0</v>
      </c>
      <c r="V384" s="341">
        <f>IF(ROUND(('Charges variables-Calculs auto'!V$168-CONFIG!$D$7)/31,0)&gt;=ROUND('Charges variables (avancé)'!$K45,0),INDEX($C355:$BJ355,,COLUMN('Charges variables-Calculs auto'!V$168)-COLUMN('Charges variables-Calculs auto'!$C$168)+1-'Charges variables (avancé)'!$K45),0)*'Charges variables (avancé)'!$Y45</f>
        <v>0</v>
      </c>
      <c r="W384" s="341">
        <f>IF(ROUND(('Charges variables-Calculs auto'!W$168-CONFIG!$D$7)/31,0)&gt;=ROUND('Charges variables (avancé)'!$K45,0),INDEX($C355:$BJ355,,COLUMN('Charges variables-Calculs auto'!W$168)-COLUMN('Charges variables-Calculs auto'!$C$168)+1-'Charges variables (avancé)'!$K45),0)*'Charges variables (avancé)'!$Y45</f>
        <v>0</v>
      </c>
      <c r="X384" s="341">
        <f>IF(ROUND(('Charges variables-Calculs auto'!X$168-CONFIG!$D$7)/31,0)&gt;=ROUND('Charges variables (avancé)'!$K45,0),INDEX($C355:$BJ355,,COLUMN('Charges variables-Calculs auto'!X$168)-COLUMN('Charges variables-Calculs auto'!$C$168)+1-'Charges variables (avancé)'!$K45),0)*'Charges variables (avancé)'!$Y45</f>
        <v>0</v>
      </c>
      <c r="Y384" s="341">
        <f>IF(ROUND(('Charges variables-Calculs auto'!Y$168-CONFIG!$D$7)/31,0)&gt;=ROUND('Charges variables (avancé)'!$K45,0),INDEX($C355:$BJ355,,COLUMN('Charges variables-Calculs auto'!Y$168)-COLUMN('Charges variables-Calculs auto'!$C$168)+1-'Charges variables (avancé)'!$K45),0)*'Charges variables (avancé)'!$Y45</f>
        <v>0</v>
      </c>
      <c r="Z384" s="341">
        <f>IF(ROUND(('Charges variables-Calculs auto'!Z$168-CONFIG!$D$7)/31,0)&gt;=ROUND('Charges variables (avancé)'!$K45,0),INDEX($C355:$BJ355,,COLUMN('Charges variables-Calculs auto'!Z$168)-COLUMN('Charges variables-Calculs auto'!$C$168)+1-'Charges variables (avancé)'!$K45),0)*'Charges variables (avancé)'!$Y45</f>
        <v>0</v>
      </c>
      <c r="AA384" s="341">
        <f>IF(ROUND(('Charges variables-Calculs auto'!AA$168-CONFIG!$D$7)/31,0)&gt;=ROUND('Charges variables (avancé)'!$K45,0),INDEX($C355:$BJ355,,COLUMN('Charges variables-Calculs auto'!AA$168)-COLUMN('Charges variables-Calculs auto'!$C$168)+1-'Charges variables (avancé)'!$K45),0)*'Charges variables (avancé)'!$AA45</f>
        <v>0</v>
      </c>
      <c r="AB384" s="341">
        <f>IF(ROUND(('Charges variables-Calculs auto'!AB$168-CONFIG!$D$7)/31,0)&gt;=ROUND('Charges variables (avancé)'!$K45,0),INDEX($C355:$BJ355,,COLUMN('Charges variables-Calculs auto'!AB$168)-COLUMN('Charges variables-Calculs auto'!$C$168)+1-'Charges variables (avancé)'!$K45),0)*'Charges variables (avancé)'!$AA45</f>
        <v>0</v>
      </c>
      <c r="AC384" s="341">
        <f>IF(ROUND(('Charges variables-Calculs auto'!AC$168-CONFIG!$D$7)/31,0)&gt;=ROUND('Charges variables (avancé)'!$K45,0),INDEX($C355:$BJ355,,COLUMN('Charges variables-Calculs auto'!AC$168)-COLUMN('Charges variables-Calculs auto'!$C$168)+1-'Charges variables (avancé)'!$K45),0)*'Charges variables (avancé)'!$AA45</f>
        <v>0</v>
      </c>
      <c r="AD384" s="341">
        <f>IF(ROUND(('Charges variables-Calculs auto'!AD$168-CONFIG!$D$7)/31,0)&gt;=ROUND('Charges variables (avancé)'!$K45,0),INDEX($C355:$BJ355,,COLUMN('Charges variables-Calculs auto'!AD$168)-COLUMN('Charges variables-Calculs auto'!$C$168)+1-'Charges variables (avancé)'!$K45),0)*'Charges variables (avancé)'!$AA45</f>
        <v>0</v>
      </c>
      <c r="AE384" s="341">
        <f>IF(ROUND(('Charges variables-Calculs auto'!AE$168-CONFIG!$D$7)/31,0)&gt;=ROUND('Charges variables (avancé)'!$K45,0),INDEX($C355:$BJ355,,COLUMN('Charges variables-Calculs auto'!AE$168)-COLUMN('Charges variables-Calculs auto'!$C$168)+1-'Charges variables (avancé)'!$K45),0)*'Charges variables (avancé)'!$AA45</f>
        <v>0</v>
      </c>
      <c r="AF384" s="341">
        <f>IF(ROUND(('Charges variables-Calculs auto'!AF$168-CONFIG!$D$7)/31,0)&gt;=ROUND('Charges variables (avancé)'!$K45,0),INDEX($C355:$BJ355,,COLUMN('Charges variables-Calculs auto'!AF$168)-COLUMN('Charges variables-Calculs auto'!$C$168)+1-'Charges variables (avancé)'!$K45),0)*'Charges variables (avancé)'!$AA45</f>
        <v>0</v>
      </c>
      <c r="AG384" s="341">
        <f>IF(ROUND(('Charges variables-Calculs auto'!AG$168-CONFIG!$D$7)/31,0)&gt;=ROUND('Charges variables (avancé)'!$K45,0),INDEX($C355:$BJ355,,COLUMN('Charges variables-Calculs auto'!AG$168)-COLUMN('Charges variables-Calculs auto'!$C$168)+1-'Charges variables (avancé)'!$K45),0)*'Charges variables (avancé)'!$AA45</f>
        <v>0</v>
      </c>
      <c r="AH384" s="341">
        <f>IF(ROUND(('Charges variables-Calculs auto'!AH$168-CONFIG!$D$7)/31,0)&gt;=ROUND('Charges variables (avancé)'!$K45,0),INDEX($C355:$BJ355,,COLUMN('Charges variables-Calculs auto'!AH$168)-COLUMN('Charges variables-Calculs auto'!$C$168)+1-'Charges variables (avancé)'!$K45),0)*'Charges variables (avancé)'!$AA45</f>
        <v>0</v>
      </c>
      <c r="AI384" s="341">
        <f>IF(ROUND(('Charges variables-Calculs auto'!AI$168-CONFIG!$D$7)/31,0)&gt;=ROUND('Charges variables (avancé)'!$K45,0),INDEX($C355:$BJ355,,COLUMN('Charges variables-Calculs auto'!AI$168)-COLUMN('Charges variables-Calculs auto'!$C$168)+1-'Charges variables (avancé)'!$K45),0)*'Charges variables (avancé)'!$AA45</f>
        <v>0</v>
      </c>
      <c r="AJ384" s="341">
        <f>IF(ROUND(('Charges variables-Calculs auto'!AJ$168-CONFIG!$D$7)/31,0)&gt;=ROUND('Charges variables (avancé)'!$K45,0),INDEX($C355:$BJ355,,COLUMN('Charges variables-Calculs auto'!AJ$168)-COLUMN('Charges variables-Calculs auto'!$C$168)+1-'Charges variables (avancé)'!$K45),0)*'Charges variables (avancé)'!$AA45</f>
        <v>0</v>
      </c>
      <c r="AK384" s="341">
        <f>IF(ROUND(('Charges variables-Calculs auto'!AK$168-CONFIG!$D$7)/31,0)&gt;=ROUND('Charges variables (avancé)'!$K45,0),INDEX($C355:$BJ355,,COLUMN('Charges variables-Calculs auto'!AK$168)-COLUMN('Charges variables-Calculs auto'!$C$168)+1-'Charges variables (avancé)'!$K45),0)*'Charges variables (avancé)'!$AA45</f>
        <v>0</v>
      </c>
      <c r="AL384" s="341">
        <f>IF(ROUND(('Charges variables-Calculs auto'!AL$168-CONFIG!$D$7)/31,0)&gt;=ROUND('Charges variables (avancé)'!$K45,0),INDEX($C355:$BJ355,,COLUMN('Charges variables-Calculs auto'!AL$168)-COLUMN('Charges variables-Calculs auto'!$C$168)+1-'Charges variables (avancé)'!$K45),0)*'Charges variables (avancé)'!$AA45</f>
        <v>0</v>
      </c>
      <c r="AM384" s="341">
        <f>IF(ROUND(('Charges variables-Calculs auto'!AM$168-CONFIG!$D$7)/31,0)&gt;=ROUND('Charges variables (avancé)'!$K45,0),INDEX($C355:$BJ355,,COLUMN('Charges variables-Calculs auto'!AM$168)-COLUMN('Charges variables-Calculs auto'!$C$168)+1-'Charges variables (avancé)'!$K45),0)*'Charges variables (avancé)'!$AC45</f>
        <v>0</v>
      </c>
      <c r="AN384" s="341">
        <f>IF(ROUND(('Charges variables-Calculs auto'!AN$168-CONFIG!$D$7)/31,0)&gt;=ROUND('Charges variables (avancé)'!$K45,0),INDEX($C355:$BJ355,,COLUMN('Charges variables-Calculs auto'!AN$168)-COLUMN('Charges variables-Calculs auto'!$C$168)+1-'Charges variables (avancé)'!$K45),0)*'Charges variables (avancé)'!$AC45</f>
        <v>0</v>
      </c>
      <c r="AO384" s="341">
        <f>IF(ROUND(('Charges variables-Calculs auto'!AO$168-CONFIG!$D$7)/31,0)&gt;=ROUND('Charges variables (avancé)'!$K45,0),INDEX($C355:$BJ355,,COLUMN('Charges variables-Calculs auto'!AO$168)-COLUMN('Charges variables-Calculs auto'!$C$168)+1-'Charges variables (avancé)'!$K45),0)*'Charges variables (avancé)'!$AC45</f>
        <v>0</v>
      </c>
      <c r="AP384" s="341">
        <f>IF(ROUND(('Charges variables-Calculs auto'!AP$168-CONFIG!$D$7)/31,0)&gt;=ROUND('Charges variables (avancé)'!$K45,0),INDEX($C355:$BJ355,,COLUMN('Charges variables-Calculs auto'!AP$168)-COLUMN('Charges variables-Calculs auto'!$C$168)+1-'Charges variables (avancé)'!$K45),0)*'Charges variables (avancé)'!$AC45</f>
        <v>0</v>
      </c>
      <c r="AQ384" s="341">
        <f>IF(ROUND(('Charges variables-Calculs auto'!AQ$168-CONFIG!$D$7)/31,0)&gt;=ROUND('Charges variables (avancé)'!$K45,0),INDEX($C355:$BJ355,,COLUMN('Charges variables-Calculs auto'!AQ$168)-COLUMN('Charges variables-Calculs auto'!$C$168)+1-'Charges variables (avancé)'!$K45),0)*'Charges variables (avancé)'!$AC45</f>
        <v>0</v>
      </c>
      <c r="AR384" s="341">
        <f>IF(ROUND(('Charges variables-Calculs auto'!AR$168-CONFIG!$D$7)/31,0)&gt;=ROUND('Charges variables (avancé)'!$K45,0),INDEX($C355:$BJ355,,COLUMN('Charges variables-Calculs auto'!AR$168)-COLUMN('Charges variables-Calculs auto'!$C$168)+1-'Charges variables (avancé)'!$K45),0)*'Charges variables (avancé)'!$AC45</f>
        <v>0</v>
      </c>
      <c r="AS384" s="341">
        <f>IF(ROUND(('Charges variables-Calculs auto'!AS$168-CONFIG!$D$7)/31,0)&gt;=ROUND('Charges variables (avancé)'!$K45,0),INDEX($C355:$BJ355,,COLUMN('Charges variables-Calculs auto'!AS$168)-COLUMN('Charges variables-Calculs auto'!$C$168)+1-'Charges variables (avancé)'!$K45),0)*'Charges variables (avancé)'!$AC45</f>
        <v>0</v>
      </c>
      <c r="AT384" s="341">
        <f>IF(ROUND(('Charges variables-Calculs auto'!AT$168-CONFIG!$D$7)/31,0)&gt;=ROUND('Charges variables (avancé)'!$K45,0),INDEX($C355:$BJ355,,COLUMN('Charges variables-Calculs auto'!AT$168)-COLUMN('Charges variables-Calculs auto'!$C$168)+1-'Charges variables (avancé)'!$K45),0)*'Charges variables (avancé)'!$AC45</f>
        <v>0</v>
      </c>
      <c r="AU384" s="341">
        <f>IF(ROUND(('Charges variables-Calculs auto'!AU$168-CONFIG!$D$7)/31,0)&gt;=ROUND('Charges variables (avancé)'!$K45,0),INDEX($C355:$BJ355,,COLUMN('Charges variables-Calculs auto'!AU$168)-COLUMN('Charges variables-Calculs auto'!$C$168)+1-'Charges variables (avancé)'!$K45),0)*'Charges variables (avancé)'!$AC45</f>
        <v>0</v>
      </c>
      <c r="AV384" s="341">
        <f>IF(ROUND(('Charges variables-Calculs auto'!AV$168-CONFIG!$D$7)/31,0)&gt;=ROUND('Charges variables (avancé)'!$K45,0),INDEX($C355:$BJ355,,COLUMN('Charges variables-Calculs auto'!AV$168)-COLUMN('Charges variables-Calculs auto'!$C$168)+1-'Charges variables (avancé)'!$K45),0)*'Charges variables (avancé)'!$AC45</f>
        <v>0</v>
      </c>
      <c r="AW384" s="341">
        <f>IF(ROUND(('Charges variables-Calculs auto'!AW$168-CONFIG!$D$7)/31,0)&gt;=ROUND('Charges variables (avancé)'!$K45,0),INDEX($C355:$BJ355,,COLUMN('Charges variables-Calculs auto'!AW$168)-COLUMN('Charges variables-Calculs auto'!$C$168)+1-'Charges variables (avancé)'!$K45),0)*'Charges variables (avancé)'!$AC45</f>
        <v>0</v>
      </c>
      <c r="AX384" s="341">
        <f>IF(ROUND(('Charges variables-Calculs auto'!AX$168-CONFIG!$D$7)/31,0)&gt;=ROUND('Charges variables (avancé)'!$K45,0),INDEX($C355:$BJ355,,COLUMN('Charges variables-Calculs auto'!AX$168)-COLUMN('Charges variables-Calculs auto'!$C$168)+1-'Charges variables (avancé)'!$K45),0)*'Charges variables (avancé)'!$AC45</f>
        <v>0</v>
      </c>
      <c r="AY384" s="341">
        <f>IF(ROUND(('Charges variables-Calculs auto'!AY$168-CONFIG!$D$7)/31,0)&gt;=ROUND('Charges variables (avancé)'!$K45,0),INDEX($C355:$BJ355,,COLUMN('Charges variables-Calculs auto'!AY$168)-COLUMN('Charges variables-Calculs auto'!$C$168)+1-'Charges variables (avancé)'!$K45),0)*'Charges variables (avancé)'!$AE45</f>
        <v>0</v>
      </c>
      <c r="AZ384" s="341">
        <f>IF(ROUND(('Charges variables-Calculs auto'!AZ$168-CONFIG!$D$7)/31,0)&gt;=ROUND('Charges variables (avancé)'!$K45,0),INDEX($C355:$BJ355,,COLUMN('Charges variables-Calculs auto'!AZ$168)-COLUMN('Charges variables-Calculs auto'!$C$168)+1-'Charges variables (avancé)'!$K45),0)*'Charges variables (avancé)'!$AE45</f>
        <v>0</v>
      </c>
      <c r="BA384" s="341">
        <f>IF(ROUND(('Charges variables-Calculs auto'!BA$168-CONFIG!$D$7)/31,0)&gt;=ROUND('Charges variables (avancé)'!$K45,0),INDEX($C355:$BJ355,,COLUMN('Charges variables-Calculs auto'!BA$168)-COLUMN('Charges variables-Calculs auto'!$C$168)+1-'Charges variables (avancé)'!$K45),0)*'Charges variables (avancé)'!$AE45</f>
        <v>0</v>
      </c>
      <c r="BB384" s="341">
        <f>IF(ROUND(('Charges variables-Calculs auto'!BB$168-CONFIG!$D$7)/31,0)&gt;=ROUND('Charges variables (avancé)'!$K45,0),INDEX($C355:$BJ355,,COLUMN('Charges variables-Calculs auto'!BB$168)-COLUMN('Charges variables-Calculs auto'!$C$168)+1-'Charges variables (avancé)'!$K45),0)*'Charges variables (avancé)'!$AE45</f>
        <v>0</v>
      </c>
      <c r="BC384" s="341">
        <f>IF(ROUND(('Charges variables-Calculs auto'!BC$168-CONFIG!$D$7)/31,0)&gt;=ROUND('Charges variables (avancé)'!$K45,0),INDEX($C355:$BJ355,,COLUMN('Charges variables-Calculs auto'!BC$168)-COLUMN('Charges variables-Calculs auto'!$C$168)+1-'Charges variables (avancé)'!$K45),0)*'Charges variables (avancé)'!$AE45</f>
        <v>0</v>
      </c>
      <c r="BD384" s="341">
        <f>IF(ROUND(('Charges variables-Calculs auto'!BD$168-CONFIG!$D$7)/31,0)&gt;=ROUND('Charges variables (avancé)'!$K45,0),INDEX($C355:$BJ355,,COLUMN('Charges variables-Calculs auto'!BD$168)-COLUMN('Charges variables-Calculs auto'!$C$168)+1-'Charges variables (avancé)'!$K45),0)*'Charges variables (avancé)'!$AE45</f>
        <v>0</v>
      </c>
      <c r="BE384" s="341">
        <f>IF(ROUND(('Charges variables-Calculs auto'!BE$168-CONFIG!$D$7)/31,0)&gt;=ROUND('Charges variables (avancé)'!$K45,0),INDEX($C355:$BJ355,,COLUMN('Charges variables-Calculs auto'!BE$168)-COLUMN('Charges variables-Calculs auto'!$C$168)+1-'Charges variables (avancé)'!$K45),0)*'Charges variables (avancé)'!$AE45</f>
        <v>0</v>
      </c>
      <c r="BF384" s="341">
        <f>IF(ROUND(('Charges variables-Calculs auto'!BF$168-CONFIG!$D$7)/31,0)&gt;=ROUND('Charges variables (avancé)'!$K45,0),INDEX($C355:$BJ355,,COLUMN('Charges variables-Calculs auto'!BF$168)-COLUMN('Charges variables-Calculs auto'!$C$168)+1-'Charges variables (avancé)'!$K45),0)*'Charges variables (avancé)'!$AE45</f>
        <v>0</v>
      </c>
      <c r="BG384" s="341">
        <f>IF(ROUND(('Charges variables-Calculs auto'!BG$168-CONFIG!$D$7)/31,0)&gt;=ROUND('Charges variables (avancé)'!$K45,0),INDEX($C355:$BJ355,,COLUMN('Charges variables-Calculs auto'!BG$168)-COLUMN('Charges variables-Calculs auto'!$C$168)+1-'Charges variables (avancé)'!$K45),0)*'Charges variables (avancé)'!$AE45</f>
        <v>0</v>
      </c>
      <c r="BH384" s="341">
        <f>IF(ROUND(('Charges variables-Calculs auto'!BH$168-CONFIG!$D$7)/31,0)&gt;=ROUND('Charges variables (avancé)'!$K45,0),INDEX($C355:$BJ355,,COLUMN('Charges variables-Calculs auto'!BH$168)-COLUMN('Charges variables-Calculs auto'!$C$168)+1-'Charges variables (avancé)'!$K45),0)*'Charges variables (avancé)'!$AE45</f>
        <v>0</v>
      </c>
      <c r="BI384" s="341">
        <f>IF(ROUND(('Charges variables-Calculs auto'!BI$168-CONFIG!$D$7)/31,0)&gt;=ROUND('Charges variables (avancé)'!$K45,0),INDEX($C355:$BJ355,,COLUMN('Charges variables-Calculs auto'!BI$168)-COLUMN('Charges variables-Calculs auto'!$C$168)+1-'Charges variables (avancé)'!$K45),0)*'Charges variables (avancé)'!$AE45</f>
        <v>0</v>
      </c>
      <c r="BJ384" s="341">
        <f>IF(ROUND(('Charges variables-Calculs auto'!BJ$168-CONFIG!$D$7)/31,0)&gt;=ROUND('Charges variables (avancé)'!$K45,0),INDEX($C355:$BJ355,,COLUMN('Charges variables-Calculs auto'!BJ$168)-COLUMN('Charges variables-Calculs auto'!$C$168)+1-'Charges variables (avancé)'!$K45),0)*'Charges variables (avancé)'!$AE45</f>
        <v>0</v>
      </c>
    </row>
    <row r="385" spans="2:62" ht="15" customHeight="1">
      <c r="B385" s="366">
        <f>'Charges variables (avancé)'!$C$46</f>
        <v>0</v>
      </c>
      <c r="C385" s="341">
        <f>IF(ROUND(('Charges variables-Calculs auto'!C$168-CONFIG!$D$7)/31,0)&gt;=ROUND('Charges variables (avancé)'!$K46,0),INDEX($C356:$BJ356,,COLUMN('Charges variables-Calculs auto'!C$168)-COLUMN('Charges variables-Calculs auto'!$C$168)+1-'Charges variables (avancé)'!$K46),0)*'Charges variables (avancé)'!$E46</f>
        <v>0</v>
      </c>
      <c r="D385" s="341">
        <f>IF(ROUND(('Charges variables-Calculs auto'!D$168-CONFIG!$D$7)/31,0)&gt;=ROUND('Charges variables (avancé)'!$K46,0),INDEX($C356:$BJ356,,COLUMN('Charges variables-Calculs auto'!D$168)-COLUMN('Charges variables-Calculs auto'!$C$168)+1-'Charges variables (avancé)'!$K46),0)*'Charges variables (avancé)'!$E46</f>
        <v>0</v>
      </c>
      <c r="E385" s="341">
        <f>IF(ROUND(('Charges variables-Calculs auto'!E$168-CONFIG!$D$7)/31,0)&gt;=ROUND('Charges variables (avancé)'!$K46,0),INDEX($C356:$BJ356,,COLUMN('Charges variables-Calculs auto'!E$168)-COLUMN('Charges variables-Calculs auto'!$C$168)+1-'Charges variables (avancé)'!$K46),0)*'Charges variables (avancé)'!$E46</f>
        <v>0</v>
      </c>
      <c r="F385" s="341">
        <f>IF(ROUND(('Charges variables-Calculs auto'!F$168-CONFIG!$D$7)/31,0)&gt;=ROUND('Charges variables (avancé)'!$K46,0),INDEX($C356:$BJ356,,COLUMN('Charges variables-Calculs auto'!F$168)-COLUMN('Charges variables-Calculs auto'!$C$168)+1-'Charges variables (avancé)'!$K46),0)*'Charges variables (avancé)'!$E46</f>
        <v>0</v>
      </c>
      <c r="G385" s="341">
        <f>IF(ROUND(('Charges variables-Calculs auto'!G$168-CONFIG!$D$7)/31,0)&gt;=ROUND('Charges variables (avancé)'!$K46,0),INDEX($C356:$BJ356,,COLUMN('Charges variables-Calculs auto'!G$168)-COLUMN('Charges variables-Calculs auto'!$C$168)+1-'Charges variables (avancé)'!$K46),0)*'Charges variables (avancé)'!$E46</f>
        <v>0</v>
      </c>
      <c r="H385" s="341">
        <f>IF(ROUND(('Charges variables-Calculs auto'!H$168-CONFIG!$D$7)/31,0)&gt;=ROUND('Charges variables (avancé)'!$K46,0),INDEX($C356:$BJ356,,COLUMN('Charges variables-Calculs auto'!H$168)-COLUMN('Charges variables-Calculs auto'!$C$168)+1-'Charges variables (avancé)'!$K46),0)*'Charges variables (avancé)'!$E46</f>
        <v>0</v>
      </c>
      <c r="I385" s="341">
        <f>IF(ROUND(('Charges variables-Calculs auto'!I$168-CONFIG!$D$7)/31,0)&gt;=ROUND('Charges variables (avancé)'!$K46,0),INDEX($C356:$BJ356,,COLUMN('Charges variables-Calculs auto'!I$168)-COLUMN('Charges variables-Calculs auto'!$C$168)+1-'Charges variables (avancé)'!$K46),0)*'Charges variables (avancé)'!$E46</f>
        <v>0</v>
      </c>
      <c r="J385" s="341">
        <f>IF(ROUND(('Charges variables-Calculs auto'!J$168-CONFIG!$D$7)/31,0)&gt;=ROUND('Charges variables (avancé)'!$K46,0),INDEX($C356:$BJ356,,COLUMN('Charges variables-Calculs auto'!J$168)-COLUMN('Charges variables-Calculs auto'!$C$168)+1-'Charges variables (avancé)'!$K46),0)*'Charges variables (avancé)'!$E46</f>
        <v>0</v>
      </c>
      <c r="K385" s="341">
        <f>IF(ROUND(('Charges variables-Calculs auto'!K$168-CONFIG!$D$7)/31,0)&gt;=ROUND('Charges variables (avancé)'!$K46,0),INDEX($C356:$BJ356,,COLUMN('Charges variables-Calculs auto'!K$168)-COLUMN('Charges variables-Calculs auto'!$C$168)+1-'Charges variables (avancé)'!$K46),0)*'Charges variables (avancé)'!$E46</f>
        <v>0</v>
      </c>
      <c r="L385" s="341">
        <f>IF(ROUND(('Charges variables-Calculs auto'!L$168-CONFIG!$D$7)/31,0)&gt;=ROUND('Charges variables (avancé)'!$K46,0),INDEX($C356:$BJ356,,COLUMN('Charges variables-Calculs auto'!L$168)-COLUMN('Charges variables-Calculs auto'!$C$168)+1-'Charges variables (avancé)'!$K46),0)*'Charges variables (avancé)'!$E46</f>
        <v>0</v>
      </c>
      <c r="M385" s="341">
        <f>IF(ROUND(('Charges variables-Calculs auto'!M$168-CONFIG!$D$7)/31,0)&gt;=ROUND('Charges variables (avancé)'!$K46,0),INDEX($C356:$BJ356,,COLUMN('Charges variables-Calculs auto'!M$168)-COLUMN('Charges variables-Calculs auto'!$C$168)+1-'Charges variables (avancé)'!$K46),0)*'Charges variables (avancé)'!$E46</f>
        <v>0</v>
      </c>
      <c r="N385" s="341">
        <f>IF(ROUND(('Charges variables-Calculs auto'!N$168-CONFIG!$D$7)/31,0)&gt;=ROUND('Charges variables (avancé)'!$K46,0),INDEX($C356:$BJ356,,COLUMN('Charges variables-Calculs auto'!N$168)-COLUMN('Charges variables-Calculs auto'!$C$168)+1-'Charges variables (avancé)'!$K46),0)*'Charges variables (avancé)'!$E46</f>
        <v>0</v>
      </c>
      <c r="O385" s="341">
        <f>IF(ROUND(('Charges variables-Calculs auto'!O$168-CONFIG!$D$7)/31,0)&gt;=ROUND('Charges variables (avancé)'!$K46,0),INDEX($C356:$BJ356,,COLUMN('Charges variables-Calculs auto'!O$168)-COLUMN('Charges variables-Calculs auto'!$C$168)+1-'Charges variables (avancé)'!$K46),0)*'Charges variables (avancé)'!$Y46</f>
        <v>0</v>
      </c>
      <c r="P385" s="341">
        <f>IF(ROUND(('Charges variables-Calculs auto'!P$168-CONFIG!$D$7)/31,0)&gt;=ROUND('Charges variables (avancé)'!$K46,0),INDEX($C356:$BJ356,,COLUMN('Charges variables-Calculs auto'!P$168)-COLUMN('Charges variables-Calculs auto'!$C$168)+1-'Charges variables (avancé)'!$K46),0)*'Charges variables (avancé)'!$Y46</f>
        <v>0</v>
      </c>
      <c r="Q385" s="341">
        <f>IF(ROUND(('Charges variables-Calculs auto'!Q$168-CONFIG!$D$7)/31,0)&gt;=ROUND('Charges variables (avancé)'!$K46,0),INDEX($C356:$BJ356,,COLUMN('Charges variables-Calculs auto'!Q$168)-COLUMN('Charges variables-Calculs auto'!$C$168)+1-'Charges variables (avancé)'!$K46),0)*'Charges variables (avancé)'!$Y46</f>
        <v>0</v>
      </c>
      <c r="R385" s="341">
        <f>IF(ROUND(('Charges variables-Calculs auto'!R$168-CONFIG!$D$7)/31,0)&gt;=ROUND('Charges variables (avancé)'!$K46,0),INDEX($C356:$BJ356,,COLUMN('Charges variables-Calculs auto'!R$168)-COLUMN('Charges variables-Calculs auto'!$C$168)+1-'Charges variables (avancé)'!$K46),0)*'Charges variables (avancé)'!$Y46</f>
        <v>0</v>
      </c>
      <c r="S385" s="341">
        <f>IF(ROUND(('Charges variables-Calculs auto'!S$168-CONFIG!$D$7)/31,0)&gt;=ROUND('Charges variables (avancé)'!$K46,0),INDEX($C356:$BJ356,,COLUMN('Charges variables-Calculs auto'!S$168)-COLUMN('Charges variables-Calculs auto'!$C$168)+1-'Charges variables (avancé)'!$K46),0)*'Charges variables (avancé)'!$Y46</f>
        <v>0</v>
      </c>
      <c r="T385" s="341">
        <f>IF(ROUND(('Charges variables-Calculs auto'!T$168-CONFIG!$D$7)/31,0)&gt;=ROUND('Charges variables (avancé)'!$K46,0),INDEX($C356:$BJ356,,COLUMN('Charges variables-Calculs auto'!T$168)-COLUMN('Charges variables-Calculs auto'!$C$168)+1-'Charges variables (avancé)'!$K46),0)*'Charges variables (avancé)'!$Y46</f>
        <v>0</v>
      </c>
      <c r="U385" s="341">
        <f>IF(ROUND(('Charges variables-Calculs auto'!U$168-CONFIG!$D$7)/31,0)&gt;=ROUND('Charges variables (avancé)'!$K46,0),INDEX($C356:$BJ356,,COLUMN('Charges variables-Calculs auto'!U$168)-COLUMN('Charges variables-Calculs auto'!$C$168)+1-'Charges variables (avancé)'!$K46),0)*'Charges variables (avancé)'!$Y46</f>
        <v>0</v>
      </c>
      <c r="V385" s="341">
        <f>IF(ROUND(('Charges variables-Calculs auto'!V$168-CONFIG!$D$7)/31,0)&gt;=ROUND('Charges variables (avancé)'!$K46,0),INDEX($C356:$BJ356,,COLUMN('Charges variables-Calculs auto'!V$168)-COLUMN('Charges variables-Calculs auto'!$C$168)+1-'Charges variables (avancé)'!$K46),0)*'Charges variables (avancé)'!$Y46</f>
        <v>0</v>
      </c>
      <c r="W385" s="341">
        <f>IF(ROUND(('Charges variables-Calculs auto'!W$168-CONFIG!$D$7)/31,0)&gt;=ROUND('Charges variables (avancé)'!$K46,0),INDEX($C356:$BJ356,,COLUMN('Charges variables-Calculs auto'!W$168)-COLUMN('Charges variables-Calculs auto'!$C$168)+1-'Charges variables (avancé)'!$K46),0)*'Charges variables (avancé)'!$Y46</f>
        <v>0</v>
      </c>
      <c r="X385" s="341">
        <f>IF(ROUND(('Charges variables-Calculs auto'!X$168-CONFIG!$D$7)/31,0)&gt;=ROUND('Charges variables (avancé)'!$K46,0),INDEX($C356:$BJ356,,COLUMN('Charges variables-Calculs auto'!X$168)-COLUMN('Charges variables-Calculs auto'!$C$168)+1-'Charges variables (avancé)'!$K46),0)*'Charges variables (avancé)'!$Y46</f>
        <v>0</v>
      </c>
      <c r="Y385" s="341">
        <f>IF(ROUND(('Charges variables-Calculs auto'!Y$168-CONFIG!$D$7)/31,0)&gt;=ROUND('Charges variables (avancé)'!$K46,0),INDEX($C356:$BJ356,,COLUMN('Charges variables-Calculs auto'!Y$168)-COLUMN('Charges variables-Calculs auto'!$C$168)+1-'Charges variables (avancé)'!$K46),0)*'Charges variables (avancé)'!$Y46</f>
        <v>0</v>
      </c>
      <c r="Z385" s="341">
        <f>IF(ROUND(('Charges variables-Calculs auto'!Z$168-CONFIG!$D$7)/31,0)&gt;=ROUND('Charges variables (avancé)'!$K46,0),INDEX($C356:$BJ356,,COLUMN('Charges variables-Calculs auto'!Z$168)-COLUMN('Charges variables-Calculs auto'!$C$168)+1-'Charges variables (avancé)'!$K46),0)*'Charges variables (avancé)'!$Y46</f>
        <v>0</v>
      </c>
      <c r="AA385" s="341">
        <f>IF(ROUND(('Charges variables-Calculs auto'!AA$168-CONFIG!$D$7)/31,0)&gt;=ROUND('Charges variables (avancé)'!$K46,0),INDEX($C356:$BJ356,,COLUMN('Charges variables-Calculs auto'!AA$168)-COLUMN('Charges variables-Calculs auto'!$C$168)+1-'Charges variables (avancé)'!$K46),0)*'Charges variables (avancé)'!$AA46</f>
        <v>0</v>
      </c>
      <c r="AB385" s="341">
        <f>IF(ROUND(('Charges variables-Calculs auto'!AB$168-CONFIG!$D$7)/31,0)&gt;=ROUND('Charges variables (avancé)'!$K46,0),INDEX($C356:$BJ356,,COLUMN('Charges variables-Calculs auto'!AB$168)-COLUMN('Charges variables-Calculs auto'!$C$168)+1-'Charges variables (avancé)'!$K46),0)*'Charges variables (avancé)'!$AA46</f>
        <v>0</v>
      </c>
      <c r="AC385" s="341">
        <f>IF(ROUND(('Charges variables-Calculs auto'!AC$168-CONFIG!$D$7)/31,0)&gt;=ROUND('Charges variables (avancé)'!$K46,0),INDEX($C356:$BJ356,,COLUMN('Charges variables-Calculs auto'!AC$168)-COLUMN('Charges variables-Calculs auto'!$C$168)+1-'Charges variables (avancé)'!$K46),0)*'Charges variables (avancé)'!$AA46</f>
        <v>0</v>
      </c>
      <c r="AD385" s="341">
        <f>IF(ROUND(('Charges variables-Calculs auto'!AD$168-CONFIG!$D$7)/31,0)&gt;=ROUND('Charges variables (avancé)'!$K46,0),INDEX($C356:$BJ356,,COLUMN('Charges variables-Calculs auto'!AD$168)-COLUMN('Charges variables-Calculs auto'!$C$168)+1-'Charges variables (avancé)'!$K46),0)*'Charges variables (avancé)'!$AA46</f>
        <v>0</v>
      </c>
      <c r="AE385" s="341">
        <f>IF(ROUND(('Charges variables-Calculs auto'!AE$168-CONFIG!$D$7)/31,0)&gt;=ROUND('Charges variables (avancé)'!$K46,0),INDEX($C356:$BJ356,,COLUMN('Charges variables-Calculs auto'!AE$168)-COLUMN('Charges variables-Calculs auto'!$C$168)+1-'Charges variables (avancé)'!$K46),0)*'Charges variables (avancé)'!$AA46</f>
        <v>0</v>
      </c>
      <c r="AF385" s="341">
        <f>IF(ROUND(('Charges variables-Calculs auto'!AF$168-CONFIG!$D$7)/31,0)&gt;=ROUND('Charges variables (avancé)'!$K46,0),INDEX($C356:$BJ356,,COLUMN('Charges variables-Calculs auto'!AF$168)-COLUMN('Charges variables-Calculs auto'!$C$168)+1-'Charges variables (avancé)'!$K46),0)*'Charges variables (avancé)'!$AA46</f>
        <v>0</v>
      </c>
      <c r="AG385" s="341">
        <f>IF(ROUND(('Charges variables-Calculs auto'!AG$168-CONFIG!$D$7)/31,0)&gt;=ROUND('Charges variables (avancé)'!$K46,0),INDEX($C356:$BJ356,,COLUMN('Charges variables-Calculs auto'!AG$168)-COLUMN('Charges variables-Calculs auto'!$C$168)+1-'Charges variables (avancé)'!$K46),0)*'Charges variables (avancé)'!$AA46</f>
        <v>0</v>
      </c>
      <c r="AH385" s="341">
        <f>IF(ROUND(('Charges variables-Calculs auto'!AH$168-CONFIG!$D$7)/31,0)&gt;=ROUND('Charges variables (avancé)'!$K46,0),INDEX($C356:$BJ356,,COLUMN('Charges variables-Calculs auto'!AH$168)-COLUMN('Charges variables-Calculs auto'!$C$168)+1-'Charges variables (avancé)'!$K46),0)*'Charges variables (avancé)'!$AA46</f>
        <v>0</v>
      </c>
      <c r="AI385" s="341">
        <f>IF(ROUND(('Charges variables-Calculs auto'!AI$168-CONFIG!$D$7)/31,0)&gt;=ROUND('Charges variables (avancé)'!$K46,0),INDEX($C356:$BJ356,,COLUMN('Charges variables-Calculs auto'!AI$168)-COLUMN('Charges variables-Calculs auto'!$C$168)+1-'Charges variables (avancé)'!$K46),0)*'Charges variables (avancé)'!$AA46</f>
        <v>0</v>
      </c>
      <c r="AJ385" s="341">
        <f>IF(ROUND(('Charges variables-Calculs auto'!AJ$168-CONFIG!$D$7)/31,0)&gt;=ROUND('Charges variables (avancé)'!$K46,0),INDEX($C356:$BJ356,,COLUMN('Charges variables-Calculs auto'!AJ$168)-COLUMN('Charges variables-Calculs auto'!$C$168)+1-'Charges variables (avancé)'!$K46),0)*'Charges variables (avancé)'!$AA46</f>
        <v>0</v>
      </c>
      <c r="AK385" s="341">
        <f>IF(ROUND(('Charges variables-Calculs auto'!AK$168-CONFIG!$D$7)/31,0)&gt;=ROUND('Charges variables (avancé)'!$K46,0),INDEX($C356:$BJ356,,COLUMN('Charges variables-Calculs auto'!AK$168)-COLUMN('Charges variables-Calculs auto'!$C$168)+1-'Charges variables (avancé)'!$K46),0)*'Charges variables (avancé)'!$AA46</f>
        <v>0</v>
      </c>
      <c r="AL385" s="341">
        <f>IF(ROUND(('Charges variables-Calculs auto'!AL$168-CONFIG!$D$7)/31,0)&gt;=ROUND('Charges variables (avancé)'!$K46,0),INDEX($C356:$BJ356,,COLUMN('Charges variables-Calculs auto'!AL$168)-COLUMN('Charges variables-Calculs auto'!$C$168)+1-'Charges variables (avancé)'!$K46),0)*'Charges variables (avancé)'!$AA46</f>
        <v>0</v>
      </c>
      <c r="AM385" s="341">
        <f>IF(ROUND(('Charges variables-Calculs auto'!AM$168-CONFIG!$D$7)/31,0)&gt;=ROUND('Charges variables (avancé)'!$K46,0),INDEX($C356:$BJ356,,COLUMN('Charges variables-Calculs auto'!AM$168)-COLUMN('Charges variables-Calculs auto'!$C$168)+1-'Charges variables (avancé)'!$K46),0)*'Charges variables (avancé)'!$AC46</f>
        <v>0</v>
      </c>
      <c r="AN385" s="341">
        <f>IF(ROUND(('Charges variables-Calculs auto'!AN$168-CONFIG!$D$7)/31,0)&gt;=ROUND('Charges variables (avancé)'!$K46,0),INDEX($C356:$BJ356,,COLUMN('Charges variables-Calculs auto'!AN$168)-COLUMN('Charges variables-Calculs auto'!$C$168)+1-'Charges variables (avancé)'!$K46),0)*'Charges variables (avancé)'!$AC46</f>
        <v>0</v>
      </c>
      <c r="AO385" s="341">
        <f>IF(ROUND(('Charges variables-Calculs auto'!AO$168-CONFIG!$D$7)/31,0)&gt;=ROUND('Charges variables (avancé)'!$K46,0),INDEX($C356:$BJ356,,COLUMN('Charges variables-Calculs auto'!AO$168)-COLUMN('Charges variables-Calculs auto'!$C$168)+1-'Charges variables (avancé)'!$K46),0)*'Charges variables (avancé)'!$AC46</f>
        <v>0</v>
      </c>
      <c r="AP385" s="341">
        <f>IF(ROUND(('Charges variables-Calculs auto'!AP$168-CONFIG!$D$7)/31,0)&gt;=ROUND('Charges variables (avancé)'!$K46,0),INDEX($C356:$BJ356,,COLUMN('Charges variables-Calculs auto'!AP$168)-COLUMN('Charges variables-Calculs auto'!$C$168)+1-'Charges variables (avancé)'!$K46),0)*'Charges variables (avancé)'!$AC46</f>
        <v>0</v>
      </c>
      <c r="AQ385" s="341">
        <f>IF(ROUND(('Charges variables-Calculs auto'!AQ$168-CONFIG!$D$7)/31,0)&gt;=ROUND('Charges variables (avancé)'!$K46,0),INDEX($C356:$BJ356,,COLUMN('Charges variables-Calculs auto'!AQ$168)-COLUMN('Charges variables-Calculs auto'!$C$168)+1-'Charges variables (avancé)'!$K46),0)*'Charges variables (avancé)'!$AC46</f>
        <v>0</v>
      </c>
      <c r="AR385" s="341">
        <f>IF(ROUND(('Charges variables-Calculs auto'!AR$168-CONFIG!$D$7)/31,0)&gt;=ROUND('Charges variables (avancé)'!$K46,0),INDEX($C356:$BJ356,,COLUMN('Charges variables-Calculs auto'!AR$168)-COLUMN('Charges variables-Calculs auto'!$C$168)+1-'Charges variables (avancé)'!$K46),0)*'Charges variables (avancé)'!$AC46</f>
        <v>0</v>
      </c>
      <c r="AS385" s="341">
        <f>IF(ROUND(('Charges variables-Calculs auto'!AS$168-CONFIG!$D$7)/31,0)&gt;=ROUND('Charges variables (avancé)'!$K46,0),INDEX($C356:$BJ356,,COLUMN('Charges variables-Calculs auto'!AS$168)-COLUMN('Charges variables-Calculs auto'!$C$168)+1-'Charges variables (avancé)'!$K46),0)*'Charges variables (avancé)'!$AC46</f>
        <v>0</v>
      </c>
      <c r="AT385" s="341">
        <f>IF(ROUND(('Charges variables-Calculs auto'!AT$168-CONFIG!$D$7)/31,0)&gt;=ROUND('Charges variables (avancé)'!$K46,0),INDEX($C356:$BJ356,,COLUMN('Charges variables-Calculs auto'!AT$168)-COLUMN('Charges variables-Calculs auto'!$C$168)+1-'Charges variables (avancé)'!$K46),0)*'Charges variables (avancé)'!$AC46</f>
        <v>0</v>
      </c>
      <c r="AU385" s="341">
        <f>IF(ROUND(('Charges variables-Calculs auto'!AU$168-CONFIG!$D$7)/31,0)&gt;=ROUND('Charges variables (avancé)'!$K46,0),INDEX($C356:$BJ356,,COLUMN('Charges variables-Calculs auto'!AU$168)-COLUMN('Charges variables-Calculs auto'!$C$168)+1-'Charges variables (avancé)'!$K46),0)*'Charges variables (avancé)'!$AC46</f>
        <v>0</v>
      </c>
      <c r="AV385" s="341">
        <f>IF(ROUND(('Charges variables-Calculs auto'!AV$168-CONFIG!$D$7)/31,0)&gt;=ROUND('Charges variables (avancé)'!$K46,0),INDEX($C356:$BJ356,,COLUMN('Charges variables-Calculs auto'!AV$168)-COLUMN('Charges variables-Calculs auto'!$C$168)+1-'Charges variables (avancé)'!$K46),0)*'Charges variables (avancé)'!$AC46</f>
        <v>0</v>
      </c>
      <c r="AW385" s="341">
        <f>IF(ROUND(('Charges variables-Calculs auto'!AW$168-CONFIG!$D$7)/31,0)&gt;=ROUND('Charges variables (avancé)'!$K46,0),INDEX($C356:$BJ356,,COLUMN('Charges variables-Calculs auto'!AW$168)-COLUMN('Charges variables-Calculs auto'!$C$168)+1-'Charges variables (avancé)'!$K46),0)*'Charges variables (avancé)'!$AC46</f>
        <v>0</v>
      </c>
      <c r="AX385" s="341">
        <f>IF(ROUND(('Charges variables-Calculs auto'!AX$168-CONFIG!$D$7)/31,0)&gt;=ROUND('Charges variables (avancé)'!$K46,0),INDEX($C356:$BJ356,,COLUMN('Charges variables-Calculs auto'!AX$168)-COLUMN('Charges variables-Calculs auto'!$C$168)+1-'Charges variables (avancé)'!$K46),0)*'Charges variables (avancé)'!$AC46</f>
        <v>0</v>
      </c>
      <c r="AY385" s="341">
        <f>IF(ROUND(('Charges variables-Calculs auto'!AY$168-CONFIG!$D$7)/31,0)&gt;=ROUND('Charges variables (avancé)'!$K46,0),INDEX($C356:$BJ356,,COLUMN('Charges variables-Calculs auto'!AY$168)-COLUMN('Charges variables-Calculs auto'!$C$168)+1-'Charges variables (avancé)'!$K46),0)*'Charges variables (avancé)'!$AE46</f>
        <v>0</v>
      </c>
      <c r="AZ385" s="341">
        <f>IF(ROUND(('Charges variables-Calculs auto'!AZ$168-CONFIG!$D$7)/31,0)&gt;=ROUND('Charges variables (avancé)'!$K46,0),INDEX($C356:$BJ356,,COLUMN('Charges variables-Calculs auto'!AZ$168)-COLUMN('Charges variables-Calculs auto'!$C$168)+1-'Charges variables (avancé)'!$K46),0)*'Charges variables (avancé)'!$AE46</f>
        <v>0</v>
      </c>
      <c r="BA385" s="341">
        <f>IF(ROUND(('Charges variables-Calculs auto'!BA$168-CONFIG!$D$7)/31,0)&gt;=ROUND('Charges variables (avancé)'!$K46,0),INDEX($C356:$BJ356,,COLUMN('Charges variables-Calculs auto'!BA$168)-COLUMN('Charges variables-Calculs auto'!$C$168)+1-'Charges variables (avancé)'!$K46),0)*'Charges variables (avancé)'!$AE46</f>
        <v>0</v>
      </c>
      <c r="BB385" s="341">
        <f>IF(ROUND(('Charges variables-Calculs auto'!BB$168-CONFIG!$D$7)/31,0)&gt;=ROUND('Charges variables (avancé)'!$K46,0),INDEX($C356:$BJ356,,COLUMN('Charges variables-Calculs auto'!BB$168)-COLUMN('Charges variables-Calculs auto'!$C$168)+1-'Charges variables (avancé)'!$K46),0)*'Charges variables (avancé)'!$AE46</f>
        <v>0</v>
      </c>
      <c r="BC385" s="341">
        <f>IF(ROUND(('Charges variables-Calculs auto'!BC$168-CONFIG!$D$7)/31,0)&gt;=ROUND('Charges variables (avancé)'!$K46,0),INDEX($C356:$BJ356,,COLUMN('Charges variables-Calculs auto'!BC$168)-COLUMN('Charges variables-Calculs auto'!$C$168)+1-'Charges variables (avancé)'!$K46),0)*'Charges variables (avancé)'!$AE46</f>
        <v>0</v>
      </c>
      <c r="BD385" s="341">
        <f>IF(ROUND(('Charges variables-Calculs auto'!BD$168-CONFIG!$D$7)/31,0)&gt;=ROUND('Charges variables (avancé)'!$K46,0),INDEX($C356:$BJ356,,COLUMN('Charges variables-Calculs auto'!BD$168)-COLUMN('Charges variables-Calculs auto'!$C$168)+1-'Charges variables (avancé)'!$K46),0)*'Charges variables (avancé)'!$AE46</f>
        <v>0</v>
      </c>
      <c r="BE385" s="341">
        <f>IF(ROUND(('Charges variables-Calculs auto'!BE$168-CONFIG!$D$7)/31,0)&gt;=ROUND('Charges variables (avancé)'!$K46,0),INDEX($C356:$BJ356,,COLUMN('Charges variables-Calculs auto'!BE$168)-COLUMN('Charges variables-Calculs auto'!$C$168)+1-'Charges variables (avancé)'!$K46),0)*'Charges variables (avancé)'!$AE46</f>
        <v>0</v>
      </c>
      <c r="BF385" s="341">
        <f>IF(ROUND(('Charges variables-Calculs auto'!BF$168-CONFIG!$D$7)/31,0)&gt;=ROUND('Charges variables (avancé)'!$K46,0),INDEX($C356:$BJ356,,COLUMN('Charges variables-Calculs auto'!BF$168)-COLUMN('Charges variables-Calculs auto'!$C$168)+1-'Charges variables (avancé)'!$K46),0)*'Charges variables (avancé)'!$AE46</f>
        <v>0</v>
      </c>
      <c r="BG385" s="341">
        <f>IF(ROUND(('Charges variables-Calculs auto'!BG$168-CONFIG!$D$7)/31,0)&gt;=ROUND('Charges variables (avancé)'!$K46,0),INDEX($C356:$BJ356,,COLUMN('Charges variables-Calculs auto'!BG$168)-COLUMN('Charges variables-Calculs auto'!$C$168)+1-'Charges variables (avancé)'!$K46),0)*'Charges variables (avancé)'!$AE46</f>
        <v>0</v>
      </c>
      <c r="BH385" s="341">
        <f>IF(ROUND(('Charges variables-Calculs auto'!BH$168-CONFIG!$D$7)/31,0)&gt;=ROUND('Charges variables (avancé)'!$K46,0),INDEX($C356:$BJ356,,COLUMN('Charges variables-Calculs auto'!BH$168)-COLUMN('Charges variables-Calculs auto'!$C$168)+1-'Charges variables (avancé)'!$K46),0)*'Charges variables (avancé)'!$AE46</f>
        <v>0</v>
      </c>
      <c r="BI385" s="341">
        <f>IF(ROUND(('Charges variables-Calculs auto'!BI$168-CONFIG!$D$7)/31,0)&gt;=ROUND('Charges variables (avancé)'!$K46,0),INDEX($C356:$BJ356,,COLUMN('Charges variables-Calculs auto'!BI$168)-COLUMN('Charges variables-Calculs auto'!$C$168)+1-'Charges variables (avancé)'!$K46),0)*'Charges variables (avancé)'!$AE46</f>
        <v>0</v>
      </c>
      <c r="BJ385" s="341">
        <f>IF(ROUND(('Charges variables-Calculs auto'!BJ$168-CONFIG!$D$7)/31,0)&gt;=ROUND('Charges variables (avancé)'!$K46,0),INDEX($C356:$BJ356,,COLUMN('Charges variables-Calculs auto'!BJ$168)-COLUMN('Charges variables-Calculs auto'!$C$168)+1-'Charges variables (avancé)'!$K46),0)*'Charges variables (avancé)'!$AE46</f>
        <v>0</v>
      </c>
    </row>
    <row r="386" spans="2:62" ht="15" customHeight="1">
      <c r="B386" s="366">
        <f>'Charges variables (avancé)'!$C$47</f>
        <v>0</v>
      </c>
      <c r="C386" s="341">
        <f>IF(ROUND(('Charges variables-Calculs auto'!C$168-CONFIG!$D$7)/31,0)&gt;=ROUND('Charges variables (avancé)'!$K47,0),INDEX($C357:$BJ357,,COLUMN('Charges variables-Calculs auto'!C$168)-COLUMN('Charges variables-Calculs auto'!$C$168)+1-'Charges variables (avancé)'!$K47),0)*'Charges variables (avancé)'!$E47</f>
        <v>0</v>
      </c>
      <c r="D386" s="341">
        <f>IF(ROUND(('Charges variables-Calculs auto'!D$168-CONFIG!$D$7)/31,0)&gt;=ROUND('Charges variables (avancé)'!$K47,0),INDEX($C357:$BJ357,,COLUMN('Charges variables-Calculs auto'!D$168)-COLUMN('Charges variables-Calculs auto'!$C$168)+1-'Charges variables (avancé)'!$K47),0)*'Charges variables (avancé)'!$E47</f>
        <v>0</v>
      </c>
      <c r="E386" s="341">
        <f>IF(ROUND(('Charges variables-Calculs auto'!E$168-CONFIG!$D$7)/31,0)&gt;=ROUND('Charges variables (avancé)'!$K47,0),INDEX($C357:$BJ357,,COLUMN('Charges variables-Calculs auto'!E$168)-COLUMN('Charges variables-Calculs auto'!$C$168)+1-'Charges variables (avancé)'!$K47),0)*'Charges variables (avancé)'!$E47</f>
        <v>0</v>
      </c>
      <c r="F386" s="341">
        <f>IF(ROUND(('Charges variables-Calculs auto'!F$168-CONFIG!$D$7)/31,0)&gt;=ROUND('Charges variables (avancé)'!$K47,0),INDEX($C357:$BJ357,,COLUMN('Charges variables-Calculs auto'!F$168)-COLUMN('Charges variables-Calculs auto'!$C$168)+1-'Charges variables (avancé)'!$K47),0)*'Charges variables (avancé)'!$E47</f>
        <v>0</v>
      </c>
      <c r="G386" s="341">
        <f>IF(ROUND(('Charges variables-Calculs auto'!G$168-CONFIG!$D$7)/31,0)&gt;=ROUND('Charges variables (avancé)'!$K47,0),INDEX($C357:$BJ357,,COLUMN('Charges variables-Calculs auto'!G$168)-COLUMN('Charges variables-Calculs auto'!$C$168)+1-'Charges variables (avancé)'!$K47),0)*'Charges variables (avancé)'!$E47</f>
        <v>0</v>
      </c>
      <c r="H386" s="341">
        <f>IF(ROUND(('Charges variables-Calculs auto'!H$168-CONFIG!$D$7)/31,0)&gt;=ROUND('Charges variables (avancé)'!$K47,0),INDEX($C357:$BJ357,,COLUMN('Charges variables-Calculs auto'!H$168)-COLUMN('Charges variables-Calculs auto'!$C$168)+1-'Charges variables (avancé)'!$K47),0)*'Charges variables (avancé)'!$E47</f>
        <v>0</v>
      </c>
      <c r="I386" s="341">
        <f>IF(ROUND(('Charges variables-Calculs auto'!I$168-CONFIG!$D$7)/31,0)&gt;=ROUND('Charges variables (avancé)'!$K47,0),INDEX($C357:$BJ357,,COLUMN('Charges variables-Calculs auto'!I$168)-COLUMN('Charges variables-Calculs auto'!$C$168)+1-'Charges variables (avancé)'!$K47),0)*'Charges variables (avancé)'!$E47</f>
        <v>0</v>
      </c>
      <c r="J386" s="341">
        <f>IF(ROUND(('Charges variables-Calculs auto'!J$168-CONFIG!$D$7)/31,0)&gt;=ROUND('Charges variables (avancé)'!$K47,0),INDEX($C357:$BJ357,,COLUMN('Charges variables-Calculs auto'!J$168)-COLUMN('Charges variables-Calculs auto'!$C$168)+1-'Charges variables (avancé)'!$K47),0)*'Charges variables (avancé)'!$E47</f>
        <v>0</v>
      </c>
      <c r="K386" s="341">
        <f>IF(ROUND(('Charges variables-Calculs auto'!K$168-CONFIG!$D$7)/31,0)&gt;=ROUND('Charges variables (avancé)'!$K47,0),INDEX($C357:$BJ357,,COLUMN('Charges variables-Calculs auto'!K$168)-COLUMN('Charges variables-Calculs auto'!$C$168)+1-'Charges variables (avancé)'!$K47),0)*'Charges variables (avancé)'!$E47</f>
        <v>0</v>
      </c>
      <c r="L386" s="341">
        <f>IF(ROUND(('Charges variables-Calculs auto'!L$168-CONFIG!$D$7)/31,0)&gt;=ROUND('Charges variables (avancé)'!$K47,0),INDEX($C357:$BJ357,,COLUMN('Charges variables-Calculs auto'!L$168)-COLUMN('Charges variables-Calculs auto'!$C$168)+1-'Charges variables (avancé)'!$K47),0)*'Charges variables (avancé)'!$E47</f>
        <v>0</v>
      </c>
      <c r="M386" s="341">
        <f>IF(ROUND(('Charges variables-Calculs auto'!M$168-CONFIG!$D$7)/31,0)&gt;=ROUND('Charges variables (avancé)'!$K47,0),INDEX($C357:$BJ357,,COLUMN('Charges variables-Calculs auto'!M$168)-COLUMN('Charges variables-Calculs auto'!$C$168)+1-'Charges variables (avancé)'!$K47),0)*'Charges variables (avancé)'!$E47</f>
        <v>0</v>
      </c>
      <c r="N386" s="341">
        <f>IF(ROUND(('Charges variables-Calculs auto'!N$168-CONFIG!$D$7)/31,0)&gt;=ROUND('Charges variables (avancé)'!$K47,0),INDEX($C357:$BJ357,,COLUMN('Charges variables-Calculs auto'!N$168)-COLUMN('Charges variables-Calculs auto'!$C$168)+1-'Charges variables (avancé)'!$K47),0)*'Charges variables (avancé)'!$E47</f>
        <v>0</v>
      </c>
      <c r="O386" s="341">
        <f>IF(ROUND(('Charges variables-Calculs auto'!O$168-CONFIG!$D$7)/31,0)&gt;=ROUND('Charges variables (avancé)'!$K47,0),INDEX($C357:$BJ357,,COLUMN('Charges variables-Calculs auto'!O$168)-COLUMN('Charges variables-Calculs auto'!$C$168)+1-'Charges variables (avancé)'!$K47),0)*'Charges variables (avancé)'!$Y47</f>
        <v>0</v>
      </c>
      <c r="P386" s="341">
        <f>IF(ROUND(('Charges variables-Calculs auto'!P$168-CONFIG!$D$7)/31,0)&gt;=ROUND('Charges variables (avancé)'!$K47,0),INDEX($C357:$BJ357,,COLUMN('Charges variables-Calculs auto'!P$168)-COLUMN('Charges variables-Calculs auto'!$C$168)+1-'Charges variables (avancé)'!$K47),0)*'Charges variables (avancé)'!$Y47</f>
        <v>0</v>
      </c>
      <c r="Q386" s="341">
        <f>IF(ROUND(('Charges variables-Calculs auto'!Q$168-CONFIG!$D$7)/31,0)&gt;=ROUND('Charges variables (avancé)'!$K47,0),INDEX($C357:$BJ357,,COLUMN('Charges variables-Calculs auto'!Q$168)-COLUMN('Charges variables-Calculs auto'!$C$168)+1-'Charges variables (avancé)'!$K47),0)*'Charges variables (avancé)'!$Y47</f>
        <v>0</v>
      </c>
      <c r="R386" s="341">
        <f>IF(ROUND(('Charges variables-Calculs auto'!R$168-CONFIG!$D$7)/31,0)&gt;=ROUND('Charges variables (avancé)'!$K47,0),INDEX($C357:$BJ357,,COLUMN('Charges variables-Calculs auto'!R$168)-COLUMN('Charges variables-Calculs auto'!$C$168)+1-'Charges variables (avancé)'!$K47),0)*'Charges variables (avancé)'!$Y47</f>
        <v>0</v>
      </c>
      <c r="S386" s="341">
        <f>IF(ROUND(('Charges variables-Calculs auto'!S$168-CONFIG!$D$7)/31,0)&gt;=ROUND('Charges variables (avancé)'!$K47,0),INDEX($C357:$BJ357,,COLUMN('Charges variables-Calculs auto'!S$168)-COLUMN('Charges variables-Calculs auto'!$C$168)+1-'Charges variables (avancé)'!$K47),0)*'Charges variables (avancé)'!$Y47</f>
        <v>0</v>
      </c>
      <c r="T386" s="341">
        <f>IF(ROUND(('Charges variables-Calculs auto'!T$168-CONFIG!$D$7)/31,0)&gt;=ROUND('Charges variables (avancé)'!$K47,0),INDEX($C357:$BJ357,,COLUMN('Charges variables-Calculs auto'!T$168)-COLUMN('Charges variables-Calculs auto'!$C$168)+1-'Charges variables (avancé)'!$K47),0)*'Charges variables (avancé)'!$Y47</f>
        <v>0</v>
      </c>
      <c r="U386" s="341">
        <f>IF(ROUND(('Charges variables-Calculs auto'!U$168-CONFIG!$D$7)/31,0)&gt;=ROUND('Charges variables (avancé)'!$K47,0),INDEX($C357:$BJ357,,COLUMN('Charges variables-Calculs auto'!U$168)-COLUMN('Charges variables-Calculs auto'!$C$168)+1-'Charges variables (avancé)'!$K47),0)*'Charges variables (avancé)'!$Y47</f>
        <v>0</v>
      </c>
      <c r="V386" s="341">
        <f>IF(ROUND(('Charges variables-Calculs auto'!V$168-CONFIG!$D$7)/31,0)&gt;=ROUND('Charges variables (avancé)'!$K47,0),INDEX($C357:$BJ357,,COLUMN('Charges variables-Calculs auto'!V$168)-COLUMN('Charges variables-Calculs auto'!$C$168)+1-'Charges variables (avancé)'!$K47),0)*'Charges variables (avancé)'!$Y47</f>
        <v>0</v>
      </c>
      <c r="W386" s="341">
        <f>IF(ROUND(('Charges variables-Calculs auto'!W$168-CONFIG!$D$7)/31,0)&gt;=ROUND('Charges variables (avancé)'!$K47,0),INDEX($C357:$BJ357,,COLUMN('Charges variables-Calculs auto'!W$168)-COLUMN('Charges variables-Calculs auto'!$C$168)+1-'Charges variables (avancé)'!$K47),0)*'Charges variables (avancé)'!$Y47</f>
        <v>0</v>
      </c>
      <c r="X386" s="341">
        <f>IF(ROUND(('Charges variables-Calculs auto'!X$168-CONFIG!$D$7)/31,0)&gt;=ROUND('Charges variables (avancé)'!$K47,0),INDEX($C357:$BJ357,,COLUMN('Charges variables-Calculs auto'!X$168)-COLUMN('Charges variables-Calculs auto'!$C$168)+1-'Charges variables (avancé)'!$K47),0)*'Charges variables (avancé)'!$Y47</f>
        <v>0</v>
      </c>
      <c r="Y386" s="341">
        <f>IF(ROUND(('Charges variables-Calculs auto'!Y$168-CONFIG!$D$7)/31,0)&gt;=ROUND('Charges variables (avancé)'!$K47,0),INDEX($C357:$BJ357,,COLUMN('Charges variables-Calculs auto'!Y$168)-COLUMN('Charges variables-Calculs auto'!$C$168)+1-'Charges variables (avancé)'!$K47),0)*'Charges variables (avancé)'!$Y47</f>
        <v>0</v>
      </c>
      <c r="Z386" s="341">
        <f>IF(ROUND(('Charges variables-Calculs auto'!Z$168-CONFIG!$D$7)/31,0)&gt;=ROUND('Charges variables (avancé)'!$K47,0),INDEX($C357:$BJ357,,COLUMN('Charges variables-Calculs auto'!Z$168)-COLUMN('Charges variables-Calculs auto'!$C$168)+1-'Charges variables (avancé)'!$K47),0)*'Charges variables (avancé)'!$Y47</f>
        <v>0</v>
      </c>
      <c r="AA386" s="341">
        <f>IF(ROUND(('Charges variables-Calculs auto'!AA$168-CONFIG!$D$7)/31,0)&gt;=ROUND('Charges variables (avancé)'!$K47,0),INDEX($C357:$BJ357,,COLUMN('Charges variables-Calculs auto'!AA$168)-COLUMN('Charges variables-Calculs auto'!$C$168)+1-'Charges variables (avancé)'!$K47),0)*'Charges variables (avancé)'!$AA47</f>
        <v>0</v>
      </c>
      <c r="AB386" s="341">
        <f>IF(ROUND(('Charges variables-Calculs auto'!AB$168-CONFIG!$D$7)/31,0)&gt;=ROUND('Charges variables (avancé)'!$K47,0),INDEX($C357:$BJ357,,COLUMN('Charges variables-Calculs auto'!AB$168)-COLUMN('Charges variables-Calculs auto'!$C$168)+1-'Charges variables (avancé)'!$K47),0)*'Charges variables (avancé)'!$AA47</f>
        <v>0</v>
      </c>
      <c r="AC386" s="341">
        <f>IF(ROUND(('Charges variables-Calculs auto'!AC$168-CONFIG!$D$7)/31,0)&gt;=ROUND('Charges variables (avancé)'!$K47,0),INDEX($C357:$BJ357,,COLUMN('Charges variables-Calculs auto'!AC$168)-COLUMN('Charges variables-Calculs auto'!$C$168)+1-'Charges variables (avancé)'!$K47),0)*'Charges variables (avancé)'!$AA47</f>
        <v>0</v>
      </c>
      <c r="AD386" s="341">
        <f>IF(ROUND(('Charges variables-Calculs auto'!AD$168-CONFIG!$D$7)/31,0)&gt;=ROUND('Charges variables (avancé)'!$K47,0),INDEX($C357:$BJ357,,COLUMN('Charges variables-Calculs auto'!AD$168)-COLUMN('Charges variables-Calculs auto'!$C$168)+1-'Charges variables (avancé)'!$K47),0)*'Charges variables (avancé)'!$AA47</f>
        <v>0</v>
      </c>
      <c r="AE386" s="341">
        <f>IF(ROUND(('Charges variables-Calculs auto'!AE$168-CONFIG!$D$7)/31,0)&gt;=ROUND('Charges variables (avancé)'!$K47,0),INDEX($C357:$BJ357,,COLUMN('Charges variables-Calculs auto'!AE$168)-COLUMN('Charges variables-Calculs auto'!$C$168)+1-'Charges variables (avancé)'!$K47),0)*'Charges variables (avancé)'!$AA47</f>
        <v>0</v>
      </c>
      <c r="AF386" s="341">
        <f>IF(ROUND(('Charges variables-Calculs auto'!AF$168-CONFIG!$D$7)/31,0)&gt;=ROUND('Charges variables (avancé)'!$K47,0),INDEX($C357:$BJ357,,COLUMN('Charges variables-Calculs auto'!AF$168)-COLUMN('Charges variables-Calculs auto'!$C$168)+1-'Charges variables (avancé)'!$K47),0)*'Charges variables (avancé)'!$AA47</f>
        <v>0</v>
      </c>
      <c r="AG386" s="341">
        <f>IF(ROUND(('Charges variables-Calculs auto'!AG$168-CONFIG!$D$7)/31,0)&gt;=ROUND('Charges variables (avancé)'!$K47,0),INDEX($C357:$BJ357,,COLUMN('Charges variables-Calculs auto'!AG$168)-COLUMN('Charges variables-Calculs auto'!$C$168)+1-'Charges variables (avancé)'!$K47),0)*'Charges variables (avancé)'!$AA47</f>
        <v>0</v>
      </c>
      <c r="AH386" s="341">
        <f>IF(ROUND(('Charges variables-Calculs auto'!AH$168-CONFIG!$D$7)/31,0)&gt;=ROUND('Charges variables (avancé)'!$K47,0),INDEX($C357:$BJ357,,COLUMN('Charges variables-Calculs auto'!AH$168)-COLUMN('Charges variables-Calculs auto'!$C$168)+1-'Charges variables (avancé)'!$K47),0)*'Charges variables (avancé)'!$AA47</f>
        <v>0</v>
      </c>
      <c r="AI386" s="341">
        <f>IF(ROUND(('Charges variables-Calculs auto'!AI$168-CONFIG!$D$7)/31,0)&gt;=ROUND('Charges variables (avancé)'!$K47,0),INDEX($C357:$BJ357,,COLUMN('Charges variables-Calculs auto'!AI$168)-COLUMN('Charges variables-Calculs auto'!$C$168)+1-'Charges variables (avancé)'!$K47),0)*'Charges variables (avancé)'!$AA47</f>
        <v>0</v>
      </c>
      <c r="AJ386" s="341">
        <f>IF(ROUND(('Charges variables-Calculs auto'!AJ$168-CONFIG!$D$7)/31,0)&gt;=ROUND('Charges variables (avancé)'!$K47,0),INDEX($C357:$BJ357,,COLUMN('Charges variables-Calculs auto'!AJ$168)-COLUMN('Charges variables-Calculs auto'!$C$168)+1-'Charges variables (avancé)'!$K47),0)*'Charges variables (avancé)'!$AA47</f>
        <v>0</v>
      </c>
      <c r="AK386" s="341">
        <f>IF(ROUND(('Charges variables-Calculs auto'!AK$168-CONFIG!$D$7)/31,0)&gt;=ROUND('Charges variables (avancé)'!$K47,0),INDEX($C357:$BJ357,,COLUMN('Charges variables-Calculs auto'!AK$168)-COLUMN('Charges variables-Calculs auto'!$C$168)+1-'Charges variables (avancé)'!$K47),0)*'Charges variables (avancé)'!$AA47</f>
        <v>0</v>
      </c>
      <c r="AL386" s="341">
        <f>IF(ROUND(('Charges variables-Calculs auto'!AL$168-CONFIG!$D$7)/31,0)&gt;=ROUND('Charges variables (avancé)'!$K47,0),INDEX($C357:$BJ357,,COLUMN('Charges variables-Calculs auto'!AL$168)-COLUMN('Charges variables-Calculs auto'!$C$168)+1-'Charges variables (avancé)'!$K47),0)*'Charges variables (avancé)'!$AA47</f>
        <v>0</v>
      </c>
      <c r="AM386" s="341">
        <f>IF(ROUND(('Charges variables-Calculs auto'!AM$168-CONFIG!$D$7)/31,0)&gt;=ROUND('Charges variables (avancé)'!$K47,0),INDEX($C357:$BJ357,,COLUMN('Charges variables-Calculs auto'!AM$168)-COLUMN('Charges variables-Calculs auto'!$C$168)+1-'Charges variables (avancé)'!$K47),0)*'Charges variables (avancé)'!$AC47</f>
        <v>0</v>
      </c>
      <c r="AN386" s="341">
        <f>IF(ROUND(('Charges variables-Calculs auto'!AN$168-CONFIG!$D$7)/31,0)&gt;=ROUND('Charges variables (avancé)'!$K47,0),INDEX($C357:$BJ357,,COLUMN('Charges variables-Calculs auto'!AN$168)-COLUMN('Charges variables-Calculs auto'!$C$168)+1-'Charges variables (avancé)'!$K47),0)*'Charges variables (avancé)'!$AC47</f>
        <v>0</v>
      </c>
      <c r="AO386" s="341">
        <f>IF(ROUND(('Charges variables-Calculs auto'!AO$168-CONFIG!$D$7)/31,0)&gt;=ROUND('Charges variables (avancé)'!$K47,0),INDEX($C357:$BJ357,,COLUMN('Charges variables-Calculs auto'!AO$168)-COLUMN('Charges variables-Calculs auto'!$C$168)+1-'Charges variables (avancé)'!$K47),0)*'Charges variables (avancé)'!$AC47</f>
        <v>0</v>
      </c>
      <c r="AP386" s="341">
        <f>IF(ROUND(('Charges variables-Calculs auto'!AP$168-CONFIG!$D$7)/31,0)&gt;=ROUND('Charges variables (avancé)'!$K47,0),INDEX($C357:$BJ357,,COLUMN('Charges variables-Calculs auto'!AP$168)-COLUMN('Charges variables-Calculs auto'!$C$168)+1-'Charges variables (avancé)'!$K47),0)*'Charges variables (avancé)'!$AC47</f>
        <v>0</v>
      </c>
      <c r="AQ386" s="341">
        <f>IF(ROUND(('Charges variables-Calculs auto'!AQ$168-CONFIG!$D$7)/31,0)&gt;=ROUND('Charges variables (avancé)'!$K47,0),INDEX($C357:$BJ357,,COLUMN('Charges variables-Calculs auto'!AQ$168)-COLUMN('Charges variables-Calculs auto'!$C$168)+1-'Charges variables (avancé)'!$K47),0)*'Charges variables (avancé)'!$AC47</f>
        <v>0</v>
      </c>
      <c r="AR386" s="341">
        <f>IF(ROUND(('Charges variables-Calculs auto'!AR$168-CONFIG!$D$7)/31,0)&gt;=ROUND('Charges variables (avancé)'!$K47,0),INDEX($C357:$BJ357,,COLUMN('Charges variables-Calculs auto'!AR$168)-COLUMN('Charges variables-Calculs auto'!$C$168)+1-'Charges variables (avancé)'!$K47),0)*'Charges variables (avancé)'!$AC47</f>
        <v>0</v>
      </c>
      <c r="AS386" s="341">
        <f>IF(ROUND(('Charges variables-Calculs auto'!AS$168-CONFIG!$D$7)/31,0)&gt;=ROUND('Charges variables (avancé)'!$K47,0),INDEX($C357:$BJ357,,COLUMN('Charges variables-Calculs auto'!AS$168)-COLUMN('Charges variables-Calculs auto'!$C$168)+1-'Charges variables (avancé)'!$K47),0)*'Charges variables (avancé)'!$AC47</f>
        <v>0</v>
      </c>
      <c r="AT386" s="341">
        <f>IF(ROUND(('Charges variables-Calculs auto'!AT$168-CONFIG!$D$7)/31,0)&gt;=ROUND('Charges variables (avancé)'!$K47,0),INDEX($C357:$BJ357,,COLUMN('Charges variables-Calculs auto'!AT$168)-COLUMN('Charges variables-Calculs auto'!$C$168)+1-'Charges variables (avancé)'!$K47),0)*'Charges variables (avancé)'!$AC47</f>
        <v>0</v>
      </c>
      <c r="AU386" s="341">
        <f>IF(ROUND(('Charges variables-Calculs auto'!AU$168-CONFIG!$D$7)/31,0)&gt;=ROUND('Charges variables (avancé)'!$K47,0),INDEX($C357:$BJ357,,COLUMN('Charges variables-Calculs auto'!AU$168)-COLUMN('Charges variables-Calculs auto'!$C$168)+1-'Charges variables (avancé)'!$K47),0)*'Charges variables (avancé)'!$AC47</f>
        <v>0</v>
      </c>
      <c r="AV386" s="341">
        <f>IF(ROUND(('Charges variables-Calculs auto'!AV$168-CONFIG!$D$7)/31,0)&gt;=ROUND('Charges variables (avancé)'!$K47,0),INDEX($C357:$BJ357,,COLUMN('Charges variables-Calculs auto'!AV$168)-COLUMN('Charges variables-Calculs auto'!$C$168)+1-'Charges variables (avancé)'!$K47),0)*'Charges variables (avancé)'!$AC47</f>
        <v>0</v>
      </c>
      <c r="AW386" s="341">
        <f>IF(ROUND(('Charges variables-Calculs auto'!AW$168-CONFIG!$D$7)/31,0)&gt;=ROUND('Charges variables (avancé)'!$K47,0),INDEX($C357:$BJ357,,COLUMN('Charges variables-Calculs auto'!AW$168)-COLUMN('Charges variables-Calculs auto'!$C$168)+1-'Charges variables (avancé)'!$K47),0)*'Charges variables (avancé)'!$AC47</f>
        <v>0</v>
      </c>
      <c r="AX386" s="341">
        <f>IF(ROUND(('Charges variables-Calculs auto'!AX$168-CONFIG!$D$7)/31,0)&gt;=ROUND('Charges variables (avancé)'!$K47,0),INDEX($C357:$BJ357,,COLUMN('Charges variables-Calculs auto'!AX$168)-COLUMN('Charges variables-Calculs auto'!$C$168)+1-'Charges variables (avancé)'!$K47),0)*'Charges variables (avancé)'!$AC47</f>
        <v>0</v>
      </c>
      <c r="AY386" s="341">
        <f>IF(ROUND(('Charges variables-Calculs auto'!AY$168-CONFIG!$D$7)/31,0)&gt;=ROUND('Charges variables (avancé)'!$K47,0),INDEX($C357:$BJ357,,COLUMN('Charges variables-Calculs auto'!AY$168)-COLUMN('Charges variables-Calculs auto'!$C$168)+1-'Charges variables (avancé)'!$K47),0)*'Charges variables (avancé)'!$AE47</f>
        <v>0</v>
      </c>
      <c r="AZ386" s="341">
        <f>IF(ROUND(('Charges variables-Calculs auto'!AZ$168-CONFIG!$D$7)/31,0)&gt;=ROUND('Charges variables (avancé)'!$K47,0),INDEX($C357:$BJ357,,COLUMN('Charges variables-Calculs auto'!AZ$168)-COLUMN('Charges variables-Calculs auto'!$C$168)+1-'Charges variables (avancé)'!$K47),0)*'Charges variables (avancé)'!$AE47</f>
        <v>0</v>
      </c>
      <c r="BA386" s="341">
        <f>IF(ROUND(('Charges variables-Calculs auto'!BA$168-CONFIG!$D$7)/31,0)&gt;=ROUND('Charges variables (avancé)'!$K47,0),INDEX($C357:$BJ357,,COLUMN('Charges variables-Calculs auto'!BA$168)-COLUMN('Charges variables-Calculs auto'!$C$168)+1-'Charges variables (avancé)'!$K47),0)*'Charges variables (avancé)'!$AE47</f>
        <v>0</v>
      </c>
      <c r="BB386" s="341">
        <f>IF(ROUND(('Charges variables-Calculs auto'!BB$168-CONFIG!$D$7)/31,0)&gt;=ROUND('Charges variables (avancé)'!$K47,0),INDEX($C357:$BJ357,,COLUMN('Charges variables-Calculs auto'!BB$168)-COLUMN('Charges variables-Calculs auto'!$C$168)+1-'Charges variables (avancé)'!$K47),0)*'Charges variables (avancé)'!$AE47</f>
        <v>0</v>
      </c>
      <c r="BC386" s="341">
        <f>IF(ROUND(('Charges variables-Calculs auto'!BC$168-CONFIG!$D$7)/31,0)&gt;=ROUND('Charges variables (avancé)'!$K47,0),INDEX($C357:$BJ357,,COLUMN('Charges variables-Calculs auto'!BC$168)-COLUMN('Charges variables-Calculs auto'!$C$168)+1-'Charges variables (avancé)'!$K47),0)*'Charges variables (avancé)'!$AE47</f>
        <v>0</v>
      </c>
      <c r="BD386" s="341">
        <f>IF(ROUND(('Charges variables-Calculs auto'!BD$168-CONFIG!$D$7)/31,0)&gt;=ROUND('Charges variables (avancé)'!$K47,0),INDEX($C357:$BJ357,,COLUMN('Charges variables-Calculs auto'!BD$168)-COLUMN('Charges variables-Calculs auto'!$C$168)+1-'Charges variables (avancé)'!$K47),0)*'Charges variables (avancé)'!$AE47</f>
        <v>0</v>
      </c>
      <c r="BE386" s="341">
        <f>IF(ROUND(('Charges variables-Calculs auto'!BE$168-CONFIG!$D$7)/31,0)&gt;=ROUND('Charges variables (avancé)'!$K47,0),INDEX($C357:$BJ357,,COLUMN('Charges variables-Calculs auto'!BE$168)-COLUMN('Charges variables-Calculs auto'!$C$168)+1-'Charges variables (avancé)'!$K47),0)*'Charges variables (avancé)'!$AE47</f>
        <v>0</v>
      </c>
      <c r="BF386" s="341">
        <f>IF(ROUND(('Charges variables-Calculs auto'!BF$168-CONFIG!$D$7)/31,0)&gt;=ROUND('Charges variables (avancé)'!$K47,0),INDEX($C357:$BJ357,,COLUMN('Charges variables-Calculs auto'!BF$168)-COLUMN('Charges variables-Calculs auto'!$C$168)+1-'Charges variables (avancé)'!$K47),0)*'Charges variables (avancé)'!$AE47</f>
        <v>0</v>
      </c>
      <c r="BG386" s="341">
        <f>IF(ROUND(('Charges variables-Calculs auto'!BG$168-CONFIG!$D$7)/31,0)&gt;=ROUND('Charges variables (avancé)'!$K47,0),INDEX($C357:$BJ357,,COLUMN('Charges variables-Calculs auto'!BG$168)-COLUMN('Charges variables-Calculs auto'!$C$168)+1-'Charges variables (avancé)'!$K47),0)*'Charges variables (avancé)'!$AE47</f>
        <v>0</v>
      </c>
      <c r="BH386" s="341">
        <f>IF(ROUND(('Charges variables-Calculs auto'!BH$168-CONFIG!$D$7)/31,0)&gt;=ROUND('Charges variables (avancé)'!$K47,0),INDEX($C357:$BJ357,,COLUMN('Charges variables-Calculs auto'!BH$168)-COLUMN('Charges variables-Calculs auto'!$C$168)+1-'Charges variables (avancé)'!$K47),0)*'Charges variables (avancé)'!$AE47</f>
        <v>0</v>
      </c>
      <c r="BI386" s="341">
        <f>IF(ROUND(('Charges variables-Calculs auto'!BI$168-CONFIG!$D$7)/31,0)&gt;=ROUND('Charges variables (avancé)'!$K47,0),INDEX($C357:$BJ357,,COLUMN('Charges variables-Calculs auto'!BI$168)-COLUMN('Charges variables-Calculs auto'!$C$168)+1-'Charges variables (avancé)'!$K47),0)*'Charges variables (avancé)'!$AE47</f>
        <v>0</v>
      </c>
      <c r="BJ386" s="341">
        <f>IF(ROUND(('Charges variables-Calculs auto'!BJ$168-CONFIG!$D$7)/31,0)&gt;=ROUND('Charges variables (avancé)'!$K47,0),INDEX($C357:$BJ357,,COLUMN('Charges variables-Calculs auto'!BJ$168)-COLUMN('Charges variables-Calculs auto'!$C$168)+1-'Charges variables (avancé)'!$K47),0)*'Charges variables (avancé)'!$AE47</f>
        <v>0</v>
      </c>
    </row>
    <row r="387" spans="2:62" ht="15" customHeight="1"/>
    <row r="388" spans="2:62" ht="15" customHeight="1">
      <c r="B388" s="82" t="s">
        <v>21</v>
      </c>
      <c r="C388" s="20">
        <f t="shared" ref="C388:AH388" si="235">SUM(C379:C386)</f>
        <v>0</v>
      </c>
      <c r="D388" s="20">
        <f t="shared" si="235"/>
        <v>0</v>
      </c>
      <c r="E388" s="20">
        <f t="shared" si="235"/>
        <v>0</v>
      </c>
      <c r="F388" s="20">
        <f t="shared" si="235"/>
        <v>0</v>
      </c>
      <c r="G388" s="20">
        <f t="shared" si="235"/>
        <v>0</v>
      </c>
      <c r="H388" s="20">
        <f t="shared" si="235"/>
        <v>0</v>
      </c>
      <c r="I388" s="20">
        <f t="shared" si="235"/>
        <v>0</v>
      </c>
      <c r="J388" s="20">
        <f t="shared" si="235"/>
        <v>0</v>
      </c>
      <c r="K388" s="20">
        <f t="shared" si="235"/>
        <v>0</v>
      </c>
      <c r="L388" s="20">
        <f t="shared" si="235"/>
        <v>0</v>
      </c>
      <c r="M388" s="20">
        <f t="shared" si="235"/>
        <v>0</v>
      </c>
      <c r="N388" s="20">
        <f t="shared" si="235"/>
        <v>0</v>
      </c>
      <c r="O388" s="20">
        <f t="shared" si="235"/>
        <v>0</v>
      </c>
      <c r="P388" s="20">
        <f t="shared" si="235"/>
        <v>0</v>
      </c>
      <c r="Q388" s="20">
        <f t="shared" si="235"/>
        <v>0</v>
      </c>
      <c r="R388" s="20">
        <f t="shared" si="235"/>
        <v>0</v>
      </c>
      <c r="S388" s="20">
        <f t="shared" si="235"/>
        <v>0</v>
      </c>
      <c r="T388" s="20">
        <f t="shared" si="235"/>
        <v>0</v>
      </c>
      <c r="U388" s="20">
        <f t="shared" si="235"/>
        <v>0</v>
      </c>
      <c r="V388" s="20">
        <f t="shared" si="235"/>
        <v>0</v>
      </c>
      <c r="W388" s="20">
        <f t="shared" si="235"/>
        <v>0</v>
      </c>
      <c r="X388" s="20">
        <f t="shared" si="235"/>
        <v>0</v>
      </c>
      <c r="Y388" s="20">
        <f t="shared" si="235"/>
        <v>0</v>
      </c>
      <c r="Z388" s="20">
        <f t="shared" si="235"/>
        <v>0</v>
      </c>
      <c r="AA388" s="20">
        <f t="shared" si="235"/>
        <v>0</v>
      </c>
      <c r="AB388" s="20">
        <f t="shared" si="235"/>
        <v>0</v>
      </c>
      <c r="AC388" s="20">
        <f t="shared" si="235"/>
        <v>0</v>
      </c>
      <c r="AD388" s="20">
        <f t="shared" si="235"/>
        <v>0</v>
      </c>
      <c r="AE388" s="20">
        <f t="shared" si="235"/>
        <v>0</v>
      </c>
      <c r="AF388" s="20">
        <f t="shared" si="235"/>
        <v>0</v>
      </c>
      <c r="AG388" s="20">
        <f t="shared" si="235"/>
        <v>0</v>
      </c>
      <c r="AH388" s="20">
        <f t="shared" si="235"/>
        <v>0</v>
      </c>
      <c r="AI388" s="20">
        <f t="shared" ref="AI388:BJ388" si="236">SUM(AI379:AI386)</f>
        <v>0</v>
      </c>
      <c r="AJ388" s="20">
        <f t="shared" si="236"/>
        <v>0</v>
      </c>
      <c r="AK388" s="20">
        <f t="shared" si="236"/>
        <v>0</v>
      </c>
      <c r="AL388" s="20">
        <f t="shared" si="236"/>
        <v>0</v>
      </c>
      <c r="AM388" s="20">
        <f t="shared" si="236"/>
        <v>0</v>
      </c>
      <c r="AN388" s="20">
        <f t="shared" si="236"/>
        <v>0</v>
      </c>
      <c r="AO388" s="20">
        <f t="shared" si="236"/>
        <v>0</v>
      </c>
      <c r="AP388" s="20">
        <f t="shared" si="236"/>
        <v>0</v>
      </c>
      <c r="AQ388" s="20">
        <f t="shared" si="236"/>
        <v>0</v>
      </c>
      <c r="AR388" s="20">
        <f t="shared" si="236"/>
        <v>0</v>
      </c>
      <c r="AS388" s="20">
        <f t="shared" si="236"/>
        <v>0</v>
      </c>
      <c r="AT388" s="20">
        <f t="shared" si="236"/>
        <v>0</v>
      </c>
      <c r="AU388" s="20">
        <f t="shared" si="236"/>
        <v>0</v>
      </c>
      <c r="AV388" s="20">
        <f t="shared" si="236"/>
        <v>0</v>
      </c>
      <c r="AW388" s="20">
        <f t="shared" si="236"/>
        <v>0</v>
      </c>
      <c r="AX388" s="20">
        <f t="shared" si="236"/>
        <v>0</v>
      </c>
      <c r="AY388" s="20">
        <f t="shared" si="236"/>
        <v>0</v>
      </c>
      <c r="AZ388" s="20">
        <f t="shared" si="236"/>
        <v>0</v>
      </c>
      <c r="BA388" s="20">
        <f t="shared" si="236"/>
        <v>0</v>
      </c>
      <c r="BB388" s="20">
        <f t="shared" si="236"/>
        <v>0</v>
      </c>
      <c r="BC388" s="20">
        <f t="shared" si="236"/>
        <v>0</v>
      </c>
      <c r="BD388" s="20">
        <f t="shared" si="236"/>
        <v>0</v>
      </c>
      <c r="BE388" s="20">
        <f t="shared" si="236"/>
        <v>0</v>
      </c>
      <c r="BF388" s="20">
        <f t="shared" si="236"/>
        <v>0</v>
      </c>
      <c r="BG388" s="20">
        <f t="shared" si="236"/>
        <v>0</v>
      </c>
      <c r="BH388" s="20">
        <f t="shared" si="236"/>
        <v>0</v>
      </c>
      <c r="BI388" s="20">
        <f t="shared" si="236"/>
        <v>0</v>
      </c>
      <c r="BJ388" s="20">
        <f t="shared" si="236"/>
        <v>0</v>
      </c>
    </row>
    <row r="389" spans="2:62" ht="15" customHeight="1">
      <c r="B389" s="83" t="s">
        <v>49</v>
      </c>
      <c r="C389" s="20">
        <f>C388</f>
        <v>0</v>
      </c>
      <c r="D389" s="20">
        <f t="shared" ref="D389:N389" si="237">C389+D388</f>
        <v>0</v>
      </c>
      <c r="E389" s="20">
        <f t="shared" si="237"/>
        <v>0</v>
      </c>
      <c r="F389" s="20">
        <f t="shared" si="237"/>
        <v>0</v>
      </c>
      <c r="G389" s="20">
        <f t="shared" si="237"/>
        <v>0</v>
      </c>
      <c r="H389" s="20">
        <f t="shared" si="237"/>
        <v>0</v>
      </c>
      <c r="I389" s="20">
        <f t="shared" si="237"/>
        <v>0</v>
      </c>
      <c r="J389" s="20">
        <f t="shared" si="237"/>
        <v>0</v>
      </c>
      <c r="K389" s="20">
        <f t="shared" si="237"/>
        <v>0</v>
      </c>
      <c r="L389" s="20">
        <f t="shared" si="237"/>
        <v>0</v>
      </c>
      <c r="M389" s="20">
        <f t="shared" si="237"/>
        <v>0</v>
      </c>
      <c r="N389" s="21">
        <f t="shared" si="237"/>
        <v>0</v>
      </c>
      <c r="O389" s="20">
        <f>O388</f>
        <v>0</v>
      </c>
      <c r="P389" s="20">
        <f t="shared" ref="P389:Z389" si="238">O389+P388</f>
        <v>0</v>
      </c>
      <c r="Q389" s="20">
        <f t="shared" si="238"/>
        <v>0</v>
      </c>
      <c r="R389" s="20">
        <f t="shared" si="238"/>
        <v>0</v>
      </c>
      <c r="S389" s="20">
        <f t="shared" si="238"/>
        <v>0</v>
      </c>
      <c r="T389" s="20">
        <f t="shared" si="238"/>
        <v>0</v>
      </c>
      <c r="U389" s="20">
        <f t="shared" si="238"/>
        <v>0</v>
      </c>
      <c r="V389" s="20">
        <f t="shared" si="238"/>
        <v>0</v>
      </c>
      <c r="W389" s="20">
        <f t="shared" si="238"/>
        <v>0</v>
      </c>
      <c r="X389" s="20">
        <f t="shared" si="238"/>
        <v>0</v>
      </c>
      <c r="Y389" s="20">
        <f t="shared" si="238"/>
        <v>0</v>
      </c>
      <c r="Z389" s="21">
        <f t="shared" si="238"/>
        <v>0</v>
      </c>
      <c r="AA389" s="20">
        <f>AA388</f>
        <v>0</v>
      </c>
      <c r="AB389" s="20">
        <f t="shared" ref="AB389:AL389" si="239">AA389+AB388</f>
        <v>0</v>
      </c>
      <c r="AC389" s="20">
        <f t="shared" si="239"/>
        <v>0</v>
      </c>
      <c r="AD389" s="20">
        <f t="shared" si="239"/>
        <v>0</v>
      </c>
      <c r="AE389" s="20">
        <f t="shared" si="239"/>
        <v>0</v>
      </c>
      <c r="AF389" s="20">
        <f t="shared" si="239"/>
        <v>0</v>
      </c>
      <c r="AG389" s="20">
        <f t="shared" si="239"/>
        <v>0</v>
      </c>
      <c r="AH389" s="20">
        <f t="shared" si="239"/>
        <v>0</v>
      </c>
      <c r="AI389" s="20">
        <f t="shared" si="239"/>
        <v>0</v>
      </c>
      <c r="AJ389" s="20">
        <f t="shared" si="239"/>
        <v>0</v>
      </c>
      <c r="AK389" s="20">
        <f t="shared" si="239"/>
        <v>0</v>
      </c>
      <c r="AL389" s="21">
        <f t="shared" si="239"/>
        <v>0</v>
      </c>
      <c r="AM389" s="20">
        <f>AM388</f>
        <v>0</v>
      </c>
      <c r="AN389" s="20">
        <f t="shared" ref="AN389:AX389" si="240">AM389+AN388</f>
        <v>0</v>
      </c>
      <c r="AO389" s="20">
        <f t="shared" si="240"/>
        <v>0</v>
      </c>
      <c r="AP389" s="20">
        <f t="shared" si="240"/>
        <v>0</v>
      </c>
      <c r="AQ389" s="20">
        <f t="shared" si="240"/>
        <v>0</v>
      </c>
      <c r="AR389" s="20">
        <f t="shared" si="240"/>
        <v>0</v>
      </c>
      <c r="AS389" s="20">
        <f t="shared" si="240"/>
        <v>0</v>
      </c>
      <c r="AT389" s="20">
        <f t="shared" si="240"/>
        <v>0</v>
      </c>
      <c r="AU389" s="20">
        <f t="shared" si="240"/>
        <v>0</v>
      </c>
      <c r="AV389" s="20">
        <f t="shared" si="240"/>
        <v>0</v>
      </c>
      <c r="AW389" s="20">
        <f t="shared" si="240"/>
        <v>0</v>
      </c>
      <c r="AX389" s="21">
        <f t="shared" si="240"/>
        <v>0</v>
      </c>
      <c r="AY389" s="20">
        <f>AY388</f>
        <v>0</v>
      </c>
      <c r="AZ389" s="20">
        <f t="shared" ref="AZ389:BJ389" si="241">AY389+AZ388</f>
        <v>0</v>
      </c>
      <c r="BA389" s="20">
        <f t="shared" si="241"/>
        <v>0</v>
      </c>
      <c r="BB389" s="20">
        <f t="shared" si="241"/>
        <v>0</v>
      </c>
      <c r="BC389" s="20">
        <f t="shared" si="241"/>
        <v>0</v>
      </c>
      <c r="BD389" s="20">
        <f t="shared" si="241"/>
        <v>0</v>
      </c>
      <c r="BE389" s="20">
        <f t="shared" si="241"/>
        <v>0</v>
      </c>
      <c r="BF389" s="20">
        <f t="shared" si="241"/>
        <v>0</v>
      </c>
      <c r="BG389" s="20">
        <f t="shared" si="241"/>
        <v>0</v>
      </c>
      <c r="BH389" s="20">
        <f t="shared" si="241"/>
        <v>0</v>
      </c>
      <c r="BI389" s="20">
        <f t="shared" si="241"/>
        <v>0</v>
      </c>
      <c r="BJ389" s="21">
        <f t="shared" si="241"/>
        <v>0</v>
      </c>
    </row>
    <row r="390" spans="2:62" ht="15" customHeight="1"/>
    <row r="391" spans="2:62" ht="15" customHeight="1">
      <c r="B391" s="104" t="s">
        <v>143</v>
      </c>
      <c r="C391" s="11"/>
      <c r="D391" s="11"/>
      <c r="E391" s="11"/>
    </row>
    <row r="392" spans="2:62" ht="15" customHeight="1"/>
    <row r="393" spans="2:62" ht="15" customHeight="1">
      <c r="B393" s="81"/>
      <c r="C393" s="473" t="s">
        <v>18</v>
      </c>
      <c r="D393" s="473"/>
      <c r="E393" s="473"/>
      <c r="F393" s="473"/>
      <c r="G393" s="473"/>
      <c r="H393" s="473"/>
      <c r="I393" s="473"/>
      <c r="J393" s="473"/>
      <c r="K393" s="473"/>
      <c r="L393" s="473"/>
      <c r="M393" s="473"/>
      <c r="N393" s="473"/>
      <c r="O393" s="473" t="s">
        <v>19</v>
      </c>
      <c r="P393" s="473"/>
      <c r="Q393" s="473"/>
      <c r="R393" s="473"/>
      <c r="S393" s="473"/>
      <c r="T393" s="473"/>
      <c r="U393" s="473"/>
      <c r="V393" s="473"/>
      <c r="W393" s="473"/>
      <c r="X393" s="473"/>
      <c r="Y393" s="473"/>
      <c r="Z393" s="473"/>
      <c r="AA393" s="473" t="s">
        <v>20</v>
      </c>
      <c r="AB393" s="473"/>
      <c r="AC393" s="473"/>
      <c r="AD393" s="473"/>
      <c r="AE393" s="473"/>
      <c r="AF393" s="473"/>
      <c r="AG393" s="473"/>
      <c r="AH393" s="473"/>
      <c r="AI393" s="473"/>
      <c r="AJ393" s="473"/>
      <c r="AK393" s="473"/>
      <c r="AL393" s="473"/>
      <c r="AM393" s="29"/>
      <c r="AN393" s="476" t="s">
        <v>32</v>
      </c>
      <c r="AO393" s="476"/>
      <c r="AP393" s="476"/>
      <c r="AQ393" s="476"/>
      <c r="AR393" s="476"/>
      <c r="AS393" s="476"/>
      <c r="AT393" s="476"/>
      <c r="AU393" s="476"/>
      <c r="AV393" s="476"/>
      <c r="AW393" s="476"/>
      <c r="AX393" s="477"/>
      <c r="AY393" s="473" t="s">
        <v>33</v>
      </c>
      <c r="AZ393" s="473"/>
      <c r="BA393" s="473"/>
      <c r="BB393" s="473"/>
      <c r="BC393" s="473"/>
      <c r="BD393" s="473"/>
      <c r="BE393" s="473"/>
      <c r="BF393" s="473"/>
      <c r="BG393" s="473"/>
      <c r="BH393" s="473"/>
      <c r="BI393" s="473"/>
      <c r="BJ393" s="473"/>
    </row>
    <row r="394" spans="2:62" ht="15" customHeight="1">
      <c r="B394" s="83" t="s">
        <v>36</v>
      </c>
      <c r="C394" s="18">
        <f>CONFIG!$D$7</f>
        <v>41640</v>
      </c>
      <c r="D394" s="18">
        <f>DATE(YEAR(C394),MONTH(C394)+1,DAY(C394))</f>
        <v>41671</v>
      </c>
      <c r="E394" s="18">
        <f t="shared" ref="E394:BJ394" si="242">DATE(YEAR(D394),MONTH(D394)+1,DAY(D394))</f>
        <v>41699</v>
      </c>
      <c r="F394" s="18">
        <f t="shared" si="242"/>
        <v>41730</v>
      </c>
      <c r="G394" s="18">
        <f t="shared" si="242"/>
        <v>41760</v>
      </c>
      <c r="H394" s="18">
        <f t="shared" si="242"/>
        <v>41791</v>
      </c>
      <c r="I394" s="18">
        <f t="shared" si="242"/>
        <v>41821</v>
      </c>
      <c r="J394" s="18">
        <f t="shared" si="242"/>
        <v>41852</v>
      </c>
      <c r="K394" s="18">
        <f t="shared" si="242"/>
        <v>41883</v>
      </c>
      <c r="L394" s="18">
        <f t="shared" si="242"/>
        <v>41913</v>
      </c>
      <c r="M394" s="18">
        <f t="shared" si="242"/>
        <v>41944</v>
      </c>
      <c r="N394" s="18">
        <f t="shared" si="242"/>
        <v>41974</v>
      </c>
      <c r="O394" s="18">
        <f t="shared" si="242"/>
        <v>42005</v>
      </c>
      <c r="P394" s="18">
        <f t="shared" si="242"/>
        <v>42036</v>
      </c>
      <c r="Q394" s="18">
        <f t="shared" si="242"/>
        <v>42064</v>
      </c>
      <c r="R394" s="18">
        <f t="shared" si="242"/>
        <v>42095</v>
      </c>
      <c r="S394" s="18">
        <f t="shared" si="242"/>
        <v>42125</v>
      </c>
      <c r="T394" s="18">
        <f t="shared" si="242"/>
        <v>42156</v>
      </c>
      <c r="U394" s="18">
        <f t="shared" si="242"/>
        <v>42186</v>
      </c>
      <c r="V394" s="18">
        <f t="shared" si="242"/>
        <v>42217</v>
      </c>
      <c r="W394" s="18">
        <f t="shared" si="242"/>
        <v>42248</v>
      </c>
      <c r="X394" s="18">
        <f t="shared" si="242"/>
        <v>42278</v>
      </c>
      <c r="Y394" s="18">
        <f t="shared" si="242"/>
        <v>42309</v>
      </c>
      <c r="Z394" s="18">
        <f t="shared" si="242"/>
        <v>42339</v>
      </c>
      <c r="AA394" s="18">
        <f t="shared" si="242"/>
        <v>42370</v>
      </c>
      <c r="AB394" s="18">
        <f t="shared" si="242"/>
        <v>42401</v>
      </c>
      <c r="AC394" s="18">
        <f t="shared" si="242"/>
        <v>42430</v>
      </c>
      <c r="AD394" s="18">
        <f t="shared" si="242"/>
        <v>42461</v>
      </c>
      <c r="AE394" s="18">
        <f t="shared" si="242"/>
        <v>42491</v>
      </c>
      <c r="AF394" s="18">
        <f t="shared" si="242"/>
        <v>42522</v>
      </c>
      <c r="AG394" s="18">
        <f t="shared" si="242"/>
        <v>42552</v>
      </c>
      <c r="AH394" s="18">
        <f t="shared" si="242"/>
        <v>42583</v>
      </c>
      <c r="AI394" s="18">
        <f t="shared" si="242"/>
        <v>42614</v>
      </c>
      <c r="AJ394" s="18">
        <f t="shared" si="242"/>
        <v>42644</v>
      </c>
      <c r="AK394" s="18">
        <f t="shared" si="242"/>
        <v>42675</v>
      </c>
      <c r="AL394" s="18">
        <f t="shared" si="242"/>
        <v>42705</v>
      </c>
      <c r="AM394" s="18">
        <f t="shared" si="242"/>
        <v>42736</v>
      </c>
      <c r="AN394" s="18">
        <f t="shared" si="242"/>
        <v>42767</v>
      </c>
      <c r="AO394" s="18">
        <f t="shared" si="242"/>
        <v>42795</v>
      </c>
      <c r="AP394" s="18">
        <f t="shared" si="242"/>
        <v>42826</v>
      </c>
      <c r="AQ394" s="18">
        <f t="shared" si="242"/>
        <v>42856</v>
      </c>
      <c r="AR394" s="18">
        <f t="shared" si="242"/>
        <v>42887</v>
      </c>
      <c r="AS394" s="18">
        <f t="shared" si="242"/>
        <v>42917</v>
      </c>
      <c r="AT394" s="18">
        <f t="shared" si="242"/>
        <v>42948</v>
      </c>
      <c r="AU394" s="18">
        <f t="shared" si="242"/>
        <v>42979</v>
      </c>
      <c r="AV394" s="18">
        <f t="shared" si="242"/>
        <v>43009</v>
      </c>
      <c r="AW394" s="18">
        <f t="shared" si="242"/>
        <v>43040</v>
      </c>
      <c r="AX394" s="18">
        <f t="shared" si="242"/>
        <v>43070</v>
      </c>
      <c r="AY394" s="18">
        <f t="shared" si="242"/>
        <v>43101</v>
      </c>
      <c r="AZ394" s="18">
        <f t="shared" si="242"/>
        <v>43132</v>
      </c>
      <c r="BA394" s="18">
        <f t="shared" si="242"/>
        <v>43160</v>
      </c>
      <c r="BB394" s="18">
        <f t="shared" si="242"/>
        <v>43191</v>
      </c>
      <c r="BC394" s="18">
        <f t="shared" si="242"/>
        <v>43221</v>
      </c>
      <c r="BD394" s="18">
        <f t="shared" si="242"/>
        <v>43252</v>
      </c>
      <c r="BE394" s="18">
        <f t="shared" si="242"/>
        <v>43282</v>
      </c>
      <c r="BF394" s="18">
        <f t="shared" si="242"/>
        <v>43313</v>
      </c>
      <c r="BG394" s="18">
        <f t="shared" si="242"/>
        <v>43344</v>
      </c>
      <c r="BH394" s="18">
        <f t="shared" si="242"/>
        <v>43374</v>
      </c>
      <c r="BI394" s="18">
        <f t="shared" si="242"/>
        <v>43405</v>
      </c>
      <c r="BJ394" s="18">
        <f t="shared" si="242"/>
        <v>43435</v>
      </c>
    </row>
    <row r="395" spans="2:62" ht="15" customHeight="1">
      <c r="B395" s="366">
        <f>'Charges variables (avancé)'!$C$40</f>
        <v>0</v>
      </c>
      <c r="C395" s="341">
        <f t="shared" ref="C395:AH395" si="243">C363+C379</f>
        <v>0</v>
      </c>
      <c r="D395" s="341">
        <f t="shared" si="243"/>
        <v>0</v>
      </c>
      <c r="E395" s="341">
        <f t="shared" si="243"/>
        <v>0</v>
      </c>
      <c r="F395" s="341">
        <f t="shared" si="243"/>
        <v>0</v>
      </c>
      <c r="G395" s="341">
        <f t="shared" si="243"/>
        <v>0</v>
      </c>
      <c r="H395" s="341">
        <f t="shared" si="243"/>
        <v>0</v>
      </c>
      <c r="I395" s="341">
        <f t="shared" si="243"/>
        <v>0</v>
      </c>
      <c r="J395" s="341">
        <f t="shared" si="243"/>
        <v>0</v>
      </c>
      <c r="K395" s="341">
        <f t="shared" si="243"/>
        <v>0</v>
      </c>
      <c r="L395" s="341">
        <f t="shared" si="243"/>
        <v>0</v>
      </c>
      <c r="M395" s="341">
        <f t="shared" si="243"/>
        <v>0</v>
      </c>
      <c r="N395" s="341">
        <f t="shared" si="243"/>
        <v>0</v>
      </c>
      <c r="O395" s="341">
        <f t="shared" si="243"/>
        <v>0</v>
      </c>
      <c r="P395" s="341">
        <f t="shared" si="243"/>
        <v>0</v>
      </c>
      <c r="Q395" s="341">
        <f t="shared" si="243"/>
        <v>0</v>
      </c>
      <c r="R395" s="341">
        <f t="shared" si="243"/>
        <v>0</v>
      </c>
      <c r="S395" s="341">
        <f t="shared" si="243"/>
        <v>0</v>
      </c>
      <c r="T395" s="341">
        <f t="shared" si="243"/>
        <v>0</v>
      </c>
      <c r="U395" s="341">
        <f t="shared" si="243"/>
        <v>0</v>
      </c>
      <c r="V395" s="341">
        <f t="shared" si="243"/>
        <v>0</v>
      </c>
      <c r="W395" s="341">
        <f t="shared" si="243"/>
        <v>0</v>
      </c>
      <c r="X395" s="341">
        <f t="shared" si="243"/>
        <v>0</v>
      </c>
      <c r="Y395" s="341">
        <f t="shared" si="243"/>
        <v>0</v>
      </c>
      <c r="Z395" s="341">
        <f t="shared" si="243"/>
        <v>0</v>
      </c>
      <c r="AA395" s="341">
        <f t="shared" si="243"/>
        <v>0</v>
      </c>
      <c r="AB395" s="341">
        <f t="shared" si="243"/>
        <v>0</v>
      </c>
      <c r="AC395" s="341">
        <f t="shared" si="243"/>
        <v>0</v>
      </c>
      <c r="AD395" s="341">
        <f t="shared" si="243"/>
        <v>0</v>
      </c>
      <c r="AE395" s="341">
        <f t="shared" si="243"/>
        <v>0</v>
      </c>
      <c r="AF395" s="341">
        <f t="shared" si="243"/>
        <v>0</v>
      </c>
      <c r="AG395" s="341">
        <f t="shared" si="243"/>
        <v>0</v>
      </c>
      <c r="AH395" s="341">
        <f t="shared" si="243"/>
        <v>0</v>
      </c>
      <c r="AI395" s="341">
        <f t="shared" ref="AI395:BJ395" si="244">AI363+AI379</f>
        <v>0</v>
      </c>
      <c r="AJ395" s="341">
        <f t="shared" si="244"/>
        <v>0</v>
      </c>
      <c r="AK395" s="341">
        <f t="shared" si="244"/>
        <v>0</v>
      </c>
      <c r="AL395" s="341">
        <f t="shared" si="244"/>
        <v>0</v>
      </c>
      <c r="AM395" s="341">
        <f t="shared" si="244"/>
        <v>0</v>
      </c>
      <c r="AN395" s="341">
        <f t="shared" si="244"/>
        <v>0</v>
      </c>
      <c r="AO395" s="341">
        <f t="shared" si="244"/>
        <v>0</v>
      </c>
      <c r="AP395" s="341">
        <f t="shared" si="244"/>
        <v>0</v>
      </c>
      <c r="AQ395" s="341">
        <f t="shared" si="244"/>
        <v>0</v>
      </c>
      <c r="AR395" s="341">
        <f t="shared" si="244"/>
        <v>0</v>
      </c>
      <c r="AS395" s="341">
        <f t="shared" si="244"/>
        <v>0</v>
      </c>
      <c r="AT395" s="341">
        <f t="shared" si="244"/>
        <v>0</v>
      </c>
      <c r="AU395" s="341">
        <f t="shared" si="244"/>
        <v>0</v>
      </c>
      <c r="AV395" s="341">
        <f t="shared" si="244"/>
        <v>0</v>
      </c>
      <c r="AW395" s="341">
        <f t="shared" si="244"/>
        <v>0</v>
      </c>
      <c r="AX395" s="341">
        <f t="shared" si="244"/>
        <v>0</v>
      </c>
      <c r="AY395" s="341">
        <f t="shared" si="244"/>
        <v>0</v>
      </c>
      <c r="AZ395" s="341">
        <f t="shared" si="244"/>
        <v>0</v>
      </c>
      <c r="BA395" s="341">
        <f t="shared" si="244"/>
        <v>0</v>
      </c>
      <c r="BB395" s="341">
        <f t="shared" si="244"/>
        <v>0</v>
      </c>
      <c r="BC395" s="341">
        <f t="shared" si="244"/>
        <v>0</v>
      </c>
      <c r="BD395" s="341">
        <f t="shared" si="244"/>
        <v>0</v>
      </c>
      <c r="BE395" s="341">
        <f t="shared" si="244"/>
        <v>0</v>
      </c>
      <c r="BF395" s="341">
        <f t="shared" si="244"/>
        <v>0</v>
      </c>
      <c r="BG395" s="341">
        <f t="shared" si="244"/>
        <v>0</v>
      </c>
      <c r="BH395" s="341">
        <f t="shared" si="244"/>
        <v>0</v>
      </c>
      <c r="BI395" s="341">
        <f t="shared" si="244"/>
        <v>0</v>
      </c>
      <c r="BJ395" s="341">
        <f t="shared" si="244"/>
        <v>0</v>
      </c>
    </row>
    <row r="396" spans="2:62" ht="15" customHeight="1">
      <c r="B396" s="366">
        <f>'Charges variables (avancé)'!$C$41</f>
        <v>0</v>
      </c>
      <c r="C396" s="341">
        <f t="shared" ref="C396:AH396" si="245">C364+C380</f>
        <v>0</v>
      </c>
      <c r="D396" s="341">
        <f t="shared" si="245"/>
        <v>0</v>
      </c>
      <c r="E396" s="341">
        <f t="shared" si="245"/>
        <v>0</v>
      </c>
      <c r="F396" s="341">
        <f t="shared" si="245"/>
        <v>0</v>
      </c>
      <c r="G396" s="341">
        <f t="shared" si="245"/>
        <v>0</v>
      </c>
      <c r="H396" s="341">
        <f t="shared" si="245"/>
        <v>0</v>
      </c>
      <c r="I396" s="341">
        <f t="shared" si="245"/>
        <v>0</v>
      </c>
      <c r="J396" s="341">
        <f t="shared" si="245"/>
        <v>0</v>
      </c>
      <c r="K396" s="341">
        <f t="shared" si="245"/>
        <v>0</v>
      </c>
      <c r="L396" s="341">
        <f t="shared" si="245"/>
        <v>0</v>
      </c>
      <c r="M396" s="341">
        <f t="shared" si="245"/>
        <v>0</v>
      </c>
      <c r="N396" s="341">
        <f t="shared" si="245"/>
        <v>0</v>
      </c>
      <c r="O396" s="341">
        <f t="shared" si="245"/>
        <v>0</v>
      </c>
      <c r="P396" s="341">
        <f t="shared" si="245"/>
        <v>0</v>
      </c>
      <c r="Q396" s="341">
        <f t="shared" si="245"/>
        <v>0</v>
      </c>
      <c r="R396" s="341">
        <f t="shared" si="245"/>
        <v>0</v>
      </c>
      <c r="S396" s="341">
        <f t="shared" si="245"/>
        <v>0</v>
      </c>
      <c r="T396" s="341">
        <f t="shared" si="245"/>
        <v>0</v>
      </c>
      <c r="U396" s="341">
        <f t="shared" si="245"/>
        <v>0</v>
      </c>
      <c r="V396" s="341">
        <f t="shared" si="245"/>
        <v>0</v>
      </c>
      <c r="W396" s="341">
        <f t="shared" si="245"/>
        <v>0</v>
      </c>
      <c r="X396" s="341">
        <f t="shared" si="245"/>
        <v>0</v>
      </c>
      <c r="Y396" s="341">
        <f t="shared" si="245"/>
        <v>0</v>
      </c>
      <c r="Z396" s="341">
        <f t="shared" si="245"/>
        <v>0</v>
      </c>
      <c r="AA396" s="341">
        <f t="shared" si="245"/>
        <v>0</v>
      </c>
      <c r="AB396" s="341">
        <f t="shared" si="245"/>
        <v>0</v>
      </c>
      <c r="AC396" s="341">
        <f t="shared" si="245"/>
        <v>0</v>
      </c>
      <c r="AD396" s="341">
        <f t="shared" si="245"/>
        <v>0</v>
      </c>
      <c r="AE396" s="341">
        <f t="shared" si="245"/>
        <v>0</v>
      </c>
      <c r="AF396" s="341">
        <f t="shared" si="245"/>
        <v>0</v>
      </c>
      <c r="AG396" s="341">
        <f t="shared" si="245"/>
        <v>0</v>
      </c>
      <c r="AH396" s="341">
        <f t="shared" si="245"/>
        <v>0</v>
      </c>
      <c r="AI396" s="341">
        <f t="shared" ref="AI396:BJ396" si="246">AI364+AI380</f>
        <v>0</v>
      </c>
      <c r="AJ396" s="341">
        <f t="shared" si="246"/>
        <v>0</v>
      </c>
      <c r="AK396" s="341">
        <f t="shared" si="246"/>
        <v>0</v>
      </c>
      <c r="AL396" s="341">
        <f t="shared" si="246"/>
        <v>0</v>
      </c>
      <c r="AM396" s="341">
        <f t="shared" si="246"/>
        <v>0</v>
      </c>
      <c r="AN396" s="341">
        <f t="shared" si="246"/>
        <v>0</v>
      </c>
      <c r="AO396" s="341">
        <f t="shared" si="246"/>
        <v>0</v>
      </c>
      <c r="AP396" s="341">
        <f t="shared" si="246"/>
        <v>0</v>
      </c>
      <c r="AQ396" s="341">
        <f t="shared" si="246"/>
        <v>0</v>
      </c>
      <c r="AR396" s="341">
        <f t="shared" si="246"/>
        <v>0</v>
      </c>
      <c r="AS396" s="341">
        <f t="shared" si="246"/>
        <v>0</v>
      </c>
      <c r="AT396" s="341">
        <f t="shared" si="246"/>
        <v>0</v>
      </c>
      <c r="AU396" s="341">
        <f t="shared" si="246"/>
        <v>0</v>
      </c>
      <c r="AV396" s="341">
        <f t="shared" si="246"/>
        <v>0</v>
      </c>
      <c r="AW396" s="341">
        <f t="shared" si="246"/>
        <v>0</v>
      </c>
      <c r="AX396" s="341">
        <f t="shared" si="246"/>
        <v>0</v>
      </c>
      <c r="AY396" s="341">
        <f t="shared" si="246"/>
        <v>0</v>
      </c>
      <c r="AZ396" s="341">
        <f t="shared" si="246"/>
        <v>0</v>
      </c>
      <c r="BA396" s="341">
        <f t="shared" si="246"/>
        <v>0</v>
      </c>
      <c r="BB396" s="341">
        <f t="shared" si="246"/>
        <v>0</v>
      </c>
      <c r="BC396" s="341">
        <f t="shared" si="246"/>
        <v>0</v>
      </c>
      <c r="BD396" s="341">
        <f t="shared" si="246"/>
        <v>0</v>
      </c>
      <c r="BE396" s="341">
        <f t="shared" si="246"/>
        <v>0</v>
      </c>
      <c r="BF396" s="341">
        <f t="shared" si="246"/>
        <v>0</v>
      </c>
      <c r="BG396" s="341">
        <f t="shared" si="246"/>
        <v>0</v>
      </c>
      <c r="BH396" s="341">
        <f t="shared" si="246"/>
        <v>0</v>
      </c>
      <c r="BI396" s="341">
        <f t="shared" si="246"/>
        <v>0</v>
      </c>
      <c r="BJ396" s="341">
        <f t="shared" si="246"/>
        <v>0</v>
      </c>
    </row>
    <row r="397" spans="2:62" ht="15" customHeight="1">
      <c r="B397" s="366">
        <f>'Charges variables (avancé)'!$C$42</f>
        <v>0</v>
      </c>
      <c r="C397" s="341">
        <f t="shared" ref="C397:AH397" si="247">C365+C381</f>
        <v>0</v>
      </c>
      <c r="D397" s="341">
        <f t="shared" si="247"/>
        <v>0</v>
      </c>
      <c r="E397" s="341">
        <f t="shared" si="247"/>
        <v>0</v>
      </c>
      <c r="F397" s="341">
        <f t="shared" si="247"/>
        <v>0</v>
      </c>
      <c r="G397" s="341">
        <f t="shared" si="247"/>
        <v>0</v>
      </c>
      <c r="H397" s="341">
        <f t="shared" si="247"/>
        <v>0</v>
      </c>
      <c r="I397" s="341">
        <f t="shared" si="247"/>
        <v>0</v>
      </c>
      <c r="J397" s="341">
        <f t="shared" si="247"/>
        <v>0</v>
      </c>
      <c r="K397" s="341">
        <f t="shared" si="247"/>
        <v>0</v>
      </c>
      <c r="L397" s="341">
        <f t="shared" si="247"/>
        <v>0</v>
      </c>
      <c r="M397" s="341">
        <f t="shared" si="247"/>
        <v>0</v>
      </c>
      <c r="N397" s="341">
        <f t="shared" si="247"/>
        <v>0</v>
      </c>
      <c r="O397" s="341">
        <f t="shared" si="247"/>
        <v>0</v>
      </c>
      <c r="P397" s="341">
        <f t="shared" si="247"/>
        <v>0</v>
      </c>
      <c r="Q397" s="341">
        <f t="shared" si="247"/>
        <v>0</v>
      </c>
      <c r="R397" s="341">
        <f t="shared" si="247"/>
        <v>0</v>
      </c>
      <c r="S397" s="341">
        <f t="shared" si="247"/>
        <v>0</v>
      </c>
      <c r="T397" s="341">
        <f t="shared" si="247"/>
        <v>0</v>
      </c>
      <c r="U397" s="341">
        <f t="shared" si="247"/>
        <v>0</v>
      </c>
      <c r="V397" s="341">
        <f t="shared" si="247"/>
        <v>0</v>
      </c>
      <c r="W397" s="341">
        <f t="shared" si="247"/>
        <v>0</v>
      </c>
      <c r="X397" s="341">
        <f t="shared" si="247"/>
        <v>0</v>
      </c>
      <c r="Y397" s="341">
        <f t="shared" si="247"/>
        <v>0</v>
      </c>
      <c r="Z397" s="341">
        <f t="shared" si="247"/>
        <v>0</v>
      </c>
      <c r="AA397" s="341">
        <f t="shared" si="247"/>
        <v>0</v>
      </c>
      <c r="AB397" s="341">
        <f t="shared" si="247"/>
        <v>0</v>
      </c>
      <c r="AC397" s="341">
        <f t="shared" si="247"/>
        <v>0</v>
      </c>
      <c r="AD397" s="341">
        <f t="shared" si="247"/>
        <v>0</v>
      </c>
      <c r="AE397" s="341">
        <f t="shared" si="247"/>
        <v>0</v>
      </c>
      <c r="AF397" s="341">
        <f t="shared" si="247"/>
        <v>0</v>
      </c>
      <c r="AG397" s="341">
        <f t="shared" si="247"/>
        <v>0</v>
      </c>
      <c r="AH397" s="341">
        <f t="shared" si="247"/>
        <v>0</v>
      </c>
      <c r="AI397" s="341">
        <f t="shared" ref="AI397:BJ397" si="248">AI365+AI381</f>
        <v>0</v>
      </c>
      <c r="AJ397" s="341">
        <f t="shared" si="248"/>
        <v>0</v>
      </c>
      <c r="AK397" s="341">
        <f t="shared" si="248"/>
        <v>0</v>
      </c>
      <c r="AL397" s="341">
        <f t="shared" si="248"/>
        <v>0</v>
      </c>
      <c r="AM397" s="341">
        <f t="shared" si="248"/>
        <v>0</v>
      </c>
      <c r="AN397" s="341">
        <f t="shared" si="248"/>
        <v>0</v>
      </c>
      <c r="AO397" s="341">
        <f t="shared" si="248"/>
        <v>0</v>
      </c>
      <c r="AP397" s="341">
        <f t="shared" si="248"/>
        <v>0</v>
      </c>
      <c r="AQ397" s="341">
        <f t="shared" si="248"/>
        <v>0</v>
      </c>
      <c r="AR397" s="341">
        <f t="shared" si="248"/>
        <v>0</v>
      </c>
      <c r="AS397" s="341">
        <f t="shared" si="248"/>
        <v>0</v>
      </c>
      <c r="AT397" s="341">
        <f t="shared" si="248"/>
        <v>0</v>
      </c>
      <c r="AU397" s="341">
        <f t="shared" si="248"/>
        <v>0</v>
      </c>
      <c r="AV397" s="341">
        <f t="shared" si="248"/>
        <v>0</v>
      </c>
      <c r="AW397" s="341">
        <f t="shared" si="248"/>
        <v>0</v>
      </c>
      <c r="AX397" s="341">
        <f t="shared" si="248"/>
        <v>0</v>
      </c>
      <c r="AY397" s="341">
        <f t="shared" si="248"/>
        <v>0</v>
      </c>
      <c r="AZ397" s="341">
        <f t="shared" si="248"/>
        <v>0</v>
      </c>
      <c r="BA397" s="341">
        <f t="shared" si="248"/>
        <v>0</v>
      </c>
      <c r="BB397" s="341">
        <f t="shared" si="248"/>
        <v>0</v>
      </c>
      <c r="BC397" s="341">
        <f t="shared" si="248"/>
        <v>0</v>
      </c>
      <c r="BD397" s="341">
        <f t="shared" si="248"/>
        <v>0</v>
      </c>
      <c r="BE397" s="341">
        <f t="shared" si="248"/>
        <v>0</v>
      </c>
      <c r="BF397" s="341">
        <f t="shared" si="248"/>
        <v>0</v>
      </c>
      <c r="BG397" s="341">
        <f t="shared" si="248"/>
        <v>0</v>
      </c>
      <c r="BH397" s="341">
        <f t="shared" si="248"/>
        <v>0</v>
      </c>
      <c r="BI397" s="341">
        <f t="shared" si="248"/>
        <v>0</v>
      </c>
      <c r="BJ397" s="341">
        <f t="shared" si="248"/>
        <v>0</v>
      </c>
    </row>
    <row r="398" spans="2:62" ht="15" customHeight="1">
      <c r="B398" s="366">
        <f>'Charges variables (avancé)'!$C$43</f>
        <v>0</v>
      </c>
      <c r="C398" s="341">
        <f t="shared" ref="C398:AH398" si="249">C366+C382</f>
        <v>0</v>
      </c>
      <c r="D398" s="341">
        <f t="shared" si="249"/>
        <v>0</v>
      </c>
      <c r="E398" s="341">
        <f t="shared" si="249"/>
        <v>0</v>
      </c>
      <c r="F398" s="341">
        <f t="shared" si="249"/>
        <v>0</v>
      </c>
      <c r="G398" s="341">
        <f t="shared" si="249"/>
        <v>0</v>
      </c>
      <c r="H398" s="341">
        <f t="shared" si="249"/>
        <v>0</v>
      </c>
      <c r="I398" s="341">
        <f t="shared" si="249"/>
        <v>0</v>
      </c>
      <c r="J398" s="341">
        <f t="shared" si="249"/>
        <v>0</v>
      </c>
      <c r="K398" s="341">
        <f t="shared" si="249"/>
        <v>0</v>
      </c>
      <c r="L398" s="341">
        <f t="shared" si="249"/>
        <v>0</v>
      </c>
      <c r="M398" s="341">
        <f t="shared" si="249"/>
        <v>0</v>
      </c>
      <c r="N398" s="341">
        <f t="shared" si="249"/>
        <v>0</v>
      </c>
      <c r="O398" s="341">
        <f t="shared" si="249"/>
        <v>0</v>
      </c>
      <c r="P398" s="341">
        <f t="shared" si="249"/>
        <v>0</v>
      </c>
      <c r="Q398" s="341">
        <f t="shared" si="249"/>
        <v>0</v>
      </c>
      <c r="R398" s="341">
        <f t="shared" si="249"/>
        <v>0</v>
      </c>
      <c r="S398" s="341">
        <f t="shared" si="249"/>
        <v>0</v>
      </c>
      <c r="T398" s="341">
        <f t="shared" si="249"/>
        <v>0</v>
      </c>
      <c r="U398" s="341">
        <f t="shared" si="249"/>
        <v>0</v>
      </c>
      <c r="V398" s="341">
        <f t="shared" si="249"/>
        <v>0</v>
      </c>
      <c r="W398" s="341">
        <f t="shared" si="249"/>
        <v>0</v>
      </c>
      <c r="X398" s="341">
        <f t="shared" si="249"/>
        <v>0</v>
      </c>
      <c r="Y398" s="341">
        <f t="shared" si="249"/>
        <v>0</v>
      </c>
      <c r="Z398" s="341">
        <f t="shared" si="249"/>
        <v>0</v>
      </c>
      <c r="AA398" s="341">
        <f t="shared" si="249"/>
        <v>0</v>
      </c>
      <c r="AB398" s="341">
        <f t="shared" si="249"/>
        <v>0</v>
      </c>
      <c r="AC398" s="341">
        <f t="shared" si="249"/>
        <v>0</v>
      </c>
      <c r="AD398" s="341">
        <f t="shared" si="249"/>
        <v>0</v>
      </c>
      <c r="AE398" s="341">
        <f t="shared" si="249"/>
        <v>0</v>
      </c>
      <c r="AF398" s="341">
        <f t="shared" si="249"/>
        <v>0</v>
      </c>
      <c r="AG398" s="341">
        <f t="shared" si="249"/>
        <v>0</v>
      </c>
      <c r="AH398" s="341">
        <f t="shared" si="249"/>
        <v>0</v>
      </c>
      <c r="AI398" s="341">
        <f t="shared" ref="AI398:BJ398" si="250">AI366+AI382</f>
        <v>0</v>
      </c>
      <c r="AJ398" s="341">
        <f t="shared" si="250"/>
        <v>0</v>
      </c>
      <c r="AK398" s="341">
        <f t="shared" si="250"/>
        <v>0</v>
      </c>
      <c r="AL398" s="341">
        <f t="shared" si="250"/>
        <v>0</v>
      </c>
      <c r="AM398" s="341">
        <f t="shared" si="250"/>
        <v>0</v>
      </c>
      <c r="AN398" s="341">
        <f t="shared" si="250"/>
        <v>0</v>
      </c>
      <c r="AO398" s="341">
        <f t="shared" si="250"/>
        <v>0</v>
      </c>
      <c r="AP398" s="341">
        <f t="shared" si="250"/>
        <v>0</v>
      </c>
      <c r="AQ398" s="341">
        <f t="shared" si="250"/>
        <v>0</v>
      </c>
      <c r="AR398" s="341">
        <f t="shared" si="250"/>
        <v>0</v>
      </c>
      <c r="AS398" s="341">
        <f t="shared" si="250"/>
        <v>0</v>
      </c>
      <c r="AT398" s="341">
        <f t="shared" si="250"/>
        <v>0</v>
      </c>
      <c r="AU398" s="341">
        <f t="shared" si="250"/>
        <v>0</v>
      </c>
      <c r="AV398" s="341">
        <f t="shared" si="250"/>
        <v>0</v>
      </c>
      <c r="AW398" s="341">
        <f t="shared" si="250"/>
        <v>0</v>
      </c>
      <c r="AX398" s="341">
        <f t="shared" si="250"/>
        <v>0</v>
      </c>
      <c r="AY398" s="341">
        <f t="shared" si="250"/>
        <v>0</v>
      </c>
      <c r="AZ398" s="341">
        <f t="shared" si="250"/>
        <v>0</v>
      </c>
      <c r="BA398" s="341">
        <f t="shared" si="250"/>
        <v>0</v>
      </c>
      <c r="BB398" s="341">
        <f t="shared" si="250"/>
        <v>0</v>
      </c>
      <c r="BC398" s="341">
        <f t="shared" si="250"/>
        <v>0</v>
      </c>
      <c r="BD398" s="341">
        <f t="shared" si="250"/>
        <v>0</v>
      </c>
      <c r="BE398" s="341">
        <f t="shared" si="250"/>
        <v>0</v>
      </c>
      <c r="BF398" s="341">
        <f t="shared" si="250"/>
        <v>0</v>
      </c>
      <c r="BG398" s="341">
        <f t="shared" si="250"/>
        <v>0</v>
      </c>
      <c r="BH398" s="341">
        <f t="shared" si="250"/>
        <v>0</v>
      </c>
      <c r="BI398" s="341">
        <f t="shared" si="250"/>
        <v>0</v>
      </c>
      <c r="BJ398" s="341">
        <f t="shared" si="250"/>
        <v>0</v>
      </c>
    </row>
    <row r="399" spans="2:62" ht="15" customHeight="1">
      <c r="B399" s="366">
        <f>'Charges variables (avancé)'!$C$44</f>
        <v>0</v>
      </c>
      <c r="C399" s="341">
        <f t="shared" ref="C399:AH399" si="251">C367+C383</f>
        <v>0</v>
      </c>
      <c r="D399" s="341">
        <f t="shared" si="251"/>
        <v>0</v>
      </c>
      <c r="E399" s="341">
        <f t="shared" si="251"/>
        <v>0</v>
      </c>
      <c r="F399" s="341">
        <f t="shared" si="251"/>
        <v>0</v>
      </c>
      <c r="G399" s="341">
        <f t="shared" si="251"/>
        <v>0</v>
      </c>
      <c r="H399" s="341">
        <f t="shared" si="251"/>
        <v>0</v>
      </c>
      <c r="I399" s="341">
        <f t="shared" si="251"/>
        <v>0</v>
      </c>
      <c r="J399" s="341">
        <f t="shared" si="251"/>
        <v>0</v>
      </c>
      <c r="K399" s="341">
        <f t="shared" si="251"/>
        <v>0</v>
      </c>
      <c r="L399" s="341">
        <f t="shared" si="251"/>
        <v>0</v>
      </c>
      <c r="M399" s="341">
        <f t="shared" si="251"/>
        <v>0</v>
      </c>
      <c r="N399" s="341">
        <f t="shared" si="251"/>
        <v>0</v>
      </c>
      <c r="O399" s="341">
        <f t="shared" si="251"/>
        <v>0</v>
      </c>
      <c r="P399" s="341">
        <f t="shared" si="251"/>
        <v>0</v>
      </c>
      <c r="Q399" s="341">
        <f t="shared" si="251"/>
        <v>0</v>
      </c>
      <c r="R399" s="341">
        <f t="shared" si="251"/>
        <v>0</v>
      </c>
      <c r="S399" s="341">
        <f t="shared" si="251"/>
        <v>0</v>
      </c>
      <c r="T399" s="341">
        <f t="shared" si="251"/>
        <v>0</v>
      </c>
      <c r="U399" s="341">
        <f t="shared" si="251"/>
        <v>0</v>
      </c>
      <c r="V399" s="341">
        <f t="shared" si="251"/>
        <v>0</v>
      </c>
      <c r="W399" s="341">
        <f t="shared" si="251"/>
        <v>0</v>
      </c>
      <c r="X399" s="341">
        <f t="shared" si="251"/>
        <v>0</v>
      </c>
      <c r="Y399" s="341">
        <f t="shared" si="251"/>
        <v>0</v>
      </c>
      <c r="Z399" s="341">
        <f t="shared" si="251"/>
        <v>0</v>
      </c>
      <c r="AA399" s="341">
        <f t="shared" si="251"/>
        <v>0</v>
      </c>
      <c r="AB399" s="341">
        <f t="shared" si="251"/>
        <v>0</v>
      </c>
      <c r="AC399" s="341">
        <f t="shared" si="251"/>
        <v>0</v>
      </c>
      <c r="AD399" s="341">
        <f t="shared" si="251"/>
        <v>0</v>
      </c>
      <c r="AE399" s="341">
        <f t="shared" si="251"/>
        <v>0</v>
      </c>
      <c r="AF399" s="341">
        <f t="shared" si="251"/>
        <v>0</v>
      </c>
      <c r="AG399" s="341">
        <f t="shared" si="251"/>
        <v>0</v>
      </c>
      <c r="AH399" s="341">
        <f t="shared" si="251"/>
        <v>0</v>
      </c>
      <c r="AI399" s="341">
        <f t="shared" ref="AI399:BJ399" si="252">AI367+AI383</f>
        <v>0</v>
      </c>
      <c r="AJ399" s="341">
        <f t="shared" si="252"/>
        <v>0</v>
      </c>
      <c r="AK399" s="341">
        <f t="shared" si="252"/>
        <v>0</v>
      </c>
      <c r="AL399" s="341">
        <f t="shared" si="252"/>
        <v>0</v>
      </c>
      <c r="AM399" s="341">
        <f t="shared" si="252"/>
        <v>0</v>
      </c>
      <c r="AN399" s="341">
        <f t="shared" si="252"/>
        <v>0</v>
      </c>
      <c r="AO399" s="341">
        <f t="shared" si="252"/>
        <v>0</v>
      </c>
      <c r="AP399" s="341">
        <f t="shared" si="252"/>
        <v>0</v>
      </c>
      <c r="AQ399" s="341">
        <f t="shared" si="252"/>
        <v>0</v>
      </c>
      <c r="AR399" s="341">
        <f t="shared" si="252"/>
        <v>0</v>
      </c>
      <c r="AS399" s="341">
        <f t="shared" si="252"/>
        <v>0</v>
      </c>
      <c r="AT399" s="341">
        <f t="shared" si="252"/>
        <v>0</v>
      </c>
      <c r="AU399" s="341">
        <f t="shared" si="252"/>
        <v>0</v>
      </c>
      <c r="AV399" s="341">
        <f t="shared" si="252"/>
        <v>0</v>
      </c>
      <c r="AW399" s="341">
        <f t="shared" si="252"/>
        <v>0</v>
      </c>
      <c r="AX399" s="341">
        <f t="shared" si="252"/>
        <v>0</v>
      </c>
      <c r="AY399" s="341">
        <f t="shared" si="252"/>
        <v>0</v>
      </c>
      <c r="AZ399" s="341">
        <f t="shared" si="252"/>
        <v>0</v>
      </c>
      <c r="BA399" s="341">
        <f t="shared" si="252"/>
        <v>0</v>
      </c>
      <c r="BB399" s="341">
        <f t="shared" si="252"/>
        <v>0</v>
      </c>
      <c r="BC399" s="341">
        <f t="shared" si="252"/>
        <v>0</v>
      </c>
      <c r="BD399" s="341">
        <f t="shared" si="252"/>
        <v>0</v>
      </c>
      <c r="BE399" s="341">
        <f t="shared" si="252"/>
        <v>0</v>
      </c>
      <c r="BF399" s="341">
        <f t="shared" si="252"/>
        <v>0</v>
      </c>
      <c r="BG399" s="341">
        <f t="shared" si="252"/>
        <v>0</v>
      </c>
      <c r="BH399" s="341">
        <f t="shared" si="252"/>
        <v>0</v>
      </c>
      <c r="BI399" s="341">
        <f t="shared" si="252"/>
        <v>0</v>
      </c>
      <c r="BJ399" s="341">
        <f t="shared" si="252"/>
        <v>0</v>
      </c>
    </row>
    <row r="400" spans="2:62" ht="15" customHeight="1">
      <c r="B400" s="366">
        <f>'Charges variables (avancé)'!$C$45</f>
        <v>0</v>
      </c>
      <c r="C400" s="341">
        <f t="shared" ref="C400:AH400" si="253">C368+C384</f>
        <v>0</v>
      </c>
      <c r="D400" s="341">
        <f t="shared" si="253"/>
        <v>0</v>
      </c>
      <c r="E400" s="341">
        <f t="shared" si="253"/>
        <v>0</v>
      </c>
      <c r="F400" s="341">
        <f t="shared" si="253"/>
        <v>0</v>
      </c>
      <c r="G400" s="341">
        <f t="shared" si="253"/>
        <v>0</v>
      </c>
      <c r="H400" s="341">
        <f t="shared" si="253"/>
        <v>0</v>
      </c>
      <c r="I400" s="341">
        <f t="shared" si="253"/>
        <v>0</v>
      </c>
      <c r="J400" s="341">
        <f t="shared" si="253"/>
        <v>0</v>
      </c>
      <c r="K400" s="341">
        <f t="shared" si="253"/>
        <v>0</v>
      </c>
      <c r="L400" s="341">
        <f t="shared" si="253"/>
        <v>0</v>
      </c>
      <c r="M400" s="341">
        <f t="shared" si="253"/>
        <v>0</v>
      </c>
      <c r="N400" s="341">
        <f t="shared" si="253"/>
        <v>0</v>
      </c>
      <c r="O400" s="341">
        <f t="shared" si="253"/>
        <v>0</v>
      </c>
      <c r="P400" s="341">
        <f t="shared" si="253"/>
        <v>0</v>
      </c>
      <c r="Q400" s="341">
        <f t="shared" si="253"/>
        <v>0</v>
      </c>
      <c r="R400" s="341">
        <f t="shared" si="253"/>
        <v>0</v>
      </c>
      <c r="S400" s="341">
        <f t="shared" si="253"/>
        <v>0</v>
      </c>
      <c r="T400" s="341">
        <f t="shared" si="253"/>
        <v>0</v>
      </c>
      <c r="U400" s="341">
        <f t="shared" si="253"/>
        <v>0</v>
      </c>
      <c r="V400" s="341">
        <f t="shared" si="253"/>
        <v>0</v>
      </c>
      <c r="W400" s="341">
        <f t="shared" si="253"/>
        <v>0</v>
      </c>
      <c r="X400" s="341">
        <f t="shared" si="253"/>
        <v>0</v>
      </c>
      <c r="Y400" s="341">
        <f t="shared" si="253"/>
        <v>0</v>
      </c>
      <c r="Z400" s="341">
        <f t="shared" si="253"/>
        <v>0</v>
      </c>
      <c r="AA400" s="341">
        <f t="shared" si="253"/>
        <v>0</v>
      </c>
      <c r="AB400" s="341">
        <f t="shared" si="253"/>
        <v>0</v>
      </c>
      <c r="AC400" s="341">
        <f t="shared" si="253"/>
        <v>0</v>
      </c>
      <c r="AD400" s="341">
        <f t="shared" si="253"/>
        <v>0</v>
      </c>
      <c r="AE400" s="341">
        <f t="shared" si="253"/>
        <v>0</v>
      </c>
      <c r="AF400" s="341">
        <f t="shared" si="253"/>
        <v>0</v>
      </c>
      <c r="AG400" s="341">
        <f t="shared" si="253"/>
        <v>0</v>
      </c>
      <c r="AH400" s="341">
        <f t="shared" si="253"/>
        <v>0</v>
      </c>
      <c r="AI400" s="341">
        <f t="shared" ref="AI400:BJ400" si="254">AI368+AI384</f>
        <v>0</v>
      </c>
      <c r="AJ400" s="341">
        <f t="shared" si="254"/>
        <v>0</v>
      </c>
      <c r="AK400" s="341">
        <f t="shared" si="254"/>
        <v>0</v>
      </c>
      <c r="AL400" s="341">
        <f t="shared" si="254"/>
        <v>0</v>
      </c>
      <c r="AM400" s="341">
        <f t="shared" si="254"/>
        <v>0</v>
      </c>
      <c r="AN400" s="341">
        <f t="shared" si="254"/>
        <v>0</v>
      </c>
      <c r="AO400" s="341">
        <f t="shared" si="254"/>
        <v>0</v>
      </c>
      <c r="AP400" s="341">
        <f t="shared" si="254"/>
        <v>0</v>
      </c>
      <c r="AQ400" s="341">
        <f t="shared" si="254"/>
        <v>0</v>
      </c>
      <c r="AR400" s="341">
        <f t="shared" si="254"/>
        <v>0</v>
      </c>
      <c r="AS400" s="341">
        <f t="shared" si="254"/>
        <v>0</v>
      </c>
      <c r="AT400" s="341">
        <f t="shared" si="254"/>
        <v>0</v>
      </c>
      <c r="AU400" s="341">
        <f t="shared" si="254"/>
        <v>0</v>
      </c>
      <c r="AV400" s="341">
        <f t="shared" si="254"/>
        <v>0</v>
      </c>
      <c r="AW400" s="341">
        <f t="shared" si="254"/>
        <v>0</v>
      </c>
      <c r="AX400" s="341">
        <f t="shared" si="254"/>
        <v>0</v>
      </c>
      <c r="AY400" s="341">
        <f t="shared" si="254"/>
        <v>0</v>
      </c>
      <c r="AZ400" s="341">
        <f t="shared" si="254"/>
        <v>0</v>
      </c>
      <c r="BA400" s="341">
        <f t="shared" si="254"/>
        <v>0</v>
      </c>
      <c r="BB400" s="341">
        <f t="shared" si="254"/>
        <v>0</v>
      </c>
      <c r="BC400" s="341">
        <f t="shared" si="254"/>
        <v>0</v>
      </c>
      <c r="BD400" s="341">
        <f t="shared" si="254"/>
        <v>0</v>
      </c>
      <c r="BE400" s="341">
        <f t="shared" si="254"/>
        <v>0</v>
      </c>
      <c r="BF400" s="341">
        <f t="shared" si="254"/>
        <v>0</v>
      </c>
      <c r="BG400" s="341">
        <f t="shared" si="254"/>
        <v>0</v>
      </c>
      <c r="BH400" s="341">
        <f t="shared" si="254"/>
        <v>0</v>
      </c>
      <c r="BI400" s="341">
        <f t="shared" si="254"/>
        <v>0</v>
      </c>
      <c r="BJ400" s="341">
        <f t="shared" si="254"/>
        <v>0</v>
      </c>
    </row>
    <row r="401" spans="2:68" ht="15" customHeight="1">
      <c r="B401" s="366">
        <f>'Charges variables (avancé)'!$C$46</f>
        <v>0</v>
      </c>
      <c r="C401" s="341">
        <f t="shared" ref="C401:AH401" si="255">C369+C385</f>
        <v>0</v>
      </c>
      <c r="D401" s="341">
        <f t="shared" si="255"/>
        <v>0</v>
      </c>
      <c r="E401" s="341">
        <f t="shared" si="255"/>
        <v>0</v>
      </c>
      <c r="F401" s="341">
        <f t="shared" si="255"/>
        <v>0</v>
      </c>
      <c r="G401" s="341">
        <f t="shared" si="255"/>
        <v>0</v>
      </c>
      <c r="H401" s="341">
        <f t="shared" si="255"/>
        <v>0</v>
      </c>
      <c r="I401" s="341">
        <f t="shared" si="255"/>
        <v>0</v>
      </c>
      <c r="J401" s="341">
        <f t="shared" si="255"/>
        <v>0</v>
      </c>
      <c r="K401" s="341">
        <f t="shared" si="255"/>
        <v>0</v>
      </c>
      <c r="L401" s="341">
        <f t="shared" si="255"/>
        <v>0</v>
      </c>
      <c r="M401" s="341">
        <f t="shared" si="255"/>
        <v>0</v>
      </c>
      <c r="N401" s="341">
        <f t="shared" si="255"/>
        <v>0</v>
      </c>
      <c r="O401" s="341">
        <f t="shared" si="255"/>
        <v>0</v>
      </c>
      <c r="P401" s="341">
        <f t="shared" si="255"/>
        <v>0</v>
      </c>
      <c r="Q401" s="341">
        <f t="shared" si="255"/>
        <v>0</v>
      </c>
      <c r="R401" s="341">
        <f t="shared" si="255"/>
        <v>0</v>
      </c>
      <c r="S401" s="341">
        <f t="shared" si="255"/>
        <v>0</v>
      </c>
      <c r="T401" s="341">
        <f t="shared" si="255"/>
        <v>0</v>
      </c>
      <c r="U401" s="341">
        <f t="shared" si="255"/>
        <v>0</v>
      </c>
      <c r="V401" s="341">
        <f t="shared" si="255"/>
        <v>0</v>
      </c>
      <c r="W401" s="341">
        <f t="shared" si="255"/>
        <v>0</v>
      </c>
      <c r="X401" s="341">
        <f t="shared" si="255"/>
        <v>0</v>
      </c>
      <c r="Y401" s="341">
        <f t="shared" si="255"/>
        <v>0</v>
      </c>
      <c r="Z401" s="341">
        <f t="shared" si="255"/>
        <v>0</v>
      </c>
      <c r="AA401" s="341">
        <f t="shared" si="255"/>
        <v>0</v>
      </c>
      <c r="AB401" s="341">
        <f t="shared" si="255"/>
        <v>0</v>
      </c>
      <c r="AC401" s="341">
        <f t="shared" si="255"/>
        <v>0</v>
      </c>
      <c r="AD401" s="341">
        <f t="shared" si="255"/>
        <v>0</v>
      </c>
      <c r="AE401" s="341">
        <f t="shared" si="255"/>
        <v>0</v>
      </c>
      <c r="AF401" s="341">
        <f t="shared" si="255"/>
        <v>0</v>
      </c>
      <c r="AG401" s="341">
        <f t="shared" si="255"/>
        <v>0</v>
      </c>
      <c r="AH401" s="341">
        <f t="shared" si="255"/>
        <v>0</v>
      </c>
      <c r="AI401" s="341">
        <f t="shared" ref="AI401:BJ401" si="256">AI369+AI385</f>
        <v>0</v>
      </c>
      <c r="AJ401" s="341">
        <f t="shared" si="256"/>
        <v>0</v>
      </c>
      <c r="AK401" s="341">
        <f t="shared" si="256"/>
        <v>0</v>
      </c>
      <c r="AL401" s="341">
        <f t="shared" si="256"/>
        <v>0</v>
      </c>
      <c r="AM401" s="341">
        <f t="shared" si="256"/>
        <v>0</v>
      </c>
      <c r="AN401" s="341">
        <f t="shared" si="256"/>
        <v>0</v>
      </c>
      <c r="AO401" s="341">
        <f t="shared" si="256"/>
        <v>0</v>
      </c>
      <c r="AP401" s="341">
        <f t="shared" si="256"/>
        <v>0</v>
      </c>
      <c r="AQ401" s="341">
        <f t="shared" si="256"/>
        <v>0</v>
      </c>
      <c r="AR401" s="341">
        <f t="shared" si="256"/>
        <v>0</v>
      </c>
      <c r="AS401" s="341">
        <f t="shared" si="256"/>
        <v>0</v>
      </c>
      <c r="AT401" s="341">
        <f t="shared" si="256"/>
        <v>0</v>
      </c>
      <c r="AU401" s="341">
        <f t="shared" si="256"/>
        <v>0</v>
      </c>
      <c r="AV401" s="341">
        <f t="shared" si="256"/>
        <v>0</v>
      </c>
      <c r="AW401" s="341">
        <f t="shared" si="256"/>
        <v>0</v>
      </c>
      <c r="AX401" s="341">
        <f t="shared" si="256"/>
        <v>0</v>
      </c>
      <c r="AY401" s="341">
        <f t="shared" si="256"/>
        <v>0</v>
      </c>
      <c r="AZ401" s="341">
        <f t="shared" si="256"/>
        <v>0</v>
      </c>
      <c r="BA401" s="341">
        <f t="shared" si="256"/>
        <v>0</v>
      </c>
      <c r="BB401" s="341">
        <f t="shared" si="256"/>
        <v>0</v>
      </c>
      <c r="BC401" s="341">
        <f t="shared" si="256"/>
        <v>0</v>
      </c>
      <c r="BD401" s="341">
        <f t="shared" si="256"/>
        <v>0</v>
      </c>
      <c r="BE401" s="341">
        <f t="shared" si="256"/>
        <v>0</v>
      </c>
      <c r="BF401" s="341">
        <f t="shared" si="256"/>
        <v>0</v>
      </c>
      <c r="BG401" s="341">
        <f t="shared" si="256"/>
        <v>0</v>
      </c>
      <c r="BH401" s="341">
        <f t="shared" si="256"/>
        <v>0</v>
      </c>
      <c r="BI401" s="341">
        <f t="shared" si="256"/>
        <v>0</v>
      </c>
      <c r="BJ401" s="341">
        <f t="shared" si="256"/>
        <v>0</v>
      </c>
    </row>
    <row r="402" spans="2:68" ht="15" customHeight="1">
      <c r="B402" s="366">
        <f>'Charges variables (avancé)'!$C$47</f>
        <v>0</v>
      </c>
      <c r="C402" s="341">
        <f t="shared" ref="C402:AH402" si="257">C370+C386</f>
        <v>0</v>
      </c>
      <c r="D402" s="341">
        <f t="shared" si="257"/>
        <v>0</v>
      </c>
      <c r="E402" s="341">
        <f t="shared" si="257"/>
        <v>0</v>
      </c>
      <c r="F402" s="341">
        <f t="shared" si="257"/>
        <v>0</v>
      </c>
      <c r="G402" s="341">
        <f t="shared" si="257"/>
        <v>0</v>
      </c>
      <c r="H402" s="341">
        <f t="shared" si="257"/>
        <v>0</v>
      </c>
      <c r="I402" s="341">
        <f t="shared" si="257"/>
        <v>0</v>
      </c>
      <c r="J402" s="341">
        <f t="shared" si="257"/>
        <v>0</v>
      </c>
      <c r="K402" s="341">
        <f t="shared" si="257"/>
        <v>0</v>
      </c>
      <c r="L402" s="341">
        <f t="shared" si="257"/>
        <v>0</v>
      </c>
      <c r="M402" s="341">
        <f t="shared" si="257"/>
        <v>0</v>
      </c>
      <c r="N402" s="341">
        <f t="shared" si="257"/>
        <v>0</v>
      </c>
      <c r="O402" s="341">
        <f t="shared" si="257"/>
        <v>0</v>
      </c>
      <c r="P402" s="341">
        <f t="shared" si="257"/>
        <v>0</v>
      </c>
      <c r="Q402" s="341">
        <f t="shared" si="257"/>
        <v>0</v>
      </c>
      <c r="R402" s="341">
        <f t="shared" si="257"/>
        <v>0</v>
      </c>
      <c r="S402" s="341">
        <f t="shared" si="257"/>
        <v>0</v>
      </c>
      <c r="T402" s="341">
        <f t="shared" si="257"/>
        <v>0</v>
      </c>
      <c r="U402" s="341">
        <f t="shared" si="257"/>
        <v>0</v>
      </c>
      <c r="V402" s="341">
        <f t="shared" si="257"/>
        <v>0</v>
      </c>
      <c r="W402" s="341">
        <f t="shared" si="257"/>
        <v>0</v>
      </c>
      <c r="X402" s="341">
        <f t="shared" si="257"/>
        <v>0</v>
      </c>
      <c r="Y402" s="341">
        <f t="shared" si="257"/>
        <v>0</v>
      </c>
      <c r="Z402" s="341">
        <f t="shared" si="257"/>
        <v>0</v>
      </c>
      <c r="AA402" s="341">
        <f t="shared" si="257"/>
        <v>0</v>
      </c>
      <c r="AB402" s="341">
        <f t="shared" si="257"/>
        <v>0</v>
      </c>
      <c r="AC402" s="341">
        <f t="shared" si="257"/>
        <v>0</v>
      </c>
      <c r="AD402" s="341">
        <f t="shared" si="257"/>
        <v>0</v>
      </c>
      <c r="AE402" s="341">
        <f t="shared" si="257"/>
        <v>0</v>
      </c>
      <c r="AF402" s="341">
        <f t="shared" si="257"/>
        <v>0</v>
      </c>
      <c r="AG402" s="341">
        <f t="shared" si="257"/>
        <v>0</v>
      </c>
      <c r="AH402" s="341">
        <f t="shared" si="257"/>
        <v>0</v>
      </c>
      <c r="AI402" s="341">
        <f t="shared" ref="AI402:BJ402" si="258">AI370+AI386</f>
        <v>0</v>
      </c>
      <c r="AJ402" s="341">
        <f t="shared" si="258"/>
        <v>0</v>
      </c>
      <c r="AK402" s="341">
        <f t="shared" si="258"/>
        <v>0</v>
      </c>
      <c r="AL402" s="341">
        <f t="shared" si="258"/>
        <v>0</v>
      </c>
      <c r="AM402" s="341">
        <f t="shared" si="258"/>
        <v>0</v>
      </c>
      <c r="AN402" s="341">
        <f t="shared" si="258"/>
        <v>0</v>
      </c>
      <c r="AO402" s="341">
        <f t="shared" si="258"/>
        <v>0</v>
      </c>
      <c r="AP402" s="341">
        <f t="shared" si="258"/>
        <v>0</v>
      </c>
      <c r="AQ402" s="341">
        <f t="shared" si="258"/>
        <v>0</v>
      </c>
      <c r="AR402" s="341">
        <f t="shared" si="258"/>
        <v>0</v>
      </c>
      <c r="AS402" s="341">
        <f t="shared" si="258"/>
        <v>0</v>
      </c>
      <c r="AT402" s="341">
        <f t="shared" si="258"/>
        <v>0</v>
      </c>
      <c r="AU402" s="341">
        <f t="shared" si="258"/>
        <v>0</v>
      </c>
      <c r="AV402" s="341">
        <f t="shared" si="258"/>
        <v>0</v>
      </c>
      <c r="AW402" s="341">
        <f t="shared" si="258"/>
        <v>0</v>
      </c>
      <c r="AX402" s="341">
        <f t="shared" si="258"/>
        <v>0</v>
      </c>
      <c r="AY402" s="341">
        <f t="shared" si="258"/>
        <v>0</v>
      </c>
      <c r="AZ402" s="341">
        <f t="shared" si="258"/>
        <v>0</v>
      </c>
      <c r="BA402" s="341">
        <f t="shared" si="258"/>
        <v>0</v>
      </c>
      <c r="BB402" s="341">
        <f t="shared" si="258"/>
        <v>0</v>
      </c>
      <c r="BC402" s="341">
        <f t="shared" si="258"/>
        <v>0</v>
      </c>
      <c r="BD402" s="341">
        <f t="shared" si="258"/>
        <v>0</v>
      </c>
      <c r="BE402" s="341">
        <f t="shared" si="258"/>
        <v>0</v>
      </c>
      <c r="BF402" s="341">
        <f t="shared" si="258"/>
        <v>0</v>
      </c>
      <c r="BG402" s="341">
        <f t="shared" si="258"/>
        <v>0</v>
      </c>
      <c r="BH402" s="341">
        <f t="shared" si="258"/>
        <v>0</v>
      </c>
      <c r="BI402" s="341">
        <f t="shared" si="258"/>
        <v>0</v>
      </c>
      <c r="BJ402" s="341">
        <f t="shared" si="258"/>
        <v>0</v>
      </c>
    </row>
    <row r="403" spans="2:68" ht="15" customHeight="1"/>
    <row r="404" spans="2:68" ht="15" customHeight="1">
      <c r="B404" s="82" t="s">
        <v>21</v>
      </c>
      <c r="C404" s="20">
        <f t="shared" ref="C404:AH404" si="259">SUM(C395:C402)</f>
        <v>0</v>
      </c>
      <c r="D404" s="20">
        <f t="shared" si="259"/>
        <v>0</v>
      </c>
      <c r="E404" s="20">
        <f t="shared" si="259"/>
        <v>0</v>
      </c>
      <c r="F404" s="20">
        <f t="shared" si="259"/>
        <v>0</v>
      </c>
      <c r="G404" s="20">
        <f t="shared" si="259"/>
        <v>0</v>
      </c>
      <c r="H404" s="20">
        <f t="shared" si="259"/>
        <v>0</v>
      </c>
      <c r="I404" s="20">
        <f t="shared" si="259"/>
        <v>0</v>
      </c>
      <c r="J404" s="20">
        <f t="shared" si="259"/>
        <v>0</v>
      </c>
      <c r="K404" s="20">
        <f t="shared" si="259"/>
        <v>0</v>
      </c>
      <c r="L404" s="20">
        <f t="shared" si="259"/>
        <v>0</v>
      </c>
      <c r="M404" s="20">
        <f t="shared" si="259"/>
        <v>0</v>
      </c>
      <c r="N404" s="20">
        <f t="shared" si="259"/>
        <v>0</v>
      </c>
      <c r="O404" s="20">
        <f t="shared" si="259"/>
        <v>0</v>
      </c>
      <c r="P404" s="20">
        <f t="shared" si="259"/>
        <v>0</v>
      </c>
      <c r="Q404" s="20">
        <f t="shared" si="259"/>
        <v>0</v>
      </c>
      <c r="R404" s="20">
        <f t="shared" si="259"/>
        <v>0</v>
      </c>
      <c r="S404" s="20">
        <f t="shared" si="259"/>
        <v>0</v>
      </c>
      <c r="T404" s="20">
        <f t="shared" si="259"/>
        <v>0</v>
      </c>
      <c r="U404" s="20">
        <f t="shared" si="259"/>
        <v>0</v>
      </c>
      <c r="V404" s="20">
        <f t="shared" si="259"/>
        <v>0</v>
      </c>
      <c r="W404" s="20">
        <f t="shared" si="259"/>
        <v>0</v>
      </c>
      <c r="X404" s="20">
        <f t="shared" si="259"/>
        <v>0</v>
      </c>
      <c r="Y404" s="20">
        <f t="shared" si="259"/>
        <v>0</v>
      </c>
      <c r="Z404" s="20">
        <f t="shared" si="259"/>
        <v>0</v>
      </c>
      <c r="AA404" s="20">
        <f t="shared" si="259"/>
        <v>0</v>
      </c>
      <c r="AB404" s="20">
        <f t="shared" si="259"/>
        <v>0</v>
      </c>
      <c r="AC404" s="20">
        <f t="shared" si="259"/>
        <v>0</v>
      </c>
      <c r="AD404" s="20">
        <f t="shared" si="259"/>
        <v>0</v>
      </c>
      <c r="AE404" s="20">
        <f t="shared" si="259"/>
        <v>0</v>
      </c>
      <c r="AF404" s="20">
        <f t="shared" si="259"/>
        <v>0</v>
      </c>
      <c r="AG404" s="20">
        <f t="shared" si="259"/>
        <v>0</v>
      </c>
      <c r="AH404" s="20">
        <f t="shared" si="259"/>
        <v>0</v>
      </c>
      <c r="AI404" s="20">
        <f t="shared" ref="AI404:BJ404" si="260">SUM(AI395:AI402)</f>
        <v>0</v>
      </c>
      <c r="AJ404" s="20">
        <f t="shared" si="260"/>
        <v>0</v>
      </c>
      <c r="AK404" s="20">
        <f t="shared" si="260"/>
        <v>0</v>
      </c>
      <c r="AL404" s="20">
        <f t="shared" si="260"/>
        <v>0</v>
      </c>
      <c r="AM404" s="20">
        <f t="shared" si="260"/>
        <v>0</v>
      </c>
      <c r="AN404" s="20">
        <f t="shared" si="260"/>
        <v>0</v>
      </c>
      <c r="AO404" s="20">
        <f t="shared" si="260"/>
        <v>0</v>
      </c>
      <c r="AP404" s="20">
        <f t="shared" si="260"/>
        <v>0</v>
      </c>
      <c r="AQ404" s="20">
        <f t="shared" si="260"/>
        <v>0</v>
      </c>
      <c r="AR404" s="20">
        <f t="shared" si="260"/>
        <v>0</v>
      </c>
      <c r="AS404" s="20">
        <f t="shared" si="260"/>
        <v>0</v>
      </c>
      <c r="AT404" s="20">
        <f t="shared" si="260"/>
        <v>0</v>
      </c>
      <c r="AU404" s="20">
        <f t="shared" si="260"/>
        <v>0</v>
      </c>
      <c r="AV404" s="20">
        <f t="shared" si="260"/>
        <v>0</v>
      </c>
      <c r="AW404" s="20">
        <f t="shared" si="260"/>
        <v>0</v>
      </c>
      <c r="AX404" s="20">
        <f t="shared" si="260"/>
        <v>0</v>
      </c>
      <c r="AY404" s="20">
        <f t="shared" si="260"/>
        <v>0</v>
      </c>
      <c r="AZ404" s="20">
        <f t="shared" si="260"/>
        <v>0</v>
      </c>
      <c r="BA404" s="20">
        <f t="shared" si="260"/>
        <v>0</v>
      </c>
      <c r="BB404" s="20">
        <f t="shared" si="260"/>
        <v>0</v>
      </c>
      <c r="BC404" s="20">
        <f t="shared" si="260"/>
        <v>0</v>
      </c>
      <c r="BD404" s="20">
        <f t="shared" si="260"/>
        <v>0</v>
      </c>
      <c r="BE404" s="20">
        <f t="shared" si="260"/>
        <v>0</v>
      </c>
      <c r="BF404" s="20">
        <f t="shared" si="260"/>
        <v>0</v>
      </c>
      <c r="BG404" s="20">
        <f t="shared" si="260"/>
        <v>0</v>
      </c>
      <c r="BH404" s="20">
        <f t="shared" si="260"/>
        <v>0</v>
      </c>
      <c r="BI404" s="20">
        <f t="shared" si="260"/>
        <v>0</v>
      </c>
      <c r="BJ404" s="20">
        <f t="shared" si="260"/>
        <v>0</v>
      </c>
    </row>
    <row r="405" spans="2:68" ht="15" customHeight="1">
      <c r="B405" s="83" t="s">
        <v>49</v>
      </c>
      <c r="C405" s="20">
        <f>C404</f>
        <v>0</v>
      </c>
      <c r="D405" s="20">
        <f t="shared" ref="D405:N405" si="261">C405+D404</f>
        <v>0</v>
      </c>
      <c r="E405" s="20">
        <f t="shared" si="261"/>
        <v>0</v>
      </c>
      <c r="F405" s="20">
        <f t="shared" si="261"/>
        <v>0</v>
      </c>
      <c r="G405" s="20">
        <f t="shared" si="261"/>
        <v>0</v>
      </c>
      <c r="H405" s="20">
        <f t="shared" si="261"/>
        <v>0</v>
      </c>
      <c r="I405" s="20">
        <f t="shared" si="261"/>
        <v>0</v>
      </c>
      <c r="J405" s="20">
        <f t="shared" si="261"/>
        <v>0</v>
      </c>
      <c r="K405" s="20">
        <f t="shared" si="261"/>
        <v>0</v>
      </c>
      <c r="L405" s="20">
        <f t="shared" si="261"/>
        <v>0</v>
      </c>
      <c r="M405" s="20">
        <f t="shared" si="261"/>
        <v>0</v>
      </c>
      <c r="N405" s="21">
        <f t="shared" si="261"/>
        <v>0</v>
      </c>
      <c r="O405" s="20">
        <f>O404</f>
        <v>0</v>
      </c>
      <c r="P405" s="20">
        <f t="shared" ref="P405:Z405" si="262">O405+P404</f>
        <v>0</v>
      </c>
      <c r="Q405" s="20">
        <f t="shared" si="262"/>
        <v>0</v>
      </c>
      <c r="R405" s="20">
        <f t="shared" si="262"/>
        <v>0</v>
      </c>
      <c r="S405" s="20">
        <f t="shared" si="262"/>
        <v>0</v>
      </c>
      <c r="T405" s="20">
        <f t="shared" si="262"/>
        <v>0</v>
      </c>
      <c r="U405" s="20">
        <f t="shared" si="262"/>
        <v>0</v>
      </c>
      <c r="V405" s="20">
        <f t="shared" si="262"/>
        <v>0</v>
      </c>
      <c r="W405" s="20">
        <f t="shared" si="262"/>
        <v>0</v>
      </c>
      <c r="X405" s="20">
        <f t="shared" si="262"/>
        <v>0</v>
      </c>
      <c r="Y405" s="20">
        <f t="shared" si="262"/>
        <v>0</v>
      </c>
      <c r="Z405" s="21">
        <f t="shared" si="262"/>
        <v>0</v>
      </c>
      <c r="AA405" s="20">
        <f>AA404</f>
        <v>0</v>
      </c>
      <c r="AB405" s="20">
        <f t="shared" ref="AB405:AL405" si="263">AA405+AB404</f>
        <v>0</v>
      </c>
      <c r="AC405" s="20">
        <f t="shared" si="263"/>
        <v>0</v>
      </c>
      <c r="AD405" s="20">
        <f t="shared" si="263"/>
        <v>0</v>
      </c>
      <c r="AE405" s="20">
        <f t="shared" si="263"/>
        <v>0</v>
      </c>
      <c r="AF405" s="20">
        <f t="shared" si="263"/>
        <v>0</v>
      </c>
      <c r="AG405" s="20">
        <f t="shared" si="263"/>
        <v>0</v>
      </c>
      <c r="AH405" s="20">
        <f t="shared" si="263"/>
        <v>0</v>
      </c>
      <c r="AI405" s="20">
        <f t="shared" si="263"/>
        <v>0</v>
      </c>
      <c r="AJ405" s="20">
        <f t="shared" si="263"/>
        <v>0</v>
      </c>
      <c r="AK405" s="20">
        <f t="shared" si="263"/>
        <v>0</v>
      </c>
      <c r="AL405" s="21">
        <f t="shared" si="263"/>
        <v>0</v>
      </c>
      <c r="AM405" s="20">
        <f>AM404</f>
        <v>0</v>
      </c>
      <c r="AN405" s="20">
        <f t="shared" ref="AN405:AX405" si="264">AM405+AN404</f>
        <v>0</v>
      </c>
      <c r="AO405" s="20">
        <f t="shared" si="264"/>
        <v>0</v>
      </c>
      <c r="AP405" s="20">
        <f t="shared" si="264"/>
        <v>0</v>
      </c>
      <c r="AQ405" s="20">
        <f t="shared" si="264"/>
        <v>0</v>
      </c>
      <c r="AR405" s="20">
        <f t="shared" si="264"/>
        <v>0</v>
      </c>
      <c r="AS405" s="20">
        <f t="shared" si="264"/>
        <v>0</v>
      </c>
      <c r="AT405" s="20">
        <f t="shared" si="264"/>
        <v>0</v>
      </c>
      <c r="AU405" s="20">
        <f t="shared" si="264"/>
        <v>0</v>
      </c>
      <c r="AV405" s="20">
        <f t="shared" si="264"/>
        <v>0</v>
      </c>
      <c r="AW405" s="20">
        <f t="shared" si="264"/>
        <v>0</v>
      </c>
      <c r="AX405" s="21">
        <f t="shared" si="264"/>
        <v>0</v>
      </c>
      <c r="AY405" s="20">
        <f>AY404</f>
        <v>0</v>
      </c>
      <c r="AZ405" s="20">
        <f t="shared" ref="AZ405:BJ405" si="265">AY405+AZ404</f>
        <v>0</v>
      </c>
      <c r="BA405" s="20">
        <f t="shared" si="265"/>
        <v>0</v>
      </c>
      <c r="BB405" s="20">
        <f t="shared" si="265"/>
        <v>0</v>
      </c>
      <c r="BC405" s="20">
        <f t="shared" si="265"/>
        <v>0</v>
      </c>
      <c r="BD405" s="20">
        <f t="shared" si="265"/>
        <v>0</v>
      </c>
      <c r="BE405" s="20">
        <f t="shared" si="265"/>
        <v>0</v>
      </c>
      <c r="BF405" s="20">
        <f t="shared" si="265"/>
        <v>0</v>
      </c>
      <c r="BG405" s="20">
        <f t="shared" si="265"/>
        <v>0</v>
      </c>
      <c r="BH405" s="20">
        <f t="shared" si="265"/>
        <v>0</v>
      </c>
      <c r="BI405" s="20">
        <f t="shared" si="265"/>
        <v>0</v>
      </c>
      <c r="BJ405" s="21">
        <f t="shared" si="265"/>
        <v>0</v>
      </c>
    </row>
    <row r="406" spans="2:68" ht="15" customHeight="1"/>
    <row r="407" spans="2:68" ht="15" customHeight="1">
      <c r="B407" s="104" t="s">
        <v>52</v>
      </c>
      <c r="C407" s="11"/>
      <c r="D407" s="11"/>
      <c r="E407" s="11"/>
    </row>
    <row r="408" spans="2:68" ht="15" customHeight="1"/>
    <row r="409" spans="2:68" ht="15" customHeight="1">
      <c r="B409" s="81"/>
      <c r="C409" s="473" t="s">
        <v>18</v>
      </c>
      <c r="D409" s="473"/>
      <c r="E409" s="473"/>
      <c r="F409" s="473"/>
      <c r="G409" s="473"/>
      <c r="H409" s="473"/>
      <c r="I409" s="473"/>
      <c r="J409" s="473"/>
      <c r="K409" s="473"/>
      <c r="L409" s="473"/>
      <c r="M409" s="473"/>
      <c r="N409" s="473"/>
      <c r="O409" s="473" t="s">
        <v>19</v>
      </c>
      <c r="P409" s="473"/>
      <c r="Q409" s="473"/>
      <c r="R409" s="473"/>
      <c r="S409" s="473"/>
      <c r="T409" s="473"/>
      <c r="U409" s="473"/>
      <c r="V409" s="473"/>
      <c r="W409" s="473"/>
      <c r="X409" s="473"/>
      <c r="Y409" s="473"/>
      <c r="Z409" s="473"/>
      <c r="AA409" s="473" t="s">
        <v>20</v>
      </c>
      <c r="AB409" s="473"/>
      <c r="AC409" s="473"/>
      <c r="AD409" s="473"/>
      <c r="AE409" s="473"/>
      <c r="AF409" s="473"/>
      <c r="AG409" s="473"/>
      <c r="AH409" s="473"/>
      <c r="AI409" s="473"/>
      <c r="AJ409" s="473"/>
      <c r="AK409" s="473"/>
      <c r="AL409" s="473"/>
      <c r="AM409" s="29"/>
      <c r="AN409" s="476" t="s">
        <v>32</v>
      </c>
      <c r="AO409" s="476"/>
      <c r="AP409" s="476"/>
      <c r="AQ409" s="476"/>
      <c r="AR409" s="476"/>
      <c r="AS409" s="476"/>
      <c r="AT409" s="476"/>
      <c r="AU409" s="476"/>
      <c r="AV409" s="476"/>
      <c r="AW409" s="476"/>
      <c r="AX409" s="477"/>
      <c r="AY409" s="473" t="s">
        <v>33</v>
      </c>
      <c r="AZ409" s="473"/>
      <c r="BA409" s="473"/>
      <c r="BB409" s="473"/>
      <c r="BC409" s="473"/>
      <c r="BD409" s="473"/>
      <c r="BE409" s="473"/>
      <c r="BF409" s="473"/>
      <c r="BG409" s="473"/>
      <c r="BH409" s="473"/>
      <c r="BI409" s="473"/>
      <c r="BJ409" s="473"/>
      <c r="BL409" s="474" t="s">
        <v>207</v>
      </c>
      <c r="BM409" s="474"/>
      <c r="BN409" s="474"/>
      <c r="BO409" s="474"/>
      <c r="BP409" s="474"/>
    </row>
    <row r="410" spans="2:68" ht="15" customHeight="1">
      <c r="B410" s="83" t="s">
        <v>36</v>
      </c>
      <c r="C410" s="18">
        <f>CONFIG!$D$7</f>
        <v>41640</v>
      </c>
      <c r="D410" s="18">
        <f>DATE(YEAR(C410),MONTH(C410)+1,DAY(C410))</f>
        <v>41671</v>
      </c>
      <c r="E410" s="18">
        <f t="shared" ref="E410:BJ410" si="266">DATE(YEAR(D410),MONTH(D410)+1,DAY(D410))</f>
        <v>41699</v>
      </c>
      <c r="F410" s="18">
        <f t="shared" si="266"/>
        <v>41730</v>
      </c>
      <c r="G410" s="18">
        <f t="shared" si="266"/>
        <v>41760</v>
      </c>
      <c r="H410" s="18">
        <f t="shared" si="266"/>
        <v>41791</v>
      </c>
      <c r="I410" s="18">
        <f t="shared" si="266"/>
        <v>41821</v>
      </c>
      <c r="J410" s="18">
        <f t="shared" si="266"/>
        <v>41852</v>
      </c>
      <c r="K410" s="18">
        <f t="shared" si="266"/>
        <v>41883</v>
      </c>
      <c r="L410" s="18">
        <f t="shared" si="266"/>
        <v>41913</v>
      </c>
      <c r="M410" s="18">
        <f t="shared" si="266"/>
        <v>41944</v>
      </c>
      <c r="N410" s="18">
        <f t="shared" si="266"/>
        <v>41974</v>
      </c>
      <c r="O410" s="18">
        <f t="shared" si="266"/>
        <v>42005</v>
      </c>
      <c r="P410" s="18">
        <f t="shared" si="266"/>
        <v>42036</v>
      </c>
      <c r="Q410" s="18">
        <f t="shared" si="266"/>
        <v>42064</v>
      </c>
      <c r="R410" s="18">
        <f t="shared" si="266"/>
        <v>42095</v>
      </c>
      <c r="S410" s="18">
        <f t="shared" si="266"/>
        <v>42125</v>
      </c>
      <c r="T410" s="18">
        <f t="shared" si="266"/>
        <v>42156</v>
      </c>
      <c r="U410" s="18">
        <f t="shared" si="266"/>
        <v>42186</v>
      </c>
      <c r="V410" s="18">
        <f t="shared" si="266"/>
        <v>42217</v>
      </c>
      <c r="W410" s="18">
        <f t="shared" si="266"/>
        <v>42248</v>
      </c>
      <c r="X410" s="18">
        <f t="shared" si="266"/>
        <v>42278</v>
      </c>
      <c r="Y410" s="18">
        <f t="shared" si="266"/>
        <v>42309</v>
      </c>
      <c r="Z410" s="18">
        <f t="shared" si="266"/>
        <v>42339</v>
      </c>
      <c r="AA410" s="18">
        <f t="shared" si="266"/>
        <v>42370</v>
      </c>
      <c r="AB410" s="18">
        <f t="shared" si="266"/>
        <v>42401</v>
      </c>
      <c r="AC410" s="18">
        <f t="shared" si="266"/>
        <v>42430</v>
      </c>
      <c r="AD410" s="18">
        <f t="shared" si="266"/>
        <v>42461</v>
      </c>
      <c r="AE410" s="18">
        <f t="shared" si="266"/>
        <v>42491</v>
      </c>
      <c r="AF410" s="18">
        <f t="shared" si="266"/>
        <v>42522</v>
      </c>
      <c r="AG410" s="18">
        <f t="shared" si="266"/>
        <v>42552</v>
      </c>
      <c r="AH410" s="18">
        <f t="shared" si="266"/>
        <v>42583</v>
      </c>
      <c r="AI410" s="18">
        <f t="shared" si="266"/>
        <v>42614</v>
      </c>
      <c r="AJ410" s="18">
        <f t="shared" si="266"/>
        <v>42644</v>
      </c>
      <c r="AK410" s="18">
        <f t="shared" si="266"/>
        <v>42675</v>
      </c>
      <c r="AL410" s="18">
        <f t="shared" si="266"/>
        <v>42705</v>
      </c>
      <c r="AM410" s="18">
        <f t="shared" si="266"/>
        <v>42736</v>
      </c>
      <c r="AN410" s="18">
        <f t="shared" si="266"/>
        <v>42767</v>
      </c>
      <c r="AO410" s="18">
        <f t="shared" si="266"/>
        <v>42795</v>
      </c>
      <c r="AP410" s="18">
        <f t="shared" si="266"/>
        <v>42826</v>
      </c>
      <c r="AQ410" s="18">
        <f t="shared" si="266"/>
        <v>42856</v>
      </c>
      <c r="AR410" s="18">
        <f t="shared" si="266"/>
        <v>42887</v>
      </c>
      <c r="AS410" s="18">
        <f t="shared" si="266"/>
        <v>42917</v>
      </c>
      <c r="AT410" s="18">
        <f t="shared" si="266"/>
        <v>42948</v>
      </c>
      <c r="AU410" s="18">
        <f t="shared" si="266"/>
        <v>42979</v>
      </c>
      <c r="AV410" s="18">
        <f t="shared" si="266"/>
        <v>43009</v>
      </c>
      <c r="AW410" s="18">
        <f t="shared" si="266"/>
        <v>43040</v>
      </c>
      <c r="AX410" s="18">
        <f t="shared" si="266"/>
        <v>43070</v>
      </c>
      <c r="AY410" s="18">
        <f t="shared" si="266"/>
        <v>43101</v>
      </c>
      <c r="AZ410" s="18">
        <f t="shared" si="266"/>
        <v>43132</v>
      </c>
      <c r="BA410" s="18">
        <f t="shared" si="266"/>
        <v>43160</v>
      </c>
      <c r="BB410" s="18">
        <f t="shared" si="266"/>
        <v>43191</v>
      </c>
      <c r="BC410" s="18">
        <f t="shared" si="266"/>
        <v>43221</v>
      </c>
      <c r="BD410" s="18">
        <f t="shared" si="266"/>
        <v>43252</v>
      </c>
      <c r="BE410" s="18">
        <f t="shared" si="266"/>
        <v>43282</v>
      </c>
      <c r="BF410" s="18">
        <f t="shared" si="266"/>
        <v>43313</v>
      </c>
      <c r="BG410" s="18">
        <f t="shared" si="266"/>
        <v>43344</v>
      </c>
      <c r="BH410" s="18">
        <f t="shared" si="266"/>
        <v>43374</v>
      </c>
      <c r="BI410" s="18">
        <f t="shared" si="266"/>
        <v>43405</v>
      </c>
      <c r="BJ410" s="18">
        <f t="shared" si="266"/>
        <v>43435</v>
      </c>
      <c r="BL410" s="93" t="s">
        <v>18</v>
      </c>
      <c r="BM410" s="93" t="s">
        <v>19</v>
      </c>
      <c r="BN410" s="93" t="s">
        <v>20</v>
      </c>
      <c r="BO410" s="93" t="s">
        <v>32</v>
      </c>
      <c r="BP410" s="93" t="s">
        <v>33</v>
      </c>
    </row>
    <row r="411" spans="2:68" ht="15" customHeight="1">
      <c r="B411" s="366">
        <f>'Charges variables (avancé)'!C40</f>
        <v>0</v>
      </c>
      <c r="C411" s="341">
        <f>C337*'Charges variables (avancé)'!$D40 +C350*'Charges variables (avancé)'!$E40</f>
        <v>0</v>
      </c>
      <c r="D411" s="341">
        <f>D337*'Charges variables (avancé)'!$D40 +D350*'Charges variables (avancé)'!$E40</f>
        <v>0</v>
      </c>
      <c r="E411" s="341">
        <f>E337*'Charges variables (avancé)'!$D40 +E350*'Charges variables (avancé)'!$E40</f>
        <v>0</v>
      </c>
      <c r="F411" s="341">
        <f>F337*'Charges variables (avancé)'!$D40 +F350*'Charges variables (avancé)'!$E40</f>
        <v>0</v>
      </c>
      <c r="G411" s="341">
        <f>G337*'Charges variables (avancé)'!$D40 +G350*'Charges variables (avancé)'!$E40</f>
        <v>0</v>
      </c>
      <c r="H411" s="341">
        <f>H337*'Charges variables (avancé)'!$D40 +H350*'Charges variables (avancé)'!$E40</f>
        <v>0</v>
      </c>
      <c r="I411" s="341">
        <f>I337*'Charges variables (avancé)'!$D40 +I350*'Charges variables (avancé)'!$E40</f>
        <v>0</v>
      </c>
      <c r="J411" s="341">
        <f>J337*'Charges variables (avancé)'!$D40 +J350*'Charges variables (avancé)'!$E40</f>
        <v>0</v>
      </c>
      <c r="K411" s="341">
        <f>K337*'Charges variables (avancé)'!$D40 +K350*'Charges variables (avancé)'!$E40</f>
        <v>0</v>
      </c>
      <c r="L411" s="341">
        <f>L337*'Charges variables (avancé)'!$D40 +L350*'Charges variables (avancé)'!$E40</f>
        <v>0</v>
      </c>
      <c r="M411" s="341">
        <f>M337*'Charges variables (avancé)'!$D40 +M350*'Charges variables (avancé)'!$E40</f>
        <v>0</v>
      </c>
      <c r="N411" s="341">
        <f>N337*'Charges variables (avancé)'!$D40 +N350*'Charges variables (avancé)'!$E40</f>
        <v>0</v>
      </c>
      <c r="O411" s="341">
        <f>O337*'Charges variables (avancé)'!$X40 +O350*'Charges variables (avancé)'!$Y40</f>
        <v>0</v>
      </c>
      <c r="P411" s="341">
        <f>P337*'Charges variables (avancé)'!$X40 +P350*'Charges variables (avancé)'!$Y40</f>
        <v>0</v>
      </c>
      <c r="Q411" s="341">
        <f>Q337*'Charges variables (avancé)'!$X40 +Q350*'Charges variables (avancé)'!$Y40</f>
        <v>0</v>
      </c>
      <c r="R411" s="341">
        <f>R337*'Charges variables (avancé)'!$X40 +R350*'Charges variables (avancé)'!$Y40</f>
        <v>0</v>
      </c>
      <c r="S411" s="341">
        <f>S337*'Charges variables (avancé)'!$X40 +S350*'Charges variables (avancé)'!$Y40</f>
        <v>0</v>
      </c>
      <c r="T411" s="341">
        <f>T337*'Charges variables (avancé)'!$X40 +T350*'Charges variables (avancé)'!$Y40</f>
        <v>0</v>
      </c>
      <c r="U411" s="341">
        <f>U337*'Charges variables (avancé)'!$X40 +U350*'Charges variables (avancé)'!$Y40</f>
        <v>0</v>
      </c>
      <c r="V411" s="341">
        <f>V337*'Charges variables (avancé)'!$X40 +V350*'Charges variables (avancé)'!$Y40</f>
        <v>0</v>
      </c>
      <c r="W411" s="341">
        <f>W337*'Charges variables (avancé)'!$X40 +W350*'Charges variables (avancé)'!$Y40</f>
        <v>0</v>
      </c>
      <c r="X411" s="341">
        <f>X337*'Charges variables (avancé)'!$X40 +X350*'Charges variables (avancé)'!$Y40</f>
        <v>0</v>
      </c>
      <c r="Y411" s="341">
        <f>Y337*'Charges variables (avancé)'!$X40 +Y350*'Charges variables (avancé)'!$Y40</f>
        <v>0</v>
      </c>
      <c r="Z411" s="341">
        <f>Z337*'Charges variables (avancé)'!$X40 +Z350*'Charges variables (avancé)'!$Y40</f>
        <v>0</v>
      </c>
      <c r="AA411" s="341">
        <f>AA337*'Charges variables (avancé)'!$Z40 +AA350*'Charges variables (avancé)'!$AA40</f>
        <v>0</v>
      </c>
      <c r="AB411" s="341">
        <f>AB337*'Charges variables (avancé)'!$Z40 +AB350*'Charges variables (avancé)'!$AA40</f>
        <v>0</v>
      </c>
      <c r="AC411" s="341">
        <f>AC337*'Charges variables (avancé)'!$Z40 +AC350*'Charges variables (avancé)'!$AA40</f>
        <v>0</v>
      </c>
      <c r="AD411" s="341">
        <f>AD337*'Charges variables (avancé)'!$Z40 +AD350*'Charges variables (avancé)'!$AA40</f>
        <v>0</v>
      </c>
      <c r="AE411" s="341">
        <f>AE337*'Charges variables (avancé)'!$Z40 +AE350*'Charges variables (avancé)'!$AA40</f>
        <v>0</v>
      </c>
      <c r="AF411" s="341">
        <f>AF337*'Charges variables (avancé)'!$Z40 +AF350*'Charges variables (avancé)'!$AA40</f>
        <v>0</v>
      </c>
      <c r="AG411" s="341">
        <f>AG337*'Charges variables (avancé)'!$Z40 +AG350*'Charges variables (avancé)'!$AA40</f>
        <v>0</v>
      </c>
      <c r="AH411" s="341">
        <f>AH337*'Charges variables (avancé)'!$Z40 +AH350*'Charges variables (avancé)'!$AA40</f>
        <v>0</v>
      </c>
      <c r="AI411" s="341">
        <f>AI337*'Charges variables (avancé)'!$Z40 +AI350*'Charges variables (avancé)'!$AA40</f>
        <v>0</v>
      </c>
      <c r="AJ411" s="341">
        <f>AJ337*'Charges variables (avancé)'!$Z40 +AJ350*'Charges variables (avancé)'!$AA40</f>
        <v>0</v>
      </c>
      <c r="AK411" s="341">
        <f>AK337*'Charges variables (avancé)'!$Z40 +AK350*'Charges variables (avancé)'!$AA40</f>
        <v>0</v>
      </c>
      <c r="AL411" s="341">
        <f>AL337*'Charges variables (avancé)'!$Z40 +AL350*'Charges variables (avancé)'!$AA40</f>
        <v>0</v>
      </c>
      <c r="AM411" s="341">
        <f>AM337*'Charges variables (avancé)'!$AB40 +AM350*'Charges variables (avancé)'!$AC40</f>
        <v>0</v>
      </c>
      <c r="AN411" s="341">
        <f>AN337*'Charges variables (avancé)'!$AB40 +AN350*'Charges variables (avancé)'!$AC40</f>
        <v>0</v>
      </c>
      <c r="AO411" s="341">
        <f>AO337*'Charges variables (avancé)'!$AB40 +AO350*'Charges variables (avancé)'!$AC40</f>
        <v>0</v>
      </c>
      <c r="AP411" s="341">
        <f>AP337*'Charges variables (avancé)'!$AB40 +AP350*'Charges variables (avancé)'!$AC40</f>
        <v>0</v>
      </c>
      <c r="AQ411" s="341">
        <f>AQ337*'Charges variables (avancé)'!$AB40 +AQ350*'Charges variables (avancé)'!$AC40</f>
        <v>0</v>
      </c>
      <c r="AR411" s="341">
        <f>AR337*'Charges variables (avancé)'!$AB40 +AR350*'Charges variables (avancé)'!$AC40</f>
        <v>0</v>
      </c>
      <c r="AS411" s="341">
        <f>AS337*'Charges variables (avancé)'!$AB40 +AS350*'Charges variables (avancé)'!$AC40</f>
        <v>0</v>
      </c>
      <c r="AT411" s="341">
        <f>AT337*'Charges variables (avancé)'!$AB40 +AT350*'Charges variables (avancé)'!$AC40</f>
        <v>0</v>
      </c>
      <c r="AU411" s="341">
        <f>AU337*'Charges variables (avancé)'!$AB40 +AU350*'Charges variables (avancé)'!$AC40</f>
        <v>0</v>
      </c>
      <c r="AV411" s="341">
        <f>AV337*'Charges variables (avancé)'!$AB40 +AV350*'Charges variables (avancé)'!$AC40</f>
        <v>0</v>
      </c>
      <c r="AW411" s="341">
        <f>AW337*'Charges variables (avancé)'!$AB40 +AW350*'Charges variables (avancé)'!$AC40</f>
        <v>0</v>
      </c>
      <c r="AX411" s="341">
        <f>AX337*'Charges variables (avancé)'!$AB40 +AX350*'Charges variables (avancé)'!$AC40</f>
        <v>0</v>
      </c>
      <c r="AY411" s="341">
        <f>AY337*'Charges variables (avancé)'!$AD40 +AY350*'Charges variables (avancé)'!$AE40</f>
        <v>0</v>
      </c>
      <c r="AZ411" s="341">
        <f>AZ337*'Charges variables (avancé)'!$AD40 +AZ350*'Charges variables (avancé)'!$AE40</f>
        <v>0</v>
      </c>
      <c r="BA411" s="341">
        <f>BA337*'Charges variables (avancé)'!$AD40 +BA350*'Charges variables (avancé)'!$AE40</f>
        <v>0</v>
      </c>
      <c r="BB411" s="341">
        <f>BB337*'Charges variables (avancé)'!$AD40 +BB350*'Charges variables (avancé)'!$AE40</f>
        <v>0</v>
      </c>
      <c r="BC411" s="341">
        <f>BC337*'Charges variables (avancé)'!$AD40 +BC350*'Charges variables (avancé)'!$AE40</f>
        <v>0</v>
      </c>
      <c r="BD411" s="341">
        <f>BD337*'Charges variables (avancé)'!$AD40 +BD350*'Charges variables (avancé)'!$AE40</f>
        <v>0</v>
      </c>
      <c r="BE411" s="341">
        <f>BE337*'Charges variables (avancé)'!$AD40 +BE350*'Charges variables (avancé)'!$AE40</f>
        <v>0</v>
      </c>
      <c r="BF411" s="341">
        <f>BF337*'Charges variables (avancé)'!$AD40 +BF350*'Charges variables (avancé)'!$AE40</f>
        <v>0</v>
      </c>
      <c r="BG411" s="341">
        <f>BG337*'Charges variables (avancé)'!$AD40 +BG350*'Charges variables (avancé)'!$AE40</f>
        <v>0</v>
      </c>
      <c r="BH411" s="341">
        <f>BH337*'Charges variables (avancé)'!$AD40 +BH350*'Charges variables (avancé)'!$AE40</f>
        <v>0</v>
      </c>
      <c r="BI411" s="341">
        <f>BI337*'Charges variables (avancé)'!$AD40 +BI350*'Charges variables (avancé)'!$AE40</f>
        <v>0</v>
      </c>
      <c r="BJ411" s="341">
        <f>BJ337*'Charges variables (avancé)'!$AD40 +BJ350*'Charges variables (avancé)'!$AE40</f>
        <v>0</v>
      </c>
      <c r="BL411" s="353">
        <f t="shared" ref="BL411:BL418" si="267">SUM(C411:N411)</f>
        <v>0</v>
      </c>
      <c r="BM411" s="353">
        <f t="shared" ref="BM411:BM418" si="268">SUM(O411:Z411)</f>
        <v>0</v>
      </c>
      <c r="BN411" s="353">
        <f t="shared" ref="BN411:BN418" si="269">SUM(AA411:AL411)</f>
        <v>0</v>
      </c>
      <c r="BO411" s="353">
        <f t="shared" ref="BO411:BO418" si="270">SUM(AM411:AX411)</f>
        <v>0</v>
      </c>
      <c r="BP411" s="353">
        <f t="shared" ref="BP411:BP418" si="271">SUM(AY411:BJ411)</f>
        <v>0</v>
      </c>
    </row>
    <row r="412" spans="2:68" ht="15" customHeight="1">
      <c r="B412" s="366">
        <f>'Charges variables (avancé)'!C41</f>
        <v>0</v>
      </c>
      <c r="C412" s="341">
        <f>C338*'Charges variables (avancé)'!$D41 +C351*'Charges variables (avancé)'!$E41</f>
        <v>0</v>
      </c>
      <c r="D412" s="341">
        <f>D338*'Charges variables (avancé)'!$D41 +D351*'Charges variables (avancé)'!$E41</f>
        <v>0</v>
      </c>
      <c r="E412" s="341">
        <f>E338*'Charges variables (avancé)'!$D41 +E351*'Charges variables (avancé)'!$E41</f>
        <v>0</v>
      </c>
      <c r="F412" s="341">
        <f>F338*'Charges variables (avancé)'!$D41 +F351*'Charges variables (avancé)'!$E41</f>
        <v>0</v>
      </c>
      <c r="G412" s="341">
        <f>G338*'Charges variables (avancé)'!$D41 +G351*'Charges variables (avancé)'!$E41</f>
        <v>0</v>
      </c>
      <c r="H412" s="341">
        <f>H338*'Charges variables (avancé)'!$D41 +H351*'Charges variables (avancé)'!$E41</f>
        <v>0</v>
      </c>
      <c r="I412" s="341">
        <f>I338*'Charges variables (avancé)'!$D41 +I351*'Charges variables (avancé)'!$E41</f>
        <v>0</v>
      </c>
      <c r="J412" s="341">
        <f>J338*'Charges variables (avancé)'!$D41 +J351*'Charges variables (avancé)'!$E41</f>
        <v>0</v>
      </c>
      <c r="K412" s="341">
        <f>K338*'Charges variables (avancé)'!$D41 +K351*'Charges variables (avancé)'!$E41</f>
        <v>0</v>
      </c>
      <c r="L412" s="341">
        <f>L338*'Charges variables (avancé)'!$D41 +L351*'Charges variables (avancé)'!$E41</f>
        <v>0</v>
      </c>
      <c r="M412" s="341">
        <f>M338*'Charges variables (avancé)'!$D41 +M351*'Charges variables (avancé)'!$E41</f>
        <v>0</v>
      </c>
      <c r="N412" s="341">
        <f>N338*'Charges variables (avancé)'!$D41 +N351*'Charges variables (avancé)'!$E41</f>
        <v>0</v>
      </c>
      <c r="O412" s="341">
        <f>O338*'Charges variables (avancé)'!$X41 +O351*'Charges variables (avancé)'!$Y41</f>
        <v>0</v>
      </c>
      <c r="P412" s="341">
        <f>P338*'Charges variables (avancé)'!$X41 +P351*'Charges variables (avancé)'!$Y41</f>
        <v>0</v>
      </c>
      <c r="Q412" s="341">
        <f>Q338*'Charges variables (avancé)'!$X41 +Q351*'Charges variables (avancé)'!$Y41</f>
        <v>0</v>
      </c>
      <c r="R412" s="341">
        <f>R338*'Charges variables (avancé)'!$X41 +R351*'Charges variables (avancé)'!$Y41</f>
        <v>0</v>
      </c>
      <c r="S412" s="341">
        <f>S338*'Charges variables (avancé)'!$X41 +S351*'Charges variables (avancé)'!$Y41</f>
        <v>0</v>
      </c>
      <c r="T412" s="341">
        <f>T338*'Charges variables (avancé)'!$X41 +T351*'Charges variables (avancé)'!$Y41</f>
        <v>0</v>
      </c>
      <c r="U412" s="341">
        <f>U338*'Charges variables (avancé)'!$X41 +U351*'Charges variables (avancé)'!$Y41</f>
        <v>0</v>
      </c>
      <c r="V412" s="341">
        <f>V338*'Charges variables (avancé)'!$X41 +V351*'Charges variables (avancé)'!$Y41</f>
        <v>0</v>
      </c>
      <c r="W412" s="341">
        <f>W338*'Charges variables (avancé)'!$X41 +W351*'Charges variables (avancé)'!$Y41</f>
        <v>0</v>
      </c>
      <c r="X412" s="341">
        <f>X338*'Charges variables (avancé)'!$X41 +X351*'Charges variables (avancé)'!$Y41</f>
        <v>0</v>
      </c>
      <c r="Y412" s="341">
        <f>Y338*'Charges variables (avancé)'!$X41 +Y351*'Charges variables (avancé)'!$Y41</f>
        <v>0</v>
      </c>
      <c r="Z412" s="341">
        <f>Z338*'Charges variables (avancé)'!$X41 +Z351*'Charges variables (avancé)'!$Y41</f>
        <v>0</v>
      </c>
      <c r="AA412" s="341">
        <f>AA338*'Charges variables (avancé)'!$Z41 +AA351*'Charges variables (avancé)'!$AA41</f>
        <v>0</v>
      </c>
      <c r="AB412" s="341">
        <f>AB338*'Charges variables (avancé)'!$Z41 +AB351*'Charges variables (avancé)'!$AA41</f>
        <v>0</v>
      </c>
      <c r="AC412" s="341">
        <f>AC338*'Charges variables (avancé)'!$Z41 +AC351*'Charges variables (avancé)'!$AA41</f>
        <v>0</v>
      </c>
      <c r="AD412" s="341">
        <f>AD338*'Charges variables (avancé)'!$Z41 +AD351*'Charges variables (avancé)'!$AA41</f>
        <v>0</v>
      </c>
      <c r="AE412" s="341">
        <f>AE338*'Charges variables (avancé)'!$Z41 +AE351*'Charges variables (avancé)'!$AA41</f>
        <v>0</v>
      </c>
      <c r="AF412" s="341">
        <f>AF338*'Charges variables (avancé)'!$Z41 +AF351*'Charges variables (avancé)'!$AA41</f>
        <v>0</v>
      </c>
      <c r="AG412" s="341">
        <f>AG338*'Charges variables (avancé)'!$Z41 +AG351*'Charges variables (avancé)'!$AA41</f>
        <v>0</v>
      </c>
      <c r="AH412" s="341">
        <f>AH338*'Charges variables (avancé)'!$Z41 +AH351*'Charges variables (avancé)'!$AA41</f>
        <v>0</v>
      </c>
      <c r="AI412" s="341">
        <f>AI338*'Charges variables (avancé)'!$Z41 +AI351*'Charges variables (avancé)'!$AA41</f>
        <v>0</v>
      </c>
      <c r="AJ412" s="341">
        <f>AJ338*'Charges variables (avancé)'!$Z41 +AJ351*'Charges variables (avancé)'!$AA41</f>
        <v>0</v>
      </c>
      <c r="AK412" s="341">
        <f>AK338*'Charges variables (avancé)'!$Z41 +AK351*'Charges variables (avancé)'!$AA41</f>
        <v>0</v>
      </c>
      <c r="AL412" s="341">
        <f>AL338*'Charges variables (avancé)'!$Z41 +AL351*'Charges variables (avancé)'!$AA41</f>
        <v>0</v>
      </c>
      <c r="AM412" s="341">
        <f>AM338*'Charges variables (avancé)'!$AB41 +AM351*'Charges variables (avancé)'!$AC41</f>
        <v>0</v>
      </c>
      <c r="AN412" s="341">
        <f>AN338*'Charges variables (avancé)'!$AB41 +AN351*'Charges variables (avancé)'!$AC41</f>
        <v>0</v>
      </c>
      <c r="AO412" s="341">
        <f>AO338*'Charges variables (avancé)'!$AB41 +AO351*'Charges variables (avancé)'!$AC41</f>
        <v>0</v>
      </c>
      <c r="AP412" s="341">
        <f>AP338*'Charges variables (avancé)'!$AB41 +AP351*'Charges variables (avancé)'!$AC41</f>
        <v>0</v>
      </c>
      <c r="AQ412" s="341">
        <f>AQ338*'Charges variables (avancé)'!$AB41 +AQ351*'Charges variables (avancé)'!$AC41</f>
        <v>0</v>
      </c>
      <c r="AR412" s="341">
        <f>AR338*'Charges variables (avancé)'!$AB41 +AR351*'Charges variables (avancé)'!$AC41</f>
        <v>0</v>
      </c>
      <c r="AS412" s="341">
        <f>AS338*'Charges variables (avancé)'!$AB41 +AS351*'Charges variables (avancé)'!$AC41</f>
        <v>0</v>
      </c>
      <c r="AT412" s="341">
        <f>AT338*'Charges variables (avancé)'!$AB41 +AT351*'Charges variables (avancé)'!$AC41</f>
        <v>0</v>
      </c>
      <c r="AU412" s="341">
        <f>AU338*'Charges variables (avancé)'!$AB41 +AU351*'Charges variables (avancé)'!$AC41</f>
        <v>0</v>
      </c>
      <c r="AV412" s="341">
        <f>AV338*'Charges variables (avancé)'!$AB41 +AV351*'Charges variables (avancé)'!$AC41</f>
        <v>0</v>
      </c>
      <c r="AW412" s="341">
        <f>AW338*'Charges variables (avancé)'!$AB41 +AW351*'Charges variables (avancé)'!$AC41</f>
        <v>0</v>
      </c>
      <c r="AX412" s="341">
        <f>AX338*'Charges variables (avancé)'!$AB41 +AX351*'Charges variables (avancé)'!$AC41</f>
        <v>0</v>
      </c>
      <c r="AY412" s="341">
        <f>AY338*'Charges variables (avancé)'!$AD41 +AY351*'Charges variables (avancé)'!$AE41</f>
        <v>0</v>
      </c>
      <c r="AZ412" s="341">
        <f>AZ338*'Charges variables (avancé)'!$AD41 +AZ351*'Charges variables (avancé)'!$AE41</f>
        <v>0</v>
      </c>
      <c r="BA412" s="341">
        <f>BA338*'Charges variables (avancé)'!$AD41 +BA351*'Charges variables (avancé)'!$AE41</f>
        <v>0</v>
      </c>
      <c r="BB412" s="341">
        <f>BB338*'Charges variables (avancé)'!$AD41 +BB351*'Charges variables (avancé)'!$AE41</f>
        <v>0</v>
      </c>
      <c r="BC412" s="341">
        <f>BC338*'Charges variables (avancé)'!$AD41 +BC351*'Charges variables (avancé)'!$AE41</f>
        <v>0</v>
      </c>
      <c r="BD412" s="341">
        <f>BD338*'Charges variables (avancé)'!$AD41 +BD351*'Charges variables (avancé)'!$AE41</f>
        <v>0</v>
      </c>
      <c r="BE412" s="341">
        <f>BE338*'Charges variables (avancé)'!$AD41 +BE351*'Charges variables (avancé)'!$AE41</f>
        <v>0</v>
      </c>
      <c r="BF412" s="341">
        <f>BF338*'Charges variables (avancé)'!$AD41 +BF351*'Charges variables (avancé)'!$AE41</f>
        <v>0</v>
      </c>
      <c r="BG412" s="341">
        <f>BG338*'Charges variables (avancé)'!$AD41 +BG351*'Charges variables (avancé)'!$AE41</f>
        <v>0</v>
      </c>
      <c r="BH412" s="341">
        <f>BH338*'Charges variables (avancé)'!$AD41 +BH351*'Charges variables (avancé)'!$AE41</f>
        <v>0</v>
      </c>
      <c r="BI412" s="341">
        <f>BI338*'Charges variables (avancé)'!$AD41 +BI351*'Charges variables (avancé)'!$AE41</f>
        <v>0</v>
      </c>
      <c r="BJ412" s="341">
        <f>BJ338*'Charges variables (avancé)'!$AD41 +BJ351*'Charges variables (avancé)'!$AE41</f>
        <v>0</v>
      </c>
      <c r="BL412" s="353">
        <f t="shared" si="267"/>
        <v>0</v>
      </c>
      <c r="BM412" s="353">
        <f t="shared" si="268"/>
        <v>0</v>
      </c>
      <c r="BN412" s="353">
        <f t="shared" si="269"/>
        <v>0</v>
      </c>
      <c r="BO412" s="353">
        <f t="shared" si="270"/>
        <v>0</v>
      </c>
      <c r="BP412" s="353">
        <f t="shared" si="271"/>
        <v>0</v>
      </c>
    </row>
    <row r="413" spans="2:68" ht="15" customHeight="1">
      <c r="B413" s="366">
        <f>'Charges variables (avancé)'!C42</f>
        <v>0</v>
      </c>
      <c r="C413" s="341">
        <f>C339*'Charges variables (avancé)'!$D42 +C352*'Charges variables (avancé)'!$E42</f>
        <v>0</v>
      </c>
      <c r="D413" s="341">
        <f>D339*'Charges variables (avancé)'!$D42 +D352*'Charges variables (avancé)'!$E42</f>
        <v>0</v>
      </c>
      <c r="E413" s="341">
        <f>E339*'Charges variables (avancé)'!$D42 +E352*'Charges variables (avancé)'!$E42</f>
        <v>0</v>
      </c>
      <c r="F413" s="341">
        <f>F339*'Charges variables (avancé)'!$D42 +F352*'Charges variables (avancé)'!$E42</f>
        <v>0</v>
      </c>
      <c r="G413" s="341">
        <f>G339*'Charges variables (avancé)'!$D42 +G352*'Charges variables (avancé)'!$E42</f>
        <v>0</v>
      </c>
      <c r="H413" s="341">
        <f>H339*'Charges variables (avancé)'!$D42 +H352*'Charges variables (avancé)'!$E42</f>
        <v>0</v>
      </c>
      <c r="I413" s="341">
        <f>I339*'Charges variables (avancé)'!$D42 +I352*'Charges variables (avancé)'!$E42</f>
        <v>0</v>
      </c>
      <c r="J413" s="341">
        <f>J339*'Charges variables (avancé)'!$D42 +J352*'Charges variables (avancé)'!$E42</f>
        <v>0</v>
      </c>
      <c r="K413" s="341">
        <f>K339*'Charges variables (avancé)'!$D42 +K352*'Charges variables (avancé)'!$E42</f>
        <v>0</v>
      </c>
      <c r="L413" s="341">
        <f>L339*'Charges variables (avancé)'!$D42 +L352*'Charges variables (avancé)'!$E42</f>
        <v>0</v>
      </c>
      <c r="M413" s="341">
        <f>M339*'Charges variables (avancé)'!$D42 +M352*'Charges variables (avancé)'!$E42</f>
        <v>0</v>
      </c>
      <c r="N413" s="341">
        <f>N339*'Charges variables (avancé)'!$D42 +N352*'Charges variables (avancé)'!$E42</f>
        <v>0</v>
      </c>
      <c r="O413" s="341">
        <f>O339*'Charges variables (avancé)'!$X42 +O352*'Charges variables (avancé)'!$Y42</f>
        <v>0</v>
      </c>
      <c r="P413" s="341">
        <f>P339*'Charges variables (avancé)'!$X42 +P352*'Charges variables (avancé)'!$Y42</f>
        <v>0</v>
      </c>
      <c r="Q413" s="341">
        <f>Q339*'Charges variables (avancé)'!$X42 +Q352*'Charges variables (avancé)'!$Y42</f>
        <v>0</v>
      </c>
      <c r="R413" s="341">
        <f>R339*'Charges variables (avancé)'!$X42 +R352*'Charges variables (avancé)'!$Y42</f>
        <v>0</v>
      </c>
      <c r="S413" s="341">
        <f>S339*'Charges variables (avancé)'!$X42 +S352*'Charges variables (avancé)'!$Y42</f>
        <v>0</v>
      </c>
      <c r="T413" s="341">
        <f>T339*'Charges variables (avancé)'!$X42 +T352*'Charges variables (avancé)'!$Y42</f>
        <v>0</v>
      </c>
      <c r="U413" s="341">
        <f>U339*'Charges variables (avancé)'!$X42 +U352*'Charges variables (avancé)'!$Y42</f>
        <v>0</v>
      </c>
      <c r="V413" s="341">
        <f>V339*'Charges variables (avancé)'!$X42 +V352*'Charges variables (avancé)'!$Y42</f>
        <v>0</v>
      </c>
      <c r="W413" s="341">
        <f>W339*'Charges variables (avancé)'!$X42 +W352*'Charges variables (avancé)'!$Y42</f>
        <v>0</v>
      </c>
      <c r="X413" s="341">
        <f>X339*'Charges variables (avancé)'!$X42 +X352*'Charges variables (avancé)'!$Y42</f>
        <v>0</v>
      </c>
      <c r="Y413" s="341">
        <f>Y339*'Charges variables (avancé)'!$X42 +Y352*'Charges variables (avancé)'!$Y42</f>
        <v>0</v>
      </c>
      <c r="Z413" s="341">
        <f>Z339*'Charges variables (avancé)'!$X42 +Z352*'Charges variables (avancé)'!$Y42</f>
        <v>0</v>
      </c>
      <c r="AA413" s="341">
        <f>AA339*'Charges variables (avancé)'!$Z42 +AA352*'Charges variables (avancé)'!$AA42</f>
        <v>0</v>
      </c>
      <c r="AB413" s="341">
        <f>AB339*'Charges variables (avancé)'!$Z42 +AB352*'Charges variables (avancé)'!$AA42</f>
        <v>0</v>
      </c>
      <c r="AC413" s="341">
        <f>AC339*'Charges variables (avancé)'!$Z42 +AC352*'Charges variables (avancé)'!$AA42</f>
        <v>0</v>
      </c>
      <c r="AD413" s="341">
        <f>AD339*'Charges variables (avancé)'!$Z42 +AD352*'Charges variables (avancé)'!$AA42</f>
        <v>0</v>
      </c>
      <c r="AE413" s="341">
        <f>AE339*'Charges variables (avancé)'!$Z42 +AE352*'Charges variables (avancé)'!$AA42</f>
        <v>0</v>
      </c>
      <c r="AF413" s="341">
        <f>AF339*'Charges variables (avancé)'!$Z42 +AF352*'Charges variables (avancé)'!$AA42</f>
        <v>0</v>
      </c>
      <c r="AG413" s="341">
        <f>AG339*'Charges variables (avancé)'!$Z42 +AG352*'Charges variables (avancé)'!$AA42</f>
        <v>0</v>
      </c>
      <c r="AH413" s="341">
        <f>AH339*'Charges variables (avancé)'!$Z42 +AH352*'Charges variables (avancé)'!$AA42</f>
        <v>0</v>
      </c>
      <c r="AI413" s="341">
        <f>AI339*'Charges variables (avancé)'!$Z42 +AI352*'Charges variables (avancé)'!$AA42</f>
        <v>0</v>
      </c>
      <c r="AJ413" s="341">
        <f>AJ339*'Charges variables (avancé)'!$Z42 +AJ352*'Charges variables (avancé)'!$AA42</f>
        <v>0</v>
      </c>
      <c r="AK413" s="341">
        <f>AK339*'Charges variables (avancé)'!$Z42 +AK352*'Charges variables (avancé)'!$AA42</f>
        <v>0</v>
      </c>
      <c r="AL413" s="341">
        <f>AL339*'Charges variables (avancé)'!$Z42 +AL352*'Charges variables (avancé)'!$AA42</f>
        <v>0</v>
      </c>
      <c r="AM413" s="341">
        <f>AM339*'Charges variables (avancé)'!$AB42 +AM352*'Charges variables (avancé)'!$AC42</f>
        <v>0</v>
      </c>
      <c r="AN413" s="341">
        <f>AN339*'Charges variables (avancé)'!$AB42 +AN352*'Charges variables (avancé)'!$AC42</f>
        <v>0</v>
      </c>
      <c r="AO413" s="341">
        <f>AO339*'Charges variables (avancé)'!$AB42 +AO352*'Charges variables (avancé)'!$AC42</f>
        <v>0</v>
      </c>
      <c r="AP413" s="341">
        <f>AP339*'Charges variables (avancé)'!$AB42 +AP352*'Charges variables (avancé)'!$AC42</f>
        <v>0</v>
      </c>
      <c r="AQ413" s="341">
        <f>AQ339*'Charges variables (avancé)'!$AB42 +AQ352*'Charges variables (avancé)'!$AC42</f>
        <v>0</v>
      </c>
      <c r="AR413" s="341">
        <f>AR339*'Charges variables (avancé)'!$AB42 +AR352*'Charges variables (avancé)'!$AC42</f>
        <v>0</v>
      </c>
      <c r="AS413" s="341">
        <f>AS339*'Charges variables (avancé)'!$AB42 +AS352*'Charges variables (avancé)'!$AC42</f>
        <v>0</v>
      </c>
      <c r="AT413" s="341">
        <f>AT339*'Charges variables (avancé)'!$AB42 +AT352*'Charges variables (avancé)'!$AC42</f>
        <v>0</v>
      </c>
      <c r="AU413" s="341">
        <f>AU339*'Charges variables (avancé)'!$AB42 +AU352*'Charges variables (avancé)'!$AC42</f>
        <v>0</v>
      </c>
      <c r="AV413" s="341">
        <f>AV339*'Charges variables (avancé)'!$AB42 +AV352*'Charges variables (avancé)'!$AC42</f>
        <v>0</v>
      </c>
      <c r="AW413" s="341">
        <f>AW339*'Charges variables (avancé)'!$AB42 +AW352*'Charges variables (avancé)'!$AC42</f>
        <v>0</v>
      </c>
      <c r="AX413" s="341">
        <f>AX339*'Charges variables (avancé)'!$AB42 +AX352*'Charges variables (avancé)'!$AC42</f>
        <v>0</v>
      </c>
      <c r="AY413" s="341">
        <f>AY339*'Charges variables (avancé)'!$AD42 +AY352*'Charges variables (avancé)'!$AE42</f>
        <v>0</v>
      </c>
      <c r="AZ413" s="341">
        <f>AZ339*'Charges variables (avancé)'!$AD42 +AZ352*'Charges variables (avancé)'!$AE42</f>
        <v>0</v>
      </c>
      <c r="BA413" s="341">
        <f>BA339*'Charges variables (avancé)'!$AD42 +BA352*'Charges variables (avancé)'!$AE42</f>
        <v>0</v>
      </c>
      <c r="BB413" s="341">
        <f>BB339*'Charges variables (avancé)'!$AD42 +BB352*'Charges variables (avancé)'!$AE42</f>
        <v>0</v>
      </c>
      <c r="BC413" s="341">
        <f>BC339*'Charges variables (avancé)'!$AD42 +BC352*'Charges variables (avancé)'!$AE42</f>
        <v>0</v>
      </c>
      <c r="BD413" s="341">
        <f>BD339*'Charges variables (avancé)'!$AD42 +BD352*'Charges variables (avancé)'!$AE42</f>
        <v>0</v>
      </c>
      <c r="BE413" s="341">
        <f>BE339*'Charges variables (avancé)'!$AD42 +BE352*'Charges variables (avancé)'!$AE42</f>
        <v>0</v>
      </c>
      <c r="BF413" s="341">
        <f>BF339*'Charges variables (avancé)'!$AD42 +BF352*'Charges variables (avancé)'!$AE42</f>
        <v>0</v>
      </c>
      <c r="BG413" s="341">
        <f>BG339*'Charges variables (avancé)'!$AD42 +BG352*'Charges variables (avancé)'!$AE42</f>
        <v>0</v>
      </c>
      <c r="BH413" s="341">
        <f>BH339*'Charges variables (avancé)'!$AD42 +BH352*'Charges variables (avancé)'!$AE42</f>
        <v>0</v>
      </c>
      <c r="BI413" s="341">
        <f>BI339*'Charges variables (avancé)'!$AD42 +BI352*'Charges variables (avancé)'!$AE42</f>
        <v>0</v>
      </c>
      <c r="BJ413" s="341">
        <f>BJ339*'Charges variables (avancé)'!$AD42 +BJ352*'Charges variables (avancé)'!$AE42</f>
        <v>0</v>
      </c>
      <c r="BL413" s="353">
        <f t="shared" si="267"/>
        <v>0</v>
      </c>
      <c r="BM413" s="353">
        <f t="shared" si="268"/>
        <v>0</v>
      </c>
      <c r="BN413" s="353">
        <f t="shared" si="269"/>
        <v>0</v>
      </c>
      <c r="BO413" s="353">
        <f t="shared" si="270"/>
        <v>0</v>
      </c>
      <c r="BP413" s="353">
        <f t="shared" si="271"/>
        <v>0</v>
      </c>
    </row>
    <row r="414" spans="2:68" ht="15" customHeight="1">
      <c r="B414" s="366">
        <f>'Charges variables (avancé)'!C43</f>
        <v>0</v>
      </c>
      <c r="C414" s="341">
        <f>C340*'Charges variables (avancé)'!$D43 +C353*'Charges variables (avancé)'!$E43</f>
        <v>0</v>
      </c>
      <c r="D414" s="341">
        <f>D340*'Charges variables (avancé)'!$D43 +D353*'Charges variables (avancé)'!$E43</f>
        <v>0</v>
      </c>
      <c r="E414" s="341">
        <f>E340*'Charges variables (avancé)'!$D43 +E353*'Charges variables (avancé)'!$E43</f>
        <v>0</v>
      </c>
      <c r="F414" s="341">
        <f>F340*'Charges variables (avancé)'!$D43 +F353*'Charges variables (avancé)'!$E43</f>
        <v>0</v>
      </c>
      <c r="G414" s="341">
        <f>G340*'Charges variables (avancé)'!$D43 +G353*'Charges variables (avancé)'!$E43</f>
        <v>0</v>
      </c>
      <c r="H414" s="341">
        <f>H340*'Charges variables (avancé)'!$D43 +H353*'Charges variables (avancé)'!$E43</f>
        <v>0</v>
      </c>
      <c r="I414" s="341">
        <f>I340*'Charges variables (avancé)'!$D43 +I353*'Charges variables (avancé)'!$E43</f>
        <v>0</v>
      </c>
      <c r="J414" s="341">
        <f>J340*'Charges variables (avancé)'!$D43 +J353*'Charges variables (avancé)'!$E43</f>
        <v>0</v>
      </c>
      <c r="K414" s="341">
        <f>K340*'Charges variables (avancé)'!$D43 +K353*'Charges variables (avancé)'!$E43</f>
        <v>0</v>
      </c>
      <c r="L414" s="341">
        <f>L340*'Charges variables (avancé)'!$D43 +L353*'Charges variables (avancé)'!$E43</f>
        <v>0</v>
      </c>
      <c r="M414" s="341">
        <f>M340*'Charges variables (avancé)'!$D43 +M353*'Charges variables (avancé)'!$E43</f>
        <v>0</v>
      </c>
      <c r="N414" s="341">
        <f>N340*'Charges variables (avancé)'!$D43 +N353*'Charges variables (avancé)'!$E43</f>
        <v>0</v>
      </c>
      <c r="O414" s="341">
        <f>O340*'Charges variables (avancé)'!$X43 +O353*'Charges variables (avancé)'!$Y43</f>
        <v>0</v>
      </c>
      <c r="P414" s="341">
        <f>P340*'Charges variables (avancé)'!$X43 +P353*'Charges variables (avancé)'!$Y43</f>
        <v>0</v>
      </c>
      <c r="Q414" s="341">
        <f>Q340*'Charges variables (avancé)'!$X43 +Q353*'Charges variables (avancé)'!$Y43</f>
        <v>0</v>
      </c>
      <c r="R414" s="341">
        <f>R340*'Charges variables (avancé)'!$X43 +R353*'Charges variables (avancé)'!$Y43</f>
        <v>0</v>
      </c>
      <c r="S414" s="341">
        <f>S340*'Charges variables (avancé)'!$X43 +S353*'Charges variables (avancé)'!$Y43</f>
        <v>0</v>
      </c>
      <c r="T414" s="341">
        <f>T340*'Charges variables (avancé)'!$X43 +T353*'Charges variables (avancé)'!$Y43</f>
        <v>0</v>
      </c>
      <c r="U414" s="341">
        <f>U340*'Charges variables (avancé)'!$X43 +U353*'Charges variables (avancé)'!$Y43</f>
        <v>0</v>
      </c>
      <c r="V414" s="341">
        <f>V340*'Charges variables (avancé)'!$X43 +V353*'Charges variables (avancé)'!$Y43</f>
        <v>0</v>
      </c>
      <c r="W414" s="341">
        <f>W340*'Charges variables (avancé)'!$X43 +W353*'Charges variables (avancé)'!$Y43</f>
        <v>0</v>
      </c>
      <c r="X414" s="341">
        <f>X340*'Charges variables (avancé)'!$X43 +X353*'Charges variables (avancé)'!$Y43</f>
        <v>0</v>
      </c>
      <c r="Y414" s="341">
        <f>Y340*'Charges variables (avancé)'!$X43 +Y353*'Charges variables (avancé)'!$Y43</f>
        <v>0</v>
      </c>
      <c r="Z414" s="341">
        <f>Z340*'Charges variables (avancé)'!$X43 +Z353*'Charges variables (avancé)'!$Y43</f>
        <v>0</v>
      </c>
      <c r="AA414" s="341">
        <f>AA340*'Charges variables (avancé)'!$Z43 +AA353*'Charges variables (avancé)'!$AA43</f>
        <v>0</v>
      </c>
      <c r="AB414" s="341">
        <f>AB340*'Charges variables (avancé)'!$Z43 +AB353*'Charges variables (avancé)'!$AA43</f>
        <v>0</v>
      </c>
      <c r="AC414" s="341">
        <f>AC340*'Charges variables (avancé)'!$Z43 +AC353*'Charges variables (avancé)'!$AA43</f>
        <v>0</v>
      </c>
      <c r="AD414" s="341">
        <f>AD340*'Charges variables (avancé)'!$Z43 +AD353*'Charges variables (avancé)'!$AA43</f>
        <v>0</v>
      </c>
      <c r="AE414" s="341">
        <f>AE340*'Charges variables (avancé)'!$Z43 +AE353*'Charges variables (avancé)'!$AA43</f>
        <v>0</v>
      </c>
      <c r="AF414" s="341">
        <f>AF340*'Charges variables (avancé)'!$Z43 +AF353*'Charges variables (avancé)'!$AA43</f>
        <v>0</v>
      </c>
      <c r="AG414" s="341">
        <f>AG340*'Charges variables (avancé)'!$Z43 +AG353*'Charges variables (avancé)'!$AA43</f>
        <v>0</v>
      </c>
      <c r="AH414" s="341">
        <f>AH340*'Charges variables (avancé)'!$Z43 +AH353*'Charges variables (avancé)'!$AA43</f>
        <v>0</v>
      </c>
      <c r="AI414" s="341">
        <f>AI340*'Charges variables (avancé)'!$Z43 +AI353*'Charges variables (avancé)'!$AA43</f>
        <v>0</v>
      </c>
      <c r="AJ414" s="341">
        <f>AJ340*'Charges variables (avancé)'!$Z43 +AJ353*'Charges variables (avancé)'!$AA43</f>
        <v>0</v>
      </c>
      <c r="AK414" s="341">
        <f>AK340*'Charges variables (avancé)'!$Z43 +AK353*'Charges variables (avancé)'!$AA43</f>
        <v>0</v>
      </c>
      <c r="AL414" s="341">
        <f>AL340*'Charges variables (avancé)'!$Z43 +AL353*'Charges variables (avancé)'!$AA43</f>
        <v>0</v>
      </c>
      <c r="AM414" s="341">
        <f>AM340*'Charges variables (avancé)'!$AB43 +AM353*'Charges variables (avancé)'!$AC43</f>
        <v>0</v>
      </c>
      <c r="AN414" s="341">
        <f>AN340*'Charges variables (avancé)'!$AB43 +AN353*'Charges variables (avancé)'!$AC43</f>
        <v>0</v>
      </c>
      <c r="AO414" s="341">
        <f>AO340*'Charges variables (avancé)'!$AB43 +AO353*'Charges variables (avancé)'!$AC43</f>
        <v>0</v>
      </c>
      <c r="AP414" s="341">
        <f>AP340*'Charges variables (avancé)'!$AB43 +AP353*'Charges variables (avancé)'!$AC43</f>
        <v>0</v>
      </c>
      <c r="AQ414" s="341">
        <f>AQ340*'Charges variables (avancé)'!$AB43 +AQ353*'Charges variables (avancé)'!$AC43</f>
        <v>0</v>
      </c>
      <c r="AR414" s="341">
        <f>AR340*'Charges variables (avancé)'!$AB43 +AR353*'Charges variables (avancé)'!$AC43</f>
        <v>0</v>
      </c>
      <c r="AS414" s="341">
        <f>AS340*'Charges variables (avancé)'!$AB43 +AS353*'Charges variables (avancé)'!$AC43</f>
        <v>0</v>
      </c>
      <c r="AT414" s="341">
        <f>AT340*'Charges variables (avancé)'!$AB43 +AT353*'Charges variables (avancé)'!$AC43</f>
        <v>0</v>
      </c>
      <c r="AU414" s="341">
        <f>AU340*'Charges variables (avancé)'!$AB43 +AU353*'Charges variables (avancé)'!$AC43</f>
        <v>0</v>
      </c>
      <c r="AV414" s="341">
        <f>AV340*'Charges variables (avancé)'!$AB43 +AV353*'Charges variables (avancé)'!$AC43</f>
        <v>0</v>
      </c>
      <c r="AW414" s="341">
        <f>AW340*'Charges variables (avancé)'!$AB43 +AW353*'Charges variables (avancé)'!$AC43</f>
        <v>0</v>
      </c>
      <c r="AX414" s="341">
        <f>AX340*'Charges variables (avancé)'!$AB43 +AX353*'Charges variables (avancé)'!$AC43</f>
        <v>0</v>
      </c>
      <c r="AY414" s="341">
        <f>AY340*'Charges variables (avancé)'!$AD43 +AY353*'Charges variables (avancé)'!$AE43</f>
        <v>0</v>
      </c>
      <c r="AZ414" s="341">
        <f>AZ340*'Charges variables (avancé)'!$AD43 +AZ353*'Charges variables (avancé)'!$AE43</f>
        <v>0</v>
      </c>
      <c r="BA414" s="341">
        <f>BA340*'Charges variables (avancé)'!$AD43 +BA353*'Charges variables (avancé)'!$AE43</f>
        <v>0</v>
      </c>
      <c r="BB414" s="341">
        <f>BB340*'Charges variables (avancé)'!$AD43 +BB353*'Charges variables (avancé)'!$AE43</f>
        <v>0</v>
      </c>
      <c r="BC414" s="341">
        <f>BC340*'Charges variables (avancé)'!$AD43 +BC353*'Charges variables (avancé)'!$AE43</f>
        <v>0</v>
      </c>
      <c r="BD414" s="341">
        <f>BD340*'Charges variables (avancé)'!$AD43 +BD353*'Charges variables (avancé)'!$AE43</f>
        <v>0</v>
      </c>
      <c r="BE414" s="341">
        <f>BE340*'Charges variables (avancé)'!$AD43 +BE353*'Charges variables (avancé)'!$AE43</f>
        <v>0</v>
      </c>
      <c r="BF414" s="341">
        <f>BF340*'Charges variables (avancé)'!$AD43 +BF353*'Charges variables (avancé)'!$AE43</f>
        <v>0</v>
      </c>
      <c r="BG414" s="341">
        <f>BG340*'Charges variables (avancé)'!$AD43 +BG353*'Charges variables (avancé)'!$AE43</f>
        <v>0</v>
      </c>
      <c r="BH414" s="341">
        <f>BH340*'Charges variables (avancé)'!$AD43 +BH353*'Charges variables (avancé)'!$AE43</f>
        <v>0</v>
      </c>
      <c r="BI414" s="341">
        <f>BI340*'Charges variables (avancé)'!$AD43 +BI353*'Charges variables (avancé)'!$AE43</f>
        <v>0</v>
      </c>
      <c r="BJ414" s="341">
        <f>BJ340*'Charges variables (avancé)'!$AD43 +BJ353*'Charges variables (avancé)'!$AE43</f>
        <v>0</v>
      </c>
      <c r="BL414" s="353">
        <f t="shared" si="267"/>
        <v>0</v>
      </c>
      <c r="BM414" s="353">
        <f t="shared" si="268"/>
        <v>0</v>
      </c>
      <c r="BN414" s="353">
        <f t="shared" si="269"/>
        <v>0</v>
      </c>
      <c r="BO414" s="353">
        <f t="shared" si="270"/>
        <v>0</v>
      </c>
      <c r="BP414" s="353">
        <f t="shared" si="271"/>
        <v>0</v>
      </c>
    </row>
    <row r="415" spans="2:68" ht="15" customHeight="1">
      <c r="B415" s="366">
        <f>'Charges variables (avancé)'!C44</f>
        <v>0</v>
      </c>
      <c r="C415" s="341">
        <f>C341*'Charges variables (avancé)'!$D44 +C354*'Charges variables (avancé)'!$E44</f>
        <v>0</v>
      </c>
      <c r="D415" s="341">
        <f>D341*'Charges variables (avancé)'!$D44 +D354*'Charges variables (avancé)'!$E44</f>
        <v>0</v>
      </c>
      <c r="E415" s="341">
        <f>E341*'Charges variables (avancé)'!$D44 +E354*'Charges variables (avancé)'!$E44</f>
        <v>0</v>
      </c>
      <c r="F415" s="341">
        <f>F341*'Charges variables (avancé)'!$D44 +F354*'Charges variables (avancé)'!$E44</f>
        <v>0</v>
      </c>
      <c r="G415" s="341">
        <f>G341*'Charges variables (avancé)'!$D44 +G354*'Charges variables (avancé)'!$E44</f>
        <v>0</v>
      </c>
      <c r="H415" s="341">
        <f>H341*'Charges variables (avancé)'!$D44 +H354*'Charges variables (avancé)'!$E44</f>
        <v>0</v>
      </c>
      <c r="I415" s="341">
        <f>I341*'Charges variables (avancé)'!$D44 +I354*'Charges variables (avancé)'!$E44</f>
        <v>0</v>
      </c>
      <c r="J415" s="341">
        <f>J341*'Charges variables (avancé)'!$D44 +J354*'Charges variables (avancé)'!$E44</f>
        <v>0</v>
      </c>
      <c r="K415" s="341">
        <f>K341*'Charges variables (avancé)'!$D44 +K354*'Charges variables (avancé)'!$E44</f>
        <v>0</v>
      </c>
      <c r="L415" s="341">
        <f>L341*'Charges variables (avancé)'!$D44 +L354*'Charges variables (avancé)'!$E44</f>
        <v>0</v>
      </c>
      <c r="M415" s="341">
        <f>M341*'Charges variables (avancé)'!$D44 +M354*'Charges variables (avancé)'!$E44</f>
        <v>0</v>
      </c>
      <c r="N415" s="341">
        <f>N341*'Charges variables (avancé)'!$D44 +N354*'Charges variables (avancé)'!$E44</f>
        <v>0</v>
      </c>
      <c r="O415" s="341">
        <f>O341*'Charges variables (avancé)'!$X44 +O354*'Charges variables (avancé)'!$Y44</f>
        <v>0</v>
      </c>
      <c r="P415" s="341">
        <f>P341*'Charges variables (avancé)'!$X44 +P354*'Charges variables (avancé)'!$Y44</f>
        <v>0</v>
      </c>
      <c r="Q415" s="341">
        <f>Q341*'Charges variables (avancé)'!$X44 +Q354*'Charges variables (avancé)'!$Y44</f>
        <v>0</v>
      </c>
      <c r="R415" s="341">
        <f>R341*'Charges variables (avancé)'!$X44 +R354*'Charges variables (avancé)'!$Y44</f>
        <v>0</v>
      </c>
      <c r="S415" s="341">
        <f>S341*'Charges variables (avancé)'!$X44 +S354*'Charges variables (avancé)'!$Y44</f>
        <v>0</v>
      </c>
      <c r="T415" s="341">
        <f>T341*'Charges variables (avancé)'!$X44 +T354*'Charges variables (avancé)'!$Y44</f>
        <v>0</v>
      </c>
      <c r="U415" s="341">
        <f>U341*'Charges variables (avancé)'!$X44 +U354*'Charges variables (avancé)'!$Y44</f>
        <v>0</v>
      </c>
      <c r="V415" s="341">
        <f>V341*'Charges variables (avancé)'!$X44 +V354*'Charges variables (avancé)'!$Y44</f>
        <v>0</v>
      </c>
      <c r="W415" s="341">
        <f>W341*'Charges variables (avancé)'!$X44 +W354*'Charges variables (avancé)'!$Y44</f>
        <v>0</v>
      </c>
      <c r="X415" s="341">
        <f>X341*'Charges variables (avancé)'!$X44 +X354*'Charges variables (avancé)'!$Y44</f>
        <v>0</v>
      </c>
      <c r="Y415" s="341">
        <f>Y341*'Charges variables (avancé)'!$X44 +Y354*'Charges variables (avancé)'!$Y44</f>
        <v>0</v>
      </c>
      <c r="Z415" s="341">
        <f>Z341*'Charges variables (avancé)'!$X44 +Z354*'Charges variables (avancé)'!$Y44</f>
        <v>0</v>
      </c>
      <c r="AA415" s="341">
        <f>AA341*'Charges variables (avancé)'!$Z44 +AA354*'Charges variables (avancé)'!$AA44</f>
        <v>0</v>
      </c>
      <c r="AB415" s="341">
        <f>AB341*'Charges variables (avancé)'!$Z44 +AB354*'Charges variables (avancé)'!$AA44</f>
        <v>0</v>
      </c>
      <c r="AC415" s="341">
        <f>AC341*'Charges variables (avancé)'!$Z44 +AC354*'Charges variables (avancé)'!$AA44</f>
        <v>0</v>
      </c>
      <c r="AD415" s="341">
        <f>AD341*'Charges variables (avancé)'!$Z44 +AD354*'Charges variables (avancé)'!$AA44</f>
        <v>0</v>
      </c>
      <c r="AE415" s="341">
        <f>AE341*'Charges variables (avancé)'!$Z44 +AE354*'Charges variables (avancé)'!$AA44</f>
        <v>0</v>
      </c>
      <c r="AF415" s="341">
        <f>AF341*'Charges variables (avancé)'!$Z44 +AF354*'Charges variables (avancé)'!$AA44</f>
        <v>0</v>
      </c>
      <c r="AG415" s="341">
        <f>AG341*'Charges variables (avancé)'!$Z44 +AG354*'Charges variables (avancé)'!$AA44</f>
        <v>0</v>
      </c>
      <c r="AH415" s="341">
        <f>AH341*'Charges variables (avancé)'!$Z44 +AH354*'Charges variables (avancé)'!$AA44</f>
        <v>0</v>
      </c>
      <c r="AI415" s="341">
        <f>AI341*'Charges variables (avancé)'!$Z44 +AI354*'Charges variables (avancé)'!$AA44</f>
        <v>0</v>
      </c>
      <c r="AJ415" s="341">
        <f>AJ341*'Charges variables (avancé)'!$Z44 +AJ354*'Charges variables (avancé)'!$AA44</f>
        <v>0</v>
      </c>
      <c r="AK415" s="341">
        <f>AK341*'Charges variables (avancé)'!$Z44 +AK354*'Charges variables (avancé)'!$AA44</f>
        <v>0</v>
      </c>
      <c r="AL415" s="341">
        <f>AL341*'Charges variables (avancé)'!$Z44 +AL354*'Charges variables (avancé)'!$AA44</f>
        <v>0</v>
      </c>
      <c r="AM415" s="341">
        <f>AM341*'Charges variables (avancé)'!$AB44 +AM354*'Charges variables (avancé)'!$AC44</f>
        <v>0</v>
      </c>
      <c r="AN415" s="341">
        <f>AN341*'Charges variables (avancé)'!$AB44 +AN354*'Charges variables (avancé)'!$AC44</f>
        <v>0</v>
      </c>
      <c r="AO415" s="341">
        <f>AO341*'Charges variables (avancé)'!$AB44 +AO354*'Charges variables (avancé)'!$AC44</f>
        <v>0</v>
      </c>
      <c r="AP415" s="341">
        <f>AP341*'Charges variables (avancé)'!$AB44 +AP354*'Charges variables (avancé)'!$AC44</f>
        <v>0</v>
      </c>
      <c r="AQ415" s="341">
        <f>AQ341*'Charges variables (avancé)'!$AB44 +AQ354*'Charges variables (avancé)'!$AC44</f>
        <v>0</v>
      </c>
      <c r="AR415" s="341">
        <f>AR341*'Charges variables (avancé)'!$AB44 +AR354*'Charges variables (avancé)'!$AC44</f>
        <v>0</v>
      </c>
      <c r="AS415" s="341">
        <f>AS341*'Charges variables (avancé)'!$AB44 +AS354*'Charges variables (avancé)'!$AC44</f>
        <v>0</v>
      </c>
      <c r="AT415" s="341">
        <f>AT341*'Charges variables (avancé)'!$AB44 +AT354*'Charges variables (avancé)'!$AC44</f>
        <v>0</v>
      </c>
      <c r="AU415" s="341">
        <f>AU341*'Charges variables (avancé)'!$AB44 +AU354*'Charges variables (avancé)'!$AC44</f>
        <v>0</v>
      </c>
      <c r="AV415" s="341">
        <f>AV341*'Charges variables (avancé)'!$AB44 +AV354*'Charges variables (avancé)'!$AC44</f>
        <v>0</v>
      </c>
      <c r="AW415" s="341">
        <f>AW341*'Charges variables (avancé)'!$AB44 +AW354*'Charges variables (avancé)'!$AC44</f>
        <v>0</v>
      </c>
      <c r="AX415" s="341">
        <f>AX341*'Charges variables (avancé)'!$AB44 +AX354*'Charges variables (avancé)'!$AC44</f>
        <v>0</v>
      </c>
      <c r="AY415" s="341">
        <f>AY341*'Charges variables (avancé)'!$AD44 +AY354*'Charges variables (avancé)'!$AE44</f>
        <v>0</v>
      </c>
      <c r="AZ415" s="341">
        <f>AZ341*'Charges variables (avancé)'!$AD44 +AZ354*'Charges variables (avancé)'!$AE44</f>
        <v>0</v>
      </c>
      <c r="BA415" s="341">
        <f>BA341*'Charges variables (avancé)'!$AD44 +BA354*'Charges variables (avancé)'!$AE44</f>
        <v>0</v>
      </c>
      <c r="BB415" s="341">
        <f>BB341*'Charges variables (avancé)'!$AD44 +BB354*'Charges variables (avancé)'!$AE44</f>
        <v>0</v>
      </c>
      <c r="BC415" s="341">
        <f>BC341*'Charges variables (avancé)'!$AD44 +BC354*'Charges variables (avancé)'!$AE44</f>
        <v>0</v>
      </c>
      <c r="BD415" s="341">
        <f>BD341*'Charges variables (avancé)'!$AD44 +BD354*'Charges variables (avancé)'!$AE44</f>
        <v>0</v>
      </c>
      <c r="BE415" s="341">
        <f>BE341*'Charges variables (avancé)'!$AD44 +BE354*'Charges variables (avancé)'!$AE44</f>
        <v>0</v>
      </c>
      <c r="BF415" s="341">
        <f>BF341*'Charges variables (avancé)'!$AD44 +BF354*'Charges variables (avancé)'!$AE44</f>
        <v>0</v>
      </c>
      <c r="BG415" s="341">
        <f>BG341*'Charges variables (avancé)'!$AD44 +BG354*'Charges variables (avancé)'!$AE44</f>
        <v>0</v>
      </c>
      <c r="BH415" s="341">
        <f>BH341*'Charges variables (avancé)'!$AD44 +BH354*'Charges variables (avancé)'!$AE44</f>
        <v>0</v>
      </c>
      <c r="BI415" s="341">
        <f>BI341*'Charges variables (avancé)'!$AD44 +BI354*'Charges variables (avancé)'!$AE44</f>
        <v>0</v>
      </c>
      <c r="BJ415" s="341">
        <f>BJ341*'Charges variables (avancé)'!$AD44 +BJ354*'Charges variables (avancé)'!$AE44</f>
        <v>0</v>
      </c>
      <c r="BL415" s="353">
        <f t="shared" si="267"/>
        <v>0</v>
      </c>
      <c r="BM415" s="353">
        <f t="shared" si="268"/>
        <v>0</v>
      </c>
      <c r="BN415" s="353">
        <f t="shared" si="269"/>
        <v>0</v>
      </c>
      <c r="BO415" s="353">
        <f t="shared" si="270"/>
        <v>0</v>
      </c>
      <c r="BP415" s="353">
        <f t="shared" si="271"/>
        <v>0</v>
      </c>
    </row>
    <row r="416" spans="2:68" ht="15" customHeight="1">
      <c r="B416" s="366">
        <f>'Charges variables (avancé)'!C45</f>
        <v>0</v>
      </c>
      <c r="C416" s="341">
        <f>C342*'Charges variables (avancé)'!$D45 +C355*'Charges variables (avancé)'!$E45</f>
        <v>0</v>
      </c>
      <c r="D416" s="341">
        <f>D342*'Charges variables (avancé)'!$D45 +D355*'Charges variables (avancé)'!$E45</f>
        <v>0</v>
      </c>
      <c r="E416" s="341">
        <f>E342*'Charges variables (avancé)'!$D45 +E355*'Charges variables (avancé)'!$E45</f>
        <v>0</v>
      </c>
      <c r="F416" s="341">
        <f>F342*'Charges variables (avancé)'!$D45 +F355*'Charges variables (avancé)'!$E45</f>
        <v>0</v>
      </c>
      <c r="G416" s="341">
        <f>G342*'Charges variables (avancé)'!$D45 +G355*'Charges variables (avancé)'!$E45</f>
        <v>0</v>
      </c>
      <c r="H416" s="341">
        <f>H342*'Charges variables (avancé)'!$D45 +H355*'Charges variables (avancé)'!$E45</f>
        <v>0</v>
      </c>
      <c r="I416" s="341">
        <f>I342*'Charges variables (avancé)'!$D45 +I355*'Charges variables (avancé)'!$E45</f>
        <v>0</v>
      </c>
      <c r="J416" s="341">
        <f>J342*'Charges variables (avancé)'!$D45 +J355*'Charges variables (avancé)'!$E45</f>
        <v>0</v>
      </c>
      <c r="K416" s="341">
        <f>K342*'Charges variables (avancé)'!$D45 +K355*'Charges variables (avancé)'!$E45</f>
        <v>0</v>
      </c>
      <c r="L416" s="341">
        <f>L342*'Charges variables (avancé)'!$D45 +L355*'Charges variables (avancé)'!$E45</f>
        <v>0</v>
      </c>
      <c r="M416" s="341">
        <f>M342*'Charges variables (avancé)'!$D45 +M355*'Charges variables (avancé)'!$E45</f>
        <v>0</v>
      </c>
      <c r="N416" s="341">
        <f>N342*'Charges variables (avancé)'!$D45 +N355*'Charges variables (avancé)'!$E45</f>
        <v>0</v>
      </c>
      <c r="O416" s="341">
        <f>O342*'Charges variables (avancé)'!$X45 +O355*'Charges variables (avancé)'!$Y45</f>
        <v>0</v>
      </c>
      <c r="P416" s="341">
        <f>P342*'Charges variables (avancé)'!$X45 +P355*'Charges variables (avancé)'!$Y45</f>
        <v>0</v>
      </c>
      <c r="Q416" s="341">
        <f>Q342*'Charges variables (avancé)'!$X45 +Q355*'Charges variables (avancé)'!$Y45</f>
        <v>0</v>
      </c>
      <c r="R416" s="341">
        <f>R342*'Charges variables (avancé)'!$X45 +R355*'Charges variables (avancé)'!$Y45</f>
        <v>0</v>
      </c>
      <c r="S416" s="341">
        <f>S342*'Charges variables (avancé)'!$X45 +S355*'Charges variables (avancé)'!$Y45</f>
        <v>0</v>
      </c>
      <c r="T416" s="341">
        <f>T342*'Charges variables (avancé)'!$X45 +T355*'Charges variables (avancé)'!$Y45</f>
        <v>0</v>
      </c>
      <c r="U416" s="341">
        <f>U342*'Charges variables (avancé)'!$X45 +U355*'Charges variables (avancé)'!$Y45</f>
        <v>0</v>
      </c>
      <c r="V416" s="341">
        <f>V342*'Charges variables (avancé)'!$X45 +V355*'Charges variables (avancé)'!$Y45</f>
        <v>0</v>
      </c>
      <c r="W416" s="341">
        <f>W342*'Charges variables (avancé)'!$X45 +W355*'Charges variables (avancé)'!$Y45</f>
        <v>0</v>
      </c>
      <c r="X416" s="341">
        <f>X342*'Charges variables (avancé)'!$X45 +X355*'Charges variables (avancé)'!$Y45</f>
        <v>0</v>
      </c>
      <c r="Y416" s="341">
        <f>Y342*'Charges variables (avancé)'!$X45 +Y355*'Charges variables (avancé)'!$Y45</f>
        <v>0</v>
      </c>
      <c r="Z416" s="341">
        <f>Z342*'Charges variables (avancé)'!$X45 +Z355*'Charges variables (avancé)'!$Y45</f>
        <v>0</v>
      </c>
      <c r="AA416" s="341">
        <f>AA342*'Charges variables (avancé)'!$Z45 +AA355*'Charges variables (avancé)'!$AA45</f>
        <v>0</v>
      </c>
      <c r="AB416" s="341">
        <f>AB342*'Charges variables (avancé)'!$Z45 +AB355*'Charges variables (avancé)'!$AA45</f>
        <v>0</v>
      </c>
      <c r="AC416" s="341">
        <f>AC342*'Charges variables (avancé)'!$Z45 +AC355*'Charges variables (avancé)'!$AA45</f>
        <v>0</v>
      </c>
      <c r="AD416" s="341">
        <f>AD342*'Charges variables (avancé)'!$Z45 +AD355*'Charges variables (avancé)'!$AA45</f>
        <v>0</v>
      </c>
      <c r="AE416" s="341">
        <f>AE342*'Charges variables (avancé)'!$Z45 +AE355*'Charges variables (avancé)'!$AA45</f>
        <v>0</v>
      </c>
      <c r="AF416" s="341">
        <f>AF342*'Charges variables (avancé)'!$Z45 +AF355*'Charges variables (avancé)'!$AA45</f>
        <v>0</v>
      </c>
      <c r="AG416" s="341">
        <f>AG342*'Charges variables (avancé)'!$Z45 +AG355*'Charges variables (avancé)'!$AA45</f>
        <v>0</v>
      </c>
      <c r="AH416" s="341">
        <f>AH342*'Charges variables (avancé)'!$Z45 +AH355*'Charges variables (avancé)'!$AA45</f>
        <v>0</v>
      </c>
      <c r="AI416" s="341">
        <f>AI342*'Charges variables (avancé)'!$Z45 +AI355*'Charges variables (avancé)'!$AA45</f>
        <v>0</v>
      </c>
      <c r="AJ416" s="341">
        <f>AJ342*'Charges variables (avancé)'!$Z45 +AJ355*'Charges variables (avancé)'!$AA45</f>
        <v>0</v>
      </c>
      <c r="AK416" s="341">
        <f>AK342*'Charges variables (avancé)'!$Z45 +AK355*'Charges variables (avancé)'!$AA45</f>
        <v>0</v>
      </c>
      <c r="AL416" s="341">
        <f>AL342*'Charges variables (avancé)'!$Z45 +AL355*'Charges variables (avancé)'!$AA45</f>
        <v>0</v>
      </c>
      <c r="AM416" s="341">
        <f>AM342*'Charges variables (avancé)'!$AB45 +AM355*'Charges variables (avancé)'!$AC45</f>
        <v>0</v>
      </c>
      <c r="AN416" s="341">
        <f>AN342*'Charges variables (avancé)'!$AB45 +AN355*'Charges variables (avancé)'!$AC45</f>
        <v>0</v>
      </c>
      <c r="AO416" s="341">
        <f>AO342*'Charges variables (avancé)'!$AB45 +AO355*'Charges variables (avancé)'!$AC45</f>
        <v>0</v>
      </c>
      <c r="AP416" s="341">
        <f>AP342*'Charges variables (avancé)'!$AB45 +AP355*'Charges variables (avancé)'!$AC45</f>
        <v>0</v>
      </c>
      <c r="AQ416" s="341">
        <f>AQ342*'Charges variables (avancé)'!$AB45 +AQ355*'Charges variables (avancé)'!$AC45</f>
        <v>0</v>
      </c>
      <c r="AR416" s="341">
        <f>AR342*'Charges variables (avancé)'!$AB45 +AR355*'Charges variables (avancé)'!$AC45</f>
        <v>0</v>
      </c>
      <c r="AS416" s="341">
        <f>AS342*'Charges variables (avancé)'!$AB45 +AS355*'Charges variables (avancé)'!$AC45</f>
        <v>0</v>
      </c>
      <c r="AT416" s="341">
        <f>AT342*'Charges variables (avancé)'!$AB45 +AT355*'Charges variables (avancé)'!$AC45</f>
        <v>0</v>
      </c>
      <c r="AU416" s="341">
        <f>AU342*'Charges variables (avancé)'!$AB45 +AU355*'Charges variables (avancé)'!$AC45</f>
        <v>0</v>
      </c>
      <c r="AV416" s="341">
        <f>AV342*'Charges variables (avancé)'!$AB45 +AV355*'Charges variables (avancé)'!$AC45</f>
        <v>0</v>
      </c>
      <c r="AW416" s="341">
        <f>AW342*'Charges variables (avancé)'!$AB45 +AW355*'Charges variables (avancé)'!$AC45</f>
        <v>0</v>
      </c>
      <c r="AX416" s="341">
        <f>AX342*'Charges variables (avancé)'!$AB45 +AX355*'Charges variables (avancé)'!$AC45</f>
        <v>0</v>
      </c>
      <c r="AY416" s="341">
        <f>AY342*'Charges variables (avancé)'!$AD45 +AY355*'Charges variables (avancé)'!$AE45</f>
        <v>0</v>
      </c>
      <c r="AZ416" s="341">
        <f>AZ342*'Charges variables (avancé)'!$AD45 +AZ355*'Charges variables (avancé)'!$AE45</f>
        <v>0</v>
      </c>
      <c r="BA416" s="341">
        <f>BA342*'Charges variables (avancé)'!$AD45 +BA355*'Charges variables (avancé)'!$AE45</f>
        <v>0</v>
      </c>
      <c r="BB416" s="341">
        <f>BB342*'Charges variables (avancé)'!$AD45 +BB355*'Charges variables (avancé)'!$AE45</f>
        <v>0</v>
      </c>
      <c r="BC416" s="341">
        <f>BC342*'Charges variables (avancé)'!$AD45 +BC355*'Charges variables (avancé)'!$AE45</f>
        <v>0</v>
      </c>
      <c r="BD416" s="341">
        <f>BD342*'Charges variables (avancé)'!$AD45 +BD355*'Charges variables (avancé)'!$AE45</f>
        <v>0</v>
      </c>
      <c r="BE416" s="341">
        <f>BE342*'Charges variables (avancé)'!$AD45 +BE355*'Charges variables (avancé)'!$AE45</f>
        <v>0</v>
      </c>
      <c r="BF416" s="341">
        <f>BF342*'Charges variables (avancé)'!$AD45 +BF355*'Charges variables (avancé)'!$AE45</f>
        <v>0</v>
      </c>
      <c r="BG416" s="341">
        <f>BG342*'Charges variables (avancé)'!$AD45 +BG355*'Charges variables (avancé)'!$AE45</f>
        <v>0</v>
      </c>
      <c r="BH416" s="341">
        <f>BH342*'Charges variables (avancé)'!$AD45 +BH355*'Charges variables (avancé)'!$AE45</f>
        <v>0</v>
      </c>
      <c r="BI416" s="341">
        <f>BI342*'Charges variables (avancé)'!$AD45 +BI355*'Charges variables (avancé)'!$AE45</f>
        <v>0</v>
      </c>
      <c r="BJ416" s="341">
        <f>BJ342*'Charges variables (avancé)'!$AD45 +BJ355*'Charges variables (avancé)'!$AE45</f>
        <v>0</v>
      </c>
      <c r="BL416" s="353">
        <f t="shared" si="267"/>
        <v>0</v>
      </c>
      <c r="BM416" s="353">
        <f t="shared" si="268"/>
        <v>0</v>
      </c>
      <c r="BN416" s="353">
        <f t="shared" si="269"/>
        <v>0</v>
      </c>
      <c r="BO416" s="353">
        <f t="shared" si="270"/>
        <v>0</v>
      </c>
      <c r="BP416" s="353">
        <f t="shared" si="271"/>
        <v>0</v>
      </c>
    </row>
    <row r="417" spans="2:68" ht="15" customHeight="1">
      <c r="B417" s="366">
        <f>'Charges variables (avancé)'!C46</f>
        <v>0</v>
      </c>
      <c r="C417" s="341">
        <f>C343*'Charges variables (avancé)'!$D46 +C356*'Charges variables (avancé)'!$E46</f>
        <v>0</v>
      </c>
      <c r="D417" s="341">
        <f>D343*'Charges variables (avancé)'!$D46 +D356*'Charges variables (avancé)'!$E46</f>
        <v>0</v>
      </c>
      <c r="E417" s="341">
        <f>E343*'Charges variables (avancé)'!$D46 +E356*'Charges variables (avancé)'!$E46</f>
        <v>0</v>
      </c>
      <c r="F417" s="341">
        <f>F343*'Charges variables (avancé)'!$D46 +F356*'Charges variables (avancé)'!$E46</f>
        <v>0</v>
      </c>
      <c r="G417" s="341">
        <f>G343*'Charges variables (avancé)'!$D46 +G356*'Charges variables (avancé)'!$E46</f>
        <v>0</v>
      </c>
      <c r="H417" s="341">
        <f>H343*'Charges variables (avancé)'!$D46 +H356*'Charges variables (avancé)'!$E46</f>
        <v>0</v>
      </c>
      <c r="I417" s="341">
        <f>I343*'Charges variables (avancé)'!$D46 +I356*'Charges variables (avancé)'!$E46</f>
        <v>0</v>
      </c>
      <c r="J417" s="341">
        <f>J343*'Charges variables (avancé)'!$D46 +J356*'Charges variables (avancé)'!$E46</f>
        <v>0</v>
      </c>
      <c r="K417" s="341">
        <f>K343*'Charges variables (avancé)'!$D46 +K356*'Charges variables (avancé)'!$E46</f>
        <v>0</v>
      </c>
      <c r="L417" s="341">
        <f>L343*'Charges variables (avancé)'!$D46 +L356*'Charges variables (avancé)'!$E46</f>
        <v>0</v>
      </c>
      <c r="M417" s="341">
        <f>M343*'Charges variables (avancé)'!$D46 +M356*'Charges variables (avancé)'!$E46</f>
        <v>0</v>
      </c>
      <c r="N417" s="341">
        <f>N343*'Charges variables (avancé)'!$D46 +N356*'Charges variables (avancé)'!$E46</f>
        <v>0</v>
      </c>
      <c r="O417" s="341">
        <f>O343*'Charges variables (avancé)'!$X46 +O356*'Charges variables (avancé)'!$Y46</f>
        <v>0</v>
      </c>
      <c r="P417" s="341">
        <f>P343*'Charges variables (avancé)'!$X46 +P356*'Charges variables (avancé)'!$Y46</f>
        <v>0</v>
      </c>
      <c r="Q417" s="341">
        <f>Q343*'Charges variables (avancé)'!$X46 +Q356*'Charges variables (avancé)'!$Y46</f>
        <v>0</v>
      </c>
      <c r="R417" s="341">
        <f>R343*'Charges variables (avancé)'!$X46 +R356*'Charges variables (avancé)'!$Y46</f>
        <v>0</v>
      </c>
      <c r="S417" s="341">
        <f>S343*'Charges variables (avancé)'!$X46 +S356*'Charges variables (avancé)'!$Y46</f>
        <v>0</v>
      </c>
      <c r="T417" s="341">
        <f>T343*'Charges variables (avancé)'!$X46 +T356*'Charges variables (avancé)'!$Y46</f>
        <v>0</v>
      </c>
      <c r="U417" s="341">
        <f>U343*'Charges variables (avancé)'!$X46 +U356*'Charges variables (avancé)'!$Y46</f>
        <v>0</v>
      </c>
      <c r="V417" s="341">
        <f>V343*'Charges variables (avancé)'!$X46 +V356*'Charges variables (avancé)'!$Y46</f>
        <v>0</v>
      </c>
      <c r="W417" s="341">
        <f>W343*'Charges variables (avancé)'!$X46 +W356*'Charges variables (avancé)'!$Y46</f>
        <v>0</v>
      </c>
      <c r="X417" s="341">
        <f>X343*'Charges variables (avancé)'!$X46 +X356*'Charges variables (avancé)'!$Y46</f>
        <v>0</v>
      </c>
      <c r="Y417" s="341">
        <f>Y343*'Charges variables (avancé)'!$X46 +Y356*'Charges variables (avancé)'!$Y46</f>
        <v>0</v>
      </c>
      <c r="Z417" s="341">
        <f>Z343*'Charges variables (avancé)'!$X46 +Z356*'Charges variables (avancé)'!$Y46</f>
        <v>0</v>
      </c>
      <c r="AA417" s="341">
        <f>AA343*'Charges variables (avancé)'!$Z46 +AA356*'Charges variables (avancé)'!$AA46</f>
        <v>0</v>
      </c>
      <c r="AB417" s="341">
        <f>AB343*'Charges variables (avancé)'!$Z46 +AB356*'Charges variables (avancé)'!$AA46</f>
        <v>0</v>
      </c>
      <c r="AC417" s="341">
        <f>AC343*'Charges variables (avancé)'!$Z46 +AC356*'Charges variables (avancé)'!$AA46</f>
        <v>0</v>
      </c>
      <c r="AD417" s="341">
        <f>AD343*'Charges variables (avancé)'!$Z46 +AD356*'Charges variables (avancé)'!$AA46</f>
        <v>0</v>
      </c>
      <c r="AE417" s="341">
        <f>AE343*'Charges variables (avancé)'!$Z46 +AE356*'Charges variables (avancé)'!$AA46</f>
        <v>0</v>
      </c>
      <c r="AF417" s="341">
        <f>AF343*'Charges variables (avancé)'!$Z46 +AF356*'Charges variables (avancé)'!$AA46</f>
        <v>0</v>
      </c>
      <c r="AG417" s="341">
        <f>AG343*'Charges variables (avancé)'!$Z46 +AG356*'Charges variables (avancé)'!$AA46</f>
        <v>0</v>
      </c>
      <c r="AH417" s="341">
        <f>AH343*'Charges variables (avancé)'!$Z46 +AH356*'Charges variables (avancé)'!$AA46</f>
        <v>0</v>
      </c>
      <c r="AI417" s="341">
        <f>AI343*'Charges variables (avancé)'!$Z46 +AI356*'Charges variables (avancé)'!$AA46</f>
        <v>0</v>
      </c>
      <c r="AJ417" s="341">
        <f>AJ343*'Charges variables (avancé)'!$Z46 +AJ356*'Charges variables (avancé)'!$AA46</f>
        <v>0</v>
      </c>
      <c r="AK417" s="341">
        <f>AK343*'Charges variables (avancé)'!$Z46 +AK356*'Charges variables (avancé)'!$AA46</f>
        <v>0</v>
      </c>
      <c r="AL417" s="341">
        <f>AL343*'Charges variables (avancé)'!$Z46 +AL356*'Charges variables (avancé)'!$AA46</f>
        <v>0</v>
      </c>
      <c r="AM417" s="341">
        <f>AM343*'Charges variables (avancé)'!$AB46 +AM356*'Charges variables (avancé)'!$AC46</f>
        <v>0</v>
      </c>
      <c r="AN417" s="341">
        <f>AN343*'Charges variables (avancé)'!$AB46 +AN356*'Charges variables (avancé)'!$AC46</f>
        <v>0</v>
      </c>
      <c r="AO417" s="341">
        <f>AO343*'Charges variables (avancé)'!$AB46 +AO356*'Charges variables (avancé)'!$AC46</f>
        <v>0</v>
      </c>
      <c r="AP417" s="341">
        <f>AP343*'Charges variables (avancé)'!$AB46 +AP356*'Charges variables (avancé)'!$AC46</f>
        <v>0</v>
      </c>
      <c r="AQ417" s="341">
        <f>AQ343*'Charges variables (avancé)'!$AB46 +AQ356*'Charges variables (avancé)'!$AC46</f>
        <v>0</v>
      </c>
      <c r="AR417" s="341">
        <f>AR343*'Charges variables (avancé)'!$AB46 +AR356*'Charges variables (avancé)'!$AC46</f>
        <v>0</v>
      </c>
      <c r="AS417" s="341">
        <f>AS343*'Charges variables (avancé)'!$AB46 +AS356*'Charges variables (avancé)'!$AC46</f>
        <v>0</v>
      </c>
      <c r="AT417" s="341">
        <f>AT343*'Charges variables (avancé)'!$AB46 +AT356*'Charges variables (avancé)'!$AC46</f>
        <v>0</v>
      </c>
      <c r="AU417" s="341">
        <f>AU343*'Charges variables (avancé)'!$AB46 +AU356*'Charges variables (avancé)'!$AC46</f>
        <v>0</v>
      </c>
      <c r="AV417" s="341">
        <f>AV343*'Charges variables (avancé)'!$AB46 +AV356*'Charges variables (avancé)'!$AC46</f>
        <v>0</v>
      </c>
      <c r="AW417" s="341">
        <f>AW343*'Charges variables (avancé)'!$AB46 +AW356*'Charges variables (avancé)'!$AC46</f>
        <v>0</v>
      </c>
      <c r="AX417" s="341">
        <f>AX343*'Charges variables (avancé)'!$AB46 +AX356*'Charges variables (avancé)'!$AC46</f>
        <v>0</v>
      </c>
      <c r="AY417" s="341">
        <f>AY343*'Charges variables (avancé)'!$AD46 +AY356*'Charges variables (avancé)'!$AE46</f>
        <v>0</v>
      </c>
      <c r="AZ417" s="341">
        <f>AZ343*'Charges variables (avancé)'!$AD46 +AZ356*'Charges variables (avancé)'!$AE46</f>
        <v>0</v>
      </c>
      <c r="BA417" s="341">
        <f>BA343*'Charges variables (avancé)'!$AD46 +BA356*'Charges variables (avancé)'!$AE46</f>
        <v>0</v>
      </c>
      <c r="BB417" s="341">
        <f>BB343*'Charges variables (avancé)'!$AD46 +BB356*'Charges variables (avancé)'!$AE46</f>
        <v>0</v>
      </c>
      <c r="BC417" s="341">
        <f>BC343*'Charges variables (avancé)'!$AD46 +BC356*'Charges variables (avancé)'!$AE46</f>
        <v>0</v>
      </c>
      <c r="BD417" s="341">
        <f>BD343*'Charges variables (avancé)'!$AD46 +BD356*'Charges variables (avancé)'!$AE46</f>
        <v>0</v>
      </c>
      <c r="BE417" s="341">
        <f>BE343*'Charges variables (avancé)'!$AD46 +BE356*'Charges variables (avancé)'!$AE46</f>
        <v>0</v>
      </c>
      <c r="BF417" s="341">
        <f>BF343*'Charges variables (avancé)'!$AD46 +BF356*'Charges variables (avancé)'!$AE46</f>
        <v>0</v>
      </c>
      <c r="BG417" s="341">
        <f>BG343*'Charges variables (avancé)'!$AD46 +BG356*'Charges variables (avancé)'!$AE46</f>
        <v>0</v>
      </c>
      <c r="BH417" s="341">
        <f>BH343*'Charges variables (avancé)'!$AD46 +BH356*'Charges variables (avancé)'!$AE46</f>
        <v>0</v>
      </c>
      <c r="BI417" s="341">
        <f>BI343*'Charges variables (avancé)'!$AD46 +BI356*'Charges variables (avancé)'!$AE46</f>
        <v>0</v>
      </c>
      <c r="BJ417" s="341">
        <f>BJ343*'Charges variables (avancé)'!$AD46 +BJ356*'Charges variables (avancé)'!$AE46</f>
        <v>0</v>
      </c>
      <c r="BL417" s="353">
        <f t="shared" si="267"/>
        <v>0</v>
      </c>
      <c r="BM417" s="353">
        <f t="shared" si="268"/>
        <v>0</v>
      </c>
      <c r="BN417" s="353">
        <f t="shared" si="269"/>
        <v>0</v>
      </c>
      <c r="BO417" s="353">
        <f t="shared" si="270"/>
        <v>0</v>
      </c>
      <c r="BP417" s="353">
        <f t="shared" si="271"/>
        <v>0</v>
      </c>
    </row>
    <row r="418" spans="2:68" ht="15" customHeight="1">
      <c r="B418" s="366">
        <f>'Charges variables (avancé)'!C47</f>
        <v>0</v>
      </c>
      <c r="C418" s="341">
        <f>C344*'Charges variables (avancé)'!$D47 +C357*'Charges variables (avancé)'!$E47</f>
        <v>0</v>
      </c>
      <c r="D418" s="341">
        <f>D344*'Charges variables (avancé)'!$D47 +D357*'Charges variables (avancé)'!$E47</f>
        <v>0</v>
      </c>
      <c r="E418" s="341">
        <f>E344*'Charges variables (avancé)'!$D47 +E357*'Charges variables (avancé)'!$E47</f>
        <v>0</v>
      </c>
      <c r="F418" s="341">
        <f>F344*'Charges variables (avancé)'!$D47 +F357*'Charges variables (avancé)'!$E47</f>
        <v>0</v>
      </c>
      <c r="G418" s="341">
        <f>G344*'Charges variables (avancé)'!$D47 +G357*'Charges variables (avancé)'!$E47</f>
        <v>0</v>
      </c>
      <c r="H418" s="341">
        <f>H344*'Charges variables (avancé)'!$D47 +H357*'Charges variables (avancé)'!$E47</f>
        <v>0</v>
      </c>
      <c r="I418" s="341">
        <f>I344*'Charges variables (avancé)'!$D47 +I357*'Charges variables (avancé)'!$E47</f>
        <v>0</v>
      </c>
      <c r="J418" s="341">
        <f>J344*'Charges variables (avancé)'!$D47 +J357*'Charges variables (avancé)'!$E47</f>
        <v>0</v>
      </c>
      <c r="K418" s="341">
        <f>K344*'Charges variables (avancé)'!$D47 +K357*'Charges variables (avancé)'!$E47</f>
        <v>0</v>
      </c>
      <c r="L418" s="341">
        <f>L344*'Charges variables (avancé)'!$D47 +L357*'Charges variables (avancé)'!$E47</f>
        <v>0</v>
      </c>
      <c r="M418" s="341">
        <f>M344*'Charges variables (avancé)'!$D47 +M357*'Charges variables (avancé)'!$E47</f>
        <v>0</v>
      </c>
      <c r="N418" s="341">
        <f>N344*'Charges variables (avancé)'!$D47 +N357*'Charges variables (avancé)'!$E47</f>
        <v>0</v>
      </c>
      <c r="O418" s="341">
        <f>O344*'Charges variables (avancé)'!$X47 +O357*'Charges variables (avancé)'!$Y47</f>
        <v>0</v>
      </c>
      <c r="P418" s="341">
        <f>P344*'Charges variables (avancé)'!$X47 +P357*'Charges variables (avancé)'!$Y47</f>
        <v>0</v>
      </c>
      <c r="Q418" s="341">
        <f>Q344*'Charges variables (avancé)'!$X47 +Q357*'Charges variables (avancé)'!$Y47</f>
        <v>0</v>
      </c>
      <c r="R418" s="341">
        <f>R344*'Charges variables (avancé)'!$X47 +R357*'Charges variables (avancé)'!$Y47</f>
        <v>0</v>
      </c>
      <c r="S418" s="341">
        <f>S344*'Charges variables (avancé)'!$X47 +S357*'Charges variables (avancé)'!$Y47</f>
        <v>0</v>
      </c>
      <c r="T418" s="341">
        <f>T344*'Charges variables (avancé)'!$X47 +T357*'Charges variables (avancé)'!$Y47</f>
        <v>0</v>
      </c>
      <c r="U418" s="341">
        <f>U344*'Charges variables (avancé)'!$X47 +U357*'Charges variables (avancé)'!$Y47</f>
        <v>0</v>
      </c>
      <c r="V418" s="341">
        <f>V344*'Charges variables (avancé)'!$X47 +V357*'Charges variables (avancé)'!$Y47</f>
        <v>0</v>
      </c>
      <c r="W418" s="341">
        <f>W344*'Charges variables (avancé)'!$X47 +W357*'Charges variables (avancé)'!$Y47</f>
        <v>0</v>
      </c>
      <c r="X418" s="341">
        <f>X344*'Charges variables (avancé)'!$X47 +X357*'Charges variables (avancé)'!$Y47</f>
        <v>0</v>
      </c>
      <c r="Y418" s="341">
        <f>Y344*'Charges variables (avancé)'!$X47 +Y357*'Charges variables (avancé)'!$Y47</f>
        <v>0</v>
      </c>
      <c r="Z418" s="341">
        <f>Z344*'Charges variables (avancé)'!$X47 +Z357*'Charges variables (avancé)'!$Y47</f>
        <v>0</v>
      </c>
      <c r="AA418" s="341">
        <f>AA344*'Charges variables (avancé)'!$Z47 +AA357*'Charges variables (avancé)'!$AA47</f>
        <v>0</v>
      </c>
      <c r="AB418" s="341">
        <f>AB344*'Charges variables (avancé)'!$Z47 +AB357*'Charges variables (avancé)'!$AA47</f>
        <v>0</v>
      </c>
      <c r="AC418" s="341">
        <f>AC344*'Charges variables (avancé)'!$Z47 +AC357*'Charges variables (avancé)'!$AA47</f>
        <v>0</v>
      </c>
      <c r="AD418" s="341">
        <f>AD344*'Charges variables (avancé)'!$Z47 +AD357*'Charges variables (avancé)'!$AA47</f>
        <v>0</v>
      </c>
      <c r="AE418" s="341">
        <f>AE344*'Charges variables (avancé)'!$Z47 +AE357*'Charges variables (avancé)'!$AA47</f>
        <v>0</v>
      </c>
      <c r="AF418" s="341">
        <f>AF344*'Charges variables (avancé)'!$Z47 +AF357*'Charges variables (avancé)'!$AA47</f>
        <v>0</v>
      </c>
      <c r="AG418" s="341">
        <f>AG344*'Charges variables (avancé)'!$Z47 +AG357*'Charges variables (avancé)'!$AA47</f>
        <v>0</v>
      </c>
      <c r="AH418" s="341">
        <f>AH344*'Charges variables (avancé)'!$Z47 +AH357*'Charges variables (avancé)'!$AA47</f>
        <v>0</v>
      </c>
      <c r="AI418" s="341">
        <f>AI344*'Charges variables (avancé)'!$Z47 +AI357*'Charges variables (avancé)'!$AA47</f>
        <v>0</v>
      </c>
      <c r="AJ418" s="341">
        <f>AJ344*'Charges variables (avancé)'!$Z47 +AJ357*'Charges variables (avancé)'!$AA47</f>
        <v>0</v>
      </c>
      <c r="AK418" s="341">
        <f>AK344*'Charges variables (avancé)'!$Z47 +AK357*'Charges variables (avancé)'!$AA47</f>
        <v>0</v>
      </c>
      <c r="AL418" s="341">
        <f>AL344*'Charges variables (avancé)'!$Z47 +AL357*'Charges variables (avancé)'!$AA47</f>
        <v>0</v>
      </c>
      <c r="AM418" s="341">
        <f>AM344*'Charges variables (avancé)'!$AB47 +AM357*'Charges variables (avancé)'!$AC47</f>
        <v>0</v>
      </c>
      <c r="AN418" s="341">
        <f>AN344*'Charges variables (avancé)'!$AB47 +AN357*'Charges variables (avancé)'!$AC47</f>
        <v>0</v>
      </c>
      <c r="AO418" s="341">
        <f>AO344*'Charges variables (avancé)'!$AB47 +AO357*'Charges variables (avancé)'!$AC47</f>
        <v>0</v>
      </c>
      <c r="AP418" s="341">
        <f>AP344*'Charges variables (avancé)'!$AB47 +AP357*'Charges variables (avancé)'!$AC47</f>
        <v>0</v>
      </c>
      <c r="AQ418" s="341">
        <f>AQ344*'Charges variables (avancé)'!$AB47 +AQ357*'Charges variables (avancé)'!$AC47</f>
        <v>0</v>
      </c>
      <c r="AR418" s="341">
        <f>AR344*'Charges variables (avancé)'!$AB47 +AR357*'Charges variables (avancé)'!$AC47</f>
        <v>0</v>
      </c>
      <c r="AS418" s="341">
        <f>AS344*'Charges variables (avancé)'!$AB47 +AS357*'Charges variables (avancé)'!$AC47</f>
        <v>0</v>
      </c>
      <c r="AT418" s="341">
        <f>AT344*'Charges variables (avancé)'!$AB47 +AT357*'Charges variables (avancé)'!$AC47</f>
        <v>0</v>
      </c>
      <c r="AU418" s="341">
        <f>AU344*'Charges variables (avancé)'!$AB47 +AU357*'Charges variables (avancé)'!$AC47</f>
        <v>0</v>
      </c>
      <c r="AV418" s="341">
        <f>AV344*'Charges variables (avancé)'!$AB47 +AV357*'Charges variables (avancé)'!$AC47</f>
        <v>0</v>
      </c>
      <c r="AW418" s="341">
        <f>AW344*'Charges variables (avancé)'!$AB47 +AW357*'Charges variables (avancé)'!$AC47</f>
        <v>0</v>
      </c>
      <c r="AX418" s="341">
        <f>AX344*'Charges variables (avancé)'!$AB47 +AX357*'Charges variables (avancé)'!$AC47</f>
        <v>0</v>
      </c>
      <c r="AY418" s="341">
        <f>AY344*'Charges variables (avancé)'!$AD47 +AY357*'Charges variables (avancé)'!$AE47</f>
        <v>0</v>
      </c>
      <c r="AZ418" s="341">
        <f>AZ344*'Charges variables (avancé)'!$AD47 +AZ357*'Charges variables (avancé)'!$AE47</f>
        <v>0</v>
      </c>
      <c r="BA418" s="341">
        <f>BA344*'Charges variables (avancé)'!$AD47 +BA357*'Charges variables (avancé)'!$AE47</f>
        <v>0</v>
      </c>
      <c r="BB418" s="341">
        <f>BB344*'Charges variables (avancé)'!$AD47 +BB357*'Charges variables (avancé)'!$AE47</f>
        <v>0</v>
      </c>
      <c r="BC418" s="341">
        <f>BC344*'Charges variables (avancé)'!$AD47 +BC357*'Charges variables (avancé)'!$AE47</f>
        <v>0</v>
      </c>
      <c r="BD418" s="341">
        <f>BD344*'Charges variables (avancé)'!$AD47 +BD357*'Charges variables (avancé)'!$AE47</f>
        <v>0</v>
      </c>
      <c r="BE418" s="341">
        <f>BE344*'Charges variables (avancé)'!$AD47 +BE357*'Charges variables (avancé)'!$AE47</f>
        <v>0</v>
      </c>
      <c r="BF418" s="341">
        <f>BF344*'Charges variables (avancé)'!$AD47 +BF357*'Charges variables (avancé)'!$AE47</f>
        <v>0</v>
      </c>
      <c r="BG418" s="341">
        <f>BG344*'Charges variables (avancé)'!$AD47 +BG357*'Charges variables (avancé)'!$AE47</f>
        <v>0</v>
      </c>
      <c r="BH418" s="341">
        <f>BH344*'Charges variables (avancé)'!$AD47 +BH357*'Charges variables (avancé)'!$AE47</f>
        <v>0</v>
      </c>
      <c r="BI418" s="341">
        <f>BI344*'Charges variables (avancé)'!$AD47 +BI357*'Charges variables (avancé)'!$AE47</f>
        <v>0</v>
      </c>
      <c r="BJ418" s="341">
        <f>BJ344*'Charges variables (avancé)'!$AD47 +BJ357*'Charges variables (avancé)'!$AE47</f>
        <v>0</v>
      </c>
      <c r="BL418" s="353">
        <f t="shared" si="267"/>
        <v>0</v>
      </c>
      <c r="BM418" s="353">
        <f t="shared" si="268"/>
        <v>0</v>
      </c>
      <c r="BN418" s="353">
        <f t="shared" si="269"/>
        <v>0</v>
      </c>
      <c r="BO418" s="353">
        <f t="shared" si="270"/>
        <v>0</v>
      </c>
      <c r="BP418" s="353">
        <f t="shared" si="271"/>
        <v>0</v>
      </c>
    </row>
    <row r="419" spans="2:68" ht="15" customHeight="1"/>
    <row r="420" spans="2:68" ht="15" customHeight="1">
      <c r="B420" s="82" t="s">
        <v>21</v>
      </c>
      <c r="C420" s="20">
        <f t="shared" ref="C420:AH420" si="272">SUM(C411:C418)</f>
        <v>0</v>
      </c>
      <c r="D420" s="20">
        <f t="shared" si="272"/>
        <v>0</v>
      </c>
      <c r="E420" s="20">
        <f t="shared" si="272"/>
        <v>0</v>
      </c>
      <c r="F420" s="20">
        <f t="shared" si="272"/>
        <v>0</v>
      </c>
      <c r="G420" s="20">
        <f t="shared" si="272"/>
        <v>0</v>
      </c>
      <c r="H420" s="20">
        <f t="shared" si="272"/>
        <v>0</v>
      </c>
      <c r="I420" s="20">
        <f t="shared" si="272"/>
        <v>0</v>
      </c>
      <c r="J420" s="20">
        <f t="shared" si="272"/>
        <v>0</v>
      </c>
      <c r="K420" s="20">
        <f t="shared" si="272"/>
        <v>0</v>
      </c>
      <c r="L420" s="20">
        <f t="shared" si="272"/>
        <v>0</v>
      </c>
      <c r="M420" s="20">
        <f t="shared" si="272"/>
        <v>0</v>
      </c>
      <c r="N420" s="20">
        <f t="shared" si="272"/>
        <v>0</v>
      </c>
      <c r="O420" s="20">
        <f t="shared" si="272"/>
        <v>0</v>
      </c>
      <c r="P420" s="20">
        <f t="shared" si="272"/>
        <v>0</v>
      </c>
      <c r="Q420" s="20">
        <f t="shared" si="272"/>
        <v>0</v>
      </c>
      <c r="R420" s="20">
        <f t="shared" si="272"/>
        <v>0</v>
      </c>
      <c r="S420" s="20">
        <f t="shared" si="272"/>
        <v>0</v>
      </c>
      <c r="T420" s="20">
        <f t="shared" si="272"/>
        <v>0</v>
      </c>
      <c r="U420" s="20">
        <f t="shared" si="272"/>
        <v>0</v>
      </c>
      <c r="V420" s="20">
        <f t="shared" si="272"/>
        <v>0</v>
      </c>
      <c r="W420" s="20">
        <f t="shared" si="272"/>
        <v>0</v>
      </c>
      <c r="X420" s="20">
        <f t="shared" si="272"/>
        <v>0</v>
      </c>
      <c r="Y420" s="20">
        <f t="shared" si="272"/>
        <v>0</v>
      </c>
      <c r="Z420" s="20">
        <f t="shared" si="272"/>
        <v>0</v>
      </c>
      <c r="AA420" s="20">
        <f t="shared" si="272"/>
        <v>0</v>
      </c>
      <c r="AB420" s="20">
        <f t="shared" si="272"/>
        <v>0</v>
      </c>
      <c r="AC420" s="20">
        <f t="shared" si="272"/>
        <v>0</v>
      </c>
      <c r="AD420" s="20">
        <f t="shared" si="272"/>
        <v>0</v>
      </c>
      <c r="AE420" s="20">
        <f t="shared" si="272"/>
        <v>0</v>
      </c>
      <c r="AF420" s="20">
        <f t="shared" si="272"/>
        <v>0</v>
      </c>
      <c r="AG420" s="20">
        <f t="shared" si="272"/>
        <v>0</v>
      </c>
      <c r="AH420" s="20">
        <f t="shared" si="272"/>
        <v>0</v>
      </c>
      <c r="AI420" s="20">
        <f t="shared" ref="AI420:BJ420" si="273">SUM(AI411:AI418)</f>
        <v>0</v>
      </c>
      <c r="AJ420" s="20">
        <f t="shared" si="273"/>
        <v>0</v>
      </c>
      <c r="AK420" s="20">
        <f t="shared" si="273"/>
        <v>0</v>
      </c>
      <c r="AL420" s="20">
        <f t="shared" si="273"/>
        <v>0</v>
      </c>
      <c r="AM420" s="20">
        <f t="shared" si="273"/>
        <v>0</v>
      </c>
      <c r="AN420" s="20">
        <f t="shared" si="273"/>
        <v>0</v>
      </c>
      <c r="AO420" s="20">
        <f t="shared" si="273"/>
        <v>0</v>
      </c>
      <c r="AP420" s="20">
        <f t="shared" si="273"/>
        <v>0</v>
      </c>
      <c r="AQ420" s="20">
        <f t="shared" si="273"/>
        <v>0</v>
      </c>
      <c r="AR420" s="20">
        <f t="shared" si="273"/>
        <v>0</v>
      </c>
      <c r="AS420" s="20">
        <f t="shared" si="273"/>
        <v>0</v>
      </c>
      <c r="AT420" s="20">
        <f t="shared" si="273"/>
        <v>0</v>
      </c>
      <c r="AU420" s="20">
        <f t="shared" si="273"/>
        <v>0</v>
      </c>
      <c r="AV420" s="20">
        <f t="shared" si="273"/>
        <v>0</v>
      </c>
      <c r="AW420" s="20">
        <f t="shared" si="273"/>
        <v>0</v>
      </c>
      <c r="AX420" s="20">
        <f t="shared" si="273"/>
        <v>0</v>
      </c>
      <c r="AY420" s="20">
        <f t="shared" si="273"/>
        <v>0</v>
      </c>
      <c r="AZ420" s="20">
        <f t="shared" si="273"/>
        <v>0</v>
      </c>
      <c r="BA420" s="20">
        <f t="shared" si="273"/>
        <v>0</v>
      </c>
      <c r="BB420" s="20">
        <f t="shared" si="273"/>
        <v>0</v>
      </c>
      <c r="BC420" s="20">
        <f t="shared" si="273"/>
        <v>0</v>
      </c>
      <c r="BD420" s="20">
        <f t="shared" si="273"/>
        <v>0</v>
      </c>
      <c r="BE420" s="20">
        <f t="shared" si="273"/>
        <v>0</v>
      </c>
      <c r="BF420" s="20">
        <f t="shared" si="273"/>
        <v>0</v>
      </c>
      <c r="BG420" s="20">
        <f t="shared" si="273"/>
        <v>0</v>
      </c>
      <c r="BH420" s="20">
        <f t="shared" si="273"/>
        <v>0</v>
      </c>
      <c r="BI420" s="20">
        <f t="shared" si="273"/>
        <v>0</v>
      </c>
      <c r="BJ420" s="20">
        <f t="shared" si="273"/>
        <v>0</v>
      </c>
    </row>
    <row r="421" spans="2:68" ht="15" customHeight="1">
      <c r="B421" s="83" t="s">
        <v>49</v>
      </c>
      <c r="C421" s="20">
        <f>C420</f>
        <v>0</v>
      </c>
      <c r="D421" s="20">
        <f t="shared" ref="D421:N421" si="274">C421+D420</f>
        <v>0</v>
      </c>
      <c r="E421" s="20">
        <f t="shared" si="274"/>
        <v>0</v>
      </c>
      <c r="F421" s="20">
        <f t="shared" si="274"/>
        <v>0</v>
      </c>
      <c r="G421" s="20">
        <f t="shared" si="274"/>
        <v>0</v>
      </c>
      <c r="H421" s="20">
        <f t="shared" si="274"/>
        <v>0</v>
      </c>
      <c r="I421" s="20">
        <f t="shared" si="274"/>
        <v>0</v>
      </c>
      <c r="J421" s="20">
        <f t="shared" si="274"/>
        <v>0</v>
      </c>
      <c r="K421" s="20">
        <f t="shared" si="274"/>
        <v>0</v>
      </c>
      <c r="L421" s="20">
        <f t="shared" si="274"/>
        <v>0</v>
      </c>
      <c r="M421" s="20">
        <f t="shared" si="274"/>
        <v>0</v>
      </c>
      <c r="N421" s="21">
        <f t="shared" si="274"/>
        <v>0</v>
      </c>
      <c r="O421" s="20">
        <f>O420</f>
        <v>0</v>
      </c>
      <c r="P421" s="20">
        <f t="shared" ref="P421:Z421" si="275">O421+P420</f>
        <v>0</v>
      </c>
      <c r="Q421" s="20">
        <f t="shared" si="275"/>
        <v>0</v>
      </c>
      <c r="R421" s="20">
        <f t="shared" si="275"/>
        <v>0</v>
      </c>
      <c r="S421" s="20">
        <f t="shared" si="275"/>
        <v>0</v>
      </c>
      <c r="T421" s="20">
        <f t="shared" si="275"/>
        <v>0</v>
      </c>
      <c r="U421" s="20">
        <f t="shared" si="275"/>
        <v>0</v>
      </c>
      <c r="V421" s="20">
        <f t="shared" si="275"/>
        <v>0</v>
      </c>
      <c r="W421" s="20">
        <f t="shared" si="275"/>
        <v>0</v>
      </c>
      <c r="X421" s="20">
        <f t="shared" si="275"/>
        <v>0</v>
      </c>
      <c r="Y421" s="20">
        <f t="shared" si="275"/>
        <v>0</v>
      </c>
      <c r="Z421" s="21">
        <f t="shared" si="275"/>
        <v>0</v>
      </c>
      <c r="AA421" s="20">
        <f>AA420</f>
        <v>0</v>
      </c>
      <c r="AB421" s="20">
        <f t="shared" ref="AB421:AL421" si="276">AA421+AB420</f>
        <v>0</v>
      </c>
      <c r="AC421" s="20">
        <f t="shared" si="276"/>
        <v>0</v>
      </c>
      <c r="AD421" s="20">
        <f t="shared" si="276"/>
        <v>0</v>
      </c>
      <c r="AE421" s="20">
        <f t="shared" si="276"/>
        <v>0</v>
      </c>
      <c r="AF421" s="20">
        <f t="shared" si="276"/>
        <v>0</v>
      </c>
      <c r="AG421" s="20">
        <f t="shared" si="276"/>
        <v>0</v>
      </c>
      <c r="AH421" s="20">
        <f t="shared" si="276"/>
        <v>0</v>
      </c>
      <c r="AI421" s="20">
        <f t="shared" si="276"/>
        <v>0</v>
      </c>
      <c r="AJ421" s="20">
        <f t="shared" si="276"/>
        <v>0</v>
      </c>
      <c r="AK421" s="20">
        <f t="shared" si="276"/>
        <v>0</v>
      </c>
      <c r="AL421" s="21">
        <f t="shared" si="276"/>
        <v>0</v>
      </c>
      <c r="AM421" s="20">
        <f>AM420</f>
        <v>0</v>
      </c>
      <c r="AN421" s="20">
        <f t="shared" ref="AN421:AX421" si="277">AM421+AN420</f>
        <v>0</v>
      </c>
      <c r="AO421" s="20">
        <f t="shared" si="277"/>
        <v>0</v>
      </c>
      <c r="AP421" s="20">
        <f t="shared" si="277"/>
        <v>0</v>
      </c>
      <c r="AQ421" s="20">
        <f t="shared" si="277"/>
        <v>0</v>
      </c>
      <c r="AR421" s="20">
        <f t="shared" si="277"/>
        <v>0</v>
      </c>
      <c r="AS421" s="20">
        <f t="shared" si="277"/>
        <v>0</v>
      </c>
      <c r="AT421" s="20">
        <f t="shared" si="277"/>
        <v>0</v>
      </c>
      <c r="AU421" s="20">
        <f t="shared" si="277"/>
        <v>0</v>
      </c>
      <c r="AV421" s="20">
        <f t="shared" si="277"/>
        <v>0</v>
      </c>
      <c r="AW421" s="20">
        <f t="shared" si="277"/>
        <v>0</v>
      </c>
      <c r="AX421" s="21">
        <f t="shared" si="277"/>
        <v>0</v>
      </c>
      <c r="AY421" s="20">
        <f>AY420</f>
        <v>0</v>
      </c>
      <c r="AZ421" s="20">
        <f t="shared" ref="AZ421:BJ421" si="278">AY421+AZ420</f>
        <v>0</v>
      </c>
      <c r="BA421" s="20">
        <f t="shared" si="278"/>
        <v>0</v>
      </c>
      <c r="BB421" s="20">
        <f t="shared" si="278"/>
        <v>0</v>
      </c>
      <c r="BC421" s="20">
        <f t="shared" si="278"/>
        <v>0</v>
      </c>
      <c r="BD421" s="20">
        <f t="shared" si="278"/>
        <v>0</v>
      </c>
      <c r="BE421" s="20">
        <f t="shared" si="278"/>
        <v>0</v>
      </c>
      <c r="BF421" s="20">
        <f t="shared" si="278"/>
        <v>0</v>
      </c>
      <c r="BG421" s="20">
        <f t="shared" si="278"/>
        <v>0</v>
      </c>
      <c r="BH421" s="20">
        <f t="shared" si="278"/>
        <v>0</v>
      </c>
      <c r="BI421" s="20">
        <f t="shared" si="278"/>
        <v>0</v>
      </c>
      <c r="BJ421" s="21">
        <f t="shared" si="278"/>
        <v>0</v>
      </c>
    </row>
    <row r="423" spans="2:68">
      <c r="B423" s="105">
        <f>CONFIG!$C$17</f>
        <v>0</v>
      </c>
    </row>
    <row r="425" spans="2:68" ht="15" customHeight="1">
      <c r="B425" s="104" t="s">
        <v>62</v>
      </c>
      <c r="C425" s="11"/>
      <c r="D425" s="11"/>
      <c r="E425" s="11"/>
      <c r="F425" s="32"/>
    </row>
    <row r="426" spans="2:68" ht="15" customHeight="1"/>
    <row r="427" spans="2:68" ht="15" customHeight="1">
      <c r="B427" s="81"/>
      <c r="C427" s="475" t="s">
        <v>18</v>
      </c>
      <c r="D427" s="476"/>
      <c r="E427" s="476"/>
      <c r="F427" s="476"/>
      <c r="G427" s="476"/>
      <c r="H427" s="476"/>
      <c r="I427" s="476"/>
      <c r="J427" s="476"/>
      <c r="K427" s="476"/>
      <c r="L427" s="476"/>
      <c r="M427" s="476"/>
      <c r="N427" s="476"/>
      <c r="O427" s="473" t="s">
        <v>19</v>
      </c>
      <c r="P427" s="473"/>
      <c r="Q427" s="473"/>
      <c r="R427" s="473"/>
      <c r="S427" s="473"/>
      <c r="T427" s="473"/>
      <c r="U427" s="473"/>
      <c r="V427" s="473"/>
      <c r="W427" s="473"/>
      <c r="X427" s="473"/>
      <c r="Y427" s="473"/>
      <c r="Z427" s="473"/>
      <c r="AA427" s="475" t="s">
        <v>20</v>
      </c>
      <c r="AB427" s="476"/>
      <c r="AC427" s="476"/>
      <c r="AD427" s="476"/>
      <c r="AE427" s="476"/>
      <c r="AF427" s="476"/>
      <c r="AG427" s="476"/>
      <c r="AH427" s="476"/>
      <c r="AI427" s="476"/>
      <c r="AJ427" s="476"/>
      <c r="AK427" s="476"/>
      <c r="AL427" s="476"/>
      <c r="AM427" s="473" t="s">
        <v>32</v>
      </c>
      <c r="AN427" s="473"/>
      <c r="AO427" s="473"/>
      <c r="AP427" s="473"/>
      <c r="AQ427" s="473"/>
      <c r="AR427" s="473"/>
      <c r="AS427" s="473"/>
      <c r="AT427" s="473"/>
      <c r="AU427" s="473"/>
      <c r="AV427" s="473"/>
      <c r="AW427" s="473"/>
      <c r="AX427" s="473"/>
      <c r="AY427" s="473" t="s">
        <v>33</v>
      </c>
      <c r="AZ427" s="473"/>
      <c r="BA427" s="473"/>
      <c r="BB427" s="473"/>
      <c r="BC427" s="473"/>
      <c r="BD427" s="473"/>
      <c r="BE427" s="473"/>
      <c r="BF427" s="473"/>
      <c r="BG427" s="473"/>
      <c r="BH427" s="473"/>
      <c r="BI427" s="473"/>
      <c r="BJ427" s="473"/>
    </row>
    <row r="428" spans="2:68" ht="15" customHeight="1">
      <c r="B428" s="83" t="s">
        <v>36</v>
      </c>
      <c r="C428" s="18">
        <f>CONFIG!$D$7</f>
        <v>41640</v>
      </c>
      <c r="D428" s="18">
        <f>DATE(YEAR(C428),MONTH(C428)+1,DAY(C428))</f>
        <v>41671</v>
      </c>
      <c r="E428" s="18">
        <f t="shared" ref="E428:BJ428" si="279">DATE(YEAR(D428),MONTH(D428)+1,DAY(D428))</f>
        <v>41699</v>
      </c>
      <c r="F428" s="18">
        <f t="shared" si="279"/>
        <v>41730</v>
      </c>
      <c r="G428" s="18">
        <f t="shared" si="279"/>
        <v>41760</v>
      </c>
      <c r="H428" s="18">
        <f t="shared" si="279"/>
        <v>41791</v>
      </c>
      <c r="I428" s="18">
        <f t="shared" si="279"/>
        <v>41821</v>
      </c>
      <c r="J428" s="18">
        <f t="shared" si="279"/>
        <v>41852</v>
      </c>
      <c r="K428" s="18">
        <f t="shared" si="279"/>
        <v>41883</v>
      </c>
      <c r="L428" s="18">
        <f t="shared" si="279"/>
        <v>41913</v>
      </c>
      <c r="M428" s="18">
        <f t="shared" si="279"/>
        <v>41944</v>
      </c>
      <c r="N428" s="18">
        <f t="shared" si="279"/>
        <v>41974</v>
      </c>
      <c r="O428" s="18">
        <f t="shared" si="279"/>
        <v>42005</v>
      </c>
      <c r="P428" s="18">
        <f t="shared" si="279"/>
        <v>42036</v>
      </c>
      <c r="Q428" s="18">
        <f t="shared" si="279"/>
        <v>42064</v>
      </c>
      <c r="R428" s="18">
        <f t="shared" si="279"/>
        <v>42095</v>
      </c>
      <c r="S428" s="18">
        <f t="shared" si="279"/>
        <v>42125</v>
      </c>
      <c r="T428" s="18">
        <f t="shared" si="279"/>
        <v>42156</v>
      </c>
      <c r="U428" s="18">
        <f t="shared" si="279"/>
        <v>42186</v>
      </c>
      <c r="V428" s="18">
        <f t="shared" si="279"/>
        <v>42217</v>
      </c>
      <c r="W428" s="18">
        <f t="shared" si="279"/>
        <v>42248</v>
      </c>
      <c r="X428" s="18">
        <f t="shared" si="279"/>
        <v>42278</v>
      </c>
      <c r="Y428" s="18">
        <f t="shared" si="279"/>
        <v>42309</v>
      </c>
      <c r="Z428" s="18">
        <f t="shared" si="279"/>
        <v>42339</v>
      </c>
      <c r="AA428" s="18">
        <f t="shared" si="279"/>
        <v>42370</v>
      </c>
      <c r="AB428" s="18">
        <f t="shared" si="279"/>
        <v>42401</v>
      </c>
      <c r="AC428" s="18">
        <f t="shared" si="279"/>
        <v>42430</v>
      </c>
      <c r="AD428" s="18">
        <f t="shared" si="279"/>
        <v>42461</v>
      </c>
      <c r="AE428" s="18">
        <f t="shared" si="279"/>
        <v>42491</v>
      </c>
      <c r="AF428" s="18">
        <f t="shared" si="279"/>
        <v>42522</v>
      </c>
      <c r="AG428" s="18">
        <f t="shared" si="279"/>
        <v>42552</v>
      </c>
      <c r="AH428" s="18">
        <f t="shared" si="279"/>
        <v>42583</v>
      </c>
      <c r="AI428" s="18">
        <f t="shared" si="279"/>
        <v>42614</v>
      </c>
      <c r="AJ428" s="18">
        <f t="shared" si="279"/>
        <v>42644</v>
      </c>
      <c r="AK428" s="18">
        <f t="shared" si="279"/>
        <v>42675</v>
      </c>
      <c r="AL428" s="18">
        <f t="shared" si="279"/>
        <v>42705</v>
      </c>
      <c r="AM428" s="18">
        <f t="shared" si="279"/>
        <v>42736</v>
      </c>
      <c r="AN428" s="18">
        <f t="shared" si="279"/>
        <v>42767</v>
      </c>
      <c r="AO428" s="18">
        <f t="shared" si="279"/>
        <v>42795</v>
      </c>
      <c r="AP428" s="18">
        <f t="shared" si="279"/>
        <v>42826</v>
      </c>
      <c r="AQ428" s="18">
        <f t="shared" si="279"/>
        <v>42856</v>
      </c>
      <c r="AR428" s="18">
        <f t="shared" si="279"/>
        <v>42887</v>
      </c>
      <c r="AS428" s="18">
        <f t="shared" si="279"/>
        <v>42917</v>
      </c>
      <c r="AT428" s="18">
        <f t="shared" si="279"/>
        <v>42948</v>
      </c>
      <c r="AU428" s="18">
        <f t="shared" si="279"/>
        <v>42979</v>
      </c>
      <c r="AV428" s="18">
        <f t="shared" si="279"/>
        <v>43009</v>
      </c>
      <c r="AW428" s="18">
        <f t="shared" si="279"/>
        <v>43040</v>
      </c>
      <c r="AX428" s="18">
        <f t="shared" si="279"/>
        <v>43070</v>
      </c>
      <c r="AY428" s="18">
        <f t="shared" si="279"/>
        <v>43101</v>
      </c>
      <c r="AZ428" s="18">
        <f t="shared" si="279"/>
        <v>43132</v>
      </c>
      <c r="BA428" s="18">
        <f t="shared" si="279"/>
        <v>43160</v>
      </c>
      <c r="BB428" s="18">
        <f t="shared" si="279"/>
        <v>43191</v>
      </c>
      <c r="BC428" s="18">
        <f t="shared" si="279"/>
        <v>43221</v>
      </c>
      <c r="BD428" s="18">
        <f t="shared" si="279"/>
        <v>43252</v>
      </c>
      <c r="BE428" s="18">
        <f t="shared" si="279"/>
        <v>43282</v>
      </c>
      <c r="BF428" s="18">
        <f t="shared" si="279"/>
        <v>43313</v>
      </c>
      <c r="BG428" s="18">
        <f t="shared" si="279"/>
        <v>43344</v>
      </c>
      <c r="BH428" s="18">
        <f t="shared" si="279"/>
        <v>43374</v>
      </c>
      <c r="BI428" s="18">
        <f t="shared" si="279"/>
        <v>43405</v>
      </c>
      <c r="BJ428" s="18">
        <f t="shared" si="279"/>
        <v>43435</v>
      </c>
    </row>
    <row r="429" spans="2:68" ht="15" customHeight="1">
      <c r="B429" s="366">
        <f>'Charges variables (avancé)'!$C$54</f>
        <v>0</v>
      </c>
      <c r="C429" s="367">
        <v>0</v>
      </c>
      <c r="D429" s="368">
        <f>C442+C429-('Charges variables (avancé)'!$F54*Commandes!D$12)</f>
        <v>0</v>
      </c>
      <c r="E429" s="368">
        <f>D442+D429-('Charges variables (avancé)'!$F54*Commandes!E$12)</f>
        <v>0</v>
      </c>
      <c r="F429" s="368">
        <f>E442+E429-('Charges variables (avancé)'!$F54*Commandes!F$12)</f>
        <v>0</v>
      </c>
      <c r="G429" s="368">
        <f>F442+F429-('Charges variables (avancé)'!$F54*Commandes!G$12)</f>
        <v>0</v>
      </c>
      <c r="H429" s="368">
        <f>G442+G429-('Charges variables (avancé)'!$F54*Commandes!H$12)</f>
        <v>0</v>
      </c>
      <c r="I429" s="368">
        <f>H442+H429-('Charges variables (avancé)'!$F54*Commandes!I$12)</f>
        <v>0</v>
      </c>
      <c r="J429" s="368">
        <f>I442+I429-('Charges variables (avancé)'!$F54*Commandes!J$12)</f>
        <v>0</v>
      </c>
      <c r="K429" s="368">
        <f>J442+J429-('Charges variables (avancé)'!$F54*Commandes!K$12)</f>
        <v>0</v>
      </c>
      <c r="L429" s="368">
        <f>K442+K429-('Charges variables (avancé)'!$F54*Commandes!L$12)</f>
        <v>0</v>
      </c>
      <c r="M429" s="368">
        <f>L442+L429-('Charges variables (avancé)'!$F54*Commandes!M$12)</f>
        <v>0</v>
      </c>
      <c r="N429" s="368">
        <f>M442+M429-('Charges variables (avancé)'!$F54*Commandes!N$12)</f>
        <v>0</v>
      </c>
      <c r="O429" s="368">
        <f>N442+N429-('Charges variables (avancé)'!$F54*Commandes!O$12)</f>
        <v>0</v>
      </c>
      <c r="P429" s="368">
        <f>O442+O429-('Charges variables (avancé)'!$F54*Commandes!P$12)</f>
        <v>0</v>
      </c>
      <c r="Q429" s="368">
        <f>P442+P429-('Charges variables (avancé)'!$F54*Commandes!Q$12)</f>
        <v>0</v>
      </c>
      <c r="R429" s="368">
        <f>Q442+Q429-('Charges variables (avancé)'!$F54*Commandes!R$12)</f>
        <v>0</v>
      </c>
      <c r="S429" s="368">
        <f>R442+R429-('Charges variables (avancé)'!$F54*Commandes!S$12)</f>
        <v>0</v>
      </c>
      <c r="T429" s="368">
        <f>S442+S429-('Charges variables (avancé)'!$F54*Commandes!T$12)</f>
        <v>0</v>
      </c>
      <c r="U429" s="368">
        <f>T442+T429-('Charges variables (avancé)'!$F54*Commandes!U$12)</f>
        <v>0</v>
      </c>
      <c r="V429" s="368">
        <f>U442+U429-('Charges variables (avancé)'!$F54*Commandes!V$12)</f>
        <v>0</v>
      </c>
      <c r="W429" s="368">
        <f>V442+V429-('Charges variables (avancé)'!$F54*Commandes!W$12)</f>
        <v>0</v>
      </c>
      <c r="X429" s="368">
        <f>W442+W429-('Charges variables (avancé)'!$F54*Commandes!X$12)</f>
        <v>0</v>
      </c>
      <c r="Y429" s="368">
        <f>X442+X429-('Charges variables (avancé)'!$F54*Commandes!Y$12)</f>
        <v>0</v>
      </c>
      <c r="Z429" s="368">
        <f>Y442+Y429-('Charges variables (avancé)'!$F54*Commandes!Z$12)</f>
        <v>0</v>
      </c>
      <c r="AA429" s="368">
        <f>Z442+Z429-('Charges variables (avancé)'!$F54*Commandes!AA$12)</f>
        <v>0</v>
      </c>
      <c r="AB429" s="368">
        <f>AA442+AA429-('Charges variables (avancé)'!$F54*Commandes!AB$12)</f>
        <v>0</v>
      </c>
      <c r="AC429" s="368">
        <f>AB442+AB429-('Charges variables (avancé)'!$F54*Commandes!AC$12)</f>
        <v>0</v>
      </c>
      <c r="AD429" s="368">
        <f>AC442+AC429-('Charges variables (avancé)'!$F54*Commandes!AD$12)</f>
        <v>0</v>
      </c>
      <c r="AE429" s="368">
        <f>AD442+AD429-('Charges variables (avancé)'!$F54*Commandes!AE$12)</f>
        <v>0</v>
      </c>
      <c r="AF429" s="368">
        <f>AE442+AE429-('Charges variables (avancé)'!$F54*Commandes!AF$12)</f>
        <v>0</v>
      </c>
      <c r="AG429" s="368">
        <f>AF442+AF429-('Charges variables (avancé)'!$F54*Commandes!AG$12)</f>
        <v>0</v>
      </c>
      <c r="AH429" s="368">
        <f>AG442+AG429-('Charges variables (avancé)'!$F54*Commandes!AH$12)</f>
        <v>0</v>
      </c>
      <c r="AI429" s="368">
        <f>AH442+AH429-('Charges variables (avancé)'!$F54*Commandes!AI$12)</f>
        <v>0</v>
      </c>
      <c r="AJ429" s="368">
        <f>AI442+AI429-('Charges variables (avancé)'!$F54*Commandes!AJ$12)</f>
        <v>0</v>
      </c>
      <c r="AK429" s="368">
        <f>AJ442+AJ429-('Charges variables (avancé)'!$F54*Commandes!AK$12)</f>
        <v>0</v>
      </c>
      <c r="AL429" s="368">
        <f>AK442+AK429-('Charges variables (avancé)'!$F54*Commandes!AL$12)</f>
        <v>0</v>
      </c>
      <c r="AM429" s="368">
        <f>AL442+AL429-('Charges variables (avancé)'!$F54*Commandes!AM$12)</f>
        <v>0</v>
      </c>
      <c r="AN429" s="368">
        <f>AM442+AM429-('Charges variables (avancé)'!$F54*Commandes!AN$12)</f>
        <v>0</v>
      </c>
      <c r="AO429" s="368">
        <f>AN442+AN429-('Charges variables (avancé)'!$F54*Commandes!AO$12)</f>
        <v>0</v>
      </c>
      <c r="AP429" s="368">
        <f>AO442+AO429-('Charges variables (avancé)'!$F54*Commandes!AP$12)</f>
        <v>0</v>
      </c>
      <c r="AQ429" s="368">
        <f>AP442+AP429-('Charges variables (avancé)'!$F54*Commandes!AQ$12)</f>
        <v>0</v>
      </c>
      <c r="AR429" s="368">
        <f>AQ442+AQ429-('Charges variables (avancé)'!$F54*Commandes!AR$12)</f>
        <v>0</v>
      </c>
      <c r="AS429" s="368">
        <f>AR442+AR429-('Charges variables (avancé)'!$F54*Commandes!AS$12)</f>
        <v>0</v>
      </c>
      <c r="AT429" s="368">
        <f>AS442+AS429-('Charges variables (avancé)'!$F54*Commandes!AT$12)</f>
        <v>0</v>
      </c>
      <c r="AU429" s="368">
        <f>AT442+AT429-('Charges variables (avancé)'!$F54*Commandes!AU$12)</f>
        <v>0</v>
      </c>
      <c r="AV429" s="368">
        <f>AU442+AU429-('Charges variables (avancé)'!$F54*Commandes!AV$12)</f>
        <v>0</v>
      </c>
      <c r="AW429" s="368">
        <f>AV442+AV429-('Charges variables (avancé)'!$F54*Commandes!AW$12)</f>
        <v>0</v>
      </c>
      <c r="AX429" s="368">
        <f>AW442+AW429-('Charges variables (avancé)'!$F54*Commandes!AX$12)</f>
        <v>0</v>
      </c>
      <c r="AY429" s="368">
        <f>AX442+AX429-('Charges variables (avancé)'!$F54*Commandes!AY$12)</f>
        <v>0</v>
      </c>
      <c r="AZ429" s="368">
        <f>AY442+AY429-('Charges variables (avancé)'!$F54*Commandes!AZ$12)</f>
        <v>0</v>
      </c>
      <c r="BA429" s="368">
        <f>AZ442+AZ429-('Charges variables (avancé)'!$F54*Commandes!BA$12)</f>
        <v>0</v>
      </c>
      <c r="BB429" s="368">
        <f>BA442+BA429-('Charges variables (avancé)'!$F54*Commandes!BB$12)</f>
        <v>0</v>
      </c>
      <c r="BC429" s="368">
        <f>BB442+BB429-('Charges variables (avancé)'!$F54*Commandes!BC$12)</f>
        <v>0</v>
      </c>
      <c r="BD429" s="368">
        <f>BC442+BC429-('Charges variables (avancé)'!$F54*Commandes!BD$12)</f>
        <v>0</v>
      </c>
      <c r="BE429" s="368">
        <f>BD442+BD429-('Charges variables (avancé)'!$F54*Commandes!BE$12)</f>
        <v>0</v>
      </c>
      <c r="BF429" s="368">
        <f>BE442+BE429-('Charges variables (avancé)'!$F54*Commandes!BF$12)</f>
        <v>0</v>
      </c>
      <c r="BG429" s="368">
        <f>BF442+BF429-('Charges variables (avancé)'!$F54*Commandes!BG$12)</f>
        <v>0</v>
      </c>
      <c r="BH429" s="368">
        <f>BG442+BG429-('Charges variables (avancé)'!$F54*Commandes!BH$12)</f>
        <v>0</v>
      </c>
      <c r="BI429" s="368">
        <f>BH442+BH429-('Charges variables (avancé)'!$F54*Commandes!BI$12)</f>
        <v>0</v>
      </c>
      <c r="BJ429" s="368">
        <f>BI442+BI429-('Charges variables (avancé)'!$F54*Commandes!BJ$12)</f>
        <v>0</v>
      </c>
    </row>
    <row r="430" spans="2:68" ht="15" customHeight="1">
      <c r="B430" s="366">
        <f>'Charges variables (avancé)'!$C$55</f>
        <v>0</v>
      </c>
      <c r="C430" s="367">
        <v>0</v>
      </c>
      <c r="D430" s="368">
        <f>C443+C430-('Charges variables (avancé)'!$F55*Commandes!D$12)</f>
        <v>0</v>
      </c>
      <c r="E430" s="368">
        <f>D443+D430-('Charges variables (avancé)'!$F55*Commandes!E$12)</f>
        <v>0</v>
      </c>
      <c r="F430" s="368">
        <f>E443+E430-('Charges variables (avancé)'!$F55*Commandes!F$12)</f>
        <v>0</v>
      </c>
      <c r="G430" s="368">
        <f>F443+F430-('Charges variables (avancé)'!$F55*Commandes!G$12)</f>
        <v>0</v>
      </c>
      <c r="H430" s="368">
        <f>G443+G430-('Charges variables (avancé)'!$F55*Commandes!H$12)</f>
        <v>0</v>
      </c>
      <c r="I430" s="368">
        <f>H443+H430-('Charges variables (avancé)'!$F55*Commandes!I$12)</f>
        <v>0</v>
      </c>
      <c r="J430" s="368">
        <f>I443+I430-('Charges variables (avancé)'!$F55*Commandes!J$12)</f>
        <v>0</v>
      </c>
      <c r="K430" s="368">
        <f>J443+J430-('Charges variables (avancé)'!$F55*Commandes!K$12)</f>
        <v>0</v>
      </c>
      <c r="L430" s="368">
        <f>K443+K430-('Charges variables (avancé)'!$F55*Commandes!L$12)</f>
        <v>0</v>
      </c>
      <c r="M430" s="368">
        <f>L443+L430-('Charges variables (avancé)'!$F55*Commandes!M$12)</f>
        <v>0</v>
      </c>
      <c r="N430" s="368">
        <f>M443+M430-('Charges variables (avancé)'!$F55*Commandes!N$12)</f>
        <v>0</v>
      </c>
      <c r="O430" s="368">
        <f>N443+N430-('Charges variables (avancé)'!$F55*Commandes!O$12)</f>
        <v>0</v>
      </c>
      <c r="P430" s="368">
        <f>O443+O430-('Charges variables (avancé)'!$F55*Commandes!P$12)</f>
        <v>0</v>
      </c>
      <c r="Q430" s="368">
        <f>P443+P430-('Charges variables (avancé)'!$F55*Commandes!Q$12)</f>
        <v>0</v>
      </c>
      <c r="R430" s="368">
        <f>Q443+Q430-('Charges variables (avancé)'!$F55*Commandes!R$12)</f>
        <v>0</v>
      </c>
      <c r="S430" s="368">
        <f>R443+R430-('Charges variables (avancé)'!$F55*Commandes!S$12)</f>
        <v>0</v>
      </c>
      <c r="T430" s="368">
        <f>S443+S430-('Charges variables (avancé)'!$F55*Commandes!T$12)</f>
        <v>0</v>
      </c>
      <c r="U430" s="368">
        <f>T443+T430-('Charges variables (avancé)'!$F55*Commandes!U$12)</f>
        <v>0</v>
      </c>
      <c r="V430" s="368">
        <f>U443+U430-('Charges variables (avancé)'!$F55*Commandes!V$12)</f>
        <v>0</v>
      </c>
      <c r="W430" s="368">
        <f>V443+V430-('Charges variables (avancé)'!$F55*Commandes!W$12)</f>
        <v>0</v>
      </c>
      <c r="X430" s="368">
        <f>W443+W430-('Charges variables (avancé)'!$F55*Commandes!X$12)</f>
        <v>0</v>
      </c>
      <c r="Y430" s="368">
        <f>X443+X430-('Charges variables (avancé)'!$F55*Commandes!Y$12)</f>
        <v>0</v>
      </c>
      <c r="Z430" s="368">
        <f>Y443+Y430-('Charges variables (avancé)'!$F55*Commandes!Z$12)</f>
        <v>0</v>
      </c>
      <c r="AA430" s="368">
        <f>Z443+Z430-('Charges variables (avancé)'!$F55*Commandes!AA$12)</f>
        <v>0</v>
      </c>
      <c r="AB430" s="368">
        <f>AA443+AA430-('Charges variables (avancé)'!$F55*Commandes!AB$12)</f>
        <v>0</v>
      </c>
      <c r="AC430" s="368">
        <f>AB443+AB430-('Charges variables (avancé)'!$F55*Commandes!AC$12)</f>
        <v>0</v>
      </c>
      <c r="AD430" s="368">
        <f>AC443+AC430-('Charges variables (avancé)'!$F55*Commandes!AD$12)</f>
        <v>0</v>
      </c>
      <c r="AE430" s="368">
        <f>AD443+AD430-('Charges variables (avancé)'!$F55*Commandes!AE$12)</f>
        <v>0</v>
      </c>
      <c r="AF430" s="368">
        <f>AE443+AE430-('Charges variables (avancé)'!$F55*Commandes!AF$12)</f>
        <v>0</v>
      </c>
      <c r="AG430" s="368">
        <f>AF443+AF430-('Charges variables (avancé)'!$F55*Commandes!AG$12)</f>
        <v>0</v>
      </c>
      <c r="AH430" s="368">
        <f>AG443+AG430-('Charges variables (avancé)'!$F55*Commandes!AH$12)</f>
        <v>0</v>
      </c>
      <c r="AI430" s="368">
        <f>AH443+AH430-('Charges variables (avancé)'!$F55*Commandes!AI$12)</f>
        <v>0</v>
      </c>
      <c r="AJ430" s="368">
        <f>AI443+AI430-('Charges variables (avancé)'!$F55*Commandes!AJ$12)</f>
        <v>0</v>
      </c>
      <c r="AK430" s="368">
        <f>AJ443+AJ430-('Charges variables (avancé)'!$F55*Commandes!AK$12)</f>
        <v>0</v>
      </c>
      <c r="AL430" s="368">
        <f>AK443+AK430-('Charges variables (avancé)'!$F55*Commandes!AL$12)</f>
        <v>0</v>
      </c>
      <c r="AM430" s="368">
        <f>AL443+AL430-('Charges variables (avancé)'!$F55*Commandes!AM$12)</f>
        <v>0</v>
      </c>
      <c r="AN430" s="368">
        <f>AM443+AM430-('Charges variables (avancé)'!$F55*Commandes!AN$12)</f>
        <v>0</v>
      </c>
      <c r="AO430" s="368">
        <f>AN443+AN430-('Charges variables (avancé)'!$F55*Commandes!AO$12)</f>
        <v>0</v>
      </c>
      <c r="AP430" s="368">
        <f>AO443+AO430-('Charges variables (avancé)'!$F55*Commandes!AP$12)</f>
        <v>0</v>
      </c>
      <c r="AQ430" s="368">
        <f>AP443+AP430-('Charges variables (avancé)'!$F55*Commandes!AQ$12)</f>
        <v>0</v>
      </c>
      <c r="AR430" s="368">
        <f>AQ443+AQ430-('Charges variables (avancé)'!$F55*Commandes!AR$12)</f>
        <v>0</v>
      </c>
      <c r="AS430" s="368">
        <f>AR443+AR430-('Charges variables (avancé)'!$F55*Commandes!AS$12)</f>
        <v>0</v>
      </c>
      <c r="AT430" s="368">
        <f>AS443+AS430-('Charges variables (avancé)'!$F55*Commandes!AT$12)</f>
        <v>0</v>
      </c>
      <c r="AU430" s="368">
        <f>AT443+AT430-('Charges variables (avancé)'!$F55*Commandes!AU$12)</f>
        <v>0</v>
      </c>
      <c r="AV430" s="368">
        <f>AU443+AU430-('Charges variables (avancé)'!$F55*Commandes!AV$12)</f>
        <v>0</v>
      </c>
      <c r="AW430" s="368">
        <f>AV443+AV430-('Charges variables (avancé)'!$F55*Commandes!AW$12)</f>
        <v>0</v>
      </c>
      <c r="AX430" s="368">
        <f>AW443+AW430-('Charges variables (avancé)'!$F55*Commandes!AX$12)</f>
        <v>0</v>
      </c>
      <c r="AY430" s="368">
        <f>AX443+AX430-('Charges variables (avancé)'!$F55*Commandes!AY$12)</f>
        <v>0</v>
      </c>
      <c r="AZ430" s="368">
        <f>AY443+AY430-('Charges variables (avancé)'!$F55*Commandes!AZ$12)</f>
        <v>0</v>
      </c>
      <c r="BA430" s="368">
        <f>AZ443+AZ430-('Charges variables (avancé)'!$F55*Commandes!BA$12)</f>
        <v>0</v>
      </c>
      <c r="BB430" s="368">
        <f>BA443+BA430-('Charges variables (avancé)'!$F55*Commandes!BB$12)</f>
        <v>0</v>
      </c>
      <c r="BC430" s="368">
        <f>BB443+BB430-('Charges variables (avancé)'!$F55*Commandes!BC$12)</f>
        <v>0</v>
      </c>
      <c r="BD430" s="368">
        <f>BC443+BC430-('Charges variables (avancé)'!$F55*Commandes!BD$12)</f>
        <v>0</v>
      </c>
      <c r="BE430" s="368">
        <f>BD443+BD430-('Charges variables (avancé)'!$F55*Commandes!BE$12)</f>
        <v>0</v>
      </c>
      <c r="BF430" s="368">
        <f>BE443+BE430-('Charges variables (avancé)'!$F55*Commandes!BF$12)</f>
        <v>0</v>
      </c>
      <c r="BG430" s="368">
        <f>BF443+BF430-('Charges variables (avancé)'!$F55*Commandes!BG$12)</f>
        <v>0</v>
      </c>
      <c r="BH430" s="368">
        <f>BG443+BG430-('Charges variables (avancé)'!$F55*Commandes!BH$12)</f>
        <v>0</v>
      </c>
      <c r="BI430" s="368">
        <f>BH443+BH430-('Charges variables (avancé)'!$F55*Commandes!BI$12)</f>
        <v>0</v>
      </c>
      <c r="BJ430" s="368">
        <f>BI443+BI430-('Charges variables (avancé)'!$F55*Commandes!BJ$12)</f>
        <v>0</v>
      </c>
    </row>
    <row r="431" spans="2:68" ht="15" customHeight="1">
      <c r="B431" s="366">
        <f>'Charges variables (avancé)'!$C$56</f>
        <v>0</v>
      </c>
      <c r="C431" s="367">
        <v>0</v>
      </c>
      <c r="D431" s="368">
        <f>C444+C431-('Charges variables (avancé)'!$F56*Commandes!D$12)</f>
        <v>0</v>
      </c>
      <c r="E431" s="368">
        <f>D444+D431-('Charges variables (avancé)'!$F56*Commandes!E$12)</f>
        <v>0</v>
      </c>
      <c r="F431" s="368">
        <f>E444+E431-('Charges variables (avancé)'!$F56*Commandes!F$12)</f>
        <v>0</v>
      </c>
      <c r="G431" s="368">
        <f>F444+F431-('Charges variables (avancé)'!$F56*Commandes!G$12)</f>
        <v>0</v>
      </c>
      <c r="H431" s="368">
        <f>G444+G431-('Charges variables (avancé)'!$F56*Commandes!H$12)</f>
        <v>0</v>
      </c>
      <c r="I431" s="368">
        <f>H444+H431-('Charges variables (avancé)'!$F56*Commandes!I$12)</f>
        <v>0</v>
      </c>
      <c r="J431" s="368">
        <f>I444+I431-('Charges variables (avancé)'!$F56*Commandes!J$12)</f>
        <v>0</v>
      </c>
      <c r="K431" s="368">
        <f>J444+J431-('Charges variables (avancé)'!$F56*Commandes!K$12)</f>
        <v>0</v>
      </c>
      <c r="L431" s="368">
        <f>K444+K431-('Charges variables (avancé)'!$F56*Commandes!L$12)</f>
        <v>0</v>
      </c>
      <c r="M431" s="368">
        <f>L444+L431-('Charges variables (avancé)'!$F56*Commandes!M$12)</f>
        <v>0</v>
      </c>
      <c r="N431" s="368">
        <f>M444+M431-('Charges variables (avancé)'!$F56*Commandes!N$12)</f>
        <v>0</v>
      </c>
      <c r="O431" s="368">
        <f>N444+N431-('Charges variables (avancé)'!$F56*Commandes!O$12)</f>
        <v>0</v>
      </c>
      <c r="P431" s="368">
        <f>O444+O431-('Charges variables (avancé)'!$F56*Commandes!P$12)</f>
        <v>0</v>
      </c>
      <c r="Q431" s="368">
        <f>P444+P431-('Charges variables (avancé)'!$F56*Commandes!Q$12)</f>
        <v>0</v>
      </c>
      <c r="R431" s="368">
        <f>Q444+Q431-('Charges variables (avancé)'!$F56*Commandes!R$12)</f>
        <v>0</v>
      </c>
      <c r="S431" s="368">
        <f>R444+R431-('Charges variables (avancé)'!$F56*Commandes!S$12)</f>
        <v>0</v>
      </c>
      <c r="T431" s="368">
        <f>S444+S431-('Charges variables (avancé)'!$F56*Commandes!T$12)</f>
        <v>0</v>
      </c>
      <c r="U431" s="368">
        <f>T444+T431-('Charges variables (avancé)'!$F56*Commandes!U$12)</f>
        <v>0</v>
      </c>
      <c r="V431" s="368">
        <f>U444+U431-('Charges variables (avancé)'!$F56*Commandes!V$12)</f>
        <v>0</v>
      </c>
      <c r="W431" s="368">
        <f>V444+V431-('Charges variables (avancé)'!$F56*Commandes!W$12)</f>
        <v>0</v>
      </c>
      <c r="X431" s="368">
        <f>W444+W431-('Charges variables (avancé)'!$F56*Commandes!X$12)</f>
        <v>0</v>
      </c>
      <c r="Y431" s="368">
        <f>X444+X431-('Charges variables (avancé)'!$F56*Commandes!Y$12)</f>
        <v>0</v>
      </c>
      <c r="Z431" s="368">
        <f>Y444+Y431-('Charges variables (avancé)'!$F56*Commandes!Z$12)</f>
        <v>0</v>
      </c>
      <c r="AA431" s="368">
        <f>Z444+Z431-('Charges variables (avancé)'!$F56*Commandes!AA$12)</f>
        <v>0</v>
      </c>
      <c r="AB431" s="368">
        <f>AA444+AA431-('Charges variables (avancé)'!$F56*Commandes!AB$12)</f>
        <v>0</v>
      </c>
      <c r="AC431" s="368">
        <f>AB444+AB431-('Charges variables (avancé)'!$F56*Commandes!AC$12)</f>
        <v>0</v>
      </c>
      <c r="AD431" s="368">
        <f>AC444+AC431-('Charges variables (avancé)'!$F56*Commandes!AD$12)</f>
        <v>0</v>
      </c>
      <c r="AE431" s="368">
        <f>AD444+AD431-('Charges variables (avancé)'!$F56*Commandes!AE$12)</f>
        <v>0</v>
      </c>
      <c r="AF431" s="368">
        <f>AE444+AE431-('Charges variables (avancé)'!$F56*Commandes!AF$12)</f>
        <v>0</v>
      </c>
      <c r="AG431" s="368">
        <f>AF444+AF431-('Charges variables (avancé)'!$F56*Commandes!AG$12)</f>
        <v>0</v>
      </c>
      <c r="AH431" s="368">
        <f>AG444+AG431-('Charges variables (avancé)'!$F56*Commandes!AH$12)</f>
        <v>0</v>
      </c>
      <c r="AI431" s="368">
        <f>AH444+AH431-('Charges variables (avancé)'!$F56*Commandes!AI$12)</f>
        <v>0</v>
      </c>
      <c r="AJ431" s="368">
        <f>AI444+AI431-('Charges variables (avancé)'!$F56*Commandes!AJ$12)</f>
        <v>0</v>
      </c>
      <c r="AK431" s="368">
        <f>AJ444+AJ431-('Charges variables (avancé)'!$F56*Commandes!AK$12)</f>
        <v>0</v>
      </c>
      <c r="AL431" s="368">
        <f>AK444+AK431-('Charges variables (avancé)'!$F56*Commandes!AL$12)</f>
        <v>0</v>
      </c>
      <c r="AM431" s="368">
        <f>AL444+AL431-('Charges variables (avancé)'!$F56*Commandes!AM$12)</f>
        <v>0</v>
      </c>
      <c r="AN431" s="368">
        <f>AM444+AM431-('Charges variables (avancé)'!$F56*Commandes!AN$12)</f>
        <v>0</v>
      </c>
      <c r="AO431" s="368">
        <f>AN444+AN431-('Charges variables (avancé)'!$F56*Commandes!AO$12)</f>
        <v>0</v>
      </c>
      <c r="AP431" s="368">
        <f>AO444+AO431-('Charges variables (avancé)'!$F56*Commandes!AP$12)</f>
        <v>0</v>
      </c>
      <c r="AQ431" s="368">
        <f>AP444+AP431-('Charges variables (avancé)'!$F56*Commandes!AQ$12)</f>
        <v>0</v>
      </c>
      <c r="AR431" s="368">
        <f>AQ444+AQ431-('Charges variables (avancé)'!$F56*Commandes!AR$12)</f>
        <v>0</v>
      </c>
      <c r="AS431" s="368">
        <f>AR444+AR431-('Charges variables (avancé)'!$F56*Commandes!AS$12)</f>
        <v>0</v>
      </c>
      <c r="AT431" s="368">
        <f>AS444+AS431-('Charges variables (avancé)'!$F56*Commandes!AT$12)</f>
        <v>0</v>
      </c>
      <c r="AU431" s="368">
        <f>AT444+AT431-('Charges variables (avancé)'!$F56*Commandes!AU$12)</f>
        <v>0</v>
      </c>
      <c r="AV431" s="368">
        <f>AU444+AU431-('Charges variables (avancé)'!$F56*Commandes!AV$12)</f>
        <v>0</v>
      </c>
      <c r="AW431" s="368">
        <f>AV444+AV431-('Charges variables (avancé)'!$F56*Commandes!AW$12)</f>
        <v>0</v>
      </c>
      <c r="AX431" s="368">
        <f>AW444+AW431-('Charges variables (avancé)'!$F56*Commandes!AX$12)</f>
        <v>0</v>
      </c>
      <c r="AY431" s="368">
        <f>AX444+AX431-('Charges variables (avancé)'!$F56*Commandes!AY$12)</f>
        <v>0</v>
      </c>
      <c r="AZ431" s="368">
        <f>AY444+AY431-('Charges variables (avancé)'!$F56*Commandes!AZ$12)</f>
        <v>0</v>
      </c>
      <c r="BA431" s="368">
        <f>AZ444+AZ431-('Charges variables (avancé)'!$F56*Commandes!BA$12)</f>
        <v>0</v>
      </c>
      <c r="BB431" s="368">
        <f>BA444+BA431-('Charges variables (avancé)'!$F56*Commandes!BB$12)</f>
        <v>0</v>
      </c>
      <c r="BC431" s="368">
        <f>BB444+BB431-('Charges variables (avancé)'!$F56*Commandes!BC$12)</f>
        <v>0</v>
      </c>
      <c r="BD431" s="368">
        <f>BC444+BC431-('Charges variables (avancé)'!$F56*Commandes!BD$12)</f>
        <v>0</v>
      </c>
      <c r="BE431" s="368">
        <f>BD444+BD431-('Charges variables (avancé)'!$F56*Commandes!BE$12)</f>
        <v>0</v>
      </c>
      <c r="BF431" s="368">
        <f>BE444+BE431-('Charges variables (avancé)'!$F56*Commandes!BF$12)</f>
        <v>0</v>
      </c>
      <c r="BG431" s="368">
        <f>BF444+BF431-('Charges variables (avancé)'!$F56*Commandes!BG$12)</f>
        <v>0</v>
      </c>
      <c r="BH431" s="368">
        <f>BG444+BG431-('Charges variables (avancé)'!$F56*Commandes!BH$12)</f>
        <v>0</v>
      </c>
      <c r="BI431" s="368">
        <f>BH444+BH431-('Charges variables (avancé)'!$F56*Commandes!BI$12)</f>
        <v>0</v>
      </c>
      <c r="BJ431" s="368">
        <f>BI444+BI431-('Charges variables (avancé)'!$F56*Commandes!BJ$12)</f>
        <v>0</v>
      </c>
    </row>
    <row r="432" spans="2:68" ht="15" customHeight="1">
      <c r="B432" s="366">
        <f>'Charges variables (avancé)'!$C$57</f>
        <v>0</v>
      </c>
      <c r="C432" s="367">
        <v>0</v>
      </c>
      <c r="D432" s="368">
        <f>C445+C432-('Charges variables (avancé)'!$F57*Commandes!D$12)</f>
        <v>0</v>
      </c>
      <c r="E432" s="368">
        <f>D445+D432-('Charges variables (avancé)'!$F57*Commandes!E$12)</f>
        <v>0</v>
      </c>
      <c r="F432" s="368">
        <f>E445+E432-('Charges variables (avancé)'!$F57*Commandes!F$12)</f>
        <v>0</v>
      </c>
      <c r="G432" s="368">
        <f>F445+F432-('Charges variables (avancé)'!$F57*Commandes!G$12)</f>
        <v>0</v>
      </c>
      <c r="H432" s="368">
        <f>G445+G432-('Charges variables (avancé)'!$F57*Commandes!H$12)</f>
        <v>0</v>
      </c>
      <c r="I432" s="368">
        <f>H445+H432-('Charges variables (avancé)'!$F57*Commandes!I$12)</f>
        <v>0</v>
      </c>
      <c r="J432" s="368">
        <f>I445+I432-('Charges variables (avancé)'!$F57*Commandes!J$12)</f>
        <v>0</v>
      </c>
      <c r="K432" s="368">
        <f>J445+J432-('Charges variables (avancé)'!$F57*Commandes!K$12)</f>
        <v>0</v>
      </c>
      <c r="L432" s="368">
        <f>K445+K432-('Charges variables (avancé)'!$F57*Commandes!L$12)</f>
        <v>0</v>
      </c>
      <c r="M432" s="368">
        <f>L445+L432-('Charges variables (avancé)'!$F57*Commandes!M$12)</f>
        <v>0</v>
      </c>
      <c r="N432" s="368">
        <f>M445+M432-('Charges variables (avancé)'!$F57*Commandes!N$12)</f>
        <v>0</v>
      </c>
      <c r="O432" s="368">
        <f>N445+N432-('Charges variables (avancé)'!$F57*Commandes!O$12)</f>
        <v>0</v>
      </c>
      <c r="P432" s="368">
        <f>O445+O432-('Charges variables (avancé)'!$F57*Commandes!P$12)</f>
        <v>0</v>
      </c>
      <c r="Q432" s="368">
        <f>P445+P432-('Charges variables (avancé)'!$F57*Commandes!Q$12)</f>
        <v>0</v>
      </c>
      <c r="R432" s="368">
        <f>Q445+Q432-('Charges variables (avancé)'!$F57*Commandes!R$12)</f>
        <v>0</v>
      </c>
      <c r="S432" s="368">
        <f>R445+R432-('Charges variables (avancé)'!$F57*Commandes!S$12)</f>
        <v>0</v>
      </c>
      <c r="T432" s="368">
        <f>S445+S432-('Charges variables (avancé)'!$F57*Commandes!T$12)</f>
        <v>0</v>
      </c>
      <c r="U432" s="368">
        <f>T445+T432-('Charges variables (avancé)'!$F57*Commandes!U$12)</f>
        <v>0</v>
      </c>
      <c r="V432" s="368">
        <f>U445+U432-('Charges variables (avancé)'!$F57*Commandes!V$12)</f>
        <v>0</v>
      </c>
      <c r="W432" s="368">
        <f>V445+V432-('Charges variables (avancé)'!$F57*Commandes!W$12)</f>
        <v>0</v>
      </c>
      <c r="X432" s="368">
        <f>W445+W432-('Charges variables (avancé)'!$F57*Commandes!X$12)</f>
        <v>0</v>
      </c>
      <c r="Y432" s="368">
        <f>X445+X432-('Charges variables (avancé)'!$F57*Commandes!Y$12)</f>
        <v>0</v>
      </c>
      <c r="Z432" s="368">
        <f>Y445+Y432-('Charges variables (avancé)'!$F57*Commandes!Z$12)</f>
        <v>0</v>
      </c>
      <c r="AA432" s="368">
        <f>Z445+Z432-('Charges variables (avancé)'!$F57*Commandes!AA$12)</f>
        <v>0</v>
      </c>
      <c r="AB432" s="368">
        <f>AA445+AA432-('Charges variables (avancé)'!$F57*Commandes!AB$12)</f>
        <v>0</v>
      </c>
      <c r="AC432" s="368">
        <f>AB445+AB432-('Charges variables (avancé)'!$F57*Commandes!AC$12)</f>
        <v>0</v>
      </c>
      <c r="AD432" s="368">
        <f>AC445+AC432-('Charges variables (avancé)'!$F57*Commandes!AD$12)</f>
        <v>0</v>
      </c>
      <c r="AE432" s="368">
        <f>AD445+AD432-('Charges variables (avancé)'!$F57*Commandes!AE$12)</f>
        <v>0</v>
      </c>
      <c r="AF432" s="368">
        <f>AE445+AE432-('Charges variables (avancé)'!$F57*Commandes!AF$12)</f>
        <v>0</v>
      </c>
      <c r="AG432" s="368">
        <f>AF445+AF432-('Charges variables (avancé)'!$F57*Commandes!AG$12)</f>
        <v>0</v>
      </c>
      <c r="AH432" s="368">
        <f>AG445+AG432-('Charges variables (avancé)'!$F57*Commandes!AH$12)</f>
        <v>0</v>
      </c>
      <c r="AI432" s="368">
        <f>AH445+AH432-('Charges variables (avancé)'!$F57*Commandes!AI$12)</f>
        <v>0</v>
      </c>
      <c r="AJ432" s="368">
        <f>AI445+AI432-('Charges variables (avancé)'!$F57*Commandes!AJ$12)</f>
        <v>0</v>
      </c>
      <c r="AK432" s="368">
        <f>AJ445+AJ432-('Charges variables (avancé)'!$F57*Commandes!AK$12)</f>
        <v>0</v>
      </c>
      <c r="AL432" s="368">
        <f>AK445+AK432-('Charges variables (avancé)'!$F57*Commandes!AL$12)</f>
        <v>0</v>
      </c>
      <c r="AM432" s="368">
        <f>AL445+AL432-('Charges variables (avancé)'!$F57*Commandes!AM$12)</f>
        <v>0</v>
      </c>
      <c r="AN432" s="368">
        <f>AM445+AM432-('Charges variables (avancé)'!$F57*Commandes!AN$12)</f>
        <v>0</v>
      </c>
      <c r="AO432" s="368">
        <f>AN445+AN432-('Charges variables (avancé)'!$F57*Commandes!AO$12)</f>
        <v>0</v>
      </c>
      <c r="AP432" s="368">
        <f>AO445+AO432-('Charges variables (avancé)'!$F57*Commandes!AP$12)</f>
        <v>0</v>
      </c>
      <c r="AQ432" s="368">
        <f>AP445+AP432-('Charges variables (avancé)'!$F57*Commandes!AQ$12)</f>
        <v>0</v>
      </c>
      <c r="AR432" s="368">
        <f>AQ445+AQ432-('Charges variables (avancé)'!$F57*Commandes!AR$12)</f>
        <v>0</v>
      </c>
      <c r="AS432" s="368">
        <f>AR445+AR432-('Charges variables (avancé)'!$F57*Commandes!AS$12)</f>
        <v>0</v>
      </c>
      <c r="AT432" s="368">
        <f>AS445+AS432-('Charges variables (avancé)'!$F57*Commandes!AT$12)</f>
        <v>0</v>
      </c>
      <c r="AU432" s="368">
        <f>AT445+AT432-('Charges variables (avancé)'!$F57*Commandes!AU$12)</f>
        <v>0</v>
      </c>
      <c r="AV432" s="368">
        <f>AU445+AU432-('Charges variables (avancé)'!$F57*Commandes!AV$12)</f>
        <v>0</v>
      </c>
      <c r="AW432" s="368">
        <f>AV445+AV432-('Charges variables (avancé)'!$F57*Commandes!AW$12)</f>
        <v>0</v>
      </c>
      <c r="AX432" s="368">
        <f>AW445+AW432-('Charges variables (avancé)'!$F57*Commandes!AX$12)</f>
        <v>0</v>
      </c>
      <c r="AY432" s="368">
        <f>AX445+AX432-('Charges variables (avancé)'!$F57*Commandes!AY$12)</f>
        <v>0</v>
      </c>
      <c r="AZ432" s="368">
        <f>AY445+AY432-('Charges variables (avancé)'!$F57*Commandes!AZ$12)</f>
        <v>0</v>
      </c>
      <c r="BA432" s="368">
        <f>AZ445+AZ432-('Charges variables (avancé)'!$F57*Commandes!BA$12)</f>
        <v>0</v>
      </c>
      <c r="BB432" s="368">
        <f>BA445+BA432-('Charges variables (avancé)'!$F57*Commandes!BB$12)</f>
        <v>0</v>
      </c>
      <c r="BC432" s="368">
        <f>BB445+BB432-('Charges variables (avancé)'!$F57*Commandes!BC$12)</f>
        <v>0</v>
      </c>
      <c r="BD432" s="368">
        <f>BC445+BC432-('Charges variables (avancé)'!$F57*Commandes!BD$12)</f>
        <v>0</v>
      </c>
      <c r="BE432" s="368">
        <f>BD445+BD432-('Charges variables (avancé)'!$F57*Commandes!BE$12)</f>
        <v>0</v>
      </c>
      <c r="BF432" s="368">
        <f>BE445+BE432-('Charges variables (avancé)'!$F57*Commandes!BF$12)</f>
        <v>0</v>
      </c>
      <c r="BG432" s="368">
        <f>BF445+BF432-('Charges variables (avancé)'!$F57*Commandes!BG$12)</f>
        <v>0</v>
      </c>
      <c r="BH432" s="368">
        <f>BG445+BG432-('Charges variables (avancé)'!$F57*Commandes!BH$12)</f>
        <v>0</v>
      </c>
      <c r="BI432" s="368">
        <f>BH445+BH432-('Charges variables (avancé)'!$F57*Commandes!BI$12)</f>
        <v>0</v>
      </c>
      <c r="BJ432" s="368">
        <f>BI445+BI432-('Charges variables (avancé)'!$F57*Commandes!BJ$12)</f>
        <v>0</v>
      </c>
    </row>
    <row r="433" spans="2:62" ht="15" customHeight="1">
      <c r="B433" s="366">
        <f>'Charges variables (avancé)'!$C$58</f>
        <v>0</v>
      </c>
      <c r="C433" s="367">
        <v>0</v>
      </c>
      <c r="D433" s="368">
        <f>C446+C433-('Charges variables (avancé)'!$F58*Commandes!D$12)</f>
        <v>0</v>
      </c>
      <c r="E433" s="368">
        <f>D446+D433-('Charges variables (avancé)'!$F58*Commandes!E$12)</f>
        <v>0</v>
      </c>
      <c r="F433" s="368">
        <f>E446+E433-('Charges variables (avancé)'!$F58*Commandes!F$12)</f>
        <v>0</v>
      </c>
      <c r="G433" s="368">
        <f>F446+F433-('Charges variables (avancé)'!$F58*Commandes!G$12)</f>
        <v>0</v>
      </c>
      <c r="H433" s="368">
        <f>G446+G433-('Charges variables (avancé)'!$F58*Commandes!H$12)</f>
        <v>0</v>
      </c>
      <c r="I433" s="368">
        <f>H446+H433-('Charges variables (avancé)'!$F58*Commandes!I$12)</f>
        <v>0</v>
      </c>
      <c r="J433" s="368">
        <f>I446+I433-('Charges variables (avancé)'!$F58*Commandes!J$12)</f>
        <v>0</v>
      </c>
      <c r="K433" s="368">
        <f>J446+J433-('Charges variables (avancé)'!$F58*Commandes!K$12)</f>
        <v>0</v>
      </c>
      <c r="L433" s="368">
        <f>K446+K433-('Charges variables (avancé)'!$F58*Commandes!L$12)</f>
        <v>0</v>
      </c>
      <c r="M433" s="368">
        <f>L446+L433-('Charges variables (avancé)'!$F58*Commandes!M$12)</f>
        <v>0</v>
      </c>
      <c r="N433" s="368">
        <f>M446+M433-('Charges variables (avancé)'!$F58*Commandes!N$12)</f>
        <v>0</v>
      </c>
      <c r="O433" s="368">
        <f>N446+N433-('Charges variables (avancé)'!$F58*Commandes!O$12)</f>
        <v>0</v>
      </c>
      <c r="P433" s="368">
        <f>O446+O433-('Charges variables (avancé)'!$F58*Commandes!P$12)</f>
        <v>0</v>
      </c>
      <c r="Q433" s="368">
        <f>P446+P433-('Charges variables (avancé)'!$F58*Commandes!Q$12)</f>
        <v>0</v>
      </c>
      <c r="R433" s="368">
        <f>Q446+Q433-('Charges variables (avancé)'!$F58*Commandes!R$12)</f>
        <v>0</v>
      </c>
      <c r="S433" s="368">
        <f>R446+R433-('Charges variables (avancé)'!$F58*Commandes!S$12)</f>
        <v>0</v>
      </c>
      <c r="T433" s="368">
        <f>S446+S433-('Charges variables (avancé)'!$F58*Commandes!T$12)</f>
        <v>0</v>
      </c>
      <c r="U433" s="368">
        <f>T446+T433-('Charges variables (avancé)'!$F58*Commandes!U$12)</f>
        <v>0</v>
      </c>
      <c r="V433" s="368">
        <f>U446+U433-('Charges variables (avancé)'!$F58*Commandes!V$12)</f>
        <v>0</v>
      </c>
      <c r="W433" s="368">
        <f>V446+V433-('Charges variables (avancé)'!$F58*Commandes!W$12)</f>
        <v>0</v>
      </c>
      <c r="X433" s="368">
        <f>W446+W433-('Charges variables (avancé)'!$F58*Commandes!X$12)</f>
        <v>0</v>
      </c>
      <c r="Y433" s="368">
        <f>X446+X433-('Charges variables (avancé)'!$F58*Commandes!Y$12)</f>
        <v>0</v>
      </c>
      <c r="Z433" s="368">
        <f>Y446+Y433-('Charges variables (avancé)'!$F58*Commandes!Z$12)</f>
        <v>0</v>
      </c>
      <c r="AA433" s="368">
        <f>Z446+Z433-('Charges variables (avancé)'!$F58*Commandes!AA$12)</f>
        <v>0</v>
      </c>
      <c r="AB433" s="368">
        <f>AA446+AA433-('Charges variables (avancé)'!$F58*Commandes!AB$12)</f>
        <v>0</v>
      </c>
      <c r="AC433" s="368">
        <f>AB446+AB433-('Charges variables (avancé)'!$F58*Commandes!AC$12)</f>
        <v>0</v>
      </c>
      <c r="AD433" s="368">
        <f>AC446+AC433-('Charges variables (avancé)'!$F58*Commandes!AD$12)</f>
        <v>0</v>
      </c>
      <c r="AE433" s="368">
        <f>AD446+AD433-('Charges variables (avancé)'!$F58*Commandes!AE$12)</f>
        <v>0</v>
      </c>
      <c r="AF433" s="368">
        <f>AE446+AE433-('Charges variables (avancé)'!$F58*Commandes!AF$12)</f>
        <v>0</v>
      </c>
      <c r="AG433" s="368">
        <f>AF446+AF433-('Charges variables (avancé)'!$F58*Commandes!AG$12)</f>
        <v>0</v>
      </c>
      <c r="AH433" s="368">
        <f>AG446+AG433-('Charges variables (avancé)'!$F58*Commandes!AH$12)</f>
        <v>0</v>
      </c>
      <c r="AI433" s="368">
        <f>AH446+AH433-('Charges variables (avancé)'!$F58*Commandes!AI$12)</f>
        <v>0</v>
      </c>
      <c r="AJ433" s="368">
        <f>AI446+AI433-('Charges variables (avancé)'!$F58*Commandes!AJ$12)</f>
        <v>0</v>
      </c>
      <c r="AK433" s="368">
        <f>AJ446+AJ433-('Charges variables (avancé)'!$F58*Commandes!AK$12)</f>
        <v>0</v>
      </c>
      <c r="AL433" s="368">
        <f>AK446+AK433-('Charges variables (avancé)'!$F58*Commandes!AL$12)</f>
        <v>0</v>
      </c>
      <c r="AM433" s="368">
        <f>AL446+AL433-('Charges variables (avancé)'!$F58*Commandes!AM$12)</f>
        <v>0</v>
      </c>
      <c r="AN433" s="368">
        <f>AM446+AM433-('Charges variables (avancé)'!$F58*Commandes!AN$12)</f>
        <v>0</v>
      </c>
      <c r="AO433" s="368">
        <f>AN446+AN433-('Charges variables (avancé)'!$F58*Commandes!AO$12)</f>
        <v>0</v>
      </c>
      <c r="AP433" s="368">
        <f>AO446+AO433-('Charges variables (avancé)'!$F58*Commandes!AP$12)</f>
        <v>0</v>
      </c>
      <c r="AQ433" s="368">
        <f>AP446+AP433-('Charges variables (avancé)'!$F58*Commandes!AQ$12)</f>
        <v>0</v>
      </c>
      <c r="AR433" s="368">
        <f>AQ446+AQ433-('Charges variables (avancé)'!$F58*Commandes!AR$12)</f>
        <v>0</v>
      </c>
      <c r="AS433" s="368">
        <f>AR446+AR433-('Charges variables (avancé)'!$F58*Commandes!AS$12)</f>
        <v>0</v>
      </c>
      <c r="AT433" s="368">
        <f>AS446+AS433-('Charges variables (avancé)'!$F58*Commandes!AT$12)</f>
        <v>0</v>
      </c>
      <c r="AU433" s="368">
        <f>AT446+AT433-('Charges variables (avancé)'!$F58*Commandes!AU$12)</f>
        <v>0</v>
      </c>
      <c r="AV433" s="368">
        <f>AU446+AU433-('Charges variables (avancé)'!$F58*Commandes!AV$12)</f>
        <v>0</v>
      </c>
      <c r="AW433" s="368">
        <f>AV446+AV433-('Charges variables (avancé)'!$F58*Commandes!AW$12)</f>
        <v>0</v>
      </c>
      <c r="AX433" s="368">
        <f>AW446+AW433-('Charges variables (avancé)'!$F58*Commandes!AX$12)</f>
        <v>0</v>
      </c>
      <c r="AY433" s="368">
        <f>AX446+AX433-('Charges variables (avancé)'!$F58*Commandes!AY$12)</f>
        <v>0</v>
      </c>
      <c r="AZ433" s="368">
        <f>AY446+AY433-('Charges variables (avancé)'!$F58*Commandes!AZ$12)</f>
        <v>0</v>
      </c>
      <c r="BA433" s="368">
        <f>AZ446+AZ433-('Charges variables (avancé)'!$F58*Commandes!BA$12)</f>
        <v>0</v>
      </c>
      <c r="BB433" s="368">
        <f>BA446+BA433-('Charges variables (avancé)'!$F58*Commandes!BB$12)</f>
        <v>0</v>
      </c>
      <c r="BC433" s="368">
        <f>BB446+BB433-('Charges variables (avancé)'!$F58*Commandes!BC$12)</f>
        <v>0</v>
      </c>
      <c r="BD433" s="368">
        <f>BC446+BC433-('Charges variables (avancé)'!$F58*Commandes!BD$12)</f>
        <v>0</v>
      </c>
      <c r="BE433" s="368">
        <f>BD446+BD433-('Charges variables (avancé)'!$F58*Commandes!BE$12)</f>
        <v>0</v>
      </c>
      <c r="BF433" s="368">
        <f>BE446+BE433-('Charges variables (avancé)'!$F58*Commandes!BF$12)</f>
        <v>0</v>
      </c>
      <c r="BG433" s="368">
        <f>BF446+BF433-('Charges variables (avancé)'!$F58*Commandes!BG$12)</f>
        <v>0</v>
      </c>
      <c r="BH433" s="368">
        <f>BG446+BG433-('Charges variables (avancé)'!$F58*Commandes!BH$12)</f>
        <v>0</v>
      </c>
      <c r="BI433" s="368">
        <f>BH446+BH433-('Charges variables (avancé)'!$F58*Commandes!BI$12)</f>
        <v>0</v>
      </c>
      <c r="BJ433" s="368">
        <f>BI446+BI433-('Charges variables (avancé)'!$F58*Commandes!BJ$12)</f>
        <v>0</v>
      </c>
    </row>
    <row r="434" spans="2:62" ht="15" customHeight="1">
      <c r="B434" s="366">
        <f>'Charges variables-Calculs auto'!$B$120</f>
        <v>0</v>
      </c>
      <c r="C434" s="367">
        <v>0</v>
      </c>
      <c r="D434" s="368">
        <f>C447+C434-('Charges variables (avancé)'!$F59*Commandes!D$12)</f>
        <v>0</v>
      </c>
      <c r="E434" s="368">
        <f>D447+D434-('Charges variables (avancé)'!$F59*Commandes!E$12)</f>
        <v>0</v>
      </c>
      <c r="F434" s="368">
        <f>E447+E434-('Charges variables (avancé)'!$F59*Commandes!F$12)</f>
        <v>0</v>
      </c>
      <c r="G434" s="368">
        <f>F447+F434-('Charges variables (avancé)'!$F59*Commandes!G$12)</f>
        <v>0</v>
      </c>
      <c r="H434" s="368">
        <f>G447+G434-('Charges variables (avancé)'!$F59*Commandes!H$12)</f>
        <v>0</v>
      </c>
      <c r="I434" s="368">
        <f>H447+H434-('Charges variables (avancé)'!$F59*Commandes!I$12)</f>
        <v>0</v>
      </c>
      <c r="J434" s="368">
        <f>I447+I434-('Charges variables (avancé)'!$F59*Commandes!J$12)</f>
        <v>0</v>
      </c>
      <c r="K434" s="368">
        <f>J447+J434-('Charges variables (avancé)'!$F59*Commandes!K$12)</f>
        <v>0</v>
      </c>
      <c r="L434" s="368">
        <f>K447+K434-('Charges variables (avancé)'!$F59*Commandes!L$12)</f>
        <v>0</v>
      </c>
      <c r="M434" s="368">
        <f>L447+L434-('Charges variables (avancé)'!$F59*Commandes!M$12)</f>
        <v>0</v>
      </c>
      <c r="N434" s="368">
        <f>M447+M434-('Charges variables (avancé)'!$F59*Commandes!N$12)</f>
        <v>0</v>
      </c>
      <c r="O434" s="368">
        <f>N447+N434-('Charges variables (avancé)'!$F59*Commandes!O$12)</f>
        <v>0</v>
      </c>
      <c r="P434" s="368">
        <f>O447+O434-('Charges variables (avancé)'!$F59*Commandes!P$12)</f>
        <v>0</v>
      </c>
      <c r="Q434" s="368">
        <f>P447+P434-('Charges variables (avancé)'!$F59*Commandes!Q$12)</f>
        <v>0</v>
      </c>
      <c r="R434" s="368">
        <f>Q447+Q434-('Charges variables (avancé)'!$F59*Commandes!R$12)</f>
        <v>0</v>
      </c>
      <c r="S434" s="368">
        <f>R447+R434-('Charges variables (avancé)'!$F59*Commandes!S$12)</f>
        <v>0</v>
      </c>
      <c r="T434" s="368">
        <f>S447+S434-('Charges variables (avancé)'!$F59*Commandes!T$12)</f>
        <v>0</v>
      </c>
      <c r="U434" s="368">
        <f>T447+T434-('Charges variables (avancé)'!$F59*Commandes!U$12)</f>
        <v>0</v>
      </c>
      <c r="V434" s="368">
        <f>U447+U434-('Charges variables (avancé)'!$F59*Commandes!V$12)</f>
        <v>0</v>
      </c>
      <c r="W434" s="368">
        <f>V447+V434-('Charges variables (avancé)'!$F59*Commandes!W$12)</f>
        <v>0</v>
      </c>
      <c r="X434" s="368">
        <f>W447+W434-('Charges variables (avancé)'!$F59*Commandes!X$12)</f>
        <v>0</v>
      </c>
      <c r="Y434" s="368">
        <f>X447+X434-('Charges variables (avancé)'!$F59*Commandes!Y$12)</f>
        <v>0</v>
      </c>
      <c r="Z434" s="368">
        <f>Y447+Y434-('Charges variables (avancé)'!$F59*Commandes!Z$12)</f>
        <v>0</v>
      </c>
      <c r="AA434" s="368">
        <f>Z447+Z434-('Charges variables (avancé)'!$F59*Commandes!AA$12)</f>
        <v>0</v>
      </c>
      <c r="AB434" s="368">
        <f>AA447+AA434-('Charges variables (avancé)'!$F59*Commandes!AB$12)</f>
        <v>0</v>
      </c>
      <c r="AC434" s="368">
        <f>AB447+AB434-('Charges variables (avancé)'!$F59*Commandes!AC$12)</f>
        <v>0</v>
      </c>
      <c r="AD434" s="368">
        <f>AC447+AC434-('Charges variables (avancé)'!$F59*Commandes!AD$12)</f>
        <v>0</v>
      </c>
      <c r="AE434" s="368">
        <f>AD447+AD434-('Charges variables (avancé)'!$F59*Commandes!AE$12)</f>
        <v>0</v>
      </c>
      <c r="AF434" s="368">
        <f>AE447+AE434-('Charges variables (avancé)'!$F59*Commandes!AF$12)</f>
        <v>0</v>
      </c>
      <c r="AG434" s="368">
        <f>AF447+AF434-('Charges variables (avancé)'!$F59*Commandes!AG$12)</f>
        <v>0</v>
      </c>
      <c r="AH434" s="368">
        <f>AG447+AG434-('Charges variables (avancé)'!$F59*Commandes!AH$12)</f>
        <v>0</v>
      </c>
      <c r="AI434" s="368">
        <f>AH447+AH434-('Charges variables (avancé)'!$F59*Commandes!AI$12)</f>
        <v>0</v>
      </c>
      <c r="AJ434" s="368">
        <f>AI447+AI434-('Charges variables (avancé)'!$F59*Commandes!AJ$12)</f>
        <v>0</v>
      </c>
      <c r="AK434" s="368">
        <f>AJ447+AJ434-('Charges variables (avancé)'!$F59*Commandes!AK$12)</f>
        <v>0</v>
      </c>
      <c r="AL434" s="368">
        <f>AK447+AK434-('Charges variables (avancé)'!$F59*Commandes!AL$12)</f>
        <v>0</v>
      </c>
      <c r="AM434" s="368">
        <f>AL447+AL434-('Charges variables (avancé)'!$F59*Commandes!AM$12)</f>
        <v>0</v>
      </c>
      <c r="AN434" s="368">
        <f>AM447+AM434-('Charges variables (avancé)'!$F59*Commandes!AN$12)</f>
        <v>0</v>
      </c>
      <c r="AO434" s="368">
        <f>AN447+AN434-('Charges variables (avancé)'!$F59*Commandes!AO$12)</f>
        <v>0</v>
      </c>
      <c r="AP434" s="368">
        <f>AO447+AO434-('Charges variables (avancé)'!$F59*Commandes!AP$12)</f>
        <v>0</v>
      </c>
      <c r="AQ434" s="368">
        <f>AP447+AP434-('Charges variables (avancé)'!$F59*Commandes!AQ$12)</f>
        <v>0</v>
      </c>
      <c r="AR434" s="368">
        <f>AQ447+AQ434-('Charges variables (avancé)'!$F59*Commandes!AR$12)</f>
        <v>0</v>
      </c>
      <c r="AS434" s="368">
        <f>AR447+AR434-('Charges variables (avancé)'!$F59*Commandes!AS$12)</f>
        <v>0</v>
      </c>
      <c r="AT434" s="368">
        <f>AS447+AS434-('Charges variables (avancé)'!$F59*Commandes!AT$12)</f>
        <v>0</v>
      </c>
      <c r="AU434" s="368">
        <f>AT447+AT434-('Charges variables (avancé)'!$F59*Commandes!AU$12)</f>
        <v>0</v>
      </c>
      <c r="AV434" s="368">
        <f>AU447+AU434-('Charges variables (avancé)'!$F59*Commandes!AV$12)</f>
        <v>0</v>
      </c>
      <c r="AW434" s="368">
        <f>AV447+AV434-('Charges variables (avancé)'!$F59*Commandes!AW$12)</f>
        <v>0</v>
      </c>
      <c r="AX434" s="368">
        <f>AW447+AW434-('Charges variables (avancé)'!$F59*Commandes!AX$12)</f>
        <v>0</v>
      </c>
      <c r="AY434" s="368">
        <f>AX447+AX434-('Charges variables (avancé)'!$F59*Commandes!AY$12)</f>
        <v>0</v>
      </c>
      <c r="AZ434" s="368">
        <f>AY447+AY434-('Charges variables (avancé)'!$F59*Commandes!AZ$12)</f>
        <v>0</v>
      </c>
      <c r="BA434" s="368">
        <f>AZ447+AZ434-('Charges variables (avancé)'!$F59*Commandes!BA$12)</f>
        <v>0</v>
      </c>
      <c r="BB434" s="368">
        <f>BA447+BA434-('Charges variables (avancé)'!$F59*Commandes!BB$12)</f>
        <v>0</v>
      </c>
      <c r="BC434" s="368">
        <f>BB447+BB434-('Charges variables (avancé)'!$F59*Commandes!BC$12)</f>
        <v>0</v>
      </c>
      <c r="BD434" s="368">
        <f>BC447+BC434-('Charges variables (avancé)'!$F59*Commandes!BD$12)</f>
        <v>0</v>
      </c>
      <c r="BE434" s="368">
        <f>BD447+BD434-('Charges variables (avancé)'!$F59*Commandes!BE$12)</f>
        <v>0</v>
      </c>
      <c r="BF434" s="368">
        <f>BE447+BE434-('Charges variables (avancé)'!$F59*Commandes!BF$12)</f>
        <v>0</v>
      </c>
      <c r="BG434" s="368">
        <f>BF447+BF434-('Charges variables (avancé)'!$F59*Commandes!BG$12)</f>
        <v>0</v>
      </c>
      <c r="BH434" s="368">
        <f>BG447+BG434-('Charges variables (avancé)'!$F59*Commandes!BH$12)</f>
        <v>0</v>
      </c>
      <c r="BI434" s="368">
        <f>BH447+BH434-('Charges variables (avancé)'!$F59*Commandes!BI$12)</f>
        <v>0</v>
      </c>
      <c r="BJ434" s="368">
        <f>BI447+BI434-('Charges variables (avancé)'!$F59*Commandes!BJ$12)</f>
        <v>0</v>
      </c>
    </row>
    <row r="435" spans="2:62" ht="15" customHeight="1">
      <c r="B435" s="366">
        <f>'Charges variables (avancé)'!$C$60</f>
        <v>0</v>
      </c>
      <c r="C435" s="367">
        <v>0</v>
      </c>
      <c r="D435" s="368">
        <f>C448+C435-('Charges variables (avancé)'!$F60*Commandes!D$12)</f>
        <v>0</v>
      </c>
      <c r="E435" s="368">
        <f>D448+D435-('Charges variables (avancé)'!$F60*Commandes!E$12)</f>
        <v>0</v>
      </c>
      <c r="F435" s="368">
        <f>E448+E435-('Charges variables (avancé)'!$F60*Commandes!F$12)</f>
        <v>0</v>
      </c>
      <c r="G435" s="368">
        <f>F448+F435-('Charges variables (avancé)'!$F60*Commandes!G$12)</f>
        <v>0</v>
      </c>
      <c r="H435" s="368">
        <f>G448+G435-('Charges variables (avancé)'!$F60*Commandes!H$12)</f>
        <v>0</v>
      </c>
      <c r="I435" s="368">
        <f>H448+H435-('Charges variables (avancé)'!$F60*Commandes!I$12)</f>
        <v>0</v>
      </c>
      <c r="J435" s="368">
        <f>I448+I435-('Charges variables (avancé)'!$F60*Commandes!J$12)</f>
        <v>0</v>
      </c>
      <c r="K435" s="368">
        <f>J448+J435-('Charges variables (avancé)'!$F60*Commandes!K$12)</f>
        <v>0</v>
      </c>
      <c r="L435" s="368">
        <f>K448+K435-('Charges variables (avancé)'!$F60*Commandes!L$12)</f>
        <v>0</v>
      </c>
      <c r="M435" s="368">
        <f>L448+L435-('Charges variables (avancé)'!$F60*Commandes!M$12)</f>
        <v>0</v>
      </c>
      <c r="N435" s="368">
        <f>M448+M435-('Charges variables (avancé)'!$F60*Commandes!N$12)</f>
        <v>0</v>
      </c>
      <c r="O435" s="368">
        <f>N448+N435-('Charges variables (avancé)'!$F60*Commandes!O$12)</f>
        <v>0</v>
      </c>
      <c r="P435" s="368">
        <f>O448+O435-('Charges variables (avancé)'!$F60*Commandes!P$12)</f>
        <v>0</v>
      </c>
      <c r="Q435" s="368">
        <f>P448+P435-('Charges variables (avancé)'!$F60*Commandes!Q$12)</f>
        <v>0</v>
      </c>
      <c r="R435" s="368">
        <f>Q448+Q435-('Charges variables (avancé)'!$F60*Commandes!R$12)</f>
        <v>0</v>
      </c>
      <c r="S435" s="368">
        <f>R448+R435-('Charges variables (avancé)'!$F60*Commandes!S$12)</f>
        <v>0</v>
      </c>
      <c r="T435" s="368">
        <f>S448+S435-('Charges variables (avancé)'!$F60*Commandes!T$12)</f>
        <v>0</v>
      </c>
      <c r="U435" s="368">
        <f>T448+T435-('Charges variables (avancé)'!$F60*Commandes!U$12)</f>
        <v>0</v>
      </c>
      <c r="V435" s="368">
        <f>U448+U435-('Charges variables (avancé)'!$F60*Commandes!V$12)</f>
        <v>0</v>
      </c>
      <c r="W435" s="368">
        <f>V448+V435-('Charges variables (avancé)'!$F60*Commandes!W$12)</f>
        <v>0</v>
      </c>
      <c r="X435" s="368">
        <f>W448+W435-('Charges variables (avancé)'!$F60*Commandes!X$12)</f>
        <v>0</v>
      </c>
      <c r="Y435" s="368">
        <f>X448+X435-('Charges variables (avancé)'!$F60*Commandes!Y$12)</f>
        <v>0</v>
      </c>
      <c r="Z435" s="368">
        <f>Y448+Y435-('Charges variables (avancé)'!$F60*Commandes!Z$12)</f>
        <v>0</v>
      </c>
      <c r="AA435" s="368">
        <f>Z448+Z435-('Charges variables (avancé)'!$F60*Commandes!AA$12)</f>
        <v>0</v>
      </c>
      <c r="AB435" s="368">
        <f>AA448+AA435-('Charges variables (avancé)'!$F60*Commandes!AB$12)</f>
        <v>0</v>
      </c>
      <c r="AC435" s="368">
        <f>AB448+AB435-('Charges variables (avancé)'!$F60*Commandes!AC$12)</f>
        <v>0</v>
      </c>
      <c r="AD435" s="368">
        <f>AC448+AC435-('Charges variables (avancé)'!$F60*Commandes!AD$12)</f>
        <v>0</v>
      </c>
      <c r="AE435" s="368">
        <f>AD448+AD435-('Charges variables (avancé)'!$F60*Commandes!AE$12)</f>
        <v>0</v>
      </c>
      <c r="AF435" s="368">
        <f>AE448+AE435-('Charges variables (avancé)'!$F60*Commandes!AF$12)</f>
        <v>0</v>
      </c>
      <c r="AG435" s="368">
        <f>AF448+AF435-('Charges variables (avancé)'!$F60*Commandes!AG$12)</f>
        <v>0</v>
      </c>
      <c r="AH435" s="368">
        <f>AG448+AG435-('Charges variables (avancé)'!$F60*Commandes!AH$12)</f>
        <v>0</v>
      </c>
      <c r="AI435" s="368">
        <f>AH448+AH435-('Charges variables (avancé)'!$F60*Commandes!AI$12)</f>
        <v>0</v>
      </c>
      <c r="AJ435" s="368">
        <f>AI448+AI435-('Charges variables (avancé)'!$F60*Commandes!AJ$12)</f>
        <v>0</v>
      </c>
      <c r="AK435" s="368">
        <f>AJ448+AJ435-('Charges variables (avancé)'!$F60*Commandes!AK$12)</f>
        <v>0</v>
      </c>
      <c r="AL435" s="368">
        <f>AK448+AK435-('Charges variables (avancé)'!$F60*Commandes!AL$12)</f>
        <v>0</v>
      </c>
      <c r="AM435" s="368">
        <f>AL448+AL435-('Charges variables (avancé)'!$F60*Commandes!AM$12)</f>
        <v>0</v>
      </c>
      <c r="AN435" s="368">
        <f>AM448+AM435-('Charges variables (avancé)'!$F60*Commandes!AN$12)</f>
        <v>0</v>
      </c>
      <c r="AO435" s="368">
        <f>AN448+AN435-('Charges variables (avancé)'!$F60*Commandes!AO$12)</f>
        <v>0</v>
      </c>
      <c r="AP435" s="368">
        <f>AO448+AO435-('Charges variables (avancé)'!$F60*Commandes!AP$12)</f>
        <v>0</v>
      </c>
      <c r="AQ435" s="368">
        <f>AP448+AP435-('Charges variables (avancé)'!$F60*Commandes!AQ$12)</f>
        <v>0</v>
      </c>
      <c r="AR435" s="368">
        <f>AQ448+AQ435-('Charges variables (avancé)'!$F60*Commandes!AR$12)</f>
        <v>0</v>
      </c>
      <c r="AS435" s="368">
        <f>AR448+AR435-('Charges variables (avancé)'!$F60*Commandes!AS$12)</f>
        <v>0</v>
      </c>
      <c r="AT435" s="368">
        <f>AS448+AS435-('Charges variables (avancé)'!$F60*Commandes!AT$12)</f>
        <v>0</v>
      </c>
      <c r="AU435" s="368">
        <f>AT448+AT435-('Charges variables (avancé)'!$F60*Commandes!AU$12)</f>
        <v>0</v>
      </c>
      <c r="AV435" s="368">
        <f>AU448+AU435-('Charges variables (avancé)'!$F60*Commandes!AV$12)</f>
        <v>0</v>
      </c>
      <c r="AW435" s="368">
        <f>AV448+AV435-('Charges variables (avancé)'!$F60*Commandes!AW$12)</f>
        <v>0</v>
      </c>
      <c r="AX435" s="368">
        <f>AW448+AW435-('Charges variables (avancé)'!$F60*Commandes!AX$12)</f>
        <v>0</v>
      </c>
      <c r="AY435" s="368">
        <f>AX448+AX435-('Charges variables (avancé)'!$F60*Commandes!AY$12)</f>
        <v>0</v>
      </c>
      <c r="AZ435" s="368">
        <f>AY448+AY435-('Charges variables (avancé)'!$F60*Commandes!AZ$12)</f>
        <v>0</v>
      </c>
      <c r="BA435" s="368">
        <f>AZ448+AZ435-('Charges variables (avancé)'!$F60*Commandes!BA$12)</f>
        <v>0</v>
      </c>
      <c r="BB435" s="368">
        <f>BA448+BA435-('Charges variables (avancé)'!$F60*Commandes!BB$12)</f>
        <v>0</v>
      </c>
      <c r="BC435" s="368">
        <f>BB448+BB435-('Charges variables (avancé)'!$F60*Commandes!BC$12)</f>
        <v>0</v>
      </c>
      <c r="BD435" s="368">
        <f>BC448+BC435-('Charges variables (avancé)'!$F60*Commandes!BD$12)</f>
        <v>0</v>
      </c>
      <c r="BE435" s="368">
        <f>BD448+BD435-('Charges variables (avancé)'!$F60*Commandes!BE$12)</f>
        <v>0</v>
      </c>
      <c r="BF435" s="368">
        <f>BE448+BE435-('Charges variables (avancé)'!$F60*Commandes!BF$12)</f>
        <v>0</v>
      </c>
      <c r="BG435" s="368">
        <f>BF448+BF435-('Charges variables (avancé)'!$F60*Commandes!BG$12)</f>
        <v>0</v>
      </c>
      <c r="BH435" s="368">
        <f>BG448+BG435-('Charges variables (avancé)'!$F60*Commandes!BH$12)</f>
        <v>0</v>
      </c>
      <c r="BI435" s="368">
        <f>BH448+BH435-('Charges variables (avancé)'!$F60*Commandes!BI$12)</f>
        <v>0</v>
      </c>
      <c r="BJ435" s="368">
        <f>BI448+BI435-('Charges variables (avancé)'!$F60*Commandes!BJ$12)</f>
        <v>0</v>
      </c>
    </row>
    <row r="436" spans="2:62" ht="15" customHeight="1">
      <c r="B436" s="366">
        <f>'Charges variables (avancé)'!$C$61</f>
        <v>0</v>
      </c>
      <c r="C436" s="367">
        <v>0</v>
      </c>
      <c r="D436" s="368">
        <f>C449+C436-('Charges variables (avancé)'!$F61*Commandes!D$12)</f>
        <v>0</v>
      </c>
      <c r="E436" s="368">
        <f>D449+D436-('Charges variables (avancé)'!$F61*Commandes!E$12)</f>
        <v>0</v>
      </c>
      <c r="F436" s="368">
        <f>E449+E436-('Charges variables (avancé)'!$F61*Commandes!F$12)</f>
        <v>0</v>
      </c>
      <c r="G436" s="368">
        <f>F449+F436-('Charges variables (avancé)'!$F61*Commandes!G$12)</f>
        <v>0</v>
      </c>
      <c r="H436" s="368">
        <f>G449+G436-('Charges variables (avancé)'!$F61*Commandes!H$12)</f>
        <v>0</v>
      </c>
      <c r="I436" s="368">
        <f>H449+H436-('Charges variables (avancé)'!$F61*Commandes!I$12)</f>
        <v>0</v>
      </c>
      <c r="J436" s="368">
        <f>I449+I436-('Charges variables (avancé)'!$F61*Commandes!J$12)</f>
        <v>0</v>
      </c>
      <c r="K436" s="368">
        <f>J449+J436-('Charges variables (avancé)'!$F61*Commandes!K$12)</f>
        <v>0</v>
      </c>
      <c r="L436" s="368">
        <f>K449+K436-('Charges variables (avancé)'!$F61*Commandes!L$12)</f>
        <v>0</v>
      </c>
      <c r="M436" s="368">
        <f>L449+L436-('Charges variables (avancé)'!$F61*Commandes!M$12)</f>
        <v>0</v>
      </c>
      <c r="N436" s="368">
        <f>M449+M436-('Charges variables (avancé)'!$F61*Commandes!N$12)</f>
        <v>0</v>
      </c>
      <c r="O436" s="368">
        <f>N449+N436-('Charges variables (avancé)'!$F61*Commandes!O$12)</f>
        <v>0</v>
      </c>
      <c r="P436" s="368">
        <f>O449+O436-('Charges variables (avancé)'!$F61*Commandes!P$12)</f>
        <v>0</v>
      </c>
      <c r="Q436" s="368">
        <f>P449+P436-('Charges variables (avancé)'!$F61*Commandes!Q$12)</f>
        <v>0</v>
      </c>
      <c r="R436" s="368">
        <f>Q449+Q436-('Charges variables (avancé)'!$F61*Commandes!R$12)</f>
        <v>0</v>
      </c>
      <c r="S436" s="368">
        <f>R449+R436-('Charges variables (avancé)'!$F61*Commandes!S$12)</f>
        <v>0</v>
      </c>
      <c r="T436" s="368">
        <f>S449+S436-('Charges variables (avancé)'!$F61*Commandes!T$12)</f>
        <v>0</v>
      </c>
      <c r="U436" s="368">
        <f>T449+T436-('Charges variables (avancé)'!$F61*Commandes!U$12)</f>
        <v>0</v>
      </c>
      <c r="V436" s="368">
        <f>U449+U436-('Charges variables (avancé)'!$F61*Commandes!V$12)</f>
        <v>0</v>
      </c>
      <c r="W436" s="368">
        <f>V449+V436-('Charges variables (avancé)'!$F61*Commandes!W$12)</f>
        <v>0</v>
      </c>
      <c r="X436" s="368">
        <f>W449+W436-('Charges variables (avancé)'!$F61*Commandes!X$12)</f>
        <v>0</v>
      </c>
      <c r="Y436" s="368">
        <f>X449+X436-('Charges variables (avancé)'!$F61*Commandes!Y$12)</f>
        <v>0</v>
      </c>
      <c r="Z436" s="368">
        <f>Y449+Y436-('Charges variables (avancé)'!$F61*Commandes!Z$12)</f>
        <v>0</v>
      </c>
      <c r="AA436" s="368">
        <f>Z449+Z436-('Charges variables (avancé)'!$F61*Commandes!AA$12)</f>
        <v>0</v>
      </c>
      <c r="AB436" s="368">
        <f>AA449+AA436-('Charges variables (avancé)'!$F61*Commandes!AB$12)</f>
        <v>0</v>
      </c>
      <c r="AC436" s="368">
        <f>AB449+AB436-('Charges variables (avancé)'!$F61*Commandes!AC$12)</f>
        <v>0</v>
      </c>
      <c r="AD436" s="368">
        <f>AC449+AC436-('Charges variables (avancé)'!$F61*Commandes!AD$12)</f>
        <v>0</v>
      </c>
      <c r="AE436" s="368">
        <f>AD449+AD436-('Charges variables (avancé)'!$F61*Commandes!AE$12)</f>
        <v>0</v>
      </c>
      <c r="AF436" s="368">
        <f>AE449+AE436-('Charges variables (avancé)'!$F61*Commandes!AF$12)</f>
        <v>0</v>
      </c>
      <c r="AG436" s="368">
        <f>AF449+AF436-('Charges variables (avancé)'!$F61*Commandes!AG$12)</f>
        <v>0</v>
      </c>
      <c r="AH436" s="368">
        <f>AG449+AG436-('Charges variables (avancé)'!$F61*Commandes!AH$12)</f>
        <v>0</v>
      </c>
      <c r="AI436" s="368">
        <f>AH449+AH436-('Charges variables (avancé)'!$F61*Commandes!AI$12)</f>
        <v>0</v>
      </c>
      <c r="AJ436" s="368">
        <f>AI449+AI436-('Charges variables (avancé)'!$F61*Commandes!AJ$12)</f>
        <v>0</v>
      </c>
      <c r="AK436" s="368">
        <f>AJ449+AJ436-('Charges variables (avancé)'!$F61*Commandes!AK$12)</f>
        <v>0</v>
      </c>
      <c r="AL436" s="368">
        <f>AK449+AK436-('Charges variables (avancé)'!$F61*Commandes!AL$12)</f>
        <v>0</v>
      </c>
      <c r="AM436" s="368">
        <f>AL449+AL436-('Charges variables (avancé)'!$F61*Commandes!AM$12)</f>
        <v>0</v>
      </c>
      <c r="AN436" s="368">
        <f>AM449+AM436-('Charges variables (avancé)'!$F61*Commandes!AN$12)</f>
        <v>0</v>
      </c>
      <c r="AO436" s="368">
        <f>AN449+AN436-('Charges variables (avancé)'!$F61*Commandes!AO$12)</f>
        <v>0</v>
      </c>
      <c r="AP436" s="368">
        <f>AO449+AO436-('Charges variables (avancé)'!$F61*Commandes!AP$12)</f>
        <v>0</v>
      </c>
      <c r="AQ436" s="368">
        <f>AP449+AP436-('Charges variables (avancé)'!$F61*Commandes!AQ$12)</f>
        <v>0</v>
      </c>
      <c r="AR436" s="368">
        <f>AQ449+AQ436-('Charges variables (avancé)'!$F61*Commandes!AR$12)</f>
        <v>0</v>
      </c>
      <c r="AS436" s="368">
        <f>AR449+AR436-('Charges variables (avancé)'!$F61*Commandes!AS$12)</f>
        <v>0</v>
      </c>
      <c r="AT436" s="368">
        <f>AS449+AS436-('Charges variables (avancé)'!$F61*Commandes!AT$12)</f>
        <v>0</v>
      </c>
      <c r="AU436" s="368">
        <f>AT449+AT436-('Charges variables (avancé)'!$F61*Commandes!AU$12)</f>
        <v>0</v>
      </c>
      <c r="AV436" s="368">
        <f>AU449+AU436-('Charges variables (avancé)'!$F61*Commandes!AV$12)</f>
        <v>0</v>
      </c>
      <c r="AW436" s="368">
        <f>AV449+AV436-('Charges variables (avancé)'!$F61*Commandes!AW$12)</f>
        <v>0</v>
      </c>
      <c r="AX436" s="368">
        <f>AW449+AW436-('Charges variables (avancé)'!$F61*Commandes!AX$12)</f>
        <v>0</v>
      </c>
      <c r="AY436" s="368">
        <f>AX449+AX436-('Charges variables (avancé)'!$F61*Commandes!AY$12)</f>
        <v>0</v>
      </c>
      <c r="AZ436" s="368">
        <f>AY449+AY436-('Charges variables (avancé)'!$F61*Commandes!AZ$12)</f>
        <v>0</v>
      </c>
      <c r="BA436" s="368">
        <f>AZ449+AZ436-('Charges variables (avancé)'!$F61*Commandes!BA$12)</f>
        <v>0</v>
      </c>
      <c r="BB436" s="368">
        <f>BA449+BA436-('Charges variables (avancé)'!$F61*Commandes!BB$12)</f>
        <v>0</v>
      </c>
      <c r="BC436" s="368">
        <f>BB449+BB436-('Charges variables (avancé)'!$F61*Commandes!BC$12)</f>
        <v>0</v>
      </c>
      <c r="BD436" s="368">
        <f>BC449+BC436-('Charges variables (avancé)'!$F61*Commandes!BD$12)</f>
        <v>0</v>
      </c>
      <c r="BE436" s="368">
        <f>BD449+BD436-('Charges variables (avancé)'!$F61*Commandes!BE$12)</f>
        <v>0</v>
      </c>
      <c r="BF436" s="368">
        <f>BE449+BE436-('Charges variables (avancé)'!$F61*Commandes!BF$12)</f>
        <v>0</v>
      </c>
      <c r="BG436" s="368">
        <f>BF449+BF436-('Charges variables (avancé)'!$F61*Commandes!BG$12)</f>
        <v>0</v>
      </c>
      <c r="BH436" s="368">
        <f>BG449+BG436-('Charges variables (avancé)'!$F61*Commandes!BH$12)</f>
        <v>0</v>
      </c>
      <c r="BI436" s="368">
        <f>BH449+BH436-('Charges variables (avancé)'!$F61*Commandes!BI$12)</f>
        <v>0</v>
      </c>
      <c r="BJ436" s="368">
        <f>BI449+BI436-('Charges variables (avancé)'!$F61*Commandes!BJ$12)</f>
        <v>0</v>
      </c>
    </row>
    <row r="437" spans="2:62" ht="15" customHeight="1">
      <c r="B437" s="86"/>
      <c r="C437" s="31"/>
      <c r="D437" s="31"/>
      <c r="E437" s="31"/>
      <c r="F437" s="31"/>
    </row>
    <row r="438" spans="2:62" ht="15" customHeight="1">
      <c r="B438" s="104" t="s">
        <v>60</v>
      </c>
      <c r="C438" s="11"/>
      <c r="D438" s="11"/>
      <c r="E438" s="11"/>
      <c r="F438" s="32"/>
    </row>
    <row r="439" spans="2:62" ht="15" customHeight="1"/>
    <row r="440" spans="2:62" ht="15" customHeight="1">
      <c r="B440" s="81"/>
      <c r="C440" s="475" t="s">
        <v>18</v>
      </c>
      <c r="D440" s="476"/>
      <c r="E440" s="476"/>
      <c r="F440" s="476"/>
      <c r="G440" s="476"/>
      <c r="H440" s="476"/>
      <c r="I440" s="476"/>
      <c r="J440" s="476"/>
      <c r="K440" s="476"/>
      <c r="L440" s="476"/>
      <c r="M440" s="476"/>
      <c r="N440" s="476"/>
      <c r="O440" s="473" t="s">
        <v>19</v>
      </c>
      <c r="P440" s="473"/>
      <c r="Q440" s="473"/>
      <c r="R440" s="473"/>
      <c r="S440" s="473"/>
      <c r="T440" s="473"/>
      <c r="U440" s="473"/>
      <c r="V440" s="473"/>
      <c r="W440" s="473"/>
      <c r="X440" s="473"/>
      <c r="Y440" s="473"/>
      <c r="Z440" s="473"/>
      <c r="AA440" s="475" t="s">
        <v>20</v>
      </c>
      <c r="AB440" s="476"/>
      <c r="AC440" s="476"/>
      <c r="AD440" s="476"/>
      <c r="AE440" s="476"/>
      <c r="AF440" s="476"/>
      <c r="AG440" s="476"/>
      <c r="AH440" s="476"/>
      <c r="AI440" s="476"/>
      <c r="AJ440" s="476"/>
      <c r="AK440" s="476"/>
      <c r="AL440" s="476"/>
      <c r="AM440" s="473" t="s">
        <v>32</v>
      </c>
      <c r="AN440" s="473"/>
      <c r="AO440" s="473"/>
      <c r="AP440" s="473"/>
      <c r="AQ440" s="473"/>
      <c r="AR440" s="473"/>
      <c r="AS440" s="473"/>
      <c r="AT440" s="473"/>
      <c r="AU440" s="473"/>
      <c r="AV440" s="473"/>
      <c r="AW440" s="473"/>
      <c r="AX440" s="473"/>
      <c r="AY440" s="473" t="s">
        <v>33</v>
      </c>
      <c r="AZ440" s="473"/>
      <c r="BA440" s="473"/>
      <c r="BB440" s="473"/>
      <c r="BC440" s="473"/>
      <c r="BD440" s="473"/>
      <c r="BE440" s="473"/>
      <c r="BF440" s="473"/>
      <c r="BG440" s="473"/>
      <c r="BH440" s="473"/>
      <c r="BI440" s="473"/>
      <c r="BJ440" s="473"/>
    </row>
    <row r="441" spans="2:62" ht="15" customHeight="1">
      <c r="B441" s="83" t="s">
        <v>36</v>
      </c>
      <c r="C441" s="18">
        <f>CONFIG!$D$7</f>
        <v>41640</v>
      </c>
      <c r="D441" s="18">
        <f>DATE(YEAR(C441),MONTH(C441)+1,DAY(C441))</f>
        <v>41671</v>
      </c>
      <c r="E441" s="18">
        <f t="shared" ref="E441:BJ441" si="280">DATE(YEAR(D441),MONTH(D441)+1,DAY(D441))</f>
        <v>41699</v>
      </c>
      <c r="F441" s="18">
        <f t="shared" si="280"/>
        <v>41730</v>
      </c>
      <c r="G441" s="18">
        <f t="shared" si="280"/>
        <v>41760</v>
      </c>
      <c r="H441" s="18">
        <f t="shared" si="280"/>
        <v>41791</v>
      </c>
      <c r="I441" s="18">
        <f t="shared" si="280"/>
        <v>41821</v>
      </c>
      <c r="J441" s="18">
        <f t="shared" si="280"/>
        <v>41852</v>
      </c>
      <c r="K441" s="18">
        <f t="shared" si="280"/>
        <v>41883</v>
      </c>
      <c r="L441" s="18">
        <f t="shared" si="280"/>
        <v>41913</v>
      </c>
      <c r="M441" s="18">
        <f t="shared" si="280"/>
        <v>41944</v>
      </c>
      <c r="N441" s="18">
        <f t="shared" si="280"/>
        <v>41974</v>
      </c>
      <c r="O441" s="18">
        <f t="shared" si="280"/>
        <v>42005</v>
      </c>
      <c r="P441" s="18">
        <f t="shared" si="280"/>
        <v>42036</v>
      </c>
      <c r="Q441" s="18">
        <f t="shared" si="280"/>
        <v>42064</v>
      </c>
      <c r="R441" s="18">
        <f t="shared" si="280"/>
        <v>42095</v>
      </c>
      <c r="S441" s="18">
        <f t="shared" si="280"/>
        <v>42125</v>
      </c>
      <c r="T441" s="18">
        <f t="shared" si="280"/>
        <v>42156</v>
      </c>
      <c r="U441" s="18">
        <f t="shared" si="280"/>
        <v>42186</v>
      </c>
      <c r="V441" s="18">
        <f t="shared" si="280"/>
        <v>42217</v>
      </c>
      <c r="W441" s="18">
        <f t="shared" si="280"/>
        <v>42248</v>
      </c>
      <c r="X441" s="18">
        <f t="shared" si="280"/>
        <v>42278</v>
      </c>
      <c r="Y441" s="18">
        <f t="shared" si="280"/>
        <v>42309</v>
      </c>
      <c r="Z441" s="18">
        <f t="shared" si="280"/>
        <v>42339</v>
      </c>
      <c r="AA441" s="18">
        <f t="shared" si="280"/>
        <v>42370</v>
      </c>
      <c r="AB441" s="18">
        <f t="shared" si="280"/>
        <v>42401</v>
      </c>
      <c r="AC441" s="18">
        <f t="shared" si="280"/>
        <v>42430</v>
      </c>
      <c r="AD441" s="18">
        <f t="shared" si="280"/>
        <v>42461</v>
      </c>
      <c r="AE441" s="18">
        <f t="shared" si="280"/>
        <v>42491</v>
      </c>
      <c r="AF441" s="18">
        <f t="shared" si="280"/>
        <v>42522</v>
      </c>
      <c r="AG441" s="18">
        <f t="shared" si="280"/>
        <v>42552</v>
      </c>
      <c r="AH441" s="18">
        <f t="shared" si="280"/>
        <v>42583</v>
      </c>
      <c r="AI441" s="18">
        <f t="shared" si="280"/>
        <v>42614</v>
      </c>
      <c r="AJ441" s="18">
        <f t="shared" si="280"/>
        <v>42644</v>
      </c>
      <c r="AK441" s="18">
        <f t="shared" si="280"/>
        <v>42675</v>
      </c>
      <c r="AL441" s="18">
        <f t="shared" si="280"/>
        <v>42705</v>
      </c>
      <c r="AM441" s="18">
        <f t="shared" si="280"/>
        <v>42736</v>
      </c>
      <c r="AN441" s="18">
        <f t="shared" si="280"/>
        <v>42767</v>
      </c>
      <c r="AO441" s="18">
        <f t="shared" si="280"/>
        <v>42795</v>
      </c>
      <c r="AP441" s="18">
        <f t="shared" si="280"/>
        <v>42826</v>
      </c>
      <c r="AQ441" s="18">
        <f t="shared" si="280"/>
        <v>42856</v>
      </c>
      <c r="AR441" s="18">
        <f t="shared" si="280"/>
        <v>42887</v>
      </c>
      <c r="AS441" s="18">
        <f t="shared" si="280"/>
        <v>42917</v>
      </c>
      <c r="AT441" s="18">
        <f t="shared" si="280"/>
        <v>42948</v>
      </c>
      <c r="AU441" s="18">
        <f t="shared" si="280"/>
        <v>42979</v>
      </c>
      <c r="AV441" s="18">
        <f t="shared" si="280"/>
        <v>43009</v>
      </c>
      <c r="AW441" s="18">
        <f t="shared" si="280"/>
        <v>43040</v>
      </c>
      <c r="AX441" s="18">
        <f t="shared" si="280"/>
        <v>43070</v>
      </c>
      <c r="AY441" s="18">
        <f t="shared" si="280"/>
        <v>43101</v>
      </c>
      <c r="AZ441" s="18">
        <f t="shared" si="280"/>
        <v>43132</v>
      </c>
      <c r="BA441" s="18">
        <f t="shared" si="280"/>
        <v>43160</v>
      </c>
      <c r="BB441" s="18">
        <f t="shared" si="280"/>
        <v>43191</v>
      </c>
      <c r="BC441" s="18">
        <f t="shared" si="280"/>
        <v>43221</v>
      </c>
      <c r="BD441" s="18">
        <f t="shared" si="280"/>
        <v>43252</v>
      </c>
      <c r="BE441" s="18">
        <f t="shared" si="280"/>
        <v>43282</v>
      </c>
      <c r="BF441" s="18">
        <f t="shared" si="280"/>
        <v>43313</v>
      </c>
      <c r="BG441" s="18">
        <f t="shared" si="280"/>
        <v>43344</v>
      </c>
      <c r="BH441" s="18">
        <f t="shared" si="280"/>
        <v>43374</v>
      </c>
      <c r="BI441" s="18">
        <f t="shared" si="280"/>
        <v>43405</v>
      </c>
      <c r="BJ441" s="18">
        <f t="shared" si="280"/>
        <v>43435</v>
      </c>
    </row>
    <row r="442" spans="2:62" ht="15" customHeight="1">
      <c r="B442" s="366">
        <f>'Charges variables (avancé)'!$C$54</f>
        <v>0</v>
      </c>
      <c r="C442" s="368">
        <f>IF((C429-'Charges variables (avancé)'!$F54*Commandes!D$12)&lt;'Charges variables (avancé)'!$G54,ROUNDUP(ABS('Charges variables (avancé)'!$G54-(C429-'Charges variables (avancé)'!$F54*Commandes!D$12))/'Charges variables (avancé)'!$H54,0)*'Charges variables (avancé)'!$H54,0)</f>
        <v>0</v>
      </c>
      <c r="D442" s="368">
        <f>IF((D429-'Charges variables (avancé)'!$F54*Commandes!E$12)&lt;'Charges variables (avancé)'!$G54,ROUNDUP(ABS('Charges variables (avancé)'!$G54-(D429-'Charges variables (avancé)'!$F54*Commandes!E$12))/'Charges variables (avancé)'!$H54,0)*'Charges variables (avancé)'!$H54,0)</f>
        <v>0</v>
      </c>
      <c r="E442" s="368">
        <f>IF((E429-'Charges variables (avancé)'!$F54*Commandes!F$12)&lt;'Charges variables (avancé)'!$G54,ROUNDUP(ABS('Charges variables (avancé)'!$G54-(E429-'Charges variables (avancé)'!$F54*Commandes!F$12))/'Charges variables (avancé)'!$H54,0)*'Charges variables (avancé)'!$H54,0)</f>
        <v>0</v>
      </c>
      <c r="F442" s="368">
        <f>IF((F429-'Charges variables (avancé)'!$F54*Commandes!G$12)&lt;'Charges variables (avancé)'!$G54,ROUNDUP(ABS('Charges variables (avancé)'!$G54-(F429-'Charges variables (avancé)'!$F54*Commandes!G$12))/'Charges variables (avancé)'!$H54,0)*'Charges variables (avancé)'!$H54,0)</f>
        <v>0</v>
      </c>
      <c r="G442" s="368">
        <f>IF((G429-'Charges variables (avancé)'!$F54*Commandes!H$12)&lt;'Charges variables (avancé)'!$G54,ROUNDUP(ABS('Charges variables (avancé)'!$G54-(G429-'Charges variables (avancé)'!$F54*Commandes!H$12))/'Charges variables (avancé)'!$H54,0)*'Charges variables (avancé)'!$H54,0)</f>
        <v>0</v>
      </c>
      <c r="H442" s="368">
        <f>IF((H429-'Charges variables (avancé)'!$F54*Commandes!I$12)&lt;'Charges variables (avancé)'!$G54,ROUNDUP(ABS('Charges variables (avancé)'!$G54-(H429-'Charges variables (avancé)'!$F54*Commandes!I$12))/'Charges variables (avancé)'!$H54,0)*'Charges variables (avancé)'!$H54,0)</f>
        <v>0</v>
      </c>
      <c r="I442" s="368">
        <f>IF((I429-'Charges variables (avancé)'!$F54*Commandes!J$12)&lt;'Charges variables (avancé)'!$G54,ROUNDUP(ABS('Charges variables (avancé)'!$G54-(I429-'Charges variables (avancé)'!$F54*Commandes!J$12))/'Charges variables (avancé)'!$H54,0)*'Charges variables (avancé)'!$H54,0)</f>
        <v>0</v>
      </c>
      <c r="J442" s="368">
        <f>IF((J429-'Charges variables (avancé)'!$F54*Commandes!K$12)&lt;'Charges variables (avancé)'!$G54,ROUNDUP(ABS('Charges variables (avancé)'!$G54-(J429-'Charges variables (avancé)'!$F54*Commandes!K$12))/'Charges variables (avancé)'!$H54,0)*'Charges variables (avancé)'!$H54,0)</f>
        <v>0</v>
      </c>
      <c r="K442" s="368">
        <f>IF((K429-'Charges variables (avancé)'!$F54*Commandes!L$12)&lt;'Charges variables (avancé)'!$G54,ROUNDUP(ABS('Charges variables (avancé)'!$G54-(K429-'Charges variables (avancé)'!$F54*Commandes!L$12))/'Charges variables (avancé)'!$H54,0)*'Charges variables (avancé)'!$H54,0)</f>
        <v>0</v>
      </c>
      <c r="L442" s="368">
        <f>IF((L429-'Charges variables (avancé)'!$F54*Commandes!M$12)&lt;'Charges variables (avancé)'!$G54,ROUNDUP(ABS('Charges variables (avancé)'!$G54-(L429-'Charges variables (avancé)'!$F54*Commandes!M$12))/'Charges variables (avancé)'!$H54,0)*'Charges variables (avancé)'!$H54,0)</f>
        <v>0</v>
      </c>
      <c r="M442" s="368">
        <f>IF((M429-'Charges variables (avancé)'!$F54*Commandes!N$12)&lt;'Charges variables (avancé)'!$G54,ROUNDUP(ABS('Charges variables (avancé)'!$G54-(M429-'Charges variables (avancé)'!$F54*Commandes!N$12))/'Charges variables (avancé)'!$H54,0)*'Charges variables (avancé)'!$H54,0)</f>
        <v>0</v>
      </c>
      <c r="N442" s="368">
        <f>IF((N429-'Charges variables (avancé)'!$F54*Commandes!O$12)&lt;'Charges variables (avancé)'!$G54,ROUNDUP(ABS('Charges variables (avancé)'!$G54-(N429-'Charges variables (avancé)'!$F54*Commandes!O$12))/'Charges variables (avancé)'!$H54,0)*'Charges variables (avancé)'!$H54,0)</f>
        <v>0</v>
      </c>
      <c r="O442" s="368">
        <f>IF((O429-'Charges variables (avancé)'!$F54*Commandes!P$12)&lt;'Charges variables (avancé)'!$G54,ROUNDUP(ABS('Charges variables (avancé)'!$G54-(O429-'Charges variables (avancé)'!$F54*Commandes!P$12))/'Charges variables (avancé)'!$H54,0)*'Charges variables (avancé)'!$H54,0)</f>
        <v>0</v>
      </c>
      <c r="P442" s="368">
        <f>IF((P429-'Charges variables (avancé)'!$F54*Commandes!Q$12)&lt;'Charges variables (avancé)'!$G54,ROUNDUP(ABS('Charges variables (avancé)'!$G54-(P429-'Charges variables (avancé)'!$F54*Commandes!Q$12))/'Charges variables (avancé)'!$H54,0)*'Charges variables (avancé)'!$H54,0)</f>
        <v>0</v>
      </c>
      <c r="Q442" s="368">
        <f>IF((Q429-'Charges variables (avancé)'!$F54*Commandes!R$12)&lt;'Charges variables (avancé)'!$G54,ROUNDUP(ABS('Charges variables (avancé)'!$G54-(Q429-'Charges variables (avancé)'!$F54*Commandes!R$12))/'Charges variables (avancé)'!$H54,0)*'Charges variables (avancé)'!$H54,0)</f>
        <v>0</v>
      </c>
      <c r="R442" s="368">
        <f>IF((R429-'Charges variables (avancé)'!$F54*Commandes!S$12)&lt;'Charges variables (avancé)'!$G54,ROUNDUP(ABS('Charges variables (avancé)'!$G54-(R429-'Charges variables (avancé)'!$F54*Commandes!S$12))/'Charges variables (avancé)'!$H54,0)*'Charges variables (avancé)'!$H54,0)</f>
        <v>0</v>
      </c>
      <c r="S442" s="368">
        <f>IF((S429-'Charges variables (avancé)'!$F54*Commandes!T$12)&lt;'Charges variables (avancé)'!$G54,ROUNDUP(ABS('Charges variables (avancé)'!$G54-(S429-'Charges variables (avancé)'!$F54*Commandes!T$12))/'Charges variables (avancé)'!$H54,0)*'Charges variables (avancé)'!$H54,0)</f>
        <v>0</v>
      </c>
      <c r="T442" s="368">
        <f>IF((T429-'Charges variables (avancé)'!$F54*Commandes!U$12)&lt;'Charges variables (avancé)'!$G54,ROUNDUP(ABS('Charges variables (avancé)'!$G54-(T429-'Charges variables (avancé)'!$F54*Commandes!U$12))/'Charges variables (avancé)'!$H54,0)*'Charges variables (avancé)'!$H54,0)</f>
        <v>0</v>
      </c>
      <c r="U442" s="368">
        <f>IF((U429-'Charges variables (avancé)'!$F54*Commandes!V$12)&lt;'Charges variables (avancé)'!$G54,ROUNDUP(ABS('Charges variables (avancé)'!$G54-(U429-'Charges variables (avancé)'!$F54*Commandes!V$12))/'Charges variables (avancé)'!$H54,0)*'Charges variables (avancé)'!$H54,0)</f>
        <v>0</v>
      </c>
      <c r="V442" s="368">
        <f>IF((V429-'Charges variables (avancé)'!$F54*Commandes!W$12)&lt;'Charges variables (avancé)'!$G54,ROUNDUP(ABS('Charges variables (avancé)'!$G54-(V429-'Charges variables (avancé)'!$F54*Commandes!W$12))/'Charges variables (avancé)'!$H54,0)*'Charges variables (avancé)'!$H54,0)</f>
        <v>0</v>
      </c>
      <c r="W442" s="368">
        <f>IF((W429-'Charges variables (avancé)'!$F54*Commandes!X$12)&lt;'Charges variables (avancé)'!$G54,ROUNDUP(ABS('Charges variables (avancé)'!$G54-(W429-'Charges variables (avancé)'!$F54*Commandes!X$12))/'Charges variables (avancé)'!$H54,0)*'Charges variables (avancé)'!$H54,0)</f>
        <v>0</v>
      </c>
      <c r="X442" s="368">
        <f>IF((X429-'Charges variables (avancé)'!$F54*Commandes!Y$12)&lt;'Charges variables (avancé)'!$G54,ROUNDUP(ABS('Charges variables (avancé)'!$G54-(X429-'Charges variables (avancé)'!$F54*Commandes!Y$12))/'Charges variables (avancé)'!$H54,0)*'Charges variables (avancé)'!$H54,0)</f>
        <v>0</v>
      </c>
      <c r="Y442" s="368">
        <f>IF((Y429-'Charges variables (avancé)'!$F54*Commandes!Z$12)&lt;'Charges variables (avancé)'!$G54,ROUNDUP(ABS('Charges variables (avancé)'!$G54-(Y429-'Charges variables (avancé)'!$F54*Commandes!Z$12))/'Charges variables (avancé)'!$H54,0)*'Charges variables (avancé)'!$H54,0)</f>
        <v>0</v>
      </c>
      <c r="Z442" s="368">
        <f>IF((Z429-'Charges variables (avancé)'!$F54*Commandes!AA$12)&lt;'Charges variables (avancé)'!$G54,ROUNDUP(ABS('Charges variables (avancé)'!$G54-(Z429-'Charges variables (avancé)'!$F54*Commandes!AA$12))/'Charges variables (avancé)'!$H54,0)*'Charges variables (avancé)'!$H54,0)</f>
        <v>0</v>
      </c>
      <c r="AA442" s="368">
        <f>IF((AA429-'Charges variables (avancé)'!$F54*Commandes!AB$12)&lt;'Charges variables (avancé)'!$G54,ROUNDUP(ABS('Charges variables (avancé)'!$G54-(AA429-'Charges variables (avancé)'!$F54*Commandes!AB$12))/'Charges variables (avancé)'!$H54,0)*'Charges variables (avancé)'!$H54,0)</f>
        <v>0</v>
      </c>
      <c r="AB442" s="368">
        <f>IF((AB429-'Charges variables (avancé)'!$F54*Commandes!AC$12)&lt;'Charges variables (avancé)'!$G54,ROUNDUP(ABS('Charges variables (avancé)'!$G54-(AB429-'Charges variables (avancé)'!$F54*Commandes!AC$12))/'Charges variables (avancé)'!$H54,0)*'Charges variables (avancé)'!$H54,0)</f>
        <v>0</v>
      </c>
      <c r="AC442" s="368">
        <f>IF((AC429-'Charges variables (avancé)'!$F54*Commandes!AD$12)&lt;'Charges variables (avancé)'!$G54,ROUNDUP(ABS('Charges variables (avancé)'!$G54-(AC429-'Charges variables (avancé)'!$F54*Commandes!AD$12))/'Charges variables (avancé)'!$H54,0)*'Charges variables (avancé)'!$H54,0)</f>
        <v>0</v>
      </c>
      <c r="AD442" s="368">
        <f>IF((AD429-'Charges variables (avancé)'!$F54*Commandes!AE$12)&lt;'Charges variables (avancé)'!$G54,ROUNDUP(ABS('Charges variables (avancé)'!$G54-(AD429-'Charges variables (avancé)'!$F54*Commandes!AE$12))/'Charges variables (avancé)'!$H54,0)*'Charges variables (avancé)'!$H54,0)</f>
        <v>0</v>
      </c>
      <c r="AE442" s="368">
        <f>IF((AE429-'Charges variables (avancé)'!$F54*Commandes!AF$12)&lt;'Charges variables (avancé)'!$G54,ROUNDUP(ABS('Charges variables (avancé)'!$G54-(AE429-'Charges variables (avancé)'!$F54*Commandes!AF$12))/'Charges variables (avancé)'!$H54,0)*'Charges variables (avancé)'!$H54,0)</f>
        <v>0</v>
      </c>
      <c r="AF442" s="368">
        <f>IF((AF429-'Charges variables (avancé)'!$F54*Commandes!AG$12)&lt;'Charges variables (avancé)'!$G54,ROUNDUP(ABS('Charges variables (avancé)'!$G54-(AF429-'Charges variables (avancé)'!$F54*Commandes!AG$12))/'Charges variables (avancé)'!$H54,0)*'Charges variables (avancé)'!$H54,0)</f>
        <v>0</v>
      </c>
      <c r="AG442" s="368">
        <f>IF((AG429-'Charges variables (avancé)'!$F54*Commandes!AH$12)&lt;'Charges variables (avancé)'!$G54,ROUNDUP(ABS('Charges variables (avancé)'!$G54-(AG429-'Charges variables (avancé)'!$F54*Commandes!AH$12))/'Charges variables (avancé)'!$H54,0)*'Charges variables (avancé)'!$H54,0)</f>
        <v>0</v>
      </c>
      <c r="AH442" s="368">
        <f>IF((AH429-'Charges variables (avancé)'!$F54*Commandes!AI$12)&lt;'Charges variables (avancé)'!$G54,ROUNDUP(ABS('Charges variables (avancé)'!$G54-(AH429-'Charges variables (avancé)'!$F54*Commandes!AI$12))/'Charges variables (avancé)'!$H54,0)*'Charges variables (avancé)'!$H54,0)</f>
        <v>0</v>
      </c>
      <c r="AI442" s="368">
        <f>IF((AI429-'Charges variables (avancé)'!$F54*Commandes!AJ$12)&lt;'Charges variables (avancé)'!$G54,ROUNDUP(ABS('Charges variables (avancé)'!$G54-(AI429-'Charges variables (avancé)'!$F54*Commandes!AJ$12))/'Charges variables (avancé)'!$H54,0)*'Charges variables (avancé)'!$H54,0)</f>
        <v>0</v>
      </c>
      <c r="AJ442" s="368">
        <f>IF((AJ429-'Charges variables (avancé)'!$F54*Commandes!AK$12)&lt;'Charges variables (avancé)'!$G54,ROUNDUP(ABS('Charges variables (avancé)'!$G54-(AJ429-'Charges variables (avancé)'!$F54*Commandes!AK$12))/'Charges variables (avancé)'!$H54,0)*'Charges variables (avancé)'!$H54,0)</f>
        <v>0</v>
      </c>
      <c r="AK442" s="368">
        <f>IF((AK429-'Charges variables (avancé)'!$F54*Commandes!AL$12)&lt;'Charges variables (avancé)'!$G54,ROUNDUP(ABS('Charges variables (avancé)'!$G54-(AK429-'Charges variables (avancé)'!$F54*Commandes!AL$12))/'Charges variables (avancé)'!$H54,0)*'Charges variables (avancé)'!$H54,0)</f>
        <v>0</v>
      </c>
      <c r="AL442" s="368">
        <f>IF((AL429-'Charges variables (avancé)'!$F54*Commandes!AM$12)&lt;'Charges variables (avancé)'!$G54,ROUNDUP(ABS('Charges variables (avancé)'!$G54-(AL429-'Charges variables (avancé)'!$F54*Commandes!AM$12))/'Charges variables (avancé)'!$H54,0)*'Charges variables (avancé)'!$H54,0)</f>
        <v>0</v>
      </c>
      <c r="AM442" s="368">
        <f>IF((AM429-'Charges variables (avancé)'!$F54*Commandes!AN$12)&lt;'Charges variables (avancé)'!$G54,ROUNDUP(ABS('Charges variables (avancé)'!$G54-(AM429-'Charges variables (avancé)'!$F54*Commandes!AN$12))/'Charges variables (avancé)'!$H54,0)*'Charges variables (avancé)'!$H54,0)</f>
        <v>0</v>
      </c>
      <c r="AN442" s="368">
        <f>IF((AN429-'Charges variables (avancé)'!$F54*Commandes!AO$12)&lt;'Charges variables (avancé)'!$G54,ROUNDUP(ABS('Charges variables (avancé)'!$G54-(AN429-'Charges variables (avancé)'!$F54*Commandes!AO$12))/'Charges variables (avancé)'!$H54,0)*'Charges variables (avancé)'!$H54,0)</f>
        <v>0</v>
      </c>
      <c r="AO442" s="368">
        <f>IF((AO429-'Charges variables (avancé)'!$F54*Commandes!AP$12)&lt;'Charges variables (avancé)'!$G54,ROUNDUP(ABS('Charges variables (avancé)'!$G54-(AO429-'Charges variables (avancé)'!$F54*Commandes!AP$12))/'Charges variables (avancé)'!$H54,0)*'Charges variables (avancé)'!$H54,0)</f>
        <v>0</v>
      </c>
      <c r="AP442" s="368">
        <f>IF((AP429-'Charges variables (avancé)'!$F54*Commandes!AQ$12)&lt;'Charges variables (avancé)'!$G54,ROUNDUP(ABS('Charges variables (avancé)'!$G54-(AP429-'Charges variables (avancé)'!$F54*Commandes!AQ$12))/'Charges variables (avancé)'!$H54,0)*'Charges variables (avancé)'!$H54,0)</f>
        <v>0</v>
      </c>
      <c r="AQ442" s="368">
        <f>IF((AQ429-'Charges variables (avancé)'!$F54*Commandes!AR$12)&lt;'Charges variables (avancé)'!$G54,ROUNDUP(ABS('Charges variables (avancé)'!$G54-(AQ429-'Charges variables (avancé)'!$F54*Commandes!AR$12))/'Charges variables (avancé)'!$H54,0)*'Charges variables (avancé)'!$H54,0)</f>
        <v>0</v>
      </c>
      <c r="AR442" s="368">
        <f>IF((AR429-'Charges variables (avancé)'!$F54*Commandes!AS$12)&lt;'Charges variables (avancé)'!$G54,ROUNDUP(ABS('Charges variables (avancé)'!$G54-(AR429-'Charges variables (avancé)'!$F54*Commandes!AS$12))/'Charges variables (avancé)'!$H54,0)*'Charges variables (avancé)'!$H54,0)</f>
        <v>0</v>
      </c>
      <c r="AS442" s="368">
        <f>IF((AS429-'Charges variables (avancé)'!$F54*Commandes!AT$12)&lt;'Charges variables (avancé)'!$G54,ROUNDUP(ABS('Charges variables (avancé)'!$G54-(AS429-'Charges variables (avancé)'!$F54*Commandes!AT$12))/'Charges variables (avancé)'!$H54,0)*'Charges variables (avancé)'!$H54,0)</f>
        <v>0</v>
      </c>
      <c r="AT442" s="368">
        <f>IF((AT429-'Charges variables (avancé)'!$F54*Commandes!AU$12)&lt;'Charges variables (avancé)'!$G54,ROUNDUP(ABS('Charges variables (avancé)'!$G54-(AT429-'Charges variables (avancé)'!$F54*Commandes!AU$12))/'Charges variables (avancé)'!$H54,0)*'Charges variables (avancé)'!$H54,0)</f>
        <v>0</v>
      </c>
      <c r="AU442" s="368">
        <f>IF((AU429-'Charges variables (avancé)'!$F54*Commandes!AV$12)&lt;'Charges variables (avancé)'!$G54,ROUNDUP(ABS('Charges variables (avancé)'!$G54-(AU429-'Charges variables (avancé)'!$F54*Commandes!AV$12))/'Charges variables (avancé)'!$H54,0)*'Charges variables (avancé)'!$H54,0)</f>
        <v>0</v>
      </c>
      <c r="AV442" s="368">
        <f>IF((AV429-'Charges variables (avancé)'!$F54*Commandes!AW$12)&lt;'Charges variables (avancé)'!$G54,ROUNDUP(ABS('Charges variables (avancé)'!$G54-(AV429-'Charges variables (avancé)'!$F54*Commandes!AW$12))/'Charges variables (avancé)'!$H54,0)*'Charges variables (avancé)'!$H54,0)</f>
        <v>0</v>
      </c>
      <c r="AW442" s="368">
        <f>IF((AW429-'Charges variables (avancé)'!$F54*Commandes!AX$12)&lt;'Charges variables (avancé)'!$G54,ROUNDUP(ABS('Charges variables (avancé)'!$G54-(AW429-'Charges variables (avancé)'!$F54*Commandes!AX$12))/'Charges variables (avancé)'!$H54,0)*'Charges variables (avancé)'!$H54,0)</f>
        <v>0</v>
      </c>
      <c r="AX442" s="368">
        <f>IF((AX429-'Charges variables (avancé)'!$F54*Commandes!AY$12)&lt;'Charges variables (avancé)'!$G54,ROUNDUP(ABS('Charges variables (avancé)'!$G54-(AX429-'Charges variables (avancé)'!$F54*Commandes!AY$12))/'Charges variables (avancé)'!$H54,0)*'Charges variables (avancé)'!$H54,0)</f>
        <v>0</v>
      </c>
      <c r="AY442" s="368">
        <f>IF((AY429-'Charges variables (avancé)'!$F54*Commandes!AZ$12)&lt;'Charges variables (avancé)'!$G54,ROUNDUP(ABS('Charges variables (avancé)'!$G54-(AY429-'Charges variables (avancé)'!$F54*Commandes!AZ$12))/'Charges variables (avancé)'!$H54,0)*'Charges variables (avancé)'!$H54,0)</f>
        <v>0</v>
      </c>
      <c r="AZ442" s="368">
        <f>IF((AZ429-'Charges variables (avancé)'!$F54*Commandes!BA$12)&lt;'Charges variables (avancé)'!$G54,ROUNDUP(ABS('Charges variables (avancé)'!$G54-(AZ429-'Charges variables (avancé)'!$F54*Commandes!BA$12))/'Charges variables (avancé)'!$H54,0)*'Charges variables (avancé)'!$H54,0)</f>
        <v>0</v>
      </c>
      <c r="BA442" s="368">
        <f>IF((BA429-'Charges variables (avancé)'!$F54*Commandes!BB$12)&lt;'Charges variables (avancé)'!$G54,ROUNDUP(ABS('Charges variables (avancé)'!$G54-(BA429-'Charges variables (avancé)'!$F54*Commandes!BB$12))/'Charges variables (avancé)'!$H54,0)*'Charges variables (avancé)'!$H54,0)</f>
        <v>0</v>
      </c>
      <c r="BB442" s="368">
        <f>IF((BB429-'Charges variables (avancé)'!$F54*Commandes!BC$12)&lt;'Charges variables (avancé)'!$G54,ROUNDUP(ABS('Charges variables (avancé)'!$G54-(BB429-'Charges variables (avancé)'!$F54*Commandes!BC$12))/'Charges variables (avancé)'!$H54,0)*'Charges variables (avancé)'!$H54,0)</f>
        <v>0</v>
      </c>
      <c r="BC442" s="368">
        <f>IF((BC429-'Charges variables (avancé)'!$F54*Commandes!BD$12)&lt;'Charges variables (avancé)'!$G54,ROUNDUP(ABS('Charges variables (avancé)'!$G54-(BC429-'Charges variables (avancé)'!$F54*Commandes!BD$12))/'Charges variables (avancé)'!$H54,0)*'Charges variables (avancé)'!$H54,0)</f>
        <v>0</v>
      </c>
      <c r="BD442" s="368">
        <f>IF((BD429-'Charges variables (avancé)'!$F54*Commandes!BE$12)&lt;'Charges variables (avancé)'!$G54,ROUNDUP(ABS('Charges variables (avancé)'!$G54-(BD429-'Charges variables (avancé)'!$F54*Commandes!BE$12))/'Charges variables (avancé)'!$H54,0)*'Charges variables (avancé)'!$H54,0)</f>
        <v>0</v>
      </c>
      <c r="BE442" s="368">
        <f>IF((BE429-'Charges variables (avancé)'!$F54*Commandes!BF$12)&lt;'Charges variables (avancé)'!$G54,ROUNDUP(ABS('Charges variables (avancé)'!$G54-(BE429-'Charges variables (avancé)'!$F54*Commandes!BF$12))/'Charges variables (avancé)'!$H54,0)*'Charges variables (avancé)'!$H54,0)</f>
        <v>0</v>
      </c>
      <c r="BF442" s="368">
        <f>IF((BF429-'Charges variables (avancé)'!$F54*Commandes!BG$12)&lt;'Charges variables (avancé)'!$G54,ROUNDUP(ABS('Charges variables (avancé)'!$G54-(BF429-'Charges variables (avancé)'!$F54*Commandes!BG$12))/'Charges variables (avancé)'!$H54,0)*'Charges variables (avancé)'!$H54,0)</f>
        <v>0</v>
      </c>
      <c r="BG442" s="368">
        <f>IF((BG429-'Charges variables (avancé)'!$F54*Commandes!BH$12)&lt;'Charges variables (avancé)'!$G54,ROUNDUP(ABS('Charges variables (avancé)'!$G54-(BG429-'Charges variables (avancé)'!$F54*Commandes!BH$12))/'Charges variables (avancé)'!$H54,0)*'Charges variables (avancé)'!$H54,0)</f>
        <v>0</v>
      </c>
      <c r="BH442" s="368">
        <f>IF((BH429-'Charges variables (avancé)'!$F54*Commandes!BI$12)&lt;'Charges variables (avancé)'!$G54,ROUNDUP(ABS('Charges variables (avancé)'!$G54-(BH429-'Charges variables (avancé)'!$F54*Commandes!BI$12))/'Charges variables (avancé)'!$H54,0)*'Charges variables (avancé)'!$H54,0)</f>
        <v>0</v>
      </c>
      <c r="BI442" s="368">
        <f>IF((BI429-'Charges variables (avancé)'!$F54*Commandes!BJ$12)&lt;'Charges variables (avancé)'!$G54,ROUNDUP(ABS('Charges variables (avancé)'!$G54-(BI429-'Charges variables (avancé)'!$F54*Commandes!BJ$12))/'Charges variables (avancé)'!$H54,0)*'Charges variables (avancé)'!$H54,0)</f>
        <v>0</v>
      </c>
      <c r="BJ442" s="368">
        <f>IF((BJ429-'Charges variables (avancé)'!$F54*Commandes!BK$12)&lt;'Charges variables (avancé)'!$G54,ROUNDUP(ABS('Charges variables (avancé)'!$G54-(BJ429-'Charges variables (avancé)'!$F54*Commandes!BK$12))/'Charges variables (avancé)'!$H54,0)*'Charges variables (avancé)'!$H54,0)</f>
        <v>0</v>
      </c>
    </row>
    <row r="443" spans="2:62" ht="15" customHeight="1">
      <c r="B443" s="366">
        <f>'Charges variables (avancé)'!$C$55</f>
        <v>0</v>
      </c>
      <c r="C443" s="368">
        <f>IF((C430-'Charges variables (avancé)'!$F55*Commandes!D$12)&lt;'Charges variables (avancé)'!$G55,ROUNDUP(ABS('Charges variables (avancé)'!$G55-(C430-'Charges variables (avancé)'!$F55*Commandes!D$12))/'Charges variables (avancé)'!$H55,0)*'Charges variables (avancé)'!$H55,0)</f>
        <v>0</v>
      </c>
      <c r="D443" s="368">
        <f>IF((D430-'Charges variables (avancé)'!$F55*Commandes!E$12)&lt;'Charges variables (avancé)'!$G55,ROUNDUP(ABS('Charges variables (avancé)'!$G55-(D430-'Charges variables (avancé)'!$F55*Commandes!E$12))/'Charges variables (avancé)'!$H55,0)*'Charges variables (avancé)'!$H55,0)</f>
        <v>0</v>
      </c>
      <c r="E443" s="368">
        <f>IF((E430-'Charges variables (avancé)'!$F55*Commandes!F$12)&lt;'Charges variables (avancé)'!$G55,ROUNDUP(ABS('Charges variables (avancé)'!$G55-(E430-'Charges variables (avancé)'!$F55*Commandes!F$12))/'Charges variables (avancé)'!$H55,0)*'Charges variables (avancé)'!$H55,0)</f>
        <v>0</v>
      </c>
      <c r="F443" s="368">
        <f>IF((F430-'Charges variables (avancé)'!$F55*Commandes!G$12)&lt;'Charges variables (avancé)'!$G55,ROUNDUP(ABS('Charges variables (avancé)'!$G55-(F430-'Charges variables (avancé)'!$F55*Commandes!G$12))/'Charges variables (avancé)'!$H55,0)*'Charges variables (avancé)'!$H55,0)</f>
        <v>0</v>
      </c>
      <c r="G443" s="368">
        <f>IF((G430-'Charges variables (avancé)'!$F55*Commandes!H$12)&lt;'Charges variables (avancé)'!$G55,ROUNDUP(ABS('Charges variables (avancé)'!$G55-(G430-'Charges variables (avancé)'!$F55*Commandes!H$12))/'Charges variables (avancé)'!$H55,0)*'Charges variables (avancé)'!$H55,0)</f>
        <v>0</v>
      </c>
      <c r="H443" s="368">
        <f>IF((H430-'Charges variables (avancé)'!$F55*Commandes!I$12)&lt;'Charges variables (avancé)'!$G55,ROUNDUP(ABS('Charges variables (avancé)'!$G55-(H430-'Charges variables (avancé)'!$F55*Commandes!I$12))/'Charges variables (avancé)'!$H55,0)*'Charges variables (avancé)'!$H55,0)</f>
        <v>0</v>
      </c>
      <c r="I443" s="368">
        <f>IF((I430-'Charges variables (avancé)'!$F55*Commandes!J$12)&lt;'Charges variables (avancé)'!$G55,ROUNDUP(ABS('Charges variables (avancé)'!$G55-(I430-'Charges variables (avancé)'!$F55*Commandes!J$12))/'Charges variables (avancé)'!$H55,0)*'Charges variables (avancé)'!$H55,0)</f>
        <v>0</v>
      </c>
      <c r="J443" s="368">
        <f>IF((J430-'Charges variables (avancé)'!$F55*Commandes!K$12)&lt;'Charges variables (avancé)'!$G55,ROUNDUP(ABS('Charges variables (avancé)'!$G55-(J430-'Charges variables (avancé)'!$F55*Commandes!K$12))/'Charges variables (avancé)'!$H55,0)*'Charges variables (avancé)'!$H55,0)</f>
        <v>0</v>
      </c>
      <c r="K443" s="368">
        <f>IF((K430-'Charges variables (avancé)'!$F55*Commandes!L$12)&lt;'Charges variables (avancé)'!$G55,ROUNDUP(ABS('Charges variables (avancé)'!$G55-(K430-'Charges variables (avancé)'!$F55*Commandes!L$12))/'Charges variables (avancé)'!$H55,0)*'Charges variables (avancé)'!$H55,0)</f>
        <v>0</v>
      </c>
      <c r="L443" s="368">
        <f>IF((L430-'Charges variables (avancé)'!$F55*Commandes!M$12)&lt;'Charges variables (avancé)'!$G55,ROUNDUP(ABS('Charges variables (avancé)'!$G55-(L430-'Charges variables (avancé)'!$F55*Commandes!M$12))/'Charges variables (avancé)'!$H55,0)*'Charges variables (avancé)'!$H55,0)</f>
        <v>0</v>
      </c>
      <c r="M443" s="368">
        <f>IF((M430-'Charges variables (avancé)'!$F55*Commandes!N$12)&lt;'Charges variables (avancé)'!$G55,ROUNDUP(ABS('Charges variables (avancé)'!$G55-(M430-'Charges variables (avancé)'!$F55*Commandes!N$12))/'Charges variables (avancé)'!$H55,0)*'Charges variables (avancé)'!$H55,0)</f>
        <v>0</v>
      </c>
      <c r="N443" s="368">
        <f>IF((N430-'Charges variables (avancé)'!$F55*Commandes!O$12)&lt;'Charges variables (avancé)'!$G55,ROUNDUP(ABS('Charges variables (avancé)'!$G55-(N430-'Charges variables (avancé)'!$F55*Commandes!O$12))/'Charges variables (avancé)'!$H55,0)*'Charges variables (avancé)'!$H55,0)</f>
        <v>0</v>
      </c>
      <c r="O443" s="368">
        <f>IF((O430-'Charges variables (avancé)'!$F55*Commandes!P$12)&lt;'Charges variables (avancé)'!$G55,ROUNDUP(ABS('Charges variables (avancé)'!$G55-(O430-'Charges variables (avancé)'!$F55*Commandes!P$12))/'Charges variables (avancé)'!$H55,0)*'Charges variables (avancé)'!$H55,0)</f>
        <v>0</v>
      </c>
      <c r="P443" s="368">
        <f>IF((P430-'Charges variables (avancé)'!$F55*Commandes!Q$12)&lt;'Charges variables (avancé)'!$G55,ROUNDUP(ABS('Charges variables (avancé)'!$G55-(P430-'Charges variables (avancé)'!$F55*Commandes!Q$12))/'Charges variables (avancé)'!$H55,0)*'Charges variables (avancé)'!$H55,0)</f>
        <v>0</v>
      </c>
      <c r="Q443" s="368">
        <f>IF((Q430-'Charges variables (avancé)'!$F55*Commandes!R$12)&lt;'Charges variables (avancé)'!$G55,ROUNDUP(ABS('Charges variables (avancé)'!$G55-(Q430-'Charges variables (avancé)'!$F55*Commandes!R$12))/'Charges variables (avancé)'!$H55,0)*'Charges variables (avancé)'!$H55,0)</f>
        <v>0</v>
      </c>
      <c r="R443" s="368">
        <f>IF((R430-'Charges variables (avancé)'!$F55*Commandes!S$12)&lt;'Charges variables (avancé)'!$G55,ROUNDUP(ABS('Charges variables (avancé)'!$G55-(R430-'Charges variables (avancé)'!$F55*Commandes!S$12))/'Charges variables (avancé)'!$H55,0)*'Charges variables (avancé)'!$H55,0)</f>
        <v>0</v>
      </c>
      <c r="S443" s="368">
        <f>IF((S430-'Charges variables (avancé)'!$F55*Commandes!T$12)&lt;'Charges variables (avancé)'!$G55,ROUNDUP(ABS('Charges variables (avancé)'!$G55-(S430-'Charges variables (avancé)'!$F55*Commandes!T$12))/'Charges variables (avancé)'!$H55,0)*'Charges variables (avancé)'!$H55,0)</f>
        <v>0</v>
      </c>
      <c r="T443" s="368">
        <f>IF((T430-'Charges variables (avancé)'!$F55*Commandes!U$12)&lt;'Charges variables (avancé)'!$G55,ROUNDUP(ABS('Charges variables (avancé)'!$G55-(T430-'Charges variables (avancé)'!$F55*Commandes!U$12))/'Charges variables (avancé)'!$H55,0)*'Charges variables (avancé)'!$H55,0)</f>
        <v>0</v>
      </c>
      <c r="U443" s="368">
        <f>IF((U430-'Charges variables (avancé)'!$F55*Commandes!V$12)&lt;'Charges variables (avancé)'!$G55,ROUNDUP(ABS('Charges variables (avancé)'!$G55-(U430-'Charges variables (avancé)'!$F55*Commandes!V$12))/'Charges variables (avancé)'!$H55,0)*'Charges variables (avancé)'!$H55,0)</f>
        <v>0</v>
      </c>
      <c r="V443" s="368">
        <f>IF((V430-'Charges variables (avancé)'!$F55*Commandes!W$12)&lt;'Charges variables (avancé)'!$G55,ROUNDUP(ABS('Charges variables (avancé)'!$G55-(V430-'Charges variables (avancé)'!$F55*Commandes!W$12))/'Charges variables (avancé)'!$H55,0)*'Charges variables (avancé)'!$H55,0)</f>
        <v>0</v>
      </c>
      <c r="W443" s="368">
        <f>IF((W430-'Charges variables (avancé)'!$F55*Commandes!X$12)&lt;'Charges variables (avancé)'!$G55,ROUNDUP(ABS('Charges variables (avancé)'!$G55-(W430-'Charges variables (avancé)'!$F55*Commandes!X$12))/'Charges variables (avancé)'!$H55,0)*'Charges variables (avancé)'!$H55,0)</f>
        <v>0</v>
      </c>
      <c r="X443" s="368">
        <f>IF((X430-'Charges variables (avancé)'!$F55*Commandes!Y$12)&lt;'Charges variables (avancé)'!$G55,ROUNDUP(ABS('Charges variables (avancé)'!$G55-(X430-'Charges variables (avancé)'!$F55*Commandes!Y$12))/'Charges variables (avancé)'!$H55,0)*'Charges variables (avancé)'!$H55,0)</f>
        <v>0</v>
      </c>
      <c r="Y443" s="368">
        <f>IF((Y430-'Charges variables (avancé)'!$F55*Commandes!Z$12)&lt;'Charges variables (avancé)'!$G55,ROUNDUP(ABS('Charges variables (avancé)'!$G55-(Y430-'Charges variables (avancé)'!$F55*Commandes!Z$12))/'Charges variables (avancé)'!$H55,0)*'Charges variables (avancé)'!$H55,0)</f>
        <v>0</v>
      </c>
      <c r="Z443" s="368">
        <f>IF((Z430-'Charges variables (avancé)'!$F55*Commandes!AA$12)&lt;'Charges variables (avancé)'!$G55,ROUNDUP(ABS('Charges variables (avancé)'!$G55-(Z430-'Charges variables (avancé)'!$F55*Commandes!AA$12))/'Charges variables (avancé)'!$H55,0)*'Charges variables (avancé)'!$H55,0)</f>
        <v>0</v>
      </c>
      <c r="AA443" s="368">
        <f>IF((AA430-'Charges variables (avancé)'!$F55*Commandes!AB$12)&lt;'Charges variables (avancé)'!$G55,ROUNDUP(ABS('Charges variables (avancé)'!$G55-(AA430-'Charges variables (avancé)'!$F55*Commandes!AB$12))/'Charges variables (avancé)'!$H55,0)*'Charges variables (avancé)'!$H55,0)</f>
        <v>0</v>
      </c>
      <c r="AB443" s="368">
        <f>IF((AB430-'Charges variables (avancé)'!$F55*Commandes!AC$12)&lt;'Charges variables (avancé)'!$G55,ROUNDUP(ABS('Charges variables (avancé)'!$G55-(AB430-'Charges variables (avancé)'!$F55*Commandes!AC$12))/'Charges variables (avancé)'!$H55,0)*'Charges variables (avancé)'!$H55,0)</f>
        <v>0</v>
      </c>
      <c r="AC443" s="368">
        <f>IF((AC430-'Charges variables (avancé)'!$F55*Commandes!AD$12)&lt;'Charges variables (avancé)'!$G55,ROUNDUP(ABS('Charges variables (avancé)'!$G55-(AC430-'Charges variables (avancé)'!$F55*Commandes!AD$12))/'Charges variables (avancé)'!$H55,0)*'Charges variables (avancé)'!$H55,0)</f>
        <v>0</v>
      </c>
      <c r="AD443" s="368">
        <f>IF((AD430-'Charges variables (avancé)'!$F55*Commandes!AE$12)&lt;'Charges variables (avancé)'!$G55,ROUNDUP(ABS('Charges variables (avancé)'!$G55-(AD430-'Charges variables (avancé)'!$F55*Commandes!AE$12))/'Charges variables (avancé)'!$H55,0)*'Charges variables (avancé)'!$H55,0)</f>
        <v>0</v>
      </c>
      <c r="AE443" s="368">
        <f>IF((AE430-'Charges variables (avancé)'!$F55*Commandes!AF$12)&lt;'Charges variables (avancé)'!$G55,ROUNDUP(ABS('Charges variables (avancé)'!$G55-(AE430-'Charges variables (avancé)'!$F55*Commandes!AF$12))/'Charges variables (avancé)'!$H55,0)*'Charges variables (avancé)'!$H55,0)</f>
        <v>0</v>
      </c>
      <c r="AF443" s="368">
        <f>IF((AF430-'Charges variables (avancé)'!$F55*Commandes!AG$12)&lt;'Charges variables (avancé)'!$G55,ROUNDUP(ABS('Charges variables (avancé)'!$G55-(AF430-'Charges variables (avancé)'!$F55*Commandes!AG$12))/'Charges variables (avancé)'!$H55,0)*'Charges variables (avancé)'!$H55,0)</f>
        <v>0</v>
      </c>
      <c r="AG443" s="368">
        <f>IF((AG430-'Charges variables (avancé)'!$F55*Commandes!AH$12)&lt;'Charges variables (avancé)'!$G55,ROUNDUP(ABS('Charges variables (avancé)'!$G55-(AG430-'Charges variables (avancé)'!$F55*Commandes!AH$12))/'Charges variables (avancé)'!$H55,0)*'Charges variables (avancé)'!$H55,0)</f>
        <v>0</v>
      </c>
      <c r="AH443" s="368">
        <f>IF((AH430-'Charges variables (avancé)'!$F55*Commandes!AI$12)&lt;'Charges variables (avancé)'!$G55,ROUNDUP(ABS('Charges variables (avancé)'!$G55-(AH430-'Charges variables (avancé)'!$F55*Commandes!AI$12))/'Charges variables (avancé)'!$H55,0)*'Charges variables (avancé)'!$H55,0)</f>
        <v>0</v>
      </c>
      <c r="AI443" s="368">
        <f>IF((AI430-'Charges variables (avancé)'!$F55*Commandes!AJ$12)&lt;'Charges variables (avancé)'!$G55,ROUNDUP(ABS('Charges variables (avancé)'!$G55-(AI430-'Charges variables (avancé)'!$F55*Commandes!AJ$12))/'Charges variables (avancé)'!$H55,0)*'Charges variables (avancé)'!$H55,0)</f>
        <v>0</v>
      </c>
      <c r="AJ443" s="368">
        <f>IF((AJ430-'Charges variables (avancé)'!$F55*Commandes!AK$12)&lt;'Charges variables (avancé)'!$G55,ROUNDUP(ABS('Charges variables (avancé)'!$G55-(AJ430-'Charges variables (avancé)'!$F55*Commandes!AK$12))/'Charges variables (avancé)'!$H55,0)*'Charges variables (avancé)'!$H55,0)</f>
        <v>0</v>
      </c>
      <c r="AK443" s="368">
        <f>IF((AK430-'Charges variables (avancé)'!$F55*Commandes!AL$12)&lt;'Charges variables (avancé)'!$G55,ROUNDUP(ABS('Charges variables (avancé)'!$G55-(AK430-'Charges variables (avancé)'!$F55*Commandes!AL$12))/'Charges variables (avancé)'!$H55,0)*'Charges variables (avancé)'!$H55,0)</f>
        <v>0</v>
      </c>
      <c r="AL443" s="368">
        <f>IF((AL430-'Charges variables (avancé)'!$F55*Commandes!AM$12)&lt;'Charges variables (avancé)'!$G55,ROUNDUP(ABS('Charges variables (avancé)'!$G55-(AL430-'Charges variables (avancé)'!$F55*Commandes!AM$12))/'Charges variables (avancé)'!$H55,0)*'Charges variables (avancé)'!$H55,0)</f>
        <v>0</v>
      </c>
      <c r="AM443" s="368">
        <f>IF((AM430-'Charges variables (avancé)'!$F55*Commandes!AN$12)&lt;'Charges variables (avancé)'!$G55,ROUNDUP(ABS('Charges variables (avancé)'!$G55-(AM430-'Charges variables (avancé)'!$F55*Commandes!AN$12))/'Charges variables (avancé)'!$H55,0)*'Charges variables (avancé)'!$H55,0)</f>
        <v>0</v>
      </c>
      <c r="AN443" s="368">
        <f>IF((AN430-'Charges variables (avancé)'!$F55*Commandes!AO$12)&lt;'Charges variables (avancé)'!$G55,ROUNDUP(ABS('Charges variables (avancé)'!$G55-(AN430-'Charges variables (avancé)'!$F55*Commandes!AO$12))/'Charges variables (avancé)'!$H55,0)*'Charges variables (avancé)'!$H55,0)</f>
        <v>0</v>
      </c>
      <c r="AO443" s="368">
        <f>IF((AO430-'Charges variables (avancé)'!$F55*Commandes!AP$12)&lt;'Charges variables (avancé)'!$G55,ROUNDUP(ABS('Charges variables (avancé)'!$G55-(AO430-'Charges variables (avancé)'!$F55*Commandes!AP$12))/'Charges variables (avancé)'!$H55,0)*'Charges variables (avancé)'!$H55,0)</f>
        <v>0</v>
      </c>
      <c r="AP443" s="368">
        <f>IF((AP430-'Charges variables (avancé)'!$F55*Commandes!AQ$12)&lt;'Charges variables (avancé)'!$G55,ROUNDUP(ABS('Charges variables (avancé)'!$G55-(AP430-'Charges variables (avancé)'!$F55*Commandes!AQ$12))/'Charges variables (avancé)'!$H55,0)*'Charges variables (avancé)'!$H55,0)</f>
        <v>0</v>
      </c>
      <c r="AQ443" s="368">
        <f>IF((AQ430-'Charges variables (avancé)'!$F55*Commandes!AR$12)&lt;'Charges variables (avancé)'!$G55,ROUNDUP(ABS('Charges variables (avancé)'!$G55-(AQ430-'Charges variables (avancé)'!$F55*Commandes!AR$12))/'Charges variables (avancé)'!$H55,0)*'Charges variables (avancé)'!$H55,0)</f>
        <v>0</v>
      </c>
      <c r="AR443" s="368">
        <f>IF((AR430-'Charges variables (avancé)'!$F55*Commandes!AS$12)&lt;'Charges variables (avancé)'!$G55,ROUNDUP(ABS('Charges variables (avancé)'!$G55-(AR430-'Charges variables (avancé)'!$F55*Commandes!AS$12))/'Charges variables (avancé)'!$H55,0)*'Charges variables (avancé)'!$H55,0)</f>
        <v>0</v>
      </c>
      <c r="AS443" s="368">
        <f>IF((AS430-'Charges variables (avancé)'!$F55*Commandes!AT$12)&lt;'Charges variables (avancé)'!$G55,ROUNDUP(ABS('Charges variables (avancé)'!$G55-(AS430-'Charges variables (avancé)'!$F55*Commandes!AT$12))/'Charges variables (avancé)'!$H55,0)*'Charges variables (avancé)'!$H55,0)</f>
        <v>0</v>
      </c>
      <c r="AT443" s="368">
        <f>IF((AT430-'Charges variables (avancé)'!$F55*Commandes!AU$12)&lt;'Charges variables (avancé)'!$G55,ROUNDUP(ABS('Charges variables (avancé)'!$G55-(AT430-'Charges variables (avancé)'!$F55*Commandes!AU$12))/'Charges variables (avancé)'!$H55,0)*'Charges variables (avancé)'!$H55,0)</f>
        <v>0</v>
      </c>
      <c r="AU443" s="368">
        <f>IF((AU430-'Charges variables (avancé)'!$F55*Commandes!AV$12)&lt;'Charges variables (avancé)'!$G55,ROUNDUP(ABS('Charges variables (avancé)'!$G55-(AU430-'Charges variables (avancé)'!$F55*Commandes!AV$12))/'Charges variables (avancé)'!$H55,0)*'Charges variables (avancé)'!$H55,0)</f>
        <v>0</v>
      </c>
      <c r="AV443" s="368">
        <f>IF((AV430-'Charges variables (avancé)'!$F55*Commandes!AW$12)&lt;'Charges variables (avancé)'!$G55,ROUNDUP(ABS('Charges variables (avancé)'!$G55-(AV430-'Charges variables (avancé)'!$F55*Commandes!AW$12))/'Charges variables (avancé)'!$H55,0)*'Charges variables (avancé)'!$H55,0)</f>
        <v>0</v>
      </c>
      <c r="AW443" s="368">
        <f>IF((AW430-'Charges variables (avancé)'!$F55*Commandes!AX$12)&lt;'Charges variables (avancé)'!$G55,ROUNDUP(ABS('Charges variables (avancé)'!$G55-(AW430-'Charges variables (avancé)'!$F55*Commandes!AX$12))/'Charges variables (avancé)'!$H55,0)*'Charges variables (avancé)'!$H55,0)</f>
        <v>0</v>
      </c>
      <c r="AX443" s="368">
        <f>IF((AX430-'Charges variables (avancé)'!$F55*Commandes!AY$12)&lt;'Charges variables (avancé)'!$G55,ROUNDUP(ABS('Charges variables (avancé)'!$G55-(AX430-'Charges variables (avancé)'!$F55*Commandes!AY$12))/'Charges variables (avancé)'!$H55,0)*'Charges variables (avancé)'!$H55,0)</f>
        <v>0</v>
      </c>
      <c r="AY443" s="368">
        <f>IF((AY430-'Charges variables (avancé)'!$F55*Commandes!AZ$12)&lt;'Charges variables (avancé)'!$G55,ROUNDUP(ABS('Charges variables (avancé)'!$G55-(AY430-'Charges variables (avancé)'!$F55*Commandes!AZ$12))/'Charges variables (avancé)'!$H55,0)*'Charges variables (avancé)'!$H55,0)</f>
        <v>0</v>
      </c>
      <c r="AZ443" s="368">
        <f>IF((AZ430-'Charges variables (avancé)'!$F55*Commandes!BA$12)&lt;'Charges variables (avancé)'!$G55,ROUNDUP(ABS('Charges variables (avancé)'!$G55-(AZ430-'Charges variables (avancé)'!$F55*Commandes!BA$12))/'Charges variables (avancé)'!$H55,0)*'Charges variables (avancé)'!$H55,0)</f>
        <v>0</v>
      </c>
      <c r="BA443" s="368">
        <f>IF((BA430-'Charges variables (avancé)'!$F55*Commandes!BB$12)&lt;'Charges variables (avancé)'!$G55,ROUNDUP(ABS('Charges variables (avancé)'!$G55-(BA430-'Charges variables (avancé)'!$F55*Commandes!BB$12))/'Charges variables (avancé)'!$H55,0)*'Charges variables (avancé)'!$H55,0)</f>
        <v>0</v>
      </c>
      <c r="BB443" s="368">
        <f>IF((BB430-'Charges variables (avancé)'!$F55*Commandes!BC$12)&lt;'Charges variables (avancé)'!$G55,ROUNDUP(ABS('Charges variables (avancé)'!$G55-(BB430-'Charges variables (avancé)'!$F55*Commandes!BC$12))/'Charges variables (avancé)'!$H55,0)*'Charges variables (avancé)'!$H55,0)</f>
        <v>0</v>
      </c>
      <c r="BC443" s="368">
        <f>IF((BC430-'Charges variables (avancé)'!$F55*Commandes!BD$12)&lt;'Charges variables (avancé)'!$G55,ROUNDUP(ABS('Charges variables (avancé)'!$G55-(BC430-'Charges variables (avancé)'!$F55*Commandes!BD$12))/'Charges variables (avancé)'!$H55,0)*'Charges variables (avancé)'!$H55,0)</f>
        <v>0</v>
      </c>
      <c r="BD443" s="368">
        <f>IF((BD430-'Charges variables (avancé)'!$F55*Commandes!BE$12)&lt;'Charges variables (avancé)'!$G55,ROUNDUP(ABS('Charges variables (avancé)'!$G55-(BD430-'Charges variables (avancé)'!$F55*Commandes!BE$12))/'Charges variables (avancé)'!$H55,0)*'Charges variables (avancé)'!$H55,0)</f>
        <v>0</v>
      </c>
      <c r="BE443" s="368">
        <f>IF((BE430-'Charges variables (avancé)'!$F55*Commandes!BF$12)&lt;'Charges variables (avancé)'!$G55,ROUNDUP(ABS('Charges variables (avancé)'!$G55-(BE430-'Charges variables (avancé)'!$F55*Commandes!BF$12))/'Charges variables (avancé)'!$H55,0)*'Charges variables (avancé)'!$H55,0)</f>
        <v>0</v>
      </c>
      <c r="BF443" s="368">
        <f>IF((BF430-'Charges variables (avancé)'!$F55*Commandes!BG$12)&lt;'Charges variables (avancé)'!$G55,ROUNDUP(ABS('Charges variables (avancé)'!$G55-(BF430-'Charges variables (avancé)'!$F55*Commandes!BG$12))/'Charges variables (avancé)'!$H55,0)*'Charges variables (avancé)'!$H55,0)</f>
        <v>0</v>
      </c>
      <c r="BG443" s="368">
        <f>IF((BG430-'Charges variables (avancé)'!$F55*Commandes!BH$12)&lt;'Charges variables (avancé)'!$G55,ROUNDUP(ABS('Charges variables (avancé)'!$G55-(BG430-'Charges variables (avancé)'!$F55*Commandes!BH$12))/'Charges variables (avancé)'!$H55,0)*'Charges variables (avancé)'!$H55,0)</f>
        <v>0</v>
      </c>
      <c r="BH443" s="368">
        <f>IF((BH430-'Charges variables (avancé)'!$F55*Commandes!BI$12)&lt;'Charges variables (avancé)'!$G55,ROUNDUP(ABS('Charges variables (avancé)'!$G55-(BH430-'Charges variables (avancé)'!$F55*Commandes!BI$12))/'Charges variables (avancé)'!$H55,0)*'Charges variables (avancé)'!$H55,0)</f>
        <v>0</v>
      </c>
      <c r="BI443" s="368">
        <f>IF((BI430-'Charges variables (avancé)'!$F55*Commandes!BJ$12)&lt;'Charges variables (avancé)'!$G55,ROUNDUP(ABS('Charges variables (avancé)'!$G55-(BI430-'Charges variables (avancé)'!$F55*Commandes!BJ$12))/'Charges variables (avancé)'!$H55,0)*'Charges variables (avancé)'!$H55,0)</f>
        <v>0</v>
      </c>
      <c r="BJ443" s="368">
        <f>IF((BJ430-'Charges variables (avancé)'!$F55*Commandes!BK$12)&lt;'Charges variables (avancé)'!$G55,ROUNDUP(ABS('Charges variables (avancé)'!$G55-(BJ430-'Charges variables (avancé)'!$F55*Commandes!BK$12))/'Charges variables (avancé)'!$H55,0)*'Charges variables (avancé)'!$H55,0)</f>
        <v>0</v>
      </c>
    </row>
    <row r="444" spans="2:62" ht="15" customHeight="1">
      <c r="B444" s="366">
        <f>'Charges variables (avancé)'!$C$56</f>
        <v>0</v>
      </c>
      <c r="C444" s="368">
        <f>IF((C431-'Charges variables (avancé)'!$F56*Commandes!D$12)&lt;'Charges variables (avancé)'!$G56,ROUNDUP(ABS('Charges variables (avancé)'!$G56-(C431-'Charges variables (avancé)'!$F56*Commandes!D$12))/'Charges variables (avancé)'!$H56,0)*'Charges variables (avancé)'!$H56,0)</f>
        <v>0</v>
      </c>
      <c r="D444" s="368">
        <f>IF((D431-'Charges variables (avancé)'!$F56*Commandes!E$12)&lt;'Charges variables (avancé)'!$G56,ROUNDUP(ABS('Charges variables (avancé)'!$G56-(D431-'Charges variables (avancé)'!$F56*Commandes!E$12))/'Charges variables (avancé)'!$H56,0)*'Charges variables (avancé)'!$H56,0)</f>
        <v>0</v>
      </c>
      <c r="E444" s="368">
        <f>IF((E431-'Charges variables (avancé)'!$F56*Commandes!F$12)&lt;'Charges variables (avancé)'!$G56,ROUNDUP(ABS('Charges variables (avancé)'!$G56-(E431-'Charges variables (avancé)'!$F56*Commandes!F$12))/'Charges variables (avancé)'!$H56,0)*'Charges variables (avancé)'!$H56,0)</f>
        <v>0</v>
      </c>
      <c r="F444" s="368">
        <f>IF((F431-'Charges variables (avancé)'!$F56*Commandes!G$12)&lt;'Charges variables (avancé)'!$G56,ROUNDUP(ABS('Charges variables (avancé)'!$G56-(F431-'Charges variables (avancé)'!$F56*Commandes!G$12))/'Charges variables (avancé)'!$H56,0)*'Charges variables (avancé)'!$H56,0)</f>
        <v>0</v>
      </c>
      <c r="G444" s="368">
        <f>IF((G431-'Charges variables (avancé)'!$F56*Commandes!H$12)&lt;'Charges variables (avancé)'!$G56,ROUNDUP(ABS('Charges variables (avancé)'!$G56-(G431-'Charges variables (avancé)'!$F56*Commandes!H$12))/'Charges variables (avancé)'!$H56,0)*'Charges variables (avancé)'!$H56,0)</f>
        <v>0</v>
      </c>
      <c r="H444" s="368">
        <f>IF((H431-'Charges variables (avancé)'!$F56*Commandes!I$12)&lt;'Charges variables (avancé)'!$G56,ROUNDUP(ABS('Charges variables (avancé)'!$G56-(H431-'Charges variables (avancé)'!$F56*Commandes!I$12))/'Charges variables (avancé)'!$H56,0)*'Charges variables (avancé)'!$H56,0)</f>
        <v>0</v>
      </c>
      <c r="I444" s="368">
        <f>IF((I431-'Charges variables (avancé)'!$F56*Commandes!J$12)&lt;'Charges variables (avancé)'!$G56,ROUNDUP(ABS('Charges variables (avancé)'!$G56-(I431-'Charges variables (avancé)'!$F56*Commandes!J$12))/'Charges variables (avancé)'!$H56,0)*'Charges variables (avancé)'!$H56,0)</f>
        <v>0</v>
      </c>
      <c r="J444" s="368">
        <f>IF((J431-'Charges variables (avancé)'!$F56*Commandes!K$12)&lt;'Charges variables (avancé)'!$G56,ROUNDUP(ABS('Charges variables (avancé)'!$G56-(J431-'Charges variables (avancé)'!$F56*Commandes!K$12))/'Charges variables (avancé)'!$H56,0)*'Charges variables (avancé)'!$H56,0)</f>
        <v>0</v>
      </c>
      <c r="K444" s="368">
        <f>IF((K431-'Charges variables (avancé)'!$F56*Commandes!L$12)&lt;'Charges variables (avancé)'!$G56,ROUNDUP(ABS('Charges variables (avancé)'!$G56-(K431-'Charges variables (avancé)'!$F56*Commandes!L$12))/'Charges variables (avancé)'!$H56,0)*'Charges variables (avancé)'!$H56,0)</f>
        <v>0</v>
      </c>
      <c r="L444" s="368">
        <f>IF((L431-'Charges variables (avancé)'!$F56*Commandes!M$12)&lt;'Charges variables (avancé)'!$G56,ROUNDUP(ABS('Charges variables (avancé)'!$G56-(L431-'Charges variables (avancé)'!$F56*Commandes!M$12))/'Charges variables (avancé)'!$H56,0)*'Charges variables (avancé)'!$H56,0)</f>
        <v>0</v>
      </c>
      <c r="M444" s="368">
        <f>IF((M431-'Charges variables (avancé)'!$F56*Commandes!N$12)&lt;'Charges variables (avancé)'!$G56,ROUNDUP(ABS('Charges variables (avancé)'!$G56-(M431-'Charges variables (avancé)'!$F56*Commandes!N$12))/'Charges variables (avancé)'!$H56,0)*'Charges variables (avancé)'!$H56,0)</f>
        <v>0</v>
      </c>
      <c r="N444" s="368">
        <f>IF((N431-'Charges variables (avancé)'!$F56*Commandes!O$12)&lt;'Charges variables (avancé)'!$G56,ROUNDUP(ABS('Charges variables (avancé)'!$G56-(N431-'Charges variables (avancé)'!$F56*Commandes!O$12))/'Charges variables (avancé)'!$H56,0)*'Charges variables (avancé)'!$H56,0)</f>
        <v>0</v>
      </c>
      <c r="O444" s="368">
        <f>IF((O431-'Charges variables (avancé)'!$F56*Commandes!P$12)&lt;'Charges variables (avancé)'!$G56,ROUNDUP(ABS('Charges variables (avancé)'!$G56-(O431-'Charges variables (avancé)'!$F56*Commandes!P$12))/'Charges variables (avancé)'!$H56,0)*'Charges variables (avancé)'!$H56,0)</f>
        <v>0</v>
      </c>
      <c r="P444" s="368">
        <f>IF((P431-'Charges variables (avancé)'!$F56*Commandes!Q$12)&lt;'Charges variables (avancé)'!$G56,ROUNDUP(ABS('Charges variables (avancé)'!$G56-(P431-'Charges variables (avancé)'!$F56*Commandes!Q$12))/'Charges variables (avancé)'!$H56,0)*'Charges variables (avancé)'!$H56,0)</f>
        <v>0</v>
      </c>
      <c r="Q444" s="368">
        <f>IF((Q431-'Charges variables (avancé)'!$F56*Commandes!R$12)&lt;'Charges variables (avancé)'!$G56,ROUNDUP(ABS('Charges variables (avancé)'!$G56-(Q431-'Charges variables (avancé)'!$F56*Commandes!R$12))/'Charges variables (avancé)'!$H56,0)*'Charges variables (avancé)'!$H56,0)</f>
        <v>0</v>
      </c>
      <c r="R444" s="368">
        <f>IF((R431-'Charges variables (avancé)'!$F56*Commandes!S$12)&lt;'Charges variables (avancé)'!$G56,ROUNDUP(ABS('Charges variables (avancé)'!$G56-(R431-'Charges variables (avancé)'!$F56*Commandes!S$12))/'Charges variables (avancé)'!$H56,0)*'Charges variables (avancé)'!$H56,0)</f>
        <v>0</v>
      </c>
      <c r="S444" s="368">
        <f>IF((S431-'Charges variables (avancé)'!$F56*Commandes!T$12)&lt;'Charges variables (avancé)'!$G56,ROUNDUP(ABS('Charges variables (avancé)'!$G56-(S431-'Charges variables (avancé)'!$F56*Commandes!T$12))/'Charges variables (avancé)'!$H56,0)*'Charges variables (avancé)'!$H56,0)</f>
        <v>0</v>
      </c>
      <c r="T444" s="368">
        <f>IF((T431-'Charges variables (avancé)'!$F56*Commandes!U$12)&lt;'Charges variables (avancé)'!$G56,ROUNDUP(ABS('Charges variables (avancé)'!$G56-(T431-'Charges variables (avancé)'!$F56*Commandes!U$12))/'Charges variables (avancé)'!$H56,0)*'Charges variables (avancé)'!$H56,0)</f>
        <v>0</v>
      </c>
      <c r="U444" s="368">
        <f>IF((U431-'Charges variables (avancé)'!$F56*Commandes!V$12)&lt;'Charges variables (avancé)'!$G56,ROUNDUP(ABS('Charges variables (avancé)'!$G56-(U431-'Charges variables (avancé)'!$F56*Commandes!V$12))/'Charges variables (avancé)'!$H56,0)*'Charges variables (avancé)'!$H56,0)</f>
        <v>0</v>
      </c>
      <c r="V444" s="368">
        <f>IF((V431-'Charges variables (avancé)'!$F56*Commandes!W$12)&lt;'Charges variables (avancé)'!$G56,ROUNDUP(ABS('Charges variables (avancé)'!$G56-(V431-'Charges variables (avancé)'!$F56*Commandes!W$12))/'Charges variables (avancé)'!$H56,0)*'Charges variables (avancé)'!$H56,0)</f>
        <v>0</v>
      </c>
      <c r="W444" s="368">
        <f>IF((W431-'Charges variables (avancé)'!$F56*Commandes!X$12)&lt;'Charges variables (avancé)'!$G56,ROUNDUP(ABS('Charges variables (avancé)'!$G56-(W431-'Charges variables (avancé)'!$F56*Commandes!X$12))/'Charges variables (avancé)'!$H56,0)*'Charges variables (avancé)'!$H56,0)</f>
        <v>0</v>
      </c>
      <c r="X444" s="368">
        <f>IF((X431-'Charges variables (avancé)'!$F56*Commandes!Y$12)&lt;'Charges variables (avancé)'!$G56,ROUNDUP(ABS('Charges variables (avancé)'!$G56-(X431-'Charges variables (avancé)'!$F56*Commandes!Y$12))/'Charges variables (avancé)'!$H56,0)*'Charges variables (avancé)'!$H56,0)</f>
        <v>0</v>
      </c>
      <c r="Y444" s="368">
        <f>IF((Y431-'Charges variables (avancé)'!$F56*Commandes!Z$12)&lt;'Charges variables (avancé)'!$G56,ROUNDUP(ABS('Charges variables (avancé)'!$G56-(Y431-'Charges variables (avancé)'!$F56*Commandes!Z$12))/'Charges variables (avancé)'!$H56,0)*'Charges variables (avancé)'!$H56,0)</f>
        <v>0</v>
      </c>
      <c r="Z444" s="368">
        <f>IF((Z431-'Charges variables (avancé)'!$F56*Commandes!AA$12)&lt;'Charges variables (avancé)'!$G56,ROUNDUP(ABS('Charges variables (avancé)'!$G56-(Z431-'Charges variables (avancé)'!$F56*Commandes!AA$12))/'Charges variables (avancé)'!$H56,0)*'Charges variables (avancé)'!$H56,0)</f>
        <v>0</v>
      </c>
      <c r="AA444" s="368">
        <f>IF((AA431-'Charges variables (avancé)'!$F56*Commandes!AB$12)&lt;'Charges variables (avancé)'!$G56,ROUNDUP(ABS('Charges variables (avancé)'!$G56-(AA431-'Charges variables (avancé)'!$F56*Commandes!AB$12))/'Charges variables (avancé)'!$H56,0)*'Charges variables (avancé)'!$H56,0)</f>
        <v>0</v>
      </c>
      <c r="AB444" s="368">
        <f>IF((AB431-'Charges variables (avancé)'!$F56*Commandes!AC$12)&lt;'Charges variables (avancé)'!$G56,ROUNDUP(ABS('Charges variables (avancé)'!$G56-(AB431-'Charges variables (avancé)'!$F56*Commandes!AC$12))/'Charges variables (avancé)'!$H56,0)*'Charges variables (avancé)'!$H56,0)</f>
        <v>0</v>
      </c>
      <c r="AC444" s="368">
        <f>IF((AC431-'Charges variables (avancé)'!$F56*Commandes!AD$12)&lt;'Charges variables (avancé)'!$G56,ROUNDUP(ABS('Charges variables (avancé)'!$G56-(AC431-'Charges variables (avancé)'!$F56*Commandes!AD$12))/'Charges variables (avancé)'!$H56,0)*'Charges variables (avancé)'!$H56,0)</f>
        <v>0</v>
      </c>
      <c r="AD444" s="368">
        <f>IF((AD431-'Charges variables (avancé)'!$F56*Commandes!AE$12)&lt;'Charges variables (avancé)'!$G56,ROUNDUP(ABS('Charges variables (avancé)'!$G56-(AD431-'Charges variables (avancé)'!$F56*Commandes!AE$12))/'Charges variables (avancé)'!$H56,0)*'Charges variables (avancé)'!$H56,0)</f>
        <v>0</v>
      </c>
      <c r="AE444" s="368">
        <f>IF((AE431-'Charges variables (avancé)'!$F56*Commandes!AF$12)&lt;'Charges variables (avancé)'!$G56,ROUNDUP(ABS('Charges variables (avancé)'!$G56-(AE431-'Charges variables (avancé)'!$F56*Commandes!AF$12))/'Charges variables (avancé)'!$H56,0)*'Charges variables (avancé)'!$H56,0)</f>
        <v>0</v>
      </c>
      <c r="AF444" s="368">
        <f>IF((AF431-'Charges variables (avancé)'!$F56*Commandes!AG$12)&lt;'Charges variables (avancé)'!$G56,ROUNDUP(ABS('Charges variables (avancé)'!$G56-(AF431-'Charges variables (avancé)'!$F56*Commandes!AG$12))/'Charges variables (avancé)'!$H56,0)*'Charges variables (avancé)'!$H56,0)</f>
        <v>0</v>
      </c>
      <c r="AG444" s="368">
        <f>IF((AG431-'Charges variables (avancé)'!$F56*Commandes!AH$12)&lt;'Charges variables (avancé)'!$G56,ROUNDUP(ABS('Charges variables (avancé)'!$G56-(AG431-'Charges variables (avancé)'!$F56*Commandes!AH$12))/'Charges variables (avancé)'!$H56,0)*'Charges variables (avancé)'!$H56,0)</f>
        <v>0</v>
      </c>
      <c r="AH444" s="368">
        <f>IF((AH431-'Charges variables (avancé)'!$F56*Commandes!AI$12)&lt;'Charges variables (avancé)'!$G56,ROUNDUP(ABS('Charges variables (avancé)'!$G56-(AH431-'Charges variables (avancé)'!$F56*Commandes!AI$12))/'Charges variables (avancé)'!$H56,0)*'Charges variables (avancé)'!$H56,0)</f>
        <v>0</v>
      </c>
      <c r="AI444" s="368">
        <f>IF((AI431-'Charges variables (avancé)'!$F56*Commandes!AJ$12)&lt;'Charges variables (avancé)'!$G56,ROUNDUP(ABS('Charges variables (avancé)'!$G56-(AI431-'Charges variables (avancé)'!$F56*Commandes!AJ$12))/'Charges variables (avancé)'!$H56,0)*'Charges variables (avancé)'!$H56,0)</f>
        <v>0</v>
      </c>
      <c r="AJ444" s="368">
        <f>IF((AJ431-'Charges variables (avancé)'!$F56*Commandes!AK$12)&lt;'Charges variables (avancé)'!$G56,ROUNDUP(ABS('Charges variables (avancé)'!$G56-(AJ431-'Charges variables (avancé)'!$F56*Commandes!AK$12))/'Charges variables (avancé)'!$H56,0)*'Charges variables (avancé)'!$H56,0)</f>
        <v>0</v>
      </c>
      <c r="AK444" s="368">
        <f>IF((AK431-'Charges variables (avancé)'!$F56*Commandes!AL$12)&lt;'Charges variables (avancé)'!$G56,ROUNDUP(ABS('Charges variables (avancé)'!$G56-(AK431-'Charges variables (avancé)'!$F56*Commandes!AL$12))/'Charges variables (avancé)'!$H56,0)*'Charges variables (avancé)'!$H56,0)</f>
        <v>0</v>
      </c>
      <c r="AL444" s="368">
        <f>IF((AL431-'Charges variables (avancé)'!$F56*Commandes!AM$12)&lt;'Charges variables (avancé)'!$G56,ROUNDUP(ABS('Charges variables (avancé)'!$G56-(AL431-'Charges variables (avancé)'!$F56*Commandes!AM$12))/'Charges variables (avancé)'!$H56,0)*'Charges variables (avancé)'!$H56,0)</f>
        <v>0</v>
      </c>
      <c r="AM444" s="368">
        <f>IF((AM431-'Charges variables (avancé)'!$F56*Commandes!AN$12)&lt;'Charges variables (avancé)'!$G56,ROUNDUP(ABS('Charges variables (avancé)'!$G56-(AM431-'Charges variables (avancé)'!$F56*Commandes!AN$12))/'Charges variables (avancé)'!$H56,0)*'Charges variables (avancé)'!$H56,0)</f>
        <v>0</v>
      </c>
      <c r="AN444" s="368">
        <f>IF((AN431-'Charges variables (avancé)'!$F56*Commandes!AO$12)&lt;'Charges variables (avancé)'!$G56,ROUNDUP(ABS('Charges variables (avancé)'!$G56-(AN431-'Charges variables (avancé)'!$F56*Commandes!AO$12))/'Charges variables (avancé)'!$H56,0)*'Charges variables (avancé)'!$H56,0)</f>
        <v>0</v>
      </c>
      <c r="AO444" s="368">
        <f>IF((AO431-'Charges variables (avancé)'!$F56*Commandes!AP$12)&lt;'Charges variables (avancé)'!$G56,ROUNDUP(ABS('Charges variables (avancé)'!$G56-(AO431-'Charges variables (avancé)'!$F56*Commandes!AP$12))/'Charges variables (avancé)'!$H56,0)*'Charges variables (avancé)'!$H56,0)</f>
        <v>0</v>
      </c>
      <c r="AP444" s="368">
        <f>IF((AP431-'Charges variables (avancé)'!$F56*Commandes!AQ$12)&lt;'Charges variables (avancé)'!$G56,ROUNDUP(ABS('Charges variables (avancé)'!$G56-(AP431-'Charges variables (avancé)'!$F56*Commandes!AQ$12))/'Charges variables (avancé)'!$H56,0)*'Charges variables (avancé)'!$H56,0)</f>
        <v>0</v>
      </c>
      <c r="AQ444" s="368">
        <f>IF((AQ431-'Charges variables (avancé)'!$F56*Commandes!AR$12)&lt;'Charges variables (avancé)'!$G56,ROUNDUP(ABS('Charges variables (avancé)'!$G56-(AQ431-'Charges variables (avancé)'!$F56*Commandes!AR$12))/'Charges variables (avancé)'!$H56,0)*'Charges variables (avancé)'!$H56,0)</f>
        <v>0</v>
      </c>
      <c r="AR444" s="368">
        <f>IF((AR431-'Charges variables (avancé)'!$F56*Commandes!AS$12)&lt;'Charges variables (avancé)'!$G56,ROUNDUP(ABS('Charges variables (avancé)'!$G56-(AR431-'Charges variables (avancé)'!$F56*Commandes!AS$12))/'Charges variables (avancé)'!$H56,0)*'Charges variables (avancé)'!$H56,0)</f>
        <v>0</v>
      </c>
      <c r="AS444" s="368">
        <f>IF((AS431-'Charges variables (avancé)'!$F56*Commandes!AT$12)&lt;'Charges variables (avancé)'!$G56,ROUNDUP(ABS('Charges variables (avancé)'!$G56-(AS431-'Charges variables (avancé)'!$F56*Commandes!AT$12))/'Charges variables (avancé)'!$H56,0)*'Charges variables (avancé)'!$H56,0)</f>
        <v>0</v>
      </c>
      <c r="AT444" s="368">
        <f>IF((AT431-'Charges variables (avancé)'!$F56*Commandes!AU$12)&lt;'Charges variables (avancé)'!$G56,ROUNDUP(ABS('Charges variables (avancé)'!$G56-(AT431-'Charges variables (avancé)'!$F56*Commandes!AU$12))/'Charges variables (avancé)'!$H56,0)*'Charges variables (avancé)'!$H56,0)</f>
        <v>0</v>
      </c>
      <c r="AU444" s="368">
        <f>IF((AU431-'Charges variables (avancé)'!$F56*Commandes!AV$12)&lt;'Charges variables (avancé)'!$G56,ROUNDUP(ABS('Charges variables (avancé)'!$G56-(AU431-'Charges variables (avancé)'!$F56*Commandes!AV$12))/'Charges variables (avancé)'!$H56,0)*'Charges variables (avancé)'!$H56,0)</f>
        <v>0</v>
      </c>
      <c r="AV444" s="368">
        <f>IF((AV431-'Charges variables (avancé)'!$F56*Commandes!AW$12)&lt;'Charges variables (avancé)'!$G56,ROUNDUP(ABS('Charges variables (avancé)'!$G56-(AV431-'Charges variables (avancé)'!$F56*Commandes!AW$12))/'Charges variables (avancé)'!$H56,0)*'Charges variables (avancé)'!$H56,0)</f>
        <v>0</v>
      </c>
      <c r="AW444" s="368">
        <f>IF((AW431-'Charges variables (avancé)'!$F56*Commandes!AX$12)&lt;'Charges variables (avancé)'!$G56,ROUNDUP(ABS('Charges variables (avancé)'!$G56-(AW431-'Charges variables (avancé)'!$F56*Commandes!AX$12))/'Charges variables (avancé)'!$H56,0)*'Charges variables (avancé)'!$H56,0)</f>
        <v>0</v>
      </c>
      <c r="AX444" s="368">
        <f>IF((AX431-'Charges variables (avancé)'!$F56*Commandes!AY$12)&lt;'Charges variables (avancé)'!$G56,ROUNDUP(ABS('Charges variables (avancé)'!$G56-(AX431-'Charges variables (avancé)'!$F56*Commandes!AY$12))/'Charges variables (avancé)'!$H56,0)*'Charges variables (avancé)'!$H56,0)</f>
        <v>0</v>
      </c>
      <c r="AY444" s="368">
        <f>IF((AY431-'Charges variables (avancé)'!$F56*Commandes!AZ$12)&lt;'Charges variables (avancé)'!$G56,ROUNDUP(ABS('Charges variables (avancé)'!$G56-(AY431-'Charges variables (avancé)'!$F56*Commandes!AZ$12))/'Charges variables (avancé)'!$H56,0)*'Charges variables (avancé)'!$H56,0)</f>
        <v>0</v>
      </c>
      <c r="AZ444" s="368">
        <f>IF((AZ431-'Charges variables (avancé)'!$F56*Commandes!BA$12)&lt;'Charges variables (avancé)'!$G56,ROUNDUP(ABS('Charges variables (avancé)'!$G56-(AZ431-'Charges variables (avancé)'!$F56*Commandes!BA$12))/'Charges variables (avancé)'!$H56,0)*'Charges variables (avancé)'!$H56,0)</f>
        <v>0</v>
      </c>
      <c r="BA444" s="368">
        <f>IF((BA431-'Charges variables (avancé)'!$F56*Commandes!BB$12)&lt;'Charges variables (avancé)'!$G56,ROUNDUP(ABS('Charges variables (avancé)'!$G56-(BA431-'Charges variables (avancé)'!$F56*Commandes!BB$12))/'Charges variables (avancé)'!$H56,0)*'Charges variables (avancé)'!$H56,0)</f>
        <v>0</v>
      </c>
      <c r="BB444" s="368">
        <f>IF((BB431-'Charges variables (avancé)'!$F56*Commandes!BC$12)&lt;'Charges variables (avancé)'!$G56,ROUNDUP(ABS('Charges variables (avancé)'!$G56-(BB431-'Charges variables (avancé)'!$F56*Commandes!BC$12))/'Charges variables (avancé)'!$H56,0)*'Charges variables (avancé)'!$H56,0)</f>
        <v>0</v>
      </c>
      <c r="BC444" s="368">
        <f>IF((BC431-'Charges variables (avancé)'!$F56*Commandes!BD$12)&lt;'Charges variables (avancé)'!$G56,ROUNDUP(ABS('Charges variables (avancé)'!$G56-(BC431-'Charges variables (avancé)'!$F56*Commandes!BD$12))/'Charges variables (avancé)'!$H56,0)*'Charges variables (avancé)'!$H56,0)</f>
        <v>0</v>
      </c>
      <c r="BD444" s="368">
        <f>IF((BD431-'Charges variables (avancé)'!$F56*Commandes!BE$12)&lt;'Charges variables (avancé)'!$G56,ROUNDUP(ABS('Charges variables (avancé)'!$G56-(BD431-'Charges variables (avancé)'!$F56*Commandes!BE$12))/'Charges variables (avancé)'!$H56,0)*'Charges variables (avancé)'!$H56,0)</f>
        <v>0</v>
      </c>
      <c r="BE444" s="368">
        <f>IF((BE431-'Charges variables (avancé)'!$F56*Commandes!BF$12)&lt;'Charges variables (avancé)'!$G56,ROUNDUP(ABS('Charges variables (avancé)'!$G56-(BE431-'Charges variables (avancé)'!$F56*Commandes!BF$12))/'Charges variables (avancé)'!$H56,0)*'Charges variables (avancé)'!$H56,0)</f>
        <v>0</v>
      </c>
      <c r="BF444" s="368">
        <f>IF((BF431-'Charges variables (avancé)'!$F56*Commandes!BG$12)&lt;'Charges variables (avancé)'!$G56,ROUNDUP(ABS('Charges variables (avancé)'!$G56-(BF431-'Charges variables (avancé)'!$F56*Commandes!BG$12))/'Charges variables (avancé)'!$H56,0)*'Charges variables (avancé)'!$H56,0)</f>
        <v>0</v>
      </c>
      <c r="BG444" s="368">
        <f>IF((BG431-'Charges variables (avancé)'!$F56*Commandes!BH$12)&lt;'Charges variables (avancé)'!$G56,ROUNDUP(ABS('Charges variables (avancé)'!$G56-(BG431-'Charges variables (avancé)'!$F56*Commandes!BH$12))/'Charges variables (avancé)'!$H56,0)*'Charges variables (avancé)'!$H56,0)</f>
        <v>0</v>
      </c>
      <c r="BH444" s="368">
        <f>IF((BH431-'Charges variables (avancé)'!$F56*Commandes!BI$12)&lt;'Charges variables (avancé)'!$G56,ROUNDUP(ABS('Charges variables (avancé)'!$G56-(BH431-'Charges variables (avancé)'!$F56*Commandes!BI$12))/'Charges variables (avancé)'!$H56,0)*'Charges variables (avancé)'!$H56,0)</f>
        <v>0</v>
      </c>
      <c r="BI444" s="368">
        <f>IF((BI431-'Charges variables (avancé)'!$F56*Commandes!BJ$12)&lt;'Charges variables (avancé)'!$G56,ROUNDUP(ABS('Charges variables (avancé)'!$G56-(BI431-'Charges variables (avancé)'!$F56*Commandes!BJ$12))/'Charges variables (avancé)'!$H56,0)*'Charges variables (avancé)'!$H56,0)</f>
        <v>0</v>
      </c>
      <c r="BJ444" s="368">
        <f>IF((BJ431-'Charges variables (avancé)'!$F56*Commandes!BK$12)&lt;'Charges variables (avancé)'!$G56,ROUNDUP(ABS('Charges variables (avancé)'!$G56-(BJ431-'Charges variables (avancé)'!$F56*Commandes!BK$12))/'Charges variables (avancé)'!$H56,0)*'Charges variables (avancé)'!$H56,0)</f>
        <v>0</v>
      </c>
    </row>
    <row r="445" spans="2:62" ht="15" customHeight="1">
      <c r="B445" s="366">
        <f>'Charges variables (avancé)'!$C$57</f>
        <v>0</v>
      </c>
      <c r="C445" s="368">
        <f>IF((C432-'Charges variables (avancé)'!$F57*Commandes!D$12)&lt;'Charges variables (avancé)'!$G57,ROUNDUP(ABS('Charges variables (avancé)'!$G57-(C432-'Charges variables (avancé)'!$F57*Commandes!D$12))/'Charges variables (avancé)'!$H57,0)*'Charges variables (avancé)'!$H57,0)</f>
        <v>0</v>
      </c>
      <c r="D445" s="368">
        <f>IF((D432-'Charges variables (avancé)'!$F57*Commandes!E$12)&lt;'Charges variables (avancé)'!$G57,ROUNDUP(ABS('Charges variables (avancé)'!$G57-(D432-'Charges variables (avancé)'!$F57*Commandes!E$12))/'Charges variables (avancé)'!$H57,0)*'Charges variables (avancé)'!$H57,0)</f>
        <v>0</v>
      </c>
      <c r="E445" s="368">
        <f>IF((E432-'Charges variables (avancé)'!$F57*Commandes!F$12)&lt;'Charges variables (avancé)'!$G57,ROUNDUP(ABS('Charges variables (avancé)'!$G57-(E432-'Charges variables (avancé)'!$F57*Commandes!F$12))/'Charges variables (avancé)'!$H57,0)*'Charges variables (avancé)'!$H57,0)</f>
        <v>0</v>
      </c>
      <c r="F445" s="368">
        <f>IF((F432-'Charges variables (avancé)'!$F57*Commandes!G$12)&lt;'Charges variables (avancé)'!$G57,ROUNDUP(ABS('Charges variables (avancé)'!$G57-(F432-'Charges variables (avancé)'!$F57*Commandes!G$12))/'Charges variables (avancé)'!$H57,0)*'Charges variables (avancé)'!$H57,0)</f>
        <v>0</v>
      </c>
      <c r="G445" s="368">
        <f>IF((G432-'Charges variables (avancé)'!$F57*Commandes!H$12)&lt;'Charges variables (avancé)'!$G57,ROUNDUP(ABS('Charges variables (avancé)'!$G57-(G432-'Charges variables (avancé)'!$F57*Commandes!H$12))/'Charges variables (avancé)'!$H57,0)*'Charges variables (avancé)'!$H57,0)</f>
        <v>0</v>
      </c>
      <c r="H445" s="368">
        <f>IF((H432-'Charges variables (avancé)'!$F57*Commandes!I$12)&lt;'Charges variables (avancé)'!$G57,ROUNDUP(ABS('Charges variables (avancé)'!$G57-(H432-'Charges variables (avancé)'!$F57*Commandes!I$12))/'Charges variables (avancé)'!$H57,0)*'Charges variables (avancé)'!$H57,0)</f>
        <v>0</v>
      </c>
      <c r="I445" s="368">
        <f>IF((I432-'Charges variables (avancé)'!$F57*Commandes!J$12)&lt;'Charges variables (avancé)'!$G57,ROUNDUP(ABS('Charges variables (avancé)'!$G57-(I432-'Charges variables (avancé)'!$F57*Commandes!J$12))/'Charges variables (avancé)'!$H57,0)*'Charges variables (avancé)'!$H57,0)</f>
        <v>0</v>
      </c>
      <c r="J445" s="368">
        <f>IF((J432-'Charges variables (avancé)'!$F57*Commandes!K$12)&lt;'Charges variables (avancé)'!$G57,ROUNDUP(ABS('Charges variables (avancé)'!$G57-(J432-'Charges variables (avancé)'!$F57*Commandes!K$12))/'Charges variables (avancé)'!$H57,0)*'Charges variables (avancé)'!$H57,0)</f>
        <v>0</v>
      </c>
      <c r="K445" s="368">
        <f>IF((K432-'Charges variables (avancé)'!$F57*Commandes!L$12)&lt;'Charges variables (avancé)'!$G57,ROUNDUP(ABS('Charges variables (avancé)'!$G57-(K432-'Charges variables (avancé)'!$F57*Commandes!L$12))/'Charges variables (avancé)'!$H57,0)*'Charges variables (avancé)'!$H57,0)</f>
        <v>0</v>
      </c>
      <c r="L445" s="368">
        <f>IF((L432-'Charges variables (avancé)'!$F57*Commandes!M$12)&lt;'Charges variables (avancé)'!$G57,ROUNDUP(ABS('Charges variables (avancé)'!$G57-(L432-'Charges variables (avancé)'!$F57*Commandes!M$12))/'Charges variables (avancé)'!$H57,0)*'Charges variables (avancé)'!$H57,0)</f>
        <v>0</v>
      </c>
      <c r="M445" s="368">
        <f>IF((M432-'Charges variables (avancé)'!$F57*Commandes!N$12)&lt;'Charges variables (avancé)'!$G57,ROUNDUP(ABS('Charges variables (avancé)'!$G57-(M432-'Charges variables (avancé)'!$F57*Commandes!N$12))/'Charges variables (avancé)'!$H57,0)*'Charges variables (avancé)'!$H57,0)</f>
        <v>0</v>
      </c>
      <c r="N445" s="368">
        <f>IF((N432-'Charges variables (avancé)'!$F57*Commandes!O$12)&lt;'Charges variables (avancé)'!$G57,ROUNDUP(ABS('Charges variables (avancé)'!$G57-(N432-'Charges variables (avancé)'!$F57*Commandes!O$12))/'Charges variables (avancé)'!$H57,0)*'Charges variables (avancé)'!$H57,0)</f>
        <v>0</v>
      </c>
      <c r="O445" s="368">
        <f>IF((O432-'Charges variables (avancé)'!$F57*Commandes!P$12)&lt;'Charges variables (avancé)'!$G57,ROUNDUP(ABS('Charges variables (avancé)'!$G57-(O432-'Charges variables (avancé)'!$F57*Commandes!P$12))/'Charges variables (avancé)'!$H57,0)*'Charges variables (avancé)'!$H57,0)</f>
        <v>0</v>
      </c>
      <c r="P445" s="368">
        <f>IF((P432-'Charges variables (avancé)'!$F57*Commandes!Q$12)&lt;'Charges variables (avancé)'!$G57,ROUNDUP(ABS('Charges variables (avancé)'!$G57-(P432-'Charges variables (avancé)'!$F57*Commandes!Q$12))/'Charges variables (avancé)'!$H57,0)*'Charges variables (avancé)'!$H57,0)</f>
        <v>0</v>
      </c>
      <c r="Q445" s="368">
        <f>IF((Q432-'Charges variables (avancé)'!$F57*Commandes!R$12)&lt;'Charges variables (avancé)'!$G57,ROUNDUP(ABS('Charges variables (avancé)'!$G57-(Q432-'Charges variables (avancé)'!$F57*Commandes!R$12))/'Charges variables (avancé)'!$H57,0)*'Charges variables (avancé)'!$H57,0)</f>
        <v>0</v>
      </c>
      <c r="R445" s="368">
        <f>IF((R432-'Charges variables (avancé)'!$F57*Commandes!S$12)&lt;'Charges variables (avancé)'!$G57,ROUNDUP(ABS('Charges variables (avancé)'!$G57-(R432-'Charges variables (avancé)'!$F57*Commandes!S$12))/'Charges variables (avancé)'!$H57,0)*'Charges variables (avancé)'!$H57,0)</f>
        <v>0</v>
      </c>
      <c r="S445" s="368">
        <f>IF((S432-'Charges variables (avancé)'!$F57*Commandes!T$12)&lt;'Charges variables (avancé)'!$G57,ROUNDUP(ABS('Charges variables (avancé)'!$G57-(S432-'Charges variables (avancé)'!$F57*Commandes!T$12))/'Charges variables (avancé)'!$H57,0)*'Charges variables (avancé)'!$H57,0)</f>
        <v>0</v>
      </c>
      <c r="T445" s="368">
        <f>IF((T432-'Charges variables (avancé)'!$F57*Commandes!U$12)&lt;'Charges variables (avancé)'!$G57,ROUNDUP(ABS('Charges variables (avancé)'!$G57-(T432-'Charges variables (avancé)'!$F57*Commandes!U$12))/'Charges variables (avancé)'!$H57,0)*'Charges variables (avancé)'!$H57,0)</f>
        <v>0</v>
      </c>
      <c r="U445" s="368">
        <f>IF((U432-'Charges variables (avancé)'!$F57*Commandes!V$12)&lt;'Charges variables (avancé)'!$G57,ROUNDUP(ABS('Charges variables (avancé)'!$G57-(U432-'Charges variables (avancé)'!$F57*Commandes!V$12))/'Charges variables (avancé)'!$H57,0)*'Charges variables (avancé)'!$H57,0)</f>
        <v>0</v>
      </c>
      <c r="V445" s="368">
        <f>IF((V432-'Charges variables (avancé)'!$F57*Commandes!W$12)&lt;'Charges variables (avancé)'!$G57,ROUNDUP(ABS('Charges variables (avancé)'!$G57-(V432-'Charges variables (avancé)'!$F57*Commandes!W$12))/'Charges variables (avancé)'!$H57,0)*'Charges variables (avancé)'!$H57,0)</f>
        <v>0</v>
      </c>
      <c r="W445" s="368">
        <f>IF((W432-'Charges variables (avancé)'!$F57*Commandes!X$12)&lt;'Charges variables (avancé)'!$G57,ROUNDUP(ABS('Charges variables (avancé)'!$G57-(W432-'Charges variables (avancé)'!$F57*Commandes!X$12))/'Charges variables (avancé)'!$H57,0)*'Charges variables (avancé)'!$H57,0)</f>
        <v>0</v>
      </c>
      <c r="X445" s="368">
        <f>IF((X432-'Charges variables (avancé)'!$F57*Commandes!Y$12)&lt;'Charges variables (avancé)'!$G57,ROUNDUP(ABS('Charges variables (avancé)'!$G57-(X432-'Charges variables (avancé)'!$F57*Commandes!Y$12))/'Charges variables (avancé)'!$H57,0)*'Charges variables (avancé)'!$H57,0)</f>
        <v>0</v>
      </c>
      <c r="Y445" s="368">
        <f>IF((Y432-'Charges variables (avancé)'!$F57*Commandes!Z$12)&lt;'Charges variables (avancé)'!$G57,ROUNDUP(ABS('Charges variables (avancé)'!$G57-(Y432-'Charges variables (avancé)'!$F57*Commandes!Z$12))/'Charges variables (avancé)'!$H57,0)*'Charges variables (avancé)'!$H57,0)</f>
        <v>0</v>
      </c>
      <c r="Z445" s="368">
        <f>IF((Z432-'Charges variables (avancé)'!$F57*Commandes!AA$12)&lt;'Charges variables (avancé)'!$G57,ROUNDUP(ABS('Charges variables (avancé)'!$G57-(Z432-'Charges variables (avancé)'!$F57*Commandes!AA$12))/'Charges variables (avancé)'!$H57,0)*'Charges variables (avancé)'!$H57,0)</f>
        <v>0</v>
      </c>
      <c r="AA445" s="368">
        <f>IF((AA432-'Charges variables (avancé)'!$F57*Commandes!AB$12)&lt;'Charges variables (avancé)'!$G57,ROUNDUP(ABS('Charges variables (avancé)'!$G57-(AA432-'Charges variables (avancé)'!$F57*Commandes!AB$12))/'Charges variables (avancé)'!$H57,0)*'Charges variables (avancé)'!$H57,0)</f>
        <v>0</v>
      </c>
      <c r="AB445" s="368">
        <f>IF((AB432-'Charges variables (avancé)'!$F57*Commandes!AC$12)&lt;'Charges variables (avancé)'!$G57,ROUNDUP(ABS('Charges variables (avancé)'!$G57-(AB432-'Charges variables (avancé)'!$F57*Commandes!AC$12))/'Charges variables (avancé)'!$H57,0)*'Charges variables (avancé)'!$H57,0)</f>
        <v>0</v>
      </c>
      <c r="AC445" s="368">
        <f>IF((AC432-'Charges variables (avancé)'!$F57*Commandes!AD$12)&lt;'Charges variables (avancé)'!$G57,ROUNDUP(ABS('Charges variables (avancé)'!$G57-(AC432-'Charges variables (avancé)'!$F57*Commandes!AD$12))/'Charges variables (avancé)'!$H57,0)*'Charges variables (avancé)'!$H57,0)</f>
        <v>0</v>
      </c>
      <c r="AD445" s="368">
        <f>IF((AD432-'Charges variables (avancé)'!$F57*Commandes!AE$12)&lt;'Charges variables (avancé)'!$G57,ROUNDUP(ABS('Charges variables (avancé)'!$G57-(AD432-'Charges variables (avancé)'!$F57*Commandes!AE$12))/'Charges variables (avancé)'!$H57,0)*'Charges variables (avancé)'!$H57,0)</f>
        <v>0</v>
      </c>
      <c r="AE445" s="368">
        <f>IF((AE432-'Charges variables (avancé)'!$F57*Commandes!AF$12)&lt;'Charges variables (avancé)'!$G57,ROUNDUP(ABS('Charges variables (avancé)'!$G57-(AE432-'Charges variables (avancé)'!$F57*Commandes!AF$12))/'Charges variables (avancé)'!$H57,0)*'Charges variables (avancé)'!$H57,0)</f>
        <v>0</v>
      </c>
      <c r="AF445" s="368">
        <f>IF((AF432-'Charges variables (avancé)'!$F57*Commandes!AG$12)&lt;'Charges variables (avancé)'!$G57,ROUNDUP(ABS('Charges variables (avancé)'!$G57-(AF432-'Charges variables (avancé)'!$F57*Commandes!AG$12))/'Charges variables (avancé)'!$H57,0)*'Charges variables (avancé)'!$H57,0)</f>
        <v>0</v>
      </c>
      <c r="AG445" s="368">
        <f>IF((AG432-'Charges variables (avancé)'!$F57*Commandes!AH$12)&lt;'Charges variables (avancé)'!$G57,ROUNDUP(ABS('Charges variables (avancé)'!$G57-(AG432-'Charges variables (avancé)'!$F57*Commandes!AH$12))/'Charges variables (avancé)'!$H57,0)*'Charges variables (avancé)'!$H57,0)</f>
        <v>0</v>
      </c>
      <c r="AH445" s="368">
        <f>IF((AH432-'Charges variables (avancé)'!$F57*Commandes!AI$12)&lt;'Charges variables (avancé)'!$G57,ROUNDUP(ABS('Charges variables (avancé)'!$G57-(AH432-'Charges variables (avancé)'!$F57*Commandes!AI$12))/'Charges variables (avancé)'!$H57,0)*'Charges variables (avancé)'!$H57,0)</f>
        <v>0</v>
      </c>
      <c r="AI445" s="368">
        <f>IF((AI432-'Charges variables (avancé)'!$F57*Commandes!AJ$12)&lt;'Charges variables (avancé)'!$G57,ROUNDUP(ABS('Charges variables (avancé)'!$G57-(AI432-'Charges variables (avancé)'!$F57*Commandes!AJ$12))/'Charges variables (avancé)'!$H57,0)*'Charges variables (avancé)'!$H57,0)</f>
        <v>0</v>
      </c>
      <c r="AJ445" s="368">
        <f>IF((AJ432-'Charges variables (avancé)'!$F57*Commandes!AK$12)&lt;'Charges variables (avancé)'!$G57,ROUNDUP(ABS('Charges variables (avancé)'!$G57-(AJ432-'Charges variables (avancé)'!$F57*Commandes!AK$12))/'Charges variables (avancé)'!$H57,0)*'Charges variables (avancé)'!$H57,0)</f>
        <v>0</v>
      </c>
      <c r="AK445" s="368">
        <f>IF((AK432-'Charges variables (avancé)'!$F57*Commandes!AL$12)&lt;'Charges variables (avancé)'!$G57,ROUNDUP(ABS('Charges variables (avancé)'!$G57-(AK432-'Charges variables (avancé)'!$F57*Commandes!AL$12))/'Charges variables (avancé)'!$H57,0)*'Charges variables (avancé)'!$H57,0)</f>
        <v>0</v>
      </c>
      <c r="AL445" s="368">
        <f>IF((AL432-'Charges variables (avancé)'!$F57*Commandes!AM$12)&lt;'Charges variables (avancé)'!$G57,ROUNDUP(ABS('Charges variables (avancé)'!$G57-(AL432-'Charges variables (avancé)'!$F57*Commandes!AM$12))/'Charges variables (avancé)'!$H57,0)*'Charges variables (avancé)'!$H57,0)</f>
        <v>0</v>
      </c>
      <c r="AM445" s="368">
        <f>IF((AM432-'Charges variables (avancé)'!$F57*Commandes!AN$12)&lt;'Charges variables (avancé)'!$G57,ROUNDUP(ABS('Charges variables (avancé)'!$G57-(AM432-'Charges variables (avancé)'!$F57*Commandes!AN$12))/'Charges variables (avancé)'!$H57,0)*'Charges variables (avancé)'!$H57,0)</f>
        <v>0</v>
      </c>
      <c r="AN445" s="368">
        <f>IF((AN432-'Charges variables (avancé)'!$F57*Commandes!AO$12)&lt;'Charges variables (avancé)'!$G57,ROUNDUP(ABS('Charges variables (avancé)'!$G57-(AN432-'Charges variables (avancé)'!$F57*Commandes!AO$12))/'Charges variables (avancé)'!$H57,0)*'Charges variables (avancé)'!$H57,0)</f>
        <v>0</v>
      </c>
      <c r="AO445" s="368">
        <f>IF((AO432-'Charges variables (avancé)'!$F57*Commandes!AP$12)&lt;'Charges variables (avancé)'!$G57,ROUNDUP(ABS('Charges variables (avancé)'!$G57-(AO432-'Charges variables (avancé)'!$F57*Commandes!AP$12))/'Charges variables (avancé)'!$H57,0)*'Charges variables (avancé)'!$H57,0)</f>
        <v>0</v>
      </c>
      <c r="AP445" s="368">
        <f>IF((AP432-'Charges variables (avancé)'!$F57*Commandes!AQ$12)&lt;'Charges variables (avancé)'!$G57,ROUNDUP(ABS('Charges variables (avancé)'!$G57-(AP432-'Charges variables (avancé)'!$F57*Commandes!AQ$12))/'Charges variables (avancé)'!$H57,0)*'Charges variables (avancé)'!$H57,0)</f>
        <v>0</v>
      </c>
      <c r="AQ445" s="368">
        <f>IF((AQ432-'Charges variables (avancé)'!$F57*Commandes!AR$12)&lt;'Charges variables (avancé)'!$G57,ROUNDUP(ABS('Charges variables (avancé)'!$G57-(AQ432-'Charges variables (avancé)'!$F57*Commandes!AR$12))/'Charges variables (avancé)'!$H57,0)*'Charges variables (avancé)'!$H57,0)</f>
        <v>0</v>
      </c>
      <c r="AR445" s="368">
        <f>IF((AR432-'Charges variables (avancé)'!$F57*Commandes!AS$12)&lt;'Charges variables (avancé)'!$G57,ROUNDUP(ABS('Charges variables (avancé)'!$G57-(AR432-'Charges variables (avancé)'!$F57*Commandes!AS$12))/'Charges variables (avancé)'!$H57,0)*'Charges variables (avancé)'!$H57,0)</f>
        <v>0</v>
      </c>
      <c r="AS445" s="368">
        <f>IF((AS432-'Charges variables (avancé)'!$F57*Commandes!AT$12)&lt;'Charges variables (avancé)'!$G57,ROUNDUP(ABS('Charges variables (avancé)'!$G57-(AS432-'Charges variables (avancé)'!$F57*Commandes!AT$12))/'Charges variables (avancé)'!$H57,0)*'Charges variables (avancé)'!$H57,0)</f>
        <v>0</v>
      </c>
      <c r="AT445" s="368">
        <f>IF((AT432-'Charges variables (avancé)'!$F57*Commandes!AU$12)&lt;'Charges variables (avancé)'!$G57,ROUNDUP(ABS('Charges variables (avancé)'!$G57-(AT432-'Charges variables (avancé)'!$F57*Commandes!AU$12))/'Charges variables (avancé)'!$H57,0)*'Charges variables (avancé)'!$H57,0)</f>
        <v>0</v>
      </c>
      <c r="AU445" s="368">
        <f>IF((AU432-'Charges variables (avancé)'!$F57*Commandes!AV$12)&lt;'Charges variables (avancé)'!$G57,ROUNDUP(ABS('Charges variables (avancé)'!$G57-(AU432-'Charges variables (avancé)'!$F57*Commandes!AV$12))/'Charges variables (avancé)'!$H57,0)*'Charges variables (avancé)'!$H57,0)</f>
        <v>0</v>
      </c>
      <c r="AV445" s="368">
        <f>IF((AV432-'Charges variables (avancé)'!$F57*Commandes!AW$12)&lt;'Charges variables (avancé)'!$G57,ROUNDUP(ABS('Charges variables (avancé)'!$G57-(AV432-'Charges variables (avancé)'!$F57*Commandes!AW$12))/'Charges variables (avancé)'!$H57,0)*'Charges variables (avancé)'!$H57,0)</f>
        <v>0</v>
      </c>
      <c r="AW445" s="368">
        <f>IF((AW432-'Charges variables (avancé)'!$F57*Commandes!AX$12)&lt;'Charges variables (avancé)'!$G57,ROUNDUP(ABS('Charges variables (avancé)'!$G57-(AW432-'Charges variables (avancé)'!$F57*Commandes!AX$12))/'Charges variables (avancé)'!$H57,0)*'Charges variables (avancé)'!$H57,0)</f>
        <v>0</v>
      </c>
      <c r="AX445" s="368">
        <f>IF((AX432-'Charges variables (avancé)'!$F57*Commandes!AY$12)&lt;'Charges variables (avancé)'!$G57,ROUNDUP(ABS('Charges variables (avancé)'!$G57-(AX432-'Charges variables (avancé)'!$F57*Commandes!AY$12))/'Charges variables (avancé)'!$H57,0)*'Charges variables (avancé)'!$H57,0)</f>
        <v>0</v>
      </c>
      <c r="AY445" s="368">
        <f>IF((AY432-'Charges variables (avancé)'!$F57*Commandes!AZ$12)&lt;'Charges variables (avancé)'!$G57,ROUNDUP(ABS('Charges variables (avancé)'!$G57-(AY432-'Charges variables (avancé)'!$F57*Commandes!AZ$12))/'Charges variables (avancé)'!$H57,0)*'Charges variables (avancé)'!$H57,0)</f>
        <v>0</v>
      </c>
      <c r="AZ445" s="368">
        <f>IF((AZ432-'Charges variables (avancé)'!$F57*Commandes!BA$12)&lt;'Charges variables (avancé)'!$G57,ROUNDUP(ABS('Charges variables (avancé)'!$G57-(AZ432-'Charges variables (avancé)'!$F57*Commandes!BA$12))/'Charges variables (avancé)'!$H57,0)*'Charges variables (avancé)'!$H57,0)</f>
        <v>0</v>
      </c>
      <c r="BA445" s="368">
        <f>IF((BA432-'Charges variables (avancé)'!$F57*Commandes!BB$12)&lt;'Charges variables (avancé)'!$G57,ROUNDUP(ABS('Charges variables (avancé)'!$G57-(BA432-'Charges variables (avancé)'!$F57*Commandes!BB$12))/'Charges variables (avancé)'!$H57,0)*'Charges variables (avancé)'!$H57,0)</f>
        <v>0</v>
      </c>
      <c r="BB445" s="368">
        <f>IF((BB432-'Charges variables (avancé)'!$F57*Commandes!BC$12)&lt;'Charges variables (avancé)'!$G57,ROUNDUP(ABS('Charges variables (avancé)'!$G57-(BB432-'Charges variables (avancé)'!$F57*Commandes!BC$12))/'Charges variables (avancé)'!$H57,0)*'Charges variables (avancé)'!$H57,0)</f>
        <v>0</v>
      </c>
      <c r="BC445" s="368">
        <f>IF((BC432-'Charges variables (avancé)'!$F57*Commandes!BD$12)&lt;'Charges variables (avancé)'!$G57,ROUNDUP(ABS('Charges variables (avancé)'!$G57-(BC432-'Charges variables (avancé)'!$F57*Commandes!BD$12))/'Charges variables (avancé)'!$H57,0)*'Charges variables (avancé)'!$H57,0)</f>
        <v>0</v>
      </c>
      <c r="BD445" s="368">
        <f>IF((BD432-'Charges variables (avancé)'!$F57*Commandes!BE$12)&lt;'Charges variables (avancé)'!$G57,ROUNDUP(ABS('Charges variables (avancé)'!$G57-(BD432-'Charges variables (avancé)'!$F57*Commandes!BE$12))/'Charges variables (avancé)'!$H57,0)*'Charges variables (avancé)'!$H57,0)</f>
        <v>0</v>
      </c>
      <c r="BE445" s="368">
        <f>IF((BE432-'Charges variables (avancé)'!$F57*Commandes!BF$12)&lt;'Charges variables (avancé)'!$G57,ROUNDUP(ABS('Charges variables (avancé)'!$G57-(BE432-'Charges variables (avancé)'!$F57*Commandes!BF$12))/'Charges variables (avancé)'!$H57,0)*'Charges variables (avancé)'!$H57,0)</f>
        <v>0</v>
      </c>
      <c r="BF445" s="368">
        <f>IF((BF432-'Charges variables (avancé)'!$F57*Commandes!BG$12)&lt;'Charges variables (avancé)'!$G57,ROUNDUP(ABS('Charges variables (avancé)'!$G57-(BF432-'Charges variables (avancé)'!$F57*Commandes!BG$12))/'Charges variables (avancé)'!$H57,0)*'Charges variables (avancé)'!$H57,0)</f>
        <v>0</v>
      </c>
      <c r="BG445" s="368">
        <f>IF((BG432-'Charges variables (avancé)'!$F57*Commandes!BH$12)&lt;'Charges variables (avancé)'!$G57,ROUNDUP(ABS('Charges variables (avancé)'!$G57-(BG432-'Charges variables (avancé)'!$F57*Commandes!BH$12))/'Charges variables (avancé)'!$H57,0)*'Charges variables (avancé)'!$H57,0)</f>
        <v>0</v>
      </c>
      <c r="BH445" s="368">
        <f>IF((BH432-'Charges variables (avancé)'!$F57*Commandes!BI$12)&lt;'Charges variables (avancé)'!$G57,ROUNDUP(ABS('Charges variables (avancé)'!$G57-(BH432-'Charges variables (avancé)'!$F57*Commandes!BI$12))/'Charges variables (avancé)'!$H57,0)*'Charges variables (avancé)'!$H57,0)</f>
        <v>0</v>
      </c>
      <c r="BI445" s="368">
        <f>IF((BI432-'Charges variables (avancé)'!$F57*Commandes!BJ$12)&lt;'Charges variables (avancé)'!$G57,ROUNDUP(ABS('Charges variables (avancé)'!$G57-(BI432-'Charges variables (avancé)'!$F57*Commandes!BJ$12))/'Charges variables (avancé)'!$H57,0)*'Charges variables (avancé)'!$H57,0)</f>
        <v>0</v>
      </c>
      <c r="BJ445" s="368">
        <f>IF((BJ432-'Charges variables (avancé)'!$F57*Commandes!BK$12)&lt;'Charges variables (avancé)'!$G57,ROUNDUP(ABS('Charges variables (avancé)'!$G57-(BJ432-'Charges variables (avancé)'!$F57*Commandes!BK$12))/'Charges variables (avancé)'!$H57,0)*'Charges variables (avancé)'!$H57,0)</f>
        <v>0</v>
      </c>
    </row>
    <row r="446" spans="2:62" ht="15" customHeight="1">
      <c r="B446" s="366">
        <f>'Charges variables (avancé)'!$C$58</f>
        <v>0</v>
      </c>
      <c r="C446" s="368">
        <f>IF((C433-'Charges variables (avancé)'!$F58*Commandes!D$12)&lt;'Charges variables (avancé)'!$G58,ROUNDUP(ABS('Charges variables (avancé)'!$G58-(C433-'Charges variables (avancé)'!$F58*Commandes!D$12))/'Charges variables (avancé)'!$H58,0)*'Charges variables (avancé)'!$H58,0)</f>
        <v>0</v>
      </c>
      <c r="D446" s="368">
        <f>IF((D433-'Charges variables (avancé)'!$F58*Commandes!E$12)&lt;'Charges variables (avancé)'!$G58,ROUNDUP(ABS('Charges variables (avancé)'!$G58-(D433-'Charges variables (avancé)'!$F58*Commandes!E$12))/'Charges variables (avancé)'!$H58,0)*'Charges variables (avancé)'!$H58,0)</f>
        <v>0</v>
      </c>
      <c r="E446" s="368">
        <f>IF((E433-'Charges variables (avancé)'!$F58*Commandes!F$12)&lt;'Charges variables (avancé)'!$G58,ROUNDUP(ABS('Charges variables (avancé)'!$G58-(E433-'Charges variables (avancé)'!$F58*Commandes!F$12))/'Charges variables (avancé)'!$H58,0)*'Charges variables (avancé)'!$H58,0)</f>
        <v>0</v>
      </c>
      <c r="F446" s="368">
        <f>IF((F433-'Charges variables (avancé)'!$F58*Commandes!G$12)&lt;'Charges variables (avancé)'!$G58,ROUNDUP(ABS('Charges variables (avancé)'!$G58-(F433-'Charges variables (avancé)'!$F58*Commandes!G$12))/'Charges variables (avancé)'!$H58,0)*'Charges variables (avancé)'!$H58,0)</f>
        <v>0</v>
      </c>
      <c r="G446" s="368">
        <f>IF((G433-'Charges variables (avancé)'!$F58*Commandes!H$12)&lt;'Charges variables (avancé)'!$G58,ROUNDUP(ABS('Charges variables (avancé)'!$G58-(G433-'Charges variables (avancé)'!$F58*Commandes!H$12))/'Charges variables (avancé)'!$H58,0)*'Charges variables (avancé)'!$H58,0)</f>
        <v>0</v>
      </c>
      <c r="H446" s="368">
        <f>IF((H433-'Charges variables (avancé)'!$F58*Commandes!I$12)&lt;'Charges variables (avancé)'!$G58,ROUNDUP(ABS('Charges variables (avancé)'!$G58-(H433-'Charges variables (avancé)'!$F58*Commandes!I$12))/'Charges variables (avancé)'!$H58,0)*'Charges variables (avancé)'!$H58,0)</f>
        <v>0</v>
      </c>
      <c r="I446" s="368">
        <f>IF((I433-'Charges variables (avancé)'!$F58*Commandes!J$12)&lt;'Charges variables (avancé)'!$G58,ROUNDUP(ABS('Charges variables (avancé)'!$G58-(I433-'Charges variables (avancé)'!$F58*Commandes!J$12))/'Charges variables (avancé)'!$H58,0)*'Charges variables (avancé)'!$H58,0)</f>
        <v>0</v>
      </c>
      <c r="J446" s="368">
        <f>IF((J433-'Charges variables (avancé)'!$F58*Commandes!K$12)&lt;'Charges variables (avancé)'!$G58,ROUNDUP(ABS('Charges variables (avancé)'!$G58-(J433-'Charges variables (avancé)'!$F58*Commandes!K$12))/'Charges variables (avancé)'!$H58,0)*'Charges variables (avancé)'!$H58,0)</f>
        <v>0</v>
      </c>
      <c r="K446" s="368">
        <f>IF((K433-'Charges variables (avancé)'!$F58*Commandes!L$12)&lt;'Charges variables (avancé)'!$G58,ROUNDUP(ABS('Charges variables (avancé)'!$G58-(K433-'Charges variables (avancé)'!$F58*Commandes!L$12))/'Charges variables (avancé)'!$H58,0)*'Charges variables (avancé)'!$H58,0)</f>
        <v>0</v>
      </c>
      <c r="L446" s="368">
        <f>IF((L433-'Charges variables (avancé)'!$F58*Commandes!M$12)&lt;'Charges variables (avancé)'!$G58,ROUNDUP(ABS('Charges variables (avancé)'!$G58-(L433-'Charges variables (avancé)'!$F58*Commandes!M$12))/'Charges variables (avancé)'!$H58,0)*'Charges variables (avancé)'!$H58,0)</f>
        <v>0</v>
      </c>
      <c r="M446" s="368">
        <f>IF((M433-'Charges variables (avancé)'!$F58*Commandes!N$12)&lt;'Charges variables (avancé)'!$G58,ROUNDUP(ABS('Charges variables (avancé)'!$G58-(M433-'Charges variables (avancé)'!$F58*Commandes!N$12))/'Charges variables (avancé)'!$H58,0)*'Charges variables (avancé)'!$H58,0)</f>
        <v>0</v>
      </c>
      <c r="N446" s="368">
        <f>IF((N433-'Charges variables (avancé)'!$F58*Commandes!O$12)&lt;'Charges variables (avancé)'!$G58,ROUNDUP(ABS('Charges variables (avancé)'!$G58-(N433-'Charges variables (avancé)'!$F58*Commandes!O$12))/'Charges variables (avancé)'!$H58,0)*'Charges variables (avancé)'!$H58,0)</f>
        <v>0</v>
      </c>
      <c r="O446" s="368">
        <f>IF((O433-'Charges variables (avancé)'!$F58*Commandes!P$12)&lt;'Charges variables (avancé)'!$G58,ROUNDUP(ABS('Charges variables (avancé)'!$G58-(O433-'Charges variables (avancé)'!$F58*Commandes!P$12))/'Charges variables (avancé)'!$H58,0)*'Charges variables (avancé)'!$H58,0)</f>
        <v>0</v>
      </c>
      <c r="P446" s="368">
        <f>IF((P433-'Charges variables (avancé)'!$F58*Commandes!Q$12)&lt;'Charges variables (avancé)'!$G58,ROUNDUP(ABS('Charges variables (avancé)'!$G58-(P433-'Charges variables (avancé)'!$F58*Commandes!Q$12))/'Charges variables (avancé)'!$H58,0)*'Charges variables (avancé)'!$H58,0)</f>
        <v>0</v>
      </c>
      <c r="Q446" s="368">
        <f>IF((Q433-'Charges variables (avancé)'!$F58*Commandes!R$12)&lt;'Charges variables (avancé)'!$G58,ROUNDUP(ABS('Charges variables (avancé)'!$G58-(Q433-'Charges variables (avancé)'!$F58*Commandes!R$12))/'Charges variables (avancé)'!$H58,0)*'Charges variables (avancé)'!$H58,0)</f>
        <v>0</v>
      </c>
      <c r="R446" s="368">
        <f>IF((R433-'Charges variables (avancé)'!$F58*Commandes!S$12)&lt;'Charges variables (avancé)'!$G58,ROUNDUP(ABS('Charges variables (avancé)'!$G58-(R433-'Charges variables (avancé)'!$F58*Commandes!S$12))/'Charges variables (avancé)'!$H58,0)*'Charges variables (avancé)'!$H58,0)</f>
        <v>0</v>
      </c>
      <c r="S446" s="368">
        <f>IF((S433-'Charges variables (avancé)'!$F58*Commandes!T$12)&lt;'Charges variables (avancé)'!$G58,ROUNDUP(ABS('Charges variables (avancé)'!$G58-(S433-'Charges variables (avancé)'!$F58*Commandes!T$12))/'Charges variables (avancé)'!$H58,0)*'Charges variables (avancé)'!$H58,0)</f>
        <v>0</v>
      </c>
      <c r="T446" s="368">
        <f>IF((T433-'Charges variables (avancé)'!$F58*Commandes!U$12)&lt;'Charges variables (avancé)'!$G58,ROUNDUP(ABS('Charges variables (avancé)'!$G58-(T433-'Charges variables (avancé)'!$F58*Commandes!U$12))/'Charges variables (avancé)'!$H58,0)*'Charges variables (avancé)'!$H58,0)</f>
        <v>0</v>
      </c>
      <c r="U446" s="368">
        <f>IF((U433-'Charges variables (avancé)'!$F58*Commandes!V$12)&lt;'Charges variables (avancé)'!$G58,ROUNDUP(ABS('Charges variables (avancé)'!$G58-(U433-'Charges variables (avancé)'!$F58*Commandes!V$12))/'Charges variables (avancé)'!$H58,0)*'Charges variables (avancé)'!$H58,0)</f>
        <v>0</v>
      </c>
      <c r="V446" s="368">
        <f>IF((V433-'Charges variables (avancé)'!$F58*Commandes!W$12)&lt;'Charges variables (avancé)'!$G58,ROUNDUP(ABS('Charges variables (avancé)'!$G58-(V433-'Charges variables (avancé)'!$F58*Commandes!W$12))/'Charges variables (avancé)'!$H58,0)*'Charges variables (avancé)'!$H58,0)</f>
        <v>0</v>
      </c>
      <c r="W446" s="368">
        <f>IF((W433-'Charges variables (avancé)'!$F58*Commandes!X$12)&lt;'Charges variables (avancé)'!$G58,ROUNDUP(ABS('Charges variables (avancé)'!$G58-(W433-'Charges variables (avancé)'!$F58*Commandes!X$12))/'Charges variables (avancé)'!$H58,0)*'Charges variables (avancé)'!$H58,0)</f>
        <v>0</v>
      </c>
      <c r="X446" s="368">
        <f>IF((X433-'Charges variables (avancé)'!$F58*Commandes!Y$12)&lt;'Charges variables (avancé)'!$G58,ROUNDUP(ABS('Charges variables (avancé)'!$G58-(X433-'Charges variables (avancé)'!$F58*Commandes!Y$12))/'Charges variables (avancé)'!$H58,0)*'Charges variables (avancé)'!$H58,0)</f>
        <v>0</v>
      </c>
      <c r="Y446" s="368">
        <f>IF((Y433-'Charges variables (avancé)'!$F58*Commandes!Z$12)&lt;'Charges variables (avancé)'!$G58,ROUNDUP(ABS('Charges variables (avancé)'!$G58-(Y433-'Charges variables (avancé)'!$F58*Commandes!Z$12))/'Charges variables (avancé)'!$H58,0)*'Charges variables (avancé)'!$H58,0)</f>
        <v>0</v>
      </c>
      <c r="Z446" s="368">
        <f>IF((Z433-'Charges variables (avancé)'!$F58*Commandes!AA$12)&lt;'Charges variables (avancé)'!$G58,ROUNDUP(ABS('Charges variables (avancé)'!$G58-(Z433-'Charges variables (avancé)'!$F58*Commandes!AA$12))/'Charges variables (avancé)'!$H58,0)*'Charges variables (avancé)'!$H58,0)</f>
        <v>0</v>
      </c>
      <c r="AA446" s="368">
        <f>IF((AA433-'Charges variables (avancé)'!$F58*Commandes!AB$12)&lt;'Charges variables (avancé)'!$G58,ROUNDUP(ABS('Charges variables (avancé)'!$G58-(AA433-'Charges variables (avancé)'!$F58*Commandes!AB$12))/'Charges variables (avancé)'!$H58,0)*'Charges variables (avancé)'!$H58,0)</f>
        <v>0</v>
      </c>
      <c r="AB446" s="368">
        <f>IF((AB433-'Charges variables (avancé)'!$F58*Commandes!AC$12)&lt;'Charges variables (avancé)'!$G58,ROUNDUP(ABS('Charges variables (avancé)'!$G58-(AB433-'Charges variables (avancé)'!$F58*Commandes!AC$12))/'Charges variables (avancé)'!$H58,0)*'Charges variables (avancé)'!$H58,0)</f>
        <v>0</v>
      </c>
      <c r="AC446" s="368">
        <f>IF((AC433-'Charges variables (avancé)'!$F58*Commandes!AD$12)&lt;'Charges variables (avancé)'!$G58,ROUNDUP(ABS('Charges variables (avancé)'!$G58-(AC433-'Charges variables (avancé)'!$F58*Commandes!AD$12))/'Charges variables (avancé)'!$H58,0)*'Charges variables (avancé)'!$H58,0)</f>
        <v>0</v>
      </c>
      <c r="AD446" s="368">
        <f>IF((AD433-'Charges variables (avancé)'!$F58*Commandes!AE$12)&lt;'Charges variables (avancé)'!$G58,ROUNDUP(ABS('Charges variables (avancé)'!$G58-(AD433-'Charges variables (avancé)'!$F58*Commandes!AE$12))/'Charges variables (avancé)'!$H58,0)*'Charges variables (avancé)'!$H58,0)</f>
        <v>0</v>
      </c>
      <c r="AE446" s="368">
        <f>IF((AE433-'Charges variables (avancé)'!$F58*Commandes!AF$12)&lt;'Charges variables (avancé)'!$G58,ROUNDUP(ABS('Charges variables (avancé)'!$G58-(AE433-'Charges variables (avancé)'!$F58*Commandes!AF$12))/'Charges variables (avancé)'!$H58,0)*'Charges variables (avancé)'!$H58,0)</f>
        <v>0</v>
      </c>
      <c r="AF446" s="368">
        <f>IF((AF433-'Charges variables (avancé)'!$F58*Commandes!AG$12)&lt;'Charges variables (avancé)'!$G58,ROUNDUP(ABS('Charges variables (avancé)'!$G58-(AF433-'Charges variables (avancé)'!$F58*Commandes!AG$12))/'Charges variables (avancé)'!$H58,0)*'Charges variables (avancé)'!$H58,0)</f>
        <v>0</v>
      </c>
      <c r="AG446" s="368">
        <f>IF((AG433-'Charges variables (avancé)'!$F58*Commandes!AH$12)&lt;'Charges variables (avancé)'!$G58,ROUNDUP(ABS('Charges variables (avancé)'!$G58-(AG433-'Charges variables (avancé)'!$F58*Commandes!AH$12))/'Charges variables (avancé)'!$H58,0)*'Charges variables (avancé)'!$H58,0)</f>
        <v>0</v>
      </c>
      <c r="AH446" s="368">
        <f>IF((AH433-'Charges variables (avancé)'!$F58*Commandes!AI$12)&lt;'Charges variables (avancé)'!$G58,ROUNDUP(ABS('Charges variables (avancé)'!$G58-(AH433-'Charges variables (avancé)'!$F58*Commandes!AI$12))/'Charges variables (avancé)'!$H58,0)*'Charges variables (avancé)'!$H58,0)</f>
        <v>0</v>
      </c>
      <c r="AI446" s="368">
        <f>IF((AI433-'Charges variables (avancé)'!$F58*Commandes!AJ$12)&lt;'Charges variables (avancé)'!$G58,ROUNDUP(ABS('Charges variables (avancé)'!$G58-(AI433-'Charges variables (avancé)'!$F58*Commandes!AJ$12))/'Charges variables (avancé)'!$H58,0)*'Charges variables (avancé)'!$H58,0)</f>
        <v>0</v>
      </c>
      <c r="AJ446" s="368">
        <f>IF((AJ433-'Charges variables (avancé)'!$F58*Commandes!AK$12)&lt;'Charges variables (avancé)'!$G58,ROUNDUP(ABS('Charges variables (avancé)'!$G58-(AJ433-'Charges variables (avancé)'!$F58*Commandes!AK$12))/'Charges variables (avancé)'!$H58,0)*'Charges variables (avancé)'!$H58,0)</f>
        <v>0</v>
      </c>
      <c r="AK446" s="368">
        <f>IF((AK433-'Charges variables (avancé)'!$F58*Commandes!AL$12)&lt;'Charges variables (avancé)'!$G58,ROUNDUP(ABS('Charges variables (avancé)'!$G58-(AK433-'Charges variables (avancé)'!$F58*Commandes!AL$12))/'Charges variables (avancé)'!$H58,0)*'Charges variables (avancé)'!$H58,0)</f>
        <v>0</v>
      </c>
      <c r="AL446" s="368">
        <f>IF((AL433-'Charges variables (avancé)'!$F58*Commandes!AM$12)&lt;'Charges variables (avancé)'!$G58,ROUNDUP(ABS('Charges variables (avancé)'!$G58-(AL433-'Charges variables (avancé)'!$F58*Commandes!AM$12))/'Charges variables (avancé)'!$H58,0)*'Charges variables (avancé)'!$H58,0)</f>
        <v>0</v>
      </c>
      <c r="AM446" s="368">
        <f>IF((AM433-'Charges variables (avancé)'!$F58*Commandes!AN$12)&lt;'Charges variables (avancé)'!$G58,ROUNDUP(ABS('Charges variables (avancé)'!$G58-(AM433-'Charges variables (avancé)'!$F58*Commandes!AN$12))/'Charges variables (avancé)'!$H58,0)*'Charges variables (avancé)'!$H58,0)</f>
        <v>0</v>
      </c>
      <c r="AN446" s="368">
        <f>IF((AN433-'Charges variables (avancé)'!$F58*Commandes!AO$12)&lt;'Charges variables (avancé)'!$G58,ROUNDUP(ABS('Charges variables (avancé)'!$G58-(AN433-'Charges variables (avancé)'!$F58*Commandes!AO$12))/'Charges variables (avancé)'!$H58,0)*'Charges variables (avancé)'!$H58,0)</f>
        <v>0</v>
      </c>
      <c r="AO446" s="368">
        <f>IF((AO433-'Charges variables (avancé)'!$F58*Commandes!AP$12)&lt;'Charges variables (avancé)'!$G58,ROUNDUP(ABS('Charges variables (avancé)'!$G58-(AO433-'Charges variables (avancé)'!$F58*Commandes!AP$12))/'Charges variables (avancé)'!$H58,0)*'Charges variables (avancé)'!$H58,0)</f>
        <v>0</v>
      </c>
      <c r="AP446" s="368">
        <f>IF((AP433-'Charges variables (avancé)'!$F58*Commandes!AQ$12)&lt;'Charges variables (avancé)'!$G58,ROUNDUP(ABS('Charges variables (avancé)'!$G58-(AP433-'Charges variables (avancé)'!$F58*Commandes!AQ$12))/'Charges variables (avancé)'!$H58,0)*'Charges variables (avancé)'!$H58,0)</f>
        <v>0</v>
      </c>
      <c r="AQ446" s="368">
        <f>IF((AQ433-'Charges variables (avancé)'!$F58*Commandes!AR$12)&lt;'Charges variables (avancé)'!$G58,ROUNDUP(ABS('Charges variables (avancé)'!$G58-(AQ433-'Charges variables (avancé)'!$F58*Commandes!AR$12))/'Charges variables (avancé)'!$H58,0)*'Charges variables (avancé)'!$H58,0)</f>
        <v>0</v>
      </c>
      <c r="AR446" s="368">
        <f>IF((AR433-'Charges variables (avancé)'!$F58*Commandes!AS$12)&lt;'Charges variables (avancé)'!$G58,ROUNDUP(ABS('Charges variables (avancé)'!$G58-(AR433-'Charges variables (avancé)'!$F58*Commandes!AS$12))/'Charges variables (avancé)'!$H58,0)*'Charges variables (avancé)'!$H58,0)</f>
        <v>0</v>
      </c>
      <c r="AS446" s="368">
        <f>IF((AS433-'Charges variables (avancé)'!$F58*Commandes!AT$12)&lt;'Charges variables (avancé)'!$G58,ROUNDUP(ABS('Charges variables (avancé)'!$G58-(AS433-'Charges variables (avancé)'!$F58*Commandes!AT$12))/'Charges variables (avancé)'!$H58,0)*'Charges variables (avancé)'!$H58,0)</f>
        <v>0</v>
      </c>
      <c r="AT446" s="368">
        <f>IF((AT433-'Charges variables (avancé)'!$F58*Commandes!AU$12)&lt;'Charges variables (avancé)'!$G58,ROUNDUP(ABS('Charges variables (avancé)'!$G58-(AT433-'Charges variables (avancé)'!$F58*Commandes!AU$12))/'Charges variables (avancé)'!$H58,0)*'Charges variables (avancé)'!$H58,0)</f>
        <v>0</v>
      </c>
      <c r="AU446" s="368">
        <f>IF((AU433-'Charges variables (avancé)'!$F58*Commandes!AV$12)&lt;'Charges variables (avancé)'!$G58,ROUNDUP(ABS('Charges variables (avancé)'!$G58-(AU433-'Charges variables (avancé)'!$F58*Commandes!AV$12))/'Charges variables (avancé)'!$H58,0)*'Charges variables (avancé)'!$H58,0)</f>
        <v>0</v>
      </c>
      <c r="AV446" s="368">
        <f>IF((AV433-'Charges variables (avancé)'!$F58*Commandes!AW$12)&lt;'Charges variables (avancé)'!$G58,ROUNDUP(ABS('Charges variables (avancé)'!$G58-(AV433-'Charges variables (avancé)'!$F58*Commandes!AW$12))/'Charges variables (avancé)'!$H58,0)*'Charges variables (avancé)'!$H58,0)</f>
        <v>0</v>
      </c>
      <c r="AW446" s="368">
        <f>IF((AW433-'Charges variables (avancé)'!$F58*Commandes!AX$12)&lt;'Charges variables (avancé)'!$G58,ROUNDUP(ABS('Charges variables (avancé)'!$G58-(AW433-'Charges variables (avancé)'!$F58*Commandes!AX$12))/'Charges variables (avancé)'!$H58,0)*'Charges variables (avancé)'!$H58,0)</f>
        <v>0</v>
      </c>
      <c r="AX446" s="368">
        <f>IF((AX433-'Charges variables (avancé)'!$F58*Commandes!AY$12)&lt;'Charges variables (avancé)'!$G58,ROUNDUP(ABS('Charges variables (avancé)'!$G58-(AX433-'Charges variables (avancé)'!$F58*Commandes!AY$12))/'Charges variables (avancé)'!$H58,0)*'Charges variables (avancé)'!$H58,0)</f>
        <v>0</v>
      </c>
      <c r="AY446" s="368">
        <f>IF((AY433-'Charges variables (avancé)'!$F58*Commandes!AZ$12)&lt;'Charges variables (avancé)'!$G58,ROUNDUP(ABS('Charges variables (avancé)'!$G58-(AY433-'Charges variables (avancé)'!$F58*Commandes!AZ$12))/'Charges variables (avancé)'!$H58,0)*'Charges variables (avancé)'!$H58,0)</f>
        <v>0</v>
      </c>
      <c r="AZ446" s="368">
        <f>IF((AZ433-'Charges variables (avancé)'!$F58*Commandes!BA$12)&lt;'Charges variables (avancé)'!$G58,ROUNDUP(ABS('Charges variables (avancé)'!$G58-(AZ433-'Charges variables (avancé)'!$F58*Commandes!BA$12))/'Charges variables (avancé)'!$H58,0)*'Charges variables (avancé)'!$H58,0)</f>
        <v>0</v>
      </c>
      <c r="BA446" s="368">
        <f>IF((BA433-'Charges variables (avancé)'!$F58*Commandes!BB$12)&lt;'Charges variables (avancé)'!$G58,ROUNDUP(ABS('Charges variables (avancé)'!$G58-(BA433-'Charges variables (avancé)'!$F58*Commandes!BB$12))/'Charges variables (avancé)'!$H58,0)*'Charges variables (avancé)'!$H58,0)</f>
        <v>0</v>
      </c>
      <c r="BB446" s="368">
        <f>IF((BB433-'Charges variables (avancé)'!$F58*Commandes!BC$12)&lt;'Charges variables (avancé)'!$G58,ROUNDUP(ABS('Charges variables (avancé)'!$G58-(BB433-'Charges variables (avancé)'!$F58*Commandes!BC$12))/'Charges variables (avancé)'!$H58,0)*'Charges variables (avancé)'!$H58,0)</f>
        <v>0</v>
      </c>
      <c r="BC446" s="368">
        <f>IF((BC433-'Charges variables (avancé)'!$F58*Commandes!BD$12)&lt;'Charges variables (avancé)'!$G58,ROUNDUP(ABS('Charges variables (avancé)'!$G58-(BC433-'Charges variables (avancé)'!$F58*Commandes!BD$12))/'Charges variables (avancé)'!$H58,0)*'Charges variables (avancé)'!$H58,0)</f>
        <v>0</v>
      </c>
      <c r="BD446" s="368">
        <f>IF((BD433-'Charges variables (avancé)'!$F58*Commandes!BE$12)&lt;'Charges variables (avancé)'!$G58,ROUNDUP(ABS('Charges variables (avancé)'!$G58-(BD433-'Charges variables (avancé)'!$F58*Commandes!BE$12))/'Charges variables (avancé)'!$H58,0)*'Charges variables (avancé)'!$H58,0)</f>
        <v>0</v>
      </c>
      <c r="BE446" s="368">
        <f>IF((BE433-'Charges variables (avancé)'!$F58*Commandes!BF$12)&lt;'Charges variables (avancé)'!$G58,ROUNDUP(ABS('Charges variables (avancé)'!$G58-(BE433-'Charges variables (avancé)'!$F58*Commandes!BF$12))/'Charges variables (avancé)'!$H58,0)*'Charges variables (avancé)'!$H58,0)</f>
        <v>0</v>
      </c>
      <c r="BF446" s="368">
        <f>IF((BF433-'Charges variables (avancé)'!$F58*Commandes!BG$12)&lt;'Charges variables (avancé)'!$G58,ROUNDUP(ABS('Charges variables (avancé)'!$G58-(BF433-'Charges variables (avancé)'!$F58*Commandes!BG$12))/'Charges variables (avancé)'!$H58,0)*'Charges variables (avancé)'!$H58,0)</f>
        <v>0</v>
      </c>
      <c r="BG446" s="368">
        <f>IF((BG433-'Charges variables (avancé)'!$F58*Commandes!BH$12)&lt;'Charges variables (avancé)'!$G58,ROUNDUP(ABS('Charges variables (avancé)'!$G58-(BG433-'Charges variables (avancé)'!$F58*Commandes!BH$12))/'Charges variables (avancé)'!$H58,0)*'Charges variables (avancé)'!$H58,0)</f>
        <v>0</v>
      </c>
      <c r="BH446" s="368">
        <f>IF((BH433-'Charges variables (avancé)'!$F58*Commandes!BI$12)&lt;'Charges variables (avancé)'!$G58,ROUNDUP(ABS('Charges variables (avancé)'!$G58-(BH433-'Charges variables (avancé)'!$F58*Commandes!BI$12))/'Charges variables (avancé)'!$H58,0)*'Charges variables (avancé)'!$H58,0)</f>
        <v>0</v>
      </c>
      <c r="BI446" s="368">
        <f>IF((BI433-'Charges variables (avancé)'!$F58*Commandes!BJ$12)&lt;'Charges variables (avancé)'!$G58,ROUNDUP(ABS('Charges variables (avancé)'!$G58-(BI433-'Charges variables (avancé)'!$F58*Commandes!BJ$12))/'Charges variables (avancé)'!$H58,0)*'Charges variables (avancé)'!$H58,0)</f>
        <v>0</v>
      </c>
      <c r="BJ446" s="368">
        <f>IF((BJ433-'Charges variables (avancé)'!$F58*Commandes!BK$12)&lt;'Charges variables (avancé)'!$G58,ROUNDUP(ABS('Charges variables (avancé)'!$G58-(BJ433-'Charges variables (avancé)'!$F58*Commandes!BK$12))/'Charges variables (avancé)'!$H58,0)*'Charges variables (avancé)'!$H58,0)</f>
        <v>0</v>
      </c>
    </row>
    <row r="447" spans="2:62" ht="15" customHeight="1">
      <c r="B447" s="366">
        <f>'Charges variables-Calculs auto'!$B$120</f>
        <v>0</v>
      </c>
      <c r="C447" s="368">
        <f>IF((C434-'Charges variables (avancé)'!$F59*Commandes!D$12)&lt;'Charges variables (avancé)'!$G59,ROUNDUP(ABS('Charges variables (avancé)'!$G59-(C434-'Charges variables (avancé)'!$F59*Commandes!D$12))/'Charges variables (avancé)'!$H59,0)*'Charges variables (avancé)'!$H59,0)</f>
        <v>0</v>
      </c>
      <c r="D447" s="368">
        <f>IF((D434-'Charges variables (avancé)'!$F59*Commandes!E$12)&lt;'Charges variables (avancé)'!$G59,ROUNDUP(ABS('Charges variables (avancé)'!$G59-(D434-'Charges variables (avancé)'!$F59*Commandes!E$12))/'Charges variables (avancé)'!$H59,0)*'Charges variables (avancé)'!$H59,0)</f>
        <v>0</v>
      </c>
      <c r="E447" s="368">
        <f>IF((E434-'Charges variables (avancé)'!$F59*Commandes!F$12)&lt;'Charges variables (avancé)'!$G59,ROUNDUP(ABS('Charges variables (avancé)'!$G59-(E434-'Charges variables (avancé)'!$F59*Commandes!F$12))/'Charges variables (avancé)'!$H59,0)*'Charges variables (avancé)'!$H59,0)</f>
        <v>0</v>
      </c>
      <c r="F447" s="368">
        <f>IF((F434-'Charges variables (avancé)'!$F59*Commandes!G$12)&lt;'Charges variables (avancé)'!$G59,ROUNDUP(ABS('Charges variables (avancé)'!$G59-(F434-'Charges variables (avancé)'!$F59*Commandes!G$12))/'Charges variables (avancé)'!$H59,0)*'Charges variables (avancé)'!$H59,0)</f>
        <v>0</v>
      </c>
      <c r="G447" s="368">
        <f>IF((G434-'Charges variables (avancé)'!$F59*Commandes!H$12)&lt;'Charges variables (avancé)'!$G59,ROUNDUP(ABS('Charges variables (avancé)'!$G59-(G434-'Charges variables (avancé)'!$F59*Commandes!H$12))/'Charges variables (avancé)'!$H59,0)*'Charges variables (avancé)'!$H59,0)</f>
        <v>0</v>
      </c>
      <c r="H447" s="368">
        <f>IF((H434-'Charges variables (avancé)'!$F59*Commandes!I$12)&lt;'Charges variables (avancé)'!$G59,ROUNDUP(ABS('Charges variables (avancé)'!$G59-(H434-'Charges variables (avancé)'!$F59*Commandes!I$12))/'Charges variables (avancé)'!$H59,0)*'Charges variables (avancé)'!$H59,0)</f>
        <v>0</v>
      </c>
      <c r="I447" s="368">
        <f>IF((I434-'Charges variables (avancé)'!$F59*Commandes!J$12)&lt;'Charges variables (avancé)'!$G59,ROUNDUP(ABS('Charges variables (avancé)'!$G59-(I434-'Charges variables (avancé)'!$F59*Commandes!J$12))/'Charges variables (avancé)'!$H59,0)*'Charges variables (avancé)'!$H59,0)</f>
        <v>0</v>
      </c>
      <c r="J447" s="368">
        <f>IF((J434-'Charges variables (avancé)'!$F59*Commandes!K$12)&lt;'Charges variables (avancé)'!$G59,ROUNDUP(ABS('Charges variables (avancé)'!$G59-(J434-'Charges variables (avancé)'!$F59*Commandes!K$12))/'Charges variables (avancé)'!$H59,0)*'Charges variables (avancé)'!$H59,0)</f>
        <v>0</v>
      </c>
      <c r="K447" s="368">
        <f>IF((K434-'Charges variables (avancé)'!$F59*Commandes!L$12)&lt;'Charges variables (avancé)'!$G59,ROUNDUP(ABS('Charges variables (avancé)'!$G59-(K434-'Charges variables (avancé)'!$F59*Commandes!L$12))/'Charges variables (avancé)'!$H59,0)*'Charges variables (avancé)'!$H59,0)</f>
        <v>0</v>
      </c>
      <c r="L447" s="368">
        <f>IF((L434-'Charges variables (avancé)'!$F59*Commandes!M$12)&lt;'Charges variables (avancé)'!$G59,ROUNDUP(ABS('Charges variables (avancé)'!$G59-(L434-'Charges variables (avancé)'!$F59*Commandes!M$12))/'Charges variables (avancé)'!$H59,0)*'Charges variables (avancé)'!$H59,0)</f>
        <v>0</v>
      </c>
      <c r="M447" s="368">
        <f>IF((M434-'Charges variables (avancé)'!$F59*Commandes!N$12)&lt;'Charges variables (avancé)'!$G59,ROUNDUP(ABS('Charges variables (avancé)'!$G59-(M434-'Charges variables (avancé)'!$F59*Commandes!N$12))/'Charges variables (avancé)'!$H59,0)*'Charges variables (avancé)'!$H59,0)</f>
        <v>0</v>
      </c>
      <c r="N447" s="368">
        <f>IF((N434-'Charges variables (avancé)'!$F59*Commandes!O$12)&lt;'Charges variables (avancé)'!$G59,ROUNDUP(ABS('Charges variables (avancé)'!$G59-(N434-'Charges variables (avancé)'!$F59*Commandes!O$12))/'Charges variables (avancé)'!$H59,0)*'Charges variables (avancé)'!$H59,0)</f>
        <v>0</v>
      </c>
      <c r="O447" s="368">
        <f>IF((O434-'Charges variables (avancé)'!$F59*Commandes!P$12)&lt;'Charges variables (avancé)'!$G59,ROUNDUP(ABS('Charges variables (avancé)'!$G59-(O434-'Charges variables (avancé)'!$F59*Commandes!P$12))/'Charges variables (avancé)'!$H59,0)*'Charges variables (avancé)'!$H59,0)</f>
        <v>0</v>
      </c>
      <c r="P447" s="368">
        <f>IF((P434-'Charges variables (avancé)'!$F59*Commandes!Q$12)&lt;'Charges variables (avancé)'!$G59,ROUNDUP(ABS('Charges variables (avancé)'!$G59-(P434-'Charges variables (avancé)'!$F59*Commandes!Q$12))/'Charges variables (avancé)'!$H59,0)*'Charges variables (avancé)'!$H59,0)</f>
        <v>0</v>
      </c>
      <c r="Q447" s="368">
        <f>IF((Q434-'Charges variables (avancé)'!$F59*Commandes!R$12)&lt;'Charges variables (avancé)'!$G59,ROUNDUP(ABS('Charges variables (avancé)'!$G59-(Q434-'Charges variables (avancé)'!$F59*Commandes!R$12))/'Charges variables (avancé)'!$H59,0)*'Charges variables (avancé)'!$H59,0)</f>
        <v>0</v>
      </c>
      <c r="R447" s="368">
        <f>IF((R434-'Charges variables (avancé)'!$F59*Commandes!S$12)&lt;'Charges variables (avancé)'!$G59,ROUNDUP(ABS('Charges variables (avancé)'!$G59-(R434-'Charges variables (avancé)'!$F59*Commandes!S$12))/'Charges variables (avancé)'!$H59,0)*'Charges variables (avancé)'!$H59,0)</f>
        <v>0</v>
      </c>
      <c r="S447" s="368">
        <f>IF((S434-'Charges variables (avancé)'!$F59*Commandes!T$12)&lt;'Charges variables (avancé)'!$G59,ROUNDUP(ABS('Charges variables (avancé)'!$G59-(S434-'Charges variables (avancé)'!$F59*Commandes!T$12))/'Charges variables (avancé)'!$H59,0)*'Charges variables (avancé)'!$H59,0)</f>
        <v>0</v>
      </c>
      <c r="T447" s="368">
        <f>IF((T434-'Charges variables (avancé)'!$F59*Commandes!U$12)&lt;'Charges variables (avancé)'!$G59,ROUNDUP(ABS('Charges variables (avancé)'!$G59-(T434-'Charges variables (avancé)'!$F59*Commandes!U$12))/'Charges variables (avancé)'!$H59,0)*'Charges variables (avancé)'!$H59,0)</f>
        <v>0</v>
      </c>
      <c r="U447" s="368">
        <f>IF((U434-'Charges variables (avancé)'!$F59*Commandes!V$12)&lt;'Charges variables (avancé)'!$G59,ROUNDUP(ABS('Charges variables (avancé)'!$G59-(U434-'Charges variables (avancé)'!$F59*Commandes!V$12))/'Charges variables (avancé)'!$H59,0)*'Charges variables (avancé)'!$H59,0)</f>
        <v>0</v>
      </c>
      <c r="V447" s="368">
        <f>IF((V434-'Charges variables (avancé)'!$F59*Commandes!W$12)&lt;'Charges variables (avancé)'!$G59,ROUNDUP(ABS('Charges variables (avancé)'!$G59-(V434-'Charges variables (avancé)'!$F59*Commandes!W$12))/'Charges variables (avancé)'!$H59,0)*'Charges variables (avancé)'!$H59,0)</f>
        <v>0</v>
      </c>
      <c r="W447" s="368">
        <f>IF((W434-'Charges variables (avancé)'!$F59*Commandes!X$12)&lt;'Charges variables (avancé)'!$G59,ROUNDUP(ABS('Charges variables (avancé)'!$G59-(W434-'Charges variables (avancé)'!$F59*Commandes!X$12))/'Charges variables (avancé)'!$H59,0)*'Charges variables (avancé)'!$H59,0)</f>
        <v>0</v>
      </c>
      <c r="X447" s="368">
        <f>IF((X434-'Charges variables (avancé)'!$F59*Commandes!Y$12)&lt;'Charges variables (avancé)'!$G59,ROUNDUP(ABS('Charges variables (avancé)'!$G59-(X434-'Charges variables (avancé)'!$F59*Commandes!Y$12))/'Charges variables (avancé)'!$H59,0)*'Charges variables (avancé)'!$H59,0)</f>
        <v>0</v>
      </c>
      <c r="Y447" s="368">
        <f>IF((Y434-'Charges variables (avancé)'!$F59*Commandes!Z$12)&lt;'Charges variables (avancé)'!$G59,ROUNDUP(ABS('Charges variables (avancé)'!$G59-(Y434-'Charges variables (avancé)'!$F59*Commandes!Z$12))/'Charges variables (avancé)'!$H59,0)*'Charges variables (avancé)'!$H59,0)</f>
        <v>0</v>
      </c>
      <c r="Z447" s="368">
        <f>IF((Z434-'Charges variables (avancé)'!$F59*Commandes!AA$12)&lt;'Charges variables (avancé)'!$G59,ROUNDUP(ABS('Charges variables (avancé)'!$G59-(Z434-'Charges variables (avancé)'!$F59*Commandes!AA$12))/'Charges variables (avancé)'!$H59,0)*'Charges variables (avancé)'!$H59,0)</f>
        <v>0</v>
      </c>
      <c r="AA447" s="368">
        <f>IF((AA434-'Charges variables (avancé)'!$F59*Commandes!AB$12)&lt;'Charges variables (avancé)'!$G59,ROUNDUP(ABS('Charges variables (avancé)'!$G59-(AA434-'Charges variables (avancé)'!$F59*Commandes!AB$12))/'Charges variables (avancé)'!$H59,0)*'Charges variables (avancé)'!$H59,0)</f>
        <v>0</v>
      </c>
      <c r="AB447" s="368">
        <f>IF((AB434-'Charges variables (avancé)'!$F59*Commandes!AC$12)&lt;'Charges variables (avancé)'!$G59,ROUNDUP(ABS('Charges variables (avancé)'!$G59-(AB434-'Charges variables (avancé)'!$F59*Commandes!AC$12))/'Charges variables (avancé)'!$H59,0)*'Charges variables (avancé)'!$H59,0)</f>
        <v>0</v>
      </c>
      <c r="AC447" s="368">
        <f>IF((AC434-'Charges variables (avancé)'!$F59*Commandes!AD$12)&lt;'Charges variables (avancé)'!$G59,ROUNDUP(ABS('Charges variables (avancé)'!$G59-(AC434-'Charges variables (avancé)'!$F59*Commandes!AD$12))/'Charges variables (avancé)'!$H59,0)*'Charges variables (avancé)'!$H59,0)</f>
        <v>0</v>
      </c>
      <c r="AD447" s="368">
        <f>IF((AD434-'Charges variables (avancé)'!$F59*Commandes!AE$12)&lt;'Charges variables (avancé)'!$G59,ROUNDUP(ABS('Charges variables (avancé)'!$G59-(AD434-'Charges variables (avancé)'!$F59*Commandes!AE$12))/'Charges variables (avancé)'!$H59,0)*'Charges variables (avancé)'!$H59,0)</f>
        <v>0</v>
      </c>
      <c r="AE447" s="368">
        <f>IF((AE434-'Charges variables (avancé)'!$F59*Commandes!AF$12)&lt;'Charges variables (avancé)'!$G59,ROUNDUP(ABS('Charges variables (avancé)'!$G59-(AE434-'Charges variables (avancé)'!$F59*Commandes!AF$12))/'Charges variables (avancé)'!$H59,0)*'Charges variables (avancé)'!$H59,0)</f>
        <v>0</v>
      </c>
      <c r="AF447" s="368">
        <f>IF((AF434-'Charges variables (avancé)'!$F59*Commandes!AG$12)&lt;'Charges variables (avancé)'!$G59,ROUNDUP(ABS('Charges variables (avancé)'!$G59-(AF434-'Charges variables (avancé)'!$F59*Commandes!AG$12))/'Charges variables (avancé)'!$H59,0)*'Charges variables (avancé)'!$H59,0)</f>
        <v>0</v>
      </c>
      <c r="AG447" s="368">
        <f>IF((AG434-'Charges variables (avancé)'!$F59*Commandes!AH$12)&lt;'Charges variables (avancé)'!$G59,ROUNDUP(ABS('Charges variables (avancé)'!$G59-(AG434-'Charges variables (avancé)'!$F59*Commandes!AH$12))/'Charges variables (avancé)'!$H59,0)*'Charges variables (avancé)'!$H59,0)</f>
        <v>0</v>
      </c>
      <c r="AH447" s="368">
        <f>IF((AH434-'Charges variables (avancé)'!$F59*Commandes!AI$12)&lt;'Charges variables (avancé)'!$G59,ROUNDUP(ABS('Charges variables (avancé)'!$G59-(AH434-'Charges variables (avancé)'!$F59*Commandes!AI$12))/'Charges variables (avancé)'!$H59,0)*'Charges variables (avancé)'!$H59,0)</f>
        <v>0</v>
      </c>
      <c r="AI447" s="368">
        <f>IF((AI434-'Charges variables (avancé)'!$F59*Commandes!AJ$12)&lt;'Charges variables (avancé)'!$G59,ROUNDUP(ABS('Charges variables (avancé)'!$G59-(AI434-'Charges variables (avancé)'!$F59*Commandes!AJ$12))/'Charges variables (avancé)'!$H59,0)*'Charges variables (avancé)'!$H59,0)</f>
        <v>0</v>
      </c>
      <c r="AJ447" s="368">
        <f>IF((AJ434-'Charges variables (avancé)'!$F59*Commandes!AK$12)&lt;'Charges variables (avancé)'!$G59,ROUNDUP(ABS('Charges variables (avancé)'!$G59-(AJ434-'Charges variables (avancé)'!$F59*Commandes!AK$12))/'Charges variables (avancé)'!$H59,0)*'Charges variables (avancé)'!$H59,0)</f>
        <v>0</v>
      </c>
      <c r="AK447" s="368">
        <f>IF((AK434-'Charges variables (avancé)'!$F59*Commandes!AL$12)&lt;'Charges variables (avancé)'!$G59,ROUNDUP(ABS('Charges variables (avancé)'!$G59-(AK434-'Charges variables (avancé)'!$F59*Commandes!AL$12))/'Charges variables (avancé)'!$H59,0)*'Charges variables (avancé)'!$H59,0)</f>
        <v>0</v>
      </c>
      <c r="AL447" s="368">
        <f>IF((AL434-'Charges variables (avancé)'!$F59*Commandes!AM$12)&lt;'Charges variables (avancé)'!$G59,ROUNDUP(ABS('Charges variables (avancé)'!$G59-(AL434-'Charges variables (avancé)'!$F59*Commandes!AM$12))/'Charges variables (avancé)'!$H59,0)*'Charges variables (avancé)'!$H59,0)</f>
        <v>0</v>
      </c>
      <c r="AM447" s="368">
        <f>IF((AM434-'Charges variables (avancé)'!$F59*Commandes!AN$12)&lt;'Charges variables (avancé)'!$G59,ROUNDUP(ABS('Charges variables (avancé)'!$G59-(AM434-'Charges variables (avancé)'!$F59*Commandes!AN$12))/'Charges variables (avancé)'!$H59,0)*'Charges variables (avancé)'!$H59,0)</f>
        <v>0</v>
      </c>
      <c r="AN447" s="368">
        <f>IF((AN434-'Charges variables (avancé)'!$F59*Commandes!AO$12)&lt;'Charges variables (avancé)'!$G59,ROUNDUP(ABS('Charges variables (avancé)'!$G59-(AN434-'Charges variables (avancé)'!$F59*Commandes!AO$12))/'Charges variables (avancé)'!$H59,0)*'Charges variables (avancé)'!$H59,0)</f>
        <v>0</v>
      </c>
      <c r="AO447" s="368">
        <f>IF((AO434-'Charges variables (avancé)'!$F59*Commandes!AP$12)&lt;'Charges variables (avancé)'!$G59,ROUNDUP(ABS('Charges variables (avancé)'!$G59-(AO434-'Charges variables (avancé)'!$F59*Commandes!AP$12))/'Charges variables (avancé)'!$H59,0)*'Charges variables (avancé)'!$H59,0)</f>
        <v>0</v>
      </c>
      <c r="AP447" s="368">
        <f>IF((AP434-'Charges variables (avancé)'!$F59*Commandes!AQ$12)&lt;'Charges variables (avancé)'!$G59,ROUNDUP(ABS('Charges variables (avancé)'!$G59-(AP434-'Charges variables (avancé)'!$F59*Commandes!AQ$12))/'Charges variables (avancé)'!$H59,0)*'Charges variables (avancé)'!$H59,0)</f>
        <v>0</v>
      </c>
      <c r="AQ447" s="368">
        <f>IF((AQ434-'Charges variables (avancé)'!$F59*Commandes!AR$12)&lt;'Charges variables (avancé)'!$G59,ROUNDUP(ABS('Charges variables (avancé)'!$G59-(AQ434-'Charges variables (avancé)'!$F59*Commandes!AR$12))/'Charges variables (avancé)'!$H59,0)*'Charges variables (avancé)'!$H59,0)</f>
        <v>0</v>
      </c>
      <c r="AR447" s="368">
        <f>IF((AR434-'Charges variables (avancé)'!$F59*Commandes!AS$12)&lt;'Charges variables (avancé)'!$G59,ROUNDUP(ABS('Charges variables (avancé)'!$G59-(AR434-'Charges variables (avancé)'!$F59*Commandes!AS$12))/'Charges variables (avancé)'!$H59,0)*'Charges variables (avancé)'!$H59,0)</f>
        <v>0</v>
      </c>
      <c r="AS447" s="368">
        <f>IF((AS434-'Charges variables (avancé)'!$F59*Commandes!AT$12)&lt;'Charges variables (avancé)'!$G59,ROUNDUP(ABS('Charges variables (avancé)'!$G59-(AS434-'Charges variables (avancé)'!$F59*Commandes!AT$12))/'Charges variables (avancé)'!$H59,0)*'Charges variables (avancé)'!$H59,0)</f>
        <v>0</v>
      </c>
      <c r="AT447" s="368">
        <f>IF((AT434-'Charges variables (avancé)'!$F59*Commandes!AU$12)&lt;'Charges variables (avancé)'!$G59,ROUNDUP(ABS('Charges variables (avancé)'!$G59-(AT434-'Charges variables (avancé)'!$F59*Commandes!AU$12))/'Charges variables (avancé)'!$H59,0)*'Charges variables (avancé)'!$H59,0)</f>
        <v>0</v>
      </c>
      <c r="AU447" s="368">
        <f>IF((AU434-'Charges variables (avancé)'!$F59*Commandes!AV$12)&lt;'Charges variables (avancé)'!$G59,ROUNDUP(ABS('Charges variables (avancé)'!$G59-(AU434-'Charges variables (avancé)'!$F59*Commandes!AV$12))/'Charges variables (avancé)'!$H59,0)*'Charges variables (avancé)'!$H59,0)</f>
        <v>0</v>
      </c>
      <c r="AV447" s="368">
        <f>IF((AV434-'Charges variables (avancé)'!$F59*Commandes!AW$12)&lt;'Charges variables (avancé)'!$G59,ROUNDUP(ABS('Charges variables (avancé)'!$G59-(AV434-'Charges variables (avancé)'!$F59*Commandes!AW$12))/'Charges variables (avancé)'!$H59,0)*'Charges variables (avancé)'!$H59,0)</f>
        <v>0</v>
      </c>
      <c r="AW447" s="368">
        <f>IF((AW434-'Charges variables (avancé)'!$F59*Commandes!AX$12)&lt;'Charges variables (avancé)'!$G59,ROUNDUP(ABS('Charges variables (avancé)'!$G59-(AW434-'Charges variables (avancé)'!$F59*Commandes!AX$12))/'Charges variables (avancé)'!$H59,0)*'Charges variables (avancé)'!$H59,0)</f>
        <v>0</v>
      </c>
      <c r="AX447" s="368">
        <f>IF((AX434-'Charges variables (avancé)'!$F59*Commandes!AY$12)&lt;'Charges variables (avancé)'!$G59,ROUNDUP(ABS('Charges variables (avancé)'!$G59-(AX434-'Charges variables (avancé)'!$F59*Commandes!AY$12))/'Charges variables (avancé)'!$H59,0)*'Charges variables (avancé)'!$H59,0)</f>
        <v>0</v>
      </c>
      <c r="AY447" s="368">
        <f>IF((AY434-'Charges variables (avancé)'!$F59*Commandes!AZ$12)&lt;'Charges variables (avancé)'!$G59,ROUNDUP(ABS('Charges variables (avancé)'!$G59-(AY434-'Charges variables (avancé)'!$F59*Commandes!AZ$12))/'Charges variables (avancé)'!$H59,0)*'Charges variables (avancé)'!$H59,0)</f>
        <v>0</v>
      </c>
      <c r="AZ447" s="368">
        <f>IF((AZ434-'Charges variables (avancé)'!$F59*Commandes!BA$12)&lt;'Charges variables (avancé)'!$G59,ROUNDUP(ABS('Charges variables (avancé)'!$G59-(AZ434-'Charges variables (avancé)'!$F59*Commandes!BA$12))/'Charges variables (avancé)'!$H59,0)*'Charges variables (avancé)'!$H59,0)</f>
        <v>0</v>
      </c>
      <c r="BA447" s="368">
        <f>IF((BA434-'Charges variables (avancé)'!$F59*Commandes!BB$12)&lt;'Charges variables (avancé)'!$G59,ROUNDUP(ABS('Charges variables (avancé)'!$G59-(BA434-'Charges variables (avancé)'!$F59*Commandes!BB$12))/'Charges variables (avancé)'!$H59,0)*'Charges variables (avancé)'!$H59,0)</f>
        <v>0</v>
      </c>
      <c r="BB447" s="368">
        <f>IF((BB434-'Charges variables (avancé)'!$F59*Commandes!BC$12)&lt;'Charges variables (avancé)'!$G59,ROUNDUP(ABS('Charges variables (avancé)'!$G59-(BB434-'Charges variables (avancé)'!$F59*Commandes!BC$12))/'Charges variables (avancé)'!$H59,0)*'Charges variables (avancé)'!$H59,0)</f>
        <v>0</v>
      </c>
      <c r="BC447" s="368">
        <f>IF((BC434-'Charges variables (avancé)'!$F59*Commandes!BD$12)&lt;'Charges variables (avancé)'!$G59,ROUNDUP(ABS('Charges variables (avancé)'!$G59-(BC434-'Charges variables (avancé)'!$F59*Commandes!BD$12))/'Charges variables (avancé)'!$H59,0)*'Charges variables (avancé)'!$H59,0)</f>
        <v>0</v>
      </c>
      <c r="BD447" s="368">
        <f>IF((BD434-'Charges variables (avancé)'!$F59*Commandes!BE$12)&lt;'Charges variables (avancé)'!$G59,ROUNDUP(ABS('Charges variables (avancé)'!$G59-(BD434-'Charges variables (avancé)'!$F59*Commandes!BE$12))/'Charges variables (avancé)'!$H59,0)*'Charges variables (avancé)'!$H59,0)</f>
        <v>0</v>
      </c>
      <c r="BE447" s="368">
        <f>IF((BE434-'Charges variables (avancé)'!$F59*Commandes!BF$12)&lt;'Charges variables (avancé)'!$G59,ROUNDUP(ABS('Charges variables (avancé)'!$G59-(BE434-'Charges variables (avancé)'!$F59*Commandes!BF$12))/'Charges variables (avancé)'!$H59,0)*'Charges variables (avancé)'!$H59,0)</f>
        <v>0</v>
      </c>
      <c r="BF447" s="368">
        <f>IF((BF434-'Charges variables (avancé)'!$F59*Commandes!BG$12)&lt;'Charges variables (avancé)'!$G59,ROUNDUP(ABS('Charges variables (avancé)'!$G59-(BF434-'Charges variables (avancé)'!$F59*Commandes!BG$12))/'Charges variables (avancé)'!$H59,0)*'Charges variables (avancé)'!$H59,0)</f>
        <v>0</v>
      </c>
      <c r="BG447" s="368">
        <f>IF((BG434-'Charges variables (avancé)'!$F59*Commandes!BH$12)&lt;'Charges variables (avancé)'!$G59,ROUNDUP(ABS('Charges variables (avancé)'!$G59-(BG434-'Charges variables (avancé)'!$F59*Commandes!BH$12))/'Charges variables (avancé)'!$H59,0)*'Charges variables (avancé)'!$H59,0)</f>
        <v>0</v>
      </c>
      <c r="BH447" s="368">
        <f>IF((BH434-'Charges variables (avancé)'!$F59*Commandes!BI$12)&lt;'Charges variables (avancé)'!$G59,ROUNDUP(ABS('Charges variables (avancé)'!$G59-(BH434-'Charges variables (avancé)'!$F59*Commandes!BI$12))/'Charges variables (avancé)'!$H59,0)*'Charges variables (avancé)'!$H59,0)</f>
        <v>0</v>
      </c>
      <c r="BI447" s="368">
        <f>IF((BI434-'Charges variables (avancé)'!$F59*Commandes!BJ$12)&lt;'Charges variables (avancé)'!$G59,ROUNDUP(ABS('Charges variables (avancé)'!$G59-(BI434-'Charges variables (avancé)'!$F59*Commandes!BJ$12))/'Charges variables (avancé)'!$H59,0)*'Charges variables (avancé)'!$H59,0)</f>
        <v>0</v>
      </c>
      <c r="BJ447" s="368">
        <f>IF((BJ434-'Charges variables (avancé)'!$F59*Commandes!BK$12)&lt;'Charges variables (avancé)'!$G59,ROUNDUP(ABS('Charges variables (avancé)'!$G59-(BJ434-'Charges variables (avancé)'!$F59*Commandes!BK$12))/'Charges variables (avancé)'!$H59,0)*'Charges variables (avancé)'!$H59,0)</f>
        <v>0</v>
      </c>
    </row>
    <row r="448" spans="2:62" ht="15" customHeight="1">
      <c r="B448" s="366">
        <f>'Charges variables (avancé)'!$C$60</f>
        <v>0</v>
      </c>
      <c r="C448" s="368">
        <f>IF((C435-'Charges variables (avancé)'!$F60*Commandes!D$12)&lt;'Charges variables (avancé)'!$G60,ROUNDUP(ABS('Charges variables (avancé)'!$G60-(C435-'Charges variables (avancé)'!$F60*Commandes!D$12))/'Charges variables (avancé)'!$H60,0)*'Charges variables (avancé)'!$H60,0)</f>
        <v>0</v>
      </c>
      <c r="D448" s="368">
        <f>IF((D435-'Charges variables (avancé)'!$F60*Commandes!E$12)&lt;'Charges variables (avancé)'!$G60,ROUNDUP(ABS('Charges variables (avancé)'!$G60-(D435-'Charges variables (avancé)'!$F60*Commandes!E$12))/'Charges variables (avancé)'!$H60,0)*'Charges variables (avancé)'!$H60,0)</f>
        <v>0</v>
      </c>
      <c r="E448" s="368">
        <f>IF((E435-'Charges variables (avancé)'!$F60*Commandes!F$12)&lt;'Charges variables (avancé)'!$G60,ROUNDUP(ABS('Charges variables (avancé)'!$G60-(E435-'Charges variables (avancé)'!$F60*Commandes!F$12))/'Charges variables (avancé)'!$H60,0)*'Charges variables (avancé)'!$H60,0)</f>
        <v>0</v>
      </c>
      <c r="F448" s="368">
        <f>IF((F435-'Charges variables (avancé)'!$F60*Commandes!G$12)&lt;'Charges variables (avancé)'!$G60,ROUNDUP(ABS('Charges variables (avancé)'!$G60-(F435-'Charges variables (avancé)'!$F60*Commandes!G$12))/'Charges variables (avancé)'!$H60,0)*'Charges variables (avancé)'!$H60,0)</f>
        <v>0</v>
      </c>
      <c r="G448" s="368">
        <f>IF((G435-'Charges variables (avancé)'!$F60*Commandes!H$12)&lt;'Charges variables (avancé)'!$G60,ROUNDUP(ABS('Charges variables (avancé)'!$G60-(G435-'Charges variables (avancé)'!$F60*Commandes!H$12))/'Charges variables (avancé)'!$H60,0)*'Charges variables (avancé)'!$H60,0)</f>
        <v>0</v>
      </c>
      <c r="H448" s="368">
        <f>IF((H435-'Charges variables (avancé)'!$F60*Commandes!I$12)&lt;'Charges variables (avancé)'!$G60,ROUNDUP(ABS('Charges variables (avancé)'!$G60-(H435-'Charges variables (avancé)'!$F60*Commandes!I$12))/'Charges variables (avancé)'!$H60,0)*'Charges variables (avancé)'!$H60,0)</f>
        <v>0</v>
      </c>
      <c r="I448" s="368">
        <f>IF((I435-'Charges variables (avancé)'!$F60*Commandes!J$12)&lt;'Charges variables (avancé)'!$G60,ROUNDUP(ABS('Charges variables (avancé)'!$G60-(I435-'Charges variables (avancé)'!$F60*Commandes!J$12))/'Charges variables (avancé)'!$H60,0)*'Charges variables (avancé)'!$H60,0)</f>
        <v>0</v>
      </c>
      <c r="J448" s="368">
        <f>IF((J435-'Charges variables (avancé)'!$F60*Commandes!K$12)&lt;'Charges variables (avancé)'!$G60,ROUNDUP(ABS('Charges variables (avancé)'!$G60-(J435-'Charges variables (avancé)'!$F60*Commandes!K$12))/'Charges variables (avancé)'!$H60,0)*'Charges variables (avancé)'!$H60,0)</f>
        <v>0</v>
      </c>
      <c r="K448" s="368">
        <f>IF((K435-'Charges variables (avancé)'!$F60*Commandes!L$12)&lt;'Charges variables (avancé)'!$G60,ROUNDUP(ABS('Charges variables (avancé)'!$G60-(K435-'Charges variables (avancé)'!$F60*Commandes!L$12))/'Charges variables (avancé)'!$H60,0)*'Charges variables (avancé)'!$H60,0)</f>
        <v>0</v>
      </c>
      <c r="L448" s="368">
        <f>IF((L435-'Charges variables (avancé)'!$F60*Commandes!M$12)&lt;'Charges variables (avancé)'!$G60,ROUNDUP(ABS('Charges variables (avancé)'!$G60-(L435-'Charges variables (avancé)'!$F60*Commandes!M$12))/'Charges variables (avancé)'!$H60,0)*'Charges variables (avancé)'!$H60,0)</f>
        <v>0</v>
      </c>
      <c r="M448" s="368">
        <f>IF((M435-'Charges variables (avancé)'!$F60*Commandes!N$12)&lt;'Charges variables (avancé)'!$G60,ROUNDUP(ABS('Charges variables (avancé)'!$G60-(M435-'Charges variables (avancé)'!$F60*Commandes!N$12))/'Charges variables (avancé)'!$H60,0)*'Charges variables (avancé)'!$H60,0)</f>
        <v>0</v>
      </c>
      <c r="N448" s="368">
        <f>IF((N435-'Charges variables (avancé)'!$F60*Commandes!O$12)&lt;'Charges variables (avancé)'!$G60,ROUNDUP(ABS('Charges variables (avancé)'!$G60-(N435-'Charges variables (avancé)'!$F60*Commandes!O$12))/'Charges variables (avancé)'!$H60,0)*'Charges variables (avancé)'!$H60,0)</f>
        <v>0</v>
      </c>
      <c r="O448" s="368">
        <f>IF((O435-'Charges variables (avancé)'!$F60*Commandes!P$12)&lt;'Charges variables (avancé)'!$G60,ROUNDUP(ABS('Charges variables (avancé)'!$G60-(O435-'Charges variables (avancé)'!$F60*Commandes!P$12))/'Charges variables (avancé)'!$H60,0)*'Charges variables (avancé)'!$H60,0)</f>
        <v>0</v>
      </c>
      <c r="P448" s="368">
        <f>IF((P435-'Charges variables (avancé)'!$F60*Commandes!Q$12)&lt;'Charges variables (avancé)'!$G60,ROUNDUP(ABS('Charges variables (avancé)'!$G60-(P435-'Charges variables (avancé)'!$F60*Commandes!Q$12))/'Charges variables (avancé)'!$H60,0)*'Charges variables (avancé)'!$H60,0)</f>
        <v>0</v>
      </c>
      <c r="Q448" s="368">
        <f>IF((Q435-'Charges variables (avancé)'!$F60*Commandes!R$12)&lt;'Charges variables (avancé)'!$G60,ROUNDUP(ABS('Charges variables (avancé)'!$G60-(Q435-'Charges variables (avancé)'!$F60*Commandes!R$12))/'Charges variables (avancé)'!$H60,0)*'Charges variables (avancé)'!$H60,0)</f>
        <v>0</v>
      </c>
      <c r="R448" s="368">
        <f>IF((R435-'Charges variables (avancé)'!$F60*Commandes!S$12)&lt;'Charges variables (avancé)'!$G60,ROUNDUP(ABS('Charges variables (avancé)'!$G60-(R435-'Charges variables (avancé)'!$F60*Commandes!S$12))/'Charges variables (avancé)'!$H60,0)*'Charges variables (avancé)'!$H60,0)</f>
        <v>0</v>
      </c>
      <c r="S448" s="368">
        <f>IF((S435-'Charges variables (avancé)'!$F60*Commandes!T$12)&lt;'Charges variables (avancé)'!$G60,ROUNDUP(ABS('Charges variables (avancé)'!$G60-(S435-'Charges variables (avancé)'!$F60*Commandes!T$12))/'Charges variables (avancé)'!$H60,0)*'Charges variables (avancé)'!$H60,0)</f>
        <v>0</v>
      </c>
      <c r="T448" s="368">
        <f>IF((T435-'Charges variables (avancé)'!$F60*Commandes!U$12)&lt;'Charges variables (avancé)'!$G60,ROUNDUP(ABS('Charges variables (avancé)'!$G60-(T435-'Charges variables (avancé)'!$F60*Commandes!U$12))/'Charges variables (avancé)'!$H60,0)*'Charges variables (avancé)'!$H60,0)</f>
        <v>0</v>
      </c>
      <c r="U448" s="368">
        <f>IF((U435-'Charges variables (avancé)'!$F60*Commandes!V$12)&lt;'Charges variables (avancé)'!$G60,ROUNDUP(ABS('Charges variables (avancé)'!$G60-(U435-'Charges variables (avancé)'!$F60*Commandes!V$12))/'Charges variables (avancé)'!$H60,0)*'Charges variables (avancé)'!$H60,0)</f>
        <v>0</v>
      </c>
      <c r="V448" s="368">
        <f>IF((V435-'Charges variables (avancé)'!$F60*Commandes!W$12)&lt;'Charges variables (avancé)'!$G60,ROUNDUP(ABS('Charges variables (avancé)'!$G60-(V435-'Charges variables (avancé)'!$F60*Commandes!W$12))/'Charges variables (avancé)'!$H60,0)*'Charges variables (avancé)'!$H60,0)</f>
        <v>0</v>
      </c>
      <c r="W448" s="368">
        <f>IF((W435-'Charges variables (avancé)'!$F60*Commandes!X$12)&lt;'Charges variables (avancé)'!$G60,ROUNDUP(ABS('Charges variables (avancé)'!$G60-(W435-'Charges variables (avancé)'!$F60*Commandes!X$12))/'Charges variables (avancé)'!$H60,0)*'Charges variables (avancé)'!$H60,0)</f>
        <v>0</v>
      </c>
      <c r="X448" s="368">
        <f>IF((X435-'Charges variables (avancé)'!$F60*Commandes!Y$12)&lt;'Charges variables (avancé)'!$G60,ROUNDUP(ABS('Charges variables (avancé)'!$G60-(X435-'Charges variables (avancé)'!$F60*Commandes!Y$12))/'Charges variables (avancé)'!$H60,0)*'Charges variables (avancé)'!$H60,0)</f>
        <v>0</v>
      </c>
      <c r="Y448" s="368">
        <f>IF((Y435-'Charges variables (avancé)'!$F60*Commandes!Z$12)&lt;'Charges variables (avancé)'!$G60,ROUNDUP(ABS('Charges variables (avancé)'!$G60-(Y435-'Charges variables (avancé)'!$F60*Commandes!Z$12))/'Charges variables (avancé)'!$H60,0)*'Charges variables (avancé)'!$H60,0)</f>
        <v>0</v>
      </c>
      <c r="Z448" s="368">
        <f>IF((Z435-'Charges variables (avancé)'!$F60*Commandes!AA$12)&lt;'Charges variables (avancé)'!$G60,ROUNDUP(ABS('Charges variables (avancé)'!$G60-(Z435-'Charges variables (avancé)'!$F60*Commandes!AA$12))/'Charges variables (avancé)'!$H60,0)*'Charges variables (avancé)'!$H60,0)</f>
        <v>0</v>
      </c>
      <c r="AA448" s="368">
        <f>IF((AA435-'Charges variables (avancé)'!$F60*Commandes!AB$12)&lt;'Charges variables (avancé)'!$G60,ROUNDUP(ABS('Charges variables (avancé)'!$G60-(AA435-'Charges variables (avancé)'!$F60*Commandes!AB$12))/'Charges variables (avancé)'!$H60,0)*'Charges variables (avancé)'!$H60,0)</f>
        <v>0</v>
      </c>
      <c r="AB448" s="368">
        <f>IF((AB435-'Charges variables (avancé)'!$F60*Commandes!AC$12)&lt;'Charges variables (avancé)'!$G60,ROUNDUP(ABS('Charges variables (avancé)'!$G60-(AB435-'Charges variables (avancé)'!$F60*Commandes!AC$12))/'Charges variables (avancé)'!$H60,0)*'Charges variables (avancé)'!$H60,0)</f>
        <v>0</v>
      </c>
      <c r="AC448" s="368">
        <f>IF((AC435-'Charges variables (avancé)'!$F60*Commandes!AD$12)&lt;'Charges variables (avancé)'!$G60,ROUNDUP(ABS('Charges variables (avancé)'!$G60-(AC435-'Charges variables (avancé)'!$F60*Commandes!AD$12))/'Charges variables (avancé)'!$H60,0)*'Charges variables (avancé)'!$H60,0)</f>
        <v>0</v>
      </c>
      <c r="AD448" s="368">
        <f>IF((AD435-'Charges variables (avancé)'!$F60*Commandes!AE$12)&lt;'Charges variables (avancé)'!$G60,ROUNDUP(ABS('Charges variables (avancé)'!$G60-(AD435-'Charges variables (avancé)'!$F60*Commandes!AE$12))/'Charges variables (avancé)'!$H60,0)*'Charges variables (avancé)'!$H60,0)</f>
        <v>0</v>
      </c>
      <c r="AE448" s="368">
        <f>IF((AE435-'Charges variables (avancé)'!$F60*Commandes!AF$12)&lt;'Charges variables (avancé)'!$G60,ROUNDUP(ABS('Charges variables (avancé)'!$G60-(AE435-'Charges variables (avancé)'!$F60*Commandes!AF$12))/'Charges variables (avancé)'!$H60,0)*'Charges variables (avancé)'!$H60,0)</f>
        <v>0</v>
      </c>
      <c r="AF448" s="368">
        <f>IF((AF435-'Charges variables (avancé)'!$F60*Commandes!AG$12)&lt;'Charges variables (avancé)'!$G60,ROUNDUP(ABS('Charges variables (avancé)'!$G60-(AF435-'Charges variables (avancé)'!$F60*Commandes!AG$12))/'Charges variables (avancé)'!$H60,0)*'Charges variables (avancé)'!$H60,0)</f>
        <v>0</v>
      </c>
      <c r="AG448" s="368">
        <f>IF((AG435-'Charges variables (avancé)'!$F60*Commandes!AH$12)&lt;'Charges variables (avancé)'!$G60,ROUNDUP(ABS('Charges variables (avancé)'!$G60-(AG435-'Charges variables (avancé)'!$F60*Commandes!AH$12))/'Charges variables (avancé)'!$H60,0)*'Charges variables (avancé)'!$H60,0)</f>
        <v>0</v>
      </c>
      <c r="AH448" s="368">
        <f>IF((AH435-'Charges variables (avancé)'!$F60*Commandes!AI$12)&lt;'Charges variables (avancé)'!$G60,ROUNDUP(ABS('Charges variables (avancé)'!$G60-(AH435-'Charges variables (avancé)'!$F60*Commandes!AI$12))/'Charges variables (avancé)'!$H60,0)*'Charges variables (avancé)'!$H60,0)</f>
        <v>0</v>
      </c>
      <c r="AI448" s="368">
        <f>IF((AI435-'Charges variables (avancé)'!$F60*Commandes!AJ$12)&lt;'Charges variables (avancé)'!$G60,ROUNDUP(ABS('Charges variables (avancé)'!$G60-(AI435-'Charges variables (avancé)'!$F60*Commandes!AJ$12))/'Charges variables (avancé)'!$H60,0)*'Charges variables (avancé)'!$H60,0)</f>
        <v>0</v>
      </c>
      <c r="AJ448" s="368">
        <f>IF((AJ435-'Charges variables (avancé)'!$F60*Commandes!AK$12)&lt;'Charges variables (avancé)'!$G60,ROUNDUP(ABS('Charges variables (avancé)'!$G60-(AJ435-'Charges variables (avancé)'!$F60*Commandes!AK$12))/'Charges variables (avancé)'!$H60,0)*'Charges variables (avancé)'!$H60,0)</f>
        <v>0</v>
      </c>
      <c r="AK448" s="368">
        <f>IF((AK435-'Charges variables (avancé)'!$F60*Commandes!AL$12)&lt;'Charges variables (avancé)'!$G60,ROUNDUP(ABS('Charges variables (avancé)'!$G60-(AK435-'Charges variables (avancé)'!$F60*Commandes!AL$12))/'Charges variables (avancé)'!$H60,0)*'Charges variables (avancé)'!$H60,0)</f>
        <v>0</v>
      </c>
      <c r="AL448" s="368">
        <f>IF((AL435-'Charges variables (avancé)'!$F60*Commandes!AM$12)&lt;'Charges variables (avancé)'!$G60,ROUNDUP(ABS('Charges variables (avancé)'!$G60-(AL435-'Charges variables (avancé)'!$F60*Commandes!AM$12))/'Charges variables (avancé)'!$H60,0)*'Charges variables (avancé)'!$H60,0)</f>
        <v>0</v>
      </c>
      <c r="AM448" s="368">
        <f>IF((AM435-'Charges variables (avancé)'!$F60*Commandes!AN$12)&lt;'Charges variables (avancé)'!$G60,ROUNDUP(ABS('Charges variables (avancé)'!$G60-(AM435-'Charges variables (avancé)'!$F60*Commandes!AN$12))/'Charges variables (avancé)'!$H60,0)*'Charges variables (avancé)'!$H60,0)</f>
        <v>0</v>
      </c>
      <c r="AN448" s="368">
        <f>IF((AN435-'Charges variables (avancé)'!$F60*Commandes!AO$12)&lt;'Charges variables (avancé)'!$G60,ROUNDUP(ABS('Charges variables (avancé)'!$G60-(AN435-'Charges variables (avancé)'!$F60*Commandes!AO$12))/'Charges variables (avancé)'!$H60,0)*'Charges variables (avancé)'!$H60,0)</f>
        <v>0</v>
      </c>
      <c r="AO448" s="368">
        <f>IF((AO435-'Charges variables (avancé)'!$F60*Commandes!AP$12)&lt;'Charges variables (avancé)'!$G60,ROUNDUP(ABS('Charges variables (avancé)'!$G60-(AO435-'Charges variables (avancé)'!$F60*Commandes!AP$12))/'Charges variables (avancé)'!$H60,0)*'Charges variables (avancé)'!$H60,0)</f>
        <v>0</v>
      </c>
      <c r="AP448" s="368">
        <f>IF((AP435-'Charges variables (avancé)'!$F60*Commandes!AQ$12)&lt;'Charges variables (avancé)'!$G60,ROUNDUP(ABS('Charges variables (avancé)'!$G60-(AP435-'Charges variables (avancé)'!$F60*Commandes!AQ$12))/'Charges variables (avancé)'!$H60,0)*'Charges variables (avancé)'!$H60,0)</f>
        <v>0</v>
      </c>
      <c r="AQ448" s="368">
        <f>IF((AQ435-'Charges variables (avancé)'!$F60*Commandes!AR$12)&lt;'Charges variables (avancé)'!$G60,ROUNDUP(ABS('Charges variables (avancé)'!$G60-(AQ435-'Charges variables (avancé)'!$F60*Commandes!AR$12))/'Charges variables (avancé)'!$H60,0)*'Charges variables (avancé)'!$H60,0)</f>
        <v>0</v>
      </c>
      <c r="AR448" s="368">
        <f>IF((AR435-'Charges variables (avancé)'!$F60*Commandes!AS$12)&lt;'Charges variables (avancé)'!$G60,ROUNDUP(ABS('Charges variables (avancé)'!$G60-(AR435-'Charges variables (avancé)'!$F60*Commandes!AS$12))/'Charges variables (avancé)'!$H60,0)*'Charges variables (avancé)'!$H60,0)</f>
        <v>0</v>
      </c>
      <c r="AS448" s="368">
        <f>IF((AS435-'Charges variables (avancé)'!$F60*Commandes!AT$12)&lt;'Charges variables (avancé)'!$G60,ROUNDUP(ABS('Charges variables (avancé)'!$G60-(AS435-'Charges variables (avancé)'!$F60*Commandes!AT$12))/'Charges variables (avancé)'!$H60,0)*'Charges variables (avancé)'!$H60,0)</f>
        <v>0</v>
      </c>
      <c r="AT448" s="368">
        <f>IF((AT435-'Charges variables (avancé)'!$F60*Commandes!AU$12)&lt;'Charges variables (avancé)'!$G60,ROUNDUP(ABS('Charges variables (avancé)'!$G60-(AT435-'Charges variables (avancé)'!$F60*Commandes!AU$12))/'Charges variables (avancé)'!$H60,0)*'Charges variables (avancé)'!$H60,0)</f>
        <v>0</v>
      </c>
      <c r="AU448" s="368">
        <f>IF((AU435-'Charges variables (avancé)'!$F60*Commandes!AV$12)&lt;'Charges variables (avancé)'!$G60,ROUNDUP(ABS('Charges variables (avancé)'!$G60-(AU435-'Charges variables (avancé)'!$F60*Commandes!AV$12))/'Charges variables (avancé)'!$H60,0)*'Charges variables (avancé)'!$H60,0)</f>
        <v>0</v>
      </c>
      <c r="AV448" s="368">
        <f>IF((AV435-'Charges variables (avancé)'!$F60*Commandes!AW$12)&lt;'Charges variables (avancé)'!$G60,ROUNDUP(ABS('Charges variables (avancé)'!$G60-(AV435-'Charges variables (avancé)'!$F60*Commandes!AW$12))/'Charges variables (avancé)'!$H60,0)*'Charges variables (avancé)'!$H60,0)</f>
        <v>0</v>
      </c>
      <c r="AW448" s="368">
        <f>IF((AW435-'Charges variables (avancé)'!$F60*Commandes!AX$12)&lt;'Charges variables (avancé)'!$G60,ROUNDUP(ABS('Charges variables (avancé)'!$G60-(AW435-'Charges variables (avancé)'!$F60*Commandes!AX$12))/'Charges variables (avancé)'!$H60,0)*'Charges variables (avancé)'!$H60,0)</f>
        <v>0</v>
      </c>
      <c r="AX448" s="368">
        <f>IF((AX435-'Charges variables (avancé)'!$F60*Commandes!AY$12)&lt;'Charges variables (avancé)'!$G60,ROUNDUP(ABS('Charges variables (avancé)'!$G60-(AX435-'Charges variables (avancé)'!$F60*Commandes!AY$12))/'Charges variables (avancé)'!$H60,0)*'Charges variables (avancé)'!$H60,0)</f>
        <v>0</v>
      </c>
      <c r="AY448" s="368">
        <f>IF((AY435-'Charges variables (avancé)'!$F60*Commandes!AZ$12)&lt;'Charges variables (avancé)'!$G60,ROUNDUP(ABS('Charges variables (avancé)'!$G60-(AY435-'Charges variables (avancé)'!$F60*Commandes!AZ$12))/'Charges variables (avancé)'!$H60,0)*'Charges variables (avancé)'!$H60,0)</f>
        <v>0</v>
      </c>
      <c r="AZ448" s="368">
        <f>IF((AZ435-'Charges variables (avancé)'!$F60*Commandes!BA$12)&lt;'Charges variables (avancé)'!$G60,ROUNDUP(ABS('Charges variables (avancé)'!$G60-(AZ435-'Charges variables (avancé)'!$F60*Commandes!BA$12))/'Charges variables (avancé)'!$H60,0)*'Charges variables (avancé)'!$H60,0)</f>
        <v>0</v>
      </c>
      <c r="BA448" s="368">
        <f>IF((BA435-'Charges variables (avancé)'!$F60*Commandes!BB$12)&lt;'Charges variables (avancé)'!$G60,ROUNDUP(ABS('Charges variables (avancé)'!$G60-(BA435-'Charges variables (avancé)'!$F60*Commandes!BB$12))/'Charges variables (avancé)'!$H60,0)*'Charges variables (avancé)'!$H60,0)</f>
        <v>0</v>
      </c>
      <c r="BB448" s="368">
        <f>IF((BB435-'Charges variables (avancé)'!$F60*Commandes!BC$12)&lt;'Charges variables (avancé)'!$G60,ROUNDUP(ABS('Charges variables (avancé)'!$G60-(BB435-'Charges variables (avancé)'!$F60*Commandes!BC$12))/'Charges variables (avancé)'!$H60,0)*'Charges variables (avancé)'!$H60,0)</f>
        <v>0</v>
      </c>
      <c r="BC448" s="368">
        <f>IF((BC435-'Charges variables (avancé)'!$F60*Commandes!BD$12)&lt;'Charges variables (avancé)'!$G60,ROUNDUP(ABS('Charges variables (avancé)'!$G60-(BC435-'Charges variables (avancé)'!$F60*Commandes!BD$12))/'Charges variables (avancé)'!$H60,0)*'Charges variables (avancé)'!$H60,0)</f>
        <v>0</v>
      </c>
      <c r="BD448" s="368">
        <f>IF((BD435-'Charges variables (avancé)'!$F60*Commandes!BE$12)&lt;'Charges variables (avancé)'!$G60,ROUNDUP(ABS('Charges variables (avancé)'!$G60-(BD435-'Charges variables (avancé)'!$F60*Commandes!BE$12))/'Charges variables (avancé)'!$H60,0)*'Charges variables (avancé)'!$H60,0)</f>
        <v>0</v>
      </c>
      <c r="BE448" s="368">
        <f>IF((BE435-'Charges variables (avancé)'!$F60*Commandes!BF$12)&lt;'Charges variables (avancé)'!$G60,ROUNDUP(ABS('Charges variables (avancé)'!$G60-(BE435-'Charges variables (avancé)'!$F60*Commandes!BF$12))/'Charges variables (avancé)'!$H60,0)*'Charges variables (avancé)'!$H60,0)</f>
        <v>0</v>
      </c>
      <c r="BF448" s="368">
        <f>IF((BF435-'Charges variables (avancé)'!$F60*Commandes!BG$12)&lt;'Charges variables (avancé)'!$G60,ROUNDUP(ABS('Charges variables (avancé)'!$G60-(BF435-'Charges variables (avancé)'!$F60*Commandes!BG$12))/'Charges variables (avancé)'!$H60,0)*'Charges variables (avancé)'!$H60,0)</f>
        <v>0</v>
      </c>
      <c r="BG448" s="368">
        <f>IF((BG435-'Charges variables (avancé)'!$F60*Commandes!BH$12)&lt;'Charges variables (avancé)'!$G60,ROUNDUP(ABS('Charges variables (avancé)'!$G60-(BG435-'Charges variables (avancé)'!$F60*Commandes!BH$12))/'Charges variables (avancé)'!$H60,0)*'Charges variables (avancé)'!$H60,0)</f>
        <v>0</v>
      </c>
      <c r="BH448" s="368">
        <f>IF((BH435-'Charges variables (avancé)'!$F60*Commandes!BI$12)&lt;'Charges variables (avancé)'!$G60,ROUNDUP(ABS('Charges variables (avancé)'!$G60-(BH435-'Charges variables (avancé)'!$F60*Commandes!BI$12))/'Charges variables (avancé)'!$H60,0)*'Charges variables (avancé)'!$H60,0)</f>
        <v>0</v>
      </c>
      <c r="BI448" s="368">
        <f>IF((BI435-'Charges variables (avancé)'!$F60*Commandes!BJ$12)&lt;'Charges variables (avancé)'!$G60,ROUNDUP(ABS('Charges variables (avancé)'!$G60-(BI435-'Charges variables (avancé)'!$F60*Commandes!BJ$12))/'Charges variables (avancé)'!$H60,0)*'Charges variables (avancé)'!$H60,0)</f>
        <v>0</v>
      </c>
      <c r="BJ448" s="368">
        <f>IF((BJ435-'Charges variables (avancé)'!$F60*Commandes!BK$12)&lt;'Charges variables (avancé)'!$G60,ROUNDUP(ABS('Charges variables (avancé)'!$G60-(BJ435-'Charges variables (avancé)'!$F60*Commandes!BK$12))/'Charges variables (avancé)'!$H60,0)*'Charges variables (avancé)'!$H60,0)</f>
        <v>0</v>
      </c>
    </row>
    <row r="449" spans="2:62" ht="15" customHeight="1">
      <c r="B449" s="366">
        <f>'Charges variables (avancé)'!$C$61</f>
        <v>0</v>
      </c>
      <c r="C449" s="368">
        <f>IF((C436-'Charges variables (avancé)'!$F61*Commandes!D$12)&lt;'Charges variables (avancé)'!$G61,ROUNDUP(ABS('Charges variables (avancé)'!$G61-(C436-'Charges variables (avancé)'!$F61*Commandes!D$12))/'Charges variables (avancé)'!$H61,0)*'Charges variables (avancé)'!$H61,0)</f>
        <v>0</v>
      </c>
      <c r="D449" s="368">
        <f>IF((D436-'Charges variables (avancé)'!$F61*Commandes!E$12)&lt;'Charges variables (avancé)'!$G61,ROUNDUP(ABS('Charges variables (avancé)'!$G61-(D436-'Charges variables (avancé)'!$F61*Commandes!E$12))/'Charges variables (avancé)'!$H61,0)*'Charges variables (avancé)'!$H61,0)</f>
        <v>0</v>
      </c>
      <c r="E449" s="368">
        <f>IF((E436-'Charges variables (avancé)'!$F61*Commandes!F$12)&lt;'Charges variables (avancé)'!$G61,ROUNDUP(ABS('Charges variables (avancé)'!$G61-(E436-'Charges variables (avancé)'!$F61*Commandes!F$12))/'Charges variables (avancé)'!$H61,0)*'Charges variables (avancé)'!$H61,0)</f>
        <v>0</v>
      </c>
      <c r="F449" s="368">
        <f>IF((F436-'Charges variables (avancé)'!$F61*Commandes!G$12)&lt;'Charges variables (avancé)'!$G61,ROUNDUP(ABS('Charges variables (avancé)'!$G61-(F436-'Charges variables (avancé)'!$F61*Commandes!G$12))/'Charges variables (avancé)'!$H61,0)*'Charges variables (avancé)'!$H61,0)</f>
        <v>0</v>
      </c>
      <c r="G449" s="368">
        <f>IF((G436-'Charges variables (avancé)'!$F61*Commandes!H$12)&lt;'Charges variables (avancé)'!$G61,ROUNDUP(ABS('Charges variables (avancé)'!$G61-(G436-'Charges variables (avancé)'!$F61*Commandes!H$12))/'Charges variables (avancé)'!$H61,0)*'Charges variables (avancé)'!$H61,0)</f>
        <v>0</v>
      </c>
      <c r="H449" s="368">
        <f>IF((H436-'Charges variables (avancé)'!$F61*Commandes!I$12)&lt;'Charges variables (avancé)'!$G61,ROUNDUP(ABS('Charges variables (avancé)'!$G61-(H436-'Charges variables (avancé)'!$F61*Commandes!I$12))/'Charges variables (avancé)'!$H61,0)*'Charges variables (avancé)'!$H61,0)</f>
        <v>0</v>
      </c>
      <c r="I449" s="368">
        <f>IF((I436-'Charges variables (avancé)'!$F61*Commandes!J$12)&lt;'Charges variables (avancé)'!$G61,ROUNDUP(ABS('Charges variables (avancé)'!$G61-(I436-'Charges variables (avancé)'!$F61*Commandes!J$12))/'Charges variables (avancé)'!$H61,0)*'Charges variables (avancé)'!$H61,0)</f>
        <v>0</v>
      </c>
      <c r="J449" s="368">
        <f>IF((J436-'Charges variables (avancé)'!$F61*Commandes!K$12)&lt;'Charges variables (avancé)'!$G61,ROUNDUP(ABS('Charges variables (avancé)'!$G61-(J436-'Charges variables (avancé)'!$F61*Commandes!K$12))/'Charges variables (avancé)'!$H61,0)*'Charges variables (avancé)'!$H61,0)</f>
        <v>0</v>
      </c>
      <c r="K449" s="368">
        <f>IF((K436-'Charges variables (avancé)'!$F61*Commandes!L$12)&lt;'Charges variables (avancé)'!$G61,ROUNDUP(ABS('Charges variables (avancé)'!$G61-(K436-'Charges variables (avancé)'!$F61*Commandes!L$12))/'Charges variables (avancé)'!$H61,0)*'Charges variables (avancé)'!$H61,0)</f>
        <v>0</v>
      </c>
      <c r="L449" s="368">
        <f>IF((L436-'Charges variables (avancé)'!$F61*Commandes!M$12)&lt;'Charges variables (avancé)'!$G61,ROUNDUP(ABS('Charges variables (avancé)'!$G61-(L436-'Charges variables (avancé)'!$F61*Commandes!M$12))/'Charges variables (avancé)'!$H61,0)*'Charges variables (avancé)'!$H61,0)</f>
        <v>0</v>
      </c>
      <c r="M449" s="368">
        <f>IF((M436-'Charges variables (avancé)'!$F61*Commandes!N$12)&lt;'Charges variables (avancé)'!$G61,ROUNDUP(ABS('Charges variables (avancé)'!$G61-(M436-'Charges variables (avancé)'!$F61*Commandes!N$12))/'Charges variables (avancé)'!$H61,0)*'Charges variables (avancé)'!$H61,0)</f>
        <v>0</v>
      </c>
      <c r="N449" s="368">
        <f>IF((N436-'Charges variables (avancé)'!$F61*Commandes!O$12)&lt;'Charges variables (avancé)'!$G61,ROUNDUP(ABS('Charges variables (avancé)'!$G61-(N436-'Charges variables (avancé)'!$F61*Commandes!O$12))/'Charges variables (avancé)'!$H61,0)*'Charges variables (avancé)'!$H61,0)</f>
        <v>0</v>
      </c>
      <c r="O449" s="368">
        <f>IF((O436-'Charges variables (avancé)'!$F61*Commandes!P$12)&lt;'Charges variables (avancé)'!$G61,ROUNDUP(ABS('Charges variables (avancé)'!$G61-(O436-'Charges variables (avancé)'!$F61*Commandes!P$12))/'Charges variables (avancé)'!$H61,0)*'Charges variables (avancé)'!$H61,0)</f>
        <v>0</v>
      </c>
      <c r="P449" s="368">
        <f>IF((P436-'Charges variables (avancé)'!$F61*Commandes!Q$12)&lt;'Charges variables (avancé)'!$G61,ROUNDUP(ABS('Charges variables (avancé)'!$G61-(P436-'Charges variables (avancé)'!$F61*Commandes!Q$12))/'Charges variables (avancé)'!$H61,0)*'Charges variables (avancé)'!$H61,0)</f>
        <v>0</v>
      </c>
      <c r="Q449" s="368">
        <f>IF((Q436-'Charges variables (avancé)'!$F61*Commandes!R$12)&lt;'Charges variables (avancé)'!$G61,ROUNDUP(ABS('Charges variables (avancé)'!$G61-(Q436-'Charges variables (avancé)'!$F61*Commandes!R$12))/'Charges variables (avancé)'!$H61,0)*'Charges variables (avancé)'!$H61,0)</f>
        <v>0</v>
      </c>
      <c r="R449" s="368">
        <f>IF((R436-'Charges variables (avancé)'!$F61*Commandes!S$12)&lt;'Charges variables (avancé)'!$G61,ROUNDUP(ABS('Charges variables (avancé)'!$G61-(R436-'Charges variables (avancé)'!$F61*Commandes!S$12))/'Charges variables (avancé)'!$H61,0)*'Charges variables (avancé)'!$H61,0)</f>
        <v>0</v>
      </c>
      <c r="S449" s="368">
        <f>IF((S436-'Charges variables (avancé)'!$F61*Commandes!T$12)&lt;'Charges variables (avancé)'!$G61,ROUNDUP(ABS('Charges variables (avancé)'!$G61-(S436-'Charges variables (avancé)'!$F61*Commandes!T$12))/'Charges variables (avancé)'!$H61,0)*'Charges variables (avancé)'!$H61,0)</f>
        <v>0</v>
      </c>
      <c r="T449" s="368">
        <f>IF((T436-'Charges variables (avancé)'!$F61*Commandes!U$12)&lt;'Charges variables (avancé)'!$G61,ROUNDUP(ABS('Charges variables (avancé)'!$G61-(T436-'Charges variables (avancé)'!$F61*Commandes!U$12))/'Charges variables (avancé)'!$H61,0)*'Charges variables (avancé)'!$H61,0)</f>
        <v>0</v>
      </c>
      <c r="U449" s="368">
        <f>IF((U436-'Charges variables (avancé)'!$F61*Commandes!V$12)&lt;'Charges variables (avancé)'!$G61,ROUNDUP(ABS('Charges variables (avancé)'!$G61-(U436-'Charges variables (avancé)'!$F61*Commandes!V$12))/'Charges variables (avancé)'!$H61,0)*'Charges variables (avancé)'!$H61,0)</f>
        <v>0</v>
      </c>
      <c r="V449" s="368">
        <f>IF((V436-'Charges variables (avancé)'!$F61*Commandes!W$12)&lt;'Charges variables (avancé)'!$G61,ROUNDUP(ABS('Charges variables (avancé)'!$G61-(V436-'Charges variables (avancé)'!$F61*Commandes!W$12))/'Charges variables (avancé)'!$H61,0)*'Charges variables (avancé)'!$H61,0)</f>
        <v>0</v>
      </c>
      <c r="W449" s="368">
        <f>IF((W436-'Charges variables (avancé)'!$F61*Commandes!X$12)&lt;'Charges variables (avancé)'!$G61,ROUNDUP(ABS('Charges variables (avancé)'!$G61-(W436-'Charges variables (avancé)'!$F61*Commandes!X$12))/'Charges variables (avancé)'!$H61,0)*'Charges variables (avancé)'!$H61,0)</f>
        <v>0</v>
      </c>
      <c r="X449" s="368">
        <f>IF((X436-'Charges variables (avancé)'!$F61*Commandes!Y$12)&lt;'Charges variables (avancé)'!$G61,ROUNDUP(ABS('Charges variables (avancé)'!$G61-(X436-'Charges variables (avancé)'!$F61*Commandes!Y$12))/'Charges variables (avancé)'!$H61,0)*'Charges variables (avancé)'!$H61,0)</f>
        <v>0</v>
      </c>
      <c r="Y449" s="368">
        <f>IF((Y436-'Charges variables (avancé)'!$F61*Commandes!Z$12)&lt;'Charges variables (avancé)'!$G61,ROUNDUP(ABS('Charges variables (avancé)'!$G61-(Y436-'Charges variables (avancé)'!$F61*Commandes!Z$12))/'Charges variables (avancé)'!$H61,0)*'Charges variables (avancé)'!$H61,0)</f>
        <v>0</v>
      </c>
      <c r="Z449" s="368">
        <f>IF((Z436-'Charges variables (avancé)'!$F61*Commandes!AA$12)&lt;'Charges variables (avancé)'!$G61,ROUNDUP(ABS('Charges variables (avancé)'!$G61-(Z436-'Charges variables (avancé)'!$F61*Commandes!AA$12))/'Charges variables (avancé)'!$H61,0)*'Charges variables (avancé)'!$H61,0)</f>
        <v>0</v>
      </c>
      <c r="AA449" s="368">
        <f>IF((AA436-'Charges variables (avancé)'!$F61*Commandes!AB$12)&lt;'Charges variables (avancé)'!$G61,ROUNDUP(ABS('Charges variables (avancé)'!$G61-(AA436-'Charges variables (avancé)'!$F61*Commandes!AB$12))/'Charges variables (avancé)'!$H61,0)*'Charges variables (avancé)'!$H61,0)</f>
        <v>0</v>
      </c>
      <c r="AB449" s="368">
        <f>IF((AB436-'Charges variables (avancé)'!$F61*Commandes!AC$12)&lt;'Charges variables (avancé)'!$G61,ROUNDUP(ABS('Charges variables (avancé)'!$G61-(AB436-'Charges variables (avancé)'!$F61*Commandes!AC$12))/'Charges variables (avancé)'!$H61,0)*'Charges variables (avancé)'!$H61,0)</f>
        <v>0</v>
      </c>
      <c r="AC449" s="368">
        <f>IF((AC436-'Charges variables (avancé)'!$F61*Commandes!AD$12)&lt;'Charges variables (avancé)'!$G61,ROUNDUP(ABS('Charges variables (avancé)'!$G61-(AC436-'Charges variables (avancé)'!$F61*Commandes!AD$12))/'Charges variables (avancé)'!$H61,0)*'Charges variables (avancé)'!$H61,0)</f>
        <v>0</v>
      </c>
      <c r="AD449" s="368">
        <f>IF((AD436-'Charges variables (avancé)'!$F61*Commandes!AE$12)&lt;'Charges variables (avancé)'!$G61,ROUNDUP(ABS('Charges variables (avancé)'!$G61-(AD436-'Charges variables (avancé)'!$F61*Commandes!AE$12))/'Charges variables (avancé)'!$H61,0)*'Charges variables (avancé)'!$H61,0)</f>
        <v>0</v>
      </c>
      <c r="AE449" s="368">
        <f>IF((AE436-'Charges variables (avancé)'!$F61*Commandes!AF$12)&lt;'Charges variables (avancé)'!$G61,ROUNDUP(ABS('Charges variables (avancé)'!$G61-(AE436-'Charges variables (avancé)'!$F61*Commandes!AF$12))/'Charges variables (avancé)'!$H61,0)*'Charges variables (avancé)'!$H61,0)</f>
        <v>0</v>
      </c>
      <c r="AF449" s="368">
        <f>IF((AF436-'Charges variables (avancé)'!$F61*Commandes!AG$12)&lt;'Charges variables (avancé)'!$G61,ROUNDUP(ABS('Charges variables (avancé)'!$G61-(AF436-'Charges variables (avancé)'!$F61*Commandes!AG$12))/'Charges variables (avancé)'!$H61,0)*'Charges variables (avancé)'!$H61,0)</f>
        <v>0</v>
      </c>
      <c r="AG449" s="368">
        <f>IF((AG436-'Charges variables (avancé)'!$F61*Commandes!AH$12)&lt;'Charges variables (avancé)'!$G61,ROUNDUP(ABS('Charges variables (avancé)'!$G61-(AG436-'Charges variables (avancé)'!$F61*Commandes!AH$12))/'Charges variables (avancé)'!$H61,0)*'Charges variables (avancé)'!$H61,0)</f>
        <v>0</v>
      </c>
      <c r="AH449" s="368">
        <f>IF((AH436-'Charges variables (avancé)'!$F61*Commandes!AI$12)&lt;'Charges variables (avancé)'!$G61,ROUNDUP(ABS('Charges variables (avancé)'!$G61-(AH436-'Charges variables (avancé)'!$F61*Commandes!AI$12))/'Charges variables (avancé)'!$H61,0)*'Charges variables (avancé)'!$H61,0)</f>
        <v>0</v>
      </c>
      <c r="AI449" s="368">
        <f>IF((AI436-'Charges variables (avancé)'!$F61*Commandes!AJ$12)&lt;'Charges variables (avancé)'!$G61,ROUNDUP(ABS('Charges variables (avancé)'!$G61-(AI436-'Charges variables (avancé)'!$F61*Commandes!AJ$12))/'Charges variables (avancé)'!$H61,0)*'Charges variables (avancé)'!$H61,0)</f>
        <v>0</v>
      </c>
      <c r="AJ449" s="368">
        <f>IF((AJ436-'Charges variables (avancé)'!$F61*Commandes!AK$12)&lt;'Charges variables (avancé)'!$G61,ROUNDUP(ABS('Charges variables (avancé)'!$G61-(AJ436-'Charges variables (avancé)'!$F61*Commandes!AK$12))/'Charges variables (avancé)'!$H61,0)*'Charges variables (avancé)'!$H61,0)</f>
        <v>0</v>
      </c>
      <c r="AK449" s="368">
        <f>IF((AK436-'Charges variables (avancé)'!$F61*Commandes!AL$12)&lt;'Charges variables (avancé)'!$G61,ROUNDUP(ABS('Charges variables (avancé)'!$G61-(AK436-'Charges variables (avancé)'!$F61*Commandes!AL$12))/'Charges variables (avancé)'!$H61,0)*'Charges variables (avancé)'!$H61,0)</f>
        <v>0</v>
      </c>
      <c r="AL449" s="368">
        <f>IF((AL436-'Charges variables (avancé)'!$F61*Commandes!AM$12)&lt;'Charges variables (avancé)'!$G61,ROUNDUP(ABS('Charges variables (avancé)'!$G61-(AL436-'Charges variables (avancé)'!$F61*Commandes!AM$12))/'Charges variables (avancé)'!$H61,0)*'Charges variables (avancé)'!$H61,0)</f>
        <v>0</v>
      </c>
      <c r="AM449" s="368">
        <f>IF((AM436-'Charges variables (avancé)'!$F61*Commandes!AN$12)&lt;'Charges variables (avancé)'!$G61,ROUNDUP(ABS('Charges variables (avancé)'!$G61-(AM436-'Charges variables (avancé)'!$F61*Commandes!AN$12))/'Charges variables (avancé)'!$H61,0)*'Charges variables (avancé)'!$H61,0)</f>
        <v>0</v>
      </c>
      <c r="AN449" s="368">
        <f>IF((AN436-'Charges variables (avancé)'!$F61*Commandes!AO$12)&lt;'Charges variables (avancé)'!$G61,ROUNDUP(ABS('Charges variables (avancé)'!$G61-(AN436-'Charges variables (avancé)'!$F61*Commandes!AO$12))/'Charges variables (avancé)'!$H61,0)*'Charges variables (avancé)'!$H61,0)</f>
        <v>0</v>
      </c>
      <c r="AO449" s="368">
        <f>IF((AO436-'Charges variables (avancé)'!$F61*Commandes!AP$12)&lt;'Charges variables (avancé)'!$G61,ROUNDUP(ABS('Charges variables (avancé)'!$G61-(AO436-'Charges variables (avancé)'!$F61*Commandes!AP$12))/'Charges variables (avancé)'!$H61,0)*'Charges variables (avancé)'!$H61,0)</f>
        <v>0</v>
      </c>
      <c r="AP449" s="368">
        <f>IF((AP436-'Charges variables (avancé)'!$F61*Commandes!AQ$12)&lt;'Charges variables (avancé)'!$G61,ROUNDUP(ABS('Charges variables (avancé)'!$G61-(AP436-'Charges variables (avancé)'!$F61*Commandes!AQ$12))/'Charges variables (avancé)'!$H61,0)*'Charges variables (avancé)'!$H61,0)</f>
        <v>0</v>
      </c>
      <c r="AQ449" s="368">
        <f>IF((AQ436-'Charges variables (avancé)'!$F61*Commandes!AR$12)&lt;'Charges variables (avancé)'!$G61,ROUNDUP(ABS('Charges variables (avancé)'!$G61-(AQ436-'Charges variables (avancé)'!$F61*Commandes!AR$12))/'Charges variables (avancé)'!$H61,0)*'Charges variables (avancé)'!$H61,0)</f>
        <v>0</v>
      </c>
      <c r="AR449" s="368">
        <f>IF((AR436-'Charges variables (avancé)'!$F61*Commandes!AS$12)&lt;'Charges variables (avancé)'!$G61,ROUNDUP(ABS('Charges variables (avancé)'!$G61-(AR436-'Charges variables (avancé)'!$F61*Commandes!AS$12))/'Charges variables (avancé)'!$H61,0)*'Charges variables (avancé)'!$H61,0)</f>
        <v>0</v>
      </c>
      <c r="AS449" s="368">
        <f>IF((AS436-'Charges variables (avancé)'!$F61*Commandes!AT$12)&lt;'Charges variables (avancé)'!$G61,ROUNDUP(ABS('Charges variables (avancé)'!$G61-(AS436-'Charges variables (avancé)'!$F61*Commandes!AT$12))/'Charges variables (avancé)'!$H61,0)*'Charges variables (avancé)'!$H61,0)</f>
        <v>0</v>
      </c>
      <c r="AT449" s="368">
        <f>IF((AT436-'Charges variables (avancé)'!$F61*Commandes!AU$12)&lt;'Charges variables (avancé)'!$G61,ROUNDUP(ABS('Charges variables (avancé)'!$G61-(AT436-'Charges variables (avancé)'!$F61*Commandes!AU$12))/'Charges variables (avancé)'!$H61,0)*'Charges variables (avancé)'!$H61,0)</f>
        <v>0</v>
      </c>
      <c r="AU449" s="368">
        <f>IF((AU436-'Charges variables (avancé)'!$F61*Commandes!AV$12)&lt;'Charges variables (avancé)'!$G61,ROUNDUP(ABS('Charges variables (avancé)'!$G61-(AU436-'Charges variables (avancé)'!$F61*Commandes!AV$12))/'Charges variables (avancé)'!$H61,0)*'Charges variables (avancé)'!$H61,0)</f>
        <v>0</v>
      </c>
      <c r="AV449" s="368">
        <f>IF((AV436-'Charges variables (avancé)'!$F61*Commandes!AW$12)&lt;'Charges variables (avancé)'!$G61,ROUNDUP(ABS('Charges variables (avancé)'!$G61-(AV436-'Charges variables (avancé)'!$F61*Commandes!AW$12))/'Charges variables (avancé)'!$H61,0)*'Charges variables (avancé)'!$H61,0)</f>
        <v>0</v>
      </c>
      <c r="AW449" s="368">
        <f>IF((AW436-'Charges variables (avancé)'!$F61*Commandes!AX$12)&lt;'Charges variables (avancé)'!$G61,ROUNDUP(ABS('Charges variables (avancé)'!$G61-(AW436-'Charges variables (avancé)'!$F61*Commandes!AX$12))/'Charges variables (avancé)'!$H61,0)*'Charges variables (avancé)'!$H61,0)</f>
        <v>0</v>
      </c>
      <c r="AX449" s="368">
        <f>IF((AX436-'Charges variables (avancé)'!$F61*Commandes!AY$12)&lt;'Charges variables (avancé)'!$G61,ROUNDUP(ABS('Charges variables (avancé)'!$G61-(AX436-'Charges variables (avancé)'!$F61*Commandes!AY$12))/'Charges variables (avancé)'!$H61,0)*'Charges variables (avancé)'!$H61,0)</f>
        <v>0</v>
      </c>
      <c r="AY449" s="368">
        <f>IF((AY436-'Charges variables (avancé)'!$F61*Commandes!AZ$12)&lt;'Charges variables (avancé)'!$G61,ROUNDUP(ABS('Charges variables (avancé)'!$G61-(AY436-'Charges variables (avancé)'!$F61*Commandes!AZ$12))/'Charges variables (avancé)'!$H61,0)*'Charges variables (avancé)'!$H61,0)</f>
        <v>0</v>
      </c>
      <c r="AZ449" s="368">
        <f>IF((AZ436-'Charges variables (avancé)'!$F61*Commandes!BA$12)&lt;'Charges variables (avancé)'!$G61,ROUNDUP(ABS('Charges variables (avancé)'!$G61-(AZ436-'Charges variables (avancé)'!$F61*Commandes!BA$12))/'Charges variables (avancé)'!$H61,0)*'Charges variables (avancé)'!$H61,0)</f>
        <v>0</v>
      </c>
      <c r="BA449" s="368">
        <f>IF((BA436-'Charges variables (avancé)'!$F61*Commandes!BB$12)&lt;'Charges variables (avancé)'!$G61,ROUNDUP(ABS('Charges variables (avancé)'!$G61-(BA436-'Charges variables (avancé)'!$F61*Commandes!BB$12))/'Charges variables (avancé)'!$H61,0)*'Charges variables (avancé)'!$H61,0)</f>
        <v>0</v>
      </c>
      <c r="BB449" s="368">
        <f>IF((BB436-'Charges variables (avancé)'!$F61*Commandes!BC$12)&lt;'Charges variables (avancé)'!$G61,ROUNDUP(ABS('Charges variables (avancé)'!$G61-(BB436-'Charges variables (avancé)'!$F61*Commandes!BC$12))/'Charges variables (avancé)'!$H61,0)*'Charges variables (avancé)'!$H61,0)</f>
        <v>0</v>
      </c>
      <c r="BC449" s="368">
        <f>IF((BC436-'Charges variables (avancé)'!$F61*Commandes!BD$12)&lt;'Charges variables (avancé)'!$G61,ROUNDUP(ABS('Charges variables (avancé)'!$G61-(BC436-'Charges variables (avancé)'!$F61*Commandes!BD$12))/'Charges variables (avancé)'!$H61,0)*'Charges variables (avancé)'!$H61,0)</f>
        <v>0</v>
      </c>
      <c r="BD449" s="368">
        <f>IF((BD436-'Charges variables (avancé)'!$F61*Commandes!BE$12)&lt;'Charges variables (avancé)'!$G61,ROUNDUP(ABS('Charges variables (avancé)'!$G61-(BD436-'Charges variables (avancé)'!$F61*Commandes!BE$12))/'Charges variables (avancé)'!$H61,0)*'Charges variables (avancé)'!$H61,0)</f>
        <v>0</v>
      </c>
      <c r="BE449" s="368">
        <f>IF((BE436-'Charges variables (avancé)'!$F61*Commandes!BF$12)&lt;'Charges variables (avancé)'!$G61,ROUNDUP(ABS('Charges variables (avancé)'!$G61-(BE436-'Charges variables (avancé)'!$F61*Commandes!BF$12))/'Charges variables (avancé)'!$H61,0)*'Charges variables (avancé)'!$H61,0)</f>
        <v>0</v>
      </c>
      <c r="BF449" s="368">
        <f>IF((BF436-'Charges variables (avancé)'!$F61*Commandes!BG$12)&lt;'Charges variables (avancé)'!$G61,ROUNDUP(ABS('Charges variables (avancé)'!$G61-(BF436-'Charges variables (avancé)'!$F61*Commandes!BG$12))/'Charges variables (avancé)'!$H61,0)*'Charges variables (avancé)'!$H61,0)</f>
        <v>0</v>
      </c>
      <c r="BG449" s="368">
        <f>IF((BG436-'Charges variables (avancé)'!$F61*Commandes!BH$12)&lt;'Charges variables (avancé)'!$G61,ROUNDUP(ABS('Charges variables (avancé)'!$G61-(BG436-'Charges variables (avancé)'!$F61*Commandes!BH$12))/'Charges variables (avancé)'!$H61,0)*'Charges variables (avancé)'!$H61,0)</f>
        <v>0</v>
      </c>
      <c r="BH449" s="368">
        <f>IF((BH436-'Charges variables (avancé)'!$F61*Commandes!BI$12)&lt;'Charges variables (avancé)'!$G61,ROUNDUP(ABS('Charges variables (avancé)'!$G61-(BH436-'Charges variables (avancé)'!$F61*Commandes!BI$12))/'Charges variables (avancé)'!$H61,0)*'Charges variables (avancé)'!$H61,0)</f>
        <v>0</v>
      </c>
      <c r="BI449" s="368">
        <f>IF((BI436-'Charges variables (avancé)'!$F61*Commandes!BJ$12)&lt;'Charges variables (avancé)'!$G61,ROUNDUP(ABS('Charges variables (avancé)'!$G61-(BI436-'Charges variables (avancé)'!$F61*Commandes!BJ$12))/'Charges variables (avancé)'!$H61,0)*'Charges variables (avancé)'!$H61,0)</f>
        <v>0</v>
      </c>
      <c r="BJ449" s="368">
        <f>IF((BJ436-'Charges variables (avancé)'!$F61*Commandes!BK$12)&lt;'Charges variables (avancé)'!$G61,ROUNDUP(ABS('Charges variables (avancé)'!$G61-(BJ436-'Charges variables (avancé)'!$F61*Commandes!BK$12))/'Charges variables (avancé)'!$H61,0)*'Charges variables (avancé)'!$H61,0)</f>
        <v>0</v>
      </c>
    </row>
    <row r="450" spans="2:62" ht="15" customHeight="1"/>
    <row r="451" spans="2:62" ht="15" customHeight="1">
      <c r="B451" s="104" t="s">
        <v>167</v>
      </c>
      <c r="C451" s="11"/>
      <c r="D451" s="11"/>
      <c r="E451" s="11"/>
      <c r="F451" s="32"/>
    </row>
    <row r="452" spans="2:62" ht="15" customHeight="1"/>
    <row r="453" spans="2:62" ht="15" customHeight="1">
      <c r="B453" s="81"/>
      <c r="C453" s="475" t="s">
        <v>18</v>
      </c>
      <c r="D453" s="476"/>
      <c r="E453" s="476"/>
      <c r="F453" s="476"/>
      <c r="G453" s="476"/>
      <c r="H453" s="476"/>
      <c r="I453" s="476"/>
      <c r="J453" s="476"/>
      <c r="K453" s="476"/>
      <c r="L453" s="476"/>
      <c r="M453" s="476"/>
      <c r="N453" s="477"/>
      <c r="O453" s="475" t="s">
        <v>19</v>
      </c>
      <c r="P453" s="476"/>
      <c r="Q453" s="476"/>
      <c r="R453" s="476"/>
      <c r="S453" s="476"/>
      <c r="T453" s="476"/>
      <c r="U453" s="476"/>
      <c r="V453" s="476"/>
      <c r="W453" s="476"/>
      <c r="X453" s="476"/>
      <c r="Y453" s="476"/>
      <c r="Z453" s="477"/>
      <c r="AA453" s="475" t="s">
        <v>20</v>
      </c>
      <c r="AB453" s="476"/>
      <c r="AC453" s="476"/>
      <c r="AD453" s="476"/>
      <c r="AE453" s="476"/>
      <c r="AF453" s="476"/>
      <c r="AG453" s="476"/>
      <c r="AH453" s="476"/>
      <c r="AI453" s="476"/>
      <c r="AJ453" s="476"/>
      <c r="AK453" s="476"/>
      <c r="AL453" s="477"/>
      <c r="AM453" s="475" t="s">
        <v>32</v>
      </c>
      <c r="AN453" s="476"/>
      <c r="AO453" s="476"/>
      <c r="AP453" s="476"/>
      <c r="AQ453" s="476"/>
      <c r="AR453" s="476"/>
      <c r="AS453" s="476"/>
      <c r="AT453" s="476"/>
      <c r="AU453" s="476"/>
      <c r="AV453" s="476"/>
      <c r="AW453" s="476"/>
      <c r="AX453" s="477"/>
      <c r="AY453" s="475" t="s">
        <v>33</v>
      </c>
      <c r="AZ453" s="476"/>
      <c r="BA453" s="476"/>
      <c r="BB453" s="476"/>
      <c r="BC453" s="476"/>
      <c r="BD453" s="476"/>
      <c r="BE453" s="476"/>
      <c r="BF453" s="476"/>
      <c r="BG453" s="476"/>
      <c r="BH453" s="476"/>
      <c r="BI453" s="476"/>
      <c r="BJ453" s="477"/>
    </row>
    <row r="454" spans="2:62" ht="15" customHeight="1">
      <c r="B454" s="83" t="s">
        <v>36</v>
      </c>
      <c r="C454" s="18">
        <f>CONFIG!$D$7</f>
        <v>41640</v>
      </c>
      <c r="D454" s="18">
        <f>DATE(YEAR(C454),MONTH(C454)+1,DAY(C454))</f>
        <v>41671</v>
      </c>
      <c r="E454" s="18">
        <f t="shared" ref="E454:BJ454" si="281">DATE(YEAR(D454),MONTH(D454)+1,DAY(D454))</f>
        <v>41699</v>
      </c>
      <c r="F454" s="18">
        <f t="shared" si="281"/>
        <v>41730</v>
      </c>
      <c r="G454" s="18">
        <f t="shared" si="281"/>
        <v>41760</v>
      </c>
      <c r="H454" s="18">
        <f t="shared" si="281"/>
        <v>41791</v>
      </c>
      <c r="I454" s="18">
        <f t="shared" si="281"/>
        <v>41821</v>
      </c>
      <c r="J454" s="18">
        <f t="shared" si="281"/>
        <v>41852</v>
      </c>
      <c r="K454" s="18">
        <f t="shared" si="281"/>
        <v>41883</v>
      </c>
      <c r="L454" s="18">
        <f t="shared" si="281"/>
        <v>41913</v>
      </c>
      <c r="M454" s="18">
        <f t="shared" si="281"/>
        <v>41944</v>
      </c>
      <c r="N454" s="18">
        <f t="shared" si="281"/>
        <v>41974</v>
      </c>
      <c r="O454" s="18">
        <f t="shared" si="281"/>
        <v>42005</v>
      </c>
      <c r="P454" s="18">
        <f t="shared" si="281"/>
        <v>42036</v>
      </c>
      <c r="Q454" s="18">
        <f t="shared" si="281"/>
        <v>42064</v>
      </c>
      <c r="R454" s="18">
        <f t="shared" si="281"/>
        <v>42095</v>
      </c>
      <c r="S454" s="18">
        <f t="shared" si="281"/>
        <v>42125</v>
      </c>
      <c r="T454" s="18">
        <f t="shared" si="281"/>
        <v>42156</v>
      </c>
      <c r="U454" s="18">
        <f t="shared" si="281"/>
        <v>42186</v>
      </c>
      <c r="V454" s="18">
        <f t="shared" si="281"/>
        <v>42217</v>
      </c>
      <c r="W454" s="18">
        <f t="shared" si="281"/>
        <v>42248</v>
      </c>
      <c r="X454" s="18">
        <f t="shared" si="281"/>
        <v>42278</v>
      </c>
      <c r="Y454" s="18">
        <f t="shared" si="281"/>
        <v>42309</v>
      </c>
      <c r="Z454" s="18">
        <f t="shared" si="281"/>
        <v>42339</v>
      </c>
      <c r="AA454" s="18">
        <f t="shared" si="281"/>
        <v>42370</v>
      </c>
      <c r="AB454" s="18">
        <f t="shared" si="281"/>
        <v>42401</v>
      </c>
      <c r="AC454" s="18">
        <f t="shared" si="281"/>
        <v>42430</v>
      </c>
      <c r="AD454" s="18">
        <f t="shared" si="281"/>
        <v>42461</v>
      </c>
      <c r="AE454" s="18">
        <f t="shared" si="281"/>
        <v>42491</v>
      </c>
      <c r="AF454" s="18">
        <f t="shared" si="281"/>
        <v>42522</v>
      </c>
      <c r="AG454" s="18">
        <f t="shared" si="281"/>
        <v>42552</v>
      </c>
      <c r="AH454" s="18">
        <f t="shared" si="281"/>
        <v>42583</v>
      </c>
      <c r="AI454" s="18">
        <f t="shared" si="281"/>
        <v>42614</v>
      </c>
      <c r="AJ454" s="18">
        <f t="shared" si="281"/>
        <v>42644</v>
      </c>
      <c r="AK454" s="18">
        <f t="shared" si="281"/>
        <v>42675</v>
      </c>
      <c r="AL454" s="18">
        <f t="shared" si="281"/>
        <v>42705</v>
      </c>
      <c r="AM454" s="18">
        <f t="shared" si="281"/>
        <v>42736</v>
      </c>
      <c r="AN454" s="18">
        <f t="shared" si="281"/>
        <v>42767</v>
      </c>
      <c r="AO454" s="18">
        <f t="shared" si="281"/>
        <v>42795</v>
      </c>
      <c r="AP454" s="18">
        <f t="shared" si="281"/>
        <v>42826</v>
      </c>
      <c r="AQ454" s="18">
        <f t="shared" si="281"/>
        <v>42856</v>
      </c>
      <c r="AR454" s="18">
        <f t="shared" si="281"/>
        <v>42887</v>
      </c>
      <c r="AS454" s="18">
        <f t="shared" si="281"/>
        <v>42917</v>
      </c>
      <c r="AT454" s="18">
        <f t="shared" si="281"/>
        <v>42948</v>
      </c>
      <c r="AU454" s="18">
        <f t="shared" si="281"/>
        <v>42979</v>
      </c>
      <c r="AV454" s="18">
        <f t="shared" si="281"/>
        <v>43009</v>
      </c>
      <c r="AW454" s="18">
        <f t="shared" si="281"/>
        <v>43040</v>
      </c>
      <c r="AX454" s="18">
        <f t="shared" si="281"/>
        <v>43070</v>
      </c>
      <c r="AY454" s="18">
        <f t="shared" si="281"/>
        <v>43101</v>
      </c>
      <c r="AZ454" s="18">
        <f t="shared" si="281"/>
        <v>43132</v>
      </c>
      <c r="BA454" s="18">
        <f t="shared" si="281"/>
        <v>43160</v>
      </c>
      <c r="BB454" s="18">
        <f t="shared" si="281"/>
        <v>43191</v>
      </c>
      <c r="BC454" s="18">
        <f t="shared" si="281"/>
        <v>43221</v>
      </c>
      <c r="BD454" s="18">
        <f t="shared" si="281"/>
        <v>43252</v>
      </c>
      <c r="BE454" s="18">
        <f t="shared" si="281"/>
        <v>43282</v>
      </c>
      <c r="BF454" s="18">
        <f t="shared" si="281"/>
        <v>43313</v>
      </c>
      <c r="BG454" s="18">
        <f t="shared" si="281"/>
        <v>43344</v>
      </c>
      <c r="BH454" s="18">
        <f t="shared" si="281"/>
        <v>43374</v>
      </c>
      <c r="BI454" s="18">
        <f t="shared" si="281"/>
        <v>43405</v>
      </c>
      <c r="BJ454" s="18">
        <f t="shared" si="281"/>
        <v>43435</v>
      </c>
    </row>
    <row r="455" spans="2:62" ht="15" customHeight="1">
      <c r="B455" s="366">
        <f>'Charges variables (avancé)'!C54</f>
        <v>0</v>
      </c>
      <c r="C455" s="368">
        <f>IF(AND(ROUND(('Charges variables-Calculs auto'!C$139-CONFIG!$D$7)/31,0)&gt;=ROUND('Charges variables (avancé)'!$J54,0),'Charges variables (avancé)'!$E54&lt;&gt;0),SUM(INDEX($C442:$BJ442,,IF((COLUMN(C455)-COLUMN($C455)+1)&gt;('Charges variables (avancé)'!$I54+'Charges variables (avancé)'!$J54),(COLUMN(C455)-COLUMN($C455)+1)-('Charges variables (avancé)'!$I54+'Charges variables (avancé)'!$J54),0)+1):INDEX($C442:$BJ442,,(COLUMN(C455)-COLUMN($C455)+1)-'Charges variables (avancé)'!$J54)),0)</f>
        <v>0</v>
      </c>
      <c r="D455" s="368">
        <f>IF(AND(ROUND(('Charges variables-Calculs auto'!D$139-CONFIG!$D$7)/31,0)&gt;=ROUND('Charges variables (avancé)'!$J54,0),'Charges variables (avancé)'!$E54&lt;&gt;0),SUM(INDEX($C442:$BJ442,,IF((COLUMN(D455)-COLUMN($C455)+1)&gt;('Charges variables (avancé)'!$I54+'Charges variables (avancé)'!$J54),(COLUMN(D455)-COLUMN($C455)+1)-('Charges variables (avancé)'!$I54+'Charges variables (avancé)'!$J54),0)+1):INDEX($C442:$BJ442,,(COLUMN(D455)-COLUMN($C455)+1)-'Charges variables (avancé)'!$J54)),0)</f>
        <v>0</v>
      </c>
      <c r="E455" s="368">
        <f>IF(AND(ROUND(('Charges variables-Calculs auto'!E$139-CONFIG!$D$7)/31,0)&gt;=ROUND('Charges variables (avancé)'!$J54,0),'Charges variables (avancé)'!$E54&lt;&gt;0),SUM(INDEX($C442:$BJ442,,IF((COLUMN(E455)-COLUMN($C455)+1)&gt;('Charges variables (avancé)'!$I54+'Charges variables (avancé)'!$J54),(COLUMN(E455)-COLUMN($C455)+1)-('Charges variables (avancé)'!$I54+'Charges variables (avancé)'!$J54),0)+1):INDEX($C442:$BJ442,,(COLUMN(E455)-COLUMN($C455)+1)-'Charges variables (avancé)'!$J54)),0)</f>
        <v>0</v>
      </c>
      <c r="F455" s="368">
        <f>IF(AND(ROUND(('Charges variables-Calculs auto'!F$139-CONFIG!$D$7)/31,0)&gt;=ROUND('Charges variables (avancé)'!$J54,0),'Charges variables (avancé)'!$E54&lt;&gt;0),SUM(INDEX($C442:$BJ442,,IF((COLUMN(F455)-COLUMN($C455)+1)&gt;('Charges variables (avancé)'!$I54+'Charges variables (avancé)'!$J54),(COLUMN(F455)-COLUMN($C455)+1)-('Charges variables (avancé)'!$I54+'Charges variables (avancé)'!$J54),0)+1):INDEX($C442:$BJ442,,(COLUMN(F455)-COLUMN($C455)+1)-'Charges variables (avancé)'!$J54)),0)</f>
        <v>0</v>
      </c>
      <c r="G455" s="368">
        <f>IF(AND(ROUND(('Charges variables-Calculs auto'!G$139-CONFIG!$D$7)/31,0)&gt;=ROUND('Charges variables (avancé)'!$J54,0),'Charges variables (avancé)'!$E54&lt;&gt;0),SUM(INDEX($C442:$BJ442,,IF((COLUMN(G455)-COLUMN($C455)+1)&gt;('Charges variables (avancé)'!$I54+'Charges variables (avancé)'!$J54),(COLUMN(G455)-COLUMN($C455)+1)-('Charges variables (avancé)'!$I54+'Charges variables (avancé)'!$J54),0)+1):INDEX($C442:$BJ442,,(COLUMN(G455)-COLUMN($C455)+1)-'Charges variables (avancé)'!$J54)),0)</f>
        <v>0</v>
      </c>
      <c r="H455" s="368">
        <f>IF(AND(ROUND(('Charges variables-Calculs auto'!H$139-CONFIG!$D$7)/31,0)&gt;=ROUND('Charges variables (avancé)'!$J54,0),'Charges variables (avancé)'!$E54&lt;&gt;0),SUM(INDEX($C442:$BJ442,,IF((COLUMN(H455)-COLUMN($C455)+1)&gt;('Charges variables (avancé)'!$I54+'Charges variables (avancé)'!$J54),(COLUMN(H455)-COLUMN($C455)+1)-('Charges variables (avancé)'!$I54+'Charges variables (avancé)'!$J54),0)+1):INDEX($C442:$BJ442,,(COLUMN(H455)-COLUMN($C455)+1)-'Charges variables (avancé)'!$J54)),0)</f>
        <v>0</v>
      </c>
      <c r="I455" s="368">
        <f>IF(AND(ROUND(('Charges variables-Calculs auto'!I$139-CONFIG!$D$7)/31,0)&gt;=ROUND('Charges variables (avancé)'!$J54,0),'Charges variables (avancé)'!$E54&lt;&gt;0),SUM(INDEX($C442:$BJ442,,IF((COLUMN(I455)-COLUMN($C455)+1)&gt;('Charges variables (avancé)'!$I54+'Charges variables (avancé)'!$J54),(COLUMN(I455)-COLUMN($C455)+1)-('Charges variables (avancé)'!$I54+'Charges variables (avancé)'!$J54),0)+1):INDEX($C442:$BJ442,,(COLUMN(I455)-COLUMN($C455)+1)-'Charges variables (avancé)'!$J54)),0)</f>
        <v>0</v>
      </c>
      <c r="J455" s="368">
        <f>IF(AND(ROUND(('Charges variables-Calculs auto'!J$139-CONFIG!$D$7)/31,0)&gt;=ROUND('Charges variables (avancé)'!$J54,0),'Charges variables (avancé)'!$E54&lt;&gt;0),SUM(INDEX($C442:$BJ442,,IF((COLUMN(J455)-COLUMN($C455)+1)&gt;('Charges variables (avancé)'!$I54+'Charges variables (avancé)'!$J54),(COLUMN(J455)-COLUMN($C455)+1)-('Charges variables (avancé)'!$I54+'Charges variables (avancé)'!$J54),0)+1):INDEX($C442:$BJ442,,(COLUMN(J455)-COLUMN($C455)+1)-'Charges variables (avancé)'!$J54)),0)</f>
        <v>0</v>
      </c>
      <c r="K455" s="368">
        <f>IF(AND(ROUND(('Charges variables-Calculs auto'!K$139-CONFIG!$D$7)/31,0)&gt;=ROUND('Charges variables (avancé)'!$J54,0),'Charges variables (avancé)'!$E54&lt;&gt;0),SUM(INDEX($C442:$BJ442,,IF((COLUMN(K455)-COLUMN($C455)+1)&gt;('Charges variables (avancé)'!$I54+'Charges variables (avancé)'!$J54),(COLUMN(K455)-COLUMN($C455)+1)-('Charges variables (avancé)'!$I54+'Charges variables (avancé)'!$J54),0)+1):INDEX($C442:$BJ442,,(COLUMN(K455)-COLUMN($C455)+1)-'Charges variables (avancé)'!$J54)),0)</f>
        <v>0</v>
      </c>
      <c r="L455" s="368">
        <f>IF(AND(ROUND(('Charges variables-Calculs auto'!L$139-CONFIG!$D$7)/31,0)&gt;=ROUND('Charges variables (avancé)'!$J54,0),'Charges variables (avancé)'!$E54&lt;&gt;0),SUM(INDEX($C442:$BJ442,,IF((COLUMN(L455)-COLUMN($C455)+1)&gt;('Charges variables (avancé)'!$I54+'Charges variables (avancé)'!$J54),(COLUMN(L455)-COLUMN($C455)+1)-('Charges variables (avancé)'!$I54+'Charges variables (avancé)'!$J54),0)+1):INDEX($C442:$BJ442,,(COLUMN(L455)-COLUMN($C455)+1)-'Charges variables (avancé)'!$J54)),0)</f>
        <v>0</v>
      </c>
      <c r="M455" s="368">
        <f>IF(AND(ROUND(('Charges variables-Calculs auto'!M$139-CONFIG!$D$7)/31,0)&gt;=ROUND('Charges variables (avancé)'!$J54,0),'Charges variables (avancé)'!$E54&lt;&gt;0),SUM(INDEX($C442:$BJ442,,IF((COLUMN(M455)-COLUMN($C455)+1)&gt;('Charges variables (avancé)'!$I54+'Charges variables (avancé)'!$J54),(COLUMN(M455)-COLUMN($C455)+1)-('Charges variables (avancé)'!$I54+'Charges variables (avancé)'!$J54),0)+1):INDEX($C442:$BJ442,,(COLUMN(M455)-COLUMN($C455)+1)-'Charges variables (avancé)'!$J54)),0)</f>
        <v>0</v>
      </c>
      <c r="N455" s="368">
        <f>IF(AND(ROUND(('Charges variables-Calculs auto'!N$139-CONFIG!$D$7)/31,0)&gt;=ROUND('Charges variables (avancé)'!$J54,0),'Charges variables (avancé)'!$E54&lt;&gt;0),SUM(INDEX($C442:$BJ442,,IF((COLUMN(N455)-COLUMN($C455)+1)&gt;('Charges variables (avancé)'!$I54+'Charges variables (avancé)'!$J54),(COLUMN(N455)-COLUMN($C455)+1)-('Charges variables (avancé)'!$I54+'Charges variables (avancé)'!$J54),0)+1):INDEX($C442:$BJ442,,(COLUMN(N455)-COLUMN($C455)+1)-'Charges variables (avancé)'!$J54)),0)</f>
        <v>0</v>
      </c>
      <c r="O455" s="368">
        <f>IF(AND(ROUND(('Charges variables-Calculs auto'!O$139-CONFIG!$D$7)/31,0)&gt;=ROUND('Charges variables (avancé)'!$J54,0),'Charges variables (avancé)'!$E54&lt;&gt;0),SUM(INDEX($C442:$BJ442,,IF((COLUMN(O455)-COLUMN($C455)+1)&gt;('Charges variables (avancé)'!$I54+'Charges variables (avancé)'!$J54),(COLUMN(O455)-COLUMN($C455)+1)-('Charges variables (avancé)'!$I54+'Charges variables (avancé)'!$J54),0)+1):INDEX($C442:$BJ442,,(COLUMN(O455)-COLUMN($C455)+1)-'Charges variables (avancé)'!$J54)),0)</f>
        <v>0</v>
      </c>
      <c r="P455" s="368">
        <f>IF(AND(ROUND(('Charges variables-Calculs auto'!P$139-CONFIG!$D$7)/31,0)&gt;=ROUND('Charges variables (avancé)'!$J54,0),'Charges variables (avancé)'!$E54&lt;&gt;0),SUM(INDEX($C442:$BJ442,,IF((COLUMN(P455)-COLUMN($C455)+1)&gt;('Charges variables (avancé)'!$I54+'Charges variables (avancé)'!$J54),(COLUMN(P455)-COLUMN($C455)+1)-('Charges variables (avancé)'!$I54+'Charges variables (avancé)'!$J54),0)+1):INDEX($C442:$BJ442,,(COLUMN(P455)-COLUMN($C455)+1)-'Charges variables (avancé)'!$J54)),0)</f>
        <v>0</v>
      </c>
      <c r="Q455" s="368">
        <f>IF(AND(ROUND(('Charges variables-Calculs auto'!Q$139-CONFIG!$D$7)/31,0)&gt;=ROUND('Charges variables (avancé)'!$J54,0),'Charges variables (avancé)'!$E54&lt;&gt;0),SUM(INDEX($C442:$BJ442,,IF((COLUMN(Q455)-COLUMN($C455)+1)&gt;('Charges variables (avancé)'!$I54+'Charges variables (avancé)'!$J54),(COLUMN(Q455)-COLUMN($C455)+1)-('Charges variables (avancé)'!$I54+'Charges variables (avancé)'!$J54),0)+1):INDEX($C442:$BJ442,,(COLUMN(Q455)-COLUMN($C455)+1)-'Charges variables (avancé)'!$J54)),0)</f>
        <v>0</v>
      </c>
      <c r="R455" s="368">
        <f>IF(AND(ROUND(('Charges variables-Calculs auto'!R$139-CONFIG!$D$7)/31,0)&gt;=ROUND('Charges variables (avancé)'!$J54,0),'Charges variables (avancé)'!$E54&lt;&gt;0),SUM(INDEX($C442:$BJ442,,IF((COLUMN(R455)-COLUMN($C455)+1)&gt;('Charges variables (avancé)'!$I54+'Charges variables (avancé)'!$J54),(COLUMN(R455)-COLUMN($C455)+1)-('Charges variables (avancé)'!$I54+'Charges variables (avancé)'!$J54),0)+1):INDEX($C442:$BJ442,,(COLUMN(R455)-COLUMN($C455)+1)-'Charges variables (avancé)'!$J54)),0)</f>
        <v>0</v>
      </c>
      <c r="S455" s="368">
        <f>IF(AND(ROUND(('Charges variables-Calculs auto'!S$139-CONFIG!$D$7)/31,0)&gt;=ROUND('Charges variables (avancé)'!$J54,0),'Charges variables (avancé)'!$E54&lt;&gt;0),SUM(INDEX($C442:$BJ442,,IF((COLUMN(S455)-COLUMN($C455)+1)&gt;('Charges variables (avancé)'!$I54+'Charges variables (avancé)'!$J54),(COLUMN(S455)-COLUMN($C455)+1)-('Charges variables (avancé)'!$I54+'Charges variables (avancé)'!$J54),0)+1):INDEX($C442:$BJ442,,(COLUMN(S455)-COLUMN($C455)+1)-'Charges variables (avancé)'!$J54)),0)</f>
        <v>0</v>
      </c>
      <c r="T455" s="368">
        <f>IF(AND(ROUND(('Charges variables-Calculs auto'!T$139-CONFIG!$D$7)/31,0)&gt;=ROUND('Charges variables (avancé)'!$J54,0),'Charges variables (avancé)'!$E54&lt;&gt;0),SUM(INDEX($C442:$BJ442,,IF((COLUMN(T455)-COLUMN($C455)+1)&gt;('Charges variables (avancé)'!$I54+'Charges variables (avancé)'!$J54),(COLUMN(T455)-COLUMN($C455)+1)-('Charges variables (avancé)'!$I54+'Charges variables (avancé)'!$J54),0)+1):INDEX($C442:$BJ442,,(COLUMN(T455)-COLUMN($C455)+1)-'Charges variables (avancé)'!$J54)),0)</f>
        <v>0</v>
      </c>
      <c r="U455" s="368">
        <f>IF(AND(ROUND(('Charges variables-Calculs auto'!U$139-CONFIG!$D$7)/31,0)&gt;=ROUND('Charges variables (avancé)'!$J54,0),'Charges variables (avancé)'!$E54&lt;&gt;0),SUM(INDEX($C442:$BJ442,,IF((COLUMN(U455)-COLUMN($C455)+1)&gt;('Charges variables (avancé)'!$I54+'Charges variables (avancé)'!$J54),(COLUMN(U455)-COLUMN($C455)+1)-('Charges variables (avancé)'!$I54+'Charges variables (avancé)'!$J54),0)+1):INDEX($C442:$BJ442,,(COLUMN(U455)-COLUMN($C455)+1)-'Charges variables (avancé)'!$J54)),0)</f>
        <v>0</v>
      </c>
      <c r="V455" s="368">
        <f>IF(AND(ROUND(('Charges variables-Calculs auto'!V$139-CONFIG!$D$7)/31,0)&gt;=ROUND('Charges variables (avancé)'!$J54,0),'Charges variables (avancé)'!$E54&lt;&gt;0),SUM(INDEX($C442:$BJ442,,IF((COLUMN(V455)-COLUMN($C455)+1)&gt;('Charges variables (avancé)'!$I54+'Charges variables (avancé)'!$J54),(COLUMN(V455)-COLUMN($C455)+1)-('Charges variables (avancé)'!$I54+'Charges variables (avancé)'!$J54),0)+1):INDEX($C442:$BJ442,,(COLUMN(V455)-COLUMN($C455)+1)-'Charges variables (avancé)'!$J54)),0)</f>
        <v>0</v>
      </c>
      <c r="W455" s="368">
        <f>IF(AND(ROUND(('Charges variables-Calculs auto'!W$139-CONFIG!$D$7)/31,0)&gt;=ROUND('Charges variables (avancé)'!$J54,0),'Charges variables (avancé)'!$E54&lt;&gt;0),SUM(INDEX($C442:$BJ442,,IF((COLUMN(W455)-COLUMN($C455)+1)&gt;('Charges variables (avancé)'!$I54+'Charges variables (avancé)'!$J54),(COLUMN(W455)-COLUMN($C455)+1)-('Charges variables (avancé)'!$I54+'Charges variables (avancé)'!$J54),0)+1):INDEX($C442:$BJ442,,(COLUMN(W455)-COLUMN($C455)+1)-'Charges variables (avancé)'!$J54)),0)</f>
        <v>0</v>
      </c>
      <c r="X455" s="368">
        <f>IF(AND(ROUND(('Charges variables-Calculs auto'!X$139-CONFIG!$D$7)/31,0)&gt;=ROUND('Charges variables (avancé)'!$J54,0),'Charges variables (avancé)'!$E54&lt;&gt;0),SUM(INDEX($C442:$BJ442,,IF((COLUMN(X455)-COLUMN($C455)+1)&gt;('Charges variables (avancé)'!$I54+'Charges variables (avancé)'!$J54),(COLUMN(X455)-COLUMN($C455)+1)-('Charges variables (avancé)'!$I54+'Charges variables (avancé)'!$J54),0)+1):INDEX($C442:$BJ442,,(COLUMN(X455)-COLUMN($C455)+1)-'Charges variables (avancé)'!$J54)),0)</f>
        <v>0</v>
      </c>
      <c r="Y455" s="368">
        <f>IF(AND(ROUND(('Charges variables-Calculs auto'!Y$139-CONFIG!$D$7)/31,0)&gt;=ROUND('Charges variables (avancé)'!$J54,0),'Charges variables (avancé)'!$E54&lt;&gt;0),SUM(INDEX($C442:$BJ442,,IF((COLUMN(Y455)-COLUMN($C455)+1)&gt;('Charges variables (avancé)'!$I54+'Charges variables (avancé)'!$J54),(COLUMN(Y455)-COLUMN($C455)+1)-('Charges variables (avancé)'!$I54+'Charges variables (avancé)'!$J54),0)+1):INDEX($C442:$BJ442,,(COLUMN(Y455)-COLUMN($C455)+1)-'Charges variables (avancé)'!$J54)),0)</f>
        <v>0</v>
      </c>
      <c r="Z455" s="368">
        <f>IF(AND(ROUND(('Charges variables-Calculs auto'!Z$139-CONFIG!$D$7)/31,0)&gt;=ROUND('Charges variables (avancé)'!$J54,0),'Charges variables (avancé)'!$E54&lt;&gt;0),SUM(INDEX($C442:$BJ442,,IF((COLUMN(Z455)-COLUMN($C455)+1)&gt;('Charges variables (avancé)'!$I54+'Charges variables (avancé)'!$J54),(COLUMN(Z455)-COLUMN($C455)+1)-('Charges variables (avancé)'!$I54+'Charges variables (avancé)'!$J54),0)+1):INDEX($C442:$BJ442,,(COLUMN(Z455)-COLUMN($C455)+1)-'Charges variables (avancé)'!$J54)),0)</f>
        <v>0</v>
      </c>
      <c r="AA455" s="368">
        <f>IF(AND(ROUND(('Charges variables-Calculs auto'!AA$139-CONFIG!$D$7)/31,0)&gt;=ROUND('Charges variables (avancé)'!$J54,0),'Charges variables (avancé)'!$E54&lt;&gt;0),SUM(INDEX($C442:$BJ442,,IF((COLUMN(AA455)-COLUMN($C455)+1)&gt;('Charges variables (avancé)'!$I54+'Charges variables (avancé)'!$J54),(COLUMN(AA455)-COLUMN($C455)+1)-('Charges variables (avancé)'!$I54+'Charges variables (avancé)'!$J54),0)+1):INDEX($C442:$BJ442,,(COLUMN(AA455)-COLUMN($C455)+1)-'Charges variables (avancé)'!$J54)),0)</f>
        <v>0</v>
      </c>
      <c r="AB455" s="368">
        <f>IF(AND(ROUND(('Charges variables-Calculs auto'!AB$139-CONFIG!$D$7)/31,0)&gt;=ROUND('Charges variables (avancé)'!$J54,0),'Charges variables (avancé)'!$E54&lt;&gt;0),SUM(INDEX($C442:$BJ442,,IF((COLUMN(AB455)-COLUMN($C455)+1)&gt;('Charges variables (avancé)'!$I54+'Charges variables (avancé)'!$J54),(COLUMN(AB455)-COLUMN($C455)+1)-('Charges variables (avancé)'!$I54+'Charges variables (avancé)'!$J54),0)+1):INDEX($C442:$BJ442,,(COLUMN(AB455)-COLUMN($C455)+1)-'Charges variables (avancé)'!$J54)),0)</f>
        <v>0</v>
      </c>
      <c r="AC455" s="368">
        <f>IF(AND(ROUND(('Charges variables-Calculs auto'!AC$139-CONFIG!$D$7)/31,0)&gt;=ROUND('Charges variables (avancé)'!$J54,0),'Charges variables (avancé)'!$E54&lt;&gt;0),SUM(INDEX($C442:$BJ442,,IF((COLUMN(AC455)-COLUMN($C455)+1)&gt;('Charges variables (avancé)'!$I54+'Charges variables (avancé)'!$J54),(COLUMN(AC455)-COLUMN($C455)+1)-('Charges variables (avancé)'!$I54+'Charges variables (avancé)'!$J54),0)+1):INDEX($C442:$BJ442,,(COLUMN(AC455)-COLUMN($C455)+1)-'Charges variables (avancé)'!$J54)),0)</f>
        <v>0</v>
      </c>
      <c r="AD455" s="368">
        <f>IF(AND(ROUND(('Charges variables-Calculs auto'!AD$139-CONFIG!$D$7)/31,0)&gt;=ROUND('Charges variables (avancé)'!$J54,0),'Charges variables (avancé)'!$E54&lt;&gt;0),SUM(INDEX($C442:$BJ442,,IF((COLUMN(AD455)-COLUMN($C455)+1)&gt;('Charges variables (avancé)'!$I54+'Charges variables (avancé)'!$J54),(COLUMN(AD455)-COLUMN($C455)+1)-('Charges variables (avancé)'!$I54+'Charges variables (avancé)'!$J54),0)+1):INDEX($C442:$BJ442,,(COLUMN(AD455)-COLUMN($C455)+1)-'Charges variables (avancé)'!$J54)),0)</f>
        <v>0</v>
      </c>
      <c r="AE455" s="368">
        <f>IF(AND(ROUND(('Charges variables-Calculs auto'!AE$139-CONFIG!$D$7)/31,0)&gt;=ROUND('Charges variables (avancé)'!$J54,0),'Charges variables (avancé)'!$E54&lt;&gt;0),SUM(INDEX($C442:$BJ442,,IF((COLUMN(AE455)-COLUMN($C455)+1)&gt;('Charges variables (avancé)'!$I54+'Charges variables (avancé)'!$J54),(COLUMN(AE455)-COLUMN($C455)+1)-('Charges variables (avancé)'!$I54+'Charges variables (avancé)'!$J54),0)+1):INDEX($C442:$BJ442,,(COLUMN(AE455)-COLUMN($C455)+1)-'Charges variables (avancé)'!$J54)),0)</f>
        <v>0</v>
      </c>
      <c r="AF455" s="368">
        <f>IF(AND(ROUND(('Charges variables-Calculs auto'!AF$139-CONFIG!$D$7)/31,0)&gt;=ROUND('Charges variables (avancé)'!$J54,0),'Charges variables (avancé)'!$E54&lt;&gt;0),SUM(INDEX($C442:$BJ442,,IF((COLUMN(AF455)-COLUMN($C455)+1)&gt;('Charges variables (avancé)'!$I54+'Charges variables (avancé)'!$J54),(COLUMN(AF455)-COLUMN($C455)+1)-('Charges variables (avancé)'!$I54+'Charges variables (avancé)'!$J54),0)+1):INDEX($C442:$BJ442,,(COLUMN(AF455)-COLUMN($C455)+1)-'Charges variables (avancé)'!$J54)),0)</f>
        <v>0</v>
      </c>
      <c r="AG455" s="368">
        <f>IF(AND(ROUND(('Charges variables-Calculs auto'!AG$139-CONFIG!$D$7)/31,0)&gt;=ROUND('Charges variables (avancé)'!$J54,0),'Charges variables (avancé)'!$E54&lt;&gt;0),SUM(INDEX($C442:$BJ442,,IF((COLUMN(AG455)-COLUMN($C455)+1)&gt;('Charges variables (avancé)'!$I54+'Charges variables (avancé)'!$J54),(COLUMN(AG455)-COLUMN($C455)+1)-('Charges variables (avancé)'!$I54+'Charges variables (avancé)'!$J54),0)+1):INDEX($C442:$BJ442,,(COLUMN(AG455)-COLUMN($C455)+1)-'Charges variables (avancé)'!$J54)),0)</f>
        <v>0</v>
      </c>
      <c r="AH455" s="368">
        <f>IF(AND(ROUND(('Charges variables-Calculs auto'!AH$139-CONFIG!$D$7)/31,0)&gt;=ROUND('Charges variables (avancé)'!$J54,0),'Charges variables (avancé)'!$E54&lt;&gt;0),SUM(INDEX($C442:$BJ442,,IF((COLUMN(AH455)-COLUMN($C455)+1)&gt;('Charges variables (avancé)'!$I54+'Charges variables (avancé)'!$J54),(COLUMN(AH455)-COLUMN($C455)+1)-('Charges variables (avancé)'!$I54+'Charges variables (avancé)'!$J54),0)+1):INDEX($C442:$BJ442,,(COLUMN(AH455)-COLUMN($C455)+1)-'Charges variables (avancé)'!$J54)),0)</f>
        <v>0</v>
      </c>
      <c r="AI455" s="368">
        <f>IF(AND(ROUND(('Charges variables-Calculs auto'!AI$139-CONFIG!$D$7)/31,0)&gt;=ROUND('Charges variables (avancé)'!$J54,0),'Charges variables (avancé)'!$E54&lt;&gt;0),SUM(INDEX($C442:$BJ442,,IF((COLUMN(AI455)-COLUMN($C455)+1)&gt;('Charges variables (avancé)'!$I54+'Charges variables (avancé)'!$J54),(COLUMN(AI455)-COLUMN($C455)+1)-('Charges variables (avancé)'!$I54+'Charges variables (avancé)'!$J54),0)+1):INDEX($C442:$BJ442,,(COLUMN(AI455)-COLUMN($C455)+1)-'Charges variables (avancé)'!$J54)),0)</f>
        <v>0</v>
      </c>
      <c r="AJ455" s="368">
        <f>IF(AND(ROUND(('Charges variables-Calculs auto'!AJ$139-CONFIG!$D$7)/31,0)&gt;=ROUND('Charges variables (avancé)'!$J54,0),'Charges variables (avancé)'!$E54&lt;&gt;0),SUM(INDEX($C442:$BJ442,,IF((COLUMN(AJ455)-COLUMN($C455)+1)&gt;('Charges variables (avancé)'!$I54+'Charges variables (avancé)'!$J54),(COLUMN(AJ455)-COLUMN($C455)+1)-('Charges variables (avancé)'!$I54+'Charges variables (avancé)'!$J54),0)+1):INDEX($C442:$BJ442,,(COLUMN(AJ455)-COLUMN($C455)+1)-'Charges variables (avancé)'!$J54)),0)</f>
        <v>0</v>
      </c>
      <c r="AK455" s="368">
        <f>IF(AND(ROUND(('Charges variables-Calculs auto'!AK$139-CONFIG!$D$7)/31,0)&gt;=ROUND('Charges variables (avancé)'!$J54,0),'Charges variables (avancé)'!$E54&lt;&gt;0),SUM(INDEX($C442:$BJ442,,IF((COLUMN(AK455)-COLUMN($C455)+1)&gt;('Charges variables (avancé)'!$I54+'Charges variables (avancé)'!$J54),(COLUMN(AK455)-COLUMN($C455)+1)-('Charges variables (avancé)'!$I54+'Charges variables (avancé)'!$J54),0)+1):INDEX($C442:$BJ442,,(COLUMN(AK455)-COLUMN($C455)+1)-'Charges variables (avancé)'!$J54)),0)</f>
        <v>0</v>
      </c>
      <c r="AL455" s="368">
        <f>IF(AND(ROUND(('Charges variables-Calculs auto'!AL$139-CONFIG!$D$7)/31,0)&gt;=ROUND('Charges variables (avancé)'!$J54,0),'Charges variables (avancé)'!$E54&lt;&gt;0),SUM(INDEX($C442:$BJ442,,IF((COLUMN(AL455)-COLUMN($C455)+1)&gt;('Charges variables (avancé)'!$I54+'Charges variables (avancé)'!$J54),(COLUMN(AL455)-COLUMN($C455)+1)-('Charges variables (avancé)'!$I54+'Charges variables (avancé)'!$J54),0)+1):INDEX($C442:$BJ442,,(COLUMN(AL455)-COLUMN($C455)+1)-'Charges variables (avancé)'!$J54)),0)</f>
        <v>0</v>
      </c>
      <c r="AM455" s="368">
        <f>IF(AND(ROUND(('Charges variables-Calculs auto'!AM$139-CONFIG!$D$7)/31,0)&gt;=ROUND('Charges variables (avancé)'!$J54,0),'Charges variables (avancé)'!$E54&lt;&gt;0),SUM(INDEX($C442:$BJ442,,IF((COLUMN(AM455)-COLUMN($C455)+1)&gt;('Charges variables (avancé)'!$I54+'Charges variables (avancé)'!$J54),(COLUMN(AM455)-COLUMN($C455)+1)-('Charges variables (avancé)'!$I54+'Charges variables (avancé)'!$J54),0)+1):INDEX($C442:$BJ442,,(COLUMN(AM455)-COLUMN($C455)+1)-'Charges variables (avancé)'!$J54)),0)</f>
        <v>0</v>
      </c>
      <c r="AN455" s="368">
        <f>IF(AND(ROUND(('Charges variables-Calculs auto'!AN$139-CONFIG!$D$7)/31,0)&gt;=ROUND('Charges variables (avancé)'!$J54,0),'Charges variables (avancé)'!$E54&lt;&gt;0),SUM(INDEX($C442:$BJ442,,IF((COLUMN(AN455)-COLUMN($C455)+1)&gt;('Charges variables (avancé)'!$I54+'Charges variables (avancé)'!$J54),(COLUMN(AN455)-COLUMN($C455)+1)-('Charges variables (avancé)'!$I54+'Charges variables (avancé)'!$J54),0)+1):INDEX($C442:$BJ442,,(COLUMN(AN455)-COLUMN($C455)+1)-'Charges variables (avancé)'!$J54)),0)</f>
        <v>0</v>
      </c>
      <c r="AO455" s="368">
        <f>IF(AND(ROUND(('Charges variables-Calculs auto'!AO$139-CONFIG!$D$7)/31,0)&gt;=ROUND('Charges variables (avancé)'!$J54,0),'Charges variables (avancé)'!$E54&lt;&gt;0),SUM(INDEX($C442:$BJ442,,IF((COLUMN(AO455)-COLUMN($C455)+1)&gt;('Charges variables (avancé)'!$I54+'Charges variables (avancé)'!$J54),(COLUMN(AO455)-COLUMN($C455)+1)-('Charges variables (avancé)'!$I54+'Charges variables (avancé)'!$J54),0)+1):INDEX($C442:$BJ442,,(COLUMN(AO455)-COLUMN($C455)+1)-'Charges variables (avancé)'!$J54)),0)</f>
        <v>0</v>
      </c>
      <c r="AP455" s="368">
        <f>IF(AND(ROUND(('Charges variables-Calculs auto'!AP$139-CONFIG!$D$7)/31,0)&gt;=ROUND('Charges variables (avancé)'!$J54,0),'Charges variables (avancé)'!$E54&lt;&gt;0),SUM(INDEX($C442:$BJ442,,IF((COLUMN(AP455)-COLUMN($C455)+1)&gt;('Charges variables (avancé)'!$I54+'Charges variables (avancé)'!$J54),(COLUMN(AP455)-COLUMN($C455)+1)-('Charges variables (avancé)'!$I54+'Charges variables (avancé)'!$J54),0)+1):INDEX($C442:$BJ442,,(COLUMN(AP455)-COLUMN($C455)+1)-'Charges variables (avancé)'!$J54)),0)</f>
        <v>0</v>
      </c>
      <c r="AQ455" s="368">
        <f>IF(AND(ROUND(('Charges variables-Calculs auto'!AQ$139-CONFIG!$D$7)/31,0)&gt;=ROUND('Charges variables (avancé)'!$J54,0),'Charges variables (avancé)'!$E54&lt;&gt;0),SUM(INDEX($C442:$BJ442,,IF((COLUMN(AQ455)-COLUMN($C455)+1)&gt;('Charges variables (avancé)'!$I54+'Charges variables (avancé)'!$J54),(COLUMN(AQ455)-COLUMN($C455)+1)-('Charges variables (avancé)'!$I54+'Charges variables (avancé)'!$J54),0)+1):INDEX($C442:$BJ442,,(COLUMN(AQ455)-COLUMN($C455)+1)-'Charges variables (avancé)'!$J54)),0)</f>
        <v>0</v>
      </c>
      <c r="AR455" s="368">
        <f>IF(AND(ROUND(('Charges variables-Calculs auto'!AR$139-CONFIG!$D$7)/31,0)&gt;=ROUND('Charges variables (avancé)'!$J54,0),'Charges variables (avancé)'!$E54&lt;&gt;0),SUM(INDEX($C442:$BJ442,,IF((COLUMN(AR455)-COLUMN($C455)+1)&gt;('Charges variables (avancé)'!$I54+'Charges variables (avancé)'!$J54),(COLUMN(AR455)-COLUMN($C455)+1)-('Charges variables (avancé)'!$I54+'Charges variables (avancé)'!$J54),0)+1):INDEX($C442:$BJ442,,(COLUMN(AR455)-COLUMN($C455)+1)-'Charges variables (avancé)'!$J54)),0)</f>
        <v>0</v>
      </c>
      <c r="AS455" s="368">
        <f>IF(AND(ROUND(('Charges variables-Calculs auto'!AS$139-CONFIG!$D$7)/31,0)&gt;=ROUND('Charges variables (avancé)'!$J54,0),'Charges variables (avancé)'!$E54&lt;&gt;0),SUM(INDEX($C442:$BJ442,,IF((COLUMN(AS455)-COLUMN($C455)+1)&gt;('Charges variables (avancé)'!$I54+'Charges variables (avancé)'!$J54),(COLUMN(AS455)-COLUMN($C455)+1)-('Charges variables (avancé)'!$I54+'Charges variables (avancé)'!$J54),0)+1):INDEX($C442:$BJ442,,(COLUMN(AS455)-COLUMN($C455)+1)-'Charges variables (avancé)'!$J54)),0)</f>
        <v>0</v>
      </c>
      <c r="AT455" s="368">
        <f>IF(AND(ROUND(('Charges variables-Calculs auto'!AT$139-CONFIG!$D$7)/31,0)&gt;=ROUND('Charges variables (avancé)'!$J54,0),'Charges variables (avancé)'!$E54&lt;&gt;0),SUM(INDEX($C442:$BJ442,,IF((COLUMN(AT455)-COLUMN($C455)+1)&gt;('Charges variables (avancé)'!$I54+'Charges variables (avancé)'!$J54),(COLUMN(AT455)-COLUMN($C455)+1)-('Charges variables (avancé)'!$I54+'Charges variables (avancé)'!$J54),0)+1):INDEX($C442:$BJ442,,(COLUMN(AT455)-COLUMN($C455)+1)-'Charges variables (avancé)'!$J54)),0)</f>
        <v>0</v>
      </c>
      <c r="AU455" s="368">
        <f>IF(AND(ROUND(('Charges variables-Calculs auto'!AU$139-CONFIG!$D$7)/31,0)&gt;=ROUND('Charges variables (avancé)'!$J54,0),'Charges variables (avancé)'!$E54&lt;&gt;0),SUM(INDEX($C442:$BJ442,,IF((COLUMN(AU455)-COLUMN($C455)+1)&gt;('Charges variables (avancé)'!$I54+'Charges variables (avancé)'!$J54),(COLUMN(AU455)-COLUMN($C455)+1)-('Charges variables (avancé)'!$I54+'Charges variables (avancé)'!$J54),0)+1):INDEX($C442:$BJ442,,(COLUMN(AU455)-COLUMN($C455)+1)-'Charges variables (avancé)'!$J54)),0)</f>
        <v>0</v>
      </c>
      <c r="AV455" s="368">
        <f>IF(AND(ROUND(('Charges variables-Calculs auto'!AV$139-CONFIG!$D$7)/31,0)&gt;=ROUND('Charges variables (avancé)'!$J54,0),'Charges variables (avancé)'!$E54&lt;&gt;0),SUM(INDEX($C442:$BJ442,,IF((COLUMN(AV455)-COLUMN($C455)+1)&gt;('Charges variables (avancé)'!$I54+'Charges variables (avancé)'!$J54),(COLUMN(AV455)-COLUMN($C455)+1)-('Charges variables (avancé)'!$I54+'Charges variables (avancé)'!$J54),0)+1):INDEX($C442:$BJ442,,(COLUMN(AV455)-COLUMN($C455)+1)-'Charges variables (avancé)'!$J54)),0)</f>
        <v>0</v>
      </c>
      <c r="AW455" s="368">
        <f>IF(AND(ROUND(('Charges variables-Calculs auto'!AW$139-CONFIG!$D$7)/31,0)&gt;=ROUND('Charges variables (avancé)'!$J54,0),'Charges variables (avancé)'!$E54&lt;&gt;0),SUM(INDEX($C442:$BJ442,,IF((COLUMN(AW455)-COLUMN($C455)+1)&gt;('Charges variables (avancé)'!$I54+'Charges variables (avancé)'!$J54),(COLUMN(AW455)-COLUMN($C455)+1)-('Charges variables (avancé)'!$I54+'Charges variables (avancé)'!$J54),0)+1):INDEX($C442:$BJ442,,(COLUMN(AW455)-COLUMN($C455)+1)-'Charges variables (avancé)'!$J54)),0)</f>
        <v>0</v>
      </c>
      <c r="AX455" s="368">
        <f>IF(AND(ROUND(('Charges variables-Calculs auto'!AX$139-CONFIG!$D$7)/31,0)&gt;=ROUND('Charges variables (avancé)'!$J54,0),'Charges variables (avancé)'!$E54&lt;&gt;0),SUM(INDEX($C442:$BJ442,,IF((COLUMN(AX455)-COLUMN($C455)+1)&gt;('Charges variables (avancé)'!$I54+'Charges variables (avancé)'!$J54),(COLUMN(AX455)-COLUMN($C455)+1)-('Charges variables (avancé)'!$I54+'Charges variables (avancé)'!$J54),0)+1):INDEX($C442:$BJ442,,(COLUMN(AX455)-COLUMN($C455)+1)-'Charges variables (avancé)'!$J54)),0)</f>
        <v>0</v>
      </c>
      <c r="AY455" s="368">
        <f>IF(AND(ROUND(('Charges variables-Calculs auto'!AY$139-CONFIG!$D$7)/31,0)&gt;=ROUND('Charges variables (avancé)'!$J54,0),'Charges variables (avancé)'!$E54&lt;&gt;0),SUM(INDEX($C442:$BJ442,,IF((COLUMN(AY455)-COLUMN($C455)+1)&gt;('Charges variables (avancé)'!$I54+'Charges variables (avancé)'!$J54),(COLUMN(AY455)-COLUMN($C455)+1)-('Charges variables (avancé)'!$I54+'Charges variables (avancé)'!$J54),0)+1):INDEX($C442:$BJ442,,(COLUMN(AY455)-COLUMN($C455)+1)-'Charges variables (avancé)'!$J54)),0)</f>
        <v>0</v>
      </c>
      <c r="AZ455" s="368">
        <f>IF(AND(ROUND(('Charges variables-Calculs auto'!AZ$139-CONFIG!$D$7)/31,0)&gt;=ROUND('Charges variables (avancé)'!$J54,0),'Charges variables (avancé)'!$E54&lt;&gt;0),SUM(INDEX($C442:$BJ442,,IF((COLUMN(AZ455)-COLUMN($C455)+1)&gt;('Charges variables (avancé)'!$I54+'Charges variables (avancé)'!$J54),(COLUMN(AZ455)-COLUMN($C455)+1)-('Charges variables (avancé)'!$I54+'Charges variables (avancé)'!$J54),0)+1):INDEX($C442:$BJ442,,(COLUMN(AZ455)-COLUMN($C455)+1)-'Charges variables (avancé)'!$J54)),0)</f>
        <v>0</v>
      </c>
      <c r="BA455" s="368">
        <f>IF(AND(ROUND(('Charges variables-Calculs auto'!BA$139-CONFIG!$D$7)/31,0)&gt;=ROUND('Charges variables (avancé)'!$J54,0),'Charges variables (avancé)'!$E54&lt;&gt;0),SUM(INDEX($C442:$BJ442,,IF((COLUMN(BA455)-COLUMN($C455)+1)&gt;('Charges variables (avancé)'!$I54+'Charges variables (avancé)'!$J54),(COLUMN(BA455)-COLUMN($C455)+1)-('Charges variables (avancé)'!$I54+'Charges variables (avancé)'!$J54),0)+1):INDEX($C442:$BJ442,,(COLUMN(BA455)-COLUMN($C455)+1)-'Charges variables (avancé)'!$J54)),0)</f>
        <v>0</v>
      </c>
      <c r="BB455" s="368">
        <f>IF(AND(ROUND(('Charges variables-Calculs auto'!BB$139-CONFIG!$D$7)/31,0)&gt;=ROUND('Charges variables (avancé)'!$J54,0),'Charges variables (avancé)'!$E54&lt;&gt;0),SUM(INDEX($C442:$BJ442,,IF((COLUMN(BB455)-COLUMN($C455)+1)&gt;('Charges variables (avancé)'!$I54+'Charges variables (avancé)'!$J54),(COLUMN(BB455)-COLUMN($C455)+1)-('Charges variables (avancé)'!$I54+'Charges variables (avancé)'!$J54),0)+1):INDEX($C442:$BJ442,,(COLUMN(BB455)-COLUMN($C455)+1)-'Charges variables (avancé)'!$J54)),0)</f>
        <v>0</v>
      </c>
      <c r="BC455" s="368">
        <f>IF(AND(ROUND(('Charges variables-Calculs auto'!BC$139-CONFIG!$D$7)/31,0)&gt;=ROUND('Charges variables (avancé)'!$J54,0),'Charges variables (avancé)'!$E54&lt;&gt;0),SUM(INDEX($C442:$BJ442,,IF((COLUMN(BC455)-COLUMN($C455)+1)&gt;('Charges variables (avancé)'!$I54+'Charges variables (avancé)'!$J54),(COLUMN(BC455)-COLUMN($C455)+1)-('Charges variables (avancé)'!$I54+'Charges variables (avancé)'!$J54),0)+1):INDEX($C442:$BJ442,,(COLUMN(BC455)-COLUMN($C455)+1)-'Charges variables (avancé)'!$J54)),0)</f>
        <v>0</v>
      </c>
      <c r="BD455" s="368">
        <f>IF(AND(ROUND(('Charges variables-Calculs auto'!BD$139-CONFIG!$D$7)/31,0)&gt;=ROUND('Charges variables (avancé)'!$J54,0),'Charges variables (avancé)'!$E54&lt;&gt;0),SUM(INDEX($C442:$BJ442,,IF((COLUMN(BD455)-COLUMN($C455)+1)&gt;('Charges variables (avancé)'!$I54+'Charges variables (avancé)'!$J54),(COLUMN(BD455)-COLUMN($C455)+1)-('Charges variables (avancé)'!$I54+'Charges variables (avancé)'!$J54),0)+1):INDEX($C442:$BJ442,,(COLUMN(BD455)-COLUMN($C455)+1)-'Charges variables (avancé)'!$J54)),0)</f>
        <v>0</v>
      </c>
      <c r="BE455" s="368">
        <f>IF(AND(ROUND(('Charges variables-Calculs auto'!BE$139-CONFIG!$D$7)/31,0)&gt;=ROUND('Charges variables (avancé)'!$J54,0),'Charges variables (avancé)'!$E54&lt;&gt;0),SUM(INDEX($C442:$BJ442,,IF((COLUMN(BE455)-COLUMN($C455)+1)&gt;('Charges variables (avancé)'!$I54+'Charges variables (avancé)'!$J54),(COLUMN(BE455)-COLUMN($C455)+1)-('Charges variables (avancé)'!$I54+'Charges variables (avancé)'!$J54),0)+1):INDEX($C442:$BJ442,,(COLUMN(BE455)-COLUMN($C455)+1)-'Charges variables (avancé)'!$J54)),0)</f>
        <v>0</v>
      </c>
      <c r="BF455" s="368">
        <f>IF(AND(ROUND(('Charges variables-Calculs auto'!BF$139-CONFIG!$D$7)/31,0)&gt;=ROUND('Charges variables (avancé)'!$J54,0),'Charges variables (avancé)'!$E54&lt;&gt;0),SUM(INDEX($C442:$BJ442,,IF((COLUMN(BF455)-COLUMN($C455)+1)&gt;('Charges variables (avancé)'!$I54+'Charges variables (avancé)'!$J54),(COLUMN(BF455)-COLUMN($C455)+1)-('Charges variables (avancé)'!$I54+'Charges variables (avancé)'!$J54),0)+1):INDEX($C442:$BJ442,,(COLUMN(BF455)-COLUMN($C455)+1)-'Charges variables (avancé)'!$J54)),0)</f>
        <v>0</v>
      </c>
      <c r="BG455" s="368">
        <f>IF(AND(ROUND(('Charges variables-Calculs auto'!BG$139-CONFIG!$D$7)/31,0)&gt;=ROUND('Charges variables (avancé)'!$J54,0),'Charges variables (avancé)'!$E54&lt;&gt;0),SUM(INDEX($C442:$BJ442,,IF((COLUMN(BG455)-COLUMN($C455)+1)&gt;('Charges variables (avancé)'!$I54+'Charges variables (avancé)'!$J54),(COLUMN(BG455)-COLUMN($C455)+1)-('Charges variables (avancé)'!$I54+'Charges variables (avancé)'!$J54),0)+1):INDEX($C442:$BJ442,,(COLUMN(BG455)-COLUMN($C455)+1)-'Charges variables (avancé)'!$J54)),0)</f>
        <v>0</v>
      </c>
      <c r="BH455" s="368">
        <f>IF(AND(ROUND(('Charges variables-Calculs auto'!BH$139-CONFIG!$D$7)/31,0)&gt;=ROUND('Charges variables (avancé)'!$J54,0),'Charges variables (avancé)'!$E54&lt;&gt;0),SUM(INDEX($C442:$BJ442,,IF((COLUMN(BH455)-COLUMN($C455)+1)&gt;('Charges variables (avancé)'!$I54+'Charges variables (avancé)'!$J54),(COLUMN(BH455)-COLUMN($C455)+1)-('Charges variables (avancé)'!$I54+'Charges variables (avancé)'!$J54),0)+1):INDEX($C442:$BJ442,,(COLUMN(BH455)-COLUMN($C455)+1)-'Charges variables (avancé)'!$J54)),0)</f>
        <v>0</v>
      </c>
      <c r="BI455" s="368">
        <f>IF(AND(ROUND(('Charges variables-Calculs auto'!BI$139-CONFIG!$D$7)/31,0)&gt;=ROUND('Charges variables (avancé)'!$J54,0),'Charges variables (avancé)'!$E54&lt;&gt;0),SUM(INDEX($C442:$BJ442,,IF((COLUMN(BI455)-COLUMN($C455)+1)&gt;('Charges variables (avancé)'!$I54+'Charges variables (avancé)'!$J54),(COLUMN(BI455)-COLUMN($C455)+1)-('Charges variables (avancé)'!$I54+'Charges variables (avancé)'!$J54),0)+1):INDEX($C442:$BJ442,,(COLUMN(BI455)-COLUMN($C455)+1)-'Charges variables (avancé)'!$J54)),0)</f>
        <v>0</v>
      </c>
      <c r="BJ455" s="368">
        <f>IF(AND(ROUND(('Charges variables-Calculs auto'!BJ$139-CONFIG!$D$7)/31,0)&gt;=ROUND('Charges variables (avancé)'!$J54,0),'Charges variables (avancé)'!$E54&lt;&gt;0),SUM(INDEX($C442:$BJ442,,IF((COLUMN(BJ455)-COLUMN($C455)+1)&gt;('Charges variables (avancé)'!$I54+'Charges variables (avancé)'!$J54),(COLUMN(BJ455)-COLUMN($C455)+1)-('Charges variables (avancé)'!$I54+'Charges variables (avancé)'!$J54),0)+1):INDEX($C442:$BJ442,,(COLUMN(BJ455)-COLUMN($C455)+1)-'Charges variables (avancé)'!$J54)),0)</f>
        <v>0</v>
      </c>
    </row>
    <row r="456" spans="2:62" ht="15" customHeight="1">
      <c r="B456" s="366">
        <f>'Charges variables (avancé)'!C55</f>
        <v>0</v>
      </c>
      <c r="C456" s="368">
        <f>IF(AND(ROUND(('Charges variables-Calculs auto'!C$139-CONFIG!$D$7)/31,0)&gt;=ROUND('Charges variables (avancé)'!$J55,0),'Charges variables (avancé)'!$E55&lt;&gt;0),SUM(INDEX($C443:$BJ443,,IF((COLUMN(C456)-COLUMN($C456)+1)&gt;('Charges variables (avancé)'!$I55+'Charges variables (avancé)'!$J55),(COLUMN(C456)-COLUMN($C456)+1)-('Charges variables (avancé)'!$I55+'Charges variables (avancé)'!$J55),0)+1):INDEX($C443:$BJ443,,(COLUMN(C456)-COLUMN($C456)+1)-'Charges variables (avancé)'!$J55)),0)</f>
        <v>0</v>
      </c>
      <c r="D456" s="368">
        <f>IF(AND(ROUND(('Charges variables-Calculs auto'!D$139-CONFIG!$D$7)/31,0)&gt;=ROUND('Charges variables (avancé)'!$J55,0),'Charges variables (avancé)'!$E55&lt;&gt;0),SUM(INDEX($C443:$BJ443,,IF((COLUMN(D456)-COLUMN($C456)+1)&gt;('Charges variables (avancé)'!$I55+'Charges variables (avancé)'!$J55),(COLUMN(D456)-COLUMN($C456)+1)-('Charges variables (avancé)'!$I55+'Charges variables (avancé)'!$J55),0)+1):INDEX($C443:$BJ443,,(COLUMN(D456)-COLUMN($C456)+1)-'Charges variables (avancé)'!$J55)),0)</f>
        <v>0</v>
      </c>
      <c r="E456" s="368">
        <f>IF(AND(ROUND(('Charges variables-Calculs auto'!E$139-CONFIG!$D$7)/31,0)&gt;=ROUND('Charges variables (avancé)'!$J55,0),'Charges variables (avancé)'!$E55&lt;&gt;0),SUM(INDEX($C443:$BJ443,,IF((COLUMN(E456)-COLUMN($C456)+1)&gt;('Charges variables (avancé)'!$I55+'Charges variables (avancé)'!$J55),(COLUMN(E456)-COLUMN($C456)+1)-('Charges variables (avancé)'!$I55+'Charges variables (avancé)'!$J55),0)+1):INDEX($C443:$BJ443,,(COLUMN(E456)-COLUMN($C456)+1)-'Charges variables (avancé)'!$J55)),0)</f>
        <v>0</v>
      </c>
      <c r="F456" s="368">
        <f>IF(AND(ROUND(('Charges variables-Calculs auto'!F$139-CONFIG!$D$7)/31,0)&gt;=ROUND('Charges variables (avancé)'!$J55,0),'Charges variables (avancé)'!$E55&lt;&gt;0),SUM(INDEX($C443:$BJ443,,IF((COLUMN(F456)-COLUMN($C456)+1)&gt;('Charges variables (avancé)'!$I55+'Charges variables (avancé)'!$J55),(COLUMN(F456)-COLUMN($C456)+1)-('Charges variables (avancé)'!$I55+'Charges variables (avancé)'!$J55),0)+1):INDEX($C443:$BJ443,,(COLUMN(F456)-COLUMN($C456)+1)-'Charges variables (avancé)'!$J55)),0)</f>
        <v>0</v>
      </c>
      <c r="G456" s="368">
        <f>IF(AND(ROUND(('Charges variables-Calculs auto'!G$139-CONFIG!$D$7)/31,0)&gt;=ROUND('Charges variables (avancé)'!$J55,0),'Charges variables (avancé)'!$E55&lt;&gt;0),SUM(INDEX($C443:$BJ443,,IF((COLUMN(G456)-COLUMN($C456)+1)&gt;('Charges variables (avancé)'!$I55+'Charges variables (avancé)'!$J55),(COLUMN(G456)-COLUMN($C456)+1)-('Charges variables (avancé)'!$I55+'Charges variables (avancé)'!$J55),0)+1):INDEX($C443:$BJ443,,(COLUMN(G456)-COLUMN($C456)+1)-'Charges variables (avancé)'!$J55)),0)</f>
        <v>0</v>
      </c>
      <c r="H456" s="368">
        <f>IF(AND(ROUND(('Charges variables-Calculs auto'!H$139-CONFIG!$D$7)/31,0)&gt;=ROUND('Charges variables (avancé)'!$J55,0),'Charges variables (avancé)'!$E55&lt;&gt;0),SUM(INDEX($C443:$BJ443,,IF((COLUMN(H456)-COLUMN($C456)+1)&gt;('Charges variables (avancé)'!$I55+'Charges variables (avancé)'!$J55),(COLUMN(H456)-COLUMN($C456)+1)-('Charges variables (avancé)'!$I55+'Charges variables (avancé)'!$J55),0)+1):INDEX($C443:$BJ443,,(COLUMN(H456)-COLUMN($C456)+1)-'Charges variables (avancé)'!$J55)),0)</f>
        <v>0</v>
      </c>
      <c r="I456" s="368">
        <f>IF(AND(ROUND(('Charges variables-Calculs auto'!I$139-CONFIG!$D$7)/31,0)&gt;=ROUND('Charges variables (avancé)'!$J55,0),'Charges variables (avancé)'!$E55&lt;&gt;0),SUM(INDEX($C443:$BJ443,,IF((COLUMN(I456)-COLUMN($C456)+1)&gt;('Charges variables (avancé)'!$I55+'Charges variables (avancé)'!$J55),(COLUMN(I456)-COLUMN($C456)+1)-('Charges variables (avancé)'!$I55+'Charges variables (avancé)'!$J55),0)+1):INDEX($C443:$BJ443,,(COLUMN(I456)-COLUMN($C456)+1)-'Charges variables (avancé)'!$J55)),0)</f>
        <v>0</v>
      </c>
      <c r="J456" s="368">
        <f>IF(AND(ROUND(('Charges variables-Calculs auto'!J$139-CONFIG!$D$7)/31,0)&gt;=ROUND('Charges variables (avancé)'!$J55,0),'Charges variables (avancé)'!$E55&lt;&gt;0),SUM(INDEX($C443:$BJ443,,IF((COLUMN(J456)-COLUMN($C456)+1)&gt;('Charges variables (avancé)'!$I55+'Charges variables (avancé)'!$J55),(COLUMN(J456)-COLUMN($C456)+1)-('Charges variables (avancé)'!$I55+'Charges variables (avancé)'!$J55),0)+1):INDEX($C443:$BJ443,,(COLUMN(J456)-COLUMN($C456)+1)-'Charges variables (avancé)'!$J55)),0)</f>
        <v>0</v>
      </c>
      <c r="K456" s="368">
        <f>IF(AND(ROUND(('Charges variables-Calculs auto'!K$139-CONFIG!$D$7)/31,0)&gt;=ROUND('Charges variables (avancé)'!$J55,0),'Charges variables (avancé)'!$E55&lt;&gt;0),SUM(INDEX($C443:$BJ443,,IF((COLUMN(K456)-COLUMN($C456)+1)&gt;('Charges variables (avancé)'!$I55+'Charges variables (avancé)'!$J55),(COLUMN(K456)-COLUMN($C456)+1)-('Charges variables (avancé)'!$I55+'Charges variables (avancé)'!$J55),0)+1):INDEX($C443:$BJ443,,(COLUMN(K456)-COLUMN($C456)+1)-'Charges variables (avancé)'!$J55)),0)</f>
        <v>0</v>
      </c>
      <c r="L456" s="368">
        <f>IF(AND(ROUND(('Charges variables-Calculs auto'!L$139-CONFIG!$D$7)/31,0)&gt;=ROUND('Charges variables (avancé)'!$J55,0),'Charges variables (avancé)'!$E55&lt;&gt;0),SUM(INDEX($C443:$BJ443,,IF((COLUMN(L456)-COLUMN($C456)+1)&gt;('Charges variables (avancé)'!$I55+'Charges variables (avancé)'!$J55),(COLUMN(L456)-COLUMN($C456)+1)-('Charges variables (avancé)'!$I55+'Charges variables (avancé)'!$J55),0)+1):INDEX($C443:$BJ443,,(COLUMN(L456)-COLUMN($C456)+1)-'Charges variables (avancé)'!$J55)),0)</f>
        <v>0</v>
      </c>
      <c r="M456" s="368">
        <f>IF(AND(ROUND(('Charges variables-Calculs auto'!M$139-CONFIG!$D$7)/31,0)&gt;=ROUND('Charges variables (avancé)'!$J55,0),'Charges variables (avancé)'!$E55&lt;&gt;0),SUM(INDEX($C443:$BJ443,,IF((COLUMN(M456)-COLUMN($C456)+1)&gt;('Charges variables (avancé)'!$I55+'Charges variables (avancé)'!$J55),(COLUMN(M456)-COLUMN($C456)+1)-('Charges variables (avancé)'!$I55+'Charges variables (avancé)'!$J55),0)+1):INDEX($C443:$BJ443,,(COLUMN(M456)-COLUMN($C456)+1)-'Charges variables (avancé)'!$J55)),0)</f>
        <v>0</v>
      </c>
      <c r="N456" s="368">
        <f>IF(AND(ROUND(('Charges variables-Calculs auto'!N$139-CONFIG!$D$7)/31,0)&gt;=ROUND('Charges variables (avancé)'!$J55,0),'Charges variables (avancé)'!$E55&lt;&gt;0),SUM(INDEX($C443:$BJ443,,IF((COLUMN(N456)-COLUMN($C456)+1)&gt;('Charges variables (avancé)'!$I55+'Charges variables (avancé)'!$J55),(COLUMN(N456)-COLUMN($C456)+1)-('Charges variables (avancé)'!$I55+'Charges variables (avancé)'!$J55),0)+1):INDEX($C443:$BJ443,,(COLUMN(N456)-COLUMN($C456)+1)-'Charges variables (avancé)'!$J55)),0)</f>
        <v>0</v>
      </c>
      <c r="O456" s="368">
        <f>IF(AND(ROUND(('Charges variables-Calculs auto'!O$139-CONFIG!$D$7)/31,0)&gt;=ROUND('Charges variables (avancé)'!$J55,0),'Charges variables (avancé)'!$E55&lt;&gt;0),SUM(INDEX($C443:$BJ443,,IF((COLUMN(O456)-COLUMN($C456)+1)&gt;('Charges variables (avancé)'!$I55+'Charges variables (avancé)'!$J55),(COLUMN(O456)-COLUMN($C456)+1)-('Charges variables (avancé)'!$I55+'Charges variables (avancé)'!$J55),0)+1):INDEX($C443:$BJ443,,(COLUMN(O456)-COLUMN($C456)+1)-'Charges variables (avancé)'!$J55)),0)</f>
        <v>0</v>
      </c>
      <c r="P456" s="368">
        <f>IF(AND(ROUND(('Charges variables-Calculs auto'!P$139-CONFIG!$D$7)/31,0)&gt;=ROUND('Charges variables (avancé)'!$J55,0),'Charges variables (avancé)'!$E55&lt;&gt;0),SUM(INDEX($C443:$BJ443,,IF((COLUMN(P456)-COLUMN($C456)+1)&gt;('Charges variables (avancé)'!$I55+'Charges variables (avancé)'!$J55),(COLUMN(P456)-COLUMN($C456)+1)-('Charges variables (avancé)'!$I55+'Charges variables (avancé)'!$J55),0)+1):INDEX($C443:$BJ443,,(COLUMN(P456)-COLUMN($C456)+1)-'Charges variables (avancé)'!$J55)),0)</f>
        <v>0</v>
      </c>
      <c r="Q456" s="368">
        <f>IF(AND(ROUND(('Charges variables-Calculs auto'!Q$139-CONFIG!$D$7)/31,0)&gt;=ROUND('Charges variables (avancé)'!$J55,0),'Charges variables (avancé)'!$E55&lt;&gt;0),SUM(INDEX($C443:$BJ443,,IF((COLUMN(Q456)-COLUMN($C456)+1)&gt;('Charges variables (avancé)'!$I55+'Charges variables (avancé)'!$J55),(COLUMN(Q456)-COLUMN($C456)+1)-('Charges variables (avancé)'!$I55+'Charges variables (avancé)'!$J55),0)+1):INDEX($C443:$BJ443,,(COLUMN(Q456)-COLUMN($C456)+1)-'Charges variables (avancé)'!$J55)),0)</f>
        <v>0</v>
      </c>
      <c r="R456" s="368">
        <f>IF(AND(ROUND(('Charges variables-Calculs auto'!R$139-CONFIG!$D$7)/31,0)&gt;=ROUND('Charges variables (avancé)'!$J55,0),'Charges variables (avancé)'!$E55&lt;&gt;0),SUM(INDEX($C443:$BJ443,,IF((COLUMN(R456)-COLUMN($C456)+1)&gt;('Charges variables (avancé)'!$I55+'Charges variables (avancé)'!$J55),(COLUMN(R456)-COLUMN($C456)+1)-('Charges variables (avancé)'!$I55+'Charges variables (avancé)'!$J55),0)+1):INDEX($C443:$BJ443,,(COLUMN(R456)-COLUMN($C456)+1)-'Charges variables (avancé)'!$J55)),0)</f>
        <v>0</v>
      </c>
      <c r="S456" s="368">
        <f>IF(AND(ROUND(('Charges variables-Calculs auto'!S$139-CONFIG!$D$7)/31,0)&gt;=ROUND('Charges variables (avancé)'!$J55,0),'Charges variables (avancé)'!$E55&lt;&gt;0),SUM(INDEX($C443:$BJ443,,IF((COLUMN(S456)-COLUMN($C456)+1)&gt;('Charges variables (avancé)'!$I55+'Charges variables (avancé)'!$J55),(COLUMN(S456)-COLUMN($C456)+1)-('Charges variables (avancé)'!$I55+'Charges variables (avancé)'!$J55),0)+1):INDEX($C443:$BJ443,,(COLUMN(S456)-COLUMN($C456)+1)-'Charges variables (avancé)'!$J55)),0)</f>
        <v>0</v>
      </c>
      <c r="T456" s="368">
        <f>IF(AND(ROUND(('Charges variables-Calculs auto'!T$139-CONFIG!$D$7)/31,0)&gt;=ROUND('Charges variables (avancé)'!$J55,0),'Charges variables (avancé)'!$E55&lt;&gt;0),SUM(INDEX($C443:$BJ443,,IF((COLUMN(T456)-COLUMN($C456)+1)&gt;('Charges variables (avancé)'!$I55+'Charges variables (avancé)'!$J55),(COLUMN(T456)-COLUMN($C456)+1)-('Charges variables (avancé)'!$I55+'Charges variables (avancé)'!$J55),0)+1):INDEX($C443:$BJ443,,(COLUMN(T456)-COLUMN($C456)+1)-'Charges variables (avancé)'!$J55)),0)</f>
        <v>0</v>
      </c>
      <c r="U456" s="368">
        <f>IF(AND(ROUND(('Charges variables-Calculs auto'!U$139-CONFIG!$D$7)/31,0)&gt;=ROUND('Charges variables (avancé)'!$J55,0),'Charges variables (avancé)'!$E55&lt;&gt;0),SUM(INDEX($C443:$BJ443,,IF((COLUMN(U456)-COLUMN($C456)+1)&gt;('Charges variables (avancé)'!$I55+'Charges variables (avancé)'!$J55),(COLUMN(U456)-COLUMN($C456)+1)-('Charges variables (avancé)'!$I55+'Charges variables (avancé)'!$J55),0)+1):INDEX($C443:$BJ443,,(COLUMN(U456)-COLUMN($C456)+1)-'Charges variables (avancé)'!$J55)),0)</f>
        <v>0</v>
      </c>
      <c r="V456" s="368">
        <f>IF(AND(ROUND(('Charges variables-Calculs auto'!V$139-CONFIG!$D$7)/31,0)&gt;=ROUND('Charges variables (avancé)'!$J55,0),'Charges variables (avancé)'!$E55&lt;&gt;0),SUM(INDEX($C443:$BJ443,,IF((COLUMN(V456)-COLUMN($C456)+1)&gt;('Charges variables (avancé)'!$I55+'Charges variables (avancé)'!$J55),(COLUMN(V456)-COLUMN($C456)+1)-('Charges variables (avancé)'!$I55+'Charges variables (avancé)'!$J55),0)+1):INDEX($C443:$BJ443,,(COLUMN(V456)-COLUMN($C456)+1)-'Charges variables (avancé)'!$J55)),0)</f>
        <v>0</v>
      </c>
      <c r="W456" s="368">
        <f>IF(AND(ROUND(('Charges variables-Calculs auto'!W$139-CONFIG!$D$7)/31,0)&gt;=ROUND('Charges variables (avancé)'!$J55,0),'Charges variables (avancé)'!$E55&lt;&gt;0),SUM(INDEX($C443:$BJ443,,IF((COLUMN(W456)-COLUMN($C456)+1)&gt;('Charges variables (avancé)'!$I55+'Charges variables (avancé)'!$J55),(COLUMN(W456)-COLUMN($C456)+1)-('Charges variables (avancé)'!$I55+'Charges variables (avancé)'!$J55),0)+1):INDEX($C443:$BJ443,,(COLUMN(W456)-COLUMN($C456)+1)-'Charges variables (avancé)'!$J55)),0)</f>
        <v>0</v>
      </c>
      <c r="X456" s="368">
        <f>IF(AND(ROUND(('Charges variables-Calculs auto'!X$139-CONFIG!$D$7)/31,0)&gt;=ROUND('Charges variables (avancé)'!$J55,0),'Charges variables (avancé)'!$E55&lt;&gt;0),SUM(INDEX($C443:$BJ443,,IF((COLUMN(X456)-COLUMN($C456)+1)&gt;('Charges variables (avancé)'!$I55+'Charges variables (avancé)'!$J55),(COLUMN(X456)-COLUMN($C456)+1)-('Charges variables (avancé)'!$I55+'Charges variables (avancé)'!$J55),0)+1):INDEX($C443:$BJ443,,(COLUMN(X456)-COLUMN($C456)+1)-'Charges variables (avancé)'!$J55)),0)</f>
        <v>0</v>
      </c>
      <c r="Y456" s="368">
        <f>IF(AND(ROUND(('Charges variables-Calculs auto'!Y$139-CONFIG!$D$7)/31,0)&gt;=ROUND('Charges variables (avancé)'!$J55,0),'Charges variables (avancé)'!$E55&lt;&gt;0),SUM(INDEX($C443:$BJ443,,IF((COLUMN(Y456)-COLUMN($C456)+1)&gt;('Charges variables (avancé)'!$I55+'Charges variables (avancé)'!$J55),(COLUMN(Y456)-COLUMN($C456)+1)-('Charges variables (avancé)'!$I55+'Charges variables (avancé)'!$J55),0)+1):INDEX($C443:$BJ443,,(COLUMN(Y456)-COLUMN($C456)+1)-'Charges variables (avancé)'!$J55)),0)</f>
        <v>0</v>
      </c>
      <c r="Z456" s="368">
        <f>IF(AND(ROUND(('Charges variables-Calculs auto'!Z$139-CONFIG!$D$7)/31,0)&gt;=ROUND('Charges variables (avancé)'!$J55,0),'Charges variables (avancé)'!$E55&lt;&gt;0),SUM(INDEX($C443:$BJ443,,IF((COLUMN(Z456)-COLUMN($C456)+1)&gt;('Charges variables (avancé)'!$I55+'Charges variables (avancé)'!$J55),(COLUMN(Z456)-COLUMN($C456)+1)-('Charges variables (avancé)'!$I55+'Charges variables (avancé)'!$J55),0)+1):INDEX($C443:$BJ443,,(COLUMN(Z456)-COLUMN($C456)+1)-'Charges variables (avancé)'!$J55)),0)</f>
        <v>0</v>
      </c>
      <c r="AA456" s="368">
        <f>IF(AND(ROUND(('Charges variables-Calculs auto'!AA$139-CONFIG!$D$7)/31,0)&gt;=ROUND('Charges variables (avancé)'!$J55,0),'Charges variables (avancé)'!$E55&lt;&gt;0),SUM(INDEX($C443:$BJ443,,IF((COLUMN(AA456)-COLUMN($C456)+1)&gt;('Charges variables (avancé)'!$I55+'Charges variables (avancé)'!$J55),(COLUMN(AA456)-COLUMN($C456)+1)-('Charges variables (avancé)'!$I55+'Charges variables (avancé)'!$J55),0)+1):INDEX($C443:$BJ443,,(COLUMN(AA456)-COLUMN($C456)+1)-'Charges variables (avancé)'!$J55)),0)</f>
        <v>0</v>
      </c>
      <c r="AB456" s="368">
        <f>IF(AND(ROUND(('Charges variables-Calculs auto'!AB$139-CONFIG!$D$7)/31,0)&gt;=ROUND('Charges variables (avancé)'!$J55,0),'Charges variables (avancé)'!$E55&lt;&gt;0),SUM(INDEX($C443:$BJ443,,IF((COLUMN(AB456)-COLUMN($C456)+1)&gt;('Charges variables (avancé)'!$I55+'Charges variables (avancé)'!$J55),(COLUMN(AB456)-COLUMN($C456)+1)-('Charges variables (avancé)'!$I55+'Charges variables (avancé)'!$J55),0)+1):INDEX($C443:$BJ443,,(COLUMN(AB456)-COLUMN($C456)+1)-'Charges variables (avancé)'!$J55)),0)</f>
        <v>0</v>
      </c>
      <c r="AC456" s="368">
        <f>IF(AND(ROUND(('Charges variables-Calculs auto'!AC$139-CONFIG!$D$7)/31,0)&gt;=ROUND('Charges variables (avancé)'!$J55,0),'Charges variables (avancé)'!$E55&lt;&gt;0),SUM(INDEX($C443:$BJ443,,IF((COLUMN(AC456)-COLUMN($C456)+1)&gt;('Charges variables (avancé)'!$I55+'Charges variables (avancé)'!$J55),(COLUMN(AC456)-COLUMN($C456)+1)-('Charges variables (avancé)'!$I55+'Charges variables (avancé)'!$J55),0)+1):INDEX($C443:$BJ443,,(COLUMN(AC456)-COLUMN($C456)+1)-'Charges variables (avancé)'!$J55)),0)</f>
        <v>0</v>
      </c>
      <c r="AD456" s="368">
        <f>IF(AND(ROUND(('Charges variables-Calculs auto'!AD$139-CONFIG!$D$7)/31,0)&gt;=ROUND('Charges variables (avancé)'!$J55,0),'Charges variables (avancé)'!$E55&lt;&gt;0),SUM(INDEX($C443:$BJ443,,IF((COLUMN(AD456)-COLUMN($C456)+1)&gt;('Charges variables (avancé)'!$I55+'Charges variables (avancé)'!$J55),(COLUMN(AD456)-COLUMN($C456)+1)-('Charges variables (avancé)'!$I55+'Charges variables (avancé)'!$J55),0)+1):INDEX($C443:$BJ443,,(COLUMN(AD456)-COLUMN($C456)+1)-'Charges variables (avancé)'!$J55)),0)</f>
        <v>0</v>
      </c>
      <c r="AE456" s="368">
        <f>IF(AND(ROUND(('Charges variables-Calculs auto'!AE$139-CONFIG!$D$7)/31,0)&gt;=ROUND('Charges variables (avancé)'!$J55,0),'Charges variables (avancé)'!$E55&lt;&gt;0),SUM(INDEX($C443:$BJ443,,IF((COLUMN(AE456)-COLUMN($C456)+1)&gt;('Charges variables (avancé)'!$I55+'Charges variables (avancé)'!$J55),(COLUMN(AE456)-COLUMN($C456)+1)-('Charges variables (avancé)'!$I55+'Charges variables (avancé)'!$J55),0)+1):INDEX($C443:$BJ443,,(COLUMN(AE456)-COLUMN($C456)+1)-'Charges variables (avancé)'!$J55)),0)</f>
        <v>0</v>
      </c>
      <c r="AF456" s="368">
        <f>IF(AND(ROUND(('Charges variables-Calculs auto'!AF$139-CONFIG!$D$7)/31,0)&gt;=ROUND('Charges variables (avancé)'!$J55,0),'Charges variables (avancé)'!$E55&lt;&gt;0),SUM(INDEX($C443:$BJ443,,IF((COLUMN(AF456)-COLUMN($C456)+1)&gt;('Charges variables (avancé)'!$I55+'Charges variables (avancé)'!$J55),(COLUMN(AF456)-COLUMN($C456)+1)-('Charges variables (avancé)'!$I55+'Charges variables (avancé)'!$J55),0)+1):INDEX($C443:$BJ443,,(COLUMN(AF456)-COLUMN($C456)+1)-'Charges variables (avancé)'!$J55)),0)</f>
        <v>0</v>
      </c>
      <c r="AG456" s="368">
        <f>IF(AND(ROUND(('Charges variables-Calculs auto'!AG$139-CONFIG!$D$7)/31,0)&gt;=ROUND('Charges variables (avancé)'!$J55,0),'Charges variables (avancé)'!$E55&lt;&gt;0),SUM(INDEX($C443:$BJ443,,IF((COLUMN(AG456)-COLUMN($C456)+1)&gt;('Charges variables (avancé)'!$I55+'Charges variables (avancé)'!$J55),(COLUMN(AG456)-COLUMN($C456)+1)-('Charges variables (avancé)'!$I55+'Charges variables (avancé)'!$J55),0)+1):INDEX($C443:$BJ443,,(COLUMN(AG456)-COLUMN($C456)+1)-'Charges variables (avancé)'!$J55)),0)</f>
        <v>0</v>
      </c>
      <c r="AH456" s="368">
        <f>IF(AND(ROUND(('Charges variables-Calculs auto'!AH$139-CONFIG!$D$7)/31,0)&gt;=ROUND('Charges variables (avancé)'!$J55,0),'Charges variables (avancé)'!$E55&lt;&gt;0),SUM(INDEX($C443:$BJ443,,IF((COLUMN(AH456)-COLUMN($C456)+1)&gt;('Charges variables (avancé)'!$I55+'Charges variables (avancé)'!$J55),(COLUMN(AH456)-COLUMN($C456)+1)-('Charges variables (avancé)'!$I55+'Charges variables (avancé)'!$J55),0)+1):INDEX($C443:$BJ443,,(COLUMN(AH456)-COLUMN($C456)+1)-'Charges variables (avancé)'!$J55)),0)</f>
        <v>0</v>
      </c>
      <c r="AI456" s="368">
        <f>IF(AND(ROUND(('Charges variables-Calculs auto'!AI$139-CONFIG!$D$7)/31,0)&gt;=ROUND('Charges variables (avancé)'!$J55,0),'Charges variables (avancé)'!$E55&lt;&gt;0),SUM(INDEX($C443:$BJ443,,IF((COLUMN(AI456)-COLUMN($C456)+1)&gt;('Charges variables (avancé)'!$I55+'Charges variables (avancé)'!$J55),(COLUMN(AI456)-COLUMN($C456)+1)-('Charges variables (avancé)'!$I55+'Charges variables (avancé)'!$J55),0)+1):INDEX($C443:$BJ443,,(COLUMN(AI456)-COLUMN($C456)+1)-'Charges variables (avancé)'!$J55)),0)</f>
        <v>0</v>
      </c>
      <c r="AJ456" s="368">
        <f>IF(AND(ROUND(('Charges variables-Calculs auto'!AJ$139-CONFIG!$D$7)/31,0)&gt;=ROUND('Charges variables (avancé)'!$J55,0),'Charges variables (avancé)'!$E55&lt;&gt;0),SUM(INDEX($C443:$BJ443,,IF((COLUMN(AJ456)-COLUMN($C456)+1)&gt;('Charges variables (avancé)'!$I55+'Charges variables (avancé)'!$J55),(COLUMN(AJ456)-COLUMN($C456)+1)-('Charges variables (avancé)'!$I55+'Charges variables (avancé)'!$J55),0)+1):INDEX($C443:$BJ443,,(COLUMN(AJ456)-COLUMN($C456)+1)-'Charges variables (avancé)'!$J55)),0)</f>
        <v>0</v>
      </c>
      <c r="AK456" s="368">
        <f>IF(AND(ROUND(('Charges variables-Calculs auto'!AK$139-CONFIG!$D$7)/31,0)&gt;=ROUND('Charges variables (avancé)'!$J55,0),'Charges variables (avancé)'!$E55&lt;&gt;0),SUM(INDEX($C443:$BJ443,,IF((COLUMN(AK456)-COLUMN($C456)+1)&gt;('Charges variables (avancé)'!$I55+'Charges variables (avancé)'!$J55),(COLUMN(AK456)-COLUMN($C456)+1)-('Charges variables (avancé)'!$I55+'Charges variables (avancé)'!$J55),0)+1):INDEX($C443:$BJ443,,(COLUMN(AK456)-COLUMN($C456)+1)-'Charges variables (avancé)'!$J55)),0)</f>
        <v>0</v>
      </c>
      <c r="AL456" s="368">
        <f>IF(AND(ROUND(('Charges variables-Calculs auto'!AL$139-CONFIG!$D$7)/31,0)&gt;=ROUND('Charges variables (avancé)'!$J55,0),'Charges variables (avancé)'!$E55&lt;&gt;0),SUM(INDEX($C443:$BJ443,,IF((COLUMN(AL456)-COLUMN($C456)+1)&gt;('Charges variables (avancé)'!$I55+'Charges variables (avancé)'!$J55),(COLUMN(AL456)-COLUMN($C456)+1)-('Charges variables (avancé)'!$I55+'Charges variables (avancé)'!$J55),0)+1):INDEX($C443:$BJ443,,(COLUMN(AL456)-COLUMN($C456)+1)-'Charges variables (avancé)'!$J55)),0)</f>
        <v>0</v>
      </c>
      <c r="AM456" s="368">
        <f>IF(AND(ROUND(('Charges variables-Calculs auto'!AM$139-CONFIG!$D$7)/31,0)&gt;=ROUND('Charges variables (avancé)'!$J55,0),'Charges variables (avancé)'!$E55&lt;&gt;0),SUM(INDEX($C443:$BJ443,,IF((COLUMN(AM456)-COLUMN($C456)+1)&gt;('Charges variables (avancé)'!$I55+'Charges variables (avancé)'!$J55),(COLUMN(AM456)-COLUMN($C456)+1)-('Charges variables (avancé)'!$I55+'Charges variables (avancé)'!$J55),0)+1):INDEX($C443:$BJ443,,(COLUMN(AM456)-COLUMN($C456)+1)-'Charges variables (avancé)'!$J55)),0)</f>
        <v>0</v>
      </c>
      <c r="AN456" s="368">
        <f>IF(AND(ROUND(('Charges variables-Calculs auto'!AN$139-CONFIG!$D$7)/31,0)&gt;=ROUND('Charges variables (avancé)'!$J55,0),'Charges variables (avancé)'!$E55&lt;&gt;0),SUM(INDEX($C443:$BJ443,,IF((COLUMN(AN456)-COLUMN($C456)+1)&gt;('Charges variables (avancé)'!$I55+'Charges variables (avancé)'!$J55),(COLUMN(AN456)-COLUMN($C456)+1)-('Charges variables (avancé)'!$I55+'Charges variables (avancé)'!$J55),0)+1):INDEX($C443:$BJ443,,(COLUMN(AN456)-COLUMN($C456)+1)-'Charges variables (avancé)'!$J55)),0)</f>
        <v>0</v>
      </c>
      <c r="AO456" s="368">
        <f>IF(AND(ROUND(('Charges variables-Calculs auto'!AO$139-CONFIG!$D$7)/31,0)&gt;=ROUND('Charges variables (avancé)'!$J55,0),'Charges variables (avancé)'!$E55&lt;&gt;0),SUM(INDEX($C443:$BJ443,,IF((COLUMN(AO456)-COLUMN($C456)+1)&gt;('Charges variables (avancé)'!$I55+'Charges variables (avancé)'!$J55),(COLUMN(AO456)-COLUMN($C456)+1)-('Charges variables (avancé)'!$I55+'Charges variables (avancé)'!$J55),0)+1):INDEX($C443:$BJ443,,(COLUMN(AO456)-COLUMN($C456)+1)-'Charges variables (avancé)'!$J55)),0)</f>
        <v>0</v>
      </c>
      <c r="AP456" s="368">
        <f>IF(AND(ROUND(('Charges variables-Calculs auto'!AP$139-CONFIG!$D$7)/31,0)&gt;=ROUND('Charges variables (avancé)'!$J55,0),'Charges variables (avancé)'!$E55&lt;&gt;0),SUM(INDEX($C443:$BJ443,,IF((COLUMN(AP456)-COLUMN($C456)+1)&gt;('Charges variables (avancé)'!$I55+'Charges variables (avancé)'!$J55),(COLUMN(AP456)-COLUMN($C456)+1)-('Charges variables (avancé)'!$I55+'Charges variables (avancé)'!$J55),0)+1):INDEX($C443:$BJ443,,(COLUMN(AP456)-COLUMN($C456)+1)-'Charges variables (avancé)'!$J55)),0)</f>
        <v>0</v>
      </c>
      <c r="AQ456" s="368">
        <f>IF(AND(ROUND(('Charges variables-Calculs auto'!AQ$139-CONFIG!$D$7)/31,0)&gt;=ROUND('Charges variables (avancé)'!$J55,0),'Charges variables (avancé)'!$E55&lt;&gt;0),SUM(INDEX($C443:$BJ443,,IF((COLUMN(AQ456)-COLUMN($C456)+1)&gt;('Charges variables (avancé)'!$I55+'Charges variables (avancé)'!$J55),(COLUMN(AQ456)-COLUMN($C456)+1)-('Charges variables (avancé)'!$I55+'Charges variables (avancé)'!$J55),0)+1):INDEX($C443:$BJ443,,(COLUMN(AQ456)-COLUMN($C456)+1)-'Charges variables (avancé)'!$J55)),0)</f>
        <v>0</v>
      </c>
      <c r="AR456" s="368">
        <f>IF(AND(ROUND(('Charges variables-Calculs auto'!AR$139-CONFIG!$D$7)/31,0)&gt;=ROUND('Charges variables (avancé)'!$J55,0),'Charges variables (avancé)'!$E55&lt;&gt;0),SUM(INDEX($C443:$BJ443,,IF((COLUMN(AR456)-COLUMN($C456)+1)&gt;('Charges variables (avancé)'!$I55+'Charges variables (avancé)'!$J55),(COLUMN(AR456)-COLUMN($C456)+1)-('Charges variables (avancé)'!$I55+'Charges variables (avancé)'!$J55),0)+1):INDEX($C443:$BJ443,,(COLUMN(AR456)-COLUMN($C456)+1)-'Charges variables (avancé)'!$J55)),0)</f>
        <v>0</v>
      </c>
      <c r="AS456" s="368">
        <f>IF(AND(ROUND(('Charges variables-Calculs auto'!AS$139-CONFIG!$D$7)/31,0)&gt;=ROUND('Charges variables (avancé)'!$J55,0),'Charges variables (avancé)'!$E55&lt;&gt;0),SUM(INDEX($C443:$BJ443,,IF((COLUMN(AS456)-COLUMN($C456)+1)&gt;('Charges variables (avancé)'!$I55+'Charges variables (avancé)'!$J55),(COLUMN(AS456)-COLUMN($C456)+1)-('Charges variables (avancé)'!$I55+'Charges variables (avancé)'!$J55),0)+1):INDEX($C443:$BJ443,,(COLUMN(AS456)-COLUMN($C456)+1)-'Charges variables (avancé)'!$J55)),0)</f>
        <v>0</v>
      </c>
      <c r="AT456" s="368">
        <f>IF(AND(ROUND(('Charges variables-Calculs auto'!AT$139-CONFIG!$D$7)/31,0)&gt;=ROUND('Charges variables (avancé)'!$J55,0),'Charges variables (avancé)'!$E55&lt;&gt;0),SUM(INDEX($C443:$BJ443,,IF((COLUMN(AT456)-COLUMN($C456)+1)&gt;('Charges variables (avancé)'!$I55+'Charges variables (avancé)'!$J55),(COLUMN(AT456)-COLUMN($C456)+1)-('Charges variables (avancé)'!$I55+'Charges variables (avancé)'!$J55),0)+1):INDEX($C443:$BJ443,,(COLUMN(AT456)-COLUMN($C456)+1)-'Charges variables (avancé)'!$J55)),0)</f>
        <v>0</v>
      </c>
      <c r="AU456" s="368">
        <f>IF(AND(ROUND(('Charges variables-Calculs auto'!AU$139-CONFIG!$D$7)/31,0)&gt;=ROUND('Charges variables (avancé)'!$J55,0),'Charges variables (avancé)'!$E55&lt;&gt;0),SUM(INDEX($C443:$BJ443,,IF((COLUMN(AU456)-COLUMN($C456)+1)&gt;('Charges variables (avancé)'!$I55+'Charges variables (avancé)'!$J55),(COLUMN(AU456)-COLUMN($C456)+1)-('Charges variables (avancé)'!$I55+'Charges variables (avancé)'!$J55),0)+1):INDEX($C443:$BJ443,,(COLUMN(AU456)-COLUMN($C456)+1)-'Charges variables (avancé)'!$J55)),0)</f>
        <v>0</v>
      </c>
      <c r="AV456" s="368">
        <f>IF(AND(ROUND(('Charges variables-Calculs auto'!AV$139-CONFIG!$D$7)/31,0)&gt;=ROUND('Charges variables (avancé)'!$J55,0),'Charges variables (avancé)'!$E55&lt;&gt;0),SUM(INDEX($C443:$BJ443,,IF((COLUMN(AV456)-COLUMN($C456)+1)&gt;('Charges variables (avancé)'!$I55+'Charges variables (avancé)'!$J55),(COLUMN(AV456)-COLUMN($C456)+1)-('Charges variables (avancé)'!$I55+'Charges variables (avancé)'!$J55),0)+1):INDEX($C443:$BJ443,,(COLUMN(AV456)-COLUMN($C456)+1)-'Charges variables (avancé)'!$J55)),0)</f>
        <v>0</v>
      </c>
      <c r="AW456" s="368">
        <f>IF(AND(ROUND(('Charges variables-Calculs auto'!AW$139-CONFIG!$D$7)/31,0)&gt;=ROUND('Charges variables (avancé)'!$J55,0),'Charges variables (avancé)'!$E55&lt;&gt;0),SUM(INDEX($C443:$BJ443,,IF((COLUMN(AW456)-COLUMN($C456)+1)&gt;('Charges variables (avancé)'!$I55+'Charges variables (avancé)'!$J55),(COLUMN(AW456)-COLUMN($C456)+1)-('Charges variables (avancé)'!$I55+'Charges variables (avancé)'!$J55),0)+1):INDEX($C443:$BJ443,,(COLUMN(AW456)-COLUMN($C456)+1)-'Charges variables (avancé)'!$J55)),0)</f>
        <v>0</v>
      </c>
      <c r="AX456" s="368">
        <f>IF(AND(ROUND(('Charges variables-Calculs auto'!AX$139-CONFIG!$D$7)/31,0)&gt;=ROUND('Charges variables (avancé)'!$J55,0),'Charges variables (avancé)'!$E55&lt;&gt;0),SUM(INDEX($C443:$BJ443,,IF((COLUMN(AX456)-COLUMN($C456)+1)&gt;('Charges variables (avancé)'!$I55+'Charges variables (avancé)'!$J55),(COLUMN(AX456)-COLUMN($C456)+1)-('Charges variables (avancé)'!$I55+'Charges variables (avancé)'!$J55),0)+1):INDEX($C443:$BJ443,,(COLUMN(AX456)-COLUMN($C456)+1)-'Charges variables (avancé)'!$J55)),0)</f>
        <v>0</v>
      </c>
      <c r="AY456" s="368">
        <f>IF(AND(ROUND(('Charges variables-Calculs auto'!AY$139-CONFIG!$D$7)/31,0)&gt;=ROUND('Charges variables (avancé)'!$J55,0),'Charges variables (avancé)'!$E55&lt;&gt;0),SUM(INDEX($C443:$BJ443,,IF((COLUMN(AY456)-COLUMN($C456)+1)&gt;('Charges variables (avancé)'!$I55+'Charges variables (avancé)'!$J55),(COLUMN(AY456)-COLUMN($C456)+1)-('Charges variables (avancé)'!$I55+'Charges variables (avancé)'!$J55),0)+1):INDEX($C443:$BJ443,,(COLUMN(AY456)-COLUMN($C456)+1)-'Charges variables (avancé)'!$J55)),0)</f>
        <v>0</v>
      </c>
      <c r="AZ456" s="368">
        <f>IF(AND(ROUND(('Charges variables-Calculs auto'!AZ$139-CONFIG!$D$7)/31,0)&gt;=ROUND('Charges variables (avancé)'!$J55,0),'Charges variables (avancé)'!$E55&lt;&gt;0),SUM(INDEX($C443:$BJ443,,IF((COLUMN(AZ456)-COLUMN($C456)+1)&gt;('Charges variables (avancé)'!$I55+'Charges variables (avancé)'!$J55),(COLUMN(AZ456)-COLUMN($C456)+1)-('Charges variables (avancé)'!$I55+'Charges variables (avancé)'!$J55),0)+1):INDEX($C443:$BJ443,,(COLUMN(AZ456)-COLUMN($C456)+1)-'Charges variables (avancé)'!$J55)),0)</f>
        <v>0</v>
      </c>
      <c r="BA456" s="368">
        <f>IF(AND(ROUND(('Charges variables-Calculs auto'!BA$139-CONFIG!$D$7)/31,0)&gt;=ROUND('Charges variables (avancé)'!$J55,0),'Charges variables (avancé)'!$E55&lt;&gt;0),SUM(INDEX($C443:$BJ443,,IF((COLUMN(BA456)-COLUMN($C456)+1)&gt;('Charges variables (avancé)'!$I55+'Charges variables (avancé)'!$J55),(COLUMN(BA456)-COLUMN($C456)+1)-('Charges variables (avancé)'!$I55+'Charges variables (avancé)'!$J55),0)+1):INDEX($C443:$BJ443,,(COLUMN(BA456)-COLUMN($C456)+1)-'Charges variables (avancé)'!$J55)),0)</f>
        <v>0</v>
      </c>
      <c r="BB456" s="368">
        <f>IF(AND(ROUND(('Charges variables-Calculs auto'!BB$139-CONFIG!$D$7)/31,0)&gt;=ROUND('Charges variables (avancé)'!$J55,0),'Charges variables (avancé)'!$E55&lt;&gt;0),SUM(INDEX($C443:$BJ443,,IF((COLUMN(BB456)-COLUMN($C456)+1)&gt;('Charges variables (avancé)'!$I55+'Charges variables (avancé)'!$J55),(COLUMN(BB456)-COLUMN($C456)+1)-('Charges variables (avancé)'!$I55+'Charges variables (avancé)'!$J55),0)+1):INDEX($C443:$BJ443,,(COLUMN(BB456)-COLUMN($C456)+1)-'Charges variables (avancé)'!$J55)),0)</f>
        <v>0</v>
      </c>
      <c r="BC456" s="368">
        <f>IF(AND(ROUND(('Charges variables-Calculs auto'!BC$139-CONFIG!$D$7)/31,0)&gt;=ROUND('Charges variables (avancé)'!$J55,0),'Charges variables (avancé)'!$E55&lt;&gt;0),SUM(INDEX($C443:$BJ443,,IF((COLUMN(BC456)-COLUMN($C456)+1)&gt;('Charges variables (avancé)'!$I55+'Charges variables (avancé)'!$J55),(COLUMN(BC456)-COLUMN($C456)+1)-('Charges variables (avancé)'!$I55+'Charges variables (avancé)'!$J55),0)+1):INDEX($C443:$BJ443,,(COLUMN(BC456)-COLUMN($C456)+1)-'Charges variables (avancé)'!$J55)),0)</f>
        <v>0</v>
      </c>
      <c r="BD456" s="368">
        <f>IF(AND(ROUND(('Charges variables-Calculs auto'!BD$139-CONFIG!$D$7)/31,0)&gt;=ROUND('Charges variables (avancé)'!$J55,0),'Charges variables (avancé)'!$E55&lt;&gt;0),SUM(INDEX($C443:$BJ443,,IF((COLUMN(BD456)-COLUMN($C456)+1)&gt;('Charges variables (avancé)'!$I55+'Charges variables (avancé)'!$J55),(COLUMN(BD456)-COLUMN($C456)+1)-('Charges variables (avancé)'!$I55+'Charges variables (avancé)'!$J55),0)+1):INDEX($C443:$BJ443,,(COLUMN(BD456)-COLUMN($C456)+1)-'Charges variables (avancé)'!$J55)),0)</f>
        <v>0</v>
      </c>
      <c r="BE456" s="368">
        <f>IF(AND(ROUND(('Charges variables-Calculs auto'!BE$139-CONFIG!$D$7)/31,0)&gt;=ROUND('Charges variables (avancé)'!$J55,0),'Charges variables (avancé)'!$E55&lt;&gt;0),SUM(INDEX($C443:$BJ443,,IF((COLUMN(BE456)-COLUMN($C456)+1)&gt;('Charges variables (avancé)'!$I55+'Charges variables (avancé)'!$J55),(COLUMN(BE456)-COLUMN($C456)+1)-('Charges variables (avancé)'!$I55+'Charges variables (avancé)'!$J55),0)+1):INDEX($C443:$BJ443,,(COLUMN(BE456)-COLUMN($C456)+1)-'Charges variables (avancé)'!$J55)),0)</f>
        <v>0</v>
      </c>
      <c r="BF456" s="368">
        <f>IF(AND(ROUND(('Charges variables-Calculs auto'!BF$139-CONFIG!$D$7)/31,0)&gt;=ROUND('Charges variables (avancé)'!$J55,0),'Charges variables (avancé)'!$E55&lt;&gt;0),SUM(INDEX($C443:$BJ443,,IF((COLUMN(BF456)-COLUMN($C456)+1)&gt;('Charges variables (avancé)'!$I55+'Charges variables (avancé)'!$J55),(COLUMN(BF456)-COLUMN($C456)+1)-('Charges variables (avancé)'!$I55+'Charges variables (avancé)'!$J55),0)+1):INDEX($C443:$BJ443,,(COLUMN(BF456)-COLUMN($C456)+1)-'Charges variables (avancé)'!$J55)),0)</f>
        <v>0</v>
      </c>
      <c r="BG456" s="368">
        <f>IF(AND(ROUND(('Charges variables-Calculs auto'!BG$139-CONFIG!$D$7)/31,0)&gt;=ROUND('Charges variables (avancé)'!$J55,0),'Charges variables (avancé)'!$E55&lt;&gt;0),SUM(INDEX($C443:$BJ443,,IF((COLUMN(BG456)-COLUMN($C456)+1)&gt;('Charges variables (avancé)'!$I55+'Charges variables (avancé)'!$J55),(COLUMN(BG456)-COLUMN($C456)+1)-('Charges variables (avancé)'!$I55+'Charges variables (avancé)'!$J55),0)+1):INDEX($C443:$BJ443,,(COLUMN(BG456)-COLUMN($C456)+1)-'Charges variables (avancé)'!$J55)),0)</f>
        <v>0</v>
      </c>
      <c r="BH456" s="368">
        <f>IF(AND(ROUND(('Charges variables-Calculs auto'!BH$139-CONFIG!$D$7)/31,0)&gt;=ROUND('Charges variables (avancé)'!$J55,0),'Charges variables (avancé)'!$E55&lt;&gt;0),SUM(INDEX($C443:$BJ443,,IF((COLUMN(BH456)-COLUMN($C456)+1)&gt;('Charges variables (avancé)'!$I55+'Charges variables (avancé)'!$J55),(COLUMN(BH456)-COLUMN($C456)+1)-('Charges variables (avancé)'!$I55+'Charges variables (avancé)'!$J55),0)+1):INDEX($C443:$BJ443,,(COLUMN(BH456)-COLUMN($C456)+1)-'Charges variables (avancé)'!$J55)),0)</f>
        <v>0</v>
      </c>
      <c r="BI456" s="368">
        <f>IF(AND(ROUND(('Charges variables-Calculs auto'!BI$139-CONFIG!$D$7)/31,0)&gt;=ROUND('Charges variables (avancé)'!$J55,0),'Charges variables (avancé)'!$E55&lt;&gt;0),SUM(INDEX($C443:$BJ443,,IF((COLUMN(BI456)-COLUMN($C456)+1)&gt;('Charges variables (avancé)'!$I55+'Charges variables (avancé)'!$J55),(COLUMN(BI456)-COLUMN($C456)+1)-('Charges variables (avancé)'!$I55+'Charges variables (avancé)'!$J55),0)+1):INDEX($C443:$BJ443,,(COLUMN(BI456)-COLUMN($C456)+1)-'Charges variables (avancé)'!$J55)),0)</f>
        <v>0</v>
      </c>
      <c r="BJ456" s="368">
        <f>IF(AND(ROUND(('Charges variables-Calculs auto'!BJ$139-CONFIG!$D$7)/31,0)&gt;=ROUND('Charges variables (avancé)'!$J55,0),'Charges variables (avancé)'!$E55&lt;&gt;0),SUM(INDEX($C443:$BJ443,,IF((COLUMN(BJ456)-COLUMN($C456)+1)&gt;('Charges variables (avancé)'!$I55+'Charges variables (avancé)'!$J55),(COLUMN(BJ456)-COLUMN($C456)+1)-('Charges variables (avancé)'!$I55+'Charges variables (avancé)'!$J55),0)+1):INDEX($C443:$BJ443,,(COLUMN(BJ456)-COLUMN($C456)+1)-'Charges variables (avancé)'!$J55)),0)</f>
        <v>0</v>
      </c>
    </row>
    <row r="457" spans="2:62" ht="15" customHeight="1">
      <c r="B457" s="366">
        <f>'Charges variables (avancé)'!C56</f>
        <v>0</v>
      </c>
      <c r="C457" s="368">
        <f>IF(AND(ROUND(('Charges variables-Calculs auto'!C$139-CONFIG!$D$7)/31,0)&gt;=ROUND('Charges variables (avancé)'!$J56,0),'Charges variables (avancé)'!$E56&lt;&gt;0),SUM(INDEX($C444:$BJ444,,IF((COLUMN(C457)-COLUMN($C457)+1)&gt;('Charges variables (avancé)'!$I56+'Charges variables (avancé)'!$J56),(COLUMN(C457)-COLUMN($C457)+1)-('Charges variables (avancé)'!$I56+'Charges variables (avancé)'!$J56),0)+1):INDEX($C444:$BJ444,,(COLUMN(C457)-COLUMN($C457)+1)-'Charges variables (avancé)'!$J56)),0)</f>
        <v>0</v>
      </c>
      <c r="D457" s="368">
        <f>IF(AND(ROUND(('Charges variables-Calculs auto'!D$139-CONFIG!$D$7)/31,0)&gt;=ROUND('Charges variables (avancé)'!$J56,0),'Charges variables (avancé)'!$E56&lt;&gt;0),SUM(INDEX($C444:$BJ444,,IF((COLUMN(D457)-COLUMN($C457)+1)&gt;('Charges variables (avancé)'!$I56+'Charges variables (avancé)'!$J56),(COLUMN(D457)-COLUMN($C457)+1)-('Charges variables (avancé)'!$I56+'Charges variables (avancé)'!$J56),0)+1):INDEX($C444:$BJ444,,(COLUMN(D457)-COLUMN($C457)+1)-'Charges variables (avancé)'!$J56)),0)</f>
        <v>0</v>
      </c>
      <c r="E457" s="368">
        <f>IF(AND(ROUND(('Charges variables-Calculs auto'!E$139-CONFIG!$D$7)/31,0)&gt;=ROUND('Charges variables (avancé)'!$J56,0),'Charges variables (avancé)'!$E56&lt;&gt;0),SUM(INDEX($C444:$BJ444,,IF((COLUMN(E457)-COLUMN($C457)+1)&gt;('Charges variables (avancé)'!$I56+'Charges variables (avancé)'!$J56),(COLUMN(E457)-COLUMN($C457)+1)-('Charges variables (avancé)'!$I56+'Charges variables (avancé)'!$J56),0)+1):INDEX($C444:$BJ444,,(COLUMN(E457)-COLUMN($C457)+1)-'Charges variables (avancé)'!$J56)),0)</f>
        <v>0</v>
      </c>
      <c r="F457" s="368">
        <f>IF(AND(ROUND(('Charges variables-Calculs auto'!F$139-CONFIG!$D$7)/31,0)&gt;=ROUND('Charges variables (avancé)'!$J56,0),'Charges variables (avancé)'!$E56&lt;&gt;0),SUM(INDEX($C444:$BJ444,,IF((COLUMN(F457)-COLUMN($C457)+1)&gt;('Charges variables (avancé)'!$I56+'Charges variables (avancé)'!$J56),(COLUMN(F457)-COLUMN($C457)+1)-('Charges variables (avancé)'!$I56+'Charges variables (avancé)'!$J56),0)+1):INDEX($C444:$BJ444,,(COLUMN(F457)-COLUMN($C457)+1)-'Charges variables (avancé)'!$J56)),0)</f>
        <v>0</v>
      </c>
      <c r="G457" s="368">
        <f>IF(AND(ROUND(('Charges variables-Calculs auto'!G$139-CONFIG!$D$7)/31,0)&gt;=ROUND('Charges variables (avancé)'!$J56,0),'Charges variables (avancé)'!$E56&lt;&gt;0),SUM(INDEX($C444:$BJ444,,IF((COLUMN(G457)-COLUMN($C457)+1)&gt;('Charges variables (avancé)'!$I56+'Charges variables (avancé)'!$J56),(COLUMN(G457)-COLUMN($C457)+1)-('Charges variables (avancé)'!$I56+'Charges variables (avancé)'!$J56),0)+1):INDEX($C444:$BJ444,,(COLUMN(G457)-COLUMN($C457)+1)-'Charges variables (avancé)'!$J56)),0)</f>
        <v>0</v>
      </c>
      <c r="H457" s="368">
        <f>IF(AND(ROUND(('Charges variables-Calculs auto'!H$139-CONFIG!$D$7)/31,0)&gt;=ROUND('Charges variables (avancé)'!$J56,0),'Charges variables (avancé)'!$E56&lt;&gt;0),SUM(INDEX($C444:$BJ444,,IF((COLUMN(H457)-COLUMN($C457)+1)&gt;('Charges variables (avancé)'!$I56+'Charges variables (avancé)'!$J56),(COLUMN(H457)-COLUMN($C457)+1)-('Charges variables (avancé)'!$I56+'Charges variables (avancé)'!$J56),0)+1):INDEX($C444:$BJ444,,(COLUMN(H457)-COLUMN($C457)+1)-'Charges variables (avancé)'!$J56)),0)</f>
        <v>0</v>
      </c>
      <c r="I457" s="368">
        <f>IF(AND(ROUND(('Charges variables-Calculs auto'!I$139-CONFIG!$D$7)/31,0)&gt;=ROUND('Charges variables (avancé)'!$J56,0),'Charges variables (avancé)'!$E56&lt;&gt;0),SUM(INDEX($C444:$BJ444,,IF((COLUMN(I457)-COLUMN($C457)+1)&gt;('Charges variables (avancé)'!$I56+'Charges variables (avancé)'!$J56),(COLUMN(I457)-COLUMN($C457)+1)-('Charges variables (avancé)'!$I56+'Charges variables (avancé)'!$J56),0)+1):INDEX($C444:$BJ444,,(COLUMN(I457)-COLUMN($C457)+1)-'Charges variables (avancé)'!$J56)),0)</f>
        <v>0</v>
      </c>
      <c r="J457" s="368">
        <f>IF(AND(ROUND(('Charges variables-Calculs auto'!J$139-CONFIG!$D$7)/31,0)&gt;=ROUND('Charges variables (avancé)'!$J56,0),'Charges variables (avancé)'!$E56&lt;&gt;0),SUM(INDEX($C444:$BJ444,,IF((COLUMN(J457)-COLUMN($C457)+1)&gt;('Charges variables (avancé)'!$I56+'Charges variables (avancé)'!$J56),(COLUMN(J457)-COLUMN($C457)+1)-('Charges variables (avancé)'!$I56+'Charges variables (avancé)'!$J56),0)+1):INDEX($C444:$BJ444,,(COLUMN(J457)-COLUMN($C457)+1)-'Charges variables (avancé)'!$J56)),0)</f>
        <v>0</v>
      </c>
      <c r="K457" s="368">
        <f>IF(AND(ROUND(('Charges variables-Calculs auto'!K$139-CONFIG!$D$7)/31,0)&gt;=ROUND('Charges variables (avancé)'!$J56,0),'Charges variables (avancé)'!$E56&lt;&gt;0),SUM(INDEX($C444:$BJ444,,IF((COLUMN(K457)-COLUMN($C457)+1)&gt;('Charges variables (avancé)'!$I56+'Charges variables (avancé)'!$J56),(COLUMN(K457)-COLUMN($C457)+1)-('Charges variables (avancé)'!$I56+'Charges variables (avancé)'!$J56),0)+1):INDEX($C444:$BJ444,,(COLUMN(K457)-COLUMN($C457)+1)-'Charges variables (avancé)'!$J56)),0)</f>
        <v>0</v>
      </c>
      <c r="L457" s="368">
        <f>IF(AND(ROUND(('Charges variables-Calculs auto'!L$139-CONFIG!$D$7)/31,0)&gt;=ROUND('Charges variables (avancé)'!$J56,0),'Charges variables (avancé)'!$E56&lt;&gt;0),SUM(INDEX($C444:$BJ444,,IF((COLUMN(L457)-COLUMN($C457)+1)&gt;('Charges variables (avancé)'!$I56+'Charges variables (avancé)'!$J56),(COLUMN(L457)-COLUMN($C457)+1)-('Charges variables (avancé)'!$I56+'Charges variables (avancé)'!$J56),0)+1):INDEX($C444:$BJ444,,(COLUMN(L457)-COLUMN($C457)+1)-'Charges variables (avancé)'!$J56)),0)</f>
        <v>0</v>
      </c>
      <c r="M457" s="368">
        <f>IF(AND(ROUND(('Charges variables-Calculs auto'!M$139-CONFIG!$D$7)/31,0)&gt;=ROUND('Charges variables (avancé)'!$J56,0),'Charges variables (avancé)'!$E56&lt;&gt;0),SUM(INDEX($C444:$BJ444,,IF((COLUMN(M457)-COLUMN($C457)+1)&gt;('Charges variables (avancé)'!$I56+'Charges variables (avancé)'!$J56),(COLUMN(M457)-COLUMN($C457)+1)-('Charges variables (avancé)'!$I56+'Charges variables (avancé)'!$J56),0)+1):INDEX($C444:$BJ444,,(COLUMN(M457)-COLUMN($C457)+1)-'Charges variables (avancé)'!$J56)),0)</f>
        <v>0</v>
      </c>
      <c r="N457" s="368">
        <f>IF(AND(ROUND(('Charges variables-Calculs auto'!N$139-CONFIG!$D$7)/31,0)&gt;=ROUND('Charges variables (avancé)'!$J56,0),'Charges variables (avancé)'!$E56&lt;&gt;0),SUM(INDEX($C444:$BJ444,,IF((COLUMN(N457)-COLUMN($C457)+1)&gt;('Charges variables (avancé)'!$I56+'Charges variables (avancé)'!$J56),(COLUMN(N457)-COLUMN($C457)+1)-('Charges variables (avancé)'!$I56+'Charges variables (avancé)'!$J56),0)+1):INDEX($C444:$BJ444,,(COLUMN(N457)-COLUMN($C457)+1)-'Charges variables (avancé)'!$J56)),0)</f>
        <v>0</v>
      </c>
      <c r="O457" s="368">
        <f>IF(AND(ROUND(('Charges variables-Calculs auto'!O$139-CONFIG!$D$7)/31,0)&gt;=ROUND('Charges variables (avancé)'!$J56,0),'Charges variables (avancé)'!$E56&lt;&gt;0),SUM(INDEX($C444:$BJ444,,IF((COLUMN(O457)-COLUMN($C457)+1)&gt;('Charges variables (avancé)'!$I56+'Charges variables (avancé)'!$J56),(COLUMN(O457)-COLUMN($C457)+1)-('Charges variables (avancé)'!$I56+'Charges variables (avancé)'!$J56),0)+1):INDEX($C444:$BJ444,,(COLUMN(O457)-COLUMN($C457)+1)-'Charges variables (avancé)'!$J56)),0)</f>
        <v>0</v>
      </c>
      <c r="P457" s="368">
        <f>IF(AND(ROUND(('Charges variables-Calculs auto'!P$139-CONFIG!$D$7)/31,0)&gt;=ROUND('Charges variables (avancé)'!$J56,0),'Charges variables (avancé)'!$E56&lt;&gt;0),SUM(INDEX($C444:$BJ444,,IF((COLUMN(P457)-COLUMN($C457)+1)&gt;('Charges variables (avancé)'!$I56+'Charges variables (avancé)'!$J56),(COLUMN(P457)-COLUMN($C457)+1)-('Charges variables (avancé)'!$I56+'Charges variables (avancé)'!$J56),0)+1):INDEX($C444:$BJ444,,(COLUMN(P457)-COLUMN($C457)+1)-'Charges variables (avancé)'!$J56)),0)</f>
        <v>0</v>
      </c>
      <c r="Q457" s="368">
        <f>IF(AND(ROUND(('Charges variables-Calculs auto'!Q$139-CONFIG!$D$7)/31,0)&gt;=ROUND('Charges variables (avancé)'!$J56,0),'Charges variables (avancé)'!$E56&lt;&gt;0),SUM(INDEX($C444:$BJ444,,IF((COLUMN(Q457)-COLUMN($C457)+1)&gt;('Charges variables (avancé)'!$I56+'Charges variables (avancé)'!$J56),(COLUMN(Q457)-COLUMN($C457)+1)-('Charges variables (avancé)'!$I56+'Charges variables (avancé)'!$J56),0)+1):INDEX($C444:$BJ444,,(COLUMN(Q457)-COLUMN($C457)+1)-'Charges variables (avancé)'!$J56)),0)</f>
        <v>0</v>
      </c>
      <c r="R457" s="368">
        <f>IF(AND(ROUND(('Charges variables-Calculs auto'!R$139-CONFIG!$D$7)/31,0)&gt;=ROUND('Charges variables (avancé)'!$J56,0),'Charges variables (avancé)'!$E56&lt;&gt;0),SUM(INDEX($C444:$BJ444,,IF((COLUMN(R457)-COLUMN($C457)+1)&gt;('Charges variables (avancé)'!$I56+'Charges variables (avancé)'!$J56),(COLUMN(R457)-COLUMN($C457)+1)-('Charges variables (avancé)'!$I56+'Charges variables (avancé)'!$J56),0)+1):INDEX($C444:$BJ444,,(COLUMN(R457)-COLUMN($C457)+1)-'Charges variables (avancé)'!$J56)),0)</f>
        <v>0</v>
      </c>
      <c r="S457" s="368">
        <f>IF(AND(ROUND(('Charges variables-Calculs auto'!S$139-CONFIG!$D$7)/31,0)&gt;=ROUND('Charges variables (avancé)'!$J56,0),'Charges variables (avancé)'!$E56&lt;&gt;0),SUM(INDEX($C444:$BJ444,,IF((COLUMN(S457)-COLUMN($C457)+1)&gt;('Charges variables (avancé)'!$I56+'Charges variables (avancé)'!$J56),(COLUMN(S457)-COLUMN($C457)+1)-('Charges variables (avancé)'!$I56+'Charges variables (avancé)'!$J56),0)+1):INDEX($C444:$BJ444,,(COLUMN(S457)-COLUMN($C457)+1)-'Charges variables (avancé)'!$J56)),0)</f>
        <v>0</v>
      </c>
      <c r="T457" s="368">
        <f>IF(AND(ROUND(('Charges variables-Calculs auto'!T$139-CONFIG!$D$7)/31,0)&gt;=ROUND('Charges variables (avancé)'!$J56,0),'Charges variables (avancé)'!$E56&lt;&gt;0),SUM(INDEX($C444:$BJ444,,IF((COLUMN(T457)-COLUMN($C457)+1)&gt;('Charges variables (avancé)'!$I56+'Charges variables (avancé)'!$J56),(COLUMN(T457)-COLUMN($C457)+1)-('Charges variables (avancé)'!$I56+'Charges variables (avancé)'!$J56),0)+1):INDEX($C444:$BJ444,,(COLUMN(T457)-COLUMN($C457)+1)-'Charges variables (avancé)'!$J56)),0)</f>
        <v>0</v>
      </c>
      <c r="U457" s="368">
        <f>IF(AND(ROUND(('Charges variables-Calculs auto'!U$139-CONFIG!$D$7)/31,0)&gt;=ROUND('Charges variables (avancé)'!$J56,0),'Charges variables (avancé)'!$E56&lt;&gt;0),SUM(INDEX($C444:$BJ444,,IF((COLUMN(U457)-COLUMN($C457)+1)&gt;('Charges variables (avancé)'!$I56+'Charges variables (avancé)'!$J56),(COLUMN(U457)-COLUMN($C457)+1)-('Charges variables (avancé)'!$I56+'Charges variables (avancé)'!$J56),0)+1):INDEX($C444:$BJ444,,(COLUMN(U457)-COLUMN($C457)+1)-'Charges variables (avancé)'!$J56)),0)</f>
        <v>0</v>
      </c>
      <c r="V457" s="368">
        <f>IF(AND(ROUND(('Charges variables-Calculs auto'!V$139-CONFIG!$D$7)/31,0)&gt;=ROUND('Charges variables (avancé)'!$J56,0),'Charges variables (avancé)'!$E56&lt;&gt;0),SUM(INDEX($C444:$BJ444,,IF((COLUMN(V457)-COLUMN($C457)+1)&gt;('Charges variables (avancé)'!$I56+'Charges variables (avancé)'!$J56),(COLUMN(V457)-COLUMN($C457)+1)-('Charges variables (avancé)'!$I56+'Charges variables (avancé)'!$J56),0)+1):INDEX($C444:$BJ444,,(COLUMN(V457)-COLUMN($C457)+1)-'Charges variables (avancé)'!$J56)),0)</f>
        <v>0</v>
      </c>
      <c r="W457" s="368">
        <f>IF(AND(ROUND(('Charges variables-Calculs auto'!W$139-CONFIG!$D$7)/31,0)&gt;=ROUND('Charges variables (avancé)'!$J56,0),'Charges variables (avancé)'!$E56&lt;&gt;0),SUM(INDEX($C444:$BJ444,,IF((COLUMN(W457)-COLUMN($C457)+1)&gt;('Charges variables (avancé)'!$I56+'Charges variables (avancé)'!$J56),(COLUMN(W457)-COLUMN($C457)+1)-('Charges variables (avancé)'!$I56+'Charges variables (avancé)'!$J56),0)+1):INDEX($C444:$BJ444,,(COLUMN(W457)-COLUMN($C457)+1)-'Charges variables (avancé)'!$J56)),0)</f>
        <v>0</v>
      </c>
      <c r="X457" s="368">
        <f>IF(AND(ROUND(('Charges variables-Calculs auto'!X$139-CONFIG!$D$7)/31,0)&gt;=ROUND('Charges variables (avancé)'!$J56,0),'Charges variables (avancé)'!$E56&lt;&gt;0),SUM(INDEX($C444:$BJ444,,IF((COLUMN(X457)-COLUMN($C457)+1)&gt;('Charges variables (avancé)'!$I56+'Charges variables (avancé)'!$J56),(COLUMN(X457)-COLUMN($C457)+1)-('Charges variables (avancé)'!$I56+'Charges variables (avancé)'!$J56),0)+1):INDEX($C444:$BJ444,,(COLUMN(X457)-COLUMN($C457)+1)-'Charges variables (avancé)'!$J56)),0)</f>
        <v>0</v>
      </c>
      <c r="Y457" s="368">
        <f>IF(AND(ROUND(('Charges variables-Calculs auto'!Y$139-CONFIG!$D$7)/31,0)&gt;=ROUND('Charges variables (avancé)'!$J56,0),'Charges variables (avancé)'!$E56&lt;&gt;0),SUM(INDEX($C444:$BJ444,,IF((COLUMN(Y457)-COLUMN($C457)+1)&gt;('Charges variables (avancé)'!$I56+'Charges variables (avancé)'!$J56),(COLUMN(Y457)-COLUMN($C457)+1)-('Charges variables (avancé)'!$I56+'Charges variables (avancé)'!$J56),0)+1):INDEX($C444:$BJ444,,(COLUMN(Y457)-COLUMN($C457)+1)-'Charges variables (avancé)'!$J56)),0)</f>
        <v>0</v>
      </c>
      <c r="Z457" s="368">
        <f>IF(AND(ROUND(('Charges variables-Calculs auto'!Z$139-CONFIG!$D$7)/31,0)&gt;=ROUND('Charges variables (avancé)'!$J56,0),'Charges variables (avancé)'!$E56&lt;&gt;0),SUM(INDEX($C444:$BJ444,,IF((COLUMN(Z457)-COLUMN($C457)+1)&gt;('Charges variables (avancé)'!$I56+'Charges variables (avancé)'!$J56),(COLUMN(Z457)-COLUMN($C457)+1)-('Charges variables (avancé)'!$I56+'Charges variables (avancé)'!$J56),0)+1):INDEX($C444:$BJ444,,(COLUMN(Z457)-COLUMN($C457)+1)-'Charges variables (avancé)'!$J56)),0)</f>
        <v>0</v>
      </c>
      <c r="AA457" s="368">
        <f>IF(AND(ROUND(('Charges variables-Calculs auto'!AA$139-CONFIG!$D$7)/31,0)&gt;=ROUND('Charges variables (avancé)'!$J56,0),'Charges variables (avancé)'!$E56&lt;&gt;0),SUM(INDEX($C444:$BJ444,,IF((COLUMN(AA457)-COLUMN($C457)+1)&gt;('Charges variables (avancé)'!$I56+'Charges variables (avancé)'!$J56),(COLUMN(AA457)-COLUMN($C457)+1)-('Charges variables (avancé)'!$I56+'Charges variables (avancé)'!$J56),0)+1):INDEX($C444:$BJ444,,(COLUMN(AA457)-COLUMN($C457)+1)-'Charges variables (avancé)'!$J56)),0)</f>
        <v>0</v>
      </c>
      <c r="AB457" s="368">
        <f>IF(AND(ROUND(('Charges variables-Calculs auto'!AB$139-CONFIG!$D$7)/31,0)&gt;=ROUND('Charges variables (avancé)'!$J56,0),'Charges variables (avancé)'!$E56&lt;&gt;0),SUM(INDEX($C444:$BJ444,,IF((COLUMN(AB457)-COLUMN($C457)+1)&gt;('Charges variables (avancé)'!$I56+'Charges variables (avancé)'!$J56),(COLUMN(AB457)-COLUMN($C457)+1)-('Charges variables (avancé)'!$I56+'Charges variables (avancé)'!$J56),0)+1):INDEX($C444:$BJ444,,(COLUMN(AB457)-COLUMN($C457)+1)-'Charges variables (avancé)'!$J56)),0)</f>
        <v>0</v>
      </c>
      <c r="AC457" s="368">
        <f>IF(AND(ROUND(('Charges variables-Calculs auto'!AC$139-CONFIG!$D$7)/31,0)&gt;=ROUND('Charges variables (avancé)'!$J56,0),'Charges variables (avancé)'!$E56&lt;&gt;0),SUM(INDEX($C444:$BJ444,,IF((COLUMN(AC457)-COLUMN($C457)+1)&gt;('Charges variables (avancé)'!$I56+'Charges variables (avancé)'!$J56),(COLUMN(AC457)-COLUMN($C457)+1)-('Charges variables (avancé)'!$I56+'Charges variables (avancé)'!$J56),0)+1):INDEX($C444:$BJ444,,(COLUMN(AC457)-COLUMN($C457)+1)-'Charges variables (avancé)'!$J56)),0)</f>
        <v>0</v>
      </c>
      <c r="AD457" s="368">
        <f>IF(AND(ROUND(('Charges variables-Calculs auto'!AD$139-CONFIG!$D$7)/31,0)&gt;=ROUND('Charges variables (avancé)'!$J56,0),'Charges variables (avancé)'!$E56&lt;&gt;0),SUM(INDEX($C444:$BJ444,,IF((COLUMN(AD457)-COLUMN($C457)+1)&gt;('Charges variables (avancé)'!$I56+'Charges variables (avancé)'!$J56),(COLUMN(AD457)-COLUMN($C457)+1)-('Charges variables (avancé)'!$I56+'Charges variables (avancé)'!$J56),0)+1):INDEX($C444:$BJ444,,(COLUMN(AD457)-COLUMN($C457)+1)-'Charges variables (avancé)'!$J56)),0)</f>
        <v>0</v>
      </c>
      <c r="AE457" s="368">
        <f>IF(AND(ROUND(('Charges variables-Calculs auto'!AE$139-CONFIG!$D$7)/31,0)&gt;=ROUND('Charges variables (avancé)'!$J56,0),'Charges variables (avancé)'!$E56&lt;&gt;0),SUM(INDEX($C444:$BJ444,,IF((COLUMN(AE457)-COLUMN($C457)+1)&gt;('Charges variables (avancé)'!$I56+'Charges variables (avancé)'!$J56),(COLUMN(AE457)-COLUMN($C457)+1)-('Charges variables (avancé)'!$I56+'Charges variables (avancé)'!$J56),0)+1):INDEX($C444:$BJ444,,(COLUMN(AE457)-COLUMN($C457)+1)-'Charges variables (avancé)'!$J56)),0)</f>
        <v>0</v>
      </c>
      <c r="AF457" s="368">
        <f>IF(AND(ROUND(('Charges variables-Calculs auto'!AF$139-CONFIG!$D$7)/31,0)&gt;=ROUND('Charges variables (avancé)'!$J56,0),'Charges variables (avancé)'!$E56&lt;&gt;0),SUM(INDEX($C444:$BJ444,,IF((COLUMN(AF457)-COLUMN($C457)+1)&gt;('Charges variables (avancé)'!$I56+'Charges variables (avancé)'!$J56),(COLUMN(AF457)-COLUMN($C457)+1)-('Charges variables (avancé)'!$I56+'Charges variables (avancé)'!$J56),0)+1):INDEX($C444:$BJ444,,(COLUMN(AF457)-COLUMN($C457)+1)-'Charges variables (avancé)'!$J56)),0)</f>
        <v>0</v>
      </c>
      <c r="AG457" s="368">
        <f>IF(AND(ROUND(('Charges variables-Calculs auto'!AG$139-CONFIG!$D$7)/31,0)&gt;=ROUND('Charges variables (avancé)'!$J56,0),'Charges variables (avancé)'!$E56&lt;&gt;0),SUM(INDEX($C444:$BJ444,,IF((COLUMN(AG457)-COLUMN($C457)+1)&gt;('Charges variables (avancé)'!$I56+'Charges variables (avancé)'!$J56),(COLUMN(AG457)-COLUMN($C457)+1)-('Charges variables (avancé)'!$I56+'Charges variables (avancé)'!$J56),0)+1):INDEX($C444:$BJ444,,(COLUMN(AG457)-COLUMN($C457)+1)-'Charges variables (avancé)'!$J56)),0)</f>
        <v>0</v>
      </c>
      <c r="AH457" s="368">
        <f>IF(AND(ROUND(('Charges variables-Calculs auto'!AH$139-CONFIG!$D$7)/31,0)&gt;=ROUND('Charges variables (avancé)'!$J56,0),'Charges variables (avancé)'!$E56&lt;&gt;0),SUM(INDEX($C444:$BJ444,,IF((COLUMN(AH457)-COLUMN($C457)+1)&gt;('Charges variables (avancé)'!$I56+'Charges variables (avancé)'!$J56),(COLUMN(AH457)-COLUMN($C457)+1)-('Charges variables (avancé)'!$I56+'Charges variables (avancé)'!$J56),0)+1):INDEX($C444:$BJ444,,(COLUMN(AH457)-COLUMN($C457)+1)-'Charges variables (avancé)'!$J56)),0)</f>
        <v>0</v>
      </c>
      <c r="AI457" s="368">
        <f>IF(AND(ROUND(('Charges variables-Calculs auto'!AI$139-CONFIG!$D$7)/31,0)&gt;=ROUND('Charges variables (avancé)'!$J56,0),'Charges variables (avancé)'!$E56&lt;&gt;0),SUM(INDEX($C444:$BJ444,,IF((COLUMN(AI457)-COLUMN($C457)+1)&gt;('Charges variables (avancé)'!$I56+'Charges variables (avancé)'!$J56),(COLUMN(AI457)-COLUMN($C457)+1)-('Charges variables (avancé)'!$I56+'Charges variables (avancé)'!$J56),0)+1):INDEX($C444:$BJ444,,(COLUMN(AI457)-COLUMN($C457)+1)-'Charges variables (avancé)'!$J56)),0)</f>
        <v>0</v>
      </c>
      <c r="AJ457" s="368">
        <f>IF(AND(ROUND(('Charges variables-Calculs auto'!AJ$139-CONFIG!$D$7)/31,0)&gt;=ROUND('Charges variables (avancé)'!$J56,0),'Charges variables (avancé)'!$E56&lt;&gt;0),SUM(INDEX($C444:$BJ444,,IF((COLUMN(AJ457)-COLUMN($C457)+1)&gt;('Charges variables (avancé)'!$I56+'Charges variables (avancé)'!$J56),(COLUMN(AJ457)-COLUMN($C457)+1)-('Charges variables (avancé)'!$I56+'Charges variables (avancé)'!$J56),0)+1):INDEX($C444:$BJ444,,(COLUMN(AJ457)-COLUMN($C457)+1)-'Charges variables (avancé)'!$J56)),0)</f>
        <v>0</v>
      </c>
      <c r="AK457" s="368">
        <f>IF(AND(ROUND(('Charges variables-Calculs auto'!AK$139-CONFIG!$D$7)/31,0)&gt;=ROUND('Charges variables (avancé)'!$J56,0),'Charges variables (avancé)'!$E56&lt;&gt;0),SUM(INDEX($C444:$BJ444,,IF((COLUMN(AK457)-COLUMN($C457)+1)&gt;('Charges variables (avancé)'!$I56+'Charges variables (avancé)'!$J56),(COLUMN(AK457)-COLUMN($C457)+1)-('Charges variables (avancé)'!$I56+'Charges variables (avancé)'!$J56),0)+1):INDEX($C444:$BJ444,,(COLUMN(AK457)-COLUMN($C457)+1)-'Charges variables (avancé)'!$J56)),0)</f>
        <v>0</v>
      </c>
      <c r="AL457" s="368">
        <f>IF(AND(ROUND(('Charges variables-Calculs auto'!AL$139-CONFIG!$D$7)/31,0)&gt;=ROUND('Charges variables (avancé)'!$J56,0),'Charges variables (avancé)'!$E56&lt;&gt;0),SUM(INDEX($C444:$BJ444,,IF((COLUMN(AL457)-COLUMN($C457)+1)&gt;('Charges variables (avancé)'!$I56+'Charges variables (avancé)'!$J56),(COLUMN(AL457)-COLUMN($C457)+1)-('Charges variables (avancé)'!$I56+'Charges variables (avancé)'!$J56),0)+1):INDEX($C444:$BJ444,,(COLUMN(AL457)-COLUMN($C457)+1)-'Charges variables (avancé)'!$J56)),0)</f>
        <v>0</v>
      </c>
      <c r="AM457" s="368">
        <f>IF(AND(ROUND(('Charges variables-Calculs auto'!AM$139-CONFIG!$D$7)/31,0)&gt;=ROUND('Charges variables (avancé)'!$J56,0),'Charges variables (avancé)'!$E56&lt;&gt;0),SUM(INDEX($C444:$BJ444,,IF((COLUMN(AM457)-COLUMN($C457)+1)&gt;('Charges variables (avancé)'!$I56+'Charges variables (avancé)'!$J56),(COLUMN(AM457)-COLUMN($C457)+1)-('Charges variables (avancé)'!$I56+'Charges variables (avancé)'!$J56),0)+1):INDEX($C444:$BJ444,,(COLUMN(AM457)-COLUMN($C457)+1)-'Charges variables (avancé)'!$J56)),0)</f>
        <v>0</v>
      </c>
      <c r="AN457" s="368">
        <f>IF(AND(ROUND(('Charges variables-Calculs auto'!AN$139-CONFIG!$D$7)/31,0)&gt;=ROUND('Charges variables (avancé)'!$J56,0),'Charges variables (avancé)'!$E56&lt;&gt;0),SUM(INDEX($C444:$BJ444,,IF((COLUMN(AN457)-COLUMN($C457)+1)&gt;('Charges variables (avancé)'!$I56+'Charges variables (avancé)'!$J56),(COLUMN(AN457)-COLUMN($C457)+1)-('Charges variables (avancé)'!$I56+'Charges variables (avancé)'!$J56),0)+1):INDEX($C444:$BJ444,,(COLUMN(AN457)-COLUMN($C457)+1)-'Charges variables (avancé)'!$J56)),0)</f>
        <v>0</v>
      </c>
      <c r="AO457" s="368">
        <f>IF(AND(ROUND(('Charges variables-Calculs auto'!AO$139-CONFIG!$D$7)/31,0)&gt;=ROUND('Charges variables (avancé)'!$J56,0),'Charges variables (avancé)'!$E56&lt;&gt;0),SUM(INDEX($C444:$BJ444,,IF((COLUMN(AO457)-COLUMN($C457)+1)&gt;('Charges variables (avancé)'!$I56+'Charges variables (avancé)'!$J56),(COLUMN(AO457)-COLUMN($C457)+1)-('Charges variables (avancé)'!$I56+'Charges variables (avancé)'!$J56),0)+1):INDEX($C444:$BJ444,,(COLUMN(AO457)-COLUMN($C457)+1)-'Charges variables (avancé)'!$J56)),0)</f>
        <v>0</v>
      </c>
      <c r="AP457" s="368">
        <f>IF(AND(ROUND(('Charges variables-Calculs auto'!AP$139-CONFIG!$D$7)/31,0)&gt;=ROUND('Charges variables (avancé)'!$J56,0),'Charges variables (avancé)'!$E56&lt;&gt;0),SUM(INDEX($C444:$BJ444,,IF((COLUMN(AP457)-COLUMN($C457)+1)&gt;('Charges variables (avancé)'!$I56+'Charges variables (avancé)'!$J56),(COLUMN(AP457)-COLUMN($C457)+1)-('Charges variables (avancé)'!$I56+'Charges variables (avancé)'!$J56),0)+1):INDEX($C444:$BJ444,,(COLUMN(AP457)-COLUMN($C457)+1)-'Charges variables (avancé)'!$J56)),0)</f>
        <v>0</v>
      </c>
      <c r="AQ457" s="368">
        <f>IF(AND(ROUND(('Charges variables-Calculs auto'!AQ$139-CONFIG!$D$7)/31,0)&gt;=ROUND('Charges variables (avancé)'!$J56,0),'Charges variables (avancé)'!$E56&lt;&gt;0),SUM(INDEX($C444:$BJ444,,IF((COLUMN(AQ457)-COLUMN($C457)+1)&gt;('Charges variables (avancé)'!$I56+'Charges variables (avancé)'!$J56),(COLUMN(AQ457)-COLUMN($C457)+1)-('Charges variables (avancé)'!$I56+'Charges variables (avancé)'!$J56),0)+1):INDEX($C444:$BJ444,,(COLUMN(AQ457)-COLUMN($C457)+1)-'Charges variables (avancé)'!$J56)),0)</f>
        <v>0</v>
      </c>
      <c r="AR457" s="368">
        <f>IF(AND(ROUND(('Charges variables-Calculs auto'!AR$139-CONFIG!$D$7)/31,0)&gt;=ROUND('Charges variables (avancé)'!$J56,0),'Charges variables (avancé)'!$E56&lt;&gt;0),SUM(INDEX($C444:$BJ444,,IF((COLUMN(AR457)-COLUMN($C457)+1)&gt;('Charges variables (avancé)'!$I56+'Charges variables (avancé)'!$J56),(COLUMN(AR457)-COLUMN($C457)+1)-('Charges variables (avancé)'!$I56+'Charges variables (avancé)'!$J56),0)+1):INDEX($C444:$BJ444,,(COLUMN(AR457)-COLUMN($C457)+1)-'Charges variables (avancé)'!$J56)),0)</f>
        <v>0</v>
      </c>
      <c r="AS457" s="368">
        <f>IF(AND(ROUND(('Charges variables-Calculs auto'!AS$139-CONFIG!$D$7)/31,0)&gt;=ROUND('Charges variables (avancé)'!$J56,0),'Charges variables (avancé)'!$E56&lt;&gt;0),SUM(INDEX($C444:$BJ444,,IF((COLUMN(AS457)-COLUMN($C457)+1)&gt;('Charges variables (avancé)'!$I56+'Charges variables (avancé)'!$J56),(COLUMN(AS457)-COLUMN($C457)+1)-('Charges variables (avancé)'!$I56+'Charges variables (avancé)'!$J56),0)+1):INDEX($C444:$BJ444,,(COLUMN(AS457)-COLUMN($C457)+1)-'Charges variables (avancé)'!$J56)),0)</f>
        <v>0</v>
      </c>
      <c r="AT457" s="368">
        <f>IF(AND(ROUND(('Charges variables-Calculs auto'!AT$139-CONFIG!$D$7)/31,0)&gt;=ROUND('Charges variables (avancé)'!$J56,0),'Charges variables (avancé)'!$E56&lt;&gt;0),SUM(INDEX($C444:$BJ444,,IF((COLUMN(AT457)-COLUMN($C457)+1)&gt;('Charges variables (avancé)'!$I56+'Charges variables (avancé)'!$J56),(COLUMN(AT457)-COLUMN($C457)+1)-('Charges variables (avancé)'!$I56+'Charges variables (avancé)'!$J56),0)+1):INDEX($C444:$BJ444,,(COLUMN(AT457)-COLUMN($C457)+1)-'Charges variables (avancé)'!$J56)),0)</f>
        <v>0</v>
      </c>
      <c r="AU457" s="368">
        <f>IF(AND(ROUND(('Charges variables-Calculs auto'!AU$139-CONFIG!$D$7)/31,0)&gt;=ROUND('Charges variables (avancé)'!$J56,0),'Charges variables (avancé)'!$E56&lt;&gt;0),SUM(INDEX($C444:$BJ444,,IF((COLUMN(AU457)-COLUMN($C457)+1)&gt;('Charges variables (avancé)'!$I56+'Charges variables (avancé)'!$J56),(COLUMN(AU457)-COLUMN($C457)+1)-('Charges variables (avancé)'!$I56+'Charges variables (avancé)'!$J56),0)+1):INDEX($C444:$BJ444,,(COLUMN(AU457)-COLUMN($C457)+1)-'Charges variables (avancé)'!$J56)),0)</f>
        <v>0</v>
      </c>
      <c r="AV457" s="368">
        <f>IF(AND(ROUND(('Charges variables-Calculs auto'!AV$139-CONFIG!$D$7)/31,0)&gt;=ROUND('Charges variables (avancé)'!$J56,0),'Charges variables (avancé)'!$E56&lt;&gt;0),SUM(INDEX($C444:$BJ444,,IF((COLUMN(AV457)-COLUMN($C457)+1)&gt;('Charges variables (avancé)'!$I56+'Charges variables (avancé)'!$J56),(COLUMN(AV457)-COLUMN($C457)+1)-('Charges variables (avancé)'!$I56+'Charges variables (avancé)'!$J56),0)+1):INDEX($C444:$BJ444,,(COLUMN(AV457)-COLUMN($C457)+1)-'Charges variables (avancé)'!$J56)),0)</f>
        <v>0</v>
      </c>
      <c r="AW457" s="368">
        <f>IF(AND(ROUND(('Charges variables-Calculs auto'!AW$139-CONFIG!$D$7)/31,0)&gt;=ROUND('Charges variables (avancé)'!$J56,0),'Charges variables (avancé)'!$E56&lt;&gt;0),SUM(INDEX($C444:$BJ444,,IF((COLUMN(AW457)-COLUMN($C457)+1)&gt;('Charges variables (avancé)'!$I56+'Charges variables (avancé)'!$J56),(COLUMN(AW457)-COLUMN($C457)+1)-('Charges variables (avancé)'!$I56+'Charges variables (avancé)'!$J56),0)+1):INDEX($C444:$BJ444,,(COLUMN(AW457)-COLUMN($C457)+1)-'Charges variables (avancé)'!$J56)),0)</f>
        <v>0</v>
      </c>
      <c r="AX457" s="368">
        <f>IF(AND(ROUND(('Charges variables-Calculs auto'!AX$139-CONFIG!$D$7)/31,0)&gt;=ROUND('Charges variables (avancé)'!$J56,0),'Charges variables (avancé)'!$E56&lt;&gt;0),SUM(INDEX($C444:$BJ444,,IF((COLUMN(AX457)-COLUMN($C457)+1)&gt;('Charges variables (avancé)'!$I56+'Charges variables (avancé)'!$J56),(COLUMN(AX457)-COLUMN($C457)+1)-('Charges variables (avancé)'!$I56+'Charges variables (avancé)'!$J56),0)+1):INDEX($C444:$BJ444,,(COLUMN(AX457)-COLUMN($C457)+1)-'Charges variables (avancé)'!$J56)),0)</f>
        <v>0</v>
      </c>
      <c r="AY457" s="368">
        <f>IF(AND(ROUND(('Charges variables-Calculs auto'!AY$139-CONFIG!$D$7)/31,0)&gt;=ROUND('Charges variables (avancé)'!$J56,0),'Charges variables (avancé)'!$E56&lt;&gt;0),SUM(INDEX($C444:$BJ444,,IF((COLUMN(AY457)-COLUMN($C457)+1)&gt;('Charges variables (avancé)'!$I56+'Charges variables (avancé)'!$J56),(COLUMN(AY457)-COLUMN($C457)+1)-('Charges variables (avancé)'!$I56+'Charges variables (avancé)'!$J56),0)+1):INDEX($C444:$BJ444,,(COLUMN(AY457)-COLUMN($C457)+1)-'Charges variables (avancé)'!$J56)),0)</f>
        <v>0</v>
      </c>
      <c r="AZ457" s="368">
        <f>IF(AND(ROUND(('Charges variables-Calculs auto'!AZ$139-CONFIG!$D$7)/31,0)&gt;=ROUND('Charges variables (avancé)'!$J56,0),'Charges variables (avancé)'!$E56&lt;&gt;0),SUM(INDEX($C444:$BJ444,,IF((COLUMN(AZ457)-COLUMN($C457)+1)&gt;('Charges variables (avancé)'!$I56+'Charges variables (avancé)'!$J56),(COLUMN(AZ457)-COLUMN($C457)+1)-('Charges variables (avancé)'!$I56+'Charges variables (avancé)'!$J56),0)+1):INDEX($C444:$BJ444,,(COLUMN(AZ457)-COLUMN($C457)+1)-'Charges variables (avancé)'!$J56)),0)</f>
        <v>0</v>
      </c>
      <c r="BA457" s="368">
        <f>IF(AND(ROUND(('Charges variables-Calculs auto'!BA$139-CONFIG!$D$7)/31,0)&gt;=ROUND('Charges variables (avancé)'!$J56,0),'Charges variables (avancé)'!$E56&lt;&gt;0),SUM(INDEX($C444:$BJ444,,IF((COLUMN(BA457)-COLUMN($C457)+1)&gt;('Charges variables (avancé)'!$I56+'Charges variables (avancé)'!$J56),(COLUMN(BA457)-COLUMN($C457)+1)-('Charges variables (avancé)'!$I56+'Charges variables (avancé)'!$J56),0)+1):INDEX($C444:$BJ444,,(COLUMN(BA457)-COLUMN($C457)+1)-'Charges variables (avancé)'!$J56)),0)</f>
        <v>0</v>
      </c>
      <c r="BB457" s="368">
        <f>IF(AND(ROUND(('Charges variables-Calculs auto'!BB$139-CONFIG!$D$7)/31,0)&gt;=ROUND('Charges variables (avancé)'!$J56,0),'Charges variables (avancé)'!$E56&lt;&gt;0),SUM(INDEX($C444:$BJ444,,IF((COLUMN(BB457)-COLUMN($C457)+1)&gt;('Charges variables (avancé)'!$I56+'Charges variables (avancé)'!$J56),(COLUMN(BB457)-COLUMN($C457)+1)-('Charges variables (avancé)'!$I56+'Charges variables (avancé)'!$J56),0)+1):INDEX($C444:$BJ444,,(COLUMN(BB457)-COLUMN($C457)+1)-'Charges variables (avancé)'!$J56)),0)</f>
        <v>0</v>
      </c>
      <c r="BC457" s="368">
        <f>IF(AND(ROUND(('Charges variables-Calculs auto'!BC$139-CONFIG!$D$7)/31,0)&gt;=ROUND('Charges variables (avancé)'!$J56,0),'Charges variables (avancé)'!$E56&lt;&gt;0),SUM(INDEX($C444:$BJ444,,IF((COLUMN(BC457)-COLUMN($C457)+1)&gt;('Charges variables (avancé)'!$I56+'Charges variables (avancé)'!$J56),(COLUMN(BC457)-COLUMN($C457)+1)-('Charges variables (avancé)'!$I56+'Charges variables (avancé)'!$J56),0)+1):INDEX($C444:$BJ444,,(COLUMN(BC457)-COLUMN($C457)+1)-'Charges variables (avancé)'!$J56)),0)</f>
        <v>0</v>
      </c>
      <c r="BD457" s="368">
        <f>IF(AND(ROUND(('Charges variables-Calculs auto'!BD$139-CONFIG!$D$7)/31,0)&gt;=ROUND('Charges variables (avancé)'!$J56,0),'Charges variables (avancé)'!$E56&lt;&gt;0),SUM(INDEX($C444:$BJ444,,IF((COLUMN(BD457)-COLUMN($C457)+1)&gt;('Charges variables (avancé)'!$I56+'Charges variables (avancé)'!$J56),(COLUMN(BD457)-COLUMN($C457)+1)-('Charges variables (avancé)'!$I56+'Charges variables (avancé)'!$J56),0)+1):INDEX($C444:$BJ444,,(COLUMN(BD457)-COLUMN($C457)+1)-'Charges variables (avancé)'!$J56)),0)</f>
        <v>0</v>
      </c>
      <c r="BE457" s="368">
        <f>IF(AND(ROUND(('Charges variables-Calculs auto'!BE$139-CONFIG!$D$7)/31,0)&gt;=ROUND('Charges variables (avancé)'!$J56,0),'Charges variables (avancé)'!$E56&lt;&gt;0),SUM(INDEX($C444:$BJ444,,IF((COLUMN(BE457)-COLUMN($C457)+1)&gt;('Charges variables (avancé)'!$I56+'Charges variables (avancé)'!$J56),(COLUMN(BE457)-COLUMN($C457)+1)-('Charges variables (avancé)'!$I56+'Charges variables (avancé)'!$J56),0)+1):INDEX($C444:$BJ444,,(COLUMN(BE457)-COLUMN($C457)+1)-'Charges variables (avancé)'!$J56)),0)</f>
        <v>0</v>
      </c>
      <c r="BF457" s="368">
        <f>IF(AND(ROUND(('Charges variables-Calculs auto'!BF$139-CONFIG!$D$7)/31,0)&gt;=ROUND('Charges variables (avancé)'!$J56,0),'Charges variables (avancé)'!$E56&lt;&gt;0),SUM(INDEX($C444:$BJ444,,IF((COLUMN(BF457)-COLUMN($C457)+1)&gt;('Charges variables (avancé)'!$I56+'Charges variables (avancé)'!$J56),(COLUMN(BF457)-COLUMN($C457)+1)-('Charges variables (avancé)'!$I56+'Charges variables (avancé)'!$J56),0)+1):INDEX($C444:$BJ444,,(COLUMN(BF457)-COLUMN($C457)+1)-'Charges variables (avancé)'!$J56)),0)</f>
        <v>0</v>
      </c>
      <c r="BG457" s="368">
        <f>IF(AND(ROUND(('Charges variables-Calculs auto'!BG$139-CONFIG!$D$7)/31,0)&gt;=ROUND('Charges variables (avancé)'!$J56,0),'Charges variables (avancé)'!$E56&lt;&gt;0),SUM(INDEX($C444:$BJ444,,IF((COLUMN(BG457)-COLUMN($C457)+1)&gt;('Charges variables (avancé)'!$I56+'Charges variables (avancé)'!$J56),(COLUMN(BG457)-COLUMN($C457)+1)-('Charges variables (avancé)'!$I56+'Charges variables (avancé)'!$J56),0)+1):INDEX($C444:$BJ444,,(COLUMN(BG457)-COLUMN($C457)+1)-'Charges variables (avancé)'!$J56)),0)</f>
        <v>0</v>
      </c>
      <c r="BH457" s="368">
        <f>IF(AND(ROUND(('Charges variables-Calculs auto'!BH$139-CONFIG!$D$7)/31,0)&gt;=ROUND('Charges variables (avancé)'!$J56,0),'Charges variables (avancé)'!$E56&lt;&gt;0),SUM(INDEX($C444:$BJ444,,IF((COLUMN(BH457)-COLUMN($C457)+1)&gt;('Charges variables (avancé)'!$I56+'Charges variables (avancé)'!$J56),(COLUMN(BH457)-COLUMN($C457)+1)-('Charges variables (avancé)'!$I56+'Charges variables (avancé)'!$J56),0)+1):INDEX($C444:$BJ444,,(COLUMN(BH457)-COLUMN($C457)+1)-'Charges variables (avancé)'!$J56)),0)</f>
        <v>0</v>
      </c>
      <c r="BI457" s="368">
        <f>IF(AND(ROUND(('Charges variables-Calculs auto'!BI$139-CONFIG!$D$7)/31,0)&gt;=ROUND('Charges variables (avancé)'!$J56,0),'Charges variables (avancé)'!$E56&lt;&gt;0),SUM(INDEX($C444:$BJ444,,IF((COLUMN(BI457)-COLUMN($C457)+1)&gt;('Charges variables (avancé)'!$I56+'Charges variables (avancé)'!$J56),(COLUMN(BI457)-COLUMN($C457)+1)-('Charges variables (avancé)'!$I56+'Charges variables (avancé)'!$J56),0)+1):INDEX($C444:$BJ444,,(COLUMN(BI457)-COLUMN($C457)+1)-'Charges variables (avancé)'!$J56)),0)</f>
        <v>0</v>
      </c>
      <c r="BJ457" s="368">
        <f>IF(AND(ROUND(('Charges variables-Calculs auto'!BJ$139-CONFIG!$D$7)/31,0)&gt;=ROUND('Charges variables (avancé)'!$J56,0),'Charges variables (avancé)'!$E56&lt;&gt;0),SUM(INDEX($C444:$BJ444,,IF((COLUMN(BJ457)-COLUMN($C457)+1)&gt;('Charges variables (avancé)'!$I56+'Charges variables (avancé)'!$J56),(COLUMN(BJ457)-COLUMN($C457)+1)-('Charges variables (avancé)'!$I56+'Charges variables (avancé)'!$J56),0)+1):INDEX($C444:$BJ444,,(COLUMN(BJ457)-COLUMN($C457)+1)-'Charges variables (avancé)'!$J56)),0)</f>
        <v>0</v>
      </c>
    </row>
    <row r="458" spans="2:62" ht="15" customHeight="1">
      <c r="B458" s="366">
        <f>'Charges variables (avancé)'!C57</f>
        <v>0</v>
      </c>
      <c r="C458" s="368">
        <f>IF(AND(ROUND(('Charges variables-Calculs auto'!C$139-CONFIG!$D$7)/31,0)&gt;=ROUND('Charges variables (avancé)'!$J57,0),'Charges variables (avancé)'!$E57&lt;&gt;0),SUM(INDEX($C445:$BJ445,,IF((COLUMN(C458)-COLUMN($C458)+1)&gt;('Charges variables (avancé)'!$I57+'Charges variables (avancé)'!$J57),(COLUMN(C458)-COLUMN($C458)+1)-('Charges variables (avancé)'!$I57+'Charges variables (avancé)'!$J57),0)+1):INDEX($C445:$BJ445,,(COLUMN(C458)-COLUMN($C458)+1)-'Charges variables (avancé)'!$J57)),0)</f>
        <v>0</v>
      </c>
      <c r="D458" s="368">
        <f>IF(AND(ROUND(('Charges variables-Calculs auto'!D$139-CONFIG!$D$7)/31,0)&gt;=ROUND('Charges variables (avancé)'!$J57,0),'Charges variables (avancé)'!$E57&lt;&gt;0),SUM(INDEX($C445:$BJ445,,IF((COLUMN(D458)-COLUMN($C458)+1)&gt;('Charges variables (avancé)'!$I57+'Charges variables (avancé)'!$J57),(COLUMN(D458)-COLUMN($C458)+1)-('Charges variables (avancé)'!$I57+'Charges variables (avancé)'!$J57),0)+1):INDEX($C445:$BJ445,,(COLUMN(D458)-COLUMN($C458)+1)-'Charges variables (avancé)'!$J57)),0)</f>
        <v>0</v>
      </c>
      <c r="E458" s="368">
        <f>IF(AND(ROUND(('Charges variables-Calculs auto'!E$139-CONFIG!$D$7)/31,0)&gt;=ROUND('Charges variables (avancé)'!$J57,0),'Charges variables (avancé)'!$E57&lt;&gt;0),SUM(INDEX($C445:$BJ445,,IF((COLUMN(E458)-COLUMN($C458)+1)&gt;('Charges variables (avancé)'!$I57+'Charges variables (avancé)'!$J57),(COLUMN(E458)-COLUMN($C458)+1)-('Charges variables (avancé)'!$I57+'Charges variables (avancé)'!$J57),0)+1):INDEX($C445:$BJ445,,(COLUMN(E458)-COLUMN($C458)+1)-'Charges variables (avancé)'!$J57)),0)</f>
        <v>0</v>
      </c>
      <c r="F458" s="368">
        <f>IF(AND(ROUND(('Charges variables-Calculs auto'!F$139-CONFIG!$D$7)/31,0)&gt;=ROUND('Charges variables (avancé)'!$J57,0),'Charges variables (avancé)'!$E57&lt;&gt;0),SUM(INDEX($C445:$BJ445,,IF((COLUMN(F458)-COLUMN($C458)+1)&gt;('Charges variables (avancé)'!$I57+'Charges variables (avancé)'!$J57),(COLUMN(F458)-COLUMN($C458)+1)-('Charges variables (avancé)'!$I57+'Charges variables (avancé)'!$J57),0)+1):INDEX($C445:$BJ445,,(COLUMN(F458)-COLUMN($C458)+1)-'Charges variables (avancé)'!$J57)),0)</f>
        <v>0</v>
      </c>
      <c r="G458" s="368">
        <f>IF(AND(ROUND(('Charges variables-Calculs auto'!G$139-CONFIG!$D$7)/31,0)&gt;=ROUND('Charges variables (avancé)'!$J57,0),'Charges variables (avancé)'!$E57&lt;&gt;0),SUM(INDEX($C445:$BJ445,,IF((COLUMN(G458)-COLUMN($C458)+1)&gt;('Charges variables (avancé)'!$I57+'Charges variables (avancé)'!$J57),(COLUMN(G458)-COLUMN($C458)+1)-('Charges variables (avancé)'!$I57+'Charges variables (avancé)'!$J57),0)+1):INDEX($C445:$BJ445,,(COLUMN(G458)-COLUMN($C458)+1)-'Charges variables (avancé)'!$J57)),0)</f>
        <v>0</v>
      </c>
      <c r="H458" s="368">
        <f>IF(AND(ROUND(('Charges variables-Calculs auto'!H$139-CONFIG!$D$7)/31,0)&gt;=ROUND('Charges variables (avancé)'!$J57,0),'Charges variables (avancé)'!$E57&lt;&gt;0),SUM(INDEX($C445:$BJ445,,IF((COLUMN(H458)-COLUMN($C458)+1)&gt;('Charges variables (avancé)'!$I57+'Charges variables (avancé)'!$J57),(COLUMN(H458)-COLUMN($C458)+1)-('Charges variables (avancé)'!$I57+'Charges variables (avancé)'!$J57),0)+1):INDEX($C445:$BJ445,,(COLUMN(H458)-COLUMN($C458)+1)-'Charges variables (avancé)'!$J57)),0)</f>
        <v>0</v>
      </c>
      <c r="I458" s="368">
        <f>IF(AND(ROUND(('Charges variables-Calculs auto'!I$139-CONFIG!$D$7)/31,0)&gt;=ROUND('Charges variables (avancé)'!$J57,0),'Charges variables (avancé)'!$E57&lt;&gt;0),SUM(INDEX($C445:$BJ445,,IF((COLUMN(I458)-COLUMN($C458)+1)&gt;('Charges variables (avancé)'!$I57+'Charges variables (avancé)'!$J57),(COLUMN(I458)-COLUMN($C458)+1)-('Charges variables (avancé)'!$I57+'Charges variables (avancé)'!$J57),0)+1):INDEX($C445:$BJ445,,(COLUMN(I458)-COLUMN($C458)+1)-'Charges variables (avancé)'!$J57)),0)</f>
        <v>0</v>
      </c>
      <c r="J458" s="368">
        <f>IF(AND(ROUND(('Charges variables-Calculs auto'!J$139-CONFIG!$D$7)/31,0)&gt;=ROUND('Charges variables (avancé)'!$J57,0),'Charges variables (avancé)'!$E57&lt;&gt;0),SUM(INDEX($C445:$BJ445,,IF((COLUMN(J458)-COLUMN($C458)+1)&gt;('Charges variables (avancé)'!$I57+'Charges variables (avancé)'!$J57),(COLUMN(J458)-COLUMN($C458)+1)-('Charges variables (avancé)'!$I57+'Charges variables (avancé)'!$J57),0)+1):INDEX($C445:$BJ445,,(COLUMN(J458)-COLUMN($C458)+1)-'Charges variables (avancé)'!$J57)),0)</f>
        <v>0</v>
      </c>
      <c r="K458" s="368">
        <f>IF(AND(ROUND(('Charges variables-Calculs auto'!K$139-CONFIG!$D$7)/31,0)&gt;=ROUND('Charges variables (avancé)'!$J57,0),'Charges variables (avancé)'!$E57&lt;&gt;0),SUM(INDEX($C445:$BJ445,,IF((COLUMN(K458)-COLUMN($C458)+1)&gt;('Charges variables (avancé)'!$I57+'Charges variables (avancé)'!$J57),(COLUMN(K458)-COLUMN($C458)+1)-('Charges variables (avancé)'!$I57+'Charges variables (avancé)'!$J57),0)+1):INDEX($C445:$BJ445,,(COLUMN(K458)-COLUMN($C458)+1)-'Charges variables (avancé)'!$J57)),0)</f>
        <v>0</v>
      </c>
      <c r="L458" s="368">
        <f>IF(AND(ROUND(('Charges variables-Calculs auto'!L$139-CONFIG!$D$7)/31,0)&gt;=ROUND('Charges variables (avancé)'!$J57,0),'Charges variables (avancé)'!$E57&lt;&gt;0),SUM(INDEX($C445:$BJ445,,IF((COLUMN(L458)-COLUMN($C458)+1)&gt;('Charges variables (avancé)'!$I57+'Charges variables (avancé)'!$J57),(COLUMN(L458)-COLUMN($C458)+1)-('Charges variables (avancé)'!$I57+'Charges variables (avancé)'!$J57),0)+1):INDEX($C445:$BJ445,,(COLUMN(L458)-COLUMN($C458)+1)-'Charges variables (avancé)'!$J57)),0)</f>
        <v>0</v>
      </c>
      <c r="M458" s="368">
        <f>IF(AND(ROUND(('Charges variables-Calculs auto'!M$139-CONFIG!$D$7)/31,0)&gt;=ROUND('Charges variables (avancé)'!$J57,0),'Charges variables (avancé)'!$E57&lt;&gt;0),SUM(INDEX($C445:$BJ445,,IF((COLUMN(M458)-COLUMN($C458)+1)&gt;('Charges variables (avancé)'!$I57+'Charges variables (avancé)'!$J57),(COLUMN(M458)-COLUMN($C458)+1)-('Charges variables (avancé)'!$I57+'Charges variables (avancé)'!$J57),0)+1):INDEX($C445:$BJ445,,(COLUMN(M458)-COLUMN($C458)+1)-'Charges variables (avancé)'!$J57)),0)</f>
        <v>0</v>
      </c>
      <c r="N458" s="368">
        <f>IF(AND(ROUND(('Charges variables-Calculs auto'!N$139-CONFIG!$D$7)/31,0)&gt;=ROUND('Charges variables (avancé)'!$J57,0),'Charges variables (avancé)'!$E57&lt;&gt;0),SUM(INDEX($C445:$BJ445,,IF((COLUMN(N458)-COLUMN($C458)+1)&gt;('Charges variables (avancé)'!$I57+'Charges variables (avancé)'!$J57),(COLUMN(N458)-COLUMN($C458)+1)-('Charges variables (avancé)'!$I57+'Charges variables (avancé)'!$J57),0)+1):INDEX($C445:$BJ445,,(COLUMN(N458)-COLUMN($C458)+1)-'Charges variables (avancé)'!$J57)),0)</f>
        <v>0</v>
      </c>
      <c r="O458" s="368">
        <f>IF(AND(ROUND(('Charges variables-Calculs auto'!O$139-CONFIG!$D$7)/31,0)&gt;=ROUND('Charges variables (avancé)'!$J57,0),'Charges variables (avancé)'!$E57&lt;&gt;0),SUM(INDEX($C445:$BJ445,,IF((COLUMN(O458)-COLUMN($C458)+1)&gt;('Charges variables (avancé)'!$I57+'Charges variables (avancé)'!$J57),(COLUMN(O458)-COLUMN($C458)+1)-('Charges variables (avancé)'!$I57+'Charges variables (avancé)'!$J57),0)+1):INDEX($C445:$BJ445,,(COLUMN(O458)-COLUMN($C458)+1)-'Charges variables (avancé)'!$J57)),0)</f>
        <v>0</v>
      </c>
      <c r="P458" s="368">
        <f>IF(AND(ROUND(('Charges variables-Calculs auto'!P$139-CONFIG!$D$7)/31,0)&gt;=ROUND('Charges variables (avancé)'!$J57,0),'Charges variables (avancé)'!$E57&lt;&gt;0),SUM(INDEX($C445:$BJ445,,IF((COLUMN(P458)-COLUMN($C458)+1)&gt;('Charges variables (avancé)'!$I57+'Charges variables (avancé)'!$J57),(COLUMN(P458)-COLUMN($C458)+1)-('Charges variables (avancé)'!$I57+'Charges variables (avancé)'!$J57),0)+1):INDEX($C445:$BJ445,,(COLUMN(P458)-COLUMN($C458)+1)-'Charges variables (avancé)'!$J57)),0)</f>
        <v>0</v>
      </c>
      <c r="Q458" s="368">
        <f>IF(AND(ROUND(('Charges variables-Calculs auto'!Q$139-CONFIG!$D$7)/31,0)&gt;=ROUND('Charges variables (avancé)'!$J57,0),'Charges variables (avancé)'!$E57&lt;&gt;0),SUM(INDEX($C445:$BJ445,,IF((COLUMN(Q458)-COLUMN($C458)+1)&gt;('Charges variables (avancé)'!$I57+'Charges variables (avancé)'!$J57),(COLUMN(Q458)-COLUMN($C458)+1)-('Charges variables (avancé)'!$I57+'Charges variables (avancé)'!$J57),0)+1):INDEX($C445:$BJ445,,(COLUMN(Q458)-COLUMN($C458)+1)-'Charges variables (avancé)'!$J57)),0)</f>
        <v>0</v>
      </c>
      <c r="R458" s="368">
        <f>IF(AND(ROUND(('Charges variables-Calculs auto'!R$139-CONFIG!$D$7)/31,0)&gt;=ROUND('Charges variables (avancé)'!$J57,0),'Charges variables (avancé)'!$E57&lt;&gt;0),SUM(INDEX($C445:$BJ445,,IF((COLUMN(R458)-COLUMN($C458)+1)&gt;('Charges variables (avancé)'!$I57+'Charges variables (avancé)'!$J57),(COLUMN(R458)-COLUMN($C458)+1)-('Charges variables (avancé)'!$I57+'Charges variables (avancé)'!$J57),0)+1):INDEX($C445:$BJ445,,(COLUMN(R458)-COLUMN($C458)+1)-'Charges variables (avancé)'!$J57)),0)</f>
        <v>0</v>
      </c>
      <c r="S458" s="368">
        <f>IF(AND(ROUND(('Charges variables-Calculs auto'!S$139-CONFIG!$D$7)/31,0)&gt;=ROUND('Charges variables (avancé)'!$J57,0),'Charges variables (avancé)'!$E57&lt;&gt;0),SUM(INDEX($C445:$BJ445,,IF((COLUMN(S458)-COLUMN($C458)+1)&gt;('Charges variables (avancé)'!$I57+'Charges variables (avancé)'!$J57),(COLUMN(S458)-COLUMN($C458)+1)-('Charges variables (avancé)'!$I57+'Charges variables (avancé)'!$J57),0)+1):INDEX($C445:$BJ445,,(COLUMN(S458)-COLUMN($C458)+1)-'Charges variables (avancé)'!$J57)),0)</f>
        <v>0</v>
      </c>
      <c r="T458" s="368">
        <f>IF(AND(ROUND(('Charges variables-Calculs auto'!T$139-CONFIG!$D$7)/31,0)&gt;=ROUND('Charges variables (avancé)'!$J57,0),'Charges variables (avancé)'!$E57&lt;&gt;0),SUM(INDEX($C445:$BJ445,,IF((COLUMN(T458)-COLUMN($C458)+1)&gt;('Charges variables (avancé)'!$I57+'Charges variables (avancé)'!$J57),(COLUMN(T458)-COLUMN($C458)+1)-('Charges variables (avancé)'!$I57+'Charges variables (avancé)'!$J57),0)+1):INDEX($C445:$BJ445,,(COLUMN(T458)-COLUMN($C458)+1)-'Charges variables (avancé)'!$J57)),0)</f>
        <v>0</v>
      </c>
      <c r="U458" s="368">
        <f>IF(AND(ROUND(('Charges variables-Calculs auto'!U$139-CONFIG!$D$7)/31,0)&gt;=ROUND('Charges variables (avancé)'!$J57,0),'Charges variables (avancé)'!$E57&lt;&gt;0),SUM(INDEX($C445:$BJ445,,IF((COLUMN(U458)-COLUMN($C458)+1)&gt;('Charges variables (avancé)'!$I57+'Charges variables (avancé)'!$J57),(COLUMN(U458)-COLUMN($C458)+1)-('Charges variables (avancé)'!$I57+'Charges variables (avancé)'!$J57),0)+1):INDEX($C445:$BJ445,,(COLUMN(U458)-COLUMN($C458)+1)-'Charges variables (avancé)'!$J57)),0)</f>
        <v>0</v>
      </c>
      <c r="V458" s="368">
        <f>IF(AND(ROUND(('Charges variables-Calculs auto'!V$139-CONFIG!$D$7)/31,0)&gt;=ROUND('Charges variables (avancé)'!$J57,0),'Charges variables (avancé)'!$E57&lt;&gt;0),SUM(INDEX($C445:$BJ445,,IF((COLUMN(V458)-COLUMN($C458)+1)&gt;('Charges variables (avancé)'!$I57+'Charges variables (avancé)'!$J57),(COLUMN(V458)-COLUMN($C458)+1)-('Charges variables (avancé)'!$I57+'Charges variables (avancé)'!$J57),0)+1):INDEX($C445:$BJ445,,(COLUMN(V458)-COLUMN($C458)+1)-'Charges variables (avancé)'!$J57)),0)</f>
        <v>0</v>
      </c>
      <c r="W458" s="368">
        <f>IF(AND(ROUND(('Charges variables-Calculs auto'!W$139-CONFIG!$D$7)/31,0)&gt;=ROUND('Charges variables (avancé)'!$J57,0),'Charges variables (avancé)'!$E57&lt;&gt;0),SUM(INDEX($C445:$BJ445,,IF((COLUMN(W458)-COLUMN($C458)+1)&gt;('Charges variables (avancé)'!$I57+'Charges variables (avancé)'!$J57),(COLUMN(W458)-COLUMN($C458)+1)-('Charges variables (avancé)'!$I57+'Charges variables (avancé)'!$J57),0)+1):INDEX($C445:$BJ445,,(COLUMN(W458)-COLUMN($C458)+1)-'Charges variables (avancé)'!$J57)),0)</f>
        <v>0</v>
      </c>
      <c r="X458" s="368">
        <f>IF(AND(ROUND(('Charges variables-Calculs auto'!X$139-CONFIG!$D$7)/31,0)&gt;=ROUND('Charges variables (avancé)'!$J57,0),'Charges variables (avancé)'!$E57&lt;&gt;0),SUM(INDEX($C445:$BJ445,,IF((COLUMN(X458)-COLUMN($C458)+1)&gt;('Charges variables (avancé)'!$I57+'Charges variables (avancé)'!$J57),(COLUMN(X458)-COLUMN($C458)+1)-('Charges variables (avancé)'!$I57+'Charges variables (avancé)'!$J57),0)+1):INDEX($C445:$BJ445,,(COLUMN(X458)-COLUMN($C458)+1)-'Charges variables (avancé)'!$J57)),0)</f>
        <v>0</v>
      </c>
      <c r="Y458" s="368">
        <f>IF(AND(ROUND(('Charges variables-Calculs auto'!Y$139-CONFIG!$D$7)/31,0)&gt;=ROUND('Charges variables (avancé)'!$J57,0),'Charges variables (avancé)'!$E57&lt;&gt;0),SUM(INDEX($C445:$BJ445,,IF((COLUMN(Y458)-COLUMN($C458)+1)&gt;('Charges variables (avancé)'!$I57+'Charges variables (avancé)'!$J57),(COLUMN(Y458)-COLUMN($C458)+1)-('Charges variables (avancé)'!$I57+'Charges variables (avancé)'!$J57),0)+1):INDEX($C445:$BJ445,,(COLUMN(Y458)-COLUMN($C458)+1)-'Charges variables (avancé)'!$J57)),0)</f>
        <v>0</v>
      </c>
      <c r="Z458" s="368">
        <f>IF(AND(ROUND(('Charges variables-Calculs auto'!Z$139-CONFIG!$D$7)/31,0)&gt;=ROUND('Charges variables (avancé)'!$J57,0),'Charges variables (avancé)'!$E57&lt;&gt;0),SUM(INDEX($C445:$BJ445,,IF((COLUMN(Z458)-COLUMN($C458)+1)&gt;('Charges variables (avancé)'!$I57+'Charges variables (avancé)'!$J57),(COLUMN(Z458)-COLUMN($C458)+1)-('Charges variables (avancé)'!$I57+'Charges variables (avancé)'!$J57),0)+1):INDEX($C445:$BJ445,,(COLUMN(Z458)-COLUMN($C458)+1)-'Charges variables (avancé)'!$J57)),0)</f>
        <v>0</v>
      </c>
      <c r="AA458" s="368">
        <f>IF(AND(ROUND(('Charges variables-Calculs auto'!AA$139-CONFIG!$D$7)/31,0)&gt;=ROUND('Charges variables (avancé)'!$J57,0),'Charges variables (avancé)'!$E57&lt;&gt;0),SUM(INDEX($C445:$BJ445,,IF((COLUMN(AA458)-COLUMN($C458)+1)&gt;('Charges variables (avancé)'!$I57+'Charges variables (avancé)'!$J57),(COLUMN(AA458)-COLUMN($C458)+1)-('Charges variables (avancé)'!$I57+'Charges variables (avancé)'!$J57),0)+1):INDEX($C445:$BJ445,,(COLUMN(AA458)-COLUMN($C458)+1)-'Charges variables (avancé)'!$J57)),0)</f>
        <v>0</v>
      </c>
      <c r="AB458" s="368">
        <f>IF(AND(ROUND(('Charges variables-Calculs auto'!AB$139-CONFIG!$D$7)/31,0)&gt;=ROUND('Charges variables (avancé)'!$J57,0),'Charges variables (avancé)'!$E57&lt;&gt;0),SUM(INDEX($C445:$BJ445,,IF((COLUMN(AB458)-COLUMN($C458)+1)&gt;('Charges variables (avancé)'!$I57+'Charges variables (avancé)'!$J57),(COLUMN(AB458)-COLUMN($C458)+1)-('Charges variables (avancé)'!$I57+'Charges variables (avancé)'!$J57),0)+1):INDEX($C445:$BJ445,,(COLUMN(AB458)-COLUMN($C458)+1)-'Charges variables (avancé)'!$J57)),0)</f>
        <v>0</v>
      </c>
      <c r="AC458" s="368">
        <f>IF(AND(ROUND(('Charges variables-Calculs auto'!AC$139-CONFIG!$D$7)/31,0)&gt;=ROUND('Charges variables (avancé)'!$J57,0),'Charges variables (avancé)'!$E57&lt;&gt;0),SUM(INDEX($C445:$BJ445,,IF((COLUMN(AC458)-COLUMN($C458)+1)&gt;('Charges variables (avancé)'!$I57+'Charges variables (avancé)'!$J57),(COLUMN(AC458)-COLUMN($C458)+1)-('Charges variables (avancé)'!$I57+'Charges variables (avancé)'!$J57),0)+1):INDEX($C445:$BJ445,,(COLUMN(AC458)-COLUMN($C458)+1)-'Charges variables (avancé)'!$J57)),0)</f>
        <v>0</v>
      </c>
      <c r="AD458" s="368">
        <f>IF(AND(ROUND(('Charges variables-Calculs auto'!AD$139-CONFIG!$D$7)/31,0)&gt;=ROUND('Charges variables (avancé)'!$J57,0),'Charges variables (avancé)'!$E57&lt;&gt;0),SUM(INDEX($C445:$BJ445,,IF((COLUMN(AD458)-COLUMN($C458)+1)&gt;('Charges variables (avancé)'!$I57+'Charges variables (avancé)'!$J57),(COLUMN(AD458)-COLUMN($C458)+1)-('Charges variables (avancé)'!$I57+'Charges variables (avancé)'!$J57),0)+1):INDEX($C445:$BJ445,,(COLUMN(AD458)-COLUMN($C458)+1)-'Charges variables (avancé)'!$J57)),0)</f>
        <v>0</v>
      </c>
      <c r="AE458" s="368">
        <f>IF(AND(ROUND(('Charges variables-Calculs auto'!AE$139-CONFIG!$D$7)/31,0)&gt;=ROUND('Charges variables (avancé)'!$J57,0),'Charges variables (avancé)'!$E57&lt;&gt;0),SUM(INDEX($C445:$BJ445,,IF((COLUMN(AE458)-COLUMN($C458)+1)&gt;('Charges variables (avancé)'!$I57+'Charges variables (avancé)'!$J57),(COLUMN(AE458)-COLUMN($C458)+1)-('Charges variables (avancé)'!$I57+'Charges variables (avancé)'!$J57),0)+1):INDEX($C445:$BJ445,,(COLUMN(AE458)-COLUMN($C458)+1)-'Charges variables (avancé)'!$J57)),0)</f>
        <v>0</v>
      </c>
      <c r="AF458" s="368">
        <f>IF(AND(ROUND(('Charges variables-Calculs auto'!AF$139-CONFIG!$D$7)/31,0)&gt;=ROUND('Charges variables (avancé)'!$J57,0),'Charges variables (avancé)'!$E57&lt;&gt;0),SUM(INDEX($C445:$BJ445,,IF((COLUMN(AF458)-COLUMN($C458)+1)&gt;('Charges variables (avancé)'!$I57+'Charges variables (avancé)'!$J57),(COLUMN(AF458)-COLUMN($C458)+1)-('Charges variables (avancé)'!$I57+'Charges variables (avancé)'!$J57),0)+1):INDEX($C445:$BJ445,,(COLUMN(AF458)-COLUMN($C458)+1)-'Charges variables (avancé)'!$J57)),0)</f>
        <v>0</v>
      </c>
      <c r="AG458" s="368">
        <f>IF(AND(ROUND(('Charges variables-Calculs auto'!AG$139-CONFIG!$D$7)/31,0)&gt;=ROUND('Charges variables (avancé)'!$J57,0),'Charges variables (avancé)'!$E57&lt;&gt;0),SUM(INDEX($C445:$BJ445,,IF((COLUMN(AG458)-COLUMN($C458)+1)&gt;('Charges variables (avancé)'!$I57+'Charges variables (avancé)'!$J57),(COLUMN(AG458)-COLUMN($C458)+1)-('Charges variables (avancé)'!$I57+'Charges variables (avancé)'!$J57),0)+1):INDEX($C445:$BJ445,,(COLUMN(AG458)-COLUMN($C458)+1)-'Charges variables (avancé)'!$J57)),0)</f>
        <v>0</v>
      </c>
      <c r="AH458" s="368">
        <f>IF(AND(ROUND(('Charges variables-Calculs auto'!AH$139-CONFIG!$D$7)/31,0)&gt;=ROUND('Charges variables (avancé)'!$J57,0),'Charges variables (avancé)'!$E57&lt;&gt;0),SUM(INDEX($C445:$BJ445,,IF((COLUMN(AH458)-COLUMN($C458)+1)&gt;('Charges variables (avancé)'!$I57+'Charges variables (avancé)'!$J57),(COLUMN(AH458)-COLUMN($C458)+1)-('Charges variables (avancé)'!$I57+'Charges variables (avancé)'!$J57),0)+1):INDEX($C445:$BJ445,,(COLUMN(AH458)-COLUMN($C458)+1)-'Charges variables (avancé)'!$J57)),0)</f>
        <v>0</v>
      </c>
      <c r="AI458" s="368">
        <f>IF(AND(ROUND(('Charges variables-Calculs auto'!AI$139-CONFIG!$D$7)/31,0)&gt;=ROUND('Charges variables (avancé)'!$J57,0),'Charges variables (avancé)'!$E57&lt;&gt;0),SUM(INDEX($C445:$BJ445,,IF((COLUMN(AI458)-COLUMN($C458)+1)&gt;('Charges variables (avancé)'!$I57+'Charges variables (avancé)'!$J57),(COLUMN(AI458)-COLUMN($C458)+1)-('Charges variables (avancé)'!$I57+'Charges variables (avancé)'!$J57),0)+1):INDEX($C445:$BJ445,,(COLUMN(AI458)-COLUMN($C458)+1)-'Charges variables (avancé)'!$J57)),0)</f>
        <v>0</v>
      </c>
      <c r="AJ458" s="368">
        <f>IF(AND(ROUND(('Charges variables-Calculs auto'!AJ$139-CONFIG!$D$7)/31,0)&gt;=ROUND('Charges variables (avancé)'!$J57,0),'Charges variables (avancé)'!$E57&lt;&gt;0),SUM(INDEX($C445:$BJ445,,IF((COLUMN(AJ458)-COLUMN($C458)+1)&gt;('Charges variables (avancé)'!$I57+'Charges variables (avancé)'!$J57),(COLUMN(AJ458)-COLUMN($C458)+1)-('Charges variables (avancé)'!$I57+'Charges variables (avancé)'!$J57),0)+1):INDEX($C445:$BJ445,,(COLUMN(AJ458)-COLUMN($C458)+1)-'Charges variables (avancé)'!$J57)),0)</f>
        <v>0</v>
      </c>
      <c r="AK458" s="368">
        <f>IF(AND(ROUND(('Charges variables-Calculs auto'!AK$139-CONFIG!$D$7)/31,0)&gt;=ROUND('Charges variables (avancé)'!$J57,0),'Charges variables (avancé)'!$E57&lt;&gt;0),SUM(INDEX($C445:$BJ445,,IF((COLUMN(AK458)-COLUMN($C458)+1)&gt;('Charges variables (avancé)'!$I57+'Charges variables (avancé)'!$J57),(COLUMN(AK458)-COLUMN($C458)+1)-('Charges variables (avancé)'!$I57+'Charges variables (avancé)'!$J57),0)+1):INDEX($C445:$BJ445,,(COLUMN(AK458)-COLUMN($C458)+1)-'Charges variables (avancé)'!$J57)),0)</f>
        <v>0</v>
      </c>
      <c r="AL458" s="368">
        <f>IF(AND(ROUND(('Charges variables-Calculs auto'!AL$139-CONFIG!$D$7)/31,0)&gt;=ROUND('Charges variables (avancé)'!$J57,0),'Charges variables (avancé)'!$E57&lt;&gt;0),SUM(INDEX($C445:$BJ445,,IF((COLUMN(AL458)-COLUMN($C458)+1)&gt;('Charges variables (avancé)'!$I57+'Charges variables (avancé)'!$J57),(COLUMN(AL458)-COLUMN($C458)+1)-('Charges variables (avancé)'!$I57+'Charges variables (avancé)'!$J57),0)+1):INDEX($C445:$BJ445,,(COLUMN(AL458)-COLUMN($C458)+1)-'Charges variables (avancé)'!$J57)),0)</f>
        <v>0</v>
      </c>
      <c r="AM458" s="368">
        <f>IF(AND(ROUND(('Charges variables-Calculs auto'!AM$139-CONFIG!$D$7)/31,0)&gt;=ROUND('Charges variables (avancé)'!$J57,0),'Charges variables (avancé)'!$E57&lt;&gt;0),SUM(INDEX($C445:$BJ445,,IF((COLUMN(AM458)-COLUMN($C458)+1)&gt;('Charges variables (avancé)'!$I57+'Charges variables (avancé)'!$J57),(COLUMN(AM458)-COLUMN($C458)+1)-('Charges variables (avancé)'!$I57+'Charges variables (avancé)'!$J57),0)+1):INDEX($C445:$BJ445,,(COLUMN(AM458)-COLUMN($C458)+1)-'Charges variables (avancé)'!$J57)),0)</f>
        <v>0</v>
      </c>
      <c r="AN458" s="368">
        <f>IF(AND(ROUND(('Charges variables-Calculs auto'!AN$139-CONFIG!$D$7)/31,0)&gt;=ROUND('Charges variables (avancé)'!$J57,0),'Charges variables (avancé)'!$E57&lt;&gt;0),SUM(INDEX($C445:$BJ445,,IF((COLUMN(AN458)-COLUMN($C458)+1)&gt;('Charges variables (avancé)'!$I57+'Charges variables (avancé)'!$J57),(COLUMN(AN458)-COLUMN($C458)+1)-('Charges variables (avancé)'!$I57+'Charges variables (avancé)'!$J57),0)+1):INDEX($C445:$BJ445,,(COLUMN(AN458)-COLUMN($C458)+1)-'Charges variables (avancé)'!$J57)),0)</f>
        <v>0</v>
      </c>
      <c r="AO458" s="368">
        <f>IF(AND(ROUND(('Charges variables-Calculs auto'!AO$139-CONFIG!$D$7)/31,0)&gt;=ROUND('Charges variables (avancé)'!$J57,0),'Charges variables (avancé)'!$E57&lt;&gt;0),SUM(INDEX($C445:$BJ445,,IF((COLUMN(AO458)-COLUMN($C458)+1)&gt;('Charges variables (avancé)'!$I57+'Charges variables (avancé)'!$J57),(COLUMN(AO458)-COLUMN($C458)+1)-('Charges variables (avancé)'!$I57+'Charges variables (avancé)'!$J57),0)+1):INDEX($C445:$BJ445,,(COLUMN(AO458)-COLUMN($C458)+1)-'Charges variables (avancé)'!$J57)),0)</f>
        <v>0</v>
      </c>
      <c r="AP458" s="368">
        <f>IF(AND(ROUND(('Charges variables-Calculs auto'!AP$139-CONFIG!$D$7)/31,0)&gt;=ROUND('Charges variables (avancé)'!$J57,0),'Charges variables (avancé)'!$E57&lt;&gt;0),SUM(INDEX($C445:$BJ445,,IF((COLUMN(AP458)-COLUMN($C458)+1)&gt;('Charges variables (avancé)'!$I57+'Charges variables (avancé)'!$J57),(COLUMN(AP458)-COLUMN($C458)+1)-('Charges variables (avancé)'!$I57+'Charges variables (avancé)'!$J57),0)+1):INDEX($C445:$BJ445,,(COLUMN(AP458)-COLUMN($C458)+1)-'Charges variables (avancé)'!$J57)),0)</f>
        <v>0</v>
      </c>
      <c r="AQ458" s="368">
        <f>IF(AND(ROUND(('Charges variables-Calculs auto'!AQ$139-CONFIG!$D$7)/31,0)&gt;=ROUND('Charges variables (avancé)'!$J57,0),'Charges variables (avancé)'!$E57&lt;&gt;0),SUM(INDEX($C445:$BJ445,,IF((COLUMN(AQ458)-COLUMN($C458)+1)&gt;('Charges variables (avancé)'!$I57+'Charges variables (avancé)'!$J57),(COLUMN(AQ458)-COLUMN($C458)+1)-('Charges variables (avancé)'!$I57+'Charges variables (avancé)'!$J57),0)+1):INDEX($C445:$BJ445,,(COLUMN(AQ458)-COLUMN($C458)+1)-'Charges variables (avancé)'!$J57)),0)</f>
        <v>0</v>
      </c>
      <c r="AR458" s="368">
        <f>IF(AND(ROUND(('Charges variables-Calculs auto'!AR$139-CONFIG!$D$7)/31,0)&gt;=ROUND('Charges variables (avancé)'!$J57,0),'Charges variables (avancé)'!$E57&lt;&gt;0),SUM(INDEX($C445:$BJ445,,IF((COLUMN(AR458)-COLUMN($C458)+1)&gt;('Charges variables (avancé)'!$I57+'Charges variables (avancé)'!$J57),(COLUMN(AR458)-COLUMN($C458)+1)-('Charges variables (avancé)'!$I57+'Charges variables (avancé)'!$J57),0)+1):INDEX($C445:$BJ445,,(COLUMN(AR458)-COLUMN($C458)+1)-'Charges variables (avancé)'!$J57)),0)</f>
        <v>0</v>
      </c>
      <c r="AS458" s="368">
        <f>IF(AND(ROUND(('Charges variables-Calculs auto'!AS$139-CONFIG!$D$7)/31,0)&gt;=ROUND('Charges variables (avancé)'!$J57,0),'Charges variables (avancé)'!$E57&lt;&gt;0),SUM(INDEX($C445:$BJ445,,IF((COLUMN(AS458)-COLUMN($C458)+1)&gt;('Charges variables (avancé)'!$I57+'Charges variables (avancé)'!$J57),(COLUMN(AS458)-COLUMN($C458)+1)-('Charges variables (avancé)'!$I57+'Charges variables (avancé)'!$J57),0)+1):INDEX($C445:$BJ445,,(COLUMN(AS458)-COLUMN($C458)+1)-'Charges variables (avancé)'!$J57)),0)</f>
        <v>0</v>
      </c>
      <c r="AT458" s="368">
        <f>IF(AND(ROUND(('Charges variables-Calculs auto'!AT$139-CONFIG!$D$7)/31,0)&gt;=ROUND('Charges variables (avancé)'!$J57,0),'Charges variables (avancé)'!$E57&lt;&gt;0),SUM(INDEX($C445:$BJ445,,IF((COLUMN(AT458)-COLUMN($C458)+1)&gt;('Charges variables (avancé)'!$I57+'Charges variables (avancé)'!$J57),(COLUMN(AT458)-COLUMN($C458)+1)-('Charges variables (avancé)'!$I57+'Charges variables (avancé)'!$J57),0)+1):INDEX($C445:$BJ445,,(COLUMN(AT458)-COLUMN($C458)+1)-'Charges variables (avancé)'!$J57)),0)</f>
        <v>0</v>
      </c>
      <c r="AU458" s="368">
        <f>IF(AND(ROUND(('Charges variables-Calculs auto'!AU$139-CONFIG!$D$7)/31,0)&gt;=ROUND('Charges variables (avancé)'!$J57,0),'Charges variables (avancé)'!$E57&lt;&gt;0),SUM(INDEX($C445:$BJ445,,IF((COLUMN(AU458)-COLUMN($C458)+1)&gt;('Charges variables (avancé)'!$I57+'Charges variables (avancé)'!$J57),(COLUMN(AU458)-COLUMN($C458)+1)-('Charges variables (avancé)'!$I57+'Charges variables (avancé)'!$J57),0)+1):INDEX($C445:$BJ445,,(COLUMN(AU458)-COLUMN($C458)+1)-'Charges variables (avancé)'!$J57)),0)</f>
        <v>0</v>
      </c>
      <c r="AV458" s="368">
        <f>IF(AND(ROUND(('Charges variables-Calculs auto'!AV$139-CONFIG!$D$7)/31,0)&gt;=ROUND('Charges variables (avancé)'!$J57,0),'Charges variables (avancé)'!$E57&lt;&gt;0),SUM(INDEX($C445:$BJ445,,IF((COLUMN(AV458)-COLUMN($C458)+1)&gt;('Charges variables (avancé)'!$I57+'Charges variables (avancé)'!$J57),(COLUMN(AV458)-COLUMN($C458)+1)-('Charges variables (avancé)'!$I57+'Charges variables (avancé)'!$J57),0)+1):INDEX($C445:$BJ445,,(COLUMN(AV458)-COLUMN($C458)+1)-'Charges variables (avancé)'!$J57)),0)</f>
        <v>0</v>
      </c>
      <c r="AW458" s="368">
        <f>IF(AND(ROUND(('Charges variables-Calculs auto'!AW$139-CONFIG!$D$7)/31,0)&gt;=ROUND('Charges variables (avancé)'!$J57,0),'Charges variables (avancé)'!$E57&lt;&gt;0),SUM(INDEX($C445:$BJ445,,IF((COLUMN(AW458)-COLUMN($C458)+1)&gt;('Charges variables (avancé)'!$I57+'Charges variables (avancé)'!$J57),(COLUMN(AW458)-COLUMN($C458)+1)-('Charges variables (avancé)'!$I57+'Charges variables (avancé)'!$J57),0)+1):INDEX($C445:$BJ445,,(COLUMN(AW458)-COLUMN($C458)+1)-'Charges variables (avancé)'!$J57)),0)</f>
        <v>0</v>
      </c>
      <c r="AX458" s="368">
        <f>IF(AND(ROUND(('Charges variables-Calculs auto'!AX$139-CONFIG!$D$7)/31,0)&gt;=ROUND('Charges variables (avancé)'!$J57,0),'Charges variables (avancé)'!$E57&lt;&gt;0),SUM(INDEX($C445:$BJ445,,IF((COLUMN(AX458)-COLUMN($C458)+1)&gt;('Charges variables (avancé)'!$I57+'Charges variables (avancé)'!$J57),(COLUMN(AX458)-COLUMN($C458)+1)-('Charges variables (avancé)'!$I57+'Charges variables (avancé)'!$J57),0)+1):INDEX($C445:$BJ445,,(COLUMN(AX458)-COLUMN($C458)+1)-'Charges variables (avancé)'!$J57)),0)</f>
        <v>0</v>
      </c>
      <c r="AY458" s="368">
        <f>IF(AND(ROUND(('Charges variables-Calculs auto'!AY$139-CONFIG!$D$7)/31,0)&gt;=ROUND('Charges variables (avancé)'!$J57,0),'Charges variables (avancé)'!$E57&lt;&gt;0),SUM(INDEX($C445:$BJ445,,IF((COLUMN(AY458)-COLUMN($C458)+1)&gt;('Charges variables (avancé)'!$I57+'Charges variables (avancé)'!$J57),(COLUMN(AY458)-COLUMN($C458)+1)-('Charges variables (avancé)'!$I57+'Charges variables (avancé)'!$J57),0)+1):INDEX($C445:$BJ445,,(COLUMN(AY458)-COLUMN($C458)+1)-'Charges variables (avancé)'!$J57)),0)</f>
        <v>0</v>
      </c>
      <c r="AZ458" s="368">
        <f>IF(AND(ROUND(('Charges variables-Calculs auto'!AZ$139-CONFIG!$D$7)/31,0)&gt;=ROUND('Charges variables (avancé)'!$J57,0),'Charges variables (avancé)'!$E57&lt;&gt;0),SUM(INDEX($C445:$BJ445,,IF((COLUMN(AZ458)-COLUMN($C458)+1)&gt;('Charges variables (avancé)'!$I57+'Charges variables (avancé)'!$J57),(COLUMN(AZ458)-COLUMN($C458)+1)-('Charges variables (avancé)'!$I57+'Charges variables (avancé)'!$J57),0)+1):INDEX($C445:$BJ445,,(COLUMN(AZ458)-COLUMN($C458)+1)-'Charges variables (avancé)'!$J57)),0)</f>
        <v>0</v>
      </c>
      <c r="BA458" s="368">
        <f>IF(AND(ROUND(('Charges variables-Calculs auto'!BA$139-CONFIG!$D$7)/31,0)&gt;=ROUND('Charges variables (avancé)'!$J57,0),'Charges variables (avancé)'!$E57&lt;&gt;0),SUM(INDEX($C445:$BJ445,,IF((COLUMN(BA458)-COLUMN($C458)+1)&gt;('Charges variables (avancé)'!$I57+'Charges variables (avancé)'!$J57),(COLUMN(BA458)-COLUMN($C458)+1)-('Charges variables (avancé)'!$I57+'Charges variables (avancé)'!$J57),0)+1):INDEX($C445:$BJ445,,(COLUMN(BA458)-COLUMN($C458)+1)-'Charges variables (avancé)'!$J57)),0)</f>
        <v>0</v>
      </c>
      <c r="BB458" s="368">
        <f>IF(AND(ROUND(('Charges variables-Calculs auto'!BB$139-CONFIG!$D$7)/31,0)&gt;=ROUND('Charges variables (avancé)'!$J57,0),'Charges variables (avancé)'!$E57&lt;&gt;0),SUM(INDEX($C445:$BJ445,,IF((COLUMN(BB458)-COLUMN($C458)+1)&gt;('Charges variables (avancé)'!$I57+'Charges variables (avancé)'!$J57),(COLUMN(BB458)-COLUMN($C458)+1)-('Charges variables (avancé)'!$I57+'Charges variables (avancé)'!$J57),0)+1):INDEX($C445:$BJ445,,(COLUMN(BB458)-COLUMN($C458)+1)-'Charges variables (avancé)'!$J57)),0)</f>
        <v>0</v>
      </c>
      <c r="BC458" s="368">
        <f>IF(AND(ROUND(('Charges variables-Calculs auto'!BC$139-CONFIG!$D$7)/31,0)&gt;=ROUND('Charges variables (avancé)'!$J57,0),'Charges variables (avancé)'!$E57&lt;&gt;0),SUM(INDEX($C445:$BJ445,,IF((COLUMN(BC458)-COLUMN($C458)+1)&gt;('Charges variables (avancé)'!$I57+'Charges variables (avancé)'!$J57),(COLUMN(BC458)-COLUMN($C458)+1)-('Charges variables (avancé)'!$I57+'Charges variables (avancé)'!$J57),0)+1):INDEX($C445:$BJ445,,(COLUMN(BC458)-COLUMN($C458)+1)-'Charges variables (avancé)'!$J57)),0)</f>
        <v>0</v>
      </c>
      <c r="BD458" s="368">
        <f>IF(AND(ROUND(('Charges variables-Calculs auto'!BD$139-CONFIG!$D$7)/31,0)&gt;=ROUND('Charges variables (avancé)'!$J57,0),'Charges variables (avancé)'!$E57&lt;&gt;0),SUM(INDEX($C445:$BJ445,,IF((COLUMN(BD458)-COLUMN($C458)+1)&gt;('Charges variables (avancé)'!$I57+'Charges variables (avancé)'!$J57),(COLUMN(BD458)-COLUMN($C458)+1)-('Charges variables (avancé)'!$I57+'Charges variables (avancé)'!$J57),0)+1):INDEX($C445:$BJ445,,(COLUMN(BD458)-COLUMN($C458)+1)-'Charges variables (avancé)'!$J57)),0)</f>
        <v>0</v>
      </c>
      <c r="BE458" s="368">
        <f>IF(AND(ROUND(('Charges variables-Calculs auto'!BE$139-CONFIG!$D$7)/31,0)&gt;=ROUND('Charges variables (avancé)'!$J57,0),'Charges variables (avancé)'!$E57&lt;&gt;0),SUM(INDEX($C445:$BJ445,,IF((COLUMN(BE458)-COLUMN($C458)+1)&gt;('Charges variables (avancé)'!$I57+'Charges variables (avancé)'!$J57),(COLUMN(BE458)-COLUMN($C458)+1)-('Charges variables (avancé)'!$I57+'Charges variables (avancé)'!$J57),0)+1):INDEX($C445:$BJ445,,(COLUMN(BE458)-COLUMN($C458)+1)-'Charges variables (avancé)'!$J57)),0)</f>
        <v>0</v>
      </c>
      <c r="BF458" s="368">
        <f>IF(AND(ROUND(('Charges variables-Calculs auto'!BF$139-CONFIG!$D$7)/31,0)&gt;=ROUND('Charges variables (avancé)'!$J57,0),'Charges variables (avancé)'!$E57&lt;&gt;0),SUM(INDEX($C445:$BJ445,,IF((COLUMN(BF458)-COLUMN($C458)+1)&gt;('Charges variables (avancé)'!$I57+'Charges variables (avancé)'!$J57),(COLUMN(BF458)-COLUMN($C458)+1)-('Charges variables (avancé)'!$I57+'Charges variables (avancé)'!$J57),0)+1):INDEX($C445:$BJ445,,(COLUMN(BF458)-COLUMN($C458)+1)-'Charges variables (avancé)'!$J57)),0)</f>
        <v>0</v>
      </c>
      <c r="BG458" s="368">
        <f>IF(AND(ROUND(('Charges variables-Calculs auto'!BG$139-CONFIG!$D$7)/31,0)&gt;=ROUND('Charges variables (avancé)'!$J57,0),'Charges variables (avancé)'!$E57&lt;&gt;0),SUM(INDEX($C445:$BJ445,,IF((COLUMN(BG458)-COLUMN($C458)+1)&gt;('Charges variables (avancé)'!$I57+'Charges variables (avancé)'!$J57),(COLUMN(BG458)-COLUMN($C458)+1)-('Charges variables (avancé)'!$I57+'Charges variables (avancé)'!$J57),0)+1):INDEX($C445:$BJ445,,(COLUMN(BG458)-COLUMN($C458)+1)-'Charges variables (avancé)'!$J57)),0)</f>
        <v>0</v>
      </c>
      <c r="BH458" s="368">
        <f>IF(AND(ROUND(('Charges variables-Calculs auto'!BH$139-CONFIG!$D$7)/31,0)&gt;=ROUND('Charges variables (avancé)'!$J57,0),'Charges variables (avancé)'!$E57&lt;&gt;0),SUM(INDEX($C445:$BJ445,,IF((COLUMN(BH458)-COLUMN($C458)+1)&gt;('Charges variables (avancé)'!$I57+'Charges variables (avancé)'!$J57),(COLUMN(BH458)-COLUMN($C458)+1)-('Charges variables (avancé)'!$I57+'Charges variables (avancé)'!$J57),0)+1):INDEX($C445:$BJ445,,(COLUMN(BH458)-COLUMN($C458)+1)-'Charges variables (avancé)'!$J57)),0)</f>
        <v>0</v>
      </c>
      <c r="BI458" s="368">
        <f>IF(AND(ROUND(('Charges variables-Calculs auto'!BI$139-CONFIG!$D$7)/31,0)&gt;=ROUND('Charges variables (avancé)'!$J57,0),'Charges variables (avancé)'!$E57&lt;&gt;0),SUM(INDEX($C445:$BJ445,,IF((COLUMN(BI458)-COLUMN($C458)+1)&gt;('Charges variables (avancé)'!$I57+'Charges variables (avancé)'!$J57),(COLUMN(BI458)-COLUMN($C458)+1)-('Charges variables (avancé)'!$I57+'Charges variables (avancé)'!$J57),0)+1):INDEX($C445:$BJ445,,(COLUMN(BI458)-COLUMN($C458)+1)-'Charges variables (avancé)'!$J57)),0)</f>
        <v>0</v>
      </c>
      <c r="BJ458" s="368">
        <f>IF(AND(ROUND(('Charges variables-Calculs auto'!BJ$139-CONFIG!$D$7)/31,0)&gt;=ROUND('Charges variables (avancé)'!$J57,0),'Charges variables (avancé)'!$E57&lt;&gt;0),SUM(INDEX($C445:$BJ445,,IF((COLUMN(BJ458)-COLUMN($C458)+1)&gt;('Charges variables (avancé)'!$I57+'Charges variables (avancé)'!$J57),(COLUMN(BJ458)-COLUMN($C458)+1)-('Charges variables (avancé)'!$I57+'Charges variables (avancé)'!$J57),0)+1):INDEX($C445:$BJ445,,(COLUMN(BJ458)-COLUMN($C458)+1)-'Charges variables (avancé)'!$J57)),0)</f>
        <v>0</v>
      </c>
    </row>
    <row r="459" spans="2:62" ht="15" customHeight="1">
      <c r="B459" s="366">
        <f>'Charges variables (avancé)'!C58</f>
        <v>0</v>
      </c>
      <c r="C459" s="368">
        <f>IF(AND(ROUND(('Charges variables-Calculs auto'!C$139-CONFIG!$D$7)/31,0)&gt;=ROUND('Charges variables (avancé)'!$J58,0),'Charges variables (avancé)'!$E58&lt;&gt;0),SUM(INDEX($C446:$BJ446,,IF((COLUMN(C459)-COLUMN($C459)+1)&gt;('Charges variables (avancé)'!$I58+'Charges variables (avancé)'!$J58),(COLUMN(C459)-COLUMN($C459)+1)-('Charges variables (avancé)'!$I58+'Charges variables (avancé)'!$J58),0)+1):INDEX($C446:$BJ446,,(COLUMN(C459)-COLUMN($C459)+1)-'Charges variables (avancé)'!$J58)),0)</f>
        <v>0</v>
      </c>
      <c r="D459" s="368">
        <f>IF(AND(ROUND(('Charges variables-Calculs auto'!D$139-CONFIG!$D$7)/31,0)&gt;=ROUND('Charges variables (avancé)'!$J58,0),'Charges variables (avancé)'!$E58&lt;&gt;0),SUM(INDEX($C446:$BJ446,,IF((COLUMN(D459)-COLUMN($C459)+1)&gt;('Charges variables (avancé)'!$I58+'Charges variables (avancé)'!$J58),(COLUMN(D459)-COLUMN($C459)+1)-('Charges variables (avancé)'!$I58+'Charges variables (avancé)'!$J58),0)+1):INDEX($C446:$BJ446,,(COLUMN(D459)-COLUMN($C459)+1)-'Charges variables (avancé)'!$J58)),0)</f>
        <v>0</v>
      </c>
      <c r="E459" s="368">
        <f>IF(AND(ROUND(('Charges variables-Calculs auto'!E$139-CONFIG!$D$7)/31,0)&gt;=ROUND('Charges variables (avancé)'!$J58,0),'Charges variables (avancé)'!$E58&lt;&gt;0),SUM(INDEX($C446:$BJ446,,IF((COLUMN(E459)-COLUMN($C459)+1)&gt;('Charges variables (avancé)'!$I58+'Charges variables (avancé)'!$J58),(COLUMN(E459)-COLUMN($C459)+1)-('Charges variables (avancé)'!$I58+'Charges variables (avancé)'!$J58),0)+1):INDEX($C446:$BJ446,,(COLUMN(E459)-COLUMN($C459)+1)-'Charges variables (avancé)'!$J58)),0)</f>
        <v>0</v>
      </c>
      <c r="F459" s="368">
        <f>IF(AND(ROUND(('Charges variables-Calculs auto'!F$139-CONFIG!$D$7)/31,0)&gt;=ROUND('Charges variables (avancé)'!$J58,0),'Charges variables (avancé)'!$E58&lt;&gt;0),SUM(INDEX($C446:$BJ446,,IF((COLUMN(F459)-COLUMN($C459)+1)&gt;('Charges variables (avancé)'!$I58+'Charges variables (avancé)'!$J58),(COLUMN(F459)-COLUMN($C459)+1)-('Charges variables (avancé)'!$I58+'Charges variables (avancé)'!$J58),0)+1):INDEX($C446:$BJ446,,(COLUMN(F459)-COLUMN($C459)+1)-'Charges variables (avancé)'!$J58)),0)</f>
        <v>0</v>
      </c>
      <c r="G459" s="368">
        <f>IF(AND(ROUND(('Charges variables-Calculs auto'!G$139-CONFIG!$D$7)/31,0)&gt;=ROUND('Charges variables (avancé)'!$J58,0),'Charges variables (avancé)'!$E58&lt;&gt;0),SUM(INDEX($C446:$BJ446,,IF((COLUMN(G459)-COLUMN($C459)+1)&gt;('Charges variables (avancé)'!$I58+'Charges variables (avancé)'!$J58),(COLUMN(G459)-COLUMN($C459)+1)-('Charges variables (avancé)'!$I58+'Charges variables (avancé)'!$J58),0)+1):INDEX($C446:$BJ446,,(COLUMN(G459)-COLUMN($C459)+1)-'Charges variables (avancé)'!$J58)),0)</f>
        <v>0</v>
      </c>
      <c r="H459" s="368">
        <f>IF(AND(ROUND(('Charges variables-Calculs auto'!H$139-CONFIG!$D$7)/31,0)&gt;=ROUND('Charges variables (avancé)'!$J58,0),'Charges variables (avancé)'!$E58&lt;&gt;0),SUM(INDEX($C446:$BJ446,,IF((COLUMN(H459)-COLUMN($C459)+1)&gt;('Charges variables (avancé)'!$I58+'Charges variables (avancé)'!$J58),(COLUMN(H459)-COLUMN($C459)+1)-('Charges variables (avancé)'!$I58+'Charges variables (avancé)'!$J58),0)+1):INDEX($C446:$BJ446,,(COLUMN(H459)-COLUMN($C459)+1)-'Charges variables (avancé)'!$J58)),0)</f>
        <v>0</v>
      </c>
      <c r="I459" s="368">
        <f>IF(AND(ROUND(('Charges variables-Calculs auto'!I$139-CONFIG!$D$7)/31,0)&gt;=ROUND('Charges variables (avancé)'!$J58,0),'Charges variables (avancé)'!$E58&lt;&gt;0),SUM(INDEX($C446:$BJ446,,IF((COLUMN(I459)-COLUMN($C459)+1)&gt;('Charges variables (avancé)'!$I58+'Charges variables (avancé)'!$J58),(COLUMN(I459)-COLUMN($C459)+1)-('Charges variables (avancé)'!$I58+'Charges variables (avancé)'!$J58),0)+1):INDEX($C446:$BJ446,,(COLUMN(I459)-COLUMN($C459)+1)-'Charges variables (avancé)'!$J58)),0)</f>
        <v>0</v>
      </c>
      <c r="J459" s="368">
        <f>IF(AND(ROUND(('Charges variables-Calculs auto'!J$139-CONFIG!$D$7)/31,0)&gt;=ROUND('Charges variables (avancé)'!$J58,0),'Charges variables (avancé)'!$E58&lt;&gt;0),SUM(INDEX($C446:$BJ446,,IF((COLUMN(J459)-COLUMN($C459)+1)&gt;('Charges variables (avancé)'!$I58+'Charges variables (avancé)'!$J58),(COLUMN(J459)-COLUMN($C459)+1)-('Charges variables (avancé)'!$I58+'Charges variables (avancé)'!$J58),0)+1):INDEX($C446:$BJ446,,(COLUMN(J459)-COLUMN($C459)+1)-'Charges variables (avancé)'!$J58)),0)</f>
        <v>0</v>
      </c>
      <c r="K459" s="368">
        <f>IF(AND(ROUND(('Charges variables-Calculs auto'!K$139-CONFIG!$D$7)/31,0)&gt;=ROUND('Charges variables (avancé)'!$J58,0),'Charges variables (avancé)'!$E58&lt;&gt;0),SUM(INDEX($C446:$BJ446,,IF((COLUMN(K459)-COLUMN($C459)+1)&gt;('Charges variables (avancé)'!$I58+'Charges variables (avancé)'!$J58),(COLUMN(K459)-COLUMN($C459)+1)-('Charges variables (avancé)'!$I58+'Charges variables (avancé)'!$J58),0)+1):INDEX($C446:$BJ446,,(COLUMN(K459)-COLUMN($C459)+1)-'Charges variables (avancé)'!$J58)),0)</f>
        <v>0</v>
      </c>
      <c r="L459" s="368">
        <f>IF(AND(ROUND(('Charges variables-Calculs auto'!L$139-CONFIG!$D$7)/31,0)&gt;=ROUND('Charges variables (avancé)'!$J58,0),'Charges variables (avancé)'!$E58&lt;&gt;0),SUM(INDEX($C446:$BJ446,,IF((COLUMN(L459)-COLUMN($C459)+1)&gt;('Charges variables (avancé)'!$I58+'Charges variables (avancé)'!$J58),(COLUMN(L459)-COLUMN($C459)+1)-('Charges variables (avancé)'!$I58+'Charges variables (avancé)'!$J58),0)+1):INDEX($C446:$BJ446,,(COLUMN(L459)-COLUMN($C459)+1)-'Charges variables (avancé)'!$J58)),0)</f>
        <v>0</v>
      </c>
      <c r="M459" s="368">
        <f>IF(AND(ROUND(('Charges variables-Calculs auto'!M$139-CONFIG!$D$7)/31,0)&gt;=ROUND('Charges variables (avancé)'!$J58,0),'Charges variables (avancé)'!$E58&lt;&gt;0),SUM(INDEX($C446:$BJ446,,IF((COLUMN(M459)-COLUMN($C459)+1)&gt;('Charges variables (avancé)'!$I58+'Charges variables (avancé)'!$J58),(COLUMN(M459)-COLUMN($C459)+1)-('Charges variables (avancé)'!$I58+'Charges variables (avancé)'!$J58),0)+1):INDEX($C446:$BJ446,,(COLUMN(M459)-COLUMN($C459)+1)-'Charges variables (avancé)'!$J58)),0)</f>
        <v>0</v>
      </c>
      <c r="N459" s="368">
        <f>IF(AND(ROUND(('Charges variables-Calculs auto'!N$139-CONFIG!$D$7)/31,0)&gt;=ROUND('Charges variables (avancé)'!$J58,0),'Charges variables (avancé)'!$E58&lt;&gt;0),SUM(INDEX($C446:$BJ446,,IF((COLUMN(N459)-COLUMN($C459)+1)&gt;('Charges variables (avancé)'!$I58+'Charges variables (avancé)'!$J58),(COLUMN(N459)-COLUMN($C459)+1)-('Charges variables (avancé)'!$I58+'Charges variables (avancé)'!$J58),0)+1):INDEX($C446:$BJ446,,(COLUMN(N459)-COLUMN($C459)+1)-'Charges variables (avancé)'!$J58)),0)</f>
        <v>0</v>
      </c>
      <c r="O459" s="368">
        <f>IF(AND(ROUND(('Charges variables-Calculs auto'!O$139-CONFIG!$D$7)/31,0)&gt;=ROUND('Charges variables (avancé)'!$J58,0),'Charges variables (avancé)'!$E58&lt;&gt;0),SUM(INDEX($C446:$BJ446,,IF((COLUMN(O459)-COLUMN($C459)+1)&gt;('Charges variables (avancé)'!$I58+'Charges variables (avancé)'!$J58),(COLUMN(O459)-COLUMN($C459)+1)-('Charges variables (avancé)'!$I58+'Charges variables (avancé)'!$J58),0)+1):INDEX($C446:$BJ446,,(COLUMN(O459)-COLUMN($C459)+1)-'Charges variables (avancé)'!$J58)),0)</f>
        <v>0</v>
      </c>
      <c r="P459" s="368">
        <f>IF(AND(ROUND(('Charges variables-Calculs auto'!P$139-CONFIG!$D$7)/31,0)&gt;=ROUND('Charges variables (avancé)'!$J58,0),'Charges variables (avancé)'!$E58&lt;&gt;0),SUM(INDEX($C446:$BJ446,,IF((COLUMN(P459)-COLUMN($C459)+1)&gt;('Charges variables (avancé)'!$I58+'Charges variables (avancé)'!$J58),(COLUMN(P459)-COLUMN($C459)+1)-('Charges variables (avancé)'!$I58+'Charges variables (avancé)'!$J58),0)+1):INDEX($C446:$BJ446,,(COLUMN(P459)-COLUMN($C459)+1)-'Charges variables (avancé)'!$J58)),0)</f>
        <v>0</v>
      </c>
      <c r="Q459" s="368">
        <f>IF(AND(ROUND(('Charges variables-Calculs auto'!Q$139-CONFIG!$D$7)/31,0)&gt;=ROUND('Charges variables (avancé)'!$J58,0),'Charges variables (avancé)'!$E58&lt;&gt;0),SUM(INDEX($C446:$BJ446,,IF((COLUMN(Q459)-COLUMN($C459)+1)&gt;('Charges variables (avancé)'!$I58+'Charges variables (avancé)'!$J58),(COLUMN(Q459)-COLUMN($C459)+1)-('Charges variables (avancé)'!$I58+'Charges variables (avancé)'!$J58),0)+1):INDEX($C446:$BJ446,,(COLUMN(Q459)-COLUMN($C459)+1)-'Charges variables (avancé)'!$J58)),0)</f>
        <v>0</v>
      </c>
      <c r="R459" s="368">
        <f>IF(AND(ROUND(('Charges variables-Calculs auto'!R$139-CONFIG!$D$7)/31,0)&gt;=ROUND('Charges variables (avancé)'!$J58,0),'Charges variables (avancé)'!$E58&lt;&gt;0),SUM(INDEX($C446:$BJ446,,IF((COLUMN(R459)-COLUMN($C459)+1)&gt;('Charges variables (avancé)'!$I58+'Charges variables (avancé)'!$J58),(COLUMN(R459)-COLUMN($C459)+1)-('Charges variables (avancé)'!$I58+'Charges variables (avancé)'!$J58),0)+1):INDEX($C446:$BJ446,,(COLUMN(R459)-COLUMN($C459)+1)-'Charges variables (avancé)'!$J58)),0)</f>
        <v>0</v>
      </c>
      <c r="S459" s="368">
        <f>IF(AND(ROUND(('Charges variables-Calculs auto'!S$139-CONFIG!$D$7)/31,0)&gt;=ROUND('Charges variables (avancé)'!$J58,0),'Charges variables (avancé)'!$E58&lt;&gt;0),SUM(INDEX($C446:$BJ446,,IF((COLUMN(S459)-COLUMN($C459)+1)&gt;('Charges variables (avancé)'!$I58+'Charges variables (avancé)'!$J58),(COLUMN(S459)-COLUMN($C459)+1)-('Charges variables (avancé)'!$I58+'Charges variables (avancé)'!$J58),0)+1):INDEX($C446:$BJ446,,(COLUMN(S459)-COLUMN($C459)+1)-'Charges variables (avancé)'!$J58)),0)</f>
        <v>0</v>
      </c>
      <c r="T459" s="368">
        <f>IF(AND(ROUND(('Charges variables-Calculs auto'!T$139-CONFIG!$D$7)/31,0)&gt;=ROUND('Charges variables (avancé)'!$J58,0),'Charges variables (avancé)'!$E58&lt;&gt;0),SUM(INDEX($C446:$BJ446,,IF((COLUMN(T459)-COLUMN($C459)+1)&gt;('Charges variables (avancé)'!$I58+'Charges variables (avancé)'!$J58),(COLUMN(T459)-COLUMN($C459)+1)-('Charges variables (avancé)'!$I58+'Charges variables (avancé)'!$J58),0)+1):INDEX($C446:$BJ446,,(COLUMN(T459)-COLUMN($C459)+1)-'Charges variables (avancé)'!$J58)),0)</f>
        <v>0</v>
      </c>
      <c r="U459" s="368">
        <f>IF(AND(ROUND(('Charges variables-Calculs auto'!U$139-CONFIG!$D$7)/31,0)&gt;=ROUND('Charges variables (avancé)'!$J58,0),'Charges variables (avancé)'!$E58&lt;&gt;0),SUM(INDEX($C446:$BJ446,,IF((COLUMN(U459)-COLUMN($C459)+1)&gt;('Charges variables (avancé)'!$I58+'Charges variables (avancé)'!$J58),(COLUMN(U459)-COLUMN($C459)+1)-('Charges variables (avancé)'!$I58+'Charges variables (avancé)'!$J58),0)+1):INDEX($C446:$BJ446,,(COLUMN(U459)-COLUMN($C459)+1)-'Charges variables (avancé)'!$J58)),0)</f>
        <v>0</v>
      </c>
      <c r="V459" s="368">
        <f>IF(AND(ROUND(('Charges variables-Calculs auto'!V$139-CONFIG!$D$7)/31,0)&gt;=ROUND('Charges variables (avancé)'!$J58,0),'Charges variables (avancé)'!$E58&lt;&gt;0),SUM(INDEX($C446:$BJ446,,IF((COLUMN(V459)-COLUMN($C459)+1)&gt;('Charges variables (avancé)'!$I58+'Charges variables (avancé)'!$J58),(COLUMN(V459)-COLUMN($C459)+1)-('Charges variables (avancé)'!$I58+'Charges variables (avancé)'!$J58),0)+1):INDEX($C446:$BJ446,,(COLUMN(V459)-COLUMN($C459)+1)-'Charges variables (avancé)'!$J58)),0)</f>
        <v>0</v>
      </c>
      <c r="W459" s="368">
        <f>IF(AND(ROUND(('Charges variables-Calculs auto'!W$139-CONFIG!$D$7)/31,0)&gt;=ROUND('Charges variables (avancé)'!$J58,0),'Charges variables (avancé)'!$E58&lt;&gt;0),SUM(INDEX($C446:$BJ446,,IF((COLUMN(W459)-COLUMN($C459)+1)&gt;('Charges variables (avancé)'!$I58+'Charges variables (avancé)'!$J58),(COLUMN(W459)-COLUMN($C459)+1)-('Charges variables (avancé)'!$I58+'Charges variables (avancé)'!$J58),0)+1):INDEX($C446:$BJ446,,(COLUMN(W459)-COLUMN($C459)+1)-'Charges variables (avancé)'!$J58)),0)</f>
        <v>0</v>
      </c>
      <c r="X459" s="368">
        <f>IF(AND(ROUND(('Charges variables-Calculs auto'!X$139-CONFIG!$D$7)/31,0)&gt;=ROUND('Charges variables (avancé)'!$J58,0),'Charges variables (avancé)'!$E58&lt;&gt;0),SUM(INDEX($C446:$BJ446,,IF((COLUMN(X459)-COLUMN($C459)+1)&gt;('Charges variables (avancé)'!$I58+'Charges variables (avancé)'!$J58),(COLUMN(X459)-COLUMN($C459)+1)-('Charges variables (avancé)'!$I58+'Charges variables (avancé)'!$J58),0)+1):INDEX($C446:$BJ446,,(COLUMN(X459)-COLUMN($C459)+1)-'Charges variables (avancé)'!$J58)),0)</f>
        <v>0</v>
      </c>
      <c r="Y459" s="368">
        <f>IF(AND(ROUND(('Charges variables-Calculs auto'!Y$139-CONFIG!$D$7)/31,0)&gt;=ROUND('Charges variables (avancé)'!$J58,0),'Charges variables (avancé)'!$E58&lt;&gt;0),SUM(INDEX($C446:$BJ446,,IF((COLUMN(Y459)-COLUMN($C459)+1)&gt;('Charges variables (avancé)'!$I58+'Charges variables (avancé)'!$J58),(COLUMN(Y459)-COLUMN($C459)+1)-('Charges variables (avancé)'!$I58+'Charges variables (avancé)'!$J58),0)+1):INDEX($C446:$BJ446,,(COLUMN(Y459)-COLUMN($C459)+1)-'Charges variables (avancé)'!$J58)),0)</f>
        <v>0</v>
      </c>
      <c r="Z459" s="368">
        <f>IF(AND(ROUND(('Charges variables-Calculs auto'!Z$139-CONFIG!$D$7)/31,0)&gt;=ROUND('Charges variables (avancé)'!$J58,0),'Charges variables (avancé)'!$E58&lt;&gt;0),SUM(INDEX($C446:$BJ446,,IF((COLUMN(Z459)-COLUMN($C459)+1)&gt;('Charges variables (avancé)'!$I58+'Charges variables (avancé)'!$J58),(COLUMN(Z459)-COLUMN($C459)+1)-('Charges variables (avancé)'!$I58+'Charges variables (avancé)'!$J58),0)+1):INDEX($C446:$BJ446,,(COLUMN(Z459)-COLUMN($C459)+1)-'Charges variables (avancé)'!$J58)),0)</f>
        <v>0</v>
      </c>
      <c r="AA459" s="368">
        <f>IF(AND(ROUND(('Charges variables-Calculs auto'!AA$139-CONFIG!$D$7)/31,0)&gt;=ROUND('Charges variables (avancé)'!$J58,0),'Charges variables (avancé)'!$E58&lt;&gt;0),SUM(INDEX($C446:$BJ446,,IF((COLUMN(AA459)-COLUMN($C459)+1)&gt;('Charges variables (avancé)'!$I58+'Charges variables (avancé)'!$J58),(COLUMN(AA459)-COLUMN($C459)+1)-('Charges variables (avancé)'!$I58+'Charges variables (avancé)'!$J58),0)+1):INDEX($C446:$BJ446,,(COLUMN(AA459)-COLUMN($C459)+1)-'Charges variables (avancé)'!$J58)),0)</f>
        <v>0</v>
      </c>
      <c r="AB459" s="368">
        <f>IF(AND(ROUND(('Charges variables-Calculs auto'!AB$139-CONFIG!$D$7)/31,0)&gt;=ROUND('Charges variables (avancé)'!$J58,0),'Charges variables (avancé)'!$E58&lt;&gt;0),SUM(INDEX($C446:$BJ446,,IF((COLUMN(AB459)-COLUMN($C459)+1)&gt;('Charges variables (avancé)'!$I58+'Charges variables (avancé)'!$J58),(COLUMN(AB459)-COLUMN($C459)+1)-('Charges variables (avancé)'!$I58+'Charges variables (avancé)'!$J58),0)+1):INDEX($C446:$BJ446,,(COLUMN(AB459)-COLUMN($C459)+1)-'Charges variables (avancé)'!$J58)),0)</f>
        <v>0</v>
      </c>
      <c r="AC459" s="368">
        <f>IF(AND(ROUND(('Charges variables-Calculs auto'!AC$139-CONFIG!$D$7)/31,0)&gt;=ROUND('Charges variables (avancé)'!$J58,0),'Charges variables (avancé)'!$E58&lt;&gt;0),SUM(INDEX($C446:$BJ446,,IF((COLUMN(AC459)-COLUMN($C459)+1)&gt;('Charges variables (avancé)'!$I58+'Charges variables (avancé)'!$J58),(COLUMN(AC459)-COLUMN($C459)+1)-('Charges variables (avancé)'!$I58+'Charges variables (avancé)'!$J58),0)+1):INDEX($C446:$BJ446,,(COLUMN(AC459)-COLUMN($C459)+1)-'Charges variables (avancé)'!$J58)),0)</f>
        <v>0</v>
      </c>
      <c r="AD459" s="368">
        <f>IF(AND(ROUND(('Charges variables-Calculs auto'!AD$139-CONFIG!$D$7)/31,0)&gt;=ROUND('Charges variables (avancé)'!$J58,0),'Charges variables (avancé)'!$E58&lt;&gt;0),SUM(INDEX($C446:$BJ446,,IF((COLUMN(AD459)-COLUMN($C459)+1)&gt;('Charges variables (avancé)'!$I58+'Charges variables (avancé)'!$J58),(COLUMN(AD459)-COLUMN($C459)+1)-('Charges variables (avancé)'!$I58+'Charges variables (avancé)'!$J58),0)+1):INDEX($C446:$BJ446,,(COLUMN(AD459)-COLUMN($C459)+1)-'Charges variables (avancé)'!$J58)),0)</f>
        <v>0</v>
      </c>
      <c r="AE459" s="368">
        <f>IF(AND(ROUND(('Charges variables-Calculs auto'!AE$139-CONFIG!$D$7)/31,0)&gt;=ROUND('Charges variables (avancé)'!$J58,0),'Charges variables (avancé)'!$E58&lt;&gt;0),SUM(INDEX($C446:$BJ446,,IF((COLUMN(AE459)-COLUMN($C459)+1)&gt;('Charges variables (avancé)'!$I58+'Charges variables (avancé)'!$J58),(COLUMN(AE459)-COLUMN($C459)+1)-('Charges variables (avancé)'!$I58+'Charges variables (avancé)'!$J58),0)+1):INDEX($C446:$BJ446,,(COLUMN(AE459)-COLUMN($C459)+1)-'Charges variables (avancé)'!$J58)),0)</f>
        <v>0</v>
      </c>
      <c r="AF459" s="368">
        <f>IF(AND(ROUND(('Charges variables-Calculs auto'!AF$139-CONFIG!$D$7)/31,0)&gt;=ROUND('Charges variables (avancé)'!$J58,0),'Charges variables (avancé)'!$E58&lt;&gt;0),SUM(INDEX($C446:$BJ446,,IF((COLUMN(AF459)-COLUMN($C459)+1)&gt;('Charges variables (avancé)'!$I58+'Charges variables (avancé)'!$J58),(COLUMN(AF459)-COLUMN($C459)+1)-('Charges variables (avancé)'!$I58+'Charges variables (avancé)'!$J58),0)+1):INDEX($C446:$BJ446,,(COLUMN(AF459)-COLUMN($C459)+1)-'Charges variables (avancé)'!$J58)),0)</f>
        <v>0</v>
      </c>
      <c r="AG459" s="368">
        <f>IF(AND(ROUND(('Charges variables-Calculs auto'!AG$139-CONFIG!$D$7)/31,0)&gt;=ROUND('Charges variables (avancé)'!$J58,0),'Charges variables (avancé)'!$E58&lt;&gt;0),SUM(INDEX($C446:$BJ446,,IF((COLUMN(AG459)-COLUMN($C459)+1)&gt;('Charges variables (avancé)'!$I58+'Charges variables (avancé)'!$J58),(COLUMN(AG459)-COLUMN($C459)+1)-('Charges variables (avancé)'!$I58+'Charges variables (avancé)'!$J58),0)+1):INDEX($C446:$BJ446,,(COLUMN(AG459)-COLUMN($C459)+1)-'Charges variables (avancé)'!$J58)),0)</f>
        <v>0</v>
      </c>
      <c r="AH459" s="368">
        <f>IF(AND(ROUND(('Charges variables-Calculs auto'!AH$139-CONFIG!$D$7)/31,0)&gt;=ROUND('Charges variables (avancé)'!$J58,0),'Charges variables (avancé)'!$E58&lt;&gt;0),SUM(INDEX($C446:$BJ446,,IF((COLUMN(AH459)-COLUMN($C459)+1)&gt;('Charges variables (avancé)'!$I58+'Charges variables (avancé)'!$J58),(COLUMN(AH459)-COLUMN($C459)+1)-('Charges variables (avancé)'!$I58+'Charges variables (avancé)'!$J58),0)+1):INDEX($C446:$BJ446,,(COLUMN(AH459)-COLUMN($C459)+1)-'Charges variables (avancé)'!$J58)),0)</f>
        <v>0</v>
      </c>
      <c r="AI459" s="368">
        <f>IF(AND(ROUND(('Charges variables-Calculs auto'!AI$139-CONFIG!$D$7)/31,0)&gt;=ROUND('Charges variables (avancé)'!$J58,0),'Charges variables (avancé)'!$E58&lt;&gt;0),SUM(INDEX($C446:$BJ446,,IF((COLUMN(AI459)-COLUMN($C459)+1)&gt;('Charges variables (avancé)'!$I58+'Charges variables (avancé)'!$J58),(COLUMN(AI459)-COLUMN($C459)+1)-('Charges variables (avancé)'!$I58+'Charges variables (avancé)'!$J58),0)+1):INDEX($C446:$BJ446,,(COLUMN(AI459)-COLUMN($C459)+1)-'Charges variables (avancé)'!$J58)),0)</f>
        <v>0</v>
      </c>
      <c r="AJ459" s="368">
        <f>IF(AND(ROUND(('Charges variables-Calculs auto'!AJ$139-CONFIG!$D$7)/31,0)&gt;=ROUND('Charges variables (avancé)'!$J58,0),'Charges variables (avancé)'!$E58&lt;&gt;0),SUM(INDEX($C446:$BJ446,,IF((COLUMN(AJ459)-COLUMN($C459)+1)&gt;('Charges variables (avancé)'!$I58+'Charges variables (avancé)'!$J58),(COLUMN(AJ459)-COLUMN($C459)+1)-('Charges variables (avancé)'!$I58+'Charges variables (avancé)'!$J58),0)+1):INDEX($C446:$BJ446,,(COLUMN(AJ459)-COLUMN($C459)+1)-'Charges variables (avancé)'!$J58)),0)</f>
        <v>0</v>
      </c>
      <c r="AK459" s="368">
        <f>IF(AND(ROUND(('Charges variables-Calculs auto'!AK$139-CONFIG!$D$7)/31,0)&gt;=ROUND('Charges variables (avancé)'!$J58,0),'Charges variables (avancé)'!$E58&lt;&gt;0),SUM(INDEX($C446:$BJ446,,IF((COLUMN(AK459)-COLUMN($C459)+1)&gt;('Charges variables (avancé)'!$I58+'Charges variables (avancé)'!$J58),(COLUMN(AK459)-COLUMN($C459)+1)-('Charges variables (avancé)'!$I58+'Charges variables (avancé)'!$J58),0)+1):INDEX($C446:$BJ446,,(COLUMN(AK459)-COLUMN($C459)+1)-'Charges variables (avancé)'!$J58)),0)</f>
        <v>0</v>
      </c>
      <c r="AL459" s="368">
        <f>IF(AND(ROUND(('Charges variables-Calculs auto'!AL$139-CONFIG!$D$7)/31,0)&gt;=ROUND('Charges variables (avancé)'!$J58,0),'Charges variables (avancé)'!$E58&lt;&gt;0),SUM(INDEX($C446:$BJ446,,IF((COLUMN(AL459)-COLUMN($C459)+1)&gt;('Charges variables (avancé)'!$I58+'Charges variables (avancé)'!$J58),(COLUMN(AL459)-COLUMN($C459)+1)-('Charges variables (avancé)'!$I58+'Charges variables (avancé)'!$J58),0)+1):INDEX($C446:$BJ446,,(COLUMN(AL459)-COLUMN($C459)+1)-'Charges variables (avancé)'!$J58)),0)</f>
        <v>0</v>
      </c>
      <c r="AM459" s="368">
        <f>IF(AND(ROUND(('Charges variables-Calculs auto'!AM$139-CONFIG!$D$7)/31,0)&gt;=ROUND('Charges variables (avancé)'!$J58,0),'Charges variables (avancé)'!$E58&lt;&gt;0),SUM(INDEX($C446:$BJ446,,IF((COLUMN(AM459)-COLUMN($C459)+1)&gt;('Charges variables (avancé)'!$I58+'Charges variables (avancé)'!$J58),(COLUMN(AM459)-COLUMN($C459)+1)-('Charges variables (avancé)'!$I58+'Charges variables (avancé)'!$J58),0)+1):INDEX($C446:$BJ446,,(COLUMN(AM459)-COLUMN($C459)+1)-'Charges variables (avancé)'!$J58)),0)</f>
        <v>0</v>
      </c>
      <c r="AN459" s="368">
        <f>IF(AND(ROUND(('Charges variables-Calculs auto'!AN$139-CONFIG!$D$7)/31,0)&gt;=ROUND('Charges variables (avancé)'!$J58,0),'Charges variables (avancé)'!$E58&lt;&gt;0),SUM(INDEX($C446:$BJ446,,IF((COLUMN(AN459)-COLUMN($C459)+1)&gt;('Charges variables (avancé)'!$I58+'Charges variables (avancé)'!$J58),(COLUMN(AN459)-COLUMN($C459)+1)-('Charges variables (avancé)'!$I58+'Charges variables (avancé)'!$J58),0)+1):INDEX($C446:$BJ446,,(COLUMN(AN459)-COLUMN($C459)+1)-'Charges variables (avancé)'!$J58)),0)</f>
        <v>0</v>
      </c>
      <c r="AO459" s="368">
        <f>IF(AND(ROUND(('Charges variables-Calculs auto'!AO$139-CONFIG!$D$7)/31,0)&gt;=ROUND('Charges variables (avancé)'!$J58,0),'Charges variables (avancé)'!$E58&lt;&gt;0),SUM(INDEX($C446:$BJ446,,IF((COLUMN(AO459)-COLUMN($C459)+1)&gt;('Charges variables (avancé)'!$I58+'Charges variables (avancé)'!$J58),(COLUMN(AO459)-COLUMN($C459)+1)-('Charges variables (avancé)'!$I58+'Charges variables (avancé)'!$J58),0)+1):INDEX($C446:$BJ446,,(COLUMN(AO459)-COLUMN($C459)+1)-'Charges variables (avancé)'!$J58)),0)</f>
        <v>0</v>
      </c>
      <c r="AP459" s="368">
        <f>IF(AND(ROUND(('Charges variables-Calculs auto'!AP$139-CONFIG!$D$7)/31,0)&gt;=ROUND('Charges variables (avancé)'!$J58,0),'Charges variables (avancé)'!$E58&lt;&gt;0),SUM(INDEX($C446:$BJ446,,IF((COLUMN(AP459)-COLUMN($C459)+1)&gt;('Charges variables (avancé)'!$I58+'Charges variables (avancé)'!$J58),(COLUMN(AP459)-COLUMN($C459)+1)-('Charges variables (avancé)'!$I58+'Charges variables (avancé)'!$J58),0)+1):INDEX($C446:$BJ446,,(COLUMN(AP459)-COLUMN($C459)+1)-'Charges variables (avancé)'!$J58)),0)</f>
        <v>0</v>
      </c>
      <c r="AQ459" s="368">
        <f>IF(AND(ROUND(('Charges variables-Calculs auto'!AQ$139-CONFIG!$D$7)/31,0)&gt;=ROUND('Charges variables (avancé)'!$J58,0),'Charges variables (avancé)'!$E58&lt;&gt;0),SUM(INDEX($C446:$BJ446,,IF((COLUMN(AQ459)-COLUMN($C459)+1)&gt;('Charges variables (avancé)'!$I58+'Charges variables (avancé)'!$J58),(COLUMN(AQ459)-COLUMN($C459)+1)-('Charges variables (avancé)'!$I58+'Charges variables (avancé)'!$J58),0)+1):INDEX($C446:$BJ446,,(COLUMN(AQ459)-COLUMN($C459)+1)-'Charges variables (avancé)'!$J58)),0)</f>
        <v>0</v>
      </c>
      <c r="AR459" s="368">
        <f>IF(AND(ROUND(('Charges variables-Calculs auto'!AR$139-CONFIG!$D$7)/31,0)&gt;=ROUND('Charges variables (avancé)'!$J58,0),'Charges variables (avancé)'!$E58&lt;&gt;0),SUM(INDEX($C446:$BJ446,,IF((COLUMN(AR459)-COLUMN($C459)+1)&gt;('Charges variables (avancé)'!$I58+'Charges variables (avancé)'!$J58),(COLUMN(AR459)-COLUMN($C459)+1)-('Charges variables (avancé)'!$I58+'Charges variables (avancé)'!$J58),0)+1):INDEX($C446:$BJ446,,(COLUMN(AR459)-COLUMN($C459)+1)-'Charges variables (avancé)'!$J58)),0)</f>
        <v>0</v>
      </c>
      <c r="AS459" s="368">
        <f>IF(AND(ROUND(('Charges variables-Calculs auto'!AS$139-CONFIG!$D$7)/31,0)&gt;=ROUND('Charges variables (avancé)'!$J58,0),'Charges variables (avancé)'!$E58&lt;&gt;0),SUM(INDEX($C446:$BJ446,,IF((COLUMN(AS459)-COLUMN($C459)+1)&gt;('Charges variables (avancé)'!$I58+'Charges variables (avancé)'!$J58),(COLUMN(AS459)-COLUMN($C459)+1)-('Charges variables (avancé)'!$I58+'Charges variables (avancé)'!$J58),0)+1):INDEX($C446:$BJ446,,(COLUMN(AS459)-COLUMN($C459)+1)-'Charges variables (avancé)'!$J58)),0)</f>
        <v>0</v>
      </c>
      <c r="AT459" s="368">
        <f>IF(AND(ROUND(('Charges variables-Calculs auto'!AT$139-CONFIG!$D$7)/31,0)&gt;=ROUND('Charges variables (avancé)'!$J58,0),'Charges variables (avancé)'!$E58&lt;&gt;0),SUM(INDEX($C446:$BJ446,,IF((COLUMN(AT459)-COLUMN($C459)+1)&gt;('Charges variables (avancé)'!$I58+'Charges variables (avancé)'!$J58),(COLUMN(AT459)-COLUMN($C459)+1)-('Charges variables (avancé)'!$I58+'Charges variables (avancé)'!$J58),0)+1):INDEX($C446:$BJ446,,(COLUMN(AT459)-COLUMN($C459)+1)-'Charges variables (avancé)'!$J58)),0)</f>
        <v>0</v>
      </c>
      <c r="AU459" s="368">
        <f>IF(AND(ROUND(('Charges variables-Calculs auto'!AU$139-CONFIG!$D$7)/31,0)&gt;=ROUND('Charges variables (avancé)'!$J58,0),'Charges variables (avancé)'!$E58&lt;&gt;0),SUM(INDEX($C446:$BJ446,,IF((COLUMN(AU459)-COLUMN($C459)+1)&gt;('Charges variables (avancé)'!$I58+'Charges variables (avancé)'!$J58),(COLUMN(AU459)-COLUMN($C459)+1)-('Charges variables (avancé)'!$I58+'Charges variables (avancé)'!$J58),0)+1):INDEX($C446:$BJ446,,(COLUMN(AU459)-COLUMN($C459)+1)-'Charges variables (avancé)'!$J58)),0)</f>
        <v>0</v>
      </c>
      <c r="AV459" s="368">
        <f>IF(AND(ROUND(('Charges variables-Calculs auto'!AV$139-CONFIG!$D$7)/31,0)&gt;=ROUND('Charges variables (avancé)'!$J58,0),'Charges variables (avancé)'!$E58&lt;&gt;0),SUM(INDEX($C446:$BJ446,,IF((COLUMN(AV459)-COLUMN($C459)+1)&gt;('Charges variables (avancé)'!$I58+'Charges variables (avancé)'!$J58),(COLUMN(AV459)-COLUMN($C459)+1)-('Charges variables (avancé)'!$I58+'Charges variables (avancé)'!$J58),0)+1):INDEX($C446:$BJ446,,(COLUMN(AV459)-COLUMN($C459)+1)-'Charges variables (avancé)'!$J58)),0)</f>
        <v>0</v>
      </c>
      <c r="AW459" s="368">
        <f>IF(AND(ROUND(('Charges variables-Calculs auto'!AW$139-CONFIG!$D$7)/31,0)&gt;=ROUND('Charges variables (avancé)'!$J58,0),'Charges variables (avancé)'!$E58&lt;&gt;0),SUM(INDEX($C446:$BJ446,,IF((COLUMN(AW459)-COLUMN($C459)+1)&gt;('Charges variables (avancé)'!$I58+'Charges variables (avancé)'!$J58),(COLUMN(AW459)-COLUMN($C459)+1)-('Charges variables (avancé)'!$I58+'Charges variables (avancé)'!$J58),0)+1):INDEX($C446:$BJ446,,(COLUMN(AW459)-COLUMN($C459)+1)-'Charges variables (avancé)'!$J58)),0)</f>
        <v>0</v>
      </c>
      <c r="AX459" s="368">
        <f>IF(AND(ROUND(('Charges variables-Calculs auto'!AX$139-CONFIG!$D$7)/31,0)&gt;=ROUND('Charges variables (avancé)'!$J58,0),'Charges variables (avancé)'!$E58&lt;&gt;0),SUM(INDEX($C446:$BJ446,,IF((COLUMN(AX459)-COLUMN($C459)+1)&gt;('Charges variables (avancé)'!$I58+'Charges variables (avancé)'!$J58),(COLUMN(AX459)-COLUMN($C459)+1)-('Charges variables (avancé)'!$I58+'Charges variables (avancé)'!$J58),0)+1):INDEX($C446:$BJ446,,(COLUMN(AX459)-COLUMN($C459)+1)-'Charges variables (avancé)'!$J58)),0)</f>
        <v>0</v>
      </c>
      <c r="AY459" s="368">
        <f>IF(AND(ROUND(('Charges variables-Calculs auto'!AY$139-CONFIG!$D$7)/31,0)&gt;=ROUND('Charges variables (avancé)'!$J58,0),'Charges variables (avancé)'!$E58&lt;&gt;0),SUM(INDEX($C446:$BJ446,,IF((COLUMN(AY459)-COLUMN($C459)+1)&gt;('Charges variables (avancé)'!$I58+'Charges variables (avancé)'!$J58),(COLUMN(AY459)-COLUMN($C459)+1)-('Charges variables (avancé)'!$I58+'Charges variables (avancé)'!$J58),0)+1):INDEX($C446:$BJ446,,(COLUMN(AY459)-COLUMN($C459)+1)-'Charges variables (avancé)'!$J58)),0)</f>
        <v>0</v>
      </c>
      <c r="AZ459" s="368">
        <f>IF(AND(ROUND(('Charges variables-Calculs auto'!AZ$139-CONFIG!$D$7)/31,0)&gt;=ROUND('Charges variables (avancé)'!$J58,0),'Charges variables (avancé)'!$E58&lt;&gt;0),SUM(INDEX($C446:$BJ446,,IF((COLUMN(AZ459)-COLUMN($C459)+1)&gt;('Charges variables (avancé)'!$I58+'Charges variables (avancé)'!$J58),(COLUMN(AZ459)-COLUMN($C459)+1)-('Charges variables (avancé)'!$I58+'Charges variables (avancé)'!$J58),0)+1):INDEX($C446:$BJ446,,(COLUMN(AZ459)-COLUMN($C459)+1)-'Charges variables (avancé)'!$J58)),0)</f>
        <v>0</v>
      </c>
      <c r="BA459" s="368">
        <f>IF(AND(ROUND(('Charges variables-Calculs auto'!BA$139-CONFIG!$D$7)/31,0)&gt;=ROUND('Charges variables (avancé)'!$J58,0),'Charges variables (avancé)'!$E58&lt;&gt;0),SUM(INDEX($C446:$BJ446,,IF((COLUMN(BA459)-COLUMN($C459)+1)&gt;('Charges variables (avancé)'!$I58+'Charges variables (avancé)'!$J58),(COLUMN(BA459)-COLUMN($C459)+1)-('Charges variables (avancé)'!$I58+'Charges variables (avancé)'!$J58),0)+1):INDEX($C446:$BJ446,,(COLUMN(BA459)-COLUMN($C459)+1)-'Charges variables (avancé)'!$J58)),0)</f>
        <v>0</v>
      </c>
      <c r="BB459" s="368">
        <f>IF(AND(ROUND(('Charges variables-Calculs auto'!BB$139-CONFIG!$D$7)/31,0)&gt;=ROUND('Charges variables (avancé)'!$J58,0),'Charges variables (avancé)'!$E58&lt;&gt;0),SUM(INDEX($C446:$BJ446,,IF((COLUMN(BB459)-COLUMN($C459)+1)&gt;('Charges variables (avancé)'!$I58+'Charges variables (avancé)'!$J58),(COLUMN(BB459)-COLUMN($C459)+1)-('Charges variables (avancé)'!$I58+'Charges variables (avancé)'!$J58),0)+1):INDEX($C446:$BJ446,,(COLUMN(BB459)-COLUMN($C459)+1)-'Charges variables (avancé)'!$J58)),0)</f>
        <v>0</v>
      </c>
      <c r="BC459" s="368">
        <f>IF(AND(ROUND(('Charges variables-Calculs auto'!BC$139-CONFIG!$D$7)/31,0)&gt;=ROUND('Charges variables (avancé)'!$J58,0),'Charges variables (avancé)'!$E58&lt;&gt;0),SUM(INDEX($C446:$BJ446,,IF((COLUMN(BC459)-COLUMN($C459)+1)&gt;('Charges variables (avancé)'!$I58+'Charges variables (avancé)'!$J58),(COLUMN(BC459)-COLUMN($C459)+1)-('Charges variables (avancé)'!$I58+'Charges variables (avancé)'!$J58),0)+1):INDEX($C446:$BJ446,,(COLUMN(BC459)-COLUMN($C459)+1)-'Charges variables (avancé)'!$J58)),0)</f>
        <v>0</v>
      </c>
      <c r="BD459" s="368">
        <f>IF(AND(ROUND(('Charges variables-Calculs auto'!BD$139-CONFIG!$D$7)/31,0)&gt;=ROUND('Charges variables (avancé)'!$J58,0),'Charges variables (avancé)'!$E58&lt;&gt;0),SUM(INDEX($C446:$BJ446,,IF((COLUMN(BD459)-COLUMN($C459)+1)&gt;('Charges variables (avancé)'!$I58+'Charges variables (avancé)'!$J58),(COLUMN(BD459)-COLUMN($C459)+1)-('Charges variables (avancé)'!$I58+'Charges variables (avancé)'!$J58),0)+1):INDEX($C446:$BJ446,,(COLUMN(BD459)-COLUMN($C459)+1)-'Charges variables (avancé)'!$J58)),0)</f>
        <v>0</v>
      </c>
      <c r="BE459" s="368">
        <f>IF(AND(ROUND(('Charges variables-Calculs auto'!BE$139-CONFIG!$D$7)/31,0)&gt;=ROUND('Charges variables (avancé)'!$J58,0),'Charges variables (avancé)'!$E58&lt;&gt;0),SUM(INDEX($C446:$BJ446,,IF((COLUMN(BE459)-COLUMN($C459)+1)&gt;('Charges variables (avancé)'!$I58+'Charges variables (avancé)'!$J58),(COLUMN(BE459)-COLUMN($C459)+1)-('Charges variables (avancé)'!$I58+'Charges variables (avancé)'!$J58),0)+1):INDEX($C446:$BJ446,,(COLUMN(BE459)-COLUMN($C459)+1)-'Charges variables (avancé)'!$J58)),0)</f>
        <v>0</v>
      </c>
      <c r="BF459" s="368">
        <f>IF(AND(ROUND(('Charges variables-Calculs auto'!BF$139-CONFIG!$D$7)/31,0)&gt;=ROUND('Charges variables (avancé)'!$J58,0),'Charges variables (avancé)'!$E58&lt;&gt;0),SUM(INDEX($C446:$BJ446,,IF((COLUMN(BF459)-COLUMN($C459)+1)&gt;('Charges variables (avancé)'!$I58+'Charges variables (avancé)'!$J58),(COLUMN(BF459)-COLUMN($C459)+1)-('Charges variables (avancé)'!$I58+'Charges variables (avancé)'!$J58),0)+1):INDEX($C446:$BJ446,,(COLUMN(BF459)-COLUMN($C459)+1)-'Charges variables (avancé)'!$J58)),0)</f>
        <v>0</v>
      </c>
      <c r="BG459" s="368">
        <f>IF(AND(ROUND(('Charges variables-Calculs auto'!BG$139-CONFIG!$D$7)/31,0)&gt;=ROUND('Charges variables (avancé)'!$J58,0),'Charges variables (avancé)'!$E58&lt;&gt;0),SUM(INDEX($C446:$BJ446,,IF((COLUMN(BG459)-COLUMN($C459)+1)&gt;('Charges variables (avancé)'!$I58+'Charges variables (avancé)'!$J58),(COLUMN(BG459)-COLUMN($C459)+1)-('Charges variables (avancé)'!$I58+'Charges variables (avancé)'!$J58),0)+1):INDEX($C446:$BJ446,,(COLUMN(BG459)-COLUMN($C459)+1)-'Charges variables (avancé)'!$J58)),0)</f>
        <v>0</v>
      </c>
      <c r="BH459" s="368">
        <f>IF(AND(ROUND(('Charges variables-Calculs auto'!BH$139-CONFIG!$D$7)/31,0)&gt;=ROUND('Charges variables (avancé)'!$J58,0),'Charges variables (avancé)'!$E58&lt;&gt;0),SUM(INDEX($C446:$BJ446,,IF((COLUMN(BH459)-COLUMN($C459)+1)&gt;('Charges variables (avancé)'!$I58+'Charges variables (avancé)'!$J58),(COLUMN(BH459)-COLUMN($C459)+1)-('Charges variables (avancé)'!$I58+'Charges variables (avancé)'!$J58),0)+1):INDEX($C446:$BJ446,,(COLUMN(BH459)-COLUMN($C459)+1)-'Charges variables (avancé)'!$J58)),0)</f>
        <v>0</v>
      </c>
      <c r="BI459" s="368">
        <f>IF(AND(ROUND(('Charges variables-Calculs auto'!BI$139-CONFIG!$D$7)/31,0)&gt;=ROUND('Charges variables (avancé)'!$J58,0),'Charges variables (avancé)'!$E58&lt;&gt;0),SUM(INDEX($C446:$BJ446,,IF((COLUMN(BI459)-COLUMN($C459)+1)&gt;('Charges variables (avancé)'!$I58+'Charges variables (avancé)'!$J58),(COLUMN(BI459)-COLUMN($C459)+1)-('Charges variables (avancé)'!$I58+'Charges variables (avancé)'!$J58),0)+1):INDEX($C446:$BJ446,,(COLUMN(BI459)-COLUMN($C459)+1)-'Charges variables (avancé)'!$J58)),0)</f>
        <v>0</v>
      </c>
      <c r="BJ459" s="368">
        <f>IF(AND(ROUND(('Charges variables-Calculs auto'!BJ$139-CONFIG!$D$7)/31,0)&gt;=ROUND('Charges variables (avancé)'!$J58,0),'Charges variables (avancé)'!$E58&lt;&gt;0),SUM(INDEX($C446:$BJ446,,IF((COLUMN(BJ459)-COLUMN($C459)+1)&gt;('Charges variables (avancé)'!$I58+'Charges variables (avancé)'!$J58),(COLUMN(BJ459)-COLUMN($C459)+1)-('Charges variables (avancé)'!$I58+'Charges variables (avancé)'!$J58),0)+1):INDEX($C446:$BJ446,,(COLUMN(BJ459)-COLUMN($C459)+1)-'Charges variables (avancé)'!$J58)),0)</f>
        <v>0</v>
      </c>
    </row>
    <row r="460" spans="2:62" ht="15" customHeight="1">
      <c r="B460" s="366">
        <f>'Charges variables (avancé)'!C59</f>
        <v>0</v>
      </c>
      <c r="C460" s="368">
        <f>IF(AND(ROUND(('Charges variables-Calculs auto'!C$139-CONFIG!$D$7)/31,0)&gt;=ROUND('Charges variables (avancé)'!$J59,0),'Charges variables (avancé)'!$E59&lt;&gt;0),SUM(INDEX($C447:$BJ447,,IF((COLUMN(C460)-COLUMN($C460)+1)&gt;('Charges variables (avancé)'!$I59+'Charges variables (avancé)'!$J59),(COLUMN(C460)-COLUMN($C460)+1)-('Charges variables (avancé)'!$I59+'Charges variables (avancé)'!$J59),0)+1):INDEX($C447:$BJ447,,(COLUMN(C460)-COLUMN($C460)+1)-'Charges variables (avancé)'!$J59)),0)</f>
        <v>0</v>
      </c>
      <c r="D460" s="368">
        <f>IF(AND(ROUND(('Charges variables-Calculs auto'!D$139-CONFIG!$D$7)/31,0)&gt;=ROUND('Charges variables (avancé)'!$J59,0),'Charges variables (avancé)'!$E59&lt;&gt;0),SUM(INDEX($C447:$BJ447,,IF((COLUMN(D460)-COLUMN($C460)+1)&gt;('Charges variables (avancé)'!$I59+'Charges variables (avancé)'!$J59),(COLUMN(D460)-COLUMN($C460)+1)-('Charges variables (avancé)'!$I59+'Charges variables (avancé)'!$J59),0)+1):INDEX($C447:$BJ447,,(COLUMN(D460)-COLUMN($C460)+1)-'Charges variables (avancé)'!$J59)),0)</f>
        <v>0</v>
      </c>
      <c r="E460" s="368">
        <f>IF(AND(ROUND(('Charges variables-Calculs auto'!E$139-CONFIG!$D$7)/31,0)&gt;=ROUND('Charges variables (avancé)'!$J59,0),'Charges variables (avancé)'!$E59&lt;&gt;0),SUM(INDEX($C447:$BJ447,,IF((COLUMN(E460)-COLUMN($C460)+1)&gt;('Charges variables (avancé)'!$I59+'Charges variables (avancé)'!$J59),(COLUMN(E460)-COLUMN($C460)+1)-('Charges variables (avancé)'!$I59+'Charges variables (avancé)'!$J59),0)+1):INDEX($C447:$BJ447,,(COLUMN(E460)-COLUMN($C460)+1)-'Charges variables (avancé)'!$J59)),0)</f>
        <v>0</v>
      </c>
      <c r="F460" s="368">
        <f>IF(AND(ROUND(('Charges variables-Calculs auto'!F$139-CONFIG!$D$7)/31,0)&gt;=ROUND('Charges variables (avancé)'!$J59,0),'Charges variables (avancé)'!$E59&lt;&gt;0),SUM(INDEX($C447:$BJ447,,IF((COLUMN(F460)-COLUMN($C460)+1)&gt;('Charges variables (avancé)'!$I59+'Charges variables (avancé)'!$J59),(COLUMN(F460)-COLUMN($C460)+1)-('Charges variables (avancé)'!$I59+'Charges variables (avancé)'!$J59),0)+1):INDEX($C447:$BJ447,,(COLUMN(F460)-COLUMN($C460)+1)-'Charges variables (avancé)'!$J59)),0)</f>
        <v>0</v>
      </c>
      <c r="G460" s="368">
        <f>IF(AND(ROUND(('Charges variables-Calculs auto'!G$139-CONFIG!$D$7)/31,0)&gt;=ROUND('Charges variables (avancé)'!$J59,0),'Charges variables (avancé)'!$E59&lt;&gt;0),SUM(INDEX($C447:$BJ447,,IF((COLUMN(G460)-COLUMN($C460)+1)&gt;('Charges variables (avancé)'!$I59+'Charges variables (avancé)'!$J59),(COLUMN(G460)-COLUMN($C460)+1)-('Charges variables (avancé)'!$I59+'Charges variables (avancé)'!$J59),0)+1):INDEX($C447:$BJ447,,(COLUMN(G460)-COLUMN($C460)+1)-'Charges variables (avancé)'!$J59)),0)</f>
        <v>0</v>
      </c>
      <c r="H460" s="368">
        <f>IF(AND(ROUND(('Charges variables-Calculs auto'!H$139-CONFIG!$D$7)/31,0)&gt;=ROUND('Charges variables (avancé)'!$J59,0),'Charges variables (avancé)'!$E59&lt;&gt;0),SUM(INDEX($C447:$BJ447,,IF((COLUMN(H460)-COLUMN($C460)+1)&gt;('Charges variables (avancé)'!$I59+'Charges variables (avancé)'!$J59),(COLUMN(H460)-COLUMN($C460)+1)-('Charges variables (avancé)'!$I59+'Charges variables (avancé)'!$J59),0)+1):INDEX($C447:$BJ447,,(COLUMN(H460)-COLUMN($C460)+1)-'Charges variables (avancé)'!$J59)),0)</f>
        <v>0</v>
      </c>
      <c r="I460" s="368">
        <f>IF(AND(ROUND(('Charges variables-Calculs auto'!I$139-CONFIG!$D$7)/31,0)&gt;=ROUND('Charges variables (avancé)'!$J59,0),'Charges variables (avancé)'!$E59&lt;&gt;0),SUM(INDEX($C447:$BJ447,,IF((COLUMN(I460)-COLUMN($C460)+1)&gt;('Charges variables (avancé)'!$I59+'Charges variables (avancé)'!$J59),(COLUMN(I460)-COLUMN($C460)+1)-('Charges variables (avancé)'!$I59+'Charges variables (avancé)'!$J59),0)+1):INDEX($C447:$BJ447,,(COLUMN(I460)-COLUMN($C460)+1)-'Charges variables (avancé)'!$J59)),0)</f>
        <v>0</v>
      </c>
      <c r="J460" s="368">
        <f>IF(AND(ROUND(('Charges variables-Calculs auto'!J$139-CONFIG!$D$7)/31,0)&gt;=ROUND('Charges variables (avancé)'!$J59,0),'Charges variables (avancé)'!$E59&lt;&gt;0),SUM(INDEX($C447:$BJ447,,IF((COLUMN(J460)-COLUMN($C460)+1)&gt;('Charges variables (avancé)'!$I59+'Charges variables (avancé)'!$J59),(COLUMN(J460)-COLUMN($C460)+1)-('Charges variables (avancé)'!$I59+'Charges variables (avancé)'!$J59),0)+1):INDEX($C447:$BJ447,,(COLUMN(J460)-COLUMN($C460)+1)-'Charges variables (avancé)'!$J59)),0)</f>
        <v>0</v>
      </c>
      <c r="K460" s="368">
        <f>IF(AND(ROUND(('Charges variables-Calculs auto'!K$139-CONFIG!$D$7)/31,0)&gt;=ROUND('Charges variables (avancé)'!$J59,0),'Charges variables (avancé)'!$E59&lt;&gt;0),SUM(INDEX($C447:$BJ447,,IF((COLUMN(K460)-COLUMN($C460)+1)&gt;('Charges variables (avancé)'!$I59+'Charges variables (avancé)'!$J59),(COLUMN(K460)-COLUMN($C460)+1)-('Charges variables (avancé)'!$I59+'Charges variables (avancé)'!$J59),0)+1):INDEX($C447:$BJ447,,(COLUMN(K460)-COLUMN($C460)+1)-'Charges variables (avancé)'!$J59)),0)</f>
        <v>0</v>
      </c>
      <c r="L460" s="368">
        <f>IF(AND(ROUND(('Charges variables-Calculs auto'!L$139-CONFIG!$D$7)/31,0)&gt;=ROUND('Charges variables (avancé)'!$J59,0),'Charges variables (avancé)'!$E59&lt;&gt;0),SUM(INDEX($C447:$BJ447,,IF((COLUMN(L460)-COLUMN($C460)+1)&gt;('Charges variables (avancé)'!$I59+'Charges variables (avancé)'!$J59),(COLUMN(L460)-COLUMN($C460)+1)-('Charges variables (avancé)'!$I59+'Charges variables (avancé)'!$J59),0)+1):INDEX($C447:$BJ447,,(COLUMN(L460)-COLUMN($C460)+1)-'Charges variables (avancé)'!$J59)),0)</f>
        <v>0</v>
      </c>
      <c r="M460" s="368">
        <f>IF(AND(ROUND(('Charges variables-Calculs auto'!M$139-CONFIG!$D$7)/31,0)&gt;=ROUND('Charges variables (avancé)'!$J59,0),'Charges variables (avancé)'!$E59&lt;&gt;0),SUM(INDEX($C447:$BJ447,,IF((COLUMN(M460)-COLUMN($C460)+1)&gt;('Charges variables (avancé)'!$I59+'Charges variables (avancé)'!$J59),(COLUMN(M460)-COLUMN($C460)+1)-('Charges variables (avancé)'!$I59+'Charges variables (avancé)'!$J59),0)+1):INDEX($C447:$BJ447,,(COLUMN(M460)-COLUMN($C460)+1)-'Charges variables (avancé)'!$J59)),0)</f>
        <v>0</v>
      </c>
      <c r="N460" s="368">
        <f>IF(AND(ROUND(('Charges variables-Calculs auto'!N$139-CONFIG!$D$7)/31,0)&gt;=ROUND('Charges variables (avancé)'!$J59,0),'Charges variables (avancé)'!$E59&lt;&gt;0),SUM(INDEX($C447:$BJ447,,IF((COLUMN(N460)-COLUMN($C460)+1)&gt;('Charges variables (avancé)'!$I59+'Charges variables (avancé)'!$J59),(COLUMN(N460)-COLUMN($C460)+1)-('Charges variables (avancé)'!$I59+'Charges variables (avancé)'!$J59),0)+1):INDEX($C447:$BJ447,,(COLUMN(N460)-COLUMN($C460)+1)-'Charges variables (avancé)'!$J59)),0)</f>
        <v>0</v>
      </c>
      <c r="O460" s="368">
        <f>IF(AND(ROUND(('Charges variables-Calculs auto'!O$139-CONFIG!$D$7)/31,0)&gt;=ROUND('Charges variables (avancé)'!$J59,0),'Charges variables (avancé)'!$E59&lt;&gt;0),SUM(INDEX($C447:$BJ447,,IF((COLUMN(O460)-COLUMN($C460)+1)&gt;('Charges variables (avancé)'!$I59+'Charges variables (avancé)'!$J59),(COLUMN(O460)-COLUMN($C460)+1)-('Charges variables (avancé)'!$I59+'Charges variables (avancé)'!$J59),0)+1):INDEX($C447:$BJ447,,(COLUMN(O460)-COLUMN($C460)+1)-'Charges variables (avancé)'!$J59)),0)</f>
        <v>0</v>
      </c>
      <c r="P460" s="368">
        <f>IF(AND(ROUND(('Charges variables-Calculs auto'!P$139-CONFIG!$D$7)/31,0)&gt;=ROUND('Charges variables (avancé)'!$J59,0),'Charges variables (avancé)'!$E59&lt;&gt;0),SUM(INDEX($C447:$BJ447,,IF((COLUMN(P460)-COLUMN($C460)+1)&gt;('Charges variables (avancé)'!$I59+'Charges variables (avancé)'!$J59),(COLUMN(P460)-COLUMN($C460)+1)-('Charges variables (avancé)'!$I59+'Charges variables (avancé)'!$J59),0)+1):INDEX($C447:$BJ447,,(COLUMN(P460)-COLUMN($C460)+1)-'Charges variables (avancé)'!$J59)),0)</f>
        <v>0</v>
      </c>
      <c r="Q460" s="368">
        <f>IF(AND(ROUND(('Charges variables-Calculs auto'!Q$139-CONFIG!$D$7)/31,0)&gt;=ROUND('Charges variables (avancé)'!$J59,0),'Charges variables (avancé)'!$E59&lt;&gt;0),SUM(INDEX($C447:$BJ447,,IF((COLUMN(Q460)-COLUMN($C460)+1)&gt;('Charges variables (avancé)'!$I59+'Charges variables (avancé)'!$J59),(COLUMN(Q460)-COLUMN($C460)+1)-('Charges variables (avancé)'!$I59+'Charges variables (avancé)'!$J59),0)+1):INDEX($C447:$BJ447,,(COLUMN(Q460)-COLUMN($C460)+1)-'Charges variables (avancé)'!$J59)),0)</f>
        <v>0</v>
      </c>
      <c r="R460" s="368">
        <f>IF(AND(ROUND(('Charges variables-Calculs auto'!R$139-CONFIG!$D$7)/31,0)&gt;=ROUND('Charges variables (avancé)'!$J59,0),'Charges variables (avancé)'!$E59&lt;&gt;0),SUM(INDEX($C447:$BJ447,,IF((COLUMN(R460)-COLUMN($C460)+1)&gt;('Charges variables (avancé)'!$I59+'Charges variables (avancé)'!$J59),(COLUMN(R460)-COLUMN($C460)+1)-('Charges variables (avancé)'!$I59+'Charges variables (avancé)'!$J59),0)+1):INDEX($C447:$BJ447,,(COLUMN(R460)-COLUMN($C460)+1)-'Charges variables (avancé)'!$J59)),0)</f>
        <v>0</v>
      </c>
      <c r="S460" s="368">
        <f>IF(AND(ROUND(('Charges variables-Calculs auto'!S$139-CONFIG!$D$7)/31,0)&gt;=ROUND('Charges variables (avancé)'!$J59,0),'Charges variables (avancé)'!$E59&lt;&gt;0),SUM(INDEX($C447:$BJ447,,IF((COLUMN(S460)-COLUMN($C460)+1)&gt;('Charges variables (avancé)'!$I59+'Charges variables (avancé)'!$J59),(COLUMN(S460)-COLUMN($C460)+1)-('Charges variables (avancé)'!$I59+'Charges variables (avancé)'!$J59),0)+1):INDEX($C447:$BJ447,,(COLUMN(S460)-COLUMN($C460)+1)-'Charges variables (avancé)'!$J59)),0)</f>
        <v>0</v>
      </c>
      <c r="T460" s="368">
        <f>IF(AND(ROUND(('Charges variables-Calculs auto'!T$139-CONFIG!$D$7)/31,0)&gt;=ROUND('Charges variables (avancé)'!$J59,0),'Charges variables (avancé)'!$E59&lt;&gt;0),SUM(INDEX($C447:$BJ447,,IF((COLUMN(T460)-COLUMN($C460)+1)&gt;('Charges variables (avancé)'!$I59+'Charges variables (avancé)'!$J59),(COLUMN(T460)-COLUMN($C460)+1)-('Charges variables (avancé)'!$I59+'Charges variables (avancé)'!$J59),0)+1):INDEX($C447:$BJ447,,(COLUMN(T460)-COLUMN($C460)+1)-'Charges variables (avancé)'!$J59)),0)</f>
        <v>0</v>
      </c>
      <c r="U460" s="368">
        <f>IF(AND(ROUND(('Charges variables-Calculs auto'!U$139-CONFIG!$D$7)/31,0)&gt;=ROUND('Charges variables (avancé)'!$J59,0),'Charges variables (avancé)'!$E59&lt;&gt;0),SUM(INDEX($C447:$BJ447,,IF((COLUMN(U460)-COLUMN($C460)+1)&gt;('Charges variables (avancé)'!$I59+'Charges variables (avancé)'!$J59),(COLUMN(U460)-COLUMN($C460)+1)-('Charges variables (avancé)'!$I59+'Charges variables (avancé)'!$J59),0)+1):INDEX($C447:$BJ447,,(COLUMN(U460)-COLUMN($C460)+1)-'Charges variables (avancé)'!$J59)),0)</f>
        <v>0</v>
      </c>
      <c r="V460" s="368">
        <f>IF(AND(ROUND(('Charges variables-Calculs auto'!V$139-CONFIG!$D$7)/31,0)&gt;=ROUND('Charges variables (avancé)'!$J59,0),'Charges variables (avancé)'!$E59&lt;&gt;0),SUM(INDEX($C447:$BJ447,,IF((COLUMN(V460)-COLUMN($C460)+1)&gt;('Charges variables (avancé)'!$I59+'Charges variables (avancé)'!$J59),(COLUMN(V460)-COLUMN($C460)+1)-('Charges variables (avancé)'!$I59+'Charges variables (avancé)'!$J59),0)+1):INDEX($C447:$BJ447,,(COLUMN(V460)-COLUMN($C460)+1)-'Charges variables (avancé)'!$J59)),0)</f>
        <v>0</v>
      </c>
      <c r="W460" s="368">
        <f>IF(AND(ROUND(('Charges variables-Calculs auto'!W$139-CONFIG!$D$7)/31,0)&gt;=ROUND('Charges variables (avancé)'!$J59,0),'Charges variables (avancé)'!$E59&lt;&gt;0),SUM(INDEX($C447:$BJ447,,IF((COLUMN(W460)-COLUMN($C460)+1)&gt;('Charges variables (avancé)'!$I59+'Charges variables (avancé)'!$J59),(COLUMN(W460)-COLUMN($C460)+1)-('Charges variables (avancé)'!$I59+'Charges variables (avancé)'!$J59),0)+1):INDEX($C447:$BJ447,,(COLUMN(W460)-COLUMN($C460)+1)-'Charges variables (avancé)'!$J59)),0)</f>
        <v>0</v>
      </c>
      <c r="X460" s="368">
        <f>IF(AND(ROUND(('Charges variables-Calculs auto'!X$139-CONFIG!$D$7)/31,0)&gt;=ROUND('Charges variables (avancé)'!$J59,0),'Charges variables (avancé)'!$E59&lt;&gt;0),SUM(INDEX($C447:$BJ447,,IF((COLUMN(X460)-COLUMN($C460)+1)&gt;('Charges variables (avancé)'!$I59+'Charges variables (avancé)'!$J59),(COLUMN(X460)-COLUMN($C460)+1)-('Charges variables (avancé)'!$I59+'Charges variables (avancé)'!$J59),0)+1):INDEX($C447:$BJ447,,(COLUMN(X460)-COLUMN($C460)+1)-'Charges variables (avancé)'!$J59)),0)</f>
        <v>0</v>
      </c>
      <c r="Y460" s="368">
        <f>IF(AND(ROUND(('Charges variables-Calculs auto'!Y$139-CONFIG!$D$7)/31,0)&gt;=ROUND('Charges variables (avancé)'!$J59,0),'Charges variables (avancé)'!$E59&lt;&gt;0),SUM(INDEX($C447:$BJ447,,IF((COLUMN(Y460)-COLUMN($C460)+1)&gt;('Charges variables (avancé)'!$I59+'Charges variables (avancé)'!$J59),(COLUMN(Y460)-COLUMN($C460)+1)-('Charges variables (avancé)'!$I59+'Charges variables (avancé)'!$J59),0)+1):INDEX($C447:$BJ447,,(COLUMN(Y460)-COLUMN($C460)+1)-'Charges variables (avancé)'!$J59)),0)</f>
        <v>0</v>
      </c>
      <c r="Z460" s="368">
        <f>IF(AND(ROUND(('Charges variables-Calculs auto'!Z$139-CONFIG!$D$7)/31,0)&gt;=ROUND('Charges variables (avancé)'!$J59,0),'Charges variables (avancé)'!$E59&lt;&gt;0),SUM(INDEX($C447:$BJ447,,IF((COLUMN(Z460)-COLUMN($C460)+1)&gt;('Charges variables (avancé)'!$I59+'Charges variables (avancé)'!$J59),(COLUMN(Z460)-COLUMN($C460)+1)-('Charges variables (avancé)'!$I59+'Charges variables (avancé)'!$J59),0)+1):INDEX($C447:$BJ447,,(COLUMN(Z460)-COLUMN($C460)+1)-'Charges variables (avancé)'!$J59)),0)</f>
        <v>0</v>
      </c>
      <c r="AA460" s="368">
        <f>IF(AND(ROUND(('Charges variables-Calculs auto'!AA$139-CONFIG!$D$7)/31,0)&gt;=ROUND('Charges variables (avancé)'!$J59,0),'Charges variables (avancé)'!$E59&lt;&gt;0),SUM(INDEX($C447:$BJ447,,IF((COLUMN(AA460)-COLUMN($C460)+1)&gt;('Charges variables (avancé)'!$I59+'Charges variables (avancé)'!$J59),(COLUMN(AA460)-COLUMN($C460)+1)-('Charges variables (avancé)'!$I59+'Charges variables (avancé)'!$J59),0)+1):INDEX($C447:$BJ447,,(COLUMN(AA460)-COLUMN($C460)+1)-'Charges variables (avancé)'!$J59)),0)</f>
        <v>0</v>
      </c>
      <c r="AB460" s="368">
        <f>IF(AND(ROUND(('Charges variables-Calculs auto'!AB$139-CONFIG!$D$7)/31,0)&gt;=ROUND('Charges variables (avancé)'!$J59,0),'Charges variables (avancé)'!$E59&lt;&gt;0),SUM(INDEX($C447:$BJ447,,IF((COLUMN(AB460)-COLUMN($C460)+1)&gt;('Charges variables (avancé)'!$I59+'Charges variables (avancé)'!$J59),(COLUMN(AB460)-COLUMN($C460)+1)-('Charges variables (avancé)'!$I59+'Charges variables (avancé)'!$J59),0)+1):INDEX($C447:$BJ447,,(COLUMN(AB460)-COLUMN($C460)+1)-'Charges variables (avancé)'!$J59)),0)</f>
        <v>0</v>
      </c>
      <c r="AC460" s="368">
        <f>IF(AND(ROUND(('Charges variables-Calculs auto'!AC$139-CONFIG!$D$7)/31,0)&gt;=ROUND('Charges variables (avancé)'!$J59,0),'Charges variables (avancé)'!$E59&lt;&gt;0),SUM(INDEX($C447:$BJ447,,IF((COLUMN(AC460)-COLUMN($C460)+1)&gt;('Charges variables (avancé)'!$I59+'Charges variables (avancé)'!$J59),(COLUMN(AC460)-COLUMN($C460)+1)-('Charges variables (avancé)'!$I59+'Charges variables (avancé)'!$J59),0)+1):INDEX($C447:$BJ447,,(COLUMN(AC460)-COLUMN($C460)+1)-'Charges variables (avancé)'!$J59)),0)</f>
        <v>0</v>
      </c>
      <c r="AD460" s="368">
        <f>IF(AND(ROUND(('Charges variables-Calculs auto'!AD$139-CONFIG!$D$7)/31,0)&gt;=ROUND('Charges variables (avancé)'!$J59,0),'Charges variables (avancé)'!$E59&lt;&gt;0),SUM(INDEX($C447:$BJ447,,IF((COLUMN(AD460)-COLUMN($C460)+1)&gt;('Charges variables (avancé)'!$I59+'Charges variables (avancé)'!$J59),(COLUMN(AD460)-COLUMN($C460)+1)-('Charges variables (avancé)'!$I59+'Charges variables (avancé)'!$J59),0)+1):INDEX($C447:$BJ447,,(COLUMN(AD460)-COLUMN($C460)+1)-'Charges variables (avancé)'!$J59)),0)</f>
        <v>0</v>
      </c>
      <c r="AE460" s="368">
        <f>IF(AND(ROUND(('Charges variables-Calculs auto'!AE$139-CONFIG!$D$7)/31,0)&gt;=ROUND('Charges variables (avancé)'!$J59,0),'Charges variables (avancé)'!$E59&lt;&gt;0),SUM(INDEX($C447:$BJ447,,IF((COLUMN(AE460)-COLUMN($C460)+1)&gt;('Charges variables (avancé)'!$I59+'Charges variables (avancé)'!$J59),(COLUMN(AE460)-COLUMN($C460)+1)-('Charges variables (avancé)'!$I59+'Charges variables (avancé)'!$J59),0)+1):INDEX($C447:$BJ447,,(COLUMN(AE460)-COLUMN($C460)+1)-'Charges variables (avancé)'!$J59)),0)</f>
        <v>0</v>
      </c>
      <c r="AF460" s="368">
        <f>IF(AND(ROUND(('Charges variables-Calculs auto'!AF$139-CONFIG!$D$7)/31,0)&gt;=ROUND('Charges variables (avancé)'!$J59,0),'Charges variables (avancé)'!$E59&lt;&gt;0),SUM(INDEX($C447:$BJ447,,IF((COLUMN(AF460)-COLUMN($C460)+1)&gt;('Charges variables (avancé)'!$I59+'Charges variables (avancé)'!$J59),(COLUMN(AF460)-COLUMN($C460)+1)-('Charges variables (avancé)'!$I59+'Charges variables (avancé)'!$J59),0)+1):INDEX($C447:$BJ447,,(COLUMN(AF460)-COLUMN($C460)+1)-'Charges variables (avancé)'!$J59)),0)</f>
        <v>0</v>
      </c>
      <c r="AG460" s="368">
        <f>IF(AND(ROUND(('Charges variables-Calculs auto'!AG$139-CONFIG!$D$7)/31,0)&gt;=ROUND('Charges variables (avancé)'!$J59,0),'Charges variables (avancé)'!$E59&lt;&gt;0),SUM(INDEX($C447:$BJ447,,IF((COLUMN(AG460)-COLUMN($C460)+1)&gt;('Charges variables (avancé)'!$I59+'Charges variables (avancé)'!$J59),(COLUMN(AG460)-COLUMN($C460)+1)-('Charges variables (avancé)'!$I59+'Charges variables (avancé)'!$J59),0)+1):INDEX($C447:$BJ447,,(COLUMN(AG460)-COLUMN($C460)+1)-'Charges variables (avancé)'!$J59)),0)</f>
        <v>0</v>
      </c>
      <c r="AH460" s="368">
        <f>IF(AND(ROUND(('Charges variables-Calculs auto'!AH$139-CONFIG!$D$7)/31,0)&gt;=ROUND('Charges variables (avancé)'!$J59,0),'Charges variables (avancé)'!$E59&lt;&gt;0),SUM(INDEX($C447:$BJ447,,IF((COLUMN(AH460)-COLUMN($C460)+1)&gt;('Charges variables (avancé)'!$I59+'Charges variables (avancé)'!$J59),(COLUMN(AH460)-COLUMN($C460)+1)-('Charges variables (avancé)'!$I59+'Charges variables (avancé)'!$J59),0)+1):INDEX($C447:$BJ447,,(COLUMN(AH460)-COLUMN($C460)+1)-'Charges variables (avancé)'!$J59)),0)</f>
        <v>0</v>
      </c>
      <c r="AI460" s="368">
        <f>IF(AND(ROUND(('Charges variables-Calculs auto'!AI$139-CONFIG!$D$7)/31,0)&gt;=ROUND('Charges variables (avancé)'!$J59,0),'Charges variables (avancé)'!$E59&lt;&gt;0),SUM(INDEX($C447:$BJ447,,IF((COLUMN(AI460)-COLUMN($C460)+1)&gt;('Charges variables (avancé)'!$I59+'Charges variables (avancé)'!$J59),(COLUMN(AI460)-COLUMN($C460)+1)-('Charges variables (avancé)'!$I59+'Charges variables (avancé)'!$J59),0)+1):INDEX($C447:$BJ447,,(COLUMN(AI460)-COLUMN($C460)+1)-'Charges variables (avancé)'!$J59)),0)</f>
        <v>0</v>
      </c>
      <c r="AJ460" s="368">
        <f>IF(AND(ROUND(('Charges variables-Calculs auto'!AJ$139-CONFIG!$D$7)/31,0)&gt;=ROUND('Charges variables (avancé)'!$J59,0),'Charges variables (avancé)'!$E59&lt;&gt;0),SUM(INDEX($C447:$BJ447,,IF((COLUMN(AJ460)-COLUMN($C460)+1)&gt;('Charges variables (avancé)'!$I59+'Charges variables (avancé)'!$J59),(COLUMN(AJ460)-COLUMN($C460)+1)-('Charges variables (avancé)'!$I59+'Charges variables (avancé)'!$J59),0)+1):INDEX($C447:$BJ447,,(COLUMN(AJ460)-COLUMN($C460)+1)-'Charges variables (avancé)'!$J59)),0)</f>
        <v>0</v>
      </c>
      <c r="AK460" s="368">
        <f>IF(AND(ROUND(('Charges variables-Calculs auto'!AK$139-CONFIG!$D$7)/31,0)&gt;=ROUND('Charges variables (avancé)'!$J59,0),'Charges variables (avancé)'!$E59&lt;&gt;0),SUM(INDEX($C447:$BJ447,,IF((COLUMN(AK460)-COLUMN($C460)+1)&gt;('Charges variables (avancé)'!$I59+'Charges variables (avancé)'!$J59),(COLUMN(AK460)-COLUMN($C460)+1)-('Charges variables (avancé)'!$I59+'Charges variables (avancé)'!$J59),0)+1):INDEX($C447:$BJ447,,(COLUMN(AK460)-COLUMN($C460)+1)-'Charges variables (avancé)'!$J59)),0)</f>
        <v>0</v>
      </c>
      <c r="AL460" s="368">
        <f>IF(AND(ROUND(('Charges variables-Calculs auto'!AL$139-CONFIG!$D$7)/31,0)&gt;=ROUND('Charges variables (avancé)'!$J59,0),'Charges variables (avancé)'!$E59&lt;&gt;0),SUM(INDEX($C447:$BJ447,,IF((COLUMN(AL460)-COLUMN($C460)+1)&gt;('Charges variables (avancé)'!$I59+'Charges variables (avancé)'!$J59),(COLUMN(AL460)-COLUMN($C460)+1)-('Charges variables (avancé)'!$I59+'Charges variables (avancé)'!$J59),0)+1):INDEX($C447:$BJ447,,(COLUMN(AL460)-COLUMN($C460)+1)-'Charges variables (avancé)'!$J59)),0)</f>
        <v>0</v>
      </c>
      <c r="AM460" s="368">
        <f>IF(AND(ROUND(('Charges variables-Calculs auto'!AM$139-CONFIG!$D$7)/31,0)&gt;=ROUND('Charges variables (avancé)'!$J59,0),'Charges variables (avancé)'!$E59&lt;&gt;0),SUM(INDEX($C447:$BJ447,,IF((COLUMN(AM460)-COLUMN($C460)+1)&gt;('Charges variables (avancé)'!$I59+'Charges variables (avancé)'!$J59),(COLUMN(AM460)-COLUMN($C460)+1)-('Charges variables (avancé)'!$I59+'Charges variables (avancé)'!$J59),0)+1):INDEX($C447:$BJ447,,(COLUMN(AM460)-COLUMN($C460)+1)-'Charges variables (avancé)'!$J59)),0)</f>
        <v>0</v>
      </c>
      <c r="AN460" s="368">
        <f>IF(AND(ROUND(('Charges variables-Calculs auto'!AN$139-CONFIG!$D$7)/31,0)&gt;=ROUND('Charges variables (avancé)'!$J59,0),'Charges variables (avancé)'!$E59&lt;&gt;0),SUM(INDEX($C447:$BJ447,,IF((COLUMN(AN460)-COLUMN($C460)+1)&gt;('Charges variables (avancé)'!$I59+'Charges variables (avancé)'!$J59),(COLUMN(AN460)-COLUMN($C460)+1)-('Charges variables (avancé)'!$I59+'Charges variables (avancé)'!$J59),0)+1):INDEX($C447:$BJ447,,(COLUMN(AN460)-COLUMN($C460)+1)-'Charges variables (avancé)'!$J59)),0)</f>
        <v>0</v>
      </c>
      <c r="AO460" s="368">
        <f>IF(AND(ROUND(('Charges variables-Calculs auto'!AO$139-CONFIG!$D$7)/31,0)&gt;=ROUND('Charges variables (avancé)'!$J59,0),'Charges variables (avancé)'!$E59&lt;&gt;0),SUM(INDEX($C447:$BJ447,,IF((COLUMN(AO460)-COLUMN($C460)+1)&gt;('Charges variables (avancé)'!$I59+'Charges variables (avancé)'!$J59),(COLUMN(AO460)-COLUMN($C460)+1)-('Charges variables (avancé)'!$I59+'Charges variables (avancé)'!$J59),0)+1):INDEX($C447:$BJ447,,(COLUMN(AO460)-COLUMN($C460)+1)-'Charges variables (avancé)'!$J59)),0)</f>
        <v>0</v>
      </c>
      <c r="AP460" s="368">
        <f>IF(AND(ROUND(('Charges variables-Calculs auto'!AP$139-CONFIG!$D$7)/31,0)&gt;=ROUND('Charges variables (avancé)'!$J59,0),'Charges variables (avancé)'!$E59&lt;&gt;0),SUM(INDEX($C447:$BJ447,,IF((COLUMN(AP460)-COLUMN($C460)+1)&gt;('Charges variables (avancé)'!$I59+'Charges variables (avancé)'!$J59),(COLUMN(AP460)-COLUMN($C460)+1)-('Charges variables (avancé)'!$I59+'Charges variables (avancé)'!$J59),0)+1):INDEX($C447:$BJ447,,(COLUMN(AP460)-COLUMN($C460)+1)-'Charges variables (avancé)'!$J59)),0)</f>
        <v>0</v>
      </c>
      <c r="AQ460" s="368">
        <f>IF(AND(ROUND(('Charges variables-Calculs auto'!AQ$139-CONFIG!$D$7)/31,0)&gt;=ROUND('Charges variables (avancé)'!$J59,0),'Charges variables (avancé)'!$E59&lt;&gt;0),SUM(INDEX($C447:$BJ447,,IF((COLUMN(AQ460)-COLUMN($C460)+1)&gt;('Charges variables (avancé)'!$I59+'Charges variables (avancé)'!$J59),(COLUMN(AQ460)-COLUMN($C460)+1)-('Charges variables (avancé)'!$I59+'Charges variables (avancé)'!$J59),0)+1):INDEX($C447:$BJ447,,(COLUMN(AQ460)-COLUMN($C460)+1)-'Charges variables (avancé)'!$J59)),0)</f>
        <v>0</v>
      </c>
      <c r="AR460" s="368">
        <f>IF(AND(ROUND(('Charges variables-Calculs auto'!AR$139-CONFIG!$D$7)/31,0)&gt;=ROUND('Charges variables (avancé)'!$J59,0),'Charges variables (avancé)'!$E59&lt;&gt;0),SUM(INDEX($C447:$BJ447,,IF((COLUMN(AR460)-COLUMN($C460)+1)&gt;('Charges variables (avancé)'!$I59+'Charges variables (avancé)'!$J59),(COLUMN(AR460)-COLUMN($C460)+1)-('Charges variables (avancé)'!$I59+'Charges variables (avancé)'!$J59),0)+1):INDEX($C447:$BJ447,,(COLUMN(AR460)-COLUMN($C460)+1)-'Charges variables (avancé)'!$J59)),0)</f>
        <v>0</v>
      </c>
      <c r="AS460" s="368">
        <f>IF(AND(ROUND(('Charges variables-Calculs auto'!AS$139-CONFIG!$D$7)/31,0)&gt;=ROUND('Charges variables (avancé)'!$J59,0),'Charges variables (avancé)'!$E59&lt;&gt;0),SUM(INDEX($C447:$BJ447,,IF((COLUMN(AS460)-COLUMN($C460)+1)&gt;('Charges variables (avancé)'!$I59+'Charges variables (avancé)'!$J59),(COLUMN(AS460)-COLUMN($C460)+1)-('Charges variables (avancé)'!$I59+'Charges variables (avancé)'!$J59),0)+1):INDEX($C447:$BJ447,,(COLUMN(AS460)-COLUMN($C460)+1)-'Charges variables (avancé)'!$J59)),0)</f>
        <v>0</v>
      </c>
      <c r="AT460" s="368">
        <f>IF(AND(ROUND(('Charges variables-Calculs auto'!AT$139-CONFIG!$D$7)/31,0)&gt;=ROUND('Charges variables (avancé)'!$J59,0),'Charges variables (avancé)'!$E59&lt;&gt;0),SUM(INDEX($C447:$BJ447,,IF((COLUMN(AT460)-COLUMN($C460)+1)&gt;('Charges variables (avancé)'!$I59+'Charges variables (avancé)'!$J59),(COLUMN(AT460)-COLUMN($C460)+1)-('Charges variables (avancé)'!$I59+'Charges variables (avancé)'!$J59),0)+1):INDEX($C447:$BJ447,,(COLUMN(AT460)-COLUMN($C460)+1)-'Charges variables (avancé)'!$J59)),0)</f>
        <v>0</v>
      </c>
      <c r="AU460" s="368">
        <f>IF(AND(ROUND(('Charges variables-Calculs auto'!AU$139-CONFIG!$D$7)/31,0)&gt;=ROUND('Charges variables (avancé)'!$J59,0),'Charges variables (avancé)'!$E59&lt;&gt;0),SUM(INDEX($C447:$BJ447,,IF((COLUMN(AU460)-COLUMN($C460)+1)&gt;('Charges variables (avancé)'!$I59+'Charges variables (avancé)'!$J59),(COLUMN(AU460)-COLUMN($C460)+1)-('Charges variables (avancé)'!$I59+'Charges variables (avancé)'!$J59),0)+1):INDEX($C447:$BJ447,,(COLUMN(AU460)-COLUMN($C460)+1)-'Charges variables (avancé)'!$J59)),0)</f>
        <v>0</v>
      </c>
      <c r="AV460" s="368">
        <f>IF(AND(ROUND(('Charges variables-Calculs auto'!AV$139-CONFIG!$D$7)/31,0)&gt;=ROUND('Charges variables (avancé)'!$J59,0),'Charges variables (avancé)'!$E59&lt;&gt;0),SUM(INDEX($C447:$BJ447,,IF((COLUMN(AV460)-COLUMN($C460)+1)&gt;('Charges variables (avancé)'!$I59+'Charges variables (avancé)'!$J59),(COLUMN(AV460)-COLUMN($C460)+1)-('Charges variables (avancé)'!$I59+'Charges variables (avancé)'!$J59),0)+1):INDEX($C447:$BJ447,,(COLUMN(AV460)-COLUMN($C460)+1)-'Charges variables (avancé)'!$J59)),0)</f>
        <v>0</v>
      </c>
      <c r="AW460" s="368">
        <f>IF(AND(ROUND(('Charges variables-Calculs auto'!AW$139-CONFIG!$D$7)/31,0)&gt;=ROUND('Charges variables (avancé)'!$J59,0),'Charges variables (avancé)'!$E59&lt;&gt;0),SUM(INDEX($C447:$BJ447,,IF((COLUMN(AW460)-COLUMN($C460)+1)&gt;('Charges variables (avancé)'!$I59+'Charges variables (avancé)'!$J59),(COLUMN(AW460)-COLUMN($C460)+1)-('Charges variables (avancé)'!$I59+'Charges variables (avancé)'!$J59),0)+1):INDEX($C447:$BJ447,,(COLUMN(AW460)-COLUMN($C460)+1)-'Charges variables (avancé)'!$J59)),0)</f>
        <v>0</v>
      </c>
      <c r="AX460" s="368">
        <f>IF(AND(ROUND(('Charges variables-Calculs auto'!AX$139-CONFIG!$D$7)/31,0)&gt;=ROUND('Charges variables (avancé)'!$J59,0),'Charges variables (avancé)'!$E59&lt;&gt;0),SUM(INDEX($C447:$BJ447,,IF((COLUMN(AX460)-COLUMN($C460)+1)&gt;('Charges variables (avancé)'!$I59+'Charges variables (avancé)'!$J59),(COLUMN(AX460)-COLUMN($C460)+1)-('Charges variables (avancé)'!$I59+'Charges variables (avancé)'!$J59),0)+1):INDEX($C447:$BJ447,,(COLUMN(AX460)-COLUMN($C460)+1)-'Charges variables (avancé)'!$J59)),0)</f>
        <v>0</v>
      </c>
      <c r="AY460" s="368">
        <f>IF(AND(ROUND(('Charges variables-Calculs auto'!AY$139-CONFIG!$D$7)/31,0)&gt;=ROUND('Charges variables (avancé)'!$J59,0),'Charges variables (avancé)'!$E59&lt;&gt;0),SUM(INDEX($C447:$BJ447,,IF((COLUMN(AY460)-COLUMN($C460)+1)&gt;('Charges variables (avancé)'!$I59+'Charges variables (avancé)'!$J59),(COLUMN(AY460)-COLUMN($C460)+1)-('Charges variables (avancé)'!$I59+'Charges variables (avancé)'!$J59),0)+1):INDEX($C447:$BJ447,,(COLUMN(AY460)-COLUMN($C460)+1)-'Charges variables (avancé)'!$J59)),0)</f>
        <v>0</v>
      </c>
      <c r="AZ460" s="368">
        <f>IF(AND(ROUND(('Charges variables-Calculs auto'!AZ$139-CONFIG!$D$7)/31,0)&gt;=ROUND('Charges variables (avancé)'!$J59,0),'Charges variables (avancé)'!$E59&lt;&gt;0),SUM(INDEX($C447:$BJ447,,IF((COLUMN(AZ460)-COLUMN($C460)+1)&gt;('Charges variables (avancé)'!$I59+'Charges variables (avancé)'!$J59),(COLUMN(AZ460)-COLUMN($C460)+1)-('Charges variables (avancé)'!$I59+'Charges variables (avancé)'!$J59),0)+1):INDEX($C447:$BJ447,,(COLUMN(AZ460)-COLUMN($C460)+1)-'Charges variables (avancé)'!$J59)),0)</f>
        <v>0</v>
      </c>
      <c r="BA460" s="368">
        <f>IF(AND(ROUND(('Charges variables-Calculs auto'!BA$139-CONFIG!$D$7)/31,0)&gt;=ROUND('Charges variables (avancé)'!$J59,0),'Charges variables (avancé)'!$E59&lt;&gt;0),SUM(INDEX($C447:$BJ447,,IF((COLUMN(BA460)-COLUMN($C460)+1)&gt;('Charges variables (avancé)'!$I59+'Charges variables (avancé)'!$J59),(COLUMN(BA460)-COLUMN($C460)+1)-('Charges variables (avancé)'!$I59+'Charges variables (avancé)'!$J59),0)+1):INDEX($C447:$BJ447,,(COLUMN(BA460)-COLUMN($C460)+1)-'Charges variables (avancé)'!$J59)),0)</f>
        <v>0</v>
      </c>
      <c r="BB460" s="368">
        <f>IF(AND(ROUND(('Charges variables-Calculs auto'!BB$139-CONFIG!$D$7)/31,0)&gt;=ROUND('Charges variables (avancé)'!$J59,0),'Charges variables (avancé)'!$E59&lt;&gt;0),SUM(INDEX($C447:$BJ447,,IF((COLUMN(BB460)-COLUMN($C460)+1)&gt;('Charges variables (avancé)'!$I59+'Charges variables (avancé)'!$J59),(COLUMN(BB460)-COLUMN($C460)+1)-('Charges variables (avancé)'!$I59+'Charges variables (avancé)'!$J59),0)+1):INDEX($C447:$BJ447,,(COLUMN(BB460)-COLUMN($C460)+1)-'Charges variables (avancé)'!$J59)),0)</f>
        <v>0</v>
      </c>
      <c r="BC460" s="368">
        <f>IF(AND(ROUND(('Charges variables-Calculs auto'!BC$139-CONFIG!$D$7)/31,0)&gt;=ROUND('Charges variables (avancé)'!$J59,0),'Charges variables (avancé)'!$E59&lt;&gt;0),SUM(INDEX($C447:$BJ447,,IF((COLUMN(BC460)-COLUMN($C460)+1)&gt;('Charges variables (avancé)'!$I59+'Charges variables (avancé)'!$J59),(COLUMN(BC460)-COLUMN($C460)+1)-('Charges variables (avancé)'!$I59+'Charges variables (avancé)'!$J59),0)+1):INDEX($C447:$BJ447,,(COLUMN(BC460)-COLUMN($C460)+1)-'Charges variables (avancé)'!$J59)),0)</f>
        <v>0</v>
      </c>
      <c r="BD460" s="368">
        <f>IF(AND(ROUND(('Charges variables-Calculs auto'!BD$139-CONFIG!$D$7)/31,0)&gt;=ROUND('Charges variables (avancé)'!$J59,0),'Charges variables (avancé)'!$E59&lt;&gt;0),SUM(INDEX($C447:$BJ447,,IF((COLUMN(BD460)-COLUMN($C460)+1)&gt;('Charges variables (avancé)'!$I59+'Charges variables (avancé)'!$J59),(COLUMN(BD460)-COLUMN($C460)+1)-('Charges variables (avancé)'!$I59+'Charges variables (avancé)'!$J59),0)+1):INDEX($C447:$BJ447,,(COLUMN(BD460)-COLUMN($C460)+1)-'Charges variables (avancé)'!$J59)),0)</f>
        <v>0</v>
      </c>
      <c r="BE460" s="368">
        <f>IF(AND(ROUND(('Charges variables-Calculs auto'!BE$139-CONFIG!$D$7)/31,0)&gt;=ROUND('Charges variables (avancé)'!$J59,0),'Charges variables (avancé)'!$E59&lt;&gt;0),SUM(INDEX($C447:$BJ447,,IF((COLUMN(BE460)-COLUMN($C460)+1)&gt;('Charges variables (avancé)'!$I59+'Charges variables (avancé)'!$J59),(COLUMN(BE460)-COLUMN($C460)+1)-('Charges variables (avancé)'!$I59+'Charges variables (avancé)'!$J59),0)+1):INDEX($C447:$BJ447,,(COLUMN(BE460)-COLUMN($C460)+1)-'Charges variables (avancé)'!$J59)),0)</f>
        <v>0</v>
      </c>
      <c r="BF460" s="368">
        <f>IF(AND(ROUND(('Charges variables-Calculs auto'!BF$139-CONFIG!$D$7)/31,0)&gt;=ROUND('Charges variables (avancé)'!$J59,0),'Charges variables (avancé)'!$E59&lt;&gt;0),SUM(INDEX($C447:$BJ447,,IF((COLUMN(BF460)-COLUMN($C460)+1)&gt;('Charges variables (avancé)'!$I59+'Charges variables (avancé)'!$J59),(COLUMN(BF460)-COLUMN($C460)+1)-('Charges variables (avancé)'!$I59+'Charges variables (avancé)'!$J59),0)+1):INDEX($C447:$BJ447,,(COLUMN(BF460)-COLUMN($C460)+1)-'Charges variables (avancé)'!$J59)),0)</f>
        <v>0</v>
      </c>
      <c r="BG460" s="368">
        <f>IF(AND(ROUND(('Charges variables-Calculs auto'!BG$139-CONFIG!$D$7)/31,0)&gt;=ROUND('Charges variables (avancé)'!$J59,0),'Charges variables (avancé)'!$E59&lt;&gt;0),SUM(INDEX($C447:$BJ447,,IF((COLUMN(BG460)-COLUMN($C460)+1)&gt;('Charges variables (avancé)'!$I59+'Charges variables (avancé)'!$J59),(COLUMN(BG460)-COLUMN($C460)+1)-('Charges variables (avancé)'!$I59+'Charges variables (avancé)'!$J59),0)+1):INDEX($C447:$BJ447,,(COLUMN(BG460)-COLUMN($C460)+1)-'Charges variables (avancé)'!$J59)),0)</f>
        <v>0</v>
      </c>
      <c r="BH460" s="368">
        <f>IF(AND(ROUND(('Charges variables-Calculs auto'!BH$139-CONFIG!$D$7)/31,0)&gt;=ROUND('Charges variables (avancé)'!$J59,0),'Charges variables (avancé)'!$E59&lt;&gt;0),SUM(INDEX($C447:$BJ447,,IF((COLUMN(BH460)-COLUMN($C460)+1)&gt;('Charges variables (avancé)'!$I59+'Charges variables (avancé)'!$J59),(COLUMN(BH460)-COLUMN($C460)+1)-('Charges variables (avancé)'!$I59+'Charges variables (avancé)'!$J59),0)+1):INDEX($C447:$BJ447,,(COLUMN(BH460)-COLUMN($C460)+1)-'Charges variables (avancé)'!$J59)),0)</f>
        <v>0</v>
      </c>
      <c r="BI460" s="368">
        <f>IF(AND(ROUND(('Charges variables-Calculs auto'!BI$139-CONFIG!$D$7)/31,0)&gt;=ROUND('Charges variables (avancé)'!$J59,0),'Charges variables (avancé)'!$E59&lt;&gt;0),SUM(INDEX($C447:$BJ447,,IF((COLUMN(BI460)-COLUMN($C460)+1)&gt;('Charges variables (avancé)'!$I59+'Charges variables (avancé)'!$J59),(COLUMN(BI460)-COLUMN($C460)+1)-('Charges variables (avancé)'!$I59+'Charges variables (avancé)'!$J59),0)+1):INDEX($C447:$BJ447,,(COLUMN(BI460)-COLUMN($C460)+1)-'Charges variables (avancé)'!$J59)),0)</f>
        <v>0</v>
      </c>
      <c r="BJ460" s="368">
        <f>IF(AND(ROUND(('Charges variables-Calculs auto'!BJ$139-CONFIG!$D$7)/31,0)&gt;=ROUND('Charges variables (avancé)'!$J59,0),'Charges variables (avancé)'!$E59&lt;&gt;0),SUM(INDEX($C447:$BJ447,,IF((COLUMN(BJ460)-COLUMN($C460)+1)&gt;('Charges variables (avancé)'!$I59+'Charges variables (avancé)'!$J59),(COLUMN(BJ460)-COLUMN($C460)+1)-('Charges variables (avancé)'!$I59+'Charges variables (avancé)'!$J59),0)+1):INDEX($C447:$BJ447,,(COLUMN(BJ460)-COLUMN($C460)+1)-'Charges variables (avancé)'!$J59)),0)</f>
        <v>0</v>
      </c>
    </row>
    <row r="461" spans="2:62" ht="15" customHeight="1">
      <c r="B461" s="366">
        <f>'Charges variables (avancé)'!C60</f>
        <v>0</v>
      </c>
      <c r="C461" s="368">
        <f>IF(AND(ROUND(('Charges variables-Calculs auto'!C$139-CONFIG!$D$7)/31,0)&gt;=ROUND('Charges variables (avancé)'!$J60,0),'Charges variables (avancé)'!$E60&lt;&gt;0),SUM(INDEX($C448:$BJ448,,IF((COLUMN(C461)-COLUMN($C461)+1)&gt;('Charges variables (avancé)'!$I60+'Charges variables (avancé)'!$J60),(COLUMN(C461)-COLUMN($C461)+1)-('Charges variables (avancé)'!$I60+'Charges variables (avancé)'!$J60),0)+1):INDEX($C448:$BJ448,,(COLUMN(C461)-COLUMN($C461)+1)-'Charges variables (avancé)'!$J60)),0)</f>
        <v>0</v>
      </c>
      <c r="D461" s="368">
        <f>IF(AND(ROUND(('Charges variables-Calculs auto'!D$139-CONFIG!$D$7)/31,0)&gt;=ROUND('Charges variables (avancé)'!$J60,0),'Charges variables (avancé)'!$E60&lt;&gt;0),SUM(INDEX($C448:$BJ448,,IF((COLUMN(D461)-COLUMN($C461)+1)&gt;('Charges variables (avancé)'!$I60+'Charges variables (avancé)'!$J60),(COLUMN(D461)-COLUMN($C461)+1)-('Charges variables (avancé)'!$I60+'Charges variables (avancé)'!$J60),0)+1):INDEX($C448:$BJ448,,(COLUMN(D461)-COLUMN($C461)+1)-'Charges variables (avancé)'!$J60)),0)</f>
        <v>0</v>
      </c>
      <c r="E461" s="368">
        <f>IF(AND(ROUND(('Charges variables-Calculs auto'!E$139-CONFIG!$D$7)/31,0)&gt;=ROUND('Charges variables (avancé)'!$J60,0),'Charges variables (avancé)'!$E60&lt;&gt;0),SUM(INDEX($C448:$BJ448,,IF((COLUMN(E461)-COLUMN($C461)+1)&gt;('Charges variables (avancé)'!$I60+'Charges variables (avancé)'!$J60),(COLUMN(E461)-COLUMN($C461)+1)-('Charges variables (avancé)'!$I60+'Charges variables (avancé)'!$J60),0)+1):INDEX($C448:$BJ448,,(COLUMN(E461)-COLUMN($C461)+1)-'Charges variables (avancé)'!$J60)),0)</f>
        <v>0</v>
      </c>
      <c r="F461" s="368">
        <f>IF(AND(ROUND(('Charges variables-Calculs auto'!F$139-CONFIG!$D$7)/31,0)&gt;=ROUND('Charges variables (avancé)'!$J60,0),'Charges variables (avancé)'!$E60&lt;&gt;0),SUM(INDEX($C448:$BJ448,,IF((COLUMN(F461)-COLUMN($C461)+1)&gt;('Charges variables (avancé)'!$I60+'Charges variables (avancé)'!$J60),(COLUMN(F461)-COLUMN($C461)+1)-('Charges variables (avancé)'!$I60+'Charges variables (avancé)'!$J60),0)+1):INDEX($C448:$BJ448,,(COLUMN(F461)-COLUMN($C461)+1)-'Charges variables (avancé)'!$J60)),0)</f>
        <v>0</v>
      </c>
      <c r="G461" s="368">
        <f>IF(AND(ROUND(('Charges variables-Calculs auto'!G$139-CONFIG!$D$7)/31,0)&gt;=ROUND('Charges variables (avancé)'!$J60,0),'Charges variables (avancé)'!$E60&lt;&gt;0),SUM(INDEX($C448:$BJ448,,IF((COLUMN(G461)-COLUMN($C461)+1)&gt;('Charges variables (avancé)'!$I60+'Charges variables (avancé)'!$J60),(COLUMN(G461)-COLUMN($C461)+1)-('Charges variables (avancé)'!$I60+'Charges variables (avancé)'!$J60),0)+1):INDEX($C448:$BJ448,,(COLUMN(G461)-COLUMN($C461)+1)-'Charges variables (avancé)'!$J60)),0)</f>
        <v>0</v>
      </c>
      <c r="H461" s="368">
        <f>IF(AND(ROUND(('Charges variables-Calculs auto'!H$139-CONFIG!$D$7)/31,0)&gt;=ROUND('Charges variables (avancé)'!$J60,0),'Charges variables (avancé)'!$E60&lt;&gt;0),SUM(INDEX($C448:$BJ448,,IF((COLUMN(H461)-COLUMN($C461)+1)&gt;('Charges variables (avancé)'!$I60+'Charges variables (avancé)'!$J60),(COLUMN(H461)-COLUMN($C461)+1)-('Charges variables (avancé)'!$I60+'Charges variables (avancé)'!$J60),0)+1):INDEX($C448:$BJ448,,(COLUMN(H461)-COLUMN($C461)+1)-'Charges variables (avancé)'!$J60)),0)</f>
        <v>0</v>
      </c>
      <c r="I461" s="368">
        <f>IF(AND(ROUND(('Charges variables-Calculs auto'!I$139-CONFIG!$D$7)/31,0)&gt;=ROUND('Charges variables (avancé)'!$J60,0),'Charges variables (avancé)'!$E60&lt;&gt;0),SUM(INDEX($C448:$BJ448,,IF((COLUMN(I461)-COLUMN($C461)+1)&gt;('Charges variables (avancé)'!$I60+'Charges variables (avancé)'!$J60),(COLUMN(I461)-COLUMN($C461)+1)-('Charges variables (avancé)'!$I60+'Charges variables (avancé)'!$J60),0)+1):INDEX($C448:$BJ448,,(COLUMN(I461)-COLUMN($C461)+1)-'Charges variables (avancé)'!$J60)),0)</f>
        <v>0</v>
      </c>
      <c r="J461" s="368">
        <f>IF(AND(ROUND(('Charges variables-Calculs auto'!J$139-CONFIG!$D$7)/31,0)&gt;=ROUND('Charges variables (avancé)'!$J60,0),'Charges variables (avancé)'!$E60&lt;&gt;0),SUM(INDEX($C448:$BJ448,,IF((COLUMN(J461)-COLUMN($C461)+1)&gt;('Charges variables (avancé)'!$I60+'Charges variables (avancé)'!$J60),(COLUMN(J461)-COLUMN($C461)+1)-('Charges variables (avancé)'!$I60+'Charges variables (avancé)'!$J60),0)+1):INDEX($C448:$BJ448,,(COLUMN(J461)-COLUMN($C461)+1)-'Charges variables (avancé)'!$J60)),0)</f>
        <v>0</v>
      </c>
      <c r="K461" s="368">
        <f>IF(AND(ROUND(('Charges variables-Calculs auto'!K$139-CONFIG!$D$7)/31,0)&gt;=ROUND('Charges variables (avancé)'!$J60,0),'Charges variables (avancé)'!$E60&lt;&gt;0),SUM(INDEX($C448:$BJ448,,IF((COLUMN(K461)-COLUMN($C461)+1)&gt;('Charges variables (avancé)'!$I60+'Charges variables (avancé)'!$J60),(COLUMN(K461)-COLUMN($C461)+1)-('Charges variables (avancé)'!$I60+'Charges variables (avancé)'!$J60),0)+1):INDEX($C448:$BJ448,,(COLUMN(K461)-COLUMN($C461)+1)-'Charges variables (avancé)'!$J60)),0)</f>
        <v>0</v>
      </c>
      <c r="L461" s="368">
        <f>IF(AND(ROUND(('Charges variables-Calculs auto'!L$139-CONFIG!$D$7)/31,0)&gt;=ROUND('Charges variables (avancé)'!$J60,0),'Charges variables (avancé)'!$E60&lt;&gt;0),SUM(INDEX($C448:$BJ448,,IF((COLUMN(L461)-COLUMN($C461)+1)&gt;('Charges variables (avancé)'!$I60+'Charges variables (avancé)'!$J60),(COLUMN(L461)-COLUMN($C461)+1)-('Charges variables (avancé)'!$I60+'Charges variables (avancé)'!$J60),0)+1):INDEX($C448:$BJ448,,(COLUMN(L461)-COLUMN($C461)+1)-'Charges variables (avancé)'!$J60)),0)</f>
        <v>0</v>
      </c>
      <c r="M461" s="368">
        <f>IF(AND(ROUND(('Charges variables-Calculs auto'!M$139-CONFIG!$D$7)/31,0)&gt;=ROUND('Charges variables (avancé)'!$J60,0),'Charges variables (avancé)'!$E60&lt;&gt;0),SUM(INDEX($C448:$BJ448,,IF((COLUMN(M461)-COLUMN($C461)+1)&gt;('Charges variables (avancé)'!$I60+'Charges variables (avancé)'!$J60),(COLUMN(M461)-COLUMN($C461)+1)-('Charges variables (avancé)'!$I60+'Charges variables (avancé)'!$J60),0)+1):INDEX($C448:$BJ448,,(COLUMN(M461)-COLUMN($C461)+1)-'Charges variables (avancé)'!$J60)),0)</f>
        <v>0</v>
      </c>
      <c r="N461" s="368">
        <f>IF(AND(ROUND(('Charges variables-Calculs auto'!N$139-CONFIG!$D$7)/31,0)&gt;=ROUND('Charges variables (avancé)'!$J60,0),'Charges variables (avancé)'!$E60&lt;&gt;0),SUM(INDEX($C448:$BJ448,,IF((COLUMN(N461)-COLUMN($C461)+1)&gt;('Charges variables (avancé)'!$I60+'Charges variables (avancé)'!$J60),(COLUMN(N461)-COLUMN($C461)+1)-('Charges variables (avancé)'!$I60+'Charges variables (avancé)'!$J60),0)+1):INDEX($C448:$BJ448,,(COLUMN(N461)-COLUMN($C461)+1)-'Charges variables (avancé)'!$J60)),0)</f>
        <v>0</v>
      </c>
      <c r="O461" s="368">
        <f>IF(AND(ROUND(('Charges variables-Calculs auto'!O$139-CONFIG!$D$7)/31,0)&gt;=ROUND('Charges variables (avancé)'!$J60,0),'Charges variables (avancé)'!$E60&lt;&gt;0),SUM(INDEX($C448:$BJ448,,IF((COLUMN(O461)-COLUMN($C461)+1)&gt;('Charges variables (avancé)'!$I60+'Charges variables (avancé)'!$J60),(COLUMN(O461)-COLUMN($C461)+1)-('Charges variables (avancé)'!$I60+'Charges variables (avancé)'!$J60),0)+1):INDEX($C448:$BJ448,,(COLUMN(O461)-COLUMN($C461)+1)-'Charges variables (avancé)'!$J60)),0)</f>
        <v>0</v>
      </c>
      <c r="P461" s="368">
        <f>IF(AND(ROUND(('Charges variables-Calculs auto'!P$139-CONFIG!$D$7)/31,0)&gt;=ROUND('Charges variables (avancé)'!$J60,0),'Charges variables (avancé)'!$E60&lt;&gt;0),SUM(INDEX($C448:$BJ448,,IF((COLUMN(P461)-COLUMN($C461)+1)&gt;('Charges variables (avancé)'!$I60+'Charges variables (avancé)'!$J60),(COLUMN(P461)-COLUMN($C461)+1)-('Charges variables (avancé)'!$I60+'Charges variables (avancé)'!$J60),0)+1):INDEX($C448:$BJ448,,(COLUMN(P461)-COLUMN($C461)+1)-'Charges variables (avancé)'!$J60)),0)</f>
        <v>0</v>
      </c>
      <c r="Q461" s="368">
        <f>IF(AND(ROUND(('Charges variables-Calculs auto'!Q$139-CONFIG!$D$7)/31,0)&gt;=ROUND('Charges variables (avancé)'!$J60,0),'Charges variables (avancé)'!$E60&lt;&gt;0),SUM(INDEX($C448:$BJ448,,IF((COLUMN(Q461)-COLUMN($C461)+1)&gt;('Charges variables (avancé)'!$I60+'Charges variables (avancé)'!$J60),(COLUMN(Q461)-COLUMN($C461)+1)-('Charges variables (avancé)'!$I60+'Charges variables (avancé)'!$J60),0)+1):INDEX($C448:$BJ448,,(COLUMN(Q461)-COLUMN($C461)+1)-'Charges variables (avancé)'!$J60)),0)</f>
        <v>0</v>
      </c>
      <c r="R461" s="368">
        <f>IF(AND(ROUND(('Charges variables-Calculs auto'!R$139-CONFIG!$D$7)/31,0)&gt;=ROUND('Charges variables (avancé)'!$J60,0),'Charges variables (avancé)'!$E60&lt;&gt;0),SUM(INDEX($C448:$BJ448,,IF((COLUMN(R461)-COLUMN($C461)+1)&gt;('Charges variables (avancé)'!$I60+'Charges variables (avancé)'!$J60),(COLUMN(R461)-COLUMN($C461)+1)-('Charges variables (avancé)'!$I60+'Charges variables (avancé)'!$J60),0)+1):INDEX($C448:$BJ448,,(COLUMN(R461)-COLUMN($C461)+1)-'Charges variables (avancé)'!$J60)),0)</f>
        <v>0</v>
      </c>
      <c r="S461" s="368">
        <f>IF(AND(ROUND(('Charges variables-Calculs auto'!S$139-CONFIG!$D$7)/31,0)&gt;=ROUND('Charges variables (avancé)'!$J60,0),'Charges variables (avancé)'!$E60&lt;&gt;0),SUM(INDEX($C448:$BJ448,,IF((COLUMN(S461)-COLUMN($C461)+1)&gt;('Charges variables (avancé)'!$I60+'Charges variables (avancé)'!$J60),(COLUMN(S461)-COLUMN($C461)+1)-('Charges variables (avancé)'!$I60+'Charges variables (avancé)'!$J60),0)+1):INDEX($C448:$BJ448,,(COLUMN(S461)-COLUMN($C461)+1)-'Charges variables (avancé)'!$J60)),0)</f>
        <v>0</v>
      </c>
      <c r="T461" s="368">
        <f>IF(AND(ROUND(('Charges variables-Calculs auto'!T$139-CONFIG!$D$7)/31,0)&gt;=ROUND('Charges variables (avancé)'!$J60,0),'Charges variables (avancé)'!$E60&lt;&gt;0),SUM(INDEX($C448:$BJ448,,IF((COLUMN(T461)-COLUMN($C461)+1)&gt;('Charges variables (avancé)'!$I60+'Charges variables (avancé)'!$J60),(COLUMN(T461)-COLUMN($C461)+1)-('Charges variables (avancé)'!$I60+'Charges variables (avancé)'!$J60),0)+1):INDEX($C448:$BJ448,,(COLUMN(T461)-COLUMN($C461)+1)-'Charges variables (avancé)'!$J60)),0)</f>
        <v>0</v>
      </c>
      <c r="U461" s="368">
        <f>IF(AND(ROUND(('Charges variables-Calculs auto'!U$139-CONFIG!$D$7)/31,0)&gt;=ROUND('Charges variables (avancé)'!$J60,0),'Charges variables (avancé)'!$E60&lt;&gt;0),SUM(INDEX($C448:$BJ448,,IF((COLUMN(U461)-COLUMN($C461)+1)&gt;('Charges variables (avancé)'!$I60+'Charges variables (avancé)'!$J60),(COLUMN(U461)-COLUMN($C461)+1)-('Charges variables (avancé)'!$I60+'Charges variables (avancé)'!$J60),0)+1):INDEX($C448:$BJ448,,(COLUMN(U461)-COLUMN($C461)+1)-'Charges variables (avancé)'!$J60)),0)</f>
        <v>0</v>
      </c>
      <c r="V461" s="368">
        <f>IF(AND(ROUND(('Charges variables-Calculs auto'!V$139-CONFIG!$D$7)/31,0)&gt;=ROUND('Charges variables (avancé)'!$J60,0),'Charges variables (avancé)'!$E60&lt;&gt;0),SUM(INDEX($C448:$BJ448,,IF((COLUMN(V461)-COLUMN($C461)+1)&gt;('Charges variables (avancé)'!$I60+'Charges variables (avancé)'!$J60),(COLUMN(V461)-COLUMN($C461)+1)-('Charges variables (avancé)'!$I60+'Charges variables (avancé)'!$J60),0)+1):INDEX($C448:$BJ448,,(COLUMN(V461)-COLUMN($C461)+1)-'Charges variables (avancé)'!$J60)),0)</f>
        <v>0</v>
      </c>
      <c r="W461" s="368">
        <f>IF(AND(ROUND(('Charges variables-Calculs auto'!W$139-CONFIG!$D$7)/31,0)&gt;=ROUND('Charges variables (avancé)'!$J60,0),'Charges variables (avancé)'!$E60&lt;&gt;0),SUM(INDEX($C448:$BJ448,,IF((COLUMN(W461)-COLUMN($C461)+1)&gt;('Charges variables (avancé)'!$I60+'Charges variables (avancé)'!$J60),(COLUMN(W461)-COLUMN($C461)+1)-('Charges variables (avancé)'!$I60+'Charges variables (avancé)'!$J60),0)+1):INDEX($C448:$BJ448,,(COLUMN(W461)-COLUMN($C461)+1)-'Charges variables (avancé)'!$J60)),0)</f>
        <v>0</v>
      </c>
      <c r="X461" s="368">
        <f>IF(AND(ROUND(('Charges variables-Calculs auto'!X$139-CONFIG!$D$7)/31,0)&gt;=ROUND('Charges variables (avancé)'!$J60,0),'Charges variables (avancé)'!$E60&lt;&gt;0),SUM(INDEX($C448:$BJ448,,IF((COLUMN(X461)-COLUMN($C461)+1)&gt;('Charges variables (avancé)'!$I60+'Charges variables (avancé)'!$J60),(COLUMN(X461)-COLUMN($C461)+1)-('Charges variables (avancé)'!$I60+'Charges variables (avancé)'!$J60),0)+1):INDEX($C448:$BJ448,,(COLUMN(X461)-COLUMN($C461)+1)-'Charges variables (avancé)'!$J60)),0)</f>
        <v>0</v>
      </c>
      <c r="Y461" s="368">
        <f>IF(AND(ROUND(('Charges variables-Calculs auto'!Y$139-CONFIG!$D$7)/31,0)&gt;=ROUND('Charges variables (avancé)'!$J60,0),'Charges variables (avancé)'!$E60&lt;&gt;0),SUM(INDEX($C448:$BJ448,,IF((COLUMN(Y461)-COLUMN($C461)+1)&gt;('Charges variables (avancé)'!$I60+'Charges variables (avancé)'!$J60),(COLUMN(Y461)-COLUMN($C461)+1)-('Charges variables (avancé)'!$I60+'Charges variables (avancé)'!$J60),0)+1):INDEX($C448:$BJ448,,(COLUMN(Y461)-COLUMN($C461)+1)-'Charges variables (avancé)'!$J60)),0)</f>
        <v>0</v>
      </c>
      <c r="Z461" s="368">
        <f>IF(AND(ROUND(('Charges variables-Calculs auto'!Z$139-CONFIG!$D$7)/31,0)&gt;=ROUND('Charges variables (avancé)'!$J60,0),'Charges variables (avancé)'!$E60&lt;&gt;0),SUM(INDEX($C448:$BJ448,,IF((COLUMN(Z461)-COLUMN($C461)+1)&gt;('Charges variables (avancé)'!$I60+'Charges variables (avancé)'!$J60),(COLUMN(Z461)-COLUMN($C461)+1)-('Charges variables (avancé)'!$I60+'Charges variables (avancé)'!$J60),0)+1):INDEX($C448:$BJ448,,(COLUMN(Z461)-COLUMN($C461)+1)-'Charges variables (avancé)'!$J60)),0)</f>
        <v>0</v>
      </c>
      <c r="AA461" s="368">
        <f>IF(AND(ROUND(('Charges variables-Calculs auto'!AA$139-CONFIG!$D$7)/31,0)&gt;=ROUND('Charges variables (avancé)'!$J60,0),'Charges variables (avancé)'!$E60&lt;&gt;0),SUM(INDEX($C448:$BJ448,,IF((COLUMN(AA461)-COLUMN($C461)+1)&gt;('Charges variables (avancé)'!$I60+'Charges variables (avancé)'!$J60),(COLUMN(AA461)-COLUMN($C461)+1)-('Charges variables (avancé)'!$I60+'Charges variables (avancé)'!$J60),0)+1):INDEX($C448:$BJ448,,(COLUMN(AA461)-COLUMN($C461)+1)-'Charges variables (avancé)'!$J60)),0)</f>
        <v>0</v>
      </c>
      <c r="AB461" s="368">
        <f>IF(AND(ROUND(('Charges variables-Calculs auto'!AB$139-CONFIG!$D$7)/31,0)&gt;=ROUND('Charges variables (avancé)'!$J60,0),'Charges variables (avancé)'!$E60&lt;&gt;0),SUM(INDEX($C448:$BJ448,,IF((COLUMN(AB461)-COLUMN($C461)+1)&gt;('Charges variables (avancé)'!$I60+'Charges variables (avancé)'!$J60),(COLUMN(AB461)-COLUMN($C461)+1)-('Charges variables (avancé)'!$I60+'Charges variables (avancé)'!$J60),0)+1):INDEX($C448:$BJ448,,(COLUMN(AB461)-COLUMN($C461)+1)-'Charges variables (avancé)'!$J60)),0)</f>
        <v>0</v>
      </c>
      <c r="AC461" s="368">
        <f>IF(AND(ROUND(('Charges variables-Calculs auto'!AC$139-CONFIG!$D$7)/31,0)&gt;=ROUND('Charges variables (avancé)'!$J60,0),'Charges variables (avancé)'!$E60&lt;&gt;0),SUM(INDEX($C448:$BJ448,,IF((COLUMN(AC461)-COLUMN($C461)+1)&gt;('Charges variables (avancé)'!$I60+'Charges variables (avancé)'!$J60),(COLUMN(AC461)-COLUMN($C461)+1)-('Charges variables (avancé)'!$I60+'Charges variables (avancé)'!$J60),0)+1):INDEX($C448:$BJ448,,(COLUMN(AC461)-COLUMN($C461)+1)-'Charges variables (avancé)'!$J60)),0)</f>
        <v>0</v>
      </c>
      <c r="AD461" s="368">
        <f>IF(AND(ROUND(('Charges variables-Calculs auto'!AD$139-CONFIG!$D$7)/31,0)&gt;=ROUND('Charges variables (avancé)'!$J60,0),'Charges variables (avancé)'!$E60&lt;&gt;0),SUM(INDEX($C448:$BJ448,,IF((COLUMN(AD461)-COLUMN($C461)+1)&gt;('Charges variables (avancé)'!$I60+'Charges variables (avancé)'!$J60),(COLUMN(AD461)-COLUMN($C461)+1)-('Charges variables (avancé)'!$I60+'Charges variables (avancé)'!$J60),0)+1):INDEX($C448:$BJ448,,(COLUMN(AD461)-COLUMN($C461)+1)-'Charges variables (avancé)'!$J60)),0)</f>
        <v>0</v>
      </c>
      <c r="AE461" s="368">
        <f>IF(AND(ROUND(('Charges variables-Calculs auto'!AE$139-CONFIG!$D$7)/31,0)&gt;=ROUND('Charges variables (avancé)'!$J60,0),'Charges variables (avancé)'!$E60&lt;&gt;0),SUM(INDEX($C448:$BJ448,,IF((COLUMN(AE461)-COLUMN($C461)+1)&gt;('Charges variables (avancé)'!$I60+'Charges variables (avancé)'!$J60),(COLUMN(AE461)-COLUMN($C461)+1)-('Charges variables (avancé)'!$I60+'Charges variables (avancé)'!$J60),0)+1):INDEX($C448:$BJ448,,(COLUMN(AE461)-COLUMN($C461)+1)-'Charges variables (avancé)'!$J60)),0)</f>
        <v>0</v>
      </c>
      <c r="AF461" s="368">
        <f>IF(AND(ROUND(('Charges variables-Calculs auto'!AF$139-CONFIG!$D$7)/31,0)&gt;=ROUND('Charges variables (avancé)'!$J60,0),'Charges variables (avancé)'!$E60&lt;&gt;0),SUM(INDEX($C448:$BJ448,,IF((COLUMN(AF461)-COLUMN($C461)+1)&gt;('Charges variables (avancé)'!$I60+'Charges variables (avancé)'!$J60),(COLUMN(AF461)-COLUMN($C461)+1)-('Charges variables (avancé)'!$I60+'Charges variables (avancé)'!$J60),0)+1):INDEX($C448:$BJ448,,(COLUMN(AF461)-COLUMN($C461)+1)-'Charges variables (avancé)'!$J60)),0)</f>
        <v>0</v>
      </c>
      <c r="AG461" s="368">
        <f>IF(AND(ROUND(('Charges variables-Calculs auto'!AG$139-CONFIG!$D$7)/31,0)&gt;=ROUND('Charges variables (avancé)'!$J60,0),'Charges variables (avancé)'!$E60&lt;&gt;0),SUM(INDEX($C448:$BJ448,,IF((COLUMN(AG461)-COLUMN($C461)+1)&gt;('Charges variables (avancé)'!$I60+'Charges variables (avancé)'!$J60),(COLUMN(AG461)-COLUMN($C461)+1)-('Charges variables (avancé)'!$I60+'Charges variables (avancé)'!$J60),0)+1):INDEX($C448:$BJ448,,(COLUMN(AG461)-COLUMN($C461)+1)-'Charges variables (avancé)'!$J60)),0)</f>
        <v>0</v>
      </c>
      <c r="AH461" s="368">
        <f>IF(AND(ROUND(('Charges variables-Calculs auto'!AH$139-CONFIG!$D$7)/31,0)&gt;=ROUND('Charges variables (avancé)'!$J60,0),'Charges variables (avancé)'!$E60&lt;&gt;0),SUM(INDEX($C448:$BJ448,,IF((COLUMN(AH461)-COLUMN($C461)+1)&gt;('Charges variables (avancé)'!$I60+'Charges variables (avancé)'!$J60),(COLUMN(AH461)-COLUMN($C461)+1)-('Charges variables (avancé)'!$I60+'Charges variables (avancé)'!$J60),0)+1):INDEX($C448:$BJ448,,(COLUMN(AH461)-COLUMN($C461)+1)-'Charges variables (avancé)'!$J60)),0)</f>
        <v>0</v>
      </c>
      <c r="AI461" s="368">
        <f>IF(AND(ROUND(('Charges variables-Calculs auto'!AI$139-CONFIG!$D$7)/31,0)&gt;=ROUND('Charges variables (avancé)'!$J60,0),'Charges variables (avancé)'!$E60&lt;&gt;0),SUM(INDEX($C448:$BJ448,,IF((COLUMN(AI461)-COLUMN($C461)+1)&gt;('Charges variables (avancé)'!$I60+'Charges variables (avancé)'!$J60),(COLUMN(AI461)-COLUMN($C461)+1)-('Charges variables (avancé)'!$I60+'Charges variables (avancé)'!$J60),0)+1):INDEX($C448:$BJ448,,(COLUMN(AI461)-COLUMN($C461)+1)-'Charges variables (avancé)'!$J60)),0)</f>
        <v>0</v>
      </c>
      <c r="AJ461" s="368">
        <f>IF(AND(ROUND(('Charges variables-Calculs auto'!AJ$139-CONFIG!$D$7)/31,0)&gt;=ROUND('Charges variables (avancé)'!$J60,0),'Charges variables (avancé)'!$E60&lt;&gt;0),SUM(INDEX($C448:$BJ448,,IF((COLUMN(AJ461)-COLUMN($C461)+1)&gt;('Charges variables (avancé)'!$I60+'Charges variables (avancé)'!$J60),(COLUMN(AJ461)-COLUMN($C461)+1)-('Charges variables (avancé)'!$I60+'Charges variables (avancé)'!$J60),0)+1):INDEX($C448:$BJ448,,(COLUMN(AJ461)-COLUMN($C461)+1)-'Charges variables (avancé)'!$J60)),0)</f>
        <v>0</v>
      </c>
      <c r="AK461" s="368">
        <f>IF(AND(ROUND(('Charges variables-Calculs auto'!AK$139-CONFIG!$D$7)/31,0)&gt;=ROUND('Charges variables (avancé)'!$J60,0),'Charges variables (avancé)'!$E60&lt;&gt;0),SUM(INDEX($C448:$BJ448,,IF((COLUMN(AK461)-COLUMN($C461)+1)&gt;('Charges variables (avancé)'!$I60+'Charges variables (avancé)'!$J60),(COLUMN(AK461)-COLUMN($C461)+1)-('Charges variables (avancé)'!$I60+'Charges variables (avancé)'!$J60),0)+1):INDEX($C448:$BJ448,,(COLUMN(AK461)-COLUMN($C461)+1)-'Charges variables (avancé)'!$J60)),0)</f>
        <v>0</v>
      </c>
      <c r="AL461" s="368">
        <f>IF(AND(ROUND(('Charges variables-Calculs auto'!AL$139-CONFIG!$D$7)/31,0)&gt;=ROUND('Charges variables (avancé)'!$J60,0),'Charges variables (avancé)'!$E60&lt;&gt;0),SUM(INDEX($C448:$BJ448,,IF((COLUMN(AL461)-COLUMN($C461)+1)&gt;('Charges variables (avancé)'!$I60+'Charges variables (avancé)'!$J60),(COLUMN(AL461)-COLUMN($C461)+1)-('Charges variables (avancé)'!$I60+'Charges variables (avancé)'!$J60),0)+1):INDEX($C448:$BJ448,,(COLUMN(AL461)-COLUMN($C461)+1)-'Charges variables (avancé)'!$J60)),0)</f>
        <v>0</v>
      </c>
      <c r="AM461" s="368">
        <f>IF(AND(ROUND(('Charges variables-Calculs auto'!AM$139-CONFIG!$D$7)/31,0)&gt;=ROUND('Charges variables (avancé)'!$J60,0),'Charges variables (avancé)'!$E60&lt;&gt;0),SUM(INDEX($C448:$BJ448,,IF((COLUMN(AM461)-COLUMN($C461)+1)&gt;('Charges variables (avancé)'!$I60+'Charges variables (avancé)'!$J60),(COLUMN(AM461)-COLUMN($C461)+1)-('Charges variables (avancé)'!$I60+'Charges variables (avancé)'!$J60),0)+1):INDEX($C448:$BJ448,,(COLUMN(AM461)-COLUMN($C461)+1)-'Charges variables (avancé)'!$J60)),0)</f>
        <v>0</v>
      </c>
      <c r="AN461" s="368">
        <f>IF(AND(ROUND(('Charges variables-Calculs auto'!AN$139-CONFIG!$D$7)/31,0)&gt;=ROUND('Charges variables (avancé)'!$J60,0),'Charges variables (avancé)'!$E60&lt;&gt;0),SUM(INDEX($C448:$BJ448,,IF((COLUMN(AN461)-COLUMN($C461)+1)&gt;('Charges variables (avancé)'!$I60+'Charges variables (avancé)'!$J60),(COLUMN(AN461)-COLUMN($C461)+1)-('Charges variables (avancé)'!$I60+'Charges variables (avancé)'!$J60),0)+1):INDEX($C448:$BJ448,,(COLUMN(AN461)-COLUMN($C461)+1)-'Charges variables (avancé)'!$J60)),0)</f>
        <v>0</v>
      </c>
      <c r="AO461" s="368">
        <f>IF(AND(ROUND(('Charges variables-Calculs auto'!AO$139-CONFIG!$D$7)/31,0)&gt;=ROUND('Charges variables (avancé)'!$J60,0),'Charges variables (avancé)'!$E60&lt;&gt;0),SUM(INDEX($C448:$BJ448,,IF((COLUMN(AO461)-COLUMN($C461)+1)&gt;('Charges variables (avancé)'!$I60+'Charges variables (avancé)'!$J60),(COLUMN(AO461)-COLUMN($C461)+1)-('Charges variables (avancé)'!$I60+'Charges variables (avancé)'!$J60),0)+1):INDEX($C448:$BJ448,,(COLUMN(AO461)-COLUMN($C461)+1)-'Charges variables (avancé)'!$J60)),0)</f>
        <v>0</v>
      </c>
      <c r="AP461" s="368">
        <f>IF(AND(ROUND(('Charges variables-Calculs auto'!AP$139-CONFIG!$D$7)/31,0)&gt;=ROUND('Charges variables (avancé)'!$J60,0),'Charges variables (avancé)'!$E60&lt;&gt;0),SUM(INDEX($C448:$BJ448,,IF((COLUMN(AP461)-COLUMN($C461)+1)&gt;('Charges variables (avancé)'!$I60+'Charges variables (avancé)'!$J60),(COLUMN(AP461)-COLUMN($C461)+1)-('Charges variables (avancé)'!$I60+'Charges variables (avancé)'!$J60),0)+1):INDEX($C448:$BJ448,,(COLUMN(AP461)-COLUMN($C461)+1)-'Charges variables (avancé)'!$J60)),0)</f>
        <v>0</v>
      </c>
      <c r="AQ461" s="368">
        <f>IF(AND(ROUND(('Charges variables-Calculs auto'!AQ$139-CONFIG!$D$7)/31,0)&gt;=ROUND('Charges variables (avancé)'!$J60,0),'Charges variables (avancé)'!$E60&lt;&gt;0),SUM(INDEX($C448:$BJ448,,IF((COLUMN(AQ461)-COLUMN($C461)+1)&gt;('Charges variables (avancé)'!$I60+'Charges variables (avancé)'!$J60),(COLUMN(AQ461)-COLUMN($C461)+1)-('Charges variables (avancé)'!$I60+'Charges variables (avancé)'!$J60),0)+1):INDEX($C448:$BJ448,,(COLUMN(AQ461)-COLUMN($C461)+1)-'Charges variables (avancé)'!$J60)),0)</f>
        <v>0</v>
      </c>
      <c r="AR461" s="368">
        <f>IF(AND(ROUND(('Charges variables-Calculs auto'!AR$139-CONFIG!$D$7)/31,0)&gt;=ROUND('Charges variables (avancé)'!$J60,0),'Charges variables (avancé)'!$E60&lt;&gt;0),SUM(INDEX($C448:$BJ448,,IF((COLUMN(AR461)-COLUMN($C461)+1)&gt;('Charges variables (avancé)'!$I60+'Charges variables (avancé)'!$J60),(COLUMN(AR461)-COLUMN($C461)+1)-('Charges variables (avancé)'!$I60+'Charges variables (avancé)'!$J60),0)+1):INDEX($C448:$BJ448,,(COLUMN(AR461)-COLUMN($C461)+1)-'Charges variables (avancé)'!$J60)),0)</f>
        <v>0</v>
      </c>
      <c r="AS461" s="368">
        <f>IF(AND(ROUND(('Charges variables-Calculs auto'!AS$139-CONFIG!$D$7)/31,0)&gt;=ROUND('Charges variables (avancé)'!$J60,0),'Charges variables (avancé)'!$E60&lt;&gt;0),SUM(INDEX($C448:$BJ448,,IF((COLUMN(AS461)-COLUMN($C461)+1)&gt;('Charges variables (avancé)'!$I60+'Charges variables (avancé)'!$J60),(COLUMN(AS461)-COLUMN($C461)+1)-('Charges variables (avancé)'!$I60+'Charges variables (avancé)'!$J60),0)+1):INDEX($C448:$BJ448,,(COLUMN(AS461)-COLUMN($C461)+1)-'Charges variables (avancé)'!$J60)),0)</f>
        <v>0</v>
      </c>
      <c r="AT461" s="368">
        <f>IF(AND(ROUND(('Charges variables-Calculs auto'!AT$139-CONFIG!$D$7)/31,0)&gt;=ROUND('Charges variables (avancé)'!$J60,0),'Charges variables (avancé)'!$E60&lt;&gt;0),SUM(INDEX($C448:$BJ448,,IF((COLUMN(AT461)-COLUMN($C461)+1)&gt;('Charges variables (avancé)'!$I60+'Charges variables (avancé)'!$J60),(COLUMN(AT461)-COLUMN($C461)+1)-('Charges variables (avancé)'!$I60+'Charges variables (avancé)'!$J60),0)+1):INDEX($C448:$BJ448,,(COLUMN(AT461)-COLUMN($C461)+1)-'Charges variables (avancé)'!$J60)),0)</f>
        <v>0</v>
      </c>
      <c r="AU461" s="368">
        <f>IF(AND(ROUND(('Charges variables-Calculs auto'!AU$139-CONFIG!$D$7)/31,0)&gt;=ROUND('Charges variables (avancé)'!$J60,0),'Charges variables (avancé)'!$E60&lt;&gt;0),SUM(INDEX($C448:$BJ448,,IF((COLUMN(AU461)-COLUMN($C461)+1)&gt;('Charges variables (avancé)'!$I60+'Charges variables (avancé)'!$J60),(COLUMN(AU461)-COLUMN($C461)+1)-('Charges variables (avancé)'!$I60+'Charges variables (avancé)'!$J60),0)+1):INDEX($C448:$BJ448,,(COLUMN(AU461)-COLUMN($C461)+1)-'Charges variables (avancé)'!$J60)),0)</f>
        <v>0</v>
      </c>
      <c r="AV461" s="368">
        <f>IF(AND(ROUND(('Charges variables-Calculs auto'!AV$139-CONFIG!$D$7)/31,0)&gt;=ROUND('Charges variables (avancé)'!$J60,0),'Charges variables (avancé)'!$E60&lt;&gt;0),SUM(INDEX($C448:$BJ448,,IF((COLUMN(AV461)-COLUMN($C461)+1)&gt;('Charges variables (avancé)'!$I60+'Charges variables (avancé)'!$J60),(COLUMN(AV461)-COLUMN($C461)+1)-('Charges variables (avancé)'!$I60+'Charges variables (avancé)'!$J60),0)+1):INDEX($C448:$BJ448,,(COLUMN(AV461)-COLUMN($C461)+1)-'Charges variables (avancé)'!$J60)),0)</f>
        <v>0</v>
      </c>
      <c r="AW461" s="368">
        <f>IF(AND(ROUND(('Charges variables-Calculs auto'!AW$139-CONFIG!$D$7)/31,0)&gt;=ROUND('Charges variables (avancé)'!$J60,0),'Charges variables (avancé)'!$E60&lt;&gt;0),SUM(INDEX($C448:$BJ448,,IF((COLUMN(AW461)-COLUMN($C461)+1)&gt;('Charges variables (avancé)'!$I60+'Charges variables (avancé)'!$J60),(COLUMN(AW461)-COLUMN($C461)+1)-('Charges variables (avancé)'!$I60+'Charges variables (avancé)'!$J60),0)+1):INDEX($C448:$BJ448,,(COLUMN(AW461)-COLUMN($C461)+1)-'Charges variables (avancé)'!$J60)),0)</f>
        <v>0</v>
      </c>
      <c r="AX461" s="368">
        <f>IF(AND(ROUND(('Charges variables-Calculs auto'!AX$139-CONFIG!$D$7)/31,0)&gt;=ROUND('Charges variables (avancé)'!$J60,0),'Charges variables (avancé)'!$E60&lt;&gt;0),SUM(INDEX($C448:$BJ448,,IF((COLUMN(AX461)-COLUMN($C461)+1)&gt;('Charges variables (avancé)'!$I60+'Charges variables (avancé)'!$J60),(COLUMN(AX461)-COLUMN($C461)+1)-('Charges variables (avancé)'!$I60+'Charges variables (avancé)'!$J60),0)+1):INDEX($C448:$BJ448,,(COLUMN(AX461)-COLUMN($C461)+1)-'Charges variables (avancé)'!$J60)),0)</f>
        <v>0</v>
      </c>
      <c r="AY461" s="368">
        <f>IF(AND(ROUND(('Charges variables-Calculs auto'!AY$139-CONFIG!$D$7)/31,0)&gt;=ROUND('Charges variables (avancé)'!$J60,0),'Charges variables (avancé)'!$E60&lt;&gt;0),SUM(INDEX($C448:$BJ448,,IF((COLUMN(AY461)-COLUMN($C461)+1)&gt;('Charges variables (avancé)'!$I60+'Charges variables (avancé)'!$J60),(COLUMN(AY461)-COLUMN($C461)+1)-('Charges variables (avancé)'!$I60+'Charges variables (avancé)'!$J60),0)+1):INDEX($C448:$BJ448,,(COLUMN(AY461)-COLUMN($C461)+1)-'Charges variables (avancé)'!$J60)),0)</f>
        <v>0</v>
      </c>
      <c r="AZ461" s="368">
        <f>IF(AND(ROUND(('Charges variables-Calculs auto'!AZ$139-CONFIG!$D$7)/31,0)&gt;=ROUND('Charges variables (avancé)'!$J60,0),'Charges variables (avancé)'!$E60&lt;&gt;0),SUM(INDEX($C448:$BJ448,,IF((COLUMN(AZ461)-COLUMN($C461)+1)&gt;('Charges variables (avancé)'!$I60+'Charges variables (avancé)'!$J60),(COLUMN(AZ461)-COLUMN($C461)+1)-('Charges variables (avancé)'!$I60+'Charges variables (avancé)'!$J60),0)+1):INDEX($C448:$BJ448,,(COLUMN(AZ461)-COLUMN($C461)+1)-'Charges variables (avancé)'!$J60)),0)</f>
        <v>0</v>
      </c>
      <c r="BA461" s="368">
        <f>IF(AND(ROUND(('Charges variables-Calculs auto'!BA$139-CONFIG!$D$7)/31,0)&gt;=ROUND('Charges variables (avancé)'!$J60,0),'Charges variables (avancé)'!$E60&lt;&gt;0),SUM(INDEX($C448:$BJ448,,IF((COLUMN(BA461)-COLUMN($C461)+1)&gt;('Charges variables (avancé)'!$I60+'Charges variables (avancé)'!$J60),(COLUMN(BA461)-COLUMN($C461)+1)-('Charges variables (avancé)'!$I60+'Charges variables (avancé)'!$J60),0)+1):INDEX($C448:$BJ448,,(COLUMN(BA461)-COLUMN($C461)+1)-'Charges variables (avancé)'!$J60)),0)</f>
        <v>0</v>
      </c>
      <c r="BB461" s="368">
        <f>IF(AND(ROUND(('Charges variables-Calculs auto'!BB$139-CONFIG!$D$7)/31,0)&gt;=ROUND('Charges variables (avancé)'!$J60,0),'Charges variables (avancé)'!$E60&lt;&gt;0),SUM(INDEX($C448:$BJ448,,IF((COLUMN(BB461)-COLUMN($C461)+1)&gt;('Charges variables (avancé)'!$I60+'Charges variables (avancé)'!$J60),(COLUMN(BB461)-COLUMN($C461)+1)-('Charges variables (avancé)'!$I60+'Charges variables (avancé)'!$J60),0)+1):INDEX($C448:$BJ448,,(COLUMN(BB461)-COLUMN($C461)+1)-'Charges variables (avancé)'!$J60)),0)</f>
        <v>0</v>
      </c>
      <c r="BC461" s="368">
        <f>IF(AND(ROUND(('Charges variables-Calculs auto'!BC$139-CONFIG!$D$7)/31,0)&gt;=ROUND('Charges variables (avancé)'!$J60,0),'Charges variables (avancé)'!$E60&lt;&gt;0),SUM(INDEX($C448:$BJ448,,IF((COLUMN(BC461)-COLUMN($C461)+1)&gt;('Charges variables (avancé)'!$I60+'Charges variables (avancé)'!$J60),(COLUMN(BC461)-COLUMN($C461)+1)-('Charges variables (avancé)'!$I60+'Charges variables (avancé)'!$J60),0)+1):INDEX($C448:$BJ448,,(COLUMN(BC461)-COLUMN($C461)+1)-'Charges variables (avancé)'!$J60)),0)</f>
        <v>0</v>
      </c>
      <c r="BD461" s="368">
        <f>IF(AND(ROUND(('Charges variables-Calculs auto'!BD$139-CONFIG!$D$7)/31,0)&gt;=ROUND('Charges variables (avancé)'!$J60,0),'Charges variables (avancé)'!$E60&lt;&gt;0),SUM(INDEX($C448:$BJ448,,IF((COLUMN(BD461)-COLUMN($C461)+1)&gt;('Charges variables (avancé)'!$I60+'Charges variables (avancé)'!$J60),(COLUMN(BD461)-COLUMN($C461)+1)-('Charges variables (avancé)'!$I60+'Charges variables (avancé)'!$J60),0)+1):INDEX($C448:$BJ448,,(COLUMN(BD461)-COLUMN($C461)+1)-'Charges variables (avancé)'!$J60)),0)</f>
        <v>0</v>
      </c>
      <c r="BE461" s="368">
        <f>IF(AND(ROUND(('Charges variables-Calculs auto'!BE$139-CONFIG!$D$7)/31,0)&gt;=ROUND('Charges variables (avancé)'!$J60,0),'Charges variables (avancé)'!$E60&lt;&gt;0),SUM(INDEX($C448:$BJ448,,IF((COLUMN(BE461)-COLUMN($C461)+1)&gt;('Charges variables (avancé)'!$I60+'Charges variables (avancé)'!$J60),(COLUMN(BE461)-COLUMN($C461)+1)-('Charges variables (avancé)'!$I60+'Charges variables (avancé)'!$J60),0)+1):INDEX($C448:$BJ448,,(COLUMN(BE461)-COLUMN($C461)+1)-'Charges variables (avancé)'!$J60)),0)</f>
        <v>0</v>
      </c>
      <c r="BF461" s="368">
        <f>IF(AND(ROUND(('Charges variables-Calculs auto'!BF$139-CONFIG!$D$7)/31,0)&gt;=ROUND('Charges variables (avancé)'!$J60,0),'Charges variables (avancé)'!$E60&lt;&gt;0),SUM(INDEX($C448:$BJ448,,IF((COLUMN(BF461)-COLUMN($C461)+1)&gt;('Charges variables (avancé)'!$I60+'Charges variables (avancé)'!$J60),(COLUMN(BF461)-COLUMN($C461)+1)-('Charges variables (avancé)'!$I60+'Charges variables (avancé)'!$J60),0)+1):INDEX($C448:$BJ448,,(COLUMN(BF461)-COLUMN($C461)+1)-'Charges variables (avancé)'!$J60)),0)</f>
        <v>0</v>
      </c>
      <c r="BG461" s="368">
        <f>IF(AND(ROUND(('Charges variables-Calculs auto'!BG$139-CONFIG!$D$7)/31,0)&gt;=ROUND('Charges variables (avancé)'!$J60,0),'Charges variables (avancé)'!$E60&lt;&gt;0),SUM(INDEX($C448:$BJ448,,IF((COLUMN(BG461)-COLUMN($C461)+1)&gt;('Charges variables (avancé)'!$I60+'Charges variables (avancé)'!$J60),(COLUMN(BG461)-COLUMN($C461)+1)-('Charges variables (avancé)'!$I60+'Charges variables (avancé)'!$J60),0)+1):INDEX($C448:$BJ448,,(COLUMN(BG461)-COLUMN($C461)+1)-'Charges variables (avancé)'!$J60)),0)</f>
        <v>0</v>
      </c>
      <c r="BH461" s="368">
        <f>IF(AND(ROUND(('Charges variables-Calculs auto'!BH$139-CONFIG!$D$7)/31,0)&gt;=ROUND('Charges variables (avancé)'!$J60,0),'Charges variables (avancé)'!$E60&lt;&gt;0),SUM(INDEX($C448:$BJ448,,IF((COLUMN(BH461)-COLUMN($C461)+1)&gt;('Charges variables (avancé)'!$I60+'Charges variables (avancé)'!$J60),(COLUMN(BH461)-COLUMN($C461)+1)-('Charges variables (avancé)'!$I60+'Charges variables (avancé)'!$J60),0)+1):INDEX($C448:$BJ448,,(COLUMN(BH461)-COLUMN($C461)+1)-'Charges variables (avancé)'!$J60)),0)</f>
        <v>0</v>
      </c>
      <c r="BI461" s="368">
        <f>IF(AND(ROUND(('Charges variables-Calculs auto'!BI$139-CONFIG!$D$7)/31,0)&gt;=ROUND('Charges variables (avancé)'!$J60,0),'Charges variables (avancé)'!$E60&lt;&gt;0),SUM(INDEX($C448:$BJ448,,IF((COLUMN(BI461)-COLUMN($C461)+1)&gt;('Charges variables (avancé)'!$I60+'Charges variables (avancé)'!$J60),(COLUMN(BI461)-COLUMN($C461)+1)-('Charges variables (avancé)'!$I60+'Charges variables (avancé)'!$J60),0)+1):INDEX($C448:$BJ448,,(COLUMN(BI461)-COLUMN($C461)+1)-'Charges variables (avancé)'!$J60)),0)</f>
        <v>0</v>
      </c>
      <c r="BJ461" s="368">
        <f>IF(AND(ROUND(('Charges variables-Calculs auto'!BJ$139-CONFIG!$D$7)/31,0)&gt;=ROUND('Charges variables (avancé)'!$J60,0),'Charges variables (avancé)'!$E60&lt;&gt;0),SUM(INDEX($C448:$BJ448,,IF((COLUMN(BJ461)-COLUMN($C461)+1)&gt;('Charges variables (avancé)'!$I60+'Charges variables (avancé)'!$J60),(COLUMN(BJ461)-COLUMN($C461)+1)-('Charges variables (avancé)'!$I60+'Charges variables (avancé)'!$J60),0)+1):INDEX($C448:$BJ448,,(COLUMN(BJ461)-COLUMN($C461)+1)-'Charges variables (avancé)'!$J60)),0)</f>
        <v>0</v>
      </c>
    </row>
    <row r="462" spans="2:62" ht="15" customHeight="1">
      <c r="B462" s="366">
        <f>'Charges variables (avancé)'!C61</f>
        <v>0</v>
      </c>
      <c r="C462" s="368">
        <f>IF(AND(ROUND(('Charges variables-Calculs auto'!C$139-CONFIG!$D$7)/31,0)&gt;=ROUND('Charges variables (avancé)'!$J61,0),'Charges variables (avancé)'!$E61&lt;&gt;0),SUM(INDEX($C449:$BJ449,,IF((COLUMN(C462)-COLUMN($C462)+1)&gt;('Charges variables (avancé)'!$I61+'Charges variables (avancé)'!$J61),(COLUMN(C462)-COLUMN($C462)+1)-('Charges variables (avancé)'!$I61+'Charges variables (avancé)'!$J61),0)+1):INDEX($C449:$BJ449,,(COLUMN(C462)-COLUMN($C462)+1)-'Charges variables (avancé)'!$J61)),0)</f>
        <v>0</v>
      </c>
      <c r="D462" s="368">
        <f>IF(AND(ROUND(('Charges variables-Calculs auto'!D$139-CONFIG!$D$7)/31,0)&gt;=ROUND('Charges variables (avancé)'!$J61,0),'Charges variables (avancé)'!$E61&lt;&gt;0),SUM(INDEX($C449:$BJ449,,IF((COLUMN(D462)-COLUMN($C462)+1)&gt;('Charges variables (avancé)'!$I61+'Charges variables (avancé)'!$J61),(COLUMN(D462)-COLUMN($C462)+1)-('Charges variables (avancé)'!$I61+'Charges variables (avancé)'!$J61),0)+1):INDEX($C449:$BJ449,,(COLUMN(D462)-COLUMN($C462)+1)-'Charges variables (avancé)'!$J61)),0)</f>
        <v>0</v>
      </c>
      <c r="E462" s="368">
        <f>IF(AND(ROUND(('Charges variables-Calculs auto'!E$139-CONFIG!$D$7)/31,0)&gt;=ROUND('Charges variables (avancé)'!$J61,0),'Charges variables (avancé)'!$E61&lt;&gt;0),SUM(INDEX($C449:$BJ449,,IF((COLUMN(E462)-COLUMN($C462)+1)&gt;('Charges variables (avancé)'!$I61+'Charges variables (avancé)'!$J61),(COLUMN(E462)-COLUMN($C462)+1)-('Charges variables (avancé)'!$I61+'Charges variables (avancé)'!$J61),0)+1):INDEX($C449:$BJ449,,(COLUMN(E462)-COLUMN($C462)+1)-'Charges variables (avancé)'!$J61)),0)</f>
        <v>0</v>
      </c>
      <c r="F462" s="368">
        <f>IF(AND(ROUND(('Charges variables-Calculs auto'!F$139-CONFIG!$D$7)/31,0)&gt;=ROUND('Charges variables (avancé)'!$J61,0),'Charges variables (avancé)'!$E61&lt;&gt;0),SUM(INDEX($C449:$BJ449,,IF((COLUMN(F462)-COLUMN($C462)+1)&gt;('Charges variables (avancé)'!$I61+'Charges variables (avancé)'!$J61),(COLUMN(F462)-COLUMN($C462)+1)-('Charges variables (avancé)'!$I61+'Charges variables (avancé)'!$J61),0)+1):INDEX($C449:$BJ449,,(COLUMN(F462)-COLUMN($C462)+1)-'Charges variables (avancé)'!$J61)),0)</f>
        <v>0</v>
      </c>
      <c r="G462" s="368">
        <f>IF(AND(ROUND(('Charges variables-Calculs auto'!G$139-CONFIG!$D$7)/31,0)&gt;=ROUND('Charges variables (avancé)'!$J61,0),'Charges variables (avancé)'!$E61&lt;&gt;0),SUM(INDEX($C449:$BJ449,,IF((COLUMN(G462)-COLUMN($C462)+1)&gt;('Charges variables (avancé)'!$I61+'Charges variables (avancé)'!$J61),(COLUMN(G462)-COLUMN($C462)+1)-('Charges variables (avancé)'!$I61+'Charges variables (avancé)'!$J61),0)+1):INDEX($C449:$BJ449,,(COLUMN(G462)-COLUMN($C462)+1)-'Charges variables (avancé)'!$J61)),0)</f>
        <v>0</v>
      </c>
      <c r="H462" s="368">
        <f>IF(AND(ROUND(('Charges variables-Calculs auto'!H$139-CONFIG!$D$7)/31,0)&gt;=ROUND('Charges variables (avancé)'!$J61,0),'Charges variables (avancé)'!$E61&lt;&gt;0),SUM(INDEX($C449:$BJ449,,IF((COLUMN(H462)-COLUMN($C462)+1)&gt;('Charges variables (avancé)'!$I61+'Charges variables (avancé)'!$J61),(COLUMN(H462)-COLUMN($C462)+1)-('Charges variables (avancé)'!$I61+'Charges variables (avancé)'!$J61),0)+1):INDEX($C449:$BJ449,,(COLUMN(H462)-COLUMN($C462)+1)-'Charges variables (avancé)'!$J61)),0)</f>
        <v>0</v>
      </c>
      <c r="I462" s="368">
        <f>IF(AND(ROUND(('Charges variables-Calculs auto'!I$139-CONFIG!$D$7)/31,0)&gt;=ROUND('Charges variables (avancé)'!$J61,0),'Charges variables (avancé)'!$E61&lt;&gt;0),SUM(INDEX($C449:$BJ449,,IF((COLUMN(I462)-COLUMN($C462)+1)&gt;('Charges variables (avancé)'!$I61+'Charges variables (avancé)'!$J61),(COLUMN(I462)-COLUMN($C462)+1)-('Charges variables (avancé)'!$I61+'Charges variables (avancé)'!$J61),0)+1):INDEX($C449:$BJ449,,(COLUMN(I462)-COLUMN($C462)+1)-'Charges variables (avancé)'!$J61)),0)</f>
        <v>0</v>
      </c>
      <c r="J462" s="368">
        <f>IF(AND(ROUND(('Charges variables-Calculs auto'!J$139-CONFIG!$D$7)/31,0)&gt;=ROUND('Charges variables (avancé)'!$J61,0),'Charges variables (avancé)'!$E61&lt;&gt;0),SUM(INDEX($C449:$BJ449,,IF((COLUMN(J462)-COLUMN($C462)+1)&gt;('Charges variables (avancé)'!$I61+'Charges variables (avancé)'!$J61),(COLUMN(J462)-COLUMN($C462)+1)-('Charges variables (avancé)'!$I61+'Charges variables (avancé)'!$J61),0)+1):INDEX($C449:$BJ449,,(COLUMN(J462)-COLUMN($C462)+1)-'Charges variables (avancé)'!$J61)),0)</f>
        <v>0</v>
      </c>
      <c r="K462" s="368">
        <f>IF(AND(ROUND(('Charges variables-Calculs auto'!K$139-CONFIG!$D$7)/31,0)&gt;=ROUND('Charges variables (avancé)'!$J61,0),'Charges variables (avancé)'!$E61&lt;&gt;0),SUM(INDEX($C449:$BJ449,,IF((COLUMN(K462)-COLUMN($C462)+1)&gt;('Charges variables (avancé)'!$I61+'Charges variables (avancé)'!$J61),(COLUMN(K462)-COLUMN($C462)+1)-('Charges variables (avancé)'!$I61+'Charges variables (avancé)'!$J61),0)+1):INDEX($C449:$BJ449,,(COLUMN(K462)-COLUMN($C462)+1)-'Charges variables (avancé)'!$J61)),0)</f>
        <v>0</v>
      </c>
      <c r="L462" s="368">
        <f>IF(AND(ROUND(('Charges variables-Calculs auto'!L$139-CONFIG!$D$7)/31,0)&gt;=ROUND('Charges variables (avancé)'!$J61,0),'Charges variables (avancé)'!$E61&lt;&gt;0),SUM(INDEX($C449:$BJ449,,IF((COLUMN(L462)-COLUMN($C462)+1)&gt;('Charges variables (avancé)'!$I61+'Charges variables (avancé)'!$J61),(COLUMN(L462)-COLUMN($C462)+1)-('Charges variables (avancé)'!$I61+'Charges variables (avancé)'!$J61),0)+1):INDEX($C449:$BJ449,,(COLUMN(L462)-COLUMN($C462)+1)-'Charges variables (avancé)'!$J61)),0)</f>
        <v>0</v>
      </c>
      <c r="M462" s="368">
        <f>IF(AND(ROUND(('Charges variables-Calculs auto'!M$139-CONFIG!$D$7)/31,0)&gt;=ROUND('Charges variables (avancé)'!$J61,0),'Charges variables (avancé)'!$E61&lt;&gt;0),SUM(INDEX($C449:$BJ449,,IF((COLUMN(M462)-COLUMN($C462)+1)&gt;('Charges variables (avancé)'!$I61+'Charges variables (avancé)'!$J61),(COLUMN(M462)-COLUMN($C462)+1)-('Charges variables (avancé)'!$I61+'Charges variables (avancé)'!$J61),0)+1):INDEX($C449:$BJ449,,(COLUMN(M462)-COLUMN($C462)+1)-'Charges variables (avancé)'!$J61)),0)</f>
        <v>0</v>
      </c>
      <c r="N462" s="368">
        <f>IF(AND(ROUND(('Charges variables-Calculs auto'!N$139-CONFIG!$D$7)/31,0)&gt;=ROUND('Charges variables (avancé)'!$J61,0),'Charges variables (avancé)'!$E61&lt;&gt;0),SUM(INDEX($C449:$BJ449,,IF((COLUMN(N462)-COLUMN($C462)+1)&gt;('Charges variables (avancé)'!$I61+'Charges variables (avancé)'!$J61),(COLUMN(N462)-COLUMN($C462)+1)-('Charges variables (avancé)'!$I61+'Charges variables (avancé)'!$J61),0)+1):INDEX($C449:$BJ449,,(COLUMN(N462)-COLUMN($C462)+1)-'Charges variables (avancé)'!$J61)),0)</f>
        <v>0</v>
      </c>
      <c r="O462" s="368">
        <f>IF(AND(ROUND(('Charges variables-Calculs auto'!O$139-CONFIG!$D$7)/31,0)&gt;=ROUND('Charges variables (avancé)'!$J61,0),'Charges variables (avancé)'!$E61&lt;&gt;0),SUM(INDEX($C449:$BJ449,,IF((COLUMN(O462)-COLUMN($C462)+1)&gt;('Charges variables (avancé)'!$I61+'Charges variables (avancé)'!$J61),(COLUMN(O462)-COLUMN($C462)+1)-('Charges variables (avancé)'!$I61+'Charges variables (avancé)'!$J61),0)+1):INDEX($C449:$BJ449,,(COLUMN(O462)-COLUMN($C462)+1)-'Charges variables (avancé)'!$J61)),0)</f>
        <v>0</v>
      </c>
      <c r="P462" s="368">
        <f>IF(AND(ROUND(('Charges variables-Calculs auto'!P$139-CONFIG!$D$7)/31,0)&gt;=ROUND('Charges variables (avancé)'!$J61,0),'Charges variables (avancé)'!$E61&lt;&gt;0),SUM(INDEX($C449:$BJ449,,IF((COLUMN(P462)-COLUMN($C462)+1)&gt;('Charges variables (avancé)'!$I61+'Charges variables (avancé)'!$J61),(COLUMN(P462)-COLUMN($C462)+1)-('Charges variables (avancé)'!$I61+'Charges variables (avancé)'!$J61),0)+1):INDEX($C449:$BJ449,,(COLUMN(P462)-COLUMN($C462)+1)-'Charges variables (avancé)'!$J61)),0)</f>
        <v>0</v>
      </c>
      <c r="Q462" s="368">
        <f>IF(AND(ROUND(('Charges variables-Calculs auto'!Q$139-CONFIG!$D$7)/31,0)&gt;=ROUND('Charges variables (avancé)'!$J61,0),'Charges variables (avancé)'!$E61&lt;&gt;0),SUM(INDEX($C449:$BJ449,,IF((COLUMN(Q462)-COLUMN($C462)+1)&gt;('Charges variables (avancé)'!$I61+'Charges variables (avancé)'!$J61),(COLUMN(Q462)-COLUMN($C462)+1)-('Charges variables (avancé)'!$I61+'Charges variables (avancé)'!$J61),0)+1):INDEX($C449:$BJ449,,(COLUMN(Q462)-COLUMN($C462)+1)-'Charges variables (avancé)'!$J61)),0)</f>
        <v>0</v>
      </c>
      <c r="R462" s="368">
        <f>IF(AND(ROUND(('Charges variables-Calculs auto'!R$139-CONFIG!$D$7)/31,0)&gt;=ROUND('Charges variables (avancé)'!$J61,0),'Charges variables (avancé)'!$E61&lt;&gt;0),SUM(INDEX($C449:$BJ449,,IF((COLUMN(R462)-COLUMN($C462)+1)&gt;('Charges variables (avancé)'!$I61+'Charges variables (avancé)'!$J61),(COLUMN(R462)-COLUMN($C462)+1)-('Charges variables (avancé)'!$I61+'Charges variables (avancé)'!$J61),0)+1):INDEX($C449:$BJ449,,(COLUMN(R462)-COLUMN($C462)+1)-'Charges variables (avancé)'!$J61)),0)</f>
        <v>0</v>
      </c>
      <c r="S462" s="368">
        <f>IF(AND(ROUND(('Charges variables-Calculs auto'!S$139-CONFIG!$D$7)/31,0)&gt;=ROUND('Charges variables (avancé)'!$J61,0),'Charges variables (avancé)'!$E61&lt;&gt;0),SUM(INDEX($C449:$BJ449,,IF((COLUMN(S462)-COLUMN($C462)+1)&gt;('Charges variables (avancé)'!$I61+'Charges variables (avancé)'!$J61),(COLUMN(S462)-COLUMN($C462)+1)-('Charges variables (avancé)'!$I61+'Charges variables (avancé)'!$J61),0)+1):INDEX($C449:$BJ449,,(COLUMN(S462)-COLUMN($C462)+1)-'Charges variables (avancé)'!$J61)),0)</f>
        <v>0</v>
      </c>
      <c r="T462" s="368">
        <f>IF(AND(ROUND(('Charges variables-Calculs auto'!T$139-CONFIG!$D$7)/31,0)&gt;=ROUND('Charges variables (avancé)'!$J61,0),'Charges variables (avancé)'!$E61&lt;&gt;0),SUM(INDEX($C449:$BJ449,,IF((COLUMN(T462)-COLUMN($C462)+1)&gt;('Charges variables (avancé)'!$I61+'Charges variables (avancé)'!$J61),(COLUMN(T462)-COLUMN($C462)+1)-('Charges variables (avancé)'!$I61+'Charges variables (avancé)'!$J61),0)+1):INDEX($C449:$BJ449,,(COLUMN(T462)-COLUMN($C462)+1)-'Charges variables (avancé)'!$J61)),0)</f>
        <v>0</v>
      </c>
      <c r="U462" s="368">
        <f>IF(AND(ROUND(('Charges variables-Calculs auto'!U$139-CONFIG!$D$7)/31,0)&gt;=ROUND('Charges variables (avancé)'!$J61,0),'Charges variables (avancé)'!$E61&lt;&gt;0),SUM(INDEX($C449:$BJ449,,IF((COLUMN(U462)-COLUMN($C462)+1)&gt;('Charges variables (avancé)'!$I61+'Charges variables (avancé)'!$J61),(COLUMN(U462)-COLUMN($C462)+1)-('Charges variables (avancé)'!$I61+'Charges variables (avancé)'!$J61),0)+1):INDEX($C449:$BJ449,,(COLUMN(U462)-COLUMN($C462)+1)-'Charges variables (avancé)'!$J61)),0)</f>
        <v>0</v>
      </c>
      <c r="V462" s="368">
        <f>IF(AND(ROUND(('Charges variables-Calculs auto'!V$139-CONFIG!$D$7)/31,0)&gt;=ROUND('Charges variables (avancé)'!$J61,0),'Charges variables (avancé)'!$E61&lt;&gt;0),SUM(INDEX($C449:$BJ449,,IF((COLUMN(V462)-COLUMN($C462)+1)&gt;('Charges variables (avancé)'!$I61+'Charges variables (avancé)'!$J61),(COLUMN(V462)-COLUMN($C462)+1)-('Charges variables (avancé)'!$I61+'Charges variables (avancé)'!$J61),0)+1):INDEX($C449:$BJ449,,(COLUMN(V462)-COLUMN($C462)+1)-'Charges variables (avancé)'!$J61)),0)</f>
        <v>0</v>
      </c>
      <c r="W462" s="368">
        <f>IF(AND(ROUND(('Charges variables-Calculs auto'!W$139-CONFIG!$D$7)/31,0)&gt;=ROUND('Charges variables (avancé)'!$J61,0),'Charges variables (avancé)'!$E61&lt;&gt;0),SUM(INDEX($C449:$BJ449,,IF((COLUMN(W462)-COLUMN($C462)+1)&gt;('Charges variables (avancé)'!$I61+'Charges variables (avancé)'!$J61),(COLUMN(W462)-COLUMN($C462)+1)-('Charges variables (avancé)'!$I61+'Charges variables (avancé)'!$J61),0)+1):INDEX($C449:$BJ449,,(COLUMN(W462)-COLUMN($C462)+1)-'Charges variables (avancé)'!$J61)),0)</f>
        <v>0</v>
      </c>
      <c r="X462" s="368">
        <f>IF(AND(ROUND(('Charges variables-Calculs auto'!X$139-CONFIG!$D$7)/31,0)&gt;=ROUND('Charges variables (avancé)'!$J61,0),'Charges variables (avancé)'!$E61&lt;&gt;0),SUM(INDEX($C449:$BJ449,,IF((COLUMN(X462)-COLUMN($C462)+1)&gt;('Charges variables (avancé)'!$I61+'Charges variables (avancé)'!$J61),(COLUMN(X462)-COLUMN($C462)+1)-('Charges variables (avancé)'!$I61+'Charges variables (avancé)'!$J61),0)+1):INDEX($C449:$BJ449,,(COLUMN(X462)-COLUMN($C462)+1)-'Charges variables (avancé)'!$J61)),0)</f>
        <v>0</v>
      </c>
      <c r="Y462" s="368">
        <f>IF(AND(ROUND(('Charges variables-Calculs auto'!Y$139-CONFIG!$D$7)/31,0)&gt;=ROUND('Charges variables (avancé)'!$J61,0),'Charges variables (avancé)'!$E61&lt;&gt;0),SUM(INDEX($C449:$BJ449,,IF((COLUMN(Y462)-COLUMN($C462)+1)&gt;('Charges variables (avancé)'!$I61+'Charges variables (avancé)'!$J61),(COLUMN(Y462)-COLUMN($C462)+1)-('Charges variables (avancé)'!$I61+'Charges variables (avancé)'!$J61),0)+1):INDEX($C449:$BJ449,,(COLUMN(Y462)-COLUMN($C462)+1)-'Charges variables (avancé)'!$J61)),0)</f>
        <v>0</v>
      </c>
      <c r="Z462" s="368">
        <f>IF(AND(ROUND(('Charges variables-Calculs auto'!Z$139-CONFIG!$D$7)/31,0)&gt;=ROUND('Charges variables (avancé)'!$J61,0),'Charges variables (avancé)'!$E61&lt;&gt;0),SUM(INDEX($C449:$BJ449,,IF((COLUMN(Z462)-COLUMN($C462)+1)&gt;('Charges variables (avancé)'!$I61+'Charges variables (avancé)'!$J61),(COLUMN(Z462)-COLUMN($C462)+1)-('Charges variables (avancé)'!$I61+'Charges variables (avancé)'!$J61),0)+1):INDEX($C449:$BJ449,,(COLUMN(Z462)-COLUMN($C462)+1)-'Charges variables (avancé)'!$J61)),0)</f>
        <v>0</v>
      </c>
      <c r="AA462" s="368">
        <f>IF(AND(ROUND(('Charges variables-Calculs auto'!AA$139-CONFIG!$D$7)/31,0)&gt;=ROUND('Charges variables (avancé)'!$J61,0),'Charges variables (avancé)'!$E61&lt;&gt;0),SUM(INDEX($C449:$BJ449,,IF((COLUMN(AA462)-COLUMN($C462)+1)&gt;('Charges variables (avancé)'!$I61+'Charges variables (avancé)'!$J61),(COLUMN(AA462)-COLUMN($C462)+1)-('Charges variables (avancé)'!$I61+'Charges variables (avancé)'!$J61),0)+1):INDEX($C449:$BJ449,,(COLUMN(AA462)-COLUMN($C462)+1)-'Charges variables (avancé)'!$J61)),0)</f>
        <v>0</v>
      </c>
      <c r="AB462" s="368">
        <f>IF(AND(ROUND(('Charges variables-Calculs auto'!AB$139-CONFIG!$D$7)/31,0)&gt;=ROUND('Charges variables (avancé)'!$J61,0),'Charges variables (avancé)'!$E61&lt;&gt;0),SUM(INDEX($C449:$BJ449,,IF((COLUMN(AB462)-COLUMN($C462)+1)&gt;('Charges variables (avancé)'!$I61+'Charges variables (avancé)'!$J61),(COLUMN(AB462)-COLUMN($C462)+1)-('Charges variables (avancé)'!$I61+'Charges variables (avancé)'!$J61),0)+1):INDEX($C449:$BJ449,,(COLUMN(AB462)-COLUMN($C462)+1)-'Charges variables (avancé)'!$J61)),0)</f>
        <v>0</v>
      </c>
      <c r="AC462" s="368">
        <f>IF(AND(ROUND(('Charges variables-Calculs auto'!AC$139-CONFIG!$D$7)/31,0)&gt;=ROUND('Charges variables (avancé)'!$J61,0),'Charges variables (avancé)'!$E61&lt;&gt;0),SUM(INDEX($C449:$BJ449,,IF((COLUMN(AC462)-COLUMN($C462)+1)&gt;('Charges variables (avancé)'!$I61+'Charges variables (avancé)'!$J61),(COLUMN(AC462)-COLUMN($C462)+1)-('Charges variables (avancé)'!$I61+'Charges variables (avancé)'!$J61),0)+1):INDEX($C449:$BJ449,,(COLUMN(AC462)-COLUMN($C462)+1)-'Charges variables (avancé)'!$J61)),0)</f>
        <v>0</v>
      </c>
      <c r="AD462" s="368">
        <f>IF(AND(ROUND(('Charges variables-Calculs auto'!AD$139-CONFIG!$D$7)/31,0)&gt;=ROUND('Charges variables (avancé)'!$J61,0),'Charges variables (avancé)'!$E61&lt;&gt;0),SUM(INDEX($C449:$BJ449,,IF((COLUMN(AD462)-COLUMN($C462)+1)&gt;('Charges variables (avancé)'!$I61+'Charges variables (avancé)'!$J61),(COLUMN(AD462)-COLUMN($C462)+1)-('Charges variables (avancé)'!$I61+'Charges variables (avancé)'!$J61),0)+1):INDEX($C449:$BJ449,,(COLUMN(AD462)-COLUMN($C462)+1)-'Charges variables (avancé)'!$J61)),0)</f>
        <v>0</v>
      </c>
      <c r="AE462" s="368">
        <f>IF(AND(ROUND(('Charges variables-Calculs auto'!AE$139-CONFIG!$D$7)/31,0)&gt;=ROUND('Charges variables (avancé)'!$J61,0),'Charges variables (avancé)'!$E61&lt;&gt;0),SUM(INDEX($C449:$BJ449,,IF((COLUMN(AE462)-COLUMN($C462)+1)&gt;('Charges variables (avancé)'!$I61+'Charges variables (avancé)'!$J61),(COLUMN(AE462)-COLUMN($C462)+1)-('Charges variables (avancé)'!$I61+'Charges variables (avancé)'!$J61),0)+1):INDEX($C449:$BJ449,,(COLUMN(AE462)-COLUMN($C462)+1)-'Charges variables (avancé)'!$J61)),0)</f>
        <v>0</v>
      </c>
      <c r="AF462" s="368">
        <f>IF(AND(ROUND(('Charges variables-Calculs auto'!AF$139-CONFIG!$D$7)/31,0)&gt;=ROUND('Charges variables (avancé)'!$J61,0),'Charges variables (avancé)'!$E61&lt;&gt;0),SUM(INDEX($C449:$BJ449,,IF((COLUMN(AF462)-COLUMN($C462)+1)&gt;('Charges variables (avancé)'!$I61+'Charges variables (avancé)'!$J61),(COLUMN(AF462)-COLUMN($C462)+1)-('Charges variables (avancé)'!$I61+'Charges variables (avancé)'!$J61),0)+1):INDEX($C449:$BJ449,,(COLUMN(AF462)-COLUMN($C462)+1)-'Charges variables (avancé)'!$J61)),0)</f>
        <v>0</v>
      </c>
      <c r="AG462" s="368">
        <f>IF(AND(ROUND(('Charges variables-Calculs auto'!AG$139-CONFIG!$D$7)/31,0)&gt;=ROUND('Charges variables (avancé)'!$J61,0),'Charges variables (avancé)'!$E61&lt;&gt;0),SUM(INDEX($C449:$BJ449,,IF((COLUMN(AG462)-COLUMN($C462)+1)&gt;('Charges variables (avancé)'!$I61+'Charges variables (avancé)'!$J61),(COLUMN(AG462)-COLUMN($C462)+1)-('Charges variables (avancé)'!$I61+'Charges variables (avancé)'!$J61),0)+1):INDEX($C449:$BJ449,,(COLUMN(AG462)-COLUMN($C462)+1)-'Charges variables (avancé)'!$J61)),0)</f>
        <v>0</v>
      </c>
      <c r="AH462" s="368">
        <f>IF(AND(ROUND(('Charges variables-Calculs auto'!AH$139-CONFIG!$D$7)/31,0)&gt;=ROUND('Charges variables (avancé)'!$J61,0),'Charges variables (avancé)'!$E61&lt;&gt;0),SUM(INDEX($C449:$BJ449,,IF((COLUMN(AH462)-COLUMN($C462)+1)&gt;('Charges variables (avancé)'!$I61+'Charges variables (avancé)'!$J61),(COLUMN(AH462)-COLUMN($C462)+1)-('Charges variables (avancé)'!$I61+'Charges variables (avancé)'!$J61),0)+1):INDEX($C449:$BJ449,,(COLUMN(AH462)-COLUMN($C462)+1)-'Charges variables (avancé)'!$J61)),0)</f>
        <v>0</v>
      </c>
      <c r="AI462" s="368">
        <f>IF(AND(ROUND(('Charges variables-Calculs auto'!AI$139-CONFIG!$D$7)/31,0)&gt;=ROUND('Charges variables (avancé)'!$J61,0),'Charges variables (avancé)'!$E61&lt;&gt;0),SUM(INDEX($C449:$BJ449,,IF((COLUMN(AI462)-COLUMN($C462)+1)&gt;('Charges variables (avancé)'!$I61+'Charges variables (avancé)'!$J61),(COLUMN(AI462)-COLUMN($C462)+1)-('Charges variables (avancé)'!$I61+'Charges variables (avancé)'!$J61),0)+1):INDEX($C449:$BJ449,,(COLUMN(AI462)-COLUMN($C462)+1)-'Charges variables (avancé)'!$J61)),0)</f>
        <v>0</v>
      </c>
      <c r="AJ462" s="368">
        <f>IF(AND(ROUND(('Charges variables-Calculs auto'!AJ$139-CONFIG!$D$7)/31,0)&gt;=ROUND('Charges variables (avancé)'!$J61,0),'Charges variables (avancé)'!$E61&lt;&gt;0),SUM(INDEX($C449:$BJ449,,IF((COLUMN(AJ462)-COLUMN($C462)+1)&gt;('Charges variables (avancé)'!$I61+'Charges variables (avancé)'!$J61),(COLUMN(AJ462)-COLUMN($C462)+1)-('Charges variables (avancé)'!$I61+'Charges variables (avancé)'!$J61),0)+1):INDEX($C449:$BJ449,,(COLUMN(AJ462)-COLUMN($C462)+1)-'Charges variables (avancé)'!$J61)),0)</f>
        <v>0</v>
      </c>
      <c r="AK462" s="368">
        <f>IF(AND(ROUND(('Charges variables-Calculs auto'!AK$139-CONFIG!$D$7)/31,0)&gt;=ROUND('Charges variables (avancé)'!$J61,0),'Charges variables (avancé)'!$E61&lt;&gt;0),SUM(INDEX($C449:$BJ449,,IF((COLUMN(AK462)-COLUMN($C462)+1)&gt;('Charges variables (avancé)'!$I61+'Charges variables (avancé)'!$J61),(COLUMN(AK462)-COLUMN($C462)+1)-('Charges variables (avancé)'!$I61+'Charges variables (avancé)'!$J61),0)+1):INDEX($C449:$BJ449,,(COLUMN(AK462)-COLUMN($C462)+1)-'Charges variables (avancé)'!$J61)),0)</f>
        <v>0</v>
      </c>
      <c r="AL462" s="368">
        <f>IF(AND(ROUND(('Charges variables-Calculs auto'!AL$139-CONFIG!$D$7)/31,0)&gt;=ROUND('Charges variables (avancé)'!$J61,0),'Charges variables (avancé)'!$E61&lt;&gt;0),SUM(INDEX($C449:$BJ449,,IF((COLUMN(AL462)-COLUMN($C462)+1)&gt;('Charges variables (avancé)'!$I61+'Charges variables (avancé)'!$J61),(COLUMN(AL462)-COLUMN($C462)+1)-('Charges variables (avancé)'!$I61+'Charges variables (avancé)'!$J61),0)+1):INDEX($C449:$BJ449,,(COLUMN(AL462)-COLUMN($C462)+1)-'Charges variables (avancé)'!$J61)),0)</f>
        <v>0</v>
      </c>
      <c r="AM462" s="368">
        <f>IF(AND(ROUND(('Charges variables-Calculs auto'!AM$139-CONFIG!$D$7)/31,0)&gt;=ROUND('Charges variables (avancé)'!$J61,0),'Charges variables (avancé)'!$E61&lt;&gt;0),SUM(INDEX($C449:$BJ449,,IF((COLUMN(AM462)-COLUMN($C462)+1)&gt;('Charges variables (avancé)'!$I61+'Charges variables (avancé)'!$J61),(COLUMN(AM462)-COLUMN($C462)+1)-('Charges variables (avancé)'!$I61+'Charges variables (avancé)'!$J61),0)+1):INDEX($C449:$BJ449,,(COLUMN(AM462)-COLUMN($C462)+1)-'Charges variables (avancé)'!$J61)),0)</f>
        <v>0</v>
      </c>
      <c r="AN462" s="368">
        <f>IF(AND(ROUND(('Charges variables-Calculs auto'!AN$139-CONFIG!$D$7)/31,0)&gt;=ROUND('Charges variables (avancé)'!$J61,0),'Charges variables (avancé)'!$E61&lt;&gt;0),SUM(INDEX($C449:$BJ449,,IF((COLUMN(AN462)-COLUMN($C462)+1)&gt;('Charges variables (avancé)'!$I61+'Charges variables (avancé)'!$J61),(COLUMN(AN462)-COLUMN($C462)+1)-('Charges variables (avancé)'!$I61+'Charges variables (avancé)'!$J61),0)+1):INDEX($C449:$BJ449,,(COLUMN(AN462)-COLUMN($C462)+1)-'Charges variables (avancé)'!$J61)),0)</f>
        <v>0</v>
      </c>
      <c r="AO462" s="368">
        <f>IF(AND(ROUND(('Charges variables-Calculs auto'!AO$139-CONFIG!$D$7)/31,0)&gt;=ROUND('Charges variables (avancé)'!$J61,0),'Charges variables (avancé)'!$E61&lt;&gt;0),SUM(INDEX($C449:$BJ449,,IF((COLUMN(AO462)-COLUMN($C462)+1)&gt;('Charges variables (avancé)'!$I61+'Charges variables (avancé)'!$J61),(COLUMN(AO462)-COLUMN($C462)+1)-('Charges variables (avancé)'!$I61+'Charges variables (avancé)'!$J61),0)+1):INDEX($C449:$BJ449,,(COLUMN(AO462)-COLUMN($C462)+1)-'Charges variables (avancé)'!$J61)),0)</f>
        <v>0</v>
      </c>
      <c r="AP462" s="368">
        <f>IF(AND(ROUND(('Charges variables-Calculs auto'!AP$139-CONFIG!$D$7)/31,0)&gt;=ROUND('Charges variables (avancé)'!$J61,0),'Charges variables (avancé)'!$E61&lt;&gt;0),SUM(INDEX($C449:$BJ449,,IF((COLUMN(AP462)-COLUMN($C462)+1)&gt;('Charges variables (avancé)'!$I61+'Charges variables (avancé)'!$J61),(COLUMN(AP462)-COLUMN($C462)+1)-('Charges variables (avancé)'!$I61+'Charges variables (avancé)'!$J61),0)+1):INDEX($C449:$BJ449,,(COLUMN(AP462)-COLUMN($C462)+1)-'Charges variables (avancé)'!$J61)),0)</f>
        <v>0</v>
      </c>
      <c r="AQ462" s="368">
        <f>IF(AND(ROUND(('Charges variables-Calculs auto'!AQ$139-CONFIG!$D$7)/31,0)&gt;=ROUND('Charges variables (avancé)'!$J61,0),'Charges variables (avancé)'!$E61&lt;&gt;0),SUM(INDEX($C449:$BJ449,,IF((COLUMN(AQ462)-COLUMN($C462)+1)&gt;('Charges variables (avancé)'!$I61+'Charges variables (avancé)'!$J61),(COLUMN(AQ462)-COLUMN($C462)+1)-('Charges variables (avancé)'!$I61+'Charges variables (avancé)'!$J61),0)+1):INDEX($C449:$BJ449,,(COLUMN(AQ462)-COLUMN($C462)+1)-'Charges variables (avancé)'!$J61)),0)</f>
        <v>0</v>
      </c>
      <c r="AR462" s="368">
        <f>IF(AND(ROUND(('Charges variables-Calculs auto'!AR$139-CONFIG!$D$7)/31,0)&gt;=ROUND('Charges variables (avancé)'!$J61,0),'Charges variables (avancé)'!$E61&lt;&gt;0),SUM(INDEX($C449:$BJ449,,IF((COLUMN(AR462)-COLUMN($C462)+1)&gt;('Charges variables (avancé)'!$I61+'Charges variables (avancé)'!$J61),(COLUMN(AR462)-COLUMN($C462)+1)-('Charges variables (avancé)'!$I61+'Charges variables (avancé)'!$J61),0)+1):INDEX($C449:$BJ449,,(COLUMN(AR462)-COLUMN($C462)+1)-'Charges variables (avancé)'!$J61)),0)</f>
        <v>0</v>
      </c>
      <c r="AS462" s="368">
        <f>IF(AND(ROUND(('Charges variables-Calculs auto'!AS$139-CONFIG!$D$7)/31,0)&gt;=ROUND('Charges variables (avancé)'!$J61,0),'Charges variables (avancé)'!$E61&lt;&gt;0),SUM(INDEX($C449:$BJ449,,IF((COLUMN(AS462)-COLUMN($C462)+1)&gt;('Charges variables (avancé)'!$I61+'Charges variables (avancé)'!$J61),(COLUMN(AS462)-COLUMN($C462)+1)-('Charges variables (avancé)'!$I61+'Charges variables (avancé)'!$J61),0)+1):INDEX($C449:$BJ449,,(COLUMN(AS462)-COLUMN($C462)+1)-'Charges variables (avancé)'!$J61)),0)</f>
        <v>0</v>
      </c>
      <c r="AT462" s="368">
        <f>IF(AND(ROUND(('Charges variables-Calculs auto'!AT$139-CONFIG!$D$7)/31,0)&gt;=ROUND('Charges variables (avancé)'!$J61,0),'Charges variables (avancé)'!$E61&lt;&gt;0),SUM(INDEX($C449:$BJ449,,IF((COLUMN(AT462)-COLUMN($C462)+1)&gt;('Charges variables (avancé)'!$I61+'Charges variables (avancé)'!$J61),(COLUMN(AT462)-COLUMN($C462)+1)-('Charges variables (avancé)'!$I61+'Charges variables (avancé)'!$J61),0)+1):INDEX($C449:$BJ449,,(COLUMN(AT462)-COLUMN($C462)+1)-'Charges variables (avancé)'!$J61)),0)</f>
        <v>0</v>
      </c>
      <c r="AU462" s="368">
        <f>IF(AND(ROUND(('Charges variables-Calculs auto'!AU$139-CONFIG!$D$7)/31,0)&gt;=ROUND('Charges variables (avancé)'!$J61,0),'Charges variables (avancé)'!$E61&lt;&gt;0),SUM(INDEX($C449:$BJ449,,IF((COLUMN(AU462)-COLUMN($C462)+1)&gt;('Charges variables (avancé)'!$I61+'Charges variables (avancé)'!$J61),(COLUMN(AU462)-COLUMN($C462)+1)-('Charges variables (avancé)'!$I61+'Charges variables (avancé)'!$J61),0)+1):INDEX($C449:$BJ449,,(COLUMN(AU462)-COLUMN($C462)+1)-'Charges variables (avancé)'!$J61)),0)</f>
        <v>0</v>
      </c>
      <c r="AV462" s="368">
        <f>IF(AND(ROUND(('Charges variables-Calculs auto'!AV$139-CONFIG!$D$7)/31,0)&gt;=ROUND('Charges variables (avancé)'!$J61,0),'Charges variables (avancé)'!$E61&lt;&gt;0),SUM(INDEX($C449:$BJ449,,IF((COLUMN(AV462)-COLUMN($C462)+1)&gt;('Charges variables (avancé)'!$I61+'Charges variables (avancé)'!$J61),(COLUMN(AV462)-COLUMN($C462)+1)-('Charges variables (avancé)'!$I61+'Charges variables (avancé)'!$J61),0)+1):INDEX($C449:$BJ449,,(COLUMN(AV462)-COLUMN($C462)+1)-'Charges variables (avancé)'!$J61)),0)</f>
        <v>0</v>
      </c>
      <c r="AW462" s="368">
        <f>IF(AND(ROUND(('Charges variables-Calculs auto'!AW$139-CONFIG!$D$7)/31,0)&gt;=ROUND('Charges variables (avancé)'!$J61,0),'Charges variables (avancé)'!$E61&lt;&gt;0),SUM(INDEX($C449:$BJ449,,IF((COLUMN(AW462)-COLUMN($C462)+1)&gt;('Charges variables (avancé)'!$I61+'Charges variables (avancé)'!$J61),(COLUMN(AW462)-COLUMN($C462)+1)-('Charges variables (avancé)'!$I61+'Charges variables (avancé)'!$J61),0)+1):INDEX($C449:$BJ449,,(COLUMN(AW462)-COLUMN($C462)+1)-'Charges variables (avancé)'!$J61)),0)</f>
        <v>0</v>
      </c>
      <c r="AX462" s="368">
        <f>IF(AND(ROUND(('Charges variables-Calculs auto'!AX$139-CONFIG!$D$7)/31,0)&gt;=ROUND('Charges variables (avancé)'!$J61,0),'Charges variables (avancé)'!$E61&lt;&gt;0),SUM(INDEX($C449:$BJ449,,IF((COLUMN(AX462)-COLUMN($C462)+1)&gt;('Charges variables (avancé)'!$I61+'Charges variables (avancé)'!$J61),(COLUMN(AX462)-COLUMN($C462)+1)-('Charges variables (avancé)'!$I61+'Charges variables (avancé)'!$J61),0)+1):INDEX($C449:$BJ449,,(COLUMN(AX462)-COLUMN($C462)+1)-'Charges variables (avancé)'!$J61)),0)</f>
        <v>0</v>
      </c>
      <c r="AY462" s="368">
        <f>IF(AND(ROUND(('Charges variables-Calculs auto'!AY$139-CONFIG!$D$7)/31,0)&gt;=ROUND('Charges variables (avancé)'!$J61,0),'Charges variables (avancé)'!$E61&lt;&gt;0),SUM(INDEX($C449:$BJ449,,IF((COLUMN(AY462)-COLUMN($C462)+1)&gt;('Charges variables (avancé)'!$I61+'Charges variables (avancé)'!$J61),(COLUMN(AY462)-COLUMN($C462)+1)-('Charges variables (avancé)'!$I61+'Charges variables (avancé)'!$J61),0)+1):INDEX($C449:$BJ449,,(COLUMN(AY462)-COLUMN($C462)+1)-'Charges variables (avancé)'!$J61)),0)</f>
        <v>0</v>
      </c>
      <c r="AZ462" s="368">
        <f>IF(AND(ROUND(('Charges variables-Calculs auto'!AZ$139-CONFIG!$D$7)/31,0)&gt;=ROUND('Charges variables (avancé)'!$J61,0),'Charges variables (avancé)'!$E61&lt;&gt;0),SUM(INDEX($C449:$BJ449,,IF((COLUMN(AZ462)-COLUMN($C462)+1)&gt;('Charges variables (avancé)'!$I61+'Charges variables (avancé)'!$J61),(COLUMN(AZ462)-COLUMN($C462)+1)-('Charges variables (avancé)'!$I61+'Charges variables (avancé)'!$J61),0)+1):INDEX($C449:$BJ449,,(COLUMN(AZ462)-COLUMN($C462)+1)-'Charges variables (avancé)'!$J61)),0)</f>
        <v>0</v>
      </c>
      <c r="BA462" s="368">
        <f>IF(AND(ROUND(('Charges variables-Calculs auto'!BA$139-CONFIG!$D$7)/31,0)&gt;=ROUND('Charges variables (avancé)'!$J61,0),'Charges variables (avancé)'!$E61&lt;&gt;0),SUM(INDEX($C449:$BJ449,,IF((COLUMN(BA462)-COLUMN($C462)+1)&gt;('Charges variables (avancé)'!$I61+'Charges variables (avancé)'!$J61),(COLUMN(BA462)-COLUMN($C462)+1)-('Charges variables (avancé)'!$I61+'Charges variables (avancé)'!$J61),0)+1):INDEX($C449:$BJ449,,(COLUMN(BA462)-COLUMN($C462)+1)-'Charges variables (avancé)'!$J61)),0)</f>
        <v>0</v>
      </c>
      <c r="BB462" s="368">
        <f>IF(AND(ROUND(('Charges variables-Calculs auto'!BB$139-CONFIG!$D$7)/31,0)&gt;=ROUND('Charges variables (avancé)'!$J61,0),'Charges variables (avancé)'!$E61&lt;&gt;0),SUM(INDEX($C449:$BJ449,,IF((COLUMN(BB462)-COLUMN($C462)+1)&gt;('Charges variables (avancé)'!$I61+'Charges variables (avancé)'!$J61),(COLUMN(BB462)-COLUMN($C462)+1)-('Charges variables (avancé)'!$I61+'Charges variables (avancé)'!$J61),0)+1):INDEX($C449:$BJ449,,(COLUMN(BB462)-COLUMN($C462)+1)-'Charges variables (avancé)'!$J61)),0)</f>
        <v>0</v>
      </c>
      <c r="BC462" s="368">
        <f>IF(AND(ROUND(('Charges variables-Calculs auto'!BC$139-CONFIG!$D$7)/31,0)&gt;=ROUND('Charges variables (avancé)'!$J61,0),'Charges variables (avancé)'!$E61&lt;&gt;0),SUM(INDEX($C449:$BJ449,,IF((COLUMN(BC462)-COLUMN($C462)+1)&gt;('Charges variables (avancé)'!$I61+'Charges variables (avancé)'!$J61),(COLUMN(BC462)-COLUMN($C462)+1)-('Charges variables (avancé)'!$I61+'Charges variables (avancé)'!$J61),0)+1):INDEX($C449:$BJ449,,(COLUMN(BC462)-COLUMN($C462)+1)-'Charges variables (avancé)'!$J61)),0)</f>
        <v>0</v>
      </c>
      <c r="BD462" s="368">
        <f>IF(AND(ROUND(('Charges variables-Calculs auto'!BD$139-CONFIG!$D$7)/31,0)&gt;=ROUND('Charges variables (avancé)'!$J61,0),'Charges variables (avancé)'!$E61&lt;&gt;0),SUM(INDEX($C449:$BJ449,,IF((COLUMN(BD462)-COLUMN($C462)+1)&gt;('Charges variables (avancé)'!$I61+'Charges variables (avancé)'!$J61),(COLUMN(BD462)-COLUMN($C462)+1)-('Charges variables (avancé)'!$I61+'Charges variables (avancé)'!$J61),0)+1):INDEX($C449:$BJ449,,(COLUMN(BD462)-COLUMN($C462)+1)-'Charges variables (avancé)'!$J61)),0)</f>
        <v>0</v>
      </c>
      <c r="BE462" s="368">
        <f>IF(AND(ROUND(('Charges variables-Calculs auto'!BE$139-CONFIG!$D$7)/31,0)&gt;=ROUND('Charges variables (avancé)'!$J61,0),'Charges variables (avancé)'!$E61&lt;&gt;0),SUM(INDEX($C449:$BJ449,,IF((COLUMN(BE462)-COLUMN($C462)+1)&gt;('Charges variables (avancé)'!$I61+'Charges variables (avancé)'!$J61),(COLUMN(BE462)-COLUMN($C462)+1)-('Charges variables (avancé)'!$I61+'Charges variables (avancé)'!$J61),0)+1):INDEX($C449:$BJ449,,(COLUMN(BE462)-COLUMN($C462)+1)-'Charges variables (avancé)'!$J61)),0)</f>
        <v>0</v>
      </c>
      <c r="BF462" s="368">
        <f>IF(AND(ROUND(('Charges variables-Calculs auto'!BF$139-CONFIG!$D$7)/31,0)&gt;=ROUND('Charges variables (avancé)'!$J61,0),'Charges variables (avancé)'!$E61&lt;&gt;0),SUM(INDEX($C449:$BJ449,,IF((COLUMN(BF462)-COLUMN($C462)+1)&gt;('Charges variables (avancé)'!$I61+'Charges variables (avancé)'!$J61),(COLUMN(BF462)-COLUMN($C462)+1)-('Charges variables (avancé)'!$I61+'Charges variables (avancé)'!$J61),0)+1):INDEX($C449:$BJ449,,(COLUMN(BF462)-COLUMN($C462)+1)-'Charges variables (avancé)'!$J61)),0)</f>
        <v>0</v>
      </c>
      <c r="BG462" s="368">
        <f>IF(AND(ROUND(('Charges variables-Calculs auto'!BG$139-CONFIG!$D$7)/31,0)&gt;=ROUND('Charges variables (avancé)'!$J61,0),'Charges variables (avancé)'!$E61&lt;&gt;0),SUM(INDEX($C449:$BJ449,,IF((COLUMN(BG462)-COLUMN($C462)+1)&gt;('Charges variables (avancé)'!$I61+'Charges variables (avancé)'!$J61),(COLUMN(BG462)-COLUMN($C462)+1)-('Charges variables (avancé)'!$I61+'Charges variables (avancé)'!$J61),0)+1):INDEX($C449:$BJ449,,(COLUMN(BG462)-COLUMN($C462)+1)-'Charges variables (avancé)'!$J61)),0)</f>
        <v>0</v>
      </c>
      <c r="BH462" s="368">
        <f>IF(AND(ROUND(('Charges variables-Calculs auto'!BH$139-CONFIG!$D$7)/31,0)&gt;=ROUND('Charges variables (avancé)'!$J61,0),'Charges variables (avancé)'!$E61&lt;&gt;0),SUM(INDEX($C449:$BJ449,,IF((COLUMN(BH462)-COLUMN($C462)+1)&gt;('Charges variables (avancé)'!$I61+'Charges variables (avancé)'!$J61),(COLUMN(BH462)-COLUMN($C462)+1)-('Charges variables (avancé)'!$I61+'Charges variables (avancé)'!$J61),0)+1):INDEX($C449:$BJ449,,(COLUMN(BH462)-COLUMN($C462)+1)-'Charges variables (avancé)'!$J61)),0)</f>
        <v>0</v>
      </c>
      <c r="BI462" s="368">
        <f>IF(AND(ROUND(('Charges variables-Calculs auto'!BI$139-CONFIG!$D$7)/31,0)&gt;=ROUND('Charges variables (avancé)'!$J61,0),'Charges variables (avancé)'!$E61&lt;&gt;0),SUM(INDEX($C449:$BJ449,,IF((COLUMN(BI462)-COLUMN($C462)+1)&gt;('Charges variables (avancé)'!$I61+'Charges variables (avancé)'!$J61),(COLUMN(BI462)-COLUMN($C462)+1)-('Charges variables (avancé)'!$I61+'Charges variables (avancé)'!$J61),0)+1):INDEX($C449:$BJ449,,(COLUMN(BI462)-COLUMN($C462)+1)-'Charges variables (avancé)'!$J61)),0)</f>
        <v>0</v>
      </c>
      <c r="BJ462" s="368">
        <f>IF(AND(ROUND(('Charges variables-Calculs auto'!BJ$139-CONFIG!$D$7)/31,0)&gt;=ROUND('Charges variables (avancé)'!$J61,0),'Charges variables (avancé)'!$E61&lt;&gt;0),SUM(INDEX($C449:$BJ449,,IF((COLUMN(BJ462)-COLUMN($C462)+1)&gt;('Charges variables (avancé)'!$I61+'Charges variables (avancé)'!$J61),(COLUMN(BJ462)-COLUMN($C462)+1)-('Charges variables (avancé)'!$I61+'Charges variables (avancé)'!$J61),0)+1):INDEX($C449:$BJ449,,(COLUMN(BJ462)-COLUMN($C462)+1)-'Charges variables (avancé)'!$J61)),0)</f>
        <v>0</v>
      </c>
    </row>
    <row r="463" spans="2:62" ht="15" customHeight="1"/>
    <row r="464" spans="2:62" ht="15" customHeight="1">
      <c r="B464" s="104" t="s">
        <v>63</v>
      </c>
      <c r="C464" s="11"/>
      <c r="D464" s="11"/>
      <c r="E464" s="11"/>
      <c r="F464" s="32"/>
    </row>
    <row r="465" spans="2:62" ht="15" customHeight="1"/>
    <row r="466" spans="2:62" ht="15" customHeight="1">
      <c r="B466" s="81"/>
      <c r="C466" s="475" t="s">
        <v>18</v>
      </c>
      <c r="D466" s="476"/>
      <c r="E466" s="476"/>
      <c r="F466" s="476"/>
      <c r="G466" s="476"/>
      <c r="H466" s="476"/>
      <c r="I466" s="476"/>
      <c r="J466" s="476"/>
      <c r="K466" s="476"/>
      <c r="L466" s="476"/>
      <c r="M466" s="476"/>
      <c r="N466" s="476"/>
      <c r="O466" s="473" t="s">
        <v>19</v>
      </c>
      <c r="P466" s="473"/>
      <c r="Q466" s="473"/>
      <c r="R466" s="473"/>
      <c r="S466" s="473"/>
      <c r="T466" s="473"/>
      <c r="U466" s="473"/>
      <c r="V466" s="473"/>
      <c r="W466" s="473"/>
      <c r="X466" s="473"/>
      <c r="Y466" s="473"/>
      <c r="Z466" s="473"/>
      <c r="AA466" s="475" t="s">
        <v>20</v>
      </c>
      <c r="AB466" s="476"/>
      <c r="AC466" s="476"/>
      <c r="AD466" s="476"/>
      <c r="AE466" s="476"/>
      <c r="AF466" s="476"/>
      <c r="AG466" s="476"/>
      <c r="AH466" s="476"/>
      <c r="AI466" s="476"/>
      <c r="AJ466" s="476"/>
      <c r="AK466" s="476"/>
      <c r="AL466" s="476"/>
      <c r="AM466" s="473" t="s">
        <v>32</v>
      </c>
      <c r="AN466" s="473"/>
      <c r="AO466" s="473"/>
      <c r="AP466" s="473"/>
      <c r="AQ466" s="473"/>
      <c r="AR466" s="473"/>
      <c r="AS466" s="473"/>
      <c r="AT466" s="473"/>
      <c r="AU466" s="473"/>
      <c r="AV466" s="473"/>
      <c r="AW466" s="473"/>
      <c r="AX466" s="473"/>
      <c r="AY466" s="473" t="s">
        <v>33</v>
      </c>
      <c r="AZ466" s="473"/>
      <c r="BA466" s="473"/>
      <c r="BB466" s="473"/>
      <c r="BC466" s="473"/>
      <c r="BD466" s="473"/>
      <c r="BE466" s="473"/>
      <c r="BF466" s="473"/>
      <c r="BG466" s="473"/>
      <c r="BH466" s="473"/>
      <c r="BI466" s="473"/>
      <c r="BJ466" s="473"/>
    </row>
    <row r="467" spans="2:62" ht="15" customHeight="1">
      <c r="B467" s="83" t="s">
        <v>36</v>
      </c>
      <c r="C467" s="18">
        <f>CONFIG!$D$7</f>
        <v>41640</v>
      </c>
      <c r="D467" s="18">
        <f>DATE(YEAR(C467),MONTH(C467)+1,DAY(C467))</f>
        <v>41671</v>
      </c>
      <c r="E467" s="18">
        <f t="shared" ref="E467:BJ467" si="282">DATE(YEAR(D467),MONTH(D467)+1,DAY(D467))</f>
        <v>41699</v>
      </c>
      <c r="F467" s="18">
        <f t="shared" si="282"/>
        <v>41730</v>
      </c>
      <c r="G467" s="18">
        <f t="shared" si="282"/>
        <v>41760</v>
      </c>
      <c r="H467" s="18">
        <f t="shared" si="282"/>
        <v>41791</v>
      </c>
      <c r="I467" s="18">
        <f t="shared" si="282"/>
        <v>41821</v>
      </c>
      <c r="J467" s="18">
        <f t="shared" si="282"/>
        <v>41852</v>
      </c>
      <c r="K467" s="18">
        <f t="shared" si="282"/>
        <v>41883</v>
      </c>
      <c r="L467" s="18">
        <f t="shared" si="282"/>
        <v>41913</v>
      </c>
      <c r="M467" s="18">
        <f t="shared" si="282"/>
        <v>41944</v>
      </c>
      <c r="N467" s="18">
        <f t="shared" si="282"/>
        <v>41974</v>
      </c>
      <c r="O467" s="18">
        <f t="shared" si="282"/>
        <v>42005</v>
      </c>
      <c r="P467" s="18">
        <f t="shared" si="282"/>
        <v>42036</v>
      </c>
      <c r="Q467" s="18">
        <f t="shared" si="282"/>
        <v>42064</v>
      </c>
      <c r="R467" s="18">
        <f t="shared" si="282"/>
        <v>42095</v>
      </c>
      <c r="S467" s="18">
        <f t="shared" si="282"/>
        <v>42125</v>
      </c>
      <c r="T467" s="18">
        <f t="shared" si="282"/>
        <v>42156</v>
      </c>
      <c r="U467" s="18">
        <f t="shared" si="282"/>
        <v>42186</v>
      </c>
      <c r="V467" s="18">
        <f t="shared" si="282"/>
        <v>42217</v>
      </c>
      <c r="W467" s="18">
        <f t="shared" si="282"/>
        <v>42248</v>
      </c>
      <c r="X467" s="18">
        <f t="shared" si="282"/>
        <v>42278</v>
      </c>
      <c r="Y467" s="18">
        <f t="shared" si="282"/>
        <v>42309</v>
      </c>
      <c r="Z467" s="18">
        <f t="shared" si="282"/>
        <v>42339</v>
      </c>
      <c r="AA467" s="18">
        <f t="shared" si="282"/>
        <v>42370</v>
      </c>
      <c r="AB467" s="18">
        <f t="shared" si="282"/>
        <v>42401</v>
      </c>
      <c r="AC467" s="18">
        <f t="shared" si="282"/>
        <v>42430</v>
      </c>
      <c r="AD467" s="18">
        <f t="shared" si="282"/>
        <v>42461</v>
      </c>
      <c r="AE467" s="18">
        <f t="shared" si="282"/>
        <v>42491</v>
      </c>
      <c r="AF467" s="18">
        <f t="shared" si="282"/>
        <v>42522</v>
      </c>
      <c r="AG467" s="18">
        <f t="shared" si="282"/>
        <v>42552</v>
      </c>
      <c r="AH467" s="18">
        <f t="shared" si="282"/>
        <v>42583</v>
      </c>
      <c r="AI467" s="18">
        <f t="shared" si="282"/>
        <v>42614</v>
      </c>
      <c r="AJ467" s="18">
        <f t="shared" si="282"/>
        <v>42644</v>
      </c>
      <c r="AK467" s="18">
        <f t="shared" si="282"/>
        <v>42675</v>
      </c>
      <c r="AL467" s="18">
        <f t="shared" si="282"/>
        <v>42705</v>
      </c>
      <c r="AM467" s="18">
        <f t="shared" si="282"/>
        <v>42736</v>
      </c>
      <c r="AN467" s="18">
        <f t="shared" si="282"/>
        <v>42767</v>
      </c>
      <c r="AO467" s="18">
        <f t="shared" si="282"/>
        <v>42795</v>
      </c>
      <c r="AP467" s="18">
        <f t="shared" si="282"/>
        <v>42826</v>
      </c>
      <c r="AQ467" s="18">
        <f t="shared" si="282"/>
        <v>42856</v>
      </c>
      <c r="AR467" s="18">
        <f t="shared" si="282"/>
        <v>42887</v>
      </c>
      <c r="AS467" s="18">
        <f t="shared" si="282"/>
        <v>42917</v>
      </c>
      <c r="AT467" s="18">
        <f t="shared" si="282"/>
        <v>42948</v>
      </c>
      <c r="AU467" s="18">
        <f t="shared" si="282"/>
        <v>42979</v>
      </c>
      <c r="AV467" s="18">
        <f t="shared" si="282"/>
        <v>43009</v>
      </c>
      <c r="AW467" s="18">
        <f t="shared" si="282"/>
        <v>43040</v>
      </c>
      <c r="AX467" s="18">
        <f t="shared" si="282"/>
        <v>43070</v>
      </c>
      <c r="AY467" s="18">
        <f t="shared" si="282"/>
        <v>43101</v>
      </c>
      <c r="AZ467" s="18">
        <f t="shared" si="282"/>
        <v>43132</v>
      </c>
      <c r="BA467" s="18">
        <f t="shared" si="282"/>
        <v>43160</v>
      </c>
      <c r="BB467" s="18">
        <f t="shared" si="282"/>
        <v>43191</v>
      </c>
      <c r="BC467" s="18">
        <f t="shared" si="282"/>
        <v>43221</v>
      </c>
      <c r="BD467" s="18">
        <f t="shared" si="282"/>
        <v>43252</v>
      </c>
      <c r="BE467" s="18">
        <f t="shared" si="282"/>
        <v>43282</v>
      </c>
      <c r="BF467" s="18">
        <f t="shared" si="282"/>
        <v>43313</v>
      </c>
      <c r="BG467" s="18">
        <f t="shared" si="282"/>
        <v>43344</v>
      </c>
      <c r="BH467" s="18">
        <f t="shared" si="282"/>
        <v>43374</v>
      </c>
      <c r="BI467" s="18">
        <f t="shared" si="282"/>
        <v>43405</v>
      </c>
      <c r="BJ467" s="18">
        <f t="shared" si="282"/>
        <v>43435</v>
      </c>
    </row>
    <row r="468" spans="2:62" ht="15" customHeight="1">
      <c r="B468" s="366">
        <f>'Charges variables (avancé)'!$C$54</f>
        <v>0</v>
      </c>
      <c r="C468" s="341">
        <f>(('Charges variables (avancé)'!$L54*C442)+IF(ROUND(('Charges variables-Calculs auto'!C$152-CONFIG!$D$7)/31,0)&gt;=('Charges variables (avancé)'!$J54+'Charges variables (avancé)'!$K54),INDEX($C442:$BJ442,,COLUMN('Charges variables-Calculs auto'!C$152)-COLUMN('Charges variables-Calculs auto'!$C$152)+1-('Charges variables (avancé)'!$J54+'Charges variables (avancé)'!$K54)),0)*(1-'Charges variables (avancé)'!$L54))*'Charges variables (avancé)'!$D54</f>
        <v>0</v>
      </c>
      <c r="D468" s="341">
        <f>(('Charges variables (avancé)'!$L54*D442)+IF(ROUND(('Charges variables-Calculs auto'!D$152-CONFIG!$D$7)/31,0)&gt;=('Charges variables (avancé)'!$J54+'Charges variables (avancé)'!$K54),INDEX($C442:$BJ442,,COLUMN('Charges variables-Calculs auto'!D$152)-COLUMN('Charges variables-Calculs auto'!$C$152)+1-('Charges variables (avancé)'!$J54+'Charges variables (avancé)'!$K54)),0)*(1-'Charges variables (avancé)'!$L54))*'Charges variables (avancé)'!$D54</f>
        <v>0</v>
      </c>
      <c r="E468" s="341">
        <f>(('Charges variables (avancé)'!$L54*E442)+IF(ROUND(('Charges variables-Calculs auto'!E$152-CONFIG!$D$7)/31,0)&gt;=('Charges variables (avancé)'!$J54+'Charges variables (avancé)'!$K54),INDEX($C442:$BJ442,,COLUMN('Charges variables-Calculs auto'!E$152)-COLUMN('Charges variables-Calculs auto'!$C$152)+1-('Charges variables (avancé)'!$J54+'Charges variables (avancé)'!$K54)),0)*(1-'Charges variables (avancé)'!$L54))*'Charges variables (avancé)'!$D54</f>
        <v>0</v>
      </c>
      <c r="F468" s="341">
        <f>(('Charges variables (avancé)'!$L54*F442)+IF(ROUND(('Charges variables-Calculs auto'!F$152-CONFIG!$D$7)/31,0)&gt;=('Charges variables (avancé)'!$J54+'Charges variables (avancé)'!$K54),INDEX($C442:$BJ442,,COLUMN('Charges variables-Calculs auto'!F$152)-COLUMN('Charges variables-Calculs auto'!$C$152)+1-('Charges variables (avancé)'!$J54+'Charges variables (avancé)'!$K54)),0)*(1-'Charges variables (avancé)'!$L54))*'Charges variables (avancé)'!$D54</f>
        <v>0</v>
      </c>
      <c r="G468" s="341">
        <f>(('Charges variables (avancé)'!$L54*G442)+IF(ROUND(('Charges variables-Calculs auto'!G$152-CONFIG!$D$7)/31,0)&gt;=('Charges variables (avancé)'!$J54+'Charges variables (avancé)'!$K54),INDEX($C442:$BJ442,,COLUMN('Charges variables-Calculs auto'!G$152)-COLUMN('Charges variables-Calculs auto'!$C$152)+1-('Charges variables (avancé)'!$J54+'Charges variables (avancé)'!$K54)),0)*(1-'Charges variables (avancé)'!$L54))*'Charges variables (avancé)'!$D54</f>
        <v>0</v>
      </c>
      <c r="H468" s="341">
        <f>(('Charges variables (avancé)'!$L54*H442)+IF(ROUND(('Charges variables-Calculs auto'!H$152-CONFIG!$D$7)/31,0)&gt;=('Charges variables (avancé)'!$J54+'Charges variables (avancé)'!$K54),INDEX($C442:$BJ442,,COLUMN('Charges variables-Calculs auto'!H$152)-COLUMN('Charges variables-Calculs auto'!$C$152)+1-('Charges variables (avancé)'!$J54+'Charges variables (avancé)'!$K54)),0)*(1-'Charges variables (avancé)'!$L54))*'Charges variables (avancé)'!$D54</f>
        <v>0</v>
      </c>
      <c r="I468" s="341">
        <f>(('Charges variables (avancé)'!$L54*I442)+IF(ROUND(('Charges variables-Calculs auto'!I$152-CONFIG!$D$7)/31,0)&gt;=('Charges variables (avancé)'!$J54+'Charges variables (avancé)'!$K54),INDEX($C442:$BJ442,,COLUMN('Charges variables-Calculs auto'!I$152)-COLUMN('Charges variables-Calculs auto'!$C$152)+1-('Charges variables (avancé)'!$J54+'Charges variables (avancé)'!$K54)),0)*(1-'Charges variables (avancé)'!$L54))*'Charges variables (avancé)'!$D54</f>
        <v>0</v>
      </c>
      <c r="J468" s="341">
        <f>(('Charges variables (avancé)'!$L54*J442)+IF(ROUND(('Charges variables-Calculs auto'!J$152-CONFIG!$D$7)/31,0)&gt;=('Charges variables (avancé)'!$J54+'Charges variables (avancé)'!$K54),INDEX($C442:$BJ442,,COLUMN('Charges variables-Calculs auto'!J$152)-COLUMN('Charges variables-Calculs auto'!$C$152)+1-('Charges variables (avancé)'!$J54+'Charges variables (avancé)'!$K54)),0)*(1-'Charges variables (avancé)'!$L54))*'Charges variables (avancé)'!$D54</f>
        <v>0</v>
      </c>
      <c r="K468" s="341">
        <f>(('Charges variables (avancé)'!$L54*K442)+IF(ROUND(('Charges variables-Calculs auto'!K$152-CONFIG!$D$7)/31,0)&gt;=('Charges variables (avancé)'!$J54+'Charges variables (avancé)'!$K54),INDEX($C442:$BJ442,,COLUMN('Charges variables-Calculs auto'!K$152)-COLUMN('Charges variables-Calculs auto'!$C$152)+1-('Charges variables (avancé)'!$J54+'Charges variables (avancé)'!$K54)),0)*(1-'Charges variables (avancé)'!$L54))*'Charges variables (avancé)'!$D54</f>
        <v>0</v>
      </c>
      <c r="L468" s="341">
        <f>(('Charges variables (avancé)'!$L54*L442)+IF(ROUND(('Charges variables-Calculs auto'!L$152-CONFIG!$D$7)/31,0)&gt;=('Charges variables (avancé)'!$J54+'Charges variables (avancé)'!$K54),INDEX($C442:$BJ442,,COLUMN('Charges variables-Calculs auto'!L$152)-COLUMN('Charges variables-Calculs auto'!$C$152)+1-('Charges variables (avancé)'!$J54+'Charges variables (avancé)'!$K54)),0)*(1-'Charges variables (avancé)'!$L54))*'Charges variables (avancé)'!$D54</f>
        <v>0</v>
      </c>
      <c r="M468" s="341">
        <f>(('Charges variables (avancé)'!$L54*M442)+IF(ROUND(('Charges variables-Calculs auto'!M$152-CONFIG!$D$7)/31,0)&gt;=('Charges variables (avancé)'!$J54+'Charges variables (avancé)'!$K54),INDEX($C442:$BJ442,,COLUMN('Charges variables-Calculs auto'!M$152)-COLUMN('Charges variables-Calculs auto'!$C$152)+1-('Charges variables (avancé)'!$J54+'Charges variables (avancé)'!$K54)),0)*(1-'Charges variables (avancé)'!$L54))*'Charges variables (avancé)'!$D54</f>
        <v>0</v>
      </c>
      <c r="N468" s="341">
        <f>(('Charges variables (avancé)'!$L54*N442)+IF(ROUND(('Charges variables-Calculs auto'!N$152-CONFIG!$D$7)/31,0)&gt;=('Charges variables (avancé)'!$J54+'Charges variables (avancé)'!$K54),INDEX($C442:$BJ442,,COLUMN('Charges variables-Calculs auto'!N$152)-COLUMN('Charges variables-Calculs auto'!$C$152)+1-('Charges variables (avancé)'!$J54+'Charges variables (avancé)'!$K54)),0)*(1-'Charges variables (avancé)'!$L54))*'Charges variables (avancé)'!$D54</f>
        <v>0</v>
      </c>
      <c r="O468" s="341">
        <f>(('Charges variables (avancé)'!$L54*O442)+IF(ROUND(('Charges variables-Calculs auto'!O$152-CONFIG!$D$7)/31,0)&gt;=('Charges variables (avancé)'!$J54+'Charges variables (avancé)'!$K54),INDEX($C442:$BJ442,,COLUMN('Charges variables-Calculs auto'!O$152)-COLUMN('Charges variables-Calculs auto'!$C$152)+1-('Charges variables (avancé)'!$J54+'Charges variables (avancé)'!$K54)),0)*(1-'Charges variables (avancé)'!$L54))*'Charges variables (avancé)'!$X54</f>
        <v>0</v>
      </c>
      <c r="P468" s="341">
        <f>(('Charges variables (avancé)'!$L54*P442)+IF(ROUND(('Charges variables-Calculs auto'!P$152-CONFIG!$D$7)/31,0)&gt;=('Charges variables (avancé)'!$J54+'Charges variables (avancé)'!$K54),INDEX($C442:$BJ442,,COLUMN('Charges variables-Calculs auto'!P$152)-COLUMN('Charges variables-Calculs auto'!$C$152)+1-('Charges variables (avancé)'!$J54+'Charges variables (avancé)'!$K54)),0)*(1-'Charges variables (avancé)'!$L54))*'Charges variables (avancé)'!$X54</f>
        <v>0</v>
      </c>
      <c r="Q468" s="341">
        <f>(('Charges variables (avancé)'!$L54*Q442)+IF(ROUND(('Charges variables-Calculs auto'!Q$152-CONFIG!$D$7)/31,0)&gt;=('Charges variables (avancé)'!$J54+'Charges variables (avancé)'!$K54),INDEX($C442:$BJ442,,COLUMN('Charges variables-Calculs auto'!Q$152)-COLUMN('Charges variables-Calculs auto'!$C$152)+1-('Charges variables (avancé)'!$J54+'Charges variables (avancé)'!$K54)),0)*(1-'Charges variables (avancé)'!$L54))*'Charges variables (avancé)'!$X54</f>
        <v>0</v>
      </c>
      <c r="R468" s="341">
        <f>(('Charges variables (avancé)'!$L54*R442)+IF(ROUND(('Charges variables-Calculs auto'!R$152-CONFIG!$D$7)/31,0)&gt;=('Charges variables (avancé)'!$J54+'Charges variables (avancé)'!$K54),INDEX($C442:$BJ442,,COLUMN('Charges variables-Calculs auto'!R$152)-COLUMN('Charges variables-Calculs auto'!$C$152)+1-('Charges variables (avancé)'!$J54+'Charges variables (avancé)'!$K54)),0)*(1-'Charges variables (avancé)'!$L54))*'Charges variables (avancé)'!$X54</f>
        <v>0</v>
      </c>
      <c r="S468" s="341">
        <f>(('Charges variables (avancé)'!$L54*S442)+IF(ROUND(('Charges variables-Calculs auto'!S$152-CONFIG!$D$7)/31,0)&gt;=('Charges variables (avancé)'!$J54+'Charges variables (avancé)'!$K54),INDEX($C442:$BJ442,,COLUMN('Charges variables-Calculs auto'!S$152)-COLUMN('Charges variables-Calculs auto'!$C$152)+1-('Charges variables (avancé)'!$J54+'Charges variables (avancé)'!$K54)),0)*(1-'Charges variables (avancé)'!$L54))*'Charges variables (avancé)'!$X54</f>
        <v>0</v>
      </c>
      <c r="T468" s="341">
        <f>(('Charges variables (avancé)'!$L54*T442)+IF(ROUND(('Charges variables-Calculs auto'!T$152-CONFIG!$D$7)/31,0)&gt;=('Charges variables (avancé)'!$J54+'Charges variables (avancé)'!$K54),INDEX($C442:$BJ442,,COLUMN('Charges variables-Calculs auto'!T$152)-COLUMN('Charges variables-Calculs auto'!$C$152)+1-('Charges variables (avancé)'!$J54+'Charges variables (avancé)'!$K54)),0)*(1-'Charges variables (avancé)'!$L54))*'Charges variables (avancé)'!$X54</f>
        <v>0</v>
      </c>
      <c r="U468" s="341">
        <f>(('Charges variables (avancé)'!$L54*U442)+IF(ROUND(('Charges variables-Calculs auto'!U$152-CONFIG!$D$7)/31,0)&gt;=('Charges variables (avancé)'!$J54+'Charges variables (avancé)'!$K54),INDEX($C442:$BJ442,,COLUMN('Charges variables-Calculs auto'!U$152)-COLUMN('Charges variables-Calculs auto'!$C$152)+1-('Charges variables (avancé)'!$J54+'Charges variables (avancé)'!$K54)),0)*(1-'Charges variables (avancé)'!$L54))*'Charges variables (avancé)'!$X54</f>
        <v>0</v>
      </c>
      <c r="V468" s="341">
        <f>(('Charges variables (avancé)'!$L54*V442)+IF(ROUND(('Charges variables-Calculs auto'!V$152-CONFIG!$D$7)/31,0)&gt;=('Charges variables (avancé)'!$J54+'Charges variables (avancé)'!$K54),INDEX($C442:$BJ442,,COLUMN('Charges variables-Calculs auto'!V$152)-COLUMN('Charges variables-Calculs auto'!$C$152)+1-('Charges variables (avancé)'!$J54+'Charges variables (avancé)'!$K54)),0)*(1-'Charges variables (avancé)'!$L54))*'Charges variables (avancé)'!$X54</f>
        <v>0</v>
      </c>
      <c r="W468" s="341">
        <f>(('Charges variables (avancé)'!$L54*W442)+IF(ROUND(('Charges variables-Calculs auto'!W$152-CONFIG!$D$7)/31,0)&gt;=('Charges variables (avancé)'!$J54+'Charges variables (avancé)'!$K54),INDEX($C442:$BJ442,,COLUMN('Charges variables-Calculs auto'!W$152)-COLUMN('Charges variables-Calculs auto'!$C$152)+1-('Charges variables (avancé)'!$J54+'Charges variables (avancé)'!$K54)),0)*(1-'Charges variables (avancé)'!$L54))*'Charges variables (avancé)'!$X54</f>
        <v>0</v>
      </c>
      <c r="X468" s="341">
        <f>(('Charges variables (avancé)'!$L54*X442)+IF(ROUND(('Charges variables-Calculs auto'!X$152-CONFIG!$D$7)/31,0)&gt;=('Charges variables (avancé)'!$J54+'Charges variables (avancé)'!$K54),INDEX($C442:$BJ442,,COLUMN('Charges variables-Calculs auto'!X$152)-COLUMN('Charges variables-Calculs auto'!$C$152)+1-('Charges variables (avancé)'!$J54+'Charges variables (avancé)'!$K54)),0)*(1-'Charges variables (avancé)'!$L54))*'Charges variables (avancé)'!$X54</f>
        <v>0</v>
      </c>
      <c r="Y468" s="341">
        <f>(('Charges variables (avancé)'!$L54*Y442)+IF(ROUND(('Charges variables-Calculs auto'!Y$152-CONFIG!$D$7)/31,0)&gt;=('Charges variables (avancé)'!$J54+'Charges variables (avancé)'!$K54),INDEX($C442:$BJ442,,COLUMN('Charges variables-Calculs auto'!Y$152)-COLUMN('Charges variables-Calculs auto'!$C$152)+1-('Charges variables (avancé)'!$J54+'Charges variables (avancé)'!$K54)),0)*(1-'Charges variables (avancé)'!$L54))*'Charges variables (avancé)'!$X54</f>
        <v>0</v>
      </c>
      <c r="Z468" s="341">
        <f>(('Charges variables (avancé)'!$L54*Z442)+IF(ROUND(('Charges variables-Calculs auto'!Z$152-CONFIG!$D$7)/31,0)&gt;=('Charges variables (avancé)'!$J54+'Charges variables (avancé)'!$K54),INDEX($C442:$BJ442,,COLUMN('Charges variables-Calculs auto'!Z$152)-COLUMN('Charges variables-Calculs auto'!$C$152)+1-('Charges variables (avancé)'!$J54+'Charges variables (avancé)'!$K54)),0)*(1-'Charges variables (avancé)'!$L54))*'Charges variables (avancé)'!$X54</f>
        <v>0</v>
      </c>
      <c r="AA468" s="341">
        <f>(('Charges variables (avancé)'!$L54*AA442)+IF(ROUND(('Charges variables-Calculs auto'!AA$152-CONFIG!$D$7)/31,0)&gt;=('Charges variables (avancé)'!$J54+'Charges variables (avancé)'!$K54),INDEX($C442:$BJ442,,COLUMN('Charges variables-Calculs auto'!AA$152)-COLUMN('Charges variables-Calculs auto'!$C$152)+1-('Charges variables (avancé)'!$J54+'Charges variables (avancé)'!$K54)),0)*(1-'Charges variables (avancé)'!$L54))*'Charges variables (avancé)'!$Z54</f>
        <v>0</v>
      </c>
      <c r="AB468" s="341">
        <f>(('Charges variables (avancé)'!$L54*AB442)+IF(ROUND(('Charges variables-Calculs auto'!AB$152-CONFIG!$D$7)/31,0)&gt;=('Charges variables (avancé)'!$J54+'Charges variables (avancé)'!$K54),INDEX($C442:$BJ442,,COLUMN('Charges variables-Calculs auto'!AB$152)-COLUMN('Charges variables-Calculs auto'!$C$152)+1-('Charges variables (avancé)'!$J54+'Charges variables (avancé)'!$K54)),0)*(1-'Charges variables (avancé)'!$L54))*'Charges variables (avancé)'!$Z54</f>
        <v>0</v>
      </c>
      <c r="AC468" s="341">
        <f>(('Charges variables (avancé)'!$L54*AC442)+IF(ROUND(('Charges variables-Calculs auto'!AC$152-CONFIG!$D$7)/31,0)&gt;=('Charges variables (avancé)'!$J54+'Charges variables (avancé)'!$K54),INDEX($C442:$BJ442,,COLUMN('Charges variables-Calculs auto'!AC$152)-COLUMN('Charges variables-Calculs auto'!$C$152)+1-('Charges variables (avancé)'!$J54+'Charges variables (avancé)'!$K54)),0)*(1-'Charges variables (avancé)'!$L54))*'Charges variables (avancé)'!$Z54</f>
        <v>0</v>
      </c>
      <c r="AD468" s="341">
        <f>(('Charges variables (avancé)'!$L54*AD442)+IF(ROUND(('Charges variables-Calculs auto'!AD$152-CONFIG!$D$7)/31,0)&gt;=('Charges variables (avancé)'!$J54+'Charges variables (avancé)'!$K54),INDEX($C442:$BJ442,,COLUMN('Charges variables-Calculs auto'!AD$152)-COLUMN('Charges variables-Calculs auto'!$C$152)+1-('Charges variables (avancé)'!$J54+'Charges variables (avancé)'!$K54)),0)*(1-'Charges variables (avancé)'!$L54))*'Charges variables (avancé)'!$Z54</f>
        <v>0</v>
      </c>
      <c r="AE468" s="341">
        <f>(('Charges variables (avancé)'!$L54*AE442)+IF(ROUND(('Charges variables-Calculs auto'!AE$152-CONFIG!$D$7)/31,0)&gt;=('Charges variables (avancé)'!$J54+'Charges variables (avancé)'!$K54),INDEX($C442:$BJ442,,COLUMN('Charges variables-Calculs auto'!AE$152)-COLUMN('Charges variables-Calculs auto'!$C$152)+1-('Charges variables (avancé)'!$J54+'Charges variables (avancé)'!$K54)),0)*(1-'Charges variables (avancé)'!$L54))*'Charges variables (avancé)'!$Z54</f>
        <v>0</v>
      </c>
      <c r="AF468" s="341">
        <f>(('Charges variables (avancé)'!$L54*AF442)+IF(ROUND(('Charges variables-Calculs auto'!AF$152-CONFIG!$D$7)/31,0)&gt;=('Charges variables (avancé)'!$J54+'Charges variables (avancé)'!$K54),INDEX($C442:$BJ442,,COLUMN('Charges variables-Calculs auto'!AF$152)-COLUMN('Charges variables-Calculs auto'!$C$152)+1-('Charges variables (avancé)'!$J54+'Charges variables (avancé)'!$K54)),0)*(1-'Charges variables (avancé)'!$L54))*'Charges variables (avancé)'!$Z54</f>
        <v>0</v>
      </c>
      <c r="AG468" s="341">
        <f>(('Charges variables (avancé)'!$L54*AG442)+IF(ROUND(('Charges variables-Calculs auto'!AG$152-CONFIG!$D$7)/31,0)&gt;=('Charges variables (avancé)'!$J54+'Charges variables (avancé)'!$K54),INDEX($C442:$BJ442,,COLUMN('Charges variables-Calculs auto'!AG$152)-COLUMN('Charges variables-Calculs auto'!$C$152)+1-('Charges variables (avancé)'!$J54+'Charges variables (avancé)'!$K54)),0)*(1-'Charges variables (avancé)'!$L54))*'Charges variables (avancé)'!$Z54</f>
        <v>0</v>
      </c>
      <c r="AH468" s="341">
        <f>(('Charges variables (avancé)'!$L54*AH442)+IF(ROUND(('Charges variables-Calculs auto'!AH$152-CONFIG!$D$7)/31,0)&gt;=('Charges variables (avancé)'!$J54+'Charges variables (avancé)'!$K54),INDEX($C442:$BJ442,,COLUMN('Charges variables-Calculs auto'!AH$152)-COLUMN('Charges variables-Calculs auto'!$C$152)+1-('Charges variables (avancé)'!$J54+'Charges variables (avancé)'!$K54)),0)*(1-'Charges variables (avancé)'!$L54))*'Charges variables (avancé)'!$Z54</f>
        <v>0</v>
      </c>
      <c r="AI468" s="341">
        <f>(('Charges variables (avancé)'!$L54*AI442)+IF(ROUND(('Charges variables-Calculs auto'!AI$152-CONFIG!$D$7)/31,0)&gt;=('Charges variables (avancé)'!$J54+'Charges variables (avancé)'!$K54),INDEX($C442:$BJ442,,COLUMN('Charges variables-Calculs auto'!AI$152)-COLUMN('Charges variables-Calculs auto'!$C$152)+1-('Charges variables (avancé)'!$J54+'Charges variables (avancé)'!$K54)),0)*(1-'Charges variables (avancé)'!$L54))*'Charges variables (avancé)'!$Z54</f>
        <v>0</v>
      </c>
      <c r="AJ468" s="341">
        <f>(('Charges variables (avancé)'!$L54*AJ442)+IF(ROUND(('Charges variables-Calculs auto'!AJ$152-CONFIG!$D$7)/31,0)&gt;=('Charges variables (avancé)'!$J54+'Charges variables (avancé)'!$K54),INDEX($C442:$BJ442,,COLUMN('Charges variables-Calculs auto'!AJ$152)-COLUMN('Charges variables-Calculs auto'!$C$152)+1-('Charges variables (avancé)'!$J54+'Charges variables (avancé)'!$K54)),0)*(1-'Charges variables (avancé)'!$L54))*'Charges variables (avancé)'!$Z54</f>
        <v>0</v>
      </c>
      <c r="AK468" s="341">
        <f>(('Charges variables (avancé)'!$L54*AK442)+IF(ROUND(('Charges variables-Calculs auto'!AK$152-CONFIG!$D$7)/31,0)&gt;=('Charges variables (avancé)'!$J54+'Charges variables (avancé)'!$K54),INDEX($C442:$BJ442,,COLUMN('Charges variables-Calculs auto'!AK$152)-COLUMN('Charges variables-Calculs auto'!$C$152)+1-('Charges variables (avancé)'!$J54+'Charges variables (avancé)'!$K54)),0)*(1-'Charges variables (avancé)'!$L54))*'Charges variables (avancé)'!$Z54</f>
        <v>0</v>
      </c>
      <c r="AL468" s="341">
        <f>(('Charges variables (avancé)'!$L54*AL442)+IF(ROUND(('Charges variables-Calculs auto'!AL$152-CONFIG!$D$7)/31,0)&gt;=('Charges variables (avancé)'!$J54+'Charges variables (avancé)'!$K54),INDEX($C442:$BJ442,,COLUMN('Charges variables-Calculs auto'!AL$152)-COLUMN('Charges variables-Calculs auto'!$C$152)+1-('Charges variables (avancé)'!$J54+'Charges variables (avancé)'!$K54)),0)*(1-'Charges variables (avancé)'!$L54))*'Charges variables (avancé)'!$Z54</f>
        <v>0</v>
      </c>
      <c r="AM468" s="341">
        <f>(('Charges variables (avancé)'!$L54*AM442)+IF(ROUND(('Charges variables-Calculs auto'!AM$152-CONFIG!$D$7)/31,0)&gt;=('Charges variables (avancé)'!$J54+'Charges variables (avancé)'!$K54),INDEX($C442:$BJ442,,COLUMN('Charges variables-Calculs auto'!AM$152)-COLUMN('Charges variables-Calculs auto'!$C$152)+1-('Charges variables (avancé)'!$J54+'Charges variables (avancé)'!$K54)),0)*(1-'Charges variables (avancé)'!$L54))*'Charges variables (avancé)'!$AB54</f>
        <v>0</v>
      </c>
      <c r="AN468" s="341">
        <f>(('Charges variables (avancé)'!$L54*AN442)+IF(ROUND(('Charges variables-Calculs auto'!AN$152-CONFIG!$D$7)/31,0)&gt;=('Charges variables (avancé)'!$J54+'Charges variables (avancé)'!$K54),INDEX($C442:$BJ442,,COLUMN('Charges variables-Calculs auto'!AN$152)-COLUMN('Charges variables-Calculs auto'!$C$152)+1-('Charges variables (avancé)'!$J54+'Charges variables (avancé)'!$K54)),0)*(1-'Charges variables (avancé)'!$L54))*'Charges variables (avancé)'!$AB54</f>
        <v>0</v>
      </c>
      <c r="AO468" s="341">
        <f>(('Charges variables (avancé)'!$L54*AO442)+IF(ROUND(('Charges variables-Calculs auto'!AO$152-CONFIG!$D$7)/31,0)&gt;=('Charges variables (avancé)'!$J54+'Charges variables (avancé)'!$K54),INDEX($C442:$BJ442,,COLUMN('Charges variables-Calculs auto'!AO$152)-COLUMN('Charges variables-Calculs auto'!$C$152)+1-('Charges variables (avancé)'!$J54+'Charges variables (avancé)'!$K54)),0)*(1-'Charges variables (avancé)'!$L54))*'Charges variables (avancé)'!$AB54</f>
        <v>0</v>
      </c>
      <c r="AP468" s="341">
        <f>(('Charges variables (avancé)'!$L54*AP442)+IF(ROUND(('Charges variables-Calculs auto'!AP$152-CONFIG!$D$7)/31,0)&gt;=('Charges variables (avancé)'!$J54+'Charges variables (avancé)'!$K54),INDEX($C442:$BJ442,,COLUMN('Charges variables-Calculs auto'!AP$152)-COLUMN('Charges variables-Calculs auto'!$C$152)+1-('Charges variables (avancé)'!$J54+'Charges variables (avancé)'!$K54)),0)*(1-'Charges variables (avancé)'!$L54))*'Charges variables (avancé)'!$AB54</f>
        <v>0</v>
      </c>
      <c r="AQ468" s="341">
        <f>(('Charges variables (avancé)'!$L54*AQ442)+IF(ROUND(('Charges variables-Calculs auto'!AQ$152-CONFIG!$D$7)/31,0)&gt;=('Charges variables (avancé)'!$J54+'Charges variables (avancé)'!$K54),INDEX($C442:$BJ442,,COLUMN('Charges variables-Calculs auto'!AQ$152)-COLUMN('Charges variables-Calculs auto'!$C$152)+1-('Charges variables (avancé)'!$J54+'Charges variables (avancé)'!$K54)),0)*(1-'Charges variables (avancé)'!$L54))*'Charges variables (avancé)'!$AB54</f>
        <v>0</v>
      </c>
      <c r="AR468" s="341">
        <f>(('Charges variables (avancé)'!$L54*AR442)+IF(ROUND(('Charges variables-Calculs auto'!AR$152-CONFIG!$D$7)/31,0)&gt;=('Charges variables (avancé)'!$J54+'Charges variables (avancé)'!$K54),INDEX($C442:$BJ442,,COLUMN('Charges variables-Calculs auto'!AR$152)-COLUMN('Charges variables-Calculs auto'!$C$152)+1-('Charges variables (avancé)'!$J54+'Charges variables (avancé)'!$K54)),0)*(1-'Charges variables (avancé)'!$L54))*'Charges variables (avancé)'!$AB54</f>
        <v>0</v>
      </c>
      <c r="AS468" s="341">
        <f>(('Charges variables (avancé)'!$L54*AS442)+IF(ROUND(('Charges variables-Calculs auto'!AS$152-CONFIG!$D$7)/31,0)&gt;=('Charges variables (avancé)'!$J54+'Charges variables (avancé)'!$K54),INDEX($C442:$BJ442,,COLUMN('Charges variables-Calculs auto'!AS$152)-COLUMN('Charges variables-Calculs auto'!$C$152)+1-('Charges variables (avancé)'!$J54+'Charges variables (avancé)'!$K54)),0)*(1-'Charges variables (avancé)'!$L54))*'Charges variables (avancé)'!$AB54</f>
        <v>0</v>
      </c>
      <c r="AT468" s="341">
        <f>(('Charges variables (avancé)'!$L54*AT442)+IF(ROUND(('Charges variables-Calculs auto'!AT$152-CONFIG!$D$7)/31,0)&gt;=('Charges variables (avancé)'!$J54+'Charges variables (avancé)'!$K54),INDEX($C442:$BJ442,,COLUMN('Charges variables-Calculs auto'!AT$152)-COLUMN('Charges variables-Calculs auto'!$C$152)+1-('Charges variables (avancé)'!$J54+'Charges variables (avancé)'!$K54)),0)*(1-'Charges variables (avancé)'!$L54))*'Charges variables (avancé)'!$AB54</f>
        <v>0</v>
      </c>
      <c r="AU468" s="341">
        <f>(('Charges variables (avancé)'!$L54*AU442)+IF(ROUND(('Charges variables-Calculs auto'!AU$152-CONFIG!$D$7)/31,0)&gt;=('Charges variables (avancé)'!$J54+'Charges variables (avancé)'!$K54),INDEX($C442:$BJ442,,COLUMN('Charges variables-Calculs auto'!AU$152)-COLUMN('Charges variables-Calculs auto'!$C$152)+1-('Charges variables (avancé)'!$J54+'Charges variables (avancé)'!$K54)),0)*(1-'Charges variables (avancé)'!$L54))*'Charges variables (avancé)'!$AB54</f>
        <v>0</v>
      </c>
      <c r="AV468" s="341">
        <f>(('Charges variables (avancé)'!$L54*AV442)+IF(ROUND(('Charges variables-Calculs auto'!AV$152-CONFIG!$D$7)/31,0)&gt;=('Charges variables (avancé)'!$J54+'Charges variables (avancé)'!$K54),INDEX($C442:$BJ442,,COLUMN('Charges variables-Calculs auto'!AV$152)-COLUMN('Charges variables-Calculs auto'!$C$152)+1-('Charges variables (avancé)'!$J54+'Charges variables (avancé)'!$K54)),0)*(1-'Charges variables (avancé)'!$L54))*'Charges variables (avancé)'!$AB54</f>
        <v>0</v>
      </c>
      <c r="AW468" s="341">
        <f>(('Charges variables (avancé)'!$L54*AW442)+IF(ROUND(('Charges variables-Calculs auto'!AW$152-CONFIG!$D$7)/31,0)&gt;=('Charges variables (avancé)'!$J54+'Charges variables (avancé)'!$K54),INDEX($C442:$BJ442,,COLUMN('Charges variables-Calculs auto'!AW$152)-COLUMN('Charges variables-Calculs auto'!$C$152)+1-('Charges variables (avancé)'!$J54+'Charges variables (avancé)'!$K54)),0)*(1-'Charges variables (avancé)'!$L54))*'Charges variables (avancé)'!$AB54</f>
        <v>0</v>
      </c>
      <c r="AX468" s="341">
        <f>(('Charges variables (avancé)'!$L54*AX442)+IF(ROUND(('Charges variables-Calculs auto'!AX$152-CONFIG!$D$7)/31,0)&gt;=('Charges variables (avancé)'!$J54+'Charges variables (avancé)'!$K54),INDEX($C442:$BJ442,,COLUMN('Charges variables-Calculs auto'!AX$152)-COLUMN('Charges variables-Calculs auto'!$C$152)+1-('Charges variables (avancé)'!$J54+'Charges variables (avancé)'!$K54)),0)*(1-'Charges variables (avancé)'!$L54))*'Charges variables (avancé)'!$AB54</f>
        <v>0</v>
      </c>
      <c r="AY468" s="341">
        <f>(('Charges variables (avancé)'!$L54*AY442)+IF(ROUND(('Charges variables-Calculs auto'!AY$152-CONFIG!$D$7)/31,0)&gt;=('Charges variables (avancé)'!$J54+'Charges variables (avancé)'!$K54),INDEX($C442:$BJ442,,COLUMN('Charges variables-Calculs auto'!AY$152)-COLUMN('Charges variables-Calculs auto'!$C$152)+1-('Charges variables (avancé)'!$J54+'Charges variables (avancé)'!$K54)),0)*(1-'Charges variables (avancé)'!$L54))*'Charges variables (avancé)'!$AD54</f>
        <v>0</v>
      </c>
      <c r="AZ468" s="341">
        <f>(('Charges variables (avancé)'!$L54*AZ442)+IF(ROUND(('Charges variables-Calculs auto'!AZ$152-CONFIG!$D$7)/31,0)&gt;=('Charges variables (avancé)'!$J54+'Charges variables (avancé)'!$K54),INDEX($C442:$BJ442,,COLUMN('Charges variables-Calculs auto'!AZ$152)-COLUMN('Charges variables-Calculs auto'!$C$152)+1-('Charges variables (avancé)'!$J54+'Charges variables (avancé)'!$K54)),0)*(1-'Charges variables (avancé)'!$L54))*'Charges variables (avancé)'!$AD54</f>
        <v>0</v>
      </c>
      <c r="BA468" s="341">
        <f>(('Charges variables (avancé)'!$L54*BA442)+IF(ROUND(('Charges variables-Calculs auto'!BA$152-CONFIG!$D$7)/31,0)&gt;=('Charges variables (avancé)'!$J54+'Charges variables (avancé)'!$K54),INDEX($C442:$BJ442,,COLUMN('Charges variables-Calculs auto'!BA$152)-COLUMN('Charges variables-Calculs auto'!$C$152)+1-('Charges variables (avancé)'!$J54+'Charges variables (avancé)'!$K54)),0)*(1-'Charges variables (avancé)'!$L54))*'Charges variables (avancé)'!$AD54</f>
        <v>0</v>
      </c>
      <c r="BB468" s="341">
        <f>(('Charges variables (avancé)'!$L54*BB442)+IF(ROUND(('Charges variables-Calculs auto'!BB$152-CONFIG!$D$7)/31,0)&gt;=('Charges variables (avancé)'!$J54+'Charges variables (avancé)'!$K54),INDEX($C442:$BJ442,,COLUMN('Charges variables-Calculs auto'!BB$152)-COLUMN('Charges variables-Calculs auto'!$C$152)+1-('Charges variables (avancé)'!$J54+'Charges variables (avancé)'!$K54)),0)*(1-'Charges variables (avancé)'!$L54))*'Charges variables (avancé)'!$AD54</f>
        <v>0</v>
      </c>
      <c r="BC468" s="341">
        <f>(('Charges variables (avancé)'!$L54*BC442)+IF(ROUND(('Charges variables-Calculs auto'!BC$152-CONFIG!$D$7)/31,0)&gt;=('Charges variables (avancé)'!$J54+'Charges variables (avancé)'!$K54),INDEX($C442:$BJ442,,COLUMN('Charges variables-Calculs auto'!BC$152)-COLUMN('Charges variables-Calculs auto'!$C$152)+1-('Charges variables (avancé)'!$J54+'Charges variables (avancé)'!$K54)),0)*(1-'Charges variables (avancé)'!$L54))*'Charges variables (avancé)'!$AD54</f>
        <v>0</v>
      </c>
      <c r="BD468" s="341">
        <f>(('Charges variables (avancé)'!$L54*BD442)+IF(ROUND(('Charges variables-Calculs auto'!BD$152-CONFIG!$D$7)/31,0)&gt;=('Charges variables (avancé)'!$J54+'Charges variables (avancé)'!$K54),INDEX($C442:$BJ442,,COLUMN('Charges variables-Calculs auto'!BD$152)-COLUMN('Charges variables-Calculs auto'!$C$152)+1-('Charges variables (avancé)'!$J54+'Charges variables (avancé)'!$K54)),0)*(1-'Charges variables (avancé)'!$L54))*'Charges variables (avancé)'!$AD54</f>
        <v>0</v>
      </c>
      <c r="BE468" s="341">
        <f>(('Charges variables (avancé)'!$L54*BE442)+IF(ROUND(('Charges variables-Calculs auto'!BE$152-CONFIG!$D$7)/31,0)&gt;=('Charges variables (avancé)'!$J54+'Charges variables (avancé)'!$K54),INDEX($C442:$BJ442,,COLUMN('Charges variables-Calculs auto'!BE$152)-COLUMN('Charges variables-Calculs auto'!$C$152)+1-('Charges variables (avancé)'!$J54+'Charges variables (avancé)'!$K54)),0)*(1-'Charges variables (avancé)'!$L54))*'Charges variables (avancé)'!$AD54</f>
        <v>0</v>
      </c>
      <c r="BF468" s="341">
        <f>(('Charges variables (avancé)'!$L54*BF442)+IF(ROUND(('Charges variables-Calculs auto'!BF$152-CONFIG!$D$7)/31,0)&gt;=('Charges variables (avancé)'!$J54+'Charges variables (avancé)'!$K54),INDEX($C442:$BJ442,,COLUMN('Charges variables-Calculs auto'!BF$152)-COLUMN('Charges variables-Calculs auto'!$C$152)+1-('Charges variables (avancé)'!$J54+'Charges variables (avancé)'!$K54)),0)*(1-'Charges variables (avancé)'!$L54))*'Charges variables (avancé)'!$AD54</f>
        <v>0</v>
      </c>
      <c r="BG468" s="341">
        <f>(('Charges variables (avancé)'!$L54*BG442)+IF(ROUND(('Charges variables-Calculs auto'!BG$152-CONFIG!$D$7)/31,0)&gt;=('Charges variables (avancé)'!$J54+'Charges variables (avancé)'!$K54),INDEX($C442:$BJ442,,COLUMN('Charges variables-Calculs auto'!BG$152)-COLUMN('Charges variables-Calculs auto'!$C$152)+1-('Charges variables (avancé)'!$J54+'Charges variables (avancé)'!$K54)),0)*(1-'Charges variables (avancé)'!$L54))*'Charges variables (avancé)'!$AD54</f>
        <v>0</v>
      </c>
      <c r="BH468" s="341">
        <f>(('Charges variables (avancé)'!$L54*BH442)+IF(ROUND(('Charges variables-Calculs auto'!BH$152-CONFIG!$D$7)/31,0)&gt;=('Charges variables (avancé)'!$J54+'Charges variables (avancé)'!$K54),INDEX($C442:$BJ442,,COLUMN('Charges variables-Calculs auto'!BH$152)-COLUMN('Charges variables-Calculs auto'!$C$152)+1-('Charges variables (avancé)'!$J54+'Charges variables (avancé)'!$K54)),0)*(1-'Charges variables (avancé)'!$L54))*'Charges variables (avancé)'!$AD54</f>
        <v>0</v>
      </c>
      <c r="BI468" s="341">
        <f>(('Charges variables (avancé)'!$L54*BI442)+IF(ROUND(('Charges variables-Calculs auto'!BI$152-CONFIG!$D$7)/31,0)&gt;=('Charges variables (avancé)'!$J54+'Charges variables (avancé)'!$K54),INDEX($C442:$BJ442,,COLUMN('Charges variables-Calculs auto'!BI$152)-COLUMN('Charges variables-Calculs auto'!$C$152)+1-('Charges variables (avancé)'!$J54+'Charges variables (avancé)'!$K54)),0)*(1-'Charges variables (avancé)'!$L54))*'Charges variables (avancé)'!$AD54</f>
        <v>0</v>
      </c>
      <c r="BJ468" s="341">
        <f>(('Charges variables (avancé)'!$L54*BJ442)+IF(ROUND(('Charges variables-Calculs auto'!BJ$152-CONFIG!$D$7)/31,0)&gt;=('Charges variables (avancé)'!$J54+'Charges variables (avancé)'!$K54),INDEX($C442:$BJ442,,COLUMN('Charges variables-Calculs auto'!BJ$152)-COLUMN('Charges variables-Calculs auto'!$C$152)+1-('Charges variables (avancé)'!$J54+'Charges variables (avancé)'!$K54)),0)*(1-'Charges variables (avancé)'!$L54))*'Charges variables (avancé)'!$AD54</f>
        <v>0</v>
      </c>
    </row>
    <row r="469" spans="2:62" ht="15" customHeight="1">
      <c r="B469" s="366">
        <f>'Charges variables (avancé)'!$C$55</f>
        <v>0</v>
      </c>
      <c r="C469" s="341">
        <f>(('Charges variables (avancé)'!$L55*C443)+IF(ROUND(('Charges variables-Calculs auto'!C$152-CONFIG!$D$7)/31,0)&gt;=('Charges variables (avancé)'!$J55+'Charges variables (avancé)'!$K55),INDEX($C443:$BJ443,,COLUMN('Charges variables-Calculs auto'!C$152)-COLUMN('Charges variables-Calculs auto'!$C$152)+1-('Charges variables (avancé)'!$J55+'Charges variables (avancé)'!$K55)),0)*(1-'Charges variables (avancé)'!$L55))*'Charges variables (avancé)'!$D55</f>
        <v>0</v>
      </c>
      <c r="D469" s="341">
        <f>(('Charges variables (avancé)'!$L55*D443)+IF(ROUND(('Charges variables-Calculs auto'!D$152-CONFIG!$D$7)/31,0)&gt;=('Charges variables (avancé)'!$J55+'Charges variables (avancé)'!$K55),INDEX($C443:$BJ443,,COLUMN('Charges variables-Calculs auto'!D$152)-COLUMN('Charges variables-Calculs auto'!$C$152)+1-('Charges variables (avancé)'!$J55+'Charges variables (avancé)'!$K55)),0)*(1-'Charges variables (avancé)'!$L55))*'Charges variables (avancé)'!$D55</f>
        <v>0</v>
      </c>
      <c r="E469" s="341">
        <f>(('Charges variables (avancé)'!$L55*E443)+IF(ROUND(('Charges variables-Calculs auto'!E$152-CONFIG!$D$7)/31,0)&gt;=('Charges variables (avancé)'!$J55+'Charges variables (avancé)'!$K55),INDEX($C443:$BJ443,,COLUMN('Charges variables-Calculs auto'!E$152)-COLUMN('Charges variables-Calculs auto'!$C$152)+1-('Charges variables (avancé)'!$J55+'Charges variables (avancé)'!$K55)),0)*(1-'Charges variables (avancé)'!$L55))*'Charges variables (avancé)'!$D55</f>
        <v>0</v>
      </c>
      <c r="F469" s="341">
        <f>(('Charges variables (avancé)'!$L55*F443)+IF(ROUND(('Charges variables-Calculs auto'!F$152-CONFIG!$D$7)/31,0)&gt;=('Charges variables (avancé)'!$J55+'Charges variables (avancé)'!$K55),INDEX($C443:$BJ443,,COLUMN('Charges variables-Calculs auto'!F$152)-COLUMN('Charges variables-Calculs auto'!$C$152)+1-('Charges variables (avancé)'!$J55+'Charges variables (avancé)'!$K55)),0)*(1-'Charges variables (avancé)'!$L55))*'Charges variables (avancé)'!$D55</f>
        <v>0</v>
      </c>
      <c r="G469" s="341">
        <f>(('Charges variables (avancé)'!$L55*G443)+IF(ROUND(('Charges variables-Calculs auto'!G$152-CONFIG!$D$7)/31,0)&gt;=('Charges variables (avancé)'!$J55+'Charges variables (avancé)'!$K55),INDEX($C443:$BJ443,,COLUMN('Charges variables-Calculs auto'!G$152)-COLUMN('Charges variables-Calculs auto'!$C$152)+1-('Charges variables (avancé)'!$J55+'Charges variables (avancé)'!$K55)),0)*(1-'Charges variables (avancé)'!$L55))*'Charges variables (avancé)'!$D55</f>
        <v>0</v>
      </c>
      <c r="H469" s="341">
        <f>(('Charges variables (avancé)'!$L55*H443)+IF(ROUND(('Charges variables-Calculs auto'!H$152-CONFIG!$D$7)/31,0)&gt;=('Charges variables (avancé)'!$J55+'Charges variables (avancé)'!$K55),INDEX($C443:$BJ443,,COLUMN('Charges variables-Calculs auto'!H$152)-COLUMN('Charges variables-Calculs auto'!$C$152)+1-('Charges variables (avancé)'!$J55+'Charges variables (avancé)'!$K55)),0)*(1-'Charges variables (avancé)'!$L55))*'Charges variables (avancé)'!$D55</f>
        <v>0</v>
      </c>
      <c r="I469" s="341">
        <f>(('Charges variables (avancé)'!$L55*I443)+IF(ROUND(('Charges variables-Calculs auto'!I$152-CONFIG!$D$7)/31,0)&gt;=('Charges variables (avancé)'!$J55+'Charges variables (avancé)'!$K55),INDEX($C443:$BJ443,,COLUMN('Charges variables-Calculs auto'!I$152)-COLUMN('Charges variables-Calculs auto'!$C$152)+1-('Charges variables (avancé)'!$J55+'Charges variables (avancé)'!$K55)),0)*(1-'Charges variables (avancé)'!$L55))*'Charges variables (avancé)'!$D55</f>
        <v>0</v>
      </c>
      <c r="J469" s="341">
        <f>(('Charges variables (avancé)'!$L55*J443)+IF(ROUND(('Charges variables-Calculs auto'!J$152-CONFIG!$D$7)/31,0)&gt;=('Charges variables (avancé)'!$J55+'Charges variables (avancé)'!$K55),INDEX($C443:$BJ443,,COLUMN('Charges variables-Calculs auto'!J$152)-COLUMN('Charges variables-Calculs auto'!$C$152)+1-('Charges variables (avancé)'!$J55+'Charges variables (avancé)'!$K55)),0)*(1-'Charges variables (avancé)'!$L55))*'Charges variables (avancé)'!$D55</f>
        <v>0</v>
      </c>
      <c r="K469" s="341">
        <f>(('Charges variables (avancé)'!$L55*K443)+IF(ROUND(('Charges variables-Calculs auto'!K$152-CONFIG!$D$7)/31,0)&gt;=('Charges variables (avancé)'!$J55+'Charges variables (avancé)'!$K55),INDEX($C443:$BJ443,,COLUMN('Charges variables-Calculs auto'!K$152)-COLUMN('Charges variables-Calculs auto'!$C$152)+1-('Charges variables (avancé)'!$J55+'Charges variables (avancé)'!$K55)),0)*(1-'Charges variables (avancé)'!$L55))*'Charges variables (avancé)'!$D55</f>
        <v>0</v>
      </c>
      <c r="L469" s="341">
        <f>(('Charges variables (avancé)'!$L55*L443)+IF(ROUND(('Charges variables-Calculs auto'!L$152-CONFIG!$D$7)/31,0)&gt;=('Charges variables (avancé)'!$J55+'Charges variables (avancé)'!$K55),INDEX($C443:$BJ443,,COLUMN('Charges variables-Calculs auto'!L$152)-COLUMN('Charges variables-Calculs auto'!$C$152)+1-('Charges variables (avancé)'!$J55+'Charges variables (avancé)'!$K55)),0)*(1-'Charges variables (avancé)'!$L55))*'Charges variables (avancé)'!$D55</f>
        <v>0</v>
      </c>
      <c r="M469" s="341">
        <f>(('Charges variables (avancé)'!$L55*M443)+IF(ROUND(('Charges variables-Calculs auto'!M$152-CONFIG!$D$7)/31,0)&gt;=('Charges variables (avancé)'!$J55+'Charges variables (avancé)'!$K55),INDEX($C443:$BJ443,,COLUMN('Charges variables-Calculs auto'!M$152)-COLUMN('Charges variables-Calculs auto'!$C$152)+1-('Charges variables (avancé)'!$J55+'Charges variables (avancé)'!$K55)),0)*(1-'Charges variables (avancé)'!$L55))*'Charges variables (avancé)'!$D55</f>
        <v>0</v>
      </c>
      <c r="N469" s="341">
        <f>(('Charges variables (avancé)'!$L55*N443)+IF(ROUND(('Charges variables-Calculs auto'!N$152-CONFIG!$D$7)/31,0)&gt;=('Charges variables (avancé)'!$J55+'Charges variables (avancé)'!$K55),INDEX($C443:$BJ443,,COLUMN('Charges variables-Calculs auto'!N$152)-COLUMN('Charges variables-Calculs auto'!$C$152)+1-('Charges variables (avancé)'!$J55+'Charges variables (avancé)'!$K55)),0)*(1-'Charges variables (avancé)'!$L55))*'Charges variables (avancé)'!$D55</f>
        <v>0</v>
      </c>
      <c r="O469" s="341">
        <f>(('Charges variables (avancé)'!$L55*O443)+IF(ROUND(('Charges variables-Calculs auto'!O$152-CONFIG!$D$7)/31,0)&gt;=('Charges variables (avancé)'!$J55+'Charges variables (avancé)'!$K55),INDEX($C443:$BJ443,,COLUMN('Charges variables-Calculs auto'!O$152)-COLUMN('Charges variables-Calculs auto'!$C$152)+1-('Charges variables (avancé)'!$J55+'Charges variables (avancé)'!$K55)),0)*(1-'Charges variables (avancé)'!$L55))*'Charges variables (avancé)'!$X55</f>
        <v>0</v>
      </c>
      <c r="P469" s="341">
        <f>(('Charges variables (avancé)'!$L55*P443)+IF(ROUND(('Charges variables-Calculs auto'!P$152-CONFIG!$D$7)/31,0)&gt;=('Charges variables (avancé)'!$J55+'Charges variables (avancé)'!$K55),INDEX($C443:$BJ443,,COLUMN('Charges variables-Calculs auto'!P$152)-COLUMN('Charges variables-Calculs auto'!$C$152)+1-('Charges variables (avancé)'!$J55+'Charges variables (avancé)'!$K55)),0)*(1-'Charges variables (avancé)'!$L55))*'Charges variables (avancé)'!$X55</f>
        <v>0</v>
      </c>
      <c r="Q469" s="341">
        <f>(('Charges variables (avancé)'!$L55*Q443)+IF(ROUND(('Charges variables-Calculs auto'!Q$152-CONFIG!$D$7)/31,0)&gt;=('Charges variables (avancé)'!$J55+'Charges variables (avancé)'!$K55),INDEX($C443:$BJ443,,COLUMN('Charges variables-Calculs auto'!Q$152)-COLUMN('Charges variables-Calculs auto'!$C$152)+1-('Charges variables (avancé)'!$J55+'Charges variables (avancé)'!$K55)),0)*(1-'Charges variables (avancé)'!$L55))*'Charges variables (avancé)'!$X55</f>
        <v>0</v>
      </c>
      <c r="R469" s="341">
        <f>(('Charges variables (avancé)'!$L55*R443)+IF(ROUND(('Charges variables-Calculs auto'!R$152-CONFIG!$D$7)/31,0)&gt;=('Charges variables (avancé)'!$J55+'Charges variables (avancé)'!$K55),INDEX($C443:$BJ443,,COLUMN('Charges variables-Calculs auto'!R$152)-COLUMN('Charges variables-Calculs auto'!$C$152)+1-('Charges variables (avancé)'!$J55+'Charges variables (avancé)'!$K55)),0)*(1-'Charges variables (avancé)'!$L55))*'Charges variables (avancé)'!$X55</f>
        <v>0</v>
      </c>
      <c r="S469" s="341">
        <f>(('Charges variables (avancé)'!$L55*S443)+IF(ROUND(('Charges variables-Calculs auto'!S$152-CONFIG!$D$7)/31,0)&gt;=('Charges variables (avancé)'!$J55+'Charges variables (avancé)'!$K55),INDEX($C443:$BJ443,,COLUMN('Charges variables-Calculs auto'!S$152)-COLUMN('Charges variables-Calculs auto'!$C$152)+1-('Charges variables (avancé)'!$J55+'Charges variables (avancé)'!$K55)),0)*(1-'Charges variables (avancé)'!$L55))*'Charges variables (avancé)'!$X55</f>
        <v>0</v>
      </c>
      <c r="T469" s="341">
        <f>(('Charges variables (avancé)'!$L55*T443)+IF(ROUND(('Charges variables-Calculs auto'!T$152-CONFIG!$D$7)/31,0)&gt;=('Charges variables (avancé)'!$J55+'Charges variables (avancé)'!$K55),INDEX($C443:$BJ443,,COLUMN('Charges variables-Calculs auto'!T$152)-COLUMN('Charges variables-Calculs auto'!$C$152)+1-('Charges variables (avancé)'!$J55+'Charges variables (avancé)'!$K55)),0)*(1-'Charges variables (avancé)'!$L55))*'Charges variables (avancé)'!$X55</f>
        <v>0</v>
      </c>
      <c r="U469" s="341">
        <f>(('Charges variables (avancé)'!$L55*U443)+IF(ROUND(('Charges variables-Calculs auto'!U$152-CONFIG!$D$7)/31,0)&gt;=('Charges variables (avancé)'!$J55+'Charges variables (avancé)'!$K55),INDEX($C443:$BJ443,,COLUMN('Charges variables-Calculs auto'!U$152)-COLUMN('Charges variables-Calculs auto'!$C$152)+1-('Charges variables (avancé)'!$J55+'Charges variables (avancé)'!$K55)),0)*(1-'Charges variables (avancé)'!$L55))*'Charges variables (avancé)'!$X55</f>
        <v>0</v>
      </c>
      <c r="V469" s="341">
        <f>(('Charges variables (avancé)'!$L55*V443)+IF(ROUND(('Charges variables-Calculs auto'!V$152-CONFIG!$D$7)/31,0)&gt;=('Charges variables (avancé)'!$J55+'Charges variables (avancé)'!$K55),INDEX($C443:$BJ443,,COLUMN('Charges variables-Calculs auto'!V$152)-COLUMN('Charges variables-Calculs auto'!$C$152)+1-('Charges variables (avancé)'!$J55+'Charges variables (avancé)'!$K55)),0)*(1-'Charges variables (avancé)'!$L55))*'Charges variables (avancé)'!$X55</f>
        <v>0</v>
      </c>
      <c r="W469" s="341">
        <f>(('Charges variables (avancé)'!$L55*W443)+IF(ROUND(('Charges variables-Calculs auto'!W$152-CONFIG!$D$7)/31,0)&gt;=('Charges variables (avancé)'!$J55+'Charges variables (avancé)'!$K55),INDEX($C443:$BJ443,,COLUMN('Charges variables-Calculs auto'!W$152)-COLUMN('Charges variables-Calculs auto'!$C$152)+1-('Charges variables (avancé)'!$J55+'Charges variables (avancé)'!$K55)),0)*(1-'Charges variables (avancé)'!$L55))*'Charges variables (avancé)'!$X55</f>
        <v>0</v>
      </c>
      <c r="X469" s="341">
        <f>(('Charges variables (avancé)'!$L55*X443)+IF(ROUND(('Charges variables-Calculs auto'!X$152-CONFIG!$D$7)/31,0)&gt;=('Charges variables (avancé)'!$J55+'Charges variables (avancé)'!$K55),INDEX($C443:$BJ443,,COLUMN('Charges variables-Calculs auto'!X$152)-COLUMN('Charges variables-Calculs auto'!$C$152)+1-('Charges variables (avancé)'!$J55+'Charges variables (avancé)'!$K55)),0)*(1-'Charges variables (avancé)'!$L55))*'Charges variables (avancé)'!$X55</f>
        <v>0</v>
      </c>
      <c r="Y469" s="341">
        <f>(('Charges variables (avancé)'!$L55*Y443)+IF(ROUND(('Charges variables-Calculs auto'!Y$152-CONFIG!$D$7)/31,0)&gt;=('Charges variables (avancé)'!$J55+'Charges variables (avancé)'!$K55),INDEX($C443:$BJ443,,COLUMN('Charges variables-Calculs auto'!Y$152)-COLUMN('Charges variables-Calculs auto'!$C$152)+1-('Charges variables (avancé)'!$J55+'Charges variables (avancé)'!$K55)),0)*(1-'Charges variables (avancé)'!$L55))*'Charges variables (avancé)'!$X55</f>
        <v>0</v>
      </c>
      <c r="Z469" s="341">
        <f>(('Charges variables (avancé)'!$L55*Z443)+IF(ROUND(('Charges variables-Calculs auto'!Z$152-CONFIG!$D$7)/31,0)&gt;=('Charges variables (avancé)'!$J55+'Charges variables (avancé)'!$K55),INDEX($C443:$BJ443,,COLUMN('Charges variables-Calculs auto'!Z$152)-COLUMN('Charges variables-Calculs auto'!$C$152)+1-('Charges variables (avancé)'!$J55+'Charges variables (avancé)'!$K55)),0)*(1-'Charges variables (avancé)'!$L55))*'Charges variables (avancé)'!$X55</f>
        <v>0</v>
      </c>
      <c r="AA469" s="341">
        <f>(('Charges variables (avancé)'!$L55*AA443)+IF(ROUND(('Charges variables-Calculs auto'!AA$152-CONFIG!$D$7)/31,0)&gt;=('Charges variables (avancé)'!$J55+'Charges variables (avancé)'!$K55),INDEX($C443:$BJ443,,COLUMN('Charges variables-Calculs auto'!AA$152)-COLUMN('Charges variables-Calculs auto'!$C$152)+1-('Charges variables (avancé)'!$J55+'Charges variables (avancé)'!$K55)),0)*(1-'Charges variables (avancé)'!$L55))*'Charges variables (avancé)'!$Z55</f>
        <v>0</v>
      </c>
      <c r="AB469" s="341">
        <f>(('Charges variables (avancé)'!$L55*AB443)+IF(ROUND(('Charges variables-Calculs auto'!AB$152-CONFIG!$D$7)/31,0)&gt;=('Charges variables (avancé)'!$J55+'Charges variables (avancé)'!$K55),INDEX($C443:$BJ443,,COLUMN('Charges variables-Calculs auto'!AB$152)-COLUMN('Charges variables-Calculs auto'!$C$152)+1-('Charges variables (avancé)'!$J55+'Charges variables (avancé)'!$K55)),0)*(1-'Charges variables (avancé)'!$L55))*'Charges variables (avancé)'!$Z55</f>
        <v>0</v>
      </c>
      <c r="AC469" s="341">
        <f>(('Charges variables (avancé)'!$L55*AC443)+IF(ROUND(('Charges variables-Calculs auto'!AC$152-CONFIG!$D$7)/31,0)&gt;=('Charges variables (avancé)'!$J55+'Charges variables (avancé)'!$K55),INDEX($C443:$BJ443,,COLUMN('Charges variables-Calculs auto'!AC$152)-COLUMN('Charges variables-Calculs auto'!$C$152)+1-('Charges variables (avancé)'!$J55+'Charges variables (avancé)'!$K55)),0)*(1-'Charges variables (avancé)'!$L55))*'Charges variables (avancé)'!$Z55</f>
        <v>0</v>
      </c>
      <c r="AD469" s="341">
        <f>(('Charges variables (avancé)'!$L55*AD443)+IF(ROUND(('Charges variables-Calculs auto'!AD$152-CONFIG!$D$7)/31,0)&gt;=('Charges variables (avancé)'!$J55+'Charges variables (avancé)'!$K55),INDEX($C443:$BJ443,,COLUMN('Charges variables-Calculs auto'!AD$152)-COLUMN('Charges variables-Calculs auto'!$C$152)+1-('Charges variables (avancé)'!$J55+'Charges variables (avancé)'!$K55)),0)*(1-'Charges variables (avancé)'!$L55))*'Charges variables (avancé)'!$Z55</f>
        <v>0</v>
      </c>
      <c r="AE469" s="341">
        <f>(('Charges variables (avancé)'!$L55*AE443)+IF(ROUND(('Charges variables-Calculs auto'!AE$152-CONFIG!$D$7)/31,0)&gt;=('Charges variables (avancé)'!$J55+'Charges variables (avancé)'!$K55),INDEX($C443:$BJ443,,COLUMN('Charges variables-Calculs auto'!AE$152)-COLUMN('Charges variables-Calculs auto'!$C$152)+1-('Charges variables (avancé)'!$J55+'Charges variables (avancé)'!$K55)),0)*(1-'Charges variables (avancé)'!$L55))*'Charges variables (avancé)'!$Z55</f>
        <v>0</v>
      </c>
      <c r="AF469" s="341">
        <f>(('Charges variables (avancé)'!$L55*AF443)+IF(ROUND(('Charges variables-Calculs auto'!AF$152-CONFIG!$D$7)/31,0)&gt;=('Charges variables (avancé)'!$J55+'Charges variables (avancé)'!$K55),INDEX($C443:$BJ443,,COLUMN('Charges variables-Calculs auto'!AF$152)-COLUMN('Charges variables-Calculs auto'!$C$152)+1-('Charges variables (avancé)'!$J55+'Charges variables (avancé)'!$K55)),0)*(1-'Charges variables (avancé)'!$L55))*'Charges variables (avancé)'!$Z55</f>
        <v>0</v>
      </c>
      <c r="AG469" s="341">
        <f>(('Charges variables (avancé)'!$L55*AG443)+IF(ROUND(('Charges variables-Calculs auto'!AG$152-CONFIG!$D$7)/31,0)&gt;=('Charges variables (avancé)'!$J55+'Charges variables (avancé)'!$K55),INDEX($C443:$BJ443,,COLUMN('Charges variables-Calculs auto'!AG$152)-COLUMN('Charges variables-Calculs auto'!$C$152)+1-('Charges variables (avancé)'!$J55+'Charges variables (avancé)'!$K55)),0)*(1-'Charges variables (avancé)'!$L55))*'Charges variables (avancé)'!$Z55</f>
        <v>0</v>
      </c>
      <c r="AH469" s="341">
        <f>(('Charges variables (avancé)'!$L55*AH443)+IF(ROUND(('Charges variables-Calculs auto'!AH$152-CONFIG!$D$7)/31,0)&gt;=('Charges variables (avancé)'!$J55+'Charges variables (avancé)'!$K55),INDEX($C443:$BJ443,,COLUMN('Charges variables-Calculs auto'!AH$152)-COLUMN('Charges variables-Calculs auto'!$C$152)+1-('Charges variables (avancé)'!$J55+'Charges variables (avancé)'!$K55)),0)*(1-'Charges variables (avancé)'!$L55))*'Charges variables (avancé)'!$Z55</f>
        <v>0</v>
      </c>
      <c r="AI469" s="341">
        <f>(('Charges variables (avancé)'!$L55*AI443)+IF(ROUND(('Charges variables-Calculs auto'!AI$152-CONFIG!$D$7)/31,0)&gt;=('Charges variables (avancé)'!$J55+'Charges variables (avancé)'!$K55),INDEX($C443:$BJ443,,COLUMN('Charges variables-Calculs auto'!AI$152)-COLUMN('Charges variables-Calculs auto'!$C$152)+1-('Charges variables (avancé)'!$J55+'Charges variables (avancé)'!$K55)),0)*(1-'Charges variables (avancé)'!$L55))*'Charges variables (avancé)'!$Z55</f>
        <v>0</v>
      </c>
      <c r="AJ469" s="341">
        <f>(('Charges variables (avancé)'!$L55*AJ443)+IF(ROUND(('Charges variables-Calculs auto'!AJ$152-CONFIG!$D$7)/31,0)&gt;=('Charges variables (avancé)'!$J55+'Charges variables (avancé)'!$K55),INDEX($C443:$BJ443,,COLUMN('Charges variables-Calculs auto'!AJ$152)-COLUMN('Charges variables-Calculs auto'!$C$152)+1-('Charges variables (avancé)'!$J55+'Charges variables (avancé)'!$K55)),0)*(1-'Charges variables (avancé)'!$L55))*'Charges variables (avancé)'!$Z55</f>
        <v>0</v>
      </c>
      <c r="AK469" s="341">
        <f>(('Charges variables (avancé)'!$L55*AK443)+IF(ROUND(('Charges variables-Calculs auto'!AK$152-CONFIG!$D$7)/31,0)&gt;=('Charges variables (avancé)'!$J55+'Charges variables (avancé)'!$K55),INDEX($C443:$BJ443,,COLUMN('Charges variables-Calculs auto'!AK$152)-COLUMN('Charges variables-Calculs auto'!$C$152)+1-('Charges variables (avancé)'!$J55+'Charges variables (avancé)'!$K55)),0)*(1-'Charges variables (avancé)'!$L55))*'Charges variables (avancé)'!$Z55</f>
        <v>0</v>
      </c>
      <c r="AL469" s="341">
        <f>(('Charges variables (avancé)'!$L55*AL443)+IF(ROUND(('Charges variables-Calculs auto'!AL$152-CONFIG!$D$7)/31,0)&gt;=('Charges variables (avancé)'!$J55+'Charges variables (avancé)'!$K55),INDEX($C443:$BJ443,,COLUMN('Charges variables-Calculs auto'!AL$152)-COLUMN('Charges variables-Calculs auto'!$C$152)+1-('Charges variables (avancé)'!$J55+'Charges variables (avancé)'!$K55)),0)*(1-'Charges variables (avancé)'!$L55))*'Charges variables (avancé)'!$Z55</f>
        <v>0</v>
      </c>
      <c r="AM469" s="341">
        <f>(('Charges variables (avancé)'!$L55*AM443)+IF(ROUND(('Charges variables-Calculs auto'!AM$152-CONFIG!$D$7)/31,0)&gt;=('Charges variables (avancé)'!$J55+'Charges variables (avancé)'!$K55),INDEX($C443:$BJ443,,COLUMN('Charges variables-Calculs auto'!AM$152)-COLUMN('Charges variables-Calculs auto'!$C$152)+1-('Charges variables (avancé)'!$J55+'Charges variables (avancé)'!$K55)),0)*(1-'Charges variables (avancé)'!$L55))*'Charges variables (avancé)'!$AB55</f>
        <v>0</v>
      </c>
      <c r="AN469" s="341">
        <f>(('Charges variables (avancé)'!$L55*AN443)+IF(ROUND(('Charges variables-Calculs auto'!AN$152-CONFIG!$D$7)/31,0)&gt;=('Charges variables (avancé)'!$J55+'Charges variables (avancé)'!$K55),INDEX($C443:$BJ443,,COLUMN('Charges variables-Calculs auto'!AN$152)-COLUMN('Charges variables-Calculs auto'!$C$152)+1-('Charges variables (avancé)'!$J55+'Charges variables (avancé)'!$K55)),0)*(1-'Charges variables (avancé)'!$L55))*'Charges variables (avancé)'!$AB55</f>
        <v>0</v>
      </c>
      <c r="AO469" s="341">
        <f>(('Charges variables (avancé)'!$L55*AO443)+IF(ROUND(('Charges variables-Calculs auto'!AO$152-CONFIG!$D$7)/31,0)&gt;=('Charges variables (avancé)'!$J55+'Charges variables (avancé)'!$K55),INDEX($C443:$BJ443,,COLUMN('Charges variables-Calculs auto'!AO$152)-COLUMN('Charges variables-Calculs auto'!$C$152)+1-('Charges variables (avancé)'!$J55+'Charges variables (avancé)'!$K55)),0)*(1-'Charges variables (avancé)'!$L55))*'Charges variables (avancé)'!$AB55</f>
        <v>0</v>
      </c>
      <c r="AP469" s="341">
        <f>(('Charges variables (avancé)'!$L55*AP443)+IF(ROUND(('Charges variables-Calculs auto'!AP$152-CONFIG!$D$7)/31,0)&gt;=('Charges variables (avancé)'!$J55+'Charges variables (avancé)'!$K55),INDEX($C443:$BJ443,,COLUMN('Charges variables-Calculs auto'!AP$152)-COLUMN('Charges variables-Calculs auto'!$C$152)+1-('Charges variables (avancé)'!$J55+'Charges variables (avancé)'!$K55)),0)*(1-'Charges variables (avancé)'!$L55))*'Charges variables (avancé)'!$AB55</f>
        <v>0</v>
      </c>
      <c r="AQ469" s="341">
        <f>(('Charges variables (avancé)'!$L55*AQ443)+IF(ROUND(('Charges variables-Calculs auto'!AQ$152-CONFIG!$D$7)/31,0)&gt;=('Charges variables (avancé)'!$J55+'Charges variables (avancé)'!$K55),INDEX($C443:$BJ443,,COLUMN('Charges variables-Calculs auto'!AQ$152)-COLUMN('Charges variables-Calculs auto'!$C$152)+1-('Charges variables (avancé)'!$J55+'Charges variables (avancé)'!$K55)),0)*(1-'Charges variables (avancé)'!$L55))*'Charges variables (avancé)'!$AB55</f>
        <v>0</v>
      </c>
      <c r="AR469" s="341">
        <f>(('Charges variables (avancé)'!$L55*AR443)+IF(ROUND(('Charges variables-Calculs auto'!AR$152-CONFIG!$D$7)/31,0)&gt;=('Charges variables (avancé)'!$J55+'Charges variables (avancé)'!$K55),INDEX($C443:$BJ443,,COLUMN('Charges variables-Calculs auto'!AR$152)-COLUMN('Charges variables-Calculs auto'!$C$152)+1-('Charges variables (avancé)'!$J55+'Charges variables (avancé)'!$K55)),0)*(1-'Charges variables (avancé)'!$L55))*'Charges variables (avancé)'!$AB55</f>
        <v>0</v>
      </c>
      <c r="AS469" s="341">
        <f>(('Charges variables (avancé)'!$L55*AS443)+IF(ROUND(('Charges variables-Calculs auto'!AS$152-CONFIG!$D$7)/31,0)&gt;=('Charges variables (avancé)'!$J55+'Charges variables (avancé)'!$K55),INDEX($C443:$BJ443,,COLUMN('Charges variables-Calculs auto'!AS$152)-COLUMN('Charges variables-Calculs auto'!$C$152)+1-('Charges variables (avancé)'!$J55+'Charges variables (avancé)'!$K55)),0)*(1-'Charges variables (avancé)'!$L55))*'Charges variables (avancé)'!$AB55</f>
        <v>0</v>
      </c>
      <c r="AT469" s="341">
        <f>(('Charges variables (avancé)'!$L55*AT443)+IF(ROUND(('Charges variables-Calculs auto'!AT$152-CONFIG!$D$7)/31,0)&gt;=('Charges variables (avancé)'!$J55+'Charges variables (avancé)'!$K55),INDEX($C443:$BJ443,,COLUMN('Charges variables-Calculs auto'!AT$152)-COLUMN('Charges variables-Calculs auto'!$C$152)+1-('Charges variables (avancé)'!$J55+'Charges variables (avancé)'!$K55)),0)*(1-'Charges variables (avancé)'!$L55))*'Charges variables (avancé)'!$AB55</f>
        <v>0</v>
      </c>
      <c r="AU469" s="341">
        <f>(('Charges variables (avancé)'!$L55*AU443)+IF(ROUND(('Charges variables-Calculs auto'!AU$152-CONFIG!$D$7)/31,0)&gt;=('Charges variables (avancé)'!$J55+'Charges variables (avancé)'!$K55),INDEX($C443:$BJ443,,COLUMN('Charges variables-Calculs auto'!AU$152)-COLUMN('Charges variables-Calculs auto'!$C$152)+1-('Charges variables (avancé)'!$J55+'Charges variables (avancé)'!$K55)),0)*(1-'Charges variables (avancé)'!$L55))*'Charges variables (avancé)'!$AB55</f>
        <v>0</v>
      </c>
      <c r="AV469" s="341">
        <f>(('Charges variables (avancé)'!$L55*AV443)+IF(ROUND(('Charges variables-Calculs auto'!AV$152-CONFIG!$D$7)/31,0)&gt;=('Charges variables (avancé)'!$J55+'Charges variables (avancé)'!$K55),INDEX($C443:$BJ443,,COLUMN('Charges variables-Calculs auto'!AV$152)-COLUMN('Charges variables-Calculs auto'!$C$152)+1-('Charges variables (avancé)'!$J55+'Charges variables (avancé)'!$K55)),0)*(1-'Charges variables (avancé)'!$L55))*'Charges variables (avancé)'!$AB55</f>
        <v>0</v>
      </c>
      <c r="AW469" s="341">
        <f>(('Charges variables (avancé)'!$L55*AW443)+IF(ROUND(('Charges variables-Calculs auto'!AW$152-CONFIG!$D$7)/31,0)&gt;=('Charges variables (avancé)'!$J55+'Charges variables (avancé)'!$K55),INDEX($C443:$BJ443,,COLUMN('Charges variables-Calculs auto'!AW$152)-COLUMN('Charges variables-Calculs auto'!$C$152)+1-('Charges variables (avancé)'!$J55+'Charges variables (avancé)'!$K55)),0)*(1-'Charges variables (avancé)'!$L55))*'Charges variables (avancé)'!$AB55</f>
        <v>0</v>
      </c>
      <c r="AX469" s="341">
        <f>(('Charges variables (avancé)'!$L55*AX443)+IF(ROUND(('Charges variables-Calculs auto'!AX$152-CONFIG!$D$7)/31,0)&gt;=('Charges variables (avancé)'!$J55+'Charges variables (avancé)'!$K55),INDEX($C443:$BJ443,,COLUMN('Charges variables-Calculs auto'!AX$152)-COLUMN('Charges variables-Calculs auto'!$C$152)+1-('Charges variables (avancé)'!$J55+'Charges variables (avancé)'!$K55)),0)*(1-'Charges variables (avancé)'!$L55))*'Charges variables (avancé)'!$AB55</f>
        <v>0</v>
      </c>
      <c r="AY469" s="341">
        <f>(('Charges variables (avancé)'!$L55*AY443)+IF(ROUND(('Charges variables-Calculs auto'!AY$152-CONFIG!$D$7)/31,0)&gt;=('Charges variables (avancé)'!$J55+'Charges variables (avancé)'!$K55),INDEX($C443:$BJ443,,COLUMN('Charges variables-Calculs auto'!AY$152)-COLUMN('Charges variables-Calculs auto'!$C$152)+1-('Charges variables (avancé)'!$J55+'Charges variables (avancé)'!$K55)),0)*(1-'Charges variables (avancé)'!$L55))*'Charges variables (avancé)'!$AD55</f>
        <v>0</v>
      </c>
      <c r="AZ469" s="341">
        <f>(('Charges variables (avancé)'!$L55*AZ443)+IF(ROUND(('Charges variables-Calculs auto'!AZ$152-CONFIG!$D$7)/31,0)&gt;=('Charges variables (avancé)'!$J55+'Charges variables (avancé)'!$K55),INDEX($C443:$BJ443,,COLUMN('Charges variables-Calculs auto'!AZ$152)-COLUMN('Charges variables-Calculs auto'!$C$152)+1-('Charges variables (avancé)'!$J55+'Charges variables (avancé)'!$K55)),0)*(1-'Charges variables (avancé)'!$L55))*'Charges variables (avancé)'!$AD55</f>
        <v>0</v>
      </c>
      <c r="BA469" s="341">
        <f>(('Charges variables (avancé)'!$L55*BA443)+IF(ROUND(('Charges variables-Calculs auto'!BA$152-CONFIG!$D$7)/31,0)&gt;=('Charges variables (avancé)'!$J55+'Charges variables (avancé)'!$K55),INDEX($C443:$BJ443,,COLUMN('Charges variables-Calculs auto'!BA$152)-COLUMN('Charges variables-Calculs auto'!$C$152)+1-('Charges variables (avancé)'!$J55+'Charges variables (avancé)'!$K55)),0)*(1-'Charges variables (avancé)'!$L55))*'Charges variables (avancé)'!$AD55</f>
        <v>0</v>
      </c>
      <c r="BB469" s="341">
        <f>(('Charges variables (avancé)'!$L55*BB443)+IF(ROUND(('Charges variables-Calculs auto'!BB$152-CONFIG!$D$7)/31,0)&gt;=('Charges variables (avancé)'!$J55+'Charges variables (avancé)'!$K55),INDEX($C443:$BJ443,,COLUMN('Charges variables-Calculs auto'!BB$152)-COLUMN('Charges variables-Calculs auto'!$C$152)+1-('Charges variables (avancé)'!$J55+'Charges variables (avancé)'!$K55)),0)*(1-'Charges variables (avancé)'!$L55))*'Charges variables (avancé)'!$AD55</f>
        <v>0</v>
      </c>
      <c r="BC469" s="341">
        <f>(('Charges variables (avancé)'!$L55*BC443)+IF(ROUND(('Charges variables-Calculs auto'!BC$152-CONFIG!$D$7)/31,0)&gt;=('Charges variables (avancé)'!$J55+'Charges variables (avancé)'!$K55),INDEX($C443:$BJ443,,COLUMN('Charges variables-Calculs auto'!BC$152)-COLUMN('Charges variables-Calculs auto'!$C$152)+1-('Charges variables (avancé)'!$J55+'Charges variables (avancé)'!$K55)),0)*(1-'Charges variables (avancé)'!$L55))*'Charges variables (avancé)'!$AD55</f>
        <v>0</v>
      </c>
      <c r="BD469" s="341">
        <f>(('Charges variables (avancé)'!$L55*BD443)+IF(ROUND(('Charges variables-Calculs auto'!BD$152-CONFIG!$D$7)/31,0)&gt;=('Charges variables (avancé)'!$J55+'Charges variables (avancé)'!$K55),INDEX($C443:$BJ443,,COLUMN('Charges variables-Calculs auto'!BD$152)-COLUMN('Charges variables-Calculs auto'!$C$152)+1-('Charges variables (avancé)'!$J55+'Charges variables (avancé)'!$K55)),0)*(1-'Charges variables (avancé)'!$L55))*'Charges variables (avancé)'!$AD55</f>
        <v>0</v>
      </c>
      <c r="BE469" s="341">
        <f>(('Charges variables (avancé)'!$L55*BE443)+IF(ROUND(('Charges variables-Calculs auto'!BE$152-CONFIG!$D$7)/31,0)&gt;=('Charges variables (avancé)'!$J55+'Charges variables (avancé)'!$K55),INDEX($C443:$BJ443,,COLUMN('Charges variables-Calculs auto'!BE$152)-COLUMN('Charges variables-Calculs auto'!$C$152)+1-('Charges variables (avancé)'!$J55+'Charges variables (avancé)'!$K55)),0)*(1-'Charges variables (avancé)'!$L55))*'Charges variables (avancé)'!$AD55</f>
        <v>0</v>
      </c>
      <c r="BF469" s="341">
        <f>(('Charges variables (avancé)'!$L55*BF443)+IF(ROUND(('Charges variables-Calculs auto'!BF$152-CONFIG!$D$7)/31,0)&gt;=('Charges variables (avancé)'!$J55+'Charges variables (avancé)'!$K55),INDEX($C443:$BJ443,,COLUMN('Charges variables-Calculs auto'!BF$152)-COLUMN('Charges variables-Calculs auto'!$C$152)+1-('Charges variables (avancé)'!$J55+'Charges variables (avancé)'!$K55)),0)*(1-'Charges variables (avancé)'!$L55))*'Charges variables (avancé)'!$AD55</f>
        <v>0</v>
      </c>
      <c r="BG469" s="341">
        <f>(('Charges variables (avancé)'!$L55*BG443)+IF(ROUND(('Charges variables-Calculs auto'!BG$152-CONFIG!$D$7)/31,0)&gt;=('Charges variables (avancé)'!$J55+'Charges variables (avancé)'!$K55),INDEX($C443:$BJ443,,COLUMN('Charges variables-Calculs auto'!BG$152)-COLUMN('Charges variables-Calculs auto'!$C$152)+1-('Charges variables (avancé)'!$J55+'Charges variables (avancé)'!$K55)),0)*(1-'Charges variables (avancé)'!$L55))*'Charges variables (avancé)'!$AD55</f>
        <v>0</v>
      </c>
      <c r="BH469" s="341">
        <f>(('Charges variables (avancé)'!$L55*BH443)+IF(ROUND(('Charges variables-Calculs auto'!BH$152-CONFIG!$D$7)/31,0)&gt;=('Charges variables (avancé)'!$J55+'Charges variables (avancé)'!$K55),INDEX($C443:$BJ443,,COLUMN('Charges variables-Calculs auto'!BH$152)-COLUMN('Charges variables-Calculs auto'!$C$152)+1-('Charges variables (avancé)'!$J55+'Charges variables (avancé)'!$K55)),0)*(1-'Charges variables (avancé)'!$L55))*'Charges variables (avancé)'!$AD55</f>
        <v>0</v>
      </c>
      <c r="BI469" s="341">
        <f>(('Charges variables (avancé)'!$L55*BI443)+IF(ROUND(('Charges variables-Calculs auto'!BI$152-CONFIG!$D$7)/31,0)&gt;=('Charges variables (avancé)'!$J55+'Charges variables (avancé)'!$K55),INDEX($C443:$BJ443,,COLUMN('Charges variables-Calculs auto'!BI$152)-COLUMN('Charges variables-Calculs auto'!$C$152)+1-('Charges variables (avancé)'!$J55+'Charges variables (avancé)'!$K55)),0)*(1-'Charges variables (avancé)'!$L55))*'Charges variables (avancé)'!$AD55</f>
        <v>0</v>
      </c>
      <c r="BJ469" s="341">
        <f>(('Charges variables (avancé)'!$L55*BJ443)+IF(ROUND(('Charges variables-Calculs auto'!BJ$152-CONFIG!$D$7)/31,0)&gt;=('Charges variables (avancé)'!$J55+'Charges variables (avancé)'!$K55),INDEX($C443:$BJ443,,COLUMN('Charges variables-Calculs auto'!BJ$152)-COLUMN('Charges variables-Calculs auto'!$C$152)+1-('Charges variables (avancé)'!$J55+'Charges variables (avancé)'!$K55)),0)*(1-'Charges variables (avancé)'!$L55))*'Charges variables (avancé)'!$AD55</f>
        <v>0</v>
      </c>
    </row>
    <row r="470" spans="2:62" ht="15" customHeight="1">
      <c r="B470" s="366">
        <f>'Charges variables (avancé)'!$C$56</f>
        <v>0</v>
      </c>
      <c r="C470" s="341">
        <f>(('Charges variables (avancé)'!$L56*C444)+IF(ROUND(('Charges variables-Calculs auto'!C$152-CONFIG!$D$7)/31,0)&gt;=('Charges variables (avancé)'!$J56+'Charges variables (avancé)'!$K56),INDEX($C444:$BJ444,,COLUMN('Charges variables-Calculs auto'!C$152)-COLUMN('Charges variables-Calculs auto'!$C$152)+1-('Charges variables (avancé)'!$J56+'Charges variables (avancé)'!$K56)),0)*(1-'Charges variables (avancé)'!$L56))*'Charges variables (avancé)'!$D56</f>
        <v>0</v>
      </c>
      <c r="D470" s="341">
        <f>(('Charges variables (avancé)'!$L56*D444)+IF(ROUND(('Charges variables-Calculs auto'!D$152-CONFIG!$D$7)/31,0)&gt;=('Charges variables (avancé)'!$J56+'Charges variables (avancé)'!$K56),INDEX($C444:$BJ444,,COLUMN('Charges variables-Calculs auto'!D$152)-COLUMN('Charges variables-Calculs auto'!$C$152)+1-('Charges variables (avancé)'!$J56+'Charges variables (avancé)'!$K56)),0)*(1-'Charges variables (avancé)'!$L56))*'Charges variables (avancé)'!$D56</f>
        <v>0</v>
      </c>
      <c r="E470" s="341">
        <f>(('Charges variables (avancé)'!$L56*E444)+IF(ROUND(('Charges variables-Calculs auto'!E$152-CONFIG!$D$7)/31,0)&gt;=('Charges variables (avancé)'!$J56+'Charges variables (avancé)'!$K56),INDEX($C444:$BJ444,,COLUMN('Charges variables-Calculs auto'!E$152)-COLUMN('Charges variables-Calculs auto'!$C$152)+1-('Charges variables (avancé)'!$J56+'Charges variables (avancé)'!$K56)),0)*(1-'Charges variables (avancé)'!$L56))*'Charges variables (avancé)'!$D56</f>
        <v>0</v>
      </c>
      <c r="F470" s="341">
        <f>(('Charges variables (avancé)'!$L56*F444)+IF(ROUND(('Charges variables-Calculs auto'!F$152-CONFIG!$D$7)/31,0)&gt;=('Charges variables (avancé)'!$J56+'Charges variables (avancé)'!$K56),INDEX($C444:$BJ444,,COLUMN('Charges variables-Calculs auto'!F$152)-COLUMN('Charges variables-Calculs auto'!$C$152)+1-('Charges variables (avancé)'!$J56+'Charges variables (avancé)'!$K56)),0)*(1-'Charges variables (avancé)'!$L56))*'Charges variables (avancé)'!$D56</f>
        <v>0</v>
      </c>
      <c r="G470" s="341">
        <f>(('Charges variables (avancé)'!$L56*G444)+IF(ROUND(('Charges variables-Calculs auto'!G$152-CONFIG!$D$7)/31,0)&gt;=('Charges variables (avancé)'!$J56+'Charges variables (avancé)'!$K56),INDEX($C444:$BJ444,,COLUMN('Charges variables-Calculs auto'!G$152)-COLUMN('Charges variables-Calculs auto'!$C$152)+1-('Charges variables (avancé)'!$J56+'Charges variables (avancé)'!$K56)),0)*(1-'Charges variables (avancé)'!$L56))*'Charges variables (avancé)'!$D56</f>
        <v>0</v>
      </c>
      <c r="H470" s="341">
        <f>(('Charges variables (avancé)'!$L56*H444)+IF(ROUND(('Charges variables-Calculs auto'!H$152-CONFIG!$D$7)/31,0)&gt;=('Charges variables (avancé)'!$J56+'Charges variables (avancé)'!$K56),INDEX($C444:$BJ444,,COLUMN('Charges variables-Calculs auto'!H$152)-COLUMN('Charges variables-Calculs auto'!$C$152)+1-('Charges variables (avancé)'!$J56+'Charges variables (avancé)'!$K56)),0)*(1-'Charges variables (avancé)'!$L56))*'Charges variables (avancé)'!$D56</f>
        <v>0</v>
      </c>
      <c r="I470" s="341">
        <f>(('Charges variables (avancé)'!$L56*I444)+IF(ROUND(('Charges variables-Calculs auto'!I$152-CONFIG!$D$7)/31,0)&gt;=('Charges variables (avancé)'!$J56+'Charges variables (avancé)'!$K56),INDEX($C444:$BJ444,,COLUMN('Charges variables-Calculs auto'!I$152)-COLUMN('Charges variables-Calculs auto'!$C$152)+1-('Charges variables (avancé)'!$J56+'Charges variables (avancé)'!$K56)),0)*(1-'Charges variables (avancé)'!$L56))*'Charges variables (avancé)'!$D56</f>
        <v>0</v>
      </c>
      <c r="J470" s="341">
        <f>(('Charges variables (avancé)'!$L56*J444)+IF(ROUND(('Charges variables-Calculs auto'!J$152-CONFIG!$D$7)/31,0)&gt;=('Charges variables (avancé)'!$J56+'Charges variables (avancé)'!$K56),INDEX($C444:$BJ444,,COLUMN('Charges variables-Calculs auto'!J$152)-COLUMN('Charges variables-Calculs auto'!$C$152)+1-('Charges variables (avancé)'!$J56+'Charges variables (avancé)'!$K56)),0)*(1-'Charges variables (avancé)'!$L56))*'Charges variables (avancé)'!$D56</f>
        <v>0</v>
      </c>
      <c r="K470" s="341">
        <f>(('Charges variables (avancé)'!$L56*K444)+IF(ROUND(('Charges variables-Calculs auto'!K$152-CONFIG!$D$7)/31,0)&gt;=('Charges variables (avancé)'!$J56+'Charges variables (avancé)'!$K56),INDEX($C444:$BJ444,,COLUMN('Charges variables-Calculs auto'!K$152)-COLUMN('Charges variables-Calculs auto'!$C$152)+1-('Charges variables (avancé)'!$J56+'Charges variables (avancé)'!$K56)),0)*(1-'Charges variables (avancé)'!$L56))*'Charges variables (avancé)'!$D56</f>
        <v>0</v>
      </c>
      <c r="L470" s="341">
        <f>(('Charges variables (avancé)'!$L56*L444)+IF(ROUND(('Charges variables-Calculs auto'!L$152-CONFIG!$D$7)/31,0)&gt;=('Charges variables (avancé)'!$J56+'Charges variables (avancé)'!$K56),INDEX($C444:$BJ444,,COLUMN('Charges variables-Calculs auto'!L$152)-COLUMN('Charges variables-Calculs auto'!$C$152)+1-('Charges variables (avancé)'!$J56+'Charges variables (avancé)'!$K56)),0)*(1-'Charges variables (avancé)'!$L56))*'Charges variables (avancé)'!$D56</f>
        <v>0</v>
      </c>
      <c r="M470" s="341">
        <f>(('Charges variables (avancé)'!$L56*M444)+IF(ROUND(('Charges variables-Calculs auto'!M$152-CONFIG!$D$7)/31,0)&gt;=('Charges variables (avancé)'!$J56+'Charges variables (avancé)'!$K56),INDEX($C444:$BJ444,,COLUMN('Charges variables-Calculs auto'!M$152)-COLUMN('Charges variables-Calculs auto'!$C$152)+1-('Charges variables (avancé)'!$J56+'Charges variables (avancé)'!$K56)),0)*(1-'Charges variables (avancé)'!$L56))*'Charges variables (avancé)'!$D56</f>
        <v>0</v>
      </c>
      <c r="N470" s="341">
        <f>(('Charges variables (avancé)'!$L56*N444)+IF(ROUND(('Charges variables-Calculs auto'!N$152-CONFIG!$D$7)/31,0)&gt;=('Charges variables (avancé)'!$J56+'Charges variables (avancé)'!$K56),INDEX($C444:$BJ444,,COLUMN('Charges variables-Calculs auto'!N$152)-COLUMN('Charges variables-Calculs auto'!$C$152)+1-('Charges variables (avancé)'!$J56+'Charges variables (avancé)'!$K56)),0)*(1-'Charges variables (avancé)'!$L56))*'Charges variables (avancé)'!$D56</f>
        <v>0</v>
      </c>
      <c r="O470" s="341">
        <f>(('Charges variables (avancé)'!$L56*O444)+IF(ROUND(('Charges variables-Calculs auto'!O$152-CONFIG!$D$7)/31,0)&gt;=('Charges variables (avancé)'!$J56+'Charges variables (avancé)'!$K56),INDEX($C444:$BJ444,,COLUMN('Charges variables-Calculs auto'!O$152)-COLUMN('Charges variables-Calculs auto'!$C$152)+1-('Charges variables (avancé)'!$J56+'Charges variables (avancé)'!$K56)),0)*(1-'Charges variables (avancé)'!$L56))*'Charges variables (avancé)'!$X56</f>
        <v>0</v>
      </c>
      <c r="P470" s="341">
        <f>(('Charges variables (avancé)'!$L56*P444)+IF(ROUND(('Charges variables-Calculs auto'!P$152-CONFIG!$D$7)/31,0)&gt;=('Charges variables (avancé)'!$J56+'Charges variables (avancé)'!$K56),INDEX($C444:$BJ444,,COLUMN('Charges variables-Calculs auto'!P$152)-COLUMN('Charges variables-Calculs auto'!$C$152)+1-('Charges variables (avancé)'!$J56+'Charges variables (avancé)'!$K56)),0)*(1-'Charges variables (avancé)'!$L56))*'Charges variables (avancé)'!$X56</f>
        <v>0</v>
      </c>
      <c r="Q470" s="341">
        <f>(('Charges variables (avancé)'!$L56*Q444)+IF(ROUND(('Charges variables-Calculs auto'!Q$152-CONFIG!$D$7)/31,0)&gt;=('Charges variables (avancé)'!$J56+'Charges variables (avancé)'!$K56),INDEX($C444:$BJ444,,COLUMN('Charges variables-Calculs auto'!Q$152)-COLUMN('Charges variables-Calculs auto'!$C$152)+1-('Charges variables (avancé)'!$J56+'Charges variables (avancé)'!$K56)),0)*(1-'Charges variables (avancé)'!$L56))*'Charges variables (avancé)'!$X56</f>
        <v>0</v>
      </c>
      <c r="R470" s="341">
        <f>(('Charges variables (avancé)'!$L56*R444)+IF(ROUND(('Charges variables-Calculs auto'!R$152-CONFIG!$D$7)/31,0)&gt;=('Charges variables (avancé)'!$J56+'Charges variables (avancé)'!$K56),INDEX($C444:$BJ444,,COLUMN('Charges variables-Calculs auto'!R$152)-COLUMN('Charges variables-Calculs auto'!$C$152)+1-('Charges variables (avancé)'!$J56+'Charges variables (avancé)'!$K56)),0)*(1-'Charges variables (avancé)'!$L56))*'Charges variables (avancé)'!$X56</f>
        <v>0</v>
      </c>
      <c r="S470" s="341">
        <f>(('Charges variables (avancé)'!$L56*S444)+IF(ROUND(('Charges variables-Calculs auto'!S$152-CONFIG!$D$7)/31,0)&gt;=('Charges variables (avancé)'!$J56+'Charges variables (avancé)'!$K56),INDEX($C444:$BJ444,,COLUMN('Charges variables-Calculs auto'!S$152)-COLUMN('Charges variables-Calculs auto'!$C$152)+1-('Charges variables (avancé)'!$J56+'Charges variables (avancé)'!$K56)),0)*(1-'Charges variables (avancé)'!$L56))*'Charges variables (avancé)'!$X56</f>
        <v>0</v>
      </c>
      <c r="T470" s="341">
        <f>(('Charges variables (avancé)'!$L56*T444)+IF(ROUND(('Charges variables-Calculs auto'!T$152-CONFIG!$D$7)/31,0)&gt;=('Charges variables (avancé)'!$J56+'Charges variables (avancé)'!$K56),INDEX($C444:$BJ444,,COLUMN('Charges variables-Calculs auto'!T$152)-COLUMN('Charges variables-Calculs auto'!$C$152)+1-('Charges variables (avancé)'!$J56+'Charges variables (avancé)'!$K56)),0)*(1-'Charges variables (avancé)'!$L56))*'Charges variables (avancé)'!$X56</f>
        <v>0</v>
      </c>
      <c r="U470" s="341">
        <f>(('Charges variables (avancé)'!$L56*U444)+IF(ROUND(('Charges variables-Calculs auto'!U$152-CONFIG!$D$7)/31,0)&gt;=('Charges variables (avancé)'!$J56+'Charges variables (avancé)'!$K56),INDEX($C444:$BJ444,,COLUMN('Charges variables-Calculs auto'!U$152)-COLUMN('Charges variables-Calculs auto'!$C$152)+1-('Charges variables (avancé)'!$J56+'Charges variables (avancé)'!$K56)),0)*(1-'Charges variables (avancé)'!$L56))*'Charges variables (avancé)'!$X56</f>
        <v>0</v>
      </c>
      <c r="V470" s="341">
        <f>(('Charges variables (avancé)'!$L56*V444)+IF(ROUND(('Charges variables-Calculs auto'!V$152-CONFIG!$D$7)/31,0)&gt;=('Charges variables (avancé)'!$J56+'Charges variables (avancé)'!$K56),INDEX($C444:$BJ444,,COLUMN('Charges variables-Calculs auto'!V$152)-COLUMN('Charges variables-Calculs auto'!$C$152)+1-('Charges variables (avancé)'!$J56+'Charges variables (avancé)'!$K56)),0)*(1-'Charges variables (avancé)'!$L56))*'Charges variables (avancé)'!$X56</f>
        <v>0</v>
      </c>
      <c r="W470" s="341">
        <f>(('Charges variables (avancé)'!$L56*W444)+IF(ROUND(('Charges variables-Calculs auto'!W$152-CONFIG!$D$7)/31,0)&gt;=('Charges variables (avancé)'!$J56+'Charges variables (avancé)'!$K56),INDEX($C444:$BJ444,,COLUMN('Charges variables-Calculs auto'!W$152)-COLUMN('Charges variables-Calculs auto'!$C$152)+1-('Charges variables (avancé)'!$J56+'Charges variables (avancé)'!$K56)),0)*(1-'Charges variables (avancé)'!$L56))*'Charges variables (avancé)'!$X56</f>
        <v>0</v>
      </c>
      <c r="X470" s="341">
        <f>(('Charges variables (avancé)'!$L56*X444)+IF(ROUND(('Charges variables-Calculs auto'!X$152-CONFIG!$D$7)/31,0)&gt;=('Charges variables (avancé)'!$J56+'Charges variables (avancé)'!$K56),INDEX($C444:$BJ444,,COLUMN('Charges variables-Calculs auto'!X$152)-COLUMN('Charges variables-Calculs auto'!$C$152)+1-('Charges variables (avancé)'!$J56+'Charges variables (avancé)'!$K56)),0)*(1-'Charges variables (avancé)'!$L56))*'Charges variables (avancé)'!$X56</f>
        <v>0</v>
      </c>
      <c r="Y470" s="341">
        <f>(('Charges variables (avancé)'!$L56*Y444)+IF(ROUND(('Charges variables-Calculs auto'!Y$152-CONFIG!$D$7)/31,0)&gt;=('Charges variables (avancé)'!$J56+'Charges variables (avancé)'!$K56),INDEX($C444:$BJ444,,COLUMN('Charges variables-Calculs auto'!Y$152)-COLUMN('Charges variables-Calculs auto'!$C$152)+1-('Charges variables (avancé)'!$J56+'Charges variables (avancé)'!$K56)),0)*(1-'Charges variables (avancé)'!$L56))*'Charges variables (avancé)'!$X56</f>
        <v>0</v>
      </c>
      <c r="Z470" s="341">
        <f>(('Charges variables (avancé)'!$L56*Z444)+IF(ROUND(('Charges variables-Calculs auto'!Z$152-CONFIG!$D$7)/31,0)&gt;=('Charges variables (avancé)'!$J56+'Charges variables (avancé)'!$K56),INDEX($C444:$BJ444,,COLUMN('Charges variables-Calculs auto'!Z$152)-COLUMN('Charges variables-Calculs auto'!$C$152)+1-('Charges variables (avancé)'!$J56+'Charges variables (avancé)'!$K56)),0)*(1-'Charges variables (avancé)'!$L56))*'Charges variables (avancé)'!$X56</f>
        <v>0</v>
      </c>
      <c r="AA470" s="341">
        <f>(('Charges variables (avancé)'!$L56*AA444)+IF(ROUND(('Charges variables-Calculs auto'!AA$152-CONFIG!$D$7)/31,0)&gt;=('Charges variables (avancé)'!$J56+'Charges variables (avancé)'!$K56),INDEX($C444:$BJ444,,COLUMN('Charges variables-Calculs auto'!AA$152)-COLUMN('Charges variables-Calculs auto'!$C$152)+1-('Charges variables (avancé)'!$J56+'Charges variables (avancé)'!$K56)),0)*(1-'Charges variables (avancé)'!$L56))*'Charges variables (avancé)'!$Z56</f>
        <v>0</v>
      </c>
      <c r="AB470" s="341">
        <f>(('Charges variables (avancé)'!$L56*AB444)+IF(ROUND(('Charges variables-Calculs auto'!AB$152-CONFIG!$D$7)/31,0)&gt;=('Charges variables (avancé)'!$J56+'Charges variables (avancé)'!$K56),INDEX($C444:$BJ444,,COLUMN('Charges variables-Calculs auto'!AB$152)-COLUMN('Charges variables-Calculs auto'!$C$152)+1-('Charges variables (avancé)'!$J56+'Charges variables (avancé)'!$K56)),0)*(1-'Charges variables (avancé)'!$L56))*'Charges variables (avancé)'!$Z56</f>
        <v>0</v>
      </c>
      <c r="AC470" s="341">
        <f>(('Charges variables (avancé)'!$L56*AC444)+IF(ROUND(('Charges variables-Calculs auto'!AC$152-CONFIG!$D$7)/31,0)&gt;=('Charges variables (avancé)'!$J56+'Charges variables (avancé)'!$K56),INDEX($C444:$BJ444,,COLUMN('Charges variables-Calculs auto'!AC$152)-COLUMN('Charges variables-Calculs auto'!$C$152)+1-('Charges variables (avancé)'!$J56+'Charges variables (avancé)'!$K56)),0)*(1-'Charges variables (avancé)'!$L56))*'Charges variables (avancé)'!$Z56</f>
        <v>0</v>
      </c>
      <c r="AD470" s="341">
        <f>(('Charges variables (avancé)'!$L56*AD444)+IF(ROUND(('Charges variables-Calculs auto'!AD$152-CONFIG!$D$7)/31,0)&gt;=('Charges variables (avancé)'!$J56+'Charges variables (avancé)'!$K56),INDEX($C444:$BJ444,,COLUMN('Charges variables-Calculs auto'!AD$152)-COLUMN('Charges variables-Calculs auto'!$C$152)+1-('Charges variables (avancé)'!$J56+'Charges variables (avancé)'!$K56)),0)*(1-'Charges variables (avancé)'!$L56))*'Charges variables (avancé)'!$Z56</f>
        <v>0</v>
      </c>
      <c r="AE470" s="341">
        <f>(('Charges variables (avancé)'!$L56*AE444)+IF(ROUND(('Charges variables-Calculs auto'!AE$152-CONFIG!$D$7)/31,0)&gt;=('Charges variables (avancé)'!$J56+'Charges variables (avancé)'!$K56),INDEX($C444:$BJ444,,COLUMN('Charges variables-Calculs auto'!AE$152)-COLUMN('Charges variables-Calculs auto'!$C$152)+1-('Charges variables (avancé)'!$J56+'Charges variables (avancé)'!$K56)),0)*(1-'Charges variables (avancé)'!$L56))*'Charges variables (avancé)'!$Z56</f>
        <v>0</v>
      </c>
      <c r="AF470" s="341">
        <f>(('Charges variables (avancé)'!$L56*AF444)+IF(ROUND(('Charges variables-Calculs auto'!AF$152-CONFIG!$D$7)/31,0)&gt;=('Charges variables (avancé)'!$J56+'Charges variables (avancé)'!$K56),INDEX($C444:$BJ444,,COLUMN('Charges variables-Calculs auto'!AF$152)-COLUMN('Charges variables-Calculs auto'!$C$152)+1-('Charges variables (avancé)'!$J56+'Charges variables (avancé)'!$K56)),0)*(1-'Charges variables (avancé)'!$L56))*'Charges variables (avancé)'!$Z56</f>
        <v>0</v>
      </c>
      <c r="AG470" s="341">
        <f>(('Charges variables (avancé)'!$L56*AG444)+IF(ROUND(('Charges variables-Calculs auto'!AG$152-CONFIG!$D$7)/31,0)&gt;=('Charges variables (avancé)'!$J56+'Charges variables (avancé)'!$K56),INDEX($C444:$BJ444,,COLUMN('Charges variables-Calculs auto'!AG$152)-COLUMN('Charges variables-Calculs auto'!$C$152)+1-('Charges variables (avancé)'!$J56+'Charges variables (avancé)'!$K56)),0)*(1-'Charges variables (avancé)'!$L56))*'Charges variables (avancé)'!$Z56</f>
        <v>0</v>
      </c>
      <c r="AH470" s="341">
        <f>(('Charges variables (avancé)'!$L56*AH444)+IF(ROUND(('Charges variables-Calculs auto'!AH$152-CONFIG!$D$7)/31,0)&gt;=('Charges variables (avancé)'!$J56+'Charges variables (avancé)'!$K56),INDEX($C444:$BJ444,,COLUMN('Charges variables-Calculs auto'!AH$152)-COLUMN('Charges variables-Calculs auto'!$C$152)+1-('Charges variables (avancé)'!$J56+'Charges variables (avancé)'!$K56)),0)*(1-'Charges variables (avancé)'!$L56))*'Charges variables (avancé)'!$Z56</f>
        <v>0</v>
      </c>
      <c r="AI470" s="341">
        <f>(('Charges variables (avancé)'!$L56*AI444)+IF(ROUND(('Charges variables-Calculs auto'!AI$152-CONFIG!$D$7)/31,0)&gt;=('Charges variables (avancé)'!$J56+'Charges variables (avancé)'!$K56),INDEX($C444:$BJ444,,COLUMN('Charges variables-Calculs auto'!AI$152)-COLUMN('Charges variables-Calculs auto'!$C$152)+1-('Charges variables (avancé)'!$J56+'Charges variables (avancé)'!$K56)),0)*(1-'Charges variables (avancé)'!$L56))*'Charges variables (avancé)'!$Z56</f>
        <v>0</v>
      </c>
      <c r="AJ470" s="341">
        <f>(('Charges variables (avancé)'!$L56*AJ444)+IF(ROUND(('Charges variables-Calculs auto'!AJ$152-CONFIG!$D$7)/31,0)&gt;=('Charges variables (avancé)'!$J56+'Charges variables (avancé)'!$K56),INDEX($C444:$BJ444,,COLUMN('Charges variables-Calculs auto'!AJ$152)-COLUMN('Charges variables-Calculs auto'!$C$152)+1-('Charges variables (avancé)'!$J56+'Charges variables (avancé)'!$K56)),0)*(1-'Charges variables (avancé)'!$L56))*'Charges variables (avancé)'!$Z56</f>
        <v>0</v>
      </c>
      <c r="AK470" s="341">
        <f>(('Charges variables (avancé)'!$L56*AK444)+IF(ROUND(('Charges variables-Calculs auto'!AK$152-CONFIG!$D$7)/31,0)&gt;=('Charges variables (avancé)'!$J56+'Charges variables (avancé)'!$K56),INDEX($C444:$BJ444,,COLUMN('Charges variables-Calculs auto'!AK$152)-COLUMN('Charges variables-Calculs auto'!$C$152)+1-('Charges variables (avancé)'!$J56+'Charges variables (avancé)'!$K56)),0)*(1-'Charges variables (avancé)'!$L56))*'Charges variables (avancé)'!$Z56</f>
        <v>0</v>
      </c>
      <c r="AL470" s="341">
        <f>(('Charges variables (avancé)'!$L56*AL444)+IF(ROUND(('Charges variables-Calculs auto'!AL$152-CONFIG!$D$7)/31,0)&gt;=('Charges variables (avancé)'!$J56+'Charges variables (avancé)'!$K56),INDEX($C444:$BJ444,,COLUMN('Charges variables-Calculs auto'!AL$152)-COLUMN('Charges variables-Calculs auto'!$C$152)+1-('Charges variables (avancé)'!$J56+'Charges variables (avancé)'!$K56)),0)*(1-'Charges variables (avancé)'!$L56))*'Charges variables (avancé)'!$Z56</f>
        <v>0</v>
      </c>
      <c r="AM470" s="341">
        <f>(('Charges variables (avancé)'!$L56*AM444)+IF(ROUND(('Charges variables-Calculs auto'!AM$152-CONFIG!$D$7)/31,0)&gt;=('Charges variables (avancé)'!$J56+'Charges variables (avancé)'!$K56),INDEX($C444:$BJ444,,COLUMN('Charges variables-Calculs auto'!AM$152)-COLUMN('Charges variables-Calculs auto'!$C$152)+1-('Charges variables (avancé)'!$J56+'Charges variables (avancé)'!$K56)),0)*(1-'Charges variables (avancé)'!$L56))*'Charges variables (avancé)'!$AB56</f>
        <v>0</v>
      </c>
      <c r="AN470" s="341">
        <f>(('Charges variables (avancé)'!$L56*AN444)+IF(ROUND(('Charges variables-Calculs auto'!AN$152-CONFIG!$D$7)/31,0)&gt;=('Charges variables (avancé)'!$J56+'Charges variables (avancé)'!$K56),INDEX($C444:$BJ444,,COLUMN('Charges variables-Calculs auto'!AN$152)-COLUMN('Charges variables-Calculs auto'!$C$152)+1-('Charges variables (avancé)'!$J56+'Charges variables (avancé)'!$K56)),0)*(1-'Charges variables (avancé)'!$L56))*'Charges variables (avancé)'!$AB56</f>
        <v>0</v>
      </c>
      <c r="AO470" s="341">
        <f>(('Charges variables (avancé)'!$L56*AO444)+IF(ROUND(('Charges variables-Calculs auto'!AO$152-CONFIG!$D$7)/31,0)&gt;=('Charges variables (avancé)'!$J56+'Charges variables (avancé)'!$K56),INDEX($C444:$BJ444,,COLUMN('Charges variables-Calculs auto'!AO$152)-COLUMN('Charges variables-Calculs auto'!$C$152)+1-('Charges variables (avancé)'!$J56+'Charges variables (avancé)'!$K56)),0)*(1-'Charges variables (avancé)'!$L56))*'Charges variables (avancé)'!$AB56</f>
        <v>0</v>
      </c>
      <c r="AP470" s="341">
        <f>(('Charges variables (avancé)'!$L56*AP444)+IF(ROUND(('Charges variables-Calculs auto'!AP$152-CONFIG!$D$7)/31,0)&gt;=('Charges variables (avancé)'!$J56+'Charges variables (avancé)'!$K56),INDEX($C444:$BJ444,,COLUMN('Charges variables-Calculs auto'!AP$152)-COLUMN('Charges variables-Calculs auto'!$C$152)+1-('Charges variables (avancé)'!$J56+'Charges variables (avancé)'!$K56)),0)*(1-'Charges variables (avancé)'!$L56))*'Charges variables (avancé)'!$AB56</f>
        <v>0</v>
      </c>
      <c r="AQ470" s="341">
        <f>(('Charges variables (avancé)'!$L56*AQ444)+IF(ROUND(('Charges variables-Calculs auto'!AQ$152-CONFIG!$D$7)/31,0)&gt;=('Charges variables (avancé)'!$J56+'Charges variables (avancé)'!$K56),INDEX($C444:$BJ444,,COLUMN('Charges variables-Calculs auto'!AQ$152)-COLUMN('Charges variables-Calculs auto'!$C$152)+1-('Charges variables (avancé)'!$J56+'Charges variables (avancé)'!$K56)),0)*(1-'Charges variables (avancé)'!$L56))*'Charges variables (avancé)'!$AB56</f>
        <v>0</v>
      </c>
      <c r="AR470" s="341">
        <f>(('Charges variables (avancé)'!$L56*AR444)+IF(ROUND(('Charges variables-Calculs auto'!AR$152-CONFIG!$D$7)/31,0)&gt;=('Charges variables (avancé)'!$J56+'Charges variables (avancé)'!$K56),INDEX($C444:$BJ444,,COLUMN('Charges variables-Calculs auto'!AR$152)-COLUMN('Charges variables-Calculs auto'!$C$152)+1-('Charges variables (avancé)'!$J56+'Charges variables (avancé)'!$K56)),0)*(1-'Charges variables (avancé)'!$L56))*'Charges variables (avancé)'!$AB56</f>
        <v>0</v>
      </c>
      <c r="AS470" s="341">
        <f>(('Charges variables (avancé)'!$L56*AS444)+IF(ROUND(('Charges variables-Calculs auto'!AS$152-CONFIG!$D$7)/31,0)&gt;=('Charges variables (avancé)'!$J56+'Charges variables (avancé)'!$K56),INDEX($C444:$BJ444,,COLUMN('Charges variables-Calculs auto'!AS$152)-COLUMN('Charges variables-Calculs auto'!$C$152)+1-('Charges variables (avancé)'!$J56+'Charges variables (avancé)'!$K56)),0)*(1-'Charges variables (avancé)'!$L56))*'Charges variables (avancé)'!$AB56</f>
        <v>0</v>
      </c>
      <c r="AT470" s="341">
        <f>(('Charges variables (avancé)'!$L56*AT444)+IF(ROUND(('Charges variables-Calculs auto'!AT$152-CONFIG!$D$7)/31,0)&gt;=('Charges variables (avancé)'!$J56+'Charges variables (avancé)'!$K56),INDEX($C444:$BJ444,,COLUMN('Charges variables-Calculs auto'!AT$152)-COLUMN('Charges variables-Calculs auto'!$C$152)+1-('Charges variables (avancé)'!$J56+'Charges variables (avancé)'!$K56)),0)*(1-'Charges variables (avancé)'!$L56))*'Charges variables (avancé)'!$AB56</f>
        <v>0</v>
      </c>
      <c r="AU470" s="341">
        <f>(('Charges variables (avancé)'!$L56*AU444)+IF(ROUND(('Charges variables-Calculs auto'!AU$152-CONFIG!$D$7)/31,0)&gt;=('Charges variables (avancé)'!$J56+'Charges variables (avancé)'!$K56),INDEX($C444:$BJ444,,COLUMN('Charges variables-Calculs auto'!AU$152)-COLUMN('Charges variables-Calculs auto'!$C$152)+1-('Charges variables (avancé)'!$J56+'Charges variables (avancé)'!$K56)),0)*(1-'Charges variables (avancé)'!$L56))*'Charges variables (avancé)'!$AB56</f>
        <v>0</v>
      </c>
      <c r="AV470" s="341">
        <f>(('Charges variables (avancé)'!$L56*AV444)+IF(ROUND(('Charges variables-Calculs auto'!AV$152-CONFIG!$D$7)/31,0)&gt;=('Charges variables (avancé)'!$J56+'Charges variables (avancé)'!$K56),INDEX($C444:$BJ444,,COLUMN('Charges variables-Calculs auto'!AV$152)-COLUMN('Charges variables-Calculs auto'!$C$152)+1-('Charges variables (avancé)'!$J56+'Charges variables (avancé)'!$K56)),0)*(1-'Charges variables (avancé)'!$L56))*'Charges variables (avancé)'!$AB56</f>
        <v>0</v>
      </c>
      <c r="AW470" s="341">
        <f>(('Charges variables (avancé)'!$L56*AW444)+IF(ROUND(('Charges variables-Calculs auto'!AW$152-CONFIG!$D$7)/31,0)&gt;=('Charges variables (avancé)'!$J56+'Charges variables (avancé)'!$K56),INDEX($C444:$BJ444,,COLUMN('Charges variables-Calculs auto'!AW$152)-COLUMN('Charges variables-Calculs auto'!$C$152)+1-('Charges variables (avancé)'!$J56+'Charges variables (avancé)'!$K56)),0)*(1-'Charges variables (avancé)'!$L56))*'Charges variables (avancé)'!$AB56</f>
        <v>0</v>
      </c>
      <c r="AX470" s="341">
        <f>(('Charges variables (avancé)'!$L56*AX444)+IF(ROUND(('Charges variables-Calculs auto'!AX$152-CONFIG!$D$7)/31,0)&gt;=('Charges variables (avancé)'!$J56+'Charges variables (avancé)'!$K56),INDEX($C444:$BJ444,,COLUMN('Charges variables-Calculs auto'!AX$152)-COLUMN('Charges variables-Calculs auto'!$C$152)+1-('Charges variables (avancé)'!$J56+'Charges variables (avancé)'!$K56)),0)*(1-'Charges variables (avancé)'!$L56))*'Charges variables (avancé)'!$AB56</f>
        <v>0</v>
      </c>
      <c r="AY470" s="341">
        <f>(('Charges variables (avancé)'!$L56*AY444)+IF(ROUND(('Charges variables-Calculs auto'!AY$152-CONFIG!$D$7)/31,0)&gt;=('Charges variables (avancé)'!$J56+'Charges variables (avancé)'!$K56),INDEX($C444:$BJ444,,COLUMN('Charges variables-Calculs auto'!AY$152)-COLUMN('Charges variables-Calculs auto'!$C$152)+1-('Charges variables (avancé)'!$J56+'Charges variables (avancé)'!$K56)),0)*(1-'Charges variables (avancé)'!$L56))*'Charges variables (avancé)'!$AD56</f>
        <v>0</v>
      </c>
      <c r="AZ470" s="341">
        <f>(('Charges variables (avancé)'!$L56*AZ444)+IF(ROUND(('Charges variables-Calculs auto'!AZ$152-CONFIG!$D$7)/31,0)&gt;=('Charges variables (avancé)'!$J56+'Charges variables (avancé)'!$K56),INDEX($C444:$BJ444,,COLUMN('Charges variables-Calculs auto'!AZ$152)-COLUMN('Charges variables-Calculs auto'!$C$152)+1-('Charges variables (avancé)'!$J56+'Charges variables (avancé)'!$K56)),0)*(1-'Charges variables (avancé)'!$L56))*'Charges variables (avancé)'!$AD56</f>
        <v>0</v>
      </c>
      <c r="BA470" s="341">
        <f>(('Charges variables (avancé)'!$L56*BA444)+IF(ROUND(('Charges variables-Calculs auto'!BA$152-CONFIG!$D$7)/31,0)&gt;=('Charges variables (avancé)'!$J56+'Charges variables (avancé)'!$K56),INDEX($C444:$BJ444,,COLUMN('Charges variables-Calculs auto'!BA$152)-COLUMN('Charges variables-Calculs auto'!$C$152)+1-('Charges variables (avancé)'!$J56+'Charges variables (avancé)'!$K56)),0)*(1-'Charges variables (avancé)'!$L56))*'Charges variables (avancé)'!$AD56</f>
        <v>0</v>
      </c>
      <c r="BB470" s="341">
        <f>(('Charges variables (avancé)'!$L56*BB444)+IF(ROUND(('Charges variables-Calculs auto'!BB$152-CONFIG!$D$7)/31,0)&gt;=('Charges variables (avancé)'!$J56+'Charges variables (avancé)'!$K56),INDEX($C444:$BJ444,,COLUMN('Charges variables-Calculs auto'!BB$152)-COLUMN('Charges variables-Calculs auto'!$C$152)+1-('Charges variables (avancé)'!$J56+'Charges variables (avancé)'!$K56)),0)*(1-'Charges variables (avancé)'!$L56))*'Charges variables (avancé)'!$AD56</f>
        <v>0</v>
      </c>
      <c r="BC470" s="341">
        <f>(('Charges variables (avancé)'!$L56*BC444)+IF(ROUND(('Charges variables-Calculs auto'!BC$152-CONFIG!$D$7)/31,0)&gt;=('Charges variables (avancé)'!$J56+'Charges variables (avancé)'!$K56),INDEX($C444:$BJ444,,COLUMN('Charges variables-Calculs auto'!BC$152)-COLUMN('Charges variables-Calculs auto'!$C$152)+1-('Charges variables (avancé)'!$J56+'Charges variables (avancé)'!$K56)),0)*(1-'Charges variables (avancé)'!$L56))*'Charges variables (avancé)'!$AD56</f>
        <v>0</v>
      </c>
      <c r="BD470" s="341">
        <f>(('Charges variables (avancé)'!$L56*BD444)+IF(ROUND(('Charges variables-Calculs auto'!BD$152-CONFIG!$D$7)/31,0)&gt;=('Charges variables (avancé)'!$J56+'Charges variables (avancé)'!$K56),INDEX($C444:$BJ444,,COLUMN('Charges variables-Calculs auto'!BD$152)-COLUMN('Charges variables-Calculs auto'!$C$152)+1-('Charges variables (avancé)'!$J56+'Charges variables (avancé)'!$K56)),0)*(1-'Charges variables (avancé)'!$L56))*'Charges variables (avancé)'!$AD56</f>
        <v>0</v>
      </c>
      <c r="BE470" s="341">
        <f>(('Charges variables (avancé)'!$L56*BE444)+IF(ROUND(('Charges variables-Calculs auto'!BE$152-CONFIG!$D$7)/31,0)&gt;=('Charges variables (avancé)'!$J56+'Charges variables (avancé)'!$K56),INDEX($C444:$BJ444,,COLUMN('Charges variables-Calculs auto'!BE$152)-COLUMN('Charges variables-Calculs auto'!$C$152)+1-('Charges variables (avancé)'!$J56+'Charges variables (avancé)'!$K56)),0)*(1-'Charges variables (avancé)'!$L56))*'Charges variables (avancé)'!$AD56</f>
        <v>0</v>
      </c>
      <c r="BF470" s="341">
        <f>(('Charges variables (avancé)'!$L56*BF444)+IF(ROUND(('Charges variables-Calculs auto'!BF$152-CONFIG!$D$7)/31,0)&gt;=('Charges variables (avancé)'!$J56+'Charges variables (avancé)'!$K56),INDEX($C444:$BJ444,,COLUMN('Charges variables-Calculs auto'!BF$152)-COLUMN('Charges variables-Calculs auto'!$C$152)+1-('Charges variables (avancé)'!$J56+'Charges variables (avancé)'!$K56)),0)*(1-'Charges variables (avancé)'!$L56))*'Charges variables (avancé)'!$AD56</f>
        <v>0</v>
      </c>
      <c r="BG470" s="341">
        <f>(('Charges variables (avancé)'!$L56*BG444)+IF(ROUND(('Charges variables-Calculs auto'!BG$152-CONFIG!$D$7)/31,0)&gt;=('Charges variables (avancé)'!$J56+'Charges variables (avancé)'!$K56),INDEX($C444:$BJ444,,COLUMN('Charges variables-Calculs auto'!BG$152)-COLUMN('Charges variables-Calculs auto'!$C$152)+1-('Charges variables (avancé)'!$J56+'Charges variables (avancé)'!$K56)),0)*(1-'Charges variables (avancé)'!$L56))*'Charges variables (avancé)'!$AD56</f>
        <v>0</v>
      </c>
      <c r="BH470" s="341">
        <f>(('Charges variables (avancé)'!$L56*BH444)+IF(ROUND(('Charges variables-Calculs auto'!BH$152-CONFIG!$D$7)/31,0)&gt;=('Charges variables (avancé)'!$J56+'Charges variables (avancé)'!$K56),INDEX($C444:$BJ444,,COLUMN('Charges variables-Calculs auto'!BH$152)-COLUMN('Charges variables-Calculs auto'!$C$152)+1-('Charges variables (avancé)'!$J56+'Charges variables (avancé)'!$K56)),0)*(1-'Charges variables (avancé)'!$L56))*'Charges variables (avancé)'!$AD56</f>
        <v>0</v>
      </c>
      <c r="BI470" s="341">
        <f>(('Charges variables (avancé)'!$L56*BI444)+IF(ROUND(('Charges variables-Calculs auto'!BI$152-CONFIG!$D$7)/31,0)&gt;=('Charges variables (avancé)'!$J56+'Charges variables (avancé)'!$K56),INDEX($C444:$BJ444,,COLUMN('Charges variables-Calculs auto'!BI$152)-COLUMN('Charges variables-Calculs auto'!$C$152)+1-('Charges variables (avancé)'!$J56+'Charges variables (avancé)'!$K56)),0)*(1-'Charges variables (avancé)'!$L56))*'Charges variables (avancé)'!$AD56</f>
        <v>0</v>
      </c>
      <c r="BJ470" s="341">
        <f>(('Charges variables (avancé)'!$L56*BJ444)+IF(ROUND(('Charges variables-Calculs auto'!BJ$152-CONFIG!$D$7)/31,0)&gt;=('Charges variables (avancé)'!$J56+'Charges variables (avancé)'!$K56),INDEX($C444:$BJ444,,COLUMN('Charges variables-Calculs auto'!BJ$152)-COLUMN('Charges variables-Calculs auto'!$C$152)+1-('Charges variables (avancé)'!$J56+'Charges variables (avancé)'!$K56)),0)*(1-'Charges variables (avancé)'!$L56))*'Charges variables (avancé)'!$AD56</f>
        <v>0</v>
      </c>
    </row>
    <row r="471" spans="2:62" ht="15" customHeight="1">
      <c r="B471" s="366">
        <f>'Charges variables (avancé)'!$C$57</f>
        <v>0</v>
      </c>
      <c r="C471" s="341">
        <f>(('Charges variables (avancé)'!$L57*C445)+IF(ROUND(('Charges variables-Calculs auto'!C$152-CONFIG!$D$7)/31,0)&gt;=('Charges variables (avancé)'!$J57+'Charges variables (avancé)'!$K57),INDEX($C445:$BJ445,,COLUMN('Charges variables-Calculs auto'!C$152)-COLUMN('Charges variables-Calculs auto'!$C$152)+1-('Charges variables (avancé)'!$J57+'Charges variables (avancé)'!$K57)),0)*(1-'Charges variables (avancé)'!$L57))*'Charges variables (avancé)'!$D57</f>
        <v>0</v>
      </c>
      <c r="D471" s="341">
        <f>(('Charges variables (avancé)'!$L57*D445)+IF(ROUND(('Charges variables-Calculs auto'!D$152-CONFIG!$D$7)/31,0)&gt;=('Charges variables (avancé)'!$J57+'Charges variables (avancé)'!$K57),INDEX($C445:$BJ445,,COLUMN('Charges variables-Calculs auto'!D$152)-COLUMN('Charges variables-Calculs auto'!$C$152)+1-('Charges variables (avancé)'!$J57+'Charges variables (avancé)'!$K57)),0)*(1-'Charges variables (avancé)'!$L57))*'Charges variables (avancé)'!$D57</f>
        <v>0</v>
      </c>
      <c r="E471" s="341">
        <f>(('Charges variables (avancé)'!$L57*E445)+IF(ROUND(('Charges variables-Calculs auto'!E$152-CONFIG!$D$7)/31,0)&gt;=('Charges variables (avancé)'!$J57+'Charges variables (avancé)'!$K57),INDEX($C445:$BJ445,,COLUMN('Charges variables-Calculs auto'!E$152)-COLUMN('Charges variables-Calculs auto'!$C$152)+1-('Charges variables (avancé)'!$J57+'Charges variables (avancé)'!$K57)),0)*(1-'Charges variables (avancé)'!$L57))*'Charges variables (avancé)'!$D57</f>
        <v>0</v>
      </c>
      <c r="F471" s="341">
        <f>(('Charges variables (avancé)'!$L57*F445)+IF(ROUND(('Charges variables-Calculs auto'!F$152-CONFIG!$D$7)/31,0)&gt;=('Charges variables (avancé)'!$J57+'Charges variables (avancé)'!$K57),INDEX($C445:$BJ445,,COLUMN('Charges variables-Calculs auto'!F$152)-COLUMN('Charges variables-Calculs auto'!$C$152)+1-('Charges variables (avancé)'!$J57+'Charges variables (avancé)'!$K57)),0)*(1-'Charges variables (avancé)'!$L57))*'Charges variables (avancé)'!$D57</f>
        <v>0</v>
      </c>
      <c r="G471" s="341">
        <f>(('Charges variables (avancé)'!$L57*G445)+IF(ROUND(('Charges variables-Calculs auto'!G$152-CONFIG!$D$7)/31,0)&gt;=('Charges variables (avancé)'!$J57+'Charges variables (avancé)'!$K57),INDEX($C445:$BJ445,,COLUMN('Charges variables-Calculs auto'!G$152)-COLUMN('Charges variables-Calculs auto'!$C$152)+1-('Charges variables (avancé)'!$J57+'Charges variables (avancé)'!$K57)),0)*(1-'Charges variables (avancé)'!$L57))*'Charges variables (avancé)'!$D57</f>
        <v>0</v>
      </c>
      <c r="H471" s="341">
        <f>(('Charges variables (avancé)'!$L57*H445)+IF(ROUND(('Charges variables-Calculs auto'!H$152-CONFIG!$D$7)/31,0)&gt;=('Charges variables (avancé)'!$J57+'Charges variables (avancé)'!$K57),INDEX($C445:$BJ445,,COLUMN('Charges variables-Calculs auto'!H$152)-COLUMN('Charges variables-Calculs auto'!$C$152)+1-('Charges variables (avancé)'!$J57+'Charges variables (avancé)'!$K57)),0)*(1-'Charges variables (avancé)'!$L57))*'Charges variables (avancé)'!$D57</f>
        <v>0</v>
      </c>
      <c r="I471" s="341">
        <f>(('Charges variables (avancé)'!$L57*I445)+IF(ROUND(('Charges variables-Calculs auto'!I$152-CONFIG!$D$7)/31,0)&gt;=('Charges variables (avancé)'!$J57+'Charges variables (avancé)'!$K57),INDEX($C445:$BJ445,,COLUMN('Charges variables-Calculs auto'!I$152)-COLUMN('Charges variables-Calculs auto'!$C$152)+1-('Charges variables (avancé)'!$J57+'Charges variables (avancé)'!$K57)),0)*(1-'Charges variables (avancé)'!$L57))*'Charges variables (avancé)'!$D57</f>
        <v>0</v>
      </c>
      <c r="J471" s="341">
        <f>(('Charges variables (avancé)'!$L57*J445)+IF(ROUND(('Charges variables-Calculs auto'!J$152-CONFIG!$D$7)/31,0)&gt;=('Charges variables (avancé)'!$J57+'Charges variables (avancé)'!$K57),INDEX($C445:$BJ445,,COLUMN('Charges variables-Calculs auto'!J$152)-COLUMN('Charges variables-Calculs auto'!$C$152)+1-('Charges variables (avancé)'!$J57+'Charges variables (avancé)'!$K57)),0)*(1-'Charges variables (avancé)'!$L57))*'Charges variables (avancé)'!$D57</f>
        <v>0</v>
      </c>
      <c r="K471" s="341">
        <f>(('Charges variables (avancé)'!$L57*K445)+IF(ROUND(('Charges variables-Calculs auto'!K$152-CONFIG!$D$7)/31,0)&gt;=('Charges variables (avancé)'!$J57+'Charges variables (avancé)'!$K57),INDEX($C445:$BJ445,,COLUMN('Charges variables-Calculs auto'!K$152)-COLUMN('Charges variables-Calculs auto'!$C$152)+1-('Charges variables (avancé)'!$J57+'Charges variables (avancé)'!$K57)),0)*(1-'Charges variables (avancé)'!$L57))*'Charges variables (avancé)'!$D57</f>
        <v>0</v>
      </c>
      <c r="L471" s="341">
        <f>(('Charges variables (avancé)'!$L57*L445)+IF(ROUND(('Charges variables-Calculs auto'!L$152-CONFIG!$D$7)/31,0)&gt;=('Charges variables (avancé)'!$J57+'Charges variables (avancé)'!$K57),INDEX($C445:$BJ445,,COLUMN('Charges variables-Calculs auto'!L$152)-COLUMN('Charges variables-Calculs auto'!$C$152)+1-('Charges variables (avancé)'!$J57+'Charges variables (avancé)'!$K57)),0)*(1-'Charges variables (avancé)'!$L57))*'Charges variables (avancé)'!$D57</f>
        <v>0</v>
      </c>
      <c r="M471" s="341">
        <f>(('Charges variables (avancé)'!$L57*M445)+IF(ROUND(('Charges variables-Calculs auto'!M$152-CONFIG!$D$7)/31,0)&gt;=('Charges variables (avancé)'!$J57+'Charges variables (avancé)'!$K57),INDEX($C445:$BJ445,,COLUMN('Charges variables-Calculs auto'!M$152)-COLUMN('Charges variables-Calculs auto'!$C$152)+1-('Charges variables (avancé)'!$J57+'Charges variables (avancé)'!$K57)),0)*(1-'Charges variables (avancé)'!$L57))*'Charges variables (avancé)'!$D57</f>
        <v>0</v>
      </c>
      <c r="N471" s="341">
        <f>(('Charges variables (avancé)'!$L57*N445)+IF(ROUND(('Charges variables-Calculs auto'!N$152-CONFIG!$D$7)/31,0)&gt;=('Charges variables (avancé)'!$J57+'Charges variables (avancé)'!$K57),INDEX($C445:$BJ445,,COLUMN('Charges variables-Calculs auto'!N$152)-COLUMN('Charges variables-Calculs auto'!$C$152)+1-('Charges variables (avancé)'!$J57+'Charges variables (avancé)'!$K57)),0)*(1-'Charges variables (avancé)'!$L57))*'Charges variables (avancé)'!$D57</f>
        <v>0</v>
      </c>
      <c r="O471" s="341">
        <f>(('Charges variables (avancé)'!$L57*O445)+IF(ROUND(('Charges variables-Calculs auto'!O$152-CONFIG!$D$7)/31,0)&gt;=('Charges variables (avancé)'!$J57+'Charges variables (avancé)'!$K57),INDEX($C445:$BJ445,,COLUMN('Charges variables-Calculs auto'!O$152)-COLUMN('Charges variables-Calculs auto'!$C$152)+1-('Charges variables (avancé)'!$J57+'Charges variables (avancé)'!$K57)),0)*(1-'Charges variables (avancé)'!$L57))*'Charges variables (avancé)'!$X57</f>
        <v>0</v>
      </c>
      <c r="P471" s="341">
        <f>(('Charges variables (avancé)'!$L57*P445)+IF(ROUND(('Charges variables-Calculs auto'!P$152-CONFIG!$D$7)/31,0)&gt;=('Charges variables (avancé)'!$J57+'Charges variables (avancé)'!$K57),INDEX($C445:$BJ445,,COLUMN('Charges variables-Calculs auto'!P$152)-COLUMN('Charges variables-Calculs auto'!$C$152)+1-('Charges variables (avancé)'!$J57+'Charges variables (avancé)'!$K57)),0)*(1-'Charges variables (avancé)'!$L57))*'Charges variables (avancé)'!$X57</f>
        <v>0</v>
      </c>
      <c r="Q471" s="341">
        <f>(('Charges variables (avancé)'!$L57*Q445)+IF(ROUND(('Charges variables-Calculs auto'!Q$152-CONFIG!$D$7)/31,0)&gt;=('Charges variables (avancé)'!$J57+'Charges variables (avancé)'!$K57),INDEX($C445:$BJ445,,COLUMN('Charges variables-Calculs auto'!Q$152)-COLUMN('Charges variables-Calculs auto'!$C$152)+1-('Charges variables (avancé)'!$J57+'Charges variables (avancé)'!$K57)),0)*(1-'Charges variables (avancé)'!$L57))*'Charges variables (avancé)'!$X57</f>
        <v>0</v>
      </c>
      <c r="R471" s="341">
        <f>(('Charges variables (avancé)'!$L57*R445)+IF(ROUND(('Charges variables-Calculs auto'!R$152-CONFIG!$D$7)/31,0)&gt;=('Charges variables (avancé)'!$J57+'Charges variables (avancé)'!$K57),INDEX($C445:$BJ445,,COLUMN('Charges variables-Calculs auto'!R$152)-COLUMN('Charges variables-Calculs auto'!$C$152)+1-('Charges variables (avancé)'!$J57+'Charges variables (avancé)'!$K57)),0)*(1-'Charges variables (avancé)'!$L57))*'Charges variables (avancé)'!$X57</f>
        <v>0</v>
      </c>
      <c r="S471" s="341">
        <f>(('Charges variables (avancé)'!$L57*S445)+IF(ROUND(('Charges variables-Calculs auto'!S$152-CONFIG!$D$7)/31,0)&gt;=('Charges variables (avancé)'!$J57+'Charges variables (avancé)'!$K57),INDEX($C445:$BJ445,,COLUMN('Charges variables-Calculs auto'!S$152)-COLUMN('Charges variables-Calculs auto'!$C$152)+1-('Charges variables (avancé)'!$J57+'Charges variables (avancé)'!$K57)),0)*(1-'Charges variables (avancé)'!$L57))*'Charges variables (avancé)'!$X57</f>
        <v>0</v>
      </c>
      <c r="T471" s="341">
        <f>(('Charges variables (avancé)'!$L57*T445)+IF(ROUND(('Charges variables-Calculs auto'!T$152-CONFIG!$D$7)/31,0)&gt;=('Charges variables (avancé)'!$J57+'Charges variables (avancé)'!$K57),INDEX($C445:$BJ445,,COLUMN('Charges variables-Calculs auto'!T$152)-COLUMN('Charges variables-Calculs auto'!$C$152)+1-('Charges variables (avancé)'!$J57+'Charges variables (avancé)'!$K57)),0)*(1-'Charges variables (avancé)'!$L57))*'Charges variables (avancé)'!$X57</f>
        <v>0</v>
      </c>
      <c r="U471" s="341">
        <f>(('Charges variables (avancé)'!$L57*U445)+IF(ROUND(('Charges variables-Calculs auto'!U$152-CONFIG!$D$7)/31,0)&gt;=('Charges variables (avancé)'!$J57+'Charges variables (avancé)'!$K57),INDEX($C445:$BJ445,,COLUMN('Charges variables-Calculs auto'!U$152)-COLUMN('Charges variables-Calculs auto'!$C$152)+1-('Charges variables (avancé)'!$J57+'Charges variables (avancé)'!$K57)),0)*(1-'Charges variables (avancé)'!$L57))*'Charges variables (avancé)'!$X57</f>
        <v>0</v>
      </c>
      <c r="V471" s="341">
        <f>(('Charges variables (avancé)'!$L57*V445)+IF(ROUND(('Charges variables-Calculs auto'!V$152-CONFIG!$D$7)/31,0)&gt;=('Charges variables (avancé)'!$J57+'Charges variables (avancé)'!$K57),INDEX($C445:$BJ445,,COLUMN('Charges variables-Calculs auto'!V$152)-COLUMN('Charges variables-Calculs auto'!$C$152)+1-('Charges variables (avancé)'!$J57+'Charges variables (avancé)'!$K57)),0)*(1-'Charges variables (avancé)'!$L57))*'Charges variables (avancé)'!$X57</f>
        <v>0</v>
      </c>
      <c r="W471" s="341">
        <f>(('Charges variables (avancé)'!$L57*W445)+IF(ROUND(('Charges variables-Calculs auto'!W$152-CONFIG!$D$7)/31,0)&gt;=('Charges variables (avancé)'!$J57+'Charges variables (avancé)'!$K57),INDEX($C445:$BJ445,,COLUMN('Charges variables-Calculs auto'!W$152)-COLUMN('Charges variables-Calculs auto'!$C$152)+1-('Charges variables (avancé)'!$J57+'Charges variables (avancé)'!$K57)),0)*(1-'Charges variables (avancé)'!$L57))*'Charges variables (avancé)'!$X57</f>
        <v>0</v>
      </c>
      <c r="X471" s="341">
        <f>(('Charges variables (avancé)'!$L57*X445)+IF(ROUND(('Charges variables-Calculs auto'!X$152-CONFIG!$D$7)/31,0)&gt;=('Charges variables (avancé)'!$J57+'Charges variables (avancé)'!$K57),INDEX($C445:$BJ445,,COLUMN('Charges variables-Calculs auto'!X$152)-COLUMN('Charges variables-Calculs auto'!$C$152)+1-('Charges variables (avancé)'!$J57+'Charges variables (avancé)'!$K57)),0)*(1-'Charges variables (avancé)'!$L57))*'Charges variables (avancé)'!$X57</f>
        <v>0</v>
      </c>
      <c r="Y471" s="341">
        <f>(('Charges variables (avancé)'!$L57*Y445)+IF(ROUND(('Charges variables-Calculs auto'!Y$152-CONFIG!$D$7)/31,0)&gt;=('Charges variables (avancé)'!$J57+'Charges variables (avancé)'!$K57),INDEX($C445:$BJ445,,COLUMN('Charges variables-Calculs auto'!Y$152)-COLUMN('Charges variables-Calculs auto'!$C$152)+1-('Charges variables (avancé)'!$J57+'Charges variables (avancé)'!$K57)),0)*(1-'Charges variables (avancé)'!$L57))*'Charges variables (avancé)'!$X57</f>
        <v>0</v>
      </c>
      <c r="Z471" s="341">
        <f>(('Charges variables (avancé)'!$L57*Z445)+IF(ROUND(('Charges variables-Calculs auto'!Z$152-CONFIG!$D$7)/31,0)&gt;=('Charges variables (avancé)'!$J57+'Charges variables (avancé)'!$K57),INDEX($C445:$BJ445,,COLUMN('Charges variables-Calculs auto'!Z$152)-COLUMN('Charges variables-Calculs auto'!$C$152)+1-('Charges variables (avancé)'!$J57+'Charges variables (avancé)'!$K57)),0)*(1-'Charges variables (avancé)'!$L57))*'Charges variables (avancé)'!$X57</f>
        <v>0</v>
      </c>
      <c r="AA471" s="341">
        <f>(('Charges variables (avancé)'!$L57*AA445)+IF(ROUND(('Charges variables-Calculs auto'!AA$152-CONFIG!$D$7)/31,0)&gt;=('Charges variables (avancé)'!$J57+'Charges variables (avancé)'!$K57),INDEX($C445:$BJ445,,COLUMN('Charges variables-Calculs auto'!AA$152)-COLUMN('Charges variables-Calculs auto'!$C$152)+1-('Charges variables (avancé)'!$J57+'Charges variables (avancé)'!$K57)),0)*(1-'Charges variables (avancé)'!$L57))*'Charges variables (avancé)'!$Z57</f>
        <v>0</v>
      </c>
      <c r="AB471" s="341">
        <f>(('Charges variables (avancé)'!$L57*AB445)+IF(ROUND(('Charges variables-Calculs auto'!AB$152-CONFIG!$D$7)/31,0)&gt;=('Charges variables (avancé)'!$J57+'Charges variables (avancé)'!$K57),INDEX($C445:$BJ445,,COLUMN('Charges variables-Calculs auto'!AB$152)-COLUMN('Charges variables-Calculs auto'!$C$152)+1-('Charges variables (avancé)'!$J57+'Charges variables (avancé)'!$K57)),0)*(1-'Charges variables (avancé)'!$L57))*'Charges variables (avancé)'!$Z57</f>
        <v>0</v>
      </c>
      <c r="AC471" s="341">
        <f>(('Charges variables (avancé)'!$L57*AC445)+IF(ROUND(('Charges variables-Calculs auto'!AC$152-CONFIG!$D$7)/31,0)&gt;=('Charges variables (avancé)'!$J57+'Charges variables (avancé)'!$K57),INDEX($C445:$BJ445,,COLUMN('Charges variables-Calculs auto'!AC$152)-COLUMN('Charges variables-Calculs auto'!$C$152)+1-('Charges variables (avancé)'!$J57+'Charges variables (avancé)'!$K57)),0)*(1-'Charges variables (avancé)'!$L57))*'Charges variables (avancé)'!$Z57</f>
        <v>0</v>
      </c>
      <c r="AD471" s="341">
        <f>(('Charges variables (avancé)'!$L57*AD445)+IF(ROUND(('Charges variables-Calculs auto'!AD$152-CONFIG!$D$7)/31,0)&gt;=('Charges variables (avancé)'!$J57+'Charges variables (avancé)'!$K57),INDEX($C445:$BJ445,,COLUMN('Charges variables-Calculs auto'!AD$152)-COLUMN('Charges variables-Calculs auto'!$C$152)+1-('Charges variables (avancé)'!$J57+'Charges variables (avancé)'!$K57)),0)*(1-'Charges variables (avancé)'!$L57))*'Charges variables (avancé)'!$Z57</f>
        <v>0</v>
      </c>
      <c r="AE471" s="341">
        <f>(('Charges variables (avancé)'!$L57*AE445)+IF(ROUND(('Charges variables-Calculs auto'!AE$152-CONFIG!$D$7)/31,0)&gt;=('Charges variables (avancé)'!$J57+'Charges variables (avancé)'!$K57),INDEX($C445:$BJ445,,COLUMN('Charges variables-Calculs auto'!AE$152)-COLUMN('Charges variables-Calculs auto'!$C$152)+1-('Charges variables (avancé)'!$J57+'Charges variables (avancé)'!$K57)),0)*(1-'Charges variables (avancé)'!$L57))*'Charges variables (avancé)'!$Z57</f>
        <v>0</v>
      </c>
      <c r="AF471" s="341">
        <f>(('Charges variables (avancé)'!$L57*AF445)+IF(ROUND(('Charges variables-Calculs auto'!AF$152-CONFIG!$D$7)/31,0)&gt;=('Charges variables (avancé)'!$J57+'Charges variables (avancé)'!$K57),INDEX($C445:$BJ445,,COLUMN('Charges variables-Calculs auto'!AF$152)-COLUMN('Charges variables-Calculs auto'!$C$152)+1-('Charges variables (avancé)'!$J57+'Charges variables (avancé)'!$K57)),0)*(1-'Charges variables (avancé)'!$L57))*'Charges variables (avancé)'!$Z57</f>
        <v>0</v>
      </c>
      <c r="AG471" s="341">
        <f>(('Charges variables (avancé)'!$L57*AG445)+IF(ROUND(('Charges variables-Calculs auto'!AG$152-CONFIG!$D$7)/31,0)&gt;=('Charges variables (avancé)'!$J57+'Charges variables (avancé)'!$K57),INDEX($C445:$BJ445,,COLUMN('Charges variables-Calculs auto'!AG$152)-COLUMN('Charges variables-Calculs auto'!$C$152)+1-('Charges variables (avancé)'!$J57+'Charges variables (avancé)'!$K57)),0)*(1-'Charges variables (avancé)'!$L57))*'Charges variables (avancé)'!$Z57</f>
        <v>0</v>
      </c>
      <c r="AH471" s="341">
        <f>(('Charges variables (avancé)'!$L57*AH445)+IF(ROUND(('Charges variables-Calculs auto'!AH$152-CONFIG!$D$7)/31,0)&gt;=('Charges variables (avancé)'!$J57+'Charges variables (avancé)'!$K57),INDEX($C445:$BJ445,,COLUMN('Charges variables-Calculs auto'!AH$152)-COLUMN('Charges variables-Calculs auto'!$C$152)+1-('Charges variables (avancé)'!$J57+'Charges variables (avancé)'!$K57)),0)*(1-'Charges variables (avancé)'!$L57))*'Charges variables (avancé)'!$Z57</f>
        <v>0</v>
      </c>
      <c r="AI471" s="341">
        <f>(('Charges variables (avancé)'!$L57*AI445)+IF(ROUND(('Charges variables-Calculs auto'!AI$152-CONFIG!$D$7)/31,0)&gt;=('Charges variables (avancé)'!$J57+'Charges variables (avancé)'!$K57),INDEX($C445:$BJ445,,COLUMN('Charges variables-Calculs auto'!AI$152)-COLUMN('Charges variables-Calculs auto'!$C$152)+1-('Charges variables (avancé)'!$J57+'Charges variables (avancé)'!$K57)),0)*(1-'Charges variables (avancé)'!$L57))*'Charges variables (avancé)'!$Z57</f>
        <v>0</v>
      </c>
      <c r="AJ471" s="341">
        <f>(('Charges variables (avancé)'!$L57*AJ445)+IF(ROUND(('Charges variables-Calculs auto'!AJ$152-CONFIG!$D$7)/31,0)&gt;=('Charges variables (avancé)'!$J57+'Charges variables (avancé)'!$K57),INDEX($C445:$BJ445,,COLUMN('Charges variables-Calculs auto'!AJ$152)-COLUMN('Charges variables-Calculs auto'!$C$152)+1-('Charges variables (avancé)'!$J57+'Charges variables (avancé)'!$K57)),0)*(1-'Charges variables (avancé)'!$L57))*'Charges variables (avancé)'!$Z57</f>
        <v>0</v>
      </c>
      <c r="AK471" s="341">
        <f>(('Charges variables (avancé)'!$L57*AK445)+IF(ROUND(('Charges variables-Calculs auto'!AK$152-CONFIG!$D$7)/31,0)&gt;=('Charges variables (avancé)'!$J57+'Charges variables (avancé)'!$K57),INDEX($C445:$BJ445,,COLUMN('Charges variables-Calculs auto'!AK$152)-COLUMN('Charges variables-Calculs auto'!$C$152)+1-('Charges variables (avancé)'!$J57+'Charges variables (avancé)'!$K57)),0)*(1-'Charges variables (avancé)'!$L57))*'Charges variables (avancé)'!$Z57</f>
        <v>0</v>
      </c>
      <c r="AL471" s="341">
        <f>(('Charges variables (avancé)'!$L57*AL445)+IF(ROUND(('Charges variables-Calculs auto'!AL$152-CONFIG!$D$7)/31,0)&gt;=('Charges variables (avancé)'!$J57+'Charges variables (avancé)'!$K57),INDEX($C445:$BJ445,,COLUMN('Charges variables-Calculs auto'!AL$152)-COLUMN('Charges variables-Calculs auto'!$C$152)+1-('Charges variables (avancé)'!$J57+'Charges variables (avancé)'!$K57)),0)*(1-'Charges variables (avancé)'!$L57))*'Charges variables (avancé)'!$Z57</f>
        <v>0</v>
      </c>
      <c r="AM471" s="341">
        <f>(('Charges variables (avancé)'!$L57*AM445)+IF(ROUND(('Charges variables-Calculs auto'!AM$152-CONFIG!$D$7)/31,0)&gt;=('Charges variables (avancé)'!$J57+'Charges variables (avancé)'!$K57),INDEX($C445:$BJ445,,COLUMN('Charges variables-Calculs auto'!AM$152)-COLUMN('Charges variables-Calculs auto'!$C$152)+1-('Charges variables (avancé)'!$J57+'Charges variables (avancé)'!$K57)),0)*(1-'Charges variables (avancé)'!$L57))*'Charges variables (avancé)'!$AB57</f>
        <v>0</v>
      </c>
      <c r="AN471" s="341">
        <f>(('Charges variables (avancé)'!$L57*AN445)+IF(ROUND(('Charges variables-Calculs auto'!AN$152-CONFIG!$D$7)/31,0)&gt;=('Charges variables (avancé)'!$J57+'Charges variables (avancé)'!$K57),INDEX($C445:$BJ445,,COLUMN('Charges variables-Calculs auto'!AN$152)-COLUMN('Charges variables-Calculs auto'!$C$152)+1-('Charges variables (avancé)'!$J57+'Charges variables (avancé)'!$K57)),0)*(1-'Charges variables (avancé)'!$L57))*'Charges variables (avancé)'!$AB57</f>
        <v>0</v>
      </c>
      <c r="AO471" s="341">
        <f>(('Charges variables (avancé)'!$L57*AO445)+IF(ROUND(('Charges variables-Calculs auto'!AO$152-CONFIG!$D$7)/31,0)&gt;=('Charges variables (avancé)'!$J57+'Charges variables (avancé)'!$K57),INDEX($C445:$BJ445,,COLUMN('Charges variables-Calculs auto'!AO$152)-COLUMN('Charges variables-Calculs auto'!$C$152)+1-('Charges variables (avancé)'!$J57+'Charges variables (avancé)'!$K57)),0)*(1-'Charges variables (avancé)'!$L57))*'Charges variables (avancé)'!$AB57</f>
        <v>0</v>
      </c>
      <c r="AP471" s="341">
        <f>(('Charges variables (avancé)'!$L57*AP445)+IF(ROUND(('Charges variables-Calculs auto'!AP$152-CONFIG!$D$7)/31,0)&gt;=('Charges variables (avancé)'!$J57+'Charges variables (avancé)'!$K57),INDEX($C445:$BJ445,,COLUMN('Charges variables-Calculs auto'!AP$152)-COLUMN('Charges variables-Calculs auto'!$C$152)+1-('Charges variables (avancé)'!$J57+'Charges variables (avancé)'!$K57)),0)*(1-'Charges variables (avancé)'!$L57))*'Charges variables (avancé)'!$AB57</f>
        <v>0</v>
      </c>
      <c r="AQ471" s="341">
        <f>(('Charges variables (avancé)'!$L57*AQ445)+IF(ROUND(('Charges variables-Calculs auto'!AQ$152-CONFIG!$D$7)/31,0)&gt;=('Charges variables (avancé)'!$J57+'Charges variables (avancé)'!$K57),INDEX($C445:$BJ445,,COLUMN('Charges variables-Calculs auto'!AQ$152)-COLUMN('Charges variables-Calculs auto'!$C$152)+1-('Charges variables (avancé)'!$J57+'Charges variables (avancé)'!$K57)),0)*(1-'Charges variables (avancé)'!$L57))*'Charges variables (avancé)'!$AB57</f>
        <v>0</v>
      </c>
      <c r="AR471" s="341">
        <f>(('Charges variables (avancé)'!$L57*AR445)+IF(ROUND(('Charges variables-Calculs auto'!AR$152-CONFIG!$D$7)/31,0)&gt;=('Charges variables (avancé)'!$J57+'Charges variables (avancé)'!$K57),INDEX($C445:$BJ445,,COLUMN('Charges variables-Calculs auto'!AR$152)-COLUMN('Charges variables-Calculs auto'!$C$152)+1-('Charges variables (avancé)'!$J57+'Charges variables (avancé)'!$K57)),0)*(1-'Charges variables (avancé)'!$L57))*'Charges variables (avancé)'!$AB57</f>
        <v>0</v>
      </c>
      <c r="AS471" s="341">
        <f>(('Charges variables (avancé)'!$L57*AS445)+IF(ROUND(('Charges variables-Calculs auto'!AS$152-CONFIG!$D$7)/31,0)&gt;=('Charges variables (avancé)'!$J57+'Charges variables (avancé)'!$K57),INDEX($C445:$BJ445,,COLUMN('Charges variables-Calculs auto'!AS$152)-COLUMN('Charges variables-Calculs auto'!$C$152)+1-('Charges variables (avancé)'!$J57+'Charges variables (avancé)'!$K57)),0)*(1-'Charges variables (avancé)'!$L57))*'Charges variables (avancé)'!$AB57</f>
        <v>0</v>
      </c>
      <c r="AT471" s="341">
        <f>(('Charges variables (avancé)'!$L57*AT445)+IF(ROUND(('Charges variables-Calculs auto'!AT$152-CONFIG!$D$7)/31,0)&gt;=('Charges variables (avancé)'!$J57+'Charges variables (avancé)'!$K57),INDEX($C445:$BJ445,,COLUMN('Charges variables-Calculs auto'!AT$152)-COLUMN('Charges variables-Calculs auto'!$C$152)+1-('Charges variables (avancé)'!$J57+'Charges variables (avancé)'!$K57)),0)*(1-'Charges variables (avancé)'!$L57))*'Charges variables (avancé)'!$AB57</f>
        <v>0</v>
      </c>
      <c r="AU471" s="341">
        <f>(('Charges variables (avancé)'!$L57*AU445)+IF(ROUND(('Charges variables-Calculs auto'!AU$152-CONFIG!$D$7)/31,0)&gt;=('Charges variables (avancé)'!$J57+'Charges variables (avancé)'!$K57),INDEX($C445:$BJ445,,COLUMN('Charges variables-Calculs auto'!AU$152)-COLUMN('Charges variables-Calculs auto'!$C$152)+1-('Charges variables (avancé)'!$J57+'Charges variables (avancé)'!$K57)),0)*(1-'Charges variables (avancé)'!$L57))*'Charges variables (avancé)'!$AB57</f>
        <v>0</v>
      </c>
      <c r="AV471" s="341">
        <f>(('Charges variables (avancé)'!$L57*AV445)+IF(ROUND(('Charges variables-Calculs auto'!AV$152-CONFIG!$D$7)/31,0)&gt;=('Charges variables (avancé)'!$J57+'Charges variables (avancé)'!$K57),INDEX($C445:$BJ445,,COLUMN('Charges variables-Calculs auto'!AV$152)-COLUMN('Charges variables-Calculs auto'!$C$152)+1-('Charges variables (avancé)'!$J57+'Charges variables (avancé)'!$K57)),0)*(1-'Charges variables (avancé)'!$L57))*'Charges variables (avancé)'!$AB57</f>
        <v>0</v>
      </c>
      <c r="AW471" s="341">
        <f>(('Charges variables (avancé)'!$L57*AW445)+IF(ROUND(('Charges variables-Calculs auto'!AW$152-CONFIG!$D$7)/31,0)&gt;=('Charges variables (avancé)'!$J57+'Charges variables (avancé)'!$K57),INDEX($C445:$BJ445,,COLUMN('Charges variables-Calculs auto'!AW$152)-COLUMN('Charges variables-Calculs auto'!$C$152)+1-('Charges variables (avancé)'!$J57+'Charges variables (avancé)'!$K57)),0)*(1-'Charges variables (avancé)'!$L57))*'Charges variables (avancé)'!$AB57</f>
        <v>0</v>
      </c>
      <c r="AX471" s="341">
        <f>(('Charges variables (avancé)'!$L57*AX445)+IF(ROUND(('Charges variables-Calculs auto'!AX$152-CONFIG!$D$7)/31,0)&gt;=('Charges variables (avancé)'!$J57+'Charges variables (avancé)'!$K57),INDEX($C445:$BJ445,,COLUMN('Charges variables-Calculs auto'!AX$152)-COLUMN('Charges variables-Calculs auto'!$C$152)+1-('Charges variables (avancé)'!$J57+'Charges variables (avancé)'!$K57)),0)*(1-'Charges variables (avancé)'!$L57))*'Charges variables (avancé)'!$AB57</f>
        <v>0</v>
      </c>
      <c r="AY471" s="341">
        <f>(('Charges variables (avancé)'!$L57*AY445)+IF(ROUND(('Charges variables-Calculs auto'!AY$152-CONFIG!$D$7)/31,0)&gt;=('Charges variables (avancé)'!$J57+'Charges variables (avancé)'!$K57),INDEX($C445:$BJ445,,COLUMN('Charges variables-Calculs auto'!AY$152)-COLUMN('Charges variables-Calculs auto'!$C$152)+1-('Charges variables (avancé)'!$J57+'Charges variables (avancé)'!$K57)),0)*(1-'Charges variables (avancé)'!$L57))*'Charges variables (avancé)'!$AD57</f>
        <v>0</v>
      </c>
      <c r="AZ471" s="341">
        <f>(('Charges variables (avancé)'!$L57*AZ445)+IF(ROUND(('Charges variables-Calculs auto'!AZ$152-CONFIG!$D$7)/31,0)&gt;=('Charges variables (avancé)'!$J57+'Charges variables (avancé)'!$K57),INDEX($C445:$BJ445,,COLUMN('Charges variables-Calculs auto'!AZ$152)-COLUMN('Charges variables-Calculs auto'!$C$152)+1-('Charges variables (avancé)'!$J57+'Charges variables (avancé)'!$K57)),0)*(1-'Charges variables (avancé)'!$L57))*'Charges variables (avancé)'!$AD57</f>
        <v>0</v>
      </c>
      <c r="BA471" s="341">
        <f>(('Charges variables (avancé)'!$L57*BA445)+IF(ROUND(('Charges variables-Calculs auto'!BA$152-CONFIG!$D$7)/31,0)&gt;=('Charges variables (avancé)'!$J57+'Charges variables (avancé)'!$K57),INDEX($C445:$BJ445,,COLUMN('Charges variables-Calculs auto'!BA$152)-COLUMN('Charges variables-Calculs auto'!$C$152)+1-('Charges variables (avancé)'!$J57+'Charges variables (avancé)'!$K57)),0)*(1-'Charges variables (avancé)'!$L57))*'Charges variables (avancé)'!$AD57</f>
        <v>0</v>
      </c>
      <c r="BB471" s="341">
        <f>(('Charges variables (avancé)'!$L57*BB445)+IF(ROUND(('Charges variables-Calculs auto'!BB$152-CONFIG!$D$7)/31,0)&gt;=('Charges variables (avancé)'!$J57+'Charges variables (avancé)'!$K57),INDEX($C445:$BJ445,,COLUMN('Charges variables-Calculs auto'!BB$152)-COLUMN('Charges variables-Calculs auto'!$C$152)+1-('Charges variables (avancé)'!$J57+'Charges variables (avancé)'!$K57)),0)*(1-'Charges variables (avancé)'!$L57))*'Charges variables (avancé)'!$AD57</f>
        <v>0</v>
      </c>
      <c r="BC471" s="341">
        <f>(('Charges variables (avancé)'!$L57*BC445)+IF(ROUND(('Charges variables-Calculs auto'!BC$152-CONFIG!$D$7)/31,0)&gt;=('Charges variables (avancé)'!$J57+'Charges variables (avancé)'!$K57),INDEX($C445:$BJ445,,COLUMN('Charges variables-Calculs auto'!BC$152)-COLUMN('Charges variables-Calculs auto'!$C$152)+1-('Charges variables (avancé)'!$J57+'Charges variables (avancé)'!$K57)),0)*(1-'Charges variables (avancé)'!$L57))*'Charges variables (avancé)'!$AD57</f>
        <v>0</v>
      </c>
      <c r="BD471" s="341">
        <f>(('Charges variables (avancé)'!$L57*BD445)+IF(ROUND(('Charges variables-Calculs auto'!BD$152-CONFIG!$D$7)/31,0)&gt;=('Charges variables (avancé)'!$J57+'Charges variables (avancé)'!$K57),INDEX($C445:$BJ445,,COLUMN('Charges variables-Calculs auto'!BD$152)-COLUMN('Charges variables-Calculs auto'!$C$152)+1-('Charges variables (avancé)'!$J57+'Charges variables (avancé)'!$K57)),0)*(1-'Charges variables (avancé)'!$L57))*'Charges variables (avancé)'!$AD57</f>
        <v>0</v>
      </c>
      <c r="BE471" s="341">
        <f>(('Charges variables (avancé)'!$L57*BE445)+IF(ROUND(('Charges variables-Calculs auto'!BE$152-CONFIG!$D$7)/31,0)&gt;=('Charges variables (avancé)'!$J57+'Charges variables (avancé)'!$K57),INDEX($C445:$BJ445,,COLUMN('Charges variables-Calculs auto'!BE$152)-COLUMN('Charges variables-Calculs auto'!$C$152)+1-('Charges variables (avancé)'!$J57+'Charges variables (avancé)'!$K57)),0)*(1-'Charges variables (avancé)'!$L57))*'Charges variables (avancé)'!$AD57</f>
        <v>0</v>
      </c>
      <c r="BF471" s="341">
        <f>(('Charges variables (avancé)'!$L57*BF445)+IF(ROUND(('Charges variables-Calculs auto'!BF$152-CONFIG!$D$7)/31,0)&gt;=('Charges variables (avancé)'!$J57+'Charges variables (avancé)'!$K57),INDEX($C445:$BJ445,,COLUMN('Charges variables-Calculs auto'!BF$152)-COLUMN('Charges variables-Calculs auto'!$C$152)+1-('Charges variables (avancé)'!$J57+'Charges variables (avancé)'!$K57)),0)*(1-'Charges variables (avancé)'!$L57))*'Charges variables (avancé)'!$AD57</f>
        <v>0</v>
      </c>
      <c r="BG471" s="341">
        <f>(('Charges variables (avancé)'!$L57*BG445)+IF(ROUND(('Charges variables-Calculs auto'!BG$152-CONFIG!$D$7)/31,0)&gt;=('Charges variables (avancé)'!$J57+'Charges variables (avancé)'!$K57),INDEX($C445:$BJ445,,COLUMN('Charges variables-Calculs auto'!BG$152)-COLUMN('Charges variables-Calculs auto'!$C$152)+1-('Charges variables (avancé)'!$J57+'Charges variables (avancé)'!$K57)),0)*(1-'Charges variables (avancé)'!$L57))*'Charges variables (avancé)'!$AD57</f>
        <v>0</v>
      </c>
      <c r="BH471" s="341">
        <f>(('Charges variables (avancé)'!$L57*BH445)+IF(ROUND(('Charges variables-Calculs auto'!BH$152-CONFIG!$D$7)/31,0)&gt;=('Charges variables (avancé)'!$J57+'Charges variables (avancé)'!$K57),INDEX($C445:$BJ445,,COLUMN('Charges variables-Calculs auto'!BH$152)-COLUMN('Charges variables-Calculs auto'!$C$152)+1-('Charges variables (avancé)'!$J57+'Charges variables (avancé)'!$K57)),0)*(1-'Charges variables (avancé)'!$L57))*'Charges variables (avancé)'!$AD57</f>
        <v>0</v>
      </c>
      <c r="BI471" s="341">
        <f>(('Charges variables (avancé)'!$L57*BI445)+IF(ROUND(('Charges variables-Calculs auto'!BI$152-CONFIG!$D$7)/31,0)&gt;=('Charges variables (avancé)'!$J57+'Charges variables (avancé)'!$K57),INDEX($C445:$BJ445,,COLUMN('Charges variables-Calculs auto'!BI$152)-COLUMN('Charges variables-Calculs auto'!$C$152)+1-('Charges variables (avancé)'!$J57+'Charges variables (avancé)'!$K57)),0)*(1-'Charges variables (avancé)'!$L57))*'Charges variables (avancé)'!$AD57</f>
        <v>0</v>
      </c>
      <c r="BJ471" s="341">
        <f>(('Charges variables (avancé)'!$L57*BJ445)+IF(ROUND(('Charges variables-Calculs auto'!BJ$152-CONFIG!$D$7)/31,0)&gt;=('Charges variables (avancé)'!$J57+'Charges variables (avancé)'!$K57),INDEX($C445:$BJ445,,COLUMN('Charges variables-Calculs auto'!BJ$152)-COLUMN('Charges variables-Calculs auto'!$C$152)+1-('Charges variables (avancé)'!$J57+'Charges variables (avancé)'!$K57)),0)*(1-'Charges variables (avancé)'!$L57))*'Charges variables (avancé)'!$AD57</f>
        <v>0</v>
      </c>
    </row>
    <row r="472" spans="2:62" ht="15" customHeight="1">
      <c r="B472" s="366">
        <f>'Charges variables (avancé)'!$C$58</f>
        <v>0</v>
      </c>
      <c r="C472" s="341">
        <f>(('Charges variables (avancé)'!$L58*C446)+IF(ROUND(('Charges variables-Calculs auto'!C$152-CONFIG!$D$7)/31,0)&gt;=('Charges variables (avancé)'!$J58+'Charges variables (avancé)'!$K58),INDEX($C446:$BJ446,,COLUMN('Charges variables-Calculs auto'!C$152)-COLUMN('Charges variables-Calculs auto'!$C$152)+1-('Charges variables (avancé)'!$J58+'Charges variables (avancé)'!$K58)),0)*(1-'Charges variables (avancé)'!$L58))*'Charges variables (avancé)'!$D58</f>
        <v>0</v>
      </c>
      <c r="D472" s="341">
        <f>(('Charges variables (avancé)'!$L58*D446)+IF(ROUND(('Charges variables-Calculs auto'!D$152-CONFIG!$D$7)/31,0)&gt;=('Charges variables (avancé)'!$J58+'Charges variables (avancé)'!$K58),INDEX($C446:$BJ446,,COLUMN('Charges variables-Calculs auto'!D$152)-COLUMN('Charges variables-Calculs auto'!$C$152)+1-('Charges variables (avancé)'!$J58+'Charges variables (avancé)'!$K58)),0)*(1-'Charges variables (avancé)'!$L58))*'Charges variables (avancé)'!$D58</f>
        <v>0</v>
      </c>
      <c r="E472" s="341">
        <f>(('Charges variables (avancé)'!$L58*E446)+IF(ROUND(('Charges variables-Calculs auto'!E$152-CONFIG!$D$7)/31,0)&gt;=('Charges variables (avancé)'!$J58+'Charges variables (avancé)'!$K58),INDEX($C446:$BJ446,,COLUMN('Charges variables-Calculs auto'!E$152)-COLUMN('Charges variables-Calculs auto'!$C$152)+1-('Charges variables (avancé)'!$J58+'Charges variables (avancé)'!$K58)),0)*(1-'Charges variables (avancé)'!$L58))*'Charges variables (avancé)'!$D58</f>
        <v>0</v>
      </c>
      <c r="F472" s="341">
        <f>(('Charges variables (avancé)'!$L58*F446)+IF(ROUND(('Charges variables-Calculs auto'!F$152-CONFIG!$D$7)/31,0)&gt;=('Charges variables (avancé)'!$J58+'Charges variables (avancé)'!$K58),INDEX($C446:$BJ446,,COLUMN('Charges variables-Calculs auto'!F$152)-COLUMN('Charges variables-Calculs auto'!$C$152)+1-('Charges variables (avancé)'!$J58+'Charges variables (avancé)'!$K58)),0)*(1-'Charges variables (avancé)'!$L58))*'Charges variables (avancé)'!$D58</f>
        <v>0</v>
      </c>
      <c r="G472" s="341">
        <f>(('Charges variables (avancé)'!$L58*G446)+IF(ROUND(('Charges variables-Calculs auto'!G$152-CONFIG!$D$7)/31,0)&gt;=('Charges variables (avancé)'!$J58+'Charges variables (avancé)'!$K58),INDEX($C446:$BJ446,,COLUMN('Charges variables-Calculs auto'!G$152)-COLUMN('Charges variables-Calculs auto'!$C$152)+1-('Charges variables (avancé)'!$J58+'Charges variables (avancé)'!$K58)),0)*(1-'Charges variables (avancé)'!$L58))*'Charges variables (avancé)'!$D58</f>
        <v>0</v>
      </c>
      <c r="H472" s="341">
        <f>(('Charges variables (avancé)'!$L58*H446)+IF(ROUND(('Charges variables-Calculs auto'!H$152-CONFIG!$D$7)/31,0)&gt;=('Charges variables (avancé)'!$J58+'Charges variables (avancé)'!$K58),INDEX($C446:$BJ446,,COLUMN('Charges variables-Calculs auto'!H$152)-COLUMN('Charges variables-Calculs auto'!$C$152)+1-('Charges variables (avancé)'!$J58+'Charges variables (avancé)'!$K58)),0)*(1-'Charges variables (avancé)'!$L58))*'Charges variables (avancé)'!$D58</f>
        <v>0</v>
      </c>
      <c r="I472" s="341">
        <f>(('Charges variables (avancé)'!$L58*I446)+IF(ROUND(('Charges variables-Calculs auto'!I$152-CONFIG!$D$7)/31,0)&gt;=('Charges variables (avancé)'!$J58+'Charges variables (avancé)'!$K58),INDEX($C446:$BJ446,,COLUMN('Charges variables-Calculs auto'!I$152)-COLUMN('Charges variables-Calculs auto'!$C$152)+1-('Charges variables (avancé)'!$J58+'Charges variables (avancé)'!$K58)),0)*(1-'Charges variables (avancé)'!$L58))*'Charges variables (avancé)'!$D58</f>
        <v>0</v>
      </c>
      <c r="J472" s="341">
        <f>(('Charges variables (avancé)'!$L58*J446)+IF(ROUND(('Charges variables-Calculs auto'!J$152-CONFIG!$D$7)/31,0)&gt;=('Charges variables (avancé)'!$J58+'Charges variables (avancé)'!$K58),INDEX($C446:$BJ446,,COLUMN('Charges variables-Calculs auto'!J$152)-COLUMN('Charges variables-Calculs auto'!$C$152)+1-('Charges variables (avancé)'!$J58+'Charges variables (avancé)'!$K58)),0)*(1-'Charges variables (avancé)'!$L58))*'Charges variables (avancé)'!$D58</f>
        <v>0</v>
      </c>
      <c r="K472" s="341">
        <f>(('Charges variables (avancé)'!$L58*K446)+IF(ROUND(('Charges variables-Calculs auto'!K$152-CONFIG!$D$7)/31,0)&gt;=('Charges variables (avancé)'!$J58+'Charges variables (avancé)'!$K58),INDEX($C446:$BJ446,,COLUMN('Charges variables-Calculs auto'!K$152)-COLUMN('Charges variables-Calculs auto'!$C$152)+1-('Charges variables (avancé)'!$J58+'Charges variables (avancé)'!$K58)),0)*(1-'Charges variables (avancé)'!$L58))*'Charges variables (avancé)'!$D58</f>
        <v>0</v>
      </c>
      <c r="L472" s="341">
        <f>(('Charges variables (avancé)'!$L58*L446)+IF(ROUND(('Charges variables-Calculs auto'!L$152-CONFIG!$D$7)/31,0)&gt;=('Charges variables (avancé)'!$J58+'Charges variables (avancé)'!$K58),INDEX($C446:$BJ446,,COLUMN('Charges variables-Calculs auto'!L$152)-COLUMN('Charges variables-Calculs auto'!$C$152)+1-('Charges variables (avancé)'!$J58+'Charges variables (avancé)'!$K58)),0)*(1-'Charges variables (avancé)'!$L58))*'Charges variables (avancé)'!$D58</f>
        <v>0</v>
      </c>
      <c r="M472" s="341">
        <f>(('Charges variables (avancé)'!$L58*M446)+IF(ROUND(('Charges variables-Calculs auto'!M$152-CONFIG!$D$7)/31,0)&gt;=('Charges variables (avancé)'!$J58+'Charges variables (avancé)'!$K58),INDEX($C446:$BJ446,,COLUMN('Charges variables-Calculs auto'!M$152)-COLUMN('Charges variables-Calculs auto'!$C$152)+1-('Charges variables (avancé)'!$J58+'Charges variables (avancé)'!$K58)),0)*(1-'Charges variables (avancé)'!$L58))*'Charges variables (avancé)'!$D58</f>
        <v>0</v>
      </c>
      <c r="N472" s="341">
        <f>(('Charges variables (avancé)'!$L58*N446)+IF(ROUND(('Charges variables-Calculs auto'!N$152-CONFIG!$D$7)/31,0)&gt;=('Charges variables (avancé)'!$J58+'Charges variables (avancé)'!$K58),INDEX($C446:$BJ446,,COLUMN('Charges variables-Calculs auto'!N$152)-COLUMN('Charges variables-Calculs auto'!$C$152)+1-('Charges variables (avancé)'!$J58+'Charges variables (avancé)'!$K58)),0)*(1-'Charges variables (avancé)'!$L58))*'Charges variables (avancé)'!$D58</f>
        <v>0</v>
      </c>
      <c r="O472" s="341">
        <f>(('Charges variables (avancé)'!$L58*O446)+IF(ROUND(('Charges variables-Calculs auto'!O$152-CONFIG!$D$7)/31,0)&gt;=('Charges variables (avancé)'!$J58+'Charges variables (avancé)'!$K58),INDEX($C446:$BJ446,,COLUMN('Charges variables-Calculs auto'!O$152)-COLUMN('Charges variables-Calculs auto'!$C$152)+1-('Charges variables (avancé)'!$J58+'Charges variables (avancé)'!$K58)),0)*(1-'Charges variables (avancé)'!$L58))*'Charges variables (avancé)'!$X58</f>
        <v>0</v>
      </c>
      <c r="P472" s="341">
        <f>(('Charges variables (avancé)'!$L58*P446)+IF(ROUND(('Charges variables-Calculs auto'!P$152-CONFIG!$D$7)/31,0)&gt;=('Charges variables (avancé)'!$J58+'Charges variables (avancé)'!$K58),INDEX($C446:$BJ446,,COLUMN('Charges variables-Calculs auto'!P$152)-COLUMN('Charges variables-Calculs auto'!$C$152)+1-('Charges variables (avancé)'!$J58+'Charges variables (avancé)'!$K58)),0)*(1-'Charges variables (avancé)'!$L58))*'Charges variables (avancé)'!$X58</f>
        <v>0</v>
      </c>
      <c r="Q472" s="341">
        <f>(('Charges variables (avancé)'!$L58*Q446)+IF(ROUND(('Charges variables-Calculs auto'!Q$152-CONFIG!$D$7)/31,0)&gt;=('Charges variables (avancé)'!$J58+'Charges variables (avancé)'!$K58),INDEX($C446:$BJ446,,COLUMN('Charges variables-Calculs auto'!Q$152)-COLUMN('Charges variables-Calculs auto'!$C$152)+1-('Charges variables (avancé)'!$J58+'Charges variables (avancé)'!$K58)),0)*(1-'Charges variables (avancé)'!$L58))*'Charges variables (avancé)'!$X58</f>
        <v>0</v>
      </c>
      <c r="R472" s="341">
        <f>(('Charges variables (avancé)'!$L58*R446)+IF(ROUND(('Charges variables-Calculs auto'!R$152-CONFIG!$D$7)/31,0)&gt;=('Charges variables (avancé)'!$J58+'Charges variables (avancé)'!$K58),INDEX($C446:$BJ446,,COLUMN('Charges variables-Calculs auto'!R$152)-COLUMN('Charges variables-Calculs auto'!$C$152)+1-('Charges variables (avancé)'!$J58+'Charges variables (avancé)'!$K58)),0)*(1-'Charges variables (avancé)'!$L58))*'Charges variables (avancé)'!$X58</f>
        <v>0</v>
      </c>
      <c r="S472" s="341">
        <f>(('Charges variables (avancé)'!$L58*S446)+IF(ROUND(('Charges variables-Calculs auto'!S$152-CONFIG!$D$7)/31,0)&gt;=('Charges variables (avancé)'!$J58+'Charges variables (avancé)'!$K58),INDEX($C446:$BJ446,,COLUMN('Charges variables-Calculs auto'!S$152)-COLUMN('Charges variables-Calculs auto'!$C$152)+1-('Charges variables (avancé)'!$J58+'Charges variables (avancé)'!$K58)),0)*(1-'Charges variables (avancé)'!$L58))*'Charges variables (avancé)'!$X58</f>
        <v>0</v>
      </c>
      <c r="T472" s="341">
        <f>(('Charges variables (avancé)'!$L58*T446)+IF(ROUND(('Charges variables-Calculs auto'!T$152-CONFIG!$D$7)/31,0)&gt;=('Charges variables (avancé)'!$J58+'Charges variables (avancé)'!$K58),INDEX($C446:$BJ446,,COLUMN('Charges variables-Calculs auto'!T$152)-COLUMN('Charges variables-Calculs auto'!$C$152)+1-('Charges variables (avancé)'!$J58+'Charges variables (avancé)'!$K58)),0)*(1-'Charges variables (avancé)'!$L58))*'Charges variables (avancé)'!$X58</f>
        <v>0</v>
      </c>
      <c r="U472" s="341">
        <f>(('Charges variables (avancé)'!$L58*U446)+IF(ROUND(('Charges variables-Calculs auto'!U$152-CONFIG!$D$7)/31,0)&gt;=('Charges variables (avancé)'!$J58+'Charges variables (avancé)'!$K58),INDEX($C446:$BJ446,,COLUMN('Charges variables-Calculs auto'!U$152)-COLUMN('Charges variables-Calculs auto'!$C$152)+1-('Charges variables (avancé)'!$J58+'Charges variables (avancé)'!$K58)),0)*(1-'Charges variables (avancé)'!$L58))*'Charges variables (avancé)'!$X58</f>
        <v>0</v>
      </c>
      <c r="V472" s="341">
        <f>(('Charges variables (avancé)'!$L58*V446)+IF(ROUND(('Charges variables-Calculs auto'!V$152-CONFIG!$D$7)/31,0)&gt;=('Charges variables (avancé)'!$J58+'Charges variables (avancé)'!$K58),INDEX($C446:$BJ446,,COLUMN('Charges variables-Calculs auto'!V$152)-COLUMN('Charges variables-Calculs auto'!$C$152)+1-('Charges variables (avancé)'!$J58+'Charges variables (avancé)'!$K58)),0)*(1-'Charges variables (avancé)'!$L58))*'Charges variables (avancé)'!$X58</f>
        <v>0</v>
      </c>
      <c r="W472" s="341">
        <f>(('Charges variables (avancé)'!$L58*W446)+IF(ROUND(('Charges variables-Calculs auto'!W$152-CONFIG!$D$7)/31,0)&gt;=('Charges variables (avancé)'!$J58+'Charges variables (avancé)'!$K58),INDEX($C446:$BJ446,,COLUMN('Charges variables-Calculs auto'!W$152)-COLUMN('Charges variables-Calculs auto'!$C$152)+1-('Charges variables (avancé)'!$J58+'Charges variables (avancé)'!$K58)),0)*(1-'Charges variables (avancé)'!$L58))*'Charges variables (avancé)'!$X58</f>
        <v>0</v>
      </c>
      <c r="X472" s="341">
        <f>(('Charges variables (avancé)'!$L58*X446)+IF(ROUND(('Charges variables-Calculs auto'!X$152-CONFIG!$D$7)/31,0)&gt;=('Charges variables (avancé)'!$J58+'Charges variables (avancé)'!$K58),INDEX($C446:$BJ446,,COLUMN('Charges variables-Calculs auto'!X$152)-COLUMN('Charges variables-Calculs auto'!$C$152)+1-('Charges variables (avancé)'!$J58+'Charges variables (avancé)'!$K58)),0)*(1-'Charges variables (avancé)'!$L58))*'Charges variables (avancé)'!$X58</f>
        <v>0</v>
      </c>
      <c r="Y472" s="341">
        <f>(('Charges variables (avancé)'!$L58*Y446)+IF(ROUND(('Charges variables-Calculs auto'!Y$152-CONFIG!$D$7)/31,0)&gt;=('Charges variables (avancé)'!$J58+'Charges variables (avancé)'!$K58),INDEX($C446:$BJ446,,COLUMN('Charges variables-Calculs auto'!Y$152)-COLUMN('Charges variables-Calculs auto'!$C$152)+1-('Charges variables (avancé)'!$J58+'Charges variables (avancé)'!$K58)),0)*(1-'Charges variables (avancé)'!$L58))*'Charges variables (avancé)'!$X58</f>
        <v>0</v>
      </c>
      <c r="Z472" s="341">
        <f>(('Charges variables (avancé)'!$L58*Z446)+IF(ROUND(('Charges variables-Calculs auto'!Z$152-CONFIG!$D$7)/31,0)&gt;=('Charges variables (avancé)'!$J58+'Charges variables (avancé)'!$K58),INDEX($C446:$BJ446,,COLUMN('Charges variables-Calculs auto'!Z$152)-COLUMN('Charges variables-Calculs auto'!$C$152)+1-('Charges variables (avancé)'!$J58+'Charges variables (avancé)'!$K58)),0)*(1-'Charges variables (avancé)'!$L58))*'Charges variables (avancé)'!$X58</f>
        <v>0</v>
      </c>
      <c r="AA472" s="341">
        <f>(('Charges variables (avancé)'!$L58*AA446)+IF(ROUND(('Charges variables-Calculs auto'!AA$152-CONFIG!$D$7)/31,0)&gt;=('Charges variables (avancé)'!$J58+'Charges variables (avancé)'!$K58),INDEX($C446:$BJ446,,COLUMN('Charges variables-Calculs auto'!AA$152)-COLUMN('Charges variables-Calculs auto'!$C$152)+1-('Charges variables (avancé)'!$J58+'Charges variables (avancé)'!$K58)),0)*(1-'Charges variables (avancé)'!$L58))*'Charges variables (avancé)'!$Z58</f>
        <v>0</v>
      </c>
      <c r="AB472" s="341">
        <f>(('Charges variables (avancé)'!$L58*AB446)+IF(ROUND(('Charges variables-Calculs auto'!AB$152-CONFIG!$D$7)/31,0)&gt;=('Charges variables (avancé)'!$J58+'Charges variables (avancé)'!$K58),INDEX($C446:$BJ446,,COLUMN('Charges variables-Calculs auto'!AB$152)-COLUMN('Charges variables-Calculs auto'!$C$152)+1-('Charges variables (avancé)'!$J58+'Charges variables (avancé)'!$K58)),0)*(1-'Charges variables (avancé)'!$L58))*'Charges variables (avancé)'!$Z58</f>
        <v>0</v>
      </c>
      <c r="AC472" s="341">
        <f>(('Charges variables (avancé)'!$L58*AC446)+IF(ROUND(('Charges variables-Calculs auto'!AC$152-CONFIG!$D$7)/31,0)&gt;=('Charges variables (avancé)'!$J58+'Charges variables (avancé)'!$K58),INDEX($C446:$BJ446,,COLUMN('Charges variables-Calculs auto'!AC$152)-COLUMN('Charges variables-Calculs auto'!$C$152)+1-('Charges variables (avancé)'!$J58+'Charges variables (avancé)'!$K58)),0)*(1-'Charges variables (avancé)'!$L58))*'Charges variables (avancé)'!$Z58</f>
        <v>0</v>
      </c>
      <c r="AD472" s="341">
        <f>(('Charges variables (avancé)'!$L58*AD446)+IF(ROUND(('Charges variables-Calculs auto'!AD$152-CONFIG!$D$7)/31,0)&gt;=('Charges variables (avancé)'!$J58+'Charges variables (avancé)'!$K58),INDEX($C446:$BJ446,,COLUMN('Charges variables-Calculs auto'!AD$152)-COLUMN('Charges variables-Calculs auto'!$C$152)+1-('Charges variables (avancé)'!$J58+'Charges variables (avancé)'!$K58)),0)*(1-'Charges variables (avancé)'!$L58))*'Charges variables (avancé)'!$Z58</f>
        <v>0</v>
      </c>
      <c r="AE472" s="341">
        <f>(('Charges variables (avancé)'!$L58*AE446)+IF(ROUND(('Charges variables-Calculs auto'!AE$152-CONFIG!$D$7)/31,0)&gt;=('Charges variables (avancé)'!$J58+'Charges variables (avancé)'!$K58),INDEX($C446:$BJ446,,COLUMN('Charges variables-Calculs auto'!AE$152)-COLUMN('Charges variables-Calculs auto'!$C$152)+1-('Charges variables (avancé)'!$J58+'Charges variables (avancé)'!$K58)),0)*(1-'Charges variables (avancé)'!$L58))*'Charges variables (avancé)'!$Z58</f>
        <v>0</v>
      </c>
      <c r="AF472" s="341">
        <f>(('Charges variables (avancé)'!$L58*AF446)+IF(ROUND(('Charges variables-Calculs auto'!AF$152-CONFIG!$D$7)/31,0)&gt;=('Charges variables (avancé)'!$J58+'Charges variables (avancé)'!$K58),INDEX($C446:$BJ446,,COLUMN('Charges variables-Calculs auto'!AF$152)-COLUMN('Charges variables-Calculs auto'!$C$152)+1-('Charges variables (avancé)'!$J58+'Charges variables (avancé)'!$K58)),0)*(1-'Charges variables (avancé)'!$L58))*'Charges variables (avancé)'!$Z58</f>
        <v>0</v>
      </c>
      <c r="AG472" s="341">
        <f>(('Charges variables (avancé)'!$L58*AG446)+IF(ROUND(('Charges variables-Calculs auto'!AG$152-CONFIG!$D$7)/31,0)&gt;=('Charges variables (avancé)'!$J58+'Charges variables (avancé)'!$K58),INDEX($C446:$BJ446,,COLUMN('Charges variables-Calculs auto'!AG$152)-COLUMN('Charges variables-Calculs auto'!$C$152)+1-('Charges variables (avancé)'!$J58+'Charges variables (avancé)'!$K58)),0)*(1-'Charges variables (avancé)'!$L58))*'Charges variables (avancé)'!$Z58</f>
        <v>0</v>
      </c>
      <c r="AH472" s="341">
        <f>(('Charges variables (avancé)'!$L58*AH446)+IF(ROUND(('Charges variables-Calculs auto'!AH$152-CONFIG!$D$7)/31,0)&gt;=('Charges variables (avancé)'!$J58+'Charges variables (avancé)'!$K58),INDEX($C446:$BJ446,,COLUMN('Charges variables-Calculs auto'!AH$152)-COLUMN('Charges variables-Calculs auto'!$C$152)+1-('Charges variables (avancé)'!$J58+'Charges variables (avancé)'!$K58)),0)*(1-'Charges variables (avancé)'!$L58))*'Charges variables (avancé)'!$Z58</f>
        <v>0</v>
      </c>
      <c r="AI472" s="341">
        <f>(('Charges variables (avancé)'!$L58*AI446)+IF(ROUND(('Charges variables-Calculs auto'!AI$152-CONFIG!$D$7)/31,0)&gt;=('Charges variables (avancé)'!$J58+'Charges variables (avancé)'!$K58),INDEX($C446:$BJ446,,COLUMN('Charges variables-Calculs auto'!AI$152)-COLUMN('Charges variables-Calculs auto'!$C$152)+1-('Charges variables (avancé)'!$J58+'Charges variables (avancé)'!$K58)),0)*(1-'Charges variables (avancé)'!$L58))*'Charges variables (avancé)'!$Z58</f>
        <v>0</v>
      </c>
      <c r="AJ472" s="341">
        <f>(('Charges variables (avancé)'!$L58*AJ446)+IF(ROUND(('Charges variables-Calculs auto'!AJ$152-CONFIG!$D$7)/31,0)&gt;=('Charges variables (avancé)'!$J58+'Charges variables (avancé)'!$K58),INDEX($C446:$BJ446,,COLUMN('Charges variables-Calculs auto'!AJ$152)-COLUMN('Charges variables-Calculs auto'!$C$152)+1-('Charges variables (avancé)'!$J58+'Charges variables (avancé)'!$K58)),0)*(1-'Charges variables (avancé)'!$L58))*'Charges variables (avancé)'!$Z58</f>
        <v>0</v>
      </c>
      <c r="AK472" s="341">
        <f>(('Charges variables (avancé)'!$L58*AK446)+IF(ROUND(('Charges variables-Calculs auto'!AK$152-CONFIG!$D$7)/31,0)&gt;=('Charges variables (avancé)'!$J58+'Charges variables (avancé)'!$K58),INDEX($C446:$BJ446,,COLUMN('Charges variables-Calculs auto'!AK$152)-COLUMN('Charges variables-Calculs auto'!$C$152)+1-('Charges variables (avancé)'!$J58+'Charges variables (avancé)'!$K58)),0)*(1-'Charges variables (avancé)'!$L58))*'Charges variables (avancé)'!$Z58</f>
        <v>0</v>
      </c>
      <c r="AL472" s="341">
        <f>(('Charges variables (avancé)'!$L58*AL446)+IF(ROUND(('Charges variables-Calculs auto'!AL$152-CONFIG!$D$7)/31,0)&gt;=('Charges variables (avancé)'!$J58+'Charges variables (avancé)'!$K58),INDEX($C446:$BJ446,,COLUMN('Charges variables-Calculs auto'!AL$152)-COLUMN('Charges variables-Calculs auto'!$C$152)+1-('Charges variables (avancé)'!$J58+'Charges variables (avancé)'!$K58)),0)*(1-'Charges variables (avancé)'!$L58))*'Charges variables (avancé)'!$Z58</f>
        <v>0</v>
      </c>
      <c r="AM472" s="341">
        <f>(('Charges variables (avancé)'!$L58*AM446)+IF(ROUND(('Charges variables-Calculs auto'!AM$152-CONFIG!$D$7)/31,0)&gt;=('Charges variables (avancé)'!$J58+'Charges variables (avancé)'!$K58),INDEX($C446:$BJ446,,COLUMN('Charges variables-Calculs auto'!AM$152)-COLUMN('Charges variables-Calculs auto'!$C$152)+1-('Charges variables (avancé)'!$J58+'Charges variables (avancé)'!$K58)),0)*(1-'Charges variables (avancé)'!$L58))*'Charges variables (avancé)'!$AB58</f>
        <v>0</v>
      </c>
      <c r="AN472" s="341">
        <f>(('Charges variables (avancé)'!$L58*AN446)+IF(ROUND(('Charges variables-Calculs auto'!AN$152-CONFIG!$D$7)/31,0)&gt;=('Charges variables (avancé)'!$J58+'Charges variables (avancé)'!$K58),INDEX($C446:$BJ446,,COLUMN('Charges variables-Calculs auto'!AN$152)-COLUMN('Charges variables-Calculs auto'!$C$152)+1-('Charges variables (avancé)'!$J58+'Charges variables (avancé)'!$K58)),0)*(1-'Charges variables (avancé)'!$L58))*'Charges variables (avancé)'!$AB58</f>
        <v>0</v>
      </c>
      <c r="AO472" s="341">
        <f>(('Charges variables (avancé)'!$L58*AO446)+IF(ROUND(('Charges variables-Calculs auto'!AO$152-CONFIG!$D$7)/31,0)&gt;=('Charges variables (avancé)'!$J58+'Charges variables (avancé)'!$K58),INDEX($C446:$BJ446,,COLUMN('Charges variables-Calculs auto'!AO$152)-COLUMN('Charges variables-Calculs auto'!$C$152)+1-('Charges variables (avancé)'!$J58+'Charges variables (avancé)'!$K58)),0)*(1-'Charges variables (avancé)'!$L58))*'Charges variables (avancé)'!$AB58</f>
        <v>0</v>
      </c>
      <c r="AP472" s="341">
        <f>(('Charges variables (avancé)'!$L58*AP446)+IF(ROUND(('Charges variables-Calculs auto'!AP$152-CONFIG!$D$7)/31,0)&gt;=('Charges variables (avancé)'!$J58+'Charges variables (avancé)'!$K58),INDEX($C446:$BJ446,,COLUMN('Charges variables-Calculs auto'!AP$152)-COLUMN('Charges variables-Calculs auto'!$C$152)+1-('Charges variables (avancé)'!$J58+'Charges variables (avancé)'!$K58)),0)*(1-'Charges variables (avancé)'!$L58))*'Charges variables (avancé)'!$AB58</f>
        <v>0</v>
      </c>
      <c r="AQ472" s="341">
        <f>(('Charges variables (avancé)'!$L58*AQ446)+IF(ROUND(('Charges variables-Calculs auto'!AQ$152-CONFIG!$D$7)/31,0)&gt;=('Charges variables (avancé)'!$J58+'Charges variables (avancé)'!$K58),INDEX($C446:$BJ446,,COLUMN('Charges variables-Calculs auto'!AQ$152)-COLUMN('Charges variables-Calculs auto'!$C$152)+1-('Charges variables (avancé)'!$J58+'Charges variables (avancé)'!$K58)),0)*(1-'Charges variables (avancé)'!$L58))*'Charges variables (avancé)'!$AB58</f>
        <v>0</v>
      </c>
      <c r="AR472" s="341">
        <f>(('Charges variables (avancé)'!$L58*AR446)+IF(ROUND(('Charges variables-Calculs auto'!AR$152-CONFIG!$D$7)/31,0)&gt;=('Charges variables (avancé)'!$J58+'Charges variables (avancé)'!$K58),INDEX($C446:$BJ446,,COLUMN('Charges variables-Calculs auto'!AR$152)-COLUMN('Charges variables-Calculs auto'!$C$152)+1-('Charges variables (avancé)'!$J58+'Charges variables (avancé)'!$K58)),0)*(1-'Charges variables (avancé)'!$L58))*'Charges variables (avancé)'!$AB58</f>
        <v>0</v>
      </c>
      <c r="AS472" s="341">
        <f>(('Charges variables (avancé)'!$L58*AS446)+IF(ROUND(('Charges variables-Calculs auto'!AS$152-CONFIG!$D$7)/31,0)&gt;=('Charges variables (avancé)'!$J58+'Charges variables (avancé)'!$K58),INDEX($C446:$BJ446,,COLUMN('Charges variables-Calculs auto'!AS$152)-COLUMN('Charges variables-Calculs auto'!$C$152)+1-('Charges variables (avancé)'!$J58+'Charges variables (avancé)'!$K58)),0)*(1-'Charges variables (avancé)'!$L58))*'Charges variables (avancé)'!$AB58</f>
        <v>0</v>
      </c>
      <c r="AT472" s="341">
        <f>(('Charges variables (avancé)'!$L58*AT446)+IF(ROUND(('Charges variables-Calculs auto'!AT$152-CONFIG!$D$7)/31,0)&gt;=('Charges variables (avancé)'!$J58+'Charges variables (avancé)'!$K58),INDEX($C446:$BJ446,,COLUMN('Charges variables-Calculs auto'!AT$152)-COLUMN('Charges variables-Calculs auto'!$C$152)+1-('Charges variables (avancé)'!$J58+'Charges variables (avancé)'!$K58)),0)*(1-'Charges variables (avancé)'!$L58))*'Charges variables (avancé)'!$AB58</f>
        <v>0</v>
      </c>
      <c r="AU472" s="341">
        <f>(('Charges variables (avancé)'!$L58*AU446)+IF(ROUND(('Charges variables-Calculs auto'!AU$152-CONFIG!$D$7)/31,0)&gt;=('Charges variables (avancé)'!$J58+'Charges variables (avancé)'!$K58),INDEX($C446:$BJ446,,COLUMN('Charges variables-Calculs auto'!AU$152)-COLUMN('Charges variables-Calculs auto'!$C$152)+1-('Charges variables (avancé)'!$J58+'Charges variables (avancé)'!$K58)),0)*(1-'Charges variables (avancé)'!$L58))*'Charges variables (avancé)'!$AB58</f>
        <v>0</v>
      </c>
      <c r="AV472" s="341">
        <f>(('Charges variables (avancé)'!$L58*AV446)+IF(ROUND(('Charges variables-Calculs auto'!AV$152-CONFIG!$D$7)/31,0)&gt;=('Charges variables (avancé)'!$J58+'Charges variables (avancé)'!$K58),INDEX($C446:$BJ446,,COLUMN('Charges variables-Calculs auto'!AV$152)-COLUMN('Charges variables-Calculs auto'!$C$152)+1-('Charges variables (avancé)'!$J58+'Charges variables (avancé)'!$K58)),0)*(1-'Charges variables (avancé)'!$L58))*'Charges variables (avancé)'!$AB58</f>
        <v>0</v>
      </c>
      <c r="AW472" s="341">
        <f>(('Charges variables (avancé)'!$L58*AW446)+IF(ROUND(('Charges variables-Calculs auto'!AW$152-CONFIG!$D$7)/31,0)&gt;=('Charges variables (avancé)'!$J58+'Charges variables (avancé)'!$K58),INDEX($C446:$BJ446,,COLUMN('Charges variables-Calculs auto'!AW$152)-COLUMN('Charges variables-Calculs auto'!$C$152)+1-('Charges variables (avancé)'!$J58+'Charges variables (avancé)'!$K58)),0)*(1-'Charges variables (avancé)'!$L58))*'Charges variables (avancé)'!$AB58</f>
        <v>0</v>
      </c>
      <c r="AX472" s="341">
        <f>(('Charges variables (avancé)'!$L58*AX446)+IF(ROUND(('Charges variables-Calculs auto'!AX$152-CONFIG!$D$7)/31,0)&gt;=('Charges variables (avancé)'!$J58+'Charges variables (avancé)'!$K58),INDEX($C446:$BJ446,,COLUMN('Charges variables-Calculs auto'!AX$152)-COLUMN('Charges variables-Calculs auto'!$C$152)+1-('Charges variables (avancé)'!$J58+'Charges variables (avancé)'!$K58)),0)*(1-'Charges variables (avancé)'!$L58))*'Charges variables (avancé)'!$AB58</f>
        <v>0</v>
      </c>
      <c r="AY472" s="341">
        <f>(('Charges variables (avancé)'!$L58*AY446)+IF(ROUND(('Charges variables-Calculs auto'!AY$152-CONFIG!$D$7)/31,0)&gt;=('Charges variables (avancé)'!$J58+'Charges variables (avancé)'!$K58),INDEX($C446:$BJ446,,COLUMN('Charges variables-Calculs auto'!AY$152)-COLUMN('Charges variables-Calculs auto'!$C$152)+1-('Charges variables (avancé)'!$J58+'Charges variables (avancé)'!$K58)),0)*(1-'Charges variables (avancé)'!$L58))*'Charges variables (avancé)'!$AD58</f>
        <v>0</v>
      </c>
      <c r="AZ472" s="341">
        <f>(('Charges variables (avancé)'!$L58*AZ446)+IF(ROUND(('Charges variables-Calculs auto'!AZ$152-CONFIG!$D$7)/31,0)&gt;=('Charges variables (avancé)'!$J58+'Charges variables (avancé)'!$K58),INDEX($C446:$BJ446,,COLUMN('Charges variables-Calculs auto'!AZ$152)-COLUMN('Charges variables-Calculs auto'!$C$152)+1-('Charges variables (avancé)'!$J58+'Charges variables (avancé)'!$K58)),0)*(1-'Charges variables (avancé)'!$L58))*'Charges variables (avancé)'!$AD58</f>
        <v>0</v>
      </c>
      <c r="BA472" s="341">
        <f>(('Charges variables (avancé)'!$L58*BA446)+IF(ROUND(('Charges variables-Calculs auto'!BA$152-CONFIG!$D$7)/31,0)&gt;=('Charges variables (avancé)'!$J58+'Charges variables (avancé)'!$K58),INDEX($C446:$BJ446,,COLUMN('Charges variables-Calculs auto'!BA$152)-COLUMN('Charges variables-Calculs auto'!$C$152)+1-('Charges variables (avancé)'!$J58+'Charges variables (avancé)'!$K58)),0)*(1-'Charges variables (avancé)'!$L58))*'Charges variables (avancé)'!$AD58</f>
        <v>0</v>
      </c>
      <c r="BB472" s="341">
        <f>(('Charges variables (avancé)'!$L58*BB446)+IF(ROUND(('Charges variables-Calculs auto'!BB$152-CONFIG!$D$7)/31,0)&gt;=('Charges variables (avancé)'!$J58+'Charges variables (avancé)'!$K58),INDEX($C446:$BJ446,,COLUMN('Charges variables-Calculs auto'!BB$152)-COLUMN('Charges variables-Calculs auto'!$C$152)+1-('Charges variables (avancé)'!$J58+'Charges variables (avancé)'!$K58)),0)*(1-'Charges variables (avancé)'!$L58))*'Charges variables (avancé)'!$AD58</f>
        <v>0</v>
      </c>
      <c r="BC472" s="341">
        <f>(('Charges variables (avancé)'!$L58*BC446)+IF(ROUND(('Charges variables-Calculs auto'!BC$152-CONFIG!$D$7)/31,0)&gt;=('Charges variables (avancé)'!$J58+'Charges variables (avancé)'!$K58),INDEX($C446:$BJ446,,COLUMN('Charges variables-Calculs auto'!BC$152)-COLUMN('Charges variables-Calculs auto'!$C$152)+1-('Charges variables (avancé)'!$J58+'Charges variables (avancé)'!$K58)),0)*(1-'Charges variables (avancé)'!$L58))*'Charges variables (avancé)'!$AD58</f>
        <v>0</v>
      </c>
      <c r="BD472" s="341">
        <f>(('Charges variables (avancé)'!$L58*BD446)+IF(ROUND(('Charges variables-Calculs auto'!BD$152-CONFIG!$D$7)/31,0)&gt;=('Charges variables (avancé)'!$J58+'Charges variables (avancé)'!$K58),INDEX($C446:$BJ446,,COLUMN('Charges variables-Calculs auto'!BD$152)-COLUMN('Charges variables-Calculs auto'!$C$152)+1-('Charges variables (avancé)'!$J58+'Charges variables (avancé)'!$K58)),0)*(1-'Charges variables (avancé)'!$L58))*'Charges variables (avancé)'!$AD58</f>
        <v>0</v>
      </c>
      <c r="BE472" s="341">
        <f>(('Charges variables (avancé)'!$L58*BE446)+IF(ROUND(('Charges variables-Calculs auto'!BE$152-CONFIG!$D$7)/31,0)&gt;=('Charges variables (avancé)'!$J58+'Charges variables (avancé)'!$K58),INDEX($C446:$BJ446,,COLUMN('Charges variables-Calculs auto'!BE$152)-COLUMN('Charges variables-Calculs auto'!$C$152)+1-('Charges variables (avancé)'!$J58+'Charges variables (avancé)'!$K58)),0)*(1-'Charges variables (avancé)'!$L58))*'Charges variables (avancé)'!$AD58</f>
        <v>0</v>
      </c>
      <c r="BF472" s="341">
        <f>(('Charges variables (avancé)'!$L58*BF446)+IF(ROUND(('Charges variables-Calculs auto'!BF$152-CONFIG!$D$7)/31,0)&gt;=('Charges variables (avancé)'!$J58+'Charges variables (avancé)'!$K58),INDEX($C446:$BJ446,,COLUMN('Charges variables-Calculs auto'!BF$152)-COLUMN('Charges variables-Calculs auto'!$C$152)+1-('Charges variables (avancé)'!$J58+'Charges variables (avancé)'!$K58)),0)*(1-'Charges variables (avancé)'!$L58))*'Charges variables (avancé)'!$AD58</f>
        <v>0</v>
      </c>
      <c r="BG472" s="341">
        <f>(('Charges variables (avancé)'!$L58*BG446)+IF(ROUND(('Charges variables-Calculs auto'!BG$152-CONFIG!$D$7)/31,0)&gt;=('Charges variables (avancé)'!$J58+'Charges variables (avancé)'!$K58),INDEX($C446:$BJ446,,COLUMN('Charges variables-Calculs auto'!BG$152)-COLUMN('Charges variables-Calculs auto'!$C$152)+1-('Charges variables (avancé)'!$J58+'Charges variables (avancé)'!$K58)),0)*(1-'Charges variables (avancé)'!$L58))*'Charges variables (avancé)'!$AD58</f>
        <v>0</v>
      </c>
      <c r="BH472" s="341">
        <f>(('Charges variables (avancé)'!$L58*BH446)+IF(ROUND(('Charges variables-Calculs auto'!BH$152-CONFIG!$D$7)/31,0)&gt;=('Charges variables (avancé)'!$J58+'Charges variables (avancé)'!$K58),INDEX($C446:$BJ446,,COLUMN('Charges variables-Calculs auto'!BH$152)-COLUMN('Charges variables-Calculs auto'!$C$152)+1-('Charges variables (avancé)'!$J58+'Charges variables (avancé)'!$K58)),0)*(1-'Charges variables (avancé)'!$L58))*'Charges variables (avancé)'!$AD58</f>
        <v>0</v>
      </c>
      <c r="BI472" s="341">
        <f>(('Charges variables (avancé)'!$L58*BI446)+IF(ROUND(('Charges variables-Calculs auto'!BI$152-CONFIG!$D$7)/31,0)&gt;=('Charges variables (avancé)'!$J58+'Charges variables (avancé)'!$K58),INDEX($C446:$BJ446,,COLUMN('Charges variables-Calculs auto'!BI$152)-COLUMN('Charges variables-Calculs auto'!$C$152)+1-('Charges variables (avancé)'!$J58+'Charges variables (avancé)'!$K58)),0)*(1-'Charges variables (avancé)'!$L58))*'Charges variables (avancé)'!$AD58</f>
        <v>0</v>
      </c>
      <c r="BJ472" s="341">
        <f>(('Charges variables (avancé)'!$L58*BJ446)+IF(ROUND(('Charges variables-Calculs auto'!BJ$152-CONFIG!$D$7)/31,0)&gt;=('Charges variables (avancé)'!$J58+'Charges variables (avancé)'!$K58),INDEX($C446:$BJ446,,COLUMN('Charges variables-Calculs auto'!BJ$152)-COLUMN('Charges variables-Calculs auto'!$C$152)+1-('Charges variables (avancé)'!$J58+'Charges variables (avancé)'!$K58)),0)*(1-'Charges variables (avancé)'!$L58))*'Charges variables (avancé)'!$AD58</f>
        <v>0</v>
      </c>
    </row>
    <row r="473" spans="2:62" ht="15" customHeight="1">
      <c r="B473" s="366">
        <f>'Charges variables-Calculs auto'!$B$120</f>
        <v>0</v>
      </c>
      <c r="C473" s="341">
        <f>(('Charges variables (avancé)'!$L59*C447)+IF(ROUND(('Charges variables-Calculs auto'!C$152-CONFIG!$D$7)/31,0)&gt;=('Charges variables (avancé)'!$J59+'Charges variables (avancé)'!$K59),INDEX($C447:$BJ447,,COLUMN('Charges variables-Calculs auto'!C$152)-COLUMN('Charges variables-Calculs auto'!$C$152)+1-('Charges variables (avancé)'!$J59+'Charges variables (avancé)'!$K59)),0)*(1-'Charges variables (avancé)'!$L59))*'Charges variables (avancé)'!$D59</f>
        <v>0</v>
      </c>
      <c r="D473" s="341">
        <f>(('Charges variables (avancé)'!$L59*D447)+IF(ROUND(('Charges variables-Calculs auto'!D$152-CONFIG!$D$7)/31,0)&gt;=('Charges variables (avancé)'!$J59+'Charges variables (avancé)'!$K59),INDEX($C447:$BJ447,,COLUMN('Charges variables-Calculs auto'!D$152)-COLUMN('Charges variables-Calculs auto'!$C$152)+1-('Charges variables (avancé)'!$J59+'Charges variables (avancé)'!$K59)),0)*(1-'Charges variables (avancé)'!$L59))*'Charges variables (avancé)'!$D59</f>
        <v>0</v>
      </c>
      <c r="E473" s="341">
        <f>(('Charges variables (avancé)'!$L59*E447)+IF(ROUND(('Charges variables-Calculs auto'!E$152-CONFIG!$D$7)/31,0)&gt;=('Charges variables (avancé)'!$J59+'Charges variables (avancé)'!$K59),INDEX($C447:$BJ447,,COLUMN('Charges variables-Calculs auto'!E$152)-COLUMN('Charges variables-Calculs auto'!$C$152)+1-('Charges variables (avancé)'!$J59+'Charges variables (avancé)'!$K59)),0)*(1-'Charges variables (avancé)'!$L59))*'Charges variables (avancé)'!$D59</f>
        <v>0</v>
      </c>
      <c r="F473" s="341">
        <f>(('Charges variables (avancé)'!$L59*F447)+IF(ROUND(('Charges variables-Calculs auto'!F$152-CONFIG!$D$7)/31,0)&gt;=('Charges variables (avancé)'!$J59+'Charges variables (avancé)'!$K59),INDEX($C447:$BJ447,,COLUMN('Charges variables-Calculs auto'!F$152)-COLUMN('Charges variables-Calculs auto'!$C$152)+1-('Charges variables (avancé)'!$J59+'Charges variables (avancé)'!$K59)),0)*(1-'Charges variables (avancé)'!$L59))*'Charges variables (avancé)'!$D59</f>
        <v>0</v>
      </c>
      <c r="G473" s="341">
        <f>(('Charges variables (avancé)'!$L59*G447)+IF(ROUND(('Charges variables-Calculs auto'!G$152-CONFIG!$D$7)/31,0)&gt;=('Charges variables (avancé)'!$J59+'Charges variables (avancé)'!$K59),INDEX($C447:$BJ447,,COLUMN('Charges variables-Calculs auto'!G$152)-COLUMN('Charges variables-Calculs auto'!$C$152)+1-('Charges variables (avancé)'!$J59+'Charges variables (avancé)'!$K59)),0)*(1-'Charges variables (avancé)'!$L59))*'Charges variables (avancé)'!$D59</f>
        <v>0</v>
      </c>
      <c r="H473" s="341">
        <f>(('Charges variables (avancé)'!$L59*H447)+IF(ROUND(('Charges variables-Calculs auto'!H$152-CONFIG!$D$7)/31,0)&gt;=('Charges variables (avancé)'!$J59+'Charges variables (avancé)'!$K59),INDEX($C447:$BJ447,,COLUMN('Charges variables-Calculs auto'!H$152)-COLUMN('Charges variables-Calculs auto'!$C$152)+1-('Charges variables (avancé)'!$J59+'Charges variables (avancé)'!$K59)),0)*(1-'Charges variables (avancé)'!$L59))*'Charges variables (avancé)'!$D59</f>
        <v>0</v>
      </c>
      <c r="I473" s="341">
        <f>(('Charges variables (avancé)'!$L59*I447)+IF(ROUND(('Charges variables-Calculs auto'!I$152-CONFIG!$D$7)/31,0)&gt;=('Charges variables (avancé)'!$J59+'Charges variables (avancé)'!$K59),INDEX($C447:$BJ447,,COLUMN('Charges variables-Calculs auto'!I$152)-COLUMN('Charges variables-Calculs auto'!$C$152)+1-('Charges variables (avancé)'!$J59+'Charges variables (avancé)'!$K59)),0)*(1-'Charges variables (avancé)'!$L59))*'Charges variables (avancé)'!$D59</f>
        <v>0</v>
      </c>
      <c r="J473" s="341">
        <f>(('Charges variables (avancé)'!$L59*J447)+IF(ROUND(('Charges variables-Calculs auto'!J$152-CONFIG!$D$7)/31,0)&gt;=('Charges variables (avancé)'!$J59+'Charges variables (avancé)'!$K59),INDEX($C447:$BJ447,,COLUMN('Charges variables-Calculs auto'!J$152)-COLUMN('Charges variables-Calculs auto'!$C$152)+1-('Charges variables (avancé)'!$J59+'Charges variables (avancé)'!$K59)),0)*(1-'Charges variables (avancé)'!$L59))*'Charges variables (avancé)'!$D59</f>
        <v>0</v>
      </c>
      <c r="K473" s="341">
        <f>(('Charges variables (avancé)'!$L59*K447)+IF(ROUND(('Charges variables-Calculs auto'!K$152-CONFIG!$D$7)/31,0)&gt;=('Charges variables (avancé)'!$J59+'Charges variables (avancé)'!$K59),INDEX($C447:$BJ447,,COLUMN('Charges variables-Calculs auto'!K$152)-COLUMN('Charges variables-Calculs auto'!$C$152)+1-('Charges variables (avancé)'!$J59+'Charges variables (avancé)'!$K59)),0)*(1-'Charges variables (avancé)'!$L59))*'Charges variables (avancé)'!$D59</f>
        <v>0</v>
      </c>
      <c r="L473" s="341">
        <f>(('Charges variables (avancé)'!$L59*L447)+IF(ROUND(('Charges variables-Calculs auto'!L$152-CONFIG!$D$7)/31,0)&gt;=('Charges variables (avancé)'!$J59+'Charges variables (avancé)'!$K59),INDEX($C447:$BJ447,,COLUMN('Charges variables-Calculs auto'!L$152)-COLUMN('Charges variables-Calculs auto'!$C$152)+1-('Charges variables (avancé)'!$J59+'Charges variables (avancé)'!$K59)),0)*(1-'Charges variables (avancé)'!$L59))*'Charges variables (avancé)'!$D59</f>
        <v>0</v>
      </c>
      <c r="M473" s="341">
        <f>(('Charges variables (avancé)'!$L59*M447)+IF(ROUND(('Charges variables-Calculs auto'!M$152-CONFIG!$D$7)/31,0)&gt;=('Charges variables (avancé)'!$J59+'Charges variables (avancé)'!$K59),INDEX($C447:$BJ447,,COLUMN('Charges variables-Calculs auto'!M$152)-COLUMN('Charges variables-Calculs auto'!$C$152)+1-('Charges variables (avancé)'!$J59+'Charges variables (avancé)'!$K59)),0)*(1-'Charges variables (avancé)'!$L59))*'Charges variables (avancé)'!$D59</f>
        <v>0</v>
      </c>
      <c r="N473" s="341">
        <f>(('Charges variables (avancé)'!$L59*N447)+IF(ROUND(('Charges variables-Calculs auto'!N$152-CONFIG!$D$7)/31,0)&gt;=('Charges variables (avancé)'!$J59+'Charges variables (avancé)'!$K59),INDEX($C447:$BJ447,,COLUMN('Charges variables-Calculs auto'!N$152)-COLUMN('Charges variables-Calculs auto'!$C$152)+1-('Charges variables (avancé)'!$J59+'Charges variables (avancé)'!$K59)),0)*(1-'Charges variables (avancé)'!$L59))*'Charges variables (avancé)'!$D59</f>
        <v>0</v>
      </c>
      <c r="O473" s="341">
        <f>(('Charges variables (avancé)'!$L59*O447)+IF(ROUND(('Charges variables-Calculs auto'!O$152-CONFIG!$D$7)/31,0)&gt;=('Charges variables (avancé)'!$J59+'Charges variables (avancé)'!$K59),INDEX($C447:$BJ447,,COLUMN('Charges variables-Calculs auto'!O$152)-COLUMN('Charges variables-Calculs auto'!$C$152)+1-('Charges variables (avancé)'!$J59+'Charges variables (avancé)'!$K59)),0)*(1-'Charges variables (avancé)'!$L59))*'Charges variables (avancé)'!$X59</f>
        <v>0</v>
      </c>
      <c r="P473" s="341">
        <f>(('Charges variables (avancé)'!$L59*P447)+IF(ROUND(('Charges variables-Calculs auto'!P$152-CONFIG!$D$7)/31,0)&gt;=('Charges variables (avancé)'!$J59+'Charges variables (avancé)'!$K59),INDEX($C447:$BJ447,,COLUMN('Charges variables-Calculs auto'!P$152)-COLUMN('Charges variables-Calculs auto'!$C$152)+1-('Charges variables (avancé)'!$J59+'Charges variables (avancé)'!$K59)),0)*(1-'Charges variables (avancé)'!$L59))*'Charges variables (avancé)'!$X59</f>
        <v>0</v>
      </c>
      <c r="Q473" s="341">
        <f>(('Charges variables (avancé)'!$L59*Q447)+IF(ROUND(('Charges variables-Calculs auto'!Q$152-CONFIG!$D$7)/31,0)&gt;=('Charges variables (avancé)'!$J59+'Charges variables (avancé)'!$K59),INDEX($C447:$BJ447,,COLUMN('Charges variables-Calculs auto'!Q$152)-COLUMN('Charges variables-Calculs auto'!$C$152)+1-('Charges variables (avancé)'!$J59+'Charges variables (avancé)'!$K59)),0)*(1-'Charges variables (avancé)'!$L59))*'Charges variables (avancé)'!$X59</f>
        <v>0</v>
      </c>
      <c r="R473" s="341">
        <f>(('Charges variables (avancé)'!$L59*R447)+IF(ROUND(('Charges variables-Calculs auto'!R$152-CONFIG!$D$7)/31,0)&gt;=('Charges variables (avancé)'!$J59+'Charges variables (avancé)'!$K59),INDEX($C447:$BJ447,,COLUMN('Charges variables-Calculs auto'!R$152)-COLUMN('Charges variables-Calculs auto'!$C$152)+1-('Charges variables (avancé)'!$J59+'Charges variables (avancé)'!$K59)),0)*(1-'Charges variables (avancé)'!$L59))*'Charges variables (avancé)'!$X59</f>
        <v>0</v>
      </c>
      <c r="S473" s="341">
        <f>(('Charges variables (avancé)'!$L59*S447)+IF(ROUND(('Charges variables-Calculs auto'!S$152-CONFIG!$D$7)/31,0)&gt;=('Charges variables (avancé)'!$J59+'Charges variables (avancé)'!$K59),INDEX($C447:$BJ447,,COLUMN('Charges variables-Calculs auto'!S$152)-COLUMN('Charges variables-Calculs auto'!$C$152)+1-('Charges variables (avancé)'!$J59+'Charges variables (avancé)'!$K59)),0)*(1-'Charges variables (avancé)'!$L59))*'Charges variables (avancé)'!$X59</f>
        <v>0</v>
      </c>
      <c r="T473" s="341">
        <f>(('Charges variables (avancé)'!$L59*T447)+IF(ROUND(('Charges variables-Calculs auto'!T$152-CONFIG!$D$7)/31,0)&gt;=('Charges variables (avancé)'!$J59+'Charges variables (avancé)'!$K59),INDEX($C447:$BJ447,,COLUMN('Charges variables-Calculs auto'!T$152)-COLUMN('Charges variables-Calculs auto'!$C$152)+1-('Charges variables (avancé)'!$J59+'Charges variables (avancé)'!$K59)),0)*(1-'Charges variables (avancé)'!$L59))*'Charges variables (avancé)'!$X59</f>
        <v>0</v>
      </c>
      <c r="U473" s="341">
        <f>(('Charges variables (avancé)'!$L59*U447)+IF(ROUND(('Charges variables-Calculs auto'!U$152-CONFIG!$D$7)/31,0)&gt;=('Charges variables (avancé)'!$J59+'Charges variables (avancé)'!$K59),INDEX($C447:$BJ447,,COLUMN('Charges variables-Calculs auto'!U$152)-COLUMN('Charges variables-Calculs auto'!$C$152)+1-('Charges variables (avancé)'!$J59+'Charges variables (avancé)'!$K59)),0)*(1-'Charges variables (avancé)'!$L59))*'Charges variables (avancé)'!$X59</f>
        <v>0</v>
      </c>
      <c r="V473" s="341">
        <f>(('Charges variables (avancé)'!$L59*V447)+IF(ROUND(('Charges variables-Calculs auto'!V$152-CONFIG!$D$7)/31,0)&gt;=('Charges variables (avancé)'!$J59+'Charges variables (avancé)'!$K59),INDEX($C447:$BJ447,,COLUMN('Charges variables-Calculs auto'!V$152)-COLUMN('Charges variables-Calculs auto'!$C$152)+1-('Charges variables (avancé)'!$J59+'Charges variables (avancé)'!$K59)),0)*(1-'Charges variables (avancé)'!$L59))*'Charges variables (avancé)'!$X59</f>
        <v>0</v>
      </c>
      <c r="W473" s="341">
        <f>(('Charges variables (avancé)'!$L59*W447)+IF(ROUND(('Charges variables-Calculs auto'!W$152-CONFIG!$D$7)/31,0)&gt;=('Charges variables (avancé)'!$J59+'Charges variables (avancé)'!$K59),INDEX($C447:$BJ447,,COLUMN('Charges variables-Calculs auto'!W$152)-COLUMN('Charges variables-Calculs auto'!$C$152)+1-('Charges variables (avancé)'!$J59+'Charges variables (avancé)'!$K59)),0)*(1-'Charges variables (avancé)'!$L59))*'Charges variables (avancé)'!$X59</f>
        <v>0</v>
      </c>
      <c r="X473" s="341">
        <f>(('Charges variables (avancé)'!$L59*X447)+IF(ROUND(('Charges variables-Calculs auto'!X$152-CONFIG!$D$7)/31,0)&gt;=('Charges variables (avancé)'!$J59+'Charges variables (avancé)'!$K59),INDEX($C447:$BJ447,,COLUMN('Charges variables-Calculs auto'!X$152)-COLUMN('Charges variables-Calculs auto'!$C$152)+1-('Charges variables (avancé)'!$J59+'Charges variables (avancé)'!$K59)),0)*(1-'Charges variables (avancé)'!$L59))*'Charges variables (avancé)'!$X59</f>
        <v>0</v>
      </c>
      <c r="Y473" s="341">
        <f>(('Charges variables (avancé)'!$L59*Y447)+IF(ROUND(('Charges variables-Calculs auto'!Y$152-CONFIG!$D$7)/31,0)&gt;=('Charges variables (avancé)'!$J59+'Charges variables (avancé)'!$K59),INDEX($C447:$BJ447,,COLUMN('Charges variables-Calculs auto'!Y$152)-COLUMN('Charges variables-Calculs auto'!$C$152)+1-('Charges variables (avancé)'!$J59+'Charges variables (avancé)'!$K59)),0)*(1-'Charges variables (avancé)'!$L59))*'Charges variables (avancé)'!$X59</f>
        <v>0</v>
      </c>
      <c r="Z473" s="341">
        <f>(('Charges variables (avancé)'!$L59*Z447)+IF(ROUND(('Charges variables-Calculs auto'!Z$152-CONFIG!$D$7)/31,0)&gt;=('Charges variables (avancé)'!$J59+'Charges variables (avancé)'!$K59),INDEX($C447:$BJ447,,COLUMN('Charges variables-Calculs auto'!Z$152)-COLUMN('Charges variables-Calculs auto'!$C$152)+1-('Charges variables (avancé)'!$J59+'Charges variables (avancé)'!$K59)),0)*(1-'Charges variables (avancé)'!$L59))*'Charges variables (avancé)'!$X59</f>
        <v>0</v>
      </c>
      <c r="AA473" s="341">
        <f>(('Charges variables (avancé)'!$L59*AA447)+IF(ROUND(('Charges variables-Calculs auto'!AA$152-CONFIG!$D$7)/31,0)&gt;=('Charges variables (avancé)'!$J59+'Charges variables (avancé)'!$K59),INDEX($C447:$BJ447,,COLUMN('Charges variables-Calculs auto'!AA$152)-COLUMN('Charges variables-Calculs auto'!$C$152)+1-('Charges variables (avancé)'!$J59+'Charges variables (avancé)'!$K59)),0)*(1-'Charges variables (avancé)'!$L59))*'Charges variables (avancé)'!$Z59</f>
        <v>0</v>
      </c>
      <c r="AB473" s="341">
        <f>(('Charges variables (avancé)'!$L59*AB447)+IF(ROUND(('Charges variables-Calculs auto'!AB$152-CONFIG!$D$7)/31,0)&gt;=('Charges variables (avancé)'!$J59+'Charges variables (avancé)'!$K59),INDEX($C447:$BJ447,,COLUMN('Charges variables-Calculs auto'!AB$152)-COLUMN('Charges variables-Calculs auto'!$C$152)+1-('Charges variables (avancé)'!$J59+'Charges variables (avancé)'!$K59)),0)*(1-'Charges variables (avancé)'!$L59))*'Charges variables (avancé)'!$Z59</f>
        <v>0</v>
      </c>
      <c r="AC473" s="341">
        <f>(('Charges variables (avancé)'!$L59*AC447)+IF(ROUND(('Charges variables-Calculs auto'!AC$152-CONFIG!$D$7)/31,0)&gt;=('Charges variables (avancé)'!$J59+'Charges variables (avancé)'!$K59),INDEX($C447:$BJ447,,COLUMN('Charges variables-Calculs auto'!AC$152)-COLUMN('Charges variables-Calculs auto'!$C$152)+1-('Charges variables (avancé)'!$J59+'Charges variables (avancé)'!$K59)),0)*(1-'Charges variables (avancé)'!$L59))*'Charges variables (avancé)'!$Z59</f>
        <v>0</v>
      </c>
      <c r="AD473" s="341">
        <f>(('Charges variables (avancé)'!$L59*AD447)+IF(ROUND(('Charges variables-Calculs auto'!AD$152-CONFIG!$D$7)/31,0)&gt;=('Charges variables (avancé)'!$J59+'Charges variables (avancé)'!$K59),INDEX($C447:$BJ447,,COLUMN('Charges variables-Calculs auto'!AD$152)-COLUMN('Charges variables-Calculs auto'!$C$152)+1-('Charges variables (avancé)'!$J59+'Charges variables (avancé)'!$K59)),0)*(1-'Charges variables (avancé)'!$L59))*'Charges variables (avancé)'!$Z59</f>
        <v>0</v>
      </c>
      <c r="AE473" s="341">
        <f>(('Charges variables (avancé)'!$L59*AE447)+IF(ROUND(('Charges variables-Calculs auto'!AE$152-CONFIG!$D$7)/31,0)&gt;=('Charges variables (avancé)'!$J59+'Charges variables (avancé)'!$K59),INDEX($C447:$BJ447,,COLUMN('Charges variables-Calculs auto'!AE$152)-COLUMN('Charges variables-Calculs auto'!$C$152)+1-('Charges variables (avancé)'!$J59+'Charges variables (avancé)'!$K59)),0)*(1-'Charges variables (avancé)'!$L59))*'Charges variables (avancé)'!$Z59</f>
        <v>0</v>
      </c>
      <c r="AF473" s="341">
        <f>(('Charges variables (avancé)'!$L59*AF447)+IF(ROUND(('Charges variables-Calculs auto'!AF$152-CONFIG!$D$7)/31,0)&gt;=('Charges variables (avancé)'!$J59+'Charges variables (avancé)'!$K59),INDEX($C447:$BJ447,,COLUMN('Charges variables-Calculs auto'!AF$152)-COLUMN('Charges variables-Calculs auto'!$C$152)+1-('Charges variables (avancé)'!$J59+'Charges variables (avancé)'!$K59)),0)*(1-'Charges variables (avancé)'!$L59))*'Charges variables (avancé)'!$Z59</f>
        <v>0</v>
      </c>
      <c r="AG473" s="341">
        <f>(('Charges variables (avancé)'!$L59*AG447)+IF(ROUND(('Charges variables-Calculs auto'!AG$152-CONFIG!$D$7)/31,0)&gt;=('Charges variables (avancé)'!$J59+'Charges variables (avancé)'!$K59),INDEX($C447:$BJ447,,COLUMN('Charges variables-Calculs auto'!AG$152)-COLUMN('Charges variables-Calculs auto'!$C$152)+1-('Charges variables (avancé)'!$J59+'Charges variables (avancé)'!$K59)),0)*(1-'Charges variables (avancé)'!$L59))*'Charges variables (avancé)'!$Z59</f>
        <v>0</v>
      </c>
      <c r="AH473" s="341">
        <f>(('Charges variables (avancé)'!$L59*AH447)+IF(ROUND(('Charges variables-Calculs auto'!AH$152-CONFIG!$D$7)/31,0)&gt;=('Charges variables (avancé)'!$J59+'Charges variables (avancé)'!$K59),INDEX($C447:$BJ447,,COLUMN('Charges variables-Calculs auto'!AH$152)-COLUMN('Charges variables-Calculs auto'!$C$152)+1-('Charges variables (avancé)'!$J59+'Charges variables (avancé)'!$K59)),0)*(1-'Charges variables (avancé)'!$L59))*'Charges variables (avancé)'!$Z59</f>
        <v>0</v>
      </c>
      <c r="AI473" s="341">
        <f>(('Charges variables (avancé)'!$L59*AI447)+IF(ROUND(('Charges variables-Calculs auto'!AI$152-CONFIG!$D$7)/31,0)&gt;=('Charges variables (avancé)'!$J59+'Charges variables (avancé)'!$K59),INDEX($C447:$BJ447,,COLUMN('Charges variables-Calculs auto'!AI$152)-COLUMN('Charges variables-Calculs auto'!$C$152)+1-('Charges variables (avancé)'!$J59+'Charges variables (avancé)'!$K59)),0)*(1-'Charges variables (avancé)'!$L59))*'Charges variables (avancé)'!$Z59</f>
        <v>0</v>
      </c>
      <c r="AJ473" s="341">
        <f>(('Charges variables (avancé)'!$L59*AJ447)+IF(ROUND(('Charges variables-Calculs auto'!AJ$152-CONFIG!$D$7)/31,0)&gt;=('Charges variables (avancé)'!$J59+'Charges variables (avancé)'!$K59),INDEX($C447:$BJ447,,COLUMN('Charges variables-Calculs auto'!AJ$152)-COLUMN('Charges variables-Calculs auto'!$C$152)+1-('Charges variables (avancé)'!$J59+'Charges variables (avancé)'!$K59)),0)*(1-'Charges variables (avancé)'!$L59))*'Charges variables (avancé)'!$Z59</f>
        <v>0</v>
      </c>
      <c r="AK473" s="341">
        <f>(('Charges variables (avancé)'!$L59*AK447)+IF(ROUND(('Charges variables-Calculs auto'!AK$152-CONFIG!$D$7)/31,0)&gt;=('Charges variables (avancé)'!$J59+'Charges variables (avancé)'!$K59),INDEX($C447:$BJ447,,COLUMN('Charges variables-Calculs auto'!AK$152)-COLUMN('Charges variables-Calculs auto'!$C$152)+1-('Charges variables (avancé)'!$J59+'Charges variables (avancé)'!$K59)),0)*(1-'Charges variables (avancé)'!$L59))*'Charges variables (avancé)'!$Z59</f>
        <v>0</v>
      </c>
      <c r="AL473" s="341">
        <f>(('Charges variables (avancé)'!$L59*AL447)+IF(ROUND(('Charges variables-Calculs auto'!AL$152-CONFIG!$D$7)/31,0)&gt;=('Charges variables (avancé)'!$J59+'Charges variables (avancé)'!$K59),INDEX($C447:$BJ447,,COLUMN('Charges variables-Calculs auto'!AL$152)-COLUMN('Charges variables-Calculs auto'!$C$152)+1-('Charges variables (avancé)'!$J59+'Charges variables (avancé)'!$K59)),0)*(1-'Charges variables (avancé)'!$L59))*'Charges variables (avancé)'!$Z59</f>
        <v>0</v>
      </c>
      <c r="AM473" s="341">
        <f>(('Charges variables (avancé)'!$L59*AM447)+IF(ROUND(('Charges variables-Calculs auto'!AM$152-CONFIG!$D$7)/31,0)&gt;=('Charges variables (avancé)'!$J59+'Charges variables (avancé)'!$K59),INDEX($C447:$BJ447,,COLUMN('Charges variables-Calculs auto'!AM$152)-COLUMN('Charges variables-Calculs auto'!$C$152)+1-('Charges variables (avancé)'!$J59+'Charges variables (avancé)'!$K59)),0)*(1-'Charges variables (avancé)'!$L59))*'Charges variables (avancé)'!$AB59</f>
        <v>0</v>
      </c>
      <c r="AN473" s="341">
        <f>(('Charges variables (avancé)'!$L59*AN447)+IF(ROUND(('Charges variables-Calculs auto'!AN$152-CONFIG!$D$7)/31,0)&gt;=('Charges variables (avancé)'!$J59+'Charges variables (avancé)'!$K59),INDEX($C447:$BJ447,,COLUMN('Charges variables-Calculs auto'!AN$152)-COLUMN('Charges variables-Calculs auto'!$C$152)+1-('Charges variables (avancé)'!$J59+'Charges variables (avancé)'!$K59)),0)*(1-'Charges variables (avancé)'!$L59))*'Charges variables (avancé)'!$AB59</f>
        <v>0</v>
      </c>
      <c r="AO473" s="341">
        <f>(('Charges variables (avancé)'!$L59*AO447)+IF(ROUND(('Charges variables-Calculs auto'!AO$152-CONFIG!$D$7)/31,0)&gt;=('Charges variables (avancé)'!$J59+'Charges variables (avancé)'!$K59),INDEX($C447:$BJ447,,COLUMN('Charges variables-Calculs auto'!AO$152)-COLUMN('Charges variables-Calculs auto'!$C$152)+1-('Charges variables (avancé)'!$J59+'Charges variables (avancé)'!$K59)),0)*(1-'Charges variables (avancé)'!$L59))*'Charges variables (avancé)'!$AB59</f>
        <v>0</v>
      </c>
      <c r="AP473" s="341">
        <f>(('Charges variables (avancé)'!$L59*AP447)+IF(ROUND(('Charges variables-Calculs auto'!AP$152-CONFIG!$D$7)/31,0)&gt;=('Charges variables (avancé)'!$J59+'Charges variables (avancé)'!$K59),INDEX($C447:$BJ447,,COLUMN('Charges variables-Calculs auto'!AP$152)-COLUMN('Charges variables-Calculs auto'!$C$152)+1-('Charges variables (avancé)'!$J59+'Charges variables (avancé)'!$K59)),0)*(1-'Charges variables (avancé)'!$L59))*'Charges variables (avancé)'!$AB59</f>
        <v>0</v>
      </c>
      <c r="AQ473" s="341">
        <f>(('Charges variables (avancé)'!$L59*AQ447)+IF(ROUND(('Charges variables-Calculs auto'!AQ$152-CONFIG!$D$7)/31,0)&gt;=('Charges variables (avancé)'!$J59+'Charges variables (avancé)'!$K59),INDEX($C447:$BJ447,,COLUMN('Charges variables-Calculs auto'!AQ$152)-COLUMN('Charges variables-Calculs auto'!$C$152)+1-('Charges variables (avancé)'!$J59+'Charges variables (avancé)'!$K59)),0)*(1-'Charges variables (avancé)'!$L59))*'Charges variables (avancé)'!$AB59</f>
        <v>0</v>
      </c>
      <c r="AR473" s="341">
        <f>(('Charges variables (avancé)'!$L59*AR447)+IF(ROUND(('Charges variables-Calculs auto'!AR$152-CONFIG!$D$7)/31,0)&gt;=('Charges variables (avancé)'!$J59+'Charges variables (avancé)'!$K59),INDEX($C447:$BJ447,,COLUMN('Charges variables-Calculs auto'!AR$152)-COLUMN('Charges variables-Calculs auto'!$C$152)+1-('Charges variables (avancé)'!$J59+'Charges variables (avancé)'!$K59)),0)*(1-'Charges variables (avancé)'!$L59))*'Charges variables (avancé)'!$AB59</f>
        <v>0</v>
      </c>
      <c r="AS473" s="341">
        <f>(('Charges variables (avancé)'!$L59*AS447)+IF(ROUND(('Charges variables-Calculs auto'!AS$152-CONFIG!$D$7)/31,0)&gt;=('Charges variables (avancé)'!$J59+'Charges variables (avancé)'!$K59),INDEX($C447:$BJ447,,COLUMN('Charges variables-Calculs auto'!AS$152)-COLUMN('Charges variables-Calculs auto'!$C$152)+1-('Charges variables (avancé)'!$J59+'Charges variables (avancé)'!$K59)),0)*(1-'Charges variables (avancé)'!$L59))*'Charges variables (avancé)'!$AB59</f>
        <v>0</v>
      </c>
      <c r="AT473" s="341">
        <f>(('Charges variables (avancé)'!$L59*AT447)+IF(ROUND(('Charges variables-Calculs auto'!AT$152-CONFIG!$D$7)/31,0)&gt;=('Charges variables (avancé)'!$J59+'Charges variables (avancé)'!$K59),INDEX($C447:$BJ447,,COLUMN('Charges variables-Calculs auto'!AT$152)-COLUMN('Charges variables-Calculs auto'!$C$152)+1-('Charges variables (avancé)'!$J59+'Charges variables (avancé)'!$K59)),0)*(1-'Charges variables (avancé)'!$L59))*'Charges variables (avancé)'!$AB59</f>
        <v>0</v>
      </c>
      <c r="AU473" s="341">
        <f>(('Charges variables (avancé)'!$L59*AU447)+IF(ROUND(('Charges variables-Calculs auto'!AU$152-CONFIG!$D$7)/31,0)&gt;=('Charges variables (avancé)'!$J59+'Charges variables (avancé)'!$K59),INDEX($C447:$BJ447,,COLUMN('Charges variables-Calculs auto'!AU$152)-COLUMN('Charges variables-Calculs auto'!$C$152)+1-('Charges variables (avancé)'!$J59+'Charges variables (avancé)'!$K59)),0)*(1-'Charges variables (avancé)'!$L59))*'Charges variables (avancé)'!$AB59</f>
        <v>0</v>
      </c>
      <c r="AV473" s="341">
        <f>(('Charges variables (avancé)'!$L59*AV447)+IF(ROUND(('Charges variables-Calculs auto'!AV$152-CONFIG!$D$7)/31,0)&gt;=('Charges variables (avancé)'!$J59+'Charges variables (avancé)'!$K59),INDEX($C447:$BJ447,,COLUMN('Charges variables-Calculs auto'!AV$152)-COLUMN('Charges variables-Calculs auto'!$C$152)+1-('Charges variables (avancé)'!$J59+'Charges variables (avancé)'!$K59)),0)*(1-'Charges variables (avancé)'!$L59))*'Charges variables (avancé)'!$AB59</f>
        <v>0</v>
      </c>
      <c r="AW473" s="341">
        <f>(('Charges variables (avancé)'!$L59*AW447)+IF(ROUND(('Charges variables-Calculs auto'!AW$152-CONFIG!$D$7)/31,0)&gt;=('Charges variables (avancé)'!$J59+'Charges variables (avancé)'!$K59),INDEX($C447:$BJ447,,COLUMN('Charges variables-Calculs auto'!AW$152)-COLUMN('Charges variables-Calculs auto'!$C$152)+1-('Charges variables (avancé)'!$J59+'Charges variables (avancé)'!$K59)),0)*(1-'Charges variables (avancé)'!$L59))*'Charges variables (avancé)'!$AB59</f>
        <v>0</v>
      </c>
      <c r="AX473" s="341">
        <f>(('Charges variables (avancé)'!$L59*AX447)+IF(ROUND(('Charges variables-Calculs auto'!AX$152-CONFIG!$D$7)/31,0)&gt;=('Charges variables (avancé)'!$J59+'Charges variables (avancé)'!$K59),INDEX($C447:$BJ447,,COLUMN('Charges variables-Calculs auto'!AX$152)-COLUMN('Charges variables-Calculs auto'!$C$152)+1-('Charges variables (avancé)'!$J59+'Charges variables (avancé)'!$K59)),0)*(1-'Charges variables (avancé)'!$L59))*'Charges variables (avancé)'!$AB59</f>
        <v>0</v>
      </c>
      <c r="AY473" s="341">
        <f>(('Charges variables (avancé)'!$L59*AY447)+IF(ROUND(('Charges variables-Calculs auto'!AY$152-CONFIG!$D$7)/31,0)&gt;=('Charges variables (avancé)'!$J59+'Charges variables (avancé)'!$K59),INDEX($C447:$BJ447,,COLUMN('Charges variables-Calculs auto'!AY$152)-COLUMN('Charges variables-Calculs auto'!$C$152)+1-('Charges variables (avancé)'!$J59+'Charges variables (avancé)'!$K59)),0)*(1-'Charges variables (avancé)'!$L59))*'Charges variables (avancé)'!$AD59</f>
        <v>0</v>
      </c>
      <c r="AZ473" s="341">
        <f>(('Charges variables (avancé)'!$L59*AZ447)+IF(ROUND(('Charges variables-Calculs auto'!AZ$152-CONFIG!$D$7)/31,0)&gt;=('Charges variables (avancé)'!$J59+'Charges variables (avancé)'!$K59),INDEX($C447:$BJ447,,COLUMN('Charges variables-Calculs auto'!AZ$152)-COLUMN('Charges variables-Calculs auto'!$C$152)+1-('Charges variables (avancé)'!$J59+'Charges variables (avancé)'!$K59)),0)*(1-'Charges variables (avancé)'!$L59))*'Charges variables (avancé)'!$AD59</f>
        <v>0</v>
      </c>
      <c r="BA473" s="341">
        <f>(('Charges variables (avancé)'!$L59*BA447)+IF(ROUND(('Charges variables-Calculs auto'!BA$152-CONFIG!$D$7)/31,0)&gt;=('Charges variables (avancé)'!$J59+'Charges variables (avancé)'!$K59),INDEX($C447:$BJ447,,COLUMN('Charges variables-Calculs auto'!BA$152)-COLUMN('Charges variables-Calculs auto'!$C$152)+1-('Charges variables (avancé)'!$J59+'Charges variables (avancé)'!$K59)),0)*(1-'Charges variables (avancé)'!$L59))*'Charges variables (avancé)'!$AD59</f>
        <v>0</v>
      </c>
      <c r="BB473" s="341">
        <f>(('Charges variables (avancé)'!$L59*BB447)+IF(ROUND(('Charges variables-Calculs auto'!BB$152-CONFIG!$D$7)/31,0)&gt;=('Charges variables (avancé)'!$J59+'Charges variables (avancé)'!$K59),INDEX($C447:$BJ447,,COLUMN('Charges variables-Calculs auto'!BB$152)-COLUMN('Charges variables-Calculs auto'!$C$152)+1-('Charges variables (avancé)'!$J59+'Charges variables (avancé)'!$K59)),0)*(1-'Charges variables (avancé)'!$L59))*'Charges variables (avancé)'!$AD59</f>
        <v>0</v>
      </c>
      <c r="BC473" s="341">
        <f>(('Charges variables (avancé)'!$L59*BC447)+IF(ROUND(('Charges variables-Calculs auto'!BC$152-CONFIG!$D$7)/31,0)&gt;=('Charges variables (avancé)'!$J59+'Charges variables (avancé)'!$K59),INDEX($C447:$BJ447,,COLUMN('Charges variables-Calculs auto'!BC$152)-COLUMN('Charges variables-Calculs auto'!$C$152)+1-('Charges variables (avancé)'!$J59+'Charges variables (avancé)'!$K59)),0)*(1-'Charges variables (avancé)'!$L59))*'Charges variables (avancé)'!$AD59</f>
        <v>0</v>
      </c>
      <c r="BD473" s="341">
        <f>(('Charges variables (avancé)'!$L59*BD447)+IF(ROUND(('Charges variables-Calculs auto'!BD$152-CONFIG!$D$7)/31,0)&gt;=('Charges variables (avancé)'!$J59+'Charges variables (avancé)'!$K59),INDEX($C447:$BJ447,,COLUMN('Charges variables-Calculs auto'!BD$152)-COLUMN('Charges variables-Calculs auto'!$C$152)+1-('Charges variables (avancé)'!$J59+'Charges variables (avancé)'!$K59)),0)*(1-'Charges variables (avancé)'!$L59))*'Charges variables (avancé)'!$AD59</f>
        <v>0</v>
      </c>
      <c r="BE473" s="341">
        <f>(('Charges variables (avancé)'!$L59*BE447)+IF(ROUND(('Charges variables-Calculs auto'!BE$152-CONFIG!$D$7)/31,0)&gt;=('Charges variables (avancé)'!$J59+'Charges variables (avancé)'!$K59),INDEX($C447:$BJ447,,COLUMN('Charges variables-Calculs auto'!BE$152)-COLUMN('Charges variables-Calculs auto'!$C$152)+1-('Charges variables (avancé)'!$J59+'Charges variables (avancé)'!$K59)),0)*(1-'Charges variables (avancé)'!$L59))*'Charges variables (avancé)'!$AD59</f>
        <v>0</v>
      </c>
      <c r="BF473" s="341">
        <f>(('Charges variables (avancé)'!$L59*BF447)+IF(ROUND(('Charges variables-Calculs auto'!BF$152-CONFIG!$D$7)/31,0)&gt;=('Charges variables (avancé)'!$J59+'Charges variables (avancé)'!$K59),INDEX($C447:$BJ447,,COLUMN('Charges variables-Calculs auto'!BF$152)-COLUMN('Charges variables-Calculs auto'!$C$152)+1-('Charges variables (avancé)'!$J59+'Charges variables (avancé)'!$K59)),0)*(1-'Charges variables (avancé)'!$L59))*'Charges variables (avancé)'!$AD59</f>
        <v>0</v>
      </c>
      <c r="BG473" s="341">
        <f>(('Charges variables (avancé)'!$L59*BG447)+IF(ROUND(('Charges variables-Calculs auto'!BG$152-CONFIG!$D$7)/31,0)&gt;=('Charges variables (avancé)'!$J59+'Charges variables (avancé)'!$K59),INDEX($C447:$BJ447,,COLUMN('Charges variables-Calculs auto'!BG$152)-COLUMN('Charges variables-Calculs auto'!$C$152)+1-('Charges variables (avancé)'!$J59+'Charges variables (avancé)'!$K59)),0)*(1-'Charges variables (avancé)'!$L59))*'Charges variables (avancé)'!$AD59</f>
        <v>0</v>
      </c>
      <c r="BH473" s="341">
        <f>(('Charges variables (avancé)'!$L59*BH447)+IF(ROUND(('Charges variables-Calculs auto'!BH$152-CONFIG!$D$7)/31,0)&gt;=('Charges variables (avancé)'!$J59+'Charges variables (avancé)'!$K59),INDEX($C447:$BJ447,,COLUMN('Charges variables-Calculs auto'!BH$152)-COLUMN('Charges variables-Calculs auto'!$C$152)+1-('Charges variables (avancé)'!$J59+'Charges variables (avancé)'!$K59)),0)*(1-'Charges variables (avancé)'!$L59))*'Charges variables (avancé)'!$AD59</f>
        <v>0</v>
      </c>
      <c r="BI473" s="341">
        <f>(('Charges variables (avancé)'!$L59*BI447)+IF(ROUND(('Charges variables-Calculs auto'!BI$152-CONFIG!$D$7)/31,0)&gt;=('Charges variables (avancé)'!$J59+'Charges variables (avancé)'!$K59),INDEX($C447:$BJ447,,COLUMN('Charges variables-Calculs auto'!BI$152)-COLUMN('Charges variables-Calculs auto'!$C$152)+1-('Charges variables (avancé)'!$J59+'Charges variables (avancé)'!$K59)),0)*(1-'Charges variables (avancé)'!$L59))*'Charges variables (avancé)'!$AD59</f>
        <v>0</v>
      </c>
      <c r="BJ473" s="341">
        <f>(('Charges variables (avancé)'!$L59*BJ447)+IF(ROUND(('Charges variables-Calculs auto'!BJ$152-CONFIG!$D$7)/31,0)&gt;=('Charges variables (avancé)'!$J59+'Charges variables (avancé)'!$K59),INDEX($C447:$BJ447,,COLUMN('Charges variables-Calculs auto'!BJ$152)-COLUMN('Charges variables-Calculs auto'!$C$152)+1-('Charges variables (avancé)'!$J59+'Charges variables (avancé)'!$K59)),0)*(1-'Charges variables (avancé)'!$L59))*'Charges variables (avancé)'!$AD59</f>
        <v>0</v>
      </c>
    </row>
    <row r="474" spans="2:62" ht="15" customHeight="1">
      <c r="B474" s="366">
        <f>'Charges variables (avancé)'!$C$60</f>
        <v>0</v>
      </c>
      <c r="C474" s="341">
        <f>(('Charges variables (avancé)'!$L60*C448)+IF(ROUND(('Charges variables-Calculs auto'!C$152-CONFIG!$D$7)/31,0)&gt;=('Charges variables (avancé)'!$J60+'Charges variables (avancé)'!$K60),INDEX($C448:$BJ448,,COLUMN('Charges variables-Calculs auto'!C$152)-COLUMN('Charges variables-Calculs auto'!$C$152)+1-('Charges variables (avancé)'!$J60+'Charges variables (avancé)'!$K60)),0)*(1-'Charges variables (avancé)'!$L60))*'Charges variables (avancé)'!$D60</f>
        <v>0</v>
      </c>
      <c r="D474" s="341">
        <f>(('Charges variables (avancé)'!$L60*D448)+IF(ROUND(('Charges variables-Calculs auto'!D$152-CONFIG!$D$7)/31,0)&gt;=('Charges variables (avancé)'!$J60+'Charges variables (avancé)'!$K60),INDEX($C448:$BJ448,,COLUMN('Charges variables-Calculs auto'!D$152)-COLUMN('Charges variables-Calculs auto'!$C$152)+1-('Charges variables (avancé)'!$J60+'Charges variables (avancé)'!$K60)),0)*(1-'Charges variables (avancé)'!$L60))*'Charges variables (avancé)'!$D60</f>
        <v>0</v>
      </c>
      <c r="E474" s="341">
        <f>(('Charges variables (avancé)'!$L60*E448)+IF(ROUND(('Charges variables-Calculs auto'!E$152-CONFIG!$D$7)/31,0)&gt;=('Charges variables (avancé)'!$J60+'Charges variables (avancé)'!$K60),INDEX($C448:$BJ448,,COLUMN('Charges variables-Calculs auto'!E$152)-COLUMN('Charges variables-Calculs auto'!$C$152)+1-('Charges variables (avancé)'!$J60+'Charges variables (avancé)'!$K60)),0)*(1-'Charges variables (avancé)'!$L60))*'Charges variables (avancé)'!$D60</f>
        <v>0</v>
      </c>
      <c r="F474" s="341">
        <f>(('Charges variables (avancé)'!$L60*F448)+IF(ROUND(('Charges variables-Calculs auto'!F$152-CONFIG!$D$7)/31,0)&gt;=('Charges variables (avancé)'!$J60+'Charges variables (avancé)'!$K60),INDEX($C448:$BJ448,,COLUMN('Charges variables-Calculs auto'!F$152)-COLUMN('Charges variables-Calculs auto'!$C$152)+1-('Charges variables (avancé)'!$J60+'Charges variables (avancé)'!$K60)),0)*(1-'Charges variables (avancé)'!$L60))*'Charges variables (avancé)'!$D60</f>
        <v>0</v>
      </c>
      <c r="G474" s="341">
        <f>(('Charges variables (avancé)'!$L60*G448)+IF(ROUND(('Charges variables-Calculs auto'!G$152-CONFIG!$D$7)/31,0)&gt;=('Charges variables (avancé)'!$J60+'Charges variables (avancé)'!$K60),INDEX($C448:$BJ448,,COLUMN('Charges variables-Calculs auto'!G$152)-COLUMN('Charges variables-Calculs auto'!$C$152)+1-('Charges variables (avancé)'!$J60+'Charges variables (avancé)'!$K60)),0)*(1-'Charges variables (avancé)'!$L60))*'Charges variables (avancé)'!$D60</f>
        <v>0</v>
      </c>
      <c r="H474" s="341">
        <f>(('Charges variables (avancé)'!$L60*H448)+IF(ROUND(('Charges variables-Calculs auto'!H$152-CONFIG!$D$7)/31,0)&gt;=('Charges variables (avancé)'!$J60+'Charges variables (avancé)'!$K60),INDEX($C448:$BJ448,,COLUMN('Charges variables-Calculs auto'!H$152)-COLUMN('Charges variables-Calculs auto'!$C$152)+1-('Charges variables (avancé)'!$J60+'Charges variables (avancé)'!$K60)),0)*(1-'Charges variables (avancé)'!$L60))*'Charges variables (avancé)'!$D60</f>
        <v>0</v>
      </c>
      <c r="I474" s="341">
        <f>(('Charges variables (avancé)'!$L60*I448)+IF(ROUND(('Charges variables-Calculs auto'!I$152-CONFIG!$D$7)/31,0)&gt;=('Charges variables (avancé)'!$J60+'Charges variables (avancé)'!$K60),INDEX($C448:$BJ448,,COLUMN('Charges variables-Calculs auto'!I$152)-COLUMN('Charges variables-Calculs auto'!$C$152)+1-('Charges variables (avancé)'!$J60+'Charges variables (avancé)'!$K60)),0)*(1-'Charges variables (avancé)'!$L60))*'Charges variables (avancé)'!$D60</f>
        <v>0</v>
      </c>
      <c r="J474" s="341">
        <f>(('Charges variables (avancé)'!$L60*J448)+IF(ROUND(('Charges variables-Calculs auto'!J$152-CONFIG!$D$7)/31,0)&gt;=('Charges variables (avancé)'!$J60+'Charges variables (avancé)'!$K60),INDEX($C448:$BJ448,,COLUMN('Charges variables-Calculs auto'!J$152)-COLUMN('Charges variables-Calculs auto'!$C$152)+1-('Charges variables (avancé)'!$J60+'Charges variables (avancé)'!$K60)),0)*(1-'Charges variables (avancé)'!$L60))*'Charges variables (avancé)'!$D60</f>
        <v>0</v>
      </c>
      <c r="K474" s="341">
        <f>(('Charges variables (avancé)'!$L60*K448)+IF(ROUND(('Charges variables-Calculs auto'!K$152-CONFIG!$D$7)/31,0)&gt;=('Charges variables (avancé)'!$J60+'Charges variables (avancé)'!$K60),INDEX($C448:$BJ448,,COLUMN('Charges variables-Calculs auto'!K$152)-COLUMN('Charges variables-Calculs auto'!$C$152)+1-('Charges variables (avancé)'!$J60+'Charges variables (avancé)'!$K60)),0)*(1-'Charges variables (avancé)'!$L60))*'Charges variables (avancé)'!$D60</f>
        <v>0</v>
      </c>
      <c r="L474" s="341">
        <f>(('Charges variables (avancé)'!$L60*L448)+IF(ROUND(('Charges variables-Calculs auto'!L$152-CONFIG!$D$7)/31,0)&gt;=('Charges variables (avancé)'!$J60+'Charges variables (avancé)'!$K60),INDEX($C448:$BJ448,,COLUMN('Charges variables-Calculs auto'!L$152)-COLUMN('Charges variables-Calculs auto'!$C$152)+1-('Charges variables (avancé)'!$J60+'Charges variables (avancé)'!$K60)),0)*(1-'Charges variables (avancé)'!$L60))*'Charges variables (avancé)'!$D60</f>
        <v>0</v>
      </c>
      <c r="M474" s="341">
        <f>(('Charges variables (avancé)'!$L60*M448)+IF(ROUND(('Charges variables-Calculs auto'!M$152-CONFIG!$D$7)/31,0)&gt;=('Charges variables (avancé)'!$J60+'Charges variables (avancé)'!$K60),INDEX($C448:$BJ448,,COLUMN('Charges variables-Calculs auto'!M$152)-COLUMN('Charges variables-Calculs auto'!$C$152)+1-('Charges variables (avancé)'!$J60+'Charges variables (avancé)'!$K60)),0)*(1-'Charges variables (avancé)'!$L60))*'Charges variables (avancé)'!$D60</f>
        <v>0</v>
      </c>
      <c r="N474" s="341">
        <f>(('Charges variables (avancé)'!$L60*N448)+IF(ROUND(('Charges variables-Calculs auto'!N$152-CONFIG!$D$7)/31,0)&gt;=('Charges variables (avancé)'!$J60+'Charges variables (avancé)'!$K60),INDEX($C448:$BJ448,,COLUMN('Charges variables-Calculs auto'!N$152)-COLUMN('Charges variables-Calculs auto'!$C$152)+1-('Charges variables (avancé)'!$J60+'Charges variables (avancé)'!$K60)),0)*(1-'Charges variables (avancé)'!$L60))*'Charges variables (avancé)'!$D60</f>
        <v>0</v>
      </c>
      <c r="O474" s="341">
        <f>(('Charges variables (avancé)'!$L60*O448)+IF(ROUND(('Charges variables-Calculs auto'!O$152-CONFIG!$D$7)/31,0)&gt;=('Charges variables (avancé)'!$J60+'Charges variables (avancé)'!$K60),INDEX($C448:$BJ448,,COLUMN('Charges variables-Calculs auto'!O$152)-COLUMN('Charges variables-Calculs auto'!$C$152)+1-('Charges variables (avancé)'!$J60+'Charges variables (avancé)'!$K60)),0)*(1-'Charges variables (avancé)'!$L60))*'Charges variables (avancé)'!$X60</f>
        <v>0</v>
      </c>
      <c r="P474" s="341">
        <f>(('Charges variables (avancé)'!$L60*P448)+IF(ROUND(('Charges variables-Calculs auto'!P$152-CONFIG!$D$7)/31,0)&gt;=('Charges variables (avancé)'!$J60+'Charges variables (avancé)'!$K60),INDEX($C448:$BJ448,,COLUMN('Charges variables-Calculs auto'!P$152)-COLUMN('Charges variables-Calculs auto'!$C$152)+1-('Charges variables (avancé)'!$J60+'Charges variables (avancé)'!$K60)),0)*(1-'Charges variables (avancé)'!$L60))*'Charges variables (avancé)'!$X60</f>
        <v>0</v>
      </c>
      <c r="Q474" s="341">
        <f>(('Charges variables (avancé)'!$L60*Q448)+IF(ROUND(('Charges variables-Calculs auto'!Q$152-CONFIG!$D$7)/31,0)&gt;=('Charges variables (avancé)'!$J60+'Charges variables (avancé)'!$K60),INDEX($C448:$BJ448,,COLUMN('Charges variables-Calculs auto'!Q$152)-COLUMN('Charges variables-Calculs auto'!$C$152)+1-('Charges variables (avancé)'!$J60+'Charges variables (avancé)'!$K60)),0)*(1-'Charges variables (avancé)'!$L60))*'Charges variables (avancé)'!$X60</f>
        <v>0</v>
      </c>
      <c r="R474" s="341">
        <f>(('Charges variables (avancé)'!$L60*R448)+IF(ROUND(('Charges variables-Calculs auto'!R$152-CONFIG!$D$7)/31,0)&gt;=('Charges variables (avancé)'!$J60+'Charges variables (avancé)'!$K60),INDEX($C448:$BJ448,,COLUMN('Charges variables-Calculs auto'!R$152)-COLUMN('Charges variables-Calculs auto'!$C$152)+1-('Charges variables (avancé)'!$J60+'Charges variables (avancé)'!$K60)),0)*(1-'Charges variables (avancé)'!$L60))*'Charges variables (avancé)'!$X60</f>
        <v>0</v>
      </c>
      <c r="S474" s="341">
        <f>(('Charges variables (avancé)'!$L60*S448)+IF(ROUND(('Charges variables-Calculs auto'!S$152-CONFIG!$D$7)/31,0)&gt;=('Charges variables (avancé)'!$J60+'Charges variables (avancé)'!$K60),INDEX($C448:$BJ448,,COLUMN('Charges variables-Calculs auto'!S$152)-COLUMN('Charges variables-Calculs auto'!$C$152)+1-('Charges variables (avancé)'!$J60+'Charges variables (avancé)'!$K60)),0)*(1-'Charges variables (avancé)'!$L60))*'Charges variables (avancé)'!$X60</f>
        <v>0</v>
      </c>
      <c r="T474" s="341">
        <f>(('Charges variables (avancé)'!$L60*T448)+IF(ROUND(('Charges variables-Calculs auto'!T$152-CONFIG!$D$7)/31,0)&gt;=('Charges variables (avancé)'!$J60+'Charges variables (avancé)'!$K60),INDEX($C448:$BJ448,,COLUMN('Charges variables-Calculs auto'!T$152)-COLUMN('Charges variables-Calculs auto'!$C$152)+1-('Charges variables (avancé)'!$J60+'Charges variables (avancé)'!$K60)),0)*(1-'Charges variables (avancé)'!$L60))*'Charges variables (avancé)'!$X60</f>
        <v>0</v>
      </c>
      <c r="U474" s="341">
        <f>(('Charges variables (avancé)'!$L60*U448)+IF(ROUND(('Charges variables-Calculs auto'!U$152-CONFIG!$D$7)/31,0)&gt;=('Charges variables (avancé)'!$J60+'Charges variables (avancé)'!$K60),INDEX($C448:$BJ448,,COLUMN('Charges variables-Calculs auto'!U$152)-COLUMN('Charges variables-Calculs auto'!$C$152)+1-('Charges variables (avancé)'!$J60+'Charges variables (avancé)'!$K60)),0)*(1-'Charges variables (avancé)'!$L60))*'Charges variables (avancé)'!$X60</f>
        <v>0</v>
      </c>
      <c r="V474" s="341">
        <f>(('Charges variables (avancé)'!$L60*V448)+IF(ROUND(('Charges variables-Calculs auto'!V$152-CONFIG!$D$7)/31,0)&gt;=('Charges variables (avancé)'!$J60+'Charges variables (avancé)'!$K60),INDEX($C448:$BJ448,,COLUMN('Charges variables-Calculs auto'!V$152)-COLUMN('Charges variables-Calculs auto'!$C$152)+1-('Charges variables (avancé)'!$J60+'Charges variables (avancé)'!$K60)),0)*(1-'Charges variables (avancé)'!$L60))*'Charges variables (avancé)'!$X60</f>
        <v>0</v>
      </c>
      <c r="W474" s="341">
        <f>(('Charges variables (avancé)'!$L60*W448)+IF(ROUND(('Charges variables-Calculs auto'!W$152-CONFIG!$D$7)/31,0)&gt;=('Charges variables (avancé)'!$J60+'Charges variables (avancé)'!$K60),INDEX($C448:$BJ448,,COLUMN('Charges variables-Calculs auto'!W$152)-COLUMN('Charges variables-Calculs auto'!$C$152)+1-('Charges variables (avancé)'!$J60+'Charges variables (avancé)'!$K60)),0)*(1-'Charges variables (avancé)'!$L60))*'Charges variables (avancé)'!$X60</f>
        <v>0</v>
      </c>
      <c r="X474" s="341">
        <f>(('Charges variables (avancé)'!$L60*X448)+IF(ROUND(('Charges variables-Calculs auto'!X$152-CONFIG!$D$7)/31,0)&gt;=('Charges variables (avancé)'!$J60+'Charges variables (avancé)'!$K60),INDEX($C448:$BJ448,,COLUMN('Charges variables-Calculs auto'!X$152)-COLUMN('Charges variables-Calculs auto'!$C$152)+1-('Charges variables (avancé)'!$J60+'Charges variables (avancé)'!$K60)),0)*(1-'Charges variables (avancé)'!$L60))*'Charges variables (avancé)'!$X60</f>
        <v>0</v>
      </c>
      <c r="Y474" s="341">
        <f>(('Charges variables (avancé)'!$L60*Y448)+IF(ROUND(('Charges variables-Calculs auto'!Y$152-CONFIG!$D$7)/31,0)&gt;=('Charges variables (avancé)'!$J60+'Charges variables (avancé)'!$K60),INDEX($C448:$BJ448,,COLUMN('Charges variables-Calculs auto'!Y$152)-COLUMN('Charges variables-Calculs auto'!$C$152)+1-('Charges variables (avancé)'!$J60+'Charges variables (avancé)'!$K60)),0)*(1-'Charges variables (avancé)'!$L60))*'Charges variables (avancé)'!$X60</f>
        <v>0</v>
      </c>
      <c r="Z474" s="341">
        <f>(('Charges variables (avancé)'!$L60*Z448)+IF(ROUND(('Charges variables-Calculs auto'!Z$152-CONFIG!$D$7)/31,0)&gt;=('Charges variables (avancé)'!$J60+'Charges variables (avancé)'!$K60),INDEX($C448:$BJ448,,COLUMN('Charges variables-Calculs auto'!Z$152)-COLUMN('Charges variables-Calculs auto'!$C$152)+1-('Charges variables (avancé)'!$J60+'Charges variables (avancé)'!$K60)),0)*(1-'Charges variables (avancé)'!$L60))*'Charges variables (avancé)'!$X60</f>
        <v>0</v>
      </c>
      <c r="AA474" s="341">
        <f>(('Charges variables (avancé)'!$L60*AA448)+IF(ROUND(('Charges variables-Calculs auto'!AA$152-CONFIG!$D$7)/31,0)&gt;=('Charges variables (avancé)'!$J60+'Charges variables (avancé)'!$K60),INDEX($C448:$BJ448,,COLUMN('Charges variables-Calculs auto'!AA$152)-COLUMN('Charges variables-Calculs auto'!$C$152)+1-('Charges variables (avancé)'!$J60+'Charges variables (avancé)'!$K60)),0)*(1-'Charges variables (avancé)'!$L60))*'Charges variables (avancé)'!$Z60</f>
        <v>0</v>
      </c>
      <c r="AB474" s="341">
        <f>(('Charges variables (avancé)'!$L60*AB448)+IF(ROUND(('Charges variables-Calculs auto'!AB$152-CONFIG!$D$7)/31,0)&gt;=('Charges variables (avancé)'!$J60+'Charges variables (avancé)'!$K60),INDEX($C448:$BJ448,,COLUMN('Charges variables-Calculs auto'!AB$152)-COLUMN('Charges variables-Calculs auto'!$C$152)+1-('Charges variables (avancé)'!$J60+'Charges variables (avancé)'!$K60)),0)*(1-'Charges variables (avancé)'!$L60))*'Charges variables (avancé)'!$Z60</f>
        <v>0</v>
      </c>
      <c r="AC474" s="341">
        <f>(('Charges variables (avancé)'!$L60*AC448)+IF(ROUND(('Charges variables-Calculs auto'!AC$152-CONFIG!$D$7)/31,0)&gt;=('Charges variables (avancé)'!$J60+'Charges variables (avancé)'!$K60),INDEX($C448:$BJ448,,COLUMN('Charges variables-Calculs auto'!AC$152)-COLUMN('Charges variables-Calculs auto'!$C$152)+1-('Charges variables (avancé)'!$J60+'Charges variables (avancé)'!$K60)),0)*(1-'Charges variables (avancé)'!$L60))*'Charges variables (avancé)'!$Z60</f>
        <v>0</v>
      </c>
      <c r="AD474" s="341">
        <f>(('Charges variables (avancé)'!$L60*AD448)+IF(ROUND(('Charges variables-Calculs auto'!AD$152-CONFIG!$D$7)/31,0)&gt;=('Charges variables (avancé)'!$J60+'Charges variables (avancé)'!$K60),INDEX($C448:$BJ448,,COLUMN('Charges variables-Calculs auto'!AD$152)-COLUMN('Charges variables-Calculs auto'!$C$152)+1-('Charges variables (avancé)'!$J60+'Charges variables (avancé)'!$K60)),0)*(1-'Charges variables (avancé)'!$L60))*'Charges variables (avancé)'!$Z60</f>
        <v>0</v>
      </c>
      <c r="AE474" s="341">
        <f>(('Charges variables (avancé)'!$L60*AE448)+IF(ROUND(('Charges variables-Calculs auto'!AE$152-CONFIG!$D$7)/31,0)&gt;=('Charges variables (avancé)'!$J60+'Charges variables (avancé)'!$K60),INDEX($C448:$BJ448,,COLUMN('Charges variables-Calculs auto'!AE$152)-COLUMN('Charges variables-Calculs auto'!$C$152)+1-('Charges variables (avancé)'!$J60+'Charges variables (avancé)'!$K60)),0)*(1-'Charges variables (avancé)'!$L60))*'Charges variables (avancé)'!$Z60</f>
        <v>0</v>
      </c>
      <c r="AF474" s="341">
        <f>(('Charges variables (avancé)'!$L60*AF448)+IF(ROUND(('Charges variables-Calculs auto'!AF$152-CONFIG!$D$7)/31,0)&gt;=('Charges variables (avancé)'!$J60+'Charges variables (avancé)'!$K60),INDEX($C448:$BJ448,,COLUMN('Charges variables-Calculs auto'!AF$152)-COLUMN('Charges variables-Calculs auto'!$C$152)+1-('Charges variables (avancé)'!$J60+'Charges variables (avancé)'!$K60)),0)*(1-'Charges variables (avancé)'!$L60))*'Charges variables (avancé)'!$Z60</f>
        <v>0</v>
      </c>
      <c r="AG474" s="341">
        <f>(('Charges variables (avancé)'!$L60*AG448)+IF(ROUND(('Charges variables-Calculs auto'!AG$152-CONFIG!$D$7)/31,0)&gt;=('Charges variables (avancé)'!$J60+'Charges variables (avancé)'!$K60),INDEX($C448:$BJ448,,COLUMN('Charges variables-Calculs auto'!AG$152)-COLUMN('Charges variables-Calculs auto'!$C$152)+1-('Charges variables (avancé)'!$J60+'Charges variables (avancé)'!$K60)),0)*(1-'Charges variables (avancé)'!$L60))*'Charges variables (avancé)'!$Z60</f>
        <v>0</v>
      </c>
      <c r="AH474" s="341">
        <f>(('Charges variables (avancé)'!$L60*AH448)+IF(ROUND(('Charges variables-Calculs auto'!AH$152-CONFIG!$D$7)/31,0)&gt;=('Charges variables (avancé)'!$J60+'Charges variables (avancé)'!$K60),INDEX($C448:$BJ448,,COLUMN('Charges variables-Calculs auto'!AH$152)-COLUMN('Charges variables-Calculs auto'!$C$152)+1-('Charges variables (avancé)'!$J60+'Charges variables (avancé)'!$K60)),0)*(1-'Charges variables (avancé)'!$L60))*'Charges variables (avancé)'!$Z60</f>
        <v>0</v>
      </c>
      <c r="AI474" s="341">
        <f>(('Charges variables (avancé)'!$L60*AI448)+IF(ROUND(('Charges variables-Calculs auto'!AI$152-CONFIG!$D$7)/31,0)&gt;=('Charges variables (avancé)'!$J60+'Charges variables (avancé)'!$K60),INDEX($C448:$BJ448,,COLUMN('Charges variables-Calculs auto'!AI$152)-COLUMN('Charges variables-Calculs auto'!$C$152)+1-('Charges variables (avancé)'!$J60+'Charges variables (avancé)'!$K60)),0)*(1-'Charges variables (avancé)'!$L60))*'Charges variables (avancé)'!$Z60</f>
        <v>0</v>
      </c>
      <c r="AJ474" s="341">
        <f>(('Charges variables (avancé)'!$L60*AJ448)+IF(ROUND(('Charges variables-Calculs auto'!AJ$152-CONFIG!$D$7)/31,0)&gt;=('Charges variables (avancé)'!$J60+'Charges variables (avancé)'!$K60),INDEX($C448:$BJ448,,COLUMN('Charges variables-Calculs auto'!AJ$152)-COLUMN('Charges variables-Calculs auto'!$C$152)+1-('Charges variables (avancé)'!$J60+'Charges variables (avancé)'!$K60)),0)*(1-'Charges variables (avancé)'!$L60))*'Charges variables (avancé)'!$Z60</f>
        <v>0</v>
      </c>
      <c r="AK474" s="341">
        <f>(('Charges variables (avancé)'!$L60*AK448)+IF(ROUND(('Charges variables-Calculs auto'!AK$152-CONFIG!$D$7)/31,0)&gt;=('Charges variables (avancé)'!$J60+'Charges variables (avancé)'!$K60),INDEX($C448:$BJ448,,COLUMN('Charges variables-Calculs auto'!AK$152)-COLUMN('Charges variables-Calculs auto'!$C$152)+1-('Charges variables (avancé)'!$J60+'Charges variables (avancé)'!$K60)),0)*(1-'Charges variables (avancé)'!$L60))*'Charges variables (avancé)'!$Z60</f>
        <v>0</v>
      </c>
      <c r="AL474" s="341">
        <f>(('Charges variables (avancé)'!$L60*AL448)+IF(ROUND(('Charges variables-Calculs auto'!AL$152-CONFIG!$D$7)/31,0)&gt;=('Charges variables (avancé)'!$J60+'Charges variables (avancé)'!$K60),INDEX($C448:$BJ448,,COLUMN('Charges variables-Calculs auto'!AL$152)-COLUMN('Charges variables-Calculs auto'!$C$152)+1-('Charges variables (avancé)'!$J60+'Charges variables (avancé)'!$K60)),0)*(1-'Charges variables (avancé)'!$L60))*'Charges variables (avancé)'!$Z60</f>
        <v>0</v>
      </c>
      <c r="AM474" s="341">
        <f>(('Charges variables (avancé)'!$L60*AM448)+IF(ROUND(('Charges variables-Calculs auto'!AM$152-CONFIG!$D$7)/31,0)&gt;=('Charges variables (avancé)'!$J60+'Charges variables (avancé)'!$K60),INDEX($C448:$BJ448,,COLUMN('Charges variables-Calculs auto'!AM$152)-COLUMN('Charges variables-Calculs auto'!$C$152)+1-('Charges variables (avancé)'!$J60+'Charges variables (avancé)'!$K60)),0)*(1-'Charges variables (avancé)'!$L60))*'Charges variables (avancé)'!$AB60</f>
        <v>0</v>
      </c>
      <c r="AN474" s="341">
        <f>(('Charges variables (avancé)'!$L60*AN448)+IF(ROUND(('Charges variables-Calculs auto'!AN$152-CONFIG!$D$7)/31,0)&gt;=('Charges variables (avancé)'!$J60+'Charges variables (avancé)'!$K60),INDEX($C448:$BJ448,,COLUMN('Charges variables-Calculs auto'!AN$152)-COLUMN('Charges variables-Calculs auto'!$C$152)+1-('Charges variables (avancé)'!$J60+'Charges variables (avancé)'!$K60)),0)*(1-'Charges variables (avancé)'!$L60))*'Charges variables (avancé)'!$AB60</f>
        <v>0</v>
      </c>
      <c r="AO474" s="341">
        <f>(('Charges variables (avancé)'!$L60*AO448)+IF(ROUND(('Charges variables-Calculs auto'!AO$152-CONFIG!$D$7)/31,0)&gt;=('Charges variables (avancé)'!$J60+'Charges variables (avancé)'!$K60),INDEX($C448:$BJ448,,COLUMN('Charges variables-Calculs auto'!AO$152)-COLUMN('Charges variables-Calculs auto'!$C$152)+1-('Charges variables (avancé)'!$J60+'Charges variables (avancé)'!$K60)),0)*(1-'Charges variables (avancé)'!$L60))*'Charges variables (avancé)'!$AB60</f>
        <v>0</v>
      </c>
      <c r="AP474" s="341">
        <f>(('Charges variables (avancé)'!$L60*AP448)+IF(ROUND(('Charges variables-Calculs auto'!AP$152-CONFIG!$D$7)/31,0)&gt;=('Charges variables (avancé)'!$J60+'Charges variables (avancé)'!$K60),INDEX($C448:$BJ448,,COLUMN('Charges variables-Calculs auto'!AP$152)-COLUMN('Charges variables-Calculs auto'!$C$152)+1-('Charges variables (avancé)'!$J60+'Charges variables (avancé)'!$K60)),0)*(1-'Charges variables (avancé)'!$L60))*'Charges variables (avancé)'!$AB60</f>
        <v>0</v>
      </c>
      <c r="AQ474" s="341">
        <f>(('Charges variables (avancé)'!$L60*AQ448)+IF(ROUND(('Charges variables-Calculs auto'!AQ$152-CONFIG!$D$7)/31,0)&gt;=('Charges variables (avancé)'!$J60+'Charges variables (avancé)'!$K60),INDEX($C448:$BJ448,,COLUMN('Charges variables-Calculs auto'!AQ$152)-COLUMN('Charges variables-Calculs auto'!$C$152)+1-('Charges variables (avancé)'!$J60+'Charges variables (avancé)'!$K60)),0)*(1-'Charges variables (avancé)'!$L60))*'Charges variables (avancé)'!$AB60</f>
        <v>0</v>
      </c>
      <c r="AR474" s="341">
        <f>(('Charges variables (avancé)'!$L60*AR448)+IF(ROUND(('Charges variables-Calculs auto'!AR$152-CONFIG!$D$7)/31,0)&gt;=('Charges variables (avancé)'!$J60+'Charges variables (avancé)'!$K60),INDEX($C448:$BJ448,,COLUMN('Charges variables-Calculs auto'!AR$152)-COLUMN('Charges variables-Calculs auto'!$C$152)+1-('Charges variables (avancé)'!$J60+'Charges variables (avancé)'!$K60)),0)*(1-'Charges variables (avancé)'!$L60))*'Charges variables (avancé)'!$AB60</f>
        <v>0</v>
      </c>
      <c r="AS474" s="341">
        <f>(('Charges variables (avancé)'!$L60*AS448)+IF(ROUND(('Charges variables-Calculs auto'!AS$152-CONFIG!$D$7)/31,0)&gt;=('Charges variables (avancé)'!$J60+'Charges variables (avancé)'!$K60),INDEX($C448:$BJ448,,COLUMN('Charges variables-Calculs auto'!AS$152)-COLUMN('Charges variables-Calculs auto'!$C$152)+1-('Charges variables (avancé)'!$J60+'Charges variables (avancé)'!$K60)),0)*(1-'Charges variables (avancé)'!$L60))*'Charges variables (avancé)'!$AB60</f>
        <v>0</v>
      </c>
      <c r="AT474" s="341">
        <f>(('Charges variables (avancé)'!$L60*AT448)+IF(ROUND(('Charges variables-Calculs auto'!AT$152-CONFIG!$D$7)/31,0)&gt;=('Charges variables (avancé)'!$J60+'Charges variables (avancé)'!$K60),INDEX($C448:$BJ448,,COLUMN('Charges variables-Calculs auto'!AT$152)-COLUMN('Charges variables-Calculs auto'!$C$152)+1-('Charges variables (avancé)'!$J60+'Charges variables (avancé)'!$K60)),0)*(1-'Charges variables (avancé)'!$L60))*'Charges variables (avancé)'!$AB60</f>
        <v>0</v>
      </c>
      <c r="AU474" s="341">
        <f>(('Charges variables (avancé)'!$L60*AU448)+IF(ROUND(('Charges variables-Calculs auto'!AU$152-CONFIG!$D$7)/31,0)&gt;=('Charges variables (avancé)'!$J60+'Charges variables (avancé)'!$K60),INDEX($C448:$BJ448,,COLUMN('Charges variables-Calculs auto'!AU$152)-COLUMN('Charges variables-Calculs auto'!$C$152)+1-('Charges variables (avancé)'!$J60+'Charges variables (avancé)'!$K60)),0)*(1-'Charges variables (avancé)'!$L60))*'Charges variables (avancé)'!$AB60</f>
        <v>0</v>
      </c>
      <c r="AV474" s="341">
        <f>(('Charges variables (avancé)'!$L60*AV448)+IF(ROUND(('Charges variables-Calculs auto'!AV$152-CONFIG!$D$7)/31,0)&gt;=('Charges variables (avancé)'!$J60+'Charges variables (avancé)'!$K60),INDEX($C448:$BJ448,,COLUMN('Charges variables-Calculs auto'!AV$152)-COLUMN('Charges variables-Calculs auto'!$C$152)+1-('Charges variables (avancé)'!$J60+'Charges variables (avancé)'!$K60)),0)*(1-'Charges variables (avancé)'!$L60))*'Charges variables (avancé)'!$AB60</f>
        <v>0</v>
      </c>
      <c r="AW474" s="341">
        <f>(('Charges variables (avancé)'!$L60*AW448)+IF(ROUND(('Charges variables-Calculs auto'!AW$152-CONFIG!$D$7)/31,0)&gt;=('Charges variables (avancé)'!$J60+'Charges variables (avancé)'!$K60),INDEX($C448:$BJ448,,COLUMN('Charges variables-Calculs auto'!AW$152)-COLUMN('Charges variables-Calculs auto'!$C$152)+1-('Charges variables (avancé)'!$J60+'Charges variables (avancé)'!$K60)),0)*(1-'Charges variables (avancé)'!$L60))*'Charges variables (avancé)'!$AB60</f>
        <v>0</v>
      </c>
      <c r="AX474" s="341">
        <f>(('Charges variables (avancé)'!$L60*AX448)+IF(ROUND(('Charges variables-Calculs auto'!AX$152-CONFIG!$D$7)/31,0)&gt;=('Charges variables (avancé)'!$J60+'Charges variables (avancé)'!$K60),INDEX($C448:$BJ448,,COLUMN('Charges variables-Calculs auto'!AX$152)-COLUMN('Charges variables-Calculs auto'!$C$152)+1-('Charges variables (avancé)'!$J60+'Charges variables (avancé)'!$K60)),0)*(1-'Charges variables (avancé)'!$L60))*'Charges variables (avancé)'!$AB60</f>
        <v>0</v>
      </c>
      <c r="AY474" s="341">
        <f>(('Charges variables (avancé)'!$L60*AY448)+IF(ROUND(('Charges variables-Calculs auto'!AY$152-CONFIG!$D$7)/31,0)&gt;=('Charges variables (avancé)'!$J60+'Charges variables (avancé)'!$K60),INDEX($C448:$BJ448,,COLUMN('Charges variables-Calculs auto'!AY$152)-COLUMN('Charges variables-Calculs auto'!$C$152)+1-('Charges variables (avancé)'!$J60+'Charges variables (avancé)'!$K60)),0)*(1-'Charges variables (avancé)'!$L60))*'Charges variables (avancé)'!$AD60</f>
        <v>0</v>
      </c>
      <c r="AZ474" s="341">
        <f>(('Charges variables (avancé)'!$L60*AZ448)+IF(ROUND(('Charges variables-Calculs auto'!AZ$152-CONFIG!$D$7)/31,0)&gt;=('Charges variables (avancé)'!$J60+'Charges variables (avancé)'!$K60),INDEX($C448:$BJ448,,COLUMN('Charges variables-Calculs auto'!AZ$152)-COLUMN('Charges variables-Calculs auto'!$C$152)+1-('Charges variables (avancé)'!$J60+'Charges variables (avancé)'!$K60)),0)*(1-'Charges variables (avancé)'!$L60))*'Charges variables (avancé)'!$AD60</f>
        <v>0</v>
      </c>
      <c r="BA474" s="341">
        <f>(('Charges variables (avancé)'!$L60*BA448)+IF(ROUND(('Charges variables-Calculs auto'!BA$152-CONFIG!$D$7)/31,0)&gt;=('Charges variables (avancé)'!$J60+'Charges variables (avancé)'!$K60),INDEX($C448:$BJ448,,COLUMN('Charges variables-Calculs auto'!BA$152)-COLUMN('Charges variables-Calculs auto'!$C$152)+1-('Charges variables (avancé)'!$J60+'Charges variables (avancé)'!$K60)),0)*(1-'Charges variables (avancé)'!$L60))*'Charges variables (avancé)'!$AD60</f>
        <v>0</v>
      </c>
      <c r="BB474" s="341">
        <f>(('Charges variables (avancé)'!$L60*BB448)+IF(ROUND(('Charges variables-Calculs auto'!BB$152-CONFIG!$D$7)/31,0)&gt;=('Charges variables (avancé)'!$J60+'Charges variables (avancé)'!$K60),INDEX($C448:$BJ448,,COLUMN('Charges variables-Calculs auto'!BB$152)-COLUMN('Charges variables-Calculs auto'!$C$152)+1-('Charges variables (avancé)'!$J60+'Charges variables (avancé)'!$K60)),0)*(1-'Charges variables (avancé)'!$L60))*'Charges variables (avancé)'!$AD60</f>
        <v>0</v>
      </c>
      <c r="BC474" s="341">
        <f>(('Charges variables (avancé)'!$L60*BC448)+IF(ROUND(('Charges variables-Calculs auto'!BC$152-CONFIG!$D$7)/31,0)&gt;=('Charges variables (avancé)'!$J60+'Charges variables (avancé)'!$K60),INDEX($C448:$BJ448,,COLUMN('Charges variables-Calculs auto'!BC$152)-COLUMN('Charges variables-Calculs auto'!$C$152)+1-('Charges variables (avancé)'!$J60+'Charges variables (avancé)'!$K60)),0)*(1-'Charges variables (avancé)'!$L60))*'Charges variables (avancé)'!$AD60</f>
        <v>0</v>
      </c>
      <c r="BD474" s="341">
        <f>(('Charges variables (avancé)'!$L60*BD448)+IF(ROUND(('Charges variables-Calculs auto'!BD$152-CONFIG!$D$7)/31,0)&gt;=('Charges variables (avancé)'!$J60+'Charges variables (avancé)'!$K60),INDEX($C448:$BJ448,,COLUMN('Charges variables-Calculs auto'!BD$152)-COLUMN('Charges variables-Calculs auto'!$C$152)+1-('Charges variables (avancé)'!$J60+'Charges variables (avancé)'!$K60)),0)*(1-'Charges variables (avancé)'!$L60))*'Charges variables (avancé)'!$AD60</f>
        <v>0</v>
      </c>
      <c r="BE474" s="341">
        <f>(('Charges variables (avancé)'!$L60*BE448)+IF(ROUND(('Charges variables-Calculs auto'!BE$152-CONFIG!$D$7)/31,0)&gt;=('Charges variables (avancé)'!$J60+'Charges variables (avancé)'!$K60),INDEX($C448:$BJ448,,COLUMN('Charges variables-Calculs auto'!BE$152)-COLUMN('Charges variables-Calculs auto'!$C$152)+1-('Charges variables (avancé)'!$J60+'Charges variables (avancé)'!$K60)),0)*(1-'Charges variables (avancé)'!$L60))*'Charges variables (avancé)'!$AD60</f>
        <v>0</v>
      </c>
      <c r="BF474" s="341">
        <f>(('Charges variables (avancé)'!$L60*BF448)+IF(ROUND(('Charges variables-Calculs auto'!BF$152-CONFIG!$D$7)/31,0)&gt;=('Charges variables (avancé)'!$J60+'Charges variables (avancé)'!$K60),INDEX($C448:$BJ448,,COLUMN('Charges variables-Calculs auto'!BF$152)-COLUMN('Charges variables-Calculs auto'!$C$152)+1-('Charges variables (avancé)'!$J60+'Charges variables (avancé)'!$K60)),0)*(1-'Charges variables (avancé)'!$L60))*'Charges variables (avancé)'!$AD60</f>
        <v>0</v>
      </c>
      <c r="BG474" s="341">
        <f>(('Charges variables (avancé)'!$L60*BG448)+IF(ROUND(('Charges variables-Calculs auto'!BG$152-CONFIG!$D$7)/31,0)&gt;=('Charges variables (avancé)'!$J60+'Charges variables (avancé)'!$K60),INDEX($C448:$BJ448,,COLUMN('Charges variables-Calculs auto'!BG$152)-COLUMN('Charges variables-Calculs auto'!$C$152)+1-('Charges variables (avancé)'!$J60+'Charges variables (avancé)'!$K60)),0)*(1-'Charges variables (avancé)'!$L60))*'Charges variables (avancé)'!$AD60</f>
        <v>0</v>
      </c>
      <c r="BH474" s="341">
        <f>(('Charges variables (avancé)'!$L60*BH448)+IF(ROUND(('Charges variables-Calculs auto'!BH$152-CONFIG!$D$7)/31,0)&gt;=('Charges variables (avancé)'!$J60+'Charges variables (avancé)'!$K60),INDEX($C448:$BJ448,,COLUMN('Charges variables-Calculs auto'!BH$152)-COLUMN('Charges variables-Calculs auto'!$C$152)+1-('Charges variables (avancé)'!$J60+'Charges variables (avancé)'!$K60)),0)*(1-'Charges variables (avancé)'!$L60))*'Charges variables (avancé)'!$AD60</f>
        <v>0</v>
      </c>
      <c r="BI474" s="341">
        <f>(('Charges variables (avancé)'!$L60*BI448)+IF(ROUND(('Charges variables-Calculs auto'!BI$152-CONFIG!$D$7)/31,0)&gt;=('Charges variables (avancé)'!$J60+'Charges variables (avancé)'!$K60),INDEX($C448:$BJ448,,COLUMN('Charges variables-Calculs auto'!BI$152)-COLUMN('Charges variables-Calculs auto'!$C$152)+1-('Charges variables (avancé)'!$J60+'Charges variables (avancé)'!$K60)),0)*(1-'Charges variables (avancé)'!$L60))*'Charges variables (avancé)'!$AD60</f>
        <v>0</v>
      </c>
      <c r="BJ474" s="341">
        <f>(('Charges variables (avancé)'!$L60*BJ448)+IF(ROUND(('Charges variables-Calculs auto'!BJ$152-CONFIG!$D$7)/31,0)&gt;=('Charges variables (avancé)'!$J60+'Charges variables (avancé)'!$K60),INDEX($C448:$BJ448,,COLUMN('Charges variables-Calculs auto'!BJ$152)-COLUMN('Charges variables-Calculs auto'!$C$152)+1-('Charges variables (avancé)'!$J60+'Charges variables (avancé)'!$K60)),0)*(1-'Charges variables (avancé)'!$L60))*'Charges variables (avancé)'!$AD60</f>
        <v>0</v>
      </c>
    </row>
    <row r="475" spans="2:62" ht="15" customHeight="1">
      <c r="B475" s="366">
        <f>'Charges variables (avancé)'!$C$61</f>
        <v>0</v>
      </c>
      <c r="C475" s="341">
        <f>(('Charges variables (avancé)'!$L61*C449)+IF(ROUND(('Charges variables-Calculs auto'!C$152-CONFIG!$D$7)/31,0)&gt;=('Charges variables (avancé)'!$J61+'Charges variables (avancé)'!$K61),INDEX($C449:$BJ449,,COLUMN('Charges variables-Calculs auto'!C$152)-COLUMN('Charges variables-Calculs auto'!$C$152)+1-('Charges variables (avancé)'!$J61+'Charges variables (avancé)'!$K61)),0)*(1-'Charges variables (avancé)'!$L61))*'Charges variables (avancé)'!$D61</f>
        <v>0</v>
      </c>
      <c r="D475" s="341">
        <f>(('Charges variables (avancé)'!$L61*D449)+IF(ROUND(('Charges variables-Calculs auto'!D$152-CONFIG!$D$7)/31,0)&gt;=('Charges variables (avancé)'!$J61+'Charges variables (avancé)'!$K61),INDEX($C449:$BJ449,,COLUMN('Charges variables-Calculs auto'!D$152)-COLUMN('Charges variables-Calculs auto'!$C$152)+1-('Charges variables (avancé)'!$J61+'Charges variables (avancé)'!$K61)),0)*(1-'Charges variables (avancé)'!$L61))*'Charges variables (avancé)'!$D61</f>
        <v>0</v>
      </c>
      <c r="E475" s="341">
        <f>(('Charges variables (avancé)'!$L61*E449)+IF(ROUND(('Charges variables-Calculs auto'!E$152-CONFIG!$D$7)/31,0)&gt;=('Charges variables (avancé)'!$J61+'Charges variables (avancé)'!$K61),INDEX($C449:$BJ449,,COLUMN('Charges variables-Calculs auto'!E$152)-COLUMN('Charges variables-Calculs auto'!$C$152)+1-('Charges variables (avancé)'!$J61+'Charges variables (avancé)'!$K61)),0)*(1-'Charges variables (avancé)'!$L61))*'Charges variables (avancé)'!$D61</f>
        <v>0</v>
      </c>
      <c r="F475" s="341">
        <f>(('Charges variables (avancé)'!$L61*F449)+IF(ROUND(('Charges variables-Calculs auto'!F$152-CONFIG!$D$7)/31,0)&gt;=('Charges variables (avancé)'!$J61+'Charges variables (avancé)'!$K61),INDEX($C449:$BJ449,,COLUMN('Charges variables-Calculs auto'!F$152)-COLUMN('Charges variables-Calculs auto'!$C$152)+1-('Charges variables (avancé)'!$J61+'Charges variables (avancé)'!$K61)),0)*(1-'Charges variables (avancé)'!$L61))*'Charges variables (avancé)'!$D61</f>
        <v>0</v>
      </c>
      <c r="G475" s="341">
        <f>(('Charges variables (avancé)'!$L61*G449)+IF(ROUND(('Charges variables-Calculs auto'!G$152-CONFIG!$D$7)/31,0)&gt;=('Charges variables (avancé)'!$J61+'Charges variables (avancé)'!$K61),INDEX($C449:$BJ449,,COLUMN('Charges variables-Calculs auto'!G$152)-COLUMN('Charges variables-Calculs auto'!$C$152)+1-('Charges variables (avancé)'!$J61+'Charges variables (avancé)'!$K61)),0)*(1-'Charges variables (avancé)'!$L61))*'Charges variables (avancé)'!$D61</f>
        <v>0</v>
      </c>
      <c r="H475" s="341">
        <f>(('Charges variables (avancé)'!$L61*H449)+IF(ROUND(('Charges variables-Calculs auto'!H$152-CONFIG!$D$7)/31,0)&gt;=('Charges variables (avancé)'!$J61+'Charges variables (avancé)'!$K61),INDEX($C449:$BJ449,,COLUMN('Charges variables-Calculs auto'!H$152)-COLUMN('Charges variables-Calculs auto'!$C$152)+1-('Charges variables (avancé)'!$J61+'Charges variables (avancé)'!$K61)),0)*(1-'Charges variables (avancé)'!$L61))*'Charges variables (avancé)'!$D61</f>
        <v>0</v>
      </c>
      <c r="I475" s="341">
        <f>(('Charges variables (avancé)'!$L61*I449)+IF(ROUND(('Charges variables-Calculs auto'!I$152-CONFIG!$D$7)/31,0)&gt;=('Charges variables (avancé)'!$J61+'Charges variables (avancé)'!$K61),INDEX($C449:$BJ449,,COLUMN('Charges variables-Calculs auto'!I$152)-COLUMN('Charges variables-Calculs auto'!$C$152)+1-('Charges variables (avancé)'!$J61+'Charges variables (avancé)'!$K61)),0)*(1-'Charges variables (avancé)'!$L61))*'Charges variables (avancé)'!$D61</f>
        <v>0</v>
      </c>
      <c r="J475" s="341">
        <f>(('Charges variables (avancé)'!$L61*J449)+IF(ROUND(('Charges variables-Calculs auto'!J$152-CONFIG!$D$7)/31,0)&gt;=('Charges variables (avancé)'!$J61+'Charges variables (avancé)'!$K61),INDEX($C449:$BJ449,,COLUMN('Charges variables-Calculs auto'!J$152)-COLUMN('Charges variables-Calculs auto'!$C$152)+1-('Charges variables (avancé)'!$J61+'Charges variables (avancé)'!$K61)),0)*(1-'Charges variables (avancé)'!$L61))*'Charges variables (avancé)'!$D61</f>
        <v>0</v>
      </c>
      <c r="K475" s="341">
        <f>(('Charges variables (avancé)'!$L61*K449)+IF(ROUND(('Charges variables-Calculs auto'!K$152-CONFIG!$D$7)/31,0)&gt;=('Charges variables (avancé)'!$J61+'Charges variables (avancé)'!$K61),INDEX($C449:$BJ449,,COLUMN('Charges variables-Calculs auto'!K$152)-COLUMN('Charges variables-Calculs auto'!$C$152)+1-('Charges variables (avancé)'!$J61+'Charges variables (avancé)'!$K61)),0)*(1-'Charges variables (avancé)'!$L61))*'Charges variables (avancé)'!$D61</f>
        <v>0</v>
      </c>
      <c r="L475" s="341">
        <f>(('Charges variables (avancé)'!$L61*L449)+IF(ROUND(('Charges variables-Calculs auto'!L$152-CONFIG!$D$7)/31,0)&gt;=('Charges variables (avancé)'!$J61+'Charges variables (avancé)'!$K61),INDEX($C449:$BJ449,,COLUMN('Charges variables-Calculs auto'!L$152)-COLUMN('Charges variables-Calculs auto'!$C$152)+1-('Charges variables (avancé)'!$J61+'Charges variables (avancé)'!$K61)),0)*(1-'Charges variables (avancé)'!$L61))*'Charges variables (avancé)'!$D61</f>
        <v>0</v>
      </c>
      <c r="M475" s="341">
        <f>(('Charges variables (avancé)'!$L61*M449)+IF(ROUND(('Charges variables-Calculs auto'!M$152-CONFIG!$D$7)/31,0)&gt;=('Charges variables (avancé)'!$J61+'Charges variables (avancé)'!$K61),INDEX($C449:$BJ449,,COLUMN('Charges variables-Calculs auto'!M$152)-COLUMN('Charges variables-Calculs auto'!$C$152)+1-('Charges variables (avancé)'!$J61+'Charges variables (avancé)'!$K61)),0)*(1-'Charges variables (avancé)'!$L61))*'Charges variables (avancé)'!$D61</f>
        <v>0</v>
      </c>
      <c r="N475" s="341">
        <f>(('Charges variables (avancé)'!$L61*N449)+IF(ROUND(('Charges variables-Calculs auto'!N$152-CONFIG!$D$7)/31,0)&gt;=('Charges variables (avancé)'!$J61+'Charges variables (avancé)'!$K61),INDEX($C449:$BJ449,,COLUMN('Charges variables-Calculs auto'!N$152)-COLUMN('Charges variables-Calculs auto'!$C$152)+1-('Charges variables (avancé)'!$J61+'Charges variables (avancé)'!$K61)),0)*(1-'Charges variables (avancé)'!$L61))*'Charges variables (avancé)'!$D61</f>
        <v>0</v>
      </c>
      <c r="O475" s="341">
        <f>(('Charges variables (avancé)'!$L61*O449)+IF(ROUND(('Charges variables-Calculs auto'!O$152-CONFIG!$D$7)/31,0)&gt;=('Charges variables (avancé)'!$J61+'Charges variables (avancé)'!$K61),INDEX($C449:$BJ449,,COLUMN('Charges variables-Calculs auto'!O$152)-COLUMN('Charges variables-Calculs auto'!$C$152)+1-('Charges variables (avancé)'!$J61+'Charges variables (avancé)'!$K61)),0)*(1-'Charges variables (avancé)'!$L61))*'Charges variables (avancé)'!$X61</f>
        <v>0</v>
      </c>
      <c r="P475" s="341">
        <f>(('Charges variables (avancé)'!$L61*P449)+IF(ROUND(('Charges variables-Calculs auto'!P$152-CONFIG!$D$7)/31,0)&gt;=('Charges variables (avancé)'!$J61+'Charges variables (avancé)'!$K61),INDEX($C449:$BJ449,,COLUMN('Charges variables-Calculs auto'!P$152)-COLUMN('Charges variables-Calculs auto'!$C$152)+1-('Charges variables (avancé)'!$J61+'Charges variables (avancé)'!$K61)),0)*(1-'Charges variables (avancé)'!$L61))*'Charges variables (avancé)'!$X61</f>
        <v>0</v>
      </c>
      <c r="Q475" s="341">
        <f>(('Charges variables (avancé)'!$L61*Q449)+IF(ROUND(('Charges variables-Calculs auto'!Q$152-CONFIG!$D$7)/31,0)&gt;=('Charges variables (avancé)'!$J61+'Charges variables (avancé)'!$K61),INDEX($C449:$BJ449,,COLUMN('Charges variables-Calculs auto'!Q$152)-COLUMN('Charges variables-Calculs auto'!$C$152)+1-('Charges variables (avancé)'!$J61+'Charges variables (avancé)'!$K61)),0)*(1-'Charges variables (avancé)'!$L61))*'Charges variables (avancé)'!$X61</f>
        <v>0</v>
      </c>
      <c r="R475" s="341">
        <f>(('Charges variables (avancé)'!$L61*R449)+IF(ROUND(('Charges variables-Calculs auto'!R$152-CONFIG!$D$7)/31,0)&gt;=('Charges variables (avancé)'!$J61+'Charges variables (avancé)'!$K61),INDEX($C449:$BJ449,,COLUMN('Charges variables-Calculs auto'!R$152)-COLUMN('Charges variables-Calculs auto'!$C$152)+1-('Charges variables (avancé)'!$J61+'Charges variables (avancé)'!$K61)),0)*(1-'Charges variables (avancé)'!$L61))*'Charges variables (avancé)'!$X61</f>
        <v>0</v>
      </c>
      <c r="S475" s="341">
        <f>(('Charges variables (avancé)'!$L61*S449)+IF(ROUND(('Charges variables-Calculs auto'!S$152-CONFIG!$D$7)/31,0)&gt;=('Charges variables (avancé)'!$J61+'Charges variables (avancé)'!$K61),INDEX($C449:$BJ449,,COLUMN('Charges variables-Calculs auto'!S$152)-COLUMN('Charges variables-Calculs auto'!$C$152)+1-('Charges variables (avancé)'!$J61+'Charges variables (avancé)'!$K61)),0)*(1-'Charges variables (avancé)'!$L61))*'Charges variables (avancé)'!$X61</f>
        <v>0</v>
      </c>
      <c r="T475" s="341">
        <f>(('Charges variables (avancé)'!$L61*T449)+IF(ROUND(('Charges variables-Calculs auto'!T$152-CONFIG!$D$7)/31,0)&gt;=('Charges variables (avancé)'!$J61+'Charges variables (avancé)'!$K61),INDEX($C449:$BJ449,,COLUMN('Charges variables-Calculs auto'!T$152)-COLUMN('Charges variables-Calculs auto'!$C$152)+1-('Charges variables (avancé)'!$J61+'Charges variables (avancé)'!$K61)),0)*(1-'Charges variables (avancé)'!$L61))*'Charges variables (avancé)'!$X61</f>
        <v>0</v>
      </c>
      <c r="U475" s="341">
        <f>(('Charges variables (avancé)'!$L61*U449)+IF(ROUND(('Charges variables-Calculs auto'!U$152-CONFIG!$D$7)/31,0)&gt;=('Charges variables (avancé)'!$J61+'Charges variables (avancé)'!$K61),INDEX($C449:$BJ449,,COLUMN('Charges variables-Calculs auto'!U$152)-COLUMN('Charges variables-Calculs auto'!$C$152)+1-('Charges variables (avancé)'!$J61+'Charges variables (avancé)'!$K61)),0)*(1-'Charges variables (avancé)'!$L61))*'Charges variables (avancé)'!$X61</f>
        <v>0</v>
      </c>
      <c r="V475" s="341">
        <f>(('Charges variables (avancé)'!$L61*V449)+IF(ROUND(('Charges variables-Calculs auto'!V$152-CONFIG!$D$7)/31,0)&gt;=('Charges variables (avancé)'!$J61+'Charges variables (avancé)'!$K61),INDEX($C449:$BJ449,,COLUMN('Charges variables-Calculs auto'!V$152)-COLUMN('Charges variables-Calculs auto'!$C$152)+1-('Charges variables (avancé)'!$J61+'Charges variables (avancé)'!$K61)),0)*(1-'Charges variables (avancé)'!$L61))*'Charges variables (avancé)'!$X61</f>
        <v>0</v>
      </c>
      <c r="W475" s="341">
        <f>(('Charges variables (avancé)'!$L61*W449)+IF(ROUND(('Charges variables-Calculs auto'!W$152-CONFIG!$D$7)/31,0)&gt;=('Charges variables (avancé)'!$J61+'Charges variables (avancé)'!$K61),INDEX($C449:$BJ449,,COLUMN('Charges variables-Calculs auto'!W$152)-COLUMN('Charges variables-Calculs auto'!$C$152)+1-('Charges variables (avancé)'!$J61+'Charges variables (avancé)'!$K61)),0)*(1-'Charges variables (avancé)'!$L61))*'Charges variables (avancé)'!$X61</f>
        <v>0</v>
      </c>
      <c r="X475" s="341">
        <f>(('Charges variables (avancé)'!$L61*X449)+IF(ROUND(('Charges variables-Calculs auto'!X$152-CONFIG!$D$7)/31,0)&gt;=('Charges variables (avancé)'!$J61+'Charges variables (avancé)'!$K61),INDEX($C449:$BJ449,,COLUMN('Charges variables-Calculs auto'!X$152)-COLUMN('Charges variables-Calculs auto'!$C$152)+1-('Charges variables (avancé)'!$J61+'Charges variables (avancé)'!$K61)),0)*(1-'Charges variables (avancé)'!$L61))*'Charges variables (avancé)'!$X61</f>
        <v>0</v>
      </c>
      <c r="Y475" s="341">
        <f>(('Charges variables (avancé)'!$L61*Y449)+IF(ROUND(('Charges variables-Calculs auto'!Y$152-CONFIG!$D$7)/31,0)&gt;=('Charges variables (avancé)'!$J61+'Charges variables (avancé)'!$K61),INDEX($C449:$BJ449,,COLUMN('Charges variables-Calculs auto'!Y$152)-COLUMN('Charges variables-Calculs auto'!$C$152)+1-('Charges variables (avancé)'!$J61+'Charges variables (avancé)'!$K61)),0)*(1-'Charges variables (avancé)'!$L61))*'Charges variables (avancé)'!$X61</f>
        <v>0</v>
      </c>
      <c r="Z475" s="341">
        <f>(('Charges variables (avancé)'!$L61*Z449)+IF(ROUND(('Charges variables-Calculs auto'!Z$152-CONFIG!$D$7)/31,0)&gt;=('Charges variables (avancé)'!$J61+'Charges variables (avancé)'!$K61),INDEX($C449:$BJ449,,COLUMN('Charges variables-Calculs auto'!Z$152)-COLUMN('Charges variables-Calculs auto'!$C$152)+1-('Charges variables (avancé)'!$J61+'Charges variables (avancé)'!$K61)),0)*(1-'Charges variables (avancé)'!$L61))*'Charges variables (avancé)'!$X61</f>
        <v>0</v>
      </c>
      <c r="AA475" s="341">
        <f>(('Charges variables (avancé)'!$L61*AA449)+IF(ROUND(('Charges variables-Calculs auto'!AA$152-CONFIG!$D$7)/31,0)&gt;=('Charges variables (avancé)'!$J61+'Charges variables (avancé)'!$K61),INDEX($C449:$BJ449,,COLUMN('Charges variables-Calculs auto'!AA$152)-COLUMN('Charges variables-Calculs auto'!$C$152)+1-('Charges variables (avancé)'!$J61+'Charges variables (avancé)'!$K61)),0)*(1-'Charges variables (avancé)'!$L61))*'Charges variables (avancé)'!$Z61</f>
        <v>0</v>
      </c>
      <c r="AB475" s="341">
        <f>(('Charges variables (avancé)'!$L61*AB449)+IF(ROUND(('Charges variables-Calculs auto'!AB$152-CONFIG!$D$7)/31,0)&gt;=('Charges variables (avancé)'!$J61+'Charges variables (avancé)'!$K61),INDEX($C449:$BJ449,,COLUMN('Charges variables-Calculs auto'!AB$152)-COLUMN('Charges variables-Calculs auto'!$C$152)+1-('Charges variables (avancé)'!$J61+'Charges variables (avancé)'!$K61)),0)*(1-'Charges variables (avancé)'!$L61))*'Charges variables (avancé)'!$Z61</f>
        <v>0</v>
      </c>
      <c r="AC475" s="341">
        <f>(('Charges variables (avancé)'!$L61*AC449)+IF(ROUND(('Charges variables-Calculs auto'!AC$152-CONFIG!$D$7)/31,0)&gt;=('Charges variables (avancé)'!$J61+'Charges variables (avancé)'!$K61),INDEX($C449:$BJ449,,COLUMN('Charges variables-Calculs auto'!AC$152)-COLUMN('Charges variables-Calculs auto'!$C$152)+1-('Charges variables (avancé)'!$J61+'Charges variables (avancé)'!$K61)),0)*(1-'Charges variables (avancé)'!$L61))*'Charges variables (avancé)'!$Z61</f>
        <v>0</v>
      </c>
      <c r="AD475" s="341">
        <f>(('Charges variables (avancé)'!$L61*AD449)+IF(ROUND(('Charges variables-Calculs auto'!AD$152-CONFIG!$D$7)/31,0)&gt;=('Charges variables (avancé)'!$J61+'Charges variables (avancé)'!$K61),INDEX($C449:$BJ449,,COLUMN('Charges variables-Calculs auto'!AD$152)-COLUMN('Charges variables-Calculs auto'!$C$152)+1-('Charges variables (avancé)'!$J61+'Charges variables (avancé)'!$K61)),0)*(1-'Charges variables (avancé)'!$L61))*'Charges variables (avancé)'!$Z61</f>
        <v>0</v>
      </c>
      <c r="AE475" s="341">
        <f>(('Charges variables (avancé)'!$L61*AE449)+IF(ROUND(('Charges variables-Calculs auto'!AE$152-CONFIG!$D$7)/31,0)&gt;=('Charges variables (avancé)'!$J61+'Charges variables (avancé)'!$K61),INDEX($C449:$BJ449,,COLUMN('Charges variables-Calculs auto'!AE$152)-COLUMN('Charges variables-Calculs auto'!$C$152)+1-('Charges variables (avancé)'!$J61+'Charges variables (avancé)'!$K61)),0)*(1-'Charges variables (avancé)'!$L61))*'Charges variables (avancé)'!$Z61</f>
        <v>0</v>
      </c>
      <c r="AF475" s="341">
        <f>(('Charges variables (avancé)'!$L61*AF449)+IF(ROUND(('Charges variables-Calculs auto'!AF$152-CONFIG!$D$7)/31,0)&gt;=('Charges variables (avancé)'!$J61+'Charges variables (avancé)'!$K61),INDEX($C449:$BJ449,,COLUMN('Charges variables-Calculs auto'!AF$152)-COLUMN('Charges variables-Calculs auto'!$C$152)+1-('Charges variables (avancé)'!$J61+'Charges variables (avancé)'!$K61)),0)*(1-'Charges variables (avancé)'!$L61))*'Charges variables (avancé)'!$Z61</f>
        <v>0</v>
      </c>
      <c r="AG475" s="341">
        <f>(('Charges variables (avancé)'!$L61*AG449)+IF(ROUND(('Charges variables-Calculs auto'!AG$152-CONFIG!$D$7)/31,0)&gt;=('Charges variables (avancé)'!$J61+'Charges variables (avancé)'!$K61),INDEX($C449:$BJ449,,COLUMN('Charges variables-Calculs auto'!AG$152)-COLUMN('Charges variables-Calculs auto'!$C$152)+1-('Charges variables (avancé)'!$J61+'Charges variables (avancé)'!$K61)),0)*(1-'Charges variables (avancé)'!$L61))*'Charges variables (avancé)'!$Z61</f>
        <v>0</v>
      </c>
      <c r="AH475" s="341">
        <f>(('Charges variables (avancé)'!$L61*AH449)+IF(ROUND(('Charges variables-Calculs auto'!AH$152-CONFIG!$D$7)/31,0)&gt;=('Charges variables (avancé)'!$J61+'Charges variables (avancé)'!$K61),INDEX($C449:$BJ449,,COLUMN('Charges variables-Calculs auto'!AH$152)-COLUMN('Charges variables-Calculs auto'!$C$152)+1-('Charges variables (avancé)'!$J61+'Charges variables (avancé)'!$K61)),0)*(1-'Charges variables (avancé)'!$L61))*'Charges variables (avancé)'!$Z61</f>
        <v>0</v>
      </c>
      <c r="AI475" s="341">
        <f>(('Charges variables (avancé)'!$L61*AI449)+IF(ROUND(('Charges variables-Calculs auto'!AI$152-CONFIG!$D$7)/31,0)&gt;=('Charges variables (avancé)'!$J61+'Charges variables (avancé)'!$K61),INDEX($C449:$BJ449,,COLUMN('Charges variables-Calculs auto'!AI$152)-COLUMN('Charges variables-Calculs auto'!$C$152)+1-('Charges variables (avancé)'!$J61+'Charges variables (avancé)'!$K61)),0)*(1-'Charges variables (avancé)'!$L61))*'Charges variables (avancé)'!$Z61</f>
        <v>0</v>
      </c>
      <c r="AJ475" s="341">
        <f>(('Charges variables (avancé)'!$L61*AJ449)+IF(ROUND(('Charges variables-Calculs auto'!AJ$152-CONFIG!$D$7)/31,0)&gt;=('Charges variables (avancé)'!$J61+'Charges variables (avancé)'!$K61),INDEX($C449:$BJ449,,COLUMN('Charges variables-Calculs auto'!AJ$152)-COLUMN('Charges variables-Calculs auto'!$C$152)+1-('Charges variables (avancé)'!$J61+'Charges variables (avancé)'!$K61)),0)*(1-'Charges variables (avancé)'!$L61))*'Charges variables (avancé)'!$Z61</f>
        <v>0</v>
      </c>
      <c r="AK475" s="341">
        <f>(('Charges variables (avancé)'!$L61*AK449)+IF(ROUND(('Charges variables-Calculs auto'!AK$152-CONFIG!$D$7)/31,0)&gt;=('Charges variables (avancé)'!$J61+'Charges variables (avancé)'!$K61),INDEX($C449:$BJ449,,COLUMN('Charges variables-Calculs auto'!AK$152)-COLUMN('Charges variables-Calculs auto'!$C$152)+1-('Charges variables (avancé)'!$J61+'Charges variables (avancé)'!$K61)),0)*(1-'Charges variables (avancé)'!$L61))*'Charges variables (avancé)'!$Z61</f>
        <v>0</v>
      </c>
      <c r="AL475" s="341">
        <f>(('Charges variables (avancé)'!$L61*AL449)+IF(ROUND(('Charges variables-Calculs auto'!AL$152-CONFIG!$D$7)/31,0)&gt;=('Charges variables (avancé)'!$J61+'Charges variables (avancé)'!$K61),INDEX($C449:$BJ449,,COLUMN('Charges variables-Calculs auto'!AL$152)-COLUMN('Charges variables-Calculs auto'!$C$152)+1-('Charges variables (avancé)'!$J61+'Charges variables (avancé)'!$K61)),0)*(1-'Charges variables (avancé)'!$L61))*'Charges variables (avancé)'!$Z61</f>
        <v>0</v>
      </c>
      <c r="AM475" s="341">
        <f>(('Charges variables (avancé)'!$L61*AM449)+IF(ROUND(('Charges variables-Calculs auto'!AM$152-CONFIG!$D$7)/31,0)&gt;=('Charges variables (avancé)'!$J61+'Charges variables (avancé)'!$K61),INDEX($C449:$BJ449,,COLUMN('Charges variables-Calculs auto'!AM$152)-COLUMN('Charges variables-Calculs auto'!$C$152)+1-('Charges variables (avancé)'!$J61+'Charges variables (avancé)'!$K61)),0)*(1-'Charges variables (avancé)'!$L61))*'Charges variables (avancé)'!$AB61</f>
        <v>0</v>
      </c>
      <c r="AN475" s="341">
        <f>(('Charges variables (avancé)'!$L61*AN449)+IF(ROUND(('Charges variables-Calculs auto'!AN$152-CONFIG!$D$7)/31,0)&gt;=('Charges variables (avancé)'!$J61+'Charges variables (avancé)'!$K61),INDEX($C449:$BJ449,,COLUMN('Charges variables-Calculs auto'!AN$152)-COLUMN('Charges variables-Calculs auto'!$C$152)+1-('Charges variables (avancé)'!$J61+'Charges variables (avancé)'!$K61)),0)*(1-'Charges variables (avancé)'!$L61))*'Charges variables (avancé)'!$AB61</f>
        <v>0</v>
      </c>
      <c r="AO475" s="341">
        <f>(('Charges variables (avancé)'!$L61*AO449)+IF(ROUND(('Charges variables-Calculs auto'!AO$152-CONFIG!$D$7)/31,0)&gt;=('Charges variables (avancé)'!$J61+'Charges variables (avancé)'!$K61),INDEX($C449:$BJ449,,COLUMN('Charges variables-Calculs auto'!AO$152)-COLUMN('Charges variables-Calculs auto'!$C$152)+1-('Charges variables (avancé)'!$J61+'Charges variables (avancé)'!$K61)),0)*(1-'Charges variables (avancé)'!$L61))*'Charges variables (avancé)'!$AB61</f>
        <v>0</v>
      </c>
      <c r="AP475" s="341">
        <f>(('Charges variables (avancé)'!$L61*AP449)+IF(ROUND(('Charges variables-Calculs auto'!AP$152-CONFIG!$D$7)/31,0)&gt;=('Charges variables (avancé)'!$J61+'Charges variables (avancé)'!$K61),INDEX($C449:$BJ449,,COLUMN('Charges variables-Calculs auto'!AP$152)-COLUMN('Charges variables-Calculs auto'!$C$152)+1-('Charges variables (avancé)'!$J61+'Charges variables (avancé)'!$K61)),0)*(1-'Charges variables (avancé)'!$L61))*'Charges variables (avancé)'!$AB61</f>
        <v>0</v>
      </c>
      <c r="AQ475" s="341">
        <f>(('Charges variables (avancé)'!$L61*AQ449)+IF(ROUND(('Charges variables-Calculs auto'!AQ$152-CONFIG!$D$7)/31,0)&gt;=('Charges variables (avancé)'!$J61+'Charges variables (avancé)'!$K61),INDEX($C449:$BJ449,,COLUMN('Charges variables-Calculs auto'!AQ$152)-COLUMN('Charges variables-Calculs auto'!$C$152)+1-('Charges variables (avancé)'!$J61+'Charges variables (avancé)'!$K61)),0)*(1-'Charges variables (avancé)'!$L61))*'Charges variables (avancé)'!$AB61</f>
        <v>0</v>
      </c>
      <c r="AR475" s="341">
        <f>(('Charges variables (avancé)'!$L61*AR449)+IF(ROUND(('Charges variables-Calculs auto'!AR$152-CONFIG!$D$7)/31,0)&gt;=('Charges variables (avancé)'!$J61+'Charges variables (avancé)'!$K61),INDEX($C449:$BJ449,,COLUMN('Charges variables-Calculs auto'!AR$152)-COLUMN('Charges variables-Calculs auto'!$C$152)+1-('Charges variables (avancé)'!$J61+'Charges variables (avancé)'!$K61)),0)*(1-'Charges variables (avancé)'!$L61))*'Charges variables (avancé)'!$AB61</f>
        <v>0</v>
      </c>
      <c r="AS475" s="341">
        <f>(('Charges variables (avancé)'!$L61*AS449)+IF(ROUND(('Charges variables-Calculs auto'!AS$152-CONFIG!$D$7)/31,0)&gt;=('Charges variables (avancé)'!$J61+'Charges variables (avancé)'!$K61),INDEX($C449:$BJ449,,COLUMN('Charges variables-Calculs auto'!AS$152)-COLUMN('Charges variables-Calculs auto'!$C$152)+1-('Charges variables (avancé)'!$J61+'Charges variables (avancé)'!$K61)),0)*(1-'Charges variables (avancé)'!$L61))*'Charges variables (avancé)'!$AB61</f>
        <v>0</v>
      </c>
      <c r="AT475" s="341">
        <f>(('Charges variables (avancé)'!$L61*AT449)+IF(ROUND(('Charges variables-Calculs auto'!AT$152-CONFIG!$D$7)/31,0)&gt;=('Charges variables (avancé)'!$J61+'Charges variables (avancé)'!$K61),INDEX($C449:$BJ449,,COLUMN('Charges variables-Calculs auto'!AT$152)-COLUMN('Charges variables-Calculs auto'!$C$152)+1-('Charges variables (avancé)'!$J61+'Charges variables (avancé)'!$K61)),0)*(1-'Charges variables (avancé)'!$L61))*'Charges variables (avancé)'!$AB61</f>
        <v>0</v>
      </c>
      <c r="AU475" s="341">
        <f>(('Charges variables (avancé)'!$L61*AU449)+IF(ROUND(('Charges variables-Calculs auto'!AU$152-CONFIG!$D$7)/31,0)&gt;=('Charges variables (avancé)'!$J61+'Charges variables (avancé)'!$K61),INDEX($C449:$BJ449,,COLUMN('Charges variables-Calculs auto'!AU$152)-COLUMN('Charges variables-Calculs auto'!$C$152)+1-('Charges variables (avancé)'!$J61+'Charges variables (avancé)'!$K61)),0)*(1-'Charges variables (avancé)'!$L61))*'Charges variables (avancé)'!$AB61</f>
        <v>0</v>
      </c>
      <c r="AV475" s="341">
        <f>(('Charges variables (avancé)'!$L61*AV449)+IF(ROUND(('Charges variables-Calculs auto'!AV$152-CONFIG!$D$7)/31,0)&gt;=('Charges variables (avancé)'!$J61+'Charges variables (avancé)'!$K61),INDEX($C449:$BJ449,,COLUMN('Charges variables-Calculs auto'!AV$152)-COLUMN('Charges variables-Calculs auto'!$C$152)+1-('Charges variables (avancé)'!$J61+'Charges variables (avancé)'!$K61)),0)*(1-'Charges variables (avancé)'!$L61))*'Charges variables (avancé)'!$AB61</f>
        <v>0</v>
      </c>
      <c r="AW475" s="341">
        <f>(('Charges variables (avancé)'!$L61*AW449)+IF(ROUND(('Charges variables-Calculs auto'!AW$152-CONFIG!$D$7)/31,0)&gt;=('Charges variables (avancé)'!$J61+'Charges variables (avancé)'!$K61),INDEX($C449:$BJ449,,COLUMN('Charges variables-Calculs auto'!AW$152)-COLUMN('Charges variables-Calculs auto'!$C$152)+1-('Charges variables (avancé)'!$J61+'Charges variables (avancé)'!$K61)),0)*(1-'Charges variables (avancé)'!$L61))*'Charges variables (avancé)'!$AB61</f>
        <v>0</v>
      </c>
      <c r="AX475" s="341">
        <f>(('Charges variables (avancé)'!$L61*AX449)+IF(ROUND(('Charges variables-Calculs auto'!AX$152-CONFIG!$D$7)/31,0)&gt;=('Charges variables (avancé)'!$J61+'Charges variables (avancé)'!$K61),INDEX($C449:$BJ449,,COLUMN('Charges variables-Calculs auto'!AX$152)-COLUMN('Charges variables-Calculs auto'!$C$152)+1-('Charges variables (avancé)'!$J61+'Charges variables (avancé)'!$K61)),0)*(1-'Charges variables (avancé)'!$L61))*'Charges variables (avancé)'!$AB61</f>
        <v>0</v>
      </c>
      <c r="AY475" s="341">
        <f>(('Charges variables (avancé)'!$L61*AY449)+IF(ROUND(('Charges variables-Calculs auto'!AY$152-CONFIG!$D$7)/31,0)&gt;=('Charges variables (avancé)'!$J61+'Charges variables (avancé)'!$K61),INDEX($C449:$BJ449,,COLUMN('Charges variables-Calculs auto'!AY$152)-COLUMN('Charges variables-Calculs auto'!$C$152)+1-('Charges variables (avancé)'!$J61+'Charges variables (avancé)'!$K61)),0)*(1-'Charges variables (avancé)'!$L61))*'Charges variables (avancé)'!$AD61</f>
        <v>0</v>
      </c>
      <c r="AZ475" s="341">
        <f>(('Charges variables (avancé)'!$L61*AZ449)+IF(ROUND(('Charges variables-Calculs auto'!AZ$152-CONFIG!$D$7)/31,0)&gt;=('Charges variables (avancé)'!$J61+'Charges variables (avancé)'!$K61),INDEX($C449:$BJ449,,COLUMN('Charges variables-Calculs auto'!AZ$152)-COLUMN('Charges variables-Calculs auto'!$C$152)+1-('Charges variables (avancé)'!$J61+'Charges variables (avancé)'!$K61)),0)*(1-'Charges variables (avancé)'!$L61))*'Charges variables (avancé)'!$AD61</f>
        <v>0</v>
      </c>
      <c r="BA475" s="341">
        <f>(('Charges variables (avancé)'!$L61*BA449)+IF(ROUND(('Charges variables-Calculs auto'!BA$152-CONFIG!$D$7)/31,0)&gt;=('Charges variables (avancé)'!$J61+'Charges variables (avancé)'!$K61),INDEX($C449:$BJ449,,COLUMN('Charges variables-Calculs auto'!BA$152)-COLUMN('Charges variables-Calculs auto'!$C$152)+1-('Charges variables (avancé)'!$J61+'Charges variables (avancé)'!$K61)),0)*(1-'Charges variables (avancé)'!$L61))*'Charges variables (avancé)'!$AD61</f>
        <v>0</v>
      </c>
      <c r="BB475" s="341">
        <f>(('Charges variables (avancé)'!$L61*BB449)+IF(ROUND(('Charges variables-Calculs auto'!BB$152-CONFIG!$D$7)/31,0)&gt;=('Charges variables (avancé)'!$J61+'Charges variables (avancé)'!$K61),INDEX($C449:$BJ449,,COLUMN('Charges variables-Calculs auto'!BB$152)-COLUMN('Charges variables-Calculs auto'!$C$152)+1-('Charges variables (avancé)'!$J61+'Charges variables (avancé)'!$K61)),0)*(1-'Charges variables (avancé)'!$L61))*'Charges variables (avancé)'!$AD61</f>
        <v>0</v>
      </c>
      <c r="BC475" s="341">
        <f>(('Charges variables (avancé)'!$L61*BC449)+IF(ROUND(('Charges variables-Calculs auto'!BC$152-CONFIG!$D$7)/31,0)&gt;=('Charges variables (avancé)'!$J61+'Charges variables (avancé)'!$K61),INDEX($C449:$BJ449,,COLUMN('Charges variables-Calculs auto'!BC$152)-COLUMN('Charges variables-Calculs auto'!$C$152)+1-('Charges variables (avancé)'!$J61+'Charges variables (avancé)'!$K61)),0)*(1-'Charges variables (avancé)'!$L61))*'Charges variables (avancé)'!$AD61</f>
        <v>0</v>
      </c>
      <c r="BD475" s="341">
        <f>(('Charges variables (avancé)'!$L61*BD449)+IF(ROUND(('Charges variables-Calculs auto'!BD$152-CONFIG!$D$7)/31,0)&gt;=('Charges variables (avancé)'!$J61+'Charges variables (avancé)'!$K61),INDEX($C449:$BJ449,,COLUMN('Charges variables-Calculs auto'!BD$152)-COLUMN('Charges variables-Calculs auto'!$C$152)+1-('Charges variables (avancé)'!$J61+'Charges variables (avancé)'!$K61)),0)*(1-'Charges variables (avancé)'!$L61))*'Charges variables (avancé)'!$AD61</f>
        <v>0</v>
      </c>
      <c r="BE475" s="341">
        <f>(('Charges variables (avancé)'!$L61*BE449)+IF(ROUND(('Charges variables-Calculs auto'!BE$152-CONFIG!$D$7)/31,0)&gt;=('Charges variables (avancé)'!$J61+'Charges variables (avancé)'!$K61),INDEX($C449:$BJ449,,COLUMN('Charges variables-Calculs auto'!BE$152)-COLUMN('Charges variables-Calculs auto'!$C$152)+1-('Charges variables (avancé)'!$J61+'Charges variables (avancé)'!$K61)),0)*(1-'Charges variables (avancé)'!$L61))*'Charges variables (avancé)'!$AD61</f>
        <v>0</v>
      </c>
      <c r="BF475" s="341">
        <f>(('Charges variables (avancé)'!$L61*BF449)+IF(ROUND(('Charges variables-Calculs auto'!BF$152-CONFIG!$D$7)/31,0)&gt;=('Charges variables (avancé)'!$J61+'Charges variables (avancé)'!$K61),INDEX($C449:$BJ449,,COLUMN('Charges variables-Calculs auto'!BF$152)-COLUMN('Charges variables-Calculs auto'!$C$152)+1-('Charges variables (avancé)'!$J61+'Charges variables (avancé)'!$K61)),0)*(1-'Charges variables (avancé)'!$L61))*'Charges variables (avancé)'!$AD61</f>
        <v>0</v>
      </c>
      <c r="BG475" s="341">
        <f>(('Charges variables (avancé)'!$L61*BG449)+IF(ROUND(('Charges variables-Calculs auto'!BG$152-CONFIG!$D$7)/31,0)&gt;=('Charges variables (avancé)'!$J61+'Charges variables (avancé)'!$K61),INDEX($C449:$BJ449,,COLUMN('Charges variables-Calculs auto'!BG$152)-COLUMN('Charges variables-Calculs auto'!$C$152)+1-('Charges variables (avancé)'!$J61+'Charges variables (avancé)'!$K61)),0)*(1-'Charges variables (avancé)'!$L61))*'Charges variables (avancé)'!$AD61</f>
        <v>0</v>
      </c>
      <c r="BH475" s="341">
        <f>(('Charges variables (avancé)'!$L61*BH449)+IF(ROUND(('Charges variables-Calculs auto'!BH$152-CONFIG!$D$7)/31,0)&gt;=('Charges variables (avancé)'!$J61+'Charges variables (avancé)'!$K61),INDEX($C449:$BJ449,,COLUMN('Charges variables-Calculs auto'!BH$152)-COLUMN('Charges variables-Calculs auto'!$C$152)+1-('Charges variables (avancé)'!$J61+'Charges variables (avancé)'!$K61)),0)*(1-'Charges variables (avancé)'!$L61))*'Charges variables (avancé)'!$AD61</f>
        <v>0</v>
      </c>
      <c r="BI475" s="341">
        <f>(('Charges variables (avancé)'!$L61*BI449)+IF(ROUND(('Charges variables-Calculs auto'!BI$152-CONFIG!$D$7)/31,0)&gt;=('Charges variables (avancé)'!$J61+'Charges variables (avancé)'!$K61),INDEX($C449:$BJ449,,COLUMN('Charges variables-Calculs auto'!BI$152)-COLUMN('Charges variables-Calculs auto'!$C$152)+1-('Charges variables (avancé)'!$J61+'Charges variables (avancé)'!$K61)),0)*(1-'Charges variables (avancé)'!$L61))*'Charges variables (avancé)'!$AD61</f>
        <v>0</v>
      </c>
      <c r="BJ475" s="341">
        <f>(('Charges variables (avancé)'!$L61*BJ449)+IF(ROUND(('Charges variables-Calculs auto'!BJ$152-CONFIG!$D$7)/31,0)&gt;=('Charges variables (avancé)'!$J61+'Charges variables (avancé)'!$K61),INDEX($C449:$BJ449,,COLUMN('Charges variables-Calculs auto'!BJ$152)-COLUMN('Charges variables-Calculs auto'!$C$152)+1-('Charges variables (avancé)'!$J61+'Charges variables (avancé)'!$K61)),0)*(1-'Charges variables (avancé)'!$L61))*'Charges variables (avancé)'!$AD61</f>
        <v>0</v>
      </c>
    </row>
    <row r="476" spans="2:62" ht="15" customHeight="1"/>
    <row r="477" spans="2:62" ht="15" customHeight="1">
      <c r="B477" s="82" t="s">
        <v>21</v>
      </c>
      <c r="C477" s="20">
        <f t="shared" ref="C477:AH477" si="283">SUM(C468:C475)</f>
        <v>0</v>
      </c>
      <c r="D477" s="20">
        <f t="shared" si="283"/>
        <v>0</v>
      </c>
      <c r="E477" s="20">
        <f t="shared" si="283"/>
        <v>0</v>
      </c>
      <c r="F477" s="20">
        <f t="shared" si="283"/>
        <v>0</v>
      </c>
      <c r="G477" s="20">
        <f t="shared" si="283"/>
        <v>0</v>
      </c>
      <c r="H477" s="20">
        <f t="shared" si="283"/>
        <v>0</v>
      </c>
      <c r="I477" s="20">
        <f t="shared" si="283"/>
        <v>0</v>
      </c>
      <c r="J477" s="20">
        <f t="shared" si="283"/>
        <v>0</v>
      </c>
      <c r="K477" s="20">
        <f t="shared" si="283"/>
        <v>0</v>
      </c>
      <c r="L477" s="20">
        <f t="shared" si="283"/>
        <v>0</v>
      </c>
      <c r="M477" s="20">
        <f t="shared" si="283"/>
        <v>0</v>
      </c>
      <c r="N477" s="20">
        <f t="shared" si="283"/>
        <v>0</v>
      </c>
      <c r="O477" s="20">
        <f t="shared" si="283"/>
        <v>0</v>
      </c>
      <c r="P477" s="20">
        <f t="shared" si="283"/>
        <v>0</v>
      </c>
      <c r="Q477" s="20">
        <f t="shared" si="283"/>
        <v>0</v>
      </c>
      <c r="R477" s="20">
        <f t="shared" si="283"/>
        <v>0</v>
      </c>
      <c r="S477" s="20">
        <f t="shared" si="283"/>
        <v>0</v>
      </c>
      <c r="T477" s="20">
        <f t="shared" si="283"/>
        <v>0</v>
      </c>
      <c r="U477" s="20">
        <f t="shared" si="283"/>
        <v>0</v>
      </c>
      <c r="V477" s="20">
        <f t="shared" si="283"/>
        <v>0</v>
      </c>
      <c r="W477" s="20">
        <f t="shared" si="283"/>
        <v>0</v>
      </c>
      <c r="X477" s="20">
        <f t="shared" si="283"/>
        <v>0</v>
      </c>
      <c r="Y477" s="20">
        <f t="shared" si="283"/>
        <v>0</v>
      </c>
      <c r="Z477" s="20">
        <f t="shared" si="283"/>
        <v>0</v>
      </c>
      <c r="AA477" s="20">
        <f t="shared" si="283"/>
        <v>0</v>
      </c>
      <c r="AB477" s="20">
        <f t="shared" si="283"/>
        <v>0</v>
      </c>
      <c r="AC477" s="20">
        <f t="shared" si="283"/>
        <v>0</v>
      </c>
      <c r="AD477" s="20">
        <f t="shared" si="283"/>
        <v>0</v>
      </c>
      <c r="AE477" s="20">
        <f t="shared" si="283"/>
        <v>0</v>
      </c>
      <c r="AF477" s="20">
        <f t="shared" si="283"/>
        <v>0</v>
      </c>
      <c r="AG477" s="20">
        <f t="shared" si="283"/>
        <v>0</v>
      </c>
      <c r="AH477" s="20">
        <f t="shared" si="283"/>
        <v>0</v>
      </c>
      <c r="AI477" s="20">
        <f t="shared" ref="AI477:BJ477" si="284">SUM(AI468:AI475)</f>
        <v>0</v>
      </c>
      <c r="AJ477" s="20">
        <f t="shared" si="284"/>
        <v>0</v>
      </c>
      <c r="AK477" s="20">
        <f t="shared" si="284"/>
        <v>0</v>
      </c>
      <c r="AL477" s="20">
        <f t="shared" si="284"/>
        <v>0</v>
      </c>
      <c r="AM477" s="20">
        <f t="shared" si="284"/>
        <v>0</v>
      </c>
      <c r="AN477" s="20">
        <f t="shared" si="284"/>
        <v>0</v>
      </c>
      <c r="AO477" s="20">
        <f t="shared" si="284"/>
        <v>0</v>
      </c>
      <c r="AP477" s="20">
        <f t="shared" si="284"/>
        <v>0</v>
      </c>
      <c r="AQ477" s="20">
        <f t="shared" si="284"/>
        <v>0</v>
      </c>
      <c r="AR477" s="20">
        <f t="shared" si="284"/>
        <v>0</v>
      </c>
      <c r="AS477" s="20">
        <f t="shared" si="284"/>
        <v>0</v>
      </c>
      <c r="AT477" s="20">
        <f t="shared" si="284"/>
        <v>0</v>
      </c>
      <c r="AU477" s="20">
        <f t="shared" si="284"/>
        <v>0</v>
      </c>
      <c r="AV477" s="20">
        <f t="shared" si="284"/>
        <v>0</v>
      </c>
      <c r="AW477" s="20">
        <f t="shared" si="284"/>
        <v>0</v>
      </c>
      <c r="AX477" s="20">
        <f t="shared" si="284"/>
        <v>0</v>
      </c>
      <c r="AY477" s="20">
        <f t="shared" si="284"/>
        <v>0</v>
      </c>
      <c r="AZ477" s="20">
        <f t="shared" si="284"/>
        <v>0</v>
      </c>
      <c r="BA477" s="20">
        <f t="shared" si="284"/>
        <v>0</v>
      </c>
      <c r="BB477" s="20">
        <f t="shared" si="284"/>
        <v>0</v>
      </c>
      <c r="BC477" s="20">
        <f t="shared" si="284"/>
        <v>0</v>
      </c>
      <c r="BD477" s="20">
        <f t="shared" si="284"/>
        <v>0</v>
      </c>
      <c r="BE477" s="20">
        <f t="shared" si="284"/>
        <v>0</v>
      </c>
      <c r="BF477" s="20">
        <f t="shared" si="284"/>
        <v>0</v>
      </c>
      <c r="BG477" s="20">
        <f t="shared" si="284"/>
        <v>0</v>
      </c>
      <c r="BH477" s="20">
        <f t="shared" si="284"/>
        <v>0</v>
      </c>
      <c r="BI477" s="20">
        <f t="shared" si="284"/>
        <v>0</v>
      </c>
      <c r="BJ477" s="20">
        <f t="shared" si="284"/>
        <v>0</v>
      </c>
    </row>
    <row r="478" spans="2:62" ht="15" customHeight="1">
      <c r="B478" s="83" t="s">
        <v>49</v>
      </c>
      <c r="C478" s="20">
        <f>C477</f>
        <v>0</v>
      </c>
      <c r="D478" s="20">
        <f t="shared" ref="D478:N478" si="285">C478+D477</f>
        <v>0</v>
      </c>
      <c r="E478" s="20">
        <f t="shared" si="285"/>
        <v>0</v>
      </c>
      <c r="F478" s="20">
        <f t="shared" si="285"/>
        <v>0</v>
      </c>
      <c r="G478" s="20">
        <f t="shared" si="285"/>
        <v>0</v>
      </c>
      <c r="H478" s="20">
        <f t="shared" si="285"/>
        <v>0</v>
      </c>
      <c r="I478" s="20">
        <f t="shared" si="285"/>
        <v>0</v>
      </c>
      <c r="J478" s="20">
        <f t="shared" si="285"/>
        <v>0</v>
      </c>
      <c r="K478" s="20">
        <f t="shared" si="285"/>
        <v>0</v>
      </c>
      <c r="L478" s="20">
        <f t="shared" si="285"/>
        <v>0</v>
      </c>
      <c r="M478" s="20">
        <f t="shared" si="285"/>
        <v>0</v>
      </c>
      <c r="N478" s="21">
        <f t="shared" si="285"/>
        <v>0</v>
      </c>
      <c r="O478" s="20">
        <f>O477</f>
        <v>0</v>
      </c>
      <c r="P478" s="20">
        <f t="shared" ref="P478:Z478" si="286">O478+P477</f>
        <v>0</v>
      </c>
      <c r="Q478" s="20">
        <f t="shared" si="286"/>
        <v>0</v>
      </c>
      <c r="R478" s="20">
        <f t="shared" si="286"/>
        <v>0</v>
      </c>
      <c r="S478" s="20">
        <f t="shared" si="286"/>
        <v>0</v>
      </c>
      <c r="T478" s="20">
        <f t="shared" si="286"/>
        <v>0</v>
      </c>
      <c r="U478" s="20">
        <f t="shared" si="286"/>
        <v>0</v>
      </c>
      <c r="V478" s="20">
        <f t="shared" si="286"/>
        <v>0</v>
      </c>
      <c r="W478" s="20">
        <f t="shared" si="286"/>
        <v>0</v>
      </c>
      <c r="X478" s="20">
        <f t="shared" si="286"/>
        <v>0</v>
      </c>
      <c r="Y478" s="20">
        <f t="shared" si="286"/>
        <v>0</v>
      </c>
      <c r="Z478" s="21">
        <f t="shared" si="286"/>
        <v>0</v>
      </c>
      <c r="AA478" s="20">
        <f>AA477</f>
        <v>0</v>
      </c>
      <c r="AB478" s="20">
        <f t="shared" ref="AB478:AL478" si="287">AA478+AB477</f>
        <v>0</v>
      </c>
      <c r="AC478" s="20">
        <f t="shared" si="287"/>
        <v>0</v>
      </c>
      <c r="AD478" s="20">
        <f t="shared" si="287"/>
        <v>0</v>
      </c>
      <c r="AE478" s="20">
        <f t="shared" si="287"/>
        <v>0</v>
      </c>
      <c r="AF478" s="20">
        <f t="shared" si="287"/>
        <v>0</v>
      </c>
      <c r="AG478" s="20">
        <f t="shared" si="287"/>
        <v>0</v>
      </c>
      <c r="AH478" s="20">
        <f t="shared" si="287"/>
        <v>0</v>
      </c>
      <c r="AI478" s="20">
        <f t="shared" si="287"/>
        <v>0</v>
      </c>
      <c r="AJ478" s="20">
        <f t="shared" si="287"/>
        <v>0</v>
      </c>
      <c r="AK478" s="20">
        <f t="shared" si="287"/>
        <v>0</v>
      </c>
      <c r="AL478" s="21">
        <f t="shared" si="287"/>
        <v>0</v>
      </c>
      <c r="AM478" s="20">
        <f>AM477</f>
        <v>0</v>
      </c>
      <c r="AN478" s="20">
        <f t="shared" ref="AN478:AX478" si="288">AM478+AN477</f>
        <v>0</v>
      </c>
      <c r="AO478" s="20">
        <f t="shared" si="288"/>
        <v>0</v>
      </c>
      <c r="AP478" s="20">
        <f t="shared" si="288"/>
        <v>0</v>
      </c>
      <c r="AQ478" s="20">
        <f t="shared" si="288"/>
        <v>0</v>
      </c>
      <c r="AR478" s="20">
        <f t="shared" si="288"/>
        <v>0</v>
      </c>
      <c r="AS478" s="20">
        <f t="shared" si="288"/>
        <v>0</v>
      </c>
      <c r="AT478" s="20">
        <f t="shared" si="288"/>
        <v>0</v>
      </c>
      <c r="AU478" s="20">
        <f t="shared" si="288"/>
        <v>0</v>
      </c>
      <c r="AV478" s="20">
        <f t="shared" si="288"/>
        <v>0</v>
      </c>
      <c r="AW478" s="20">
        <f t="shared" si="288"/>
        <v>0</v>
      </c>
      <c r="AX478" s="21">
        <f t="shared" si="288"/>
        <v>0</v>
      </c>
      <c r="AY478" s="20">
        <f>AY477</f>
        <v>0</v>
      </c>
      <c r="AZ478" s="20">
        <f t="shared" ref="AZ478:BJ478" si="289">AY478+AZ477</f>
        <v>0</v>
      </c>
      <c r="BA478" s="20">
        <f t="shared" si="289"/>
        <v>0</v>
      </c>
      <c r="BB478" s="20">
        <f t="shared" si="289"/>
        <v>0</v>
      </c>
      <c r="BC478" s="20">
        <f t="shared" si="289"/>
        <v>0</v>
      </c>
      <c r="BD478" s="20">
        <f t="shared" si="289"/>
        <v>0</v>
      </c>
      <c r="BE478" s="20">
        <f t="shared" si="289"/>
        <v>0</v>
      </c>
      <c r="BF478" s="20">
        <f t="shared" si="289"/>
        <v>0</v>
      </c>
      <c r="BG478" s="20">
        <f t="shared" si="289"/>
        <v>0</v>
      </c>
      <c r="BH478" s="20">
        <f t="shared" si="289"/>
        <v>0</v>
      </c>
      <c r="BI478" s="20">
        <f t="shared" si="289"/>
        <v>0</v>
      </c>
      <c r="BJ478" s="21">
        <f t="shared" si="289"/>
        <v>0</v>
      </c>
    </row>
    <row r="479" spans="2:62" ht="15" customHeight="1"/>
    <row r="480" spans="2:62" ht="15" customHeight="1">
      <c r="B480" s="104" t="s">
        <v>135</v>
      </c>
      <c r="C480" s="11"/>
      <c r="D480" s="11"/>
      <c r="E480" s="11"/>
      <c r="F480" s="32"/>
    </row>
    <row r="481" spans="2:62" ht="15" customHeight="1"/>
    <row r="482" spans="2:62" ht="15" customHeight="1">
      <c r="B482" s="81"/>
      <c r="C482" s="475" t="s">
        <v>18</v>
      </c>
      <c r="D482" s="476"/>
      <c r="E482" s="476"/>
      <c r="F482" s="476"/>
      <c r="G482" s="476"/>
      <c r="H482" s="476"/>
      <c r="I482" s="476"/>
      <c r="J482" s="476"/>
      <c r="K482" s="476"/>
      <c r="L482" s="476"/>
      <c r="M482" s="476"/>
      <c r="N482" s="476"/>
      <c r="O482" s="473" t="s">
        <v>19</v>
      </c>
      <c r="P482" s="473"/>
      <c r="Q482" s="473"/>
      <c r="R482" s="473"/>
      <c r="S482" s="473"/>
      <c r="T482" s="473"/>
      <c r="U482" s="473"/>
      <c r="V482" s="473"/>
      <c r="W482" s="473"/>
      <c r="X482" s="473"/>
      <c r="Y482" s="473"/>
      <c r="Z482" s="473"/>
      <c r="AA482" s="475" t="s">
        <v>20</v>
      </c>
      <c r="AB482" s="476"/>
      <c r="AC482" s="476"/>
      <c r="AD482" s="476"/>
      <c r="AE482" s="476"/>
      <c r="AF482" s="476"/>
      <c r="AG482" s="476"/>
      <c r="AH482" s="476"/>
      <c r="AI482" s="476"/>
      <c r="AJ482" s="476"/>
      <c r="AK482" s="476"/>
      <c r="AL482" s="476"/>
      <c r="AM482" s="473" t="s">
        <v>32</v>
      </c>
      <c r="AN482" s="473"/>
      <c r="AO482" s="473"/>
      <c r="AP482" s="473"/>
      <c r="AQ482" s="473"/>
      <c r="AR482" s="473"/>
      <c r="AS482" s="473"/>
      <c r="AT482" s="473"/>
      <c r="AU482" s="473"/>
      <c r="AV482" s="473"/>
      <c r="AW482" s="473"/>
      <c r="AX482" s="473"/>
      <c r="AY482" s="473" t="s">
        <v>33</v>
      </c>
      <c r="AZ482" s="473"/>
      <c r="BA482" s="473"/>
      <c r="BB482" s="473"/>
      <c r="BC482" s="473"/>
      <c r="BD482" s="473"/>
      <c r="BE482" s="473"/>
      <c r="BF482" s="473"/>
      <c r="BG482" s="473"/>
      <c r="BH482" s="473"/>
      <c r="BI482" s="473"/>
      <c r="BJ482" s="473"/>
    </row>
    <row r="483" spans="2:62" ht="15" customHeight="1">
      <c r="B483" s="83" t="s">
        <v>36</v>
      </c>
      <c r="C483" s="18">
        <f>CONFIG!$D$7</f>
        <v>41640</v>
      </c>
      <c r="D483" s="18">
        <f>DATE(YEAR(C483),MONTH(C483)+1,DAY(C483))</f>
        <v>41671</v>
      </c>
      <c r="E483" s="18">
        <f t="shared" ref="E483:BJ483" si="290">DATE(YEAR(D483),MONTH(D483)+1,DAY(D483))</f>
        <v>41699</v>
      </c>
      <c r="F483" s="18">
        <f t="shared" si="290"/>
        <v>41730</v>
      </c>
      <c r="G483" s="18">
        <f t="shared" si="290"/>
        <v>41760</v>
      </c>
      <c r="H483" s="18">
        <f t="shared" si="290"/>
        <v>41791</v>
      </c>
      <c r="I483" s="18">
        <f t="shared" si="290"/>
        <v>41821</v>
      </c>
      <c r="J483" s="18">
        <f t="shared" si="290"/>
        <v>41852</v>
      </c>
      <c r="K483" s="18">
        <f t="shared" si="290"/>
        <v>41883</v>
      </c>
      <c r="L483" s="18">
        <f t="shared" si="290"/>
        <v>41913</v>
      </c>
      <c r="M483" s="18">
        <f t="shared" si="290"/>
        <v>41944</v>
      </c>
      <c r="N483" s="18">
        <f t="shared" si="290"/>
        <v>41974</v>
      </c>
      <c r="O483" s="18">
        <f t="shared" si="290"/>
        <v>42005</v>
      </c>
      <c r="P483" s="18">
        <f t="shared" si="290"/>
        <v>42036</v>
      </c>
      <c r="Q483" s="18">
        <f t="shared" si="290"/>
        <v>42064</v>
      </c>
      <c r="R483" s="18">
        <f t="shared" si="290"/>
        <v>42095</v>
      </c>
      <c r="S483" s="18">
        <f t="shared" si="290"/>
        <v>42125</v>
      </c>
      <c r="T483" s="18">
        <f t="shared" si="290"/>
        <v>42156</v>
      </c>
      <c r="U483" s="18">
        <f t="shared" si="290"/>
        <v>42186</v>
      </c>
      <c r="V483" s="18">
        <f t="shared" si="290"/>
        <v>42217</v>
      </c>
      <c r="W483" s="18">
        <f t="shared" si="290"/>
        <v>42248</v>
      </c>
      <c r="X483" s="18">
        <f t="shared" si="290"/>
        <v>42278</v>
      </c>
      <c r="Y483" s="18">
        <f t="shared" si="290"/>
        <v>42309</v>
      </c>
      <c r="Z483" s="18">
        <f t="shared" si="290"/>
        <v>42339</v>
      </c>
      <c r="AA483" s="18">
        <f t="shared" si="290"/>
        <v>42370</v>
      </c>
      <c r="AB483" s="18">
        <f t="shared" si="290"/>
        <v>42401</v>
      </c>
      <c r="AC483" s="18">
        <f t="shared" si="290"/>
        <v>42430</v>
      </c>
      <c r="AD483" s="18">
        <f t="shared" si="290"/>
        <v>42461</v>
      </c>
      <c r="AE483" s="18">
        <f t="shared" si="290"/>
        <v>42491</v>
      </c>
      <c r="AF483" s="18">
        <f t="shared" si="290"/>
        <v>42522</v>
      </c>
      <c r="AG483" s="18">
        <f t="shared" si="290"/>
        <v>42552</v>
      </c>
      <c r="AH483" s="18">
        <f t="shared" si="290"/>
        <v>42583</v>
      </c>
      <c r="AI483" s="18">
        <f t="shared" si="290"/>
        <v>42614</v>
      </c>
      <c r="AJ483" s="18">
        <f t="shared" si="290"/>
        <v>42644</v>
      </c>
      <c r="AK483" s="18">
        <f t="shared" si="290"/>
        <v>42675</v>
      </c>
      <c r="AL483" s="18">
        <f t="shared" si="290"/>
        <v>42705</v>
      </c>
      <c r="AM483" s="18">
        <f t="shared" si="290"/>
        <v>42736</v>
      </c>
      <c r="AN483" s="18">
        <f t="shared" si="290"/>
        <v>42767</v>
      </c>
      <c r="AO483" s="18">
        <f t="shared" si="290"/>
        <v>42795</v>
      </c>
      <c r="AP483" s="18">
        <f t="shared" si="290"/>
        <v>42826</v>
      </c>
      <c r="AQ483" s="18">
        <f t="shared" si="290"/>
        <v>42856</v>
      </c>
      <c r="AR483" s="18">
        <f t="shared" si="290"/>
        <v>42887</v>
      </c>
      <c r="AS483" s="18">
        <f t="shared" si="290"/>
        <v>42917</v>
      </c>
      <c r="AT483" s="18">
        <f t="shared" si="290"/>
        <v>42948</v>
      </c>
      <c r="AU483" s="18">
        <f t="shared" si="290"/>
        <v>42979</v>
      </c>
      <c r="AV483" s="18">
        <f t="shared" si="290"/>
        <v>43009</v>
      </c>
      <c r="AW483" s="18">
        <f t="shared" si="290"/>
        <v>43040</v>
      </c>
      <c r="AX483" s="18">
        <f t="shared" si="290"/>
        <v>43070</v>
      </c>
      <c r="AY483" s="18">
        <f t="shared" si="290"/>
        <v>43101</v>
      </c>
      <c r="AZ483" s="18">
        <f t="shared" si="290"/>
        <v>43132</v>
      </c>
      <c r="BA483" s="18">
        <f t="shared" si="290"/>
        <v>43160</v>
      </c>
      <c r="BB483" s="18">
        <f t="shared" si="290"/>
        <v>43191</v>
      </c>
      <c r="BC483" s="18">
        <f t="shared" si="290"/>
        <v>43221</v>
      </c>
      <c r="BD483" s="18">
        <f t="shared" si="290"/>
        <v>43252</v>
      </c>
      <c r="BE483" s="18">
        <f t="shared" si="290"/>
        <v>43282</v>
      </c>
      <c r="BF483" s="18">
        <f t="shared" si="290"/>
        <v>43313</v>
      </c>
      <c r="BG483" s="18">
        <f t="shared" si="290"/>
        <v>43344</v>
      </c>
      <c r="BH483" s="18">
        <f t="shared" si="290"/>
        <v>43374</v>
      </c>
      <c r="BI483" s="18">
        <f t="shared" si="290"/>
        <v>43405</v>
      </c>
      <c r="BJ483" s="18">
        <f t="shared" si="290"/>
        <v>43435</v>
      </c>
    </row>
    <row r="484" spans="2:62" ht="15" customHeight="1">
      <c r="B484" s="366">
        <f>'Charges variables (avancé)'!$C$54</f>
        <v>0</v>
      </c>
      <c r="C484" s="341">
        <f>IF(ROUND(('Charges variables-Calculs auto'!C$168-CONFIG!$D$7)/31,0)&gt;=ROUND('Charges variables (avancé)'!$K54,0),INDEX($C455:$BJ455,,COLUMN('Charges variables-Calculs auto'!C$168)-COLUMN('Charges variables-Calculs auto'!$C$168)+1-'Charges variables (avancé)'!$K54),0)*'Charges variables (avancé)'!$E54</f>
        <v>0</v>
      </c>
      <c r="D484" s="341">
        <f>IF(ROUND(('Charges variables-Calculs auto'!D$168-CONFIG!$D$7)/31,0)&gt;=ROUND('Charges variables (avancé)'!$K54,0),INDEX($C455:$BJ455,,COLUMN('Charges variables-Calculs auto'!D$168)-COLUMN('Charges variables-Calculs auto'!$C$168)+1-'Charges variables (avancé)'!$K54),0)*'Charges variables (avancé)'!$E54</f>
        <v>0</v>
      </c>
      <c r="E484" s="341">
        <f>IF(ROUND(('Charges variables-Calculs auto'!E$168-CONFIG!$D$7)/31,0)&gt;=ROUND('Charges variables (avancé)'!$K54,0),INDEX($C455:$BJ455,,COLUMN('Charges variables-Calculs auto'!E$168)-COLUMN('Charges variables-Calculs auto'!$C$168)+1-'Charges variables (avancé)'!$K54),0)*'Charges variables (avancé)'!$E54</f>
        <v>0</v>
      </c>
      <c r="F484" s="341">
        <f>IF(ROUND(('Charges variables-Calculs auto'!F$168-CONFIG!$D$7)/31,0)&gt;=ROUND('Charges variables (avancé)'!$K54,0),INDEX($C455:$BJ455,,COLUMN('Charges variables-Calculs auto'!F$168)-COLUMN('Charges variables-Calculs auto'!$C$168)+1-'Charges variables (avancé)'!$K54),0)*'Charges variables (avancé)'!$E54</f>
        <v>0</v>
      </c>
      <c r="G484" s="341">
        <f>IF(ROUND(('Charges variables-Calculs auto'!G$168-CONFIG!$D$7)/31,0)&gt;=ROUND('Charges variables (avancé)'!$K54,0),INDEX($C455:$BJ455,,COLUMN('Charges variables-Calculs auto'!G$168)-COLUMN('Charges variables-Calculs auto'!$C$168)+1-'Charges variables (avancé)'!$K54),0)*'Charges variables (avancé)'!$E54</f>
        <v>0</v>
      </c>
      <c r="H484" s="341">
        <f>IF(ROUND(('Charges variables-Calculs auto'!H$168-CONFIG!$D$7)/31,0)&gt;=ROUND('Charges variables (avancé)'!$K54,0),INDEX($C455:$BJ455,,COLUMN('Charges variables-Calculs auto'!H$168)-COLUMN('Charges variables-Calculs auto'!$C$168)+1-'Charges variables (avancé)'!$K54),0)*'Charges variables (avancé)'!$E54</f>
        <v>0</v>
      </c>
      <c r="I484" s="341">
        <f>IF(ROUND(('Charges variables-Calculs auto'!I$168-CONFIG!$D$7)/31,0)&gt;=ROUND('Charges variables (avancé)'!$K54,0),INDEX($C455:$BJ455,,COLUMN('Charges variables-Calculs auto'!I$168)-COLUMN('Charges variables-Calculs auto'!$C$168)+1-'Charges variables (avancé)'!$K54),0)*'Charges variables (avancé)'!$E54</f>
        <v>0</v>
      </c>
      <c r="J484" s="341">
        <f>IF(ROUND(('Charges variables-Calculs auto'!J$168-CONFIG!$D$7)/31,0)&gt;=ROUND('Charges variables (avancé)'!$K54,0),INDEX($C455:$BJ455,,COLUMN('Charges variables-Calculs auto'!J$168)-COLUMN('Charges variables-Calculs auto'!$C$168)+1-'Charges variables (avancé)'!$K54),0)*'Charges variables (avancé)'!$E54</f>
        <v>0</v>
      </c>
      <c r="K484" s="341">
        <f>IF(ROUND(('Charges variables-Calculs auto'!K$168-CONFIG!$D$7)/31,0)&gt;=ROUND('Charges variables (avancé)'!$K54,0),INDEX($C455:$BJ455,,COLUMN('Charges variables-Calculs auto'!K$168)-COLUMN('Charges variables-Calculs auto'!$C$168)+1-'Charges variables (avancé)'!$K54),0)*'Charges variables (avancé)'!$E54</f>
        <v>0</v>
      </c>
      <c r="L484" s="341">
        <f>IF(ROUND(('Charges variables-Calculs auto'!L$168-CONFIG!$D$7)/31,0)&gt;=ROUND('Charges variables (avancé)'!$K54,0),INDEX($C455:$BJ455,,COLUMN('Charges variables-Calculs auto'!L$168)-COLUMN('Charges variables-Calculs auto'!$C$168)+1-'Charges variables (avancé)'!$K54),0)*'Charges variables (avancé)'!$E54</f>
        <v>0</v>
      </c>
      <c r="M484" s="341">
        <f>IF(ROUND(('Charges variables-Calculs auto'!M$168-CONFIG!$D$7)/31,0)&gt;=ROUND('Charges variables (avancé)'!$K54,0),INDEX($C455:$BJ455,,COLUMN('Charges variables-Calculs auto'!M$168)-COLUMN('Charges variables-Calculs auto'!$C$168)+1-'Charges variables (avancé)'!$K54),0)*'Charges variables (avancé)'!$E54</f>
        <v>0</v>
      </c>
      <c r="N484" s="341">
        <f>IF(ROUND(('Charges variables-Calculs auto'!N$168-CONFIG!$D$7)/31,0)&gt;=ROUND('Charges variables (avancé)'!$K54,0),INDEX($C455:$BJ455,,COLUMN('Charges variables-Calculs auto'!N$168)-COLUMN('Charges variables-Calculs auto'!$C$168)+1-'Charges variables (avancé)'!$K54),0)*'Charges variables (avancé)'!$E54</f>
        <v>0</v>
      </c>
      <c r="O484" s="341">
        <f>IF(ROUND(('Charges variables-Calculs auto'!O$168-CONFIG!$D$7)/31,0)&gt;=ROUND('Charges variables (avancé)'!$K54,0),INDEX($C455:$BJ455,,COLUMN('Charges variables-Calculs auto'!O$168)-COLUMN('Charges variables-Calculs auto'!$C$168)+1-'Charges variables (avancé)'!$K54),0)*'Charges variables (avancé)'!$Y54</f>
        <v>0</v>
      </c>
      <c r="P484" s="341">
        <f>IF(ROUND(('Charges variables-Calculs auto'!P$168-CONFIG!$D$7)/31,0)&gt;=ROUND('Charges variables (avancé)'!$K54,0),INDEX($C455:$BJ455,,COLUMN('Charges variables-Calculs auto'!P$168)-COLUMN('Charges variables-Calculs auto'!$C$168)+1-'Charges variables (avancé)'!$K54),0)*'Charges variables (avancé)'!$Y54</f>
        <v>0</v>
      </c>
      <c r="Q484" s="341">
        <f>IF(ROUND(('Charges variables-Calculs auto'!Q$168-CONFIG!$D$7)/31,0)&gt;=ROUND('Charges variables (avancé)'!$K54,0),INDEX($C455:$BJ455,,COLUMN('Charges variables-Calculs auto'!Q$168)-COLUMN('Charges variables-Calculs auto'!$C$168)+1-'Charges variables (avancé)'!$K54),0)*'Charges variables (avancé)'!$Y54</f>
        <v>0</v>
      </c>
      <c r="R484" s="341">
        <f>IF(ROUND(('Charges variables-Calculs auto'!R$168-CONFIG!$D$7)/31,0)&gt;=ROUND('Charges variables (avancé)'!$K54,0),INDEX($C455:$BJ455,,COLUMN('Charges variables-Calculs auto'!R$168)-COLUMN('Charges variables-Calculs auto'!$C$168)+1-'Charges variables (avancé)'!$K54),0)*'Charges variables (avancé)'!$Y54</f>
        <v>0</v>
      </c>
      <c r="S484" s="341">
        <f>IF(ROUND(('Charges variables-Calculs auto'!S$168-CONFIG!$D$7)/31,0)&gt;=ROUND('Charges variables (avancé)'!$K54,0),INDEX($C455:$BJ455,,COLUMN('Charges variables-Calculs auto'!S$168)-COLUMN('Charges variables-Calculs auto'!$C$168)+1-'Charges variables (avancé)'!$K54),0)*'Charges variables (avancé)'!$Y54</f>
        <v>0</v>
      </c>
      <c r="T484" s="341">
        <f>IF(ROUND(('Charges variables-Calculs auto'!T$168-CONFIG!$D$7)/31,0)&gt;=ROUND('Charges variables (avancé)'!$K54,0),INDEX($C455:$BJ455,,COLUMN('Charges variables-Calculs auto'!T$168)-COLUMN('Charges variables-Calculs auto'!$C$168)+1-'Charges variables (avancé)'!$K54),0)*'Charges variables (avancé)'!$Y54</f>
        <v>0</v>
      </c>
      <c r="U484" s="341">
        <f>IF(ROUND(('Charges variables-Calculs auto'!U$168-CONFIG!$D$7)/31,0)&gt;=ROUND('Charges variables (avancé)'!$K54,0),INDEX($C455:$BJ455,,COLUMN('Charges variables-Calculs auto'!U$168)-COLUMN('Charges variables-Calculs auto'!$C$168)+1-'Charges variables (avancé)'!$K54),0)*'Charges variables (avancé)'!$Y54</f>
        <v>0</v>
      </c>
      <c r="V484" s="341">
        <f>IF(ROUND(('Charges variables-Calculs auto'!V$168-CONFIG!$D$7)/31,0)&gt;=ROUND('Charges variables (avancé)'!$K54,0),INDEX($C455:$BJ455,,COLUMN('Charges variables-Calculs auto'!V$168)-COLUMN('Charges variables-Calculs auto'!$C$168)+1-'Charges variables (avancé)'!$K54),0)*'Charges variables (avancé)'!$Y54</f>
        <v>0</v>
      </c>
      <c r="W484" s="341">
        <f>IF(ROUND(('Charges variables-Calculs auto'!W$168-CONFIG!$D$7)/31,0)&gt;=ROUND('Charges variables (avancé)'!$K54,0),INDEX($C455:$BJ455,,COLUMN('Charges variables-Calculs auto'!W$168)-COLUMN('Charges variables-Calculs auto'!$C$168)+1-'Charges variables (avancé)'!$K54),0)*'Charges variables (avancé)'!$Y54</f>
        <v>0</v>
      </c>
      <c r="X484" s="341">
        <f>IF(ROUND(('Charges variables-Calculs auto'!X$168-CONFIG!$D$7)/31,0)&gt;=ROUND('Charges variables (avancé)'!$K54,0),INDEX($C455:$BJ455,,COLUMN('Charges variables-Calculs auto'!X$168)-COLUMN('Charges variables-Calculs auto'!$C$168)+1-'Charges variables (avancé)'!$K54),0)*'Charges variables (avancé)'!$Y54</f>
        <v>0</v>
      </c>
      <c r="Y484" s="341">
        <f>IF(ROUND(('Charges variables-Calculs auto'!Y$168-CONFIG!$D$7)/31,0)&gt;=ROUND('Charges variables (avancé)'!$K54,0),INDEX($C455:$BJ455,,COLUMN('Charges variables-Calculs auto'!Y$168)-COLUMN('Charges variables-Calculs auto'!$C$168)+1-'Charges variables (avancé)'!$K54),0)*'Charges variables (avancé)'!$Y54</f>
        <v>0</v>
      </c>
      <c r="Z484" s="341">
        <f>IF(ROUND(('Charges variables-Calculs auto'!Z$168-CONFIG!$D$7)/31,0)&gt;=ROUND('Charges variables (avancé)'!$K54,0),INDEX($C455:$BJ455,,COLUMN('Charges variables-Calculs auto'!Z$168)-COLUMN('Charges variables-Calculs auto'!$C$168)+1-'Charges variables (avancé)'!$K54),0)*'Charges variables (avancé)'!$Y54</f>
        <v>0</v>
      </c>
      <c r="AA484" s="341">
        <f>IF(ROUND(('Charges variables-Calculs auto'!AA$168-CONFIG!$D$7)/31,0)&gt;=ROUND('Charges variables (avancé)'!$K54,0),INDEX($C455:$BJ455,,COLUMN('Charges variables-Calculs auto'!AA$168)-COLUMN('Charges variables-Calculs auto'!$C$168)+1-'Charges variables (avancé)'!$K54),0)*'Charges variables (avancé)'!$AA54</f>
        <v>0</v>
      </c>
      <c r="AB484" s="341">
        <f>IF(ROUND(('Charges variables-Calculs auto'!AB$168-CONFIG!$D$7)/31,0)&gt;=ROUND('Charges variables (avancé)'!$K54,0),INDEX($C455:$BJ455,,COLUMN('Charges variables-Calculs auto'!AB$168)-COLUMN('Charges variables-Calculs auto'!$C$168)+1-'Charges variables (avancé)'!$K54),0)*'Charges variables (avancé)'!$AA54</f>
        <v>0</v>
      </c>
      <c r="AC484" s="341">
        <f>IF(ROUND(('Charges variables-Calculs auto'!AC$168-CONFIG!$D$7)/31,0)&gt;=ROUND('Charges variables (avancé)'!$K54,0),INDEX($C455:$BJ455,,COLUMN('Charges variables-Calculs auto'!AC$168)-COLUMN('Charges variables-Calculs auto'!$C$168)+1-'Charges variables (avancé)'!$K54),0)*'Charges variables (avancé)'!$AA54</f>
        <v>0</v>
      </c>
      <c r="AD484" s="341">
        <f>IF(ROUND(('Charges variables-Calculs auto'!AD$168-CONFIG!$D$7)/31,0)&gt;=ROUND('Charges variables (avancé)'!$K54,0),INDEX($C455:$BJ455,,COLUMN('Charges variables-Calculs auto'!AD$168)-COLUMN('Charges variables-Calculs auto'!$C$168)+1-'Charges variables (avancé)'!$K54),0)*'Charges variables (avancé)'!$AA54</f>
        <v>0</v>
      </c>
      <c r="AE484" s="341">
        <f>IF(ROUND(('Charges variables-Calculs auto'!AE$168-CONFIG!$D$7)/31,0)&gt;=ROUND('Charges variables (avancé)'!$K54,0),INDEX($C455:$BJ455,,COLUMN('Charges variables-Calculs auto'!AE$168)-COLUMN('Charges variables-Calculs auto'!$C$168)+1-'Charges variables (avancé)'!$K54),0)*'Charges variables (avancé)'!$AA54</f>
        <v>0</v>
      </c>
      <c r="AF484" s="341">
        <f>IF(ROUND(('Charges variables-Calculs auto'!AF$168-CONFIG!$D$7)/31,0)&gt;=ROUND('Charges variables (avancé)'!$K54,0),INDEX($C455:$BJ455,,COLUMN('Charges variables-Calculs auto'!AF$168)-COLUMN('Charges variables-Calculs auto'!$C$168)+1-'Charges variables (avancé)'!$K54),0)*'Charges variables (avancé)'!$AA54</f>
        <v>0</v>
      </c>
      <c r="AG484" s="341">
        <f>IF(ROUND(('Charges variables-Calculs auto'!AG$168-CONFIG!$D$7)/31,0)&gt;=ROUND('Charges variables (avancé)'!$K54,0),INDEX($C455:$BJ455,,COLUMN('Charges variables-Calculs auto'!AG$168)-COLUMN('Charges variables-Calculs auto'!$C$168)+1-'Charges variables (avancé)'!$K54),0)*'Charges variables (avancé)'!$AA54</f>
        <v>0</v>
      </c>
      <c r="AH484" s="341">
        <f>IF(ROUND(('Charges variables-Calculs auto'!AH$168-CONFIG!$D$7)/31,0)&gt;=ROUND('Charges variables (avancé)'!$K54,0),INDEX($C455:$BJ455,,COLUMN('Charges variables-Calculs auto'!AH$168)-COLUMN('Charges variables-Calculs auto'!$C$168)+1-'Charges variables (avancé)'!$K54),0)*'Charges variables (avancé)'!$AA54</f>
        <v>0</v>
      </c>
      <c r="AI484" s="341">
        <f>IF(ROUND(('Charges variables-Calculs auto'!AI$168-CONFIG!$D$7)/31,0)&gt;=ROUND('Charges variables (avancé)'!$K54,0),INDEX($C455:$BJ455,,COLUMN('Charges variables-Calculs auto'!AI$168)-COLUMN('Charges variables-Calculs auto'!$C$168)+1-'Charges variables (avancé)'!$K54),0)*'Charges variables (avancé)'!$AA54</f>
        <v>0</v>
      </c>
      <c r="AJ484" s="341">
        <f>IF(ROUND(('Charges variables-Calculs auto'!AJ$168-CONFIG!$D$7)/31,0)&gt;=ROUND('Charges variables (avancé)'!$K54,0),INDEX($C455:$BJ455,,COLUMN('Charges variables-Calculs auto'!AJ$168)-COLUMN('Charges variables-Calculs auto'!$C$168)+1-'Charges variables (avancé)'!$K54),0)*'Charges variables (avancé)'!$AA54</f>
        <v>0</v>
      </c>
      <c r="AK484" s="341">
        <f>IF(ROUND(('Charges variables-Calculs auto'!AK$168-CONFIG!$D$7)/31,0)&gt;=ROUND('Charges variables (avancé)'!$K54,0),INDEX($C455:$BJ455,,COLUMN('Charges variables-Calculs auto'!AK$168)-COLUMN('Charges variables-Calculs auto'!$C$168)+1-'Charges variables (avancé)'!$K54),0)*'Charges variables (avancé)'!$AA54</f>
        <v>0</v>
      </c>
      <c r="AL484" s="341">
        <f>IF(ROUND(('Charges variables-Calculs auto'!AL$168-CONFIG!$D$7)/31,0)&gt;=ROUND('Charges variables (avancé)'!$K54,0),INDEX($C455:$BJ455,,COLUMN('Charges variables-Calculs auto'!AL$168)-COLUMN('Charges variables-Calculs auto'!$C$168)+1-'Charges variables (avancé)'!$K54),0)*'Charges variables (avancé)'!$AA54</f>
        <v>0</v>
      </c>
      <c r="AM484" s="341">
        <f>IF(ROUND(('Charges variables-Calculs auto'!AM$168-CONFIG!$D$7)/31,0)&gt;=ROUND('Charges variables (avancé)'!$K54,0),INDEX($C455:$BJ455,,COLUMN('Charges variables-Calculs auto'!AM$168)-COLUMN('Charges variables-Calculs auto'!$C$168)+1-'Charges variables (avancé)'!$K54),0)*'Charges variables (avancé)'!$AC54</f>
        <v>0</v>
      </c>
      <c r="AN484" s="341">
        <f>IF(ROUND(('Charges variables-Calculs auto'!AN$168-CONFIG!$D$7)/31,0)&gt;=ROUND('Charges variables (avancé)'!$K54,0),INDEX($C455:$BJ455,,COLUMN('Charges variables-Calculs auto'!AN$168)-COLUMN('Charges variables-Calculs auto'!$C$168)+1-'Charges variables (avancé)'!$K54),0)*'Charges variables (avancé)'!$AC54</f>
        <v>0</v>
      </c>
      <c r="AO484" s="341">
        <f>IF(ROUND(('Charges variables-Calculs auto'!AO$168-CONFIG!$D$7)/31,0)&gt;=ROUND('Charges variables (avancé)'!$K54,0),INDEX($C455:$BJ455,,COLUMN('Charges variables-Calculs auto'!AO$168)-COLUMN('Charges variables-Calculs auto'!$C$168)+1-'Charges variables (avancé)'!$K54),0)*'Charges variables (avancé)'!$AC54</f>
        <v>0</v>
      </c>
      <c r="AP484" s="341">
        <f>IF(ROUND(('Charges variables-Calculs auto'!AP$168-CONFIG!$D$7)/31,0)&gt;=ROUND('Charges variables (avancé)'!$K54,0),INDEX($C455:$BJ455,,COLUMN('Charges variables-Calculs auto'!AP$168)-COLUMN('Charges variables-Calculs auto'!$C$168)+1-'Charges variables (avancé)'!$K54),0)*'Charges variables (avancé)'!$AC54</f>
        <v>0</v>
      </c>
      <c r="AQ484" s="341">
        <f>IF(ROUND(('Charges variables-Calculs auto'!AQ$168-CONFIG!$D$7)/31,0)&gt;=ROUND('Charges variables (avancé)'!$K54,0),INDEX($C455:$BJ455,,COLUMN('Charges variables-Calculs auto'!AQ$168)-COLUMN('Charges variables-Calculs auto'!$C$168)+1-'Charges variables (avancé)'!$K54),0)*'Charges variables (avancé)'!$AC54</f>
        <v>0</v>
      </c>
      <c r="AR484" s="341">
        <f>IF(ROUND(('Charges variables-Calculs auto'!AR$168-CONFIG!$D$7)/31,0)&gt;=ROUND('Charges variables (avancé)'!$K54,0),INDEX($C455:$BJ455,,COLUMN('Charges variables-Calculs auto'!AR$168)-COLUMN('Charges variables-Calculs auto'!$C$168)+1-'Charges variables (avancé)'!$K54),0)*'Charges variables (avancé)'!$AC54</f>
        <v>0</v>
      </c>
      <c r="AS484" s="341">
        <f>IF(ROUND(('Charges variables-Calculs auto'!AS$168-CONFIG!$D$7)/31,0)&gt;=ROUND('Charges variables (avancé)'!$K54,0),INDEX($C455:$BJ455,,COLUMN('Charges variables-Calculs auto'!AS$168)-COLUMN('Charges variables-Calculs auto'!$C$168)+1-'Charges variables (avancé)'!$K54),0)*'Charges variables (avancé)'!$AC54</f>
        <v>0</v>
      </c>
      <c r="AT484" s="341">
        <f>IF(ROUND(('Charges variables-Calculs auto'!AT$168-CONFIG!$D$7)/31,0)&gt;=ROUND('Charges variables (avancé)'!$K54,0),INDEX($C455:$BJ455,,COLUMN('Charges variables-Calculs auto'!AT$168)-COLUMN('Charges variables-Calculs auto'!$C$168)+1-'Charges variables (avancé)'!$K54),0)*'Charges variables (avancé)'!$AC54</f>
        <v>0</v>
      </c>
      <c r="AU484" s="341">
        <f>IF(ROUND(('Charges variables-Calculs auto'!AU$168-CONFIG!$D$7)/31,0)&gt;=ROUND('Charges variables (avancé)'!$K54,0),INDEX($C455:$BJ455,,COLUMN('Charges variables-Calculs auto'!AU$168)-COLUMN('Charges variables-Calculs auto'!$C$168)+1-'Charges variables (avancé)'!$K54),0)*'Charges variables (avancé)'!$AC54</f>
        <v>0</v>
      </c>
      <c r="AV484" s="341">
        <f>IF(ROUND(('Charges variables-Calculs auto'!AV$168-CONFIG!$D$7)/31,0)&gt;=ROUND('Charges variables (avancé)'!$K54,0),INDEX($C455:$BJ455,,COLUMN('Charges variables-Calculs auto'!AV$168)-COLUMN('Charges variables-Calculs auto'!$C$168)+1-'Charges variables (avancé)'!$K54),0)*'Charges variables (avancé)'!$AC54</f>
        <v>0</v>
      </c>
      <c r="AW484" s="341">
        <f>IF(ROUND(('Charges variables-Calculs auto'!AW$168-CONFIG!$D$7)/31,0)&gt;=ROUND('Charges variables (avancé)'!$K54,0),INDEX($C455:$BJ455,,COLUMN('Charges variables-Calculs auto'!AW$168)-COLUMN('Charges variables-Calculs auto'!$C$168)+1-'Charges variables (avancé)'!$K54),0)*'Charges variables (avancé)'!$AC54</f>
        <v>0</v>
      </c>
      <c r="AX484" s="341">
        <f>IF(ROUND(('Charges variables-Calculs auto'!AX$168-CONFIG!$D$7)/31,0)&gt;=ROUND('Charges variables (avancé)'!$K54,0),INDEX($C455:$BJ455,,COLUMN('Charges variables-Calculs auto'!AX$168)-COLUMN('Charges variables-Calculs auto'!$C$168)+1-'Charges variables (avancé)'!$K54),0)*'Charges variables (avancé)'!$AC54</f>
        <v>0</v>
      </c>
      <c r="AY484" s="341">
        <f>IF(ROUND(('Charges variables-Calculs auto'!AY$168-CONFIG!$D$7)/31,0)&gt;=ROUND('Charges variables (avancé)'!$K54,0),INDEX($C455:$BJ455,,COLUMN('Charges variables-Calculs auto'!AY$168)-COLUMN('Charges variables-Calculs auto'!$C$168)+1-'Charges variables (avancé)'!$K54),0)*'Charges variables (avancé)'!$AE54</f>
        <v>0</v>
      </c>
      <c r="AZ484" s="341">
        <f>IF(ROUND(('Charges variables-Calculs auto'!AZ$168-CONFIG!$D$7)/31,0)&gt;=ROUND('Charges variables (avancé)'!$K54,0),INDEX($C455:$BJ455,,COLUMN('Charges variables-Calculs auto'!AZ$168)-COLUMN('Charges variables-Calculs auto'!$C$168)+1-'Charges variables (avancé)'!$K54),0)*'Charges variables (avancé)'!$AE54</f>
        <v>0</v>
      </c>
      <c r="BA484" s="341">
        <f>IF(ROUND(('Charges variables-Calculs auto'!BA$168-CONFIG!$D$7)/31,0)&gt;=ROUND('Charges variables (avancé)'!$K54,0),INDEX($C455:$BJ455,,COLUMN('Charges variables-Calculs auto'!BA$168)-COLUMN('Charges variables-Calculs auto'!$C$168)+1-'Charges variables (avancé)'!$K54),0)*'Charges variables (avancé)'!$AE54</f>
        <v>0</v>
      </c>
      <c r="BB484" s="341">
        <f>IF(ROUND(('Charges variables-Calculs auto'!BB$168-CONFIG!$D$7)/31,0)&gt;=ROUND('Charges variables (avancé)'!$K54,0),INDEX($C455:$BJ455,,COLUMN('Charges variables-Calculs auto'!BB$168)-COLUMN('Charges variables-Calculs auto'!$C$168)+1-'Charges variables (avancé)'!$K54),0)*'Charges variables (avancé)'!$AE54</f>
        <v>0</v>
      </c>
      <c r="BC484" s="341">
        <f>IF(ROUND(('Charges variables-Calculs auto'!BC$168-CONFIG!$D$7)/31,0)&gt;=ROUND('Charges variables (avancé)'!$K54,0),INDEX($C455:$BJ455,,COLUMN('Charges variables-Calculs auto'!BC$168)-COLUMN('Charges variables-Calculs auto'!$C$168)+1-'Charges variables (avancé)'!$K54),0)*'Charges variables (avancé)'!$AE54</f>
        <v>0</v>
      </c>
      <c r="BD484" s="341">
        <f>IF(ROUND(('Charges variables-Calculs auto'!BD$168-CONFIG!$D$7)/31,0)&gt;=ROUND('Charges variables (avancé)'!$K54,0),INDEX($C455:$BJ455,,COLUMN('Charges variables-Calculs auto'!BD$168)-COLUMN('Charges variables-Calculs auto'!$C$168)+1-'Charges variables (avancé)'!$K54),0)*'Charges variables (avancé)'!$AE54</f>
        <v>0</v>
      </c>
      <c r="BE484" s="341">
        <f>IF(ROUND(('Charges variables-Calculs auto'!BE$168-CONFIG!$D$7)/31,0)&gt;=ROUND('Charges variables (avancé)'!$K54,0),INDEX($C455:$BJ455,,COLUMN('Charges variables-Calculs auto'!BE$168)-COLUMN('Charges variables-Calculs auto'!$C$168)+1-'Charges variables (avancé)'!$K54),0)*'Charges variables (avancé)'!$AE54</f>
        <v>0</v>
      </c>
      <c r="BF484" s="341">
        <f>IF(ROUND(('Charges variables-Calculs auto'!BF$168-CONFIG!$D$7)/31,0)&gt;=ROUND('Charges variables (avancé)'!$K54,0),INDEX($C455:$BJ455,,COLUMN('Charges variables-Calculs auto'!BF$168)-COLUMN('Charges variables-Calculs auto'!$C$168)+1-'Charges variables (avancé)'!$K54),0)*'Charges variables (avancé)'!$AE54</f>
        <v>0</v>
      </c>
      <c r="BG484" s="341">
        <f>IF(ROUND(('Charges variables-Calculs auto'!BG$168-CONFIG!$D$7)/31,0)&gt;=ROUND('Charges variables (avancé)'!$K54,0),INDEX($C455:$BJ455,,COLUMN('Charges variables-Calculs auto'!BG$168)-COLUMN('Charges variables-Calculs auto'!$C$168)+1-'Charges variables (avancé)'!$K54),0)*'Charges variables (avancé)'!$AE54</f>
        <v>0</v>
      </c>
      <c r="BH484" s="341">
        <f>IF(ROUND(('Charges variables-Calculs auto'!BH$168-CONFIG!$D$7)/31,0)&gt;=ROUND('Charges variables (avancé)'!$K54,0),INDEX($C455:$BJ455,,COLUMN('Charges variables-Calculs auto'!BH$168)-COLUMN('Charges variables-Calculs auto'!$C$168)+1-'Charges variables (avancé)'!$K54),0)*'Charges variables (avancé)'!$AE54</f>
        <v>0</v>
      </c>
      <c r="BI484" s="341">
        <f>IF(ROUND(('Charges variables-Calculs auto'!BI$168-CONFIG!$D$7)/31,0)&gt;=ROUND('Charges variables (avancé)'!$K54,0),INDEX($C455:$BJ455,,COLUMN('Charges variables-Calculs auto'!BI$168)-COLUMN('Charges variables-Calculs auto'!$C$168)+1-'Charges variables (avancé)'!$K54),0)*'Charges variables (avancé)'!$AE54</f>
        <v>0</v>
      </c>
      <c r="BJ484" s="341">
        <f>IF(ROUND(('Charges variables-Calculs auto'!BJ$168-CONFIG!$D$7)/31,0)&gt;=ROUND('Charges variables (avancé)'!$K54,0),INDEX($C455:$BJ455,,COLUMN('Charges variables-Calculs auto'!BJ$168)-COLUMN('Charges variables-Calculs auto'!$C$168)+1-'Charges variables (avancé)'!$K54),0)*'Charges variables (avancé)'!$AE54</f>
        <v>0</v>
      </c>
    </row>
    <row r="485" spans="2:62" ht="15" customHeight="1">
      <c r="B485" s="366">
        <f>'Charges variables (avancé)'!$C$55</f>
        <v>0</v>
      </c>
      <c r="C485" s="341">
        <f>IF(ROUND(('Charges variables-Calculs auto'!C$168-CONFIG!$D$7)/31,0)&gt;=ROUND('Charges variables (avancé)'!$K55,0),INDEX($C456:$BJ456,,COLUMN('Charges variables-Calculs auto'!C$168)-COLUMN('Charges variables-Calculs auto'!$C$168)+1-'Charges variables (avancé)'!$K55),0)*'Charges variables (avancé)'!$E55</f>
        <v>0</v>
      </c>
      <c r="D485" s="341">
        <f>IF(ROUND(('Charges variables-Calculs auto'!D$168-CONFIG!$D$7)/31,0)&gt;=ROUND('Charges variables (avancé)'!$K55,0),INDEX($C456:$BJ456,,COLUMN('Charges variables-Calculs auto'!D$168)-COLUMN('Charges variables-Calculs auto'!$C$168)+1-'Charges variables (avancé)'!$K55),0)*'Charges variables (avancé)'!$E55</f>
        <v>0</v>
      </c>
      <c r="E485" s="341">
        <f>IF(ROUND(('Charges variables-Calculs auto'!E$168-CONFIG!$D$7)/31,0)&gt;=ROUND('Charges variables (avancé)'!$K55,0),INDEX($C456:$BJ456,,COLUMN('Charges variables-Calculs auto'!E$168)-COLUMN('Charges variables-Calculs auto'!$C$168)+1-'Charges variables (avancé)'!$K55),0)*'Charges variables (avancé)'!$E55</f>
        <v>0</v>
      </c>
      <c r="F485" s="341">
        <f>IF(ROUND(('Charges variables-Calculs auto'!F$168-CONFIG!$D$7)/31,0)&gt;=ROUND('Charges variables (avancé)'!$K55,0),INDEX($C456:$BJ456,,COLUMN('Charges variables-Calculs auto'!F$168)-COLUMN('Charges variables-Calculs auto'!$C$168)+1-'Charges variables (avancé)'!$K55),0)*'Charges variables (avancé)'!$E55</f>
        <v>0</v>
      </c>
      <c r="G485" s="341">
        <f>IF(ROUND(('Charges variables-Calculs auto'!G$168-CONFIG!$D$7)/31,0)&gt;=ROUND('Charges variables (avancé)'!$K55,0),INDEX($C456:$BJ456,,COLUMN('Charges variables-Calculs auto'!G$168)-COLUMN('Charges variables-Calculs auto'!$C$168)+1-'Charges variables (avancé)'!$K55),0)*'Charges variables (avancé)'!$E55</f>
        <v>0</v>
      </c>
      <c r="H485" s="341">
        <f>IF(ROUND(('Charges variables-Calculs auto'!H$168-CONFIG!$D$7)/31,0)&gt;=ROUND('Charges variables (avancé)'!$K55,0),INDEX($C456:$BJ456,,COLUMN('Charges variables-Calculs auto'!H$168)-COLUMN('Charges variables-Calculs auto'!$C$168)+1-'Charges variables (avancé)'!$K55),0)*'Charges variables (avancé)'!$E55</f>
        <v>0</v>
      </c>
      <c r="I485" s="341">
        <f>IF(ROUND(('Charges variables-Calculs auto'!I$168-CONFIG!$D$7)/31,0)&gt;=ROUND('Charges variables (avancé)'!$K55,0),INDEX($C456:$BJ456,,COLUMN('Charges variables-Calculs auto'!I$168)-COLUMN('Charges variables-Calculs auto'!$C$168)+1-'Charges variables (avancé)'!$K55),0)*'Charges variables (avancé)'!$E55</f>
        <v>0</v>
      </c>
      <c r="J485" s="341">
        <f>IF(ROUND(('Charges variables-Calculs auto'!J$168-CONFIG!$D$7)/31,0)&gt;=ROUND('Charges variables (avancé)'!$K55,0),INDEX($C456:$BJ456,,COLUMN('Charges variables-Calculs auto'!J$168)-COLUMN('Charges variables-Calculs auto'!$C$168)+1-'Charges variables (avancé)'!$K55),0)*'Charges variables (avancé)'!$E55</f>
        <v>0</v>
      </c>
      <c r="K485" s="341">
        <f>IF(ROUND(('Charges variables-Calculs auto'!K$168-CONFIG!$D$7)/31,0)&gt;=ROUND('Charges variables (avancé)'!$K55,0),INDEX($C456:$BJ456,,COLUMN('Charges variables-Calculs auto'!K$168)-COLUMN('Charges variables-Calculs auto'!$C$168)+1-'Charges variables (avancé)'!$K55),0)*'Charges variables (avancé)'!$E55</f>
        <v>0</v>
      </c>
      <c r="L485" s="341">
        <f>IF(ROUND(('Charges variables-Calculs auto'!L$168-CONFIG!$D$7)/31,0)&gt;=ROUND('Charges variables (avancé)'!$K55,0),INDEX($C456:$BJ456,,COLUMN('Charges variables-Calculs auto'!L$168)-COLUMN('Charges variables-Calculs auto'!$C$168)+1-'Charges variables (avancé)'!$K55),0)*'Charges variables (avancé)'!$E55</f>
        <v>0</v>
      </c>
      <c r="M485" s="341">
        <f>IF(ROUND(('Charges variables-Calculs auto'!M$168-CONFIG!$D$7)/31,0)&gt;=ROUND('Charges variables (avancé)'!$K55,0),INDEX($C456:$BJ456,,COLUMN('Charges variables-Calculs auto'!M$168)-COLUMN('Charges variables-Calculs auto'!$C$168)+1-'Charges variables (avancé)'!$K55),0)*'Charges variables (avancé)'!$E55</f>
        <v>0</v>
      </c>
      <c r="N485" s="341">
        <f>IF(ROUND(('Charges variables-Calculs auto'!N$168-CONFIG!$D$7)/31,0)&gt;=ROUND('Charges variables (avancé)'!$K55,0),INDEX($C456:$BJ456,,COLUMN('Charges variables-Calculs auto'!N$168)-COLUMN('Charges variables-Calculs auto'!$C$168)+1-'Charges variables (avancé)'!$K55),0)*'Charges variables (avancé)'!$E55</f>
        <v>0</v>
      </c>
      <c r="O485" s="341">
        <f>IF(ROUND(('Charges variables-Calculs auto'!O$168-CONFIG!$D$7)/31,0)&gt;=ROUND('Charges variables (avancé)'!$K55,0),INDEX($C456:$BJ456,,COLUMN('Charges variables-Calculs auto'!O$168)-COLUMN('Charges variables-Calculs auto'!$C$168)+1-'Charges variables (avancé)'!$K55),0)*'Charges variables (avancé)'!$Y55</f>
        <v>0</v>
      </c>
      <c r="P485" s="341">
        <f>IF(ROUND(('Charges variables-Calculs auto'!P$168-CONFIG!$D$7)/31,0)&gt;=ROUND('Charges variables (avancé)'!$K55,0),INDEX($C456:$BJ456,,COLUMN('Charges variables-Calculs auto'!P$168)-COLUMN('Charges variables-Calculs auto'!$C$168)+1-'Charges variables (avancé)'!$K55),0)*'Charges variables (avancé)'!$Y55</f>
        <v>0</v>
      </c>
      <c r="Q485" s="341">
        <f>IF(ROUND(('Charges variables-Calculs auto'!Q$168-CONFIG!$D$7)/31,0)&gt;=ROUND('Charges variables (avancé)'!$K55,0),INDEX($C456:$BJ456,,COLUMN('Charges variables-Calculs auto'!Q$168)-COLUMN('Charges variables-Calculs auto'!$C$168)+1-'Charges variables (avancé)'!$K55),0)*'Charges variables (avancé)'!$Y55</f>
        <v>0</v>
      </c>
      <c r="R485" s="341">
        <f>IF(ROUND(('Charges variables-Calculs auto'!R$168-CONFIG!$D$7)/31,0)&gt;=ROUND('Charges variables (avancé)'!$K55,0),INDEX($C456:$BJ456,,COLUMN('Charges variables-Calculs auto'!R$168)-COLUMN('Charges variables-Calculs auto'!$C$168)+1-'Charges variables (avancé)'!$K55),0)*'Charges variables (avancé)'!$Y55</f>
        <v>0</v>
      </c>
      <c r="S485" s="341">
        <f>IF(ROUND(('Charges variables-Calculs auto'!S$168-CONFIG!$D$7)/31,0)&gt;=ROUND('Charges variables (avancé)'!$K55,0),INDEX($C456:$BJ456,,COLUMN('Charges variables-Calculs auto'!S$168)-COLUMN('Charges variables-Calculs auto'!$C$168)+1-'Charges variables (avancé)'!$K55),0)*'Charges variables (avancé)'!$Y55</f>
        <v>0</v>
      </c>
      <c r="T485" s="341">
        <f>IF(ROUND(('Charges variables-Calculs auto'!T$168-CONFIG!$D$7)/31,0)&gt;=ROUND('Charges variables (avancé)'!$K55,0),INDEX($C456:$BJ456,,COLUMN('Charges variables-Calculs auto'!T$168)-COLUMN('Charges variables-Calculs auto'!$C$168)+1-'Charges variables (avancé)'!$K55),0)*'Charges variables (avancé)'!$Y55</f>
        <v>0</v>
      </c>
      <c r="U485" s="341">
        <f>IF(ROUND(('Charges variables-Calculs auto'!U$168-CONFIG!$D$7)/31,0)&gt;=ROUND('Charges variables (avancé)'!$K55,0),INDEX($C456:$BJ456,,COLUMN('Charges variables-Calculs auto'!U$168)-COLUMN('Charges variables-Calculs auto'!$C$168)+1-'Charges variables (avancé)'!$K55),0)*'Charges variables (avancé)'!$Y55</f>
        <v>0</v>
      </c>
      <c r="V485" s="341">
        <f>IF(ROUND(('Charges variables-Calculs auto'!V$168-CONFIG!$D$7)/31,0)&gt;=ROUND('Charges variables (avancé)'!$K55,0),INDEX($C456:$BJ456,,COLUMN('Charges variables-Calculs auto'!V$168)-COLUMN('Charges variables-Calculs auto'!$C$168)+1-'Charges variables (avancé)'!$K55),0)*'Charges variables (avancé)'!$Y55</f>
        <v>0</v>
      </c>
      <c r="W485" s="341">
        <f>IF(ROUND(('Charges variables-Calculs auto'!W$168-CONFIG!$D$7)/31,0)&gt;=ROUND('Charges variables (avancé)'!$K55,0),INDEX($C456:$BJ456,,COLUMN('Charges variables-Calculs auto'!W$168)-COLUMN('Charges variables-Calculs auto'!$C$168)+1-'Charges variables (avancé)'!$K55),0)*'Charges variables (avancé)'!$Y55</f>
        <v>0</v>
      </c>
      <c r="X485" s="341">
        <f>IF(ROUND(('Charges variables-Calculs auto'!X$168-CONFIG!$D$7)/31,0)&gt;=ROUND('Charges variables (avancé)'!$K55,0),INDEX($C456:$BJ456,,COLUMN('Charges variables-Calculs auto'!X$168)-COLUMN('Charges variables-Calculs auto'!$C$168)+1-'Charges variables (avancé)'!$K55),0)*'Charges variables (avancé)'!$Y55</f>
        <v>0</v>
      </c>
      <c r="Y485" s="341">
        <f>IF(ROUND(('Charges variables-Calculs auto'!Y$168-CONFIG!$D$7)/31,0)&gt;=ROUND('Charges variables (avancé)'!$K55,0),INDEX($C456:$BJ456,,COLUMN('Charges variables-Calculs auto'!Y$168)-COLUMN('Charges variables-Calculs auto'!$C$168)+1-'Charges variables (avancé)'!$K55),0)*'Charges variables (avancé)'!$Y55</f>
        <v>0</v>
      </c>
      <c r="Z485" s="341">
        <f>IF(ROUND(('Charges variables-Calculs auto'!Z$168-CONFIG!$D$7)/31,0)&gt;=ROUND('Charges variables (avancé)'!$K55,0),INDEX($C456:$BJ456,,COLUMN('Charges variables-Calculs auto'!Z$168)-COLUMN('Charges variables-Calculs auto'!$C$168)+1-'Charges variables (avancé)'!$K55),0)*'Charges variables (avancé)'!$Y55</f>
        <v>0</v>
      </c>
      <c r="AA485" s="341">
        <f>IF(ROUND(('Charges variables-Calculs auto'!AA$168-CONFIG!$D$7)/31,0)&gt;=ROUND('Charges variables (avancé)'!$K55,0),INDEX($C456:$BJ456,,COLUMN('Charges variables-Calculs auto'!AA$168)-COLUMN('Charges variables-Calculs auto'!$C$168)+1-'Charges variables (avancé)'!$K55),0)*'Charges variables (avancé)'!$AA55</f>
        <v>0</v>
      </c>
      <c r="AB485" s="341">
        <f>IF(ROUND(('Charges variables-Calculs auto'!AB$168-CONFIG!$D$7)/31,0)&gt;=ROUND('Charges variables (avancé)'!$K55,0),INDEX($C456:$BJ456,,COLUMN('Charges variables-Calculs auto'!AB$168)-COLUMN('Charges variables-Calculs auto'!$C$168)+1-'Charges variables (avancé)'!$K55),0)*'Charges variables (avancé)'!$AA55</f>
        <v>0</v>
      </c>
      <c r="AC485" s="341">
        <f>IF(ROUND(('Charges variables-Calculs auto'!AC$168-CONFIG!$D$7)/31,0)&gt;=ROUND('Charges variables (avancé)'!$K55,0),INDEX($C456:$BJ456,,COLUMN('Charges variables-Calculs auto'!AC$168)-COLUMN('Charges variables-Calculs auto'!$C$168)+1-'Charges variables (avancé)'!$K55),0)*'Charges variables (avancé)'!$AA55</f>
        <v>0</v>
      </c>
      <c r="AD485" s="341">
        <f>IF(ROUND(('Charges variables-Calculs auto'!AD$168-CONFIG!$D$7)/31,0)&gt;=ROUND('Charges variables (avancé)'!$K55,0),INDEX($C456:$BJ456,,COLUMN('Charges variables-Calculs auto'!AD$168)-COLUMN('Charges variables-Calculs auto'!$C$168)+1-'Charges variables (avancé)'!$K55),0)*'Charges variables (avancé)'!$AA55</f>
        <v>0</v>
      </c>
      <c r="AE485" s="341">
        <f>IF(ROUND(('Charges variables-Calculs auto'!AE$168-CONFIG!$D$7)/31,0)&gt;=ROUND('Charges variables (avancé)'!$K55,0),INDEX($C456:$BJ456,,COLUMN('Charges variables-Calculs auto'!AE$168)-COLUMN('Charges variables-Calculs auto'!$C$168)+1-'Charges variables (avancé)'!$K55),0)*'Charges variables (avancé)'!$AA55</f>
        <v>0</v>
      </c>
      <c r="AF485" s="341">
        <f>IF(ROUND(('Charges variables-Calculs auto'!AF$168-CONFIG!$D$7)/31,0)&gt;=ROUND('Charges variables (avancé)'!$K55,0),INDEX($C456:$BJ456,,COLUMN('Charges variables-Calculs auto'!AF$168)-COLUMN('Charges variables-Calculs auto'!$C$168)+1-'Charges variables (avancé)'!$K55),0)*'Charges variables (avancé)'!$AA55</f>
        <v>0</v>
      </c>
      <c r="AG485" s="341">
        <f>IF(ROUND(('Charges variables-Calculs auto'!AG$168-CONFIG!$D$7)/31,0)&gt;=ROUND('Charges variables (avancé)'!$K55,0),INDEX($C456:$BJ456,,COLUMN('Charges variables-Calculs auto'!AG$168)-COLUMN('Charges variables-Calculs auto'!$C$168)+1-'Charges variables (avancé)'!$K55),0)*'Charges variables (avancé)'!$AA55</f>
        <v>0</v>
      </c>
      <c r="AH485" s="341">
        <f>IF(ROUND(('Charges variables-Calculs auto'!AH$168-CONFIG!$D$7)/31,0)&gt;=ROUND('Charges variables (avancé)'!$K55,0),INDEX($C456:$BJ456,,COLUMN('Charges variables-Calculs auto'!AH$168)-COLUMN('Charges variables-Calculs auto'!$C$168)+1-'Charges variables (avancé)'!$K55),0)*'Charges variables (avancé)'!$AA55</f>
        <v>0</v>
      </c>
      <c r="AI485" s="341">
        <f>IF(ROUND(('Charges variables-Calculs auto'!AI$168-CONFIG!$D$7)/31,0)&gt;=ROUND('Charges variables (avancé)'!$K55,0),INDEX($C456:$BJ456,,COLUMN('Charges variables-Calculs auto'!AI$168)-COLUMN('Charges variables-Calculs auto'!$C$168)+1-'Charges variables (avancé)'!$K55),0)*'Charges variables (avancé)'!$AA55</f>
        <v>0</v>
      </c>
      <c r="AJ485" s="341">
        <f>IF(ROUND(('Charges variables-Calculs auto'!AJ$168-CONFIG!$D$7)/31,0)&gt;=ROUND('Charges variables (avancé)'!$K55,0),INDEX($C456:$BJ456,,COLUMN('Charges variables-Calculs auto'!AJ$168)-COLUMN('Charges variables-Calculs auto'!$C$168)+1-'Charges variables (avancé)'!$K55),0)*'Charges variables (avancé)'!$AA55</f>
        <v>0</v>
      </c>
      <c r="AK485" s="341">
        <f>IF(ROUND(('Charges variables-Calculs auto'!AK$168-CONFIG!$D$7)/31,0)&gt;=ROUND('Charges variables (avancé)'!$K55,0),INDEX($C456:$BJ456,,COLUMN('Charges variables-Calculs auto'!AK$168)-COLUMN('Charges variables-Calculs auto'!$C$168)+1-'Charges variables (avancé)'!$K55),0)*'Charges variables (avancé)'!$AA55</f>
        <v>0</v>
      </c>
      <c r="AL485" s="341">
        <f>IF(ROUND(('Charges variables-Calculs auto'!AL$168-CONFIG!$D$7)/31,0)&gt;=ROUND('Charges variables (avancé)'!$K55,0),INDEX($C456:$BJ456,,COLUMN('Charges variables-Calculs auto'!AL$168)-COLUMN('Charges variables-Calculs auto'!$C$168)+1-'Charges variables (avancé)'!$K55),0)*'Charges variables (avancé)'!$AA55</f>
        <v>0</v>
      </c>
      <c r="AM485" s="341">
        <f>IF(ROUND(('Charges variables-Calculs auto'!AM$168-CONFIG!$D$7)/31,0)&gt;=ROUND('Charges variables (avancé)'!$K55,0),INDEX($C456:$BJ456,,COLUMN('Charges variables-Calculs auto'!AM$168)-COLUMN('Charges variables-Calculs auto'!$C$168)+1-'Charges variables (avancé)'!$K55),0)*'Charges variables (avancé)'!$AC55</f>
        <v>0</v>
      </c>
      <c r="AN485" s="341">
        <f>IF(ROUND(('Charges variables-Calculs auto'!AN$168-CONFIG!$D$7)/31,0)&gt;=ROUND('Charges variables (avancé)'!$K55,0),INDEX($C456:$BJ456,,COLUMN('Charges variables-Calculs auto'!AN$168)-COLUMN('Charges variables-Calculs auto'!$C$168)+1-'Charges variables (avancé)'!$K55),0)*'Charges variables (avancé)'!$AC55</f>
        <v>0</v>
      </c>
      <c r="AO485" s="341">
        <f>IF(ROUND(('Charges variables-Calculs auto'!AO$168-CONFIG!$D$7)/31,0)&gt;=ROUND('Charges variables (avancé)'!$K55,0),INDEX($C456:$BJ456,,COLUMN('Charges variables-Calculs auto'!AO$168)-COLUMN('Charges variables-Calculs auto'!$C$168)+1-'Charges variables (avancé)'!$K55),0)*'Charges variables (avancé)'!$AC55</f>
        <v>0</v>
      </c>
      <c r="AP485" s="341">
        <f>IF(ROUND(('Charges variables-Calculs auto'!AP$168-CONFIG!$D$7)/31,0)&gt;=ROUND('Charges variables (avancé)'!$K55,0),INDEX($C456:$BJ456,,COLUMN('Charges variables-Calculs auto'!AP$168)-COLUMN('Charges variables-Calculs auto'!$C$168)+1-'Charges variables (avancé)'!$K55),0)*'Charges variables (avancé)'!$AC55</f>
        <v>0</v>
      </c>
      <c r="AQ485" s="341">
        <f>IF(ROUND(('Charges variables-Calculs auto'!AQ$168-CONFIG!$D$7)/31,0)&gt;=ROUND('Charges variables (avancé)'!$K55,0),INDEX($C456:$BJ456,,COLUMN('Charges variables-Calculs auto'!AQ$168)-COLUMN('Charges variables-Calculs auto'!$C$168)+1-'Charges variables (avancé)'!$K55),0)*'Charges variables (avancé)'!$AC55</f>
        <v>0</v>
      </c>
      <c r="AR485" s="341">
        <f>IF(ROUND(('Charges variables-Calculs auto'!AR$168-CONFIG!$D$7)/31,0)&gt;=ROUND('Charges variables (avancé)'!$K55,0),INDEX($C456:$BJ456,,COLUMN('Charges variables-Calculs auto'!AR$168)-COLUMN('Charges variables-Calculs auto'!$C$168)+1-'Charges variables (avancé)'!$K55),0)*'Charges variables (avancé)'!$AC55</f>
        <v>0</v>
      </c>
      <c r="AS485" s="341">
        <f>IF(ROUND(('Charges variables-Calculs auto'!AS$168-CONFIG!$D$7)/31,0)&gt;=ROUND('Charges variables (avancé)'!$K55,0),INDEX($C456:$BJ456,,COLUMN('Charges variables-Calculs auto'!AS$168)-COLUMN('Charges variables-Calculs auto'!$C$168)+1-'Charges variables (avancé)'!$K55),0)*'Charges variables (avancé)'!$AC55</f>
        <v>0</v>
      </c>
      <c r="AT485" s="341">
        <f>IF(ROUND(('Charges variables-Calculs auto'!AT$168-CONFIG!$D$7)/31,0)&gt;=ROUND('Charges variables (avancé)'!$K55,0),INDEX($C456:$BJ456,,COLUMN('Charges variables-Calculs auto'!AT$168)-COLUMN('Charges variables-Calculs auto'!$C$168)+1-'Charges variables (avancé)'!$K55),0)*'Charges variables (avancé)'!$AC55</f>
        <v>0</v>
      </c>
      <c r="AU485" s="341">
        <f>IF(ROUND(('Charges variables-Calculs auto'!AU$168-CONFIG!$D$7)/31,0)&gt;=ROUND('Charges variables (avancé)'!$K55,0),INDEX($C456:$BJ456,,COLUMN('Charges variables-Calculs auto'!AU$168)-COLUMN('Charges variables-Calculs auto'!$C$168)+1-'Charges variables (avancé)'!$K55),0)*'Charges variables (avancé)'!$AC55</f>
        <v>0</v>
      </c>
      <c r="AV485" s="341">
        <f>IF(ROUND(('Charges variables-Calculs auto'!AV$168-CONFIG!$D$7)/31,0)&gt;=ROUND('Charges variables (avancé)'!$K55,0),INDEX($C456:$BJ456,,COLUMN('Charges variables-Calculs auto'!AV$168)-COLUMN('Charges variables-Calculs auto'!$C$168)+1-'Charges variables (avancé)'!$K55),0)*'Charges variables (avancé)'!$AC55</f>
        <v>0</v>
      </c>
      <c r="AW485" s="341">
        <f>IF(ROUND(('Charges variables-Calculs auto'!AW$168-CONFIG!$D$7)/31,0)&gt;=ROUND('Charges variables (avancé)'!$K55,0),INDEX($C456:$BJ456,,COLUMN('Charges variables-Calculs auto'!AW$168)-COLUMN('Charges variables-Calculs auto'!$C$168)+1-'Charges variables (avancé)'!$K55),0)*'Charges variables (avancé)'!$AC55</f>
        <v>0</v>
      </c>
      <c r="AX485" s="341">
        <f>IF(ROUND(('Charges variables-Calculs auto'!AX$168-CONFIG!$D$7)/31,0)&gt;=ROUND('Charges variables (avancé)'!$K55,0),INDEX($C456:$BJ456,,COLUMN('Charges variables-Calculs auto'!AX$168)-COLUMN('Charges variables-Calculs auto'!$C$168)+1-'Charges variables (avancé)'!$K55),0)*'Charges variables (avancé)'!$AC55</f>
        <v>0</v>
      </c>
      <c r="AY485" s="341">
        <f>IF(ROUND(('Charges variables-Calculs auto'!AY$168-CONFIG!$D$7)/31,0)&gt;=ROUND('Charges variables (avancé)'!$K55,0),INDEX($C456:$BJ456,,COLUMN('Charges variables-Calculs auto'!AY$168)-COLUMN('Charges variables-Calculs auto'!$C$168)+1-'Charges variables (avancé)'!$K55),0)*'Charges variables (avancé)'!$AE55</f>
        <v>0</v>
      </c>
      <c r="AZ485" s="341">
        <f>IF(ROUND(('Charges variables-Calculs auto'!AZ$168-CONFIG!$D$7)/31,0)&gt;=ROUND('Charges variables (avancé)'!$K55,0),INDEX($C456:$BJ456,,COLUMN('Charges variables-Calculs auto'!AZ$168)-COLUMN('Charges variables-Calculs auto'!$C$168)+1-'Charges variables (avancé)'!$K55),0)*'Charges variables (avancé)'!$AE55</f>
        <v>0</v>
      </c>
      <c r="BA485" s="341">
        <f>IF(ROUND(('Charges variables-Calculs auto'!BA$168-CONFIG!$D$7)/31,0)&gt;=ROUND('Charges variables (avancé)'!$K55,0),INDEX($C456:$BJ456,,COLUMN('Charges variables-Calculs auto'!BA$168)-COLUMN('Charges variables-Calculs auto'!$C$168)+1-'Charges variables (avancé)'!$K55),0)*'Charges variables (avancé)'!$AE55</f>
        <v>0</v>
      </c>
      <c r="BB485" s="341">
        <f>IF(ROUND(('Charges variables-Calculs auto'!BB$168-CONFIG!$D$7)/31,0)&gt;=ROUND('Charges variables (avancé)'!$K55,0),INDEX($C456:$BJ456,,COLUMN('Charges variables-Calculs auto'!BB$168)-COLUMN('Charges variables-Calculs auto'!$C$168)+1-'Charges variables (avancé)'!$K55),0)*'Charges variables (avancé)'!$AE55</f>
        <v>0</v>
      </c>
      <c r="BC485" s="341">
        <f>IF(ROUND(('Charges variables-Calculs auto'!BC$168-CONFIG!$D$7)/31,0)&gt;=ROUND('Charges variables (avancé)'!$K55,0),INDEX($C456:$BJ456,,COLUMN('Charges variables-Calculs auto'!BC$168)-COLUMN('Charges variables-Calculs auto'!$C$168)+1-'Charges variables (avancé)'!$K55),0)*'Charges variables (avancé)'!$AE55</f>
        <v>0</v>
      </c>
      <c r="BD485" s="341">
        <f>IF(ROUND(('Charges variables-Calculs auto'!BD$168-CONFIG!$D$7)/31,0)&gt;=ROUND('Charges variables (avancé)'!$K55,0),INDEX($C456:$BJ456,,COLUMN('Charges variables-Calculs auto'!BD$168)-COLUMN('Charges variables-Calculs auto'!$C$168)+1-'Charges variables (avancé)'!$K55),0)*'Charges variables (avancé)'!$AE55</f>
        <v>0</v>
      </c>
      <c r="BE485" s="341">
        <f>IF(ROUND(('Charges variables-Calculs auto'!BE$168-CONFIG!$D$7)/31,0)&gt;=ROUND('Charges variables (avancé)'!$K55,0),INDEX($C456:$BJ456,,COLUMN('Charges variables-Calculs auto'!BE$168)-COLUMN('Charges variables-Calculs auto'!$C$168)+1-'Charges variables (avancé)'!$K55),0)*'Charges variables (avancé)'!$AE55</f>
        <v>0</v>
      </c>
      <c r="BF485" s="341">
        <f>IF(ROUND(('Charges variables-Calculs auto'!BF$168-CONFIG!$D$7)/31,0)&gt;=ROUND('Charges variables (avancé)'!$K55,0),INDEX($C456:$BJ456,,COLUMN('Charges variables-Calculs auto'!BF$168)-COLUMN('Charges variables-Calculs auto'!$C$168)+1-'Charges variables (avancé)'!$K55),0)*'Charges variables (avancé)'!$AE55</f>
        <v>0</v>
      </c>
      <c r="BG485" s="341">
        <f>IF(ROUND(('Charges variables-Calculs auto'!BG$168-CONFIG!$D$7)/31,0)&gt;=ROUND('Charges variables (avancé)'!$K55,0),INDEX($C456:$BJ456,,COLUMN('Charges variables-Calculs auto'!BG$168)-COLUMN('Charges variables-Calculs auto'!$C$168)+1-'Charges variables (avancé)'!$K55),0)*'Charges variables (avancé)'!$AE55</f>
        <v>0</v>
      </c>
      <c r="BH485" s="341">
        <f>IF(ROUND(('Charges variables-Calculs auto'!BH$168-CONFIG!$D$7)/31,0)&gt;=ROUND('Charges variables (avancé)'!$K55,0),INDEX($C456:$BJ456,,COLUMN('Charges variables-Calculs auto'!BH$168)-COLUMN('Charges variables-Calculs auto'!$C$168)+1-'Charges variables (avancé)'!$K55),0)*'Charges variables (avancé)'!$AE55</f>
        <v>0</v>
      </c>
      <c r="BI485" s="341">
        <f>IF(ROUND(('Charges variables-Calculs auto'!BI$168-CONFIG!$D$7)/31,0)&gt;=ROUND('Charges variables (avancé)'!$K55,0),INDEX($C456:$BJ456,,COLUMN('Charges variables-Calculs auto'!BI$168)-COLUMN('Charges variables-Calculs auto'!$C$168)+1-'Charges variables (avancé)'!$K55),0)*'Charges variables (avancé)'!$AE55</f>
        <v>0</v>
      </c>
      <c r="BJ485" s="341">
        <f>IF(ROUND(('Charges variables-Calculs auto'!BJ$168-CONFIG!$D$7)/31,0)&gt;=ROUND('Charges variables (avancé)'!$K55,0),INDEX($C456:$BJ456,,COLUMN('Charges variables-Calculs auto'!BJ$168)-COLUMN('Charges variables-Calculs auto'!$C$168)+1-'Charges variables (avancé)'!$K55),0)*'Charges variables (avancé)'!$AE55</f>
        <v>0</v>
      </c>
    </row>
    <row r="486" spans="2:62" ht="15" customHeight="1">
      <c r="B486" s="366">
        <f>'Charges variables (avancé)'!$C$56</f>
        <v>0</v>
      </c>
      <c r="C486" s="341">
        <f>IF(ROUND(('Charges variables-Calculs auto'!C$168-CONFIG!$D$7)/31,0)&gt;=ROUND('Charges variables (avancé)'!$K56,0),INDEX($C457:$BJ457,,COLUMN('Charges variables-Calculs auto'!C$168)-COLUMN('Charges variables-Calculs auto'!$C$168)+1-'Charges variables (avancé)'!$K56),0)*'Charges variables (avancé)'!$E56</f>
        <v>0</v>
      </c>
      <c r="D486" s="341">
        <f>IF(ROUND(('Charges variables-Calculs auto'!D$168-CONFIG!$D$7)/31,0)&gt;=ROUND('Charges variables (avancé)'!$K56,0),INDEX($C457:$BJ457,,COLUMN('Charges variables-Calculs auto'!D$168)-COLUMN('Charges variables-Calculs auto'!$C$168)+1-'Charges variables (avancé)'!$K56),0)*'Charges variables (avancé)'!$E56</f>
        <v>0</v>
      </c>
      <c r="E486" s="341">
        <f>IF(ROUND(('Charges variables-Calculs auto'!E$168-CONFIG!$D$7)/31,0)&gt;=ROUND('Charges variables (avancé)'!$K56,0),INDEX($C457:$BJ457,,COLUMN('Charges variables-Calculs auto'!E$168)-COLUMN('Charges variables-Calculs auto'!$C$168)+1-'Charges variables (avancé)'!$K56),0)*'Charges variables (avancé)'!$E56</f>
        <v>0</v>
      </c>
      <c r="F486" s="341">
        <f>IF(ROUND(('Charges variables-Calculs auto'!F$168-CONFIG!$D$7)/31,0)&gt;=ROUND('Charges variables (avancé)'!$K56,0),INDEX($C457:$BJ457,,COLUMN('Charges variables-Calculs auto'!F$168)-COLUMN('Charges variables-Calculs auto'!$C$168)+1-'Charges variables (avancé)'!$K56),0)*'Charges variables (avancé)'!$E56</f>
        <v>0</v>
      </c>
      <c r="G486" s="341">
        <f>IF(ROUND(('Charges variables-Calculs auto'!G$168-CONFIG!$D$7)/31,0)&gt;=ROUND('Charges variables (avancé)'!$K56,0),INDEX($C457:$BJ457,,COLUMN('Charges variables-Calculs auto'!G$168)-COLUMN('Charges variables-Calculs auto'!$C$168)+1-'Charges variables (avancé)'!$K56),0)*'Charges variables (avancé)'!$E56</f>
        <v>0</v>
      </c>
      <c r="H486" s="341">
        <f>IF(ROUND(('Charges variables-Calculs auto'!H$168-CONFIG!$D$7)/31,0)&gt;=ROUND('Charges variables (avancé)'!$K56,0),INDEX($C457:$BJ457,,COLUMN('Charges variables-Calculs auto'!H$168)-COLUMN('Charges variables-Calculs auto'!$C$168)+1-'Charges variables (avancé)'!$K56),0)*'Charges variables (avancé)'!$E56</f>
        <v>0</v>
      </c>
      <c r="I486" s="341">
        <f>IF(ROUND(('Charges variables-Calculs auto'!I$168-CONFIG!$D$7)/31,0)&gt;=ROUND('Charges variables (avancé)'!$K56,0),INDEX($C457:$BJ457,,COLUMN('Charges variables-Calculs auto'!I$168)-COLUMN('Charges variables-Calculs auto'!$C$168)+1-'Charges variables (avancé)'!$K56),0)*'Charges variables (avancé)'!$E56</f>
        <v>0</v>
      </c>
      <c r="J486" s="341">
        <f>IF(ROUND(('Charges variables-Calculs auto'!J$168-CONFIG!$D$7)/31,0)&gt;=ROUND('Charges variables (avancé)'!$K56,0),INDEX($C457:$BJ457,,COLUMN('Charges variables-Calculs auto'!J$168)-COLUMN('Charges variables-Calculs auto'!$C$168)+1-'Charges variables (avancé)'!$K56),0)*'Charges variables (avancé)'!$E56</f>
        <v>0</v>
      </c>
      <c r="K486" s="341">
        <f>IF(ROUND(('Charges variables-Calculs auto'!K$168-CONFIG!$D$7)/31,0)&gt;=ROUND('Charges variables (avancé)'!$K56,0),INDEX($C457:$BJ457,,COLUMN('Charges variables-Calculs auto'!K$168)-COLUMN('Charges variables-Calculs auto'!$C$168)+1-'Charges variables (avancé)'!$K56),0)*'Charges variables (avancé)'!$E56</f>
        <v>0</v>
      </c>
      <c r="L486" s="341">
        <f>IF(ROUND(('Charges variables-Calculs auto'!L$168-CONFIG!$D$7)/31,0)&gt;=ROUND('Charges variables (avancé)'!$K56,0),INDEX($C457:$BJ457,,COLUMN('Charges variables-Calculs auto'!L$168)-COLUMN('Charges variables-Calculs auto'!$C$168)+1-'Charges variables (avancé)'!$K56),0)*'Charges variables (avancé)'!$E56</f>
        <v>0</v>
      </c>
      <c r="M486" s="341">
        <f>IF(ROUND(('Charges variables-Calculs auto'!M$168-CONFIG!$D$7)/31,0)&gt;=ROUND('Charges variables (avancé)'!$K56,0),INDEX($C457:$BJ457,,COLUMN('Charges variables-Calculs auto'!M$168)-COLUMN('Charges variables-Calculs auto'!$C$168)+1-'Charges variables (avancé)'!$K56),0)*'Charges variables (avancé)'!$E56</f>
        <v>0</v>
      </c>
      <c r="N486" s="341">
        <f>IF(ROUND(('Charges variables-Calculs auto'!N$168-CONFIG!$D$7)/31,0)&gt;=ROUND('Charges variables (avancé)'!$K56,0),INDEX($C457:$BJ457,,COLUMN('Charges variables-Calculs auto'!N$168)-COLUMN('Charges variables-Calculs auto'!$C$168)+1-'Charges variables (avancé)'!$K56),0)*'Charges variables (avancé)'!$E56</f>
        <v>0</v>
      </c>
      <c r="O486" s="341">
        <f>IF(ROUND(('Charges variables-Calculs auto'!O$168-CONFIG!$D$7)/31,0)&gt;=ROUND('Charges variables (avancé)'!$K56,0),INDEX($C457:$BJ457,,COLUMN('Charges variables-Calculs auto'!O$168)-COLUMN('Charges variables-Calculs auto'!$C$168)+1-'Charges variables (avancé)'!$K56),0)*'Charges variables (avancé)'!$Y56</f>
        <v>0</v>
      </c>
      <c r="P486" s="341">
        <f>IF(ROUND(('Charges variables-Calculs auto'!P$168-CONFIG!$D$7)/31,0)&gt;=ROUND('Charges variables (avancé)'!$K56,0),INDEX($C457:$BJ457,,COLUMN('Charges variables-Calculs auto'!P$168)-COLUMN('Charges variables-Calculs auto'!$C$168)+1-'Charges variables (avancé)'!$K56),0)*'Charges variables (avancé)'!$Y56</f>
        <v>0</v>
      </c>
      <c r="Q486" s="341">
        <f>IF(ROUND(('Charges variables-Calculs auto'!Q$168-CONFIG!$D$7)/31,0)&gt;=ROUND('Charges variables (avancé)'!$K56,0),INDEX($C457:$BJ457,,COLUMN('Charges variables-Calculs auto'!Q$168)-COLUMN('Charges variables-Calculs auto'!$C$168)+1-'Charges variables (avancé)'!$K56),0)*'Charges variables (avancé)'!$Y56</f>
        <v>0</v>
      </c>
      <c r="R486" s="341">
        <f>IF(ROUND(('Charges variables-Calculs auto'!R$168-CONFIG!$D$7)/31,0)&gt;=ROUND('Charges variables (avancé)'!$K56,0),INDEX($C457:$BJ457,,COLUMN('Charges variables-Calculs auto'!R$168)-COLUMN('Charges variables-Calculs auto'!$C$168)+1-'Charges variables (avancé)'!$K56),0)*'Charges variables (avancé)'!$Y56</f>
        <v>0</v>
      </c>
      <c r="S486" s="341">
        <f>IF(ROUND(('Charges variables-Calculs auto'!S$168-CONFIG!$D$7)/31,0)&gt;=ROUND('Charges variables (avancé)'!$K56,0),INDEX($C457:$BJ457,,COLUMN('Charges variables-Calculs auto'!S$168)-COLUMN('Charges variables-Calculs auto'!$C$168)+1-'Charges variables (avancé)'!$K56),0)*'Charges variables (avancé)'!$Y56</f>
        <v>0</v>
      </c>
      <c r="T486" s="341">
        <f>IF(ROUND(('Charges variables-Calculs auto'!T$168-CONFIG!$D$7)/31,0)&gt;=ROUND('Charges variables (avancé)'!$K56,0),INDEX($C457:$BJ457,,COLUMN('Charges variables-Calculs auto'!T$168)-COLUMN('Charges variables-Calculs auto'!$C$168)+1-'Charges variables (avancé)'!$K56),0)*'Charges variables (avancé)'!$Y56</f>
        <v>0</v>
      </c>
      <c r="U486" s="341">
        <f>IF(ROUND(('Charges variables-Calculs auto'!U$168-CONFIG!$D$7)/31,0)&gt;=ROUND('Charges variables (avancé)'!$K56,0),INDEX($C457:$BJ457,,COLUMN('Charges variables-Calculs auto'!U$168)-COLUMN('Charges variables-Calculs auto'!$C$168)+1-'Charges variables (avancé)'!$K56),0)*'Charges variables (avancé)'!$Y56</f>
        <v>0</v>
      </c>
      <c r="V486" s="341">
        <f>IF(ROUND(('Charges variables-Calculs auto'!V$168-CONFIG!$D$7)/31,0)&gt;=ROUND('Charges variables (avancé)'!$K56,0),INDEX($C457:$BJ457,,COLUMN('Charges variables-Calculs auto'!V$168)-COLUMN('Charges variables-Calculs auto'!$C$168)+1-'Charges variables (avancé)'!$K56),0)*'Charges variables (avancé)'!$Y56</f>
        <v>0</v>
      </c>
      <c r="W486" s="341">
        <f>IF(ROUND(('Charges variables-Calculs auto'!W$168-CONFIG!$D$7)/31,0)&gt;=ROUND('Charges variables (avancé)'!$K56,0),INDEX($C457:$BJ457,,COLUMN('Charges variables-Calculs auto'!W$168)-COLUMN('Charges variables-Calculs auto'!$C$168)+1-'Charges variables (avancé)'!$K56),0)*'Charges variables (avancé)'!$Y56</f>
        <v>0</v>
      </c>
      <c r="X486" s="341">
        <f>IF(ROUND(('Charges variables-Calculs auto'!X$168-CONFIG!$D$7)/31,0)&gt;=ROUND('Charges variables (avancé)'!$K56,0),INDEX($C457:$BJ457,,COLUMN('Charges variables-Calculs auto'!X$168)-COLUMN('Charges variables-Calculs auto'!$C$168)+1-'Charges variables (avancé)'!$K56),0)*'Charges variables (avancé)'!$Y56</f>
        <v>0</v>
      </c>
      <c r="Y486" s="341">
        <f>IF(ROUND(('Charges variables-Calculs auto'!Y$168-CONFIG!$D$7)/31,0)&gt;=ROUND('Charges variables (avancé)'!$K56,0),INDEX($C457:$BJ457,,COLUMN('Charges variables-Calculs auto'!Y$168)-COLUMN('Charges variables-Calculs auto'!$C$168)+1-'Charges variables (avancé)'!$K56),0)*'Charges variables (avancé)'!$Y56</f>
        <v>0</v>
      </c>
      <c r="Z486" s="341">
        <f>IF(ROUND(('Charges variables-Calculs auto'!Z$168-CONFIG!$D$7)/31,0)&gt;=ROUND('Charges variables (avancé)'!$K56,0),INDEX($C457:$BJ457,,COLUMN('Charges variables-Calculs auto'!Z$168)-COLUMN('Charges variables-Calculs auto'!$C$168)+1-'Charges variables (avancé)'!$K56),0)*'Charges variables (avancé)'!$Y56</f>
        <v>0</v>
      </c>
      <c r="AA486" s="341">
        <f>IF(ROUND(('Charges variables-Calculs auto'!AA$168-CONFIG!$D$7)/31,0)&gt;=ROUND('Charges variables (avancé)'!$K56,0),INDEX($C457:$BJ457,,COLUMN('Charges variables-Calculs auto'!AA$168)-COLUMN('Charges variables-Calculs auto'!$C$168)+1-'Charges variables (avancé)'!$K56),0)*'Charges variables (avancé)'!$AA56</f>
        <v>0</v>
      </c>
      <c r="AB486" s="341">
        <f>IF(ROUND(('Charges variables-Calculs auto'!AB$168-CONFIG!$D$7)/31,0)&gt;=ROUND('Charges variables (avancé)'!$K56,0),INDEX($C457:$BJ457,,COLUMN('Charges variables-Calculs auto'!AB$168)-COLUMN('Charges variables-Calculs auto'!$C$168)+1-'Charges variables (avancé)'!$K56),0)*'Charges variables (avancé)'!$AA56</f>
        <v>0</v>
      </c>
      <c r="AC486" s="341">
        <f>IF(ROUND(('Charges variables-Calculs auto'!AC$168-CONFIG!$D$7)/31,0)&gt;=ROUND('Charges variables (avancé)'!$K56,0),INDEX($C457:$BJ457,,COLUMN('Charges variables-Calculs auto'!AC$168)-COLUMN('Charges variables-Calculs auto'!$C$168)+1-'Charges variables (avancé)'!$K56),0)*'Charges variables (avancé)'!$AA56</f>
        <v>0</v>
      </c>
      <c r="AD486" s="341">
        <f>IF(ROUND(('Charges variables-Calculs auto'!AD$168-CONFIG!$D$7)/31,0)&gt;=ROUND('Charges variables (avancé)'!$K56,0),INDEX($C457:$BJ457,,COLUMN('Charges variables-Calculs auto'!AD$168)-COLUMN('Charges variables-Calculs auto'!$C$168)+1-'Charges variables (avancé)'!$K56),0)*'Charges variables (avancé)'!$AA56</f>
        <v>0</v>
      </c>
      <c r="AE486" s="341">
        <f>IF(ROUND(('Charges variables-Calculs auto'!AE$168-CONFIG!$D$7)/31,0)&gt;=ROUND('Charges variables (avancé)'!$K56,0),INDEX($C457:$BJ457,,COLUMN('Charges variables-Calculs auto'!AE$168)-COLUMN('Charges variables-Calculs auto'!$C$168)+1-'Charges variables (avancé)'!$K56),0)*'Charges variables (avancé)'!$AA56</f>
        <v>0</v>
      </c>
      <c r="AF486" s="341">
        <f>IF(ROUND(('Charges variables-Calculs auto'!AF$168-CONFIG!$D$7)/31,0)&gt;=ROUND('Charges variables (avancé)'!$K56,0),INDEX($C457:$BJ457,,COLUMN('Charges variables-Calculs auto'!AF$168)-COLUMN('Charges variables-Calculs auto'!$C$168)+1-'Charges variables (avancé)'!$K56),0)*'Charges variables (avancé)'!$AA56</f>
        <v>0</v>
      </c>
      <c r="AG486" s="341">
        <f>IF(ROUND(('Charges variables-Calculs auto'!AG$168-CONFIG!$D$7)/31,0)&gt;=ROUND('Charges variables (avancé)'!$K56,0),INDEX($C457:$BJ457,,COLUMN('Charges variables-Calculs auto'!AG$168)-COLUMN('Charges variables-Calculs auto'!$C$168)+1-'Charges variables (avancé)'!$K56),0)*'Charges variables (avancé)'!$AA56</f>
        <v>0</v>
      </c>
      <c r="AH486" s="341">
        <f>IF(ROUND(('Charges variables-Calculs auto'!AH$168-CONFIG!$D$7)/31,0)&gt;=ROUND('Charges variables (avancé)'!$K56,0),INDEX($C457:$BJ457,,COLUMN('Charges variables-Calculs auto'!AH$168)-COLUMN('Charges variables-Calculs auto'!$C$168)+1-'Charges variables (avancé)'!$K56),0)*'Charges variables (avancé)'!$AA56</f>
        <v>0</v>
      </c>
      <c r="AI486" s="341">
        <f>IF(ROUND(('Charges variables-Calculs auto'!AI$168-CONFIG!$D$7)/31,0)&gt;=ROUND('Charges variables (avancé)'!$K56,0),INDEX($C457:$BJ457,,COLUMN('Charges variables-Calculs auto'!AI$168)-COLUMN('Charges variables-Calculs auto'!$C$168)+1-'Charges variables (avancé)'!$K56),0)*'Charges variables (avancé)'!$AA56</f>
        <v>0</v>
      </c>
      <c r="AJ486" s="341">
        <f>IF(ROUND(('Charges variables-Calculs auto'!AJ$168-CONFIG!$D$7)/31,0)&gt;=ROUND('Charges variables (avancé)'!$K56,0),INDEX($C457:$BJ457,,COLUMN('Charges variables-Calculs auto'!AJ$168)-COLUMN('Charges variables-Calculs auto'!$C$168)+1-'Charges variables (avancé)'!$K56),0)*'Charges variables (avancé)'!$AA56</f>
        <v>0</v>
      </c>
      <c r="AK486" s="341">
        <f>IF(ROUND(('Charges variables-Calculs auto'!AK$168-CONFIG!$D$7)/31,0)&gt;=ROUND('Charges variables (avancé)'!$K56,0),INDEX($C457:$BJ457,,COLUMN('Charges variables-Calculs auto'!AK$168)-COLUMN('Charges variables-Calculs auto'!$C$168)+1-'Charges variables (avancé)'!$K56),0)*'Charges variables (avancé)'!$AA56</f>
        <v>0</v>
      </c>
      <c r="AL486" s="341">
        <f>IF(ROUND(('Charges variables-Calculs auto'!AL$168-CONFIG!$D$7)/31,0)&gt;=ROUND('Charges variables (avancé)'!$K56,0),INDEX($C457:$BJ457,,COLUMN('Charges variables-Calculs auto'!AL$168)-COLUMN('Charges variables-Calculs auto'!$C$168)+1-'Charges variables (avancé)'!$K56),0)*'Charges variables (avancé)'!$AA56</f>
        <v>0</v>
      </c>
      <c r="AM486" s="341">
        <f>IF(ROUND(('Charges variables-Calculs auto'!AM$168-CONFIG!$D$7)/31,0)&gt;=ROUND('Charges variables (avancé)'!$K56,0),INDEX($C457:$BJ457,,COLUMN('Charges variables-Calculs auto'!AM$168)-COLUMN('Charges variables-Calculs auto'!$C$168)+1-'Charges variables (avancé)'!$K56),0)*'Charges variables (avancé)'!$AC56</f>
        <v>0</v>
      </c>
      <c r="AN486" s="341">
        <f>IF(ROUND(('Charges variables-Calculs auto'!AN$168-CONFIG!$D$7)/31,0)&gt;=ROUND('Charges variables (avancé)'!$K56,0),INDEX($C457:$BJ457,,COLUMN('Charges variables-Calculs auto'!AN$168)-COLUMN('Charges variables-Calculs auto'!$C$168)+1-'Charges variables (avancé)'!$K56),0)*'Charges variables (avancé)'!$AC56</f>
        <v>0</v>
      </c>
      <c r="AO486" s="341">
        <f>IF(ROUND(('Charges variables-Calculs auto'!AO$168-CONFIG!$D$7)/31,0)&gt;=ROUND('Charges variables (avancé)'!$K56,0),INDEX($C457:$BJ457,,COLUMN('Charges variables-Calculs auto'!AO$168)-COLUMN('Charges variables-Calculs auto'!$C$168)+1-'Charges variables (avancé)'!$K56),0)*'Charges variables (avancé)'!$AC56</f>
        <v>0</v>
      </c>
      <c r="AP486" s="341">
        <f>IF(ROUND(('Charges variables-Calculs auto'!AP$168-CONFIG!$D$7)/31,0)&gt;=ROUND('Charges variables (avancé)'!$K56,0),INDEX($C457:$BJ457,,COLUMN('Charges variables-Calculs auto'!AP$168)-COLUMN('Charges variables-Calculs auto'!$C$168)+1-'Charges variables (avancé)'!$K56),0)*'Charges variables (avancé)'!$AC56</f>
        <v>0</v>
      </c>
      <c r="AQ486" s="341">
        <f>IF(ROUND(('Charges variables-Calculs auto'!AQ$168-CONFIG!$D$7)/31,0)&gt;=ROUND('Charges variables (avancé)'!$K56,0),INDEX($C457:$BJ457,,COLUMN('Charges variables-Calculs auto'!AQ$168)-COLUMN('Charges variables-Calculs auto'!$C$168)+1-'Charges variables (avancé)'!$K56),0)*'Charges variables (avancé)'!$AC56</f>
        <v>0</v>
      </c>
      <c r="AR486" s="341">
        <f>IF(ROUND(('Charges variables-Calculs auto'!AR$168-CONFIG!$D$7)/31,0)&gt;=ROUND('Charges variables (avancé)'!$K56,0),INDEX($C457:$BJ457,,COLUMN('Charges variables-Calculs auto'!AR$168)-COLUMN('Charges variables-Calculs auto'!$C$168)+1-'Charges variables (avancé)'!$K56),0)*'Charges variables (avancé)'!$AC56</f>
        <v>0</v>
      </c>
      <c r="AS486" s="341">
        <f>IF(ROUND(('Charges variables-Calculs auto'!AS$168-CONFIG!$D$7)/31,0)&gt;=ROUND('Charges variables (avancé)'!$K56,0),INDEX($C457:$BJ457,,COLUMN('Charges variables-Calculs auto'!AS$168)-COLUMN('Charges variables-Calculs auto'!$C$168)+1-'Charges variables (avancé)'!$K56),0)*'Charges variables (avancé)'!$AC56</f>
        <v>0</v>
      </c>
      <c r="AT486" s="341">
        <f>IF(ROUND(('Charges variables-Calculs auto'!AT$168-CONFIG!$D$7)/31,0)&gt;=ROUND('Charges variables (avancé)'!$K56,0),INDEX($C457:$BJ457,,COLUMN('Charges variables-Calculs auto'!AT$168)-COLUMN('Charges variables-Calculs auto'!$C$168)+1-'Charges variables (avancé)'!$K56),0)*'Charges variables (avancé)'!$AC56</f>
        <v>0</v>
      </c>
      <c r="AU486" s="341">
        <f>IF(ROUND(('Charges variables-Calculs auto'!AU$168-CONFIG!$D$7)/31,0)&gt;=ROUND('Charges variables (avancé)'!$K56,0),INDEX($C457:$BJ457,,COLUMN('Charges variables-Calculs auto'!AU$168)-COLUMN('Charges variables-Calculs auto'!$C$168)+1-'Charges variables (avancé)'!$K56),0)*'Charges variables (avancé)'!$AC56</f>
        <v>0</v>
      </c>
      <c r="AV486" s="341">
        <f>IF(ROUND(('Charges variables-Calculs auto'!AV$168-CONFIG!$D$7)/31,0)&gt;=ROUND('Charges variables (avancé)'!$K56,0),INDEX($C457:$BJ457,,COLUMN('Charges variables-Calculs auto'!AV$168)-COLUMN('Charges variables-Calculs auto'!$C$168)+1-'Charges variables (avancé)'!$K56),0)*'Charges variables (avancé)'!$AC56</f>
        <v>0</v>
      </c>
      <c r="AW486" s="341">
        <f>IF(ROUND(('Charges variables-Calculs auto'!AW$168-CONFIG!$D$7)/31,0)&gt;=ROUND('Charges variables (avancé)'!$K56,0),INDEX($C457:$BJ457,,COLUMN('Charges variables-Calculs auto'!AW$168)-COLUMN('Charges variables-Calculs auto'!$C$168)+1-'Charges variables (avancé)'!$K56),0)*'Charges variables (avancé)'!$AC56</f>
        <v>0</v>
      </c>
      <c r="AX486" s="341">
        <f>IF(ROUND(('Charges variables-Calculs auto'!AX$168-CONFIG!$D$7)/31,0)&gt;=ROUND('Charges variables (avancé)'!$K56,0),INDEX($C457:$BJ457,,COLUMN('Charges variables-Calculs auto'!AX$168)-COLUMN('Charges variables-Calculs auto'!$C$168)+1-'Charges variables (avancé)'!$K56),0)*'Charges variables (avancé)'!$AC56</f>
        <v>0</v>
      </c>
      <c r="AY486" s="341">
        <f>IF(ROUND(('Charges variables-Calculs auto'!AY$168-CONFIG!$D$7)/31,0)&gt;=ROUND('Charges variables (avancé)'!$K56,0),INDEX($C457:$BJ457,,COLUMN('Charges variables-Calculs auto'!AY$168)-COLUMN('Charges variables-Calculs auto'!$C$168)+1-'Charges variables (avancé)'!$K56),0)*'Charges variables (avancé)'!$AE56</f>
        <v>0</v>
      </c>
      <c r="AZ486" s="341">
        <f>IF(ROUND(('Charges variables-Calculs auto'!AZ$168-CONFIG!$D$7)/31,0)&gt;=ROUND('Charges variables (avancé)'!$K56,0),INDEX($C457:$BJ457,,COLUMN('Charges variables-Calculs auto'!AZ$168)-COLUMN('Charges variables-Calculs auto'!$C$168)+1-'Charges variables (avancé)'!$K56),0)*'Charges variables (avancé)'!$AE56</f>
        <v>0</v>
      </c>
      <c r="BA486" s="341">
        <f>IF(ROUND(('Charges variables-Calculs auto'!BA$168-CONFIG!$D$7)/31,0)&gt;=ROUND('Charges variables (avancé)'!$K56,0),INDEX($C457:$BJ457,,COLUMN('Charges variables-Calculs auto'!BA$168)-COLUMN('Charges variables-Calculs auto'!$C$168)+1-'Charges variables (avancé)'!$K56),0)*'Charges variables (avancé)'!$AE56</f>
        <v>0</v>
      </c>
      <c r="BB486" s="341">
        <f>IF(ROUND(('Charges variables-Calculs auto'!BB$168-CONFIG!$D$7)/31,0)&gt;=ROUND('Charges variables (avancé)'!$K56,0),INDEX($C457:$BJ457,,COLUMN('Charges variables-Calculs auto'!BB$168)-COLUMN('Charges variables-Calculs auto'!$C$168)+1-'Charges variables (avancé)'!$K56),0)*'Charges variables (avancé)'!$AE56</f>
        <v>0</v>
      </c>
      <c r="BC486" s="341">
        <f>IF(ROUND(('Charges variables-Calculs auto'!BC$168-CONFIG!$D$7)/31,0)&gt;=ROUND('Charges variables (avancé)'!$K56,0),INDEX($C457:$BJ457,,COLUMN('Charges variables-Calculs auto'!BC$168)-COLUMN('Charges variables-Calculs auto'!$C$168)+1-'Charges variables (avancé)'!$K56),0)*'Charges variables (avancé)'!$AE56</f>
        <v>0</v>
      </c>
      <c r="BD486" s="341">
        <f>IF(ROUND(('Charges variables-Calculs auto'!BD$168-CONFIG!$D$7)/31,0)&gt;=ROUND('Charges variables (avancé)'!$K56,0),INDEX($C457:$BJ457,,COLUMN('Charges variables-Calculs auto'!BD$168)-COLUMN('Charges variables-Calculs auto'!$C$168)+1-'Charges variables (avancé)'!$K56),0)*'Charges variables (avancé)'!$AE56</f>
        <v>0</v>
      </c>
      <c r="BE486" s="341">
        <f>IF(ROUND(('Charges variables-Calculs auto'!BE$168-CONFIG!$D$7)/31,0)&gt;=ROUND('Charges variables (avancé)'!$K56,0),INDEX($C457:$BJ457,,COLUMN('Charges variables-Calculs auto'!BE$168)-COLUMN('Charges variables-Calculs auto'!$C$168)+1-'Charges variables (avancé)'!$K56),0)*'Charges variables (avancé)'!$AE56</f>
        <v>0</v>
      </c>
      <c r="BF486" s="341">
        <f>IF(ROUND(('Charges variables-Calculs auto'!BF$168-CONFIG!$D$7)/31,0)&gt;=ROUND('Charges variables (avancé)'!$K56,0),INDEX($C457:$BJ457,,COLUMN('Charges variables-Calculs auto'!BF$168)-COLUMN('Charges variables-Calculs auto'!$C$168)+1-'Charges variables (avancé)'!$K56),0)*'Charges variables (avancé)'!$AE56</f>
        <v>0</v>
      </c>
      <c r="BG486" s="341">
        <f>IF(ROUND(('Charges variables-Calculs auto'!BG$168-CONFIG!$D$7)/31,0)&gt;=ROUND('Charges variables (avancé)'!$K56,0),INDEX($C457:$BJ457,,COLUMN('Charges variables-Calculs auto'!BG$168)-COLUMN('Charges variables-Calculs auto'!$C$168)+1-'Charges variables (avancé)'!$K56),0)*'Charges variables (avancé)'!$AE56</f>
        <v>0</v>
      </c>
      <c r="BH486" s="341">
        <f>IF(ROUND(('Charges variables-Calculs auto'!BH$168-CONFIG!$D$7)/31,0)&gt;=ROUND('Charges variables (avancé)'!$K56,0),INDEX($C457:$BJ457,,COLUMN('Charges variables-Calculs auto'!BH$168)-COLUMN('Charges variables-Calculs auto'!$C$168)+1-'Charges variables (avancé)'!$K56),0)*'Charges variables (avancé)'!$AE56</f>
        <v>0</v>
      </c>
      <c r="BI486" s="341">
        <f>IF(ROUND(('Charges variables-Calculs auto'!BI$168-CONFIG!$D$7)/31,0)&gt;=ROUND('Charges variables (avancé)'!$K56,0),INDEX($C457:$BJ457,,COLUMN('Charges variables-Calculs auto'!BI$168)-COLUMN('Charges variables-Calculs auto'!$C$168)+1-'Charges variables (avancé)'!$K56),0)*'Charges variables (avancé)'!$AE56</f>
        <v>0</v>
      </c>
      <c r="BJ486" s="341">
        <f>IF(ROUND(('Charges variables-Calculs auto'!BJ$168-CONFIG!$D$7)/31,0)&gt;=ROUND('Charges variables (avancé)'!$K56,0),INDEX($C457:$BJ457,,COLUMN('Charges variables-Calculs auto'!BJ$168)-COLUMN('Charges variables-Calculs auto'!$C$168)+1-'Charges variables (avancé)'!$K56),0)*'Charges variables (avancé)'!$AE56</f>
        <v>0</v>
      </c>
    </row>
    <row r="487" spans="2:62" ht="15" customHeight="1">
      <c r="B487" s="366">
        <f>'Charges variables (avancé)'!$C$57</f>
        <v>0</v>
      </c>
      <c r="C487" s="341">
        <f>IF(ROUND(('Charges variables-Calculs auto'!C$168-CONFIG!$D$7)/31,0)&gt;=ROUND('Charges variables (avancé)'!$K57,0),INDEX($C458:$BJ458,,COLUMN('Charges variables-Calculs auto'!C$168)-COLUMN('Charges variables-Calculs auto'!$C$168)+1-'Charges variables (avancé)'!$K57),0)*'Charges variables (avancé)'!$E57</f>
        <v>0</v>
      </c>
      <c r="D487" s="341">
        <f>IF(ROUND(('Charges variables-Calculs auto'!D$168-CONFIG!$D$7)/31,0)&gt;=ROUND('Charges variables (avancé)'!$K57,0),INDEX($C458:$BJ458,,COLUMN('Charges variables-Calculs auto'!D$168)-COLUMN('Charges variables-Calculs auto'!$C$168)+1-'Charges variables (avancé)'!$K57),0)*'Charges variables (avancé)'!$E57</f>
        <v>0</v>
      </c>
      <c r="E487" s="341">
        <f>IF(ROUND(('Charges variables-Calculs auto'!E$168-CONFIG!$D$7)/31,0)&gt;=ROUND('Charges variables (avancé)'!$K57,0),INDEX($C458:$BJ458,,COLUMN('Charges variables-Calculs auto'!E$168)-COLUMN('Charges variables-Calculs auto'!$C$168)+1-'Charges variables (avancé)'!$K57),0)*'Charges variables (avancé)'!$E57</f>
        <v>0</v>
      </c>
      <c r="F487" s="341">
        <f>IF(ROUND(('Charges variables-Calculs auto'!F$168-CONFIG!$D$7)/31,0)&gt;=ROUND('Charges variables (avancé)'!$K57,0),INDEX($C458:$BJ458,,COLUMN('Charges variables-Calculs auto'!F$168)-COLUMN('Charges variables-Calculs auto'!$C$168)+1-'Charges variables (avancé)'!$K57),0)*'Charges variables (avancé)'!$E57</f>
        <v>0</v>
      </c>
      <c r="G487" s="341">
        <f>IF(ROUND(('Charges variables-Calculs auto'!G$168-CONFIG!$D$7)/31,0)&gt;=ROUND('Charges variables (avancé)'!$K57,0),INDEX($C458:$BJ458,,COLUMN('Charges variables-Calculs auto'!G$168)-COLUMN('Charges variables-Calculs auto'!$C$168)+1-'Charges variables (avancé)'!$K57),0)*'Charges variables (avancé)'!$E57</f>
        <v>0</v>
      </c>
      <c r="H487" s="341">
        <f>IF(ROUND(('Charges variables-Calculs auto'!H$168-CONFIG!$D$7)/31,0)&gt;=ROUND('Charges variables (avancé)'!$K57,0),INDEX($C458:$BJ458,,COLUMN('Charges variables-Calculs auto'!H$168)-COLUMN('Charges variables-Calculs auto'!$C$168)+1-'Charges variables (avancé)'!$K57),0)*'Charges variables (avancé)'!$E57</f>
        <v>0</v>
      </c>
      <c r="I487" s="341">
        <f>IF(ROUND(('Charges variables-Calculs auto'!I$168-CONFIG!$D$7)/31,0)&gt;=ROUND('Charges variables (avancé)'!$K57,0),INDEX($C458:$BJ458,,COLUMN('Charges variables-Calculs auto'!I$168)-COLUMN('Charges variables-Calculs auto'!$C$168)+1-'Charges variables (avancé)'!$K57),0)*'Charges variables (avancé)'!$E57</f>
        <v>0</v>
      </c>
      <c r="J487" s="341">
        <f>IF(ROUND(('Charges variables-Calculs auto'!J$168-CONFIG!$D$7)/31,0)&gt;=ROUND('Charges variables (avancé)'!$K57,0),INDEX($C458:$BJ458,,COLUMN('Charges variables-Calculs auto'!J$168)-COLUMN('Charges variables-Calculs auto'!$C$168)+1-'Charges variables (avancé)'!$K57),0)*'Charges variables (avancé)'!$E57</f>
        <v>0</v>
      </c>
      <c r="K487" s="341">
        <f>IF(ROUND(('Charges variables-Calculs auto'!K$168-CONFIG!$D$7)/31,0)&gt;=ROUND('Charges variables (avancé)'!$K57,0),INDEX($C458:$BJ458,,COLUMN('Charges variables-Calculs auto'!K$168)-COLUMN('Charges variables-Calculs auto'!$C$168)+1-'Charges variables (avancé)'!$K57),0)*'Charges variables (avancé)'!$E57</f>
        <v>0</v>
      </c>
      <c r="L487" s="341">
        <f>IF(ROUND(('Charges variables-Calculs auto'!L$168-CONFIG!$D$7)/31,0)&gt;=ROUND('Charges variables (avancé)'!$K57,0),INDEX($C458:$BJ458,,COLUMN('Charges variables-Calculs auto'!L$168)-COLUMN('Charges variables-Calculs auto'!$C$168)+1-'Charges variables (avancé)'!$K57),0)*'Charges variables (avancé)'!$E57</f>
        <v>0</v>
      </c>
      <c r="M487" s="341">
        <f>IF(ROUND(('Charges variables-Calculs auto'!M$168-CONFIG!$D$7)/31,0)&gt;=ROUND('Charges variables (avancé)'!$K57,0),INDEX($C458:$BJ458,,COLUMN('Charges variables-Calculs auto'!M$168)-COLUMN('Charges variables-Calculs auto'!$C$168)+1-'Charges variables (avancé)'!$K57),0)*'Charges variables (avancé)'!$E57</f>
        <v>0</v>
      </c>
      <c r="N487" s="341">
        <f>IF(ROUND(('Charges variables-Calculs auto'!N$168-CONFIG!$D$7)/31,0)&gt;=ROUND('Charges variables (avancé)'!$K57,0),INDEX($C458:$BJ458,,COLUMN('Charges variables-Calculs auto'!N$168)-COLUMN('Charges variables-Calculs auto'!$C$168)+1-'Charges variables (avancé)'!$K57),0)*'Charges variables (avancé)'!$E57</f>
        <v>0</v>
      </c>
      <c r="O487" s="341">
        <f>IF(ROUND(('Charges variables-Calculs auto'!O$168-CONFIG!$D$7)/31,0)&gt;=ROUND('Charges variables (avancé)'!$K57,0),INDEX($C458:$BJ458,,COLUMN('Charges variables-Calculs auto'!O$168)-COLUMN('Charges variables-Calculs auto'!$C$168)+1-'Charges variables (avancé)'!$K57),0)*'Charges variables (avancé)'!$Y57</f>
        <v>0</v>
      </c>
      <c r="P487" s="341">
        <f>IF(ROUND(('Charges variables-Calculs auto'!P$168-CONFIG!$D$7)/31,0)&gt;=ROUND('Charges variables (avancé)'!$K57,0),INDEX($C458:$BJ458,,COLUMN('Charges variables-Calculs auto'!P$168)-COLUMN('Charges variables-Calculs auto'!$C$168)+1-'Charges variables (avancé)'!$K57),0)*'Charges variables (avancé)'!$Y57</f>
        <v>0</v>
      </c>
      <c r="Q487" s="341">
        <f>IF(ROUND(('Charges variables-Calculs auto'!Q$168-CONFIG!$D$7)/31,0)&gt;=ROUND('Charges variables (avancé)'!$K57,0),INDEX($C458:$BJ458,,COLUMN('Charges variables-Calculs auto'!Q$168)-COLUMN('Charges variables-Calculs auto'!$C$168)+1-'Charges variables (avancé)'!$K57),0)*'Charges variables (avancé)'!$Y57</f>
        <v>0</v>
      </c>
      <c r="R487" s="341">
        <f>IF(ROUND(('Charges variables-Calculs auto'!R$168-CONFIG!$D$7)/31,0)&gt;=ROUND('Charges variables (avancé)'!$K57,0),INDEX($C458:$BJ458,,COLUMN('Charges variables-Calculs auto'!R$168)-COLUMN('Charges variables-Calculs auto'!$C$168)+1-'Charges variables (avancé)'!$K57),0)*'Charges variables (avancé)'!$Y57</f>
        <v>0</v>
      </c>
      <c r="S487" s="341">
        <f>IF(ROUND(('Charges variables-Calculs auto'!S$168-CONFIG!$D$7)/31,0)&gt;=ROUND('Charges variables (avancé)'!$K57,0),INDEX($C458:$BJ458,,COLUMN('Charges variables-Calculs auto'!S$168)-COLUMN('Charges variables-Calculs auto'!$C$168)+1-'Charges variables (avancé)'!$K57),0)*'Charges variables (avancé)'!$Y57</f>
        <v>0</v>
      </c>
      <c r="T487" s="341">
        <f>IF(ROUND(('Charges variables-Calculs auto'!T$168-CONFIG!$D$7)/31,0)&gt;=ROUND('Charges variables (avancé)'!$K57,0),INDEX($C458:$BJ458,,COLUMN('Charges variables-Calculs auto'!T$168)-COLUMN('Charges variables-Calculs auto'!$C$168)+1-'Charges variables (avancé)'!$K57),0)*'Charges variables (avancé)'!$Y57</f>
        <v>0</v>
      </c>
      <c r="U487" s="341">
        <f>IF(ROUND(('Charges variables-Calculs auto'!U$168-CONFIG!$D$7)/31,0)&gt;=ROUND('Charges variables (avancé)'!$K57,0),INDEX($C458:$BJ458,,COLUMN('Charges variables-Calculs auto'!U$168)-COLUMN('Charges variables-Calculs auto'!$C$168)+1-'Charges variables (avancé)'!$K57),0)*'Charges variables (avancé)'!$Y57</f>
        <v>0</v>
      </c>
      <c r="V487" s="341">
        <f>IF(ROUND(('Charges variables-Calculs auto'!V$168-CONFIG!$D$7)/31,0)&gt;=ROUND('Charges variables (avancé)'!$K57,0),INDEX($C458:$BJ458,,COLUMN('Charges variables-Calculs auto'!V$168)-COLUMN('Charges variables-Calculs auto'!$C$168)+1-'Charges variables (avancé)'!$K57),0)*'Charges variables (avancé)'!$Y57</f>
        <v>0</v>
      </c>
      <c r="W487" s="341">
        <f>IF(ROUND(('Charges variables-Calculs auto'!W$168-CONFIG!$D$7)/31,0)&gt;=ROUND('Charges variables (avancé)'!$K57,0),INDEX($C458:$BJ458,,COLUMN('Charges variables-Calculs auto'!W$168)-COLUMN('Charges variables-Calculs auto'!$C$168)+1-'Charges variables (avancé)'!$K57),0)*'Charges variables (avancé)'!$Y57</f>
        <v>0</v>
      </c>
      <c r="X487" s="341">
        <f>IF(ROUND(('Charges variables-Calculs auto'!X$168-CONFIG!$D$7)/31,0)&gt;=ROUND('Charges variables (avancé)'!$K57,0),INDEX($C458:$BJ458,,COLUMN('Charges variables-Calculs auto'!X$168)-COLUMN('Charges variables-Calculs auto'!$C$168)+1-'Charges variables (avancé)'!$K57),0)*'Charges variables (avancé)'!$Y57</f>
        <v>0</v>
      </c>
      <c r="Y487" s="341">
        <f>IF(ROUND(('Charges variables-Calculs auto'!Y$168-CONFIG!$D$7)/31,0)&gt;=ROUND('Charges variables (avancé)'!$K57,0),INDEX($C458:$BJ458,,COLUMN('Charges variables-Calculs auto'!Y$168)-COLUMN('Charges variables-Calculs auto'!$C$168)+1-'Charges variables (avancé)'!$K57),0)*'Charges variables (avancé)'!$Y57</f>
        <v>0</v>
      </c>
      <c r="Z487" s="341">
        <f>IF(ROUND(('Charges variables-Calculs auto'!Z$168-CONFIG!$D$7)/31,0)&gt;=ROUND('Charges variables (avancé)'!$K57,0),INDEX($C458:$BJ458,,COLUMN('Charges variables-Calculs auto'!Z$168)-COLUMN('Charges variables-Calculs auto'!$C$168)+1-'Charges variables (avancé)'!$K57),0)*'Charges variables (avancé)'!$Y57</f>
        <v>0</v>
      </c>
      <c r="AA487" s="341">
        <f>IF(ROUND(('Charges variables-Calculs auto'!AA$168-CONFIG!$D$7)/31,0)&gt;=ROUND('Charges variables (avancé)'!$K57,0),INDEX($C458:$BJ458,,COLUMN('Charges variables-Calculs auto'!AA$168)-COLUMN('Charges variables-Calculs auto'!$C$168)+1-'Charges variables (avancé)'!$K57),0)*'Charges variables (avancé)'!$AA57</f>
        <v>0</v>
      </c>
      <c r="AB487" s="341">
        <f>IF(ROUND(('Charges variables-Calculs auto'!AB$168-CONFIG!$D$7)/31,0)&gt;=ROUND('Charges variables (avancé)'!$K57,0),INDEX($C458:$BJ458,,COLUMN('Charges variables-Calculs auto'!AB$168)-COLUMN('Charges variables-Calculs auto'!$C$168)+1-'Charges variables (avancé)'!$K57),0)*'Charges variables (avancé)'!$AA57</f>
        <v>0</v>
      </c>
      <c r="AC487" s="341">
        <f>IF(ROUND(('Charges variables-Calculs auto'!AC$168-CONFIG!$D$7)/31,0)&gt;=ROUND('Charges variables (avancé)'!$K57,0),INDEX($C458:$BJ458,,COLUMN('Charges variables-Calculs auto'!AC$168)-COLUMN('Charges variables-Calculs auto'!$C$168)+1-'Charges variables (avancé)'!$K57),0)*'Charges variables (avancé)'!$AA57</f>
        <v>0</v>
      </c>
      <c r="AD487" s="341">
        <f>IF(ROUND(('Charges variables-Calculs auto'!AD$168-CONFIG!$D$7)/31,0)&gt;=ROUND('Charges variables (avancé)'!$K57,0),INDEX($C458:$BJ458,,COLUMN('Charges variables-Calculs auto'!AD$168)-COLUMN('Charges variables-Calculs auto'!$C$168)+1-'Charges variables (avancé)'!$K57),0)*'Charges variables (avancé)'!$AA57</f>
        <v>0</v>
      </c>
      <c r="AE487" s="341">
        <f>IF(ROUND(('Charges variables-Calculs auto'!AE$168-CONFIG!$D$7)/31,0)&gt;=ROUND('Charges variables (avancé)'!$K57,0),INDEX($C458:$BJ458,,COLUMN('Charges variables-Calculs auto'!AE$168)-COLUMN('Charges variables-Calculs auto'!$C$168)+1-'Charges variables (avancé)'!$K57),0)*'Charges variables (avancé)'!$AA57</f>
        <v>0</v>
      </c>
      <c r="AF487" s="341">
        <f>IF(ROUND(('Charges variables-Calculs auto'!AF$168-CONFIG!$D$7)/31,0)&gt;=ROUND('Charges variables (avancé)'!$K57,0),INDEX($C458:$BJ458,,COLUMN('Charges variables-Calculs auto'!AF$168)-COLUMN('Charges variables-Calculs auto'!$C$168)+1-'Charges variables (avancé)'!$K57),0)*'Charges variables (avancé)'!$AA57</f>
        <v>0</v>
      </c>
      <c r="AG487" s="341">
        <f>IF(ROUND(('Charges variables-Calculs auto'!AG$168-CONFIG!$D$7)/31,0)&gt;=ROUND('Charges variables (avancé)'!$K57,0),INDEX($C458:$BJ458,,COLUMN('Charges variables-Calculs auto'!AG$168)-COLUMN('Charges variables-Calculs auto'!$C$168)+1-'Charges variables (avancé)'!$K57),0)*'Charges variables (avancé)'!$AA57</f>
        <v>0</v>
      </c>
      <c r="AH487" s="341">
        <f>IF(ROUND(('Charges variables-Calculs auto'!AH$168-CONFIG!$D$7)/31,0)&gt;=ROUND('Charges variables (avancé)'!$K57,0),INDEX($C458:$BJ458,,COLUMN('Charges variables-Calculs auto'!AH$168)-COLUMN('Charges variables-Calculs auto'!$C$168)+1-'Charges variables (avancé)'!$K57),0)*'Charges variables (avancé)'!$AA57</f>
        <v>0</v>
      </c>
      <c r="AI487" s="341">
        <f>IF(ROUND(('Charges variables-Calculs auto'!AI$168-CONFIG!$D$7)/31,0)&gt;=ROUND('Charges variables (avancé)'!$K57,0),INDEX($C458:$BJ458,,COLUMN('Charges variables-Calculs auto'!AI$168)-COLUMN('Charges variables-Calculs auto'!$C$168)+1-'Charges variables (avancé)'!$K57),0)*'Charges variables (avancé)'!$AA57</f>
        <v>0</v>
      </c>
      <c r="AJ487" s="341">
        <f>IF(ROUND(('Charges variables-Calculs auto'!AJ$168-CONFIG!$D$7)/31,0)&gt;=ROUND('Charges variables (avancé)'!$K57,0),INDEX($C458:$BJ458,,COLUMN('Charges variables-Calculs auto'!AJ$168)-COLUMN('Charges variables-Calculs auto'!$C$168)+1-'Charges variables (avancé)'!$K57),0)*'Charges variables (avancé)'!$AA57</f>
        <v>0</v>
      </c>
      <c r="AK487" s="341">
        <f>IF(ROUND(('Charges variables-Calculs auto'!AK$168-CONFIG!$D$7)/31,0)&gt;=ROUND('Charges variables (avancé)'!$K57,0),INDEX($C458:$BJ458,,COLUMN('Charges variables-Calculs auto'!AK$168)-COLUMN('Charges variables-Calculs auto'!$C$168)+1-'Charges variables (avancé)'!$K57),0)*'Charges variables (avancé)'!$AA57</f>
        <v>0</v>
      </c>
      <c r="AL487" s="341">
        <f>IF(ROUND(('Charges variables-Calculs auto'!AL$168-CONFIG!$D$7)/31,0)&gt;=ROUND('Charges variables (avancé)'!$K57,0),INDEX($C458:$BJ458,,COLUMN('Charges variables-Calculs auto'!AL$168)-COLUMN('Charges variables-Calculs auto'!$C$168)+1-'Charges variables (avancé)'!$K57),0)*'Charges variables (avancé)'!$AA57</f>
        <v>0</v>
      </c>
      <c r="AM487" s="341">
        <f>IF(ROUND(('Charges variables-Calculs auto'!AM$168-CONFIG!$D$7)/31,0)&gt;=ROUND('Charges variables (avancé)'!$K57,0),INDEX($C458:$BJ458,,COLUMN('Charges variables-Calculs auto'!AM$168)-COLUMN('Charges variables-Calculs auto'!$C$168)+1-'Charges variables (avancé)'!$K57),0)*'Charges variables (avancé)'!$AC57</f>
        <v>0</v>
      </c>
      <c r="AN487" s="341">
        <f>IF(ROUND(('Charges variables-Calculs auto'!AN$168-CONFIG!$D$7)/31,0)&gt;=ROUND('Charges variables (avancé)'!$K57,0),INDEX($C458:$BJ458,,COLUMN('Charges variables-Calculs auto'!AN$168)-COLUMN('Charges variables-Calculs auto'!$C$168)+1-'Charges variables (avancé)'!$K57),0)*'Charges variables (avancé)'!$AC57</f>
        <v>0</v>
      </c>
      <c r="AO487" s="341">
        <f>IF(ROUND(('Charges variables-Calculs auto'!AO$168-CONFIG!$D$7)/31,0)&gt;=ROUND('Charges variables (avancé)'!$K57,0),INDEX($C458:$BJ458,,COLUMN('Charges variables-Calculs auto'!AO$168)-COLUMN('Charges variables-Calculs auto'!$C$168)+1-'Charges variables (avancé)'!$K57),0)*'Charges variables (avancé)'!$AC57</f>
        <v>0</v>
      </c>
      <c r="AP487" s="341">
        <f>IF(ROUND(('Charges variables-Calculs auto'!AP$168-CONFIG!$D$7)/31,0)&gt;=ROUND('Charges variables (avancé)'!$K57,0),INDEX($C458:$BJ458,,COLUMN('Charges variables-Calculs auto'!AP$168)-COLUMN('Charges variables-Calculs auto'!$C$168)+1-'Charges variables (avancé)'!$K57),0)*'Charges variables (avancé)'!$AC57</f>
        <v>0</v>
      </c>
      <c r="AQ487" s="341">
        <f>IF(ROUND(('Charges variables-Calculs auto'!AQ$168-CONFIG!$D$7)/31,0)&gt;=ROUND('Charges variables (avancé)'!$K57,0),INDEX($C458:$BJ458,,COLUMN('Charges variables-Calculs auto'!AQ$168)-COLUMN('Charges variables-Calculs auto'!$C$168)+1-'Charges variables (avancé)'!$K57),0)*'Charges variables (avancé)'!$AC57</f>
        <v>0</v>
      </c>
      <c r="AR487" s="341">
        <f>IF(ROUND(('Charges variables-Calculs auto'!AR$168-CONFIG!$D$7)/31,0)&gt;=ROUND('Charges variables (avancé)'!$K57,0),INDEX($C458:$BJ458,,COLUMN('Charges variables-Calculs auto'!AR$168)-COLUMN('Charges variables-Calculs auto'!$C$168)+1-'Charges variables (avancé)'!$K57),0)*'Charges variables (avancé)'!$AC57</f>
        <v>0</v>
      </c>
      <c r="AS487" s="341">
        <f>IF(ROUND(('Charges variables-Calculs auto'!AS$168-CONFIG!$D$7)/31,0)&gt;=ROUND('Charges variables (avancé)'!$K57,0),INDEX($C458:$BJ458,,COLUMN('Charges variables-Calculs auto'!AS$168)-COLUMN('Charges variables-Calculs auto'!$C$168)+1-'Charges variables (avancé)'!$K57),0)*'Charges variables (avancé)'!$AC57</f>
        <v>0</v>
      </c>
      <c r="AT487" s="341">
        <f>IF(ROUND(('Charges variables-Calculs auto'!AT$168-CONFIG!$D$7)/31,0)&gt;=ROUND('Charges variables (avancé)'!$K57,0),INDEX($C458:$BJ458,,COLUMN('Charges variables-Calculs auto'!AT$168)-COLUMN('Charges variables-Calculs auto'!$C$168)+1-'Charges variables (avancé)'!$K57),0)*'Charges variables (avancé)'!$AC57</f>
        <v>0</v>
      </c>
      <c r="AU487" s="341">
        <f>IF(ROUND(('Charges variables-Calculs auto'!AU$168-CONFIG!$D$7)/31,0)&gt;=ROUND('Charges variables (avancé)'!$K57,0),INDEX($C458:$BJ458,,COLUMN('Charges variables-Calculs auto'!AU$168)-COLUMN('Charges variables-Calculs auto'!$C$168)+1-'Charges variables (avancé)'!$K57),0)*'Charges variables (avancé)'!$AC57</f>
        <v>0</v>
      </c>
      <c r="AV487" s="341">
        <f>IF(ROUND(('Charges variables-Calculs auto'!AV$168-CONFIG!$D$7)/31,0)&gt;=ROUND('Charges variables (avancé)'!$K57,0),INDEX($C458:$BJ458,,COLUMN('Charges variables-Calculs auto'!AV$168)-COLUMN('Charges variables-Calculs auto'!$C$168)+1-'Charges variables (avancé)'!$K57),0)*'Charges variables (avancé)'!$AC57</f>
        <v>0</v>
      </c>
      <c r="AW487" s="341">
        <f>IF(ROUND(('Charges variables-Calculs auto'!AW$168-CONFIG!$D$7)/31,0)&gt;=ROUND('Charges variables (avancé)'!$K57,0),INDEX($C458:$BJ458,,COLUMN('Charges variables-Calculs auto'!AW$168)-COLUMN('Charges variables-Calculs auto'!$C$168)+1-'Charges variables (avancé)'!$K57),0)*'Charges variables (avancé)'!$AC57</f>
        <v>0</v>
      </c>
      <c r="AX487" s="341">
        <f>IF(ROUND(('Charges variables-Calculs auto'!AX$168-CONFIG!$D$7)/31,0)&gt;=ROUND('Charges variables (avancé)'!$K57,0),INDEX($C458:$BJ458,,COLUMN('Charges variables-Calculs auto'!AX$168)-COLUMN('Charges variables-Calculs auto'!$C$168)+1-'Charges variables (avancé)'!$K57),0)*'Charges variables (avancé)'!$AC57</f>
        <v>0</v>
      </c>
      <c r="AY487" s="341">
        <f>IF(ROUND(('Charges variables-Calculs auto'!AY$168-CONFIG!$D$7)/31,0)&gt;=ROUND('Charges variables (avancé)'!$K57,0),INDEX($C458:$BJ458,,COLUMN('Charges variables-Calculs auto'!AY$168)-COLUMN('Charges variables-Calculs auto'!$C$168)+1-'Charges variables (avancé)'!$K57),0)*'Charges variables (avancé)'!$AE57</f>
        <v>0</v>
      </c>
      <c r="AZ487" s="341">
        <f>IF(ROUND(('Charges variables-Calculs auto'!AZ$168-CONFIG!$D$7)/31,0)&gt;=ROUND('Charges variables (avancé)'!$K57,0),INDEX($C458:$BJ458,,COLUMN('Charges variables-Calculs auto'!AZ$168)-COLUMN('Charges variables-Calculs auto'!$C$168)+1-'Charges variables (avancé)'!$K57),0)*'Charges variables (avancé)'!$AE57</f>
        <v>0</v>
      </c>
      <c r="BA487" s="341">
        <f>IF(ROUND(('Charges variables-Calculs auto'!BA$168-CONFIG!$D$7)/31,0)&gt;=ROUND('Charges variables (avancé)'!$K57,0),INDEX($C458:$BJ458,,COLUMN('Charges variables-Calculs auto'!BA$168)-COLUMN('Charges variables-Calculs auto'!$C$168)+1-'Charges variables (avancé)'!$K57),0)*'Charges variables (avancé)'!$AE57</f>
        <v>0</v>
      </c>
      <c r="BB487" s="341">
        <f>IF(ROUND(('Charges variables-Calculs auto'!BB$168-CONFIG!$D$7)/31,0)&gt;=ROUND('Charges variables (avancé)'!$K57,0),INDEX($C458:$BJ458,,COLUMN('Charges variables-Calculs auto'!BB$168)-COLUMN('Charges variables-Calculs auto'!$C$168)+1-'Charges variables (avancé)'!$K57),0)*'Charges variables (avancé)'!$AE57</f>
        <v>0</v>
      </c>
      <c r="BC487" s="341">
        <f>IF(ROUND(('Charges variables-Calculs auto'!BC$168-CONFIG!$D$7)/31,0)&gt;=ROUND('Charges variables (avancé)'!$K57,0),INDEX($C458:$BJ458,,COLUMN('Charges variables-Calculs auto'!BC$168)-COLUMN('Charges variables-Calculs auto'!$C$168)+1-'Charges variables (avancé)'!$K57),0)*'Charges variables (avancé)'!$AE57</f>
        <v>0</v>
      </c>
      <c r="BD487" s="341">
        <f>IF(ROUND(('Charges variables-Calculs auto'!BD$168-CONFIG!$D$7)/31,0)&gt;=ROUND('Charges variables (avancé)'!$K57,0),INDEX($C458:$BJ458,,COLUMN('Charges variables-Calculs auto'!BD$168)-COLUMN('Charges variables-Calculs auto'!$C$168)+1-'Charges variables (avancé)'!$K57),0)*'Charges variables (avancé)'!$AE57</f>
        <v>0</v>
      </c>
      <c r="BE487" s="341">
        <f>IF(ROUND(('Charges variables-Calculs auto'!BE$168-CONFIG!$D$7)/31,0)&gt;=ROUND('Charges variables (avancé)'!$K57,0),INDEX($C458:$BJ458,,COLUMN('Charges variables-Calculs auto'!BE$168)-COLUMN('Charges variables-Calculs auto'!$C$168)+1-'Charges variables (avancé)'!$K57),0)*'Charges variables (avancé)'!$AE57</f>
        <v>0</v>
      </c>
      <c r="BF487" s="341">
        <f>IF(ROUND(('Charges variables-Calculs auto'!BF$168-CONFIG!$D$7)/31,0)&gt;=ROUND('Charges variables (avancé)'!$K57,0),INDEX($C458:$BJ458,,COLUMN('Charges variables-Calculs auto'!BF$168)-COLUMN('Charges variables-Calculs auto'!$C$168)+1-'Charges variables (avancé)'!$K57),0)*'Charges variables (avancé)'!$AE57</f>
        <v>0</v>
      </c>
      <c r="BG487" s="341">
        <f>IF(ROUND(('Charges variables-Calculs auto'!BG$168-CONFIG!$D$7)/31,0)&gt;=ROUND('Charges variables (avancé)'!$K57,0),INDEX($C458:$BJ458,,COLUMN('Charges variables-Calculs auto'!BG$168)-COLUMN('Charges variables-Calculs auto'!$C$168)+1-'Charges variables (avancé)'!$K57),0)*'Charges variables (avancé)'!$AE57</f>
        <v>0</v>
      </c>
      <c r="BH487" s="341">
        <f>IF(ROUND(('Charges variables-Calculs auto'!BH$168-CONFIG!$D$7)/31,0)&gt;=ROUND('Charges variables (avancé)'!$K57,0),INDEX($C458:$BJ458,,COLUMN('Charges variables-Calculs auto'!BH$168)-COLUMN('Charges variables-Calculs auto'!$C$168)+1-'Charges variables (avancé)'!$K57),0)*'Charges variables (avancé)'!$AE57</f>
        <v>0</v>
      </c>
      <c r="BI487" s="341">
        <f>IF(ROUND(('Charges variables-Calculs auto'!BI$168-CONFIG!$D$7)/31,0)&gt;=ROUND('Charges variables (avancé)'!$K57,0),INDEX($C458:$BJ458,,COLUMN('Charges variables-Calculs auto'!BI$168)-COLUMN('Charges variables-Calculs auto'!$C$168)+1-'Charges variables (avancé)'!$K57),0)*'Charges variables (avancé)'!$AE57</f>
        <v>0</v>
      </c>
      <c r="BJ487" s="341">
        <f>IF(ROUND(('Charges variables-Calculs auto'!BJ$168-CONFIG!$D$7)/31,0)&gt;=ROUND('Charges variables (avancé)'!$K57,0),INDEX($C458:$BJ458,,COLUMN('Charges variables-Calculs auto'!BJ$168)-COLUMN('Charges variables-Calculs auto'!$C$168)+1-'Charges variables (avancé)'!$K57),0)*'Charges variables (avancé)'!$AE57</f>
        <v>0</v>
      </c>
    </row>
    <row r="488" spans="2:62" ht="15" customHeight="1">
      <c r="B488" s="366">
        <f>'Charges variables (avancé)'!$C$58</f>
        <v>0</v>
      </c>
      <c r="C488" s="341">
        <f>IF(ROUND(('Charges variables-Calculs auto'!C$168-CONFIG!$D$7)/31,0)&gt;=ROUND('Charges variables (avancé)'!$K58,0),INDEX($C459:$BJ459,,COLUMN('Charges variables-Calculs auto'!C$168)-COLUMN('Charges variables-Calculs auto'!$C$168)+1-'Charges variables (avancé)'!$K58),0)*'Charges variables (avancé)'!$E58</f>
        <v>0</v>
      </c>
      <c r="D488" s="341">
        <f>IF(ROUND(('Charges variables-Calculs auto'!D$168-CONFIG!$D$7)/31,0)&gt;=ROUND('Charges variables (avancé)'!$K58,0),INDEX($C459:$BJ459,,COLUMN('Charges variables-Calculs auto'!D$168)-COLUMN('Charges variables-Calculs auto'!$C$168)+1-'Charges variables (avancé)'!$K58),0)*'Charges variables (avancé)'!$E58</f>
        <v>0</v>
      </c>
      <c r="E488" s="341">
        <f>IF(ROUND(('Charges variables-Calculs auto'!E$168-CONFIG!$D$7)/31,0)&gt;=ROUND('Charges variables (avancé)'!$K58,0),INDEX($C459:$BJ459,,COLUMN('Charges variables-Calculs auto'!E$168)-COLUMN('Charges variables-Calculs auto'!$C$168)+1-'Charges variables (avancé)'!$K58),0)*'Charges variables (avancé)'!$E58</f>
        <v>0</v>
      </c>
      <c r="F488" s="341">
        <f>IF(ROUND(('Charges variables-Calculs auto'!F$168-CONFIG!$D$7)/31,0)&gt;=ROUND('Charges variables (avancé)'!$K58,0),INDEX($C459:$BJ459,,COLUMN('Charges variables-Calculs auto'!F$168)-COLUMN('Charges variables-Calculs auto'!$C$168)+1-'Charges variables (avancé)'!$K58),0)*'Charges variables (avancé)'!$E58</f>
        <v>0</v>
      </c>
      <c r="G488" s="341">
        <f>IF(ROUND(('Charges variables-Calculs auto'!G$168-CONFIG!$D$7)/31,0)&gt;=ROUND('Charges variables (avancé)'!$K58,0),INDEX($C459:$BJ459,,COLUMN('Charges variables-Calculs auto'!G$168)-COLUMN('Charges variables-Calculs auto'!$C$168)+1-'Charges variables (avancé)'!$K58),0)*'Charges variables (avancé)'!$E58</f>
        <v>0</v>
      </c>
      <c r="H488" s="341">
        <f>IF(ROUND(('Charges variables-Calculs auto'!H$168-CONFIG!$D$7)/31,0)&gt;=ROUND('Charges variables (avancé)'!$K58,0),INDEX($C459:$BJ459,,COLUMN('Charges variables-Calculs auto'!H$168)-COLUMN('Charges variables-Calculs auto'!$C$168)+1-'Charges variables (avancé)'!$K58),0)*'Charges variables (avancé)'!$E58</f>
        <v>0</v>
      </c>
      <c r="I488" s="341">
        <f>IF(ROUND(('Charges variables-Calculs auto'!I$168-CONFIG!$D$7)/31,0)&gt;=ROUND('Charges variables (avancé)'!$K58,0),INDEX($C459:$BJ459,,COLUMN('Charges variables-Calculs auto'!I$168)-COLUMN('Charges variables-Calculs auto'!$C$168)+1-'Charges variables (avancé)'!$K58),0)*'Charges variables (avancé)'!$E58</f>
        <v>0</v>
      </c>
      <c r="J488" s="341">
        <f>IF(ROUND(('Charges variables-Calculs auto'!J$168-CONFIG!$D$7)/31,0)&gt;=ROUND('Charges variables (avancé)'!$K58,0),INDEX($C459:$BJ459,,COLUMN('Charges variables-Calculs auto'!J$168)-COLUMN('Charges variables-Calculs auto'!$C$168)+1-'Charges variables (avancé)'!$K58),0)*'Charges variables (avancé)'!$E58</f>
        <v>0</v>
      </c>
      <c r="K488" s="341">
        <f>IF(ROUND(('Charges variables-Calculs auto'!K$168-CONFIG!$D$7)/31,0)&gt;=ROUND('Charges variables (avancé)'!$K58,0),INDEX($C459:$BJ459,,COLUMN('Charges variables-Calculs auto'!K$168)-COLUMN('Charges variables-Calculs auto'!$C$168)+1-'Charges variables (avancé)'!$K58),0)*'Charges variables (avancé)'!$E58</f>
        <v>0</v>
      </c>
      <c r="L488" s="341">
        <f>IF(ROUND(('Charges variables-Calculs auto'!L$168-CONFIG!$D$7)/31,0)&gt;=ROUND('Charges variables (avancé)'!$K58,0),INDEX($C459:$BJ459,,COLUMN('Charges variables-Calculs auto'!L$168)-COLUMN('Charges variables-Calculs auto'!$C$168)+1-'Charges variables (avancé)'!$K58),0)*'Charges variables (avancé)'!$E58</f>
        <v>0</v>
      </c>
      <c r="M488" s="341">
        <f>IF(ROUND(('Charges variables-Calculs auto'!M$168-CONFIG!$D$7)/31,0)&gt;=ROUND('Charges variables (avancé)'!$K58,0),INDEX($C459:$BJ459,,COLUMN('Charges variables-Calculs auto'!M$168)-COLUMN('Charges variables-Calculs auto'!$C$168)+1-'Charges variables (avancé)'!$K58),0)*'Charges variables (avancé)'!$E58</f>
        <v>0</v>
      </c>
      <c r="N488" s="341">
        <f>IF(ROUND(('Charges variables-Calculs auto'!N$168-CONFIG!$D$7)/31,0)&gt;=ROUND('Charges variables (avancé)'!$K58,0),INDEX($C459:$BJ459,,COLUMN('Charges variables-Calculs auto'!N$168)-COLUMN('Charges variables-Calculs auto'!$C$168)+1-'Charges variables (avancé)'!$K58),0)*'Charges variables (avancé)'!$E58</f>
        <v>0</v>
      </c>
      <c r="O488" s="341">
        <f>IF(ROUND(('Charges variables-Calculs auto'!O$168-CONFIG!$D$7)/31,0)&gt;=ROUND('Charges variables (avancé)'!$K58,0),INDEX($C459:$BJ459,,COLUMN('Charges variables-Calculs auto'!O$168)-COLUMN('Charges variables-Calculs auto'!$C$168)+1-'Charges variables (avancé)'!$K58),0)*'Charges variables (avancé)'!$Y58</f>
        <v>0</v>
      </c>
      <c r="P488" s="341">
        <f>IF(ROUND(('Charges variables-Calculs auto'!P$168-CONFIG!$D$7)/31,0)&gt;=ROUND('Charges variables (avancé)'!$K58,0),INDEX($C459:$BJ459,,COLUMN('Charges variables-Calculs auto'!P$168)-COLUMN('Charges variables-Calculs auto'!$C$168)+1-'Charges variables (avancé)'!$K58),0)*'Charges variables (avancé)'!$Y58</f>
        <v>0</v>
      </c>
      <c r="Q488" s="341">
        <f>IF(ROUND(('Charges variables-Calculs auto'!Q$168-CONFIG!$D$7)/31,0)&gt;=ROUND('Charges variables (avancé)'!$K58,0),INDEX($C459:$BJ459,,COLUMN('Charges variables-Calculs auto'!Q$168)-COLUMN('Charges variables-Calculs auto'!$C$168)+1-'Charges variables (avancé)'!$K58),0)*'Charges variables (avancé)'!$Y58</f>
        <v>0</v>
      </c>
      <c r="R488" s="341">
        <f>IF(ROUND(('Charges variables-Calculs auto'!R$168-CONFIG!$D$7)/31,0)&gt;=ROUND('Charges variables (avancé)'!$K58,0),INDEX($C459:$BJ459,,COLUMN('Charges variables-Calculs auto'!R$168)-COLUMN('Charges variables-Calculs auto'!$C$168)+1-'Charges variables (avancé)'!$K58),0)*'Charges variables (avancé)'!$Y58</f>
        <v>0</v>
      </c>
      <c r="S488" s="341">
        <f>IF(ROUND(('Charges variables-Calculs auto'!S$168-CONFIG!$D$7)/31,0)&gt;=ROUND('Charges variables (avancé)'!$K58,0),INDEX($C459:$BJ459,,COLUMN('Charges variables-Calculs auto'!S$168)-COLUMN('Charges variables-Calculs auto'!$C$168)+1-'Charges variables (avancé)'!$K58),0)*'Charges variables (avancé)'!$Y58</f>
        <v>0</v>
      </c>
      <c r="T488" s="341">
        <f>IF(ROUND(('Charges variables-Calculs auto'!T$168-CONFIG!$D$7)/31,0)&gt;=ROUND('Charges variables (avancé)'!$K58,0),INDEX($C459:$BJ459,,COLUMN('Charges variables-Calculs auto'!T$168)-COLUMN('Charges variables-Calculs auto'!$C$168)+1-'Charges variables (avancé)'!$K58),0)*'Charges variables (avancé)'!$Y58</f>
        <v>0</v>
      </c>
      <c r="U488" s="341">
        <f>IF(ROUND(('Charges variables-Calculs auto'!U$168-CONFIG!$D$7)/31,0)&gt;=ROUND('Charges variables (avancé)'!$K58,0),INDEX($C459:$BJ459,,COLUMN('Charges variables-Calculs auto'!U$168)-COLUMN('Charges variables-Calculs auto'!$C$168)+1-'Charges variables (avancé)'!$K58),0)*'Charges variables (avancé)'!$Y58</f>
        <v>0</v>
      </c>
      <c r="V488" s="341">
        <f>IF(ROUND(('Charges variables-Calculs auto'!V$168-CONFIG!$D$7)/31,0)&gt;=ROUND('Charges variables (avancé)'!$K58,0),INDEX($C459:$BJ459,,COLUMN('Charges variables-Calculs auto'!V$168)-COLUMN('Charges variables-Calculs auto'!$C$168)+1-'Charges variables (avancé)'!$K58),0)*'Charges variables (avancé)'!$Y58</f>
        <v>0</v>
      </c>
      <c r="W488" s="341">
        <f>IF(ROUND(('Charges variables-Calculs auto'!W$168-CONFIG!$D$7)/31,0)&gt;=ROUND('Charges variables (avancé)'!$K58,0),INDEX($C459:$BJ459,,COLUMN('Charges variables-Calculs auto'!W$168)-COLUMN('Charges variables-Calculs auto'!$C$168)+1-'Charges variables (avancé)'!$K58),0)*'Charges variables (avancé)'!$Y58</f>
        <v>0</v>
      </c>
      <c r="X488" s="341">
        <f>IF(ROUND(('Charges variables-Calculs auto'!X$168-CONFIG!$D$7)/31,0)&gt;=ROUND('Charges variables (avancé)'!$K58,0),INDEX($C459:$BJ459,,COLUMN('Charges variables-Calculs auto'!X$168)-COLUMN('Charges variables-Calculs auto'!$C$168)+1-'Charges variables (avancé)'!$K58),0)*'Charges variables (avancé)'!$Y58</f>
        <v>0</v>
      </c>
      <c r="Y488" s="341">
        <f>IF(ROUND(('Charges variables-Calculs auto'!Y$168-CONFIG!$D$7)/31,0)&gt;=ROUND('Charges variables (avancé)'!$K58,0),INDEX($C459:$BJ459,,COLUMN('Charges variables-Calculs auto'!Y$168)-COLUMN('Charges variables-Calculs auto'!$C$168)+1-'Charges variables (avancé)'!$K58),0)*'Charges variables (avancé)'!$Y58</f>
        <v>0</v>
      </c>
      <c r="Z488" s="341">
        <f>IF(ROUND(('Charges variables-Calculs auto'!Z$168-CONFIG!$D$7)/31,0)&gt;=ROUND('Charges variables (avancé)'!$K58,0),INDEX($C459:$BJ459,,COLUMN('Charges variables-Calculs auto'!Z$168)-COLUMN('Charges variables-Calculs auto'!$C$168)+1-'Charges variables (avancé)'!$K58),0)*'Charges variables (avancé)'!$Y58</f>
        <v>0</v>
      </c>
      <c r="AA488" s="341">
        <f>IF(ROUND(('Charges variables-Calculs auto'!AA$168-CONFIG!$D$7)/31,0)&gt;=ROUND('Charges variables (avancé)'!$K58,0),INDEX($C459:$BJ459,,COLUMN('Charges variables-Calculs auto'!AA$168)-COLUMN('Charges variables-Calculs auto'!$C$168)+1-'Charges variables (avancé)'!$K58),0)*'Charges variables (avancé)'!$AA58</f>
        <v>0</v>
      </c>
      <c r="AB488" s="341">
        <f>IF(ROUND(('Charges variables-Calculs auto'!AB$168-CONFIG!$D$7)/31,0)&gt;=ROUND('Charges variables (avancé)'!$K58,0),INDEX($C459:$BJ459,,COLUMN('Charges variables-Calculs auto'!AB$168)-COLUMN('Charges variables-Calculs auto'!$C$168)+1-'Charges variables (avancé)'!$K58),0)*'Charges variables (avancé)'!$AA58</f>
        <v>0</v>
      </c>
      <c r="AC488" s="341">
        <f>IF(ROUND(('Charges variables-Calculs auto'!AC$168-CONFIG!$D$7)/31,0)&gt;=ROUND('Charges variables (avancé)'!$K58,0),INDEX($C459:$BJ459,,COLUMN('Charges variables-Calculs auto'!AC$168)-COLUMN('Charges variables-Calculs auto'!$C$168)+1-'Charges variables (avancé)'!$K58),0)*'Charges variables (avancé)'!$AA58</f>
        <v>0</v>
      </c>
      <c r="AD488" s="341">
        <f>IF(ROUND(('Charges variables-Calculs auto'!AD$168-CONFIG!$D$7)/31,0)&gt;=ROUND('Charges variables (avancé)'!$K58,0),INDEX($C459:$BJ459,,COLUMN('Charges variables-Calculs auto'!AD$168)-COLUMN('Charges variables-Calculs auto'!$C$168)+1-'Charges variables (avancé)'!$K58),0)*'Charges variables (avancé)'!$AA58</f>
        <v>0</v>
      </c>
      <c r="AE488" s="341">
        <f>IF(ROUND(('Charges variables-Calculs auto'!AE$168-CONFIG!$D$7)/31,0)&gt;=ROUND('Charges variables (avancé)'!$K58,0),INDEX($C459:$BJ459,,COLUMN('Charges variables-Calculs auto'!AE$168)-COLUMN('Charges variables-Calculs auto'!$C$168)+1-'Charges variables (avancé)'!$K58),0)*'Charges variables (avancé)'!$AA58</f>
        <v>0</v>
      </c>
      <c r="AF488" s="341">
        <f>IF(ROUND(('Charges variables-Calculs auto'!AF$168-CONFIG!$D$7)/31,0)&gt;=ROUND('Charges variables (avancé)'!$K58,0),INDEX($C459:$BJ459,,COLUMN('Charges variables-Calculs auto'!AF$168)-COLUMN('Charges variables-Calculs auto'!$C$168)+1-'Charges variables (avancé)'!$K58),0)*'Charges variables (avancé)'!$AA58</f>
        <v>0</v>
      </c>
      <c r="AG488" s="341">
        <f>IF(ROUND(('Charges variables-Calculs auto'!AG$168-CONFIG!$D$7)/31,0)&gt;=ROUND('Charges variables (avancé)'!$K58,0),INDEX($C459:$BJ459,,COLUMN('Charges variables-Calculs auto'!AG$168)-COLUMN('Charges variables-Calculs auto'!$C$168)+1-'Charges variables (avancé)'!$K58),0)*'Charges variables (avancé)'!$AA58</f>
        <v>0</v>
      </c>
      <c r="AH488" s="341">
        <f>IF(ROUND(('Charges variables-Calculs auto'!AH$168-CONFIG!$D$7)/31,0)&gt;=ROUND('Charges variables (avancé)'!$K58,0),INDEX($C459:$BJ459,,COLUMN('Charges variables-Calculs auto'!AH$168)-COLUMN('Charges variables-Calculs auto'!$C$168)+1-'Charges variables (avancé)'!$K58),0)*'Charges variables (avancé)'!$AA58</f>
        <v>0</v>
      </c>
      <c r="AI488" s="341">
        <f>IF(ROUND(('Charges variables-Calculs auto'!AI$168-CONFIG!$D$7)/31,0)&gt;=ROUND('Charges variables (avancé)'!$K58,0),INDEX($C459:$BJ459,,COLUMN('Charges variables-Calculs auto'!AI$168)-COLUMN('Charges variables-Calculs auto'!$C$168)+1-'Charges variables (avancé)'!$K58),0)*'Charges variables (avancé)'!$AA58</f>
        <v>0</v>
      </c>
      <c r="AJ488" s="341">
        <f>IF(ROUND(('Charges variables-Calculs auto'!AJ$168-CONFIG!$D$7)/31,0)&gt;=ROUND('Charges variables (avancé)'!$K58,0),INDEX($C459:$BJ459,,COLUMN('Charges variables-Calculs auto'!AJ$168)-COLUMN('Charges variables-Calculs auto'!$C$168)+1-'Charges variables (avancé)'!$K58),0)*'Charges variables (avancé)'!$AA58</f>
        <v>0</v>
      </c>
      <c r="AK488" s="341">
        <f>IF(ROUND(('Charges variables-Calculs auto'!AK$168-CONFIG!$D$7)/31,0)&gt;=ROUND('Charges variables (avancé)'!$K58,0),INDEX($C459:$BJ459,,COLUMN('Charges variables-Calculs auto'!AK$168)-COLUMN('Charges variables-Calculs auto'!$C$168)+1-'Charges variables (avancé)'!$K58),0)*'Charges variables (avancé)'!$AA58</f>
        <v>0</v>
      </c>
      <c r="AL488" s="341">
        <f>IF(ROUND(('Charges variables-Calculs auto'!AL$168-CONFIG!$D$7)/31,0)&gt;=ROUND('Charges variables (avancé)'!$K58,0),INDEX($C459:$BJ459,,COLUMN('Charges variables-Calculs auto'!AL$168)-COLUMN('Charges variables-Calculs auto'!$C$168)+1-'Charges variables (avancé)'!$K58),0)*'Charges variables (avancé)'!$AA58</f>
        <v>0</v>
      </c>
      <c r="AM488" s="341">
        <f>IF(ROUND(('Charges variables-Calculs auto'!AM$168-CONFIG!$D$7)/31,0)&gt;=ROUND('Charges variables (avancé)'!$K58,0),INDEX($C459:$BJ459,,COLUMN('Charges variables-Calculs auto'!AM$168)-COLUMN('Charges variables-Calculs auto'!$C$168)+1-'Charges variables (avancé)'!$K58),0)*'Charges variables (avancé)'!$AC58</f>
        <v>0</v>
      </c>
      <c r="AN488" s="341">
        <f>IF(ROUND(('Charges variables-Calculs auto'!AN$168-CONFIG!$D$7)/31,0)&gt;=ROUND('Charges variables (avancé)'!$K58,0),INDEX($C459:$BJ459,,COLUMN('Charges variables-Calculs auto'!AN$168)-COLUMN('Charges variables-Calculs auto'!$C$168)+1-'Charges variables (avancé)'!$K58),0)*'Charges variables (avancé)'!$AC58</f>
        <v>0</v>
      </c>
      <c r="AO488" s="341">
        <f>IF(ROUND(('Charges variables-Calculs auto'!AO$168-CONFIG!$D$7)/31,0)&gt;=ROUND('Charges variables (avancé)'!$K58,0),INDEX($C459:$BJ459,,COLUMN('Charges variables-Calculs auto'!AO$168)-COLUMN('Charges variables-Calculs auto'!$C$168)+1-'Charges variables (avancé)'!$K58),0)*'Charges variables (avancé)'!$AC58</f>
        <v>0</v>
      </c>
      <c r="AP488" s="341">
        <f>IF(ROUND(('Charges variables-Calculs auto'!AP$168-CONFIG!$D$7)/31,0)&gt;=ROUND('Charges variables (avancé)'!$K58,0),INDEX($C459:$BJ459,,COLUMN('Charges variables-Calculs auto'!AP$168)-COLUMN('Charges variables-Calculs auto'!$C$168)+1-'Charges variables (avancé)'!$K58),0)*'Charges variables (avancé)'!$AC58</f>
        <v>0</v>
      </c>
      <c r="AQ488" s="341">
        <f>IF(ROUND(('Charges variables-Calculs auto'!AQ$168-CONFIG!$D$7)/31,0)&gt;=ROUND('Charges variables (avancé)'!$K58,0),INDEX($C459:$BJ459,,COLUMN('Charges variables-Calculs auto'!AQ$168)-COLUMN('Charges variables-Calculs auto'!$C$168)+1-'Charges variables (avancé)'!$K58),0)*'Charges variables (avancé)'!$AC58</f>
        <v>0</v>
      </c>
      <c r="AR488" s="341">
        <f>IF(ROUND(('Charges variables-Calculs auto'!AR$168-CONFIG!$D$7)/31,0)&gt;=ROUND('Charges variables (avancé)'!$K58,0),INDEX($C459:$BJ459,,COLUMN('Charges variables-Calculs auto'!AR$168)-COLUMN('Charges variables-Calculs auto'!$C$168)+1-'Charges variables (avancé)'!$K58),0)*'Charges variables (avancé)'!$AC58</f>
        <v>0</v>
      </c>
      <c r="AS488" s="341">
        <f>IF(ROUND(('Charges variables-Calculs auto'!AS$168-CONFIG!$D$7)/31,0)&gt;=ROUND('Charges variables (avancé)'!$K58,0),INDEX($C459:$BJ459,,COLUMN('Charges variables-Calculs auto'!AS$168)-COLUMN('Charges variables-Calculs auto'!$C$168)+1-'Charges variables (avancé)'!$K58),0)*'Charges variables (avancé)'!$AC58</f>
        <v>0</v>
      </c>
      <c r="AT488" s="341">
        <f>IF(ROUND(('Charges variables-Calculs auto'!AT$168-CONFIG!$D$7)/31,0)&gt;=ROUND('Charges variables (avancé)'!$K58,0),INDEX($C459:$BJ459,,COLUMN('Charges variables-Calculs auto'!AT$168)-COLUMN('Charges variables-Calculs auto'!$C$168)+1-'Charges variables (avancé)'!$K58),0)*'Charges variables (avancé)'!$AC58</f>
        <v>0</v>
      </c>
      <c r="AU488" s="341">
        <f>IF(ROUND(('Charges variables-Calculs auto'!AU$168-CONFIG!$D$7)/31,0)&gt;=ROUND('Charges variables (avancé)'!$K58,0),INDEX($C459:$BJ459,,COLUMN('Charges variables-Calculs auto'!AU$168)-COLUMN('Charges variables-Calculs auto'!$C$168)+1-'Charges variables (avancé)'!$K58),0)*'Charges variables (avancé)'!$AC58</f>
        <v>0</v>
      </c>
      <c r="AV488" s="341">
        <f>IF(ROUND(('Charges variables-Calculs auto'!AV$168-CONFIG!$D$7)/31,0)&gt;=ROUND('Charges variables (avancé)'!$K58,0),INDEX($C459:$BJ459,,COLUMN('Charges variables-Calculs auto'!AV$168)-COLUMN('Charges variables-Calculs auto'!$C$168)+1-'Charges variables (avancé)'!$K58),0)*'Charges variables (avancé)'!$AC58</f>
        <v>0</v>
      </c>
      <c r="AW488" s="341">
        <f>IF(ROUND(('Charges variables-Calculs auto'!AW$168-CONFIG!$D$7)/31,0)&gt;=ROUND('Charges variables (avancé)'!$K58,0),INDEX($C459:$BJ459,,COLUMN('Charges variables-Calculs auto'!AW$168)-COLUMN('Charges variables-Calculs auto'!$C$168)+1-'Charges variables (avancé)'!$K58),0)*'Charges variables (avancé)'!$AC58</f>
        <v>0</v>
      </c>
      <c r="AX488" s="341">
        <f>IF(ROUND(('Charges variables-Calculs auto'!AX$168-CONFIG!$D$7)/31,0)&gt;=ROUND('Charges variables (avancé)'!$K58,0),INDEX($C459:$BJ459,,COLUMN('Charges variables-Calculs auto'!AX$168)-COLUMN('Charges variables-Calculs auto'!$C$168)+1-'Charges variables (avancé)'!$K58),0)*'Charges variables (avancé)'!$AC58</f>
        <v>0</v>
      </c>
      <c r="AY488" s="341">
        <f>IF(ROUND(('Charges variables-Calculs auto'!AY$168-CONFIG!$D$7)/31,0)&gt;=ROUND('Charges variables (avancé)'!$K58,0),INDEX($C459:$BJ459,,COLUMN('Charges variables-Calculs auto'!AY$168)-COLUMN('Charges variables-Calculs auto'!$C$168)+1-'Charges variables (avancé)'!$K58),0)*'Charges variables (avancé)'!$AE58</f>
        <v>0</v>
      </c>
      <c r="AZ488" s="341">
        <f>IF(ROUND(('Charges variables-Calculs auto'!AZ$168-CONFIG!$D$7)/31,0)&gt;=ROUND('Charges variables (avancé)'!$K58,0),INDEX($C459:$BJ459,,COLUMN('Charges variables-Calculs auto'!AZ$168)-COLUMN('Charges variables-Calculs auto'!$C$168)+1-'Charges variables (avancé)'!$K58),0)*'Charges variables (avancé)'!$AE58</f>
        <v>0</v>
      </c>
      <c r="BA488" s="341">
        <f>IF(ROUND(('Charges variables-Calculs auto'!BA$168-CONFIG!$D$7)/31,0)&gt;=ROUND('Charges variables (avancé)'!$K58,0),INDEX($C459:$BJ459,,COLUMN('Charges variables-Calculs auto'!BA$168)-COLUMN('Charges variables-Calculs auto'!$C$168)+1-'Charges variables (avancé)'!$K58),0)*'Charges variables (avancé)'!$AE58</f>
        <v>0</v>
      </c>
      <c r="BB488" s="341">
        <f>IF(ROUND(('Charges variables-Calculs auto'!BB$168-CONFIG!$D$7)/31,0)&gt;=ROUND('Charges variables (avancé)'!$K58,0),INDEX($C459:$BJ459,,COLUMN('Charges variables-Calculs auto'!BB$168)-COLUMN('Charges variables-Calculs auto'!$C$168)+1-'Charges variables (avancé)'!$K58),0)*'Charges variables (avancé)'!$AE58</f>
        <v>0</v>
      </c>
      <c r="BC488" s="341">
        <f>IF(ROUND(('Charges variables-Calculs auto'!BC$168-CONFIG!$D$7)/31,0)&gt;=ROUND('Charges variables (avancé)'!$K58,0),INDEX($C459:$BJ459,,COLUMN('Charges variables-Calculs auto'!BC$168)-COLUMN('Charges variables-Calculs auto'!$C$168)+1-'Charges variables (avancé)'!$K58),0)*'Charges variables (avancé)'!$AE58</f>
        <v>0</v>
      </c>
      <c r="BD488" s="341">
        <f>IF(ROUND(('Charges variables-Calculs auto'!BD$168-CONFIG!$D$7)/31,0)&gt;=ROUND('Charges variables (avancé)'!$K58,0),INDEX($C459:$BJ459,,COLUMN('Charges variables-Calculs auto'!BD$168)-COLUMN('Charges variables-Calculs auto'!$C$168)+1-'Charges variables (avancé)'!$K58),0)*'Charges variables (avancé)'!$AE58</f>
        <v>0</v>
      </c>
      <c r="BE488" s="341">
        <f>IF(ROUND(('Charges variables-Calculs auto'!BE$168-CONFIG!$D$7)/31,0)&gt;=ROUND('Charges variables (avancé)'!$K58,0),INDEX($C459:$BJ459,,COLUMN('Charges variables-Calculs auto'!BE$168)-COLUMN('Charges variables-Calculs auto'!$C$168)+1-'Charges variables (avancé)'!$K58),0)*'Charges variables (avancé)'!$AE58</f>
        <v>0</v>
      </c>
      <c r="BF488" s="341">
        <f>IF(ROUND(('Charges variables-Calculs auto'!BF$168-CONFIG!$D$7)/31,0)&gt;=ROUND('Charges variables (avancé)'!$K58,0),INDEX($C459:$BJ459,,COLUMN('Charges variables-Calculs auto'!BF$168)-COLUMN('Charges variables-Calculs auto'!$C$168)+1-'Charges variables (avancé)'!$K58),0)*'Charges variables (avancé)'!$AE58</f>
        <v>0</v>
      </c>
      <c r="BG488" s="341">
        <f>IF(ROUND(('Charges variables-Calculs auto'!BG$168-CONFIG!$D$7)/31,0)&gt;=ROUND('Charges variables (avancé)'!$K58,0),INDEX($C459:$BJ459,,COLUMN('Charges variables-Calculs auto'!BG$168)-COLUMN('Charges variables-Calculs auto'!$C$168)+1-'Charges variables (avancé)'!$K58),0)*'Charges variables (avancé)'!$AE58</f>
        <v>0</v>
      </c>
      <c r="BH488" s="341">
        <f>IF(ROUND(('Charges variables-Calculs auto'!BH$168-CONFIG!$D$7)/31,0)&gt;=ROUND('Charges variables (avancé)'!$K58,0),INDEX($C459:$BJ459,,COLUMN('Charges variables-Calculs auto'!BH$168)-COLUMN('Charges variables-Calculs auto'!$C$168)+1-'Charges variables (avancé)'!$K58),0)*'Charges variables (avancé)'!$AE58</f>
        <v>0</v>
      </c>
      <c r="BI488" s="341">
        <f>IF(ROUND(('Charges variables-Calculs auto'!BI$168-CONFIG!$D$7)/31,0)&gt;=ROUND('Charges variables (avancé)'!$K58,0),INDEX($C459:$BJ459,,COLUMN('Charges variables-Calculs auto'!BI$168)-COLUMN('Charges variables-Calculs auto'!$C$168)+1-'Charges variables (avancé)'!$K58),0)*'Charges variables (avancé)'!$AE58</f>
        <v>0</v>
      </c>
      <c r="BJ488" s="341">
        <f>IF(ROUND(('Charges variables-Calculs auto'!BJ$168-CONFIG!$D$7)/31,0)&gt;=ROUND('Charges variables (avancé)'!$K58,0),INDEX($C459:$BJ459,,COLUMN('Charges variables-Calculs auto'!BJ$168)-COLUMN('Charges variables-Calculs auto'!$C$168)+1-'Charges variables (avancé)'!$K58),0)*'Charges variables (avancé)'!$AE58</f>
        <v>0</v>
      </c>
    </row>
    <row r="489" spans="2:62" ht="15" customHeight="1">
      <c r="B489" s="366">
        <f>'Charges variables-Calculs auto'!$B$120</f>
        <v>0</v>
      </c>
      <c r="C489" s="341">
        <f>IF(ROUND(('Charges variables-Calculs auto'!C$168-CONFIG!$D$7)/31,0)&gt;=ROUND('Charges variables (avancé)'!$K59,0),INDEX($C460:$BJ460,,COLUMN('Charges variables-Calculs auto'!C$168)-COLUMN('Charges variables-Calculs auto'!$C$168)+1-'Charges variables (avancé)'!$K59),0)*'Charges variables (avancé)'!$E59</f>
        <v>0</v>
      </c>
      <c r="D489" s="341">
        <f>IF(ROUND(('Charges variables-Calculs auto'!D$168-CONFIG!$D$7)/31,0)&gt;=ROUND('Charges variables (avancé)'!$K59,0),INDEX($C460:$BJ460,,COLUMN('Charges variables-Calculs auto'!D$168)-COLUMN('Charges variables-Calculs auto'!$C$168)+1-'Charges variables (avancé)'!$K59),0)*'Charges variables (avancé)'!$E59</f>
        <v>0</v>
      </c>
      <c r="E489" s="341">
        <f>IF(ROUND(('Charges variables-Calculs auto'!E$168-CONFIG!$D$7)/31,0)&gt;=ROUND('Charges variables (avancé)'!$K59,0),INDEX($C460:$BJ460,,COLUMN('Charges variables-Calculs auto'!E$168)-COLUMN('Charges variables-Calculs auto'!$C$168)+1-'Charges variables (avancé)'!$K59),0)*'Charges variables (avancé)'!$E59</f>
        <v>0</v>
      </c>
      <c r="F489" s="341">
        <f>IF(ROUND(('Charges variables-Calculs auto'!F$168-CONFIG!$D$7)/31,0)&gt;=ROUND('Charges variables (avancé)'!$K59,0),INDEX($C460:$BJ460,,COLUMN('Charges variables-Calculs auto'!F$168)-COLUMN('Charges variables-Calculs auto'!$C$168)+1-'Charges variables (avancé)'!$K59),0)*'Charges variables (avancé)'!$E59</f>
        <v>0</v>
      </c>
      <c r="G489" s="341">
        <f>IF(ROUND(('Charges variables-Calculs auto'!G$168-CONFIG!$D$7)/31,0)&gt;=ROUND('Charges variables (avancé)'!$K59,0),INDEX($C460:$BJ460,,COLUMN('Charges variables-Calculs auto'!G$168)-COLUMN('Charges variables-Calculs auto'!$C$168)+1-'Charges variables (avancé)'!$K59),0)*'Charges variables (avancé)'!$E59</f>
        <v>0</v>
      </c>
      <c r="H489" s="341">
        <f>IF(ROUND(('Charges variables-Calculs auto'!H$168-CONFIG!$D$7)/31,0)&gt;=ROUND('Charges variables (avancé)'!$K59,0),INDEX($C460:$BJ460,,COLUMN('Charges variables-Calculs auto'!H$168)-COLUMN('Charges variables-Calculs auto'!$C$168)+1-'Charges variables (avancé)'!$K59),0)*'Charges variables (avancé)'!$E59</f>
        <v>0</v>
      </c>
      <c r="I489" s="341">
        <f>IF(ROUND(('Charges variables-Calculs auto'!I$168-CONFIG!$D$7)/31,0)&gt;=ROUND('Charges variables (avancé)'!$K59,0),INDEX($C460:$BJ460,,COLUMN('Charges variables-Calculs auto'!I$168)-COLUMN('Charges variables-Calculs auto'!$C$168)+1-'Charges variables (avancé)'!$K59),0)*'Charges variables (avancé)'!$E59</f>
        <v>0</v>
      </c>
      <c r="J489" s="341">
        <f>IF(ROUND(('Charges variables-Calculs auto'!J$168-CONFIG!$D$7)/31,0)&gt;=ROUND('Charges variables (avancé)'!$K59,0),INDEX($C460:$BJ460,,COLUMN('Charges variables-Calculs auto'!J$168)-COLUMN('Charges variables-Calculs auto'!$C$168)+1-'Charges variables (avancé)'!$K59),0)*'Charges variables (avancé)'!$E59</f>
        <v>0</v>
      </c>
      <c r="K489" s="341">
        <f>IF(ROUND(('Charges variables-Calculs auto'!K$168-CONFIG!$D$7)/31,0)&gt;=ROUND('Charges variables (avancé)'!$K59,0),INDEX($C460:$BJ460,,COLUMN('Charges variables-Calculs auto'!K$168)-COLUMN('Charges variables-Calculs auto'!$C$168)+1-'Charges variables (avancé)'!$K59),0)*'Charges variables (avancé)'!$E59</f>
        <v>0</v>
      </c>
      <c r="L489" s="341">
        <f>IF(ROUND(('Charges variables-Calculs auto'!L$168-CONFIG!$D$7)/31,0)&gt;=ROUND('Charges variables (avancé)'!$K59,0),INDEX($C460:$BJ460,,COLUMN('Charges variables-Calculs auto'!L$168)-COLUMN('Charges variables-Calculs auto'!$C$168)+1-'Charges variables (avancé)'!$K59),0)*'Charges variables (avancé)'!$E59</f>
        <v>0</v>
      </c>
      <c r="M489" s="341">
        <f>IF(ROUND(('Charges variables-Calculs auto'!M$168-CONFIG!$D$7)/31,0)&gt;=ROUND('Charges variables (avancé)'!$K59,0),INDEX($C460:$BJ460,,COLUMN('Charges variables-Calculs auto'!M$168)-COLUMN('Charges variables-Calculs auto'!$C$168)+1-'Charges variables (avancé)'!$K59),0)*'Charges variables (avancé)'!$E59</f>
        <v>0</v>
      </c>
      <c r="N489" s="341">
        <f>IF(ROUND(('Charges variables-Calculs auto'!N$168-CONFIG!$D$7)/31,0)&gt;=ROUND('Charges variables (avancé)'!$K59,0),INDEX($C460:$BJ460,,COLUMN('Charges variables-Calculs auto'!N$168)-COLUMN('Charges variables-Calculs auto'!$C$168)+1-'Charges variables (avancé)'!$K59),0)*'Charges variables (avancé)'!$E59</f>
        <v>0</v>
      </c>
      <c r="O489" s="341">
        <f>IF(ROUND(('Charges variables-Calculs auto'!O$168-CONFIG!$D$7)/31,0)&gt;=ROUND('Charges variables (avancé)'!$K59,0),INDEX($C460:$BJ460,,COLUMN('Charges variables-Calculs auto'!O$168)-COLUMN('Charges variables-Calculs auto'!$C$168)+1-'Charges variables (avancé)'!$K59),0)*'Charges variables (avancé)'!$Y59</f>
        <v>0</v>
      </c>
      <c r="P489" s="341">
        <f>IF(ROUND(('Charges variables-Calculs auto'!P$168-CONFIG!$D$7)/31,0)&gt;=ROUND('Charges variables (avancé)'!$K59,0),INDEX($C460:$BJ460,,COLUMN('Charges variables-Calculs auto'!P$168)-COLUMN('Charges variables-Calculs auto'!$C$168)+1-'Charges variables (avancé)'!$K59),0)*'Charges variables (avancé)'!$Y59</f>
        <v>0</v>
      </c>
      <c r="Q489" s="341">
        <f>IF(ROUND(('Charges variables-Calculs auto'!Q$168-CONFIG!$D$7)/31,0)&gt;=ROUND('Charges variables (avancé)'!$K59,0),INDEX($C460:$BJ460,,COLUMN('Charges variables-Calculs auto'!Q$168)-COLUMN('Charges variables-Calculs auto'!$C$168)+1-'Charges variables (avancé)'!$K59),0)*'Charges variables (avancé)'!$Y59</f>
        <v>0</v>
      </c>
      <c r="R489" s="341">
        <f>IF(ROUND(('Charges variables-Calculs auto'!R$168-CONFIG!$D$7)/31,0)&gt;=ROUND('Charges variables (avancé)'!$K59,0),INDEX($C460:$BJ460,,COLUMN('Charges variables-Calculs auto'!R$168)-COLUMN('Charges variables-Calculs auto'!$C$168)+1-'Charges variables (avancé)'!$K59),0)*'Charges variables (avancé)'!$Y59</f>
        <v>0</v>
      </c>
      <c r="S489" s="341">
        <f>IF(ROUND(('Charges variables-Calculs auto'!S$168-CONFIG!$D$7)/31,0)&gt;=ROUND('Charges variables (avancé)'!$K59,0),INDEX($C460:$BJ460,,COLUMN('Charges variables-Calculs auto'!S$168)-COLUMN('Charges variables-Calculs auto'!$C$168)+1-'Charges variables (avancé)'!$K59),0)*'Charges variables (avancé)'!$Y59</f>
        <v>0</v>
      </c>
      <c r="T489" s="341">
        <f>IF(ROUND(('Charges variables-Calculs auto'!T$168-CONFIG!$D$7)/31,0)&gt;=ROUND('Charges variables (avancé)'!$K59,0),INDEX($C460:$BJ460,,COLUMN('Charges variables-Calculs auto'!T$168)-COLUMN('Charges variables-Calculs auto'!$C$168)+1-'Charges variables (avancé)'!$K59),0)*'Charges variables (avancé)'!$Y59</f>
        <v>0</v>
      </c>
      <c r="U489" s="341">
        <f>IF(ROUND(('Charges variables-Calculs auto'!U$168-CONFIG!$D$7)/31,0)&gt;=ROUND('Charges variables (avancé)'!$K59,0),INDEX($C460:$BJ460,,COLUMN('Charges variables-Calculs auto'!U$168)-COLUMN('Charges variables-Calculs auto'!$C$168)+1-'Charges variables (avancé)'!$K59),0)*'Charges variables (avancé)'!$Y59</f>
        <v>0</v>
      </c>
      <c r="V489" s="341">
        <f>IF(ROUND(('Charges variables-Calculs auto'!V$168-CONFIG!$D$7)/31,0)&gt;=ROUND('Charges variables (avancé)'!$K59,0),INDEX($C460:$BJ460,,COLUMN('Charges variables-Calculs auto'!V$168)-COLUMN('Charges variables-Calculs auto'!$C$168)+1-'Charges variables (avancé)'!$K59),0)*'Charges variables (avancé)'!$Y59</f>
        <v>0</v>
      </c>
      <c r="W489" s="341">
        <f>IF(ROUND(('Charges variables-Calculs auto'!W$168-CONFIG!$D$7)/31,0)&gt;=ROUND('Charges variables (avancé)'!$K59,0),INDEX($C460:$BJ460,,COLUMN('Charges variables-Calculs auto'!W$168)-COLUMN('Charges variables-Calculs auto'!$C$168)+1-'Charges variables (avancé)'!$K59),0)*'Charges variables (avancé)'!$Y59</f>
        <v>0</v>
      </c>
      <c r="X489" s="341">
        <f>IF(ROUND(('Charges variables-Calculs auto'!X$168-CONFIG!$D$7)/31,0)&gt;=ROUND('Charges variables (avancé)'!$K59,0),INDEX($C460:$BJ460,,COLUMN('Charges variables-Calculs auto'!X$168)-COLUMN('Charges variables-Calculs auto'!$C$168)+1-'Charges variables (avancé)'!$K59),0)*'Charges variables (avancé)'!$Y59</f>
        <v>0</v>
      </c>
      <c r="Y489" s="341">
        <f>IF(ROUND(('Charges variables-Calculs auto'!Y$168-CONFIG!$D$7)/31,0)&gt;=ROUND('Charges variables (avancé)'!$K59,0),INDEX($C460:$BJ460,,COLUMN('Charges variables-Calculs auto'!Y$168)-COLUMN('Charges variables-Calculs auto'!$C$168)+1-'Charges variables (avancé)'!$K59),0)*'Charges variables (avancé)'!$Y59</f>
        <v>0</v>
      </c>
      <c r="Z489" s="341">
        <f>IF(ROUND(('Charges variables-Calculs auto'!Z$168-CONFIG!$D$7)/31,0)&gt;=ROUND('Charges variables (avancé)'!$K59,0),INDEX($C460:$BJ460,,COLUMN('Charges variables-Calculs auto'!Z$168)-COLUMN('Charges variables-Calculs auto'!$C$168)+1-'Charges variables (avancé)'!$K59),0)*'Charges variables (avancé)'!$Y59</f>
        <v>0</v>
      </c>
      <c r="AA489" s="341">
        <f>IF(ROUND(('Charges variables-Calculs auto'!AA$168-CONFIG!$D$7)/31,0)&gt;=ROUND('Charges variables (avancé)'!$K59,0),INDEX($C460:$BJ460,,COLUMN('Charges variables-Calculs auto'!AA$168)-COLUMN('Charges variables-Calculs auto'!$C$168)+1-'Charges variables (avancé)'!$K59),0)*'Charges variables (avancé)'!$AA59</f>
        <v>0</v>
      </c>
      <c r="AB489" s="341">
        <f>IF(ROUND(('Charges variables-Calculs auto'!AB$168-CONFIG!$D$7)/31,0)&gt;=ROUND('Charges variables (avancé)'!$K59,0),INDEX($C460:$BJ460,,COLUMN('Charges variables-Calculs auto'!AB$168)-COLUMN('Charges variables-Calculs auto'!$C$168)+1-'Charges variables (avancé)'!$K59),0)*'Charges variables (avancé)'!$AA59</f>
        <v>0</v>
      </c>
      <c r="AC489" s="341">
        <f>IF(ROUND(('Charges variables-Calculs auto'!AC$168-CONFIG!$D$7)/31,0)&gt;=ROUND('Charges variables (avancé)'!$K59,0),INDEX($C460:$BJ460,,COLUMN('Charges variables-Calculs auto'!AC$168)-COLUMN('Charges variables-Calculs auto'!$C$168)+1-'Charges variables (avancé)'!$K59),0)*'Charges variables (avancé)'!$AA59</f>
        <v>0</v>
      </c>
      <c r="AD489" s="341">
        <f>IF(ROUND(('Charges variables-Calculs auto'!AD$168-CONFIG!$D$7)/31,0)&gt;=ROUND('Charges variables (avancé)'!$K59,0),INDEX($C460:$BJ460,,COLUMN('Charges variables-Calculs auto'!AD$168)-COLUMN('Charges variables-Calculs auto'!$C$168)+1-'Charges variables (avancé)'!$K59),0)*'Charges variables (avancé)'!$AA59</f>
        <v>0</v>
      </c>
      <c r="AE489" s="341">
        <f>IF(ROUND(('Charges variables-Calculs auto'!AE$168-CONFIG!$D$7)/31,0)&gt;=ROUND('Charges variables (avancé)'!$K59,0),INDEX($C460:$BJ460,,COLUMN('Charges variables-Calculs auto'!AE$168)-COLUMN('Charges variables-Calculs auto'!$C$168)+1-'Charges variables (avancé)'!$K59),0)*'Charges variables (avancé)'!$AA59</f>
        <v>0</v>
      </c>
      <c r="AF489" s="341">
        <f>IF(ROUND(('Charges variables-Calculs auto'!AF$168-CONFIG!$D$7)/31,0)&gt;=ROUND('Charges variables (avancé)'!$K59,0),INDEX($C460:$BJ460,,COLUMN('Charges variables-Calculs auto'!AF$168)-COLUMN('Charges variables-Calculs auto'!$C$168)+1-'Charges variables (avancé)'!$K59),0)*'Charges variables (avancé)'!$AA59</f>
        <v>0</v>
      </c>
      <c r="AG489" s="341">
        <f>IF(ROUND(('Charges variables-Calculs auto'!AG$168-CONFIG!$D$7)/31,0)&gt;=ROUND('Charges variables (avancé)'!$K59,0),INDEX($C460:$BJ460,,COLUMN('Charges variables-Calculs auto'!AG$168)-COLUMN('Charges variables-Calculs auto'!$C$168)+1-'Charges variables (avancé)'!$K59),0)*'Charges variables (avancé)'!$AA59</f>
        <v>0</v>
      </c>
      <c r="AH489" s="341">
        <f>IF(ROUND(('Charges variables-Calculs auto'!AH$168-CONFIG!$D$7)/31,0)&gt;=ROUND('Charges variables (avancé)'!$K59,0),INDEX($C460:$BJ460,,COLUMN('Charges variables-Calculs auto'!AH$168)-COLUMN('Charges variables-Calculs auto'!$C$168)+1-'Charges variables (avancé)'!$K59),0)*'Charges variables (avancé)'!$AA59</f>
        <v>0</v>
      </c>
      <c r="AI489" s="341">
        <f>IF(ROUND(('Charges variables-Calculs auto'!AI$168-CONFIG!$D$7)/31,0)&gt;=ROUND('Charges variables (avancé)'!$K59,0),INDEX($C460:$BJ460,,COLUMN('Charges variables-Calculs auto'!AI$168)-COLUMN('Charges variables-Calculs auto'!$C$168)+1-'Charges variables (avancé)'!$K59),0)*'Charges variables (avancé)'!$AA59</f>
        <v>0</v>
      </c>
      <c r="AJ489" s="341">
        <f>IF(ROUND(('Charges variables-Calculs auto'!AJ$168-CONFIG!$D$7)/31,0)&gt;=ROUND('Charges variables (avancé)'!$K59,0),INDEX($C460:$BJ460,,COLUMN('Charges variables-Calculs auto'!AJ$168)-COLUMN('Charges variables-Calculs auto'!$C$168)+1-'Charges variables (avancé)'!$K59),0)*'Charges variables (avancé)'!$AA59</f>
        <v>0</v>
      </c>
      <c r="AK489" s="341">
        <f>IF(ROUND(('Charges variables-Calculs auto'!AK$168-CONFIG!$D$7)/31,0)&gt;=ROUND('Charges variables (avancé)'!$K59,0),INDEX($C460:$BJ460,,COLUMN('Charges variables-Calculs auto'!AK$168)-COLUMN('Charges variables-Calculs auto'!$C$168)+1-'Charges variables (avancé)'!$K59),0)*'Charges variables (avancé)'!$AA59</f>
        <v>0</v>
      </c>
      <c r="AL489" s="341">
        <f>IF(ROUND(('Charges variables-Calculs auto'!AL$168-CONFIG!$D$7)/31,0)&gt;=ROUND('Charges variables (avancé)'!$K59,0),INDEX($C460:$BJ460,,COLUMN('Charges variables-Calculs auto'!AL$168)-COLUMN('Charges variables-Calculs auto'!$C$168)+1-'Charges variables (avancé)'!$K59),0)*'Charges variables (avancé)'!$AA59</f>
        <v>0</v>
      </c>
      <c r="AM489" s="341">
        <f>IF(ROUND(('Charges variables-Calculs auto'!AM$168-CONFIG!$D$7)/31,0)&gt;=ROUND('Charges variables (avancé)'!$K59,0),INDEX($C460:$BJ460,,COLUMN('Charges variables-Calculs auto'!AM$168)-COLUMN('Charges variables-Calculs auto'!$C$168)+1-'Charges variables (avancé)'!$K59),0)*'Charges variables (avancé)'!$AC59</f>
        <v>0</v>
      </c>
      <c r="AN489" s="341">
        <f>IF(ROUND(('Charges variables-Calculs auto'!AN$168-CONFIG!$D$7)/31,0)&gt;=ROUND('Charges variables (avancé)'!$K59,0),INDEX($C460:$BJ460,,COLUMN('Charges variables-Calculs auto'!AN$168)-COLUMN('Charges variables-Calculs auto'!$C$168)+1-'Charges variables (avancé)'!$K59),0)*'Charges variables (avancé)'!$AC59</f>
        <v>0</v>
      </c>
      <c r="AO489" s="341">
        <f>IF(ROUND(('Charges variables-Calculs auto'!AO$168-CONFIG!$D$7)/31,0)&gt;=ROUND('Charges variables (avancé)'!$K59,0),INDEX($C460:$BJ460,,COLUMN('Charges variables-Calculs auto'!AO$168)-COLUMN('Charges variables-Calculs auto'!$C$168)+1-'Charges variables (avancé)'!$K59),0)*'Charges variables (avancé)'!$AC59</f>
        <v>0</v>
      </c>
      <c r="AP489" s="341">
        <f>IF(ROUND(('Charges variables-Calculs auto'!AP$168-CONFIG!$D$7)/31,0)&gt;=ROUND('Charges variables (avancé)'!$K59,0),INDEX($C460:$BJ460,,COLUMN('Charges variables-Calculs auto'!AP$168)-COLUMN('Charges variables-Calculs auto'!$C$168)+1-'Charges variables (avancé)'!$K59),0)*'Charges variables (avancé)'!$AC59</f>
        <v>0</v>
      </c>
      <c r="AQ489" s="341">
        <f>IF(ROUND(('Charges variables-Calculs auto'!AQ$168-CONFIG!$D$7)/31,0)&gt;=ROUND('Charges variables (avancé)'!$K59,0),INDEX($C460:$BJ460,,COLUMN('Charges variables-Calculs auto'!AQ$168)-COLUMN('Charges variables-Calculs auto'!$C$168)+1-'Charges variables (avancé)'!$K59),0)*'Charges variables (avancé)'!$AC59</f>
        <v>0</v>
      </c>
      <c r="AR489" s="341">
        <f>IF(ROUND(('Charges variables-Calculs auto'!AR$168-CONFIG!$D$7)/31,0)&gt;=ROUND('Charges variables (avancé)'!$K59,0),INDEX($C460:$BJ460,,COLUMN('Charges variables-Calculs auto'!AR$168)-COLUMN('Charges variables-Calculs auto'!$C$168)+1-'Charges variables (avancé)'!$K59),0)*'Charges variables (avancé)'!$AC59</f>
        <v>0</v>
      </c>
      <c r="AS489" s="341">
        <f>IF(ROUND(('Charges variables-Calculs auto'!AS$168-CONFIG!$D$7)/31,0)&gt;=ROUND('Charges variables (avancé)'!$K59,0),INDEX($C460:$BJ460,,COLUMN('Charges variables-Calculs auto'!AS$168)-COLUMN('Charges variables-Calculs auto'!$C$168)+1-'Charges variables (avancé)'!$K59),0)*'Charges variables (avancé)'!$AC59</f>
        <v>0</v>
      </c>
      <c r="AT489" s="341">
        <f>IF(ROUND(('Charges variables-Calculs auto'!AT$168-CONFIG!$D$7)/31,0)&gt;=ROUND('Charges variables (avancé)'!$K59,0),INDEX($C460:$BJ460,,COLUMN('Charges variables-Calculs auto'!AT$168)-COLUMN('Charges variables-Calculs auto'!$C$168)+1-'Charges variables (avancé)'!$K59),0)*'Charges variables (avancé)'!$AC59</f>
        <v>0</v>
      </c>
      <c r="AU489" s="341">
        <f>IF(ROUND(('Charges variables-Calculs auto'!AU$168-CONFIG!$D$7)/31,0)&gt;=ROUND('Charges variables (avancé)'!$K59,0),INDEX($C460:$BJ460,,COLUMN('Charges variables-Calculs auto'!AU$168)-COLUMN('Charges variables-Calculs auto'!$C$168)+1-'Charges variables (avancé)'!$K59),0)*'Charges variables (avancé)'!$AC59</f>
        <v>0</v>
      </c>
      <c r="AV489" s="341">
        <f>IF(ROUND(('Charges variables-Calculs auto'!AV$168-CONFIG!$D$7)/31,0)&gt;=ROUND('Charges variables (avancé)'!$K59,0),INDEX($C460:$BJ460,,COLUMN('Charges variables-Calculs auto'!AV$168)-COLUMN('Charges variables-Calculs auto'!$C$168)+1-'Charges variables (avancé)'!$K59),0)*'Charges variables (avancé)'!$AC59</f>
        <v>0</v>
      </c>
      <c r="AW489" s="341">
        <f>IF(ROUND(('Charges variables-Calculs auto'!AW$168-CONFIG!$D$7)/31,0)&gt;=ROUND('Charges variables (avancé)'!$K59,0),INDEX($C460:$BJ460,,COLUMN('Charges variables-Calculs auto'!AW$168)-COLUMN('Charges variables-Calculs auto'!$C$168)+1-'Charges variables (avancé)'!$K59),0)*'Charges variables (avancé)'!$AC59</f>
        <v>0</v>
      </c>
      <c r="AX489" s="341">
        <f>IF(ROUND(('Charges variables-Calculs auto'!AX$168-CONFIG!$D$7)/31,0)&gt;=ROUND('Charges variables (avancé)'!$K59,0),INDEX($C460:$BJ460,,COLUMN('Charges variables-Calculs auto'!AX$168)-COLUMN('Charges variables-Calculs auto'!$C$168)+1-'Charges variables (avancé)'!$K59),0)*'Charges variables (avancé)'!$AC59</f>
        <v>0</v>
      </c>
      <c r="AY489" s="341">
        <f>IF(ROUND(('Charges variables-Calculs auto'!AY$168-CONFIG!$D$7)/31,0)&gt;=ROUND('Charges variables (avancé)'!$K59,0),INDEX($C460:$BJ460,,COLUMN('Charges variables-Calculs auto'!AY$168)-COLUMN('Charges variables-Calculs auto'!$C$168)+1-'Charges variables (avancé)'!$K59),0)*'Charges variables (avancé)'!$AE59</f>
        <v>0</v>
      </c>
      <c r="AZ489" s="341">
        <f>IF(ROUND(('Charges variables-Calculs auto'!AZ$168-CONFIG!$D$7)/31,0)&gt;=ROUND('Charges variables (avancé)'!$K59,0),INDEX($C460:$BJ460,,COLUMN('Charges variables-Calculs auto'!AZ$168)-COLUMN('Charges variables-Calculs auto'!$C$168)+1-'Charges variables (avancé)'!$K59),0)*'Charges variables (avancé)'!$AE59</f>
        <v>0</v>
      </c>
      <c r="BA489" s="341">
        <f>IF(ROUND(('Charges variables-Calculs auto'!BA$168-CONFIG!$D$7)/31,0)&gt;=ROUND('Charges variables (avancé)'!$K59,0),INDEX($C460:$BJ460,,COLUMN('Charges variables-Calculs auto'!BA$168)-COLUMN('Charges variables-Calculs auto'!$C$168)+1-'Charges variables (avancé)'!$K59),0)*'Charges variables (avancé)'!$AE59</f>
        <v>0</v>
      </c>
      <c r="BB489" s="341">
        <f>IF(ROUND(('Charges variables-Calculs auto'!BB$168-CONFIG!$D$7)/31,0)&gt;=ROUND('Charges variables (avancé)'!$K59,0),INDEX($C460:$BJ460,,COLUMN('Charges variables-Calculs auto'!BB$168)-COLUMN('Charges variables-Calculs auto'!$C$168)+1-'Charges variables (avancé)'!$K59),0)*'Charges variables (avancé)'!$AE59</f>
        <v>0</v>
      </c>
      <c r="BC489" s="341">
        <f>IF(ROUND(('Charges variables-Calculs auto'!BC$168-CONFIG!$D$7)/31,0)&gt;=ROUND('Charges variables (avancé)'!$K59,0),INDEX($C460:$BJ460,,COLUMN('Charges variables-Calculs auto'!BC$168)-COLUMN('Charges variables-Calculs auto'!$C$168)+1-'Charges variables (avancé)'!$K59),0)*'Charges variables (avancé)'!$AE59</f>
        <v>0</v>
      </c>
      <c r="BD489" s="341">
        <f>IF(ROUND(('Charges variables-Calculs auto'!BD$168-CONFIG!$D$7)/31,0)&gt;=ROUND('Charges variables (avancé)'!$K59,0),INDEX($C460:$BJ460,,COLUMN('Charges variables-Calculs auto'!BD$168)-COLUMN('Charges variables-Calculs auto'!$C$168)+1-'Charges variables (avancé)'!$K59),0)*'Charges variables (avancé)'!$AE59</f>
        <v>0</v>
      </c>
      <c r="BE489" s="341">
        <f>IF(ROUND(('Charges variables-Calculs auto'!BE$168-CONFIG!$D$7)/31,0)&gt;=ROUND('Charges variables (avancé)'!$K59,0),INDEX($C460:$BJ460,,COLUMN('Charges variables-Calculs auto'!BE$168)-COLUMN('Charges variables-Calculs auto'!$C$168)+1-'Charges variables (avancé)'!$K59),0)*'Charges variables (avancé)'!$AE59</f>
        <v>0</v>
      </c>
      <c r="BF489" s="341">
        <f>IF(ROUND(('Charges variables-Calculs auto'!BF$168-CONFIG!$D$7)/31,0)&gt;=ROUND('Charges variables (avancé)'!$K59,0),INDEX($C460:$BJ460,,COLUMN('Charges variables-Calculs auto'!BF$168)-COLUMN('Charges variables-Calculs auto'!$C$168)+1-'Charges variables (avancé)'!$K59),0)*'Charges variables (avancé)'!$AE59</f>
        <v>0</v>
      </c>
      <c r="BG489" s="341">
        <f>IF(ROUND(('Charges variables-Calculs auto'!BG$168-CONFIG!$D$7)/31,0)&gt;=ROUND('Charges variables (avancé)'!$K59,0),INDEX($C460:$BJ460,,COLUMN('Charges variables-Calculs auto'!BG$168)-COLUMN('Charges variables-Calculs auto'!$C$168)+1-'Charges variables (avancé)'!$K59),0)*'Charges variables (avancé)'!$AE59</f>
        <v>0</v>
      </c>
      <c r="BH489" s="341">
        <f>IF(ROUND(('Charges variables-Calculs auto'!BH$168-CONFIG!$D$7)/31,0)&gt;=ROUND('Charges variables (avancé)'!$K59,0),INDEX($C460:$BJ460,,COLUMN('Charges variables-Calculs auto'!BH$168)-COLUMN('Charges variables-Calculs auto'!$C$168)+1-'Charges variables (avancé)'!$K59),0)*'Charges variables (avancé)'!$AE59</f>
        <v>0</v>
      </c>
      <c r="BI489" s="341">
        <f>IF(ROUND(('Charges variables-Calculs auto'!BI$168-CONFIG!$D$7)/31,0)&gt;=ROUND('Charges variables (avancé)'!$K59,0),INDEX($C460:$BJ460,,COLUMN('Charges variables-Calculs auto'!BI$168)-COLUMN('Charges variables-Calculs auto'!$C$168)+1-'Charges variables (avancé)'!$K59),0)*'Charges variables (avancé)'!$AE59</f>
        <v>0</v>
      </c>
      <c r="BJ489" s="341">
        <f>IF(ROUND(('Charges variables-Calculs auto'!BJ$168-CONFIG!$D$7)/31,0)&gt;=ROUND('Charges variables (avancé)'!$K59,0),INDEX($C460:$BJ460,,COLUMN('Charges variables-Calculs auto'!BJ$168)-COLUMN('Charges variables-Calculs auto'!$C$168)+1-'Charges variables (avancé)'!$K59),0)*'Charges variables (avancé)'!$AE59</f>
        <v>0</v>
      </c>
    </row>
    <row r="490" spans="2:62" ht="15" customHeight="1">
      <c r="B490" s="366">
        <f>'Charges variables (avancé)'!$C$60</f>
        <v>0</v>
      </c>
      <c r="C490" s="341">
        <f>IF(ROUND(('Charges variables-Calculs auto'!C$168-CONFIG!$D$7)/31,0)&gt;=ROUND('Charges variables (avancé)'!$K60,0),INDEX($C461:$BJ461,,COLUMN('Charges variables-Calculs auto'!C$168)-COLUMN('Charges variables-Calculs auto'!$C$168)+1-'Charges variables (avancé)'!$K60),0)*'Charges variables (avancé)'!$E60</f>
        <v>0</v>
      </c>
      <c r="D490" s="341">
        <f>IF(ROUND(('Charges variables-Calculs auto'!D$168-CONFIG!$D$7)/31,0)&gt;=ROUND('Charges variables (avancé)'!$K60,0),INDEX($C461:$BJ461,,COLUMN('Charges variables-Calculs auto'!D$168)-COLUMN('Charges variables-Calculs auto'!$C$168)+1-'Charges variables (avancé)'!$K60),0)*'Charges variables (avancé)'!$E60</f>
        <v>0</v>
      </c>
      <c r="E490" s="341">
        <f>IF(ROUND(('Charges variables-Calculs auto'!E$168-CONFIG!$D$7)/31,0)&gt;=ROUND('Charges variables (avancé)'!$K60,0),INDEX($C461:$BJ461,,COLUMN('Charges variables-Calculs auto'!E$168)-COLUMN('Charges variables-Calculs auto'!$C$168)+1-'Charges variables (avancé)'!$K60),0)*'Charges variables (avancé)'!$E60</f>
        <v>0</v>
      </c>
      <c r="F490" s="341">
        <f>IF(ROUND(('Charges variables-Calculs auto'!F$168-CONFIG!$D$7)/31,0)&gt;=ROUND('Charges variables (avancé)'!$K60,0),INDEX($C461:$BJ461,,COLUMN('Charges variables-Calculs auto'!F$168)-COLUMN('Charges variables-Calculs auto'!$C$168)+1-'Charges variables (avancé)'!$K60),0)*'Charges variables (avancé)'!$E60</f>
        <v>0</v>
      </c>
      <c r="G490" s="341">
        <f>IF(ROUND(('Charges variables-Calculs auto'!G$168-CONFIG!$D$7)/31,0)&gt;=ROUND('Charges variables (avancé)'!$K60,0),INDEX($C461:$BJ461,,COLUMN('Charges variables-Calculs auto'!G$168)-COLUMN('Charges variables-Calculs auto'!$C$168)+1-'Charges variables (avancé)'!$K60),0)*'Charges variables (avancé)'!$E60</f>
        <v>0</v>
      </c>
      <c r="H490" s="341">
        <f>IF(ROUND(('Charges variables-Calculs auto'!H$168-CONFIG!$D$7)/31,0)&gt;=ROUND('Charges variables (avancé)'!$K60,0),INDEX($C461:$BJ461,,COLUMN('Charges variables-Calculs auto'!H$168)-COLUMN('Charges variables-Calculs auto'!$C$168)+1-'Charges variables (avancé)'!$K60),0)*'Charges variables (avancé)'!$E60</f>
        <v>0</v>
      </c>
      <c r="I490" s="341">
        <f>IF(ROUND(('Charges variables-Calculs auto'!I$168-CONFIG!$D$7)/31,0)&gt;=ROUND('Charges variables (avancé)'!$K60,0),INDEX($C461:$BJ461,,COLUMN('Charges variables-Calculs auto'!I$168)-COLUMN('Charges variables-Calculs auto'!$C$168)+1-'Charges variables (avancé)'!$K60),0)*'Charges variables (avancé)'!$E60</f>
        <v>0</v>
      </c>
      <c r="J490" s="341">
        <f>IF(ROUND(('Charges variables-Calculs auto'!J$168-CONFIG!$D$7)/31,0)&gt;=ROUND('Charges variables (avancé)'!$K60,0),INDEX($C461:$BJ461,,COLUMN('Charges variables-Calculs auto'!J$168)-COLUMN('Charges variables-Calculs auto'!$C$168)+1-'Charges variables (avancé)'!$K60),0)*'Charges variables (avancé)'!$E60</f>
        <v>0</v>
      </c>
      <c r="K490" s="341">
        <f>IF(ROUND(('Charges variables-Calculs auto'!K$168-CONFIG!$D$7)/31,0)&gt;=ROUND('Charges variables (avancé)'!$K60,0),INDEX($C461:$BJ461,,COLUMN('Charges variables-Calculs auto'!K$168)-COLUMN('Charges variables-Calculs auto'!$C$168)+1-'Charges variables (avancé)'!$K60),0)*'Charges variables (avancé)'!$E60</f>
        <v>0</v>
      </c>
      <c r="L490" s="341">
        <f>IF(ROUND(('Charges variables-Calculs auto'!L$168-CONFIG!$D$7)/31,0)&gt;=ROUND('Charges variables (avancé)'!$K60,0),INDEX($C461:$BJ461,,COLUMN('Charges variables-Calculs auto'!L$168)-COLUMN('Charges variables-Calculs auto'!$C$168)+1-'Charges variables (avancé)'!$K60),0)*'Charges variables (avancé)'!$E60</f>
        <v>0</v>
      </c>
      <c r="M490" s="341">
        <f>IF(ROUND(('Charges variables-Calculs auto'!M$168-CONFIG!$D$7)/31,0)&gt;=ROUND('Charges variables (avancé)'!$K60,0),INDEX($C461:$BJ461,,COLUMN('Charges variables-Calculs auto'!M$168)-COLUMN('Charges variables-Calculs auto'!$C$168)+1-'Charges variables (avancé)'!$K60),0)*'Charges variables (avancé)'!$E60</f>
        <v>0</v>
      </c>
      <c r="N490" s="341">
        <f>IF(ROUND(('Charges variables-Calculs auto'!N$168-CONFIG!$D$7)/31,0)&gt;=ROUND('Charges variables (avancé)'!$K60,0),INDEX($C461:$BJ461,,COLUMN('Charges variables-Calculs auto'!N$168)-COLUMN('Charges variables-Calculs auto'!$C$168)+1-'Charges variables (avancé)'!$K60),0)*'Charges variables (avancé)'!$E60</f>
        <v>0</v>
      </c>
      <c r="O490" s="341">
        <f>IF(ROUND(('Charges variables-Calculs auto'!O$168-CONFIG!$D$7)/31,0)&gt;=ROUND('Charges variables (avancé)'!$K60,0),INDEX($C461:$BJ461,,COLUMN('Charges variables-Calculs auto'!O$168)-COLUMN('Charges variables-Calculs auto'!$C$168)+1-'Charges variables (avancé)'!$K60),0)*'Charges variables (avancé)'!$Y60</f>
        <v>0</v>
      </c>
      <c r="P490" s="341">
        <f>IF(ROUND(('Charges variables-Calculs auto'!P$168-CONFIG!$D$7)/31,0)&gt;=ROUND('Charges variables (avancé)'!$K60,0),INDEX($C461:$BJ461,,COLUMN('Charges variables-Calculs auto'!P$168)-COLUMN('Charges variables-Calculs auto'!$C$168)+1-'Charges variables (avancé)'!$K60),0)*'Charges variables (avancé)'!$Y60</f>
        <v>0</v>
      </c>
      <c r="Q490" s="341">
        <f>IF(ROUND(('Charges variables-Calculs auto'!Q$168-CONFIG!$D$7)/31,0)&gt;=ROUND('Charges variables (avancé)'!$K60,0),INDEX($C461:$BJ461,,COLUMN('Charges variables-Calculs auto'!Q$168)-COLUMN('Charges variables-Calculs auto'!$C$168)+1-'Charges variables (avancé)'!$K60),0)*'Charges variables (avancé)'!$Y60</f>
        <v>0</v>
      </c>
      <c r="R490" s="341">
        <f>IF(ROUND(('Charges variables-Calculs auto'!R$168-CONFIG!$D$7)/31,0)&gt;=ROUND('Charges variables (avancé)'!$K60,0),INDEX($C461:$BJ461,,COLUMN('Charges variables-Calculs auto'!R$168)-COLUMN('Charges variables-Calculs auto'!$C$168)+1-'Charges variables (avancé)'!$K60),0)*'Charges variables (avancé)'!$Y60</f>
        <v>0</v>
      </c>
      <c r="S490" s="341">
        <f>IF(ROUND(('Charges variables-Calculs auto'!S$168-CONFIG!$D$7)/31,0)&gt;=ROUND('Charges variables (avancé)'!$K60,0),INDEX($C461:$BJ461,,COLUMN('Charges variables-Calculs auto'!S$168)-COLUMN('Charges variables-Calculs auto'!$C$168)+1-'Charges variables (avancé)'!$K60),0)*'Charges variables (avancé)'!$Y60</f>
        <v>0</v>
      </c>
      <c r="T490" s="341">
        <f>IF(ROUND(('Charges variables-Calculs auto'!T$168-CONFIG!$D$7)/31,0)&gt;=ROUND('Charges variables (avancé)'!$K60,0),INDEX($C461:$BJ461,,COLUMN('Charges variables-Calculs auto'!T$168)-COLUMN('Charges variables-Calculs auto'!$C$168)+1-'Charges variables (avancé)'!$K60),0)*'Charges variables (avancé)'!$Y60</f>
        <v>0</v>
      </c>
      <c r="U490" s="341">
        <f>IF(ROUND(('Charges variables-Calculs auto'!U$168-CONFIG!$D$7)/31,0)&gt;=ROUND('Charges variables (avancé)'!$K60,0),INDEX($C461:$BJ461,,COLUMN('Charges variables-Calculs auto'!U$168)-COLUMN('Charges variables-Calculs auto'!$C$168)+1-'Charges variables (avancé)'!$K60),0)*'Charges variables (avancé)'!$Y60</f>
        <v>0</v>
      </c>
      <c r="V490" s="341">
        <f>IF(ROUND(('Charges variables-Calculs auto'!V$168-CONFIG!$D$7)/31,0)&gt;=ROUND('Charges variables (avancé)'!$K60,0),INDEX($C461:$BJ461,,COLUMN('Charges variables-Calculs auto'!V$168)-COLUMN('Charges variables-Calculs auto'!$C$168)+1-'Charges variables (avancé)'!$K60),0)*'Charges variables (avancé)'!$Y60</f>
        <v>0</v>
      </c>
      <c r="W490" s="341">
        <f>IF(ROUND(('Charges variables-Calculs auto'!W$168-CONFIG!$D$7)/31,0)&gt;=ROUND('Charges variables (avancé)'!$K60,0),INDEX($C461:$BJ461,,COLUMN('Charges variables-Calculs auto'!W$168)-COLUMN('Charges variables-Calculs auto'!$C$168)+1-'Charges variables (avancé)'!$K60),0)*'Charges variables (avancé)'!$Y60</f>
        <v>0</v>
      </c>
      <c r="X490" s="341">
        <f>IF(ROUND(('Charges variables-Calculs auto'!X$168-CONFIG!$D$7)/31,0)&gt;=ROUND('Charges variables (avancé)'!$K60,0),INDEX($C461:$BJ461,,COLUMN('Charges variables-Calculs auto'!X$168)-COLUMN('Charges variables-Calculs auto'!$C$168)+1-'Charges variables (avancé)'!$K60),0)*'Charges variables (avancé)'!$Y60</f>
        <v>0</v>
      </c>
      <c r="Y490" s="341">
        <f>IF(ROUND(('Charges variables-Calculs auto'!Y$168-CONFIG!$D$7)/31,0)&gt;=ROUND('Charges variables (avancé)'!$K60,0),INDEX($C461:$BJ461,,COLUMN('Charges variables-Calculs auto'!Y$168)-COLUMN('Charges variables-Calculs auto'!$C$168)+1-'Charges variables (avancé)'!$K60),0)*'Charges variables (avancé)'!$Y60</f>
        <v>0</v>
      </c>
      <c r="Z490" s="341">
        <f>IF(ROUND(('Charges variables-Calculs auto'!Z$168-CONFIG!$D$7)/31,0)&gt;=ROUND('Charges variables (avancé)'!$K60,0),INDEX($C461:$BJ461,,COLUMN('Charges variables-Calculs auto'!Z$168)-COLUMN('Charges variables-Calculs auto'!$C$168)+1-'Charges variables (avancé)'!$K60),0)*'Charges variables (avancé)'!$Y60</f>
        <v>0</v>
      </c>
      <c r="AA490" s="341">
        <f>IF(ROUND(('Charges variables-Calculs auto'!AA$168-CONFIG!$D$7)/31,0)&gt;=ROUND('Charges variables (avancé)'!$K60,0),INDEX($C461:$BJ461,,COLUMN('Charges variables-Calculs auto'!AA$168)-COLUMN('Charges variables-Calculs auto'!$C$168)+1-'Charges variables (avancé)'!$K60),0)*'Charges variables (avancé)'!$AA60</f>
        <v>0</v>
      </c>
      <c r="AB490" s="341">
        <f>IF(ROUND(('Charges variables-Calculs auto'!AB$168-CONFIG!$D$7)/31,0)&gt;=ROUND('Charges variables (avancé)'!$K60,0),INDEX($C461:$BJ461,,COLUMN('Charges variables-Calculs auto'!AB$168)-COLUMN('Charges variables-Calculs auto'!$C$168)+1-'Charges variables (avancé)'!$K60),0)*'Charges variables (avancé)'!$AA60</f>
        <v>0</v>
      </c>
      <c r="AC490" s="341">
        <f>IF(ROUND(('Charges variables-Calculs auto'!AC$168-CONFIG!$D$7)/31,0)&gt;=ROUND('Charges variables (avancé)'!$K60,0),INDEX($C461:$BJ461,,COLUMN('Charges variables-Calculs auto'!AC$168)-COLUMN('Charges variables-Calculs auto'!$C$168)+1-'Charges variables (avancé)'!$K60),0)*'Charges variables (avancé)'!$AA60</f>
        <v>0</v>
      </c>
      <c r="AD490" s="341">
        <f>IF(ROUND(('Charges variables-Calculs auto'!AD$168-CONFIG!$D$7)/31,0)&gt;=ROUND('Charges variables (avancé)'!$K60,0),INDEX($C461:$BJ461,,COLUMN('Charges variables-Calculs auto'!AD$168)-COLUMN('Charges variables-Calculs auto'!$C$168)+1-'Charges variables (avancé)'!$K60),0)*'Charges variables (avancé)'!$AA60</f>
        <v>0</v>
      </c>
      <c r="AE490" s="341">
        <f>IF(ROUND(('Charges variables-Calculs auto'!AE$168-CONFIG!$D$7)/31,0)&gt;=ROUND('Charges variables (avancé)'!$K60,0),INDEX($C461:$BJ461,,COLUMN('Charges variables-Calculs auto'!AE$168)-COLUMN('Charges variables-Calculs auto'!$C$168)+1-'Charges variables (avancé)'!$K60),0)*'Charges variables (avancé)'!$AA60</f>
        <v>0</v>
      </c>
      <c r="AF490" s="341">
        <f>IF(ROUND(('Charges variables-Calculs auto'!AF$168-CONFIG!$D$7)/31,0)&gt;=ROUND('Charges variables (avancé)'!$K60,0),INDEX($C461:$BJ461,,COLUMN('Charges variables-Calculs auto'!AF$168)-COLUMN('Charges variables-Calculs auto'!$C$168)+1-'Charges variables (avancé)'!$K60),0)*'Charges variables (avancé)'!$AA60</f>
        <v>0</v>
      </c>
      <c r="AG490" s="341">
        <f>IF(ROUND(('Charges variables-Calculs auto'!AG$168-CONFIG!$D$7)/31,0)&gt;=ROUND('Charges variables (avancé)'!$K60,0),INDEX($C461:$BJ461,,COLUMN('Charges variables-Calculs auto'!AG$168)-COLUMN('Charges variables-Calculs auto'!$C$168)+1-'Charges variables (avancé)'!$K60),0)*'Charges variables (avancé)'!$AA60</f>
        <v>0</v>
      </c>
      <c r="AH490" s="341">
        <f>IF(ROUND(('Charges variables-Calculs auto'!AH$168-CONFIG!$D$7)/31,0)&gt;=ROUND('Charges variables (avancé)'!$K60,0),INDEX($C461:$BJ461,,COLUMN('Charges variables-Calculs auto'!AH$168)-COLUMN('Charges variables-Calculs auto'!$C$168)+1-'Charges variables (avancé)'!$K60),0)*'Charges variables (avancé)'!$AA60</f>
        <v>0</v>
      </c>
      <c r="AI490" s="341">
        <f>IF(ROUND(('Charges variables-Calculs auto'!AI$168-CONFIG!$D$7)/31,0)&gt;=ROUND('Charges variables (avancé)'!$K60,0),INDEX($C461:$BJ461,,COLUMN('Charges variables-Calculs auto'!AI$168)-COLUMN('Charges variables-Calculs auto'!$C$168)+1-'Charges variables (avancé)'!$K60),0)*'Charges variables (avancé)'!$AA60</f>
        <v>0</v>
      </c>
      <c r="AJ490" s="341">
        <f>IF(ROUND(('Charges variables-Calculs auto'!AJ$168-CONFIG!$D$7)/31,0)&gt;=ROUND('Charges variables (avancé)'!$K60,0),INDEX($C461:$BJ461,,COLUMN('Charges variables-Calculs auto'!AJ$168)-COLUMN('Charges variables-Calculs auto'!$C$168)+1-'Charges variables (avancé)'!$K60),0)*'Charges variables (avancé)'!$AA60</f>
        <v>0</v>
      </c>
      <c r="AK490" s="341">
        <f>IF(ROUND(('Charges variables-Calculs auto'!AK$168-CONFIG!$D$7)/31,0)&gt;=ROUND('Charges variables (avancé)'!$K60,0),INDEX($C461:$BJ461,,COLUMN('Charges variables-Calculs auto'!AK$168)-COLUMN('Charges variables-Calculs auto'!$C$168)+1-'Charges variables (avancé)'!$K60),0)*'Charges variables (avancé)'!$AA60</f>
        <v>0</v>
      </c>
      <c r="AL490" s="341">
        <f>IF(ROUND(('Charges variables-Calculs auto'!AL$168-CONFIG!$D$7)/31,0)&gt;=ROUND('Charges variables (avancé)'!$K60,0),INDEX($C461:$BJ461,,COLUMN('Charges variables-Calculs auto'!AL$168)-COLUMN('Charges variables-Calculs auto'!$C$168)+1-'Charges variables (avancé)'!$K60),0)*'Charges variables (avancé)'!$AA60</f>
        <v>0</v>
      </c>
      <c r="AM490" s="341">
        <f>IF(ROUND(('Charges variables-Calculs auto'!AM$168-CONFIG!$D$7)/31,0)&gt;=ROUND('Charges variables (avancé)'!$K60,0),INDEX($C461:$BJ461,,COLUMN('Charges variables-Calculs auto'!AM$168)-COLUMN('Charges variables-Calculs auto'!$C$168)+1-'Charges variables (avancé)'!$K60),0)*'Charges variables (avancé)'!$AC60</f>
        <v>0</v>
      </c>
      <c r="AN490" s="341">
        <f>IF(ROUND(('Charges variables-Calculs auto'!AN$168-CONFIG!$D$7)/31,0)&gt;=ROUND('Charges variables (avancé)'!$K60,0),INDEX($C461:$BJ461,,COLUMN('Charges variables-Calculs auto'!AN$168)-COLUMN('Charges variables-Calculs auto'!$C$168)+1-'Charges variables (avancé)'!$K60),0)*'Charges variables (avancé)'!$AC60</f>
        <v>0</v>
      </c>
      <c r="AO490" s="341">
        <f>IF(ROUND(('Charges variables-Calculs auto'!AO$168-CONFIG!$D$7)/31,0)&gt;=ROUND('Charges variables (avancé)'!$K60,0),INDEX($C461:$BJ461,,COLUMN('Charges variables-Calculs auto'!AO$168)-COLUMN('Charges variables-Calculs auto'!$C$168)+1-'Charges variables (avancé)'!$K60),0)*'Charges variables (avancé)'!$AC60</f>
        <v>0</v>
      </c>
      <c r="AP490" s="341">
        <f>IF(ROUND(('Charges variables-Calculs auto'!AP$168-CONFIG!$D$7)/31,0)&gt;=ROUND('Charges variables (avancé)'!$K60,0),INDEX($C461:$BJ461,,COLUMN('Charges variables-Calculs auto'!AP$168)-COLUMN('Charges variables-Calculs auto'!$C$168)+1-'Charges variables (avancé)'!$K60),0)*'Charges variables (avancé)'!$AC60</f>
        <v>0</v>
      </c>
      <c r="AQ490" s="341">
        <f>IF(ROUND(('Charges variables-Calculs auto'!AQ$168-CONFIG!$D$7)/31,0)&gt;=ROUND('Charges variables (avancé)'!$K60,0),INDEX($C461:$BJ461,,COLUMN('Charges variables-Calculs auto'!AQ$168)-COLUMN('Charges variables-Calculs auto'!$C$168)+1-'Charges variables (avancé)'!$K60),0)*'Charges variables (avancé)'!$AC60</f>
        <v>0</v>
      </c>
      <c r="AR490" s="341">
        <f>IF(ROUND(('Charges variables-Calculs auto'!AR$168-CONFIG!$D$7)/31,0)&gt;=ROUND('Charges variables (avancé)'!$K60,0),INDEX($C461:$BJ461,,COLUMN('Charges variables-Calculs auto'!AR$168)-COLUMN('Charges variables-Calculs auto'!$C$168)+1-'Charges variables (avancé)'!$K60),0)*'Charges variables (avancé)'!$AC60</f>
        <v>0</v>
      </c>
      <c r="AS490" s="341">
        <f>IF(ROUND(('Charges variables-Calculs auto'!AS$168-CONFIG!$D$7)/31,0)&gt;=ROUND('Charges variables (avancé)'!$K60,0),INDEX($C461:$BJ461,,COLUMN('Charges variables-Calculs auto'!AS$168)-COLUMN('Charges variables-Calculs auto'!$C$168)+1-'Charges variables (avancé)'!$K60),0)*'Charges variables (avancé)'!$AC60</f>
        <v>0</v>
      </c>
      <c r="AT490" s="341">
        <f>IF(ROUND(('Charges variables-Calculs auto'!AT$168-CONFIG!$D$7)/31,0)&gt;=ROUND('Charges variables (avancé)'!$K60,0),INDEX($C461:$BJ461,,COLUMN('Charges variables-Calculs auto'!AT$168)-COLUMN('Charges variables-Calculs auto'!$C$168)+1-'Charges variables (avancé)'!$K60),0)*'Charges variables (avancé)'!$AC60</f>
        <v>0</v>
      </c>
      <c r="AU490" s="341">
        <f>IF(ROUND(('Charges variables-Calculs auto'!AU$168-CONFIG!$D$7)/31,0)&gt;=ROUND('Charges variables (avancé)'!$K60,0),INDEX($C461:$BJ461,,COLUMN('Charges variables-Calculs auto'!AU$168)-COLUMN('Charges variables-Calculs auto'!$C$168)+1-'Charges variables (avancé)'!$K60),0)*'Charges variables (avancé)'!$AC60</f>
        <v>0</v>
      </c>
      <c r="AV490" s="341">
        <f>IF(ROUND(('Charges variables-Calculs auto'!AV$168-CONFIG!$D$7)/31,0)&gt;=ROUND('Charges variables (avancé)'!$K60,0),INDEX($C461:$BJ461,,COLUMN('Charges variables-Calculs auto'!AV$168)-COLUMN('Charges variables-Calculs auto'!$C$168)+1-'Charges variables (avancé)'!$K60),0)*'Charges variables (avancé)'!$AC60</f>
        <v>0</v>
      </c>
      <c r="AW490" s="341">
        <f>IF(ROUND(('Charges variables-Calculs auto'!AW$168-CONFIG!$D$7)/31,0)&gt;=ROUND('Charges variables (avancé)'!$K60,0),INDEX($C461:$BJ461,,COLUMN('Charges variables-Calculs auto'!AW$168)-COLUMN('Charges variables-Calculs auto'!$C$168)+1-'Charges variables (avancé)'!$K60),0)*'Charges variables (avancé)'!$AC60</f>
        <v>0</v>
      </c>
      <c r="AX490" s="341">
        <f>IF(ROUND(('Charges variables-Calculs auto'!AX$168-CONFIG!$D$7)/31,0)&gt;=ROUND('Charges variables (avancé)'!$K60,0),INDEX($C461:$BJ461,,COLUMN('Charges variables-Calculs auto'!AX$168)-COLUMN('Charges variables-Calculs auto'!$C$168)+1-'Charges variables (avancé)'!$K60),0)*'Charges variables (avancé)'!$AC60</f>
        <v>0</v>
      </c>
      <c r="AY490" s="341">
        <f>IF(ROUND(('Charges variables-Calculs auto'!AY$168-CONFIG!$D$7)/31,0)&gt;=ROUND('Charges variables (avancé)'!$K60,0),INDEX($C461:$BJ461,,COLUMN('Charges variables-Calculs auto'!AY$168)-COLUMN('Charges variables-Calculs auto'!$C$168)+1-'Charges variables (avancé)'!$K60),0)*'Charges variables (avancé)'!$AE60</f>
        <v>0</v>
      </c>
      <c r="AZ490" s="341">
        <f>IF(ROUND(('Charges variables-Calculs auto'!AZ$168-CONFIG!$D$7)/31,0)&gt;=ROUND('Charges variables (avancé)'!$K60,0),INDEX($C461:$BJ461,,COLUMN('Charges variables-Calculs auto'!AZ$168)-COLUMN('Charges variables-Calculs auto'!$C$168)+1-'Charges variables (avancé)'!$K60),0)*'Charges variables (avancé)'!$AE60</f>
        <v>0</v>
      </c>
      <c r="BA490" s="341">
        <f>IF(ROUND(('Charges variables-Calculs auto'!BA$168-CONFIG!$D$7)/31,0)&gt;=ROUND('Charges variables (avancé)'!$K60,0),INDEX($C461:$BJ461,,COLUMN('Charges variables-Calculs auto'!BA$168)-COLUMN('Charges variables-Calculs auto'!$C$168)+1-'Charges variables (avancé)'!$K60),0)*'Charges variables (avancé)'!$AE60</f>
        <v>0</v>
      </c>
      <c r="BB490" s="341">
        <f>IF(ROUND(('Charges variables-Calculs auto'!BB$168-CONFIG!$D$7)/31,0)&gt;=ROUND('Charges variables (avancé)'!$K60,0),INDEX($C461:$BJ461,,COLUMN('Charges variables-Calculs auto'!BB$168)-COLUMN('Charges variables-Calculs auto'!$C$168)+1-'Charges variables (avancé)'!$K60),0)*'Charges variables (avancé)'!$AE60</f>
        <v>0</v>
      </c>
      <c r="BC490" s="341">
        <f>IF(ROUND(('Charges variables-Calculs auto'!BC$168-CONFIG!$D$7)/31,0)&gt;=ROUND('Charges variables (avancé)'!$K60,0),INDEX($C461:$BJ461,,COLUMN('Charges variables-Calculs auto'!BC$168)-COLUMN('Charges variables-Calculs auto'!$C$168)+1-'Charges variables (avancé)'!$K60),0)*'Charges variables (avancé)'!$AE60</f>
        <v>0</v>
      </c>
      <c r="BD490" s="341">
        <f>IF(ROUND(('Charges variables-Calculs auto'!BD$168-CONFIG!$D$7)/31,0)&gt;=ROUND('Charges variables (avancé)'!$K60,0),INDEX($C461:$BJ461,,COLUMN('Charges variables-Calculs auto'!BD$168)-COLUMN('Charges variables-Calculs auto'!$C$168)+1-'Charges variables (avancé)'!$K60),0)*'Charges variables (avancé)'!$AE60</f>
        <v>0</v>
      </c>
      <c r="BE490" s="341">
        <f>IF(ROUND(('Charges variables-Calculs auto'!BE$168-CONFIG!$D$7)/31,0)&gt;=ROUND('Charges variables (avancé)'!$K60,0),INDEX($C461:$BJ461,,COLUMN('Charges variables-Calculs auto'!BE$168)-COLUMN('Charges variables-Calculs auto'!$C$168)+1-'Charges variables (avancé)'!$K60),0)*'Charges variables (avancé)'!$AE60</f>
        <v>0</v>
      </c>
      <c r="BF490" s="341">
        <f>IF(ROUND(('Charges variables-Calculs auto'!BF$168-CONFIG!$D$7)/31,0)&gt;=ROUND('Charges variables (avancé)'!$K60,0),INDEX($C461:$BJ461,,COLUMN('Charges variables-Calculs auto'!BF$168)-COLUMN('Charges variables-Calculs auto'!$C$168)+1-'Charges variables (avancé)'!$K60),0)*'Charges variables (avancé)'!$AE60</f>
        <v>0</v>
      </c>
      <c r="BG490" s="341">
        <f>IF(ROUND(('Charges variables-Calculs auto'!BG$168-CONFIG!$D$7)/31,0)&gt;=ROUND('Charges variables (avancé)'!$K60,0),INDEX($C461:$BJ461,,COLUMN('Charges variables-Calculs auto'!BG$168)-COLUMN('Charges variables-Calculs auto'!$C$168)+1-'Charges variables (avancé)'!$K60),0)*'Charges variables (avancé)'!$AE60</f>
        <v>0</v>
      </c>
      <c r="BH490" s="341">
        <f>IF(ROUND(('Charges variables-Calculs auto'!BH$168-CONFIG!$D$7)/31,0)&gt;=ROUND('Charges variables (avancé)'!$K60,0),INDEX($C461:$BJ461,,COLUMN('Charges variables-Calculs auto'!BH$168)-COLUMN('Charges variables-Calculs auto'!$C$168)+1-'Charges variables (avancé)'!$K60),0)*'Charges variables (avancé)'!$AE60</f>
        <v>0</v>
      </c>
      <c r="BI490" s="341">
        <f>IF(ROUND(('Charges variables-Calculs auto'!BI$168-CONFIG!$D$7)/31,0)&gt;=ROUND('Charges variables (avancé)'!$K60,0),INDEX($C461:$BJ461,,COLUMN('Charges variables-Calculs auto'!BI$168)-COLUMN('Charges variables-Calculs auto'!$C$168)+1-'Charges variables (avancé)'!$K60),0)*'Charges variables (avancé)'!$AE60</f>
        <v>0</v>
      </c>
      <c r="BJ490" s="341">
        <f>IF(ROUND(('Charges variables-Calculs auto'!BJ$168-CONFIG!$D$7)/31,0)&gt;=ROUND('Charges variables (avancé)'!$K60,0),INDEX($C461:$BJ461,,COLUMN('Charges variables-Calculs auto'!BJ$168)-COLUMN('Charges variables-Calculs auto'!$C$168)+1-'Charges variables (avancé)'!$K60),0)*'Charges variables (avancé)'!$AE60</f>
        <v>0</v>
      </c>
    </row>
    <row r="491" spans="2:62" ht="15" customHeight="1">
      <c r="B491" s="366">
        <f>'Charges variables (avancé)'!$C$61</f>
        <v>0</v>
      </c>
      <c r="C491" s="341">
        <f>IF(ROUND(('Charges variables-Calculs auto'!C$168-CONFIG!$D$7)/31,0)&gt;=ROUND('Charges variables (avancé)'!$K61,0),INDEX($C462:$BJ462,,COLUMN('Charges variables-Calculs auto'!C$168)-COLUMN('Charges variables-Calculs auto'!$C$168)+1-'Charges variables (avancé)'!$K61),0)*'Charges variables (avancé)'!$E61</f>
        <v>0</v>
      </c>
      <c r="D491" s="341">
        <f>IF(ROUND(('Charges variables-Calculs auto'!D$168-CONFIG!$D$7)/31,0)&gt;=ROUND('Charges variables (avancé)'!$K61,0),INDEX($C462:$BJ462,,COLUMN('Charges variables-Calculs auto'!D$168)-COLUMN('Charges variables-Calculs auto'!$C$168)+1-'Charges variables (avancé)'!$K61),0)*'Charges variables (avancé)'!$E61</f>
        <v>0</v>
      </c>
      <c r="E491" s="341">
        <f>IF(ROUND(('Charges variables-Calculs auto'!E$168-CONFIG!$D$7)/31,0)&gt;=ROUND('Charges variables (avancé)'!$K61,0),INDEX($C462:$BJ462,,COLUMN('Charges variables-Calculs auto'!E$168)-COLUMN('Charges variables-Calculs auto'!$C$168)+1-'Charges variables (avancé)'!$K61),0)*'Charges variables (avancé)'!$E61</f>
        <v>0</v>
      </c>
      <c r="F491" s="341">
        <f>IF(ROUND(('Charges variables-Calculs auto'!F$168-CONFIG!$D$7)/31,0)&gt;=ROUND('Charges variables (avancé)'!$K61,0),INDEX($C462:$BJ462,,COLUMN('Charges variables-Calculs auto'!F$168)-COLUMN('Charges variables-Calculs auto'!$C$168)+1-'Charges variables (avancé)'!$K61),0)*'Charges variables (avancé)'!$E61</f>
        <v>0</v>
      </c>
      <c r="G491" s="341">
        <f>IF(ROUND(('Charges variables-Calculs auto'!G$168-CONFIG!$D$7)/31,0)&gt;=ROUND('Charges variables (avancé)'!$K61,0),INDEX($C462:$BJ462,,COLUMN('Charges variables-Calculs auto'!G$168)-COLUMN('Charges variables-Calculs auto'!$C$168)+1-'Charges variables (avancé)'!$K61),0)*'Charges variables (avancé)'!$E61</f>
        <v>0</v>
      </c>
      <c r="H491" s="341">
        <f>IF(ROUND(('Charges variables-Calculs auto'!H$168-CONFIG!$D$7)/31,0)&gt;=ROUND('Charges variables (avancé)'!$K61,0),INDEX($C462:$BJ462,,COLUMN('Charges variables-Calculs auto'!H$168)-COLUMN('Charges variables-Calculs auto'!$C$168)+1-'Charges variables (avancé)'!$K61),0)*'Charges variables (avancé)'!$E61</f>
        <v>0</v>
      </c>
      <c r="I491" s="341">
        <f>IF(ROUND(('Charges variables-Calculs auto'!I$168-CONFIG!$D$7)/31,0)&gt;=ROUND('Charges variables (avancé)'!$K61,0),INDEX($C462:$BJ462,,COLUMN('Charges variables-Calculs auto'!I$168)-COLUMN('Charges variables-Calculs auto'!$C$168)+1-'Charges variables (avancé)'!$K61),0)*'Charges variables (avancé)'!$E61</f>
        <v>0</v>
      </c>
      <c r="J491" s="341">
        <f>IF(ROUND(('Charges variables-Calculs auto'!J$168-CONFIG!$D$7)/31,0)&gt;=ROUND('Charges variables (avancé)'!$K61,0),INDEX($C462:$BJ462,,COLUMN('Charges variables-Calculs auto'!J$168)-COLUMN('Charges variables-Calculs auto'!$C$168)+1-'Charges variables (avancé)'!$K61),0)*'Charges variables (avancé)'!$E61</f>
        <v>0</v>
      </c>
      <c r="K491" s="341">
        <f>IF(ROUND(('Charges variables-Calculs auto'!K$168-CONFIG!$D$7)/31,0)&gt;=ROUND('Charges variables (avancé)'!$K61,0),INDEX($C462:$BJ462,,COLUMN('Charges variables-Calculs auto'!K$168)-COLUMN('Charges variables-Calculs auto'!$C$168)+1-'Charges variables (avancé)'!$K61),0)*'Charges variables (avancé)'!$E61</f>
        <v>0</v>
      </c>
      <c r="L491" s="341">
        <f>IF(ROUND(('Charges variables-Calculs auto'!L$168-CONFIG!$D$7)/31,0)&gt;=ROUND('Charges variables (avancé)'!$K61,0),INDEX($C462:$BJ462,,COLUMN('Charges variables-Calculs auto'!L$168)-COLUMN('Charges variables-Calculs auto'!$C$168)+1-'Charges variables (avancé)'!$K61),0)*'Charges variables (avancé)'!$E61</f>
        <v>0</v>
      </c>
      <c r="M491" s="341">
        <f>IF(ROUND(('Charges variables-Calculs auto'!M$168-CONFIG!$D$7)/31,0)&gt;=ROUND('Charges variables (avancé)'!$K61,0),INDEX($C462:$BJ462,,COLUMN('Charges variables-Calculs auto'!M$168)-COLUMN('Charges variables-Calculs auto'!$C$168)+1-'Charges variables (avancé)'!$K61),0)*'Charges variables (avancé)'!$E61</f>
        <v>0</v>
      </c>
      <c r="N491" s="341">
        <f>IF(ROUND(('Charges variables-Calculs auto'!N$168-CONFIG!$D$7)/31,0)&gt;=ROUND('Charges variables (avancé)'!$K61,0),INDEX($C462:$BJ462,,COLUMN('Charges variables-Calculs auto'!N$168)-COLUMN('Charges variables-Calculs auto'!$C$168)+1-'Charges variables (avancé)'!$K61),0)*'Charges variables (avancé)'!$E61</f>
        <v>0</v>
      </c>
      <c r="O491" s="341">
        <f>IF(ROUND(('Charges variables-Calculs auto'!O$168-CONFIG!$D$7)/31,0)&gt;=ROUND('Charges variables (avancé)'!$K61,0),INDEX($C462:$BJ462,,COLUMN('Charges variables-Calculs auto'!O$168)-COLUMN('Charges variables-Calculs auto'!$C$168)+1-'Charges variables (avancé)'!$K61),0)*'Charges variables (avancé)'!$Y61</f>
        <v>0</v>
      </c>
      <c r="P491" s="341">
        <f>IF(ROUND(('Charges variables-Calculs auto'!P$168-CONFIG!$D$7)/31,0)&gt;=ROUND('Charges variables (avancé)'!$K61,0),INDEX($C462:$BJ462,,COLUMN('Charges variables-Calculs auto'!P$168)-COLUMN('Charges variables-Calculs auto'!$C$168)+1-'Charges variables (avancé)'!$K61),0)*'Charges variables (avancé)'!$Y61</f>
        <v>0</v>
      </c>
      <c r="Q491" s="341">
        <f>IF(ROUND(('Charges variables-Calculs auto'!Q$168-CONFIG!$D$7)/31,0)&gt;=ROUND('Charges variables (avancé)'!$K61,0),INDEX($C462:$BJ462,,COLUMN('Charges variables-Calculs auto'!Q$168)-COLUMN('Charges variables-Calculs auto'!$C$168)+1-'Charges variables (avancé)'!$K61),0)*'Charges variables (avancé)'!$Y61</f>
        <v>0</v>
      </c>
      <c r="R491" s="341">
        <f>IF(ROUND(('Charges variables-Calculs auto'!R$168-CONFIG!$D$7)/31,0)&gt;=ROUND('Charges variables (avancé)'!$K61,0),INDEX($C462:$BJ462,,COLUMN('Charges variables-Calculs auto'!R$168)-COLUMN('Charges variables-Calculs auto'!$C$168)+1-'Charges variables (avancé)'!$K61),0)*'Charges variables (avancé)'!$Y61</f>
        <v>0</v>
      </c>
      <c r="S491" s="341">
        <f>IF(ROUND(('Charges variables-Calculs auto'!S$168-CONFIG!$D$7)/31,0)&gt;=ROUND('Charges variables (avancé)'!$K61,0),INDEX($C462:$BJ462,,COLUMN('Charges variables-Calculs auto'!S$168)-COLUMN('Charges variables-Calculs auto'!$C$168)+1-'Charges variables (avancé)'!$K61),0)*'Charges variables (avancé)'!$Y61</f>
        <v>0</v>
      </c>
      <c r="T491" s="341">
        <f>IF(ROUND(('Charges variables-Calculs auto'!T$168-CONFIG!$D$7)/31,0)&gt;=ROUND('Charges variables (avancé)'!$K61,0),INDEX($C462:$BJ462,,COLUMN('Charges variables-Calculs auto'!T$168)-COLUMN('Charges variables-Calculs auto'!$C$168)+1-'Charges variables (avancé)'!$K61),0)*'Charges variables (avancé)'!$Y61</f>
        <v>0</v>
      </c>
      <c r="U491" s="341">
        <f>IF(ROUND(('Charges variables-Calculs auto'!U$168-CONFIG!$D$7)/31,0)&gt;=ROUND('Charges variables (avancé)'!$K61,0),INDEX($C462:$BJ462,,COLUMN('Charges variables-Calculs auto'!U$168)-COLUMN('Charges variables-Calculs auto'!$C$168)+1-'Charges variables (avancé)'!$K61),0)*'Charges variables (avancé)'!$Y61</f>
        <v>0</v>
      </c>
      <c r="V491" s="341">
        <f>IF(ROUND(('Charges variables-Calculs auto'!V$168-CONFIG!$D$7)/31,0)&gt;=ROUND('Charges variables (avancé)'!$K61,0),INDEX($C462:$BJ462,,COLUMN('Charges variables-Calculs auto'!V$168)-COLUMN('Charges variables-Calculs auto'!$C$168)+1-'Charges variables (avancé)'!$K61),0)*'Charges variables (avancé)'!$Y61</f>
        <v>0</v>
      </c>
      <c r="W491" s="341">
        <f>IF(ROUND(('Charges variables-Calculs auto'!W$168-CONFIG!$D$7)/31,0)&gt;=ROUND('Charges variables (avancé)'!$K61,0),INDEX($C462:$BJ462,,COLUMN('Charges variables-Calculs auto'!W$168)-COLUMN('Charges variables-Calculs auto'!$C$168)+1-'Charges variables (avancé)'!$K61),0)*'Charges variables (avancé)'!$Y61</f>
        <v>0</v>
      </c>
      <c r="X491" s="341">
        <f>IF(ROUND(('Charges variables-Calculs auto'!X$168-CONFIG!$D$7)/31,0)&gt;=ROUND('Charges variables (avancé)'!$K61,0),INDEX($C462:$BJ462,,COLUMN('Charges variables-Calculs auto'!X$168)-COLUMN('Charges variables-Calculs auto'!$C$168)+1-'Charges variables (avancé)'!$K61),0)*'Charges variables (avancé)'!$Y61</f>
        <v>0</v>
      </c>
      <c r="Y491" s="341">
        <f>IF(ROUND(('Charges variables-Calculs auto'!Y$168-CONFIG!$D$7)/31,0)&gt;=ROUND('Charges variables (avancé)'!$K61,0),INDEX($C462:$BJ462,,COLUMN('Charges variables-Calculs auto'!Y$168)-COLUMN('Charges variables-Calculs auto'!$C$168)+1-'Charges variables (avancé)'!$K61),0)*'Charges variables (avancé)'!$Y61</f>
        <v>0</v>
      </c>
      <c r="Z491" s="341">
        <f>IF(ROUND(('Charges variables-Calculs auto'!Z$168-CONFIG!$D$7)/31,0)&gt;=ROUND('Charges variables (avancé)'!$K61,0),INDEX($C462:$BJ462,,COLUMN('Charges variables-Calculs auto'!Z$168)-COLUMN('Charges variables-Calculs auto'!$C$168)+1-'Charges variables (avancé)'!$K61),0)*'Charges variables (avancé)'!$Y61</f>
        <v>0</v>
      </c>
      <c r="AA491" s="341">
        <f>IF(ROUND(('Charges variables-Calculs auto'!AA$168-CONFIG!$D$7)/31,0)&gt;=ROUND('Charges variables (avancé)'!$K61,0),INDEX($C462:$BJ462,,COLUMN('Charges variables-Calculs auto'!AA$168)-COLUMN('Charges variables-Calculs auto'!$C$168)+1-'Charges variables (avancé)'!$K61),0)*'Charges variables (avancé)'!$AA61</f>
        <v>0</v>
      </c>
      <c r="AB491" s="341">
        <f>IF(ROUND(('Charges variables-Calculs auto'!AB$168-CONFIG!$D$7)/31,0)&gt;=ROUND('Charges variables (avancé)'!$K61,0),INDEX($C462:$BJ462,,COLUMN('Charges variables-Calculs auto'!AB$168)-COLUMN('Charges variables-Calculs auto'!$C$168)+1-'Charges variables (avancé)'!$K61),0)*'Charges variables (avancé)'!$AA61</f>
        <v>0</v>
      </c>
      <c r="AC491" s="341">
        <f>IF(ROUND(('Charges variables-Calculs auto'!AC$168-CONFIG!$D$7)/31,0)&gt;=ROUND('Charges variables (avancé)'!$K61,0),INDEX($C462:$BJ462,,COLUMN('Charges variables-Calculs auto'!AC$168)-COLUMN('Charges variables-Calculs auto'!$C$168)+1-'Charges variables (avancé)'!$K61),0)*'Charges variables (avancé)'!$AA61</f>
        <v>0</v>
      </c>
      <c r="AD491" s="341">
        <f>IF(ROUND(('Charges variables-Calculs auto'!AD$168-CONFIG!$D$7)/31,0)&gt;=ROUND('Charges variables (avancé)'!$K61,0),INDEX($C462:$BJ462,,COLUMN('Charges variables-Calculs auto'!AD$168)-COLUMN('Charges variables-Calculs auto'!$C$168)+1-'Charges variables (avancé)'!$K61),0)*'Charges variables (avancé)'!$AA61</f>
        <v>0</v>
      </c>
      <c r="AE491" s="341">
        <f>IF(ROUND(('Charges variables-Calculs auto'!AE$168-CONFIG!$D$7)/31,0)&gt;=ROUND('Charges variables (avancé)'!$K61,0),INDEX($C462:$BJ462,,COLUMN('Charges variables-Calculs auto'!AE$168)-COLUMN('Charges variables-Calculs auto'!$C$168)+1-'Charges variables (avancé)'!$K61),0)*'Charges variables (avancé)'!$AA61</f>
        <v>0</v>
      </c>
      <c r="AF491" s="341">
        <f>IF(ROUND(('Charges variables-Calculs auto'!AF$168-CONFIG!$D$7)/31,0)&gt;=ROUND('Charges variables (avancé)'!$K61,0),INDEX($C462:$BJ462,,COLUMN('Charges variables-Calculs auto'!AF$168)-COLUMN('Charges variables-Calculs auto'!$C$168)+1-'Charges variables (avancé)'!$K61),0)*'Charges variables (avancé)'!$AA61</f>
        <v>0</v>
      </c>
      <c r="AG491" s="341">
        <f>IF(ROUND(('Charges variables-Calculs auto'!AG$168-CONFIG!$D$7)/31,0)&gt;=ROUND('Charges variables (avancé)'!$K61,0),INDEX($C462:$BJ462,,COLUMN('Charges variables-Calculs auto'!AG$168)-COLUMN('Charges variables-Calculs auto'!$C$168)+1-'Charges variables (avancé)'!$K61),0)*'Charges variables (avancé)'!$AA61</f>
        <v>0</v>
      </c>
      <c r="AH491" s="341">
        <f>IF(ROUND(('Charges variables-Calculs auto'!AH$168-CONFIG!$D$7)/31,0)&gt;=ROUND('Charges variables (avancé)'!$K61,0),INDEX($C462:$BJ462,,COLUMN('Charges variables-Calculs auto'!AH$168)-COLUMN('Charges variables-Calculs auto'!$C$168)+1-'Charges variables (avancé)'!$K61),0)*'Charges variables (avancé)'!$AA61</f>
        <v>0</v>
      </c>
      <c r="AI491" s="341">
        <f>IF(ROUND(('Charges variables-Calculs auto'!AI$168-CONFIG!$D$7)/31,0)&gt;=ROUND('Charges variables (avancé)'!$K61,0),INDEX($C462:$BJ462,,COLUMN('Charges variables-Calculs auto'!AI$168)-COLUMN('Charges variables-Calculs auto'!$C$168)+1-'Charges variables (avancé)'!$K61),0)*'Charges variables (avancé)'!$AA61</f>
        <v>0</v>
      </c>
      <c r="AJ491" s="341">
        <f>IF(ROUND(('Charges variables-Calculs auto'!AJ$168-CONFIG!$D$7)/31,0)&gt;=ROUND('Charges variables (avancé)'!$K61,0),INDEX($C462:$BJ462,,COLUMN('Charges variables-Calculs auto'!AJ$168)-COLUMN('Charges variables-Calculs auto'!$C$168)+1-'Charges variables (avancé)'!$K61),0)*'Charges variables (avancé)'!$AA61</f>
        <v>0</v>
      </c>
      <c r="AK491" s="341">
        <f>IF(ROUND(('Charges variables-Calculs auto'!AK$168-CONFIG!$D$7)/31,0)&gt;=ROUND('Charges variables (avancé)'!$K61,0),INDEX($C462:$BJ462,,COLUMN('Charges variables-Calculs auto'!AK$168)-COLUMN('Charges variables-Calculs auto'!$C$168)+1-'Charges variables (avancé)'!$K61),0)*'Charges variables (avancé)'!$AA61</f>
        <v>0</v>
      </c>
      <c r="AL491" s="341">
        <f>IF(ROUND(('Charges variables-Calculs auto'!AL$168-CONFIG!$D$7)/31,0)&gt;=ROUND('Charges variables (avancé)'!$K61,0),INDEX($C462:$BJ462,,COLUMN('Charges variables-Calculs auto'!AL$168)-COLUMN('Charges variables-Calculs auto'!$C$168)+1-'Charges variables (avancé)'!$K61),0)*'Charges variables (avancé)'!$AA61</f>
        <v>0</v>
      </c>
      <c r="AM491" s="341">
        <f>IF(ROUND(('Charges variables-Calculs auto'!AM$168-CONFIG!$D$7)/31,0)&gt;=ROUND('Charges variables (avancé)'!$K61,0),INDEX($C462:$BJ462,,COLUMN('Charges variables-Calculs auto'!AM$168)-COLUMN('Charges variables-Calculs auto'!$C$168)+1-'Charges variables (avancé)'!$K61),0)*'Charges variables (avancé)'!$AC61</f>
        <v>0</v>
      </c>
      <c r="AN491" s="341">
        <f>IF(ROUND(('Charges variables-Calculs auto'!AN$168-CONFIG!$D$7)/31,0)&gt;=ROUND('Charges variables (avancé)'!$K61,0),INDEX($C462:$BJ462,,COLUMN('Charges variables-Calculs auto'!AN$168)-COLUMN('Charges variables-Calculs auto'!$C$168)+1-'Charges variables (avancé)'!$K61),0)*'Charges variables (avancé)'!$AC61</f>
        <v>0</v>
      </c>
      <c r="AO491" s="341">
        <f>IF(ROUND(('Charges variables-Calculs auto'!AO$168-CONFIG!$D$7)/31,0)&gt;=ROUND('Charges variables (avancé)'!$K61,0),INDEX($C462:$BJ462,,COLUMN('Charges variables-Calculs auto'!AO$168)-COLUMN('Charges variables-Calculs auto'!$C$168)+1-'Charges variables (avancé)'!$K61),0)*'Charges variables (avancé)'!$AC61</f>
        <v>0</v>
      </c>
      <c r="AP491" s="341">
        <f>IF(ROUND(('Charges variables-Calculs auto'!AP$168-CONFIG!$D$7)/31,0)&gt;=ROUND('Charges variables (avancé)'!$K61,0),INDEX($C462:$BJ462,,COLUMN('Charges variables-Calculs auto'!AP$168)-COLUMN('Charges variables-Calculs auto'!$C$168)+1-'Charges variables (avancé)'!$K61),0)*'Charges variables (avancé)'!$AC61</f>
        <v>0</v>
      </c>
      <c r="AQ491" s="341">
        <f>IF(ROUND(('Charges variables-Calculs auto'!AQ$168-CONFIG!$D$7)/31,0)&gt;=ROUND('Charges variables (avancé)'!$K61,0),INDEX($C462:$BJ462,,COLUMN('Charges variables-Calculs auto'!AQ$168)-COLUMN('Charges variables-Calculs auto'!$C$168)+1-'Charges variables (avancé)'!$K61),0)*'Charges variables (avancé)'!$AC61</f>
        <v>0</v>
      </c>
      <c r="AR491" s="341">
        <f>IF(ROUND(('Charges variables-Calculs auto'!AR$168-CONFIG!$D$7)/31,0)&gt;=ROUND('Charges variables (avancé)'!$K61,0),INDEX($C462:$BJ462,,COLUMN('Charges variables-Calculs auto'!AR$168)-COLUMN('Charges variables-Calculs auto'!$C$168)+1-'Charges variables (avancé)'!$K61),0)*'Charges variables (avancé)'!$AC61</f>
        <v>0</v>
      </c>
      <c r="AS491" s="341">
        <f>IF(ROUND(('Charges variables-Calculs auto'!AS$168-CONFIG!$D$7)/31,0)&gt;=ROUND('Charges variables (avancé)'!$K61,0),INDEX($C462:$BJ462,,COLUMN('Charges variables-Calculs auto'!AS$168)-COLUMN('Charges variables-Calculs auto'!$C$168)+1-'Charges variables (avancé)'!$K61),0)*'Charges variables (avancé)'!$AC61</f>
        <v>0</v>
      </c>
      <c r="AT491" s="341">
        <f>IF(ROUND(('Charges variables-Calculs auto'!AT$168-CONFIG!$D$7)/31,0)&gt;=ROUND('Charges variables (avancé)'!$K61,0),INDEX($C462:$BJ462,,COLUMN('Charges variables-Calculs auto'!AT$168)-COLUMN('Charges variables-Calculs auto'!$C$168)+1-'Charges variables (avancé)'!$K61),0)*'Charges variables (avancé)'!$AC61</f>
        <v>0</v>
      </c>
      <c r="AU491" s="341">
        <f>IF(ROUND(('Charges variables-Calculs auto'!AU$168-CONFIG!$D$7)/31,0)&gt;=ROUND('Charges variables (avancé)'!$K61,0),INDEX($C462:$BJ462,,COLUMN('Charges variables-Calculs auto'!AU$168)-COLUMN('Charges variables-Calculs auto'!$C$168)+1-'Charges variables (avancé)'!$K61),0)*'Charges variables (avancé)'!$AC61</f>
        <v>0</v>
      </c>
      <c r="AV491" s="341">
        <f>IF(ROUND(('Charges variables-Calculs auto'!AV$168-CONFIG!$D$7)/31,0)&gt;=ROUND('Charges variables (avancé)'!$K61,0),INDEX($C462:$BJ462,,COLUMN('Charges variables-Calculs auto'!AV$168)-COLUMN('Charges variables-Calculs auto'!$C$168)+1-'Charges variables (avancé)'!$K61),0)*'Charges variables (avancé)'!$AC61</f>
        <v>0</v>
      </c>
      <c r="AW491" s="341">
        <f>IF(ROUND(('Charges variables-Calculs auto'!AW$168-CONFIG!$D$7)/31,0)&gt;=ROUND('Charges variables (avancé)'!$K61,0),INDEX($C462:$BJ462,,COLUMN('Charges variables-Calculs auto'!AW$168)-COLUMN('Charges variables-Calculs auto'!$C$168)+1-'Charges variables (avancé)'!$K61),0)*'Charges variables (avancé)'!$AC61</f>
        <v>0</v>
      </c>
      <c r="AX491" s="341">
        <f>IF(ROUND(('Charges variables-Calculs auto'!AX$168-CONFIG!$D$7)/31,0)&gt;=ROUND('Charges variables (avancé)'!$K61,0),INDEX($C462:$BJ462,,COLUMN('Charges variables-Calculs auto'!AX$168)-COLUMN('Charges variables-Calculs auto'!$C$168)+1-'Charges variables (avancé)'!$K61),0)*'Charges variables (avancé)'!$AC61</f>
        <v>0</v>
      </c>
      <c r="AY491" s="341">
        <f>IF(ROUND(('Charges variables-Calculs auto'!AY$168-CONFIG!$D$7)/31,0)&gt;=ROUND('Charges variables (avancé)'!$K61,0),INDEX($C462:$BJ462,,COLUMN('Charges variables-Calculs auto'!AY$168)-COLUMN('Charges variables-Calculs auto'!$C$168)+1-'Charges variables (avancé)'!$K61),0)*'Charges variables (avancé)'!$AE61</f>
        <v>0</v>
      </c>
      <c r="AZ491" s="341">
        <f>IF(ROUND(('Charges variables-Calculs auto'!AZ$168-CONFIG!$D$7)/31,0)&gt;=ROUND('Charges variables (avancé)'!$K61,0),INDEX($C462:$BJ462,,COLUMN('Charges variables-Calculs auto'!AZ$168)-COLUMN('Charges variables-Calculs auto'!$C$168)+1-'Charges variables (avancé)'!$K61),0)*'Charges variables (avancé)'!$AE61</f>
        <v>0</v>
      </c>
      <c r="BA491" s="341">
        <f>IF(ROUND(('Charges variables-Calculs auto'!BA$168-CONFIG!$D$7)/31,0)&gt;=ROUND('Charges variables (avancé)'!$K61,0),INDEX($C462:$BJ462,,COLUMN('Charges variables-Calculs auto'!BA$168)-COLUMN('Charges variables-Calculs auto'!$C$168)+1-'Charges variables (avancé)'!$K61),0)*'Charges variables (avancé)'!$AE61</f>
        <v>0</v>
      </c>
      <c r="BB491" s="341">
        <f>IF(ROUND(('Charges variables-Calculs auto'!BB$168-CONFIG!$D$7)/31,0)&gt;=ROUND('Charges variables (avancé)'!$K61,0),INDEX($C462:$BJ462,,COLUMN('Charges variables-Calculs auto'!BB$168)-COLUMN('Charges variables-Calculs auto'!$C$168)+1-'Charges variables (avancé)'!$K61),0)*'Charges variables (avancé)'!$AE61</f>
        <v>0</v>
      </c>
      <c r="BC491" s="341">
        <f>IF(ROUND(('Charges variables-Calculs auto'!BC$168-CONFIG!$D$7)/31,0)&gt;=ROUND('Charges variables (avancé)'!$K61,0),INDEX($C462:$BJ462,,COLUMN('Charges variables-Calculs auto'!BC$168)-COLUMN('Charges variables-Calculs auto'!$C$168)+1-'Charges variables (avancé)'!$K61),0)*'Charges variables (avancé)'!$AE61</f>
        <v>0</v>
      </c>
      <c r="BD491" s="341">
        <f>IF(ROUND(('Charges variables-Calculs auto'!BD$168-CONFIG!$D$7)/31,0)&gt;=ROUND('Charges variables (avancé)'!$K61,0),INDEX($C462:$BJ462,,COLUMN('Charges variables-Calculs auto'!BD$168)-COLUMN('Charges variables-Calculs auto'!$C$168)+1-'Charges variables (avancé)'!$K61),0)*'Charges variables (avancé)'!$AE61</f>
        <v>0</v>
      </c>
      <c r="BE491" s="341">
        <f>IF(ROUND(('Charges variables-Calculs auto'!BE$168-CONFIG!$D$7)/31,0)&gt;=ROUND('Charges variables (avancé)'!$K61,0),INDEX($C462:$BJ462,,COLUMN('Charges variables-Calculs auto'!BE$168)-COLUMN('Charges variables-Calculs auto'!$C$168)+1-'Charges variables (avancé)'!$K61),0)*'Charges variables (avancé)'!$AE61</f>
        <v>0</v>
      </c>
      <c r="BF491" s="341">
        <f>IF(ROUND(('Charges variables-Calculs auto'!BF$168-CONFIG!$D$7)/31,0)&gt;=ROUND('Charges variables (avancé)'!$K61,0),INDEX($C462:$BJ462,,COLUMN('Charges variables-Calculs auto'!BF$168)-COLUMN('Charges variables-Calculs auto'!$C$168)+1-'Charges variables (avancé)'!$K61),0)*'Charges variables (avancé)'!$AE61</f>
        <v>0</v>
      </c>
      <c r="BG491" s="341">
        <f>IF(ROUND(('Charges variables-Calculs auto'!BG$168-CONFIG!$D$7)/31,0)&gt;=ROUND('Charges variables (avancé)'!$K61,0),INDEX($C462:$BJ462,,COLUMN('Charges variables-Calculs auto'!BG$168)-COLUMN('Charges variables-Calculs auto'!$C$168)+1-'Charges variables (avancé)'!$K61),0)*'Charges variables (avancé)'!$AE61</f>
        <v>0</v>
      </c>
      <c r="BH491" s="341">
        <f>IF(ROUND(('Charges variables-Calculs auto'!BH$168-CONFIG!$D$7)/31,0)&gt;=ROUND('Charges variables (avancé)'!$K61,0),INDEX($C462:$BJ462,,COLUMN('Charges variables-Calculs auto'!BH$168)-COLUMN('Charges variables-Calculs auto'!$C$168)+1-'Charges variables (avancé)'!$K61),0)*'Charges variables (avancé)'!$AE61</f>
        <v>0</v>
      </c>
      <c r="BI491" s="341">
        <f>IF(ROUND(('Charges variables-Calculs auto'!BI$168-CONFIG!$D$7)/31,0)&gt;=ROUND('Charges variables (avancé)'!$K61,0),INDEX($C462:$BJ462,,COLUMN('Charges variables-Calculs auto'!BI$168)-COLUMN('Charges variables-Calculs auto'!$C$168)+1-'Charges variables (avancé)'!$K61),0)*'Charges variables (avancé)'!$AE61</f>
        <v>0</v>
      </c>
      <c r="BJ491" s="341">
        <f>IF(ROUND(('Charges variables-Calculs auto'!BJ$168-CONFIG!$D$7)/31,0)&gt;=ROUND('Charges variables (avancé)'!$K61,0),INDEX($C462:$BJ462,,COLUMN('Charges variables-Calculs auto'!BJ$168)-COLUMN('Charges variables-Calculs auto'!$C$168)+1-'Charges variables (avancé)'!$K61),0)*'Charges variables (avancé)'!$AE61</f>
        <v>0</v>
      </c>
    </row>
    <row r="492" spans="2:62" ht="15" customHeight="1"/>
    <row r="493" spans="2:62" ht="15" customHeight="1">
      <c r="B493" s="82" t="s">
        <v>21</v>
      </c>
      <c r="C493" s="20">
        <f t="shared" ref="C493:AH493" si="291">SUM(C484:C491)</f>
        <v>0</v>
      </c>
      <c r="D493" s="20">
        <f t="shared" si="291"/>
        <v>0</v>
      </c>
      <c r="E493" s="20">
        <f t="shared" si="291"/>
        <v>0</v>
      </c>
      <c r="F493" s="20">
        <f t="shared" si="291"/>
        <v>0</v>
      </c>
      <c r="G493" s="20">
        <f t="shared" si="291"/>
        <v>0</v>
      </c>
      <c r="H493" s="20">
        <f t="shared" si="291"/>
        <v>0</v>
      </c>
      <c r="I493" s="20">
        <f t="shared" si="291"/>
        <v>0</v>
      </c>
      <c r="J493" s="20">
        <f t="shared" si="291"/>
        <v>0</v>
      </c>
      <c r="K493" s="20">
        <f t="shared" si="291"/>
        <v>0</v>
      </c>
      <c r="L493" s="20">
        <f t="shared" si="291"/>
        <v>0</v>
      </c>
      <c r="M493" s="20">
        <f t="shared" si="291"/>
        <v>0</v>
      </c>
      <c r="N493" s="20">
        <f t="shared" si="291"/>
        <v>0</v>
      </c>
      <c r="O493" s="20">
        <f t="shared" si="291"/>
        <v>0</v>
      </c>
      <c r="P493" s="20">
        <f t="shared" si="291"/>
        <v>0</v>
      </c>
      <c r="Q493" s="20">
        <f t="shared" si="291"/>
        <v>0</v>
      </c>
      <c r="R493" s="20">
        <f t="shared" si="291"/>
        <v>0</v>
      </c>
      <c r="S493" s="20">
        <f t="shared" si="291"/>
        <v>0</v>
      </c>
      <c r="T493" s="20">
        <f t="shared" si="291"/>
        <v>0</v>
      </c>
      <c r="U493" s="20">
        <f t="shared" si="291"/>
        <v>0</v>
      </c>
      <c r="V493" s="20">
        <f t="shared" si="291"/>
        <v>0</v>
      </c>
      <c r="W493" s="20">
        <f t="shared" si="291"/>
        <v>0</v>
      </c>
      <c r="X493" s="20">
        <f t="shared" si="291"/>
        <v>0</v>
      </c>
      <c r="Y493" s="20">
        <f t="shared" si="291"/>
        <v>0</v>
      </c>
      <c r="Z493" s="20">
        <f t="shared" si="291"/>
        <v>0</v>
      </c>
      <c r="AA493" s="20">
        <f t="shared" si="291"/>
        <v>0</v>
      </c>
      <c r="AB493" s="20">
        <f t="shared" si="291"/>
        <v>0</v>
      </c>
      <c r="AC493" s="20">
        <f t="shared" si="291"/>
        <v>0</v>
      </c>
      <c r="AD493" s="20">
        <f t="shared" si="291"/>
        <v>0</v>
      </c>
      <c r="AE493" s="20">
        <f t="shared" si="291"/>
        <v>0</v>
      </c>
      <c r="AF493" s="20">
        <f t="shared" si="291"/>
        <v>0</v>
      </c>
      <c r="AG493" s="20">
        <f t="shared" si="291"/>
        <v>0</v>
      </c>
      <c r="AH493" s="20">
        <f t="shared" si="291"/>
        <v>0</v>
      </c>
      <c r="AI493" s="20">
        <f t="shared" ref="AI493:BJ493" si="292">SUM(AI484:AI491)</f>
        <v>0</v>
      </c>
      <c r="AJ493" s="20">
        <f t="shared" si="292"/>
        <v>0</v>
      </c>
      <c r="AK493" s="20">
        <f t="shared" si="292"/>
        <v>0</v>
      </c>
      <c r="AL493" s="20">
        <f t="shared" si="292"/>
        <v>0</v>
      </c>
      <c r="AM493" s="20">
        <f t="shared" si="292"/>
        <v>0</v>
      </c>
      <c r="AN493" s="20">
        <f t="shared" si="292"/>
        <v>0</v>
      </c>
      <c r="AO493" s="20">
        <f t="shared" si="292"/>
        <v>0</v>
      </c>
      <c r="AP493" s="20">
        <f t="shared" si="292"/>
        <v>0</v>
      </c>
      <c r="AQ493" s="20">
        <f t="shared" si="292"/>
        <v>0</v>
      </c>
      <c r="AR493" s="20">
        <f t="shared" si="292"/>
        <v>0</v>
      </c>
      <c r="AS493" s="20">
        <f t="shared" si="292"/>
        <v>0</v>
      </c>
      <c r="AT493" s="20">
        <f t="shared" si="292"/>
        <v>0</v>
      </c>
      <c r="AU493" s="20">
        <f t="shared" si="292"/>
        <v>0</v>
      </c>
      <c r="AV493" s="20">
        <f t="shared" si="292"/>
        <v>0</v>
      </c>
      <c r="AW493" s="20">
        <f t="shared" si="292"/>
        <v>0</v>
      </c>
      <c r="AX493" s="20">
        <f t="shared" si="292"/>
        <v>0</v>
      </c>
      <c r="AY493" s="20">
        <f t="shared" si="292"/>
        <v>0</v>
      </c>
      <c r="AZ493" s="20">
        <f t="shared" si="292"/>
        <v>0</v>
      </c>
      <c r="BA493" s="20">
        <f t="shared" si="292"/>
        <v>0</v>
      </c>
      <c r="BB493" s="20">
        <f t="shared" si="292"/>
        <v>0</v>
      </c>
      <c r="BC493" s="20">
        <f t="shared" si="292"/>
        <v>0</v>
      </c>
      <c r="BD493" s="20">
        <f t="shared" si="292"/>
        <v>0</v>
      </c>
      <c r="BE493" s="20">
        <f t="shared" si="292"/>
        <v>0</v>
      </c>
      <c r="BF493" s="20">
        <f t="shared" si="292"/>
        <v>0</v>
      </c>
      <c r="BG493" s="20">
        <f t="shared" si="292"/>
        <v>0</v>
      </c>
      <c r="BH493" s="20">
        <f t="shared" si="292"/>
        <v>0</v>
      </c>
      <c r="BI493" s="20">
        <f t="shared" si="292"/>
        <v>0</v>
      </c>
      <c r="BJ493" s="20">
        <f t="shared" si="292"/>
        <v>0</v>
      </c>
    </row>
    <row r="494" spans="2:62" ht="15" customHeight="1">
      <c r="B494" s="83" t="s">
        <v>49</v>
      </c>
      <c r="C494" s="20">
        <f>C493</f>
        <v>0</v>
      </c>
      <c r="D494" s="20">
        <f t="shared" ref="D494:N494" si="293">C494+D493</f>
        <v>0</v>
      </c>
      <c r="E494" s="20">
        <f t="shared" si="293"/>
        <v>0</v>
      </c>
      <c r="F494" s="20">
        <f t="shared" si="293"/>
        <v>0</v>
      </c>
      <c r="G494" s="20">
        <f t="shared" si="293"/>
        <v>0</v>
      </c>
      <c r="H494" s="20">
        <f t="shared" si="293"/>
        <v>0</v>
      </c>
      <c r="I494" s="20">
        <f t="shared" si="293"/>
        <v>0</v>
      </c>
      <c r="J494" s="20">
        <f t="shared" si="293"/>
        <v>0</v>
      </c>
      <c r="K494" s="20">
        <f t="shared" si="293"/>
        <v>0</v>
      </c>
      <c r="L494" s="20">
        <f t="shared" si="293"/>
        <v>0</v>
      </c>
      <c r="M494" s="20">
        <f t="shared" si="293"/>
        <v>0</v>
      </c>
      <c r="N494" s="21">
        <f t="shared" si="293"/>
        <v>0</v>
      </c>
      <c r="O494" s="20">
        <f>O493</f>
        <v>0</v>
      </c>
      <c r="P494" s="20">
        <f t="shared" ref="P494:Z494" si="294">O494+P493</f>
        <v>0</v>
      </c>
      <c r="Q494" s="20">
        <f t="shared" si="294"/>
        <v>0</v>
      </c>
      <c r="R494" s="20">
        <f t="shared" si="294"/>
        <v>0</v>
      </c>
      <c r="S494" s="20">
        <f t="shared" si="294"/>
        <v>0</v>
      </c>
      <c r="T494" s="20">
        <f t="shared" si="294"/>
        <v>0</v>
      </c>
      <c r="U494" s="20">
        <f t="shared" si="294"/>
        <v>0</v>
      </c>
      <c r="V494" s="20">
        <f t="shared" si="294"/>
        <v>0</v>
      </c>
      <c r="W494" s="20">
        <f t="shared" si="294"/>
        <v>0</v>
      </c>
      <c r="X494" s="20">
        <f t="shared" si="294"/>
        <v>0</v>
      </c>
      <c r="Y494" s="20">
        <f t="shared" si="294"/>
        <v>0</v>
      </c>
      <c r="Z494" s="21">
        <f t="shared" si="294"/>
        <v>0</v>
      </c>
      <c r="AA494" s="20">
        <f>AA493</f>
        <v>0</v>
      </c>
      <c r="AB494" s="20">
        <f t="shared" ref="AB494:AL494" si="295">AA494+AB493</f>
        <v>0</v>
      </c>
      <c r="AC494" s="20">
        <f t="shared" si="295"/>
        <v>0</v>
      </c>
      <c r="AD494" s="20">
        <f t="shared" si="295"/>
        <v>0</v>
      </c>
      <c r="AE494" s="20">
        <f t="shared" si="295"/>
        <v>0</v>
      </c>
      <c r="AF494" s="20">
        <f t="shared" si="295"/>
        <v>0</v>
      </c>
      <c r="AG494" s="20">
        <f t="shared" si="295"/>
        <v>0</v>
      </c>
      <c r="AH494" s="20">
        <f t="shared" si="295"/>
        <v>0</v>
      </c>
      <c r="AI494" s="20">
        <f t="shared" si="295"/>
        <v>0</v>
      </c>
      <c r="AJ494" s="20">
        <f t="shared" si="295"/>
        <v>0</v>
      </c>
      <c r="AK494" s="20">
        <f t="shared" si="295"/>
        <v>0</v>
      </c>
      <c r="AL494" s="21">
        <f t="shared" si="295"/>
        <v>0</v>
      </c>
      <c r="AM494" s="20">
        <f>AM493</f>
        <v>0</v>
      </c>
      <c r="AN494" s="20">
        <f t="shared" ref="AN494:AX494" si="296">AM494+AN493</f>
        <v>0</v>
      </c>
      <c r="AO494" s="20">
        <f t="shared" si="296"/>
        <v>0</v>
      </c>
      <c r="AP494" s="20">
        <f t="shared" si="296"/>
        <v>0</v>
      </c>
      <c r="AQ494" s="20">
        <f t="shared" si="296"/>
        <v>0</v>
      </c>
      <c r="AR494" s="20">
        <f t="shared" si="296"/>
        <v>0</v>
      </c>
      <c r="AS494" s="20">
        <f t="shared" si="296"/>
        <v>0</v>
      </c>
      <c r="AT494" s="20">
        <f t="shared" si="296"/>
        <v>0</v>
      </c>
      <c r="AU494" s="20">
        <f t="shared" si="296"/>
        <v>0</v>
      </c>
      <c r="AV494" s="20">
        <f t="shared" si="296"/>
        <v>0</v>
      </c>
      <c r="AW494" s="20">
        <f t="shared" si="296"/>
        <v>0</v>
      </c>
      <c r="AX494" s="21">
        <f t="shared" si="296"/>
        <v>0</v>
      </c>
      <c r="AY494" s="20">
        <f>AY493</f>
        <v>0</v>
      </c>
      <c r="AZ494" s="20">
        <f t="shared" ref="AZ494:BJ494" si="297">AY494+AZ493</f>
        <v>0</v>
      </c>
      <c r="BA494" s="20">
        <f t="shared" si="297"/>
        <v>0</v>
      </c>
      <c r="BB494" s="20">
        <f t="shared" si="297"/>
        <v>0</v>
      </c>
      <c r="BC494" s="20">
        <f t="shared" si="297"/>
        <v>0</v>
      </c>
      <c r="BD494" s="20">
        <f t="shared" si="297"/>
        <v>0</v>
      </c>
      <c r="BE494" s="20">
        <f t="shared" si="297"/>
        <v>0</v>
      </c>
      <c r="BF494" s="20">
        <f t="shared" si="297"/>
        <v>0</v>
      </c>
      <c r="BG494" s="20">
        <f t="shared" si="297"/>
        <v>0</v>
      </c>
      <c r="BH494" s="20">
        <f t="shared" si="297"/>
        <v>0</v>
      </c>
      <c r="BI494" s="20">
        <f t="shared" si="297"/>
        <v>0</v>
      </c>
      <c r="BJ494" s="21">
        <f t="shared" si="297"/>
        <v>0</v>
      </c>
    </row>
    <row r="495" spans="2:62" ht="15" customHeight="1"/>
    <row r="496" spans="2:62" ht="15" customHeight="1">
      <c r="B496" s="104" t="s">
        <v>143</v>
      </c>
      <c r="C496" s="11"/>
      <c r="D496" s="11"/>
      <c r="E496" s="11"/>
    </row>
    <row r="497" spans="2:62" ht="15" customHeight="1"/>
    <row r="498" spans="2:62" ht="15" customHeight="1">
      <c r="B498" s="81"/>
      <c r="C498" s="473" t="s">
        <v>18</v>
      </c>
      <c r="D498" s="473"/>
      <c r="E498" s="473"/>
      <c r="F498" s="473"/>
      <c r="G498" s="473"/>
      <c r="H498" s="473"/>
      <c r="I498" s="473"/>
      <c r="J498" s="473"/>
      <c r="K498" s="473"/>
      <c r="L498" s="473"/>
      <c r="M498" s="473"/>
      <c r="N498" s="473"/>
      <c r="O498" s="473" t="s">
        <v>19</v>
      </c>
      <c r="P498" s="473"/>
      <c r="Q498" s="473"/>
      <c r="R498" s="473"/>
      <c r="S498" s="473"/>
      <c r="T498" s="473"/>
      <c r="U498" s="473"/>
      <c r="V498" s="473"/>
      <c r="W498" s="473"/>
      <c r="X498" s="473"/>
      <c r="Y498" s="473"/>
      <c r="Z498" s="473"/>
      <c r="AA498" s="473" t="s">
        <v>20</v>
      </c>
      <c r="AB498" s="473"/>
      <c r="AC498" s="473"/>
      <c r="AD498" s="473"/>
      <c r="AE498" s="473"/>
      <c r="AF498" s="473"/>
      <c r="AG498" s="473"/>
      <c r="AH498" s="473"/>
      <c r="AI498" s="473"/>
      <c r="AJ498" s="473"/>
      <c r="AK498" s="473"/>
      <c r="AL498" s="473"/>
      <c r="AM498" s="29"/>
      <c r="AN498" s="476" t="s">
        <v>32</v>
      </c>
      <c r="AO498" s="476"/>
      <c r="AP498" s="476"/>
      <c r="AQ498" s="476"/>
      <c r="AR498" s="476"/>
      <c r="AS498" s="476"/>
      <c r="AT498" s="476"/>
      <c r="AU498" s="476"/>
      <c r="AV498" s="476"/>
      <c r="AW498" s="476"/>
      <c r="AX498" s="477"/>
      <c r="AY498" s="473" t="s">
        <v>33</v>
      </c>
      <c r="AZ498" s="473"/>
      <c r="BA498" s="473"/>
      <c r="BB498" s="473"/>
      <c r="BC498" s="473"/>
      <c r="BD498" s="473"/>
      <c r="BE498" s="473"/>
      <c r="BF498" s="473"/>
      <c r="BG498" s="473"/>
      <c r="BH498" s="473"/>
      <c r="BI498" s="473"/>
      <c r="BJ498" s="473"/>
    </row>
    <row r="499" spans="2:62" ht="15" customHeight="1">
      <c r="B499" s="83" t="s">
        <v>36</v>
      </c>
      <c r="C499" s="18">
        <f>CONFIG!$D$7</f>
        <v>41640</v>
      </c>
      <c r="D499" s="18">
        <f>DATE(YEAR(C499),MONTH(C499)+1,DAY(C499))</f>
        <v>41671</v>
      </c>
      <c r="E499" s="18">
        <f t="shared" ref="E499:BJ499" si="298">DATE(YEAR(D499),MONTH(D499)+1,DAY(D499))</f>
        <v>41699</v>
      </c>
      <c r="F499" s="18">
        <f t="shared" si="298"/>
        <v>41730</v>
      </c>
      <c r="G499" s="18">
        <f t="shared" si="298"/>
        <v>41760</v>
      </c>
      <c r="H499" s="18">
        <f t="shared" si="298"/>
        <v>41791</v>
      </c>
      <c r="I499" s="18">
        <f t="shared" si="298"/>
        <v>41821</v>
      </c>
      <c r="J499" s="18">
        <f t="shared" si="298"/>
        <v>41852</v>
      </c>
      <c r="K499" s="18">
        <f t="shared" si="298"/>
        <v>41883</v>
      </c>
      <c r="L499" s="18">
        <f t="shared" si="298"/>
        <v>41913</v>
      </c>
      <c r="M499" s="18">
        <f t="shared" si="298"/>
        <v>41944</v>
      </c>
      <c r="N499" s="18">
        <f t="shared" si="298"/>
        <v>41974</v>
      </c>
      <c r="O499" s="18">
        <f t="shared" si="298"/>
        <v>42005</v>
      </c>
      <c r="P499" s="18">
        <f t="shared" si="298"/>
        <v>42036</v>
      </c>
      <c r="Q499" s="18">
        <f t="shared" si="298"/>
        <v>42064</v>
      </c>
      <c r="R499" s="18">
        <f t="shared" si="298"/>
        <v>42095</v>
      </c>
      <c r="S499" s="18">
        <f t="shared" si="298"/>
        <v>42125</v>
      </c>
      <c r="T499" s="18">
        <f t="shared" si="298"/>
        <v>42156</v>
      </c>
      <c r="U499" s="18">
        <f t="shared" si="298"/>
        <v>42186</v>
      </c>
      <c r="V499" s="18">
        <f t="shared" si="298"/>
        <v>42217</v>
      </c>
      <c r="W499" s="18">
        <f t="shared" si="298"/>
        <v>42248</v>
      </c>
      <c r="X499" s="18">
        <f t="shared" si="298"/>
        <v>42278</v>
      </c>
      <c r="Y499" s="18">
        <f t="shared" si="298"/>
        <v>42309</v>
      </c>
      <c r="Z499" s="18">
        <f t="shared" si="298"/>
        <v>42339</v>
      </c>
      <c r="AA499" s="18">
        <f t="shared" si="298"/>
        <v>42370</v>
      </c>
      <c r="AB499" s="18">
        <f t="shared" si="298"/>
        <v>42401</v>
      </c>
      <c r="AC499" s="18">
        <f t="shared" si="298"/>
        <v>42430</v>
      </c>
      <c r="AD499" s="18">
        <f t="shared" si="298"/>
        <v>42461</v>
      </c>
      <c r="AE499" s="18">
        <f t="shared" si="298"/>
        <v>42491</v>
      </c>
      <c r="AF499" s="18">
        <f t="shared" si="298"/>
        <v>42522</v>
      </c>
      <c r="AG499" s="18">
        <f t="shared" si="298"/>
        <v>42552</v>
      </c>
      <c r="AH499" s="18">
        <f t="shared" si="298"/>
        <v>42583</v>
      </c>
      <c r="AI499" s="18">
        <f t="shared" si="298"/>
        <v>42614</v>
      </c>
      <c r="AJ499" s="18">
        <f t="shared" si="298"/>
        <v>42644</v>
      </c>
      <c r="AK499" s="18">
        <f t="shared" si="298"/>
        <v>42675</v>
      </c>
      <c r="AL499" s="18">
        <f t="shared" si="298"/>
        <v>42705</v>
      </c>
      <c r="AM499" s="18">
        <f t="shared" si="298"/>
        <v>42736</v>
      </c>
      <c r="AN499" s="18">
        <f t="shared" si="298"/>
        <v>42767</v>
      </c>
      <c r="AO499" s="18">
        <f t="shared" si="298"/>
        <v>42795</v>
      </c>
      <c r="AP499" s="18">
        <f t="shared" si="298"/>
        <v>42826</v>
      </c>
      <c r="AQ499" s="18">
        <f t="shared" si="298"/>
        <v>42856</v>
      </c>
      <c r="AR499" s="18">
        <f t="shared" si="298"/>
        <v>42887</v>
      </c>
      <c r="AS499" s="18">
        <f t="shared" si="298"/>
        <v>42917</v>
      </c>
      <c r="AT499" s="18">
        <f t="shared" si="298"/>
        <v>42948</v>
      </c>
      <c r="AU499" s="18">
        <f t="shared" si="298"/>
        <v>42979</v>
      </c>
      <c r="AV499" s="18">
        <f t="shared" si="298"/>
        <v>43009</v>
      </c>
      <c r="AW499" s="18">
        <f t="shared" si="298"/>
        <v>43040</v>
      </c>
      <c r="AX499" s="18">
        <f t="shared" si="298"/>
        <v>43070</v>
      </c>
      <c r="AY499" s="18">
        <f t="shared" si="298"/>
        <v>43101</v>
      </c>
      <c r="AZ499" s="18">
        <f t="shared" si="298"/>
        <v>43132</v>
      </c>
      <c r="BA499" s="18">
        <f t="shared" si="298"/>
        <v>43160</v>
      </c>
      <c r="BB499" s="18">
        <f t="shared" si="298"/>
        <v>43191</v>
      </c>
      <c r="BC499" s="18">
        <f t="shared" si="298"/>
        <v>43221</v>
      </c>
      <c r="BD499" s="18">
        <f t="shared" si="298"/>
        <v>43252</v>
      </c>
      <c r="BE499" s="18">
        <f t="shared" si="298"/>
        <v>43282</v>
      </c>
      <c r="BF499" s="18">
        <f t="shared" si="298"/>
        <v>43313</v>
      </c>
      <c r="BG499" s="18">
        <f t="shared" si="298"/>
        <v>43344</v>
      </c>
      <c r="BH499" s="18">
        <f t="shared" si="298"/>
        <v>43374</v>
      </c>
      <c r="BI499" s="18">
        <f t="shared" si="298"/>
        <v>43405</v>
      </c>
      <c r="BJ499" s="18">
        <f t="shared" si="298"/>
        <v>43435</v>
      </c>
    </row>
    <row r="500" spans="2:62" ht="15" customHeight="1">
      <c r="B500" s="366">
        <f>'Charges variables (avancé)'!$C$54</f>
        <v>0</v>
      </c>
      <c r="C500" s="341">
        <f t="shared" ref="C500:AH500" si="299">C468+C484</f>
        <v>0</v>
      </c>
      <c r="D500" s="341">
        <f t="shared" si="299"/>
        <v>0</v>
      </c>
      <c r="E500" s="341">
        <f t="shared" si="299"/>
        <v>0</v>
      </c>
      <c r="F500" s="341">
        <f t="shared" si="299"/>
        <v>0</v>
      </c>
      <c r="G500" s="341">
        <f t="shared" si="299"/>
        <v>0</v>
      </c>
      <c r="H500" s="341">
        <f t="shared" si="299"/>
        <v>0</v>
      </c>
      <c r="I500" s="341">
        <f t="shared" si="299"/>
        <v>0</v>
      </c>
      <c r="J500" s="341">
        <f t="shared" si="299"/>
        <v>0</v>
      </c>
      <c r="K500" s="341">
        <f t="shared" si="299"/>
        <v>0</v>
      </c>
      <c r="L500" s="341">
        <f t="shared" si="299"/>
        <v>0</v>
      </c>
      <c r="M500" s="341">
        <f t="shared" si="299"/>
        <v>0</v>
      </c>
      <c r="N500" s="341">
        <f t="shared" si="299"/>
        <v>0</v>
      </c>
      <c r="O500" s="341">
        <f t="shared" si="299"/>
        <v>0</v>
      </c>
      <c r="P500" s="341">
        <f t="shared" si="299"/>
        <v>0</v>
      </c>
      <c r="Q500" s="341">
        <f t="shared" si="299"/>
        <v>0</v>
      </c>
      <c r="R500" s="341">
        <f t="shared" si="299"/>
        <v>0</v>
      </c>
      <c r="S500" s="341">
        <f t="shared" si="299"/>
        <v>0</v>
      </c>
      <c r="T500" s="341">
        <f t="shared" si="299"/>
        <v>0</v>
      </c>
      <c r="U500" s="341">
        <f t="shared" si="299"/>
        <v>0</v>
      </c>
      <c r="V500" s="341">
        <f t="shared" si="299"/>
        <v>0</v>
      </c>
      <c r="W500" s="341">
        <f t="shared" si="299"/>
        <v>0</v>
      </c>
      <c r="X500" s="341">
        <f t="shared" si="299"/>
        <v>0</v>
      </c>
      <c r="Y500" s="341">
        <f t="shared" si="299"/>
        <v>0</v>
      </c>
      <c r="Z500" s="341">
        <f t="shared" si="299"/>
        <v>0</v>
      </c>
      <c r="AA500" s="341">
        <f t="shared" si="299"/>
        <v>0</v>
      </c>
      <c r="AB500" s="341">
        <f t="shared" si="299"/>
        <v>0</v>
      </c>
      <c r="AC500" s="341">
        <f t="shared" si="299"/>
        <v>0</v>
      </c>
      <c r="AD500" s="341">
        <f t="shared" si="299"/>
        <v>0</v>
      </c>
      <c r="AE500" s="341">
        <f t="shared" si="299"/>
        <v>0</v>
      </c>
      <c r="AF500" s="341">
        <f t="shared" si="299"/>
        <v>0</v>
      </c>
      <c r="AG500" s="341">
        <f t="shared" si="299"/>
        <v>0</v>
      </c>
      <c r="AH500" s="341">
        <f t="shared" si="299"/>
        <v>0</v>
      </c>
      <c r="AI500" s="341">
        <f t="shared" ref="AI500:BJ500" si="300">AI468+AI484</f>
        <v>0</v>
      </c>
      <c r="AJ500" s="341">
        <f t="shared" si="300"/>
        <v>0</v>
      </c>
      <c r="AK500" s="341">
        <f t="shared" si="300"/>
        <v>0</v>
      </c>
      <c r="AL500" s="341">
        <f t="shared" si="300"/>
        <v>0</v>
      </c>
      <c r="AM500" s="341">
        <f t="shared" si="300"/>
        <v>0</v>
      </c>
      <c r="AN500" s="341">
        <f t="shared" si="300"/>
        <v>0</v>
      </c>
      <c r="AO500" s="341">
        <f t="shared" si="300"/>
        <v>0</v>
      </c>
      <c r="AP500" s="341">
        <f t="shared" si="300"/>
        <v>0</v>
      </c>
      <c r="AQ500" s="341">
        <f t="shared" si="300"/>
        <v>0</v>
      </c>
      <c r="AR500" s="341">
        <f t="shared" si="300"/>
        <v>0</v>
      </c>
      <c r="AS500" s="341">
        <f t="shared" si="300"/>
        <v>0</v>
      </c>
      <c r="AT500" s="341">
        <f t="shared" si="300"/>
        <v>0</v>
      </c>
      <c r="AU500" s="341">
        <f t="shared" si="300"/>
        <v>0</v>
      </c>
      <c r="AV500" s="341">
        <f t="shared" si="300"/>
        <v>0</v>
      </c>
      <c r="AW500" s="341">
        <f t="shared" si="300"/>
        <v>0</v>
      </c>
      <c r="AX500" s="341">
        <f t="shared" si="300"/>
        <v>0</v>
      </c>
      <c r="AY500" s="341">
        <f t="shared" si="300"/>
        <v>0</v>
      </c>
      <c r="AZ500" s="341">
        <f t="shared" si="300"/>
        <v>0</v>
      </c>
      <c r="BA500" s="341">
        <f t="shared" si="300"/>
        <v>0</v>
      </c>
      <c r="BB500" s="341">
        <f t="shared" si="300"/>
        <v>0</v>
      </c>
      <c r="BC500" s="341">
        <f t="shared" si="300"/>
        <v>0</v>
      </c>
      <c r="BD500" s="341">
        <f t="shared" si="300"/>
        <v>0</v>
      </c>
      <c r="BE500" s="341">
        <f t="shared" si="300"/>
        <v>0</v>
      </c>
      <c r="BF500" s="341">
        <f t="shared" si="300"/>
        <v>0</v>
      </c>
      <c r="BG500" s="341">
        <f t="shared" si="300"/>
        <v>0</v>
      </c>
      <c r="BH500" s="341">
        <f t="shared" si="300"/>
        <v>0</v>
      </c>
      <c r="BI500" s="341">
        <f t="shared" si="300"/>
        <v>0</v>
      </c>
      <c r="BJ500" s="341">
        <f t="shared" si="300"/>
        <v>0</v>
      </c>
    </row>
    <row r="501" spans="2:62" ht="15" customHeight="1">
      <c r="B501" s="366">
        <f>'Charges variables (avancé)'!$C$55</f>
        <v>0</v>
      </c>
      <c r="C501" s="341">
        <f t="shared" ref="C501:AH501" si="301">C469+C485</f>
        <v>0</v>
      </c>
      <c r="D501" s="341">
        <f t="shared" si="301"/>
        <v>0</v>
      </c>
      <c r="E501" s="341">
        <f t="shared" si="301"/>
        <v>0</v>
      </c>
      <c r="F501" s="341">
        <f t="shared" si="301"/>
        <v>0</v>
      </c>
      <c r="G501" s="341">
        <f t="shared" si="301"/>
        <v>0</v>
      </c>
      <c r="H501" s="341">
        <f t="shared" si="301"/>
        <v>0</v>
      </c>
      <c r="I501" s="341">
        <f t="shared" si="301"/>
        <v>0</v>
      </c>
      <c r="J501" s="341">
        <f t="shared" si="301"/>
        <v>0</v>
      </c>
      <c r="K501" s="341">
        <f t="shared" si="301"/>
        <v>0</v>
      </c>
      <c r="L501" s="341">
        <f t="shared" si="301"/>
        <v>0</v>
      </c>
      <c r="M501" s="341">
        <f t="shared" si="301"/>
        <v>0</v>
      </c>
      <c r="N501" s="341">
        <f t="shared" si="301"/>
        <v>0</v>
      </c>
      <c r="O501" s="341">
        <f t="shared" si="301"/>
        <v>0</v>
      </c>
      <c r="P501" s="341">
        <f t="shared" si="301"/>
        <v>0</v>
      </c>
      <c r="Q501" s="341">
        <f t="shared" si="301"/>
        <v>0</v>
      </c>
      <c r="R501" s="341">
        <f t="shared" si="301"/>
        <v>0</v>
      </c>
      <c r="S501" s="341">
        <f t="shared" si="301"/>
        <v>0</v>
      </c>
      <c r="T501" s="341">
        <f t="shared" si="301"/>
        <v>0</v>
      </c>
      <c r="U501" s="341">
        <f t="shared" si="301"/>
        <v>0</v>
      </c>
      <c r="V501" s="341">
        <f t="shared" si="301"/>
        <v>0</v>
      </c>
      <c r="W501" s="341">
        <f t="shared" si="301"/>
        <v>0</v>
      </c>
      <c r="X501" s="341">
        <f t="shared" si="301"/>
        <v>0</v>
      </c>
      <c r="Y501" s="341">
        <f t="shared" si="301"/>
        <v>0</v>
      </c>
      <c r="Z501" s="341">
        <f t="shared" si="301"/>
        <v>0</v>
      </c>
      <c r="AA501" s="341">
        <f t="shared" si="301"/>
        <v>0</v>
      </c>
      <c r="AB501" s="341">
        <f t="shared" si="301"/>
        <v>0</v>
      </c>
      <c r="AC501" s="341">
        <f t="shared" si="301"/>
        <v>0</v>
      </c>
      <c r="AD501" s="341">
        <f t="shared" si="301"/>
        <v>0</v>
      </c>
      <c r="AE501" s="341">
        <f t="shared" si="301"/>
        <v>0</v>
      </c>
      <c r="AF501" s="341">
        <f t="shared" si="301"/>
        <v>0</v>
      </c>
      <c r="AG501" s="341">
        <f t="shared" si="301"/>
        <v>0</v>
      </c>
      <c r="AH501" s="341">
        <f t="shared" si="301"/>
        <v>0</v>
      </c>
      <c r="AI501" s="341">
        <f t="shared" ref="AI501:BJ501" si="302">AI469+AI485</f>
        <v>0</v>
      </c>
      <c r="AJ501" s="341">
        <f t="shared" si="302"/>
        <v>0</v>
      </c>
      <c r="AK501" s="341">
        <f t="shared" si="302"/>
        <v>0</v>
      </c>
      <c r="AL501" s="341">
        <f t="shared" si="302"/>
        <v>0</v>
      </c>
      <c r="AM501" s="341">
        <f t="shared" si="302"/>
        <v>0</v>
      </c>
      <c r="AN501" s="341">
        <f t="shared" si="302"/>
        <v>0</v>
      </c>
      <c r="AO501" s="341">
        <f t="shared" si="302"/>
        <v>0</v>
      </c>
      <c r="AP501" s="341">
        <f t="shared" si="302"/>
        <v>0</v>
      </c>
      <c r="AQ501" s="341">
        <f t="shared" si="302"/>
        <v>0</v>
      </c>
      <c r="AR501" s="341">
        <f t="shared" si="302"/>
        <v>0</v>
      </c>
      <c r="AS501" s="341">
        <f t="shared" si="302"/>
        <v>0</v>
      </c>
      <c r="AT501" s="341">
        <f t="shared" si="302"/>
        <v>0</v>
      </c>
      <c r="AU501" s="341">
        <f t="shared" si="302"/>
        <v>0</v>
      </c>
      <c r="AV501" s="341">
        <f t="shared" si="302"/>
        <v>0</v>
      </c>
      <c r="AW501" s="341">
        <f t="shared" si="302"/>
        <v>0</v>
      </c>
      <c r="AX501" s="341">
        <f t="shared" si="302"/>
        <v>0</v>
      </c>
      <c r="AY501" s="341">
        <f t="shared" si="302"/>
        <v>0</v>
      </c>
      <c r="AZ501" s="341">
        <f t="shared" si="302"/>
        <v>0</v>
      </c>
      <c r="BA501" s="341">
        <f t="shared" si="302"/>
        <v>0</v>
      </c>
      <c r="BB501" s="341">
        <f t="shared" si="302"/>
        <v>0</v>
      </c>
      <c r="BC501" s="341">
        <f t="shared" si="302"/>
        <v>0</v>
      </c>
      <c r="BD501" s="341">
        <f t="shared" si="302"/>
        <v>0</v>
      </c>
      <c r="BE501" s="341">
        <f t="shared" si="302"/>
        <v>0</v>
      </c>
      <c r="BF501" s="341">
        <f t="shared" si="302"/>
        <v>0</v>
      </c>
      <c r="BG501" s="341">
        <f t="shared" si="302"/>
        <v>0</v>
      </c>
      <c r="BH501" s="341">
        <f t="shared" si="302"/>
        <v>0</v>
      </c>
      <c r="BI501" s="341">
        <f t="shared" si="302"/>
        <v>0</v>
      </c>
      <c r="BJ501" s="341">
        <f t="shared" si="302"/>
        <v>0</v>
      </c>
    </row>
    <row r="502" spans="2:62" ht="15" customHeight="1">
      <c r="B502" s="366">
        <f>'Charges variables (avancé)'!$C$56</f>
        <v>0</v>
      </c>
      <c r="C502" s="341">
        <f t="shared" ref="C502:AH502" si="303">C470+C486</f>
        <v>0</v>
      </c>
      <c r="D502" s="341">
        <f t="shared" si="303"/>
        <v>0</v>
      </c>
      <c r="E502" s="341">
        <f t="shared" si="303"/>
        <v>0</v>
      </c>
      <c r="F502" s="341">
        <f t="shared" si="303"/>
        <v>0</v>
      </c>
      <c r="G502" s="341">
        <f t="shared" si="303"/>
        <v>0</v>
      </c>
      <c r="H502" s="341">
        <f t="shared" si="303"/>
        <v>0</v>
      </c>
      <c r="I502" s="341">
        <f t="shared" si="303"/>
        <v>0</v>
      </c>
      <c r="J502" s="341">
        <f t="shared" si="303"/>
        <v>0</v>
      </c>
      <c r="K502" s="341">
        <f t="shared" si="303"/>
        <v>0</v>
      </c>
      <c r="L502" s="341">
        <f t="shared" si="303"/>
        <v>0</v>
      </c>
      <c r="M502" s="341">
        <f t="shared" si="303"/>
        <v>0</v>
      </c>
      <c r="N502" s="341">
        <f t="shared" si="303"/>
        <v>0</v>
      </c>
      <c r="O502" s="341">
        <f t="shared" si="303"/>
        <v>0</v>
      </c>
      <c r="P502" s="341">
        <f t="shared" si="303"/>
        <v>0</v>
      </c>
      <c r="Q502" s="341">
        <f t="shared" si="303"/>
        <v>0</v>
      </c>
      <c r="R502" s="341">
        <f t="shared" si="303"/>
        <v>0</v>
      </c>
      <c r="S502" s="341">
        <f t="shared" si="303"/>
        <v>0</v>
      </c>
      <c r="T502" s="341">
        <f t="shared" si="303"/>
        <v>0</v>
      </c>
      <c r="U502" s="341">
        <f t="shared" si="303"/>
        <v>0</v>
      </c>
      <c r="V502" s="341">
        <f t="shared" si="303"/>
        <v>0</v>
      </c>
      <c r="W502" s="341">
        <f t="shared" si="303"/>
        <v>0</v>
      </c>
      <c r="X502" s="341">
        <f t="shared" si="303"/>
        <v>0</v>
      </c>
      <c r="Y502" s="341">
        <f t="shared" si="303"/>
        <v>0</v>
      </c>
      <c r="Z502" s="341">
        <f t="shared" si="303"/>
        <v>0</v>
      </c>
      <c r="AA502" s="341">
        <f t="shared" si="303"/>
        <v>0</v>
      </c>
      <c r="AB502" s="341">
        <f t="shared" si="303"/>
        <v>0</v>
      </c>
      <c r="AC502" s="341">
        <f t="shared" si="303"/>
        <v>0</v>
      </c>
      <c r="AD502" s="341">
        <f t="shared" si="303"/>
        <v>0</v>
      </c>
      <c r="AE502" s="341">
        <f t="shared" si="303"/>
        <v>0</v>
      </c>
      <c r="AF502" s="341">
        <f t="shared" si="303"/>
        <v>0</v>
      </c>
      <c r="AG502" s="341">
        <f t="shared" si="303"/>
        <v>0</v>
      </c>
      <c r="AH502" s="341">
        <f t="shared" si="303"/>
        <v>0</v>
      </c>
      <c r="AI502" s="341">
        <f t="shared" ref="AI502:BJ502" si="304">AI470+AI486</f>
        <v>0</v>
      </c>
      <c r="AJ502" s="341">
        <f t="shared" si="304"/>
        <v>0</v>
      </c>
      <c r="AK502" s="341">
        <f t="shared" si="304"/>
        <v>0</v>
      </c>
      <c r="AL502" s="341">
        <f t="shared" si="304"/>
        <v>0</v>
      </c>
      <c r="AM502" s="341">
        <f t="shared" si="304"/>
        <v>0</v>
      </c>
      <c r="AN502" s="341">
        <f t="shared" si="304"/>
        <v>0</v>
      </c>
      <c r="AO502" s="341">
        <f t="shared" si="304"/>
        <v>0</v>
      </c>
      <c r="AP502" s="341">
        <f t="shared" si="304"/>
        <v>0</v>
      </c>
      <c r="AQ502" s="341">
        <f t="shared" si="304"/>
        <v>0</v>
      </c>
      <c r="AR502" s="341">
        <f t="shared" si="304"/>
        <v>0</v>
      </c>
      <c r="AS502" s="341">
        <f t="shared" si="304"/>
        <v>0</v>
      </c>
      <c r="AT502" s="341">
        <f t="shared" si="304"/>
        <v>0</v>
      </c>
      <c r="AU502" s="341">
        <f t="shared" si="304"/>
        <v>0</v>
      </c>
      <c r="AV502" s="341">
        <f t="shared" si="304"/>
        <v>0</v>
      </c>
      <c r="AW502" s="341">
        <f t="shared" si="304"/>
        <v>0</v>
      </c>
      <c r="AX502" s="341">
        <f t="shared" si="304"/>
        <v>0</v>
      </c>
      <c r="AY502" s="341">
        <f t="shared" si="304"/>
        <v>0</v>
      </c>
      <c r="AZ502" s="341">
        <f t="shared" si="304"/>
        <v>0</v>
      </c>
      <c r="BA502" s="341">
        <f t="shared" si="304"/>
        <v>0</v>
      </c>
      <c r="BB502" s="341">
        <f t="shared" si="304"/>
        <v>0</v>
      </c>
      <c r="BC502" s="341">
        <f t="shared" si="304"/>
        <v>0</v>
      </c>
      <c r="BD502" s="341">
        <f t="shared" si="304"/>
        <v>0</v>
      </c>
      <c r="BE502" s="341">
        <f t="shared" si="304"/>
        <v>0</v>
      </c>
      <c r="BF502" s="341">
        <f t="shared" si="304"/>
        <v>0</v>
      </c>
      <c r="BG502" s="341">
        <f t="shared" si="304"/>
        <v>0</v>
      </c>
      <c r="BH502" s="341">
        <f t="shared" si="304"/>
        <v>0</v>
      </c>
      <c r="BI502" s="341">
        <f t="shared" si="304"/>
        <v>0</v>
      </c>
      <c r="BJ502" s="341">
        <f t="shared" si="304"/>
        <v>0</v>
      </c>
    </row>
    <row r="503" spans="2:62" ht="15" customHeight="1">
      <c r="B503" s="366">
        <f>'Charges variables (avancé)'!$C$57</f>
        <v>0</v>
      </c>
      <c r="C503" s="341">
        <f t="shared" ref="C503:AH503" si="305">C471+C487</f>
        <v>0</v>
      </c>
      <c r="D503" s="341">
        <f t="shared" si="305"/>
        <v>0</v>
      </c>
      <c r="E503" s="341">
        <f t="shared" si="305"/>
        <v>0</v>
      </c>
      <c r="F503" s="341">
        <f t="shared" si="305"/>
        <v>0</v>
      </c>
      <c r="G503" s="341">
        <f t="shared" si="305"/>
        <v>0</v>
      </c>
      <c r="H503" s="341">
        <f t="shared" si="305"/>
        <v>0</v>
      </c>
      <c r="I503" s="341">
        <f t="shared" si="305"/>
        <v>0</v>
      </c>
      <c r="J503" s="341">
        <f t="shared" si="305"/>
        <v>0</v>
      </c>
      <c r="K503" s="341">
        <f t="shared" si="305"/>
        <v>0</v>
      </c>
      <c r="L503" s="341">
        <f t="shared" si="305"/>
        <v>0</v>
      </c>
      <c r="M503" s="341">
        <f t="shared" si="305"/>
        <v>0</v>
      </c>
      <c r="N503" s="341">
        <f t="shared" si="305"/>
        <v>0</v>
      </c>
      <c r="O503" s="341">
        <f t="shared" si="305"/>
        <v>0</v>
      </c>
      <c r="P503" s="341">
        <f t="shared" si="305"/>
        <v>0</v>
      </c>
      <c r="Q503" s="341">
        <f t="shared" si="305"/>
        <v>0</v>
      </c>
      <c r="R503" s="341">
        <f t="shared" si="305"/>
        <v>0</v>
      </c>
      <c r="S503" s="341">
        <f t="shared" si="305"/>
        <v>0</v>
      </c>
      <c r="T503" s="341">
        <f t="shared" si="305"/>
        <v>0</v>
      </c>
      <c r="U503" s="341">
        <f t="shared" si="305"/>
        <v>0</v>
      </c>
      <c r="V503" s="341">
        <f t="shared" si="305"/>
        <v>0</v>
      </c>
      <c r="W503" s="341">
        <f t="shared" si="305"/>
        <v>0</v>
      </c>
      <c r="X503" s="341">
        <f t="shared" si="305"/>
        <v>0</v>
      </c>
      <c r="Y503" s="341">
        <f t="shared" si="305"/>
        <v>0</v>
      </c>
      <c r="Z503" s="341">
        <f t="shared" si="305"/>
        <v>0</v>
      </c>
      <c r="AA503" s="341">
        <f t="shared" si="305"/>
        <v>0</v>
      </c>
      <c r="AB503" s="341">
        <f t="shared" si="305"/>
        <v>0</v>
      </c>
      <c r="AC503" s="341">
        <f t="shared" si="305"/>
        <v>0</v>
      </c>
      <c r="AD503" s="341">
        <f t="shared" si="305"/>
        <v>0</v>
      </c>
      <c r="AE503" s="341">
        <f t="shared" si="305"/>
        <v>0</v>
      </c>
      <c r="AF503" s="341">
        <f t="shared" si="305"/>
        <v>0</v>
      </c>
      <c r="AG503" s="341">
        <f t="shared" si="305"/>
        <v>0</v>
      </c>
      <c r="AH503" s="341">
        <f t="shared" si="305"/>
        <v>0</v>
      </c>
      <c r="AI503" s="341">
        <f t="shared" ref="AI503:BJ503" si="306">AI471+AI487</f>
        <v>0</v>
      </c>
      <c r="AJ503" s="341">
        <f t="shared" si="306"/>
        <v>0</v>
      </c>
      <c r="AK503" s="341">
        <f t="shared" si="306"/>
        <v>0</v>
      </c>
      <c r="AL503" s="341">
        <f t="shared" si="306"/>
        <v>0</v>
      </c>
      <c r="AM503" s="341">
        <f t="shared" si="306"/>
        <v>0</v>
      </c>
      <c r="AN503" s="341">
        <f t="shared" si="306"/>
        <v>0</v>
      </c>
      <c r="AO503" s="341">
        <f t="shared" si="306"/>
        <v>0</v>
      </c>
      <c r="AP503" s="341">
        <f t="shared" si="306"/>
        <v>0</v>
      </c>
      <c r="AQ503" s="341">
        <f t="shared" si="306"/>
        <v>0</v>
      </c>
      <c r="AR503" s="341">
        <f t="shared" si="306"/>
        <v>0</v>
      </c>
      <c r="AS503" s="341">
        <f t="shared" si="306"/>
        <v>0</v>
      </c>
      <c r="AT503" s="341">
        <f t="shared" si="306"/>
        <v>0</v>
      </c>
      <c r="AU503" s="341">
        <f t="shared" si="306"/>
        <v>0</v>
      </c>
      <c r="AV503" s="341">
        <f t="shared" si="306"/>
        <v>0</v>
      </c>
      <c r="AW503" s="341">
        <f t="shared" si="306"/>
        <v>0</v>
      </c>
      <c r="AX503" s="341">
        <f t="shared" si="306"/>
        <v>0</v>
      </c>
      <c r="AY503" s="341">
        <f t="shared" si="306"/>
        <v>0</v>
      </c>
      <c r="AZ503" s="341">
        <f t="shared" si="306"/>
        <v>0</v>
      </c>
      <c r="BA503" s="341">
        <f t="shared" si="306"/>
        <v>0</v>
      </c>
      <c r="BB503" s="341">
        <f t="shared" si="306"/>
        <v>0</v>
      </c>
      <c r="BC503" s="341">
        <f t="shared" si="306"/>
        <v>0</v>
      </c>
      <c r="BD503" s="341">
        <f t="shared" si="306"/>
        <v>0</v>
      </c>
      <c r="BE503" s="341">
        <f t="shared" si="306"/>
        <v>0</v>
      </c>
      <c r="BF503" s="341">
        <f t="shared" si="306"/>
        <v>0</v>
      </c>
      <c r="BG503" s="341">
        <f t="shared" si="306"/>
        <v>0</v>
      </c>
      <c r="BH503" s="341">
        <f t="shared" si="306"/>
        <v>0</v>
      </c>
      <c r="BI503" s="341">
        <f t="shared" si="306"/>
        <v>0</v>
      </c>
      <c r="BJ503" s="341">
        <f t="shared" si="306"/>
        <v>0</v>
      </c>
    </row>
    <row r="504" spans="2:62" ht="15" customHeight="1">
      <c r="B504" s="366">
        <f>'Charges variables (avancé)'!$C$58</f>
        <v>0</v>
      </c>
      <c r="C504" s="341">
        <f t="shared" ref="C504:AH504" si="307">C472+C488</f>
        <v>0</v>
      </c>
      <c r="D504" s="341">
        <f t="shared" si="307"/>
        <v>0</v>
      </c>
      <c r="E504" s="341">
        <f t="shared" si="307"/>
        <v>0</v>
      </c>
      <c r="F504" s="341">
        <f t="shared" si="307"/>
        <v>0</v>
      </c>
      <c r="G504" s="341">
        <f t="shared" si="307"/>
        <v>0</v>
      </c>
      <c r="H504" s="341">
        <f t="shared" si="307"/>
        <v>0</v>
      </c>
      <c r="I504" s="341">
        <f t="shared" si="307"/>
        <v>0</v>
      </c>
      <c r="J504" s="341">
        <f t="shared" si="307"/>
        <v>0</v>
      </c>
      <c r="K504" s="341">
        <f t="shared" si="307"/>
        <v>0</v>
      </c>
      <c r="L504" s="341">
        <f t="shared" si="307"/>
        <v>0</v>
      </c>
      <c r="M504" s="341">
        <f t="shared" si="307"/>
        <v>0</v>
      </c>
      <c r="N504" s="341">
        <f t="shared" si="307"/>
        <v>0</v>
      </c>
      <c r="O504" s="341">
        <f t="shared" si="307"/>
        <v>0</v>
      </c>
      <c r="P504" s="341">
        <f t="shared" si="307"/>
        <v>0</v>
      </c>
      <c r="Q504" s="341">
        <f t="shared" si="307"/>
        <v>0</v>
      </c>
      <c r="R504" s="341">
        <f t="shared" si="307"/>
        <v>0</v>
      </c>
      <c r="S504" s="341">
        <f t="shared" si="307"/>
        <v>0</v>
      </c>
      <c r="T504" s="341">
        <f t="shared" si="307"/>
        <v>0</v>
      </c>
      <c r="U504" s="341">
        <f t="shared" si="307"/>
        <v>0</v>
      </c>
      <c r="V504" s="341">
        <f t="shared" si="307"/>
        <v>0</v>
      </c>
      <c r="W504" s="341">
        <f t="shared" si="307"/>
        <v>0</v>
      </c>
      <c r="X504" s="341">
        <f t="shared" si="307"/>
        <v>0</v>
      </c>
      <c r="Y504" s="341">
        <f t="shared" si="307"/>
        <v>0</v>
      </c>
      <c r="Z504" s="341">
        <f t="shared" si="307"/>
        <v>0</v>
      </c>
      <c r="AA504" s="341">
        <f t="shared" si="307"/>
        <v>0</v>
      </c>
      <c r="AB504" s="341">
        <f t="shared" si="307"/>
        <v>0</v>
      </c>
      <c r="AC504" s="341">
        <f t="shared" si="307"/>
        <v>0</v>
      </c>
      <c r="AD504" s="341">
        <f t="shared" si="307"/>
        <v>0</v>
      </c>
      <c r="AE504" s="341">
        <f t="shared" si="307"/>
        <v>0</v>
      </c>
      <c r="AF504" s="341">
        <f t="shared" si="307"/>
        <v>0</v>
      </c>
      <c r="AG504" s="341">
        <f t="shared" si="307"/>
        <v>0</v>
      </c>
      <c r="AH504" s="341">
        <f t="shared" si="307"/>
        <v>0</v>
      </c>
      <c r="AI504" s="341">
        <f t="shared" ref="AI504:BJ504" si="308">AI472+AI488</f>
        <v>0</v>
      </c>
      <c r="AJ504" s="341">
        <f t="shared" si="308"/>
        <v>0</v>
      </c>
      <c r="AK504" s="341">
        <f t="shared" si="308"/>
        <v>0</v>
      </c>
      <c r="AL504" s="341">
        <f t="shared" si="308"/>
        <v>0</v>
      </c>
      <c r="AM504" s="341">
        <f t="shared" si="308"/>
        <v>0</v>
      </c>
      <c r="AN504" s="341">
        <f t="shared" si="308"/>
        <v>0</v>
      </c>
      <c r="AO504" s="341">
        <f t="shared" si="308"/>
        <v>0</v>
      </c>
      <c r="AP504" s="341">
        <f t="shared" si="308"/>
        <v>0</v>
      </c>
      <c r="AQ504" s="341">
        <f t="shared" si="308"/>
        <v>0</v>
      </c>
      <c r="AR504" s="341">
        <f t="shared" si="308"/>
        <v>0</v>
      </c>
      <c r="AS504" s="341">
        <f t="shared" si="308"/>
        <v>0</v>
      </c>
      <c r="AT504" s="341">
        <f t="shared" si="308"/>
        <v>0</v>
      </c>
      <c r="AU504" s="341">
        <f t="shared" si="308"/>
        <v>0</v>
      </c>
      <c r="AV504" s="341">
        <f t="shared" si="308"/>
        <v>0</v>
      </c>
      <c r="AW504" s="341">
        <f t="shared" si="308"/>
        <v>0</v>
      </c>
      <c r="AX504" s="341">
        <f t="shared" si="308"/>
        <v>0</v>
      </c>
      <c r="AY504" s="341">
        <f t="shared" si="308"/>
        <v>0</v>
      </c>
      <c r="AZ504" s="341">
        <f t="shared" si="308"/>
        <v>0</v>
      </c>
      <c r="BA504" s="341">
        <f t="shared" si="308"/>
        <v>0</v>
      </c>
      <c r="BB504" s="341">
        <f t="shared" si="308"/>
        <v>0</v>
      </c>
      <c r="BC504" s="341">
        <f t="shared" si="308"/>
        <v>0</v>
      </c>
      <c r="BD504" s="341">
        <f t="shared" si="308"/>
        <v>0</v>
      </c>
      <c r="BE504" s="341">
        <f t="shared" si="308"/>
        <v>0</v>
      </c>
      <c r="BF504" s="341">
        <f t="shared" si="308"/>
        <v>0</v>
      </c>
      <c r="BG504" s="341">
        <f t="shared" si="308"/>
        <v>0</v>
      </c>
      <c r="BH504" s="341">
        <f t="shared" si="308"/>
        <v>0</v>
      </c>
      <c r="BI504" s="341">
        <f t="shared" si="308"/>
        <v>0</v>
      </c>
      <c r="BJ504" s="341">
        <f t="shared" si="308"/>
        <v>0</v>
      </c>
    </row>
    <row r="505" spans="2:62" ht="15" customHeight="1">
      <c r="B505" s="366">
        <f>'Charges variables-Calculs auto'!$B$120</f>
        <v>0</v>
      </c>
      <c r="C505" s="341">
        <f t="shared" ref="C505:AH505" si="309">C473+C489</f>
        <v>0</v>
      </c>
      <c r="D505" s="341">
        <f t="shared" si="309"/>
        <v>0</v>
      </c>
      <c r="E505" s="341">
        <f t="shared" si="309"/>
        <v>0</v>
      </c>
      <c r="F505" s="341">
        <f t="shared" si="309"/>
        <v>0</v>
      </c>
      <c r="G505" s="341">
        <f t="shared" si="309"/>
        <v>0</v>
      </c>
      <c r="H505" s="341">
        <f t="shared" si="309"/>
        <v>0</v>
      </c>
      <c r="I505" s="341">
        <f t="shared" si="309"/>
        <v>0</v>
      </c>
      <c r="J505" s="341">
        <f t="shared" si="309"/>
        <v>0</v>
      </c>
      <c r="K505" s="341">
        <f t="shared" si="309"/>
        <v>0</v>
      </c>
      <c r="L505" s="341">
        <f t="shared" si="309"/>
        <v>0</v>
      </c>
      <c r="M505" s="341">
        <f t="shared" si="309"/>
        <v>0</v>
      </c>
      <c r="N505" s="341">
        <f t="shared" si="309"/>
        <v>0</v>
      </c>
      <c r="O505" s="341">
        <f t="shared" si="309"/>
        <v>0</v>
      </c>
      <c r="P505" s="341">
        <f t="shared" si="309"/>
        <v>0</v>
      </c>
      <c r="Q505" s="341">
        <f t="shared" si="309"/>
        <v>0</v>
      </c>
      <c r="R505" s="341">
        <f t="shared" si="309"/>
        <v>0</v>
      </c>
      <c r="S505" s="341">
        <f t="shared" si="309"/>
        <v>0</v>
      </c>
      <c r="T505" s="341">
        <f t="shared" si="309"/>
        <v>0</v>
      </c>
      <c r="U505" s="341">
        <f t="shared" si="309"/>
        <v>0</v>
      </c>
      <c r="V505" s="341">
        <f t="shared" si="309"/>
        <v>0</v>
      </c>
      <c r="W505" s="341">
        <f t="shared" si="309"/>
        <v>0</v>
      </c>
      <c r="X505" s="341">
        <f t="shared" si="309"/>
        <v>0</v>
      </c>
      <c r="Y505" s="341">
        <f t="shared" si="309"/>
        <v>0</v>
      </c>
      <c r="Z505" s="341">
        <f t="shared" si="309"/>
        <v>0</v>
      </c>
      <c r="AA505" s="341">
        <f t="shared" si="309"/>
        <v>0</v>
      </c>
      <c r="AB505" s="341">
        <f t="shared" si="309"/>
        <v>0</v>
      </c>
      <c r="AC505" s="341">
        <f t="shared" si="309"/>
        <v>0</v>
      </c>
      <c r="AD505" s="341">
        <f t="shared" si="309"/>
        <v>0</v>
      </c>
      <c r="AE505" s="341">
        <f t="shared" si="309"/>
        <v>0</v>
      </c>
      <c r="AF505" s="341">
        <f t="shared" si="309"/>
        <v>0</v>
      </c>
      <c r="AG505" s="341">
        <f t="shared" si="309"/>
        <v>0</v>
      </c>
      <c r="AH505" s="341">
        <f t="shared" si="309"/>
        <v>0</v>
      </c>
      <c r="AI505" s="341">
        <f t="shared" ref="AI505:BJ505" si="310">AI473+AI489</f>
        <v>0</v>
      </c>
      <c r="AJ505" s="341">
        <f t="shared" si="310"/>
        <v>0</v>
      </c>
      <c r="AK505" s="341">
        <f t="shared" si="310"/>
        <v>0</v>
      </c>
      <c r="AL505" s="341">
        <f t="shared" si="310"/>
        <v>0</v>
      </c>
      <c r="AM505" s="341">
        <f t="shared" si="310"/>
        <v>0</v>
      </c>
      <c r="AN505" s="341">
        <f t="shared" si="310"/>
        <v>0</v>
      </c>
      <c r="AO505" s="341">
        <f t="shared" si="310"/>
        <v>0</v>
      </c>
      <c r="AP505" s="341">
        <f t="shared" si="310"/>
        <v>0</v>
      </c>
      <c r="AQ505" s="341">
        <f t="shared" si="310"/>
        <v>0</v>
      </c>
      <c r="AR505" s="341">
        <f t="shared" si="310"/>
        <v>0</v>
      </c>
      <c r="AS505" s="341">
        <f t="shared" si="310"/>
        <v>0</v>
      </c>
      <c r="AT505" s="341">
        <f t="shared" si="310"/>
        <v>0</v>
      </c>
      <c r="AU505" s="341">
        <f t="shared" si="310"/>
        <v>0</v>
      </c>
      <c r="AV505" s="341">
        <f t="shared" si="310"/>
        <v>0</v>
      </c>
      <c r="AW505" s="341">
        <f t="shared" si="310"/>
        <v>0</v>
      </c>
      <c r="AX505" s="341">
        <f t="shared" si="310"/>
        <v>0</v>
      </c>
      <c r="AY505" s="341">
        <f t="shared" si="310"/>
        <v>0</v>
      </c>
      <c r="AZ505" s="341">
        <f t="shared" si="310"/>
        <v>0</v>
      </c>
      <c r="BA505" s="341">
        <f t="shared" si="310"/>
        <v>0</v>
      </c>
      <c r="BB505" s="341">
        <f t="shared" si="310"/>
        <v>0</v>
      </c>
      <c r="BC505" s="341">
        <f t="shared" si="310"/>
        <v>0</v>
      </c>
      <c r="BD505" s="341">
        <f t="shared" si="310"/>
        <v>0</v>
      </c>
      <c r="BE505" s="341">
        <f t="shared" si="310"/>
        <v>0</v>
      </c>
      <c r="BF505" s="341">
        <f t="shared" si="310"/>
        <v>0</v>
      </c>
      <c r="BG505" s="341">
        <f t="shared" si="310"/>
        <v>0</v>
      </c>
      <c r="BH505" s="341">
        <f t="shared" si="310"/>
        <v>0</v>
      </c>
      <c r="BI505" s="341">
        <f t="shared" si="310"/>
        <v>0</v>
      </c>
      <c r="BJ505" s="341">
        <f t="shared" si="310"/>
        <v>0</v>
      </c>
    </row>
    <row r="506" spans="2:62" ht="15" customHeight="1">
      <c r="B506" s="366">
        <f>'Charges variables (avancé)'!$C$60</f>
        <v>0</v>
      </c>
      <c r="C506" s="341">
        <f t="shared" ref="C506:AH506" si="311">C474+C490</f>
        <v>0</v>
      </c>
      <c r="D506" s="341">
        <f t="shared" si="311"/>
        <v>0</v>
      </c>
      <c r="E506" s="341">
        <f t="shared" si="311"/>
        <v>0</v>
      </c>
      <c r="F506" s="341">
        <f t="shared" si="311"/>
        <v>0</v>
      </c>
      <c r="G506" s="341">
        <f t="shared" si="311"/>
        <v>0</v>
      </c>
      <c r="H506" s="341">
        <f t="shared" si="311"/>
        <v>0</v>
      </c>
      <c r="I506" s="341">
        <f t="shared" si="311"/>
        <v>0</v>
      </c>
      <c r="J506" s="341">
        <f t="shared" si="311"/>
        <v>0</v>
      </c>
      <c r="K506" s="341">
        <f t="shared" si="311"/>
        <v>0</v>
      </c>
      <c r="L506" s="341">
        <f t="shared" si="311"/>
        <v>0</v>
      </c>
      <c r="M506" s="341">
        <f t="shared" si="311"/>
        <v>0</v>
      </c>
      <c r="N506" s="341">
        <f t="shared" si="311"/>
        <v>0</v>
      </c>
      <c r="O506" s="341">
        <f t="shared" si="311"/>
        <v>0</v>
      </c>
      <c r="P506" s="341">
        <f t="shared" si="311"/>
        <v>0</v>
      </c>
      <c r="Q506" s="341">
        <f t="shared" si="311"/>
        <v>0</v>
      </c>
      <c r="R506" s="341">
        <f t="shared" si="311"/>
        <v>0</v>
      </c>
      <c r="S506" s="341">
        <f t="shared" si="311"/>
        <v>0</v>
      </c>
      <c r="T506" s="341">
        <f t="shared" si="311"/>
        <v>0</v>
      </c>
      <c r="U506" s="341">
        <f t="shared" si="311"/>
        <v>0</v>
      </c>
      <c r="V506" s="341">
        <f t="shared" si="311"/>
        <v>0</v>
      </c>
      <c r="W506" s="341">
        <f t="shared" si="311"/>
        <v>0</v>
      </c>
      <c r="X506" s="341">
        <f t="shared" si="311"/>
        <v>0</v>
      </c>
      <c r="Y506" s="341">
        <f t="shared" si="311"/>
        <v>0</v>
      </c>
      <c r="Z506" s="341">
        <f t="shared" si="311"/>
        <v>0</v>
      </c>
      <c r="AA506" s="341">
        <f t="shared" si="311"/>
        <v>0</v>
      </c>
      <c r="AB506" s="341">
        <f t="shared" si="311"/>
        <v>0</v>
      </c>
      <c r="AC506" s="341">
        <f t="shared" si="311"/>
        <v>0</v>
      </c>
      <c r="AD506" s="341">
        <f t="shared" si="311"/>
        <v>0</v>
      </c>
      <c r="AE506" s="341">
        <f t="shared" si="311"/>
        <v>0</v>
      </c>
      <c r="AF506" s="341">
        <f t="shared" si="311"/>
        <v>0</v>
      </c>
      <c r="AG506" s="341">
        <f t="shared" si="311"/>
        <v>0</v>
      </c>
      <c r="AH506" s="341">
        <f t="shared" si="311"/>
        <v>0</v>
      </c>
      <c r="AI506" s="341">
        <f t="shared" ref="AI506:BJ506" si="312">AI474+AI490</f>
        <v>0</v>
      </c>
      <c r="AJ506" s="341">
        <f t="shared" si="312"/>
        <v>0</v>
      </c>
      <c r="AK506" s="341">
        <f t="shared" si="312"/>
        <v>0</v>
      </c>
      <c r="AL506" s="341">
        <f t="shared" si="312"/>
        <v>0</v>
      </c>
      <c r="AM506" s="341">
        <f t="shared" si="312"/>
        <v>0</v>
      </c>
      <c r="AN506" s="341">
        <f t="shared" si="312"/>
        <v>0</v>
      </c>
      <c r="AO506" s="341">
        <f t="shared" si="312"/>
        <v>0</v>
      </c>
      <c r="AP506" s="341">
        <f t="shared" si="312"/>
        <v>0</v>
      </c>
      <c r="AQ506" s="341">
        <f t="shared" si="312"/>
        <v>0</v>
      </c>
      <c r="AR506" s="341">
        <f t="shared" si="312"/>
        <v>0</v>
      </c>
      <c r="AS506" s="341">
        <f t="shared" si="312"/>
        <v>0</v>
      </c>
      <c r="AT506" s="341">
        <f t="shared" si="312"/>
        <v>0</v>
      </c>
      <c r="AU506" s="341">
        <f t="shared" si="312"/>
        <v>0</v>
      </c>
      <c r="AV506" s="341">
        <f t="shared" si="312"/>
        <v>0</v>
      </c>
      <c r="AW506" s="341">
        <f t="shared" si="312"/>
        <v>0</v>
      </c>
      <c r="AX506" s="341">
        <f t="shared" si="312"/>
        <v>0</v>
      </c>
      <c r="AY506" s="341">
        <f t="shared" si="312"/>
        <v>0</v>
      </c>
      <c r="AZ506" s="341">
        <f t="shared" si="312"/>
        <v>0</v>
      </c>
      <c r="BA506" s="341">
        <f t="shared" si="312"/>
        <v>0</v>
      </c>
      <c r="BB506" s="341">
        <f t="shared" si="312"/>
        <v>0</v>
      </c>
      <c r="BC506" s="341">
        <f t="shared" si="312"/>
        <v>0</v>
      </c>
      <c r="BD506" s="341">
        <f t="shared" si="312"/>
        <v>0</v>
      </c>
      <c r="BE506" s="341">
        <f t="shared" si="312"/>
        <v>0</v>
      </c>
      <c r="BF506" s="341">
        <f t="shared" si="312"/>
        <v>0</v>
      </c>
      <c r="BG506" s="341">
        <f t="shared" si="312"/>
        <v>0</v>
      </c>
      <c r="BH506" s="341">
        <f t="shared" si="312"/>
        <v>0</v>
      </c>
      <c r="BI506" s="341">
        <f t="shared" si="312"/>
        <v>0</v>
      </c>
      <c r="BJ506" s="341">
        <f t="shared" si="312"/>
        <v>0</v>
      </c>
    </row>
    <row r="507" spans="2:62" ht="15" customHeight="1">
      <c r="B507" s="366">
        <f>'Charges variables (avancé)'!$C$61</f>
        <v>0</v>
      </c>
      <c r="C507" s="341">
        <f t="shared" ref="C507:AH507" si="313">C475+C491</f>
        <v>0</v>
      </c>
      <c r="D507" s="341">
        <f t="shared" si="313"/>
        <v>0</v>
      </c>
      <c r="E507" s="341">
        <f t="shared" si="313"/>
        <v>0</v>
      </c>
      <c r="F507" s="341">
        <f t="shared" si="313"/>
        <v>0</v>
      </c>
      <c r="G507" s="341">
        <f t="shared" si="313"/>
        <v>0</v>
      </c>
      <c r="H507" s="341">
        <f t="shared" si="313"/>
        <v>0</v>
      </c>
      <c r="I507" s="341">
        <f t="shared" si="313"/>
        <v>0</v>
      </c>
      <c r="J507" s="341">
        <f t="shared" si="313"/>
        <v>0</v>
      </c>
      <c r="K507" s="341">
        <f t="shared" si="313"/>
        <v>0</v>
      </c>
      <c r="L507" s="341">
        <f t="shared" si="313"/>
        <v>0</v>
      </c>
      <c r="M507" s="341">
        <f t="shared" si="313"/>
        <v>0</v>
      </c>
      <c r="N507" s="341">
        <f t="shared" si="313"/>
        <v>0</v>
      </c>
      <c r="O507" s="341">
        <f t="shared" si="313"/>
        <v>0</v>
      </c>
      <c r="P507" s="341">
        <f t="shared" si="313"/>
        <v>0</v>
      </c>
      <c r="Q507" s="341">
        <f t="shared" si="313"/>
        <v>0</v>
      </c>
      <c r="R507" s="341">
        <f t="shared" si="313"/>
        <v>0</v>
      </c>
      <c r="S507" s="341">
        <f t="shared" si="313"/>
        <v>0</v>
      </c>
      <c r="T507" s="341">
        <f t="shared" si="313"/>
        <v>0</v>
      </c>
      <c r="U507" s="341">
        <f t="shared" si="313"/>
        <v>0</v>
      </c>
      <c r="V507" s="341">
        <f t="shared" si="313"/>
        <v>0</v>
      </c>
      <c r="W507" s="341">
        <f t="shared" si="313"/>
        <v>0</v>
      </c>
      <c r="X507" s="341">
        <f t="shared" si="313"/>
        <v>0</v>
      </c>
      <c r="Y507" s="341">
        <f t="shared" si="313"/>
        <v>0</v>
      </c>
      <c r="Z507" s="341">
        <f t="shared" si="313"/>
        <v>0</v>
      </c>
      <c r="AA507" s="341">
        <f t="shared" si="313"/>
        <v>0</v>
      </c>
      <c r="AB507" s="341">
        <f t="shared" si="313"/>
        <v>0</v>
      </c>
      <c r="AC507" s="341">
        <f t="shared" si="313"/>
        <v>0</v>
      </c>
      <c r="AD507" s="341">
        <f t="shared" si="313"/>
        <v>0</v>
      </c>
      <c r="AE507" s="341">
        <f t="shared" si="313"/>
        <v>0</v>
      </c>
      <c r="AF507" s="341">
        <f t="shared" si="313"/>
        <v>0</v>
      </c>
      <c r="AG507" s="341">
        <f t="shared" si="313"/>
        <v>0</v>
      </c>
      <c r="AH507" s="341">
        <f t="shared" si="313"/>
        <v>0</v>
      </c>
      <c r="AI507" s="341">
        <f t="shared" ref="AI507:BJ507" si="314">AI475+AI491</f>
        <v>0</v>
      </c>
      <c r="AJ507" s="341">
        <f t="shared" si="314"/>
        <v>0</v>
      </c>
      <c r="AK507" s="341">
        <f t="shared" si="314"/>
        <v>0</v>
      </c>
      <c r="AL507" s="341">
        <f t="shared" si="314"/>
        <v>0</v>
      </c>
      <c r="AM507" s="341">
        <f t="shared" si="314"/>
        <v>0</v>
      </c>
      <c r="AN507" s="341">
        <f t="shared" si="314"/>
        <v>0</v>
      </c>
      <c r="AO507" s="341">
        <f t="shared" si="314"/>
        <v>0</v>
      </c>
      <c r="AP507" s="341">
        <f t="shared" si="314"/>
        <v>0</v>
      </c>
      <c r="AQ507" s="341">
        <f t="shared" si="314"/>
        <v>0</v>
      </c>
      <c r="AR507" s="341">
        <f t="shared" si="314"/>
        <v>0</v>
      </c>
      <c r="AS507" s="341">
        <f t="shared" si="314"/>
        <v>0</v>
      </c>
      <c r="AT507" s="341">
        <f t="shared" si="314"/>
        <v>0</v>
      </c>
      <c r="AU507" s="341">
        <f t="shared" si="314"/>
        <v>0</v>
      </c>
      <c r="AV507" s="341">
        <f t="shared" si="314"/>
        <v>0</v>
      </c>
      <c r="AW507" s="341">
        <f t="shared" si="314"/>
        <v>0</v>
      </c>
      <c r="AX507" s="341">
        <f t="shared" si="314"/>
        <v>0</v>
      </c>
      <c r="AY507" s="341">
        <f t="shared" si="314"/>
        <v>0</v>
      </c>
      <c r="AZ507" s="341">
        <f t="shared" si="314"/>
        <v>0</v>
      </c>
      <c r="BA507" s="341">
        <f t="shared" si="314"/>
        <v>0</v>
      </c>
      <c r="BB507" s="341">
        <f t="shared" si="314"/>
        <v>0</v>
      </c>
      <c r="BC507" s="341">
        <f t="shared" si="314"/>
        <v>0</v>
      </c>
      <c r="BD507" s="341">
        <f t="shared" si="314"/>
        <v>0</v>
      </c>
      <c r="BE507" s="341">
        <f t="shared" si="314"/>
        <v>0</v>
      </c>
      <c r="BF507" s="341">
        <f t="shared" si="314"/>
        <v>0</v>
      </c>
      <c r="BG507" s="341">
        <f t="shared" si="314"/>
        <v>0</v>
      </c>
      <c r="BH507" s="341">
        <f t="shared" si="314"/>
        <v>0</v>
      </c>
      <c r="BI507" s="341">
        <f t="shared" si="314"/>
        <v>0</v>
      </c>
      <c r="BJ507" s="341">
        <f t="shared" si="314"/>
        <v>0</v>
      </c>
    </row>
    <row r="508" spans="2:62" ht="15" customHeight="1"/>
    <row r="509" spans="2:62" ht="15" customHeight="1">
      <c r="B509" s="82" t="s">
        <v>21</v>
      </c>
      <c r="C509" s="20">
        <f t="shared" ref="C509:AH509" si="315">SUM(C500:C507)</f>
        <v>0</v>
      </c>
      <c r="D509" s="20">
        <f t="shared" si="315"/>
        <v>0</v>
      </c>
      <c r="E509" s="20">
        <f t="shared" si="315"/>
        <v>0</v>
      </c>
      <c r="F509" s="20">
        <f t="shared" si="315"/>
        <v>0</v>
      </c>
      <c r="G509" s="20">
        <f t="shared" si="315"/>
        <v>0</v>
      </c>
      <c r="H509" s="20">
        <f t="shared" si="315"/>
        <v>0</v>
      </c>
      <c r="I509" s="20">
        <f t="shared" si="315"/>
        <v>0</v>
      </c>
      <c r="J509" s="20">
        <f t="shared" si="315"/>
        <v>0</v>
      </c>
      <c r="K509" s="20">
        <f t="shared" si="315"/>
        <v>0</v>
      </c>
      <c r="L509" s="20">
        <f t="shared" si="315"/>
        <v>0</v>
      </c>
      <c r="M509" s="20">
        <f t="shared" si="315"/>
        <v>0</v>
      </c>
      <c r="N509" s="20">
        <f t="shared" si="315"/>
        <v>0</v>
      </c>
      <c r="O509" s="20">
        <f t="shared" si="315"/>
        <v>0</v>
      </c>
      <c r="P509" s="20">
        <f t="shared" si="315"/>
        <v>0</v>
      </c>
      <c r="Q509" s="20">
        <f t="shared" si="315"/>
        <v>0</v>
      </c>
      <c r="R509" s="20">
        <f t="shared" si="315"/>
        <v>0</v>
      </c>
      <c r="S509" s="20">
        <f t="shared" si="315"/>
        <v>0</v>
      </c>
      <c r="T509" s="20">
        <f t="shared" si="315"/>
        <v>0</v>
      </c>
      <c r="U509" s="20">
        <f t="shared" si="315"/>
        <v>0</v>
      </c>
      <c r="V509" s="20">
        <f t="shared" si="315"/>
        <v>0</v>
      </c>
      <c r="W509" s="20">
        <f t="shared" si="315"/>
        <v>0</v>
      </c>
      <c r="X509" s="20">
        <f t="shared" si="315"/>
        <v>0</v>
      </c>
      <c r="Y509" s="20">
        <f t="shared" si="315"/>
        <v>0</v>
      </c>
      <c r="Z509" s="20">
        <f t="shared" si="315"/>
        <v>0</v>
      </c>
      <c r="AA509" s="20">
        <f t="shared" si="315"/>
        <v>0</v>
      </c>
      <c r="AB509" s="20">
        <f t="shared" si="315"/>
        <v>0</v>
      </c>
      <c r="AC509" s="20">
        <f t="shared" si="315"/>
        <v>0</v>
      </c>
      <c r="AD509" s="20">
        <f t="shared" si="315"/>
        <v>0</v>
      </c>
      <c r="AE509" s="20">
        <f t="shared" si="315"/>
        <v>0</v>
      </c>
      <c r="AF509" s="20">
        <f t="shared" si="315"/>
        <v>0</v>
      </c>
      <c r="AG509" s="20">
        <f t="shared" si="315"/>
        <v>0</v>
      </c>
      <c r="AH509" s="20">
        <f t="shared" si="315"/>
        <v>0</v>
      </c>
      <c r="AI509" s="20">
        <f t="shared" ref="AI509:BJ509" si="316">SUM(AI500:AI507)</f>
        <v>0</v>
      </c>
      <c r="AJ509" s="20">
        <f t="shared" si="316"/>
        <v>0</v>
      </c>
      <c r="AK509" s="20">
        <f t="shared" si="316"/>
        <v>0</v>
      </c>
      <c r="AL509" s="20">
        <f t="shared" si="316"/>
        <v>0</v>
      </c>
      <c r="AM509" s="20">
        <f t="shared" si="316"/>
        <v>0</v>
      </c>
      <c r="AN509" s="20">
        <f t="shared" si="316"/>
        <v>0</v>
      </c>
      <c r="AO509" s="20">
        <f t="shared" si="316"/>
        <v>0</v>
      </c>
      <c r="AP509" s="20">
        <f t="shared" si="316"/>
        <v>0</v>
      </c>
      <c r="AQ509" s="20">
        <f t="shared" si="316"/>
        <v>0</v>
      </c>
      <c r="AR509" s="20">
        <f t="shared" si="316"/>
        <v>0</v>
      </c>
      <c r="AS509" s="20">
        <f t="shared" si="316"/>
        <v>0</v>
      </c>
      <c r="AT509" s="20">
        <f t="shared" si="316"/>
        <v>0</v>
      </c>
      <c r="AU509" s="20">
        <f t="shared" si="316"/>
        <v>0</v>
      </c>
      <c r="AV509" s="20">
        <f t="shared" si="316"/>
        <v>0</v>
      </c>
      <c r="AW509" s="20">
        <f t="shared" si="316"/>
        <v>0</v>
      </c>
      <c r="AX509" s="20">
        <f t="shared" si="316"/>
        <v>0</v>
      </c>
      <c r="AY509" s="20">
        <f t="shared" si="316"/>
        <v>0</v>
      </c>
      <c r="AZ509" s="20">
        <f t="shared" si="316"/>
        <v>0</v>
      </c>
      <c r="BA509" s="20">
        <f t="shared" si="316"/>
        <v>0</v>
      </c>
      <c r="BB509" s="20">
        <f t="shared" si="316"/>
        <v>0</v>
      </c>
      <c r="BC509" s="20">
        <f t="shared" si="316"/>
        <v>0</v>
      </c>
      <c r="BD509" s="20">
        <f t="shared" si="316"/>
        <v>0</v>
      </c>
      <c r="BE509" s="20">
        <f t="shared" si="316"/>
        <v>0</v>
      </c>
      <c r="BF509" s="20">
        <f t="shared" si="316"/>
        <v>0</v>
      </c>
      <c r="BG509" s="20">
        <f t="shared" si="316"/>
        <v>0</v>
      </c>
      <c r="BH509" s="20">
        <f t="shared" si="316"/>
        <v>0</v>
      </c>
      <c r="BI509" s="20">
        <f t="shared" si="316"/>
        <v>0</v>
      </c>
      <c r="BJ509" s="20">
        <f t="shared" si="316"/>
        <v>0</v>
      </c>
    </row>
    <row r="510" spans="2:62" ht="15" customHeight="1">
      <c r="B510" s="83" t="s">
        <v>49</v>
      </c>
      <c r="C510" s="20">
        <f>C509</f>
        <v>0</v>
      </c>
      <c r="D510" s="20">
        <f t="shared" ref="D510:N510" si="317">C510+D509</f>
        <v>0</v>
      </c>
      <c r="E510" s="20">
        <f t="shared" si="317"/>
        <v>0</v>
      </c>
      <c r="F510" s="20">
        <f t="shared" si="317"/>
        <v>0</v>
      </c>
      <c r="G510" s="20">
        <f t="shared" si="317"/>
        <v>0</v>
      </c>
      <c r="H510" s="20">
        <f t="shared" si="317"/>
        <v>0</v>
      </c>
      <c r="I510" s="20">
        <f t="shared" si="317"/>
        <v>0</v>
      </c>
      <c r="J510" s="20">
        <f t="shared" si="317"/>
        <v>0</v>
      </c>
      <c r="K510" s="20">
        <f t="shared" si="317"/>
        <v>0</v>
      </c>
      <c r="L510" s="20">
        <f t="shared" si="317"/>
        <v>0</v>
      </c>
      <c r="M510" s="20">
        <f t="shared" si="317"/>
        <v>0</v>
      </c>
      <c r="N510" s="21">
        <f t="shared" si="317"/>
        <v>0</v>
      </c>
      <c r="O510" s="20">
        <f>O509</f>
        <v>0</v>
      </c>
      <c r="P510" s="20">
        <f t="shared" ref="P510:Z510" si="318">O510+P509</f>
        <v>0</v>
      </c>
      <c r="Q510" s="20">
        <f t="shared" si="318"/>
        <v>0</v>
      </c>
      <c r="R510" s="20">
        <f t="shared" si="318"/>
        <v>0</v>
      </c>
      <c r="S510" s="20">
        <f t="shared" si="318"/>
        <v>0</v>
      </c>
      <c r="T510" s="20">
        <f t="shared" si="318"/>
        <v>0</v>
      </c>
      <c r="U510" s="20">
        <f t="shared" si="318"/>
        <v>0</v>
      </c>
      <c r="V510" s="20">
        <f t="shared" si="318"/>
        <v>0</v>
      </c>
      <c r="W510" s="20">
        <f t="shared" si="318"/>
        <v>0</v>
      </c>
      <c r="X510" s="20">
        <f t="shared" si="318"/>
        <v>0</v>
      </c>
      <c r="Y510" s="20">
        <f t="shared" si="318"/>
        <v>0</v>
      </c>
      <c r="Z510" s="21">
        <f t="shared" si="318"/>
        <v>0</v>
      </c>
      <c r="AA510" s="20">
        <f>AA509</f>
        <v>0</v>
      </c>
      <c r="AB510" s="20">
        <f t="shared" ref="AB510:AL510" si="319">AA510+AB509</f>
        <v>0</v>
      </c>
      <c r="AC510" s="20">
        <f t="shared" si="319"/>
        <v>0</v>
      </c>
      <c r="AD510" s="20">
        <f t="shared" si="319"/>
        <v>0</v>
      </c>
      <c r="AE510" s="20">
        <f t="shared" si="319"/>
        <v>0</v>
      </c>
      <c r="AF510" s="20">
        <f t="shared" si="319"/>
        <v>0</v>
      </c>
      <c r="AG510" s="20">
        <f t="shared" si="319"/>
        <v>0</v>
      </c>
      <c r="AH510" s="20">
        <f t="shared" si="319"/>
        <v>0</v>
      </c>
      <c r="AI510" s="20">
        <f t="shared" si="319"/>
        <v>0</v>
      </c>
      <c r="AJ510" s="20">
        <f t="shared" si="319"/>
        <v>0</v>
      </c>
      <c r="AK510" s="20">
        <f t="shared" si="319"/>
        <v>0</v>
      </c>
      <c r="AL510" s="21">
        <f t="shared" si="319"/>
        <v>0</v>
      </c>
      <c r="AM510" s="20">
        <f>AM509</f>
        <v>0</v>
      </c>
      <c r="AN510" s="20">
        <f t="shared" ref="AN510:AX510" si="320">AM510+AN509</f>
        <v>0</v>
      </c>
      <c r="AO510" s="20">
        <f t="shared" si="320"/>
        <v>0</v>
      </c>
      <c r="AP510" s="20">
        <f t="shared" si="320"/>
        <v>0</v>
      </c>
      <c r="AQ510" s="20">
        <f t="shared" si="320"/>
        <v>0</v>
      </c>
      <c r="AR510" s="20">
        <f t="shared" si="320"/>
        <v>0</v>
      </c>
      <c r="AS510" s="20">
        <f t="shared" si="320"/>
        <v>0</v>
      </c>
      <c r="AT510" s="20">
        <f t="shared" si="320"/>
        <v>0</v>
      </c>
      <c r="AU510" s="20">
        <f t="shared" si="320"/>
        <v>0</v>
      </c>
      <c r="AV510" s="20">
        <f t="shared" si="320"/>
        <v>0</v>
      </c>
      <c r="AW510" s="20">
        <f t="shared" si="320"/>
        <v>0</v>
      </c>
      <c r="AX510" s="21">
        <f t="shared" si="320"/>
        <v>0</v>
      </c>
      <c r="AY510" s="20">
        <f>AY509</f>
        <v>0</v>
      </c>
      <c r="AZ510" s="20">
        <f t="shared" ref="AZ510:BJ510" si="321">AY510+AZ509</f>
        <v>0</v>
      </c>
      <c r="BA510" s="20">
        <f t="shared" si="321"/>
        <v>0</v>
      </c>
      <c r="BB510" s="20">
        <f t="shared" si="321"/>
        <v>0</v>
      </c>
      <c r="BC510" s="20">
        <f t="shared" si="321"/>
        <v>0</v>
      </c>
      <c r="BD510" s="20">
        <f t="shared" si="321"/>
        <v>0</v>
      </c>
      <c r="BE510" s="20">
        <f t="shared" si="321"/>
        <v>0</v>
      </c>
      <c r="BF510" s="20">
        <f t="shared" si="321"/>
        <v>0</v>
      </c>
      <c r="BG510" s="20">
        <f t="shared" si="321"/>
        <v>0</v>
      </c>
      <c r="BH510" s="20">
        <f t="shared" si="321"/>
        <v>0</v>
      </c>
      <c r="BI510" s="20">
        <f t="shared" si="321"/>
        <v>0</v>
      </c>
      <c r="BJ510" s="21">
        <f t="shared" si="321"/>
        <v>0</v>
      </c>
    </row>
    <row r="511" spans="2:62" ht="15" customHeight="1"/>
    <row r="512" spans="2:62" ht="15" customHeight="1">
      <c r="B512" s="104" t="s">
        <v>52</v>
      </c>
      <c r="C512" s="11"/>
      <c r="D512" s="11"/>
      <c r="E512" s="11"/>
    </row>
    <row r="513" spans="2:68" ht="15" customHeight="1"/>
    <row r="514" spans="2:68" ht="15" customHeight="1">
      <c r="B514" s="81"/>
      <c r="C514" s="473" t="s">
        <v>18</v>
      </c>
      <c r="D514" s="473"/>
      <c r="E514" s="473"/>
      <c r="F514" s="473"/>
      <c r="G514" s="473"/>
      <c r="H514" s="473"/>
      <c r="I514" s="473"/>
      <c r="J514" s="473"/>
      <c r="K514" s="473"/>
      <c r="L514" s="473"/>
      <c r="M514" s="473"/>
      <c r="N514" s="473"/>
      <c r="O514" s="473" t="s">
        <v>19</v>
      </c>
      <c r="P514" s="473"/>
      <c r="Q514" s="473"/>
      <c r="R514" s="473"/>
      <c r="S514" s="473"/>
      <c r="T514" s="473"/>
      <c r="U514" s="473"/>
      <c r="V514" s="473"/>
      <c r="W514" s="473"/>
      <c r="X514" s="473"/>
      <c r="Y514" s="473"/>
      <c r="Z514" s="473"/>
      <c r="AA514" s="473" t="s">
        <v>20</v>
      </c>
      <c r="AB514" s="473"/>
      <c r="AC514" s="473"/>
      <c r="AD514" s="473"/>
      <c r="AE514" s="473"/>
      <c r="AF514" s="473"/>
      <c r="AG514" s="473"/>
      <c r="AH514" s="473"/>
      <c r="AI514" s="473"/>
      <c r="AJ514" s="473"/>
      <c r="AK514" s="473"/>
      <c r="AL514" s="473"/>
      <c r="AM514" s="29"/>
      <c r="AN514" s="476" t="s">
        <v>32</v>
      </c>
      <c r="AO514" s="476"/>
      <c r="AP514" s="476"/>
      <c r="AQ514" s="476"/>
      <c r="AR514" s="476"/>
      <c r="AS514" s="476"/>
      <c r="AT514" s="476"/>
      <c r="AU514" s="476"/>
      <c r="AV514" s="476"/>
      <c r="AW514" s="476"/>
      <c r="AX514" s="477"/>
      <c r="AY514" s="473" t="s">
        <v>33</v>
      </c>
      <c r="AZ514" s="473"/>
      <c r="BA514" s="473"/>
      <c r="BB514" s="473"/>
      <c r="BC514" s="473"/>
      <c r="BD514" s="473"/>
      <c r="BE514" s="473"/>
      <c r="BF514" s="473"/>
      <c r="BG514" s="473"/>
      <c r="BH514" s="473"/>
      <c r="BI514" s="473"/>
      <c r="BJ514" s="473"/>
      <c r="BL514" s="474" t="s">
        <v>207</v>
      </c>
      <c r="BM514" s="474"/>
      <c r="BN514" s="474"/>
      <c r="BO514" s="474"/>
      <c r="BP514" s="474"/>
    </row>
    <row r="515" spans="2:68" ht="15" customHeight="1">
      <c r="B515" s="83" t="s">
        <v>36</v>
      </c>
      <c r="C515" s="18">
        <f>CONFIG!$D$7</f>
        <v>41640</v>
      </c>
      <c r="D515" s="18">
        <f>DATE(YEAR(C515),MONTH(C515)+1,DAY(C515))</f>
        <v>41671</v>
      </c>
      <c r="E515" s="18">
        <f t="shared" ref="E515:BJ515" si="322">DATE(YEAR(D515),MONTH(D515)+1,DAY(D515))</f>
        <v>41699</v>
      </c>
      <c r="F515" s="18">
        <f t="shared" si="322"/>
        <v>41730</v>
      </c>
      <c r="G515" s="18">
        <f t="shared" si="322"/>
        <v>41760</v>
      </c>
      <c r="H515" s="18">
        <f t="shared" si="322"/>
        <v>41791</v>
      </c>
      <c r="I515" s="18">
        <f t="shared" si="322"/>
        <v>41821</v>
      </c>
      <c r="J515" s="18">
        <f t="shared" si="322"/>
        <v>41852</v>
      </c>
      <c r="K515" s="18">
        <f t="shared" si="322"/>
        <v>41883</v>
      </c>
      <c r="L515" s="18">
        <f t="shared" si="322"/>
        <v>41913</v>
      </c>
      <c r="M515" s="18">
        <f t="shared" si="322"/>
        <v>41944</v>
      </c>
      <c r="N515" s="18">
        <f t="shared" si="322"/>
        <v>41974</v>
      </c>
      <c r="O515" s="18">
        <f t="shared" si="322"/>
        <v>42005</v>
      </c>
      <c r="P515" s="18">
        <f t="shared" si="322"/>
        <v>42036</v>
      </c>
      <c r="Q515" s="18">
        <f t="shared" si="322"/>
        <v>42064</v>
      </c>
      <c r="R515" s="18">
        <f t="shared" si="322"/>
        <v>42095</v>
      </c>
      <c r="S515" s="18">
        <f t="shared" si="322"/>
        <v>42125</v>
      </c>
      <c r="T515" s="18">
        <f t="shared" si="322"/>
        <v>42156</v>
      </c>
      <c r="U515" s="18">
        <f t="shared" si="322"/>
        <v>42186</v>
      </c>
      <c r="V515" s="18">
        <f t="shared" si="322"/>
        <v>42217</v>
      </c>
      <c r="W515" s="18">
        <f t="shared" si="322"/>
        <v>42248</v>
      </c>
      <c r="X515" s="18">
        <f t="shared" si="322"/>
        <v>42278</v>
      </c>
      <c r="Y515" s="18">
        <f t="shared" si="322"/>
        <v>42309</v>
      </c>
      <c r="Z515" s="18">
        <f t="shared" si="322"/>
        <v>42339</v>
      </c>
      <c r="AA515" s="18">
        <f t="shared" si="322"/>
        <v>42370</v>
      </c>
      <c r="AB515" s="18">
        <f t="shared" si="322"/>
        <v>42401</v>
      </c>
      <c r="AC515" s="18">
        <f t="shared" si="322"/>
        <v>42430</v>
      </c>
      <c r="AD515" s="18">
        <f t="shared" si="322"/>
        <v>42461</v>
      </c>
      <c r="AE515" s="18">
        <f t="shared" si="322"/>
        <v>42491</v>
      </c>
      <c r="AF515" s="18">
        <f t="shared" si="322"/>
        <v>42522</v>
      </c>
      <c r="AG515" s="18">
        <f t="shared" si="322"/>
        <v>42552</v>
      </c>
      <c r="AH515" s="18">
        <f t="shared" si="322"/>
        <v>42583</v>
      </c>
      <c r="AI515" s="18">
        <f t="shared" si="322"/>
        <v>42614</v>
      </c>
      <c r="AJ515" s="18">
        <f t="shared" si="322"/>
        <v>42644</v>
      </c>
      <c r="AK515" s="18">
        <f t="shared" si="322"/>
        <v>42675</v>
      </c>
      <c r="AL515" s="18">
        <f t="shared" si="322"/>
        <v>42705</v>
      </c>
      <c r="AM515" s="18">
        <f t="shared" si="322"/>
        <v>42736</v>
      </c>
      <c r="AN515" s="18">
        <f t="shared" si="322"/>
        <v>42767</v>
      </c>
      <c r="AO515" s="18">
        <f t="shared" si="322"/>
        <v>42795</v>
      </c>
      <c r="AP515" s="18">
        <f t="shared" si="322"/>
        <v>42826</v>
      </c>
      <c r="AQ515" s="18">
        <f t="shared" si="322"/>
        <v>42856</v>
      </c>
      <c r="AR515" s="18">
        <f t="shared" si="322"/>
        <v>42887</v>
      </c>
      <c r="AS515" s="18">
        <f t="shared" si="322"/>
        <v>42917</v>
      </c>
      <c r="AT515" s="18">
        <f t="shared" si="322"/>
        <v>42948</v>
      </c>
      <c r="AU515" s="18">
        <f t="shared" si="322"/>
        <v>42979</v>
      </c>
      <c r="AV515" s="18">
        <f t="shared" si="322"/>
        <v>43009</v>
      </c>
      <c r="AW515" s="18">
        <f t="shared" si="322"/>
        <v>43040</v>
      </c>
      <c r="AX515" s="18">
        <f t="shared" si="322"/>
        <v>43070</v>
      </c>
      <c r="AY515" s="18">
        <f t="shared" si="322"/>
        <v>43101</v>
      </c>
      <c r="AZ515" s="18">
        <f t="shared" si="322"/>
        <v>43132</v>
      </c>
      <c r="BA515" s="18">
        <f t="shared" si="322"/>
        <v>43160</v>
      </c>
      <c r="BB515" s="18">
        <f t="shared" si="322"/>
        <v>43191</v>
      </c>
      <c r="BC515" s="18">
        <f t="shared" si="322"/>
        <v>43221</v>
      </c>
      <c r="BD515" s="18">
        <f t="shared" si="322"/>
        <v>43252</v>
      </c>
      <c r="BE515" s="18">
        <f t="shared" si="322"/>
        <v>43282</v>
      </c>
      <c r="BF515" s="18">
        <f t="shared" si="322"/>
        <v>43313</v>
      </c>
      <c r="BG515" s="18">
        <f t="shared" si="322"/>
        <v>43344</v>
      </c>
      <c r="BH515" s="18">
        <f t="shared" si="322"/>
        <v>43374</v>
      </c>
      <c r="BI515" s="18">
        <f t="shared" si="322"/>
        <v>43405</v>
      </c>
      <c r="BJ515" s="18">
        <f t="shared" si="322"/>
        <v>43435</v>
      </c>
      <c r="BL515" s="93" t="s">
        <v>18</v>
      </c>
      <c r="BM515" s="93" t="s">
        <v>19</v>
      </c>
      <c r="BN515" s="93" t="s">
        <v>20</v>
      </c>
      <c r="BO515" s="93" t="s">
        <v>32</v>
      </c>
      <c r="BP515" s="93" t="s">
        <v>33</v>
      </c>
    </row>
    <row r="516" spans="2:68" ht="15" customHeight="1">
      <c r="B516" s="366">
        <f>'Charges variables (avancé)'!C54</f>
        <v>0</v>
      </c>
      <c r="C516" s="341">
        <f>C442*'Charges variables (avancé)'!$D54 +C455*'Charges variables (avancé)'!$E54</f>
        <v>0</v>
      </c>
      <c r="D516" s="341">
        <f>D442*'Charges variables (avancé)'!$D54 +D455*'Charges variables (avancé)'!$E54</f>
        <v>0</v>
      </c>
      <c r="E516" s="341">
        <f>E442*'Charges variables (avancé)'!$D54 +E455*'Charges variables (avancé)'!$E54</f>
        <v>0</v>
      </c>
      <c r="F516" s="341">
        <f>F442*'Charges variables (avancé)'!$D54 +F455*'Charges variables (avancé)'!$E54</f>
        <v>0</v>
      </c>
      <c r="G516" s="341">
        <f>G442*'Charges variables (avancé)'!$D54 +G455*'Charges variables (avancé)'!$E54</f>
        <v>0</v>
      </c>
      <c r="H516" s="341">
        <f>H442*'Charges variables (avancé)'!$D54 +H455*'Charges variables (avancé)'!$E54</f>
        <v>0</v>
      </c>
      <c r="I516" s="341">
        <f>I442*'Charges variables (avancé)'!$D54 +I455*'Charges variables (avancé)'!$E54</f>
        <v>0</v>
      </c>
      <c r="J516" s="341">
        <f>J442*'Charges variables (avancé)'!$D54 +J455*'Charges variables (avancé)'!$E54</f>
        <v>0</v>
      </c>
      <c r="K516" s="341">
        <f>K442*'Charges variables (avancé)'!$D54 +K455*'Charges variables (avancé)'!$E54</f>
        <v>0</v>
      </c>
      <c r="L516" s="341">
        <f>L442*'Charges variables (avancé)'!$D54 +L455*'Charges variables (avancé)'!$E54</f>
        <v>0</v>
      </c>
      <c r="M516" s="341">
        <f>M442*'Charges variables (avancé)'!$D54 +M455*'Charges variables (avancé)'!$E54</f>
        <v>0</v>
      </c>
      <c r="N516" s="341">
        <f>N442*'Charges variables (avancé)'!$D54 +N455*'Charges variables (avancé)'!$E54</f>
        <v>0</v>
      </c>
      <c r="O516" s="341">
        <f>O442*'Charges variables (avancé)'!$X54 +O455*'Charges variables (avancé)'!$Y54</f>
        <v>0</v>
      </c>
      <c r="P516" s="341">
        <f>P442*'Charges variables (avancé)'!$X54 +P455*'Charges variables (avancé)'!$Y54</f>
        <v>0</v>
      </c>
      <c r="Q516" s="341">
        <f>Q442*'Charges variables (avancé)'!$X54 +Q455*'Charges variables (avancé)'!$Y54</f>
        <v>0</v>
      </c>
      <c r="R516" s="341">
        <f>R442*'Charges variables (avancé)'!$X54 +R455*'Charges variables (avancé)'!$Y54</f>
        <v>0</v>
      </c>
      <c r="S516" s="341">
        <f>S442*'Charges variables (avancé)'!$X54 +S455*'Charges variables (avancé)'!$Y54</f>
        <v>0</v>
      </c>
      <c r="T516" s="341">
        <f>T442*'Charges variables (avancé)'!$X54 +T455*'Charges variables (avancé)'!$Y54</f>
        <v>0</v>
      </c>
      <c r="U516" s="341">
        <f>U442*'Charges variables (avancé)'!$X54 +U455*'Charges variables (avancé)'!$Y54</f>
        <v>0</v>
      </c>
      <c r="V516" s="341">
        <f>V442*'Charges variables (avancé)'!$X54 +V455*'Charges variables (avancé)'!$Y54</f>
        <v>0</v>
      </c>
      <c r="W516" s="341">
        <f>W442*'Charges variables (avancé)'!$X54 +W455*'Charges variables (avancé)'!$Y54</f>
        <v>0</v>
      </c>
      <c r="X516" s="341">
        <f>X442*'Charges variables (avancé)'!$X54 +X455*'Charges variables (avancé)'!$Y54</f>
        <v>0</v>
      </c>
      <c r="Y516" s="341">
        <f>Y442*'Charges variables (avancé)'!$X54 +Y455*'Charges variables (avancé)'!$Y54</f>
        <v>0</v>
      </c>
      <c r="Z516" s="341">
        <f>Z442*'Charges variables (avancé)'!$X54 +Z455*'Charges variables (avancé)'!$Y54</f>
        <v>0</v>
      </c>
      <c r="AA516" s="341">
        <f>AA442*'Charges variables (avancé)'!$Z54 +AA455*'Charges variables (avancé)'!$AA54</f>
        <v>0</v>
      </c>
      <c r="AB516" s="341">
        <f>AB442*'Charges variables (avancé)'!$Z54 +AB455*'Charges variables (avancé)'!$AA54</f>
        <v>0</v>
      </c>
      <c r="AC516" s="341">
        <f>AC442*'Charges variables (avancé)'!$Z54 +AC455*'Charges variables (avancé)'!$AA54</f>
        <v>0</v>
      </c>
      <c r="AD516" s="341">
        <f>AD442*'Charges variables (avancé)'!$Z54 +AD455*'Charges variables (avancé)'!$AA54</f>
        <v>0</v>
      </c>
      <c r="AE516" s="341">
        <f>AE442*'Charges variables (avancé)'!$Z54 +AE455*'Charges variables (avancé)'!$AA54</f>
        <v>0</v>
      </c>
      <c r="AF516" s="341">
        <f>AF442*'Charges variables (avancé)'!$Z54 +AF455*'Charges variables (avancé)'!$AA54</f>
        <v>0</v>
      </c>
      <c r="AG516" s="341">
        <f>AG442*'Charges variables (avancé)'!$Z54 +AG455*'Charges variables (avancé)'!$AA54</f>
        <v>0</v>
      </c>
      <c r="AH516" s="341">
        <f>AH442*'Charges variables (avancé)'!$Z54 +AH455*'Charges variables (avancé)'!$AA54</f>
        <v>0</v>
      </c>
      <c r="AI516" s="341">
        <f>AI442*'Charges variables (avancé)'!$Z54 +AI455*'Charges variables (avancé)'!$AA54</f>
        <v>0</v>
      </c>
      <c r="AJ516" s="341">
        <f>AJ442*'Charges variables (avancé)'!$Z54 +AJ455*'Charges variables (avancé)'!$AA54</f>
        <v>0</v>
      </c>
      <c r="AK516" s="341">
        <f>AK442*'Charges variables (avancé)'!$Z54 +AK455*'Charges variables (avancé)'!$AA54</f>
        <v>0</v>
      </c>
      <c r="AL516" s="341">
        <f>AL442*'Charges variables (avancé)'!$Z54 +AL455*'Charges variables (avancé)'!$AA54</f>
        <v>0</v>
      </c>
      <c r="AM516" s="341">
        <f>AM442*'Charges variables (avancé)'!$AB54 +AM455*'Charges variables (avancé)'!$AC54</f>
        <v>0</v>
      </c>
      <c r="AN516" s="341">
        <f>AN442*'Charges variables (avancé)'!$AB54 +AN455*'Charges variables (avancé)'!$AC54</f>
        <v>0</v>
      </c>
      <c r="AO516" s="341">
        <f>AO442*'Charges variables (avancé)'!$AB54 +AO455*'Charges variables (avancé)'!$AC54</f>
        <v>0</v>
      </c>
      <c r="AP516" s="341">
        <f>AP442*'Charges variables (avancé)'!$AB54 +AP455*'Charges variables (avancé)'!$AC54</f>
        <v>0</v>
      </c>
      <c r="AQ516" s="341">
        <f>AQ442*'Charges variables (avancé)'!$AB54 +AQ455*'Charges variables (avancé)'!$AC54</f>
        <v>0</v>
      </c>
      <c r="AR516" s="341">
        <f>AR442*'Charges variables (avancé)'!$AB54 +AR455*'Charges variables (avancé)'!$AC54</f>
        <v>0</v>
      </c>
      <c r="AS516" s="341">
        <f>AS442*'Charges variables (avancé)'!$AB54 +AS455*'Charges variables (avancé)'!$AC54</f>
        <v>0</v>
      </c>
      <c r="AT516" s="341">
        <f>AT442*'Charges variables (avancé)'!$AB54 +AT455*'Charges variables (avancé)'!$AC54</f>
        <v>0</v>
      </c>
      <c r="AU516" s="341">
        <f>AU442*'Charges variables (avancé)'!$AB54 +AU455*'Charges variables (avancé)'!$AC54</f>
        <v>0</v>
      </c>
      <c r="AV516" s="341">
        <f>AV442*'Charges variables (avancé)'!$AB54 +AV455*'Charges variables (avancé)'!$AC54</f>
        <v>0</v>
      </c>
      <c r="AW516" s="341">
        <f>AW442*'Charges variables (avancé)'!$AB54 +AW455*'Charges variables (avancé)'!$AC54</f>
        <v>0</v>
      </c>
      <c r="AX516" s="341">
        <f>AX442*'Charges variables (avancé)'!$AB54 +AX455*'Charges variables (avancé)'!$AC54</f>
        <v>0</v>
      </c>
      <c r="AY516" s="341">
        <f>AY442*'Charges variables (avancé)'!$AD54 +AY455*'Charges variables (avancé)'!$AE54</f>
        <v>0</v>
      </c>
      <c r="AZ516" s="341">
        <f>AZ442*'Charges variables (avancé)'!$AD54 +AZ455*'Charges variables (avancé)'!$AE54</f>
        <v>0</v>
      </c>
      <c r="BA516" s="341">
        <f>BA442*'Charges variables (avancé)'!$AD54 +BA455*'Charges variables (avancé)'!$AE54</f>
        <v>0</v>
      </c>
      <c r="BB516" s="341">
        <f>BB442*'Charges variables (avancé)'!$AD54 +BB455*'Charges variables (avancé)'!$AE54</f>
        <v>0</v>
      </c>
      <c r="BC516" s="341">
        <f>BC442*'Charges variables (avancé)'!$AD54 +BC455*'Charges variables (avancé)'!$AE54</f>
        <v>0</v>
      </c>
      <c r="BD516" s="341">
        <f>BD442*'Charges variables (avancé)'!$AD54 +BD455*'Charges variables (avancé)'!$AE54</f>
        <v>0</v>
      </c>
      <c r="BE516" s="341">
        <f>BE442*'Charges variables (avancé)'!$AD54 +BE455*'Charges variables (avancé)'!$AE54</f>
        <v>0</v>
      </c>
      <c r="BF516" s="341">
        <f>BF442*'Charges variables (avancé)'!$AD54 +BF455*'Charges variables (avancé)'!$AE54</f>
        <v>0</v>
      </c>
      <c r="BG516" s="341">
        <f>BG442*'Charges variables (avancé)'!$AD54 +BG455*'Charges variables (avancé)'!$AE54</f>
        <v>0</v>
      </c>
      <c r="BH516" s="341">
        <f>BH442*'Charges variables (avancé)'!$AD54 +BH455*'Charges variables (avancé)'!$AE54</f>
        <v>0</v>
      </c>
      <c r="BI516" s="341">
        <f>BI442*'Charges variables (avancé)'!$AD54 +BI455*'Charges variables (avancé)'!$AE54</f>
        <v>0</v>
      </c>
      <c r="BJ516" s="341">
        <f>BJ442*'Charges variables (avancé)'!$AD54 +BJ455*'Charges variables (avancé)'!$AE54</f>
        <v>0</v>
      </c>
      <c r="BL516" s="353">
        <f t="shared" ref="BL516:BL523" si="323">SUM(C516:N516)</f>
        <v>0</v>
      </c>
      <c r="BM516" s="353">
        <f t="shared" ref="BM516:BM523" si="324">SUM(O516:Z516)</f>
        <v>0</v>
      </c>
      <c r="BN516" s="353">
        <f t="shared" ref="BN516:BN523" si="325">SUM(AA516:AL516)</f>
        <v>0</v>
      </c>
      <c r="BO516" s="353">
        <f t="shared" ref="BO516:BO523" si="326">SUM(AM516:AX516)</f>
        <v>0</v>
      </c>
      <c r="BP516" s="353">
        <f t="shared" ref="BP516:BP523" si="327">SUM(AY516:BJ516)</f>
        <v>0</v>
      </c>
    </row>
    <row r="517" spans="2:68" ht="15" customHeight="1">
      <c r="B517" s="366">
        <f>'Charges variables (avancé)'!C55</f>
        <v>0</v>
      </c>
      <c r="C517" s="341">
        <f>C443*'Charges variables (avancé)'!$D55 +C456*'Charges variables (avancé)'!$E55</f>
        <v>0</v>
      </c>
      <c r="D517" s="341">
        <f>D443*'Charges variables (avancé)'!$D55 +D456*'Charges variables (avancé)'!$E55</f>
        <v>0</v>
      </c>
      <c r="E517" s="341">
        <f>E443*'Charges variables (avancé)'!$D55 +E456*'Charges variables (avancé)'!$E55</f>
        <v>0</v>
      </c>
      <c r="F517" s="341">
        <f>F443*'Charges variables (avancé)'!$D55 +F456*'Charges variables (avancé)'!$E55</f>
        <v>0</v>
      </c>
      <c r="G517" s="341">
        <f>G443*'Charges variables (avancé)'!$D55 +G456*'Charges variables (avancé)'!$E55</f>
        <v>0</v>
      </c>
      <c r="H517" s="341">
        <f>H443*'Charges variables (avancé)'!$D55 +H456*'Charges variables (avancé)'!$E55</f>
        <v>0</v>
      </c>
      <c r="I517" s="341">
        <f>I443*'Charges variables (avancé)'!$D55 +I456*'Charges variables (avancé)'!$E55</f>
        <v>0</v>
      </c>
      <c r="J517" s="341">
        <f>J443*'Charges variables (avancé)'!$D55 +J456*'Charges variables (avancé)'!$E55</f>
        <v>0</v>
      </c>
      <c r="K517" s="341">
        <f>K443*'Charges variables (avancé)'!$D55 +K456*'Charges variables (avancé)'!$E55</f>
        <v>0</v>
      </c>
      <c r="L517" s="341">
        <f>L443*'Charges variables (avancé)'!$D55 +L456*'Charges variables (avancé)'!$E55</f>
        <v>0</v>
      </c>
      <c r="M517" s="341">
        <f>M443*'Charges variables (avancé)'!$D55 +M456*'Charges variables (avancé)'!$E55</f>
        <v>0</v>
      </c>
      <c r="N517" s="341">
        <f>N443*'Charges variables (avancé)'!$D55 +N456*'Charges variables (avancé)'!$E55</f>
        <v>0</v>
      </c>
      <c r="O517" s="341">
        <f>O443*'Charges variables (avancé)'!$X55 +O456*'Charges variables (avancé)'!$Y55</f>
        <v>0</v>
      </c>
      <c r="P517" s="341">
        <f>P443*'Charges variables (avancé)'!$X55 +P456*'Charges variables (avancé)'!$Y55</f>
        <v>0</v>
      </c>
      <c r="Q517" s="341">
        <f>Q443*'Charges variables (avancé)'!$X55 +Q456*'Charges variables (avancé)'!$Y55</f>
        <v>0</v>
      </c>
      <c r="R517" s="341">
        <f>R443*'Charges variables (avancé)'!$X55 +R456*'Charges variables (avancé)'!$Y55</f>
        <v>0</v>
      </c>
      <c r="S517" s="341">
        <f>S443*'Charges variables (avancé)'!$X55 +S456*'Charges variables (avancé)'!$Y55</f>
        <v>0</v>
      </c>
      <c r="T517" s="341">
        <f>T443*'Charges variables (avancé)'!$X55 +T456*'Charges variables (avancé)'!$Y55</f>
        <v>0</v>
      </c>
      <c r="U517" s="341">
        <f>U443*'Charges variables (avancé)'!$X55 +U456*'Charges variables (avancé)'!$Y55</f>
        <v>0</v>
      </c>
      <c r="V517" s="341">
        <f>V443*'Charges variables (avancé)'!$X55 +V456*'Charges variables (avancé)'!$Y55</f>
        <v>0</v>
      </c>
      <c r="W517" s="341">
        <f>W443*'Charges variables (avancé)'!$X55 +W456*'Charges variables (avancé)'!$Y55</f>
        <v>0</v>
      </c>
      <c r="X517" s="341">
        <f>X443*'Charges variables (avancé)'!$X55 +X456*'Charges variables (avancé)'!$Y55</f>
        <v>0</v>
      </c>
      <c r="Y517" s="341">
        <f>Y443*'Charges variables (avancé)'!$X55 +Y456*'Charges variables (avancé)'!$Y55</f>
        <v>0</v>
      </c>
      <c r="Z517" s="341">
        <f>Z443*'Charges variables (avancé)'!$X55 +Z456*'Charges variables (avancé)'!$Y55</f>
        <v>0</v>
      </c>
      <c r="AA517" s="341">
        <f>AA443*'Charges variables (avancé)'!$Z55 +AA456*'Charges variables (avancé)'!$AA55</f>
        <v>0</v>
      </c>
      <c r="AB517" s="341">
        <f>AB443*'Charges variables (avancé)'!$Z55 +AB456*'Charges variables (avancé)'!$AA55</f>
        <v>0</v>
      </c>
      <c r="AC517" s="341">
        <f>AC443*'Charges variables (avancé)'!$Z55 +AC456*'Charges variables (avancé)'!$AA55</f>
        <v>0</v>
      </c>
      <c r="AD517" s="341">
        <f>AD443*'Charges variables (avancé)'!$Z55 +AD456*'Charges variables (avancé)'!$AA55</f>
        <v>0</v>
      </c>
      <c r="AE517" s="341">
        <f>AE443*'Charges variables (avancé)'!$Z55 +AE456*'Charges variables (avancé)'!$AA55</f>
        <v>0</v>
      </c>
      <c r="AF517" s="341">
        <f>AF443*'Charges variables (avancé)'!$Z55 +AF456*'Charges variables (avancé)'!$AA55</f>
        <v>0</v>
      </c>
      <c r="AG517" s="341">
        <f>AG443*'Charges variables (avancé)'!$Z55 +AG456*'Charges variables (avancé)'!$AA55</f>
        <v>0</v>
      </c>
      <c r="AH517" s="341">
        <f>AH443*'Charges variables (avancé)'!$Z55 +AH456*'Charges variables (avancé)'!$AA55</f>
        <v>0</v>
      </c>
      <c r="AI517" s="341">
        <f>AI443*'Charges variables (avancé)'!$Z55 +AI456*'Charges variables (avancé)'!$AA55</f>
        <v>0</v>
      </c>
      <c r="AJ517" s="341">
        <f>AJ443*'Charges variables (avancé)'!$Z55 +AJ456*'Charges variables (avancé)'!$AA55</f>
        <v>0</v>
      </c>
      <c r="AK517" s="341">
        <f>AK443*'Charges variables (avancé)'!$Z55 +AK456*'Charges variables (avancé)'!$AA55</f>
        <v>0</v>
      </c>
      <c r="AL517" s="341">
        <f>AL443*'Charges variables (avancé)'!$Z55 +AL456*'Charges variables (avancé)'!$AA55</f>
        <v>0</v>
      </c>
      <c r="AM517" s="341">
        <f>AM443*'Charges variables (avancé)'!$AB55 +AM456*'Charges variables (avancé)'!$AC55</f>
        <v>0</v>
      </c>
      <c r="AN517" s="341">
        <f>AN443*'Charges variables (avancé)'!$AB55 +AN456*'Charges variables (avancé)'!$AC55</f>
        <v>0</v>
      </c>
      <c r="AO517" s="341">
        <f>AO443*'Charges variables (avancé)'!$AB55 +AO456*'Charges variables (avancé)'!$AC55</f>
        <v>0</v>
      </c>
      <c r="AP517" s="341">
        <f>AP443*'Charges variables (avancé)'!$AB55 +AP456*'Charges variables (avancé)'!$AC55</f>
        <v>0</v>
      </c>
      <c r="AQ517" s="341">
        <f>AQ443*'Charges variables (avancé)'!$AB55 +AQ456*'Charges variables (avancé)'!$AC55</f>
        <v>0</v>
      </c>
      <c r="AR517" s="341">
        <f>AR443*'Charges variables (avancé)'!$AB55 +AR456*'Charges variables (avancé)'!$AC55</f>
        <v>0</v>
      </c>
      <c r="AS517" s="341">
        <f>AS443*'Charges variables (avancé)'!$AB55 +AS456*'Charges variables (avancé)'!$AC55</f>
        <v>0</v>
      </c>
      <c r="AT517" s="341">
        <f>AT443*'Charges variables (avancé)'!$AB55 +AT456*'Charges variables (avancé)'!$AC55</f>
        <v>0</v>
      </c>
      <c r="AU517" s="341">
        <f>AU443*'Charges variables (avancé)'!$AB55 +AU456*'Charges variables (avancé)'!$AC55</f>
        <v>0</v>
      </c>
      <c r="AV517" s="341">
        <f>AV443*'Charges variables (avancé)'!$AB55 +AV456*'Charges variables (avancé)'!$AC55</f>
        <v>0</v>
      </c>
      <c r="AW517" s="341">
        <f>AW443*'Charges variables (avancé)'!$AB55 +AW456*'Charges variables (avancé)'!$AC55</f>
        <v>0</v>
      </c>
      <c r="AX517" s="341">
        <f>AX443*'Charges variables (avancé)'!$AB55 +AX456*'Charges variables (avancé)'!$AC55</f>
        <v>0</v>
      </c>
      <c r="AY517" s="341">
        <f>AY443*'Charges variables (avancé)'!$AD55 +AY456*'Charges variables (avancé)'!$AE55</f>
        <v>0</v>
      </c>
      <c r="AZ517" s="341">
        <f>AZ443*'Charges variables (avancé)'!$AD55 +AZ456*'Charges variables (avancé)'!$AE55</f>
        <v>0</v>
      </c>
      <c r="BA517" s="341">
        <f>BA443*'Charges variables (avancé)'!$AD55 +BA456*'Charges variables (avancé)'!$AE55</f>
        <v>0</v>
      </c>
      <c r="BB517" s="341">
        <f>BB443*'Charges variables (avancé)'!$AD55 +BB456*'Charges variables (avancé)'!$AE55</f>
        <v>0</v>
      </c>
      <c r="BC517" s="341">
        <f>BC443*'Charges variables (avancé)'!$AD55 +BC456*'Charges variables (avancé)'!$AE55</f>
        <v>0</v>
      </c>
      <c r="BD517" s="341">
        <f>BD443*'Charges variables (avancé)'!$AD55 +BD456*'Charges variables (avancé)'!$AE55</f>
        <v>0</v>
      </c>
      <c r="BE517" s="341">
        <f>BE443*'Charges variables (avancé)'!$AD55 +BE456*'Charges variables (avancé)'!$AE55</f>
        <v>0</v>
      </c>
      <c r="BF517" s="341">
        <f>BF443*'Charges variables (avancé)'!$AD55 +BF456*'Charges variables (avancé)'!$AE55</f>
        <v>0</v>
      </c>
      <c r="BG517" s="341">
        <f>BG443*'Charges variables (avancé)'!$AD55 +BG456*'Charges variables (avancé)'!$AE55</f>
        <v>0</v>
      </c>
      <c r="BH517" s="341">
        <f>BH443*'Charges variables (avancé)'!$AD55 +BH456*'Charges variables (avancé)'!$AE55</f>
        <v>0</v>
      </c>
      <c r="BI517" s="341">
        <f>BI443*'Charges variables (avancé)'!$AD55 +BI456*'Charges variables (avancé)'!$AE55</f>
        <v>0</v>
      </c>
      <c r="BJ517" s="341">
        <f>BJ443*'Charges variables (avancé)'!$AD55 +BJ456*'Charges variables (avancé)'!$AE55</f>
        <v>0</v>
      </c>
      <c r="BL517" s="353">
        <f t="shared" si="323"/>
        <v>0</v>
      </c>
      <c r="BM517" s="353">
        <f t="shared" si="324"/>
        <v>0</v>
      </c>
      <c r="BN517" s="353">
        <f t="shared" si="325"/>
        <v>0</v>
      </c>
      <c r="BO517" s="353">
        <f t="shared" si="326"/>
        <v>0</v>
      </c>
      <c r="BP517" s="353">
        <f t="shared" si="327"/>
        <v>0</v>
      </c>
    </row>
    <row r="518" spans="2:68" ht="15" customHeight="1">
      <c r="B518" s="366">
        <f>'Charges variables (avancé)'!C56</f>
        <v>0</v>
      </c>
      <c r="C518" s="341">
        <f>C444*'Charges variables (avancé)'!$D56 +C457*'Charges variables (avancé)'!$E56</f>
        <v>0</v>
      </c>
      <c r="D518" s="341">
        <f>D444*'Charges variables (avancé)'!$D56 +D457*'Charges variables (avancé)'!$E56</f>
        <v>0</v>
      </c>
      <c r="E518" s="341">
        <f>E444*'Charges variables (avancé)'!$D56 +E457*'Charges variables (avancé)'!$E56</f>
        <v>0</v>
      </c>
      <c r="F518" s="341">
        <f>F444*'Charges variables (avancé)'!$D56 +F457*'Charges variables (avancé)'!$E56</f>
        <v>0</v>
      </c>
      <c r="G518" s="341">
        <f>G444*'Charges variables (avancé)'!$D56 +G457*'Charges variables (avancé)'!$E56</f>
        <v>0</v>
      </c>
      <c r="H518" s="341">
        <f>H444*'Charges variables (avancé)'!$D56 +H457*'Charges variables (avancé)'!$E56</f>
        <v>0</v>
      </c>
      <c r="I518" s="341">
        <f>I444*'Charges variables (avancé)'!$D56 +I457*'Charges variables (avancé)'!$E56</f>
        <v>0</v>
      </c>
      <c r="J518" s="341">
        <f>J444*'Charges variables (avancé)'!$D56 +J457*'Charges variables (avancé)'!$E56</f>
        <v>0</v>
      </c>
      <c r="K518" s="341">
        <f>K444*'Charges variables (avancé)'!$D56 +K457*'Charges variables (avancé)'!$E56</f>
        <v>0</v>
      </c>
      <c r="L518" s="341">
        <f>L444*'Charges variables (avancé)'!$D56 +L457*'Charges variables (avancé)'!$E56</f>
        <v>0</v>
      </c>
      <c r="M518" s="341">
        <f>M444*'Charges variables (avancé)'!$D56 +M457*'Charges variables (avancé)'!$E56</f>
        <v>0</v>
      </c>
      <c r="N518" s="341">
        <f>N444*'Charges variables (avancé)'!$D56 +N457*'Charges variables (avancé)'!$E56</f>
        <v>0</v>
      </c>
      <c r="O518" s="341">
        <f>O444*'Charges variables (avancé)'!$X56 +O457*'Charges variables (avancé)'!$Y56</f>
        <v>0</v>
      </c>
      <c r="P518" s="341">
        <f>P444*'Charges variables (avancé)'!$X56 +P457*'Charges variables (avancé)'!$Y56</f>
        <v>0</v>
      </c>
      <c r="Q518" s="341">
        <f>Q444*'Charges variables (avancé)'!$X56 +Q457*'Charges variables (avancé)'!$Y56</f>
        <v>0</v>
      </c>
      <c r="R518" s="341">
        <f>R444*'Charges variables (avancé)'!$X56 +R457*'Charges variables (avancé)'!$Y56</f>
        <v>0</v>
      </c>
      <c r="S518" s="341">
        <f>S444*'Charges variables (avancé)'!$X56 +S457*'Charges variables (avancé)'!$Y56</f>
        <v>0</v>
      </c>
      <c r="T518" s="341">
        <f>T444*'Charges variables (avancé)'!$X56 +T457*'Charges variables (avancé)'!$Y56</f>
        <v>0</v>
      </c>
      <c r="U518" s="341">
        <f>U444*'Charges variables (avancé)'!$X56 +U457*'Charges variables (avancé)'!$Y56</f>
        <v>0</v>
      </c>
      <c r="V518" s="341">
        <f>V444*'Charges variables (avancé)'!$X56 +V457*'Charges variables (avancé)'!$Y56</f>
        <v>0</v>
      </c>
      <c r="W518" s="341">
        <f>W444*'Charges variables (avancé)'!$X56 +W457*'Charges variables (avancé)'!$Y56</f>
        <v>0</v>
      </c>
      <c r="X518" s="341">
        <f>X444*'Charges variables (avancé)'!$X56 +X457*'Charges variables (avancé)'!$Y56</f>
        <v>0</v>
      </c>
      <c r="Y518" s="341">
        <f>Y444*'Charges variables (avancé)'!$X56 +Y457*'Charges variables (avancé)'!$Y56</f>
        <v>0</v>
      </c>
      <c r="Z518" s="341">
        <f>Z444*'Charges variables (avancé)'!$X56 +Z457*'Charges variables (avancé)'!$Y56</f>
        <v>0</v>
      </c>
      <c r="AA518" s="341">
        <f>AA444*'Charges variables (avancé)'!$Z56 +AA457*'Charges variables (avancé)'!$AA56</f>
        <v>0</v>
      </c>
      <c r="AB518" s="341">
        <f>AB444*'Charges variables (avancé)'!$Z56 +AB457*'Charges variables (avancé)'!$AA56</f>
        <v>0</v>
      </c>
      <c r="AC518" s="341">
        <f>AC444*'Charges variables (avancé)'!$Z56 +AC457*'Charges variables (avancé)'!$AA56</f>
        <v>0</v>
      </c>
      <c r="AD518" s="341">
        <f>AD444*'Charges variables (avancé)'!$Z56 +AD457*'Charges variables (avancé)'!$AA56</f>
        <v>0</v>
      </c>
      <c r="AE518" s="341">
        <f>AE444*'Charges variables (avancé)'!$Z56 +AE457*'Charges variables (avancé)'!$AA56</f>
        <v>0</v>
      </c>
      <c r="AF518" s="341">
        <f>AF444*'Charges variables (avancé)'!$Z56 +AF457*'Charges variables (avancé)'!$AA56</f>
        <v>0</v>
      </c>
      <c r="AG518" s="341">
        <f>AG444*'Charges variables (avancé)'!$Z56 +AG457*'Charges variables (avancé)'!$AA56</f>
        <v>0</v>
      </c>
      <c r="AH518" s="341">
        <f>AH444*'Charges variables (avancé)'!$Z56 +AH457*'Charges variables (avancé)'!$AA56</f>
        <v>0</v>
      </c>
      <c r="AI518" s="341">
        <f>AI444*'Charges variables (avancé)'!$Z56 +AI457*'Charges variables (avancé)'!$AA56</f>
        <v>0</v>
      </c>
      <c r="AJ518" s="341">
        <f>AJ444*'Charges variables (avancé)'!$Z56 +AJ457*'Charges variables (avancé)'!$AA56</f>
        <v>0</v>
      </c>
      <c r="AK518" s="341">
        <f>AK444*'Charges variables (avancé)'!$Z56 +AK457*'Charges variables (avancé)'!$AA56</f>
        <v>0</v>
      </c>
      <c r="AL518" s="341">
        <f>AL444*'Charges variables (avancé)'!$Z56 +AL457*'Charges variables (avancé)'!$AA56</f>
        <v>0</v>
      </c>
      <c r="AM518" s="341">
        <f>AM444*'Charges variables (avancé)'!$AB56 +AM457*'Charges variables (avancé)'!$AC56</f>
        <v>0</v>
      </c>
      <c r="AN518" s="341">
        <f>AN444*'Charges variables (avancé)'!$AB56 +AN457*'Charges variables (avancé)'!$AC56</f>
        <v>0</v>
      </c>
      <c r="AO518" s="341">
        <f>AO444*'Charges variables (avancé)'!$AB56 +AO457*'Charges variables (avancé)'!$AC56</f>
        <v>0</v>
      </c>
      <c r="AP518" s="341">
        <f>AP444*'Charges variables (avancé)'!$AB56 +AP457*'Charges variables (avancé)'!$AC56</f>
        <v>0</v>
      </c>
      <c r="AQ518" s="341">
        <f>AQ444*'Charges variables (avancé)'!$AB56 +AQ457*'Charges variables (avancé)'!$AC56</f>
        <v>0</v>
      </c>
      <c r="AR518" s="341">
        <f>AR444*'Charges variables (avancé)'!$AB56 +AR457*'Charges variables (avancé)'!$AC56</f>
        <v>0</v>
      </c>
      <c r="AS518" s="341">
        <f>AS444*'Charges variables (avancé)'!$AB56 +AS457*'Charges variables (avancé)'!$AC56</f>
        <v>0</v>
      </c>
      <c r="AT518" s="341">
        <f>AT444*'Charges variables (avancé)'!$AB56 +AT457*'Charges variables (avancé)'!$AC56</f>
        <v>0</v>
      </c>
      <c r="AU518" s="341">
        <f>AU444*'Charges variables (avancé)'!$AB56 +AU457*'Charges variables (avancé)'!$AC56</f>
        <v>0</v>
      </c>
      <c r="AV518" s="341">
        <f>AV444*'Charges variables (avancé)'!$AB56 +AV457*'Charges variables (avancé)'!$AC56</f>
        <v>0</v>
      </c>
      <c r="AW518" s="341">
        <f>AW444*'Charges variables (avancé)'!$AB56 +AW457*'Charges variables (avancé)'!$AC56</f>
        <v>0</v>
      </c>
      <c r="AX518" s="341">
        <f>AX444*'Charges variables (avancé)'!$AB56 +AX457*'Charges variables (avancé)'!$AC56</f>
        <v>0</v>
      </c>
      <c r="AY518" s="341">
        <f>AY444*'Charges variables (avancé)'!$AD56 +AY457*'Charges variables (avancé)'!$AE56</f>
        <v>0</v>
      </c>
      <c r="AZ518" s="341">
        <f>AZ444*'Charges variables (avancé)'!$AD56 +AZ457*'Charges variables (avancé)'!$AE56</f>
        <v>0</v>
      </c>
      <c r="BA518" s="341">
        <f>BA444*'Charges variables (avancé)'!$AD56 +BA457*'Charges variables (avancé)'!$AE56</f>
        <v>0</v>
      </c>
      <c r="BB518" s="341">
        <f>BB444*'Charges variables (avancé)'!$AD56 +BB457*'Charges variables (avancé)'!$AE56</f>
        <v>0</v>
      </c>
      <c r="BC518" s="341">
        <f>BC444*'Charges variables (avancé)'!$AD56 +BC457*'Charges variables (avancé)'!$AE56</f>
        <v>0</v>
      </c>
      <c r="BD518" s="341">
        <f>BD444*'Charges variables (avancé)'!$AD56 +BD457*'Charges variables (avancé)'!$AE56</f>
        <v>0</v>
      </c>
      <c r="BE518" s="341">
        <f>BE444*'Charges variables (avancé)'!$AD56 +BE457*'Charges variables (avancé)'!$AE56</f>
        <v>0</v>
      </c>
      <c r="BF518" s="341">
        <f>BF444*'Charges variables (avancé)'!$AD56 +BF457*'Charges variables (avancé)'!$AE56</f>
        <v>0</v>
      </c>
      <c r="BG518" s="341">
        <f>BG444*'Charges variables (avancé)'!$AD56 +BG457*'Charges variables (avancé)'!$AE56</f>
        <v>0</v>
      </c>
      <c r="BH518" s="341">
        <f>BH444*'Charges variables (avancé)'!$AD56 +BH457*'Charges variables (avancé)'!$AE56</f>
        <v>0</v>
      </c>
      <c r="BI518" s="341">
        <f>BI444*'Charges variables (avancé)'!$AD56 +BI457*'Charges variables (avancé)'!$AE56</f>
        <v>0</v>
      </c>
      <c r="BJ518" s="341">
        <f>BJ444*'Charges variables (avancé)'!$AD56 +BJ457*'Charges variables (avancé)'!$AE56</f>
        <v>0</v>
      </c>
      <c r="BL518" s="353">
        <f t="shared" si="323"/>
        <v>0</v>
      </c>
      <c r="BM518" s="353">
        <f t="shared" si="324"/>
        <v>0</v>
      </c>
      <c r="BN518" s="353">
        <f t="shared" si="325"/>
        <v>0</v>
      </c>
      <c r="BO518" s="353">
        <f t="shared" si="326"/>
        <v>0</v>
      </c>
      <c r="BP518" s="353">
        <f t="shared" si="327"/>
        <v>0</v>
      </c>
    </row>
    <row r="519" spans="2:68" ht="15" customHeight="1">
      <c r="B519" s="366">
        <f>'Charges variables (avancé)'!C57</f>
        <v>0</v>
      </c>
      <c r="C519" s="341">
        <f>C445*'Charges variables (avancé)'!$D57 +C458*'Charges variables (avancé)'!$E57</f>
        <v>0</v>
      </c>
      <c r="D519" s="341">
        <f>D445*'Charges variables (avancé)'!$D57 +D458*'Charges variables (avancé)'!$E57</f>
        <v>0</v>
      </c>
      <c r="E519" s="341">
        <f>E445*'Charges variables (avancé)'!$D57 +E458*'Charges variables (avancé)'!$E57</f>
        <v>0</v>
      </c>
      <c r="F519" s="341">
        <f>F445*'Charges variables (avancé)'!$D57 +F458*'Charges variables (avancé)'!$E57</f>
        <v>0</v>
      </c>
      <c r="G519" s="341">
        <f>G445*'Charges variables (avancé)'!$D57 +G458*'Charges variables (avancé)'!$E57</f>
        <v>0</v>
      </c>
      <c r="H519" s="341">
        <f>H445*'Charges variables (avancé)'!$D57 +H458*'Charges variables (avancé)'!$E57</f>
        <v>0</v>
      </c>
      <c r="I519" s="341">
        <f>I445*'Charges variables (avancé)'!$D57 +I458*'Charges variables (avancé)'!$E57</f>
        <v>0</v>
      </c>
      <c r="J519" s="341">
        <f>J445*'Charges variables (avancé)'!$D57 +J458*'Charges variables (avancé)'!$E57</f>
        <v>0</v>
      </c>
      <c r="K519" s="341">
        <f>K445*'Charges variables (avancé)'!$D57 +K458*'Charges variables (avancé)'!$E57</f>
        <v>0</v>
      </c>
      <c r="L519" s="341">
        <f>L445*'Charges variables (avancé)'!$D57 +L458*'Charges variables (avancé)'!$E57</f>
        <v>0</v>
      </c>
      <c r="M519" s="341">
        <f>M445*'Charges variables (avancé)'!$D57 +M458*'Charges variables (avancé)'!$E57</f>
        <v>0</v>
      </c>
      <c r="N519" s="341">
        <f>N445*'Charges variables (avancé)'!$D57 +N458*'Charges variables (avancé)'!$E57</f>
        <v>0</v>
      </c>
      <c r="O519" s="341">
        <f>O445*'Charges variables (avancé)'!$X57 +O458*'Charges variables (avancé)'!$Y57</f>
        <v>0</v>
      </c>
      <c r="P519" s="341">
        <f>P445*'Charges variables (avancé)'!$X57 +P458*'Charges variables (avancé)'!$Y57</f>
        <v>0</v>
      </c>
      <c r="Q519" s="341">
        <f>Q445*'Charges variables (avancé)'!$X57 +Q458*'Charges variables (avancé)'!$Y57</f>
        <v>0</v>
      </c>
      <c r="R519" s="341">
        <f>R445*'Charges variables (avancé)'!$X57 +R458*'Charges variables (avancé)'!$Y57</f>
        <v>0</v>
      </c>
      <c r="S519" s="341">
        <f>S445*'Charges variables (avancé)'!$X57 +S458*'Charges variables (avancé)'!$Y57</f>
        <v>0</v>
      </c>
      <c r="T519" s="341">
        <f>T445*'Charges variables (avancé)'!$X57 +T458*'Charges variables (avancé)'!$Y57</f>
        <v>0</v>
      </c>
      <c r="U519" s="341">
        <f>U445*'Charges variables (avancé)'!$X57 +U458*'Charges variables (avancé)'!$Y57</f>
        <v>0</v>
      </c>
      <c r="V519" s="341">
        <f>V445*'Charges variables (avancé)'!$X57 +V458*'Charges variables (avancé)'!$Y57</f>
        <v>0</v>
      </c>
      <c r="W519" s="341">
        <f>W445*'Charges variables (avancé)'!$X57 +W458*'Charges variables (avancé)'!$Y57</f>
        <v>0</v>
      </c>
      <c r="X519" s="341">
        <f>X445*'Charges variables (avancé)'!$X57 +X458*'Charges variables (avancé)'!$Y57</f>
        <v>0</v>
      </c>
      <c r="Y519" s="341">
        <f>Y445*'Charges variables (avancé)'!$X57 +Y458*'Charges variables (avancé)'!$Y57</f>
        <v>0</v>
      </c>
      <c r="Z519" s="341">
        <f>Z445*'Charges variables (avancé)'!$X57 +Z458*'Charges variables (avancé)'!$Y57</f>
        <v>0</v>
      </c>
      <c r="AA519" s="341">
        <f>AA445*'Charges variables (avancé)'!$Z57 +AA458*'Charges variables (avancé)'!$AA57</f>
        <v>0</v>
      </c>
      <c r="AB519" s="341">
        <f>AB445*'Charges variables (avancé)'!$Z57 +AB458*'Charges variables (avancé)'!$AA57</f>
        <v>0</v>
      </c>
      <c r="AC519" s="341">
        <f>AC445*'Charges variables (avancé)'!$Z57 +AC458*'Charges variables (avancé)'!$AA57</f>
        <v>0</v>
      </c>
      <c r="AD519" s="341">
        <f>AD445*'Charges variables (avancé)'!$Z57 +AD458*'Charges variables (avancé)'!$AA57</f>
        <v>0</v>
      </c>
      <c r="AE519" s="341">
        <f>AE445*'Charges variables (avancé)'!$Z57 +AE458*'Charges variables (avancé)'!$AA57</f>
        <v>0</v>
      </c>
      <c r="AF519" s="341">
        <f>AF445*'Charges variables (avancé)'!$Z57 +AF458*'Charges variables (avancé)'!$AA57</f>
        <v>0</v>
      </c>
      <c r="AG519" s="341">
        <f>AG445*'Charges variables (avancé)'!$Z57 +AG458*'Charges variables (avancé)'!$AA57</f>
        <v>0</v>
      </c>
      <c r="AH519" s="341">
        <f>AH445*'Charges variables (avancé)'!$Z57 +AH458*'Charges variables (avancé)'!$AA57</f>
        <v>0</v>
      </c>
      <c r="AI519" s="341">
        <f>AI445*'Charges variables (avancé)'!$Z57 +AI458*'Charges variables (avancé)'!$AA57</f>
        <v>0</v>
      </c>
      <c r="AJ519" s="341">
        <f>AJ445*'Charges variables (avancé)'!$Z57 +AJ458*'Charges variables (avancé)'!$AA57</f>
        <v>0</v>
      </c>
      <c r="AK519" s="341">
        <f>AK445*'Charges variables (avancé)'!$Z57 +AK458*'Charges variables (avancé)'!$AA57</f>
        <v>0</v>
      </c>
      <c r="AL519" s="341">
        <f>AL445*'Charges variables (avancé)'!$Z57 +AL458*'Charges variables (avancé)'!$AA57</f>
        <v>0</v>
      </c>
      <c r="AM519" s="341">
        <f>AM445*'Charges variables (avancé)'!$AB57 +AM458*'Charges variables (avancé)'!$AC57</f>
        <v>0</v>
      </c>
      <c r="AN519" s="341">
        <f>AN445*'Charges variables (avancé)'!$AB57 +AN458*'Charges variables (avancé)'!$AC57</f>
        <v>0</v>
      </c>
      <c r="AO519" s="341">
        <f>AO445*'Charges variables (avancé)'!$AB57 +AO458*'Charges variables (avancé)'!$AC57</f>
        <v>0</v>
      </c>
      <c r="AP519" s="341">
        <f>AP445*'Charges variables (avancé)'!$AB57 +AP458*'Charges variables (avancé)'!$AC57</f>
        <v>0</v>
      </c>
      <c r="AQ519" s="341">
        <f>AQ445*'Charges variables (avancé)'!$AB57 +AQ458*'Charges variables (avancé)'!$AC57</f>
        <v>0</v>
      </c>
      <c r="AR519" s="341">
        <f>AR445*'Charges variables (avancé)'!$AB57 +AR458*'Charges variables (avancé)'!$AC57</f>
        <v>0</v>
      </c>
      <c r="AS519" s="341">
        <f>AS445*'Charges variables (avancé)'!$AB57 +AS458*'Charges variables (avancé)'!$AC57</f>
        <v>0</v>
      </c>
      <c r="AT519" s="341">
        <f>AT445*'Charges variables (avancé)'!$AB57 +AT458*'Charges variables (avancé)'!$AC57</f>
        <v>0</v>
      </c>
      <c r="AU519" s="341">
        <f>AU445*'Charges variables (avancé)'!$AB57 +AU458*'Charges variables (avancé)'!$AC57</f>
        <v>0</v>
      </c>
      <c r="AV519" s="341">
        <f>AV445*'Charges variables (avancé)'!$AB57 +AV458*'Charges variables (avancé)'!$AC57</f>
        <v>0</v>
      </c>
      <c r="AW519" s="341">
        <f>AW445*'Charges variables (avancé)'!$AB57 +AW458*'Charges variables (avancé)'!$AC57</f>
        <v>0</v>
      </c>
      <c r="AX519" s="341">
        <f>AX445*'Charges variables (avancé)'!$AB57 +AX458*'Charges variables (avancé)'!$AC57</f>
        <v>0</v>
      </c>
      <c r="AY519" s="341">
        <f>AY445*'Charges variables (avancé)'!$AD57 +AY458*'Charges variables (avancé)'!$AE57</f>
        <v>0</v>
      </c>
      <c r="AZ519" s="341">
        <f>AZ445*'Charges variables (avancé)'!$AD57 +AZ458*'Charges variables (avancé)'!$AE57</f>
        <v>0</v>
      </c>
      <c r="BA519" s="341">
        <f>BA445*'Charges variables (avancé)'!$AD57 +BA458*'Charges variables (avancé)'!$AE57</f>
        <v>0</v>
      </c>
      <c r="BB519" s="341">
        <f>BB445*'Charges variables (avancé)'!$AD57 +BB458*'Charges variables (avancé)'!$AE57</f>
        <v>0</v>
      </c>
      <c r="BC519" s="341">
        <f>BC445*'Charges variables (avancé)'!$AD57 +BC458*'Charges variables (avancé)'!$AE57</f>
        <v>0</v>
      </c>
      <c r="BD519" s="341">
        <f>BD445*'Charges variables (avancé)'!$AD57 +BD458*'Charges variables (avancé)'!$AE57</f>
        <v>0</v>
      </c>
      <c r="BE519" s="341">
        <f>BE445*'Charges variables (avancé)'!$AD57 +BE458*'Charges variables (avancé)'!$AE57</f>
        <v>0</v>
      </c>
      <c r="BF519" s="341">
        <f>BF445*'Charges variables (avancé)'!$AD57 +BF458*'Charges variables (avancé)'!$AE57</f>
        <v>0</v>
      </c>
      <c r="BG519" s="341">
        <f>BG445*'Charges variables (avancé)'!$AD57 +BG458*'Charges variables (avancé)'!$AE57</f>
        <v>0</v>
      </c>
      <c r="BH519" s="341">
        <f>BH445*'Charges variables (avancé)'!$AD57 +BH458*'Charges variables (avancé)'!$AE57</f>
        <v>0</v>
      </c>
      <c r="BI519" s="341">
        <f>BI445*'Charges variables (avancé)'!$AD57 +BI458*'Charges variables (avancé)'!$AE57</f>
        <v>0</v>
      </c>
      <c r="BJ519" s="341">
        <f>BJ445*'Charges variables (avancé)'!$AD57 +BJ458*'Charges variables (avancé)'!$AE57</f>
        <v>0</v>
      </c>
      <c r="BL519" s="353">
        <f t="shared" si="323"/>
        <v>0</v>
      </c>
      <c r="BM519" s="353">
        <f t="shared" si="324"/>
        <v>0</v>
      </c>
      <c r="BN519" s="353">
        <f t="shared" si="325"/>
        <v>0</v>
      </c>
      <c r="BO519" s="353">
        <f t="shared" si="326"/>
        <v>0</v>
      </c>
      <c r="BP519" s="353">
        <f t="shared" si="327"/>
        <v>0</v>
      </c>
    </row>
    <row r="520" spans="2:68" ht="15" customHeight="1">
      <c r="B520" s="366">
        <f>'Charges variables (avancé)'!C58</f>
        <v>0</v>
      </c>
      <c r="C520" s="341">
        <f>C446*'Charges variables (avancé)'!$D58 +C459*'Charges variables (avancé)'!$E58</f>
        <v>0</v>
      </c>
      <c r="D520" s="341">
        <f>D446*'Charges variables (avancé)'!$D58 +D459*'Charges variables (avancé)'!$E58</f>
        <v>0</v>
      </c>
      <c r="E520" s="341">
        <f>E446*'Charges variables (avancé)'!$D58 +E459*'Charges variables (avancé)'!$E58</f>
        <v>0</v>
      </c>
      <c r="F520" s="341">
        <f>F446*'Charges variables (avancé)'!$D58 +F459*'Charges variables (avancé)'!$E58</f>
        <v>0</v>
      </c>
      <c r="G520" s="341">
        <f>G446*'Charges variables (avancé)'!$D58 +G459*'Charges variables (avancé)'!$E58</f>
        <v>0</v>
      </c>
      <c r="H520" s="341">
        <f>H446*'Charges variables (avancé)'!$D58 +H459*'Charges variables (avancé)'!$E58</f>
        <v>0</v>
      </c>
      <c r="I520" s="341">
        <f>I446*'Charges variables (avancé)'!$D58 +I459*'Charges variables (avancé)'!$E58</f>
        <v>0</v>
      </c>
      <c r="J520" s="341">
        <f>J446*'Charges variables (avancé)'!$D58 +J459*'Charges variables (avancé)'!$E58</f>
        <v>0</v>
      </c>
      <c r="K520" s="341">
        <f>K446*'Charges variables (avancé)'!$D58 +K459*'Charges variables (avancé)'!$E58</f>
        <v>0</v>
      </c>
      <c r="L520" s="341">
        <f>L446*'Charges variables (avancé)'!$D58 +L459*'Charges variables (avancé)'!$E58</f>
        <v>0</v>
      </c>
      <c r="M520" s="341">
        <f>M446*'Charges variables (avancé)'!$D58 +M459*'Charges variables (avancé)'!$E58</f>
        <v>0</v>
      </c>
      <c r="N520" s="341">
        <f>N446*'Charges variables (avancé)'!$D58 +N459*'Charges variables (avancé)'!$E58</f>
        <v>0</v>
      </c>
      <c r="O520" s="341">
        <f>O446*'Charges variables (avancé)'!$X58 +O459*'Charges variables (avancé)'!$Y58</f>
        <v>0</v>
      </c>
      <c r="P520" s="341">
        <f>P446*'Charges variables (avancé)'!$X58 +P459*'Charges variables (avancé)'!$Y58</f>
        <v>0</v>
      </c>
      <c r="Q520" s="341">
        <f>Q446*'Charges variables (avancé)'!$X58 +Q459*'Charges variables (avancé)'!$Y58</f>
        <v>0</v>
      </c>
      <c r="R520" s="341">
        <f>R446*'Charges variables (avancé)'!$X58 +R459*'Charges variables (avancé)'!$Y58</f>
        <v>0</v>
      </c>
      <c r="S520" s="341">
        <f>S446*'Charges variables (avancé)'!$X58 +S459*'Charges variables (avancé)'!$Y58</f>
        <v>0</v>
      </c>
      <c r="T520" s="341">
        <f>T446*'Charges variables (avancé)'!$X58 +T459*'Charges variables (avancé)'!$Y58</f>
        <v>0</v>
      </c>
      <c r="U520" s="341">
        <f>U446*'Charges variables (avancé)'!$X58 +U459*'Charges variables (avancé)'!$Y58</f>
        <v>0</v>
      </c>
      <c r="V520" s="341">
        <f>V446*'Charges variables (avancé)'!$X58 +V459*'Charges variables (avancé)'!$Y58</f>
        <v>0</v>
      </c>
      <c r="W520" s="341">
        <f>W446*'Charges variables (avancé)'!$X58 +W459*'Charges variables (avancé)'!$Y58</f>
        <v>0</v>
      </c>
      <c r="X520" s="341">
        <f>X446*'Charges variables (avancé)'!$X58 +X459*'Charges variables (avancé)'!$Y58</f>
        <v>0</v>
      </c>
      <c r="Y520" s="341">
        <f>Y446*'Charges variables (avancé)'!$X58 +Y459*'Charges variables (avancé)'!$Y58</f>
        <v>0</v>
      </c>
      <c r="Z520" s="341">
        <f>Z446*'Charges variables (avancé)'!$X58 +Z459*'Charges variables (avancé)'!$Y58</f>
        <v>0</v>
      </c>
      <c r="AA520" s="341">
        <f>AA446*'Charges variables (avancé)'!$Z58 +AA459*'Charges variables (avancé)'!$AA58</f>
        <v>0</v>
      </c>
      <c r="AB520" s="341">
        <f>AB446*'Charges variables (avancé)'!$Z58 +AB459*'Charges variables (avancé)'!$AA58</f>
        <v>0</v>
      </c>
      <c r="AC520" s="341">
        <f>AC446*'Charges variables (avancé)'!$Z58 +AC459*'Charges variables (avancé)'!$AA58</f>
        <v>0</v>
      </c>
      <c r="AD520" s="341">
        <f>AD446*'Charges variables (avancé)'!$Z58 +AD459*'Charges variables (avancé)'!$AA58</f>
        <v>0</v>
      </c>
      <c r="AE520" s="341">
        <f>AE446*'Charges variables (avancé)'!$Z58 +AE459*'Charges variables (avancé)'!$AA58</f>
        <v>0</v>
      </c>
      <c r="AF520" s="341">
        <f>AF446*'Charges variables (avancé)'!$Z58 +AF459*'Charges variables (avancé)'!$AA58</f>
        <v>0</v>
      </c>
      <c r="AG520" s="341">
        <f>AG446*'Charges variables (avancé)'!$Z58 +AG459*'Charges variables (avancé)'!$AA58</f>
        <v>0</v>
      </c>
      <c r="AH520" s="341">
        <f>AH446*'Charges variables (avancé)'!$Z58 +AH459*'Charges variables (avancé)'!$AA58</f>
        <v>0</v>
      </c>
      <c r="AI520" s="341">
        <f>AI446*'Charges variables (avancé)'!$Z58 +AI459*'Charges variables (avancé)'!$AA58</f>
        <v>0</v>
      </c>
      <c r="AJ520" s="341">
        <f>AJ446*'Charges variables (avancé)'!$Z58 +AJ459*'Charges variables (avancé)'!$AA58</f>
        <v>0</v>
      </c>
      <c r="AK520" s="341">
        <f>AK446*'Charges variables (avancé)'!$Z58 +AK459*'Charges variables (avancé)'!$AA58</f>
        <v>0</v>
      </c>
      <c r="AL520" s="341">
        <f>AL446*'Charges variables (avancé)'!$Z58 +AL459*'Charges variables (avancé)'!$AA58</f>
        <v>0</v>
      </c>
      <c r="AM520" s="341">
        <f>AM446*'Charges variables (avancé)'!$AB58 +AM459*'Charges variables (avancé)'!$AC58</f>
        <v>0</v>
      </c>
      <c r="AN520" s="341">
        <f>AN446*'Charges variables (avancé)'!$AB58 +AN459*'Charges variables (avancé)'!$AC58</f>
        <v>0</v>
      </c>
      <c r="AO520" s="341">
        <f>AO446*'Charges variables (avancé)'!$AB58 +AO459*'Charges variables (avancé)'!$AC58</f>
        <v>0</v>
      </c>
      <c r="AP520" s="341">
        <f>AP446*'Charges variables (avancé)'!$AB58 +AP459*'Charges variables (avancé)'!$AC58</f>
        <v>0</v>
      </c>
      <c r="AQ520" s="341">
        <f>AQ446*'Charges variables (avancé)'!$AB58 +AQ459*'Charges variables (avancé)'!$AC58</f>
        <v>0</v>
      </c>
      <c r="AR520" s="341">
        <f>AR446*'Charges variables (avancé)'!$AB58 +AR459*'Charges variables (avancé)'!$AC58</f>
        <v>0</v>
      </c>
      <c r="AS520" s="341">
        <f>AS446*'Charges variables (avancé)'!$AB58 +AS459*'Charges variables (avancé)'!$AC58</f>
        <v>0</v>
      </c>
      <c r="AT520" s="341">
        <f>AT446*'Charges variables (avancé)'!$AB58 +AT459*'Charges variables (avancé)'!$AC58</f>
        <v>0</v>
      </c>
      <c r="AU520" s="341">
        <f>AU446*'Charges variables (avancé)'!$AB58 +AU459*'Charges variables (avancé)'!$AC58</f>
        <v>0</v>
      </c>
      <c r="AV520" s="341">
        <f>AV446*'Charges variables (avancé)'!$AB58 +AV459*'Charges variables (avancé)'!$AC58</f>
        <v>0</v>
      </c>
      <c r="AW520" s="341">
        <f>AW446*'Charges variables (avancé)'!$AB58 +AW459*'Charges variables (avancé)'!$AC58</f>
        <v>0</v>
      </c>
      <c r="AX520" s="341">
        <f>AX446*'Charges variables (avancé)'!$AB58 +AX459*'Charges variables (avancé)'!$AC58</f>
        <v>0</v>
      </c>
      <c r="AY520" s="341">
        <f>AY446*'Charges variables (avancé)'!$AD58 +AY459*'Charges variables (avancé)'!$AE58</f>
        <v>0</v>
      </c>
      <c r="AZ520" s="341">
        <f>AZ446*'Charges variables (avancé)'!$AD58 +AZ459*'Charges variables (avancé)'!$AE58</f>
        <v>0</v>
      </c>
      <c r="BA520" s="341">
        <f>BA446*'Charges variables (avancé)'!$AD58 +BA459*'Charges variables (avancé)'!$AE58</f>
        <v>0</v>
      </c>
      <c r="BB520" s="341">
        <f>BB446*'Charges variables (avancé)'!$AD58 +BB459*'Charges variables (avancé)'!$AE58</f>
        <v>0</v>
      </c>
      <c r="BC520" s="341">
        <f>BC446*'Charges variables (avancé)'!$AD58 +BC459*'Charges variables (avancé)'!$AE58</f>
        <v>0</v>
      </c>
      <c r="BD520" s="341">
        <f>BD446*'Charges variables (avancé)'!$AD58 +BD459*'Charges variables (avancé)'!$AE58</f>
        <v>0</v>
      </c>
      <c r="BE520" s="341">
        <f>BE446*'Charges variables (avancé)'!$AD58 +BE459*'Charges variables (avancé)'!$AE58</f>
        <v>0</v>
      </c>
      <c r="BF520" s="341">
        <f>BF446*'Charges variables (avancé)'!$AD58 +BF459*'Charges variables (avancé)'!$AE58</f>
        <v>0</v>
      </c>
      <c r="BG520" s="341">
        <f>BG446*'Charges variables (avancé)'!$AD58 +BG459*'Charges variables (avancé)'!$AE58</f>
        <v>0</v>
      </c>
      <c r="BH520" s="341">
        <f>BH446*'Charges variables (avancé)'!$AD58 +BH459*'Charges variables (avancé)'!$AE58</f>
        <v>0</v>
      </c>
      <c r="BI520" s="341">
        <f>BI446*'Charges variables (avancé)'!$AD58 +BI459*'Charges variables (avancé)'!$AE58</f>
        <v>0</v>
      </c>
      <c r="BJ520" s="341">
        <f>BJ446*'Charges variables (avancé)'!$AD58 +BJ459*'Charges variables (avancé)'!$AE58</f>
        <v>0</v>
      </c>
      <c r="BL520" s="353">
        <f t="shared" si="323"/>
        <v>0</v>
      </c>
      <c r="BM520" s="353">
        <f t="shared" si="324"/>
        <v>0</v>
      </c>
      <c r="BN520" s="353">
        <f t="shared" si="325"/>
        <v>0</v>
      </c>
      <c r="BO520" s="353">
        <f t="shared" si="326"/>
        <v>0</v>
      </c>
      <c r="BP520" s="353">
        <f t="shared" si="327"/>
        <v>0</v>
      </c>
    </row>
    <row r="521" spans="2:68" ht="15" customHeight="1">
      <c r="B521" s="366">
        <f>'Charges variables (avancé)'!C59</f>
        <v>0</v>
      </c>
      <c r="C521" s="341">
        <f>C447*'Charges variables (avancé)'!$D59 +C460*'Charges variables (avancé)'!$E59</f>
        <v>0</v>
      </c>
      <c r="D521" s="341">
        <f>D447*'Charges variables (avancé)'!$D59 +D460*'Charges variables (avancé)'!$E59</f>
        <v>0</v>
      </c>
      <c r="E521" s="341">
        <f>E447*'Charges variables (avancé)'!$D59 +E460*'Charges variables (avancé)'!$E59</f>
        <v>0</v>
      </c>
      <c r="F521" s="341">
        <f>F447*'Charges variables (avancé)'!$D59 +F460*'Charges variables (avancé)'!$E59</f>
        <v>0</v>
      </c>
      <c r="G521" s="341">
        <f>G447*'Charges variables (avancé)'!$D59 +G460*'Charges variables (avancé)'!$E59</f>
        <v>0</v>
      </c>
      <c r="H521" s="341">
        <f>H447*'Charges variables (avancé)'!$D59 +H460*'Charges variables (avancé)'!$E59</f>
        <v>0</v>
      </c>
      <c r="I521" s="341">
        <f>I447*'Charges variables (avancé)'!$D59 +I460*'Charges variables (avancé)'!$E59</f>
        <v>0</v>
      </c>
      <c r="J521" s="341">
        <f>J447*'Charges variables (avancé)'!$D59 +J460*'Charges variables (avancé)'!$E59</f>
        <v>0</v>
      </c>
      <c r="K521" s="341">
        <f>K447*'Charges variables (avancé)'!$D59 +K460*'Charges variables (avancé)'!$E59</f>
        <v>0</v>
      </c>
      <c r="L521" s="341">
        <f>L447*'Charges variables (avancé)'!$D59 +L460*'Charges variables (avancé)'!$E59</f>
        <v>0</v>
      </c>
      <c r="M521" s="341">
        <f>M447*'Charges variables (avancé)'!$D59 +M460*'Charges variables (avancé)'!$E59</f>
        <v>0</v>
      </c>
      <c r="N521" s="341">
        <f>N447*'Charges variables (avancé)'!$D59 +N460*'Charges variables (avancé)'!$E59</f>
        <v>0</v>
      </c>
      <c r="O521" s="341">
        <f>O447*'Charges variables (avancé)'!$X59 +O460*'Charges variables (avancé)'!$Y59</f>
        <v>0</v>
      </c>
      <c r="P521" s="341">
        <f>P447*'Charges variables (avancé)'!$X59 +P460*'Charges variables (avancé)'!$Y59</f>
        <v>0</v>
      </c>
      <c r="Q521" s="341">
        <f>Q447*'Charges variables (avancé)'!$X59 +Q460*'Charges variables (avancé)'!$Y59</f>
        <v>0</v>
      </c>
      <c r="R521" s="341">
        <f>R447*'Charges variables (avancé)'!$X59 +R460*'Charges variables (avancé)'!$Y59</f>
        <v>0</v>
      </c>
      <c r="S521" s="341">
        <f>S447*'Charges variables (avancé)'!$X59 +S460*'Charges variables (avancé)'!$Y59</f>
        <v>0</v>
      </c>
      <c r="T521" s="341">
        <f>T447*'Charges variables (avancé)'!$X59 +T460*'Charges variables (avancé)'!$Y59</f>
        <v>0</v>
      </c>
      <c r="U521" s="341">
        <f>U447*'Charges variables (avancé)'!$X59 +U460*'Charges variables (avancé)'!$Y59</f>
        <v>0</v>
      </c>
      <c r="V521" s="341">
        <f>V447*'Charges variables (avancé)'!$X59 +V460*'Charges variables (avancé)'!$Y59</f>
        <v>0</v>
      </c>
      <c r="W521" s="341">
        <f>W447*'Charges variables (avancé)'!$X59 +W460*'Charges variables (avancé)'!$Y59</f>
        <v>0</v>
      </c>
      <c r="X521" s="341">
        <f>X447*'Charges variables (avancé)'!$X59 +X460*'Charges variables (avancé)'!$Y59</f>
        <v>0</v>
      </c>
      <c r="Y521" s="341">
        <f>Y447*'Charges variables (avancé)'!$X59 +Y460*'Charges variables (avancé)'!$Y59</f>
        <v>0</v>
      </c>
      <c r="Z521" s="341">
        <f>Z447*'Charges variables (avancé)'!$X59 +Z460*'Charges variables (avancé)'!$Y59</f>
        <v>0</v>
      </c>
      <c r="AA521" s="341">
        <f>AA447*'Charges variables (avancé)'!$Z59 +AA460*'Charges variables (avancé)'!$AA59</f>
        <v>0</v>
      </c>
      <c r="AB521" s="341">
        <f>AB447*'Charges variables (avancé)'!$Z59 +AB460*'Charges variables (avancé)'!$AA59</f>
        <v>0</v>
      </c>
      <c r="AC521" s="341">
        <f>AC447*'Charges variables (avancé)'!$Z59 +AC460*'Charges variables (avancé)'!$AA59</f>
        <v>0</v>
      </c>
      <c r="AD521" s="341">
        <f>AD447*'Charges variables (avancé)'!$Z59 +AD460*'Charges variables (avancé)'!$AA59</f>
        <v>0</v>
      </c>
      <c r="AE521" s="341">
        <f>AE447*'Charges variables (avancé)'!$Z59 +AE460*'Charges variables (avancé)'!$AA59</f>
        <v>0</v>
      </c>
      <c r="AF521" s="341">
        <f>AF447*'Charges variables (avancé)'!$Z59 +AF460*'Charges variables (avancé)'!$AA59</f>
        <v>0</v>
      </c>
      <c r="AG521" s="341">
        <f>AG447*'Charges variables (avancé)'!$Z59 +AG460*'Charges variables (avancé)'!$AA59</f>
        <v>0</v>
      </c>
      <c r="AH521" s="341">
        <f>AH447*'Charges variables (avancé)'!$Z59 +AH460*'Charges variables (avancé)'!$AA59</f>
        <v>0</v>
      </c>
      <c r="AI521" s="341">
        <f>AI447*'Charges variables (avancé)'!$Z59 +AI460*'Charges variables (avancé)'!$AA59</f>
        <v>0</v>
      </c>
      <c r="AJ521" s="341">
        <f>AJ447*'Charges variables (avancé)'!$Z59 +AJ460*'Charges variables (avancé)'!$AA59</f>
        <v>0</v>
      </c>
      <c r="AK521" s="341">
        <f>AK447*'Charges variables (avancé)'!$Z59 +AK460*'Charges variables (avancé)'!$AA59</f>
        <v>0</v>
      </c>
      <c r="AL521" s="341">
        <f>AL447*'Charges variables (avancé)'!$Z59 +AL460*'Charges variables (avancé)'!$AA59</f>
        <v>0</v>
      </c>
      <c r="AM521" s="341">
        <f>AM447*'Charges variables (avancé)'!$AB59 +AM460*'Charges variables (avancé)'!$AC59</f>
        <v>0</v>
      </c>
      <c r="AN521" s="341">
        <f>AN447*'Charges variables (avancé)'!$AB59 +AN460*'Charges variables (avancé)'!$AC59</f>
        <v>0</v>
      </c>
      <c r="AO521" s="341">
        <f>AO447*'Charges variables (avancé)'!$AB59 +AO460*'Charges variables (avancé)'!$AC59</f>
        <v>0</v>
      </c>
      <c r="AP521" s="341">
        <f>AP447*'Charges variables (avancé)'!$AB59 +AP460*'Charges variables (avancé)'!$AC59</f>
        <v>0</v>
      </c>
      <c r="AQ521" s="341">
        <f>AQ447*'Charges variables (avancé)'!$AB59 +AQ460*'Charges variables (avancé)'!$AC59</f>
        <v>0</v>
      </c>
      <c r="AR521" s="341">
        <f>AR447*'Charges variables (avancé)'!$AB59 +AR460*'Charges variables (avancé)'!$AC59</f>
        <v>0</v>
      </c>
      <c r="AS521" s="341">
        <f>AS447*'Charges variables (avancé)'!$AB59 +AS460*'Charges variables (avancé)'!$AC59</f>
        <v>0</v>
      </c>
      <c r="AT521" s="341">
        <f>AT447*'Charges variables (avancé)'!$AB59 +AT460*'Charges variables (avancé)'!$AC59</f>
        <v>0</v>
      </c>
      <c r="AU521" s="341">
        <f>AU447*'Charges variables (avancé)'!$AB59 +AU460*'Charges variables (avancé)'!$AC59</f>
        <v>0</v>
      </c>
      <c r="AV521" s="341">
        <f>AV447*'Charges variables (avancé)'!$AB59 +AV460*'Charges variables (avancé)'!$AC59</f>
        <v>0</v>
      </c>
      <c r="AW521" s="341">
        <f>AW447*'Charges variables (avancé)'!$AB59 +AW460*'Charges variables (avancé)'!$AC59</f>
        <v>0</v>
      </c>
      <c r="AX521" s="341">
        <f>AX447*'Charges variables (avancé)'!$AB59 +AX460*'Charges variables (avancé)'!$AC59</f>
        <v>0</v>
      </c>
      <c r="AY521" s="341">
        <f>AY447*'Charges variables (avancé)'!$AD59 +AY460*'Charges variables (avancé)'!$AE59</f>
        <v>0</v>
      </c>
      <c r="AZ521" s="341">
        <f>AZ447*'Charges variables (avancé)'!$AD59 +AZ460*'Charges variables (avancé)'!$AE59</f>
        <v>0</v>
      </c>
      <c r="BA521" s="341">
        <f>BA447*'Charges variables (avancé)'!$AD59 +BA460*'Charges variables (avancé)'!$AE59</f>
        <v>0</v>
      </c>
      <c r="BB521" s="341">
        <f>BB447*'Charges variables (avancé)'!$AD59 +BB460*'Charges variables (avancé)'!$AE59</f>
        <v>0</v>
      </c>
      <c r="BC521" s="341">
        <f>BC447*'Charges variables (avancé)'!$AD59 +BC460*'Charges variables (avancé)'!$AE59</f>
        <v>0</v>
      </c>
      <c r="BD521" s="341">
        <f>BD447*'Charges variables (avancé)'!$AD59 +BD460*'Charges variables (avancé)'!$AE59</f>
        <v>0</v>
      </c>
      <c r="BE521" s="341">
        <f>BE447*'Charges variables (avancé)'!$AD59 +BE460*'Charges variables (avancé)'!$AE59</f>
        <v>0</v>
      </c>
      <c r="BF521" s="341">
        <f>BF447*'Charges variables (avancé)'!$AD59 +BF460*'Charges variables (avancé)'!$AE59</f>
        <v>0</v>
      </c>
      <c r="BG521" s="341">
        <f>BG447*'Charges variables (avancé)'!$AD59 +BG460*'Charges variables (avancé)'!$AE59</f>
        <v>0</v>
      </c>
      <c r="BH521" s="341">
        <f>BH447*'Charges variables (avancé)'!$AD59 +BH460*'Charges variables (avancé)'!$AE59</f>
        <v>0</v>
      </c>
      <c r="BI521" s="341">
        <f>BI447*'Charges variables (avancé)'!$AD59 +BI460*'Charges variables (avancé)'!$AE59</f>
        <v>0</v>
      </c>
      <c r="BJ521" s="341">
        <f>BJ447*'Charges variables (avancé)'!$AD59 +BJ460*'Charges variables (avancé)'!$AE59</f>
        <v>0</v>
      </c>
      <c r="BL521" s="353">
        <f t="shared" si="323"/>
        <v>0</v>
      </c>
      <c r="BM521" s="353">
        <f t="shared" si="324"/>
        <v>0</v>
      </c>
      <c r="BN521" s="353">
        <f t="shared" si="325"/>
        <v>0</v>
      </c>
      <c r="BO521" s="353">
        <f t="shared" si="326"/>
        <v>0</v>
      </c>
      <c r="BP521" s="353">
        <f t="shared" si="327"/>
        <v>0</v>
      </c>
    </row>
    <row r="522" spans="2:68" ht="15" customHeight="1">
      <c r="B522" s="366">
        <f>'Charges variables (avancé)'!C60</f>
        <v>0</v>
      </c>
      <c r="C522" s="341">
        <f>C448*'Charges variables (avancé)'!$D60 +C461*'Charges variables (avancé)'!$E60</f>
        <v>0</v>
      </c>
      <c r="D522" s="341">
        <f>D448*'Charges variables (avancé)'!$D60 +D461*'Charges variables (avancé)'!$E60</f>
        <v>0</v>
      </c>
      <c r="E522" s="341">
        <f>E448*'Charges variables (avancé)'!$D60 +E461*'Charges variables (avancé)'!$E60</f>
        <v>0</v>
      </c>
      <c r="F522" s="341">
        <f>F448*'Charges variables (avancé)'!$D60 +F461*'Charges variables (avancé)'!$E60</f>
        <v>0</v>
      </c>
      <c r="G522" s="341">
        <f>G448*'Charges variables (avancé)'!$D60 +G461*'Charges variables (avancé)'!$E60</f>
        <v>0</v>
      </c>
      <c r="H522" s="341">
        <f>H448*'Charges variables (avancé)'!$D60 +H461*'Charges variables (avancé)'!$E60</f>
        <v>0</v>
      </c>
      <c r="I522" s="341">
        <f>I448*'Charges variables (avancé)'!$D60 +I461*'Charges variables (avancé)'!$E60</f>
        <v>0</v>
      </c>
      <c r="J522" s="341">
        <f>J448*'Charges variables (avancé)'!$D60 +J461*'Charges variables (avancé)'!$E60</f>
        <v>0</v>
      </c>
      <c r="K522" s="341">
        <f>K448*'Charges variables (avancé)'!$D60 +K461*'Charges variables (avancé)'!$E60</f>
        <v>0</v>
      </c>
      <c r="L522" s="341">
        <f>L448*'Charges variables (avancé)'!$D60 +L461*'Charges variables (avancé)'!$E60</f>
        <v>0</v>
      </c>
      <c r="M522" s="341">
        <f>M448*'Charges variables (avancé)'!$D60 +M461*'Charges variables (avancé)'!$E60</f>
        <v>0</v>
      </c>
      <c r="N522" s="341">
        <f>N448*'Charges variables (avancé)'!$D60 +N461*'Charges variables (avancé)'!$E60</f>
        <v>0</v>
      </c>
      <c r="O522" s="341">
        <f>O448*'Charges variables (avancé)'!$X60 +O461*'Charges variables (avancé)'!$Y60</f>
        <v>0</v>
      </c>
      <c r="P522" s="341">
        <f>P448*'Charges variables (avancé)'!$X60 +P461*'Charges variables (avancé)'!$Y60</f>
        <v>0</v>
      </c>
      <c r="Q522" s="341">
        <f>Q448*'Charges variables (avancé)'!$X60 +Q461*'Charges variables (avancé)'!$Y60</f>
        <v>0</v>
      </c>
      <c r="R522" s="341">
        <f>R448*'Charges variables (avancé)'!$X60 +R461*'Charges variables (avancé)'!$Y60</f>
        <v>0</v>
      </c>
      <c r="S522" s="341">
        <f>S448*'Charges variables (avancé)'!$X60 +S461*'Charges variables (avancé)'!$Y60</f>
        <v>0</v>
      </c>
      <c r="T522" s="341">
        <f>T448*'Charges variables (avancé)'!$X60 +T461*'Charges variables (avancé)'!$Y60</f>
        <v>0</v>
      </c>
      <c r="U522" s="341">
        <f>U448*'Charges variables (avancé)'!$X60 +U461*'Charges variables (avancé)'!$Y60</f>
        <v>0</v>
      </c>
      <c r="V522" s="341">
        <f>V448*'Charges variables (avancé)'!$X60 +V461*'Charges variables (avancé)'!$Y60</f>
        <v>0</v>
      </c>
      <c r="W522" s="341">
        <f>W448*'Charges variables (avancé)'!$X60 +W461*'Charges variables (avancé)'!$Y60</f>
        <v>0</v>
      </c>
      <c r="X522" s="341">
        <f>X448*'Charges variables (avancé)'!$X60 +X461*'Charges variables (avancé)'!$Y60</f>
        <v>0</v>
      </c>
      <c r="Y522" s="341">
        <f>Y448*'Charges variables (avancé)'!$X60 +Y461*'Charges variables (avancé)'!$Y60</f>
        <v>0</v>
      </c>
      <c r="Z522" s="341">
        <f>Z448*'Charges variables (avancé)'!$X60 +Z461*'Charges variables (avancé)'!$Y60</f>
        <v>0</v>
      </c>
      <c r="AA522" s="341">
        <f>AA448*'Charges variables (avancé)'!$Z60 +AA461*'Charges variables (avancé)'!$AA60</f>
        <v>0</v>
      </c>
      <c r="AB522" s="341">
        <f>AB448*'Charges variables (avancé)'!$Z60 +AB461*'Charges variables (avancé)'!$AA60</f>
        <v>0</v>
      </c>
      <c r="AC522" s="341">
        <f>AC448*'Charges variables (avancé)'!$Z60 +AC461*'Charges variables (avancé)'!$AA60</f>
        <v>0</v>
      </c>
      <c r="AD522" s="341">
        <f>AD448*'Charges variables (avancé)'!$Z60 +AD461*'Charges variables (avancé)'!$AA60</f>
        <v>0</v>
      </c>
      <c r="AE522" s="341">
        <f>AE448*'Charges variables (avancé)'!$Z60 +AE461*'Charges variables (avancé)'!$AA60</f>
        <v>0</v>
      </c>
      <c r="AF522" s="341">
        <f>AF448*'Charges variables (avancé)'!$Z60 +AF461*'Charges variables (avancé)'!$AA60</f>
        <v>0</v>
      </c>
      <c r="AG522" s="341">
        <f>AG448*'Charges variables (avancé)'!$Z60 +AG461*'Charges variables (avancé)'!$AA60</f>
        <v>0</v>
      </c>
      <c r="AH522" s="341">
        <f>AH448*'Charges variables (avancé)'!$Z60 +AH461*'Charges variables (avancé)'!$AA60</f>
        <v>0</v>
      </c>
      <c r="AI522" s="341">
        <f>AI448*'Charges variables (avancé)'!$Z60 +AI461*'Charges variables (avancé)'!$AA60</f>
        <v>0</v>
      </c>
      <c r="AJ522" s="341">
        <f>AJ448*'Charges variables (avancé)'!$Z60 +AJ461*'Charges variables (avancé)'!$AA60</f>
        <v>0</v>
      </c>
      <c r="AK522" s="341">
        <f>AK448*'Charges variables (avancé)'!$Z60 +AK461*'Charges variables (avancé)'!$AA60</f>
        <v>0</v>
      </c>
      <c r="AL522" s="341">
        <f>AL448*'Charges variables (avancé)'!$Z60 +AL461*'Charges variables (avancé)'!$AA60</f>
        <v>0</v>
      </c>
      <c r="AM522" s="341">
        <f>AM448*'Charges variables (avancé)'!$AB60 +AM461*'Charges variables (avancé)'!$AC60</f>
        <v>0</v>
      </c>
      <c r="AN522" s="341">
        <f>AN448*'Charges variables (avancé)'!$AB60 +AN461*'Charges variables (avancé)'!$AC60</f>
        <v>0</v>
      </c>
      <c r="AO522" s="341">
        <f>AO448*'Charges variables (avancé)'!$AB60 +AO461*'Charges variables (avancé)'!$AC60</f>
        <v>0</v>
      </c>
      <c r="AP522" s="341">
        <f>AP448*'Charges variables (avancé)'!$AB60 +AP461*'Charges variables (avancé)'!$AC60</f>
        <v>0</v>
      </c>
      <c r="AQ522" s="341">
        <f>AQ448*'Charges variables (avancé)'!$AB60 +AQ461*'Charges variables (avancé)'!$AC60</f>
        <v>0</v>
      </c>
      <c r="AR522" s="341">
        <f>AR448*'Charges variables (avancé)'!$AB60 +AR461*'Charges variables (avancé)'!$AC60</f>
        <v>0</v>
      </c>
      <c r="AS522" s="341">
        <f>AS448*'Charges variables (avancé)'!$AB60 +AS461*'Charges variables (avancé)'!$AC60</f>
        <v>0</v>
      </c>
      <c r="AT522" s="341">
        <f>AT448*'Charges variables (avancé)'!$AB60 +AT461*'Charges variables (avancé)'!$AC60</f>
        <v>0</v>
      </c>
      <c r="AU522" s="341">
        <f>AU448*'Charges variables (avancé)'!$AB60 +AU461*'Charges variables (avancé)'!$AC60</f>
        <v>0</v>
      </c>
      <c r="AV522" s="341">
        <f>AV448*'Charges variables (avancé)'!$AB60 +AV461*'Charges variables (avancé)'!$AC60</f>
        <v>0</v>
      </c>
      <c r="AW522" s="341">
        <f>AW448*'Charges variables (avancé)'!$AB60 +AW461*'Charges variables (avancé)'!$AC60</f>
        <v>0</v>
      </c>
      <c r="AX522" s="341">
        <f>AX448*'Charges variables (avancé)'!$AB60 +AX461*'Charges variables (avancé)'!$AC60</f>
        <v>0</v>
      </c>
      <c r="AY522" s="341">
        <f>AY448*'Charges variables (avancé)'!$AD60 +AY461*'Charges variables (avancé)'!$AE60</f>
        <v>0</v>
      </c>
      <c r="AZ522" s="341">
        <f>AZ448*'Charges variables (avancé)'!$AD60 +AZ461*'Charges variables (avancé)'!$AE60</f>
        <v>0</v>
      </c>
      <c r="BA522" s="341">
        <f>BA448*'Charges variables (avancé)'!$AD60 +BA461*'Charges variables (avancé)'!$AE60</f>
        <v>0</v>
      </c>
      <c r="BB522" s="341">
        <f>BB448*'Charges variables (avancé)'!$AD60 +BB461*'Charges variables (avancé)'!$AE60</f>
        <v>0</v>
      </c>
      <c r="BC522" s="341">
        <f>BC448*'Charges variables (avancé)'!$AD60 +BC461*'Charges variables (avancé)'!$AE60</f>
        <v>0</v>
      </c>
      <c r="BD522" s="341">
        <f>BD448*'Charges variables (avancé)'!$AD60 +BD461*'Charges variables (avancé)'!$AE60</f>
        <v>0</v>
      </c>
      <c r="BE522" s="341">
        <f>BE448*'Charges variables (avancé)'!$AD60 +BE461*'Charges variables (avancé)'!$AE60</f>
        <v>0</v>
      </c>
      <c r="BF522" s="341">
        <f>BF448*'Charges variables (avancé)'!$AD60 +BF461*'Charges variables (avancé)'!$AE60</f>
        <v>0</v>
      </c>
      <c r="BG522" s="341">
        <f>BG448*'Charges variables (avancé)'!$AD60 +BG461*'Charges variables (avancé)'!$AE60</f>
        <v>0</v>
      </c>
      <c r="BH522" s="341">
        <f>BH448*'Charges variables (avancé)'!$AD60 +BH461*'Charges variables (avancé)'!$AE60</f>
        <v>0</v>
      </c>
      <c r="BI522" s="341">
        <f>BI448*'Charges variables (avancé)'!$AD60 +BI461*'Charges variables (avancé)'!$AE60</f>
        <v>0</v>
      </c>
      <c r="BJ522" s="341">
        <f>BJ448*'Charges variables (avancé)'!$AD60 +BJ461*'Charges variables (avancé)'!$AE60</f>
        <v>0</v>
      </c>
      <c r="BL522" s="353">
        <f t="shared" si="323"/>
        <v>0</v>
      </c>
      <c r="BM522" s="353">
        <f t="shared" si="324"/>
        <v>0</v>
      </c>
      <c r="BN522" s="353">
        <f t="shared" si="325"/>
        <v>0</v>
      </c>
      <c r="BO522" s="353">
        <f t="shared" si="326"/>
        <v>0</v>
      </c>
      <c r="BP522" s="353">
        <f t="shared" si="327"/>
        <v>0</v>
      </c>
    </row>
    <row r="523" spans="2:68" ht="15" customHeight="1">
      <c r="B523" s="366">
        <f>'Charges variables (avancé)'!C61</f>
        <v>0</v>
      </c>
      <c r="C523" s="341">
        <f>C449*'Charges variables (avancé)'!$D61 +C462*'Charges variables (avancé)'!$E61</f>
        <v>0</v>
      </c>
      <c r="D523" s="341">
        <f>D449*'Charges variables (avancé)'!$D61 +D462*'Charges variables (avancé)'!$E61</f>
        <v>0</v>
      </c>
      <c r="E523" s="341">
        <f>E449*'Charges variables (avancé)'!$D61 +E462*'Charges variables (avancé)'!$E61</f>
        <v>0</v>
      </c>
      <c r="F523" s="341">
        <f>F449*'Charges variables (avancé)'!$D61 +F462*'Charges variables (avancé)'!$E61</f>
        <v>0</v>
      </c>
      <c r="G523" s="341">
        <f>G449*'Charges variables (avancé)'!$D61 +G462*'Charges variables (avancé)'!$E61</f>
        <v>0</v>
      </c>
      <c r="H523" s="341">
        <f>H449*'Charges variables (avancé)'!$D61 +H462*'Charges variables (avancé)'!$E61</f>
        <v>0</v>
      </c>
      <c r="I523" s="341">
        <f>I449*'Charges variables (avancé)'!$D61 +I462*'Charges variables (avancé)'!$E61</f>
        <v>0</v>
      </c>
      <c r="J523" s="341">
        <f>J449*'Charges variables (avancé)'!$D61 +J462*'Charges variables (avancé)'!$E61</f>
        <v>0</v>
      </c>
      <c r="K523" s="341">
        <f>K449*'Charges variables (avancé)'!$D61 +K462*'Charges variables (avancé)'!$E61</f>
        <v>0</v>
      </c>
      <c r="L523" s="341">
        <f>L449*'Charges variables (avancé)'!$D61 +L462*'Charges variables (avancé)'!$E61</f>
        <v>0</v>
      </c>
      <c r="M523" s="341">
        <f>M449*'Charges variables (avancé)'!$D61 +M462*'Charges variables (avancé)'!$E61</f>
        <v>0</v>
      </c>
      <c r="N523" s="341">
        <f>N449*'Charges variables (avancé)'!$D61 +N462*'Charges variables (avancé)'!$E61</f>
        <v>0</v>
      </c>
      <c r="O523" s="341">
        <f>O449*'Charges variables (avancé)'!$X61 +O462*'Charges variables (avancé)'!$Y61</f>
        <v>0</v>
      </c>
      <c r="P523" s="341">
        <f>P449*'Charges variables (avancé)'!$X61 +P462*'Charges variables (avancé)'!$Y61</f>
        <v>0</v>
      </c>
      <c r="Q523" s="341">
        <f>Q449*'Charges variables (avancé)'!$X61 +Q462*'Charges variables (avancé)'!$Y61</f>
        <v>0</v>
      </c>
      <c r="R523" s="341">
        <f>R449*'Charges variables (avancé)'!$X61 +R462*'Charges variables (avancé)'!$Y61</f>
        <v>0</v>
      </c>
      <c r="S523" s="341">
        <f>S449*'Charges variables (avancé)'!$X61 +S462*'Charges variables (avancé)'!$Y61</f>
        <v>0</v>
      </c>
      <c r="T523" s="341">
        <f>T449*'Charges variables (avancé)'!$X61 +T462*'Charges variables (avancé)'!$Y61</f>
        <v>0</v>
      </c>
      <c r="U523" s="341">
        <f>U449*'Charges variables (avancé)'!$X61 +U462*'Charges variables (avancé)'!$Y61</f>
        <v>0</v>
      </c>
      <c r="V523" s="341">
        <f>V449*'Charges variables (avancé)'!$X61 +V462*'Charges variables (avancé)'!$Y61</f>
        <v>0</v>
      </c>
      <c r="W523" s="341">
        <f>W449*'Charges variables (avancé)'!$X61 +W462*'Charges variables (avancé)'!$Y61</f>
        <v>0</v>
      </c>
      <c r="X523" s="341">
        <f>X449*'Charges variables (avancé)'!$X61 +X462*'Charges variables (avancé)'!$Y61</f>
        <v>0</v>
      </c>
      <c r="Y523" s="341">
        <f>Y449*'Charges variables (avancé)'!$X61 +Y462*'Charges variables (avancé)'!$Y61</f>
        <v>0</v>
      </c>
      <c r="Z523" s="341">
        <f>Z449*'Charges variables (avancé)'!$X61 +Z462*'Charges variables (avancé)'!$Y61</f>
        <v>0</v>
      </c>
      <c r="AA523" s="341">
        <f>AA449*'Charges variables (avancé)'!$Z61 +AA462*'Charges variables (avancé)'!$AA61</f>
        <v>0</v>
      </c>
      <c r="AB523" s="341">
        <f>AB449*'Charges variables (avancé)'!$Z61 +AB462*'Charges variables (avancé)'!$AA61</f>
        <v>0</v>
      </c>
      <c r="AC523" s="341">
        <f>AC449*'Charges variables (avancé)'!$Z61 +AC462*'Charges variables (avancé)'!$AA61</f>
        <v>0</v>
      </c>
      <c r="AD523" s="341">
        <f>AD449*'Charges variables (avancé)'!$Z61 +AD462*'Charges variables (avancé)'!$AA61</f>
        <v>0</v>
      </c>
      <c r="AE523" s="341">
        <f>AE449*'Charges variables (avancé)'!$Z61 +AE462*'Charges variables (avancé)'!$AA61</f>
        <v>0</v>
      </c>
      <c r="AF523" s="341">
        <f>AF449*'Charges variables (avancé)'!$Z61 +AF462*'Charges variables (avancé)'!$AA61</f>
        <v>0</v>
      </c>
      <c r="AG523" s="341">
        <f>AG449*'Charges variables (avancé)'!$Z61 +AG462*'Charges variables (avancé)'!$AA61</f>
        <v>0</v>
      </c>
      <c r="AH523" s="341">
        <f>AH449*'Charges variables (avancé)'!$Z61 +AH462*'Charges variables (avancé)'!$AA61</f>
        <v>0</v>
      </c>
      <c r="AI523" s="341">
        <f>AI449*'Charges variables (avancé)'!$Z61 +AI462*'Charges variables (avancé)'!$AA61</f>
        <v>0</v>
      </c>
      <c r="AJ523" s="341">
        <f>AJ449*'Charges variables (avancé)'!$Z61 +AJ462*'Charges variables (avancé)'!$AA61</f>
        <v>0</v>
      </c>
      <c r="AK523" s="341">
        <f>AK449*'Charges variables (avancé)'!$Z61 +AK462*'Charges variables (avancé)'!$AA61</f>
        <v>0</v>
      </c>
      <c r="AL523" s="341">
        <f>AL449*'Charges variables (avancé)'!$Z61 +AL462*'Charges variables (avancé)'!$AA61</f>
        <v>0</v>
      </c>
      <c r="AM523" s="341">
        <f>AM449*'Charges variables (avancé)'!$AB61 +AM462*'Charges variables (avancé)'!$AC61</f>
        <v>0</v>
      </c>
      <c r="AN523" s="341">
        <f>AN449*'Charges variables (avancé)'!$AB61 +AN462*'Charges variables (avancé)'!$AC61</f>
        <v>0</v>
      </c>
      <c r="AO523" s="341">
        <f>AO449*'Charges variables (avancé)'!$AB61 +AO462*'Charges variables (avancé)'!$AC61</f>
        <v>0</v>
      </c>
      <c r="AP523" s="341">
        <f>AP449*'Charges variables (avancé)'!$AB61 +AP462*'Charges variables (avancé)'!$AC61</f>
        <v>0</v>
      </c>
      <c r="AQ523" s="341">
        <f>AQ449*'Charges variables (avancé)'!$AB61 +AQ462*'Charges variables (avancé)'!$AC61</f>
        <v>0</v>
      </c>
      <c r="AR523" s="341">
        <f>AR449*'Charges variables (avancé)'!$AB61 +AR462*'Charges variables (avancé)'!$AC61</f>
        <v>0</v>
      </c>
      <c r="AS523" s="341">
        <f>AS449*'Charges variables (avancé)'!$AB61 +AS462*'Charges variables (avancé)'!$AC61</f>
        <v>0</v>
      </c>
      <c r="AT523" s="341">
        <f>AT449*'Charges variables (avancé)'!$AB61 +AT462*'Charges variables (avancé)'!$AC61</f>
        <v>0</v>
      </c>
      <c r="AU523" s="341">
        <f>AU449*'Charges variables (avancé)'!$AB61 +AU462*'Charges variables (avancé)'!$AC61</f>
        <v>0</v>
      </c>
      <c r="AV523" s="341">
        <f>AV449*'Charges variables (avancé)'!$AB61 +AV462*'Charges variables (avancé)'!$AC61</f>
        <v>0</v>
      </c>
      <c r="AW523" s="341">
        <f>AW449*'Charges variables (avancé)'!$AB61 +AW462*'Charges variables (avancé)'!$AC61</f>
        <v>0</v>
      </c>
      <c r="AX523" s="341">
        <f>AX449*'Charges variables (avancé)'!$AB61 +AX462*'Charges variables (avancé)'!$AC61</f>
        <v>0</v>
      </c>
      <c r="AY523" s="341">
        <f>AY449*'Charges variables (avancé)'!$AD61 +AY462*'Charges variables (avancé)'!$AE61</f>
        <v>0</v>
      </c>
      <c r="AZ523" s="341">
        <f>AZ449*'Charges variables (avancé)'!$AD61 +AZ462*'Charges variables (avancé)'!$AE61</f>
        <v>0</v>
      </c>
      <c r="BA523" s="341">
        <f>BA449*'Charges variables (avancé)'!$AD61 +BA462*'Charges variables (avancé)'!$AE61</f>
        <v>0</v>
      </c>
      <c r="BB523" s="341">
        <f>BB449*'Charges variables (avancé)'!$AD61 +BB462*'Charges variables (avancé)'!$AE61</f>
        <v>0</v>
      </c>
      <c r="BC523" s="341">
        <f>BC449*'Charges variables (avancé)'!$AD61 +BC462*'Charges variables (avancé)'!$AE61</f>
        <v>0</v>
      </c>
      <c r="BD523" s="341">
        <f>BD449*'Charges variables (avancé)'!$AD61 +BD462*'Charges variables (avancé)'!$AE61</f>
        <v>0</v>
      </c>
      <c r="BE523" s="341">
        <f>BE449*'Charges variables (avancé)'!$AD61 +BE462*'Charges variables (avancé)'!$AE61</f>
        <v>0</v>
      </c>
      <c r="BF523" s="341">
        <f>BF449*'Charges variables (avancé)'!$AD61 +BF462*'Charges variables (avancé)'!$AE61</f>
        <v>0</v>
      </c>
      <c r="BG523" s="341">
        <f>BG449*'Charges variables (avancé)'!$AD61 +BG462*'Charges variables (avancé)'!$AE61</f>
        <v>0</v>
      </c>
      <c r="BH523" s="341">
        <f>BH449*'Charges variables (avancé)'!$AD61 +BH462*'Charges variables (avancé)'!$AE61</f>
        <v>0</v>
      </c>
      <c r="BI523" s="341">
        <f>BI449*'Charges variables (avancé)'!$AD61 +BI462*'Charges variables (avancé)'!$AE61</f>
        <v>0</v>
      </c>
      <c r="BJ523" s="341">
        <f>BJ449*'Charges variables (avancé)'!$AD61 +BJ462*'Charges variables (avancé)'!$AE61</f>
        <v>0</v>
      </c>
      <c r="BL523" s="353">
        <f t="shared" si="323"/>
        <v>0</v>
      </c>
      <c r="BM523" s="353">
        <f t="shared" si="324"/>
        <v>0</v>
      </c>
      <c r="BN523" s="353">
        <f t="shared" si="325"/>
        <v>0</v>
      </c>
      <c r="BO523" s="353">
        <f t="shared" si="326"/>
        <v>0</v>
      </c>
      <c r="BP523" s="353">
        <f t="shared" si="327"/>
        <v>0</v>
      </c>
    </row>
    <row r="524" spans="2:68" ht="15" customHeight="1"/>
    <row r="525" spans="2:68" ht="15" customHeight="1">
      <c r="B525" s="82" t="s">
        <v>21</v>
      </c>
      <c r="C525" s="20">
        <f t="shared" ref="C525:AH525" si="328">SUM(C516:C523)</f>
        <v>0</v>
      </c>
      <c r="D525" s="20">
        <f t="shared" si="328"/>
        <v>0</v>
      </c>
      <c r="E525" s="20">
        <f t="shared" si="328"/>
        <v>0</v>
      </c>
      <c r="F525" s="20">
        <f t="shared" si="328"/>
        <v>0</v>
      </c>
      <c r="G525" s="20">
        <f t="shared" si="328"/>
        <v>0</v>
      </c>
      <c r="H525" s="20">
        <f t="shared" si="328"/>
        <v>0</v>
      </c>
      <c r="I525" s="20">
        <f t="shared" si="328"/>
        <v>0</v>
      </c>
      <c r="J525" s="20">
        <f t="shared" si="328"/>
        <v>0</v>
      </c>
      <c r="K525" s="20">
        <f t="shared" si="328"/>
        <v>0</v>
      </c>
      <c r="L525" s="20">
        <f t="shared" si="328"/>
        <v>0</v>
      </c>
      <c r="M525" s="20">
        <f t="shared" si="328"/>
        <v>0</v>
      </c>
      <c r="N525" s="20">
        <f t="shared" si="328"/>
        <v>0</v>
      </c>
      <c r="O525" s="20">
        <f t="shared" si="328"/>
        <v>0</v>
      </c>
      <c r="P525" s="20">
        <f t="shared" si="328"/>
        <v>0</v>
      </c>
      <c r="Q525" s="20">
        <f t="shared" si="328"/>
        <v>0</v>
      </c>
      <c r="R525" s="20">
        <f t="shared" si="328"/>
        <v>0</v>
      </c>
      <c r="S525" s="20">
        <f t="shared" si="328"/>
        <v>0</v>
      </c>
      <c r="T525" s="20">
        <f t="shared" si="328"/>
        <v>0</v>
      </c>
      <c r="U525" s="20">
        <f t="shared" si="328"/>
        <v>0</v>
      </c>
      <c r="V525" s="20">
        <f t="shared" si="328"/>
        <v>0</v>
      </c>
      <c r="W525" s="20">
        <f t="shared" si="328"/>
        <v>0</v>
      </c>
      <c r="X525" s="20">
        <f t="shared" si="328"/>
        <v>0</v>
      </c>
      <c r="Y525" s="20">
        <f t="shared" si="328"/>
        <v>0</v>
      </c>
      <c r="Z525" s="20">
        <f t="shared" si="328"/>
        <v>0</v>
      </c>
      <c r="AA525" s="20">
        <f t="shared" si="328"/>
        <v>0</v>
      </c>
      <c r="AB525" s="20">
        <f t="shared" si="328"/>
        <v>0</v>
      </c>
      <c r="AC525" s="20">
        <f t="shared" si="328"/>
        <v>0</v>
      </c>
      <c r="AD525" s="20">
        <f t="shared" si="328"/>
        <v>0</v>
      </c>
      <c r="AE525" s="20">
        <f t="shared" si="328"/>
        <v>0</v>
      </c>
      <c r="AF525" s="20">
        <f t="shared" si="328"/>
        <v>0</v>
      </c>
      <c r="AG525" s="20">
        <f t="shared" si="328"/>
        <v>0</v>
      </c>
      <c r="AH525" s="20">
        <f t="shared" si="328"/>
        <v>0</v>
      </c>
      <c r="AI525" s="20">
        <f t="shared" ref="AI525:BJ525" si="329">SUM(AI516:AI523)</f>
        <v>0</v>
      </c>
      <c r="AJ525" s="20">
        <f t="shared" si="329"/>
        <v>0</v>
      </c>
      <c r="AK525" s="20">
        <f t="shared" si="329"/>
        <v>0</v>
      </c>
      <c r="AL525" s="20">
        <f t="shared" si="329"/>
        <v>0</v>
      </c>
      <c r="AM525" s="20">
        <f t="shared" si="329"/>
        <v>0</v>
      </c>
      <c r="AN525" s="20">
        <f t="shared" si="329"/>
        <v>0</v>
      </c>
      <c r="AO525" s="20">
        <f t="shared" si="329"/>
        <v>0</v>
      </c>
      <c r="AP525" s="20">
        <f t="shared" si="329"/>
        <v>0</v>
      </c>
      <c r="AQ525" s="20">
        <f t="shared" si="329"/>
        <v>0</v>
      </c>
      <c r="AR525" s="20">
        <f t="shared" si="329"/>
        <v>0</v>
      </c>
      <c r="AS525" s="20">
        <f t="shared" si="329"/>
        <v>0</v>
      </c>
      <c r="AT525" s="20">
        <f t="shared" si="329"/>
        <v>0</v>
      </c>
      <c r="AU525" s="20">
        <f t="shared" si="329"/>
        <v>0</v>
      </c>
      <c r="AV525" s="20">
        <f t="shared" si="329"/>
        <v>0</v>
      </c>
      <c r="AW525" s="20">
        <f t="shared" si="329"/>
        <v>0</v>
      </c>
      <c r="AX525" s="20">
        <f t="shared" si="329"/>
        <v>0</v>
      </c>
      <c r="AY525" s="20">
        <f t="shared" si="329"/>
        <v>0</v>
      </c>
      <c r="AZ525" s="20">
        <f t="shared" si="329"/>
        <v>0</v>
      </c>
      <c r="BA525" s="20">
        <f t="shared" si="329"/>
        <v>0</v>
      </c>
      <c r="BB525" s="20">
        <f t="shared" si="329"/>
        <v>0</v>
      </c>
      <c r="BC525" s="20">
        <f t="shared" si="329"/>
        <v>0</v>
      </c>
      <c r="BD525" s="20">
        <f t="shared" si="329"/>
        <v>0</v>
      </c>
      <c r="BE525" s="20">
        <f t="shared" si="329"/>
        <v>0</v>
      </c>
      <c r="BF525" s="20">
        <f t="shared" si="329"/>
        <v>0</v>
      </c>
      <c r="BG525" s="20">
        <f t="shared" si="329"/>
        <v>0</v>
      </c>
      <c r="BH525" s="20">
        <f t="shared" si="329"/>
        <v>0</v>
      </c>
      <c r="BI525" s="20">
        <f t="shared" si="329"/>
        <v>0</v>
      </c>
      <c r="BJ525" s="20">
        <f t="shared" si="329"/>
        <v>0</v>
      </c>
    </row>
    <row r="526" spans="2:68" ht="15" customHeight="1">
      <c r="B526" s="83" t="s">
        <v>49</v>
      </c>
      <c r="C526" s="20">
        <f>C525</f>
        <v>0</v>
      </c>
      <c r="D526" s="20">
        <f t="shared" ref="D526:N526" si="330">C526+D525</f>
        <v>0</v>
      </c>
      <c r="E526" s="20">
        <f t="shared" si="330"/>
        <v>0</v>
      </c>
      <c r="F526" s="20">
        <f t="shared" si="330"/>
        <v>0</v>
      </c>
      <c r="G526" s="20">
        <f t="shared" si="330"/>
        <v>0</v>
      </c>
      <c r="H526" s="20">
        <f t="shared" si="330"/>
        <v>0</v>
      </c>
      <c r="I526" s="20">
        <f t="shared" si="330"/>
        <v>0</v>
      </c>
      <c r="J526" s="20">
        <f t="shared" si="330"/>
        <v>0</v>
      </c>
      <c r="K526" s="20">
        <f t="shared" si="330"/>
        <v>0</v>
      </c>
      <c r="L526" s="20">
        <f t="shared" si="330"/>
        <v>0</v>
      </c>
      <c r="M526" s="20">
        <f t="shared" si="330"/>
        <v>0</v>
      </c>
      <c r="N526" s="21">
        <f t="shared" si="330"/>
        <v>0</v>
      </c>
      <c r="O526" s="20">
        <f>O525</f>
        <v>0</v>
      </c>
      <c r="P526" s="20">
        <f t="shared" ref="P526:Z526" si="331">O526+P525</f>
        <v>0</v>
      </c>
      <c r="Q526" s="20">
        <f t="shared" si="331"/>
        <v>0</v>
      </c>
      <c r="R526" s="20">
        <f t="shared" si="331"/>
        <v>0</v>
      </c>
      <c r="S526" s="20">
        <f t="shared" si="331"/>
        <v>0</v>
      </c>
      <c r="T526" s="20">
        <f t="shared" si="331"/>
        <v>0</v>
      </c>
      <c r="U526" s="20">
        <f t="shared" si="331"/>
        <v>0</v>
      </c>
      <c r="V526" s="20">
        <f t="shared" si="331"/>
        <v>0</v>
      </c>
      <c r="W526" s="20">
        <f t="shared" si="331"/>
        <v>0</v>
      </c>
      <c r="X526" s="20">
        <f t="shared" si="331"/>
        <v>0</v>
      </c>
      <c r="Y526" s="20">
        <f t="shared" si="331"/>
        <v>0</v>
      </c>
      <c r="Z526" s="21">
        <f t="shared" si="331"/>
        <v>0</v>
      </c>
      <c r="AA526" s="20">
        <f>AA525</f>
        <v>0</v>
      </c>
      <c r="AB526" s="20">
        <f t="shared" ref="AB526:AL526" si="332">AA526+AB525</f>
        <v>0</v>
      </c>
      <c r="AC526" s="20">
        <f t="shared" si="332"/>
        <v>0</v>
      </c>
      <c r="AD526" s="20">
        <f t="shared" si="332"/>
        <v>0</v>
      </c>
      <c r="AE526" s="20">
        <f t="shared" si="332"/>
        <v>0</v>
      </c>
      <c r="AF526" s="20">
        <f t="shared" si="332"/>
        <v>0</v>
      </c>
      <c r="AG526" s="20">
        <f t="shared" si="332"/>
        <v>0</v>
      </c>
      <c r="AH526" s="20">
        <f t="shared" si="332"/>
        <v>0</v>
      </c>
      <c r="AI526" s="20">
        <f t="shared" si="332"/>
        <v>0</v>
      </c>
      <c r="AJ526" s="20">
        <f t="shared" si="332"/>
        <v>0</v>
      </c>
      <c r="AK526" s="20">
        <f t="shared" si="332"/>
        <v>0</v>
      </c>
      <c r="AL526" s="21">
        <f t="shared" si="332"/>
        <v>0</v>
      </c>
      <c r="AM526" s="20">
        <f>AM525</f>
        <v>0</v>
      </c>
      <c r="AN526" s="20">
        <f t="shared" ref="AN526:AX526" si="333">AM526+AN525</f>
        <v>0</v>
      </c>
      <c r="AO526" s="20">
        <f t="shared" si="333"/>
        <v>0</v>
      </c>
      <c r="AP526" s="20">
        <f t="shared" si="333"/>
        <v>0</v>
      </c>
      <c r="AQ526" s="20">
        <f t="shared" si="333"/>
        <v>0</v>
      </c>
      <c r="AR526" s="20">
        <f t="shared" si="333"/>
        <v>0</v>
      </c>
      <c r="AS526" s="20">
        <f t="shared" si="333"/>
        <v>0</v>
      </c>
      <c r="AT526" s="20">
        <f t="shared" si="333"/>
        <v>0</v>
      </c>
      <c r="AU526" s="20">
        <f t="shared" si="333"/>
        <v>0</v>
      </c>
      <c r="AV526" s="20">
        <f t="shared" si="333"/>
        <v>0</v>
      </c>
      <c r="AW526" s="20">
        <f t="shared" si="333"/>
        <v>0</v>
      </c>
      <c r="AX526" s="21">
        <f t="shared" si="333"/>
        <v>0</v>
      </c>
      <c r="AY526" s="20">
        <f>AY525</f>
        <v>0</v>
      </c>
      <c r="AZ526" s="20">
        <f t="shared" ref="AZ526:BJ526" si="334">AY526+AZ525</f>
        <v>0</v>
      </c>
      <c r="BA526" s="20">
        <f t="shared" si="334"/>
        <v>0</v>
      </c>
      <c r="BB526" s="20">
        <f t="shared" si="334"/>
        <v>0</v>
      </c>
      <c r="BC526" s="20">
        <f t="shared" si="334"/>
        <v>0</v>
      </c>
      <c r="BD526" s="20">
        <f t="shared" si="334"/>
        <v>0</v>
      </c>
      <c r="BE526" s="20">
        <f t="shared" si="334"/>
        <v>0</v>
      </c>
      <c r="BF526" s="20">
        <f t="shared" si="334"/>
        <v>0</v>
      </c>
      <c r="BG526" s="20">
        <f t="shared" si="334"/>
        <v>0</v>
      </c>
      <c r="BH526" s="20">
        <f t="shared" si="334"/>
        <v>0</v>
      </c>
      <c r="BI526" s="20">
        <f t="shared" si="334"/>
        <v>0</v>
      </c>
      <c r="BJ526" s="21">
        <f t="shared" si="334"/>
        <v>0</v>
      </c>
    </row>
    <row r="528" spans="2:68">
      <c r="B528" s="105">
        <f>CONFIG!$C$18</f>
        <v>0</v>
      </c>
    </row>
    <row r="530" spans="2:62" ht="15" customHeight="1">
      <c r="B530" s="104" t="s">
        <v>62</v>
      </c>
      <c r="C530" s="11"/>
      <c r="D530" s="11"/>
      <c r="E530" s="11"/>
      <c r="F530" s="32"/>
    </row>
    <row r="531" spans="2:62" ht="15" customHeight="1"/>
    <row r="532" spans="2:62" ht="15" customHeight="1">
      <c r="B532" s="81"/>
      <c r="C532" s="475" t="s">
        <v>18</v>
      </c>
      <c r="D532" s="476"/>
      <c r="E532" s="476"/>
      <c r="F532" s="476"/>
      <c r="G532" s="476"/>
      <c r="H532" s="476"/>
      <c r="I532" s="476"/>
      <c r="J532" s="476"/>
      <c r="K532" s="476"/>
      <c r="L532" s="476"/>
      <c r="M532" s="476"/>
      <c r="N532" s="476"/>
      <c r="O532" s="473" t="s">
        <v>19</v>
      </c>
      <c r="P532" s="473"/>
      <c r="Q532" s="473"/>
      <c r="R532" s="473"/>
      <c r="S532" s="473"/>
      <c r="T532" s="473"/>
      <c r="U532" s="473"/>
      <c r="V532" s="473"/>
      <c r="W532" s="473"/>
      <c r="X532" s="473"/>
      <c r="Y532" s="473"/>
      <c r="Z532" s="473"/>
      <c r="AA532" s="475" t="s">
        <v>20</v>
      </c>
      <c r="AB532" s="476"/>
      <c r="AC532" s="476"/>
      <c r="AD532" s="476"/>
      <c r="AE532" s="476"/>
      <c r="AF532" s="476"/>
      <c r="AG532" s="476"/>
      <c r="AH532" s="476"/>
      <c r="AI532" s="476"/>
      <c r="AJ532" s="476"/>
      <c r="AK532" s="476"/>
      <c r="AL532" s="476"/>
      <c r="AM532" s="473" t="s">
        <v>32</v>
      </c>
      <c r="AN532" s="473"/>
      <c r="AO532" s="473"/>
      <c r="AP532" s="473"/>
      <c r="AQ532" s="473"/>
      <c r="AR532" s="473"/>
      <c r="AS532" s="473"/>
      <c r="AT532" s="473"/>
      <c r="AU532" s="473"/>
      <c r="AV532" s="473"/>
      <c r="AW532" s="473"/>
      <c r="AX532" s="473"/>
      <c r="AY532" s="473" t="s">
        <v>33</v>
      </c>
      <c r="AZ532" s="473"/>
      <c r="BA532" s="473"/>
      <c r="BB532" s="473"/>
      <c r="BC532" s="473"/>
      <c r="BD532" s="473"/>
      <c r="BE532" s="473"/>
      <c r="BF532" s="473"/>
      <c r="BG532" s="473"/>
      <c r="BH532" s="473"/>
      <c r="BI532" s="473"/>
      <c r="BJ532" s="473"/>
    </row>
    <row r="533" spans="2:62" ht="15" customHeight="1">
      <c r="B533" s="83" t="s">
        <v>36</v>
      </c>
      <c r="C533" s="18">
        <f>CONFIG!$D$7</f>
        <v>41640</v>
      </c>
      <c r="D533" s="18">
        <f>DATE(YEAR(C533),MONTH(C533)+1,DAY(C533))</f>
        <v>41671</v>
      </c>
      <c r="E533" s="18">
        <f t="shared" ref="E533:BJ533" si="335">DATE(YEAR(D533),MONTH(D533)+1,DAY(D533))</f>
        <v>41699</v>
      </c>
      <c r="F533" s="18">
        <f t="shared" si="335"/>
        <v>41730</v>
      </c>
      <c r="G533" s="18">
        <f t="shared" si="335"/>
        <v>41760</v>
      </c>
      <c r="H533" s="18">
        <f t="shared" si="335"/>
        <v>41791</v>
      </c>
      <c r="I533" s="18">
        <f t="shared" si="335"/>
        <v>41821</v>
      </c>
      <c r="J533" s="18">
        <f t="shared" si="335"/>
        <v>41852</v>
      </c>
      <c r="K533" s="18">
        <f t="shared" si="335"/>
        <v>41883</v>
      </c>
      <c r="L533" s="18">
        <f t="shared" si="335"/>
        <v>41913</v>
      </c>
      <c r="M533" s="18">
        <f t="shared" si="335"/>
        <v>41944</v>
      </c>
      <c r="N533" s="18">
        <f t="shared" si="335"/>
        <v>41974</v>
      </c>
      <c r="O533" s="18">
        <f t="shared" si="335"/>
        <v>42005</v>
      </c>
      <c r="P533" s="18">
        <f t="shared" si="335"/>
        <v>42036</v>
      </c>
      <c r="Q533" s="18">
        <f t="shared" si="335"/>
        <v>42064</v>
      </c>
      <c r="R533" s="18">
        <f t="shared" si="335"/>
        <v>42095</v>
      </c>
      <c r="S533" s="18">
        <f t="shared" si="335"/>
        <v>42125</v>
      </c>
      <c r="T533" s="18">
        <f t="shared" si="335"/>
        <v>42156</v>
      </c>
      <c r="U533" s="18">
        <f t="shared" si="335"/>
        <v>42186</v>
      </c>
      <c r="V533" s="18">
        <f t="shared" si="335"/>
        <v>42217</v>
      </c>
      <c r="W533" s="18">
        <f t="shared" si="335"/>
        <v>42248</v>
      </c>
      <c r="X533" s="18">
        <f t="shared" si="335"/>
        <v>42278</v>
      </c>
      <c r="Y533" s="18">
        <f t="shared" si="335"/>
        <v>42309</v>
      </c>
      <c r="Z533" s="18">
        <f t="shared" si="335"/>
        <v>42339</v>
      </c>
      <c r="AA533" s="18">
        <f t="shared" si="335"/>
        <v>42370</v>
      </c>
      <c r="AB533" s="18">
        <f t="shared" si="335"/>
        <v>42401</v>
      </c>
      <c r="AC533" s="18">
        <f t="shared" si="335"/>
        <v>42430</v>
      </c>
      <c r="AD533" s="18">
        <f t="shared" si="335"/>
        <v>42461</v>
      </c>
      <c r="AE533" s="18">
        <f t="shared" si="335"/>
        <v>42491</v>
      </c>
      <c r="AF533" s="18">
        <f t="shared" si="335"/>
        <v>42522</v>
      </c>
      <c r="AG533" s="18">
        <f t="shared" si="335"/>
        <v>42552</v>
      </c>
      <c r="AH533" s="18">
        <f t="shared" si="335"/>
        <v>42583</v>
      </c>
      <c r="AI533" s="18">
        <f t="shared" si="335"/>
        <v>42614</v>
      </c>
      <c r="AJ533" s="18">
        <f t="shared" si="335"/>
        <v>42644</v>
      </c>
      <c r="AK533" s="18">
        <f t="shared" si="335"/>
        <v>42675</v>
      </c>
      <c r="AL533" s="18">
        <f t="shared" si="335"/>
        <v>42705</v>
      </c>
      <c r="AM533" s="18">
        <f t="shared" si="335"/>
        <v>42736</v>
      </c>
      <c r="AN533" s="18">
        <f t="shared" si="335"/>
        <v>42767</v>
      </c>
      <c r="AO533" s="18">
        <f t="shared" si="335"/>
        <v>42795</v>
      </c>
      <c r="AP533" s="18">
        <f t="shared" si="335"/>
        <v>42826</v>
      </c>
      <c r="AQ533" s="18">
        <f t="shared" si="335"/>
        <v>42856</v>
      </c>
      <c r="AR533" s="18">
        <f t="shared" si="335"/>
        <v>42887</v>
      </c>
      <c r="AS533" s="18">
        <f t="shared" si="335"/>
        <v>42917</v>
      </c>
      <c r="AT533" s="18">
        <f t="shared" si="335"/>
        <v>42948</v>
      </c>
      <c r="AU533" s="18">
        <f t="shared" si="335"/>
        <v>42979</v>
      </c>
      <c r="AV533" s="18">
        <f t="shared" si="335"/>
        <v>43009</v>
      </c>
      <c r="AW533" s="18">
        <f t="shared" si="335"/>
        <v>43040</v>
      </c>
      <c r="AX533" s="18">
        <f t="shared" si="335"/>
        <v>43070</v>
      </c>
      <c r="AY533" s="18">
        <f t="shared" si="335"/>
        <v>43101</v>
      </c>
      <c r="AZ533" s="18">
        <f t="shared" si="335"/>
        <v>43132</v>
      </c>
      <c r="BA533" s="18">
        <f t="shared" si="335"/>
        <v>43160</v>
      </c>
      <c r="BB533" s="18">
        <f t="shared" si="335"/>
        <v>43191</v>
      </c>
      <c r="BC533" s="18">
        <f t="shared" si="335"/>
        <v>43221</v>
      </c>
      <c r="BD533" s="18">
        <f t="shared" si="335"/>
        <v>43252</v>
      </c>
      <c r="BE533" s="18">
        <f t="shared" si="335"/>
        <v>43282</v>
      </c>
      <c r="BF533" s="18">
        <f t="shared" si="335"/>
        <v>43313</v>
      </c>
      <c r="BG533" s="18">
        <f t="shared" si="335"/>
        <v>43344</v>
      </c>
      <c r="BH533" s="18">
        <f t="shared" si="335"/>
        <v>43374</v>
      </c>
      <c r="BI533" s="18">
        <f t="shared" si="335"/>
        <v>43405</v>
      </c>
      <c r="BJ533" s="18">
        <f t="shared" si="335"/>
        <v>43435</v>
      </c>
    </row>
    <row r="534" spans="2:62" ht="15" customHeight="1">
      <c r="B534" s="366">
        <f>'Charges variables (avancé)'!$C$68</f>
        <v>0</v>
      </c>
      <c r="C534" s="367">
        <v>0</v>
      </c>
      <c r="D534" s="368">
        <f>C547+C534-('Charges variables (avancé)'!$F68*Commandes!D$13)</f>
        <v>0</v>
      </c>
      <c r="E534" s="368">
        <f>D547+D534-('Charges variables (avancé)'!$F68*Commandes!E$13)</f>
        <v>0</v>
      </c>
      <c r="F534" s="368">
        <f>E547+E534-('Charges variables (avancé)'!$F68*Commandes!F$13)</f>
        <v>0</v>
      </c>
      <c r="G534" s="368">
        <f>F547+F534-('Charges variables (avancé)'!$F68*Commandes!G$13)</f>
        <v>0</v>
      </c>
      <c r="H534" s="368">
        <f>G547+G534-('Charges variables (avancé)'!$F68*Commandes!H$13)</f>
        <v>0</v>
      </c>
      <c r="I534" s="368">
        <f>H547+H534-('Charges variables (avancé)'!$F68*Commandes!I$13)</f>
        <v>0</v>
      </c>
      <c r="J534" s="368">
        <f>I547+I534-('Charges variables (avancé)'!$F68*Commandes!J$13)</f>
        <v>0</v>
      </c>
      <c r="K534" s="368">
        <f>J547+J534-('Charges variables (avancé)'!$F68*Commandes!K$13)</f>
        <v>0</v>
      </c>
      <c r="L534" s="368">
        <f>K547+K534-('Charges variables (avancé)'!$F68*Commandes!L$13)</f>
        <v>0</v>
      </c>
      <c r="M534" s="368">
        <f>L547+L534-('Charges variables (avancé)'!$F68*Commandes!M$13)</f>
        <v>0</v>
      </c>
      <c r="N534" s="368">
        <f>M547+M534-('Charges variables (avancé)'!$F68*Commandes!N$13)</f>
        <v>0</v>
      </c>
      <c r="O534" s="368">
        <f>N547+N534-('Charges variables (avancé)'!$F68*Commandes!O$13)</f>
        <v>0</v>
      </c>
      <c r="P534" s="368">
        <f>O547+O534-('Charges variables (avancé)'!$F68*Commandes!P$13)</f>
        <v>0</v>
      </c>
      <c r="Q534" s="368">
        <f>P547+P534-('Charges variables (avancé)'!$F68*Commandes!Q$13)</f>
        <v>0</v>
      </c>
      <c r="R534" s="368">
        <f>Q547+Q534-('Charges variables (avancé)'!$F68*Commandes!R$13)</f>
        <v>0</v>
      </c>
      <c r="S534" s="368">
        <f>R547+R534-('Charges variables (avancé)'!$F68*Commandes!S$13)</f>
        <v>0</v>
      </c>
      <c r="T534" s="368">
        <f>S547+S534-('Charges variables (avancé)'!$F68*Commandes!T$13)</f>
        <v>0</v>
      </c>
      <c r="U534" s="368">
        <f>T547+T534-('Charges variables (avancé)'!$F68*Commandes!U$13)</f>
        <v>0</v>
      </c>
      <c r="V534" s="368">
        <f>U547+U534-('Charges variables (avancé)'!$F68*Commandes!V$13)</f>
        <v>0</v>
      </c>
      <c r="W534" s="368">
        <f>V547+V534-('Charges variables (avancé)'!$F68*Commandes!W$13)</f>
        <v>0</v>
      </c>
      <c r="X534" s="368">
        <f>W547+W534-('Charges variables (avancé)'!$F68*Commandes!X$13)</f>
        <v>0</v>
      </c>
      <c r="Y534" s="368">
        <f>X547+X534-('Charges variables (avancé)'!$F68*Commandes!Y$13)</f>
        <v>0</v>
      </c>
      <c r="Z534" s="368">
        <f>Y547+Y534-('Charges variables (avancé)'!$F68*Commandes!Z$13)</f>
        <v>0</v>
      </c>
      <c r="AA534" s="368">
        <f>Z547+Z534-('Charges variables (avancé)'!$F68*Commandes!AA$13)</f>
        <v>0</v>
      </c>
      <c r="AB534" s="368">
        <f>AA547+AA534-('Charges variables (avancé)'!$F68*Commandes!AB$13)</f>
        <v>0</v>
      </c>
      <c r="AC534" s="368">
        <f>AB547+AB534-('Charges variables (avancé)'!$F68*Commandes!AC$13)</f>
        <v>0</v>
      </c>
      <c r="AD534" s="368">
        <f>AC547+AC534-('Charges variables (avancé)'!$F68*Commandes!AD$13)</f>
        <v>0</v>
      </c>
      <c r="AE534" s="368">
        <f>AD547+AD534-('Charges variables (avancé)'!$F68*Commandes!AE$13)</f>
        <v>0</v>
      </c>
      <c r="AF534" s="368">
        <f>AE547+AE534-('Charges variables (avancé)'!$F68*Commandes!AF$13)</f>
        <v>0</v>
      </c>
      <c r="AG534" s="368">
        <f>AF547+AF534-('Charges variables (avancé)'!$F68*Commandes!AG$13)</f>
        <v>0</v>
      </c>
      <c r="AH534" s="368">
        <f>AG547+AG534-('Charges variables (avancé)'!$F68*Commandes!AH$13)</f>
        <v>0</v>
      </c>
      <c r="AI534" s="368">
        <f>AH547+AH534-('Charges variables (avancé)'!$F68*Commandes!AI$13)</f>
        <v>0</v>
      </c>
      <c r="AJ534" s="368">
        <f>AI547+AI534-('Charges variables (avancé)'!$F68*Commandes!AJ$13)</f>
        <v>0</v>
      </c>
      <c r="AK534" s="368">
        <f>AJ547+AJ534-('Charges variables (avancé)'!$F68*Commandes!AK$13)</f>
        <v>0</v>
      </c>
      <c r="AL534" s="368">
        <f>AK547+AK534-('Charges variables (avancé)'!$F68*Commandes!AL$13)</f>
        <v>0</v>
      </c>
      <c r="AM534" s="368">
        <f>AL547+AL534-('Charges variables (avancé)'!$F68*Commandes!AM$13)</f>
        <v>0</v>
      </c>
      <c r="AN534" s="368">
        <f>AM547+AM534-('Charges variables (avancé)'!$F68*Commandes!AN$13)</f>
        <v>0</v>
      </c>
      <c r="AO534" s="368">
        <f>AN547+AN534-('Charges variables (avancé)'!$F68*Commandes!AO$13)</f>
        <v>0</v>
      </c>
      <c r="AP534" s="368">
        <f>AO547+AO534-('Charges variables (avancé)'!$F68*Commandes!AP$13)</f>
        <v>0</v>
      </c>
      <c r="AQ534" s="368">
        <f>AP547+AP534-('Charges variables (avancé)'!$F68*Commandes!AQ$13)</f>
        <v>0</v>
      </c>
      <c r="AR534" s="368">
        <f>AQ547+AQ534-('Charges variables (avancé)'!$F68*Commandes!AR$13)</f>
        <v>0</v>
      </c>
      <c r="AS534" s="368">
        <f>AR547+AR534-('Charges variables (avancé)'!$F68*Commandes!AS$13)</f>
        <v>0</v>
      </c>
      <c r="AT534" s="368">
        <f>AS547+AS534-('Charges variables (avancé)'!$F68*Commandes!AT$13)</f>
        <v>0</v>
      </c>
      <c r="AU534" s="368">
        <f>AT547+AT534-('Charges variables (avancé)'!$F68*Commandes!AU$13)</f>
        <v>0</v>
      </c>
      <c r="AV534" s="368">
        <f>AU547+AU534-('Charges variables (avancé)'!$F68*Commandes!AV$13)</f>
        <v>0</v>
      </c>
      <c r="AW534" s="368">
        <f>AV547+AV534-('Charges variables (avancé)'!$F68*Commandes!AW$13)</f>
        <v>0</v>
      </c>
      <c r="AX534" s="368">
        <f>AW547+AW534-('Charges variables (avancé)'!$F68*Commandes!AX$13)</f>
        <v>0</v>
      </c>
      <c r="AY534" s="368">
        <f>AX547+AX534-('Charges variables (avancé)'!$F68*Commandes!AY$13)</f>
        <v>0</v>
      </c>
      <c r="AZ534" s="368">
        <f>AY547+AY534-('Charges variables (avancé)'!$F68*Commandes!AZ$13)</f>
        <v>0</v>
      </c>
      <c r="BA534" s="368">
        <f>AZ547+AZ534-('Charges variables (avancé)'!$F68*Commandes!BA$13)</f>
        <v>0</v>
      </c>
      <c r="BB534" s="368">
        <f>BA547+BA534-('Charges variables (avancé)'!$F68*Commandes!BB$13)</f>
        <v>0</v>
      </c>
      <c r="BC534" s="368">
        <f>BB547+BB534-('Charges variables (avancé)'!$F68*Commandes!BC$13)</f>
        <v>0</v>
      </c>
      <c r="BD534" s="368">
        <f>BC547+BC534-('Charges variables (avancé)'!$F68*Commandes!BD$13)</f>
        <v>0</v>
      </c>
      <c r="BE534" s="368">
        <f>BD547+BD534-('Charges variables (avancé)'!$F68*Commandes!BE$13)</f>
        <v>0</v>
      </c>
      <c r="BF534" s="368">
        <f>BE547+BE534-('Charges variables (avancé)'!$F68*Commandes!BF$13)</f>
        <v>0</v>
      </c>
      <c r="BG534" s="368">
        <f>BF547+BF534-('Charges variables (avancé)'!$F68*Commandes!BG$13)</f>
        <v>0</v>
      </c>
      <c r="BH534" s="368">
        <f>BG547+BG534-('Charges variables (avancé)'!$F68*Commandes!BH$13)</f>
        <v>0</v>
      </c>
      <c r="BI534" s="368">
        <f>BH547+BH534-('Charges variables (avancé)'!$F68*Commandes!BI$13)</f>
        <v>0</v>
      </c>
      <c r="BJ534" s="368">
        <f>BI547+BI534-('Charges variables (avancé)'!$F68*Commandes!BJ$13)</f>
        <v>0</v>
      </c>
    </row>
    <row r="535" spans="2:62" ht="15" customHeight="1">
      <c r="B535" s="366">
        <f>'Charges variables (avancé)'!$C$69</f>
        <v>0</v>
      </c>
      <c r="C535" s="367">
        <v>0</v>
      </c>
      <c r="D535" s="368">
        <f>C548+C535-('Charges variables (avancé)'!$F69*Commandes!D$13)</f>
        <v>0</v>
      </c>
      <c r="E535" s="368">
        <f>D548+D535-('Charges variables (avancé)'!$F69*Commandes!E$13)</f>
        <v>0</v>
      </c>
      <c r="F535" s="368">
        <f>E548+E535-('Charges variables (avancé)'!$F69*Commandes!F$13)</f>
        <v>0</v>
      </c>
      <c r="G535" s="368">
        <f>F548+F535-('Charges variables (avancé)'!$F69*Commandes!G$13)</f>
        <v>0</v>
      </c>
      <c r="H535" s="368">
        <f>G548+G535-('Charges variables (avancé)'!$F69*Commandes!H$13)</f>
        <v>0</v>
      </c>
      <c r="I535" s="368">
        <f>H548+H535-('Charges variables (avancé)'!$F69*Commandes!I$13)</f>
        <v>0</v>
      </c>
      <c r="J535" s="368">
        <f>I548+I535-('Charges variables (avancé)'!$F69*Commandes!J$13)</f>
        <v>0</v>
      </c>
      <c r="K535" s="368">
        <f>J548+J535-('Charges variables (avancé)'!$F69*Commandes!K$13)</f>
        <v>0</v>
      </c>
      <c r="L535" s="368">
        <f>K548+K535-('Charges variables (avancé)'!$F69*Commandes!L$13)</f>
        <v>0</v>
      </c>
      <c r="M535" s="368">
        <f>L548+L535-('Charges variables (avancé)'!$F69*Commandes!M$13)</f>
        <v>0</v>
      </c>
      <c r="N535" s="368">
        <f>M548+M535-('Charges variables (avancé)'!$F69*Commandes!N$13)</f>
        <v>0</v>
      </c>
      <c r="O535" s="368">
        <f>N548+N535-('Charges variables (avancé)'!$F69*Commandes!O$13)</f>
        <v>0</v>
      </c>
      <c r="P535" s="368">
        <f>O548+O535-('Charges variables (avancé)'!$F69*Commandes!P$13)</f>
        <v>0</v>
      </c>
      <c r="Q535" s="368">
        <f>P548+P535-('Charges variables (avancé)'!$F69*Commandes!Q$13)</f>
        <v>0</v>
      </c>
      <c r="R535" s="368">
        <f>Q548+Q535-('Charges variables (avancé)'!$F69*Commandes!R$13)</f>
        <v>0</v>
      </c>
      <c r="S535" s="368">
        <f>R548+R535-('Charges variables (avancé)'!$F69*Commandes!S$13)</f>
        <v>0</v>
      </c>
      <c r="T535" s="368">
        <f>S548+S535-('Charges variables (avancé)'!$F69*Commandes!T$13)</f>
        <v>0</v>
      </c>
      <c r="U535" s="368">
        <f>T548+T535-('Charges variables (avancé)'!$F69*Commandes!U$13)</f>
        <v>0</v>
      </c>
      <c r="V535" s="368">
        <f>U548+U535-('Charges variables (avancé)'!$F69*Commandes!V$13)</f>
        <v>0</v>
      </c>
      <c r="W535" s="368">
        <f>V548+V535-('Charges variables (avancé)'!$F69*Commandes!W$13)</f>
        <v>0</v>
      </c>
      <c r="X535" s="368">
        <f>W548+W535-('Charges variables (avancé)'!$F69*Commandes!X$13)</f>
        <v>0</v>
      </c>
      <c r="Y535" s="368">
        <f>X548+X535-('Charges variables (avancé)'!$F69*Commandes!Y$13)</f>
        <v>0</v>
      </c>
      <c r="Z535" s="368">
        <f>Y548+Y535-('Charges variables (avancé)'!$F69*Commandes!Z$13)</f>
        <v>0</v>
      </c>
      <c r="AA535" s="368">
        <f>Z548+Z535-('Charges variables (avancé)'!$F69*Commandes!AA$13)</f>
        <v>0</v>
      </c>
      <c r="AB535" s="368">
        <f>AA548+AA535-('Charges variables (avancé)'!$F69*Commandes!AB$13)</f>
        <v>0</v>
      </c>
      <c r="AC535" s="368">
        <f>AB548+AB535-('Charges variables (avancé)'!$F69*Commandes!AC$13)</f>
        <v>0</v>
      </c>
      <c r="AD535" s="368">
        <f>AC548+AC535-('Charges variables (avancé)'!$F69*Commandes!AD$13)</f>
        <v>0</v>
      </c>
      <c r="AE535" s="368">
        <f>AD548+AD535-('Charges variables (avancé)'!$F69*Commandes!AE$13)</f>
        <v>0</v>
      </c>
      <c r="AF535" s="368">
        <f>AE548+AE535-('Charges variables (avancé)'!$F69*Commandes!AF$13)</f>
        <v>0</v>
      </c>
      <c r="AG535" s="368">
        <f>AF548+AF535-('Charges variables (avancé)'!$F69*Commandes!AG$13)</f>
        <v>0</v>
      </c>
      <c r="AH535" s="368">
        <f>AG548+AG535-('Charges variables (avancé)'!$F69*Commandes!AH$13)</f>
        <v>0</v>
      </c>
      <c r="AI535" s="368">
        <f>AH548+AH535-('Charges variables (avancé)'!$F69*Commandes!AI$13)</f>
        <v>0</v>
      </c>
      <c r="AJ535" s="368">
        <f>AI548+AI535-('Charges variables (avancé)'!$F69*Commandes!AJ$13)</f>
        <v>0</v>
      </c>
      <c r="AK535" s="368">
        <f>AJ548+AJ535-('Charges variables (avancé)'!$F69*Commandes!AK$13)</f>
        <v>0</v>
      </c>
      <c r="AL535" s="368">
        <f>AK548+AK535-('Charges variables (avancé)'!$F69*Commandes!AL$13)</f>
        <v>0</v>
      </c>
      <c r="AM535" s="368">
        <f>AL548+AL535-('Charges variables (avancé)'!$F69*Commandes!AM$13)</f>
        <v>0</v>
      </c>
      <c r="AN535" s="368">
        <f>AM548+AM535-('Charges variables (avancé)'!$F69*Commandes!AN$13)</f>
        <v>0</v>
      </c>
      <c r="AO535" s="368">
        <f>AN548+AN535-('Charges variables (avancé)'!$F69*Commandes!AO$13)</f>
        <v>0</v>
      </c>
      <c r="AP535" s="368">
        <f>AO548+AO535-('Charges variables (avancé)'!$F69*Commandes!AP$13)</f>
        <v>0</v>
      </c>
      <c r="AQ535" s="368">
        <f>AP548+AP535-('Charges variables (avancé)'!$F69*Commandes!AQ$13)</f>
        <v>0</v>
      </c>
      <c r="AR535" s="368">
        <f>AQ548+AQ535-('Charges variables (avancé)'!$F69*Commandes!AR$13)</f>
        <v>0</v>
      </c>
      <c r="AS535" s="368">
        <f>AR548+AR535-('Charges variables (avancé)'!$F69*Commandes!AS$13)</f>
        <v>0</v>
      </c>
      <c r="AT535" s="368">
        <f>AS548+AS535-('Charges variables (avancé)'!$F69*Commandes!AT$13)</f>
        <v>0</v>
      </c>
      <c r="AU535" s="368">
        <f>AT548+AT535-('Charges variables (avancé)'!$F69*Commandes!AU$13)</f>
        <v>0</v>
      </c>
      <c r="AV535" s="368">
        <f>AU548+AU535-('Charges variables (avancé)'!$F69*Commandes!AV$13)</f>
        <v>0</v>
      </c>
      <c r="AW535" s="368">
        <f>AV548+AV535-('Charges variables (avancé)'!$F69*Commandes!AW$13)</f>
        <v>0</v>
      </c>
      <c r="AX535" s="368">
        <f>AW548+AW535-('Charges variables (avancé)'!$F69*Commandes!AX$13)</f>
        <v>0</v>
      </c>
      <c r="AY535" s="368">
        <f>AX548+AX535-('Charges variables (avancé)'!$F69*Commandes!AY$13)</f>
        <v>0</v>
      </c>
      <c r="AZ535" s="368">
        <f>AY548+AY535-('Charges variables (avancé)'!$F69*Commandes!AZ$13)</f>
        <v>0</v>
      </c>
      <c r="BA535" s="368">
        <f>AZ548+AZ535-('Charges variables (avancé)'!$F69*Commandes!BA$13)</f>
        <v>0</v>
      </c>
      <c r="BB535" s="368">
        <f>BA548+BA535-('Charges variables (avancé)'!$F69*Commandes!BB$13)</f>
        <v>0</v>
      </c>
      <c r="BC535" s="368">
        <f>BB548+BB535-('Charges variables (avancé)'!$F69*Commandes!BC$13)</f>
        <v>0</v>
      </c>
      <c r="BD535" s="368">
        <f>BC548+BC535-('Charges variables (avancé)'!$F69*Commandes!BD$13)</f>
        <v>0</v>
      </c>
      <c r="BE535" s="368">
        <f>BD548+BD535-('Charges variables (avancé)'!$F69*Commandes!BE$13)</f>
        <v>0</v>
      </c>
      <c r="BF535" s="368">
        <f>BE548+BE535-('Charges variables (avancé)'!$F69*Commandes!BF$13)</f>
        <v>0</v>
      </c>
      <c r="BG535" s="368">
        <f>BF548+BF535-('Charges variables (avancé)'!$F69*Commandes!BG$13)</f>
        <v>0</v>
      </c>
      <c r="BH535" s="368">
        <f>BG548+BG535-('Charges variables (avancé)'!$F69*Commandes!BH$13)</f>
        <v>0</v>
      </c>
      <c r="BI535" s="368">
        <f>BH548+BH535-('Charges variables (avancé)'!$F69*Commandes!BI$13)</f>
        <v>0</v>
      </c>
      <c r="BJ535" s="368">
        <f>BI548+BI535-('Charges variables (avancé)'!$F69*Commandes!BJ$13)</f>
        <v>0</v>
      </c>
    </row>
    <row r="536" spans="2:62" ht="15" customHeight="1">
      <c r="B536" s="366">
        <f>'Charges variables (avancé)'!$C$70</f>
        <v>0</v>
      </c>
      <c r="C536" s="367">
        <v>0</v>
      </c>
      <c r="D536" s="368">
        <f>C549+C536-('Charges variables (avancé)'!$F70*Commandes!D$13)</f>
        <v>0</v>
      </c>
      <c r="E536" s="368">
        <f>D549+D536-('Charges variables (avancé)'!$F70*Commandes!E$13)</f>
        <v>0</v>
      </c>
      <c r="F536" s="368">
        <f>E549+E536-('Charges variables (avancé)'!$F70*Commandes!F$13)</f>
        <v>0</v>
      </c>
      <c r="G536" s="368">
        <f>F549+F536-('Charges variables (avancé)'!$F70*Commandes!G$13)</f>
        <v>0</v>
      </c>
      <c r="H536" s="368">
        <f>G549+G536-('Charges variables (avancé)'!$F70*Commandes!H$13)</f>
        <v>0</v>
      </c>
      <c r="I536" s="368">
        <f>H549+H536-('Charges variables (avancé)'!$F70*Commandes!I$13)</f>
        <v>0</v>
      </c>
      <c r="J536" s="368">
        <f>I549+I536-('Charges variables (avancé)'!$F70*Commandes!J$13)</f>
        <v>0</v>
      </c>
      <c r="K536" s="368">
        <f>J549+J536-('Charges variables (avancé)'!$F70*Commandes!K$13)</f>
        <v>0</v>
      </c>
      <c r="L536" s="368">
        <f>K549+K536-('Charges variables (avancé)'!$F70*Commandes!L$13)</f>
        <v>0</v>
      </c>
      <c r="M536" s="368">
        <f>L549+L536-('Charges variables (avancé)'!$F70*Commandes!M$13)</f>
        <v>0</v>
      </c>
      <c r="N536" s="368">
        <f>M549+M536-('Charges variables (avancé)'!$F70*Commandes!N$13)</f>
        <v>0</v>
      </c>
      <c r="O536" s="368">
        <f>N549+N536-('Charges variables (avancé)'!$F70*Commandes!O$13)</f>
        <v>0</v>
      </c>
      <c r="P536" s="368">
        <f>O549+O536-('Charges variables (avancé)'!$F70*Commandes!P$13)</f>
        <v>0</v>
      </c>
      <c r="Q536" s="368">
        <f>P549+P536-('Charges variables (avancé)'!$F70*Commandes!Q$13)</f>
        <v>0</v>
      </c>
      <c r="R536" s="368">
        <f>Q549+Q536-('Charges variables (avancé)'!$F70*Commandes!R$13)</f>
        <v>0</v>
      </c>
      <c r="S536" s="368">
        <f>R549+R536-('Charges variables (avancé)'!$F70*Commandes!S$13)</f>
        <v>0</v>
      </c>
      <c r="T536" s="368">
        <f>S549+S536-('Charges variables (avancé)'!$F70*Commandes!T$13)</f>
        <v>0</v>
      </c>
      <c r="U536" s="368">
        <f>T549+T536-('Charges variables (avancé)'!$F70*Commandes!U$13)</f>
        <v>0</v>
      </c>
      <c r="V536" s="368">
        <f>U549+U536-('Charges variables (avancé)'!$F70*Commandes!V$13)</f>
        <v>0</v>
      </c>
      <c r="W536" s="368">
        <f>V549+V536-('Charges variables (avancé)'!$F70*Commandes!W$13)</f>
        <v>0</v>
      </c>
      <c r="X536" s="368">
        <f>W549+W536-('Charges variables (avancé)'!$F70*Commandes!X$13)</f>
        <v>0</v>
      </c>
      <c r="Y536" s="368">
        <f>X549+X536-('Charges variables (avancé)'!$F70*Commandes!Y$13)</f>
        <v>0</v>
      </c>
      <c r="Z536" s="368">
        <f>Y549+Y536-('Charges variables (avancé)'!$F70*Commandes!Z$13)</f>
        <v>0</v>
      </c>
      <c r="AA536" s="368">
        <f>Z549+Z536-('Charges variables (avancé)'!$F70*Commandes!AA$13)</f>
        <v>0</v>
      </c>
      <c r="AB536" s="368">
        <f>AA549+AA536-('Charges variables (avancé)'!$F70*Commandes!AB$13)</f>
        <v>0</v>
      </c>
      <c r="AC536" s="368">
        <f>AB549+AB536-('Charges variables (avancé)'!$F70*Commandes!AC$13)</f>
        <v>0</v>
      </c>
      <c r="AD536" s="368">
        <f>AC549+AC536-('Charges variables (avancé)'!$F70*Commandes!AD$13)</f>
        <v>0</v>
      </c>
      <c r="AE536" s="368">
        <f>AD549+AD536-('Charges variables (avancé)'!$F70*Commandes!AE$13)</f>
        <v>0</v>
      </c>
      <c r="AF536" s="368">
        <f>AE549+AE536-('Charges variables (avancé)'!$F70*Commandes!AF$13)</f>
        <v>0</v>
      </c>
      <c r="AG536" s="368">
        <f>AF549+AF536-('Charges variables (avancé)'!$F70*Commandes!AG$13)</f>
        <v>0</v>
      </c>
      <c r="AH536" s="368">
        <f>AG549+AG536-('Charges variables (avancé)'!$F70*Commandes!AH$13)</f>
        <v>0</v>
      </c>
      <c r="AI536" s="368">
        <f>AH549+AH536-('Charges variables (avancé)'!$F70*Commandes!AI$13)</f>
        <v>0</v>
      </c>
      <c r="AJ536" s="368">
        <f>AI549+AI536-('Charges variables (avancé)'!$F70*Commandes!AJ$13)</f>
        <v>0</v>
      </c>
      <c r="AK536" s="368">
        <f>AJ549+AJ536-('Charges variables (avancé)'!$F70*Commandes!AK$13)</f>
        <v>0</v>
      </c>
      <c r="AL536" s="368">
        <f>AK549+AK536-('Charges variables (avancé)'!$F70*Commandes!AL$13)</f>
        <v>0</v>
      </c>
      <c r="AM536" s="368">
        <f>AL549+AL536-('Charges variables (avancé)'!$F70*Commandes!AM$13)</f>
        <v>0</v>
      </c>
      <c r="AN536" s="368">
        <f>AM549+AM536-('Charges variables (avancé)'!$F70*Commandes!AN$13)</f>
        <v>0</v>
      </c>
      <c r="AO536" s="368">
        <f>AN549+AN536-('Charges variables (avancé)'!$F70*Commandes!AO$13)</f>
        <v>0</v>
      </c>
      <c r="AP536" s="368">
        <f>AO549+AO536-('Charges variables (avancé)'!$F70*Commandes!AP$13)</f>
        <v>0</v>
      </c>
      <c r="AQ536" s="368">
        <f>AP549+AP536-('Charges variables (avancé)'!$F70*Commandes!AQ$13)</f>
        <v>0</v>
      </c>
      <c r="AR536" s="368">
        <f>AQ549+AQ536-('Charges variables (avancé)'!$F70*Commandes!AR$13)</f>
        <v>0</v>
      </c>
      <c r="AS536" s="368">
        <f>AR549+AR536-('Charges variables (avancé)'!$F70*Commandes!AS$13)</f>
        <v>0</v>
      </c>
      <c r="AT536" s="368">
        <f>AS549+AS536-('Charges variables (avancé)'!$F70*Commandes!AT$13)</f>
        <v>0</v>
      </c>
      <c r="AU536" s="368">
        <f>AT549+AT536-('Charges variables (avancé)'!$F70*Commandes!AU$13)</f>
        <v>0</v>
      </c>
      <c r="AV536" s="368">
        <f>AU549+AU536-('Charges variables (avancé)'!$F70*Commandes!AV$13)</f>
        <v>0</v>
      </c>
      <c r="AW536" s="368">
        <f>AV549+AV536-('Charges variables (avancé)'!$F70*Commandes!AW$13)</f>
        <v>0</v>
      </c>
      <c r="AX536" s="368">
        <f>AW549+AW536-('Charges variables (avancé)'!$F70*Commandes!AX$13)</f>
        <v>0</v>
      </c>
      <c r="AY536" s="368">
        <f>AX549+AX536-('Charges variables (avancé)'!$F70*Commandes!AY$13)</f>
        <v>0</v>
      </c>
      <c r="AZ536" s="368">
        <f>AY549+AY536-('Charges variables (avancé)'!$F70*Commandes!AZ$13)</f>
        <v>0</v>
      </c>
      <c r="BA536" s="368">
        <f>AZ549+AZ536-('Charges variables (avancé)'!$F70*Commandes!BA$13)</f>
        <v>0</v>
      </c>
      <c r="BB536" s="368">
        <f>BA549+BA536-('Charges variables (avancé)'!$F70*Commandes!BB$13)</f>
        <v>0</v>
      </c>
      <c r="BC536" s="368">
        <f>BB549+BB536-('Charges variables (avancé)'!$F70*Commandes!BC$13)</f>
        <v>0</v>
      </c>
      <c r="BD536" s="368">
        <f>BC549+BC536-('Charges variables (avancé)'!$F70*Commandes!BD$13)</f>
        <v>0</v>
      </c>
      <c r="BE536" s="368">
        <f>BD549+BD536-('Charges variables (avancé)'!$F70*Commandes!BE$13)</f>
        <v>0</v>
      </c>
      <c r="BF536" s="368">
        <f>BE549+BE536-('Charges variables (avancé)'!$F70*Commandes!BF$13)</f>
        <v>0</v>
      </c>
      <c r="BG536" s="368">
        <f>BF549+BF536-('Charges variables (avancé)'!$F70*Commandes!BG$13)</f>
        <v>0</v>
      </c>
      <c r="BH536" s="368">
        <f>BG549+BG536-('Charges variables (avancé)'!$F70*Commandes!BH$13)</f>
        <v>0</v>
      </c>
      <c r="BI536" s="368">
        <f>BH549+BH536-('Charges variables (avancé)'!$F70*Commandes!BI$13)</f>
        <v>0</v>
      </c>
      <c r="BJ536" s="368">
        <f>BI549+BI536-('Charges variables (avancé)'!$F70*Commandes!BJ$13)</f>
        <v>0</v>
      </c>
    </row>
    <row r="537" spans="2:62" ht="15" customHeight="1">
      <c r="B537" s="366">
        <f>'Charges variables (avancé)'!$C$71</f>
        <v>0</v>
      </c>
      <c r="C537" s="367">
        <v>0</v>
      </c>
      <c r="D537" s="368">
        <f>C550+C537-('Charges variables (avancé)'!$F71*Commandes!D$13)</f>
        <v>0</v>
      </c>
      <c r="E537" s="368">
        <f>D550+D537-('Charges variables (avancé)'!$F71*Commandes!E$13)</f>
        <v>0</v>
      </c>
      <c r="F537" s="368">
        <f>E550+E537-('Charges variables (avancé)'!$F71*Commandes!F$13)</f>
        <v>0</v>
      </c>
      <c r="G537" s="368">
        <f>F550+F537-('Charges variables (avancé)'!$F71*Commandes!G$13)</f>
        <v>0</v>
      </c>
      <c r="H537" s="368">
        <f>G550+G537-('Charges variables (avancé)'!$F71*Commandes!H$13)</f>
        <v>0</v>
      </c>
      <c r="I537" s="368">
        <f>H550+H537-('Charges variables (avancé)'!$F71*Commandes!I$13)</f>
        <v>0</v>
      </c>
      <c r="J537" s="368">
        <f>I550+I537-('Charges variables (avancé)'!$F71*Commandes!J$13)</f>
        <v>0</v>
      </c>
      <c r="K537" s="368">
        <f>J550+J537-('Charges variables (avancé)'!$F71*Commandes!K$13)</f>
        <v>0</v>
      </c>
      <c r="L537" s="368">
        <f>K550+K537-('Charges variables (avancé)'!$F71*Commandes!L$13)</f>
        <v>0</v>
      </c>
      <c r="M537" s="368">
        <f>L550+L537-('Charges variables (avancé)'!$F71*Commandes!M$13)</f>
        <v>0</v>
      </c>
      <c r="N537" s="368">
        <f>M550+M537-('Charges variables (avancé)'!$F71*Commandes!N$13)</f>
        <v>0</v>
      </c>
      <c r="O537" s="368">
        <f>N550+N537-('Charges variables (avancé)'!$F71*Commandes!O$13)</f>
        <v>0</v>
      </c>
      <c r="P537" s="368">
        <f>O550+O537-('Charges variables (avancé)'!$F71*Commandes!P$13)</f>
        <v>0</v>
      </c>
      <c r="Q537" s="368">
        <f>P550+P537-('Charges variables (avancé)'!$F71*Commandes!Q$13)</f>
        <v>0</v>
      </c>
      <c r="R537" s="368">
        <f>Q550+Q537-('Charges variables (avancé)'!$F71*Commandes!R$13)</f>
        <v>0</v>
      </c>
      <c r="S537" s="368">
        <f>R550+R537-('Charges variables (avancé)'!$F71*Commandes!S$13)</f>
        <v>0</v>
      </c>
      <c r="T537" s="368">
        <f>S550+S537-('Charges variables (avancé)'!$F71*Commandes!T$13)</f>
        <v>0</v>
      </c>
      <c r="U537" s="368">
        <f>T550+T537-('Charges variables (avancé)'!$F71*Commandes!U$13)</f>
        <v>0</v>
      </c>
      <c r="V537" s="368">
        <f>U550+U537-('Charges variables (avancé)'!$F71*Commandes!V$13)</f>
        <v>0</v>
      </c>
      <c r="W537" s="368">
        <f>V550+V537-('Charges variables (avancé)'!$F71*Commandes!W$13)</f>
        <v>0</v>
      </c>
      <c r="X537" s="368">
        <f>W550+W537-('Charges variables (avancé)'!$F71*Commandes!X$13)</f>
        <v>0</v>
      </c>
      <c r="Y537" s="368">
        <f>X550+X537-('Charges variables (avancé)'!$F71*Commandes!Y$13)</f>
        <v>0</v>
      </c>
      <c r="Z537" s="368">
        <f>Y550+Y537-('Charges variables (avancé)'!$F71*Commandes!Z$13)</f>
        <v>0</v>
      </c>
      <c r="AA537" s="368">
        <f>Z550+Z537-('Charges variables (avancé)'!$F71*Commandes!AA$13)</f>
        <v>0</v>
      </c>
      <c r="AB537" s="368">
        <f>AA550+AA537-('Charges variables (avancé)'!$F71*Commandes!AB$13)</f>
        <v>0</v>
      </c>
      <c r="AC537" s="368">
        <f>AB550+AB537-('Charges variables (avancé)'!$F71*Commandes!AC$13)</f>
        <v>0</v>
      </c>
      <c r="AD537" s="368">
        <f>AC550+AC537-('Charges variables (avancé)'!$F71*Commandes!AD$13)</f>
        <v>0</v>
      </c>
      <c r="AE537" s="368">
        <f>AD550+AD537-('Charges variables (avancé)'!$F71*Commandes!AE$13)</f>
        <v>0</v>
      </c>
      <c r="AF537" s="368">
        <f>AE550+AE537-('Charges variables (avancé)'!$F71*Commandes!AF$13)</f>
        <v>0</v>
      </c>
      <c r="AG537" s="368">
        <f>AF550+AF537-('Charges variables (avancé)'!$F71*Commandes!AG$13)</f>
        <v>0</v>
      </c>
      <c r="AH537" s="368">
        <f>AG550+AG537-('Charges variables (avancé)'!$F71*Commandes!AH$13)</f>
        <v>0</v>
      </c>
      <c r="AI537" s="368">
        <f>AH550+AH537-('Charges variables (avancé)'!$F71*Commandes!AI$13)</f>
        <v>0</v>
      </c>
      <c r="AJ537" s="368">
        <f>AI550+AI537-('Charges variables (avancé)'!$F71*Commandes!AJ$13)</f>
        <v>0</v>
      </c>
      <c r="AK537" s="368">
        <f>AJ550+AJ537-('Charges variables (avancé)'!$F71*Commandes!AK$13)</f>
        <v>0</v>
      </c>
      <c r="AL537" s="368">
        <f>AK550+AK537-('Charges variables (avancé)'!$F71*Commandes!AL$13)</f>
        <v>0</v>
      </c>
      <c r="AM537" s="368">
        <f>AL550+AL537-('Charges variables (avancé)'!$F71*Commandes!AM$13)</f>
        <v>0</v>
      </c>
      <c r="AN537" s="368">
        <f>AM550+AM537-('Charges variables (avancé)'!$F71*Commandes!AN$13)</f>
        <v>0</v>
      </c>
      <c r="AO537" s="368">
        <f>AN550+AN537-('Charges variables (avancé)'!$F71*Commandes!AO$13)</f>
        <v>0</v>
      </c>
      <c r="AP537" s="368">
        <f>AO550+AO537-('Charges variables (avancé)'!$F71*Commandes!AP$13)</f>
        <v>0</v>
      </c>
      <c r="AQ537" s="368">
        <f>AP550+AP537-('Charges variables (avancé)'!$F71*Commandes!AQ$13)</f>
        <v>0</v>
      </c>
      <c r="AR537" s="368">
        <f>AQ550+AQ537-('Charges variables (avancé)'!$F71*Commandes!AR$13)</f>
        <v>0</v>
      </c>
      <c r="AS537" s="368">
        <f>AR550+AR537-('Charges variables (avancé)'!$F71*Commandes!AS$13)</f>
        <v>0</v>
      </c>
      <c r="AT537" s="368">
        <f>AS550+AS537-('Charges variables (avancé)'!$F71*Commandes!AT$13)</f>
        <v>0</v>
      </c>
      <c r="AU537" s="368">
        <f>AT550+AT537-('Charges variables (avancé)'!$F71*Commandes!AU$13)</f>
        <v>0</v>
      </c>
      <c r="AV537" s="368">
        <f>AU550+AU537-('Charges variables (avancé)'!$F71*Commandes!AV$13)</f>
        <v>0</v>
      </c>
      <c r="AW537" s="368">
        <f>AV550+AV537-('Charges variables (avancé)'!$F71*Commandes!AW$13)</f>
        <v>0</v>
      </c>
      <c r="AX537" s="368">
        <f>AW550+AW537-('Charges variables (avancé)'!$F71*Commandes!AX$13)</f>
        <v>0</v>
      </c>
      <c r="AY537" s="368">
        <f>AX550+AX537-('Charges variables (avancé)'!$F71*Commandes!AY$13)</f>
        <v>0</v>
      </c>
      <c r="AZ537" s="368">
        <f>AY550+AY537-('Charges variables (avancé)'!$F71*Commandes!AZ$13)</f>
        <v>0</v>
      </c>
      <c r="BA537" s="368">
        <f>AZ550+AZ537-('Charges variables (avancé)'!$F71*Commandes!BA$13)</f>
        <v>0</v>
      </c>
      <c r="BB537" s="368">
        <f>BA550+BA537-('Charges variables (avancé)'!$F71*Commandes!BB$13)</f>
        <v>0</v>
      </c>
      <c r="BC537" s="368">
        <f>BB550+BB537-('Charges variables (avancé)'!$F71*Commandes!BC$13)</f>
        <v>0</v>
      </c>
      <c r="BD537" s="368">
        <f>BC550+BC537-('Charges variables (avancé)'!$F71*Commandes!BD$13)</f>
        <v>0</v>
      </c>
      <c r="BE537" s="368">
        <f>BD550+BD537-('Charges variables (avancé)'!$F71*Commandes!BE$13)</f>
        <v>0</v>
      </c>
      <c r="BF537" s="368">
        <f>BE550+BE537-('Charges variables (avancé)'!$F71*Commandes!BF$13)</f>
        <v>0</v>
      </c>
      <c r="BG537" s="368">
        <f>BF550+BF537-('Charges variables (avancé)'!$F71*Commandes!BG$13)</f>
        <v>0</v>
      </c>
      <c r="BH537" s="368">
        <f>BG550+BG537-('Charges variables (avancé)'!$F71*Commandes!BH$13)</f>
        <v>0</v>
      </c>
      <c r="BI537" s="368">
        <f>BH550+BH537-('Charges variables (avancé)'!$F71*Commandes!BI$13)</f>
        <v>0</v>
      </c>
      <c r="BJ537" s="368">
        <f>BI550+BI537-('Charges variables (avancé)'!$F71*Commandes!BJ$13)</f>
        <v>0</v>
      </c>
    </row>
    <row r="538" spans="2:62" ht="15" customHeight="1">
      <c r="B538" s="366">
        <f>'Charges variables (avancé)'!$C$72</f>
        <v>0</v>
      </c>
      <c r="C538" s="367">
        <v>0</v>
      </c>
      <c r="D538" s="368">
        <f>C551+C538-('Charges variables (avancé)'!$F72*Commandes!D$13)</f>
        <v>0</v>
      </c>
      <c r="E538" s="368">
        <f>D551+D538-('Charges variables (avancé)'!$F72*Commandes!E$13)</f>
        <v>0</v>
      </c>
      <c r="F538" s="368">
        <f>E551+E538-('Charges variables (avancé)'!$F72*Commandes!F$13)</f>
        <v>0</v>
      </c>
      <c r="G538" s="368">
        <f>F551+F538-('Charges variables (avancé)'!$F72*Commandes!G$13)</f>
        <v>0</v>
      </c>
      <c r="H538" s="368">
        <f>G551+G538-('Charges variables (avancé)'!$F72*Commandes!H$13)</f>
        <v>0</v>
      </c>
      <c r="I538" s="368">
        <f>H551+H538-('Charges variables (avancé)'!$F72*Commandes!I$13)</f>
        <v>0</v>
      </c>
      <c r="J538" s="368">
        <f>I551+I538-('Charges variables (avancé)'!$F72*Commandes!J$13)</f>
        <v>0</v>
      </c>
      <c r="K538" s="368">
        <f>J551+J538-('Charges variables (avancé)'!$F72*Commandes!K$13)</f>
        <v>0</v>
      </c>
      <c r="L538" s="368">
        <f>K551+K538-('Charges variables (avancé)'!$F72*Commandes!L$13)</f>
        <v>0</v>
      </c>
      <c r="M538" s="368">
        <f>L551+L538-('Charges variables (avancé)'!$F72*Commandes!M$13)</f>
        <v>0</v>
      </c>
      <c r="N538" s="368">
        <f>M551+M538-('Charges variables (avancé)'!$F72*Commandes!N$13)</f>
        <v>0</v>
      </c>
      <c r="O538" s="368">
        <f>N551+N538-('Charges variables (avancé)'!$F72*Commandes!O$13)</f>
        <v>0</v>
      </c>
      <c r="P538" s="368">
        <f>O551+O538-('Charges variables (avancé)'!$F72*Commandes!P$13)</f>
        <v>0</v>
      </c>
      <c r="Q538" s="368">
        <f>P551+P538-('Charges variables (avancé)'!$F72*Commandes!Q$13)</f>
        <v>0</v>
      </c>
      <c r="R538" s="368">
        <f>Q551+Q538-('Charges variables (avancé)'!$F72*Commandes!R$13)</f>
        <v>0</v>
      </c>
      <c r="S538" s="368">
        <f>R551+R538-('Charges variables (avancé)'!$F72*Commandes!S$13)</f>
        <v>0</v>
      </c>
      <c r="T538" s="368">
        <f>S551+S538-('Charges variables (avancé)'!$F72*Commandes!T$13)</f>
        <v>0</v>
      </c>
      <c r="U538" s="368">
        <f>T551+T538-('Charges variables (avancé)'!$F72*Commandes!U$13)</f>
        <v>0</v>
      </c>
      <c r="V538" s="368">
        <f>U551+U538-('Charges variables (avancé)'!$F72*Commandes!V$13)</f>
        <v>0</v>
      </c>
      <c r="W538" s="368">
        <f>V551+V538-('Charges variables (avancé)'!$F72*Commandes!W$13)</f>
        <v>0</v>
      </c>
      <c r="X538" s="368">
        <f>W551+W538-('Charges variables (avancé)'!$F72*Commandes!X$13)</f>
        <v>0</v>
      </c>
      <c r="Y538" s="368">
        <f>X551+X538-('Charges variables (avancé)'!$F72*Commandes!Y$13)</f>
        <v>0</v>
      </c>
      <c r="Z538" s="368">
        <f>Y551+Y538-('Charges variables (avancé)'!$F72*Commandes!Z$13)</f>
        <v>0</v>
      </c>
      <c r="AA538" s="368">
        <f>Z551+Z538-('Charges variables (avancé)'!$F72*Commandes!AA$13)</f>
        <v>0</v>
      </c>
      <c r="AB538" s="368">
        <f>AA551+AA538-('Charges variables (avancé)'!$F72*Commandes!AB$13)</f>
        <v>0</v>
      </c>
      <c r="AC538" s="368">
        <f>AB551+AB538-('Charges variables (avancé)'!$F72*Commandes!AC$13)</f>
        <v>0</v>
      </c>
      <c r="AD538" s="368">
        <f>AC551+AC538-('Charges variables (avancé)'!$F72*Commandes!AD$13)</f>
        <v>0</v>
      </c>
      <c r="AE538" s="368">
        <f>AD551+AD538-('Charges variables (avancé)'!$F72*Commandes!AE$13)</f>
        <v>0</v>
      </c>
      <c r="AF538" s="368">
        <f>AE551+AE538-('Charges variables (avancé)'!$F72*Commandes!AF$13)</f>
        <v>0</v>
      </c>
      <c r="AG538" s="368">
        <f>AF551+AF538-('Charges variables (avancé)'!$F72*Commandes!AG$13)</f>
        <v>0</v>
      </c>
      <c r="AH538" s="368">
        <f>AG551+AG538-('Charges variables (avancé)'!$F72*Commandes!AH$13)</f>
        <v>0</v>
      </c>
      <c r="AI538" s="368">
        <f>AH551+AH538-('Charges variables (avancé)'!$F72*Commandes!AI$13)</f>
        <v>0</v>
      </c>
      <c r="AJ538" s="368">
        <f>AI551+AI538-('Charges variables (avancé)'!$F72*Commandes!AJ$13)</f>
        <v>0</v>
      </c>
      <c r="AK538" s="368">
        <f>AJ551+AJ538-('Charges variables (avancé)'!$F72*Commandes!AK$13)</f>
        <v>0</v>
      </c>
      <c r="AL538" s="368">
        <f>AK551+AK538-('Charges variables (avancé)'!$F72*Commandes!AL$13)</f>
        <v>0</v>
      </c>
      <c r="AM538" s="368">
        <f>AL551+AL538-('Charges variables (avancé)'!$F72*Commandes!AM$13)</f>
        <v>0</v>
      </c>
      <c r="AN538" s="368">
        <f>AM551+AM538-('Charges variables (avancé)'!$F72*Commandes!AN$13)</f>
        <v>0</v>
      </c>
      <c r="AO538" s="368">
        <f>AN551+AN538-('Charges variables (avancé)'!$F72*Commandes!AO$13)</f>
        <v>0</v>
      </c>
      <c r="AP538" s="368">
        <f>AO551+AO538-('Charges variables (avancé)'!$F72*Commandes!AP$13)</f>
        <v>0</v>
      </c>
      <c r="AQ538" s="368">
        <f>AP551+AP538-('Charges variables (avancé)'!$F72*Commandes!AQ$13)</f>
        <v>0</v>
      </c>
      <c r="AR538" s="368">
        <f>AQ551+AQ538-('Charges variables (avancé)'!$F72*Commandes!AR$13)</f>
        <v>0</v>
      </c>
      <c r="AS538" s="368">
        <f>AR551+AR538-('Charges variables (avancé)'!$F72*Commandes!AS$13)</f>
        <v>0</v>
      </c>
      <c r="AT538" s="368">
        <f>AS551+AS538-('Charges variables (avancé)'!$F72*Commandes!AT$13)</f>
        <v>0</v>
      </c>
      <c r="AU538" s="368">
        <f>AT551+AT538-('Charges variables (avancé)'!$F72*Commandes!AU$13)</f>
        <v>0</v>
      </c>
      <c r="AV538" s="368">
        <f>AU551+AU538-('Charges variables (avancé)'!$F72*Commandes!AV$13)</f>
        <v>0</v>
      </c>
      <c r="AW538" s="368">
        <f>AV551+AV538-('Charges variables (avancé)'!$F72*Commandes!AW$13)</f>
        <v>0</v>
      </c>
      <c r="AX538" s="368">
        <f>AW551+AW538-('Charges variables (avancé)'!$F72*Commandes!AX$13)</f>
        <v>0</v>
      </c>
      <c r="AY538" s="368">
        <f>AX551+AX538-('Charges variables (avancé)'!$F72*Commandes!AY$13)</f>
        <v>0</v>
      </c>
      <c r="AZ538" s="368">
        <f>AY551+AY538-('Charges variables (avancé)'!$F72*Commandes!AZ$13)</f>
        <v>0</v>
      </c>
      <c r="BA538" s="368">
        <f>AZ551+AZ538-('Charges variables (avancé)'!$F72*Commandes!BA$13)</f>
        <v>0</v>
      </c>
      <c r="BB538" s="368">
        <f>BA551+BA538-('Charges variables (avancé)'!$F72*Commandes!BB$13)</f>
        <v>0</v>
      </c>
      <c r="BC538" s="368">
        <f>BB551+BB538-('Charges variables (avancé)'!$F72*Commandes!BC$13)</f>
        <v>0</v>
      </c>
      <c r="BD538" s="368">
        <f>BC551+BC538-('Charges variables (avancé)'!$F72*Commandes!BD$13)</f>
        <v>0</v>
      </c>
      <c r="BE538" s="368">
        <f>BD551+BD538-('Charges variables (avancé)'!$F72*Commandes!BE$13)</f>
        <v>0</v>
      </c>
      <c r="BF538" s="368">
        <f>BE551+BE538-('Charges variables (avancé)'!$F72*Commandes!BF$13)</f>
        <v>0</v>
      </c>
      <c r="BG538" s="368">
        <f>BF551+BF538-('Charges variables (avancé)'!$F72*Commandes!BG$13)</f>
        <v>0</v>
      </c>
      <c r="BH538" s="368">
        <f>BG551+BG538-('Charges variables (avancé)'!$F72*Commandes!BH$13)</f>
        <v>0</v>
      </c>
      <c r="BI538" s="368">
        <f>BH551+BH538-('Charges variables (avancé)'!$F72*Commandes!BI$13)</f>
        <v>0</v>
      </c>
      <c r="BJ538" s="368">
        <f>BI551+BI538-('Charges variables (avancé)'!$F72*Commandes!BJ$13)</f>
        <v>0</v>
      </c>
    </row>
    <row r="539" spans="2:62" ht="15" customHeight="1">
      <c r="B539" s="366">
        <f>'Charges variables (avancé)'!$C$73</f>
        <v>0</v>
      </c>
      <c r="C539" s="367">
        <v>0</v>
      </c>
      <c r="D539" s="368">
        <f>C552+C539-('Charges variables (avancé)'!$F73*Commandes!D$13)</f>
        <v>0</v>
      </c>
      <c r="E539" s="368">
        <f>D552+D539-('Charges variables (avancé)'!$F73*Commandes!E$13)</f>
        <v>0</v>
      </c>
      <c r="F539" s="368">
        <f>E552+E539-('Charges variables (avancé)'!$F73*Commandes!F$13)</f>
        <v>0</v>
      </c>
      <c r="G539" s="368">
        <f>F552+F539-('Charges variables (avancé)'!$F73*Commandes!G$13)</f>
        <v>0</v>
      </c>
      <c r="H539" s="368">
        <f>G552+G539-('Charges variables (avancé)'!$F73*Commandes!H$13)</f>
        <v>0</v>
      </c>
      <c r="I539" s="368">
        <f>H552+H539-('Charges variables (avancé)'!$F73*Commandes!I$13)</f>
        <v>0</v>
      </c>
      <c r="J539" s="368">
        <f>I552+I539-('Charges variables (avancé)'!$F73*Commandes!J$13)</f>
        <v>0</v>
      </c>
      <c r="K539" s="368">
        <f>J552+J539-('Charges variables (avancé)'!$F73*Commandes!K$13)</f>
        <v>0</v>
      </c>
      <c r="L539" s="368">
        <f>K552+K539-('Charges variables (avancé)'!$F73*Commandes!L$13)</f>
        <v>0</v>
      </c>
      <c r="M539" s="368">
        <f>L552+L539-('Charges variables (avancé)'!$F73*Commandes!M$13)</f>
        <v>0</v>
      </c>
      <c r="N539" s="368">
        <f>M552+M539-('Charges variables (avancé)'!$F73*Commandes!N$13)</f>
        <v>0</v>
      </c>
      <c r="O539" s="368">
        <f>N552+N539-('Charges variables (avancé)'!$F73*Commandes!O$13)</f>
        <v>0</v>
      </c>
      <c r="P539" s="368">
        <f>O552+O539-('Charges variables (avancé)'!$F73*Commandes!P$13)</f>
        <v>0</v>
      </c>
      <c r="Q539" s="368">
        <f>P552+P539-('Charges variables (avancé)'!$F73*Commandes!Q$13)</f>
        <v>0</v>
      </c>
      <c r="R539" s="368">
        <f>Q552+Q539-('Charges variables (avancé)'!$F73*Commandes!R$13)</f>
        <v>0</v>
      </c>
      <c r="S539" s="368">
        <f>R552+R539-('Charges variables (avancé)'!$F73*Commandes!S$13)</f>
        <v>0</v>
      </c>
      <c r="T539" s="368">
        <f>S552+S539-('Charges variables (avancé)'!$F73*Commandes!T$13)</f>
        <v>0</v>
      </c>
      <c r="U539" s="368">
        <f>T552+T539-('Charges variables (avancé)'!$F73*Commandes!U$13)</f>
        <v>0</v>
      </c>
      <c r="V539" s="368">
        <f>U552+U539-('Charges variables (avancé)'!$F73*Commandes!V$13)</f>
        <v>0</v>
      </c>
      <c r="W539" s="368">
        <f>V552+V539-('Charges variables (avancé)'!$F73*Commandes!W$13)</f>
        <v>0</v>
      </c>
      <c r="X539" s="368">
        <f>W552+W539-('Charges variables (avancé)'!$F73*Commandes!X$13)</f>
        <v>0</v>
      </c>
      <c r="Y539" s="368">
        <f>X552+X539-('Charges variables (avancé)'!$F73*Commandes!Y$13)</f>
        <v>0</v>
      </c>
      <c r="Z539" s="368">
        <f>Y552+Y539-('Charges variables (avancé)'!$F73*Commandes!Z$13)</f>
        <v>0</v>
      </c>
      <c r="AA539" s="368">
        <f>Z552+Z539-('Charges variables (avancé)'!$F73*Commandes!AA$13)</f>
        <v>0</v>
      </c>
      <c r="AB539" s="368">
        <f>AA552+AA539-('Charges variables (avancé)'!$F73*Commandes!AB$13)</f>
        <v>0</v>
      </c>
      <c r="AC539" s="368">
        <f>AB552+AB539-('Charges variables (avancé)'!$F73*Commandes!AC$13)</f>
        <v>0</v>
      </c>
      <c r="AD539" s="368">
        <f>AC552+AC539-('Charges variables (avancé)'!$F73*Commandes!AD$13)</f>
        <v>0</v>
      </c>
      <c r="AE539" s="368">
        <f>AD552+AD539-('Charges variables (avancé)'!$F73*Commandes!AE$13)</f>
        <v>0</v>
      </c>
      <c r="AF539" s="368">
        <f>AE552+AE539-('Charges variables (avancé)'!$F73*Commandes!AF$13)</f>
        <v>0</v>
      </c>
      <c r="AG539" s="368">
        <f>AF552+AF539-('Charges variables (avancé)'!$F73*Commandes!AG$13)</f>
        <v>0</v>
      </c>
      <c r="AH539" s="368">
        <f>AG552+AG539-('Charges variables (avancé)'!$F73*Commandes!AH$13)</f>
        <v>0</v>
      </c>
      <c r="AI539" s="368">
        <f>AH552+AH539-('Charges variables (avancé)'!$F73*Commandes!AI$13)</f>
        <v>0</v>
      </c>
      <c r="AJ539" s="368">
        <f>AI552+AI539-('Charges variables (avancé)'!$F73*Commandes!AJ$13)</f>
        <v>0</v>
      </c>
      <c r="AK539" s="368">
        <f>AJ552+AJ539-('Charges variables (avancé)'!$F73*Commandes!AK$13)</f>
        <v>0</v>
      </c>
      <c r="AL539" s="368">
        <f>AK552+AK539-('Charges variables (avancé)'!$F73*Commandes!AL$13)</f>
        <v>0</v>
      </c>
      <c r="AM539" s="368">
        <f>AL552+AL539-('Charges variables (avancé)'!$F73*Commandes!AM$13)</f>
        <v>0</v>
      </c>
      <c r="AN539" s="368">
        <f>AM552+AM539-('Charges variables (avancé)'!$F73*Commandes!AN$13)</f>
        <v>0</v>
      </c>
      <c r="AO539" s="368">
        <f>AN552+AN539-('Charges variables (avancé)'!$F73*Commandes!AO$13)</f>
        <v>0</v>
      </c>
      <c r="AP539" s="368">
        <f>AO552+AO539-('Charges variables (avancé)'!$F73*Commandes!AP$13)</f>
        <v>0</v>
      </c>
      <c r="AQ539" s="368">
        <f>AP552+AP539-('Charges variables (avancé)'!$F73*Commandes!AQ$13)</f>
        <v>0</v>
      </c>
      <c r="AR539" s="368">
        <f>AQ552+AQ539-('Charges variables (avancé)'!$F73*Commandes!AR$13)</f>
        <v>0</v>
      </c>
      <c r="AS539" s="368">
        <f>AR552+AR539-('Charges variables (avancé)'!$F73*Commandes!AS$13)</f>
        <v>0</v>
      </c>
      <c r="AT539" s="368">
        <f>AS552+AS539-('Charges variables (avancé)'!$F73*Commandes!AT$13)</f>
        <v>0</v>
      </c>
      <c r="AU539" s="368">
        <f>AT552+AT539-('Charges variables (avancé)'!$F73*Commandes!AU$13)</f>
        <v>0</v>
      </c>
      <c r="AV539" s="368">
        <f>AU552+AU539-('Charges variables (avancé)'!$F73*Commandes!AV$13)</f>
        <v>0</v>
      </c>
      <c r="AW539" s="368">
        <f>AV552+AV539-('Charges variables (avancé)'!$F73*Commandes!AW$13)</f>
        <v>0</v>
      </c>
      <c r="AX539" s="368">
        <f>AW552+AW539-('Charges variables (avancé)'!$F73*Commandes!AX$13)</f>
        <v>0</v>
      </c>
      <c r="AY539" s="368">
        <f>AX552+AX539-('Charges variables (avancé)'!$F73*Commandes!AY$13)</f>
        <v>0</v>
      </c>
      <c r="AZ539" s="368">
        <f>AY552+AY539-('Charges variables (avancé)'!$F73*Commandes!AZ$13)</f>
        <v>0</v>
      </c>
      <c r="BA539" s="368">
        <f>AZ552+AZ539-('Charges variables (avancé)'!$F73*Commandes!BA$13)</f>
        <v>0</v>
      </c>
      <c r="BB539" s="368">
        <f>BA552+BA539-('Charges variables (avancé)'!$F73*Commandes!BB$13)</f>
        <v>0</v>
      </c>
      <c r="BC539" s="368">
        <f>BB552+BB539-('Charges variables (avancé)'!$F73*Commandes!BC$13)</f>
        <v>0</v>
      </c>
      <c r="BD539" s="368">
        <f>BC552+BC539-('Charges variables (avancé)'!$F73*Commandes!BD$13)</f>
        <v>0</v>
      </c>
      <c r="BE539" s="368">
        <f>BD552+BD539-('Charges variables (avancé)'!$F73*Commandes!BE$13)</f>
        <v>0</v>
      </c>
      <c r="BF539" s="368">
        <f>BE552+BE539-('Charges variables (avancé)'!$F73*Commandes!BF$13)</f>
        <v>0</v>
      </c>
      <c r="BG539" s="368">
        <f>BF552+BF539-('Charges variables (avancé)'!$F73*Commandes!BG$13)</f>
        <v>0</v>
      </c>
      <c r="BH539" s="368">
        <f>BG552+BG539-('Charges variables (avancé)'!$F73*Commandes!BH$13)</f>
        <v>0</v>
      </c>
      <c r="BI539" s="368">
        <f>BH552+BH539-('Charges variables (avancé)'!$F73*Commandes!BI$13)</f>
        <v>0</v>
      </c>
      <c r="BJ539" s="368">
        <f>BI552+BI539-('Charges variables (avancé)'!$F73*Commandes!BJ$13)</f>
        <v>0</v>
      </c>
    </row>
    <row r="540" spans="2:62" ht="15" customHeight="1">
      <c r="B540" s="366">
        <f>'Charges variables (avancé)'!$C$74</f>
        <v>0</v>
      </c>
      <c r="C540" s="367">
        <v>0</v>
      </c>
      <c r="D540" s="368">
        <f>C553+C540-('Charges variables (avancé)'!$F74*Commandes!D$13)</f>
        <v>0</v>
      </c>
      <c r="E540" s="368">
        <f>D553+D540-('Charges variables (avancé)'!$F74*Commandes!E$13)</f>
        <v>0</v>
      </c>
      <c r="F540" s="368">
        <f>E553+E540-('Charges variables (avancé)'!$F74*Commandes!F$13)</f>
        <v>0</v>
      </c>
      <c r="G540" s="368">
        <f>F553+F540-('Charges variables (avancé)'!$F74*Commandes!G$13)</f>
        <v>0</v>
      </c>
      <c r="H540" s="368">
        <f>G553+G540-('Charges variables (avancé)'!$F74*Commandes!H$13)</f>
        <v>0</v>
      </c>
      <c r="I540" s="368">
        <f>H553+H540-('Charges variables (avancé)'!$F74*Commandes!I$13)</f>
        <v>0</v>
      </c>
      <c r="J540" s="368">
        <f>I553+I540-('Charges variables (avancé)'!$F74*Commandes!J$13)</f>
        <v>0</v>
      </c>
      <c r="K540" s="368">
        <f>J553+J540-('Charges variables (avancé)'!$F74*Commandes!K$13)</f>
        <v>0</v>
      </c>
      <c r="L540" s="368">
        <f>K553+K540-('Charges variables (avancé)'!$F74*Commandes!L$13)</f>
        <v>0</v>
      </c>
      <c r="M540" s="368">
        <f>L553+L540-('Charges variables (avancé)'!$F74*Commandes!M$13)</f>
        <v>0</v>
      </c>
      <c r="N540" s="368">
        <f>M553+M540-('Charges variables (avancé)'!$F74*Commandes!N$13)</f>
        <v>0</v>
      </c>
      <c r="O540" s="368">
        <f>N553+N540-('Charges variables (avancé)'!$F74*Commandes!O$13)</f>
        <v>0</v>
      </c>
      <c r="P540" s="368">
        <f>O553+O540-('Charges variables (avancé)'!$F74*Commandes!P$13)</f>
        <v>0</v>
      </c>
      <c r="Q540" s="368">
        <f>P553+P540-('Charges variables (avancé)'!$F74*Commandes!Q$13)</f>
        <v>0</v>
      </c>
      <c r="R540" s="368">
        <f>Q553+Q540-('Charges variables (avancé)'!$F74*Commandes!R$13)</f>
        <v>0</v>
      </c>
      <c r="S540" s="368">
        <f>R553+R540-('Charges variables (avancé)'!$F74*Commandes!S$13)</f>
        <v>0</v>
      </c>
      <c r="T540" s="368">
        <f>S553+S540-('Charges variables (avancé)'!$F74*Commandes!T$13)</f>
        <v>0</v>
      </c>
      <c r="U540" s="368">
        <f>T553+T540-('Charges variables (avancé)'!$F74*Commandes!U$13)</f>
        <v>0</v>
      </c>
      <c r="V540" s="368">
        <f>U553+U540-('Charges variables (avancé)'!$F74*Commandes!V$13)</f>
        <v>0</v>
      </c>
      <c r="W540" s="368">
        <f>V553+V540-('Charges variables (avancé)'!$F74*Commandes!W$13)</f>
        <v>0</v>
      </c>
      <c r="X540" s="368">
        <f>W553+W540-('Charges variables (avancé)'!$F74*Commandes!X$13)</f>
        <v>0</v>
      </c>
      <c r="Y540" s="368">
        <f>X553+X540-('Charges variables (avancé)'!$F74*Commandes!Y$13)</f>
        <v>0</v>
      </c>
      <c r="Z540" s="368">
        <f>Y553+Y540-('Charges variables (avancé)'!$F74*Commandes!Z$13)</f>
        <v>0</v>
      </c>
      <c r="AA540" s="368">
        <f>Z553+Z540-('Charges variables (avancé)'!$F74*Commandes!AA$13)</f>
        <v>0</v>
      </c>
      <c r="AB540" s="368">
        <f>AA553+AA540-('Charges variables (avancé)'!$F74*Commandes!AB$13)</f>
        <v>0</v>
      </c>
      <c r="AC540" s="368">
        <f>AB553+AB540-('Charges variables (avancé)'!$F74*Commandes!AC$13)</f>
        <v>0</v>
      </c>
      <c r="AD540" s="368">
        <f>AC553+AC540-('Charges variables (avancé)'!$F74*Commandes!AD$13)</f>
        <v>0</v>
      </c>
      <c r="AE540" s="368">
        <f>AD553+AD540-('Charges variables (avancé)'!$F74*Commandes!AE$13)</f>
        <v>0</v>
      </c>
      <c r="AF540" s="368">
        <f>AE553+AE540-('Charges variables (avancé)'!$F74*Commandes!AF$13)</f>
        <v>0</v>
      </c>
      <c r="AG540" s="368">
        <f>AF553+AF540-('Charges variables (avancé)'!$F74*Commandes!AG$13)</f>
        <v>0</v>
      </c>
      <c r="AH540" s="368">
        <f>AG553+AG540-('Charges variables (avancé)'!$F74*Commandes!AH$13)</f>
        <v>0</v>
      </c>
      <c r="AI540" s="368">
        <f>AH553+AH540-('Charges variables (avancé)'!$F74*Commandes!AI$13)</f>
        <v>0</v>
      </c>
      <c r="AJ540" s="368">
        <f>AI553+AI540-('Charges variables (avancé)'!$F74*Commandes!AJ$13)</f>
        <v>0</v>
      </c>
      <c r="AK540" s="368">
        <f>AJ553+AJ540-('Charges variables (avancé)'!$F74*Commandes!AK$13)</f>
        <v>0</v>
      </c>
      <c r="AL540" s="368">
        <f>AK553+AK540-('Charges variables (avancé)'!$F74*Commandes!AL$13)</f>
        <v>0</v>
      </c>
      <c r="AM540" s="368">
        <f>AL553+AL540-('Charges variables (avancé)'!$F74*Commandes!AM$13)</f>
        <v>0</v>
      </c>
      <c r="AN540" s="368">
        <f>AM553+AM540-('Charges variables (avancé)'!$F74*Commandes!AN$13)</f>
        <v>0</v>
      </c>
      <c r="AO540" s="368">
        <f>AN553+AN540-('Charges variables (avancé)'!$F74*Commandes!AO$13)</f>
        <v>0</v>
      </c>
      <c r="AP540" s="368">
        <f>AO553+AO540-('Charges variables (avancé)'!$F74*Commandes!AP$13)</f>
        <v>0</v>
      </c>
      <c r="AQ540" s="368">
        <f>AP553+AP540-('Charges variables (avancé)'!$F74*Commandes!AQ$13)</f>
        <v>0</v>
      </c>
      <c r="AR540" s="368">
        <f>AQ553+AQ540-('Charges variables (avancé)'!$F74*Commandes!AR$13)</f>
        <v>0</v>
      </c>
      <c r="AS540" s="368">
        <f>AR553+AR540-('Charges variables (avancé)'!$F74*Commandes!AS$13)</f>
        <v>0</v>
      </c>
      <c r="AT540" s="368">
        <f>AS553+AS540-('Charges variables (avancé)'!$F74*Commandes!AT$13)</f>
        <v>0</v>
      </c>
      <c r="AU540" s="368">
        <f>AT553+AT540-('Charges variables (avancé)'!$F74*Commandes!AU$13)</f>
        <v>0</v>
      </c>
      <c r="AV540" s="368">
        <f>AU553+AU540-('Charges variables (avancé)'!$F74*Commandes!AV$13)</f>
        <v>0</v>
      </c>
      <c r="AW540" s="368">
        <f>AV553+AV540-('Charges variables (avancé)'!$F74*Commandes!AW$13)</f>
        <v>0</v>
      </c>
      <c r="AX540" s="368">
        <f>AW553+AW540-('Charges variables (avancé)'!$F74*Commandes!AX$13)</f>
        <v>0</v>
      </c>
      <c r="AY540" s="368">
        <f>AX553+AX540-('Charges variables (avancé)'!$F74*Commandes!AY$13)</f>
        <v>0</v>
      </c>
      <c r="AZ540" s="368">
        <f>AY553+AY540-('Charges variables (avancé)'!$F74*Commandes!AZ$13)</f>
        <v>0</v>
      </c>
      <c r="BA540" s="368">
        <f>AZ553+AZ540-('Charges variables (avancé)'!$F74*Commandes!BA$13)</f>
        <v>0</v>
      </c>
      <c r="BB540" s="368">
        <f>BA553+BA540-('Charges variables (avancé)'!$F74*Commandes!BB$13)</f>
        <v>0</v>
      </c>
      <c r="BC540" s="368">
        <f>BB553+BB540-('Charges variables (avancé)'!$F74*Commandes!BC$13)</f>
        <v>0</v>
      </c>
      <c r="BD540" s="368">
        <f>BC553+BC540-('Charges variables (avancé)'!$F74*Commandes!BD$13)</f>
        <v>0</v>
      </c>
      <c r="BE540" s="368">
        <f>BD553+BD540-('Charges variables (avancé)'!$F74*Commandes!BE$13)</f>
        <v>0</v>
      </c>
      <c r="BF540" s="368">
        <f>BE553+BE540-('Charges variables (avancé)'!$F74*Commandes!BF$13)</f>
        <v>0</v>
      </c>
      <c r="BG540" s="368">
        <f>BF553+BF540-('Charges variables (avancé)'!$F74*Commandes!BG$13)</f>
        <v>0</v>
      </c>
      <c r="BH540" s="368">
        <f>BG553+BG540-('Charges variables (avancé)'!$F74*Commandes!BH$13)</f>
        <v>0</v>
      </c>
      <c r="BI540" s="368">
        <f>BH553+BH540-('Charges variables (avancé)'!$F74*Commandes!BI$13)</f>
        <v>0</v>
      </c>
      <c r="BJ540" s="368">
        <f>BI553+BI540-('Charges variables (avancé)'!$F74*Commandes!BJ$13)</f>
        <v>0</v>
      </c>
    </row>
    <row r="541" spans="2:62" ht="15" customHeight="1">
      <c r="B541" s="366">
        <f>'Charges variables (avancé)'!$C$75</f>
        <v>0</v>
      </c>
      <c r="C541" s="367">
        <v>0</v>
      </c>
      <c r="D541" s="368">
        <f>C554+C541-('Charges variables (avancé)'!$F75*Commandes!D$13)</f>
        <v>0</v>
      </c>
      <c r="E541" s="368">
        <f>D554+D541-('Charges variables (avancé)'!$F75*Commandes!E$13)</f>
        <v>0</v>
      </c>
      <c r="F541" s="368">
        <f>E554+E541-('Charges variables (avancé)'!$F75*Commandes!F$13)</f>
        <v>0</v>
      </c>
      <c r="G541" s="368">
        <f>F554+F541-('Charges variables (avancé)'!$F75*Commandes!G$13)</f>
        <v>0</v>
      </c>
      <c r="H541" s="368">
        <f>G554+G541-('Charges variables (avancé)'!$F75*Commandes!H$13)</f>
        <v>0</v>
      </c>
      <c r="I541" s="368">
        <f>H554+H541-('Charges variables (avancé)'!$F75*Commandes!I$13)</f>
        <v>0</v>
      </c>
      <c r="J541" s="368">
        <f>I554+I541-('Charges variables (avancé)'!$F75*Commandes!J$13)</f>
        <v>0</v>
      </c>
      <c r="K541" s="368">
        <f>J554+J541-('Charges variables (avancé)'!$F75*Commandes!K$13)</f>
        <v>0</v>
      </c>
      <c r="L541" s="368">
        <f>K554+K541-('Charges variables (avancé)'!$F75*Commandes!L$13)</f>
        <v>0</v>
      </c>
      <c r="M541" s="368">
        <f>L554+L541-('Charges variables (avancé)'!$F75*Commandes!M$13)</f>
        <v>0</v>
      </c>
      <c r="N541" s="368">
        <f>M554+M541-('Charges variables (avancé)'!$F75*Commandes!N$13)</f>
        <v>0</v>
      </c>
      <c r="O541" s="368">
        <f>N554+N541-('Charges variables (avancé)'!$F75*Commandes!O$13)</f>
        <v>0</v>
      </c>
      <c r="P541" s="368">
        <f>O554+O541-('Charges variables (avancé)'!$F75*Commandes!P$13)</f>
        <v>0</v>
      </c>
      <c r="Q541" s="368">
        <f>P554+P541-('Charges variables (avancé)'!$F75*Commandes!Q$13)</f>
        <v>0</v>
      </c>
      <c r="R541" s="368">
        <f>Q554+Q541-('Charges variables (avancé)'!$F75*Commandes!R$13)</f>
        <v>0</v>
      </c>
      <c r="S541" s="368">
        <f>R554+R541-('Charges variables (avancé)'!$F75*Commandes!S$13)</f>
        <v>0</v>
      </c>
      <c r="T541" s="368">
        <f>S554+S541-('Charges variables (avancé)'!$F75*Commandes!T$13)</f>
        <v>0</v>
      </c>
      <c r="U541" s="368">
        <f>T554+T541-('Charges variables (avancé)'!$F75*Commandes!U$13)</f>
        <v>0</v>
      </c>
      <c r="V541" s="368">
        <f>U554+U541-('Charges variables (avancé)'!$F75*Commandes!V$13)</f>
        <v>0</v>
      </c>
      <c r="W541" s="368">
        <f>V554+V541-('Charges variables (avancé)'!$F75*Commandes!W$13)</f>
        <v>0</v>
      </c>
      <c r="X541" s="368">
        <f>W554+W541-('Charges variables (avancé)'!$F75*Commandes!X$13)</f>
        <v>0</v>
      </c>
      <c r="Y541" s="368">
        <f>X554+X541-('Charges variables (avancé)'!$F75*Commandes!Y$13)</f>
        <v>0</v>
      </c>
      <c r="Z541" s="368">
        <f>Y554+Y541-('Charges variables (avancé)'!$F75*Commandes!Z$13)</f>
        <v>0</v>
      </c>
      <c r="AA541" s="368">
        <f>Z554+Z541-('Charges variables (avancé)'!$F75*Commandes!AA$13)</f>
        <v>0</v>
      </c>
      <c r="AB541" s="368">
        <f>AA554+AA541-('Charges variables (avancé)'!$F75*Commandes!AB$13)</f>
        <v>0</v>
      </c>
      <c r="AC541" s="368">
        <f>AB554+AB541-('Charges variables (avancé)'!$F75*Commandes!AC$13)</f>
        <v>0</v>
      </c>
      <c r="AD541" s="368">
        <f>AC554+AC541-('Charges variables (avancé)'!$F75*Commandes!AD$13)</f>
        <v>0</v>
      </c>
      <c r="AE541" s="368">
        <f>AD554+AD541-('Charges variables (avancé)'!$F75*Commandes!AE$13)</f>
        <v>0</v>
      </c>
      <c r="AF541" s="368">
        <f>AE554+AE541-('Charges variables (avancé)'!$F75*Commandes!AF$13)</f>
        <v>0</v>
      </c>
      <c r="AG541" s="368">
        <f>AF554+AF541-('Charges variables (avancé)'!$F75*Commandes!AG$13)</f>
        <v>0</v>
      </c>
      <c r="AH541" s="368">
        <f>AG554+AG541-('Charges variables (avancé)'!$F75*Commandes!AH$13)</f>
        <v>0</v>
      </c>
      <c r="AI541" s="368">
        <f>AH554+AH541-('Charges variables (avancé)'!$F75*Commandes!AI$13)</f>
        <v>0</v>
      </c>
      <c r="AJ541" s="368">
        <f>AI554+AI541-('Charges variables (avancé)'!$F75*Commandes!AJ$13)</f>
        <v>0</v>
      </c>
      <c r="AK541" s="368">
        <f>AJ554+AJ541-('Charges variables (avancé)'!$F75*Commandes!AK$13)</f>
        <v>0</v>
      </c>
      <c r="AL541" s="368">
        <f>AK554+AK541-('Charges variables (avancé)'!$F75*Commandes!AL$13)</f>
        <v>0</v>
      </c>
      <c r="AM541" s="368">
        <f>AL554+AL541-('Charges variables (avancé)'!$F75*Commandes!AM$13)</f>
        <v>0</v>
      </c>
      <c r="AN541" s="368">
        <f>AM554+AM541-('Charges variables (avancé)'!$F75*Commandes!AN$13)</f>
        <v>0</v>
      </c>
      <c r="AO541" s="368">
        <f>AN554+AN541-('Charges variables (avancé)'!$F75*Commandes!AO$13)</f>
        <v>0</v>
      </c>
      <c r="AP541" s="368">
        <f>AO554+AO541-('Charges variables (avancé)'!$F75*Commandes!AP$13)</f>
        <v>0</v>
      </c>
      <c r="AQ541" s="368">
        <f>AP554+AP541-('Charges variables (avancé)'!$F75*Commandes!AQ$13)</f>
        <v>0</v>
      </c>
      <c r="AR541" s="368">
        <f>AQ554+AQ541-('Charges variables (avancé)'!$F75*Commandes!AR$13)</f>
        <v>0</v>
      </c>
      <c r="AS541" s="368">
        <f>AR554+AR541-('Charges variables (avancé)'!$F75*Commandes!AS$13)</f>
        <v>0</v>
      </c>
      <c r="AT541" s="368">
        <f>AS554+AS541-('Charges variables (avancé)'!$F75*Commandes!AT$13)</f>
        <v>0</v>
      </c>
      <c r="AU541" s="368">
        <f>AT554+AT541-('Charges variables (avancé)'!$F75*Commandes!AU$13)</f>
        <v>0</v>
      </c>
      <c r="AV541" s="368">
        <f>AU554+AU541-('Charges variables (avancé)'!$F75*Commandes!AV$13)</f>
        <v>0</v>
      </c>
      <c r="AW541" s="368">
        <f>AV554+AV541-('Charges variables (avancé)'!$F75*Commandes!AW$13)</f>
        <v>0</v>
      </c>
      <c r="AX541" s="368">
        <f>AW554+AW541-('Charges variables (avancé)'!$F75*Commandes!AX$13)</f>
        <v>0</v>
      </c>
      <c r="AY541" s="368">
        <f>AX554+AX541-('Charges variables (avancé)'!$F75*Commandes!AY$13)</f>
        <v>0</v>
      </c>
      <c r="AZ541" s="368">
        <f>AY554+AY541-('Charges variables (avancé)'!$F75*Commandes!AZ$13)</f>
        <v>0</v>
      </c>
      <c r="BA541" s="368">
        <f>AZ554+AZ541-('Charges variables (avancé)'!$F75*Commandes!BA$13)</f>
        <v>0</v>
      </c>
      <c r="BB541" s="368">
        <f>BA554+BA541-('Charges variables (avancé)'!$F75*Commandes!BB$13)</f>
        <v>0</v>
      </c>
      <c r="BC541" s="368">
        <f>BB554+BB541-('Charges variables (avancé)'!$F75*Commandes!BC$13)</f>
        <v>0</v>
      </c>
      <c r="BD541" s="368">
        <f>BC554+BC541-('Charges variables (avancé)'!$F75*Commandes!BD$13)</f>
        <v>0</v>
      </c>
      <c r="BE541" s="368">
        <f>BD554+BD541-('Charges variables (avancé)'!$F75*Commandes!BE$13)</f>
        <v>0</v>
      </c>
      <c r="BF541" s="368">
        <f>BE554+BE541-('Charges variables (avancé)'!$F75*Commandes!BF$13)</f>
        <v>0</v>
      </c>
      <c r="BG541" s="368">
        <f>BF554+BF541-('Charges variables (avancé)'!$F75*Commandes!BG$13)</f>
        <v>0</v>
      </c>
      <c r="BH541" s="368">
        <f>BG554+BG541-('Charges variables (avancé)'!$F75*Commandes!BH$13)</f>
        <v>0</v>
      </c>
      <c r="BI541" s="368">
        <f>BH554+BH541-('Charges variables (avancé)'!$F75*Commandes!BI$13)</f>
        <v>0</v>
      </c>
      <c r="BJ541" s="368">
        <f>BI554+BI541-('Charges variables (avancé)'!$F75*Commandes!BJ$13)</f>
        <v>0</v>
      </c>
    </row>
    <row r="542" spans="2:62" ht="15" customHeight="1">
      <c r="B542" s="86"/>
      <c r="C542" s="31"/>
      <c r="D542" s="31"/>
      <c r="E542" s="31"/>
      <c r="F542" s="31"/>
    </row>
    <row r="543" spans="2:62" ht="15" customHeight="1">
      <c r="B543" s="104" t="s">
        <v>60</v>
      </c>
      <c r="C543" s="11"/>
      <c r="D543" s="11"/>
      <c r="E543" s="11"/>
      <c r="F543" s="32"/>
    </row>
    <row r="544" spans="2:62" ht="15" customHeight="1"/>
    <row r="545" spans="2:62" ht="15" customHeight="1">
      <c r="B545" s="81"/>
      <c r="C545" s="475" t="s">
        <v>18</v>
      </c>
      <c r="D545" s="476"/>
      <c r="E545" s="476"/>
      <c r="F545" s="476"/>
      <c r="G545" s="476"/>
      <c r="H545" s="476"/>
      <c r="I545" s="476"/>
      <c r="J545" s="476"/>
      <c r="K545" s="476"/>
      <c r="L545" s="476"/>
      <c r="M545" s="476"/>
      <c r="N545" s="476"/>
      <c r="O545" s="473" t="s">
        <v>19</v>
      </c>
      <c r="P545" s="473"/>
      <c r="Q545" s="473"/>
      <c r="R545" s="473"/>
      <c r="S545" s="473"/>
      <c r="T545" s="473"/>
      <c r="U545" s="473"/>
      <c r="V545" s="473"/>
      <c r="W545" s="473"/>
      <c r="X545" s="473"/>
      <c r="Y545" s="473"/>
      <c r="Z545" s="473"/>
      <c r="AA545" s="475" t="s">
        <v>20</v>
      </c>
      <c r="AB545" s="476"/>
      <c r="AC545" s="476"/>
      <c r="AD545" s="476"/>
      <c r="AE545" s="476"/>
      <c r="AF545" s="476"/>
      <c r="AG545" s="476"/>
      <c r="AH545" s="476"/>
      <c r="AI545" s="476"/>
      <c r="AJ545" s="476"/>
      <c r="AK545" s="476"/>
      <c r="AL545" s="476"/>
      <c r="AM545" s="473" t="s">
        <v>32</v>
      </c>
      <c r="AN545" s="473"/>
      <c r="AO545" s="473"/>
      <c r="AP545" s="473"/>
      <c r="AQ545" s="473"/>
      <c r="AR545" s="473"/>
      <c r="AS545" s="473"/>
      <c r="AT545" s="473"/>
      <c r="AU545" s="473"/>
      <c r="AV545" s="473"/>
      <c r="AW545" s="473"/>
      <c r="AX545" s="473"/>
      <c r="AY545" s="473" t="s">
        <v>33</v>
      </c>
      <c r="AZ545" s="473"/>
      <c r="BA545" s="473"/>
      <c r="BB545" s="473"/>
      <c r="BC545" s="473"/>
      <c r="BD545" s="473"/>
      <c r="BE545" s="473"/>
      <c r="BF545" s="473"/>
      <c r="BG545" s="473"/>
      <c r="BH545" s="473"/>
      <c r="BI545" s="473"/>
      <c r="BJ545" s="473"/>
    </row>
    <row r="546" spans="2:62" ht="15" customHeight="1">
      <c r="B546" s="83" t="s">
        <v>36</v>
      </c>
      <c r="C546" s="18">
        <f>CONFIG!$D$7</f>
        <v>41640</v>
      </c>
      <c r="D546" s="18">
        <f>DATE(YEAR(C546),MONTH(C546)+1,DAY(C546))</f>
        <v>41671</v>
      </c>
      <c r="E546" s="18">
        <f t="shared" ref="E546:BJ546" si="336">DATE(YEAR(D546),MONTH(D546)+1,DAY(D546))</f>
        <v>41699</v>
      </c>
      <c r="F546" s="18">
        <f t="shared" si="336"/>
        <v>41730</v>
      </c>
      <c r="G546" s="18">
        <f t="shared" si="336"/>
        <v>41760</v>
      </c>
      <c r="H546" s="18">
        <f t="shared" si="336"/>
        <v>41791</v>
      </c>
      <c r="I546" s="18">
        <f t="shared" si="336"/>
        <v>41821</v>
      </c>
      <c r="J546" s="18">
        <f t="shared" si="336"/>
        <v>41852</v>
      </c>
      <c r="K546" s="18">
        <f t="shared" si="336"/>
        <v>41883</v>
      </c>
      <c r="L546" s="18">
        <f t="shared" si="336"/>
        <v>41913</v>
      </c>
      <c r="M546" s="18">
        <f t="shared" si="336"/>
        <v>41944</v>
      </c>
      <c r="N546" s="18">
        <f t="shared" si="336"/>
        <v>41974</v>
      </c>
      <c r="O546" s="18">
        <f t="shared" si="336"/>
        <v>42005</v>
      </c>
      <c r="P546" s="18">
        <f t="shared" si="336"/>
        <v>42036</v>
      </c>
      <c r="Q546" s="18">
        <f t="shared" si="336"/>
        <v>42064</v>
      </c>
      <c r="R546" s="18">
        <f t="shared" si="336"/>
        <v>42095</v>
      </c>
      <c r="S546" s="18">
        <f t="shared" si="336"/>
        <v>42125</v>
      </c>
      <c r="T546" s="18">
        <f t="shared" si="336"/>
        <v>42156</v>
      </c>
      <c r="U546" s="18">
        <f t="shared" si="336"/>
        <v>42186</v>
      </c>
      <c r="V546" s="18">
        <f t="shared" si="336"/>
        <v>42217</v>
      </c>
      <c r="W546" s="18">
        <f t="shared" si="336"/>
        <v>42248</v>
      </c>
      <c r="X546" s="18">
        <f t="shared" si="336"/>
        <v>42278</v>
      </c>
      <c r="Y546" s="18">
        <f t="shared" si="336"/>
        <v>42309</v>
      </c>
      <c r="Z546" s="18">
        <f t="shared" si="336"/>
        <v>42339</v>
      </c>
      <c r="AA546" s="18">
        <f t="shared" si="336"/>
        <v>42370</v>
      </c>
      <c r="AB546" s="18">
        <f t="shared" si="336"/>
        <v>42401</v>
      </c>
      <c r="AC546" s="18">
        <f t="shared" si="336"/>
        <v>42430</v>
      </c>
      <c r="AD546" s="18">
        <f t="shared" si="336"/>
        <v>42461</v>
      </c>
      <c r="AE546" s="18">
        <f t="shared" si="336"/>
        <v>42491</v>
      </c>
      <c r="AF546" s="18">
        <f t="shared" si="336"/>
        <v>42522</v>
      </c>
      <c r="AG546" s="18">
        <f t="shared" si="336"/>
        <v>42552</v>
      </c>
      <c r="AH546" s="18">
        <f t="shared" si="336"/>
        <v>42583</v>
      </c>
      <c r="AI546" s="18">
        <f t="shared" si="336"/>
        <v>42614</v>
      </c>
      <c r="AJ546" s="18">
        <f t="shared" si="336"/>
        <v>42644</v>
      </c>
      <c r="AK546" s="18">
        <f t="shared" si="336"/>
        <v>42675</v>
      </c>
      <c r="AL546" s="18">
        <f t="shared" si="336"/>
        <v>42705</v>
      </c>
      <c r="AM546" s="18">
        <f t="shared" si="336"/>
        <v>42736</v>
      </c>
      <c r="AN546" s="18">
        <f t="shared" si="336"/>
        <v>42767</v>
      </c>
      <c r="AO546" s="18">
        <f t="shared" si="336"/>
        <v>42795</v>
      </c>
      <c r="AP546" s="18">
        <f t="shared" si="336"/>
        <v>42826</v>
      </c>
      <c r="AQ546" s="18">
        <f t="shared" si="336"/>
        <v>42856</v>
      </c>
      <c r="AR546" s="18">
        <f t="shared" si="336"/>
        <v>42887</v>
      </c>
      <c r="AS546" s="18">
        <f t="shared" si="336"/>
        <v>42917</v>
      </c>
      <c r="AT546" s="18">
        <f t="shared" si="336"/>
        <v>42948</v>
      </c>
      <c r="AU546" s="18">
        <f t="shared" si="336"/>
        <v>42979</v>
      </c>
      <c r="AV546" s="18">
        <f t="shared" si="336"/>
        <v>43009</v>
      </c>
      <c r="AW546" s="18">
        <f t="shared" si="336"/>
        <v>43040</v>
      </c>
      <c r="AX546" s="18">
        <f t="shared" si="336"/>
        <v>43070</v>
      </c>
      <c r="AY546" s="18">
        <f t="shared" si="336"/>
        <v>43101</v>
      </c>
      <c r="AZ546" s="18">
        <f t="shared" si="336"/>
        <v>43132</v>
      </c>
      <c r="BA546" s="18">
        <f t="shared" si="336"/>
        <v>43160</v>
      </c>
      <c r="BB546" s="18">
        <f t="shared" si="336"/>
        <v>43191</v>
      </c>
      <c r="BC546" s="18">
        <f t="shared" si="336"/>
        <v>43221</v>
      </c>
      <c r="BD546" s="18">
        <f t="shared" si="336"/>
        <v>43252</v>
      </c>
      <c r="BE546" s="18">
        <f t="shared" si="336"/>
        <v>43282</v>
      </c>
      <c r="BF546" s="18">
        <f t="shared" si="336"/>
        <v>43313</v>
      </c>
      <c r="BG546" s="18">
        <f t="shared" si="336"/>
        <v>43344</v>
      </c>
      <c r="BH546" s="18">
        <f t="shared" si="336"/>
        <v>43374</v>
      </c>
      <c r="BI546" s="18">
        <f t="shared" si="336"/>
        <v>43405</v>
      </c>
      <c r="BJ546" s="18">
        <f t="shared" si="336"/>
        <v>43435</v>
      </c>
    </row>
    <row r="547" spans="2:62" ht="15" customHeight="1">
      <c r="B547" s="366">
        <f>'Charges variables (avancé)'!$C$68</f>
        <v>0</v>
      </c>
      <c r="C547" s="368">
        <f>IF((C534-'Charges variables (avancé)'!$F68*Commandes!D$13)&lt;'Charges variables (avancé)'!$G68,ROUNDUP(ABS('Charges variables (avancé)'!$G68-(C534-'Charges variables (avancé)'!$F68*Commandes!D$13))/'Charges variables (avancé)'!$H68,0)*'Charges variables (avancé)'!$H68,0)</f>
        <v>0</v>
      </c>
      <c r="D547" s="368">
        <f>IF((D534-'Charges variables (avancé)'!$F68*Commandes!E$13)&lt;'Charges variables (avancé)'!$G68,ROUNDUP(ABS('Charges variables (avancé)'!$G68-(D534-'Charges variables (avancé)'!$F68*Commandes!E$13))/'Charges variables (avancé)'!$H68,0)*'Charges variables (avancé)'!$H68,0)</f>
        <v>0</v>
      </c>
      <c r="E547" s="368">
        <f>IF((E534-'Charges variables (avancé)'!$F68*Commandes!F$13)&lt;'Charges variables (avancé)'!$G68,ROUNDUP(ABS('Charges variables (avancé)'!$G68-(E534-'Charges variables (avancé)'!$F68*Commandes!F$13))/'Charges variables (avancé)'!$H68,0)*'Charges variables (avancé)'!$H68,0)</f>
        <v>0</v>
      </c>
      <c r="F547" s="368">
        <f>IF((F534-'Charges variables (avancé)'!$F68*Commandes!G$13)&lt;'Charges variables (avancé)'!$G68,ROUNDUP(ABS('Charges variables (avancé)'!$G68-(F534-'Charges variables (avancé)'!$F68*Commandes!G$13))/'Charges variables (avancé)'!$H68,0)*'Charges variables (avancé)'!$H68,0)</f>
        <v>0</v>
      </c>
      <c r="G547" s="368">
        <f>IF((G534-'Charges variables (avancé)'!$F68*Commandes!H$13)&lt;'Charges variables (avancé)'!$G68,ROUNDUP(ABS('Charges variables (avancé)'!$G68-(G534-'Charges variables (avancé)'!$F68*Commandes!H$13))/'Charges variables (avancé)'!$H68,0)*'Charges variables (avancé)'!$H68,0)</f>
        <v>0</v>
      </c>
      <c r="H547" s="368">
        <f>IF((H534-'Charges variables (avancé)'!$F68*Commandes!I$13)&lt;'Charges variables (avancé)'!$G68,ROUNDUP(ABS('Charges variables (avancé)'!$G68-(H534-'Charges variables (avancé)'!$F68*Commandes!I$13))/'Charges variables (avancé)'!$H68,0)*'Charges variables (avancé)'!$H68,0)</f>
        <v>0</v>
      </c>
      <c r="I547" s="368">
        <f>IF((I534-'Charges variables (avancé)'!$F68*Commandes!J$13)&lt;'Charges variables (avancé)'!$G68,ROUNDUP(ABS('Charges variables (avancé)'!$G68-(I534-'Charges variables (avancé)'!$F68*Commandes!J$13))/'Charges variables (avancé)'!$H68,0)*'Charges variables (avancé)'!$H68,0)</f>
        <v>0</v>
      </c>
      <c r="J547" s="368">
        <f>IF((J534-'Charges variables (avancé)'!$F68*Commandes!K$13)&lt;'Charges variables (avancé)'!$G68,ROUNDUP(ABS('Charges variables (avancé)'!$G68-(J534-'Charges variables (avancé)'!$F68*Commandes!K$13))/'Charges variables (avancé)'!$H68,0)*'Charges variables (avancé)'!$H68,0)</f>
        <v>0</v>
      </c>
      <c r="K547" s="368">
        <f>IF((K534-'Charges variables (avancé)'!$F68*Commandes!L$13)&lt;'Charges variables (avancé)'!$G68,ROUNDUP(ABS('Charges variables (avancé)'!$G68-(K534-'Charges variables (avancé)'!$F68*Commandes!L$13))/'Charges variables (avancé)'!$H68,0)*'Charges variables (avancé)'!$H68,0)</f>
        <v>0</v>
      </c>
      <c r="L547" s="368">
        <f>IF((L534-'Charges variables (avancé)'!$F68*Commandes!M$13)&lt;'Charges variables (avancé)'!$G68,ROUNDUP(ABS('Charges variables (avancé)'!$G68-(L534-'Charges variables (avancé)'!$F68*Commandes!M$13))/'Charges variables (avancé)'!$H68,0)*'Charges variables (avancé)'!$H68,0)</f>
        <v>0</v>
      </c>
      <c r="M547" s="368">
        <f>IF((M534-'Charges variables (avancé)'!$F68*Commandes!N$13)&lt;'Charges variables (avancé)'!$G68,ROUNDUP(ABS('Charges variables (avancé)'!$G68-(M534-'Charges variables (avancé)'!$F68*Commandes!N$13))/'Charges variables (avancé)'!$H68,0)*'Charges variables (avancé)'!$H68,0)</f>
        <v>0</v>
      </c>
      <c r="N547" s="368">
        <f>IF((N534-'Charges variables (avancé)'!$F68*Commandes!O$13)&lt;'Charges variables (avancé)'!$G68,ROUNDUP(ABS('Charges variables (avancé)'!$G68-(N534-'Charges variables (avancé)'!$F68*Commandes!O$13))/'Charges variables (avancé)'!$H68,0)*'Charges variables (avancé)'!$H68,0)</f>
        <v>0</v>
      </c>
      <c r="O547" s="368">
        <f>IF((O534-'Charges variables (avancé)'!$F68*Commandes!P$13)&lt;'Charges variables (avancé)'!$G68,ROUNDUP(ABS('Charges variables (avancé)'!$G68-(O534-'Charges variables (avancé)'!$F68*Commandes!P$13))/'Charges variables (avancé)'!$H68,0)*'Charges variables (avancé)'!$H68,0)</f>
        <v>0</v>
      </c>
      <c r="P547" s="368">
        <f>IF((P534-'Charges variables (avancé)'!$F68*Commandes!Q$13)&lt;'Charges variables (avancé)'!$G68,ROUNDUP(ABS('Charges variables (avancé)'!$G68-(P534-'Charges variables (avancé)'!$F68*Commandes!Q$13))/'Charges variables (avancé)'!$H68,0)*'Charges variables (avancé)'!$H68,0)</f>
        <v>0</v>
      </c>
      <c r="Q547" s="368">
        <f>IF((Q534-'Charges variables (avancé)'!$F68*Commandes!R$13)&lt;'Charges variables (avancé)'!$G68,ROUNDUP(ABS('Charges variables (avancé)'!$G68-(Q534-'Charges variables (avancé)'!$F68*Commandes!R$13))/'Charges variables (avancé)'!$H68,0)*'Charges variables (avancé)'!$H68,0)</f>
        <v>0</v>
      </c>
      <c r="R547" s="368">
        <f>IF((R534-'Charges variables (avancé)'!$F68*Commandes!S$13)&lt;'Charges variables (avancé)'!$G68,ROUNDUP(ABS('Charges variables (avancé)'!$G68-(R534-'Charges variables (avancé)'!$F68*Commandes!S$13))/'Charges variables (avancé)'!$H68,0)*'Charges variables (avancé)'!$H68,0)</f>
        <v>0</v>
      </c>
      <c r="S547" s="368">
        <f>IF((S534-'Charges variables (avancé)'!$F68*Commandes!T$13)&lt;'Charges variables (avancé)'!$G68,ROUNDUP(ABS('Charges variables (avancé)'!$G68-(S534-'Charges variables (avancé)'!$F68*Commandes!T$13))/'Charges variables (avancé)'!$H68,0)*'Charges variables (avancé)'!$H68,0)</f>
        <v>0</v>
      </c>
      <c r="T547" s="368">
        <f>IF((T534-'Charges variables (avancé)'!$F68*Commandes!U$13)&lt;'Charges variables (avancé)'!$G68,ROUNDUP(ABS('Charges variables (avancé)'!$G68-(T534-'Charges variables (avancé)'!$F68*Commandes!U$13))/'Charges variables (avancé)'!$H68,0)*'Charges variables (avancé)'!$H68,0)</f>
        <v>0</v>
      </c>
      <c r="U547" s="368">
        <f>IF((U534-'Charges variables (avancé)'!$F68*Commandes!V$13)&lt;'Charges variables (avancé)'!$G68,ROUNDUP(ABS('Charges variables (avancé)'!$G68-(U534-'Charges variables (avancé)'!$F68*Commandes!V$13))/'Charges variables (avancé)'!$H68,0)*'Charges variables (avancé)'!$H68,0)</f>
        <v>0</v>
      </c>
      <c r="V547" s="368">
        <f>IF((V534-'Charges variables (avancé)'!$F68*Commandes!W$13)&lt;'Charges variables (avancé)'!$G68,ROUNDUP(ABS('Charges variables (avancé)'!$G68-(V534-'Charges variables (avancé)'!$F68*Commandes!W$13))/'Charges variables (avancé)'!$H68,0)*'Charges variables (avancé)'!$H68,0)</f>
        <v>0</v>
      </c>
      <c r="W547" s="368">
        <f>IF((W534-'Charges variables (avancé)'!$F68*Commandes!X$13)&lt;'Charges variables (avancé)'!$G68,ROUNDUP(ABS('Charges variables (avancé)'!$G68-(W534-'Charges variables (avancé)'!$F68*Commandes!X$13))/'Charges variables (avancé)'!$H68,0)*'Charges variables (avancé)'!$H68,0)</f>
        <v>0</v>
      </c>
      <c r="X547" s="368">
        <f>IF((X534-'Charges variables (avancé)'!$F68*Commandes!Y$13)&lt;'Charges variables (avancé)'!$G68,ROUNDUP(ABS('Charges variables (avancé)'!$G68-(X534-'Charges variables (avancé)'!$F68*Commandes!Y$13))/'Charges variables (avancé)'!$H68,0)*'Charges variables (avancé)'!$H68,0)</f>
        <v>0</v>
      </c>
      <c r="Y547" s="368">
        <f>IF((Y534-'Charges variables (avancé)'!$F68*Commandes!Z$13)&lt;'Charges variables (avancé)'!$G68,ROUNDUP(ABS('Charges variables (avancé)'!$G68-(Y534-'Charges variables (avancé)'!$F68*Commandes!Z$13))/'Charges variables (avancé)'!$H68,0)*'Charges variables (avancé)'!$H68,0)</f>
        <v>0</v>
      </c>
      <c r="Z547" s="368">
        <f>IF((Z534-'Charges variables (avancé)'!$F68*Commandes!AA$13)&lt;'Charges variables (avancé)'!$G68,ROUNDUP(ABS('Charges variables (avancé)'!$G68-(Z534-'Charges variables (avancé)'!$F68*Commandes!AA$13))/'Charges variables (avancé)'!$H68,0)*'Charges variables (avancé)'!$H68,0)</f>
        <v>0</v>
      </c>
      <c r="AA547" s="368">
        <f>IF((AA534-'Charges variables (avancé)'!$F68*Commandes!AB$13)&lt;'Charges variables (avancé)'!$G68,ROUNDUP(ABS('Charges variables (avancé)'!$G68-(AA534-'Charges variables (avancé)'!$F68*Commandes!AB$13))/'Charges variables (avancé)'!$H68,0)*'Charges variables (avancé)'!$H68,0)</f>
        <v>0</v>
      </c>
      <c r="AB547" s="368">
        <f>IF((AB534-'Charges variables (avancé)'!$F68*Commandes!AC$13)&lt;'Charges variables (avancé)'!$G68,ROUNDUP(ABS('Charges variables (avancé)'!$G68-(AB534-'Charges variables (avancé)'!$F68*Commandes!AC$13))/'Charges variables (avancé)'!$H68,0)*'Charges variables (avancé)'!$H68,0)</f>
        <v>0</v>
      </c>
      <c r="AC547" s="368">
        <f>IF((AC534-'Charges variables (avancé)'!$F68*Commandes!AD$13)&lt;'Charges variables (avancé)'!$G68,ROUNDUP(ABS('Charges variables (avancé)'!$G68-(AC534-'Charges variables (avancé)'!$F68*Commandes!AD$13))/'Charges variables (avancé)'!$H68,0)*'Charges variables (avancé)'!$H68,0)</f>
        <v>0</v>
      </c>
      <c r="AD547" s="368">
        <f>IF((AD534-'Charges variables (avancé)'!$F68*Commandes!AE$13)&lt;'Charges variables (avancé)'!$G68,ROUNDUP(ABS('Charges variables (avancé)'!$G68-(AD534-'Charges variables (avancé)'!$F68*Commandes!AE$13))/'Charges variables (avancé)'!$H68,0)*'Charges variables (avancé)'!$H68,0)</f>
        <v>0</v>
      </c>
      <c r="AE547" s="368">
        <f>IF((AE534-'Charges variables (avancé)'!$F68*Commandes!AF$13)&lt;'Charges variables (avancé)'!$G68,ROUNDUP(ABS('Charges variables (avancé)'!$G68-(AE534-'Charges variables (avancé)'!$F68*Commandes!AF$13))/'Charges variables (avancé)'!$H68,0)*'Charges variables (avancé)'!$H68,0)</f>
        <v>0</v>
      </c>
      <c r="AF547" s="368">
        <f>IF((AF534-'Charges variables (avancé)'!$F68*Commandes!AG$13)&lt;'Charges variables (avancé)'!$G68,ROUNDUP(ABS('Charges variables (avancé)'!$G68-(AF534-'Charges variables (avancé)'!$F68*Commandes!AG$13))/'Charges variables (avancé)'!$H68,0)*'Charges variables (avancé)'!$H68,0)</f>
        <v>0</v>
      </c>
      <c r="AG547" s="368">
        <f>IF((AG534-'Charges variables (avancé)'!$F68*Commandes!AH$13)&lt;'Charges variables (avancé)'!$G68,ROUNDUP(ABS('Charges variables (avancé)'!$G68-(AG534-'Charges variables (avancé)'!$F68*Commandes!AH$13))/'Charges variables (avancé)'!$H68,0)*'Charges variables (avancé)'!$H68,0)</f>
        <v>0</v>
      </c>
      <c r="AH547" s="368">
        <f>IF((AH534-'Charges variables (avancé)'!$F68*Commandes!AI$13)&lt;'Charges variables (avancé)'!$G68,ROUNDUP(ABS('Charges variables (avancé)'!$G68-(AH534-'Charges variables (avancé)'!$F68*Commandes!AI$13))/'Charges variables (avancé)'!$H68,0)*'Charges variables (avancé)'!$H68,0)</f>
        <v>0</v>
      </c>
      <c r="AI547" s="368">
        <f>IF((AI534-'Charges variables (avancé)'!$F68*Commandes!AJ$13)&lt;'Charges variables (avancé)'!$G68,ROUNDUP(ABS('Charges variables (avancé)'!$G68-(AI534-'Charges variables (avancé)'!$F68*Commandes!AJ$13))/'Charges variables (avancé)'!$H68,0)*'Charges variables (avancé)'!$H68,0)</f>
        <v>0</v>
      </c>
      <c r="AJ547" s="368">
        <f>IF((AJ534-'Charges variables (avancé)'!$F68*Commandes!AK$13)&lt;'Charges variables (avancé)'!$G68,ROUNDUP(ABS('Charges variables (avancé)'!$G68-(AJ534-'Charges variables (avancé)'!$F68*Commandes!AK$13))/'Charges variables (avancé)'!$H68,0)*'Charges variables (avancé)'!$H68,0)</f>
        <v>0</v>
      </c>
      <c r="AK547" s="368">
        <f>IF((AK534-'Charges variables (avancé)'!$F68*Commandes!AL$13)&lt;'Charges variables (avancé)'!$G68,ROUNDUP(ABS('Charges variables (avancé)'!$G68-(AK534-'Charges variables (avancé)'!$F68*Commandes!AL$13))/'Charges variables (avancé)'!$H68,0)*'Charges variables (avancé)'!$H68,0)</f>
        <v>0</v>
      </c>
      <c r="AL547" s="368">
        <f>IF((AL534-'Charges variables (avancé)'!$F68*Commandes!AM$13)&lt;'Charges variables (avancé)'!$G68,ROUNDUP(ABS('Charges variables (avancé)'!$G68-(AL534-'Charges variables (avancé)'!$F68*Commandes!AM$13))/'Charges variables (avancé)'!$H68,0)*'Charges variables (avancé)'!$H68,0)</f>
        <v>0</v>
      </c>
      <c r="AM547" s="368">
        <f>IF((AM534-'Charges variables (avancé)'!$F68*Commandes!AN$13)&lt;'Charges variables (avancé)'!$G68,ROUNDUP(ABS('Charges variables (avancé)'!$G68-(AM534-'Charges variables (avancé)'!$F68*Commandes!AN$13))/'Charges variables (avancé)'!$H68,0)*'Charges variables (avancé)'!$H68,0)</f>
        <v>0</v>
      </c>
      <c r="AN547" s="368">
        <f>IF((AN534-'Charges variables (avancé)'!$F68*Commandes!AO$13)&lt;'Charges variables (avancé)'!$G68,ROUNDUP(ABS('Charges variables (avancé)'!$G68-(AN534-'Charges variables (avancé)'!$F68*Commandes!AO$13))/'Charges variables (avancé)'!$H68,0)*'Charges variables (avancé)'!$H68,0)</f>
        <v>0</v>
      </c>
      <c r="AO547" s="368">
        <f>IF((AO534-'Charges variables (avancé)'!$F68*Commandes!AP$13)&lt;'Charges variables (avancé)'!$G68,ROUNDUP(ABS('Charges variables (avancé)'!$G68-(AO534-'Charges variables (avancé)'!$F68*Commandes!AP$13))/'Charges variables (avancé)'!$H68,0)*'Charges variables (avancé)'!$H68,0)</f>
        <v>0</v>
      </c>
      <c r="AP547" s="368">
        <f>IF((AP534-'Charges variables (avancé)'!$F68*Commandes!AQ$13)&lt;'Charges variables (avancé)'!$G68,ROUNDUP(ABS('Charges variables (avancé)'!$G68-(AP534-'Charges variables (avancé)'!$F68*Commandes!AQ$13))/'Charges variables (avancé)'!$H68,0)*'Charges variables (avancé)'!$H68,0)</f>
        <v>0</v>
      </c>
      <c r="AQ547" s="368">
        <f>IF((AQ534-'Charges variables (avancé)'!$F68*Commandes!AR$13)&lt;'Charges variables (avancé)'!$G68,ROUNDUP(ABS('Charges variables (avancé)'!$G68-(AQ534-'Charges variables (avancé)'!$F68*Commandes!AR$13))/'Charges variables (avancé)'!$H68,0)*'Charges variables (avancé)'!$H68,0)</f>
        <v>0</v>
      </c>
      <c r="AR547" s="368">
        <f>IF((AR534-'Charges variables (avancé)'!$F68*Commandes!AS$13)&lt;'Charges variables (avancé)'!$G68,ROUNDUP(ABS('Charges variables (avancé)'!$G68-(AR534-'Charges variables (avancé)'!$F68*Commandes!AS$13))/'Charges variables (avancé)'!$H68,0)*'Charges variables (avancé)'!$H68,0)</f>
        <v>0</v>
      </c>
      <c r="AS547" s="368">
        <f>IF((AS534-'Charges variables (avancé)'!$F68*Commandes!AT$13)&lt;'Charges variables (avancé)'!$G68,ROUNDUP(ABS('Charges variables (avancé)'!$G68-(AS534-'Charges variables (avancé)'!$F68*Commandes!AT$13))/'Charges variables (avancé)'!$H68,0)*'Charges variables (avancé)'!$H68,0)</f>
        <v>0</v>
      </c>
      <c r="AT547" s="368">
        <f>IF((AT534-'Charges variables (avancé)'!$F68*Commandes!AU$13)&lt;'Charges variables (avancé)'!$G68,ROUNDUP(ABS('Charges variables (avancé)'!$G68-(AT534-'Charges variables (avancé)'!$F68*Commandes!AU$13))/'Charges variables (avancé)'!$H68,0)*'Charges variables (avancé)'!$H68,0)</f>
        <v>0</v>
      </c>
      <c r="AU547" s="368">
        <f>IF((AU534-'Charges variables (avancé)'!$F68*Commandes!AV$13)&lt;'Charges variables (avancé)'!$G68,ROUNDUP(ABS('Charges variables (avancé)'!$G68-(AU534-'Charges variables (avancé)'!$F68*Commandes!AV$13))/'Charges variables (avancé)'!$H68,0)*'Charges variables (avancé)'!$H68,0)</f>
        <v>0</v>
      </c>
      <c r="AV547" s="368">
        <f>IF((AV534-'Charges variables (avancé)'!$F68*Commandes!AW$13)&lt;'Charges variables (avancé)'!$G68,ROUNDUP(ABS('Charges variables (avancé)'!$G68-(AV534-'Charges variables (avancé)'!$F68*Commandes!AW$13))/'Charges variables (avancé)'!$H68,0)*'Charges variables (avancé)'!$H68,0)</f>
        <v>0</v>
      </c>
      <c r="AW547" s="368">
        <f>IF((AW534-'Charges variables (avancé)'!$F68*Commandes!AX$13)&lt;'Charges variables (avancé)'!$G68,ROUNDUP(ABS('Charges variables (avancé)'!$G68-(AW534-'Charges variables (avancé)'!$F68*Commandes!AX$13))/'Charges variables (avancé)'!$H68,0)*'Charges variables (avancé)'!$H68,0)</f>
        <v>0</v>
      </c>
      <c r="AX547" s="368">
        <f>IF((AX534-'Charges variables (avancé)'!$F68*Commandes!AY$13)&lt;'Charges variables (avancé)'!$G68,ROUNDUP(ABS('Charges variables (avancé)'!$G68-(AX534-'Charges variables (avancé)'!$F68*Commandes!AY$13))/'Charges variables (avancé)'!$H68,0)*'Charges variables (avancé)'!$H68,0)</f>
        <v>0</v>
      </c>
      <c r="AY547" s="368">
        <f>IF((AY534-'Charges variables (avancé)'!$F68*Commandes!AZ$13)&lt;'Charges variables (avancé)'!$G68,ROUNDUP(ABS('Charges variables (avancé)'!$G68-(AY534-'Charges variables (avancé)'!$F68*Commandes!AZ$13))/'Charges variables (avancé)'!$H68,0)*'Charges variables (avancé)'!$H68,0)</f>
        <v>0</v>
      </c>
      <c r="AZ547" s="368">
        <f>IF((AZ534-'Charges variables (avancé)'!$F68*Commandes!BA$13)&lt;'Charges variables (avancé)'!$G68,ROUNDUP(ABS('Charges variables (avancé)'!$G68-(AZ534-'Charges variables (avancé)'!$F68*Commandes!BA$13))/'Charges variables (avancé)'!$H68,0)*'Charges variables (avancé)'!$H68,0)</f>
        <v>0</v>
      </c>
      <c r="BA547" s="368">
        <f>IF((BA534-'Charges variables (avancé)'!$F68*Commandes!BB$13)&lt;'Charges variables (avancé)'!$G68,ROUNDUP(ABS('Charges variables (avancé)'!$G68-(BA534-'Charges variables (avancé)'!$F68*Commandes!BB$13))/'Charges variables (avancé)'!$H68,0)*'Charges variables (avancé)'!$H68,0)</f>
        <v>0</v>
      </c>
      <c r="BB547" s="368">
        <f>IF((BB534-'Charges variables (avancé)'!$F68*Commandes!BC$13)&lt;'Charges variables (avancé)'!$G68,ROUNDUP(ABS('Charges variables (avancé)'!$G68-(BB534-'Charges variables (avancé)'!$F68*Commandes!BC$13))/'Charges variables (avancé)'!$H68,0)*'Charges variables (avancé)'!$H68,0)</f>
        <v>0</v>
      </c>
      <c r="BC547" s="368">
        <f>IF((BC534-'Charges variables (avancé)'!$F68*Commandes!BD$13)&lt;'Charges variables (avancé)'!$G68,ROUNDUP(ABS('Charges variables (avancé)'!$G68-(BC534-'Charges variables (avancé)'!$F68*Commandes!BD$13))/'Charges variables (avancé)'!$H68,0)*'Charges variables (avancé)'!$H68,0)</f>
        <v>0</v>
      </c>
      <c r="BD547" s="368">
        <f>IF((BD534-'Charges variables (avancé)'!$F68*Commandes!BE$13)&lt;'Charges variables (avancé)'!$G68,ROUNDUP(ABS('Charges variables (avancé)'!$G68-(BD534-'Charges variables (avancé)'!$F68*Commandes!BE$13))/'Charges variables (avancé)'!$H68,0)*'Charges variables (avancé)'!$H68,0)</f>
        <v>0</v>
      </c>
      <c r="BE547" s="368">
        <f>IF((BE534-'Charges variables (avancé)'!$F68*Commandes!BF$13)&lt;'Charges variables (avancé)'!$G68,ROUNDUP(ABS('Charges variables (avancé)'!$G68-(BE534-'Charges variables (avancé)'!$F68*Commandes!BF$13))/'Charges variables (avancé)'!$H68,0)*'Charges variables (avancé)'!$H68,0)</f>
        <v>0</v>
      </c>
      <c r="BF547" s="368">
        <f>IF((BF534-'Charges variables (avancé)'!$F68*Commandes!BG$13)&lt;'Charges variables (avancé)'!$G68,ROUNDUP(ABS('Charges variables (avancé)'!$G68-(BF534-'Charges variables (avancé)'!$F68*Commandes!BG$13))/'Charges variables (avancé)'!$H68,0)*'Charges variables (avancé)'!$H68,0)</f>
        <v>0</v>
      </c>
      <c r="BG547" s="368">
        <f>IF((BG534-'Charges variables (avancé)'!$F68*Commandes!BH$13)&lt;'Charges variables (avancé)'!$G68,ROUNDUP(ABS('Charges variables (avancé)'!$G68-(BG534-'Charges variables (avancé)'!$F68*Commandes!BH$13))/'Charges variables (avancé)'!$H68,0)*'Charges variables (avancé)'!$H68,0)</f>
        <v>0</v>
      </c>
      <c r="BH547" s="368">
        <f>IF((BH534-'Charges variables (avancé)'!$F68*Commandes!BI$13)&lt;'Charges variables (avancé)'!$G68,ROUNDUP(ABS('Charges variables (avancé)'!$G68-(BH534-'Charges variables (avancé)'!$F68*Commandes!BI$13))/'Charges variables (avancé)'!$H68,0)*'Charges variables (avancé)'!$H68,0)</f>
        <v>0</v>
      </c>
      <c r="BI547" s="368">
        <f>IF((BI534-'Charges variables (avancé)'!$F68*Commandes!BJ$13)&lt;'Charges variables (avancé)'!$G68,ROUNDUP(ABS('Charges variables (avancé)'!$G68-(BI534-'Charges variables (avancé)'!$F68*Commandes!BJ$13))/'Charges variables (avancé)'!$H68,0)*'Charges variables (avancé)'!$H68,0)</f>
        <v>0</v>
      </c>
      <c r="BJ547" s="368">
        <f>IF((BJ534-'Charges variables (avancé)'!$F68*Commandes!BK$13)&lt;'Charges variables (avancé)'!$G68,ROUNDUP(ABS('Charges variables (avancé)'!$G68-(BJ534-'Charges variables (avancé)'!$F68*Commandes!BK$13))/'Charges variables (avancé)'!$H68,0)*'Charges variables (avancé)'!$H68,0)</f>
        <v>0</v>
      </c>
    </row>
    <row r="548" spans="2:62" ht="15" customHeight="1">
      <c r="B548" s="366">
        <f>'Charges variables (avancé)'!$C$69</f>
        <v>0</v>
      </c>
      <c r="C548" s="368">
        <f>IF((C535-'Charges variables (avancé)'!$F69*Commandes!D$13)&lt;'Charges variables (avancé)'!$G69,ROUNDUP(ABS('Charges variables (avancé)'!$G69-(C535-'Charges variables (avancé)'!$F69*Commandes!D$13))/'Charges variables (avancé)'!$H69,0)*'Charges variables (avancé)'!$H69,0)</f>
        <v>0</v>
      </c>
      <c r="D548" s="368">
        <f>IF((D535-'Charges variables (avancé)'!$F69*Commandes!E$13)&lt;'Charges variables (avancé)'!$G69,ROUNDUP(ABS('Charges variables (avancé)'!$G69-(D535-'Charges variables (avancé)'!$F69*Commandes!E$13))/'Charges variables (avancé)'!$H69,0)*'Charges variables (avancé)'!$H69,0)</f>
        <v>0</v>
      </c>
      <c r="E548" s="368">
        <f>IF((E535-'Charges variables (avancé)'!$F69*Commandes!F$13)&lt;'Charges variables (avancé)'!$G69,ROUNDUP(ABS('Charges variables (avancé)'!$G69-(E535-'Charges variables (avancé)'!$F69*Commandes!F$13))/'Charges variables (avancé)'!$H69,0)*'Charges variables (avancé)'!$H69,0)</f>
        <v>0</v>
      </c>
      <c r="F548" s="368">
        <f>IF((F535-'Charges variables (avancé)'!$F69*Commandes!G$13)&lt;'Charges variables (avancé)'!$G69,ROUNDUP(ABS('Charges variables (avancé)'!$G69-(F535-'Charges variables (avancé)'!$F69*Commandes!G$13))/'Charges variables (avancé)'!$H69,0)*'Charges variables (avancé)'!$H69,0)</f>
        <v>0</v>
      </c>
      <c r="G548" s="368">
        <f>IF((G535-'Charges variables (avancé)'!$F69*Commandes!H$13)&lt;'Charges variables (avancé)'!$G69,ROUNDUP(ABS('Charges variables (avancé)'!$G69-(G535-'Charges variables (avancé)'!$F69*Commandes!H$13))/'Charges variables (avancé)'!$H69,0)*'Charges variables (avancé)'!$H69,0)</f>
        <v>0</v>
      </c>
      <c r="H548" s="368">
        <f>IF((H535-'Charges variables (avancé)'!$F69*Commandes!I$13)&lt;'Charges variables (avancé)'!$G69,ROUNDUP(ABS('Charges variables (avancé)'!$G69-(H535-'Charges variables (avancé)'!$F69*Commandes!I$13))/'Charges variables (avancé)'!$H69,0)*'Charges variables (avancé)'!$H69,0)</f>
        <v>0</v>
      </c>
      <c r="I548" s="368">
        <f>IF((I535-'Charges variables (avancé)'!$F69*Commandes!J$13)&lt;'Charges variables (avancé)'!$G69,ROUNDUP(ABS('Charges variables (avancé)'!$G69-(I535-'Charges variables (avancé)'!$F69*Commandes!J$13))/'Charges variables (avancé)'!$H69,0)*'Charges variables (avancé)'!$H69,0)</f>
        <v>0</v>
      </c>
      <c r="J548" s="368">
        <f>IF((J535-'Charges variables (avancé)'!$F69*Commandes!K$13)&lt;'Charges variables (avancé)'!$G69,ROUNDUP(ABS('Charges variables (avancé)'!$G69-(J535-'Charges variables (avancé)'!$F69*Commandes!K$13))/'Charges variables (avancé)'!$H69,0)*'Charges variables (avancé)'!$H69,0)</f>
        <v>0</v>
      </c>
      <c r="K548" s="368">
        <f>IF((K535-'Charges variables (avancé)'!$F69*Commandes!L$13)&lt;'Charges variables (avancé)'!$G69,ROUNDUP(ABS('Charges variables (avancé)'!$G69-(K535-'Charges variables (avancé)'!$F69*Commandes!L$13))/'Charges variables (avancé)'!$H69,0)*'Charges variables (avancé)'!$H69,0)</f>
        <v>0</v>
      </c>
      <c r="L548" s="368">
        <f>IF((L535-'Charges variables (avancé)'!$F69*Commandes!M$13)&lt;'Charges variables (avancé)'!$G69,ROUNDUP(ABS('Charges variables (avancé)'!$G69-(L535-'Charges variables (avancé)'!$F69*Commandes!M$13))/'Charges variables (avancé)'!$H69,0)*'Charges variables (avancé)'!$H69,0)</f>
        <v>0</v>
      </c>
      <c r="M548" s="368">
        <f>IF((M535-'Charges variables (avancé)'!$F69*Commandes!N$13)&lt;'Charges variables (avancé)'!$G69,ROUNDUP(ABS('Charges variables (avancé)'!$G69-(M535-'Charges variables (avancé)'!$F69*Commandes!N$13))/'Charges variables (avancé)'!$H69,0)*'Charges variables (avancé)'!$H69,0)</f>
        <v>0</v>
      </c>
      <c r="N548" s="368">
        <f>IF((N535-'Charges variables (avancé)'!$F69*Commandes!O$13)&lt;'Charges variables (avancé)'!$G69,ROUNDUP(ABS('Charges variables (avancé)'!$G69-(N535-'Charges variables (avancé)'!$F69*Commandes!O$13))/'Charges variables (avancé)'!$H69,0)*'Charges variables (avancé)'!$H69,0)</f>
        <v>0</v>
      </c>
      <c r="O548" s="368">
        <f>IF((O535-'Charges variables (avancé)'!$F69*Commandes!P$13)&lt;'Charges variables (avancé)'!$G69,ROUNDUP(ABS('Charges variables (avancé)'!$G69-(O535-'Charges variables (avancé)'!$F69*Commandes!P$13))/'Charges variables (avancé)'!$H69,0)*'Charges variables (avancé)'!$H69,0)</f>
        <v>0</v>
      </c>
      <c r="P548" s="368">
        <f>IF((P535-'Charges variables (avancé)'!$F69*Commandes!Q$13)&lt;'Charges variables (avancé)'!$G69,ROUNDUP(ABS('Charges variables (avancé)'!$G69-(P535-'Charges variables (avancé)'!$F69*Commandes!Q$13))/'Charges variables (avancé)'!$H69,0)*'Charges variables (avancé)'!$H69,0)</f>
        <v>0</v>
      </c>
      <c r="Q548" s="368">
        <f>IF((Q535-'Charges variables (avancé)'!$F69*Commandes!R$13)&lt;'Charges variables (avancé)'!$G69,ROUNDUP(ABS('Charges variables (avancé)'!$G69-(Q535-'Charges variables (avancé)'!$F69*Commandes!R$13))/'Charges variables (avancé)'!$H69,0)*'Charges variables (avancé)'!$H69,0)</f>
        <v>0</v>
      </c>
      <c r="R548" s="368">
        <f>IF((R535-'Charges variables (avancé)'!$F69*Commandes!S$13)&lt;'Charges variables (avancé)'!$G69,ROUNDUP(ABS('Charges variables (avancé)'!$G69-(R535-'Charges variables (avancé)'!$F69*Commandes!S$13))/'Charges variables (avancé)'!$H69,0)*'Charges variables (avancé)'!$H69,0)</f>
        <v>0</v>
      </c>
      <c r="S548" s="368">
        <f>IF((S535-'Charges variables (avancé)'!$F69*Commandes!T$13)&lt;'Charges variables (avancé)'!$G69,ROUNDUP(ABS('Charges variables (avancé)'!$G69-(S535-'Charges variables (avancé)'!$F69*Commandes!T$13))/'Charges variables (avancé)'!$H69,0)*'Charges variables (avancé)'!$H69,0)</f>
        <v>0</v>
      </c>
      <c r="T548" s="368">
        <f>IF((T535-'Charges variables (avancé)'!$F69*Commandes!U$13)&lt;'Charges variables (avancé)'!$G69,ROUNDUP(ABS('Charges variables (avancé)'!$G69-(T535-'Charges variables (avancé)'!$F69*Commandes!U$13))/'Charges variables (avancé)'!$H69,0)*'Charges variables (avancé)'!$H69,0)</f>
        <v>0</v>
      </c>
      <c r="U548" s="368">
        <f>IF((U535-'Charges variables (avancé)'!$F69*Commandes!V$13)&lt;'Charges variables (avancé)'!$G69,ROUNDUP(ABS('Charges variables (avancé)'!$G69-(U535-'Charges variables (avancé)'!$F69*Commandes!V$13))/'Charges variables (avancé)'!$H69,0)*'Charges variables (avancé)'!$H69,0)</f>
        <v>0</v>
      </c>
      <c r="V548" s="368">
        <f>IF((V535-'Charges variables (avancé)'!$F69*Commandes!W$13)&lt;'Charges variables (avancé)'!$G69,ROUNDUP(ABS('Charges variables (avancé)'!$G69-(V535-'Charges variables (avancé)'!$F69*Commandes!W$13))/'Charges variables (avancé)'!$H69,0)*'Charges variables (avancé)'!$H69,0)</f>
        <v>0</v>
      </c>
      <c r="W548" s="368">
        <f>IF((W535-'Charges variables (avancé)'!$F69*Commandes!X$13)&lt;'Charges variables (avancé)'!$G69,ROUNDUP(ABS('Charges variables (avancé)'!$G69-(W535-'Charges variables (avancé)'!$F69*Commandes!X$13))/'Charges variables (avancé)'!$H69,0)*'Charges variables (avancé)'!$H69,0)</f>
        <v>0</v>
      </c>
      <c r="X548" s="368">
        <f>IF((X535-'Charges variables (avancé)'!$F69*Commandes!Y$13)&lt;'Charges variables (avancé)'!$G69,ROUNDUP(ABS('Charges variables (avancé)'!$G69-(X535-'Charges variables (avancé)'!$F69*Commandes!Y$13))/'Charges variables (avancé)'!$H69,0)*'Charges variables (avancé)'!$H69,0)</f>
        <v>0</v>
      </c>
      <c r="Y548" s="368">
        <f>IF((Y535-'Charges variables (avancé)'!$F69*Commandes!Z$13)&lt;'Charges variables (avancé)'!$G69,ROUNDUP(ABS('Charges variables (avancé)'!$G69-(Y535-'Charges variables (avancé)'!$F69*Commandes!Z$13))/'Charges variables (avancé)'!$H69,0)*'Charges variables (avancé)'!$H69,0)</f>
        <v>0</v>
      </c>
      <c r="Z548" s="368">
        <f>IF((Z535-'Charges variables (avancé)'!$F69*Commandes!AA$13)&lt;'Charges variables (avancé)'!$G69,ROUNDUP(ABS('Charges variables (avancé)'!$G69-(Z535-'Charges variables (avancé)'!$F69*Commandes!AA$13))/'Charges variables (avancé)'!$H69,0)*'Charges variables (avancé)'!$H69,0)</f>
        <v>0</v>
      </c>
      <c r="AA548" s="368">
        <f>IF((AA535-'Charges variables (avancé)'!$F69*Commandes!AB$13)&lt;'Charges variables (avancé)'!$G69,ROUNDUP(ABS('Charges variables (avancé)'!$G69-(AA535-'Charges variables (avancé)'!$F69*Commandes!AB$13))/'Charges variables (avancé)'!$H69,0)*'Charges variables (avancé)'!$H69,0)</f>
        <v>0</v>
      </c>
      <c r="AB548" s="368">
        <f>IF((AB535-'Charges variables (avancé)'!$F69*Commandes!AC$13)&lt;'Charges variables (avancé)'!$G69,ROUNDUP(ABS('Charges variables (avancé)'!$G69-(AB535-'Charges variables (avancé)'!$F69*Commandes!AC$13))/'Charges variables (avancé)'!$H69,0)*'Charges variables (avancé)'!$H69,0)</f>
        <v>0</v>
      </c>
      <c r="AC548" s="368">
        <f>IF((AC535-'Charges variables (avancé)'!$F69*Commandes!AD$13)&lt;'Charges variables (avancé)'!$G69,ROUNDUP(ABS('Charges variables (avancé)'!$G69-(AC535-'Charges variables (avancé)'!$F69*Commandes!AD$13))/'Charges variables (avancé)'!$H69,0)*'Charges variables (avancé)'!$H69,0)</f>
        <v>0</v>
      </c>
      <c r="AD548" s="368">
        <f>IF((AD535-'Charges variables (avancé)'!$F69*Commandes!AE$13)&lt;'Charges variables (avancé)'!$G69,ROUNDUP(ABS('Charges variables (avancé)'!$G69-(AD535-'Charges variables (avancé)'!$F69*Commandes!AE$13))/'Charges variables (avancé)'!$H69,0)*'Charges variables (avancé)'!$H69,0)</f>
        <v>0</v>
      </c>
      <c r="AE548" s="368">
        <f>IF((AE535-'Charges variables (avancé)'!$F69*Commandes!AF$13)&lt;'Charges variables (avancé)'!$G69,ROUNDUP(ABS('Charges variables (avancé)'!$G69-(AE535-'Charges variables (avancé)'!$F69*Commandes!AF$13))/'Charges variables (avancé)'!$H69,0)*'Charges variables (avancé)'!$H69,0)</f>
        <v>0</v>
      </c>
      <c r="AF548" s="368">
        <f>IF((AF535-'Charges variables (avancé)'!$F69*Commandes!AG$13)&lt;'Charges variables (avancé)'!$G69,ROUNDUP(ABS('Charges variables (avancé)'!$G69-(AF535-'Charges variables (avancé)'!$F69*Commandes!AG$13))/'Charges variables (avancé)'!$H69,0)*'Charges variables (avancé)'!$H69,0)</f>
        <v>0</v>
      </c>
      <c r="AG548" s="368">
        <f>IF((AG535-'Charges variables (avancé)'!$F69*Commandes!AH$13)&lt;'Charges variables (avancé)'!$G69,ROUNDUP(ABS('Charges variables (avancé)'!$G69-(AG535-'Charges variables (avancé)'!$F69*Commandes!AH$13))/'Charges variables (avancé)'!$H69,0)*'Charges variables (avancé)'!$H69,0)</f>
        <v>0</v>
      </c>
      <c r="AH548" s="368">
        <f>IF((AH535-'Charges variables (avancé)'!$F69*Commandes!AI$13)&lt;'Charges variables (avancé)'!$G69,ROUNDUP(ABS('Charges variables (avancé)'!$G69-(AH535-'Charges variables (avancé)'!$F69*Commandes!AI$13))/'Charges variables (avancé)'!$H69,0)*'Charges variables (avancé)'!$H69,0)</f>
        <v>0</v>
      </c>
      <c r="AI548" s="368">
        <f>IF((AI535-'Charges variables (avancé)'!$F69*Commandes!AJ$13)&lt;'Charges variables (avancé)'!$G69,ROUNDUP(ABS('Charges variables (avancé)'!$G69-(AI535-'Charges variables (avancé)'!$F69*Commandes!AJ$13))/'Charges variables (avancé)'!$H69,0)*'Charges variables (avancé)'!$H69,0)</f>
        <v>0</v>
      </c>
      <c r="AJ548" s="368">
        <f>IF((AJ535-'Charges variables (avancé)'!$F69*Commandes!AK$13)&lt;'Charges variables (avancé)'!$G69,ROUNDUP(ABS('Charges variables (avancé)'!$G69-(AJ535-'Charges variables (avancé)'!$F69*Commandes!AK$13))/'Charges variables (avancé)'!$H69,0)*'Charges variables (avancé)'!$H69,0)</f>
        <v>0</v>
      </c>
      <c r="AK548" s="368">
        <f>IF((AK535-'Charges variables (avancé)'!$F69*Commandes!AL$13)&lt;'Charges variables (avancé)'!$G69,ROUNDUP(ABS('Charges variables (avancé)'!$G69-(AK535-'Charges variables (avancé)'!$F69*Commandes!AL$13))/'Charges variables (avancé)'!$H69,0)*'Charges variables (avancé)'!$H69,0)</f>
        <v>0</v>
      </c>
      <c r="AL548" s="368">
        <f>IF((AL535-'Charges variables (avancé)'!$F69*Commandes!AM$13)&lt;'Charges variables (avancé)'!$G69,ROUNDUP(ABS('Charges variables (avancé)'!$G69-(AL535-'Charges variables (avancé)'!$F69*Commandes!AM$13))/'Charges variables (avancé)'!$H69,0)*'Charges variables (avancé)'!$H69,0)</f>
        <v>0</v>
      </c>
      <c r="AM548" s="368">
        <f>IF((AM535-'Charges variables (avancé)'!$F69*Commandes!AN$13)&lt;'Charges variables (avancé)'!$G69,ROUNDUP(ABS('Charges variables (avancé)'!$G69-(AM535-'Charges variables (avancé)'!$F69*Commandes!AN$13))/'Charges variables (avancé)'!$H69,0)*'Charges variables (avancé)'!$H69,0)</f>
        <v>0</v>
      </c>
      <c r="AN548" s="368">
        <f>IF((AN535-'Charges variables (avancé)'!$F69*Commandes!AO$13)&lt;'Charges variables (avancé)'!$G69,ROUNDUP(ABS('Charges variables (avancé)'!$G69-(AN535-'Charges variables (avancé)'!$F69*Commandes!AO$13))/'Charges variables (avancé)'!$H69,0)*'Charges variables (avancé)'!$H69,0)</f>
        <v>0</v>
      </c>
      <c r="AO548" s="368">
        <f>IF((AO535-'Charges variables (avancé)'!$F69*Commandes!AP$13)&lt;'Charges variables (avancé)'!$G69,ROUNDUP(ABS('Charges variables (avancé)'!$G69-(AO535-'Charges variables (avancé)'!$F69*Commandes!AP$13))/'Charges variables (avancé)'!$H69,0)*'Charges variables (avancé)'!$H69,0)</f>
        <v>0</v>
      </c>
      <c r="AP548" s="368">
        <f>IF((AP535-'Charges variables (avancé)'!$F69*Commandes!AQ$13)&lt;'Charges variables (avancé)'!$G69,ROUNDUP(ABS('Charges variables (avancé)'!$G69-(AP535-'Charges variables (avancé)'!$F69*Commandes!AQ$13))/'Charges variables (avancé)'!$H69,0)*'Charges variables (avancé)'!$H69,0)</f>
        <v>0</v>
      </c>
      <c r="AQ548" s="368">
        <f>IF((AQ535-'Charges variables (avancé)'!$F69*Commandes!AR$13)&lt;'Charges variables (avancé)'!$G69,ROUNDUP(ABS('Charges variables (avancé)'!$G69-(AQ535-'Charges variables (avancé)'!$F69*Commandes!AR$13))/'Charges variables (avancé)'!$H69,0)*'Charges variables (avancé)'!$H69,0)</f>
        <v>0</v>
      </c>
      <c r="AR548" s="368">
        <f>IF((AR535-'Charges variables (avancé)'!$F69*Commandes!AS$13)&lt;'Charges variables (avancé)'!$G69,ROUNDUP(ABS('Charges variables (avancé)'!$G69-(AR535-'Charges variables (avancé)'!$F69*Commandes!AS$13))/'Charges variables (avancé)'!$H69,0)*'Charges variables (avancé)'!$H69,0)</f>
        <v>0</v>
      </c>
      <c r="AS548" s="368">
        <f>IF((AS535-'Charges variables (avancé)'!$F69*Commandes!AT$13)&lt;'Charges variables (avancé)'!$G69,ROUNDUP(ABS('Charges variables (avancé)'!$G69-(AS535-'Charges variables (avancé)'!$F69*Commandes!AT$13))/'Charges variables (avancé)'!$H69,0)*'Charges variables (avancé)'!$H69,0)</f>
        <v>0</v>
      </c>
      <c r="AT548" s="368">
        <f>IF((AT535-'Charges variables (avancé)'!$F69*Commandes!AU$13)&lt;'Charges variables (avancé)'!$G69,ROUNDUP(ABS('Charges variables (avancé)'!$G69-(AT535-'Charges variables (avancé)'!$F69*Commandes!AU$13))/'Charges variables (avancé)'!$H69,0)*'Charges variables (avancé)'!$H69,0)</f>
        <v>0</v>
      </c>
      <c r="AU548" s="368">
        <f>IF((AU535-'Charges variables (avancé)'!$F69*Commandes!AV$13)&lt;'Charges variables (avancé)'!$G69,ROUNDUP(ABS('Charges variables (avancé)'!$G69-(AU535-'Charges variables (avancé)'!$F69*Commandes!AV$13))/'Charges variables (avancé)'!$H69,0)*'Charges variables (avancé)'!$H69,0)</f>
        <v>0</v>
      </c>
      <c r="AV548" s="368">
        <f>IF((AV535-'Charges variables (avancé)'!$F69*Commandes!AW$13)&lt;'Charges variables (avancé)'!$G69,ROUNDUP(ABS('Charges variables (avancé)'!$G69-(AV535-'Charges variables (avancé)'!$F69*Commandes!AW$13))/'Charges variables (avancé)'!$H69,0)*'Charges variables (avancé)'!$H69,0)</f>
        <v>0</v>
      </c>
      <c r="AW548" s="368">
        <f>IF((AW535-'Charges variables (avancé)'!$F69*Commandes!AX$13)&lt;'Charges variables (avancé)'!$G69,ROUNDUP(ABS('Charges variables (avancé)'!$G69-(AW535-'Charges variables (avancé)'!$F69*Commandes!AX$13))/'Charges variables (avancé)'!$H69,0)*'Charges variables (avancé)'!$H69,0)</f>
        <v>0</v>
      </c>
      <c r="AX548" s="368">
        <f>IF((AX535-'Charges variables (avancé)'!$F69*Commandes!AY$13)&lt;'Charges variables (avancé)'!$G69,ROUNDUP(ABS('Charges variables (avancé)'!$G69-(AX535-'Charges variables (avancé)'!$F69*Commandes!AY$13))/'Charges variables (avancé)'!$H69,0)*'Charges variables (avancé)'!$H69,0)</f>
        <v>0</v>
      </c>
      <c r="AY548" s="368">
        <f>IF((AY535-'Charges variables (avancé)'!$F69*Commandes!AZ$13)&lt;'Charges variables (avancé)'!$G69,ROUNDUP(ABS('Charges variables (avancé)'!$G69-(AY535-'Charges variables (avancé)'!$F69*Commandes!AZ$13))/'Charges variables (avancé)'!$H69,0)*'Charges variables (avancé)'!$H69,0)</f>
        <v>0</v>
      </c>
      <c r="AZ548" s="368">
        <f>IF((AZ535-'Charges variables (avancé)'!$F69*Commandes!BA$13)&lt;'Charges variables (avancé)'!$G69,ROUNDUP(ABS('Charges variables (avancé)'!$G69-(AZ535-'Charges variables (avancé)'!$F69*Commandes!BA$13))/'Charges variables (avancé)'!$H69,0)*'Charges variables (avancé)'!$H69,0)</f>
        <v>0</v>
      </c>
      <c r="BA548" s="368">
        <f>IF((BA535-'Charges variables (avancé)'!$F69*Commandes!BB$13)&lt;'Charges variables (avancé)'!$G69,ROUNDUP(ABS('Charges variables (avancé)'!$G69-(BA535-'Charges variables (avancé)'!$F69*Commandes!BB$13))/'Charges variables (avancé)'!$H69,0)*'Charges variables (avancé)'!$H69,0)</f>
        <v>0</v>
      </c>
      <c r="BB548" s="368">
        <f>IF((BB535-'Charges variables (avancé)'!$F69*Commandes!BC$13)&lt;'Charges variables (avancé)'!$G69,ROUNDUP(ABS('Charges variables (avancé)'!$G69-(BB535-'Charges variables (avancé)'!$F69*Commandes!BC$13))/'Charges variables (avancé)'!$H69,0)*'Charges variables (avancé)'!$H69,0)</f>
        <v>0</v>
      </c>
      <c r="BC548" s="368">
        <f>IF((BC535-'Charges variables (avancé)'!$F69*Commandes!BD$13)&lt;'Charges variables (avancé)'!$G69,ROUNDUP(ABS('Charges variables (avancé)'!$G69-(BC535-'Charges variables (avancé)'!$F69*Commandes!BD$13))/'Charges variables (avancé)'!$H69,0)*'Charges variables (avancé)'!$H69,0)</f>
        <v>0</v>
      </c>
      <c r="BD548" s="368">
        <f>IF((BD535-'Charges variables (avancé)'!$F69*Commandes!BE$13)&lt;'Charges variables (avancé)'!$G69,ROUNDUP(ABS('Charges variables (avancé)'!$G69-(BD535-'Charges variables (avancé)'!$F69*Commandes!BE$13))/'Charges variables (avancé)'!$H69,0)*'Charges variables (avancé)'!$H69,0)</f>
        <v>0</v>
      </c>
      <c r="BE548" s="368">
        <f>IF((BE535-'Charges variables (avancé)'!$F69*Commandes!BF$13)&lt;'Charges variables (avancé)'!$G69,ROUNDUP(ABS('Charges variables (avancé)'!$G69-(BE535-'Charges variables (avancé)'!$F69*Commandes!BF$13))/'Charges variables (avancé)'!$H69,0)*'Charges variables (avancé)'!$H69,0)</f>
        <v>0</v>
      </c>
      <c r="BF548" s="368">
        <f>IF((BF535-'Charges variables (avancé)'!$F69*Commandes!BG$13)&lt;'Charges variables (avancé)'!$G69,ROUNDUP(ABS('Charges variables (avancé)'!$G69-(BF535-'Charges variables (avancé)'!$F69*Commandes!BG$13))/'Charges variables (avancé)'!$H69,0)*'Charges variables (avancé)'!$H69,0)</f>
        <v>0</v>
      </c>
      <c r="BG548" s="368">
        <f>IF((BG535-'Charges variables (avancé)'!$F69*Commandes!BH$13)&lt;'Charges variables (avancé)'!$G69,ROUNDUP(ABS('Charges variables (avancé)'!$G69-(BG535-'Charges variables (avancé)'!$F69*Commandes!BH$13))/'Charges variables (avancé)'!$H69,0)*'Charges variables (avancé)'!$H69,0)</f>
        <v>0</v>
      </c>
      <c r="BH548" s="368">
        <f>IF((BH535-'Charges variables (avancé)'!$F69*Commandes!BI$13)&lt;'Charges variables (avancé)'!$G69,ROUNDUP(ABS('Charges variables (avancé)'!$G69-(BH535-'Charges variables (avancé)'!$F69*Commandes!BI$13))/'Charges variables (avancé)'!$H69,0)*'Charges variables (avancé)'!$H69,0)</f>
        <v>0</v>
      </c>
      <c r="BI548" s="368">
        <f>IF((BI535-'Charges variables (avancé)'!$F69*Commandes!BJ$13)&lt;'Charges variables (avancé)'!$G69,ROUNDUP(ABS('Charges variables (avancé)'!$G69-(BI535-'Charges variables (avancé)'!$F69*Commandes!BJ$13))/'Charges variables (avancé)'!$H69,0)*'Charges variables (avancé)'!$H69,0)</f>
        <v>0</v>
      </c>
      <c r="BJ548" s="368">
        <f>IF((BJ535-'Charges variables (avancé)'!$F69*Commandes!BK$13)&lt;'Charges variables (avancé)'!$G69,ROUNDUP(ABS('Charges variables (avancé)'!$G69-(BJ535-'Charges variables (avancé)'!$F69*Commandes!BK$13))/'Charges variables (avancé)'!$H69,0)*'Charges variables (avancé)'!$H69,0)</f>
        <v>0</v>
      </c>
    </row>
    <row r="549" spans="2:62" ht="15" customHeight="1">
      <c r="B549" s="366">
        <f>'Charges variables (avancé)'!$C$70</f>
        <v>0</v>
      </c>
      <c r="C549" s="368">
        <f>IF((C536-'Charges variables (avancé)'!$F70*Commandes!D$13)&lt;'Charges variables (avancé)'!$G70,ROUNDUP(ABS('Charges variables (avancé)'!$G70-(C536-'Charges variables (avancé)'!$F70*Commandes!D$13))/'Charges variables (avancé)'!$H70,0)*'Charges variables (avancé)'!$H70,0)</f>
        <v>0</v>
      </c>
      <c r="D549" s="368">
        <f>IF((D536-'Charges variables (avancé)'!$F70*Commandes!E$13)&lt;'Charges variables (avancé)'!$G70,ROUNDUP(ABS('Charges variables (avancé)'!$G70-(D536-'Charges variables (avancé)'!$F70*Commandes!E$13))/'Charges variables (avancé)'!$H70,0)*'Charges variables (avancé)'!$H70,0)</f>
        <v>0</v>
      </c>
      <c r="E549" s="368">
        <f>IF((E536-'Charges variables (avancé)'!$F70*Commandes!F$13)&lt;'Charges variables (avancé)'!$G70,ROUNDUP(ABS('Charges variables (avancé)'!$G70-(E536-'Charges variables (avancé)'!$F70*Commandes!F$13))/'Charges variables (avancé)'!$H70,0)*'Charges variables (avancé)'!$H70,0)</f>
        <v>0</v>
      </c>
      <c r="F549" s="368">
        <f>IF((F536-'Charges variables (avancé)'!$F70*Commandes!G$13)&lt;'Charges variables (avancé)'!$G70,ROUNDUP(ABS('Charges variables (avancé)'!$G70-(F536-'Charges variables (avancé)'!$F70*Commandes!G$13))/'Charges variables (avancé)'!$H70,0)*'Charges variables (avancé)'!$H70,0)</f>
        <v>0</v>
      </c>
      <c r="G549" s="368">
        <f>IF((G536-'Charges variables (avancé)'!$F70*Commandes!H$13)&lt;'Charges variables (avancé)'!$G70,ROUNDUP(ABS('Charges variables (avancé)'!$G70-(G536-'Charges variables (avancé)'!$F70*Commandes!H$13))/'Charges variables (avancé)'!$H70,0)*'Charges variables (avancé)'!$H70,0)</f>
        <v>0</v>
      </c>
      <c r="H549" s="368">
        <f>IF((H536-'Charges variables (avancé)'!$F70*Commandes!I$13)&lt;'Charges variables (avancé)'!$G70,ROUNDUP(ABS('Charges variables (avancé)'!$G70-(H536-'Charges variables (avancé)'!$F70*Commandes!I$13))/'Charges variables (avancé)'!$H70,0)*'Charges variables (avancé)'!$H70,0)</f>
        <v>0</v>
      </c>
      <c r="I549" s="368">
        <f>IF((I536-'Charges variables (avancé)'!$F70*Commandes!J$13)&lt;'Charges variables (avancé)'!$G70,ROUNDUP(ABS('Charges variables (avancé)'!$G70-(I536-'Charges variables (avancé)'!$F70*Commandes!J$13))/'Charges variables (avancé)'!$H70,0)*'Charges variables (avancé)'!$H70,0)</f>
        <v>0</v>
      </c>
      <c r="J549" s="368">
        <f>IF((J536-'Charges variables (avancé)'!$F70*Commandes!K$13)&lt;'Charges variables (avancé)'!$G70,ROUNDUP(ABS('Charges variables (avancé)'!$G70-(J536-'Charges variables (avancé)'!$F70*Commandes!K$13))/'Charges variables (avancé)'!$H70,0)*'Charges variables (avancé)'!$H70,0)</f>
        <v>0</v>
      </c>
      <c r="K549" s="368">
        <f>IF((K536-'Charges variables (avancé)'!$F70*Commandes!L$13)&lt;'Charges variables (avancé)'!$G70,ROUNDUP(ABS('Charges variables (avancé)'!$G70-(K536-'Charges variables (avancé)'!$F70*Commandes!L$13))/'Charges variables (avancé)'!$H70,0)*'Charges variables (avancé)'!$H70,0)</f>
        <v>0</v>
      </c>
      <c r="L549" s="368">
        <f>IF((L536-'Charges variables (avancé)'!$F70*Commandes!M$13)&lt;'Charges variables (avancé)'!$G70,ROUNDUP(ABS('Charges variables (avancé)'!$G70-(L536-'Charges variables (avancé)'!$F70*Commandes!M$13))/'Charges variables (avancé)'!$H70,0)*'Charges variables (avancé)'!$H70,0)</f>
        <v>0</v>
      </c>
      <c r="M549" s="368">
        <f>IF((M536-'Charges variables (avancé)'!$F70*Commandes!N$13)&lt;'Charges variables (avancé)'!$G70,ROUNDUP(ABS('Charges variables (avancé)'!$G70-(M536-'Charges variables (avancé)'!$F70*Commandes!N$13))/'Charges variables (avancé)'!$H70,0)*'Charges variables (avancé)'!$H70,0)</f>
        <v>0</v>
      </c>
      <c r="N549" s="368">
        <f>IF((N536-'Charges variables (avancé)'!$F70*Commandes!O$13)&lt;'Charges variables (avancé)'!$G70,ROUNDUP(ABS('Charges variables (avancé)'!$G70-(N536-'Charges variables (avancé)'!$F70*Commandes!O$13))/'Charges variables (avancé)'!$H70,0)*'Charges variables (avancé)'!$H70,0)</f>
        <v>0</v>
      </c>
      <c r="O549" s="368">
        <f>IF((O536-'Charges variables (avancé)'!$F70*Commandes!P$13)&lt;'Charges variables (avancé)'!$G70,ROUNDUP(ABS('Charges variables (avancé)'!$G70-(O536-'Charges variables (avancé)'!$F70*Commandes!P$13))/'Charges variables (avancé)'!$H70,0)*'Charges variables (avancé)'!$H70,0)</f>
        <v>0</v>
      </c>
      <c r="P549" s="368">
        <f>IF((P536-'Charges variables (avancé)'!$F70*Commandes!Q$13)&lt;'Charges variables (avancé)'!$G70,ROUNDUP(ABS('Charges variables (avancé)'!$G70-(P536-'Charges variables (avancé)'!$F70*Commandes!Q$13))/'Charges variables (avancé)'!$H70,0)*'Charges variables (avancé)'!$H70,0)</f>
        <v>0</v>
      </c>
      <c r="Q549" s="368">
        <f>IF((Q536-'Charges variables (avancé)'!$F70*Commandes!R$13)&lt;'Charges variables (avancé)'!$G70,ROUNDUP(ABS('Charges variables (avancé)'!$G70-(Q536-'Charges variables (avancé)'!$F70*Commandes!R$13))/'Charges variables (avancé)'!$H70,0)*'Charges variables (avancé)'!$H70,0)</f>
        <v>0</v>
      </c>
      <c r="R549" s="368">
        <f>IF((R536-'Charges variables (avancé)'!$F70*Commandes!S$13)&lt;'Charges variables (avancé)'!$G70,ROUNDUP(ABS('Charges variables (avancé)'!$G70-(R536-'Charges variables (avancé)'!$F70*Commandes!S$13))/'Charges variables (avancé)'!$H70,0)*'Charges variables (avancé)'!$H70,0)</f>
        <v>0</v>
      </c>
      <c r="S549" s="368">
        <f>IF((S536-'Charges variables (avancé)'!$F70*Commandes!T$13)&lt;'Charges variables (avancé)'!$G70,ROUNDUP(ABS('Charges variables (avancé)'!$G70-(S536-'Charges variables (avancé)'!$F70*Commandes!T$13))/'Charges variables (avancé)'!$H70,0)*'Charges variables (avancé)'!$H70,0)</f>
        <v>0</v>
      </c>
      <c r="T549" s="368">
        <f>IF((T536-'Charges variables (avancé)'!$F70*Commandes!U$13)&lt;'Charges variables (avancé)'!$G70,ROUNDUP(ABS('Charges variables (avancé)'!$G70-(T536-'Charges variables (avancé)'!$F70*Commandes!U$13))/'Charges variables (avancé)'!$H70,0)*'Charges variables (avancé)'!$H70,0)</f>
        <v>0</v>
      </c>
      <c r="U549" s="368">
        <f>IF((U536-'Charges variables (avancé)'!$F70*Commandes!V$13)&lt;'Charges variables (avancé)'!$G70,ROUNDUP(ABS('Charges variables (avancé)'!$G70-(U536-'Charges variables (avancé)'!$F70*Commandes!V$13))/'Charges variables (avancé)'!$H70,0)*'Charges variables (avancé)'!$H70,0)</f>
        <v>0</v>
      </c>
      <c r="V549" s="368">
        <f>IF((V536-'Charges variables (avancé)'!$F70*Commandes!W$13)&lt;'Charges variables (avancé)'!$G70,ROUNDUP(ABS('Charges variables (avancé)'!$G70-(V536-'Charges variables (avancé)'!$F70*Commandes!W$13))/'Charges variables (avancé)'!$H70,0)*'Charges variables (avancé)'!$H70,0)</f>
        <v>0</v>
      </c>
      <c r="W549" s="368">
        <f>IF((W536-'Charges variables (avancé)'!$F70*Commandes!X$13)&lt;'Charges variables (avancé)'!$G70,ROUNDUP(ABS('Charges variables (avancé)'!$G70-(W536-'Charges variables (avancé)'!$F70*Commandes!X$13))/'Charges variables (avancé)'!$H70,0)*'Charges variables (avancé)'!$H70,0)</f>
        <v>0</v>
      </c>
      <c r="X549" s="368">
        <f>IF((X536-'Charges variables (avancé)'!$F70*Commandes!Y$13)&lt;'Charges variables (avancé)'!$G70,ROUNDUP(ABS('Charges variables (avancé)'!$G70-(X536-'Charges variables (avancé)'!$F70*Commandes!Y$13))/'Charges variables (avancé)'!$H70,0)*'Charges variables (avancé)'!$H70,0)</f>
        <v>0</v>
      </c>
      <c r="Y549" s="368">
        <f>IF((Y536-'Charges variables (avancé)'!$F70*Commandes!Z$13)&lt;'Charges variables (avancé)'!$G70,ROUNDUP(ABS('Charges variables (avancé)'!$G70-(Y536-'Charges variables (avancé)'!$F70*Commandes!Z$13))/'Charges variables (avancé)'!$H70,0)*'Charges variables (avancé)'!$H70,0)</f>
        <v>0</v>
      </c>
      <c r="Z549" s="368">
        <f>IF((Z536-'Charges variables (avancé)'!$F70*Commandes!AA$13)&lt;'Charges variables (avancé)'!$G70,ROUNDUP(ABS('Charges variables (avancé)'!$G70-(Z536-'Charges variables (avancé)'!$F70*Commandes!AA$13))/'Charges variables (avancé)'!$H70,0)*'Charges variables (avancé)'!$H70,0)</f>
        <v>0</v>
      </c>
      <c r="AA549" s="368">
        <f>IF((AA536-'Charges variables (avancé)'!$F70*Commandes!AB$13)&lt;'Charges variables (avancé)'!$G70,ROUNDUP(ABS('Charges variables (avancé)'!$G70-(AA536-'Charges variables (avancé)'!$F70*Commandes!AB$13))/'Charges variables (avancé)'!$H70,0)*'Charges variables (avancé)'!$H70,0)</f>
        <v>0</v>
      </c>
      <c r="AB549" s="368">
        <f>IF((AB536-'Charges variables (avancé)'!$F70*Commandes!AC$13)&lt;'Charges variables (avancé)'!$G70,ROUNDUP(ABS('Charges variables (avancé)'!$G70-(AB536-'Charges variables (avancé)'!$F70*Commandes!AC$13))/'Charges variables (avancé)'!$H70,0)*'Charges variables (avancé)'!$H70,0)</f>
        <v>0</v>
      </c>
      <c r="AC549" s="368">
        <f>IF((AC536-'Charges variables (avancé)'!$F70*Commandes!AD$13)&lt;'Charges variables (avancé)'!$G70,ROUNDUP(ABS('Charges variables (avancé)'!$G70-(AC536-'Charges variables (avancé)'!$F70*Commandes!AD$13))/'Charges variables (avancé)'!$H70,0)*'Charges variables (avancé)'!$H70,0)</f>
        <v>0</v>
      </c>
      <c r="AD549" s="368">
        <f>IF((AD536-'Charges variables (avancé)'!$F70*Commandes!AE$13)&lt;'Charges variables (avancé)'!$G70,ROUNDUP(ABS('Charges variables (avancé)'!$G70-(AD536-'Charges variables (avancé)'!$F70*Commandes!AE$13))/'Charges variables (avancé)'!$H70,0)*'Charges variables (avancé)'!$H70,0)</f>
        <v>0</v>
      </c>
      <c r="AE549" s="368">
        <f>IF((AE536-'Charges variables (avancé)'!$F70*Commandes!AF$13)&lt;'Charges variables (avancé)'!$G70,ROUNDUP(ABS('Charges variables (avancé)'!$G70-(AE536-'Charges variables (avancé)'!$F70*Commandes!AF$13))/'Charges variables (avancé)'!$H70,0)*'Charges variables (avancé)'!$H70,0)</f>
        <v>0</v>
      </c>
      <c r="AF549" s="368">
        <f>IF((AF536-'Charges variables (avancé)'!$F70*Commandes!AG$13)&lt;'Charges variables (avancé)'!$G70,ROUNDUP(ABS('Charges variables (avancé)'!$G70-(AF536-'Charges variables (avancé)'!$F70*Commandes!AG$13))/'Charges variables (avancé)'!$H70,0)*'Charges variables (avancé)'!$H70,0)</f>
        <v>0</v>
      </c>
      <c r="AG549" s="368">
        <f>IF((AG536-'Charges variables (avancé)'!$F70*Commandes!AH$13)&lt;'Charges variables (avancé)'!$G70,ROUNDUP(ABS('Charges variables (avancé)'!$G70-(AG536-'Charges variables (avancé)'!$F70*Commandes!AH$13))/'Charges variables (avancé)'!$H70,0)*'Charges variables (avancé)'!$H70,0)</f>
        <v>0</v>
      </c>
      <c r="AH549" s="368">
        <f>IF((AH536-'Charges variables (avancé)'!$F70*Commandes!AI$13)&lt;'Charges variables (avancé)'!$G70,ROUNDUP(ABS('Charges variables (avancé)'!$G70-(AH536-'Charges variables (avancé)'!$F70*Commandes!AI$13))/'Charges variables (avancé)'!$H70,0)*'Charges variables (avancé)'!$H70,0)</f>
        <v>0</v>
      </c>
      <c r="AI549" s="368">
        <f>IF((AI536-'Charges variables (avancé)'!$F70*Commandes!AJ$13)&lt;'Charges variables (avancé)'!$G70,ROUNDUP(ABS('Charges variables (avancé)'!$G70-(AI536-'Charges variables (avancé)'!$F70*Commandes!AJ$13))/'Charges variables (avancé)'!$H70,0)*'Charges variables (avancé)'!$H70,0)</f>
        <v>0</v>
      </c>
      <c r="AJ549" s="368">
        <f>IF((AJ536-'Charges variables (avancé)'!$F70*Commandes!AK$13)&lt;'Charges variables (avancé)'!$G70,ROUNDUP(ABS('Charges variables (avancé)'!$G70-(AJ536-'Charges variables (avancé)'!$F70*Commandes!AK$13))/'Charges variables (avancé)'!$H70,0)*'Charges variables (avancé)'!$H70,0)</f>
        <v>0</v>
      </c>
      <c r="AK549" s="368">
        <f>IF((AK536-'Charges variables (avancé)'!$F70*Commandes!AL$13)&lt;'Charges variables (avancé)'!$G70,ROUNDUP(ABS('Charges variables (avancé)'!$G70-(AK536-'Charges variables (avancé)'!$F70*Commandes!AL$13))/'Charges variables (avancé)'!$H70,0)*'Charges variables (avancé)'!$H70,0)</f>
        <v>0</v>
      </c>
      <c r="AL549" s="368">
        <f>IF((AL536-'Charges variables (avancé)'!$F70*Commandes!AM$13)&lt;'Charges variables (avancé)'!$G70,ROUNDUP(ABS('Charges variables (avancé)'!$G70-(AL536-'Charges variables (avancé)'!$F70*Commandes!AM$13))/'Charges variables (avancé)'!$H70,0)*'Charges variables (avancé)'!$H70,0)</f>
        <v>0</v>
      </c>
      <c r="AM549" s="368">
        <f>IF((AM536-'Charges variables (avancé)'!$F70*Commandes!AN$13)&lt;'Charges variables (avancé)'!$G70,ROUNDUP(ABS('Charges variables (avancé)'!$G70-(AM536-'Charges variables (avancé)'!$F70*Commandes!AN$13))/'Charges variables (avancé)'!$H70,0)*'Charges variables (avancé)'!$H70,0)</f>
        <v>0</v>
      </c>
      <c r="AN549" s="368">
        <f>IF((AN536-'Charges variables (avancé)'!$F70*Commandes!AO$13)&lt;'Charges variables (avancé)'!$G70,ROUNDUP(ABS('Charges variables (avancé)'!$G70-(AN536-'Charges variables (avancé)'!$F70*Commandes!AO$13))/'Charges variables (avancé)'!$H70,0)*'Charges variables (avancé)'!$H70,0)</f>
        <v>0</v>
      </c>
      <c r="AO549" s="368">
        <f>IF((AO536-'Charges variables (avancé)'!$F70*Commandes!AP$13)&lt;'Charges variables (avancé)'!$G70,ROUNDUP(ABS('Charges variables (avancé)'!$G70-(AO536-'Charges variables (avancé)'!$F70*Commandes!AP$13))/'Charges variables (avancé)'!$H70,0)*'Charges variables (avancé)'!$H70,0)</f>
        <v>0</v>
      </c>
      <c r="AP549" s="368">
        <f>IF((AP536-'Charges variables (avancé)'!$F70*Commandes!AQ$13)&lt;'Charges variables (avancé)'!$G70,ROUNDUP(ABS('Charges variables (avancé)'!$G70-(AP536-'Charges variables (avancé)'!$F70*Commandes!AQ$13))/'Charges variables (avancé)'!$H70,0)*'Charges variables (avancé)'!$H70,0)</f>
        <v>0</v>
      </c>
      <c r="AQ549" s="368">
        <f>IF((AQ536-'Charges variables (avancé)'!$F70*Commandes!AR$13)&lt;'Charges variables (avancé)'!$G70,ROUNDUP(ABS('Charges variables (avancé)'!$G70-(AQ536-'Charges variables (avancé)'!$F70*Commandes!AR$13))/'Charges variables (avancé)'!$H70,0)*'Charges variables (avancé)'!$H70,0)</f>
        <v>0</v>
      </c>
      <c r="AR549" s="368">
        <f>IF((AR536-'Charges variables (avancé)'!$F70*Commandes!AS$13)&lt;'Charges variables (avancé)'!$G70,ROUNDUP(ABS('Charges variables (avancé)'!$G70-(AR536-'Charges variables (avancé)'!$F70*Commandes!AS$13))/'Charges variables (avancé)'!$H70,0)*'Charges variables (avancé)'!$H70,0)</f>
        <v>0</v>
      </c>
      <c r="AS549" s="368">
        <f>IF((AS536-'Charges variables (avancé)'!$F70*Commandes!AT$13)&lt;'Charges variables (avancé)'!$G70,ROUNDUP(ABS('Charges variables (avancé)'!$G70-(AS536-'Charges variables (avancé)'!$F70*Commandes!AT$13))/'Charges variables (avancé)'!$H70,0)*'Charges variables (avancé)'!$H70,0)</f>
        <v>0</v>
      </c>
      <c r="AT549" s="368">
        <f>IF((AT536-'Charges variables (avancé)'!$F70*Commandes!AU$13)&lt;'Charges variables (avancé)'!$G70,ROUNDUP(ABS('Charges variables (avancé)'!$G70-(AT536-'Charges variables (avancé)'!$F70*Commandes!AU$13))/'Charges variables (avancé)'!$H70,0)*'Charges variables (avancé)'!$H70,0)</f>
        <v>0</v>
      </c>
      <c r="AU549" s="368">
        <f>IF((AU536-'Charges variables (avancé)'!$F70*Commandes!AV$13)&lt;'Charges variables (avancé)'!$G70,ROUNDUP(ABS('Charges variables (avancé)'!$G70-(AU536-'Charges variables (avancé)'!$F70*Commandes!AV$13))/'Charges variables (avancé)'!$H70,0)*'Charges variables (avancé)'!$H70,0)</f>
        <v>0</v>
      </c>
      <c r="AV549" s="368">
        <f>IF((AV536-'Charges variables (avancé)'!$F70*Commandes!AW$13)&lt;'Charges variables (avancé)'!$G70,ROUNDUP(ABS('Charges variables (avancé)'!$G70-(AV536-'Charges variables (avancé)'!$F70*Commandes!AW$13))/'Charges variables (avancé)'!$H70,0)*'Charges variables (avancé)'!$H70,0)</f>
        <v>0</v>
      </c>
      <c r="AW549" s="368">
        <f>IF((AW536-'Charges variables (avancé)'!$F70*Commandes!AX$13)&lt;'Charges variables (avancé)'!$G70,ROUNDUP(ABS('Charges variables (avancé)'!$G70-(AW536-'Charges variables (avancé)'!$F70*Commandes!AX$13))/'Charges variables (avancé)'!$H70,0)*'Charges variables (avancé)'!$H70,0)</f>
        <v>0</v>
      </c>
      <c r="AX549" s="368">
        <f>IF((AX536-'Charges variables (avancé)'!$F70*Commandes!AY$13)&lt;'Charges variables (avancé)'!$G70,ROUNDUP(ABS('Charges variables (avancé)'!$G70-(AX536-'Charges variables (avancé)'!$F70*Commandes!AY$13))/'Charges variables (avancé)'!$H70,0)*'Charges variables (avancé)'!$H70,0)</f>
        <v>0</v>
      </c>
      <c r="AY549" s="368">
        <f>IF((AY536-'Charges variables (avancé)'!$F70*Commandes!AZ$13)&lt;'Charges variables (avancé)'!$G70,ROUNDUP(ABS('Charges variables (avancé)'!$G70-(AY536-'Charges variables (avancé)'!$F70*Commandes!AZ$13))/'Charges variables (avancé)'!$H70,0)*'Charges variables (avancé)'!$H70,0)</f>
        <v>0</v>
      </c>
      <c r="AZ549" s="368">
        <f>IF((AZ536-'Charges variables (avancé)'!$F70*Commandes!BA$13)&lt;'Charges variables (avancé)'!$G70,ROUNDUP(ABS('Charges variables (avancé)'!$G70-(AZ536-'Charges variables (avancé)'!$F70*Commandes!BA$13))/'Charges variables (avancé)'!$H70,0)*'Charges variables (avancé)'!$H70,0)</f>
        <v>0</v>
      </c>
      <c r="BA549" s="368">
        <f>IF((BA536-'Charges variables (avancé)'!$F70*Commandes!BB$13)&lt;'Charges variables (avancé)'!$G70,ROUNDUP(ABS('Charges variables (avancé)'!$G70-(BA536-'Charges variables (avancé)'!$F70*Commandes!BB$13))/'Charges variables (avancé)'!$H70,0)*'Charges variables (avancé)'!$H70,0)</f>
        <v>0</v>
      </c>
      <c r="BB549" s="368">
        <f>IF((BB536-'Charges variables (avancé)'!$F70*Commandes!BC$13)&lt;'Charges variables (avancé)'!$G70,ROUNDUP(ABS('Charges variables (avancé)'!$G70-(BB536-'Charges variables (avancé)'!$F70*Commandes!BC$13))/'Charges variables (avancé)'!$H70,0)*'Charges variables (avancé)'!$H70,0)</f>
        <v>0</v>
      </c>
      <c r="BC549" s="368">
        <f>IF((BC536-'Charges variables (avancé)'!$F70*Commandes!BD$13)&lt;'Charges variables (avancé)'!$G70,ROUNDUP(ABS('Charges variables (avancé)'!$G70-(BC536-'Charges variables (avancé)'!$F70*Commandes!BD$13))/'Charges variables (avancé)'!$H70,0)*'Charges variables (avancé)'!$H70,0)</f>
        <v>0</v>
      </c>
      <c r="BD549" s="368">
        <f>IF((BD536-'Charges variables (avancé)'!$F70*Commandes!BE$13)&lt;'Charges variables (avancé)'!$G70,ROUNDUP(ABS('Charges variables (avancé)'!$G70-(BD536-'Charges variables (avancé)'!$F70*Commandes!BE$13))/'Charges variables (avancé)'!$H70,0)*'Charges variables (avancé)'!$H70,0)</f>
        <v>0</v>
      </c>
      <c r="BE549" s="368">
        <f>IF((BE536-'Charges variables (avancé)'!$F70*Commandes!BF$13)&lt;'Charges variables (avancé)'!$G70,ROUNDUP(ABS('Charges variables (avancé)'!$G70-(BE536-'Charges variables (avancé)'!$F70*Commandes!BF$13))/'Charges variables (avancé)'!$H70,0)*'Charges variables (avancé)'!$H70,0)</f>
        <v>0</v>
      </c>
      <c r="BF549" s="368">
        <f>IF((BF536-'Charges variables (avancé)'!$F70*Commandes!BG$13)&lt;'Charges variables (avancé)'!$G70,ROUNDUP(ABS('Charges variables (avancé)'!$G70-(BF536-'Charges variables (avancé)'!$F70*Commandes!BG$13))/'Charges variables (avancé)'!$H70,0)*'Charges variables (avancé)'!$H70,0)</f>
        <v>0</v>
      </c>
      <c r="BG549" s="368">
        <f>IF((BG536-'Charges variables (avancé)'!$F70*Commandes!BH$13)&lt;'Charges variables (avancé)'!$G70,ROUNDUP(ABS('Charges variables (avancé)'!$G70-(BG536-'Charges variables (avancé)'!$F70*Commandes!BH$13))/'Charges variables (avancé)'!$H70,0)*'Charges variables (avancé)'!$H70,0)</f>
        <v>0</v>
      </c>
      <c r="BH549" s="368">
        <f>IF((BH536-'Charges variables (avancé)'!$F70*Commandes!BI$13)&lt;'Charges variables (avancé)'!$G70,ROUNDUP(ABS('Charges variables (avancé)'!$G70-(BH536-'Charges variables (avancé)'!$F70*Commandes!BI$13))/'Charges variables (avancé)'!$H70,0)*'Charges variables (avancé)'!$H70,0)</f>
        <v>0</v>
      </c>
      <c r="BI549" s="368">
        <f>IF((BI536-'Charges variables (avancé)'!$F70*Commandes!BJ$13)&lt;'Charges variables (avancé)'!$G70,ROUNDUP(ABS('Charges variables (avancé)'!$G70-(BI536-'Charges variables (avancé)'!$F70*Commandes!BJ$13))/'Charges variables (avancé)'!$H70,0)*'Charges variables (avancé)'!$H70,0)</f>
        <v>0</v>
      </c>
      <c r="BJ549" s="368">
        <f>IF((BJ536-'Charges variables (avancé)'!$F70*Commandes!BK$13)&lt;'Charges variables (avancé)'!$G70,ROUNDUP(ABS('Charges variables (avancé)'!$G70-(BJ536-'Charges variables (avancé)'!$F70*Commandes!BK$13))/'Charges variables (avancé)'!$H70,0)*'Charges variables (avancé)'!$H70,0)</f>
        <v>0</v>
      </c>
    </row>
    <row r="550" spans="2:62" ht="15" customHeight="1">
      <c r="B550" s="366">
        <f>'Charges variables (avancé)'!$C$71</f>
        <v>0</v>
      </c>
      <c r="C550" s="368">
        <f>IF((C537-'Charges variables (avancé)'!$F71*Commandes!D$13)&lt;'Charges variables (avancé)'!$G71,ROUNDUP(ABS('Charges variables (avancé)'!$G71-(C537-'Charges variables (avancé)'!$F71*Commandes!D$13))/'Charges variables (avancé)'!$H71,0)*'Charges variables (avancé)'!$H71,0)</f>
        <v>0</v>
      </c>
      <c r="D550" s="368">
        <f>IF((D537-'Charges variables (avancé)'!$F71*Commandes!E$13)&lt;'Charges variables (avancé)'!$G71,ROUNDUP(ABS('Charges variables (avancé)'!$G71-(D537-'Charges variables (avancé)'!$F71*Commandes!E$13))/'Charges variables (avancé)'!$H71,0)*'Charges variables (avancé)'!$H71,0)</f>
        <v>0</v>
      </c>
      <c r="E550" s="368">
        <f>IF((E537-'Charges variables (avancé)'!$F71*Commandes!F$13)&lt;'Charges variables (avancé)'!$G71,ROUNDUP(ABS('Charges variables (avancé)'!$G71-(E537-'Charges variables (avancé)'!$F71*Commandes!F$13))/'Charges variables (avancé)'!$H71,0)*'Charges variables (avancé)'!$H71,0)</f>
        <v>0</v>
      </c>
      <c r="F550" s="368">
        <f>IF((F537-'Charges variables (avancé)'!$F71*Commandes!G$13)&lt;'Charges variables (avancé)'!$G71,ROUNDUP(ABS('Charges variables (avancé)'!$G71-(F537-'Charges variables (avancé)'!$F71*Commandes!G$13))/'Charges variables (avancé)'!$H71,0)*'Charges variables (avancé)'!$H71,0)</f>
        <v>0</v>
      </c>
      <c r="G550" s="368">
        <f>IF((G537-'Charges variables (avancé)'!$F71*Commandes!H$13)&lt;'Charges variables (avancé)'!$G71,ROUNDUP(ABS('Charges variables (avancé)'!$G71-(G537-'Charges variables (avancé)'!$F71*Commandes!H$13))/'Charges variables (avancé)'!$H71,0)*'Charges variables (avancé)'!$H71,0)</f>
        <v>0</v>
      </c>
      <c r="H550" s="368">
        <f>IF((H537-'Charges variables (avancé)'!$F71*Commandes!I$13)&lt;'Charges variables (avancé)'!$G71,ROUNDUP(ABS('Charges variables (avancé)'!$G71-(H537-'Charges variables (avancé)'!$F71*Commandes!I$13))/'Charges variables (avancé)'!$H71,0)*'Charges variables (avancé)'!$H71,0)</f>
        <v>0</v>
      </c>
      <c r="I550" s="368">
        <f>IF((I537-'Charges variables (avancé)'!$F71*Commandes!J$13)&lt;'Charges variables (avancé)'!$G71,ROUNDUP(ABS('Charges variables (avancé)'!$G71-(I537-'Charges variables (avancé)'!$F71*Commandes!J$13))/'Charges variables (avancé)'!$H71,0)*'Charges variables (avancé)'!$H71,0)</f>
        <v>0</v>
      </c>
      <c r="J550" s="368">
        <f>IF((J537-'Charges variables (avancé)'!$F71*Commandes!K$13)&lt;'Charges variables (avancé)'!$G71,ROUNDUP(ABS('Charges variables (avancé)'!$G71-(J537-'Charges variables (avancé)'!$F71*Commandes!K$13))/'Charges variables (avancé)'!$H71,0)*'Charges variables (avancé)'!$H71,0)</f>
        <v>0</v>
      </c>
      <c r="K550" s="368">
        <f>IF((K537-'Charges variables (avancé)'!$F71*Commandes!L$13)&lt;'Charges variables (avancé)'!$G71,ROUNDUP(ABS('Charges variables (avancé)'!$G71-(K537-'Charges variables (avancé)'!$F71*Commandes!L$13))/'Charges variables (avancé)'!$H71,0)*'Charges variables (avancé)'!$H71,0)</f>
        <v>0</v>
      </c>
      <c r="L550" s="368">
        <f>IF((L537-'Charges variables (avancé)'!$F71*Commandes!M$13)&lt;'Charges variables (avancé)'!$G71,ROUNDUP(ABS('Charges variables (avancé)'!$G71-(L537-'Charges variables (avancé)'!$F71*Commandes!M$13))/'Charges variables (avancé)'!$H71,0)*'Charges variables (avancé)'!$H71,0)</f>
        <v>0</v>
      </c>
      <c r="M550" s="368">
        <f>IF((M537-'Charges variables (avancé)'!$F71*Commandes!N$13)&lt;'Charges variables (avancé)'!$G71,ROUNDUP(ABS('Charges variables (avancé)'!$G71-(M537-'Charges variables (avancé)'!$F71*Commandes!N$13))/'Charges variables (avancé)'!$H71,0)*'Charges variables (avancé)'!$H71,0)</f>
        <v>0</v>
      </c>
      <c r="N550" s="368">
        <f>IF((N537-'Charges variables (avancé)'!$F71*Commandes!O$13)&lt;'Charges variables (avancé)'!$G71,ROUNDUP(ABS('Charges variables (avancé)'!$G71-(N537-'Charges variables (avancé)'!$F71*Commandes!O$13))/'Charges variables (avancé)'!$H71,0)*'Charges variables (avancé)'!$H71,0)</f>
        <v>0</v>
      </c>
      <c r="O550" s="368">
        <f>IF((O537-'Charges variables (avancé)'!$F71*Commandes!P$13)&lt;'Charges variables (avancé)'!$G71,ROUNDUP(ABS('Charges variables (avancé)'!$G71-(O537-'Charges variables (avancé)'!$F71*Commandes!P$13))/'Charges variables (avancé)'!$H71,0)*'Charges variables (avancé)'!$H71,0)</f>
        <v>0</v>
      </c>
      <c r="P550" s="368">
        <f>IF((P537-'Charges variables (avancé)'!$F71*Commandes!Q$13)&lt;'Charges variables (avancé)'!$G71,ROUNDUP(ABS('Charges variables (avancé)'!$G71-(P537-'Charges variables (avancé)'!$F71*Commandes!Q$13))/'Charges variables (avancé)'!$H71,0)*'Charges variables (avancé)'!$H71,0)</f>
        <v>0</v>
      </c>
      <c r="Q550" s="368">
        <f>IF((Q537-'Charges variables (avancé)'!$F71*Commandes!R$13)&lt;'Charges variables (avancé)'!$G71,ROUNDUP(ABS('Charges variables (avancé)'!$G71-(Q537-'Charges variables (avancé)'!$F71*Commandes!R$13))/'Charges variables (avancé)'!$H71,0)*'Charges variables (avancé)'!$H71,0)</f>
        <v>0</v>
      </c>
      <c r="R550" s="368">
        <f>IF((R537-'Charges variables (avancé)'!$F71*Commandes!S$13)&lt;'Charges variables (avancé)'!$G71,ROUNDUP(ABS('Charges variables (avancé)'!$G71-(R537-'Charges variables (avancé)'!$F71*Commandes!S$13))/'Charges variables (avancé)'!$H71,0)*'Charges variables (avancé)'!$H71,0)</f>
        <v>0</v>
      </c>
      <c r="S550" s="368">
        <f>IF((S537-'Charges variables (avancé)'!$F71*Commandes!T$13)&lt;'Charges variables (avancé)'!$G71,ROUNDUP(ABS('Charges variables (avancé)'!$G71-(S537-'Charges variables (avancé)'!$F71*Commandes!T$13))/'Charges variables (avancé)'!$H71,0)*'Charges variables (avancé)'!$H71,0)</f>
        <v>0</v>
      </c>
      <c r="T550" s="368">
        <f>IF((T537-'Charges variables (avancé)'!$F71*Commandes!U$13)&lt;'Charges variables (avancé)'!$G71,ROUNDUP(ABS('Charges variables (avancé)'!$G71-(T537-'Charges variables (avancé)'!$F71*Commandes!U$13))/'Charges variables (avancé)'!$H71,0)*'Charges variables (avancé)'!$H71,0)</f>
        <v>0</v>
      </c>
      <c r="U550" s="368">
        <f>IF((U537-'Charges variables (avancé)'!$F71*Commandes!V$13)&lt;'Charges variables (avancé)'!$G71,ROUNDUP(ABS('Charges variables (avancé)'!$G71-(U537-'Charges variables (avancé)'!$F71*Commandes!V$13))/'Charges variables (avancé)'!$H71,0)*'Charges variables (avancé)'!$H71,0)</f>
        <v>0</v>
      </c>
      <c r="V550" s="368">
        <f>IF((V537-'Charges variables (avancé)'!$F71*Commandes!W$13)&lt;'Charges variables (avancé)'!$G71,ROUNDUP(ABS('Charges variables (avancé)'!$G71-(V537-'Charges variables (avancé)'!$F71*Commandes!W$13))/'Charges variables (avancé)'!$H71,0)*'Charges variables (avancé)'!$H71,0)</f>
        <v>0</v>
      </c>
      <c r="W550" s="368">
        <f>IF((W537-'Charges variables (avancé)'!$F71*Commandes!X$13)&lt;'Charges variables (avancé)'!$G71,ROUNDUP(ABS('Charges variables (avancé)'!$G71-(W537-'Charges variables (avancé)'!$F71*Commandes!X$13))/'Charges variables (avancé)'!$H71,0)*'Charges variables (avancé)'!$H71,0)</f>
        <v>0</v>
      </c>
      <c r="X550" s="368">
        <f>IF((X537-'Charges variables (avancé)'!$F71*Commandes!Y$13)&lt;'Charges variables (avancé)'!$G71,ROUNDUP(ABS('Charges variables (avancé)'!$G71-(X537-'Charges variables (avancé)'!$F71*Commandes!Y$13))/'Charges variables (avancé)'!$H71,0)*'Charges variables (avancé)'!$H71,0)</f>
        <v>0</v>
      </c>
      <c r="Y550" s="368">
        <f>IF((Y537-'Charges variables (avancé)'!$F71*Commandes!Z$13)&lt;'Charges variables (avancé)'!$G71,ROUNDUP(ABS('Charges variables (avancé)'!$G71-(Y537-'Charges variables (avancé)'!$F71*Commandes!Z$13))/'Charges variables (avancé)'!$H71,0)*'Charges variables (avancé)'!$H71,0)</f>
        <v>0</v>
      </c>
      <c r="Z550" s="368">
        <f>IF((Z537-'Charges variables (avancé)'!$F71*Commandes!AA$13)&lt;'Charges variables (avancé)'!$G71,ROUNDUP(ABS('Charges variables (avancé)'!$G71-(Z537-'Charges variables (avancé)'!$F71*Commandes!AA$13))/'Charges variables (avancé)'!$H71,0)*'Charges variables (avancé)'!$H71,0)</f>
        <v>0</v>
      </c>
      <c r="AA550" s="368">
        <f>IF((AA537-'Charges variables (avancé)'!$F71*Commandes!AB$13)&lt;'Charges variables (avancé)'!$G71,ROUNDUP(ABS('Charges variables (avancé)'!$G71-(AA537-'Charges variables (avancé)'!$F71*Commandes!AB$13))/'Charges variables (avancé)'!$H71,0)*'Charges variables (avancé)'!$H71,0)</f>
        <v>0</v>
      </c>
      <c r="AB550" s="368">
        <f>IF((AB537-'Charges variables (avancé)'!$F71*Commandes!AC$13)&lt;'Charges variables (avancé)'!$G71,ROUNDUP(ABS('Charges variables (avancé)'!$G71-(AB537-'Charges variables (avancé)'!$F71*Commandes!AC$13))/'Charges variables (avancé)'!$H71,0)*'Charges variables (avancé)'!$H71,0)</f>
        <v>0</v>
      </c>
      <c r="AC550" s="368">
        <f>IF((AC537-'Charges variables (avancé)'!$F71*Commandes!AD$13)&lt;'Charges variables (avancé)'!$G71,ROUNDUP(ABS('Charges variables (avancé)'!$G71-(AC537-'Charges variables (avancé)'!$F71*Commandes!AD$13))/'Charges variables (avancé)'!$H71,0)*'Charges variables (avancé)'!$H71,0)</f>
        <v>0</v>
      </c>
      <c r="AD550" s="368">
        <f>IF((AD537-'Charges variables (avancé)'!$F71*Commandes!AE$13)&lt;'Charges variables (avancé)'!$G71,ROUNDUP(ABS('Charges variables (avancé)'!$G71-(AD537-'Charges variables (avancé)'!$F71*Commandes!AE$13))/'Charges variables (avancé)'!$H71,0)*'Charges variables (avancé)'!$H71,0)</f>
        <v>0</v>
      </c>
      <c r="AE550" s="368">
        <f>IF((AE537-'Charges variables (avancé)'!$F71*Commandes!AF$13)&lt;'Charges variables (avancé)'!$G71,ROUNDUP(ABS('Charges variables (avancé)'!$G71-(AE537-'Charges variables (avancé)'!$F71*Commandes!AF$13))/'Charges variables (avancé)'!$H71,0)*'Charges variables (avancé)'!$H71,0)</f>
        <v>0</v>
      </c>
      <c r="AF550" s="368">
        <f>IF((AF537-'Charges variables (avancé)'!$F71*Commandes!AG$13)&lt;'Charges variables (avancé)'!$G71,ROUNDUP(ABS('Charges variables (avancé)'!$G71-(AF537-'Charges variables (avancé)'!$F71*Commandes!AG$13))/'Charges variables (avancé)'!$H71,0)*'Charges variables (avancé)'!$H71,0)</f>
        <v>0</v>
      </c>
      <c r="AG550" s="368">
        <f>IF((AG537-'Charges variables (avancé)'!$F71*Commandes!AH$13)&lt;'Charges variables (avancé)'!$G71,ROUNDUP(ABS('Charges variables (avancé)'!$G71-(AG537-'Charges variables (avancé)'!$F71*Commandes!AH$13))/'Charges variables (avancé)'!$H71,0)*'Charges variables (avancé)'!$H71,0)</f>
        <v>0</v>
      </c>
      <c r="AH550" s="368">
        <f>IF((AH537-'Charges variables (avancé)'!$F71*Commandes!AI$13)&lt;'Charges variables (avancé)'!$G71,ROUNDUP(ABS('Charges variables (avancé)'!$G71-(AH537-'Charges variables (avancé)'!$F71*Commandes!AI$13))/'Charges variables (avancé)'!$H71,0)*'Charges variables (avancé)'!$H71,0)</f>
        <v>0</v>
      </c>
      <c r="AI550" s="368">
        <f>IF((AI537-'Charges variables (avancé)'!$F71*Commandes!AJ$13)&lt;'Charges variables (avancé)'!$G71,ROUNDUP(ABS('Charges variables (avancé)'!$G71-(AI537-'Charges variables (avancé)'!$F71*Commandes!AJ$13))/'Charges variables (avancé)'!$H71,0)*'Charges variables (avancé)'!$H71,0)</f>
        <v>0</v>
      </c>
      <c r="AJ550" s="368">
        <f>IF((AJ537-'Charges variables (avancé)'!$F71*Commandes!AK$13)&lt;'Charges variables (avancé)'!$G71,ROUNDUP(ABS('Charges variables (avancé)'!$G71-(AJ537-'Charges variables (avancé)'!$F71*Commandes!AK$13))/'Charges variables (avancé)'!$H71,0)*'Charges variables (avancé)'!$H71,0)</f>
        <v>0</v>
      </c>
      <c r="AK550" s="368">
        <f>IF((AK537-'Charges variables (avancé)'!$F71*Commandes!AL$13)&lt;'Charges variables (avancé)'!$G71,ROUNDUP(ABS('Charges variables (avancé)'!$G71-(AK537-'Charges variables (avancé)'!$F71*Commandes!AL$13))/'Charges variables (avancé)'!$H71,0)*'Charges variables (avancé)'!$H71,0)</f>
        <v>0</v>
      </c>
      <c r="AL550" s="368">
        <f>IF((AL537-'Charges variables (avancé)'!$F71*Commandes!AM$13)&lt;'Charges variables (avancé)'!$G71,ROUNDUP(ABS('Charges variables (avancé)'!$G71-(AL537-'Charges variables (avancé)'!$F71*Commandes!AM$13))/'Charges variables (avancé)'!$H71,0)*'Charges variables (avancé)'!$H71,0)</f>
        <v>0</v>
      </c>
      <c r="AM550" s="368">
        <f>IF((AM537-'Charges variables (avancé)'!$F71*Commandes!AN$13)&lt;'Charges variables (avancé)'!$G71,ROUNDUP(ABS('Charges variables (avancé)'!$G71-(AM537-'Charges variables (avancé)'!$F71*Commandes!AN$13))/'Charges variables (avancé)'!$H71,0)*'Charges variables (avancé)'!$H71,0)</f>
        <v>0</v>
      </c>
      <c r="AN550" s="368">
        <f>IF((AN537-'Charges variables (avancé)'!$F71*Commandes!AO$13)&lt;'Charges variables (avancé)'!$G71,ROUNDUP(ABS('Charges variables (avancé)'!$G71-(AN537-'Charges variables (avancé)'!$F71*Commandes!AO$13))/'Charges variables (avancé)'!$H71,0)*'Charges variables (avancé)'!$H71,0)</f>
        <v>0</v>
      </c>
      <c r="AO550" s="368">
        <f>IF((AO537-'Charges variables (avancé)'!$F71*Commandes!AP$13)&lt;'Charges variables (avancé)'!$G71,ROUNDUP(ABS('Charges variables (avancé)'!$G71-(AO537-'Charges variables (avancé)'!$F71*Commandes!AP$13))/'Charges variables (avancé)'!$H71,0)*'Charges variables (avancé)'!$H71,0)</f>
        <v>0</v>
      </c>
      <c r="AP550" s="368">
        <f>IF((AP537-'Charges variables (avancé)'!$F71*Commandes!AQ$13)&lt;'Charges variables (avancé)'!$G71,ROUNDUP(ABS('Charges variables (avancé)'!$G71-(AP537-'Charges variables (avancé)'!$F71*Commandes!AQ$13))/'Charges variables (avancé)'!$H71,0)*'Charges variables (avancé)'!$H71,0)</f>
        <v>0</v>
      </c>
      <c r="AQ550" s="368">
        <f>IF((AQ537-'Charges variables (avancé)'!$F71*Commandes!AR$13)&lt;'Charges variables (avancé)'!$G71,ROUNDUP(ABS('Charges variables (avancé)'!$G71-(AQ537-'Charges variables (avancé)'!$F71*Commandes!AR$13))/'Charges variables (avancé)'!$H71,0)*'Charges variables (avancé)'!$H71,0)</f>
        <v>0</v>
      </c>
      <c r="AR550" s="368">
        <f>IF((AR537-'Charges variables (avancé)'!$F71*Commandes!AS$13)&lt;'Charges variables (avancé)'!$G71,ROUNDUP(ABS('Charges variables (avancé)'!$G71-(AR537-'Charges variables (avancé)'!$F71*Commandes!AS$13))/'Charges variables (avancé)'!$H71,0)*'Charges variables (avancé)'!$H71,0)</f>
        <v>0</v>
      </c>
      <c r="AS550" s="368">
        <f>IF((AS537-'Charges variables (avancé)'!$F71*Commandes!AT$13)&lt;'Charges variables (avancé)'!$G71,ROUNDUP(ABS('Charges variables (avancé)'!$G71-(AS537-'Charges variables (avancé)'!$F71*Commandes!AT$13))/'Charges variables (avancé)'!$H71,0)*'Charges variables (avancé)'!$H71,0)</f>
        <v>0</v>
      </c>
      <c r="AT550" s="368">
        <f>IF((AT537-'Charges variables (avancé)'!$F71*Commandes!AU$13)&lt;'Charges variables (avancé)'!$G71,ROUNDUP(ABS('Charges variables (avancé)'!$G71-(AT537-'Charges variables (avancé)'!$F71*Commandes!AU$13))/'Charges variables (avancé)'!$H71,0)*'Charges variables (avancé)'!$H71,0)</f>
        <v>0</v>
      </c>
      <c r="AU550" s="368">
        <f>IF((AU537-'Charges variables (avancé)'!$F71*Commandes!AV$13)&lt;'Charges variables (avancé)'!$G71,ROUNDUP(ABS('Charges variables (avancé)'!$G71-(AU537-'Charges variables (avancé)'!$F71*Commandes!AV$13))/'Charges variables (avancé)'!$H71,0)*'Charges variables (avancé)'!$H71,0)</f>
        <v>0</v>
      </c>
      <c r="AV550" s="368">
        <f>IF((AV537-'Charges variables (avancé)'!$F71*Commandes!AW$13)&lt;'Charges variables (avancé)'!$G71,ROUNDUP(ABS('Charges variables (avancé)'!$G71-(AV537-'Charges variables (avancé)'!$F71*Commandes!AW$13))/'Charges variables (avancé)'!$H71,0)*'Charges variables (avancé)'!$H71,0)</f>
        <v>0</v>
      </c>
      <c r="AW550" s="368">
        <f>IF((AW537-'Charges variables (avancé)'!$F71*Commandes!AX$13)&lt;'Charges variables (avancé)'!$G71,ROUNDUP(ABS('Charges variables (avancé)'!$G71-(AW537-'Charges variables (avancé)'!$F71*Commandes!AX$13))/'Charges variables (avancé)'!$H71,0)*'Charges variables (avancé)'!$H71,0)</f>
        <v>0</v>
      </c>
      <c r="AX550" s="368">
        <f>IF((AX537-'Charges variables (avancé)'!$F71*Commandes!AY$13)&lt;'Charges variables (avancé)'!$G71,ROUNDUP(ABS('Charges variables (avancé)'!$G71-(AX537-'Charges variables (avancé)'!$F71*Commandes!AY$13))/'Charges variables (avancé)'!$H71,0)*'Charges variables (avancé)'!$H71,0)</f>
        <v>0</v>
      </c>
      <c r="AY550" s="368">
        <f>IF((AY537-'Charges variables (avancé)'!$F71*Commandes!AZ$13)&lt;'Charges variables (avancé)'!$G71,ROUNDUP(ABS('Charges variables (avancé)'!$G71-(AY537-'Charges variables (avancé)'!$F71*Commandes!AZ$13))/'Charges variables (avancé)'!$H71,0)*'Charges variables (avancé)'!$H71,0)</f>
        <v>0</v>
      </c>
      <c r="AZ550" s="368">
        <f>IF((AZ537-'Charges variables (avancé)'!$F71*Commandes!BA$13)&lt;'Charges variables (avancé)'!$G71,ROUNDUP(ABS('Charges variables (avancé)'!$G71-(AZ537-'Charges variables (avancé)'!$F71*Commandes!BA$13))/'Charges variables (avancé)'!$H71,0)*'Charges variables (avancé)'!$H71,0)</f>
        <v>0</v>
      </c>
      <c r="BA550" s="368">
        <f>IF((BA537-'Charges variables (avancé)'!$F71*Commandes!BB$13)&lt;'Charges variables (avancé)'!$G71,ROUNDUP(ABS('Charges variables (avancé)'!$G71-(BA537-'Charges variables (avancé)'!$F71*Commandes!BB$13))/'Charges variables (avancé)'!$H71,0)*'Charges variables (avancé)'!$H71,0)</f>
        <v>0</v>
      </c>
      <c r="BB550" s="368">
        <f>IF((BB537-'Charges variables (avancé)'!$F71*Commandes!BC$13)&lt;'Charges variables (avancé)'!$G71,ROUNDUP(ABS('Charges variables (avancé)'!$G71-(BB537-'Charges variables (avancé)'!$F71*Commandes!BC$13))/'Charges variables (avancé)'!$H71,0)*'Charges variables (avancé)'!$H71,0)</f>
        <v>0</v>
      </c>
      <c r="BC550" s="368">
        <f>IF((BC537-'Charges variables (avancé)'!$F71*Commandes!BD$13)&lt;'Charges variables (avancé)'!$G71,ROUNDUP(ABS('Charges variables (avancé)'!$G71-(BC537-'Charges variables (avancé)'!$F71*Commandes!BD$13))/'Charges variables (avancé)'!$H71,0)*'Charges variables (avancé)'!$H71,0)</f>
        <v>0</v>
      </c>
      <c r="BD550" s="368">
        <f>IF((BD537-'Charges variables (avancé)'!$F71*Commandes!BE$13)&lt;'Charges variables (avancé)'!$G71,ROUNDUP(ABS('Charges variables (avancé)'!$G71-(BD537-'Charges variables (avancé)'!$F71*Commandes!BE$13))/'Charges variables (avancé)'!$H71,0)*'Charges variables (avancé)'!$H71,0)</f>
        <v>0</v>
      </c>
      <c r="BE550" s="368">
        <f>IF((BE537-'Charges variables (avancé)'!$F71*Commandes!BF$13)&lt;'Charges variables (avancé)'!$G71,ROUNDUP(ABS('Charges variables (avancé)'!$G71-(BE537-'Charges variables (avancé)'!$F71*Commandes!BF$13))/'Charges variables (avancé)'!$H71,0)*'Charges variables (avancé)'!$H71,0)</f>
        <v>0</v>
      </c>
      <c r="BF550" s="368">
        <f>IF((BF537-'Charges variables (avancé)'!$F71*Commandes!BG$13)&lt;'Charges variables (avancé)'!$G71,ROUNDUP(ABS('Charges variables (avancé)'!$G71-(BF537-'Charges variables (avancé)'!$F71*Commandes!BG$13))/'Charges variables (avancé)'!$H71,0)*'Charges variables (avancé)'!$H71,0)</f>
        <v>0</v>
      </c>
      <c r="BG550" s="368">
        <f>IF((BG537-'Charges variables (avancé)'!$F71*Commandes!BH$13)&lt;'Charges variables (avancé)'!$G71,ROUNDUP(ABS('Charges variables (avancé)'!$G71-(BG537-'Charges variables (avancé)'!$F71*Commandes!BH$13))/'Charges variables (avancé)'!$H71,0)*'Charges variables (avancé)'!$H71,0)</f>
        <v>0</v>
      </c>
      <c r="BH550" s="368">
        <f>IF((BH537-'Charges variables (avancé)'!$F71*Commandes!BI$13)&lt;'Charges variables (avancé)'!$G71,ROUNDUP(ABS('Charges variables (avancé)'!$G71-(BH537-'Charges variables (avancé)'!$F71*Commandes!BI$13))/'Charges variables (avancé)'!$H71,0)*'Charges variables (avancé)'!$H71,0)</f>
        <v>0</v>
      </c>
      <c r="BI550" s="368">
        <f>IF((BI537-'Charges variables (avancé)'!$F71*Commandes!BJ$13)&lt;'Charges variables (avancé)'!$G71,ROUNDUP(ABS('Charges variables (avancé)'!$G71-(BI537-'Charges variables (avancé)'!$F71*Commandes!BJ$13))/'Charges variables (avancé)'!$H71,0)*'Charges variables (avancé)'!$H71,0)</f>
        <v>0</v>
      </c>
      <c r="BJ550" s="368">
        <f>IF((BJ537-'Charges variables (avancé)'!$F71*Commandes!BK$13)&lt;'Charges variables (avancé)'!$G71,ROUNDUP(ABS('Charges variables (avancé)'!$G71-(BJ537-'Charges variables (avancé)'!$F71*Commandes!BK$13))/'Charges variables (avancé)'!$H71,0)*'Charges variables (avancé)'!$H71,0)</f>
        <v>0</v>
      </c>
    </row>
    <row r="551" spans="2:62" ht="15" customHeight="1">
      <c r="B551" s="366">
        <f>'Charges variables (avancé)'!$C$72</f>
        <v>0</v>
      </c>
      <c r="C551" s="368">
        <f>IF((C538-'Charges variables (avancé)'!$F72*Commandes!D$13)&lt;'Charges variables (avancé)'!$G72,ROUNDUP(ABS('Charges variables (avancé)'!$G72-(C538-'Charges variables (avancé)'!$F72*Commandes!D$13))/'Charges variables (avancé)'!$H72,0)*'Charges variables (avancé)'!$H72,0)</f>
        <v>0</v>
      </c>
      <c r="D551" s="368">
        <f>IF((D538-'Charges variables (avancé)'!$F72*Commandes!E$13)&lt;'Charges variables (avancé)'!$G72,ROUNDUP(ABS('Charges variables (avancé)'!$G72-(D538-'Charges variables (avancé)'!$F72*Commandes!E$13))/'Charges variables (avancé)'!$H72,0)*'Charges variables (avancé)'!$H72,0)</f>
        <v>0</v>
      </c>
      <c r="E551" s="368">
        <f>IF((E538-'Charges variables (avancé)'!$F72*Commandes!F$13)&lt;'Charges variables (avancé)'!$G72,ROUNDUP(ABS('Charges variables (avancé)'!$G72-(E538-'Charges variables (avancé)'!$F72*Commandes!F$13))/'Charges variables (avancé)'!$H72,0)*'Charges variables (avancé)'!$H72,0)</f>
        <v>0</v>
      </c>
      <c r="F551" s="368">
        <f>IF((F538-'Charges variables (avancé)'!$F72*Commandes!G$13)&lt;'Charges variables (avancé)'!$G72,ROUNDUP(ABS('Charges variables (avancé)'!$G72-(F538-'Charges variables (avancé)'!$F72*Commandes!G$13))/'Charges variables (avancé)'!$H72,0)*'Charges variables (avancé)'!$H72,0)</f>
        <v>0</v>
      </c>
      <c r="G551" s="368">
        <f>IF((G538-'Charges variables (avancé)'!$F72*Commandes!H$13)&lt;'Charges variables (avancé)'!$G72,ROUNDUP(ABS('Charges variables (avancé)'!$G72-(G538-'Charges variables (avancé)'!$F72*Commandes!H$13))/'Charges variables (avancé)'!$H72,0)*'Charges variables (avancé)'!$H72,0)</f>
        <v>0</v>
      </c>
      <c r="H551" s="368">
        <f>IF((H538-'Charges variables (avancé)'!$F72*Commandes!I$13)&lt;'Charges variables (avancé)'!$G72,ROUNDUP(ABS('Charges variables (avancé)'!$G72-(H538-'Charges variables (avancé)'!$F72*Commandes!I$13))/'Charges variables (avancé)'!$H72,0)*'Charges variables (avancé)'!$H72,0)</f>
        <v>0</v>
      </c>
      <c r="I551" s="368">
        <f>IF((I538-'Charges variables (avancé)'!$F72*Commandes!J$13)&lt;'Charges variables (avancé)'!$G72,ROUNDUP(ABS('Charges variables (avancé)'!$G72-(I538-'Charges variables (avancé)'!$F72*Commandes!J$13))/'Charges variables (avancé)'!$H72,0)*'Charges variables (avancé)'!$H72,0)</f>
        <v>0</v>
      </c>
      <c r="J551" s="368">
        <f>IF((J538-'Charges variables (avancé)'!$F72*Commandes!K$13)&lt;'Charges variables (avancé)'!$G72,ROUNDUP(ABS('Charges variables (avancé)'!$G72-(J538-'Charges variables (avancé)'!$F72*Commandes!K$13))/'Charges variables (avancé)'!$H72,0)*'Charges variables (avancé)'!$H72,0)</f>
        <v>0</v>
      </c>
      <c r="K551" s="368">
        <f>IF((K538-'Charges variables (avancé)'!$F72*Commandes!L$13)&lt;'Charges variables (avancé)'!$G72,ROUNDUP(ABS('Charges variables (avancé)'!$G72-(K538-'Charges variables (avancé)'!$F72*Commandes!L$13))/'Charges variables (avancé)'!$H72,0)*'Charges variables (avancé)'!$H72,0)</f>
        <v>0</v>
      </c>
      <c r="L551" s="368">
        <f>IF((L538-'Charges variables (avancé)'!$F72*Commandes!M$13)&lt;'Charges variables (avancé)'!$G72,ROUNDUP(ABS('Charges variables (avancé)'!$G72-(L538-'Charges variables (avancé)'!$F72*Commandes!M$13))/'Charges variables (avancé)'!$H72,0)*'Charges variables (avancé)'!$H72,0)</f>
        <v>0</v>
      </c>
      <c r="M551" s="368">
        <f>IF((M538-'Charges variables (avancé)'!$F72*Commandes!N$13)&lt;'Charges variables (avancé)'!$G72,ROUNDUP(ABS('Charges variables (avancé)'!$G72-(M538-'Charges variables (avancé)'!$F72*Commandes!N$13))/'Charges variables (avancé)'!$H72,0)*'Charges variables (avancé)'!$H72,0)</f>
        <v>0</v>
      </c>
      <c r="N551" s="368">
        <f>IF((N538-'Charges variables (avancé)'!$F72*Commandes!O$13)&lt;'Charges variables (avancé)'!$G72,ROUNDUP(ABS('Charges variables (avancé)'!$G72-(N538-'Charges variables (avancé)'!$F72*Commandes!O$13))/'Charges variables (avancé)'!$H72,0)*'Charges variables (avancé)'!$H72,0)</f>
        <v>0</v>
      </c>
      <c r="O551" s="368">
        <f>IF((O538-'Charges variables (avancé)'!$F72*Commandes!P$13)&lt;'Charges variables (avancé)'!$G72,ROUNDUP(ABS('Charges variables (avancé)'!$G72-(O538-'Charges variables (avancé)'!$F72*Commandes!P$13))/'Charges variables (avancé)'!$H72,0)*'Charges variables (avancé)'!$H72,0)</f>
        <v>0</v>
      </c>
      <c r="P551" s="368">
        <f>IF((P538-'Charges variables (avancé)'!$F72*Commandes!Q$13)&lt;'Charges variables (avancé)'!$G72,ROUNDUP(ABS('Charges variables (avancé)'!$G72-(P538-'Charges variables (avancé)'!$F72*Commandes!Q$13))/'Charges variables (avancé)'!$H72,0)*'Charges variables (avancé)'!$H72,0)</f>
        <v>0</v>
      </c>
      <c r="Q551" s="368">
        <f>IF((Q538-'Charges variables (avancé)'!$F72*Commandes!R$13)&lt;'Charges variables (avancé)'!$G72,ROUNDUP(ABS('Charges variables (avancé)'!$G72-(Q538-'Charges variables (avancé)'!$F72*Commandes!R$13))/'Charges variables (avancé)'!$H72,0)*'Charges variables (avancé)'!$H72,0)</f>
        <v>0</v>
      </c>
      <c r="R551" s="368">
        <f>IF((R538-'Charges variables (avancé)'!$F72*Commandes!S$13)&lt;'Charges variables (avancé)'!$G72,ROUNDUP(ABS('Charges variables (avancé)'!$G72-(R538-'Charges variables (avancé)'!$F72*Commandes!S$13))/'Charges variables (avancé)'!$H72,0)*'Charges variables (avancé)'!$H72,0)</f>
        <v>0</v>
      </c>
      <c r="S551" s="368">
        <f>IF((S538-'Charges variables (avancé)'!$F72*Commandes!T$13)&lt;'Charges variables (avancé)'!$G72,ROUNDUP(ABS('Charges variables (avancé)'!$G72-(S538-'Charges variables (avancé)'!$F72*Commandes!T$13))/'Charges variables (avancé)'!$H72,0)*'Charges variables (avancé)'!$H72,0)</f>
        <v>0</v>
      </c>
      <c r="T551" s="368">
        <f>IF((T538-'Charges variables (avancé)'!$F72*Commandes!U$13)&lt;'Charges variables (avancé)'!$G72,ROUNDUP(ABS('Charges variables (avancé)'!$G72-(T538-'Charges variables (avancé)'!$F72*Commandes!U$13))/'Charges variables (avancé)'!$H72,0)*'Charges variables (avancé)'!$H72,0)</f>
        <v>0</v>
      </c>
      <c r="U551" s="368">
        <f>IF((U538-'Charges variables (avancé)'!$F72*Commandes!V$13)&lt;'Charges variables (avancé)'!$G72,ROUNDUP(ABS('Charges variables (avancé)'!$G72-(U538-'Charges variables (avancé)'!$F72*Commandes!V$13))/'Charges variables (avancé)'!$H72,0)*'Charges variables (avancé)'!$H72,0)</f>
        <v>0</v>
      </c>
      <c r="V551" s="368">
        <f>IF((V538-'Charges variables (avancé)'!$F72*Commandes!W$13)&lt;'Charges variables (avancé)'!$G72,ROUNDUP(ABS('Charges variables (avancé)'!$G72-(V538-'Charges variables (avancé)'!$F72*Commandes!W$13))/'Charges variables (avancé)'!$H72,0)*'Charges variables (avancé)'!$H72,0)</f>
        <v>0</v>
      </c>
      <c r="W551" s="368">
        <f>IF((W538-'Charges variables (avancé)'!$F72*Commandes!X$13)&lt;'Charges variables (avancé)'!$G72,ROUNDUP(ABS('Charges variables (avancé)'!$G72-(W538-'Charges variables (avancé)'!$F72*Commandes!X$13))/'Charges variables (avancé)'!$H72,0)*'Charges variables (avancé)'!$H72,0)</f>
        <v>0</v>
      </c>
      <c r="X551" s="368">
        <f>IF((X538-'Charges variables (avancé)'!$F72*Commandes!Y$13)&lt;'Charges variables (avancé)'!$G72,ROUNDUP(ABS('Charges variables (avancé)'!$G72-(X538-'Charges variables (avancé)'!$F72*Commandes!Y$13))/'Charges variables (avancé)'!$H72,0)*'Charges variables (avancé)'!$H72,0)</f>
        <v>0</v>
      </c>
      <c r="Y551" s="368">
        <f>IF((Y538-'Charges variables (avancé)'!$F72*Commandes!Z$13)&lt;'Charges variables (avancé)'!$G72,ROUNDUP(ABS('Charges variables (avancé)'!$G72-(Y538-'Charges variables (avancé)'!$F72*Commandes!Z$13))/'Charges variables (avancé)'!$H72,0)*'Charges variables (avancé)'!$H72,0)</f>
        <v>0</v>
      </c>
      <c r="Z551" s="368">
        <f>IF((Z538-'Charges variables (avancé)'!$F72*Commandes!AA$13)&lt;'Charges variables (avancé)'!$G72,ROUNDUP(ABS('Charges variables (avancé)'!$G72-(Z538-'Charges variables (avancé)'!$F72*Commandes!AA$13))/'Charges variables (avancé)'!$H72,0)*'Charges variables (avancé)'!$H72,0)</f>
        <v>0</v>
      </c>
      <c r="AA551" s="368">
        <f>IF((AA538-'Charges variables (avancé)'!$F72*Commandes!AB$13)&lt;'Charges variables (avancé)'!$G72,ROUNDUP(ABS('Charges variables (avancé)'!$G72-(AA538-'Charges variables (avancé)'!$F72*Commandes!AB$13))/'Charges variables (avancé)'!$H72,0)*'Charges variables (avancé)'!$H72,0)</f>
        <v>0</v>
      </c>
      <c r="AB551" s="368">
        <f>IF((AB538-'Charges variables (avancé)'!$F72*Commandes!AC$13)&lt;'Charges variables (avancé)'!$G72,ROUNDUP(ABS('Charges variables (avancé)'!$G72-(AB538-'Charges variables (avancé)'!$F72*Commandes!AC$13))/'Charges variables (avancé)'!$H72,0)*'Charges variables (avancé)'!$H72,0)</f>
        <v>0</v>
      </c>
      <c r="AC551" s="368">
        <f>IF((AC538-'Charges variables (avancé)'!$F72*Commandes!AD$13)&lt;'Charges variables (avancé)'!$G72,ROUNDUP(ABS('Charges variables (avancé)'!$G72-(AC538-'Charges variables (avancé)'!$F72*Commandes!AD$13))/'Charges variables (avancé)'!$H72,0)*'Charges variables (avancé)'!$H72,0)</f>
        <v>0</v>
      </c>
      <c r="AD551" s="368">
        <f>IF((AD538-'Charges variables (avancé)'!$F72*Commandes!AE$13)&lt;'Charges variables (avancé)'!$G72,ROUNDUP(ABS('Charges variables (avancé)'!$G72-(AD538-'Charges variables (avancé)'!$F72*Commandes!AE$13))/'Charges variables (avancé)'!$H72,0)*'Charges variables (avancé)'!$H72,0)</f>
        <v>0</v>
      </c>
      <c r="AE551" s="368">
        <f>IF((AE538-'Charges variables (avancé)'!$F72*Commandes!AF$13)&lt;'Charges variables (avancé)'!$G72,ROUNDUP(ABS('Charges variables (avancé)'!$G72-(AE538-'Charges variables (avancé)'!$F72*Commandes!AF$13))/'Charges variables (avancé)'!$H72,0)*'Charges variables (avancé)'!$H72,0)</f>
        <v>0</v>
      </c>
      <c r="AF551" s="368">
        <f>IF((AF538-'Charges variables (avancé)'!$F72*Commandes!AG$13)&lt;'Charges variables (avancé)'!$G72,ROUNDUP(ABS('Charges variables (avancé)'!$G72-(AF538-'Charges variables (avancé)'!$F72*Commandes!AG$13))/'Charges variables (avancé)'!$H72,0)*'Charges variables (avancé)'!$H72,0)</f>
        <v>0</v>
      </c>
      <c r="AG551" s="368">
        <f>IF((AG538-'Charges variables (avancé)'!$F72*Commandes!AH$13)&lt;'Charges variables (avancé)'!$G72,ROUNDUP(ABS('Charges variables (avancé)'!$G72-(AG538-'Charges variables (avancé)'!$F72*Commandes!AH$13))/'Charges variables (avancé)'!$H72,0)*'Charges variables (avancé)'!$H72,0)</f>
        <v>0</v>
      </c>
      <c r="AH551" s="368">
        <f>IF((AH538-'Charges variables (avancé)'!$F72*Commandes!AI$13)&lt;'Charges variables (avancé)'!$G72,ROUNDUP(ABS('Charges variables (avancé)'!$G72-(AH538-'Charges variables (avancé)'!$F72*Commandes!AI$13))/'Charges variables (avancé)'!$H72,0)*'Charges variables (avancé)'!$H72,0)</f>
        <v>0</v>
      </c>
      <c r="AI551" s="368">
        <f>IF((AI538-'Charges variables (avancé)'!$F72*Commandes!AJ$13)&lt;'Charges variables (avancé)'!$G72,ROUNDUP(ABS('Charges variables (avancé)'!$G72-(AI538-'Charges variables (avancé)'!$F72*Commandes!AJ$13))/'Charges variables (avancé)'!$H72,0)*'Charges variables (avancé)'!$H72,0)</f>
        <v>0</v>
      </c>
      <c r="AJ551" s="368">
        <f>IF((AJ538-'Charges variables (avancé)'!$F72*Commandes!AK$13)&lt;'Charges variables (avancé)'!$G72,ROUNDUP(ABS('Charges variables (avancé)'!$G72-(AJ538-'Charges variables (avancé)'!$F72*Commandes!AK$13))/'Charges variables (avancé)'!$H72,0)*'Charges variables (avancé)'!$H72,0)</f>
        <v>0</v>
      </c>
      <c r="AK551" s="368">
        <f>IF((AK538-'Charges variables (avancé)'!$F72*Commandes!AL$13)&lt;'Charges variables (avancé)'!$G72,ROUNDUP(ABS('Charges variables (avancé)'!$G72-(AK538-'Charges variables (avancé)'!$F72*Commandes!AL$13))/'Charges variables (avancé)'!$H72,0)*'Charges variables (avancé)'!$H72,0)</f>
        <v>0</v>
      </c>
      <c r="AL551" s="368">
        <f>IF((AL538-'Charges variables (avancé)'!$F72*Commandes!AM$13)&lt;'Charges variables (avancé)'!$G72,ROUNDUP(ABS('Charges variables (avancé)'!$G72-(AL538-'Charges variables (avancé)'!$F72*Commandes!AM$13))/'Charges variables (avancé)'!$H72,0)*'Charges variables (avancé)'!$H72,0)</f>
        <v>0</v>
      </c>
      <c r="AM551" s="368">
        <f>IF((AM538-'Charges variables (avancé)'!$F72*Commandes!AN$13)&lt;'Charges variables (avancé)'!$G72,ROUNDUP(ABS('Charges variables (avancé)'!$G72-(AM538-'Charges variables (avancé)'!$F72*Commandes!AN$13))/'Charges variables (avancé)'!$H72,0)*'Charges variables (avancé)'!$H72,0)</f>
        <v>0</v>
      </c>
      <c r="AN551" s="368">
        <f>IF((AN538-'Charges variables (avancé)'!$F72*Commandes!AO$13)&lt;'Charges variables (avancé)'!$G72,ROUNDUP(ABS('Charges variables (avancé)'!$G72-(AN538-'Charges variables (avancé)'!$F72*Commandes!AO$13))/'Charges variables (avancé)'!$H72,0)*'Charges variables (avancé)'!$H72,0)</f>
        <v>0</v>
      </c>
      <c r="AO551" s="368">
        <f>IF((AO538-'Charges variables (avancé)'!$F72*Commandes!AP$13)&lt;'Charges variables (avancé)'!$G72,ROUNDUP(ABS('Charges variables (avancé)'!$G72-(AO538-'Charges variables (avancé)'!$F72*Commandes!AP$13))/'Charges variables (avancé)'!$H72,0)*'Charges variables (avancé)'!$H72,0)</f>
        <v>0</v>
      </c>
      <c r="AP551" s="368">
        <f>IF((AP538-'Charges variables (avancé)'!$F72*Commandes!AQ$13)&lt;'Charges variables (avancé)'!$G72,ROUNDUP(ABS('Charges variables (avancé)'!$G72-(AP538-'Charges variables (avancé)'!$F72*Commandes!AQ$13))/'Charges variables (avancé)'!$H72,0)*'Charges variables (avancé)'!$H72,0)</f>
        <v>0</v>
      </c>
      <c r="AQ551" s="368">
        <f>IF((AQ538-'Charges variables (avancé)'!$F72*Commandes!AR$13)&lt;'Charges variables (avancé)'!$G72,ROUNDUP(ABS('Charges variables (avancé)'!$G72-(AQ538-'Charges variables (avancé)'!$F72*Commandes!AR$13))/'Charges variables (avancé)'!$H72,0)*'Charges variables (avancé)'!$H72,0)</f>
        <v>0</v>
      </c>
      <c r="AR551" s="368">
        <f>IF((AR538-'Charges variables (avancé)'!$F72*Commandes!AS$13)&lt;'Charges variables (avancé)'!$G72,ROUNDUP(ABS('Charges variables (avancé)'!$G72-(AR538-'Charges variables (avancé)'!$F72*Commandes!AS$13))/'Charges variables (avancé)'!$H72,0)*'Charges variables (avancé)'!$H72,0)</f>
        <v>0</v>
      </c>
      <c r="AS551" s="368">
        <f>IF((AS538-'Charges variables (avancé)'!$F72*Commandes!AT$13)&lt;'Charges variables (avancé)'!$G72,ROUNDUP(ABS('Charges variables (avancé)'!$G72-(AS538-'Charges variables (avancé)'!$F72*Commandes!AT$13))/'Charges variables (avancé)'!$H72,0)*'Charges variables (avancé)'!$H72,0)</f>
        <v>0</v>
      </c>
      <c r="AT551" s="368">
        <f>IF((AT538-'Charges variables (avancé)'!$F72*Commandes!AU$13)&lt;'Charges variables (avancé)'!$G72,ROUNDUP(ABS('Charges variables (avancé)'!$G72-(AT538-'Charges variables (avancé)'!$F72*Commandes!AU$13))/'Charges variables (avancé)'!$H72,0)*'Charges variables (avancé)'!$H72,0)</f>
        <v>0</v>
      </c>
      <c r="AU551" s="368">
        <f>IF((AU538-'Charges variables (avancé)'!$F72*Commandes!AV$13)&lt;'Charges variables (avancé)'!$G72,ROUNDUP(ABS('Charges variables (avancé)'!$G72-(AU538-'Charges variables (avancé)'!$F72*Commandes!AV$13))/'Charges variables (avancé)'!$H72,0)*'Charges variables (avancé)'!$H72,0)</f>
        <v>0</v>
      </c>
      <c r="AV551" s="368">
        <f>IF((AV538-'Charges variables (avancé)'!$F72*Commandes!AW$13)&lt;'Charges variables (avancé)'!$G72,ROUNDUP(ABS('Charges variables (avancé)'!$G72-(AV538-'Charges variables (avancé)'!$F72*Commandes!AW$13))/'Charges variables (avancé)'!$H72,0)*'Charges variables (avancé)'!$H72,0)</f>
        <v>0</v>
      </c>
      <c r="AW551" s="368">
        <f>IF((AW538-'Charges variables (avancé)'!$F72*Commandes!AX$13)&lt;'Charges variables (avancé)'!$G72,ROUNDUP(ABS('Charges variables (avancé)'!$G72-(AW538-'Charges variables (avancé)'!$F72*Commandes!AX$13))/'Charges variables (avancé)'!$H72,0)*'Charges variables (avancé)'!$H72,0)</f>
        <v>0</v>
      </c>
      <c r="AX551" s="368">
        <f>IF((AX538-'Charges variables (avancé)'!$F72*Commandes!AY$13)&lt;'Charges variables (avancé)'!$G72,ROUNDUP(ABS('Charges variables (avancé)'!$G72-(AX538-'Charges variables (avancé)'!$F72*Commandes!AY$13))/'Charges variables (avancé)'!$H72,0)*'Charges variables (avancé)'!$H72,0)</f>
        <v>0</v>
      </c>
      <c r="AY551" s="368">
        <f>IF((AY538-'Charges variables (avancé)'!$F72*Commandes!AZ$13)&lt;'Charges variables (avancé)'!$G72,ROUNDUP(ABS('Charges variables (avancé)'!$G72-(AY538-'Charges variables (avancé)'!$F72*Commandes!AZ$13))/'Charges variables (avancé)'!$H72,0)*'Charges variables (avancé)'!$H72,0)</f>
        <v>0</v>
      </c>
      <c r="AZ551" s="368">
        <f>IF((AZ538-'Charges variables (avancé)'!$F72*Commandes!BA$13)&lt;'Charges variables (avancé)'!$G72,ROUNDUP(ABS('Charges variables (avancé)'!$G72-(AZ538-'Charges variables (avancé)'!$F72*Commandes!BA$13))/'Charges variables (avancé)'!$H72,0)*'Charges variables (avancé)'!$H72,0)</f>
        <v>0</v>
      </c>
      <c r="BA551" s="368">
        <f>IF((BA538-'Charges variables (avancé)'!$F72*Commandes!BB$13)&lt;'Charges variables (avancé)'!$G72,ROUNDUP(ABS('Charges variables (avancé)'!$G72-(BA538-'Charges variables (avancé)'!$F72*Commandes!BB$13))/'Charges variables (avancé)'!$H72,0)*'Charges variables (avancé)'!$H72,0)</f>
        <v>0</v>
      </c>
      <c r="BB551" s="368">
        <f>IF((BB538-'Charges variables (avancé)'!$F72*Commandes!BC$13)&lt;'Charges variables (avancé)'!$G72,ROUNDUP(ABS('Charges variables (avancé)'!$G72-(BB538-'Charges variables (avancé)'!$F72*Commandes!BC$13))/'Charges variables (avancé)'!$H72,0)*'Charges variables (avancé)'!$H72,0)</f>
        <v>0</v>
      </c>
      <c r="BC551" s="368">
        <f>IF((BC538-'Charges variables (avancé)'!$F72*Commandes!BD$13)&lt;'Charges variables (avancé)'!$G72,ROUNDUP(ABS('Charges variables (avancé)'!$G72-(BC538-'Charges variables (avancé)'!$F72*Commandes!BD$13))/'Charges variables (avancé)'!$H72,0)*'Charges variables (avancé)'!$H72,0)</f>
        <v>0</v>
      </c>
      <c r="BD551" s="368">
        <f>IF((BD538-'Charges variables (avancé)'!$F72*Commandes!BE$13)&lt;'Charges variables (avancé)'!$G72,ROUNDUP(ABS('Charges variables (avancé)'!$G72-(BD538-'Charges variables (avancé)'!$F72*Commandes!BE$13))/'Charges variables (avancé)'!$H72,0)*'Charges variables (avancé)'!$H72,0)</f>
        <v>0</v>
      </c>
      <c r="BE551" s="368">
        <f>IF((BE538-'Charges variables (avancé)'!$F72*Commandes!BF$13)&lt;'Charges variables (avancé)'!$G72,ROUNDUP(ABS('Charges variables (avancé)'!$G72-(BE538-'Charges variables (avancé)'!$F72*Commandes!BF$13))/'Charges variables (avancé)'!$H72,0)*'Charges variables (avancé)'!$H72,0)</f>
        <v>0</v>
      </c>
      <c r="BF551" s="368">
        <f>IF((BF538-'Charges variables (avancé)'!$F72*Commandes!BG$13)&lt;'Charges variables (avancé)'!$G72,ROUNDUP(ABS('Charges variables (avancé)'!$G72-(BF538-'Charges variables (avancé)'!$F72*Commandes!BG$13))/'Charges variables (avancé)'!$H72,0)*'Charges variables (avancé)'!$H72,0)</f>
        <v>0</v>
      </c>
      <c r="BG551" s="368">
        <f>IF((BG538-'Charges variables (avancé)'!$F72*Commandes!BH$13)&lt;'Charges variables (avancé)'!$G72,ROUNDUP(ABS('Charges variables (avancé)'!$G72-(BG538-'Charges variables (avancé)'!$F72*Commandes!BH$13))/'Charges variables (avancé)'!$H72,0)*'Charges variables (avancé)'!$H72,0)</f>
        <v>0</v>
      </c>
      <c r="BH551" s="368">
        <f>IF((BH538-'Charges variables (avancé)'!$F72*Commandes!BI$13)&lt;'Charges variables (avancé)'!$G72,ROUNDUP(ABS('Charges variables (avancé)'!$G72-(BH538-'Charges variables (avancé)'!$F72*Commandes!BI$13))/'Charges variables (avancé)'!$H72,0)*'Charges variables (avancé)'!$H72,0)</f>
        <v>0</v>
      </c>
      <c r="BI551" s="368">
        <f>IF((BI538-'Charges variables (avancé)'!$F72*Commandes!BJ$13)&lt;'Charges variables (avancé)'!$G72,ROUNDUP(ABS('Charges variables (avancé)'!$G72-(BI538-'Charges variables (avancé)'!$F72*Commandes!BJ$13))/'Charges variables (avancé)'!$H72,0)*'Charges variables (avancé)'!$H72,0)</f>
        <v>0</v>
      </c>
      <c r="BJ551" s="368">
        <f>IF((BJ538-'Charges variables (avancé)'!$F72*Commandes!BK$13)&lt;'Charges variables (avancé)'!$G72,ROUNDUP(ABS('Charges variables (avancé)'!$G72-(BJ538-'Charges variables (avancé)'!$F72*Commandes!BK$13))/'Charges variables (avancé)'!$H72,0)*'Charges variables (avancé)'!$H72,0)</f>
        <v>0</v>
      </c>
    </row>
    <row r="552" spans="2:62" ht="15" customHeight="1">
      <c r="B552" s="366">
        <f>'Charges variables (avancé)'!$C$73</f>
        <v>0</v>
      </c>
      <c r="C552" s="368">
        <f>IF((C539-'Charges variables (avancé)'!$F73*Commandes!D$13)&lt;'Charges variables (avancé)'!$G73,ROUNDUP(ABS('Charges variables (avancé)'!$G73-(C539-'Charges variables (avancé)'!$F73*Commandes!D$13))/'Charges variables (avancé)'!$H73,0)*'Charges variables (avancé)'!$H73,0)</f>
        <v>0</v>
      </c>
      <c r="D552" s="368">
        <f>IF((D539-'Charges variables (avancé)'!$F73*Commandes!E$13)&lt;'Charges variables (avancé)'!$G73,ROUNDUP(ABS('Charges variables (avancé)'!$G73-(D539-'Charges variables (avancé)'!$F73*Commandes!E$13))/'Charges variables (avancé)'!$H73,0)*'Charges variables (avancé)'!$H73,0)</f>
        <v>0</v>
      </c>
      <c r="E552" s="368">
        <f>IF((E539-'Charges variables (avancé)'!$F73*Commandes!F$13)&lt;'Charges variables (avancé)'!$G73,ROUNDUP(ABS('Charges variables (avancé)'!$G73-(E539-'Charges variables (avancé)'!$F73*Commandes!F$13))/'Charges variables (avancé)'!$H73,0)*'Charges variables (avancé)'!$H73,0)</f>
        <v>0</v>
      </c>
      <c r="F552" s="368">
        <f>IF((F539-'Charges variables (avancé)'!$F73*Commandes!G$13)&lt;'Charges variables (avancé)'!$G73,ROUNDUP(ABS('Charges variables (avancé)'!$G73-(F539-'Charges variables (avancé)'!$F73*Commandes!G$13))/'Charges variables (avancé)'!$H73,0)*'Charges variables (avancé)'!$H73,0)</f>
        <v>0</v>
      </c>
      <c r="G552" s="368">
        <f>IF((G539-'Charges variables (avancé)'!$F73*Commandes!H$13)&lt;'Charges variables (avancé)'!$G73,ROUNDUP(ABS('Charges variables (avancé)'!$G73-(G539-'Charges variables (avancé)'!$F73*Commandes!H$13))/'Charges variables (avancé)'!$H73,0)*'Charges variables (avancé)'!$H73,0)</f>
        <v>0</v>
      </c>
      <c r="H552" s="368">
        <f>IF((H539-'Charges variables (avancé)'!$F73*Commandes!I$13)&lt;'Charges variables (avancé)'!$G73,ROUNDUP(ABS('Charges variables (avancé)'!$G73-(H539-'Charges variables (avancé)'!$F73*Commandes!I$13))/'Charges variables (avancé)'!$H73,0)*'Charges variables (avancé)'!$H73,0)</f>
        <v>0</v>
      </c>
      <c r="I552" s="368">
        <f>IF((I539-'Charges variables (avancé)'!$F73*Commandes!J$13)&lt;'Charges variables (avancé)'!$G73,ROUNDUP(ABS('Charges variables (avancé)'!$G73-(I539-'Charges variables (avancé)'!$F73*Commandes!J$13))/'Charges variables (avancé)'!$H73,0)*'Charges variables (avancé)'!$H73,0)</f>
        <v>0</v>
      </c>
      <c r="J552" s="368">
        <f>IF((J539-'Charges variables (avancé)'!$F73*Commandes!K$13)&lt;'Charges variables (avancé)'!$G73,ROUNDUP(ABS('Charges variables (avancé)'!$G73-(J539-'Charges variables (avancé)'!$F73*Commandes!K$13))/'Charges variables (avancé)'!$H73,0)*'Charges variables (avancé)'!$H73,0)</f>
        <v>0</v>
      </c>
      <c r="K552" s="368">
        <f>IF((K539-'Charges variables (avancé)'!$F73*Commandes!L$13)&lt;'Charges variables (avancé)'!$G73,ROUNDUP(ABS('Charges variables (avancé)'!$G73-(K539-'Charges variables (avancé)'!$F73*Commandes!L$13))/'Charges variables (avancé)'!$H73,0)*'Charges variables (avancé)'!$H73,0)</f>
        <v>0</v>
      </c>
      <c r="L552" s="368">
        <f>IF((L539-'Charges variables (avancé)'!$F73*Commandes!M$13)&lt;'Charges variables (avancé)'!$G73,ROUNDUP(ABS('Charges variables (avancé)'!$G73-(L539-'Charges variables (avancé)'!$F73*Commandes!M$13))/'Charges variables (avancé)'!$H73,0)*'Charges variables (avancé)'!$H73,0)</f>
        <v>0</v>
      </c>
      <c r="M552" s="368">
        <f>IF((M539-'Charges variables (avancé)'!$F73*Commandes!N$13)&lt;'Charges variables (avancé)'!$G73,ROUNDUP(ABS('Charges variables (avancé)'!$G73-(M539-'Charges variables (avancé)'!$F73*Commandes!N$13))/'Charges variables (avancé)'!$H73,0)*'Charges variables (avancé)'!$H73,0)</f>
        <v>0</v>
      </c>
      <c r="N552" s="368">
        <f>IF((N539-'Charges variables (avancé)'!$F73*Commandes!O$13)&lt;'Charges variables (avancé)'!$G73,ROUNDUP(ABS('Charges variables (avancé)'!$G73-(N539-'Charges variables (avancé)'!$F73*Commandes!O$13))/'Charges variables (avancé)'!$H73,0)*'Charges variables (avancé)'!$H73,0)</f>
        <v>0</v>
      </c>
      <c r="O552" s="368">
        <f>IF((O539-'Charges variables (avancé)'!$F73*Commandes!P$13)&lt;'Charges variables (avancé)'!$G73,ROUNDUP(ABS('Charges variables (avancé)'!$G73-(O539-'Charges variables (avancé)'!$F73*Commandes!P$13))/'Charges variables (avancé)'!$H73,0)*'Charges variables (avancé)'!$H73,0)</f>
        <v>0</v>
      </c>
      <c r="P552" s="368">
        <f>IF((P539-'Charges variables (avancé)'!$F73*Commandes!Q$13)&lt;'Charges variables (avancé)'!$G73,ROUNDUP(ABS('Charges variables (avancé)'!$G73-(P539-'Charges variables (avancé)'!$F73*Commandes!Q$13))/'Charges variables (avancé)'!$H73,0)*'Charges variables (avancé)'!$H73,0)</f>
        <v>0</v>
      </c>
      <c r="Q552" s="368">
        <f>IF((Q539-'Charges variables (avancé)'!$F73*Commandes!R$13)&lt;'Charges variables (avancé)'!$G73,ROUNDUP(ABS('Charges variables (avancé)'!$G73-(Q539-'Charges variables (avancé)'!$F73*Commandes!R$13))/'Charges variables (avancé)'!$H73,0)*'Charges variables (avancé)'!$H73,0)</f>
        <v>0</v>
      </c>
      <c r="R552" s="368">
        <f>IF((R539-'Charges variables (avancé)'!$F73*Commandes!S$13)&lt;'Charges variables (avancé)'!$G73,ROUNDUP(ABS('Charges variables (avancé)'!$G73-(R539-'Charges variables (avancé)'!$F73*Commandes!S$13))/'Charges variables (avancé)'!$H73,0)*'Charges variables (avancé)'!$H73,0)</f>
        <v>0</v>
      </c>
      <c r="S552" s="368">
        <f>IF((S539-'Charges variables (avancé)'!$F73*Commandes!T$13)&lt;'Charges variables (avancé)'!$G73,ROUNDUP(ABS('Charges variables (avancé)'!$G73-(S539-'Charges variables (avancé)'!$F73*Commandes!T$13))/'Charges variables (avancé)'!$H73,0)*'Charges variables (avancé)'!$H73,0)</f>
        <v>0</v>
      </c>
      <c r="T552" s="368">
        <f>IF((T539-'Charges variables (avancé)'!$F73*Commandes!U$13)&lt;'Charges variables (avancé)'!$G73,ROUNDUP(ABS('Charges variables (avancé)'!$G73-(T539-'Charges variables (avancé)'!$F73*Commandes!U$13))/'Charges variables (avancé)'!$H73,0)*'Charges variables (avancé)'!$H73,0)</f>
        <v>0</v>
      </c>
      <c r="U552" s="368">
        <f>IF((U539-'Charges variables (avancé)'!$F73*Commandes!V$13)&lt;'Charges variables (avancé)'!$G73,ROUNDUP(ABS('Charges variables (avancé)'!$G73-(U539-'Charges variables (avancé)'!$F73*Commandes!V$13))/'Charges variables (avancé)'!$H73,0)*'Charges variables (avancé)'!$H73,0)</f>
        <v>0</v>
      </c>
      <c r="V552" s="368">
        <f>IF((V539-'Charges variables (avancé)'!$F73*Commandes!W$13)&lt;'Charges variables (avancé)'!$G73,ROUNDUP(ABS('Charges variables (avancé)'!$G73-(V539-'Charges variables (avancé)'!$F73*Commandes!W$13))/'Charges variables (avancé)'!$H73,0)*'Charges variables (avancé)'!$H73,0)</f>
        <v>0</v>
      </c>
      <c r="W552" s="368">
        <f>IF((W539-'Charges variables (avancé)'!$F73*Commandes!X$13)&lt;'Charges variables (avancé)'!$G73,ROUNDUP(ABS('Charges variables (avancé)'!$G73-(W539-'Charges variables (avancé)'!$F73*Commandes!X$13))/'Charges variables (avancé)'!$H73,0)*'Charges variables (avancé)'!$H73,0)</f>
        <v>0</v>
      </c>
      <c r="X552" s="368">
        <f>IF((X539-'Charges variables (avancé)'!$F73*Commandes!Y$13)&lt;'Charges variables (avancé)'!$G73,ROUNDUP(ABS('Charges variables (avancé)'!$G73-(X539-'Charges variables (avancé)'!$F73*Commandes!Y$13))/'Charges variables (avancé)'!$H73,0)*'Charges variables (avancé)'!$H73,0)</f>
        <v>0</v>
      </c>
      <c r="Y552" s="368">
        <f>IF((Y539-'Charges variables (avancé)'!$F73*Commandes!Z$13)&lt;'Charges variables (avancé)'!$G73,ROUNDUP(ABS('Charges variables (avancé)'!$G73-(Y539-'Charges variables (avancé)'!$F73*Commandes!Z$13))/'Charges variables (avancé)'!$H73,0)*'Charges variables (avancé)'!$H73,0)</f>
        <v>0</v>
      </c>
      <c r="Z552" s="368">
        <f>IF((Z539-'Charges variables (avancé)'!$F73*Commandes!AA$13)&lt;'Charges variables (avancé)'!$G73,ROUNDUP(ABS('Charges variables (avancé)'!$G73-(Z539-'Charges variables (avancé)'!$F73*Commandes!AA$13))/'Charges variables (avancé)'!$H73,0)*'Charges variables (avancé)'!$H73,0)</f>
        <v>0</v>
      </c>
      <c r="AA552" s="368">
        <f>IF((AA539-'Charges variables (avancé)'!$F73*Commandes!AB$13)&lt;'Charges variables (avancé)'!$G73,ROUNDUP(ABS('Charges variables (avancé)'!$G73-(AA539-'Charges variables (avancé)'!$F73*Commandes!AB$13))/'Charges variables (avancé)'!$H73,0)*'Charges variables (avancé)'!$H73,0)</f>
        <v>0</v>
      </c>
      <c r="AB552" s="368">
        <f>IF((AB539-'Charges variables (avancé)'!$F73*Commandes!AC$13)&lt;'Charges variables (avancé)'!$G73,ROUNDUP(ABS('Charges variables (avancé)'!$G73-(AB539-'Charges variables (avancé)'!$F73*Commandes!AC$13))/'Charges variables (avancé)'!$H73,0)*'Charges variables (avancé)'!$H73,0)</f>
        <v>0</v>
      </c>
      <c r="AC552" s="368">
        <f>IF((AC539-'Charges variables (avancé)'!$F73*Commandes!AD$13)&lt;'Charges variables (avancé)'!$G73,ROUNDUP(ABS('Charges variables (avancé)'!$G73-(AC539-'Charges variables (avancé)'!$F73*Commandes!AD$13))/'Charges variables (avancé)'!$H73,0)*'Charges variables (avancé)'!$H73,0)</f>
        <v>0</v>
      </c>
      <c r="AD552" s="368">
        <f>IF((AD539-'Charges variables (avancé)'!$F73*Commandes!AE$13)&lt;'Charges variables (avancé)'!$G73,ROUNDUP(ABS('Charges variables (avancé)'!$G73-(AD539-'Charges variables (avancé)'!$F73*Commandes!AE$13))/'Charges variables (avancé)'!$H73,0)*'Charges variables (avancé)'!$H73,0)</f>
        <v>0</v>
      </c>
      <c r="AE552" s="368">
        <f>IF((AE539-'Charges variables (avancé)'!$F73*Commandes!AF$13)&lt;'Charges variables (avancé)'!$G73,ROUNDUP(ABS('Charges variables (avancé)'!$G73-(AE539-'Charges variables (avancé)'!$F73*Commandes!AF$13))/'Charges variables (avancé)'!$H73,0)*'Charges variables (avancé)'!$H73,0)</f>
        <v>0</v>
      </c>
      <c r="AF552" s="368">
        <f>IF((AF539-'Charges variables (avancé)'!$F73*Commandes!AG$13)&lt;'Charges variables (avancé)'!$G73,ROUNDUP(ABS('Charges variables (avancé)'!$G73-(AF539-'Charges variables (avancé)'!$F73*Commandes!AG$13))/'Charges variables (avancé)'!$H73,0)*'Charges variables (avancé)'!$H73,0)</f>
        <v>0</v>
      </c>
      <c r="AG552" s="368">
        <f>IF((AG539-'Charges variables (avancé)'!$F73*Commandes!AH$13)&lt;'Charges variables (avancé)'!$G73,ROUNDUP(ABS('Charges variables (avancé)'!$G73-(AG539-'Charges variables (avancé)'!$F73*Commandes!AH$13))/'Charges variables (avancé)'!$H73,0)*'Charges variables (avancé)'!$H73,0)</f>
        <v>0</v>
      </c>
      <c r="AH552" s="368">
        <f>IF((AH539-'Charges variables (avancé)'!$F73*Commandes!AI$13)&lt;'Charges variables (avancé)'!$G73,ROUNDUP(ABS('Charges variables (avancé)'!$G73-(AH539-'Charges variables (avancé)'!$F73*Commandes!AI$13))/'Charges variables (avancé)'!$H73,0)*'Charges variables (avancé)'!$H73,0)</f>
        <v>0</v>
      </c>
      <c r="AI552" s="368">
        <f>IF((AI539-'Charges variables (avancé)'!$F73*Commandes!AJ$13)&lt;'Charges variables (avancé)'!$G73,ROUNDUP(ABS('Charges variables (avancé)'!$G73-(AI539-'Charges variables (avancé)'!$F73*Commandes!AJ$13))/'Charges variables (avancé)'!$H73,0)*'Charges variables (avancé)'!$H73,0)</f>
        <v>0</v>
      </c>
      <c r="AJ552" s="368">
        <f>IF((AJ539-'Charges variables (avancé)'!$F73*Commandes!AK$13)&lt;'Charges variables (avancé)'!$G73,ROUNDUP(ABS('Charges variables (avancé)'!$G73-(AJ539-'Charges variables (avancé)'!$F73*Commandes!AK$13))/'Charges variables (avancé)'!$H73,0)*'Charges variables (avancé)'!$H73,0)</f>
        <v>0</v>
      </c>
      <c r="AK552" s="368">
        <f>IF((AK539-'Charges variables (avancé)'!$F73*Commandes!AL$13)&lt;'Charges variables (avancé)'!$G73,ROUNDUP(ABS('Charges variables (avancé)'!$G73-(AK539-'Charges variables (avancé)'!$F73*Commandes!AL$13))/'Charges variables (avancé)'!$H73,0)*'Charges variables (avancé)'!$H73,0)</f>
        <v>0</v>
      </c>
      <c r="AL552" s="368">
        <f>IF((AL539-'Charges variables (avancé)'!$F73*Commandes!AM$13)&lt;'Charges variables (avancé)'!$G73,ROUNDUP(ABS('Charges variables (avancé)'!$G73-(AL539-'Charges variables (avancé)'!$F73*Commandes!AM$13))/'Charges variables (avancé)'!$H73,0)*'Charges variables (avancé)'!$H73,0)</f>
        <v>0</v>
      </c>
      <c r="AM552" s="368">
        <f>IF((AM539-'Charges variables (avancé)'!$F73*Commandes!AN$13)&lt;'Charges variables (avancé)'!$G73,ROUNDUP(ABS('Charges variables (avancé)'!$G73-(AM539-'Charges variables (avancé)'!$F73*Commandes!AN$13))/'Charges variables (avancé)'!$H73,0)*'Charges variables (avancé)'!$H73,0)</f>
        <v>0</v>
      </c>
      <c r="AN552" s="368">
        <f>IF((AN539-'Charges variables (avancé)'!$F73*Commandes!AO$13)&lt;'Charges variables (avancé)'!$G73,ROUNDUP(ABS('Charges variables (avancé)'!$G73-(AN539-'Charges variables (avancé)'!$F73*Commandes!AO$13))/'Charges variables (avancé)'!$H73,0)*'Charges variables (avancé)'!$H73,0)</f>
        <v>0</v>
      </c>
      <c r="AO552" s="368">
        <f>IF((AO539-'Charges variables (avancé)'!$F73*Commandes!AP$13)&lt;'Charges variables (avancé)'!$G73,ROUNDUP(ABS('Charges variables (avancé)'!$G73-(AO539-'Charges variables (avancé)'!$F73*Commandes!AP$13))/'Charges variables (avancé)'!$H73,0)*'Charges variables (avancé)'!$H73,0)</f>
        <v>0</v>
      </c>
      <c r="AP552" s="368">
        <f>IF((AP539-'Charges variables (avancé)'!$F73*Commandes!AQ$13)&lt;'Charges variables (avancé)'!$G73,ROUNDUP(ABS('Charges variables (avancé)'!$G73-(AP539-'Charges variables (avancé)'!$F73*Commandes!AQ$13))/'Charges variables (avancé)'!$H73,0)*'Charges variables (avancé)'!$H73,0)</f>
        <v>0</v>
      </c>
      <c r="AQ552" s="368">
        <f>IF((AQ539-'Charges variables (avancé)'!$F73*Commandes!AR$13)&lt;'Charges variables (avancé)'!$G73,ROUNDUP(ABS('Charges variables (avancé)'!$G73-(AQ539-'Charges variables (avancé)'!$F73*Commandes!AR$13))/'Charges variables (avancé)'!$H73,0)*'Charges variables (avancé)'!$H73,0)</f>
        <v>0</v>
      </c>
      <c r="AR552" s="368">
        <f>IF((AR539-'Charges variables (avancé)'!$F73*Commandes!AS$13)&lt;'Charges variables (avancé)'!$G73,ROUNDUP(ABS('Charges variables (avancé)'!$G73-(AR539-'Charges variables (avancé)'!$F73*Commandes!AS$13))/'Charges variables (avancé)'!$H73,0)*'Charges variables (avancé)'!$H73,0)</f>
        <v>0</v>
      </c>
      <c r="AS552" s="368">
        <f>IF((AS539-'Charges variables (avancé)'!$F73*Commandes!AT$13)&lt;'Charges variables (avancé)'!$G73,ROUNDUP(ABS('Charges variables (avancé)'!$G73-(AS539-'Charges variables (avancé)'!$F73*Commandes!AT$13))/'Charges variables (avancé)'!$H73,0)*'Charges variables (avancé)'!$H73,0)</f>
        <v>0</v>
      </c>
      <c r="AT552" s="368">
        <f>IF((AT539-'Charges variables (avancé)'!$F73*Commandes!AU$13)&lt;'Charges variables (avancé)'!$G73,ROUNDUP(ABS('Charges variables (avancé)'!$G73-(AT539-'Charges variables (avancé)'!$F73*Commandes!AU$13))/'Charges variables (avancé)'!$H73,0)*'Charges variables (avancé)'!$H73,0)</f>
        <v>0</v>
      </c>
      <c r="AU552" s="368">
        <f>IF((AU539-'Charges variables (avancé)'!$F73*Commandes!AV$13)&lt;'Charges variables (avancé)'!$G73,ROUNDUP(ABS('Charges variables (avancé)'!$G73-(AU539-'Charges variables (avancé)'!$F73*Commandes!AV$13))/'Charges variables (avancé)'!$H73,0)*'Charges variables (avancé)'!$H73,0)</f>
        <v>0</v>
      </c>
      <c r="AV552" s="368">
        <f>IF((AV539-'Charges variables (avancé)'!$F73*Commandes!AW$13)&lt;'Charges variables (avancé)'!$G73,ROUNDUP(ABS('Charges variables (avancé)'!$G73-(AV539-'Charges variables (avancé)'!$F73*Commandes!AW$13))/'Charges variables (avancé)'!$H73,0)*'Charges variables (avancé)'!$H73,0)</f>
        <v>0</v>
      </c>
      <c r="AW552" s="368">
        <f>IF((AW539-'Charges variables (avancé)'!$F73*Commandes!AX$13)&lt;'Charges variables (avancé)'!$G73,ROUNDUP(ABS('Charges variables (avancé)'!$G73-(AW539-'Charges variables (avancé)'!$F73*Commandes!AX$13))/'Charges variables (avancé)'!$H73,0)*'Charges variables (avancé)'!$H73,0)</f>
        <v>0</v>
      </c>
      <c r="AX552" s="368">
        <f>IF((AX539-'Charges variables (avancé)'!$F73*Commandes!AY$13)&lt;'Charges variables (avancé)'!$G73,ROUNDUP(ABS('Charges variables (avancé)'!$G73-(AX539-'Charges variables (avancé)'!$F73*Commandes!AY$13))/'Charges variables (avancé)'!$H73,0)*'Charges variables (avancé)'!$H73,0)</f>
        <v>0</v>
      </c>
      <c r="AY552" s="368">
        <f>IF((AY539-'Charges variables (avancé)'!$F73*Commandes!AZ$13)&lt;'Charges variables (avancé)'!$G73,ROUNDUP(ABS('Charges variables (avancé)'!$G73-(AY539-'Charges variables (avancé)'!$F73*Commandes!AZ$13))/'Charges variables (avancé)'!$H73,0)*'Charges variables (avancé)'!$H73,0)</f>
        <v>0</v>
      </c>
      <c r="AZ552" s="368">
        <f>IF((AZ539-'Charges variables (avancé)'!$F73*Commandes!BA$13)&lt;'Charges variables (avancé)'!$G73,ROUNDUP(ABS('Charges variables (avancé)'!$G73-(AZ539-'Charges variables (avancé)'!$F73*Commandes!BA$13))/'Charges variables (avancé)'!$H73,0)*'Charges variables (avancé)'!$H73,0)</f>
        <v>0</v>
      </c>
      <c r="BA552" s="368">
        <f>IF((BA539-'Charges variables (avancé)'!$F73*Commandes!BB$13)&lt;'Charges variables (avancé)'!$G73,ROUNDUP(ABS('Charges variables (avancé)'!$G73-(BA539-'Charges variables (avancé)'!$F73*Commandes!BB$13))/'Charges variables (avancé)'!$H73,0)*'Charges variables (avancé)'!$H73,0)</f>
        <v>0</v>
      </c>
      <c r="BB552" s="368">
        <f>IF((BB539-'Charges variables (avancé)'!$F73*Commandes!BC$13)&lt;'Charges variables (avancé)'!$G73,ROUNDUP(ABS('Charges variables (avancé)'!$G73-(BB539-'Charges variables (avancé)'!$F73*Commandes!BC$13))/'Charges variables (avancé)'!$H73,0)*'Charges variables (avancé)'!$H73,0)</f>
        <v>0</v>
      </c>
      <c r="BC552" s="368">
        <f>IF((BC539-'Charges variables (avancé)'!$F73*Commandes!BD$13)&lt;'Charges variables (avancé)'!$G73,ROUNDUP(ABS('Charges variables (avancé)'!$G73-(BC539-'Charges variables (avancé)'!$F73*Commandes!BD$13))/'Charges variables (avancé)'!$H73,0)*'Charges variables (avancé)'!$H73,0)</f>
        <v>0</v>
      </c>
      <c r="BD552" s="368">
        <f>IF((BD539-'Charges variables (avancé)'!$F73*Commandes!BE$13)&lt;'Charges variables (avancé)'!$G73,ROUNDUP(ABS('Charges variables (avancé)'!$G73-(BD539-'Charges variables (avancé)'!$F73*Commandes!BE$13))/'Charges variables (avancé)'!$H73,0)*'Charges variables (avancé)'!$H73,0)</f>
        <v>0</v>
      </c>
      <c r="BE552" s="368">
        <f>IF((BE539-'Charges variables (avancé)'!$F73*Commandes!BF$13)&lt;'Charges variables (avancé)'!$G73,ROUNDUP(ABS('Charges variables (avancé)'!$G73-(BE539-'Charges variables (avancé)'!$F73*Commandes!BF$13))/'Charges variables (avancé)'!$H73,0)*'Charges variables (avancé)'!$H73,0)</f>
        <v>0</v>
      </c>
      <c r="BF552" s="368">
        <f>IF((BF539-'Charges variables (avancé)'!$F73*Commandes!BG$13)&lt;'Charges variables (avancé)'!$G73,ROUNDUP(ABS('Charges variables (avancé)'!$G73-(BF539-'Charges variables (avancé)'!$F73*Commandes!BG$13))/'Charges variables (avancé)'!$H73,0)*'Charges variables (avancé)'!$H73,0)</f>
        <v>0</v>
      </c>
      <c r="BG552" s="368">
        <f>IF((BG539-'Charges variables (avancé)'!$F73*Commandes!BH$13)&lt;'Charges variables (avancé)'!$G73,ROUNDUP(ABS('Charges variables (avancé)'!$G73-(BG539-'Charges variables (avancé)'!$F73*Commandes!BH$13))/'Charges variables (avancé)'!$H73,0)*'Charges variables (avancé)'!$H73,0)</f>
        <v>0</v>
      </c>
      <c r="BH552" s="368">
        <f>IF((BH539-'Charges variables (avancé)'!$F73*Commandes!BI$13)&lt;'Charges variables (avancé)'!$G73,ROUNDUP(ABS('Charges variables (avancé)'!$G73-(BH539-'Charges variables (avancé)'!$F73*Commandes!BI$13))/'Charges variables (avancé)'!$H73,0)*'Charges variables (avancé)'!$H73,0)</f>
        <v>0</v>
      </c>
      <c r="BI552" s="368">
        <f>IF((BI539-'Charges variables (avancé)'!$F73*Commandes!BJ$13)&lt;'Charges variables (avancé)'!$G73,ROUNDUP(ABS('Charges variables (avancé)'!$G73-(BI539-'Charges variables (avancé)'!$F73*Commandes!BJ$13))/'Charges variables (avancé)'!$H73,0)*'Charges variables (avancé)'!$H73,0)</f>
        <v>0</v>
      </c>
      <c r="BJ552" s="368">
        <f>IF((BJ539-'Charges variables (avancé)'!$F73*Commandes!BK$13)&lt;'Charges variables (avancé)'!$G73,ROUNDUP(ABS('Charges variables (avancé)'!$G73-(BJ539-'Charges variables (avancé)'!$F73*Commandes!BK$13))/'Charges variables (avancé)'!$H73,0)*'Charges variables (avancé)'!$H73,0)</f>
        <v>0</v>
      </c>
    </row>
    <row r="553" spans="2:62" ht="15" customHeight="1">
      <c r="B553" s="366">
        <f>'Charges variables (avancé)'!$C$74</f>
        <v>0</v>
      </c>
      <c r="C553" s="368">
        <f>IF((C540-'Charges variables (avancé)'!$F74*Commandes!D$13)&lt;'Charges variables (avancé)'!$G74,ROUNDUP(ABS('Charges variables (avancé)'!$G74-(C540-'Charges variables (avancé)'!$F74*Commandes!D$13))/'Charges variables (avancé)'!$H74,0)*'Charges variables (avancé)'!$H74,0)</f>
        <v>0</v>
      </c>
      <c r="D553" s="368">
        <f>IF((D540-'Charges variables (avancé)'!$F74*Commandes!E$13)&lt;'Charges variables (avancé)'!$G74,ROUNDUP(ABS('Charges variables (avancé)'!$G74-(D540-'Charges variables (avancé)'!$F74*Commandes!E$13))/'Charges variables (avancé)'!$H74,0)*'Charges variables (avancé)'!$H74,0)</f>
        <v>0</v>
      </c>
      <c r="E553" s="368">
        <f>IF((E540-'Charges variables (avancé)'!$F74*Commandes!F$13)&lt;'Charges variables (avancé)'!$G74,ROUNDUP(ABS('Charges variables (avancé)'!$G74-(E540-'Charges variables (avancé)'!$F74*Commandes!F$13))/'Charges variables (avancé)'!$H74,0)*'Charges variables (avancé)'!$H74,0)</f>
        <v>0</v>
      </c>
      <c r="F553" s="368">
        <f>IF((F540-'Charges variables (avancé)'!$F74*Commandes!G$13)&lt;'Charges variables (avancé)'!$G74,ROUNDUP(ABS('Charges variables (avancé)'!$G74-(F540-'Charges variables (avancé)'!$F74*Commandes!G$13))/'Charges variables (avancé)'!$H74,0)*'Charges variables (avancé)'!$H74,0)</f>
        <v>0</v>
      </c>
      <c r="G553" s="368">
        <f>IF((G540-'Charges variables (avancé)'!$F74*Commandes!H$13)&lt;'Charges variables (avancé)'!$G74,ROUNDUP(ABS('Charges variables (avancé)'!$G74-(G540-'Charges variables (avancé)'!$F74*Commandes!H$13))/'Charges variables (avancé)'!$H74,0)*'Charges variables (avancé)'!$H74,0)</f>
        <v>0</v>
      </c>
      <c r="H553" s="368">
        <f>IF((H540-'Charges variables (avancé)'!$F74*Commandes!I$13)&lt;'Charges variables (avancé)'!$G74,ROUNDUP(ABS('Charges variables (avancé)'!$G74-(H540-'Charges variables (avancé)'!$F74*Commandes!I$13))/'Charges variables (avancé)'!$H74,0)*'Charges variables (avancé)'!$H74,0)</f>
        <v>0</v>
      </c>
      <c r="I553" s="368">
        <f>IF((I540-'Charges variables (avancé)'!$F74*Commandes!J$13)&lt;'Charges variables (avancé)'!$G74,ROUNDUP(ABS('Charges variables (avancé)'!$G74-(I540-'Charges variables (avancé)'!$F74*Commandes!J$13))/'Charges variables (avancé)'!$H74,0)*'Charges variables (avancé)'!$H74,0)</f>
        <v>0</v>
      </c>
      <c r="J553" s="368">
        <f>IF((J540-'Charges variables (avancé)'!$F74*Commandes!K$13)&lt;'Charges variables (avancé)'!$G74,ROUNDUP(ABS('Charges variables (avancé)'!$G74-(J540-'Charges variables (avancé)'!$F74*Commandes!K$13))/'Charges variables (avancé)'!$H74,0)*'Charges variables (avancé)'!$H74,0)</f>
        <v>0</v>
      </c>
      <c r="K553" s="368">
        <f>IF((K540-'Charges variables (avancé)'!$F74*Commandes!L$13)&lt;'Charges variables (avancé)'!$G74,ROUNDUP(ABS('Charges variables (avancé)'!$G74-(K540-'Charges variables (avancé)'!$F74*Commandes!L$13))/'Charges variables (avancé)'!$H74,0)*'Charges variables (avancé)'!$H74,0)</f>
        <v>0</v>
      </c>
      <c r="L553" s="368">
        <f>IF((L540-'Charges variables (avancé)'!$F74*Commandes!M$13)&lt;'Charges variables (avancé)'!$G74,ROUNDUP(ABS('Charges variables (avancé)'!$G74-(L540-'Charges variables (avancé)'!$F74*Commandes!M$13))/'Charges variables (avancé)'!$H74,0)*'Charges variables (avancé)'!$H74,0)</f>
        <v>0</v>
      </c>
      <c r="M553" s="368">
        <f>IF((M540-'Charges variables (avancé)'!$F74*Commandes!N$13)&lt;'Charges variables (avancé)'!$G74,ROUNDUP(ABS('Charges variables (avancé)'!$G74-(M540-'Charges variables (avancé)'!$F74*Commandes!N$13))/'Charges variables (avancé)'!$H74,0)*'Charges variables (avancé)'!$H74,0)</f>
        <v>0</v>
      </c>
      <c r="N553" s="368">
        <f>IF((N540-'Charges variables (avancé)'!$F74*Commandes!O$13)&lt;'Charges variables (avancé)'!$G74,ROUNDUP(ABS('Charges variables (avancé)'!$G74-(N540-'Charges variables (avancé)'!$F74*Commandes!O$13))/'Charges variables (avancé)'!$H74,0)*'Charges variables (avancé)'!$H74,0)</f>
        <v>0</v>
      </c>
      <c r="O553" s="368">
        <f>IF((O540-'Charges variables (avancé)'!$F74*Commandes!P$13)&lt;'Charges variables (avancé)'!$G74,ROUNDUP(ABS('Charges variables (avancé)'!$G74-(O540-'Charges variables (avancé)'!$F74*Commandes!P$13))/'Charges variables (avancé)'!$H74,0)*'Charges variables (avancé)'!$H74,0)</f>
        <v>0</v>
      </c>
      <c r="P553" s="368">
        <f>IF((P540-'Charges variables (avancé)'!$F74*Commandes!Q$13)&lt;'Charges variables (avancé)'!$G74,ROUNDUP(ABS('Charges variables (avancé)'!$G74-(P540-'Charges variables (avancé)'!$F74*Commandes!Q$13))/'Charges variables (avancé)'!$H74,0)*'Charges variables (avancé)'!$H74,0)</f>
        <v>0</v>
      </c>
      <c r="Q553" s="368">
        <f>IF((Q540-'Charges variables (avancé)'!$F74*Commandes!R$13)&lt;'Charges variables (avancé)'!$G74,ROUNDUP(ABS('Charges variables (avancé)'!$G74-(Q540-'Charges variables (avancé)'!$F74*Commandes!R$13))/'Charges variables (avancé)'!$H74,0)*'Charges variables (avancé)'!$H74,0)</f>
        <v>0</v>
      </c>
      <c r="R553" s="368">
        <f>IF((R540-'Charges variables (avancé)'!$F74*Commandes!S$13)&lt;'Charges variables (avancé)'!$G74,ROUNDUP(ABS('Charges variables (avancé)'!$G74-(R540-'Charges variables (avancé)'!$F74*Commandes!S$13))/'Charges variables (avancé)'!$H74,0)*'Charges variables (avancé)'!$H74,0)</f>
        <v>0</v>
      </c>
      <c r="S553" s="368">
        <f>IF((S540-'Charges variables (avancé)'!$F74*Commandes!T$13)&lt;'Charges variables (avancé)'!$G74,ROUNDUP(ABS('Charges variables (avancé)'!$G74-(S540-'Charges variables (avancé)'!$F74*Commandes!T$13))/'Charges variables (avancé)'!$H74,0)*'Charges variables (avancé)'!$H74,0)</f>
        <v>0</v>
      </c>
      <c r="T553" s="368">
        <f>IF((T540-'Charges variables (avancé)'!$F74*Commandes!U$13)&lt;'Charges variables (avancé)'!$G74,ROUNDUP(ABS('Charges variables (avancé)'!$G74-(T540-'Charges variables (avancé)'!$F74*Commandes!U$13))/'Charges variables (avancé)'!$H74,0)*'Charges variables (avancé)'!$H74,0)</f>
        <v>0</v>
      </c>
      <c r="U553" s="368">
        <f>IF((U540-'Charges variables (avancé)'!$F74*Commandes!V$13)&lt;'Charges variables (avancé)'!$G74,ROUNDUP(ABS('Charges variables (avancé)'!$G74-(U540-'Charges variables (avancé)'!$F74*Commandes!V$13))/'Charges variables (avancé)'!$H74,0)*'Charges variables (avancé)'!$H74,0)</f>
        <v>0</v>
      </c>
      <c r="V553" s="368">
        <f>IF((V540-'Charges variables (avancé)'!$F74*Commandes!W$13)&lt;'Charges variables (avancé)'!$G74,ROUNDUP(ABS('Charges variables (avancé)'!$G74-(V540-'Charges variables (avancé)'!$F74*Commandes!W$13))/'Charges variables (avancé)'!$H74,0)*'Charges variables (avancé)'!$H74,0)</f>
        <v>0</v>
      </c>
      <c r="W553" s="368">
        <f>IF((W540-'Charges variables (avancé)'!$F74*Commandes!X$13)&lt;'Charges variables (avancé)'!$G74,ROUNDUP(ABS('Charges variables (avancé)'!$G74-(W540-'Charges variables (avancé)'!$F74*Commandes!X$13))/'Charges variables (avancé)'!$H74,0)*'Charges variables (avancé)'!$H74,0)</f>
        <v>0</v>
      </c>
      <c r="X553" s="368">
        <f>IF((X540-'Charges variables (avancé)'!$F74*Commandes!Y$13)&lt;'Charges variables (avancé)'!$G74,ROUNDUP(ABS('Charges variables (avancé)'!$G74-(X540-'Charges variables (avancé)'!$F74*Commandes!Y$13))/'Charges variables (avancé)'!$H74,0)*'Charges variables (avancé)'!$H74,0)</f>
        <v>0</v>
      </c>
      <c r="Y553" s="368">
        <f>IF((Y540-'Charges variables (avancé)'!$F74*Commandes!Z$13)&lt;'Charges variables (avancé)'!$G74,ROUNDUP(ABS('Charges variables (avancé)'!$G74-(Y540-'Charges variables (avancé)'!$F74*Commandes!Z$13))/'Charges variables (avancé)'!$H74,0)*'Charges variables (avancé)'!$H74,0)</f>
        <v>0</v>
      </c>
      <c r="Z553" s="368">
        <f>IF((Z540-'Charges variables (avancé)'!$F74*Commandes!AA$13)&lt;'Charges variables (avancé)'!$G74,ROUNDUP(ABS('Charges variables (avancé)'!$G74-(Z540-'Charges variables (avancé)'!$F74*Commandes!AA$13))/'Charges variables (avancé)'!$H74,0)*'Charges variables (avancé)'!$H74,0)</f>
        <v>0</v>
      </c>
      <c r="AA553" s="368">
        <f>IF((AA540-'Charges variables (avancé)'!$F74*Commandes!AB$13)&lt;'Charges variables (avancé)'!$G74,ROUNDUP(ABS('Charges variables (avancé)'!$G74-(AA540-'Charges variables (avancé)'!$F74*Commandes!AB$13))/'Charges variables (avancé)'!$H74,0)*'Charges variables (avancé)'!$H74,0)</f>
        <v>0</v>
      </c>
      <c r="AB553" s="368">
        <f>IF((AB540-'Charges variables (avancé)'!$F74*Commandes!AC$13)&lt;'Charges variables (avancé)'!$G74,ROUNDUP(ABS('Charges variables (avancé)'!$G74-(AB540-'Charges variables (avancé)'!$F74*Commandes!AC$13))/'Charges variables (avancé)'!$H74,0)*'Charges variables (avancé)'!$H74,0)</f>
        <v>0</v>
      </c>
      <c r="AC553" s="368">
        <f>IF((AC540-'Charges variables (avancé)'!$F74*Commandes!AD$13)&lt;'Charges variables (avancé)'!$G74,ROUNDUP(ABS('Charges variables (avancé)'!$G74-(AC540-'Charges variables (avancé)'!$F74*Commandes!AD$13))/'Charges variables (avancé)'!$H74,0)*'Charges variables (avancé)'!$H74,0)</f>
        <v>0</v>
      </c>
      <c r="AD553" s="368">
        <f>IF((AD540-'Charges variables (avancé)'!$F74*Commandes!AE$13)&lt;'Charges variables (avancé)'!$G74,ROUNDUP(ABS('Charges variables (avancé)'!$G74-(AD540-'Charges variables (avancé)'!$F74*Commandes!AE$13))/'Charges variables (avancé)'!$H74,0)*'Charges variables (avancé)'!$H74,0)</f>
        <v>0</v>
      </c>
      <c r="AE553" s="368">
        <f>IF((AE540-'Charges variables (avancé)'!$F74*Commandes!AF$13)&lt;'Charges variables (avancé)'!$G74,ROUNDUP(ABS('Charges variables (avancé)'!$G74-(AE540-'Charges variables (avancé)'!$F74*Commandes!AF$13))/'Charges variables (avancé)'!$H74,0)*'Charges variables (avancé)'!$H74,0)</f>
        <v>0</v>
      </c>
      <c r="AF553" s="368">
        <f>IF((AF540-'Charges variables (avancé)'!$F74*Commandes!AG$13)&lt;'Charges variables (avancé)'!$G74,ROUNDUP(ABS('Charges variables (avancé)'!$G74-(AF540-'Charges variables (avancé)'!$F74*Commandes!AG$13))/'Charges variables (avancé)'!$H74,0)*'Charges variables (avancé)'!$H74,0)</f>
        <v>0</v>
      </c>
      <c r="AG553" s="368">
        <f>IF((AG540-'Charges variables (avancé)'!$F74*Commandes!AH$13)&lt;'Charges variables (avancé)'!$G74,ROUNDUP(ABS('Charges variables (avancé)'!$G74-(AG540-'Charges variables (avancé)'!$F74*Commandes!AH$13))/'Charges variables (avancé)'!$H74,0)*'Charges variables (avancé)'!$H74,0)</f>
        <v>0</v>
      </c>
      <c r="AH553" s="368">
        <f>IF((AH540-'Charges variables (avancé)'!$F74*Commandes!AI$13)&lt;'Charges variables (avancé)'!$G74,ROUNDUP(ABS('Charges variables (avancé)'!$G74-(AH540-'Charges variables (avancé)'!$F74*Commandes!AI$13))/'Charges variables (avancé)'!$H74,0)*'Charges variables (avancé)'!$H74,0)</f>
        <v>0</v>
      </c>
      <c r="AI553" s="368">
        <f>IF((AI540-'Charges variables (avancé)'!$F74*Commandes!AJ$13)&lt;'Charges variables (avancé)'!$G74,ROUNDUP(ABS('Charges variables (avancé)'!$G74-(AI540-'Charges variables (avancé)'!$F74*Commandes!AJ$13))/'Charges variables (avancé)'!$H74,0)*'Charges variables (avancé)'!$H74,0)</f>
        <v>0</v>
      </c>
      <c r="AJ553" s="368">
        <f>IF((AJ540-'Charges variables (avancé)'!$F74*Commandes!AK$13)&lt;'Charges variables (avancé)'!$G74,ROUNDUP(ABS('Charges variables (avancé)'!$G74-(AJ540-'Charges variables (avancé)'!$F74*Commandes!AK$13))/'Charges variables (avancé)'!$H74,0)*'Charges variables (avancé)'!$H74,0)</f>
        <v>0</v>
      </c>
      <c r="AK553" s="368">
        <f>IF((AK540-'Charges variables (avancé)'!$F74*Commandes!AL$13)&lt;'Charges variables (avancé)'!$G74,ROUNDUP(ABS('Charges variables (avancé)'!$G74-(AK540-'Charges variables (avancé)'!$F74*Commandes!AL$13))/'Charges variables (avancé)'!$H74,0)*'Charges variables (avancé)'!$H74,0)</f>
        <v>0</v>
      </c>
      <c r="AL553" s="368">
        <f>IF((AL540-'Charges variables (avancé)'!$F74*Commandes!AM$13)&lt;'Charges variables (avancé)'!$G74,ROUNDUP(ABS('Charges variables (avancé)'!$G74-(AL540-'Charges variables (avancé)'!$F74*Commandes!AM$13))/'Charges variables (avancé)'!$H74,0)*'Charges variables (avancé)'!$H74,0)</f>
        <v>0</v>
      </c>
      <c r="AM553" s="368">
        <f>IF((AM540-'Charges variables (avancé)'!$F74*Commandes!AN$13)&lt;'Charges variables (avancé)'!$G74,ROUNDUP(ABS('Charges variables (avancé)'!$G74-(AM540-'Charges variables (avancé)'!$F74*Commandes!AN$13))/'Charges variables (avancé)'!$H74,0)*'Charges variables (avancé)'!$H74,0)</f>
        <v>0</v>
      </c>
      <c r="AN553" s="368">
        <f>IF((AN540-'Charges variables (avancé)'!$F74*Commandes!AO$13)&lt;'Charges variables (avancé)'!$G74,ROUNDUP(ABS('Charges variables (avancé)'!$G74-(AN540-'Charges variables (avancé)'!$F74*Commandes!AO$13))/'Charges variables (avancé)'!$H74,0)*'Charges variables (avancé)'!$H74,0)</f>
        <v>0</v>
      </c>
      <c r="AO553" s="368">
        <f>IF((AO540-'Charges variables (avancé)'!$F74*Commandes!AP$13)&lt;'Charges variables (avancé)'!$G74,ROUNDUP(ABS('Charges variables (avancé)'!$G74-(AO540-'Charges variables (avancé)'!$F74*Commandes!AP$13))/'Charges variables (avancé)'!$H74,0)*'Charges variables (avancé)'!$H74,0)</f>
        <v>0</v>
      </c>
      <c r="AP553" s="368">
        <f>IF((AP540-'Charges variables (avancé)'!$F74*Commandes!AQ$13)&lt;'Charges variables (avancé)'!$G74,ROUNDUP(ABS('Charges variables (avancé)'!$G74-(AP540-'Charges variables (avancé)'!$F74*Commandes!AQ$13))/'Charges variables (avancé)'!$H74,0)*'Charges variables (avancé)'!$H74,0)</f>
        <v>0</v>
      </c>
      <c r="AQ553" s="368">
        <f>IF((AQ540-'Charges variables (avancé)'!$F74*Commandes!AR$13)&lt;'Charges variables (avancé)'!$G74,ROUNDUP(ABS('Charges variables (avancé)'!$G74-(AQ540-'Charges variables (avancé)'!$F74*Commandes!AR$13))/'Charges variables (avancé)'!$H74,0)*'Charges variables (avancé)'!$H74,0)</f>
        <v>0</v>
      </c>
      <c r="AR553" s="368">
        <f>IF((AR540-'Charges variables (avancé)'!$F74*Commandes!AS$13)&lt;'Charges variables (avancé)'!$G74,ROUNDUP(ABS('Charges variables (avancé)'!$G74-(AR540-'Charges variables (avancé)'!$F74*Commandes!AS$13))/'Charges variables (avancé)'!$H74,0)*'Charges variables (avancé)'!$H74,0)</f>
        <v>0</v>
      </c>
      <c r="AS553" s="368">
        <f>IF((AS540-'Charges variables (avancé)'!$F74*Commandes!AT$13)&lt;'Charges variables (avancé)'!$G74,ROUNDUP(ABS('Charges variables (avancé)'!$G74-(AS540-'Charges variables (avancé)'!$F74*Commandes!AT$13))/'Charges variables (avancé)'!$H74,0)*'Charges variables (avancé)'!$H74,0)</f>
        <v>0</v>
      </c>
      <c r="AT553" s="368">
        <f>IF((AT540-'Charges variables (avancé)'!$F74*Commandes!AU$13)&lt;'Charges variables (avancé)'!$G74,ROUNDUP(ABS('Charges variables (avancé)'!$G74-(AT540-'Charges variables (avancé)'!$F74*Commandes!AU$13))/'Charges variables (avancé)'!$H74,0)*'Charges variables (avancé)'!$H74,0)</f>
        <v>0</v>
      </c>
      <c r="AU553" s="368">
        <f>IF((AU540-'Charges variables (avancé)'!$F74*Commandes!AV$13)&lt;'Charges variables (avancé)'!$G74,ROUNDUP(ABS('Charges variables (avancé)'!$G74-(AU540-'Charges variables (avancé)'!$F74*Commandes!AV$13))/'Charges variables (avancé)'!$H74,0)*'Charges variables (avancé)'!$H74,0)</f>
        <v>0</v>
      </c>
      <c r="AV553" s="368">
        <f>IF((AV540-'Charges variables (avancé)'!$F74*Commandes!AW$13)&lt;'Charges variables (avancé)'!$G74,ROUNDUP(ABS('Charges variables (avancé)'!$G74-(AV540-'Charges variables (avancé)'!$F74*Commandes!AW$13))/'Charges variables (avancé)'!$H74,0)*'Charges variables (avancé)'!$H74,0)</f>
        <v>0</v>
      </c>
      <c r="AW553" s="368">
        <f>IF((AW540-'Charges variables (avancé)'!$F74*Commandes!AX$13)&lt;'Charges variables (avancé)'!$G74,ROUNDUP(ABS('Charges variables (avancé)'!$G74-(AW540-'Charges variables (avancé)'!$F74*Commandes!AX$13))/'Charges variables (avancé)'!$H74,0)*'Charges variables (avancé)'!$H74,0)</f>
        <v>0</v>
      </c>
      <c r="AX553" s="368">
        <f>IF((AX540-'Charges variables (avancé)'!$F74*Commandes!AY$13)&lt;'Charges variables (avancé)'!$G74,ROUNDUP(ABS('Charges variables (avancé)'!$G74-(AX540-'Charges variables (avancé)'!$F74*Commandes!AY$13))/'Charges variables (avancé)'!$H74,0)*'Charges variables (avancé)'!$H74,0)</f>
        <v>0</v>
      </c>
      <c r="AY553" s="368">
        <f>IF((AY540-'Charges variables (avancé)'!$F74*Commandes!AZ$13)&lt;'Charges variables (avancé)'!$G74,ROUNDUP(ABS('Charges variables (avancé)'!$G74-(AY540-'Charges variables (avancé)'!$F74*Commandes!AZ$13))/'Charges variables (avancé)'!$H74,0)*'Charges variables (avancé)'!$H74,0)</f>
        <v>0</v>
      </c>
      <c r="AZ553" s="368">
        <f>IF((AZ540-'Charges variables (avancé)'!$F74*Commandes!BA$13)&lt;'Charges variables (avancé)'!$G74,ROUNDUP(ABS('Charges variables (avancé)'!$G74-(AZ540-'Charges variables (avancé)'!$F74*Commandes!BA$13))/'Charges variables (avancé)'!$H74,0)*'Charges variables (avancé)'!$H74,0)</f>
        <v>0</v>
      </c>
      <c r="BA553" s="368">
        <f>IF((BA540-'Charges variables (avancé)'!$F74*Commandes!BB$13)&lt;'Charges variables (avancé)'!$G74,ROUNDUP(ABS('Charges variables (avancé)'!$G74-(BA540-'Charges variables (avancé)'!$F74*Commandes!BB$13))/'Charges variables (avancé)'!$H74,0)*'Charges variables (avancé)'!$H74,0)</f>
        <v>0</v>
      </c>
      <c r="BB553" s="368">
        <f>IF((BB540-'Charges variables (avancé)'!$F74*Commandes!BC$13)&lt;'Charges variables (avancé)'!$G74,ROUNDUP(ABS('Charges variables (avancé)'!$G74-(BB540-'Charges variables (avancé)'!$F74*Commandes!BC$13))/'Charges variables (avancé)'!$H74,0)*'Charges variables (avancé)'!$H74,0)</f>
        <v>0</v>
      </c>
      <c r="BC553" s="368">
        <f>IF((BC540-'Charges variables (avancé)'!$F74*Commandes!BD$13)&lt;'Charges variables (avancé)'!$G74,ROUNDUP(ABS('Charges variables (avancé)'!$G74-(BC540-'Charges variables (avancé)'!$F74*Commandes!BD$13))/'Charges variables (avancé)'!$H74,0)*'Charges variables (avancé)'!$H74,0)</f>
        <v>0</v>
      </c>
      <c r="BD553" s="368">
        <f>IF((BD540-'Charges variables (avancé)'!$F74*Commandes!BE$13)&lt;'Charges variables (avancé)'!$G74,ROUNDUP(ABS('Charges variables (avancé)'!$G74-(BD540-'Charges variables (avancé)'!$F74*Commandes!BE$13))/'Charges variables (avancé)'!$H74,0)*'Charges variables (avancé)'!$H74,0)</f>
        <v>0</v>
      </c>
      <c r="BE553" s="368">
        <f>IF((BE540-'Charges variables (avancé)'!$F74*Commandes!BF$13)&lt;'Charges variables (avancé)'!$G74,ROUNDUP(ABS('Charges variables (avancé)'!$G74-(BE540-'Charges variables (avancé)'!$F74*Commandes!BF$13))/'Charges variables (avancé)'!$H74,0)*'Charges variables (avancé)'!$H74,0)</f>
        <v>0</v>
      </c>
      <c r="BF553" s="368">
        <f>IF((BF540-'Charges variables (avancé)'!$F74*Commandes!BG$13)&lt;'Charges variables (avancé)'!$G74,ROUNDUP(ABS('Charges variables (avancé)'!$G74-(BF540-'Charges variables (avancé)'!$F74*Commandes!BG$13))/'Charges variables (avancé)'!$H74,0)*'Charges variables (avancé)'!$H74,0)</f>
        <v>0</v>
      </c>
      <c r="BG553" s="368">
        <f>IF((BG540-'Charges variables (avancé)'!$F74*Commandes!BH$13)&lt;'Charges variables (avancé)'!$G74,ROUNDUP(ABS('Charges variables (avancé)'!$G74-(BG540-'Charges variables (avancé)'!$F74*Commandes!BH$13))/'Charges variables (avancé)'!$H74,0)*'Charges variables (avancé)'!$H74,0)</f>
        <v>0</v>
      </c>
      <c r="BH553" s="368">
        <f>IF((BH540-'Charges variables (avancé)'!$F74*Commandes!BI$13)&lt;'Charges variables (avancé)'!$G74,ROUNDUP(ABS('Charges variables (avancé)'!$G74-(BH540-'Charges variables (avancé)'!$F74*Commandes!BI$13))/'Charges variables (avancé)'!$H74,0)*'Charges variables (avancé)'!$H74,0)</f>
        <v>0</v>
      </c>
      <c r="BI553" s="368">
        <f>IF((BI540-'Charges variables (avancé)'!$F74*Commandes!BJ$13)&lt;'Charges variables (avancé)'!$G74,ROUNDUP(ABS('Charges variables (avancé)'!$G74-(BI540-'Charges variables (avancé)'!$F74*Commandes!BJ$13))/'Charges variables (avancé)'!$H74,0)*'Charges variables (avancé)'!$H74,0)</f>
        <v>0</v>
      </c>
      <c r="BJ553" s="368">
        <f>IF((BJ540-'Charges variables (avancé)'!$F74*Commandes!BK$13)&lt;'Charges variables (avancé)'!$G74,ROUNDUP(ABS('Charges variables (avancé)'!$G74-(BJ540-'Charges variables (avancé)'!$F74*Commandes!BK$13))/'Charges variables (avancé)'!$H74,0)*'Charges variables (avancé)'!$H74,0)</f>
        <v>0</v>
      </c>
    </row>
    <row r="554" spans="2:62" ht="15" customHeight="1">
      <c r="B554" s="366">
        <f>'Charges variables (avancé)'!$C$75</f>
        <v>0</v>
      </c>
      <c r="C554" s="368">
        <f>IF((C541-'Charges variables (avancé)'!$F75*Commandes!D$13)&lt;'Charges variables (avancé)'!$G75,ROUNDUP(ABS('Charges variables (avancé)'!$G75-(C541-'Charges variables (avancé)'!$F75*Commandes!D$13))/'Charges variables (avancé)'!$H75,0)*'Charges variables (avancé)'!$H75,0)</f>
        <v>0</v>
      </c>
      <c r="D554" s="368">
        <f>IF((D541-'Charges variables (avancé)'!$F75*Commandes!E$13)&lt;'Charges variables (avancé)'!$G75,ROUNDUP(ABS('Charges variables (avancé)'!$G75-(D541-'Charges variables (avancé)'!$F75*Commandes!E$13))/'Charges variables (avancé)'!$H75,0)*'Charges variables (avancé)'!$H75,0)</f>
        <v>0</v>
      </c>
      <c r="E554" s="368">
        <f>IF((E541-'Charges variables (avancé)'!$F75*Commandes!F$13)&lt;'Charges variables (avancé)'!$G75,ROUNDUP(ABS('Charges variables (avancé)'!$G75-(E541-'Charges variables (avancé)'!$F75*Commandes!F$13))/'Charges variables (avancé)'!$H75,0)*'Charges variables (avancé)'!$H75,0)</f>
        <v>0</v>
      </c>
      <c r="F554" s="368">
        <f>IF((F541-'Charges variables (avancé)'!$F75*Commandes!G$13)&lt;'Charges variables (avancé)'!$G75,ROUNDUP(ABS('Charges variables (avancé)'!$G75-(F541-'Charges variables (avancé)'!$F75*Commandes!G$13))/'Charges variables (avancé)'!$H75,0)*'Charges variables (avancé)'!$H75,0)</f>
        <v>0</v>
      </c>
      <c r="G554" s="368">
        <f>IF((G541-'Charges variables (avancé)'!$F75*Commandes!H$13)&lt;'Charges variables (avancé)'!$G75,ROUNDUP(ABS('Charges variables (avancé)'!$G75-(G541-'Charges variables (avancé)'!$F75*Commandes!H$13))/'Charges variables (avancé)'!$H75,0)*'Charges variables (avancé)'!$H75,0)</f>
        <v>0</v>
      </c>
      <c r="H554" s="368">
        <f>IF((H541-'Charges variables (avancé)'!$F75*Commandes!I$13)&lt;'Charges variables (avancé)'!$G75,ROUNDUP(ABS('Charges variables (avancé)'!$G75-(H541-'Charges variables (avancé)'!$F75*Commandes!I$13))/'Charges variables (avancé)'!$H75,0)*'Charges variables (avancé)'!$H75,0)</f>
        <v>0</v>
      </c>
      <c r="I554" s="368">
        <f>IF((I541-'Charges variables (avancé)'!$F75*Commandes!J$13)&lt;'Charges variables (avancé)'!$G75,ROUNDUP(ABS('Charges variables (avancé)'!$G75-(I541-'Charges variables (avancé)'!$F75*Commandes!J$13))/'Charges variables (avancé)'!$H75,0)*'Charges variables (avancé)'!$H75,0)</f>
        <v>0</v>
      </c>
      <c r="J554" s="368">
        <f>IF((J541-'Charges variables (avancé)'!$F75*Commandes!K$13)&lt;'Charges variables (avancé)'!$G75,ROUNDUP(ABS('Charges variables (avancé)'!$G75-(J541-'Charges variables (avancé)'!$F75*Commandes!K$13))/'Charges variables (avancé)'!$H75,0)*'Charges variables (avancé)'!$H75,0)</f>
        <v>0</v>
      </c>
      <c r="K554" s="368">
        <f>IF((K541-'Charges variables (avancé)'!$F75*Commandes!L$13)&lt;'Charges variables (avancé)'!$G75,ROUNDUP(ABS('Charges variables (avancé)'!$G75-(K541-'Charges variables (avancé)'!$F75*Commandes!L$13))/'Charges variables (avancé)'!$H75,0)*'Charges variables (avancé)'!$H75,0)</f>
        <v>0</v>
      </c>
      <c r="L554" s="368">
        <f>IF((L541-'Charges variables (avancé)'!$F75*Commandes!M$13)&lt;'Charges variables (avancé)'!$G75,ROUNDUP(ABS('Charges variables (avancé)'!$G75-(L541-'Charges variables (avancé)'!$F75*Commandes!M$13))/'Charges variables (avancé)'!$H75,0)*'Charges variables (avancé)'!$H75,0)</f>
        <v>0</v>
      </c>
      <c r="M554" s="368">
        <f>IF((M541-'Charges variables (avancé)'!$F75*Commandes!N$13)&lt;'Charges variables (avancé)'!$G75,ROUNDUP(ABS('Charges variables (avancé)'!$G75-(M541-'Charges variables (avancé)'!$F75*Commandes!N$13))/'Charges variables (avancé)'!$H75,0)*'Charges variables (avancé)'!$H75,0)</f>
        <v>0</v>
      </c>
      <c r="N554" s="368">
        <f>IF((N541-'Charges variables (avancé)'!$F75*Commandes!O$13)&lt;'Charges variables (avancé)'!$G75,ROUNDUP(ABS('Charges variables (avancé)'!$G75-(N541-'Charges variables (avancé)'!$F75*Commandes!O$13))/'Charges variables (avancé)'!$H75,0)*'Charges variables (avancé)'!$H75,0)</f>
        <v>0</v>
      </c>
      <c r="O554" s="368">
        <f>IF((O541-'Charges variables (avancé)'!$F75*Commandes!P$13)&lt;'Charges variables (avancé)'!$G75,ROUNDUP(ABS('Charges variables (avancé)'!$G75-(O541-'Charges variables (avancé)'!$F75*Commandes!P$13))/'Charges variables (avancé)'!$H75,0)*'Charges variables (avancé)'!$H75,0)</f>
        <v>0</v>
      </c>
      <c r="P554" s="368">
        <f>IF((P541-'Charges variables (avancé)'!$F75*Commandes!Q$13)&lt;'Charges variables (avancé)'!$G75,ROUNDUP(ABS('Charges variables (avancé)'!$G75-(P541-'Charges variables (avancé)'!$F75*Commandes!Q$13))/'Charges variables (avancé)'!$H75,0)*'Charges variables (avancé)'!$H75,0)</f>
        <v>0</v>
      </c>
      <c r="Q554" s="368">
        <f>IF((Q541-'Charges variables (avancé)'!$F75*Commandes!R$13)&lt;'Charges variables (avancé)'!$G75,ROUNDUP(ABS('Charges variables (avancé)'!$G75-(Q541-'Charges variables (avancé)'!$F75*Commandes!R$13))/'Charges variables (avancé)'!$H75,0)*'Charges variables (avancé)'!$H75,0)</f>
        <v>0</v>
      </c>
      <c r="R554" s="368">
        <f>IF((R541-'Charges variables (avancé)'!$F75*Commandes!S$13)&lt;'Charges variables (avancé)'!$G75,ROUNDUP(ABS('Charges variables (avancé)'!$G75-(R541-'Charges variables (avancé)'!$F75*Commandes!S$13))/'Charges variables (avancé)'!$H75,0)*'Charges variables (avancé)'!$H75,0)</f>
        <v>0</v>
      </c>
      <c r="S554" s="368">
        <f>IF((S541-'Charges variables (avancé)'!$F75*Commandes!T$13)&lt;'Charges variables (avancé)'!$G75,ROUNDUP(ABS('Charges variables (avancé)'!$G75-(S541-'Charges variables (avancé)'!$F75*Commandes!T$13))/'Charges variables (avancé)'!$H75,0)*'Charges variables (avancé)'!$H75,0)</f>
        <v>0</v>
      </c>
      <c r="T554" s="368">
        <f>IF((T541-'Charges variables (avancé)'!$F75*Commandes!U$13)&lt;'Charges variables (avancé)'!$G75,ROUNDUP(ABS('Charges variables (avancé)'!$G75-(T541-'Charges variables (avancé)'!$F75*Commandes!U$13))/'Charges variables (avancé)'!$H75,0)*'Charges variables (avancé)'!$H75,0)</f>
        <v>0</v>
      </c>
      <c r="U554" s="368">
        <f>IF((U541-'Charges variables (avancé)'!$F75*Commandes!V$13)&lt;'Charges variables (avancé)'!$G75,ROUNDUP(ABS('Charges variables (avancé)'!$G75-(U541-'Charges variables (avancé)'!$F75*Commandes!V$13))/'Charges variables (avancé)'!$H75,0)*'Charges variables (avancé)'!$H75,0)</f>
        <v>0</v>
      </c>
      <c r="V554" s="368">
        <f>IF((V541-'Charges variables (avancé)'!$F75*Commandes!W$13)&lt;'Charges variables (avancé)'!$G75,ROUNDUP(ABS('Charges variables (avancé)'!$G75-(V541-'Charges variables (avancé)'!$F75*Commandes!W$13))/'Charges variables (avancé)'!$H75,0)*'Charges variables (avancé)'!$H75,0)</f>
        <v>0</v>
      </c>
      <c r="W554" s="368">
        <f>IF((W541-'Charges variables (avancé)'!$F75*Commandes!X$13)&lt;'Charges variables (avancé)'!$G75,ROUNDUP(ABS('Charges variables (avancé)'!$G75-(W541-'Charges variables (avancé)'!$F75*Commandes!X$13))/'Charges variables (avancé)'!$H75,0)*'Charges variables (avancé)'!$H75,0)</f>
        <v>0</v>
      </c>
      <c r="X554" s="368">
        <f>IF((X541-'Charges variables (avancé)'!$F75*Commandes!Y$13)&lt;'Charges variables (avancé)'!$G75,ROUNDUP(ABS('Charges variables (avancé)'!$G75-(X541-'Charges variables (avancé)'!$F75*Commandes!Y$13))/'Charges variables (avancé)'!$H75,0)*'Charges variables (avancé)'!$H75,0)</f>
        <v>0</v>
      </c>
      <c r="Y554" s="368">
        <f>IF((Y541-'Charges variables (avancé)'!$F75*Commandes!Z$13)&lt;'Charges variables (avancé)'!$G75,ROUNDUP(ABS('Charges variables (avancé)'!$G75-(Y541-'Charges variables (avancé)'!$F75*Commandes!Z$13))/'Charges variables (avancé)'!$H75,0)*'Charges variables (avancé)'!$H75,0)</f>
        <v>0</v>
      </c>
      <c r="Z554" s="368">
        <f>IF((Z541-'Charges variables (avancé)'!$F75*Commandes!AA$13)&lt;'Charges variables (avancé)'!$G75,ROUNDUP(ABS('Charges variables (avancé)'!$G75-(Z541-'Charges variables (avancé)'!$F75*Commandes!AA$13))/'Charges variables (avancé)'!$H75,0)*'Charges variables (avancé)'!$H75,0)</f>
        <v>0</v>
      </c>
      <c r="AA554" s="368">
        <f>IF((AA541-'Charges variables (avancé)'!$F75*Commandes!AB$13)&lt;'Charges variables (avancé)'!$G75,ROUNDUP(ABS('Charges variables (avancé)'!$G75-(AA541-'Charges variables (avancé)'!$F75*Commandes!AB$13))/'Charges variables (avancé)'!$H75,0)*'Charges variables (avancé)'!$H75,0)</f>
        <v>0</v>
      </c>
      <c r="AB554" s="368">
        <f>IF((AB541-'Charges variables (avancé)'!$F75*Commandes!AC$13)&lt;'Charges variables (avancé)'!$G75,ROUNDUP(ABS('Charges variables (avancé)'!$G75-(AB541-'Charges variables (avancé)'!$F75*Commandes!AC$13))/'Charges variables (avancé)'!$H75,0)*'Charges variables (avancé)'!$H75,0)</f>
        <v>0</v>
      </c>
      <c r="AC554" s="368">
        <f>IF((AC541-'Charges variables (avancé)'!$F75*Commandes!AD$13)&lt;'Charges variables (avancé)'!$G75,ROUNDUP(ABS('Charges variables (avancé)'!$G75-(AC541-'Charges variables (avancé)'!$F75*Commandes!AD$13))/'Charges variables (avancé)'!$H75,0)*'Charges variables (avancé)'!$H75,0)</f>
        <v>0</v>
      </c>
      <c r="AD554" s="368">
        <f>IF((AD541-'Charges variables (avancé)'!$F75*Commandes!AE$13)&lt;'Charges variables (avancé)'!$G75,ROUNDUP(ABS('Charges variables (avancé)'!$G75-(AD541-'Charges variables (avancé)'!$F75*Commandes!AE$13))/'Charges variables (avancé)'!$H75,0)*'Charges variables (avancé)'!$H75,0)</f>
        <v>0</v>
      </c>
      <c r="AE554" s="368">
        <f>IF((AE541-'Charges variables (avancé)'!$F75*Commandes!AF$13)&lt;'Charges variables (avancé)'!$G75,ROUNDUP(ABS('Charges variables (avancé)'!$G75-(AE541-'Charges variables (avancé)'!$F75*Commandes!AF$13))/'Charges variables (avancé)'!$H75,0)*'Charges variables (avancé)'!$H75,0)</f>
        <v>0</v>
      </c>
      <c r="AF554" s="368">
        <f>IF((AF541-'Charges variables (avancé)'!$F75*Commandes!AG$13)&lt;'Charges variables (avancé)'!$G75,ROUNDUP(ABS('Charges variables (avancé)'!$G75-(AF541-'Charges variables (avancé)'!$F75*Commandes!AG$13))/'Charges variables (avancé)'!$H75,0)*'Charges variables (avancé)'!$H75,0)</f>
        <v>0</v>
      </c>
      <c r="AG554" s="368">
        <f>IF((AG541-'Charges variables (avancé)'!$F75*Commandes!AH$13)&lt;'Charges variables (avancé)'!$G75,ROUNDUP(ABS('Charges variables (avancé)'!$G75-(AG541-'Charges variables (avancé)'!$F75*Commandes!AH$13))/'Charges variables (avancé)'!$H75,0)*'Charges variables (avancé)'!$H75,0)</f>
        <v>0</v>
      </c>
      <c r="AH554" s="368">
        <f>IF((AH541-'Charges variables (avancé)'!$F75*Commandes!AI$13)&lt;'Charges variables (avancé)'!$G75,ROUNDUP(ABS('Charges variables (avancé)'!$G75-(AH541-'Charges variables (avancé)'!$F75*Commandes!AI$13))/'Charges variables (avancé)'!$H75,0)*'Charges variables (avancé)'!$H75,0)</f>
        <v>0</v>
      </c>
      <c r="AI554" s="368">
        <f>IF((AI541-'Charges variables (avancé)'!$F75*Commandes!AJ$13)&lt;'Charges variables (avancé)'!$G75,ROUNDUP(ABS('Charges variables (avancé)'!$G75-(AI541-'Charges variables (avancé)'!$F75*Commandes!AJ$13))/'Charges variables (avancé)'!$H75,0)*'Charges variables (avancé)'!$H75,0)</f>
        <v>0</v>
      </c>
      <c r="AJ554" s="368">
        <f>IF((AJ541-'Charges variables (avancé)'!$F75*Commandes!AK$13)&lt;'Charges variables (avancé)'!$G75,ROUNDUP(ABS('Charges variables (avancé)'!$G75-(AJ541-'Charges variables (avancé)'!$F75*Commandes!AK$13))/'Charges variables (avancé)'!$H75,0)*'Charges variables (avancé)'!$H75,0)</f>
        <v>0</v>
      </c>
      <c r="AK554" s="368">
        <f>IF((AK541-'Charges variables (avancé)'!$F75*Commandes!AL$13)&lt;'Charges variables (avancé)'!$G75,ROUNDUP(ABS('Charges variables (avancé)'!$G75-(AK541-'Charges variables (avancé)'!$F75*Commandes!AL$13))/'Charges variables (avancé)'!$H75,0)*'Charges variables (avancé)'!$H75,0)</f>
        <v>0</v>
      </c>
      <c r="AL554" s="368">
        <f>IF((AL541-'Charges variables (avancé)'!$F75*Commandes!AM$13)&lt;'Charges variables (avancé)'!$G75,ROUNDUP(ABS('Charges variables (avancé)'!$G75-(AL541-'Charges variables (avancé)'!$F75*Commandes!AM$13))/'Charges variables (avancé)'!$H75,0)*'Charges variables (avancé)'!$H75,0)</f>
        <v>0</v>
      </c>
      <c r="AM554" s="368">
        <f>IF((AM541-'Charges variables (avancé)'!$F75*Commandes!AN$13)&lt;'Charges variables (avancé)'!$G75,ROUNDUP(ABS('Charges variables (avancé)'!$G75-(AM541-'Charges variables (avancé)'!$F75*Commandes!AN$13))/'Charges variables (avancé)'!$H75,0)*'Charges variables (avancé)'!$H75,0)</f>
        <v>0</v>
      </c>
      <c r="AN554" s="368">
        <f>IF((AN541-'Charges variables (avancé)'!$F75*Commandes!AO$13)&lt;'Charges variables (avancé)'!$G75,ROUNDUP(ABS('Charges variables (avancé)'!$G75-(AN541-'Charges variables (avancé)'!$F75*Commandes!AO$13))/'Charges variables (avancé)'!$H75,0)*'Charges variables (avancé)'!$H75,0)</f>
        <v>0</v>
      </c>
      <c r="AO554" s="368">
        <f>IF((AO541-'Charges variables (avancé)'!$F75*Commandes!AP$13)&lt;'Charges variables (avancé)'!$G75,ROUNDUP(ABS('Charges variables (avancé)'!$G75-(AO541-'Charges variables (avancé)'!$F75*Commandes!AP$13))/'Charges variables (avancé)'!$H75,0)*'Charges variables (avancé)'!$H75,0)</f>
        <v>0</v>
      </c>
      <c r="AP554" s="368">
        <f>IF((AP541-'Charges variables (avancé)'!$F75*Commandes!AQ$13)&lt;'Charges variables (avancé)'!$G75,ROUNDUP(ABS('Charges variables (avancé)'!$G75-(AP541-'Charges variables (avancé)'!$F75*Commandes!AQ$13))/'Charges variables (avancé)'!$H75,0)*'Charges variables (avancé)'!$H75,0)</f>
        <v>0</v>
      </c>
      <c r="AQ554" s="368">
        <f>IF((AQ541-'Charges variables (avancé)'!$F75*Commandes!AR$13)&lt;'Charges variables (avancé)'!$G75,ROUNDUP(ABS('Charges variables (avancé)'!$G75-(AQ541-'Charges variables (avancé)'!$F75*Commandes!AR$13))/'Charges variables (avancé)'!$H75,0)*'Charges variables (avancé)'!$H75,0)</f>
        <v>0</v>
      </c>
      <c r="AR554" s="368">
        <f>IF((AR541-'Charges variables (avancé)'!$F75*Commandes!AS$13)&lt;'Charges variables (avancé)'!$G75,ROUNDUP(ABS('Charges variables (avancé)'!$G75-(AR541-'Charges variables (avancé)'!$F75*Commandes!AS$13))/'Charges variables (avancé)'!$H75,0)*'Charges variables (avancé)'!$H75,0)</f>
        <v>0</v>
      </c>
      <c r="AS554" s="368">
        <f>IF((AS541-'Charges variables (avancé)'!$F75*Commandes!AT$13)&lt;'Charges variables (avancé)'!$G75,ROUNDUP(ABS('Charges variables (avancé)'!$G75-(AS541-'Charges variables (avancé)'!$F75*Commandes!AT$13))/'Charges variables (avancé)'!$H75,0)*'Charges variables (avancé)'!$H75,0)</f>
        <v>0</v>
      </c>
      <c r="AT554" s="368">
        <f>IF((AT541-'Charges variables (avancé)'!$F75*Commandes!AU$13)&lt;'Charges variables (avancé)'!$G75,ROUNDUP(ABS('Charges variables (avancé)'!$G75-(AT541-'Charges variables (avancé)'!$F75*Commandes!AU$13))/'Charges variables (avancé)'!$H75,0)*'Charges variables (avancé)'!$H75,0)</f>
        <v>0</v>
      </c>
      <c r="AU554" s="368">
        <f>IF((AU541-'Charges variables (avancé)'!$F75*Commandes!AV$13)&lt;'Charges variables (avancé)'!$G75,ROUNDUP(ABS('Charges variables (avancé)'!$G75-(AU541-'Charges variables (avancé)'!$F75*Commandes!AV$13))/'Charges variables (avancé)'!$H75,0)*'Charges variables (avancé)'!$H75,0)</f>
        <v>0</v>
      </c>
      <c r="AV554" s="368">
        <f>IF((AV541-'Charges variables (avancé)'!$F75*Commandes!AW$13)&lt;'Charges variables (avancé)'!$G75,ROUNDUP(ABS('Charges variables (avancé)'!$G75-(AV541-'Charges variables (avancé)'!$F75*Commandes!AW$13))/'Charges variables (avancé)'!$H75,0)*'Charges variables (avancé)'!$H75,0)</f>
        <v>0</v>
      </c>
      <c r="AW554" s="368">
        <f>IF((AW541-'Charges variables (avancé)'!$F75*Commandes!AX$13)&lt;'Charges variables (avancé)'!$G75,ROUNDUP(ABS('Charges variables (avancé)'!$G75-(AW541-'Charges variables (avancé)'!$F75*Commandes!AX$13))/'Charges variables (avancé)'!$H75,0)*'Charges variables (avancé)'!$H75,0)</f>
        <v>0</v>
      </c>
      <c r="AX554" s="368">
        <f>IF((AX541-'Charges variables (avancé)'!$F75*Commandes!AY$13)&lt;'Charges variables (avancé)'!$G75,ROUNDUP(ABS('Charges variables (avancé)'!$G75-(AX541-'Charges variables (avancé)'!$F75*Commandes!AY$13))/'Charges variables (avancé)'!$H75,0)*'Charges variables (avancé)'!$H75,0)</f>
        <v>0</v>
      </c>
      <c r="AY554" s="368">
        <f>IF((AY541-'Charges variables (avancé)'!$F75*Commandes!AZ$13)&lt;'Charges variables (avancé)'!$G75,ROUNDUP(ABS('Charges variables (avancé)'!$G75-(AY541-'Charges variables (avancé)'!$F75*Commandes!AZ$13))/'Charges variables (avancé)'!$H75,0)*'Charges variables (avancé)'!$H75,0)</f>
        <v>0</v>
      </c>
      <c r="AZ554" s="368">
        <f>IF((AZ541-'Charges variables (avancé)'!$F75*Commandes!BA$13)&lt;'Charges variables (avancé)'!$G75,ROUNDUP(ABS('Charges variables (avancé)'!$G75-(AZ541-'Charges variables (avancé)'!$F75*Commandes!BA$13))/'Charges variables (avancé)'!$H75,0)*'Charges variables (avancé)'!$H75,0)</f>
        <v>0</v>
      </c>
      <c r="BA554" s="368">
        <f>IF((BA541-'Charges variables (avancé)'!$F75*Commandes!BB$13)&lt;'Charges variables (avancé)'!$G75,ROUNDUP(ABS('Charges variables (avancé)'!$G75-(BA541-'Charges variables (avancé)'!$F75*Commandes!BB$13))/'Charges variables (avancé)'!$H75,0)*'Charges variables (avancé)'!$H75,0)</f>
        <v>0</v>
      </c>
      <c r="BB554" s="368">
        <f>IF((BB541-'Charges variables (avancé)'!$F75*Commandes!BC$13)&lt;'Charges variables (avancé)'!$G75,ROUNDUP(ABS('Charges variables (avancé)'!$G75-(BB541-'Charges variables (avancé)'!$F75*Commandes!BC$13))/'Charges variables (avancé)'!$H75,0)*'Charges variables (avancé)'!$H75,0)</f>
        <v>0</v>
      </c>
      <c r="BC554" s="368">
        <f>IF((BC541-'Charges variables (avancé)'!$F75*Commandes!BD$13)&lt;'Charges variables (avancé)'!$G75,ROUNDUP(ABS('Charges variables (avancé)'!$G75-(BC541-'Charges variables (avancé)'!$F75*Commandes!BD$13))/'Charges variables (avancé)'!$H75,0)*'Charges variables (avancé)'!$H75,0)</f>
        <v>0</v>
      </c>
      <c r="BD554" s="368">
        <f>IF((BD541-'Charges variables (avancé)'!$F75*Commandes!BE$13)&lt;'Charges variables (avancé)'!$G75,ROUNDUP(ABS('Charges variables (avancé)'!$G75-(BD541-'Charges variables (avancé)'!$F75*Commandes!BE$13))/'Charges variables (avancé)'!$H75,0)*'Charges variables (avancé)'!$H75,0)</f>
        <v>0</v>
      </c>
      <c r="BE554" s="368">
        <f>IF((BE541-'Charges variables (avancé)'!$F75*Commandes!BF$13)&lt;'Charges variables (avancé)'!$G75,ROUNDUP(ABS('Charges variables (avancé)'!$G75-(BE541-'Charges variables (avancé)'!$F75*Commandes!BF$13))/'Charges variables (avancé)'!$H75,0)*'Charges variables (avancé)'!$H75,0)</f>
        <v>0</v>
      </c>
      <c r="BF554" s="368">
        <f>IF((BF541-'Charges variables (avancé)'!$F75*Commandes!BG$13)&lt;'Charges variables (avancé)'!$G75,ROUNDUP(ABS('Charges variables (avancé)'!$G75-(BF541-'Charges variables (avancé)'!$F75*Commandes!BG$13))/'Charges variables (avancé)'!$H75,0)*'Charges variables (avancé)'!$H75,0)</f>
        <v>0</v>
      </c>
      <c r="BG554" s="368">
        <f>IF((BG541-'Charges variables (avancé)'!$F75*Commandes!BH$13)&lt;'Charges variables (avancé)'!$G75,ROUNDUP(ABS('Charges variables (avancé)'!$G75-(BG541-'Charges variables (avancé)'!$F75*Commandes!BH$13))/'Charges variables (avancé)'!$H75,0)*'Charges variables (avancé)'!$H75,0)</f>
        <v>0</v>
      </c>
      <c r="BH554" s="368">
        <f>IF((BH541-'Charges variables (avancé)'!$F75*Commandes!BI$13)&lt;'Charges variables (avancé)'!$G75,ROUNDUP(ABS('Charges variables (avancé)'!$G75-(BH541-'Charges variables (avancé)'!$F75*Commandes!BI$13))/'Charges variables (avancé)'!$H75,0)*'Charges variables (avancé)'!$H75,0)</f>
        <v>0</v>
      </c>
      <c r="BI554" s="368">
        <f>IF((BI541-'Charges variables (avancé)'!$F75*Commandes!BJ$13)&lt;'Charges variables (avancé)'!$G75,ROUNDUP(ABS('Charges variables (avancé)'!$G75-(BI541-'Charges variables (avancé)'!$F75*Commandes!BJ$13))/'Charges variables (avancé)'!$H75,0)*'Charges variables (avancé)'!$H75,0)</f>
        <v>0</v>
      </c>
      <c r="BJ554" s="368">
        <f>IF((BJ541-'Charges variables (avancé)'!$F75*Commandes!BK$13)&lt;'Charges variables (avancé)'!$G75,ROUNDUP(ABS('Charges variables (avancé)'!$G75-(BJ541-'Charges variables (avancé)'!$F75*Commandes!BK$13))/'Charges variables (avancé)'!$H75,0)*'Charges variables (avancé)'!$H75,0)</f>
        <v>0</v>
      </c>
    </row>
    <row r="555" spans="2:62" ht="15" customHeight="1"/>
    <row r="556" spans="2:62" ht="15" customHeight="1">
      <c r="B556" s="104" t="s">
        <v>167</v>
      </c>
      <c r="C556" s="11"/>
      <c r="D556" s="11"/>
      <c r="E556" s="11"/>
      <c r="F556" s="32"/>
    </row>
    <row r="557" spans="2:62" ht="15" customHeight="1"/>
    <row r="558" spans="2:62" ht="15" customHeight="1">
      <c r="B558" s="81"/>
      <c r="C558" s="475" t="s">
        <v>18</v>
      </c>
      <c r="D558" s="476"/>
      <c r="E558" s="476"/>
      <c r="F558" s="476"/>
      <c r="G558" s="476"/>
      <c r="H558" s="476"/>
      <c r="I558" s="476"/>
      <c r="J558" s="476"/>
      <c r="K558" s="476"/>
      <c r="L558" s="476"/>
      <c r="M558" s="476"/>
      <c r="N558" s="476"/>
      <c r="O558" s="473" t="s">
        <v>19</v>
      </c>
      <c r="P558" s="473"/>
      <c r="Q558" s="473"/>
      <c r="R558" s="473"/>
      <c r="S558" s="473"/>
      <c r="T558" s="473"/>
      <c r="U558" s="473"/>
      <c r="V558" s="473"/>
      <c r="W558" s="473"/>
      <c r="X558" s="473"/>
      <c r="Y558" s="473"/>
      <c r="Z558" s="473"/>
      <c r="AA558" s="475" t="s">
        <v>20</v>
      </c>
      <c r="AB558" s="476"/>
      <c r="AC558" s="476"/>
      <c r="AD558" s="476"/>
      <c r="AE558" s="476"/>
      <c r="AF558" s="476"/>
      <c r="AG558" s="476"/>
      <c r="AH558" s="476"/>
      <c r="AI558" s="476"/>
      <c r="AJ558" s="476"/>
      <c r="AK558" s="476"/>
      <c r="AL558" s="476"/>
      <c r="AM558" s="473" t="s">
        <v>32</v>
      </c>
      <c r="AN558" s="473"/>
      <c r="AO558" s="473"/>
      <c r="AP558" s="473"/>
      <c r="AQ558" s="473"/>
      <c r="AR558" s="473"/>
      <c r="AS558" s="473"/>
      <c r="AT558" s="473"/>
      <c r="AU558" s="473"/>
      <c r="AV558" s="473"/>
      <c r="AW558" s="473"/>
      <c r="AX558" s="473"/>
      <c r="AY558" s="473" t="s">
        <v>33</v>
      </c>
      <c r="AZ558" s="473"/>
      <c r="BA558" s="473"/>
      <c r="BB558" s="473"/>
      <c r="BC558" s="473"/>
      <c r="BD558" s="473"/>
      <c r="BE558" s="473"/>
      <c r="BF558" s="473"/>
      <c r="BG558" s="473"/>
      <c r="BH558" s="473"/>
      <c r="BI558" s="473"/>
      <c r="BJ558" s="473"/>
    </row>
    <row r="559" spans="2:62" ht="15" customHeight="1">
      <c r="B559" s="83" t="s">
        <v>36</v>
      </c>
      <c r="C559" s="18">
        <f>CONFIG!$D$7</f>
        <v>41640</v>
      </c>
      <c r="D559" s="18">
        <f>DATE(YEAR(C559),MONTH(C559)+1,DAY(C559))</f>
        <v>41671</v>
      </c>
      <c r="E559" s="18">
        <f t="shared" ref="E559:BJ559" si="337">DATE(YEAR(D559),MONTH(D559)+1,DAY(D559))</f>
        <v>41699</v>
      </c>
      <c r="F559" s="18">
        <f t="shared" si="337"/>
        <v>41730</v>
      </c>
      <c r="G559" s="18">
        <f t="shared" si="337"/>
        <v>41760</v>
      </c>
      <c r="H559" s="18">
        <f t="shared" si="337"/>
        <v>41791</v>
      </c>
      <c r="I559" s="18">
        <f t="shared" si="337"/>
        <v>41821</v>
      </c>
      <c r="J559" s="18">
        <f t="shared" si="337"/>
        <v>41852</v>
      </c>
      <c r="K559" s="18">
        <f t="shared" si="337"/>
        <v>41883</v>
      </c>
      <c r="L559" s="18">
        <f t="shared" si="337"/>
        <v>41913</v>
      </c>
      <c r="M559" s="18">
        <f t="shared" si="337"/>
        <v>41944</v>
      </c>
      <c r="N559" s="18">
        <f t="shared" si="337"/>
        <v>41974</v>
      </c>
      <c r="O559" s="18">
        <f t="shared" si="337"/>
        <v>42005</v>
      </c>
      <c r="P559" s="18">
        <f t="shared" si="337"/>
        <v>42036</v>
      </c>
      <c r="Q559" s="18">
        <f t="shared" si="337"/>
        <v>42064</v>
      </c>
      <c r="R559" s="18">
        <f t="shared" si="337"/>
        <v>42095</v>
      </c>
      <c r="S559" s="18">
        <f t="shared" si="337"/>
        <v>42125</v>
      </c>
      <c r="T559" s="18">
        <f t="shared" si="337"/>
        <v>42156</v>
      </c>
      <c r="U559" s="18">
        <f t="shared" si="337"/>
        <v>42186</v>
      </c>
      <c r="V559" s="18">
        <f t="shared" si="337"/>
        <v>42217</v>
      </c>
      <c r="W559" s="18">
        <f t="shared" si="337"/>
        <v>42248</v>
      </c>
      <c r="X559" s="18">
        <f t="shared" si="337"/>
        <v>42278</v>
      </c>
      <c r="Y559" s="18">
        <f t="shared" si="337"/>
        <v>42309</v>
      </c>
      <c r="Z559" s="18">
        <f t="shared" si="337"/>
        <v>42339</v>
      </c>
      <c r="AA559" s="18">
        <f t="shared" si="337"/>
        <v>42370</v>
      </c>
      <c r="AB559" s="18">
        <f t="shared" si="337"/>
        <v>42401</v>
      </c>
      <c r="AC559" s="18">
        <f t="shared" si="337"/>
        <v>42430</v>
      </c>
      <c r="AD559" s="18">
        <f t="shared" si="337"/>
        <v>42461</v>
      </c>
      <c r="AE559" s="18">
        <f t="shared" si="337"/>
        <v>42491</v>
      </c>
      <c r="AF559" s="18">
        <f t="shared" si="337"/>
        <v>42522</v>
      </c>
      <c r="AG559" s="18">
        <f t="shared" si="337"/>
        <v>42552</v>
      </c>
      <c r="AH559" s="18">
        <f t="shared" si="337"/>
        <v>42583</v>
      </c>
      <c r="AI559" s="18">
        <f t="shared" si="337"/>
        <v>42614</v>
      </c>
      <c r="AJ559" s="18">
        <f t="shared" si="337"/>
        <v>42644</v>
      </c>
      <c r="AK559" s="18">
        <f t="shared" si="337"/>
        <v>42675</v>
      </c>
      <c r="AL559" s="18">
        <f t="shared" si="337"/>
        <v>42705</v>
      </c>
      <c r="AM559" s="18">
        <f t="shared" si="337"/>
        <v>42736</v>
      </c>
      <c r="AN559" s="18">
        <f t="shared" si="337"/>
        <v>42767</v>
      </c>
      <c r="AO559" s="18">
        <f t="shared" si="337"/>
        <v>42795</v>
      </c>
      <c r="AP559" s="18">
        <f t="shared" si="337"/>
        <v>42826</v>
      </c>
      <c r="AQ559" s="18">
        <f t="shared" si="337"/>
        <v>42856</v>
      </c>
      <c r="AR559" s="18">
        <f t="shared" si="337"/>
        <v>42887</v>
      </c>
      <c r="AS559" s="18">
        <f t="shared" si="337"/>
        <v>42917</v>
      </c>
      <c r="AT559" s="18">
        <f t="shared" si="337"/>
        <v>42948</v>
      </c>
      <c r="AU559" s="18">
        <f t="shared" si="337"/>
        <v>42979</v>
      </c>
      <c r="AV559" s="18">
        <f t="shared" si="337"/>
        <v>43009</v>
      </c>
      <c r="AW559" s="18">
        <f t="shared" si="337"/>
        <v>43040</v>
      </c>
      <c r="AX559" s="18">
        <f t="shared" si="337"/>
        <v>43070</v>
      </c>
      <c r="AY559" s="18">
        <f t="shared" si="337"/>
        <v>43101</v>
      </c>
      <c r="AZ559" s="18">
        <f t="shared" si="337"/>
        <v>43132</v>
      </c>
      <c r="BA559" s="18">
        <f t="shared" si="337"/>
        <v>43160</v>
      </c>
      <c r="BB559" s="18">
        <f t="shared" si="337"/>
        <v>43191</v>
      </c>
      <c r="BC559" s="18">
        <f t="shared" si="337"/>
        <v>43221</v>
      </c>
      <c r="BD559" s="18">
        <f t="shared" si="337"/>
        <v>43252</v>
      </c>
      <c r="BE559" s="18">
        <f t="shared" si="337"/>
        <v>43282</v>
      </c>
      <c r="BF559" s="18">
        <f t="shared" si="337"/>
        <v>43313</v>
      </c>
      <c r="BG559" s="18">
        <f t="shared" si="337"/>
        <v>43344</v>
      </c>
      <c r="BH559" s="18">
        <f t="shared" si="337"/>
        <v>43374</v>
      </c>
      <c r="BI559" s="18">
        <f t="shared" si="337"/>
        <v>43405</v>
      </c>
      <c r="BJ559" s="18">
        <f t="shared" si="337"/>
        <v>43435</v>
      </c>
    </row>
    <row r="560" spans="2:62" ht="15" customHeight="1">
      <c r="B560" s="366">
        <f>'Charges variables (avancé)'!C68</f>
        <v>0</v>
      </c>
      <c r="C560" s="368">
        <f>IF(AND(ROUND(('Charges variables-Calculs auto'!C$139-CONFIG!$D$7)/31,0)&gt;=ROUND('Charges variables (avancé)'!$J68,0),'Charges variables (avancé)'!$E68&lt;&gt;0),SUM(INDEX($C547:$BJ547,,IF((COLUMN(C560)-COLUMN($C560)+1)&gt;('Charges variables (avancé)'!$I68+'Charges variables (avancé)'!$J68),(COLUMN(C560)-COLUMN($C560)+1)-('Charges variables (avancé)'!$I68+'Charges variables (avancé)'!$J68),0)+1):INDEX($C547:$BJ547,,(COLUMN(C560)-COLUMN($C560)+1)-'Charges variables (avancé)'!$J68)),0)</f>
        <v>0</v>
      </c>
      <c r="D560" s="368">
        <f>IF(AND(ROUND(('Charges variables-Calculs auto'!D$139-CONFIG!$D$7)/31,0)&gt;=ROUND('Charges variables (avancé)'!$J68,0),'Charges variables (avancé)'!$E68&lt;&gt;0),SUM(INDEX($C547:$BJ547,,IF((COLUMN(D560)-COLUMN($C560)+1)&gt;('Charges variables (avancé)'!$I68+'Charges variables (avancé)'!$J68),(COLUMN(D560)-COLUMN($C560)+1)-('Charges variables (avancé)'!$I68+'Charges variables (avancé)'!$J68),0)+1):INDEX($C547:$BJ547,,(COLUMN(D560)-COLUMN($C560)+1)-'Charges variables (avancé)'!$J68)),0)</f>
        <v>0</v>
      </c>
      <c r="E560" s="368">
        <f>IF(AND(ROUND(('Charges variables-Calculs auto'!E$139-CONFIG!$D$7)/31,0)&gt;=ROUND('Charges variables (avancé)'!$J68,0),'Charges variables (avancé)'!$E68&lt;&gt;0),SUM(INDEX($C547:$BJ547,,IF((COLUMN(E560)-COLUMN($C560)+1)&gt;('Charges variables (avancé)'!$I68+'Charges variables (avancé)'!$J68),(COLUMN(E560)-COLUMN($C560)+1)-('Charges variables (avancé)'!$I68+'Charges variables (avancé)'!$J68),0)+1):INDEX($C547:$BJ547,,(COLUMN(E560)-COLUMN($C560)+1)-'Charges variables (avancé)'!$J68)),0)</f>
        <v>0</v>
      </c>
      <c r="F560" s="368">
        <f>IF(AND(ROUND(('Charges variables-Calculs auto'!F$139-CONFIG!$D$7)/31,0)&gt;=ROUND('Charges variables (avancé)'!$J68,0),'Charges variables (avancé)'!$E68&lt;&gt;0),SUM(INDEX($C547:$BJ547,,IF((COLUMN(F560)-COLUMN($C560)+1)&gt;('Charges variables (avancé)'!$I68+'Charges variables (avancé)'!$J68),(COLUMN(F560)-COLUMN($C560)+1)-('Charges variables (avancé)'!$I68+'Charges variables (avancé)'!$J68),0)+1):INDEX($C547:$BJ547,,(COLUMN(F560)-COLUMN($C560)+1)-'Charges variables (avancé)'!$J68)),0)</f>
        <v>0</v>
      </c>
      <c r="G560" s="368">
        <f>IF(AND(ROUND(('Charges variables-Calculs auto'!G$139-CONFIG!$D$7)/31,0)&gt;=ROUND('Charges variables (avancé)'!$J68,0),'Charges variables (avancé)'!$E68&lt;&gt;0),SUM(INDEX($C547:$BJ547,,IF((COLUMN(G560)-COLUMN($C560)+1)&gt;('Charges variables (avancé)'!$I68+'Charges variables (avancé)'!$J68),(COLUMN(G560)-COLUMN($C560)+1)-('Charges variables (avancé)'!$I68+'Charges variables (avancé)'!$J68),0)+1):INDEX($C547:$BJ547,,(COLUMN(G560)-COLUMN($C560)+1)-'Charges variables (avancé)'!$J68)),0)</f>
        <v>0</v>
      </c>
      <c r="H560" s="368">
        <f>IF(AND(ROUND(('Charges variables-Calculs auto'!H$139-CONFIG!$D$7)/31,0)&gt;=ROUND('Charges variables (avancé)'!$J68,0),'Charges variables (avancé)'!$E68&lt;&gt;0),SUM(INDEX($C547:$BJ547,,IF((COLUMN(H560)-COLUMN($C560)+1)&gt;('Charges variables (avancé)'!$I68+'Charges variables (avancé)'!$J68),(COLUMN(H560)-COLUMN($C560)+1)-('Charges variables (avancé)'!$I68+'Charges variables (avancé)'!$J68),0)+1):INDEX($C547:$BJ547,,(COLUMN(H560)-COLUMN($C560)+1)-'Charges variables (avancé)'!$J68)),0)</f>
        <v>0</v>
      </c>
      <c r="I560" s="368">
        <f>IF(AND(ROUND(('Charges variables-Calculs auto'!I$139-CONFIG!$D$7)/31,0)&gt;=ROUND('Charges variables (avancé)'!$J68,0),'Charges variables (avancé)'!$E68&lt;&gt;0),SUM(INDEX($C547:$BJ547,,IF((COLUMN(I560)-COLUMN($C560)+1)&gt;('Charges variables (avancé)'!$I68+'Charges variables (avancé)'!$J68),(COLUMN(I560)-COLUMN($C560)+1)-('Charges variables (avancé)'!$I68+'Charges variables (avancé)'!$J68),0)+1):INDEX($C547:$BJ547,,(COLUMN(I560)-COLUMN($C560)+1)-'Charges variables (avancé)'!$J68)),0)</f>
        <v>0</v>
      </c>
      <c r="J560" s="368">
        <f>IF(AND(ROUND(('Charges variables-Calculs auto'!J$139-CONFIG!$D$7)/31,0)&gt;=ROUND('Charges variables (avancé)'!$J68,0),'Charges variables (avancé)'!$E68&lt;&gt;0),SUM(INDEX($C547:$BJ547,,IF((COLUMN(J560)-COLUMN($C560)+1)&gt;('Charges variables (avancé)'!$I68+'Charges variables (avancé)'!$J68),(COLUMN(J560)-COLUMN($C560)+1)-('Charges variables (avancé)'!$I68+'Charges variables (avancé)'!$J68),0)+1):INDEX($C547:$BJ547,,(COLUMN(J560)-COLUMN($C560)+1)-'Charges variables (avancé)'!$J68)),0)</f>
        <v>0</v>
      </c>
      <c r="K560" s="368">
        <f>IF(AND(ROUND(('Charges variables-Calculs auto'!K$139-CONFIG!$D$7)/31,0)&gt;=ROUND('Charges variables (avancé)'!$J68,0),'Charges variables (avancé)'!$E68&lt;&gt;0),SUM(INDEX($C547:$BJ547,,IF((COLUMN(K560)-COLUMN($C560)+1)&gt;('Charges variables (avancé)'!$I68+'Charges variables (avancé)'!$J68),(COLUMN(K560)-COLUMN($C560)+1)-('Charges variables (avancé)'!$I68+'Charges variables (avancé)'!$J68),0)+1):INDEX($C547:$BJ547,,(COLUMN(K560)-COLUMN($C560)+1)-'Charges variables (avancé)'!$J68)),0)</f>
        <v>0</v>
      </c>
      <c r="L560" s="368">
        <f>IF(AND(ROUND(('Charges variables-Calculs auto'!L$139-CONFIG!$D$7)/31,0)&gt;=ROUND('Charges variables (avancé)'!$J68,0),'Charges variables (avancé)'!$E68&lt;&gt;0),SUM(INDEX($C547:$BJ547,,IF((COLUMN(L560)-COLUMN($C560)+1)&gt;('Charges variables (avancé)'!$I68+'Charges variables (avancé)'!$J68),(COLUMN(L560)-COLUMN($C560)+1)-('Charges variables (avancé)'!$I68+'Charges variables (avancé)'!$J68),0)+1):INDEX($C547:$BJ547,,(COLUMN(L560)-COLUMN($C560)+1)-'Charges variables (avancé)'!$J68)),0)</f>
        <v>0</v>
      </c>
      <c r="M560" s="368">
        <f>IF(AND(ROUND(('Charges variables-Calculs auto'!M$139-CONFIG!$D$7)/31,0)&gt;=ROUND('Charges variables (avancé)'!$J68,0),'Charges variables (avancé)'!$E68&lt;&gt;0),SUM(INDEX($C547:$BJ547,,IF((COLUMN(M560)-COLUMN($C560)+1)&gt;('Charges variables (avancé)'!$I68+'Charges variables (avancé)'!$J68),(COLUMN(M560)-COLUMN($C560)+1)-('Charges variables (avancé)'!$I68+'Charges variables (avancé)'!$J68),0)+1):INDEX($C547:$BJ547,,(COLUMN(M560)-COLUMN($C560)+1)-'Charges variables (avancé)'!$J68)),0)</f>
        <v>0</v>
      </c>
      <c r="N560" s="368">
        <f>IF(AND(ROUND(('Charges variables-Calculs auto'!N$139-CONFIG!$D$7)/31,0)&gt;=ROUND('Charges variables (avancé)'!$J68,0),'Charges variables (avancé)'!$E68&lt;&gt;0),SUM(INDEX($C547:$BJ547,,IF((COLUMN(N560)-COLUMN($C560)+1)&gt;('Charges variables (avancé)'!$I68+'Charges variables (avancé)'!$J68),(COLUMN(N560)-COLUMN($C560)+1)-('Charges variables (avancé)'!$I68+'Charges variables (avancé)'!$J68),0)+1):INDEX($C547:$BJ547,,(COLUMN(N560)-COLUMN($C560)+1)-'Charges variables (avancé)'!$J68)),0)</f>
        <v>0</v>
      </c>
      <c r="O560" s="368">
        <f>IF(AND(ROUND(('Charges variables-Calculs auto'!O$139-CONFIG!$D$7)/31,0)&gt;=ROUND('Charges variables (avancé)'!$J68,0),'Charges variables (avancé)'!$E68&lt;&gt;0),SUM(INDEX($C547:$BJ547,,IF((COLUMN(O560)-COLUMN($C560)+1)&gt;('Charges variables (avancé)'!$I68+'Charges variables (avancé)'!$J68),(COLUMN(O560)-COLUMN($C560)+1)-('Charges variables (avancé)'!$I68+'Charges variables (avancé)'!$J68),0)+1):INDEX($C547:$BJ547,,(COLUMN(O560)-COLUMN($C560)+1)-'Charges variables (avancé)'!$J68)),0)</f>
        <v>0</v>
      </c>
      <c r="P560" s="368">
        <f>IF(AND(ROUND(('Charges variables-Calculs auto'!P$139-CONFIG!$D$7)/31,0)&gt;=ROUND('Charges variables (avancé)'!$J68,0),'Charges variables (avancé)'!$E68&lt;&gt;0),SUM(INDEX($C547:$BJ547,,IF((COLUMN(P560)-COLUMN($C560)+1)&gt;('Charges variables (avancé)'!$I68+'Charges variables (avancé)'!$J68),(COLUMN(P560)-COLUMN($C560)+1)-('Charges variables (avancé)'!$I68+'Charges variables (avancé)'!$J68),0)+1):INDEX($C547:$BJ547,,(COLUMN(P560)-COLUMN($C560)+1)-'Charges variables (avancé)'!$J68)),0)</f>
        <v>0</v>
      </c>
      <c r="Q560" s="368">
        <f>IF(AND(ROUND(('Charges variables-Calculs auto'!Q$139-CONFIG!$D$7)/31,0)&gt;=ROUND('Charges variables (avancé)'!$J68,0),'Charges variables (avancé)'!$E68&lt;&gt;0),SUM(INDEX($C547:$BJ547,,IF((COLUMN(Q560)-COLUMN($C560)+1)&gt;('Charges variables (avancé)'!$I68+'Charges variables (avancé)'!$J68),(COLUMN(Q560)-COLUMN($C560)+1)-('Charges variables (avancé)'!$I68+'Charges variables (avancé)'!$J68),0)+1):INDEX($C547:$BJ547,,(COLUMN(Q560)-COLUMN($C560)+1)-'Charges variables (avancé)'!$J68)),0)</f>
        <v>0</v>
      </c>
      <c r="R560" s="368">
        <f>IF(AND(ROUND(('Charges variables-Calculs auto'!R$139-CONFIG!$D$7)/31,0)&gt;=ROUND('Charges variables (avancé)'!$J68,0),'Charges variables (avancé)'!$E68&lt;&gt;0),SUM(INDEX($C547:$BJ547,,IF((COLUMN(R560)-COLUMN($C560)+1)&gt;('Charges variables (avancé)'!$I68+'Charges variables (avancé)'!$J68),(COLUMN(R560)-COLUMN($C560)+1)-('Charges variables (avancé)'!$I68+'Charges variables (avancé)'!$J68),0)+1):INDEX($C547:$BJ547,,(COLUMN(R560)-COLUMN($C560)+1)-'Charges variables (avancé)'!$J68)),0)</f>
        <v>0</v>
      </c>
      <c r="S560" s="368">
        <f>IF(AND(ROUND(('Charges variables-Calculs auto'!S$139-CONFIG!$D$7)/31,0)&gt;=ROUND('Charges variables (avancé)'!$J68,0),'Charges variables (avancé)'!$E68&lt;&gt;0),SUM(INDEX($C547:$BJ547,,IF((COLUMN(S560)-COLUMN($C560)+1)&gt;('Charges variables (avancé)'!$I68+'Charges variables (avancé)'!$J68),(COLUMN(S560)-COLUMN($C560)+1)-('Charges variables (avancé)'!$I68+'Charges variables (avancé)'!$J68),0)+1):INDEX($C547:$BJ547,,(COLUMN(S560)-COLUMN($C560)+1)-'Charges variables (avancé)'!$J68)),0)</f>
        <v>0</v>
      </c>
      <c r="T560" s="368">
        <f>IF(AND(ROUND(('Charges variables-Calculs auto'!T$139-CONFIG!$D$7)/31,0)&gt;=ROUND('Charges variables (avancé)'!$J68,0),'Charges variables (avancé)'!$E68&lt;&gt;0),SUM(INDEX($C547:$BJ547,,IF((COLUMN(T560)-COLUMN($C560)+1)&gt;('Charges variables (avancé)'!$I68+'Charges variables (avancé)'!$J68),(COLUMN(T560)-COLUMN($C560)+1)-('Charges variables (avancé)'!$I68+'Charges variables (avancé)'!$J68),0)+1):INDEX($C547:$BJ547,,(COLUMN(T560)-COLUMN($C560)+1)-'Charges variables (avancé)'!$J68)),0)</f>
        <v>0</v>
      </c>
      <c r="U560" s="368">
        <f>IF(AND(ROUND(('Charges variables-Calculs auto'!U$139-CONFIG!$D$7)/31,0)&gt;=ROUND('Charges variables (avancé)'!$J68,0),'Charges variables (avancé)'!$E68&lt;&gt;0),SUM(INDEX($C547:$BJ547,,IF((COLUMN(U560)-COLUMN($C560)+1)&gt;('Charges variables (avancé)'!$I68+'Charges variables (avancé)'!$J68),(COLUMN(U560)-COLUMN($C560)+1)-('Charges variables (avancé)'!$I68+'Charges variables (avancé)'!$J68),0)+1):INDEX($C547:$BJ547,,(COLUMN(U560)-COLUMN($C560)+1)-'Charges variables (avancé)'!$J68)),0)</f>
        <v>0</v>
      </c>
      <c r="V560" s="368">
        <f>IF(AND(ROUND(('Charges variables-Calculs auto'!V$139-CONFIG!$D$7)/31,0)&gt;=ROUND('Charges variables (avancé)'!$J68,0),'Charges variables (avancé)'!$E68&lt;&gt;0),SUM(INDEX($C547:$BJ547,,IF((COLUMN(V560)-COLUMN($C560)+1)&gt;('Charges variables (avancé)'!$I68+'Charges variables (avancé)'!$J68),(COLUMN(V560)-COLUMN($C560)+1)-('Charges variables (avancé)'!$I68+'Charges variables (avancé)'!$J68),0)+1):INDEX($C547:$BJ547,,(COLUMN(V560)-COLUMN($C560)+1)-'Charges variables (avancé)'!$J68)),0)</f>
        <v>0</v>
      </c>
      <c r="W560" s="368">
        <f>IF(AND(ROUND(('Charges variables-Calculs auto'!W$139-CONFIG!$D$7)/31,0)&gt;=ROUND('Charges variables (avancé)'!$J68,0),'Charges variables (avancé)'!$E68&lt;&gt;0),SUM(INDEX($C547:$BJ547,,IF((COLUMN(W560)-COLUMN($C560)+1)&gt;('Charges variables (avancé)'!$I68+'Charges variables (avancé)'!$J68),(COLUMN(W560)-COLUMN($C560)+1)-('Charges variables (avancé)'!$I68+'Charges variables (avancé)'!$J68),0)+1):INDEX($C547:$BJ547,,(COLUMN(W560)-COLUMN($C560)+1)-'Charges variables (avancé)'!$J68)),0)</f>
        <v>0</v>
      </c>
      <c r="X560" s="368">
        <f>IF(AND(ROUND(('Charges variables-Calculs auto'!X$139-CONFIG!$D$7)/31,0)&gt;=ROUND('Charges variables (avancé)'!$J68,0),'Charges variables (avancé)'!$E68&lt;&gt;0),SUM(INDEX($C547:$BJ547,,IF((COLUMN(X560)-COLUMN($C560)+1)&gt;('Charges variables (avancé)'!$I68+'Charges variables (avancé)'!$J68),(COLUMN(X560)-COLUMN($C560)+1)-('Charges variables (avancé)'!$I68+'Charges variables (avancé)'!$J68),0)+1):INDEX($C547:$BJ547,,(COLUMN(X560)-COLUMN($C560)+1)-'Charges variables (avancé)'!$J68)),0)</f>
        <v>0</v>
      </c>
      <c r="Y560" s="368">
        <f>IF(AND(ROUND(('Charges variables-Calculs auto'!Y$139-CONFIG!$D$7)/31,0)&gt;=ROUND('Charges variables (avancé)'!$J68,0),'Charges variables (avancé)'!$E68&lt;&gt;0),SUM(INDEX($C547:$BJ547,,IF((COLUMN(Y560)-COLUMN($C560)+1)&gt;('Charges variables (avancé)'!$I68+'Charges variables (avancé)'!$J68),(COLUMN(Y560)-COLUMN($C560)+1)-('Charges variables (avancé)'!$I68+'Charges variables (avancé)'!$J68),0)+1):INDEX($C547:$BJ547,,(COLUMN(Y560)-COLUMN($C560)+1)-'Charges variables (avancé)'!$J68)),0)</f>
        <v>0</v>
      </c>
      <c r="Z560" s="368">
        <f>IF(AND(ROUND(('Charges variables-Calculs auto'!Z$139-CONFIG!$D$7)/31,0)&gt;=ROUND('Charges variables (avancé)'!$J68,0),'Charges variables (avancé)'!$E68&lt;&gt;0),SUM(INDEX($C547:$BJ547,,IF((COLUMN(Z560)-COLUMN($C560)+1)&gt;('Charges variables (avancé)'!$I68+'Charges variables (avancé)'!$J68),(COLUMN(Z560)-COLUMN($C560)+1)-('Charges variables (avancé)'!$I68+'Charges variables (avancé)'!$J68),0)+1):INDEX($C547:$BJ547,,(COLUMN(Z560)-COLUMN($C560)+1)-'Charges variables (avancé)'!$J68)),0)</f>
        <v>0</v>
      </c>
      <c r="AA560" s="368">
        <f>IF(AND(ROUND(('Charges variables-Calculs auto'!AA$139-CONFIG!$D$7)/31,0)&gt;=ROUND('Charges variables (avancé)'!$J68,0),'Charges variables (avancé)'!$E68&lt;&gt;0),SUM(INDEX($C547:$BJ547,,IF((COLUMN(AA560)-COLUMN($C560)+1)&gt;('Charges variables (avancé)'!$I68+'Charges variables (avancé)'!$J68),(COLUMN(AA560)-COLUMN($C560)+1)-('Charges variables (avancé)'!$I68+'Charges variables (avancé)'!$J68),0)+1):INDEX($C547:$BJ547,,(COLUMN(AA560)-COLUMN($C560)+1)-'Charges variables (avancé)'!$J68)),0)</f>
        <v>0</v>
      </c>
      <c r="AB560" s="368">
        <f>IF(AND(ROUND(('Charges variables-Calculs auto'!AB$139-CONFIG!$D$7)/31,0)&gt;=ROUND('Charges variables (avancé)'!$J68,0),'Charges variables (avancé)'!$E68&lt;&gt;0),SUM(INDEX($C547:$BJ547,,IF((COLUMN(AB560)-COLUMN($C560)+1)&gt;('Charges variables (avancé)'!$I68+'Charges variables (avancé)'!$J68),(COLUMN(AB560)-COLUMN($C560)+1)-('Charges variables (avancé)'!$I68+'Charges variables (avancé)'!$J68),0)+1):INDEX($C547:$BJ547,,(COLUMN(AB560)-COLUMN($C560)+1)-'Charges variables (avancé)'!$J68)),0)</f>
        <v>0</v>
      </c>
      <c r="AC560" s="368">
        <f>IF(AND(ROUND(('Charges variables-Calculs auto'!AC$139-CONFIG!$D$7)/31,0)&gt;=ROUND('Charges variables (avancé)'!$J68,0),'Charges variables (avancé)'!$E68&lt;&gt;0),SUM(INDEX($C547:$BJ547,,IF((COLUMN(AC560)-COLUMN($C560)+1)&gt;('Charges variables (avancé)'!$I68+'Charges variables (avancé)'!$J68),(COLUMN(AC560)-COLUMN($C560)+1)-('Charges variables (avancé)'!$I68+'Charges variables (avancé)'!$J68),0)+1):INDEX($C547:$BJ547,,(COLUMN(AC560)-COLUMN($C560)+1)-'Charges variables (avancé)'!$J68)),0)</f>
        <v>0</v>
      </c>
      <c r="AD560" s="368">
        <f>IF(AND(ROUND(('Charges variables-Calculs auto'!AD$139-CONFIG!$D$7)/31,0)&gt;=ROUND('Charges variables (avancé)'!$J68,0),'Charges variables (avancé)'!$E68&lt;&gt;0),SUM(INDEX($C547:$BJ547,,IF((COLUMN(AD560)-COLUMN($C560)+1)&gt;('Charges variables (avancé)'!$I68+'Charges variables (avancé)'!$J68),(COLUMN(AD560)-COLUMN($C560)+1)-('Charges variables (avancé)'!$I68+'Charges variables (avancé)'!$J68),0)+1):INDEX($C547:$BJ547,,(COLUMN(AD560)-COLUMN($C560)+1)-'Charges variables (avancé)'!$J68)),0)</f>
        <v>0</v>
      </c>
      <c r="AE560" s="368">
        <f>IF(AND(ROUND(('Charges variables-Calculs auto'!AE$139-CONFIG!$D$7)/31,0)&gt;=ROUND('Charges variables (avancé)'!$J68,0),'Charges variables (avancé)'!$E68&lt;&gt;0),SUM(INDEX($C547:$BJ547,,IF((COLUMN(AE560)-COLUMN($C560)+1)&gt;('Charges variables (avancé)'!$I68+'Charges variables (avancé)'!$J68),(COLUMN(AE560)-COLUMN($C560)+1)-('Charges variables (avancé)'!$I68+'Charges variables (avancé)'!$J68),0)+1):INDEX($C547:$BJ547,,(COLUMN(AE560)-COLUMN($C560)+1)-'Charges variables (avancé)'!$J68)),0)</f>
        <v>0</v>
      </c>
      <c r="AF560" s="368">
        <f>IF(AND(ROUND(('Charges variables-Calculs auto'!AF$139-CONFIG!$D$7)/31,0)&gt;=ROUND('Charges variables (avancé)'!$J68,0),'Charges variables (avancé)'!$E68&lt;&gt;0),SUM(INDEX($C547:$BJ547,,IF((COLUMN(AF560)-COLUMN($C560)+1)&gt;('Charges variables (avancé)'!$I68+'Charges variables (avancé)'!$J68),(COLUMN(AF560)-COLUMN($C560)+1)-('Charges variables (avancé)'!$I68+'Charges variables (avancé)'!$J68),0)+1):INDEX($C547:$BJ547,,(COLUMN(AF560)-COLUMN($C560)+1)-'Charges variables (avancé)'!$J68)),0)</f>
        <v>0</v>
      </c>
      <c r="AG560" s="368">
        <f>IF(AND(ROUND(('Charges variables-Calculs auto'!AG$139-CONFIG!$D$7)/31,0)&gt;=ROUND('Charges variables (avancé)'!$J68,0),'Charges variables (avancé)'!$E68&lt;&gt;0),SUM(INDEX($C547:$BJ547,,IF((COLUMN(AG560)-COLUMN($C560)+1)&gt;('Charges variables (avancé)'!$I68+'Charges variables (avancé)'!$J68),(COLUMN(AG560)-COLUMN($C560)+1)-('Charges variables (avancé)'!$I68+'Charges variables (avancé)'!$J68),0)+1):INDEX($C547:$BJ547,,(COLUMN(AG560)-COLUMN($C560)+1)-'Charges variables (avancé)'!$J68)),0)</f>
        <v>0</v>
      </c>
      <c r="AH560" s="368">
        <f>IF(AND(ROUND(('Charges variables-Calculs auto'!AH$139-CONFIG!$D$7)/31,0)&gt;=ROUND('Charges variables (avancé)'!$J68,0),'Charges variables (avancé)'!$E68&lt;&gt;0),SUM(INDEX($C547:$BJ547,,IF((COLUMN(AH560)-COLUMN($C560)+1)&gt;('Charges variables (avancé)'!$I68+'Charges variables (avancé)'!$J68),(COLUMN(AH560)-COLUMN($C560)+1)-('Charges variables (avancé)'!$I68+'Charges variables (avancé)'!$J68),0)+1):INDEX($C547:$BJ547,,(COLUMN(AH560)-COLUMN($C560)+1)-'Charges variables (avancé)'!$J68)),0)</f>
        <v>0</v>
      </c>
      <c r="AI560" s="368">
        <f>IF(AND(ROUND(('Charges variables-Calculs auto'!AI$139-CONFIG!$D$7)/31,0)&gt;=ROUND('Charges variables (avancé)'!$J68,0),'Charges variables (avancé)'!$E68&lt;&gt;0),SUM(INDEX($C547:$BJ547,,IF((COLUMN(AI560)-COLUMN($C560)+1)&gt;('Charges variables (avancé)'!$I68+'Charges variables (avancé)'!$J68),(COLUMN(AI560)-COLUMN($C560)+1)-('Charges variables (avancé)'!$I68+'Charges variables (avancé)'!$J68),0)+1):INDEX($C547:$BJ547,,(COLUMN(AI560)-COLUMN($C560)+1)-'Charges variables (avancé)'!$J68)),0)</f>
        <v>0</v>
      </c>
      <c r="AJ560" s="368">
        <f>IF(AND(ROUND(('Charges variables-Calculs auto'!AJ$139-CONFIG!$D$7)/31,0)&gt;=ROUND('Charges variables (avancé)'!$J68,0),'Charges variables (avancé)'!$E68&lt;&gt;0),SUM(INDEX($C547:$BJ547,,IF((COLUMN(AJ560)-COLUMN($C560)+1)&gt;('Charges variables (avancé)'!$I68+'Charges variables (avancé)'!$J68),(COLUMN(AJ560)-COLUMN($C560)+1)-('Charges variables (avancé)'!$I68+'Charges variables (avancé)'!$J68),0)+1):INDEX($C547:$BJ547,,(COLUMN(AJ560)-COLUMN($C560)+1)-'Charges variables (avancé)'!$J68)),0)</f>
        <v>0</v>
      </c>
      <c r="AK560" s="368">
        <f>IF(AND(ROUND(('Charges variables-Calculs auto'!AK$139-CONFIG!$D$7)/31,0)&gt;=ROUND('Charges variables (avancé)'!$J68,0),'Charges variables (avancé)'!$E68&lt;&gt;0),SUM(INDEX($C547:$BJ547,,IF((COLUMN(AK560)-COLUMN($C560)+1)&gt;('Charges variables (avancé)'!$I68+'Charges variables (avancé)'!$J68),(COLUMN(AK560)-COLUMN($C560)+1)-('Charges variables (avancé)'!$I68+'Charges variables (avancé)'!$J68),0)+1):INDEX($C547:$BJ547,,(COLUMN(AK560)-COLUMN($C560)+1)-'Charges variables (avancé)'!$J68)),0)</f>
        <v>0</v>
      </c>
      <c r="AL560" s="368">
        <f>IF(AND(ROUND(('Charges variables-Calculs auto'!AL$139-CONFIG!$D$7)/31,0)&gt;=ROUND('Charges variables (avancé)'!$J68,0),'Charges variables (avancé)'!$E68&lt;&gt;0),SUM(INDEX($C547:$BJ547,,IF((COLUMN(AL560)-COLUMN($C560)+1)&gt;('Charges variables (avancé)'!$I68+'Charges variables (avancé)'!$J68),(COLUMN(AL560)-COLUMN($C560)+1)-('Charges variables (avancé)'!$I68+'Charges variables (avancé)'!$J68),0)+1):INDEX($C547:$BJ547,,(COLUMN(AL560)-COLUMN($C560)+1)-'Charges variables (avancé)'!$J68)),0)</f>
        <v>0</v>
      </c>
      <c r="AM560" s="368">
        <f>IF(AND(ROUND(('Charges variables-Calculs auto'!AM$139-CONFIG!$D$7)/31,0)&gt;=ROUND('Charges variables (avancé)'!$J68,0),'Charges variables (avancé)'!$E68&lt;&gt;0),SUM(INDEX($C547:$BJ547,,IF((COLUMN(AM560)-COLUMN($C560)+1)&gt;('Charges variables (avancé)'!$I68+'Charges variables (avancé)'!$J68),(COLUMN(AM560)-COLUMN($C560)+1)-('Charges variables (avancé)'!$I68+'Charges variables (avancé)'!$J68),0)+1):INDEX($C547:$BJ547,,(COLUMN(AM560)-COLUMN($C560)+1)-'Charges variables (avancé)'!$J68)),0)</f>
        <v>0</v>
      </c>
      <c r="AN560" s="368">
        <f>IF(AND(ROUND(('Charges variables-Calculs auto'!AN$139-CONFIG!$D$7)/31,0)&gt;=ROUND('Charges variables (avancé)'!$J68,0),'Charges variables (avancé)'!$E68&lt;&gt;0),SUM(INDEX($C547:$BJ547,,IF((COLUMN(AN560)-COLUMN($C560)+1)&gt;('Charges variables (avancé)'!$I68+'Charges variables (avancé)'!$J68),(COLUMN(AN560)-COLUMN($C560)+1)-('Charges variables (avancé)'!$I68+'Charges variables (avancé)'!$J68),0)+1):INDEX($C547:$BJ547,,(COLUMN(AN560)-COLUMN($C560)+1)-'Charges variables (avancé)'!$J68)),0)</f>
        <v>0</v>
      </c>
      <c r="AO560" s="368">
        <f>IF(AND(ROUND(('Charges variables-Calculs auto'!AO$139-CONFIG!$D$7)/31,0)&gt;=ROUND('Charges variables (avancé)'!$J68,0),'Charges variables (avancé)'!$E68&lt;&gt;0),SUM(INDEX($C547:$BJ547,,IF((COLUMN(AO560)-COLUMN($C560)+1)&gt;('Charges variables (avancé)'!$I68+'Charges variables (avancé)'!$J68),(COLUMN(AO560)-COLUMN($C560)+1)-('Charges variables (avancé)'!$I68+'Charges variables (avancé)'!$J68),0)+1):INDEX($C547:$BJ547,,(COLUMN(AO560)-COLUMN($C560)+1)-'Charges variables (avancé)'!$J68)),0)</f>
        <v>0</v>
      </c>
      <c r="AP560" s="368">
        <f>IF(AND(ROUND(('Charges variables-Calculs auto'!AP$139-CONFIG!$D$7)/31,0)&gt;=ROUND('Charges variables (avancé)'!$J68,0),'Charges variables (avancé)'!$E68&lt;&gt;0),SUM(INDEX($C547:$BJ547,,IF((COLUMN(AP560)-COLUMN($C560)+1)&gt;('Charges variables (avancé)'!$I68+'Charges variables (avancé)'!$J68),(COLUMN(AP560)-COLUMN($C560)+1)-('Charges variables (avancé)'!$I68+'Charges variables (avancé)'!$J68),0)+1):INDEX($C547:$BJ547,,(COLUMN(AP560)-COLUMN($C560)+1)-'Charges variables (avancé)'!$J68)),0)</f>
        <v>0</v>
      </c>
      <c r="AQ560" s="368">
        <f>IF(AND(ROUND(('Charges variables-Calculs auto'!AQ$139-CONFIG!$D$7)/31,0)&gt;=ROUND('Charges variables (avancé)'!$J68,0),'Charges variables (avancé)'!$E68&lt;&gt;0),SUM(INDEX($C547:$BJ547,,IF((COLUMN(AQ560)-COLUMN($C560)+1)&gt;('Charges variables (avancé)'!$I68+'Charges variables (avancé)'!$J68),(COLUMN(AQ560)-COLUMN($C560)+1)-('Charges variables (avancé)'!$I68+'Charges variables (avancé)'!$J68),0)+1):INDEX($C547:$BJ547,,(COLUMN(AQ560)-COLUMN($C560)+1)-'Charges variables (avancé)'!$J68)),0)</f>
        <v>0</v>
      </c>
      <c r="AR560" s="368">
        <f>IF(AND(ROUND(('Charges variables-Calculs auto'!AR$139-CONFIG!$D$7)/31,0)&gt;=ROUND('Charges variables (avancé)'!$J68,0),'Charges variables (avancé)'!$E68&lt;&gt;0),SUM(INDEX($C547:$BJ547,,IF((COLUMN(AR560)-COLUMN($C560)+1)&gt;('Charges variables (avancé)'!$I68+'Charges variables (avancé)'!$J68),(COLUMN(AR560)-COLUMN($C560)+1)-('Charges variables (avancé)'!$I68+'Charges variables (avancé)'!$J68),0)+1):INDEX($C547:$BJ547,,(COLUMN(AR560)-COLUMN($C560)+1)-'Charges variables (avancé)'!$J68)),0)</f>
        <v>0</v>
      </c>
      <c r="AS560" s="368">
        <f>IF(AND(ROUND(('Charges variables-Calculs auto'!AS$139-CONFIG!$D$7)/31,0)&gt;=ROUND('Charges variables (avancé)'!$J68,0),'Charges variables (avancé)'!$E68&lt;&gt;0),SUM(INDEX($C547:$BJ547,,IF((COLUMN(AS560)-COLUMN($C560)+1)&gt;('Charges variables (avancé)'!$I68+'Charges variables (avancé)'!$J68),(COLUMN(AS560)-COLUMN($C560)+1)-('Charges variables (avancé)'!$I68+'Charges variables (avancé)'!$J68),0)+1):INDEX($C547:$BJ547,,(COLUMN(AS560)-COLUMN($C560)+1)-'Charges variables (avancé)'!$J68)),0)</f>
        <v>0</v>
      </c>
      <c r="AT560" s="368">
        <f>IF(AND(ROUND(('Charges variables-Calculs auto'!AT$139-CONFIG!$D$7)/31,0)&gt;=ROUND('Charges variables (avancé)'!$J68,0),'Charges variables (avancé)'!$E68&lt;&gt;0),SUM(INDEX($C547:$BJ547,,IF((COLUMN(AT560)-COLUMN($C560)+1)&gt;('Charges variables (avancé)'!$I68+'Charges variables (avancé)'!$J68),(COLUMN(AT560)-COLUMN($C560)+1)-('Charges variables (avancé)'!$I68+'Charges variables (avancé)'!$J68),0)+1):INDEX($C547:$BJ547,,(COLUMN(AT560)-COLUMN($C560)+1)-'Charges variables (avancé)'!$J68)),0)</f>
        <v>0</v>
      </c>
      <c r="AU560" s="368">
        <f>IF(AND(ROUND(('Charges variables-Calculs auto'!AU$139-CONFIG!$D$7)/31,0)&gt;=ROUND('Charges variables (avancé)'!$J68,0),'Charges variables (avancé)'!$E68&lt;&gt;0),SUM(INDEX($C547:$BJ547,,IF((COLUMN(AU560)-COLUMN($C560)+1)&gt;('Charges variables (avancé)'!$I68+'Charges variables (avancé)'!$J68),(COLUMN(AU560)-COLUMN($C560)+1)-('Charges variables (avancé)'!$I68+'Charges variables (avancé)'!$J68),0)+1):INDEX($C547:$BJ547,,(COLUMN(AU560)-COLUMN($C560)+1)-'Charges variables (avancé)'!$J68)),0)</f>
        <v>0</v>
      </c>
      <c r="AV560" s="368">
        <f>IF(AND(ROUND(('Charges variables-Calculs auto'!AV$139-CONFIG!$D$7)/31,0)&gt;=ROUND('Charges variables (avancé)'!$J68,0),'Charges variables (avancé)'!$E68&lt;&gt;0),SUM(INDEX($C547:$BJ547,,IF((COLUMN(AV560)-COLUMN($C560)+1)&gt;('Charges variables (avancé)'!$I68+'Charges variables (avancé)'!$J68),(COLUMN(AV560)-COLUMN($C560)+1)-('Charges variables (avancé)'!$I68+'Charges variables (avancé)'!$J68),0)+1):INDEX($C547:$BJ547,,(COLUMN(AV560)-COLUMN($C560)+1)-'Charges variables (avancé)'!$J68)),0)</f>
        <v>0</v>
      </c>
      <c r="AW560" s="368">
        <f>IF(AND(ROUND(('Charges variables-Calculs auto'!AW$139-CONFIG!$D$7)/31,0)&gt;=ROUND('Charges variables (avancé)'!$J68,0),'Charges variables (avancé)'!$E68&lt;&gt;0),SUM(INDEX($C547:$BJ547,,IF((COLUMN(AW560)-COLUMN($C560)+1)&gt;('Charges variables (avancé)'!$I68+'Charges variables (avancé)'!$J68),(COLUMN(AW560)-COLUMN($C560)+1)-('Charges variables (avancé)'!$I68+'Charges variables (avancé)'!$J68),0)+1):INDEX($C547:$BJ547,,(COLUMN(AW560)-COLUMN($C560)+1)-'Charges variables (avancé)'!$J68)),0)</f>
        <v>0</v>
      </c>
      <c r="AX560" s="368">
        <f>IF(AND(ROUND(('Charges variables-Calculs auto'!AX$139-CONFIG!$D$7)/31,0)&gt;=ROUND('Charges variables (avancé)'!$J68,0),'Charges variables (avancé)'!$E68&lt;&gt;0),SUM(INDEX($C547:$BJ547,,IF((COLUMN(AX560)-COLUMN($C560)+1)&gt;('Charges variables (avancé)'!$I68+'Charges variables (avancé)'!$J68),(COLUMN(AX560)-COLUMN($C560)+1)-('Charges variables (avancé)'!$I68+'Charges variables (avancé)'!$J68),0)+1):INDEX($C547:$BJ547,,(COLUMN(AX560)-COLUMN($C560)+1)-'Charges variables (avancé)'!$J68)),0)</f>
        <v>0</v>
      </c>
      <c r="AY560" s="368">
        <f>IF(AND(ROUND(('Charges variables-Calculs auto'!AY$139-CONFIG!$D$7)/31,0)&gt;=ROUND('Charges variables (avancé)'!$J68,0),'Charges variables (avancé)'!$E68&lt;&gt;0),SUM(INDEX($C547:$BJ547,,IF((COLUMN(AY560)-COLUMN($C560)+1)&gt;('Charges variables (avancé)'!$I68+'Charges variables (avancé)'!$J68),(COLUMN(AY560)-COLUMN($C560)+1)-('Charges variables (avancé)'!$I68+'Charges variables (avancé)'!$J68),0)+1):INDEX($C547:$BJ547,,(COLUMN(AY560)-COLUMN($C560)+1)-'Charges variables (avancé)'!$J68)),0)</f>
        <v>0</v>
      </c>
      <c r="AZ560" s="368">
        <f>IF(AND(ROUND(('Charges variables-Calculs auto'!AZ$139-CONFIG!$D$7)/31,0)&gt;=ROUND('Charges variables (avancé)'!$J68,0),'Charges variables (avancé)'!$E68&lt;&gt;0),SUM(INDEX($C547:$BJ547,,IF((COLUMN(AZ560)-COLUMN($C560)+1)&gt;('Charges variables (avancé)'!$I68+'Charges variables (avancé)'!$J68),(COLUMN(AZ560)-COLUMN($C560)+1)-('Charges variables (avancé)'!$I68+'Charges variables (avancé)'!$J68),0)+1):INDEX($C547:$BJ547,,(COLUMN(AZ560)-COLUMN($C560)+1)-'Charges variables (avancé)'!$J68)),0)</f>
        <v>0</v>
      </c>
      <c r="BA560" s="368">
        <f>IF(AND(ROUND(('Charges variables-Calculs auto'!BA$139-CONFIG!$D$7)/31,0)&gt;=ROUND('Charges variables (avancé)'!$J68,0),'Charges variables (avancé)'!$E68&lt;&gt;0),SUM(INDEX($C547:$BJ547,,IF((COLUMN(BA560)-COLUMN($C560)+1)&gt;('Charges variables (avancé)'!$I68+'Charges variables (avancé)'!$J68),(COLUMN(BA560)-COLUMN($C560)+1)-('Charges variables (avancé)'!$I68+'Charges variables (avancé)'!$J68),0)+1):INDEX($C547:$BJ547,,(COLUMN(BA560)-COLUMN($C560)+1)-'Charges variables (avancé)'!$J68)),0)</f>
        <v>0</v>
      </c>
      <c r="BB560" s="368">
        <f>IF(AND(ROUND(('Charges variables-Calculs auto'!BB$139-CONFIG!$D$7)/31,0)&gt;=ROUND('Charges variables (avancé)'!$J68,0),'Charges variables (avancé)'!$E68&lt;&gt;0),SUM(INDEX($C547:$BJ547,,IF((COLUMN(BB560)-COLUMN($C560)+1)&gt;('Charges variables (avancé)'!$I68+'Charges variables (avancé)'!$J68),(COLUMN(BB560)-COLUMN($C560)+1)-('Charges variables (avancé)'!$I68+'Charges variables (avancé)'!$J68),0)+1):INDEX($C547:$BJ547,,(COLUMN(BB560)-COLUMN($C560)+1)-'Charges variables (avancé)'!$J68)),0)</f>
        <v>0</v>
      </c>
      <c r="BC560" s="368">
        <f>IF(AND(ROUND(('Charges variables-Calculs auto'!BC$139-CONFIG!$D$7)/31,0)&gt;=ROUND('Charges variables (avancé)'!$J68,0),'Charges variables (avancé)'!$E68&lt;&gt;0),SUM(INDEX($C547:$BJ547,,IF((COLUMN(BC560)-COLUMN($C560)+1)&gt;('Charges variables (avancé)'!$I68+'Charges variables (avancé)'!$J68),(COLUMN(BC560)-COLUMN($C560)+1)-('Charges variables (avancé)'!$I68+'Charges variables (avancé)'!$J68),0)+1):INDEX($C547:$BJ547,,(COLUMN(BC560)-COLUMN($C560)+1)-'Charges variables (avancé)'!$J68)),0)</f>
        <v>0</v>
      </c>
      <c r="BD560" s="368">
        <f>IF(AND(ROUND(('Charges variables-Calculs auto'!BD$139-CONFIG!$D$7)/31,0)&gt;=ROUND('Charges variables (avancé)'!$J68,0),'Charges variables (avancé)'!$E68&lt;&gt;0),SUM(INDEX($C547:$BJ547,,IF((COLUMN(BD560)-COLUMN($C560)+1)&gt;('Charges variables (avancé)'!$I68+'Charges variables (avancé)'!$J68),(COLUMN(BD560)-COLUMN($C560)+1)-('Charges variables (avancé)'!$I68+'Charges variables (avancé)'!$J68),0)+1):INDEX($C547:$BJ547,,(COLUMN(BD560)-COLUMN($C560)+1)-'Charges variables (avancé)'!$J68)),0)</f>
        <v>0</v>
      </c>
      <c r="BE560" s="368">
        <f>IF(AND(ROUND(('Charges variables-Calculs auto'!BE$139-CONFIG!$D$7)/31,0)&gt;=ROUND('Charges variables (avancé)'!$J68,0),'Charges variables (avancé)'!$E68&lt;&gt;0),SUM(INDEX($C547:$BJ547,,IF((COLUMN(BE560)-COLUMN($C560)+1)&gt;('Charges variables (avancé)'!$I68+'Charges variables (avancé)'!$J68),(COLUMN(BE560)-COLUMN($C560)+1)-('Charges variables (avancé)'!$I68+'Charges variables (avancé)'!$J68),0)+1):INDEX($C547:$BJ547,,(COLUMN(BE560)-COLUMN($C560)+1)-'Charges variables (avancé)'!$J68)),0)</f>
        <v>0</v>
      </c>
      <c r="BF560" s="368">
        <f>IF(AND(ROUND(('Charges variables-Calculs auto'!BF$139-CONFIG!$D$7)/31,0)&gt;=ROUND('Charges variables (avancé)'!$J68,0),'Charges variables (avancé)'!$E68&lt;&gt;0),SUM(INDEX($C547:$BJ547,,IF((COLUMN(BF560)-COLUMN($C560)+1)&gt;('Charges variables (avancé)'!$I68+'Charges variables (avancé)'!$J68),(COLUMN(BF560)-COLUMN($C560)+1)-('Charges variables (avancé)'!$I68+'Charges variables (avancé)'!$J68),0)+1):INDEX($C547:$BJ547,,(COLUMN(BF560)-COLUMN($C560)+1)-'Charges variables (avancé)'!$J68)),0)</f>
        <v>0</v>
      </c>
      <c r="BG560" s="368">
        <f>IF(AND(ROUND(('Charges variables-Calculs auto'!BG$139-CONFIG!$D$7)/31,0)&gt;=ROUND('Charges variables (avancé)'!$J68,0),'Charges variables (avancé)'!$E68&lt;&gt;0),SUM(INDEX($C547:$BJ547,,IF((COLUMN(BG560)-COLUMN($C560)+1)&gt;('Charges variables (avancé)'!$I68+'Charges variables (avancé)'!$J68),(COLUMN(BG560)-COLUMN($C560)+1)-('Charges variables (avancé)'!$I68+'Charges variables (avancé)'!$J68),0)+1):INDEX($C547:$BJ547,,(COLUMN(BG560)-COLUMN($C560)+1)-'Charges variables (avancé)'!$J68)),0)</f>
        <v>0</v>
      </c>
      <c r="BH560" s="368">
        <f>IF(AND(ROUND(('Charges variables-Calculs auto'!BH$139-CONFIG!$D$7)/31,0)&gt;=ROUND('Charges variables (avancé)'!$J68,0),'Charges variables (avancé)'!$E68&lt;&gt;0),SUM(INDEX($C547:$BJ547,,IF((COLUMN(BH560)-COLUMN($C560)+1)&gt;('Charges variables (avancé)'!$I68+'Charges variables (avancé)'!$J68),(COLUMN(BH560)-COLUMN($C560)+1)-('Charges variables (avancé)'!$I68+'Charges variables (avancé)'!$J68),0)+1):INDEX($C547:$BJ547,,(COLUMN(BH560)-COLUMN($C560)+1)-'Charges variables (avancé)'!$J68)),0)</f>
        <v>0</v>
      </c>
      <c r="BI560" s="368">
        <f>IF(AND(ROUND(('Charges variables-Calculs auto'!BI$139-CONFIG!$D$7)/31,0)&gt;=ROUND('Charges variables (avancé)'!$J68,0),'Charges variables (avancé)'!$E68&lt;&gt;0),SUM(INDEX($C547:$BJ547,,IF((COLUMN(BI560)-COLUMN($C560)+1)&gt;('Charges variables (avancé)'!$I68+'Charges variables (avancé)'!$J68),(COLUMN(BI560)-COLUMN($C560)+1)-('Charges variables (avancé)'!$I68+'Charges variables (avancé)'!$J68),0)+1):INDEX($C547:$BJ547,,(COLUMN(BI560)-COLUMN($C560)+1)-'Charges variables (avancé)'!$J68)),0)</f>
        <v>0</v>
      </c>
      <c r="BJ560" s="368">
        <f>IF(AND(ROUND(('Charges variables-Calculs auto'!BJ$139-CONFIG!$D$7)/31,0)&gt;=ROUND('Charges variables (avancé)'!$J68,0),'Charges variables (avancé)'!$E68&lt;&gt;0),SUM(INDEX($C547:$BJ547,,IF((COLUMN(BJ560)-COLUMN($C560)+1)&gt;('Charges variables (avancé)'!$I68+'Charges variables (avancé)'!$J68),(COLUMN(BJ560)-COLUMN($C560)+1)-('Charges variables (avancé)'!$I68+'Charges variables (avancé)'!$J68),0)+1):INDEX($C547:$BJ547,,(COLUMN(BJ560)-COLUMN($C560)+1)-'Charges variables (avancé)'!$J68)),0)</f>
        <v>0</v>
      </c>
    </row>
    <row r="561" spans="2:62" ht="15" customHeight="1">
      <c r="B561" s="366">
        <f>'Charges variables (avancé)'!C69</f>
        <v>0</v>
      </c>
      <c r="C561" s="368">
        <f>IF(AND(ROUND(('Charges variables-Calculs auto'!C$139-CONFIG!$D$7)/31,0)&gt;=ROUND('Charges variables (avancé)'!$J69,0),'Charges variables (avancé)'!$E69&lt;&gt;0),SUM(INDEX($C548:$BJ548,,IF((COLUMN(C561)-COLUMN($C561)+1)&gt;('Charges variables (avancé)'!$I69+'Charges variables (avancé)'!$J69),(COLUMN(C561)-COLUMN($C561)+1)-('Charges variables (avancé)'!$I69+'Charges variables (avancé)'!$J69),0)+1):INDEX($C548:$BJ548,,(COLUMN(C561)-COLUMN($C561)+1)-'Charges variables (avancé)'!$J69)),0)</f>
        <v>0</v>
      </c>
      <c r="D561" s="368">
        <f>IF(AND(ROUND(('Charges variables-Calculs auto'!D$139-CONFIG!$D$7)/31,0)&gt;=ROUND('Charges variables (avancé)'!$J69,0),'Charges variables (avancé)'!$E69&lt;&gt;0),SUM(INDEX($C548:$BJ548,,IF((COLUMN(D561)-COLUMN($C561)+1)&gt;('Charges variables (avancé)'!$I69+'Charges variables (avancé)'!$J69),(COLUMN(D561)-COLUMN($C561)+1)-('Charges variables (avancé)'!$I69+'Charges variables (avancé)'!$J69),0)+1):INDEX($C548:$BJ548,,(COLUMN(D561)-COLUMN($C561)+1)-'Charges variables (avancé)'!$J69)),0)</f>
        <v>0</v>
      </c>
      <c r="E561" s="368">
        <f>IF(AND(ROUND(('Charges variables-Calculs auto'!E$139-CONFIG!$D$7)/31,0)&gt;=ROUND('Charges variables (avancé)'!$J69,0),'Charges variables (avancé)'!$E69&lt;&gt;0),SUM(INDEX($C548:$BJ548,,IF((COLUMN(E561)-COLUMN($C561)+1)&gt;('Charges variables (avancé)'!$I69+'Charges variables (avancé)'!$J69),(COLUMN(E561)-COLUMN($C561)+1)-('Charges variables (avancé)'!$I69+'Charges variables (avancé)'!$J69),0)+1):INDEX($C548:$BJ548,,(COLUMN(E561)-COLUMN($C561)+1)-'Charges variables (avancé)'!$J69)),0)</f>
        <v>0</v>
      </c>
      <c r="F561" s="368">
        <f>IF(AND(ROUND(('Charges variables-Calculs auto'!F$139-CONFIG!$D$7)/31,0)&gt;=ROUND('Charges variables (avancé)'!$J69,0),'Charges variables (avancé)'!$E69&lt;&gt;0),SUM(INDEX($C548:$BJ548,,IF((COLUMN(F561)-COLUMN($C561)+1)&gt;('Charges variables (avancé)'!$I69+'Charges variables (avancé)'!$J69),(COLUMN(F561)-COLUMN($C561)+1)-('Charges variables (avancé)'!$I69+'Charges variables (avancé)'!$J69),0)+1):INDEX($C548:$BJ548,,(COLUMN(F561)-COLUMN($C561)+1)-'Charges variables (avancé)'!$J69)),0)</f>
        <v>0</v>
      </c>
      <c r="G561" s="368">
        <f>IF(AND(ROUND(('Charges variables-Calculs auto'!G$139-CONFIG!$D$7)/31,0)&gt;=ROUND('Charges variables (avancé)'!$J69,0),'Charges variables (avancé)'!$E69&lt;&gt;0),SUM(INDEX($C548:$BJ548,,IF((COLUMN(G561)-COLUMN($C561)+1)&gt;('Charges variables (avancé)'!$I69+'Charges variables (avancé)'!$J69),(COLUMN(G561)-COLUMN($C561)+1)-('Charges variables (avancé)'!$I69+'Charges variables (avancé)'!$J69),0)+1):INDEX($C548:$BJ548,,(COLUMN(G561)-COLUMN($C561)+1)-'Charges variables (avancé)'!$J69)),0)</f>
        <v>0</v>
      </c>
      <c r="H561" s="368">
        <f>IF(AND(ROUND(('Charges variables-Calculs auto'!H$139-CONFIG!$D$7)/31,0)&gt;=ROUND('Charges variables (avancé)'!$J69,0),'Charges variables (avancé)'!$E69&lt;&gt;0),SUM(INDEX($C548:$BJ548,,IF((COLUMN(H561)-COLUMN($C561)+1)&gt;('Charges variables (avancé)'!$I69+'Charges variables (avancé)'!$J69),(COLUMN(H561)-COLUMN($C561)+1)-('Charges variables (avancé)'!$I69+'Charges variables (avancé)'!$J69),0)+1):INDEX($C548:$BJ548,,(COLUMN(H561)-COLUMN($C561)+1)-'Charges variables (avancé)'!$J69)),0)</f>
        <v>0</v>
      </c>
      <c r="I561" s="368">
        <f>IF(AND(ROUND(('Charges variables-Calculs auto'!I$139-CONFIG!$D$7)/31,0)&gt;=ROUND('Charges variables (avancé)'!$J69,0),'Charges variables (avancé)'!$E69&lt;&gt;0),SUM(INDEX($C548:$BJ548,,IF((COLUMN(I561)-COLUMN($C561)+1)&gt;('Charges variables (avancé)'!$I69+'Charges variables (avancé)'!$J69),(COLUMN(I561)-COLUMN($C561)+1)-('Charges variables (avancé)'!$I69+'Charges variables (avancé)'!$J69),0)+1):INDEX($C548:$BJ548,,(COLUMN(I561)-COLUMN($C561)+1)-'Charges variables (avancé)'!$J69)),0)</f>
        <v>0</v>
      </c>
      <c r="J561" s="368">
        <f>IF(AND(ROUND(('Charges variables-Calculs auto'!J$139-CONFIG!$D$7)/31,0)&gt;=ROUND('Charges variables (avancé)'!$J69,0),'Charges variables (avancé)'!$E69&lt;&gt;0),SUM(INDEX($C548:$BJ548,,IF((COLUMN(J561)-COLUMN($C561)+1)&gt;('Charges variables (avancé)'!$I69+'Charges variables (avancé)'!$J69),(COLUMN(J561)-COLUMN($C561)+1)-('Charges variables (avancé)'!$I69+'Charges variables (avancé)'!$J69),0)+1):INDEX($C548:$BJ548,,(COLUMN(J561)-COLUMN($C561)+1)-'Charges variables (avancé)'!$J69)),0)</f>
        <v>0</v>
      </c>
      <c r="K561" s="368">
        <f>IF(AND(ROUND(('Charges variables-Calculs auto'!K$139-CONFIG!$D$7)/31,0)&gt;=ROUND('Charges variables (avancé)'!$J69,0),'Charges variables (avancé)'!$E69&lt;&gt;0),SUM(INDEX($C548:$BJ548,,IF((COLUMN(K561)-COLUMN($C561)+1)&gt;('Charges variables (avancé)'!$I69+'Charges variables (avancé)'!$J69),(COLUMN(K561)-COLUMN($C561)+1)-('Charges variables (avancé)'!$I69+'Charges variables (avancé)'!$J69),0)+1):INDEX($C548:$BJ548,,(COLUMN(K561)-COLUMN($C561)+1)-'Charges variables (avancé)'!$J69)),0)</f>
        <v>0</v>
      </c>
      <c r="L561" s="368">
        <f>IF(AND(ROUND(('Charges variables-Calculs auto'!L$139-CONFIG!$D$7)/31,0)&gt;=ROUND('Charges variables (avancé)'!$J69,0),'Charges variables (avancé)'!$E69&lt;&gt;0),SUM(INDEX($C548:$BJ548,,IF((COLUMN(L561)-COLUMN($C561)+1)&gt;('Charges variables (avancé)'!$I69+'Charges variables (avancé)'!$J69),(COLUMN(L561)-COLUMN($C561)+1)-('Charges variables (avancé)'!$I69+'Charges variables (avancé)'!$J69),0)+1):INDEX($C548:$BJ548,,(COLUMN(L561)-COLUMN($C561)+1)-'Charges variables (avancé)'!$J69)),0)</f>
        <v>0</v>
      </c>
      <c r="M561" s="368">
        <f>IF(AND(ROUND(('Charges variables-Calculs auto'!M$139-CONFIG!$D$7)/31,0)&gt;=ROUND('Charges variables (avancé)'!$J69,0),'Charges variables (avancé)'!$E69&lt;&gt;0),SUM(INDEX($C548:$BJ548,,IF((COLUMN(M561)-COLUMN($C561)+1)&gt;('Charges variables (avancé)'!$I69+'Charges variables (avancé)'!$J69),(COLUMN(M561)-COLUMN($C561)+1)-('Charges variables (avancé)'!$I69+'Charges variables (avancé)'!$J69),0)+1):INDEX($C548:$BJ548,,(COLUMN(M561)-COLUMN($C561)+1)-'Charges variables (avancé)'!$J69)),0)</f>
        <v>0</v>
      </c>
      <c r="N561" s="368">
        <f>IF(AND(ROUND(('Charges variables-Calculs auto'!N$139-CONFIG!$D$7)/31,0)&gt;=ROUND('Charges variables (avancé)'!$J69,0),'Charges variables (avancé)'!$E69&lt;&gt;0),SUM(INDEX($C548:$BJ548,,IF((COLUMN(N561)-COLUMN($C561)+1)&gt;('Charges variables (avancé)'!$I69+'Charges variables (avancé)'!$J69),(COLUMN(N561)-COLUMN($C561)+1)-('Charges variables (avancé)'!$I69+'Charges variables (avancé)'!$J69),0)+1):INDEX($C548:$BJ548,,(COLUMN(N561)-COLUMN($C561)+1)-'Charges variables (avancé)'!$J69)),0)</f>
        <v>0</v>
      </c>
      <c r="O561" s="368">
        <f>IF(AND(ROUND(('Charges variables-Calculs auto'!O$139-CONFIG!$D$7)/31,0)&gt;=ROUND('Charges variables (avancé)'!$J69,0),'Charges variables (avancé)'!$E69&lt;&gt;0),SUM(INDEX($C548:$BJ548,,IF((COLUMN(O561)-COLUMN($C561)+1)&gt;('Charges variables (avancé)'!$I69+'Charges variables (avancé)'!$J69),(COLUMN(O561)-COLUMN($C561)+1)-('Charges variables (avancé)'!$I69+'Charges variables (avancé)'!$J69),0)+1):INDEX($C548:$BJ548,,(COLUMN(O561)-COLUMN($C561)+1)-'Charges variables (avancé)'!$J69)),0)</f>
        <v>0</v>
      </c>
      <c r="P561" s="368">
        <f>IF(AND(ROUND(('Charges variables-Calculs auto'!P$139-CONFIG!$D$7)/31,0)&gt;=ROUND('Charges variables (avancé)'!$J69,0),'Charges variables (avancé)'!$E69&lt;&gt;0),SUM(INDEX($C548:$BJ548,,IF((COLUMN(P561)-COLUMN($C561)+1)&gt;('Charges variables (avancé)'!$I69+'Charges variables (avancé)'!$J69),(COLUMN(P561)-COLUMN($C561)+1)-('Charges variables (avancé)'!$I69+'Charges variables (avancé)'!$J69),0)+1):INDEX($C548:$BJ548,,(COLUMN(P561)-COLUMN($C561)+1)-'Charges variables (avancé)'!$J69)),0)</f>
        <v>0</v>
      </c>
      <c r="Q561" s="368">
        <f>IF(AND(ROUND(('Charges variables-Calculs auto'!Q$139-CONFIG!$D$7)/31,0)&gt;=ROUND('Charges variables (avancé)'!$J69,0),'Charges variables (avancé)'!$E69&lt;&gt;0),SUM(INDEX($C548:$BJ548,,IF((COLUMN(Q561)-COLUMN($C561)+1)&gt;('Charges variables (avancé)'!$I69+'Charges variables (avancé)'!$J69),(COLUMN(Q561)-COLUMN($C561)+1)-('Charges variables (avancé)'!$I69+'Charges variables (avancé)'!$J69),0)+1):INDEX($C548:$BJ548,,(COLUMN(Q561)-COLUMN($C561)+1)-'Charges variables (avancé)'!$J69)),0)</f>
        <v>0</v>
      </c>
      <c r="R561" s="368">
        <f>IF(AND(ROUND(('Charges variables-Calculs auto'!R$139-CONFIG!$D$7)/31,0)&gt;=ROUND('Charges variables (avancé)'!$J69,0),'Charges variables (avancé)'!$E69&lt;&gt;0),SUM(INDEX($C548:$BJ548,,IF((COLUMN(R561)-COLUMN($C561)+1)&gt;('Charges variables (avancé)'!$I69+'Charges variables (avancé)'!$J69),(COLUMN(R561)-COLUMN($C561)+1)-('Charges variables (avancé)'!$I69+'Charges variables (avancé)'!$J69),0)+1):INDEX($C548:$BJ548,,(COLUMN(R561)-COLUMN($C561)+1)-'Charges variables (avancé)'!$J69)),0)</f>
        <v>0</v>
      </c>
      <c r="S561" s="368">
        <f>IF(AND(ROUND(('Charges variables-Calculs auto'!S$139-CONFIG!$D$7)/31,0)&gt;=ROUND('Charges variables (avancé)'!$J69,0),'Charges variables (avancé)'!$E69&lt;&gt;0),SUM(INDEX($C548:$BJ548,,IF((COLUMN(S561)-COLUMN($C561)+1)&gt;('Charges variables (avancé)'!$I69+'Charges variables (avancé)'!$J69),(COLUMN(S561)-COLUMN($C561)+1)-('Charges variables (avancé)'!$I69+'Charges variables (avancé)'!$J69),0)+1):INDEX($C548:$BJ548,,(COLUMN(S561)-COLUMN($C561)+1)-'Charges variables (avancé)'!$J69)),0)</f>
        <v>0</v>
      </c>
      <c r="T561" s="368">
        <f>IF(AND(ROUND(('Charges variables-Calculs auto'!T$139-CONFIG!$D$7)/31,0)&gt;=ROUND('Charges variables (avancé)'!$J69,0),'Charges variables (avancé)'!$E69&lt;&gt;0),SUM(INDEX($C548:$BJ548,,IF((COLUMN(T561)-COLUMN($C561)+1)&gt;('Charges variables (avancé)'!$I69+'Charges variables (avancé)'!$J69),(COLUMN(T561)-COLUMN($C561)+1)-('Charges variables (avancé)'!$I69+'Charges variables (avancé)'!$J69),0)+1):INDEX($C548:$BJ548,,(COLUMN(T561)-COLUMN($C561)+1)-'Charges variables (avancé)'!$J69)),0)</f>
        <v>0</v>
      </c>
      <c r="U561" s="368">
        <f>IF(AND(ROUND(('Charges variables-Calculs auto'!U$139-CONFIG!$D$7)/31,0)&gt;=ROUND('Charges variables (avancé)'!$J69,0),'Charges variables (avancé)'!$E69&lt;&gt;0),SUM(INDEX($C548:$BJ548,,IF((COLUMN(U561)-COLUMN($C561)+1)&gt;('Charges variables (avancé)'!$I69+'Charges variables (avancé)'!$J69),(COLUMN(U561)-COLUMN($C561)+1)-('Charges variables (avancé)'!$I69+'Charges variables (avancé)'!$J69),0)+1):INDEX($C548:$BJ548,,(COLUMN(U561)-COLUMN($C561)+1)-'Charges variables (avancé)'!$J69)),0)</f>
        <v>0</v>
      </c>
      <c r="V561" s="368">
        <f>IF(AND(ROUND(('Charges variables-Calculs auto'!V$139-CONFIG!$D$7)/31,0)&gt;=ROUND('Charges variables (avancé)'!$J69,0),'Charges variables (avancé)'!$E69&lt;&gt;0),SUM(INDEX($C548:$BJ548,,IF((COLUMN(V561)-COLUMN($C561)+1)&gt;('Charges variables (avancé)'!$I69+'Charges variables (avancé)'!$J69),(COLUMN(V561)-COLUMN($C561)+1)-('Charges variables (avancé)'!$I69+'Charges variables (avancé)'!$J69),0)+1):INDEX($C548:$BJ548,,(COLUMN(V561)-COLUMN($C561)+1)-'Charges variables (avancé)'!$J69)),0)</f>
        <v>0</v>
      </c>
      <c r="W561" s="368">
        <f>IF(AND(ROUND(('Charges variables-Calculs auto'!W$139-CONFIG!$D$7)/31,0)&gt;=ROUND('Charges variables (avancé)'!$J69,0),'Charges variables (avancé)'!$E69&lt;&gt;0),SUM(INDEX($C548:$BJ548,,IF((COLUMN(W561)-COLUMN($C561)+1)&gt;('Charges variables (avancé)'!$I69+'Charges variables (avancé)'!$J69),(COLUMN(W561)-COLUMN($C561)+1)-('Charges variables (avancé)'!$I69+'Charges variables (avancé)'!$J69),0)+1):INDEX($C548:$BJ548,,(COLUMN(W561)-COLUMN($C561)+1)-'Charges variables (avancé)'!$J69)),0)</f>
        <v>0</v>
      </c>
      <c r="X561" s="368">
        <f>IF(AND(ROUND(('Charges variables-Calculs auto'!X$139-CONFIG!$D$7)/31,0)&gt;=ROUND('Charges variables (avancé)'!$J69,0),'Charges variables (avancé)'!$E69&lt;&gt;0),SUM(INDEX($C548:$BJ548,,IF((COLUMN(X561)-COLUMN($C561)+1)&gt;('Charges variables (avancé)'!$I69+'Charges variables (avancé)'!$J69),(COLUMN(X561)-COLUMN($C561)+1)-('Charges variables (avancé)'!$I69+'Charges variables (avancé)'!$J69),0)+1):INDEX($C548:$BJ548,,(COLUMN(X561)-COLUMN($C561)+1)-'Charges variables (avancé)'!$J69)),0)</f>
        <v>0</v>
      </c>
      <c r="Y561" s="368">
        <f>IF(AND(ROUND(('Charges variables-Calculs auto'!Y$139-CONFIG!$D$7)/31,0)&gt;=ROUND('Charges variables (avancé)'!$J69,0),'Charges variables (avancé)'!$E69&lt;&gt;0),SUM(INDEX($C548:$BJ548,,IF((COLUMN(Y561)-COLUMN($C561)+1)&gt;('Charges variables (avancé)'!$I69+'Charges variables (avancé)'!$J69),(COLUMN(Y561)-COLUMN($C561)+1)-('Charges variables (avancé)'!$I69+'Charges variables (avancé)'!$J69),0)+1):INDEX($C548:$BJ548,,(COLUMN(Y561)-COLUMN($C561)+1)-'Charges variables (avancé)'!$J69)),0)</f>
        <v>0</v>
      </c>
      <c r="Z561" s="368">
        <f>IF(AND(ROUND(('Charges variables-Calculs auto'!Z$139-CONFIG!$D$7)/31,0)&gt;=ROUND('Charges variables (avancé)'!$J69,0),'Charges variables (avancé)'!$E69&lt;&gt;0),SUM(INDEX($C548:$BJ548,,IF((COLUMN(Z561)-COLUMN($C561)+1)&gt;('Charges variables (avancé)'!$I69+'Charges variables (avancé)'!$J69),(COLUMN(Z561)-COLUMN($C561)+1)-('Charges variables (avancé)'!$I69+'Charges variables (avancé)'!$J69),0)+1):INDEX($C548:$BJ548,,(COLUMN(Z561)-COLUMN($C561)+1)-'Charges variables (avancé)'!$J69)),0)</f>
        <v>0</v>
      </c>
      <c r="AA561" s="368">
        <f>IF(AND(ROUND(('Charges variables-Calculs auto'!AA$139-CONFIG!$D$7)/31,0)&gt;=ROUND('Charges variables (avancé)'!$J69,0),'Charges variables (avancé)'!$E69&lt;&gt;0),SUM(INDEX($C548:$BJ548,,IF((COLUMN(AA561)-COLUMN($C561)+1)&gt;('Charges variables (avancé)'!$I69+'Charges variables (avancé)'!$J69),(COLUMN(AA561)-COLUMN($C561)+1)-('Charges variables (avancé)'!$I69+'Charges variables (avancé)'!$J69),0)+1):INDEX($C548:$BJ548,,(COLUMN(AA561)-COLUMN($C561)+1)-'Charges variables (avancé)'!$J69)),0)</f>
        <v>0</v>
      </c>
      <c r="AB561" s="368">
        <f>IF(AND(ROUND(('Charges variables-Calculs auto'!AB$139-CONFIG!$D$7)/31,0)&gt;=ROUND('Charges variables (avancé)'!$J69,0),'Charges variables (avancé)'!$E69&lt;&gt;0),SUM(INDEX($C548:$BJ548,,IF((COLUMN(AB561)-COLUMN($C561)+1)&gt;('Charges variables (avancé)'!$I69+'Charges variables (avancé)'!$J69),(COLUMN(AB561)-COLUMN($C561)+1)-('Charges variables (avancé)'!$I69+'Charges variables (avancé)'!$J69),0)+1):INDEX($C548:$BJ548,,(COLUMN(AB561)-COLUMN($C561)+1)-'Charges variables (avancé)'!$J69)),0)</f>
        <v>0</v>
      </c>
      <c r="AC561" s="368">
        <f>IF(AND(ROUND(('Charges variables-Calculs auto'!AC$139-CONFIG!$D$7)/31,0)&gt;=ROUND('Charges variables (avancé)'!$J69,0),'Charges variables (avancé)'!$E69&lt;&gt;0),SUM(INDEX($C548:$BJ548,,IF((COLUMN(AC561)-COLUMN($C561)+1)&gt;('Charges variables (avancé)'!$I69+'Charges variables (avancé)'!$J69),(COLUMN(AC561)-COLUMN($C561)+1)-('Charges variables (avancé)'!$I69+'Charges variables (avancé)'!$J69),0)+1):INDEX($C548:$BJ548,,(COLUMN(AC561)-COLUMN($C561)+1)-'Charges variables (avancé)'!$J69)),0)</f>
        <v>0</v>
      </c>
      <c r="AD561" s="368">
        <f>IF(AND(ROUND(('Charges variables-Calculs auto'!AD$139-CONFIG!$D$7)/31,0)&gt;=ROUND('Charges variables (avancé)'!$J69,0),'Charges variables (avancé)'!$E69&lt;&gt;0),SUM(INDEX($C548:$BJ548,,IF((COLUMN(AD561)-COLUMN($C561)+1)&gt;('Charges variables (avancé)'!$I69+'Charges variables (avancé)'!$J69),(COLUMN(AD561)-COLUMN($C561)+1)-('Charges variables (avancé)'!$I69+'Charges variables (avancé)'!$J69),0)+1):INDEX($C548:$BJ548,,(COLUMN(AD561)-COLUMN($C561)+1)-'Charges variables (avancé)'!$J69)),0)</f>
        <v>0</v>
      </c>
      <c r="AE561" s="368">
        <f>IF(AND(ROUND(('Charges variables-Calculs auto'!AE$139-CONFIG!$D$7)/31,0)&gt;=ROUND('Charges variables (avancé)'!$J69,0),'Charges variables (avancé)'!$E69&lt;&gt;0),SUM(INDEX($C548:$BJ548,,IF((COLUMN(AE561)-COLUMN($C561)+1)&gt;('Charges variables (avancé)'!$I69+'Charges variables (avancé)'!$J69),(COLUMN(AE561)-COLUMN($C561)+1)-('Charges variables (avancé)'!$I69+'Charges variables (avancé)'!$J69),0)+1):INDEX($C548:$BJ548,,(COLUMN(AE561)-COLUMN($C561)+1)-'Charges variables (avancé)'!$J69)),0)</f>
        <v>0</v>
      </c>
      <c r="AF561" s="368">
        <f>IF(AND(ROUND(('Charges variables-Calculs auto'!AF$139-CONFIG!$D$7)/31,0)&gt;=ROUND('Charges variables (avancé)'!$J69,0),'Charges variables (avancé)'!$E69&lt;&gt;0),SUM(INDEX($C548:$BJ548,,IF((COLUMN(AF561)-COLUMN($C561)+1)&gt;('Charges variables (avancé)'!$I69+'Charges variables (avancé)'!$J69),(COLUMN(AF561)-COLUMN($C561)+1)-('Charges variables (avancé)'!$I69+'Charges variables (avancé)'!$J69),0)+1):INDEX($C548:$BJ548,,(COLUMN(AF561)-COLUMN($C561)+1)-'Charges variables (avancé)'!$J69)),0)</f>
        <v>0</v>
      </c>
      <c r="AG561" s="368">
        <f>IF(AND(ROUND(('Charges variables-Calculs auto'!AG$139-CONFIG!$D$7)/31,0)&gt;=ROUND('Charges variables (avancé)'!$J69,0),'Charges variables (avancé)'!$E69&lt;&gt;0),SUM(INDEX($C548:$BJ548,,IF((COLUMN(AG561)-COLUMN($C561)+1)&gt;('Charges variables (avancé)'!$I69+'Charges variables (avancé)'!$J69),(COLUMN(AG561)-COLUMN($C561)+1)-('Charges variables (avancé)'!$I69+'Charges variables (avancé)'!$J69),0)+1):INDEX($C548:$BJ548,,(COLUMN(AG561)-COLUMN($C561)+1)-'Charges variables (avancé)'!$J69)),0)</f>
        <v>0</v>
      </c>
      <c r="AH561" s="368">
        <f>IF(AND(ROUND(('Charges variables-Calculs auto'!AH$139-CONFIG!$D$7)/31,0)&gt;=ROUND('Charges variables (avancé)'!$J69,0),'Charges variables (avancé)'!$E69&lt;&gt;0),SUM(INDEX($C548:$BJ548,,IF((COLUMN(AH561)-COLUMN($C561)+1)&gt;('Charges variables (avancé)'!$I69+'Charges variables (avancé)'!$J69),(COLUMN(AH561)-COLUMN($C561)+1)-('Charges variables (avancé)'!$I69+'Charges variables (avancé)'!$J69),0)+1):INDEX($C548:$BJ548,,(COLUMN(AH561)-COLUMN($C561)+1)-'Charges variables (avancé)'!$J69)),0)</f>
        <v>0</v>
      </c>
      <c r="AI561" s="368">
        <f>IF(AND(ROUND(('Charges variables-Calculs auto'!AI$139-CONFIG!$D$7)/31,0)&gt;=ROUND('Charges variables (avancé)'!$J69,0),'Charges variables (avancé)'!$E69&lt;&gt;0),SUM(INDEX($C548:$BJ548,,IF((COLUMN(AI561)-COLUMN($C561)+1)&gt;('Charges variables (avancé)'!$I69+'Charges variables (avancé)'!$J69),(COLUMN(AI561)-COLUMN($C561)+1)-('Charges variables (avancé)'!$I69+'Charges variables (avancé)'!$J69),0)+1):INDEX($C548:$BJ548,,(COLUMN(AI561)-COLUMN($C561)+1)-'Charges variables (avancé)'!$J69)),0)</f>
        <v>0</v>
      </c>
      <c r="AJ561" s="368">
        <f>IF(AND(ROUND(('Charges variables-Calculs auto'!AJ$139-CONFIG!$D$7)/31,0)&gt;=ROUND('Charges variables (avancé)'!$J69,0),'Charges variables (avancé)'!$E69&lt;&gt;0),SUM(INDEX($C548:$BJ548,,IF((COLUMN(AJ561)-COLUMN($C561)+1)&gt;('Charges variables (avancé)'!$I69+'Charges variables (avancé)'!$J69),(COLUMN(AJ561)-COLUMN($C561)+1)-('Charges variables (avancé)'!$I69+'Charges variables (avancé)'!$J69),0)+1):INDEX($C548:$BJ548,,(COLUMN(AJ561)-COLUMN($C561)+1)-'Charges variables (avancé)'!$J69)),0)</f>
        <v>0</v>
      </c>
      <c r="AK561" s="368">
        <f>IF(AND(ROUND(('Charges variables-Calculs auto'!AK$139-CONFIG!$D$7)/31,0)&gt;=ROUND('Charges variables (avancé)'!$J69,0),'Charges variables (avancé)'!$E69&lt;&gt;0),SUM(INDEX($C548:$BJ548,,IF((COLUMN(AK561)-COLUMN($C561)+1)&gt;('Charges variables (avancé)'!$I69+'Charges variables (avancé)'!$J69),(COLUMN(AK561)-COLUMN($C561)+1)-('Charges variables (avancé)'!$I69+'Charges variables (avancé)'!$J69),0)+1):INDEX($C548:$BJ548,,(COLUMN(AK561)-COLUMN($C561)+1)-'Charges variables (avancé)'!$J69)),0)</f>
        <v>0</v>
      </c>
      <c r="AL561" s="368">
        <f>IF(AND(ROUND(('Charges variables-Calculs auto'!AL$139-CONFIG!$D$7)/31,0)&gt;=ROUND('Charges variables (avancé)'!$J69,0),'Charges variables (avancé)'!$E69&lt;&gt;0),SUM(INDEX($C548:$BJ548,,IF((COLUMN(AL561)-COLUMN($C561)+1)&gt;('Charges variables (avancé)'!$I69+'Charges variables (avancé)'!$J69),(COLUMN(AL561)-COLUMN($C561)+1)-('Charges variables (avancé)'!$I69+'Charges variables (avancé)'!$J69),0)+1):INDEX($C548:$BJ548,,(COLUMN(AL561)-COLUMN($C561)+1)-'Charges variables (avancé)'!$J69)),0)</f>
        <v>0</v>
      </c>
      <c r="AM561" s="368">
        <f>IF(AND(ROUND(('Charges variables-Calculs auto'!AM$139-CONFIG!$D$7)/31,0)&gt;=ROUND('Charges variables (avancé)'!$J69,0),'Charges variables (avancé)'!$E69&lt;&gt;0),SUM(INDEX($C548:$BJ548,,IF((COLUMN(AM561)-COLUMN($C561)+1)&gt;('Charges variables (avancé)'!$I69+'Charges variables (avancé)'!$J69),(COLUMN(AM561)-COLUMN($C561)+1)-('Charges variables (avancé)'!$I69+'Charges variables (avancé)'!$J69),0)+1):INDEX($C548:$BJ548,,(COLUMN(AM561)-COLUMN($C561)+1)-'Charges variables (avancé)'!$J69)),0)</f>
        <v>0</v>
      </c>
      <c r="AN561" s="368">
        <f>IF(AND(ROUND(('Charges variables-Calculs auto'!AN$139-CONFIG!$D$7)/31,0)&gt;=ROUND('Charges variables (avancé)'!$J69,0),'Charges variables (avancé)'!$E69&lt;&gt;0),SUM(INDEX($C548:$BJ548,,IF((COLUMN(AN561)-COLUMN($C561)+1)&gt;('Charges variables (avancé)'!$I69+'Charges variables (avancé)'!$J69),(COLUMN(AN561)-COLUMN($C561)+1)-('Charges variables (avancé)'!$I69+'Charges variables (avancé)'!$J69),0)+1):INDEX($C548:$BJ548,,(COLUMN(AN561)-COLUMN($C561)+1)-'Charges variables (avancé)'!$J69)),0)</f>
        <v>0</v>
      </c>
      <c r="AO561" s="368">
        <f>IF(AND(ROUND(('Charges variables-Calculs auto'!AO$139-CONFIG!$D$7)/31,0)&gt;=ROUND('Charges variables (avancé)'!$J69,0),'Charges variables (avancé)'!$E69&lt;&gt;0),SUM(INDEX($C548:$BJ548,,IF((COLUMN(AO561)-COLUMN($C561)+1)&gt;('Charges variables (avancé)'!$I69+'Charges variables (avancé)'!$J69),(COLUMN(AO561)-COLUMN($C561)+1)-('Charges variables (avancé)'!$I69+'Charges variables (avancé)'!$J69),0)+1):INDEX($C548:$BJ548,,(COLUMN(AO561)-COLUMN($C561)+1)-'Charges variables (avancé)'!$J69)),0)</f>
        <v>0</v>
      </c>
      <c r="AP561" s="368">
        <f>IF(AND(ROUND(('Charges variables-Calculs auto'!AP$139-CONFIG!$D$7)/31,0)&gt;=ROUND('Charges variables (avancé)'!$J69,0),'Charges variables (avancé)'!$E69&lt;&gt;0),SUM(INDEX($C548:$BJ548,,IF((COLUMN(AP561)-COLUMN($C561)+1)&gt;('Charges variables (avancé)'!$I69+'Charges variables (avancé)'!$J69),(COLUMN(AP561)-COLUMN($C561)+1)-('Charges variables (avancé)'!$I69+'Charges variables (avancé)'!$J69),0)+1):INDEX($C548:$BJ548,,(COLUMN(AP561)-COLUMN($C561)+1)-'Charges variables (avancé)'!$J69)),0)</f>
        <v>0</v>
      </c>
      <c r="AQ561" s="368">
        <f>IF(AND(ROUND(('Charges variables-Calculs auto'!AQ$139-CONFIG!$D$7)/31,0)&gt;=ROUND('Charges variables (avancé)'!$J69,0),'Charges variables (avancé)'!$E69&lt;&gt;0),SUM(INDEX($C548:$BJ548,,IF((COLUMN(AQ561)-COLUMN($C561)+1)&gt;('Charges variables (avancé)'!$I69+'Charges variables (avancé)'!$J69),(COLUMN(AQ561)-COLUMN($C561)+1)-('Charges variables (avancé)'!$I69+'Charges variables (avancé)'!$J69),0)+1):INDEX($C548:$BJ548,,(COLUMN(AQ561)-COLUMN($C561)+1)-'Charges variables (avancé)'!$J69)),0)</f>
        <v>0</v>
      </c>
      <c r="AR561" s="368">
        <f>IF(AND(ROUND(('Charges variables-Calculs auto'!AR$139-CONFIG!$D$7)/31,0)&gt;=ROUND('Charges variables (avancé)'!$J69,0),'Charges variables (avancé)'!$E69&lt;&gt;0),SUM(INDEX($C548:$BJ548,,IF((COLUMN(AR561)-COLUMN($C561)+1)&gt;('Charges variables (avancé)'!$I69+'Charges variables (avancé)'!$J69),(COLUMN(AR561)-COLUMN($C561)+1)-('Charges variables (avancé)'!$I69+'Charges variables (avancé)'!$J69),0)+1):INDEX($C548:$BJ548,,(COLUMN(AR561)-COLUMN($C561)+1)-'Charges variables (avancé)'!$J69)),0)</f>
        <v>0</v>
      </c>
      <c r="AS561" s="368">
        <f>IF(AND(ROUND(('Charges variables-Calculs auto'!AS$139-CONFIG!$D$7)/31,0)&gt;=ROUND('Charges variables (avancé)'!$J69,0),'Charges variables (avancé)'!$E69&lt;&gt;0),SUM(INDEX($C548:$BJ548,,IF((COLUMN(AS561)-COLUMN($C561)+1)&gt;('Charges variables (avancé)'!$I69+'Charges variables (avancé)'!$J69),(COLUMN(AS561)-COLUMN($C561)+1)-('Charges variables (avancé)'!$I69+'Charges variables (avancé)'!$J69),0)+1):INDEX($C548:$BJ548,,(COLUMN(AS561)-COLUMN($C561)+1)-'Charges variables (avancé)'!$J69)),0)</f>
        <v>0</v>
      </c>
      <c r="AT561" s="368">
        <f>IF(AND(ROUND(('Charges variables-Calculs auto'!AT$139-CONFIG!$D$7)/31,0)&gt;=ROUND('Charges variables (avancé)'!$J69,0),'Charges variables (avancé)'!$E69&lt;&gt;0),SUM(INDEX($C548:$BJ548,,IF((COLUMN(AT561)-COLUMN($C561)+1)&gt;('Charges variables (avancé)'!$I69+'Charges variables (avancé)'!$J69),(COLUMN(AT561)-COLUMN($C561)+1)-('Charges variables (avancé)'!$I69+'Charges variables (avancé)'!$J69),0)+1):INDEX($C548:$BJ548,,(COLUMN(AT561)-COLUMN($C561)+1)-'Charges variables (avancé)'!$J69)),0)</f>
        <v>0</v>
      </c>
      <c r="AU561" s="368">
        <f>IF(AND(ROUND(('Charges variables-Calculs auto'!AU$139-CONFIG!$D$7)/31,0)&gt;=ROUND('Charges variables (avancé)'!$J69,0),'Charges variables (avancé)'!$E69&lt;&gt;0),SUM(INDEX($C548:$BJ548,,IF((COLUMN(AU561)-COLUMN($C561)+1)&gt;('Charges variables (avancé)'!$I69+'Charges variables (avancé)'!$J69),(COLUMN(AU561)-COLUMN($C561)+1)-('Charges variables (avancé)'!$I69+'Charges variables (avancé)'!$J69),0)+1):INDEX($C548:$BJ548,,(COLUMN(AU561)-COLUMN($C561)+1)-'Charges variables (avancé)'!$J69)),0)</f>
        <v>0</v>
      </c>
      <c r="AV561" s="368">
        <f>IF(AND(ROUND(('Charges variables-Calculs auto'!AV$139-CONFIG!$D$7)/31,0)&gt;=ROUND('Charges variables (avancé)'!$J69,0),'Charges variables (avancé)'!$E69&lt;&gt;0),SUM(INDEX($C548:$BJ548,,IF((COLUMN(AV561)-COLUMN($C561)+1)&gt;('Charges variables (avancé)'!$I69+'Charges variables (avancé)'!$J69),(COLUMN(AV561)-COLUMN($C561)+1)-('Charges variables (avancé)'!$I69+'Charges variables (avancé)'!$J69),0)+1):INDEX($C548:$BJ548,,(COLUMN(AV561)-COLUMN($C561)+1)-'Charges variables (avancé)'!$J69)),0)</f>
        <v>0</v>
      </c>
      <c r="AW561" s="368">
        <f>IF(AND(ROUND(('Charges variables-Calculs auto'!AW$139-CONFIG!$D$7)/31,0)&gt;=ROUND('Charges variables (avancé)'!$J69,0),'Charges variables (avancé)'!$E69&lt;&gt;0),SUM(INDEX($C548:$BJ548,,IF((COLUMN(AW561)-COLUMN($C561)+1)&gt;('Charges variables (avancé)'!$I69+'Charges variables (avancé)'!$J69),(COLUMN(AW561)-COLUMN($C561)+1)-('Charges variables (avancé)'!$I69+'Charges variables (avancé)'!$J69),0)+1):INDEX($C548:$BJ548,,(COLUMN(AW561)-COLUMN($C561)+1)-'Charges variables (avancé)'!$J69)),0)</f>
        <v>0</v>
      </c>
      <c r="AX561" s="368">
        <f>IF(AND(ROUND(('Charges variables-Calculs auto'!AX$139-CONFIG!$D$7)/31,0)&gt;=ROUND('Charges variables (avancé)'!$J69,0),'Charges variables (avancé)'!$E69&lt;&gt;0),SUM(INDEX($C548:$BJ548,,IF((COLUMN(AX561)-COLUMN($C561)+1)&gt;('Charges variables (avancé)'!$I69+'Charges variables (avancé)'!$J69),(COLUMN(AX561)-COLUMN($C561)+1)-('Charges variables (avancé)'!$I69+'Charges variables (avancé)'!$J69),0)+1):INDEX($C548:$BJ548,,(COLUMN(AX561)-COLUMN($C561)+1)-'Charges variables (avancé)'!$J69)),0)</f>
        <v>0</v>
      </c>
      <c r="AY561" s="368">
        <f>IF(AND(ROUND(('Charges variables-Calculs auto'!AY$139-CONFIG!$D$7)/31,0)&gt;=ROUND('Charges variables (avancé)'!$J69,0),'Charges variables (avancé)'!$E69&lt;&gt;0),SUM(INDEX($C548:$BJ548,,IF((COLUMN(AY561)-COLUMN($C561)+1)&gt;('Charges variables (avancé)'!$I69+'Charges variables (avancé)'!$J69),(COLUMN(AY561)-COLUMN($C561)+1)-('Charges variables (avancé)'!$I69+'Charges variables (avancé)'!$J69),0)+1):INDEX($C548:$BJ548,,(COLUMN(AY561)-COLUMN($C561)+1)-'Charges variables (avancé)'!$J69)),0)</f>
        <v>0</v>
      </c>
      <c r="AZ561" s="368">
        <f>IF(AND(ROUND(('Charges variables-Calculs auto'!AZ$139-CONFIG!$D$7)/31,0)&gt;=ROUND('Charges variables (avancé)'!$J69,0),'Charges variables (avancé)'!$E69&lt;&gt;0),SUM(INDEX($C548:$BJ548,,IF((COLUMN(AZ561)-COLUMN($C561)+1)&gt;('Charges variables (avancé)'!$I69+'Charges variables (avancé)'!$J69),(COLUMN(AZ561)-COLUMN($C561)+1)-('Charges variables (avancé)'!$I69+'Charges variables (avancé)'!$J69),0)+1):INDEX($C548:$BJ548,,(COLUMN(AZ561)-COLUMN($C561)+1)-'Charges variables (avancé)'!$J69)),0)</f>
        <v>0</v>
      </c>
      <c r="BA561" s="368">
        <f>IF(AND(ROUND(('Charges variables-Calculs auto'!BA$139-CONFIG!$D$7)/31,0)&gt;=ROUND('Charges variables (avancé)'!$J69,0),'Charges variables (avancé)'!$E69&lt;&gt;0),SUM(INDEX($C548:$BJ548,,IF((COLUMN(BA561)-COLUMN($C561)+1)&gt;('Charges variables (avancé)'!$I69+'Charges variables (avancé)'!$J69),(COLUMN(BA561)-COLUMN($C561)+1)-('Charges variables (avancé)'!$I69+'Charges variables (avancé)'!$J69),0)+1):INDEX($C548:$BJ548,,(COLUMN(BA561)-COLUMN($C561)+1)-'Charges variables (avancé)'!$J69)),0)</f>
        <v>0</v>
      </c>
      <c r="BB561" s="368">
        <f>IF(AND(ROUND(('Charges variables-Calculs auto'!BB$139-CONFIG!$D$7)/31,0)&gt;=ROUND('Charges variables (avancé)'!$J69,0),'Charges variables (avancé)'!$E69&lt;&gt;0),SUM(INDEX($C548:$BJ548,,IF((COLUMN(BB561)-COLUMN($C561)+1)&gt;('Charges variables (avancé)'!$I69+'Charges variables (avancé)'!$J69),(COLUMN(BB561)-COLUMN($C561)+1)-('Charges variables (avancé)'!$I69+'Charges variables (avancé)'!$J69),0)+1):INDEX($C548:$BJ548,,(COLUMN(BB561)-COLUMN($C561)+1)-'Charges variables (avancé)'!$J69)),0)</f>
        <v>0</v>
      </c>
      <c r="BC561" s="368">
        <f>IF(AND(ROUND(('Charges variables-Calculs auto'!BC$139-CONFIG!$D$7)/31,0)&gt;=ROUND('Charges variables (avancé)'!$J69,0),'Charges variables (avancé)'!$E69&lt;&gt;0),SUM(INDEX($C548:$BJ548,,IF((COLUMN(BC561)-COLUMN($C561)+1)&gt;('Charges variables (avancé)'!$I69+'Charges variables (avancé)'!$J69),(COLUMN(BC561)-COLUMN($C561)+1)-('Charges variables (avancé)'!$I69+'Charges variables (avancé)'!$J69),0)+1):INDEX($C548:$BJ548,,(COLUMN(BC561)-COLUMN($C561)+1)-'Charges variables (avancé)'!$J69)),0)</f>
        <v>0</v>
      </c>
      <c r="BD561" s="368">
        <f>IF(AND(ROUND(('Charges variables-Calculs auto'!BD$139-CONFIG!$D$7)/31,0)&gt;=ROUND('Charges variables (avancé)'!$J69,0),'Charges variables (avancé)'!$E69&lt;&gt;0),SUM(INDEX($C548:$BJ548,,IF((COLUMN(BD561)-COLUMN($C561)+1)&gt;('Charges variables (avancé)'!$I69+'Charges variables (avancé)'!$J69),(COLUMN(BD561)-COLUMN($C561)+1)-('Charges variables (avancé)'!$I69+'Charges variables (avancé)'!$J69),0)+1):INDEX($C548:$BJ548,,(COLUMN(BD561)-COLUMN($C561)+1)-'Charges variables (avancé)'!$J69)),0)</f>
        <v>0</v>
      </c>
      <c r="BE561" s="368">
        <f>IF(AND(ROUND(('Charges variables-Calculs auto'!BE$139-CONFIG!$D$7)/31,0)&gt;=ROUND('Charges variables (avancé)'!$J69,0),'Charges variables (avancé)'!$E69&lt;&gt;0),SUM(INDEX($C548:$BJ548,,IF((COLUMN(BE561)-COLUMN($C561)+1)&gt;('Charges variables (avancé)'!$I69+'Charges variables (avancé)'!$J69),(COLUMN(BE561)-COLUMN($C561)+1)-('Charges variables (avancé)'!$I69+'Charges variables (avancé)'!$J69),0)+1):INDEX($C548:$BJ548,,(COLUMN(BE561)-COLUMN($C561)+1)-'Charges variables (avancé)'!$J69)),0)</f>
        <v>0</v>
      </c>
      <c r="BF561" s="368">
        <f>IF(AND(ROUND(('Charges variables-Calculs auto'!BF$139-CONFIG!$D$7)/31,0)&gt;=ROUND('Charges variables (avancé)'!$J69,0),'Charges variables (avancé)'!$E69&lt;&gt;0),SUM(INDEX($C548:$BJ548,,IF((COLUMN(BF561)-COLUMN($C561)+1)&gt;('Charges variables (avancé)'!$I69+'Charges variables (avancé)'!$J69),(COLUMN(BF561)-COLUMN($C561)+1)-('Charges variables (avancé)'!$I69+'Charges variables (avancé)'!$J69),0)+1):INDEX($C548:$BJ548,,(COLUMN(BF561)-COLUMN($C561)+1)-'Charges variables (avancé)'!$J69)),0)</f>
        <v>0</v>
      </c>
      <c r="BG561" s="368">
        <f>IF(AND(ROUND(('Charges variables-Calculs auto'!BG$139-CONFIG!$D$7)/31,0)&gt;=ROUND('Charges variables (avancé)'!$J69,0),'Charges variables (avancé)'!$E69&lt;&gt;0),SUM(INDEX($C548:$BJ548,,IF((COLUMN(BG561)-COLUMN($C561)+1)&gt;('Charges variables (avancé)'!$I69+'Charges variables (avancé)'!$J69),(COLUMN(BG561)-COLUMN($C561)+1)-('Charges variables (avancé)'!$I69+'Charges variables (avancé)'!$J69),0)+1):INDEX($C548:$BJ548,,(COLUMN(BG561)-COLUMN($C561)+1)-'Charges variables (avancé)'!$J69)),0)</f>
        <v>0</v>
      </c>
      <c r="BH561" s="368">
        <f>IF(AND(ROUND(('Charges variables-Calculs auto'!BH$139-CONFIG!$D$7)/31,0)&gt;=ROUND('Charges variables (avancé)'!$J69,0),'Charges variables (avancé)'!$E69&lt;&gt;0),SUM(INDEX($C548:$BJ548,,IF((COLUMN(BH561)-COLUMN($C561)+1)&gt;('Charges variables (avancé)'!$I69+'Charges variables (avancé)'!$J69),(COLUMN(BH561)-COLUMN($C561)+1)-('Charges variables (avancé)'!$I69+'Charges variables (avancé)'!$J69),0)+1):INDEX($C548:$BJ548,,(COLUMN(BH561)-COLUMN($C561)+1)-'Charges variables (avancé)'!$J69)),0)</f>
        <v>0</v>
      </c>
      <c r="BI561" s="368">
        <f>IF(AND(ROUND(('Charges variables-Calculs auto'!BI$139-CONFIG!$D$7)/31,0)&gt;=ROUND('Charges variables (avancé)'!$J69,0),'Charges variables (avancé)'!$E69&lt;&gt;0),SUM(INDEX($C548:$BJ548,,IF((COLUMN(BI561)-COLUMN($C561)+1)&gt;('Charges variables (avancé)'!$I69+'Charges variables (avancé)'!$J69),(COLUMN(BI561)-COLUMN($C561)+1)-('Charges variables (avancé)'!$I69+'Charges variables (avancé)'!$J69),0)+1):INDEX($C548:$BJ548,,(COLUMN(BI561)-COLUMN($C561)+1)-'Charges variables (avancé)'!$J69)),0)</f>
        <v>0</v>
      </c>
      <c r="BJ561" s="368">
        <f>IF(AND(ROUND(('Charges variables-Calculs auto'!BJ$139-CONFIG!$D$7)/31,0)&gt;=ROUND('Charges variables (avancé)'!$J69,0),'Charges variables (avancé)'!$E69&lt;&gt;0),SUM(INDEX($C548:$BJ548,,IF((COLUMN(BJ561)-COLUMN($C561)+1)&gt;('Charges variables (avancé)'!$I69+'Charges variables (avancé)'!$J69),(COLUMN(BJ561)-COLUMN($C561)+1)-('Charges variables (avancé)'!$I69+'Charges variables (avancé)'!$J69),0)+1):INDEX($C548:$BJ548,,(COLUMN(BJ561)-COLUMN($C561)+1)-'Charges variables (avancé)'!$J69)),0)</f>
        <v>0</v>
      </c>
    </row>
    <row r="562" spans="2:62" ht="15" customHeight="1">
      <c r="B562" s="366">
        <f>'Charges variables (avancé)'!C70</f>
        <v>0</v>
      </c>
      <c r="C562" s="368">
        <f>IF(AND(ROUND(('Charges variables-Calculs auto'!C$139-CONFIG!$D$7)/31,0)&gt;=ROUND('Charges variables (avancé)'!$J70,0),'Charges variables (avancé)'!$E70&lt;&gt;0),SUM(INDEX($C549:$BJ549,,IF((COLUMN(C562)-COLUMN($C562)+1)&gt;('Charges variables (avancé)'!$I70+'Charges variables (avancé)'!$J70),(COLUMN(C562)-COLUMN($C562)+1)-('Charges variables (avancé)'!$I70+'Charges variables (avancé)'!$J70),0)+1):INDEX($C549:$BJ549,,(COLUMN(C562)-COLUMN($C562)+1)-'Charges variables (avancé)'!$J70)),0)</f>
        <v>0</v>
      </c>
      <c r="D562" s="368">
        <f>IF(AND(ROUND(('Charges variables-Calculs auto'!D$139-CONFIG!$D$7)/31,0)&gt;=ROUND('Charges variables (avancé)'!$J70,0),'Charges variables (avancé)'!$E70&lt;&gt;0),SUM(INDEX($C549:$BJ549,,IF((COLUMN(D562)-COLUMN($C562)+1)&gt;('Charges variables (avancé)'!$I70+'Charges variables (avancé)'!$J70),(COLUMN(D562)-COLUMN($C562)+1)-('Charges variables (avancé)'!$I70+'Charges variables (avancé)'!$J70),0)+1):INDEX($C549:$BJ549,,(COLUMN(D562)-COLUMN($C562)+1)-'Charges variables (avancé)'!$J70)),0)</f>
        <v>0</v>
      </c>
      <c r="E562" s="368">
        <f>IF(AND(ROUND(('Charges variables-Calculs auto'!E$139-CONFIG!$D$7)/31,0)&gt;=ROUND('Charges variables (avancé)'!$J70,0),'Charges variables (avancé)'!$E70&lt;&gt;0),SUM(INDEX($C549:$BJ549,,IF((COLUMN(E562)-COLUMN($C562)+1)&gt;('Charges variables (avancé)'!$I70+'Charges variables (avancé)'!$J70),(COLUMN(E562)-COLUMN($C562)+1)-('Charges variables (avancé)'!$I70+'Charges variables (avancé)'!$J70),0)+1):INDEX($C549:$BJ549,,(COLUMN(E562)-COLUMN($C562)+1)-'Charges variables (avancé)'!$J70)),0)</f>
        <v>0</v>
      </c>
      <c r="F562" s="368">
        <f>IF(AND(ROUND(('Charges variables-Calculs auto'!F$139-CONFIG!$D$7)/31,0)&gt;=ROUND('Charges variables (avancé)'!$J70,0),'Charges variables (avancé)'!$E70&lt;&gt;0),SUM(INDEX($C549:$BJ549,,IF((COLUMN(F562)-COLUMN($C562)+1)&gt;('Charges variables (avancé)'!$I70+'Charges variables (avancé)'!$J70),(COLUMN(F562)-COLUMN($C562)+1)-('Charges variables (avancé)'!$I70+'Charges variables (avancé)'!$J70),0)+1):INDEX($C549:$BJ549,,(COLUMN(F562)-COLUMN($C562)+1)-'Charges variables (avancé)'!$J70)),0)</f>
        <v>0</v>
      </c>
      <c r="G562" s="368">
        <f>IF(AND(ROUND(('Charges variables-Calculs auto'!G$139-CONFIG!$D$7)/31,0)&gt;=ROUND('Charges variables (avancé)'!$J70,0),'Charges variables (avancé)'!$E70&lt;&gt;0),SUM(INDEX($C549:$BJ549,,IF((COLUMN(G562)-COLUMN($C562)+1)&gt;('Charges variables (avancé)'!$I70+'Charges variables (avancé)'!$J70),(COLUMN(G562)-COLUMN($C562)+1)-('Charges variables (avancé)'!$I70+'Charges variables (avancé)'!$J70),0)+1):INDEX($C549:$BJ549,,(COLUMN(G562)-COLUMN($C562)+1)-'Charges variables (avancé)'!$J70)),0)</f>
        <v>0</v>
      </c>
      <c r="H562" s="368">
        <f>IF(AND(ROUND(('Charges variables-Calculs auto'!H$139-CONFIG!$D$7)/31,0)&gt;=ROUND('Charges variables (avancé)'!$J70,0),'Charges variables (avancé)'!$E70&lt;&gt;0),SUM(INDEX($C549:$BJ549,,IF((COLUMN(H562)-COLUMN($C562)+1)&gt;('Charges variables (avancé)'!$I70+'Charges variables (avancé)'!$J70),(COLUMN(H562)-COLUMN($C562)+1)-('Charges variables (avancé)'!$I70+'Charges variables (avancé)'!$J70),0)+1):INDEX($C549:$BJ549,,(COLUMN(H562)-COLUMN($C562)+1)-'Charges variables (avancé)'!$J70)),0)</f>
        <v>0</v>
      </c>
      <c r="I562" s="368">
        <f>IF(AND(ROUND(('Charges variables-Calculs auto'!I$139-CONFIG!$D$7)/31,0)&gt;=ROUND('Charges variables (avancé)'!$J70,0),'Charges variables (avancé)'!$E70&lt;&gt;0),SUM(INDEX($C549:$BJ549,,IF((COLUMN(I562)-COLUMN($C562)+1)&gt;('Charges variables (avancé)'!$I70+'Charges variables (avancé)'!$J70),(COLUMN(I562)-COLUMN($C562)+1)-('Charges variables (avancé)'!$I70+'Charges variables (avancé)'!$J70),0)+1):INDEX($C549:$BJ549,,(COLUMN(I562)-COLUMN($C562)+1)-'Charges variables (avancé)'!$J70)),0)</f>
        <v>0</v>
      </c>
      <c r="J562" s="368">
        <f>IF(AND(ROUND(('Charges variables-Calculs auto'!J$139-CONFIG!$D$7)/31,0)&gt;=ROUND('Charges variables (avancé)'!$J70,0),'Charges variables (avancé)'!$E70&lt;&gt;0),SUM(INDEX($C549:$BJ549,,IF((COLUMN(J562)-COLUMN($C562)+1)&gt;('Charges variables (avancé)'!$I70+'Charges variables (avancé)'!$J70),(COLUMN(J562)-COLUMN($C562)+1)-('Charges variables (avancé)'!$I70+'Charges variables (avancé)'!$J70),0)+1):INDEX($C549:$BJ549,,(COLUMN(J562)-COLUMN($C562)+1)-'Charges variables (avancé)'!$J70)),0)</f>
        <v>0</v>
      </c>
      <c r="K562" s="368">
        <f>IF(AND(ROUND(('Charges variables-Calculs auto'!K$139-CONFIG!$D$7)/31,0)&gt;=ROUND('Charges variables (avancé)'!$J70,0),'Charges variables (avancé)'!$E70&lt;&gt;0),SUM(INDEX($C549:$BJ549,,IF((COLUMN(K562)-COLUMN($C562)+1)&gt;('Charges variables (avancé)'!$I70+'Charges variables (avancé)'!$J70),(COLUMN(K562)-COLUMN($C562)+1)-('Charges variables (avancé)'!$I70+'Charges variables (avancé)'!$J70),0)+1):INDEX($C549:$BJ549,,(COLUMN(K562)-COLUMN($C562)+1)-'Charges variables (avancé)'!$J70)),0)</f>
        <v>0</v>
      </c>
      <c r="L562" s="368">
        <f>IF(AND(ROUND(('Charges variables-Calculs auto'!L$139-CONFIG!$D$7)/31,0)&gt;=ROUND('Charges variables (avancé)'!$J70,0),'Charges variables (avancé)'!$E70&lt;&gt;0),SUM(INDEX($C549:$BJ549,,IF((COLUMN(L562)-COLUMN($C562)+1)&gt;('Charges variables (avancé)'!$I70+'Charges variables (avancé)'!$J70),(COLUMN(L562)-COLUMN($C562)+1)-('Charges variables (avancé)'!$I70+'Charges variables (avancé)'!$J70),0)+1):INDEX($C549:$BJ549,,(COLUMN(L562)-COLUMN($C562)+1)-'Charges variables (avancé)'!$J70)),0)</f>
        <v>0</v>
      </c>
      <c r="M562" s="368">
        <f>IF(AND(ROUND(('Charges variables-Calculs auto'!M$139-CONFIG!$D$7)/31,0)&gt;=ROUND('Charges variables (avancé)'!$J70,0),'Charges variables (avancé)'!$E70&lt;&gt;0),SUM(INDEX($C549:$BJ549,,IF((COLUMN(M562)-COLUMN($C562)+1)&gt;('Charges variables (avancé)'!$I70+'Charges variables (avancé)'!$J70),(COLUMN(M562)-COLUMN($C562)+1)-('Charges variables (avancé)'!$I70+'Charges variables (avancé)'!$J70),0)+1):INDEX($C549:$BJ549,,(COLUMN(M562)-COLUMN($C562)+1)-'Charges variables (avancé)'!$J70)),0)</f>
        <v>0</v>
      </c>
      <c r="N562" s="368">
        <f>IF(AND(ROUND(('Charges variables-Calculs auto'!N$139-CONFIG!$D$7)/31,0)&gt;=ROUND('Charges variables (avancé)'!$J70,0),'Charges variables (avancé)'!$E70&lt;&gt;0),SUM(INDEX($C549:$BJ549,,IF((COLUMN(N562)-COLUMN($C562)+1)&gt;('Charges variables (avancé)'!$I70+'Charges variables (avancé)'!$J70),(COLUMN(N562)-COLUMN($C562)+1)-('Charges variables (avancé)'!$I70+'Charges variables (avancé)'!$J70),0)+1):INDEX($C549:$BJ549,,(COLUMN(N562)-COLUMN($C562)+1)-'Charges variables (avancé)'!$J70)),0)</f>
        <v>0</v>
      </c>
      <c r="O562" s="368">
        <f>IF(AND(ROUND(('Charges variables-Calculs auto'!O$139-CONFIG!$D$7)/31,0)&gt;=ROUND('Charges variables (avancé)'!$J70,0),'Charges variables (avancé)'!$E70&lt;&gt;0),SUM(INDEX($C549:$BJ549,,IF((COLUMN(O562)-COLUMN($C562)+1)&gt;('Charges variables (avancé)'!$I70+'Charges variables (avancé)'!$J70),(COLUMN(O562)-COLUMN($C562)+1)-('Charges variables (avancé)'!$I70+'Charges variables (avancé)'!$J70),0)+1):INDEX($C549:$BJ549,,(COLUMN(O562)-COLUMN($C562)+1)-'Charges variables (avancé)'!$J70)),0)</f>
        <v>0</v>
      </c>
      <c r="P562" s="368">
        <f>IF(AND(ROUND(('Charges variables-Calculs auto'!P$139-CONFIG!$D$7)/31,0)&gt;=ROUND('Charges variables (avancé)'!$J70,0),'Charges variables (avancé)'!$E70&lt;&gt;0),SUM(INDEX($C549:$BJ549,,IF((COLUMN(P562)-COLUMN($C562)+1)&gt;('Charges variables (avancé)'!$I70+'Charges variables (avancé)'!$J70),(COLUMN(P562)-COLUMN($C562)+1)-('Charges variables (avancé)'!$I70+'Charges variables (avancé)'!$J70),0)+1):INDEX($C549:$BJ549,,(COLUMN(P562)-COLUMN($C562)+1)-'Charges variables (avancé)'!$J70)),0)</f>
        <v>0</v>
      </c>
      <c r="Q562" s="368">
        <f>IF(AND(ROUND(('Charges variables-Calculs auto'!Q$139-CONFIG!$D$7)/31,0)&gt;=ROUND('Charges variables (avancé)'!$J70,0),'Charges variables (avancé)'!$E70&lt;&gt;0),SUM(INDEX($C549:$BJ549,,IF((COLUMN(Q562)-COLUMN($C562)+1)&gt;('Charges variables (avancé)'!$I70+'Charges variables (avancé)'!$J70),(COLUMN(Q562)-COLUMN($C562)+1)-('Charges variables (avancé)'!$I70+'Charges variables (avancé)'!$J70),0)+1):INDEX($C549:$BJ549,,(COLUMN(Q562)-COLUMN($C562)+1)-'Charges variables (avancé)'!$J70)),0)</f>
        <v>0</v>
      </c>
      <c r="R562" s="368">
        <f>IF(AND(ROUND(('Charges variables-Calculs auto'!R$139-CONFIG!$D$7)/31,0)&gt;=ROUND('Charges variables (avancé)'!$J70,0),'Charges variables (avancé)'!$E70&lt;&gt;0),SUM(INDEX($C549:$BJ549,,IF((COLUMN(R562)-COLUMN($C562)+1)&gt;('Charges variables (avancé)'!$I70+'Charges variables (avancé)'!$J70),(COLUMN(R562)-COLUMN($C562)+1)-('Charges variables (avancé)'!$I70+'Charges variables (avancé)'!$J70),0)+1):INDEX($C549:$BJ549,,(COLUMN(R562)-COLUMN($C562)+1)-'Charges variables (avancé)'!$J70)),0)</f>
        <v>0</v>
      </c>
      <c r="S562" s="368">
        <f>IF(AND(ROUND(('Charges variables-Calculs auto'!S$139-CONFIG!$D$7)/31,0)&gt;=ROUND('Charges variables (avancé)'!$J70,0),'Charges variables (avancé)'!$E70&lt;&gt;0),SUM(INDEX($C549:$BJ549,,IF((COLUMN(S562)-COLUMN($C562)+1)&gt;('Charges variables (avancé)'!$I70+'Charges variables (avancé)'!$J70),(COLUMN(S562)-COLUMN($C562)+1)-('Charges variables (avancé)'!$I70+'Charges variables (avancé)'!$J70),0)+1):INDEX($C549:$BJ549,,(COLUMN(S562)-COLUMN($C562)+1)-'Charges variables (avancé)'!$J70)),0)</f>
        <v>0</v>
      </c>
      <c r="T562" s="368">
        <f>IF(AND(ROUND(('Charges variables-Calculs auto'!T$139-CONFIG!$D$7)/31,0)&gt;=ROUND('Charges variables (avancé)'!$J70,0),'Charges variables (avancé)'!$E70&lt;&gt;0),SUM(INDEX($C549:$BJ549,,IF((COLUMN(T562)-COLUMN($C562)+1)&gt;('Charges variables (avancé)'!$I70+'Charges variables (avancé)'!$J70),(COLUMN(T562)-COLUMN($C562)+1)-('Charges variables (avancé)'!$I70+'Charges variables (avancé)'!$J70),0)+1):INDEX($C549:$BJ549,,(COLUMN(T562)-COLUMN($C562)+1)-'Charges variables (avancé)'!$J70)),0)</f>
        <v>0</v>
      </c>
      <c r="U562" s="368">
        <f>IF(AND(ROUND(('Charges variables-Calculs auto'!U$139-CONFIG!$D$7)/31,0)&gt;=ROUND('Charges variables (avancé)'!$J70,0),'Charges variables (avancé)'!$E70&lt;&gt;0),SUM(INDEX($C549:$BJ549,,IF((COLUMN(U562)-COLUMN($C562)+1)&gt;('Charges variables (avancé)'!$I70+'Charges variables (avancé)'!$J70),(COLUMN(U562)-COLUMN($C562)+1)-('Charges variables (avancé)'!$I70+'Charges variables (avancé)'!$J70),0)+1):INDEX($C549:$BJ549,,(COLUMN(U562)-COLUMN($C562)+1)-'Charges variables (avancé)'!$J70)),0)</f>
        <v>0</v>
      </c>
      <c r="V562" s="368">
        <f>IF(AND(ROUND(('Charges variables-Calculs auto'!V$139-CONFIG!$D$7)/31,0)&gt;=ROUND('Charges variables (avancé)'!$J70,0),'Charges variables (avancé)'!$E70&lt;&gt;0),SUM(INDEX($C549:$BJ549,,IF((COLUMN(V562)-COLUMN($C562)+1)&gt;('Charges variables (avancé)'!$I70+'Charges variables (avancé)'!$J70),(COLUMN(V562)-COLUMN($C562)+1)-('Charges variables (avancé)'!$I70+'Charges variables (avancé)'!$J70),0)+1):INDEX($C549:$BJ549,,(COLUMN(V562)-COLUMN($C562)+1)-'Charges variables (avancé)'!$J70)),0)</f>
        <v>0</v>
      </c>
      <c r="W562" s="368">
        <f>IF(AND(ROUND(('Charges variables-Calculs auto'!W$139-CONFIG!$D$7)/31,0)&gt;=ROUND('Charges variables (avancé)'!$J70,0),'Charges variables (avancé)'!$E70&lt;&gt;0),SUM(INDEX($C549:$BJ549,,IF((COLUMN(W562)-COLUMN($C562)+1)&gt;('Charges variables (avancé)'!$I70+'Charges variables (avancé)'!$J70),(COLUMN(W562)-COLUMN($C562)+1)-('Charges variables (avancé)'!$I70+'Charges variables (avancé)'!$J70),0)+1):INDEX($C549:$BJ549,,(COLUMN(W562)-COLUMN($C562)+1)-'Charges variables (avancé)'!$J70)),0)</f>
        <v>0</v>
      </c>
      <c r="X562" s="368">
        <f>IF(AND(ROUND(('Charges variables-Calculs auto'!X$139-CONFIG!$D$7)/31,0)&gt;=ROUND('Charges variables (avancé)'!$J70,0),'Charges variables (avancé)'!$E70&lt;&gt;0),SUM(INDEX($C549:$BJ549,,IF((COLUMN(X562)-COLUMN($C562)+1)&gt;('Charges variables (avancé)'!$I70+'Charges variables (avancé)'!$J70),(COLUMN(X562)-COLUMN($C562)+1)-('Charges variables (avancé)'!$I70+'Charges variables (avancé)'!$J70),0)+1):INDEX($C549:$BJ549,,(COLUMN(X562)-COLUMN($C562)+1)-'Charges variables (avancé)'!$J70)),0)</f>
        <v>0</v>
      </c>
      <c r="Y562" s="368">
        <f>IF(AND(ROUND(('Charges variables-Calculs auto'!Y$139-CONFIG!$D$7)/31,0)&gt;=ROUND('Charges variables (avancé)'!$J70,0),'Charges variables (avancé)'!$E70&lt;&gt;0),SUM(INDEX($C549:$BJ549,,IF((COLUMN(Y562)-COLUMN($C562)+1)&gt;('Charges variables (avancé)'!$I70+'Charges variables (avancé)'!$J70),(COLUMN(Y562)-COLUMN($C562)+1)-('Charges variables (avancé)'!$I70+'Charges variables (avancé)'!$J70),0)+1):INDEX($C549:$BJ549,,(COLUMN(Y562)-COLUMN($C562)+1)-'Charges variables (avancé)'!$J70)),0)</f>
        <v>0</v>
      </c>
      <c r="Z562" s="368">
        <f>IF(AND(ROUND(('Charges variables-Calculs auto'!Z$139-CONFIG!$D$7)/31,0)&gt;=ROUND('Charges variables (avancé)'!$J70,0),'Charges variables (avancé)'!$E70&lt;&gt;0),SUM(INDEX($C549:$BJ549,,IF((COLUMN(Z562)-COLUMN($C562)+1)&gt;('Charges variables (avancé)'!$I70+'Charges variables (avancé)'!$J70),(COLUMN(Z562)-COLUMN($C562)+1)-('Charges variables (avancé)'!$I70+'Charges variables (avancé)'!$J70),0)+1):INDEX($C549:$BJ549,,(COLUMN(Z562)-COLUMN($C562)+1)-'Charges variables (avancé)'!$J70)),0)</f>
        <v>0</v>
      </c>
      <c r="AA562" s="368">
        <f>IF(AND(ROUND(('Charges variables-Calculs auto'!AA$139-CONFIG!$D$7)/31,0)&gt;=ROUND('Charges variables (avancé)'!$J70,0),'Charges variables (avancé)'!$E70&lt;&gt;0),SUM(INDEX($C549:$BJ549,,IF((COLUMN(AA562)-COLUMN($C562)+1)&gt;('Charges variables (avancé)'!$I70+'Charges variables (avancé)'!$J70),(COLUMN(AA562)-COLUMN($C562)+1)-('Charges variables (avancé)'!$I70+'Charges variables (avancé)'!$J70),0)+1):INDEX($C549:$BJ549,,(COLUMN(AA562)-COLUMN($C562)+1)-'Charges variables (avancé)'!$J70)),0)</f>
        <v>0</v>
      </c>
      <c r="AB562" s="368">
        <f>IF(AND(ROUND(('Charges variables-Calculs auto'!AB$139-CONFIG!$D$7)/31,0)&gt;=ROUND('Charges variables (avancé)'!$J70,0),'Charges variables (avancé)'!$E70&lt;&gt;0),SUM(INDEX($C549:$BJ549,,IF((COLUMN(AB562)-COLUMN($C562)+1)&gt;('Charges variables (avancé)'!$I70+'Charges variables (avancé)'!$J70),(COLUMN(AB562)-COLUMN($C562)+1)-('Charges variables (avancé)'!$I70+'Charges variables (avancé)'!$J70),0)+1):INDEX($C549:$BJ549,,(COLUMN(AB562)-COLUMN($C562)+1)-'Charges variables (avancé)'!$J70)),0)</f>
        <v>0</v>
      </c>
      <c r="AC562" s="368">
        <f>IF(AND(ROUND(('Charges variables-Calculs auto'!AC$139-CONFIG!$D$7)/31,0)&gt;=ROUND('Charges variables (avancé)'!$J70,0),'Charges variables (avancé)'!$E70&lt;&gt;0),SUM(INDEX($C549:$BJ549,,IF((COLUMN(AC562)-COLUMN($C562)+1)&gt;('Charges variables (avancé)'!$I70+'Charges variables (avancé)'!$J70),(COLUMN(AC562)-COLUMN($C562)+1)-('Charges variables (avancé)'!$I70+'Charges variables (avancé)'!$J70),0)+1):INDEX($C549:$BJ549,,(COLUMN(AC562)-COLUMN($C562)+1)-'Charges variables (avancé)'!$J70)),0)</f>
        <v>0</v>
      </c>
      <c r="AD562" s="368">
        <f>IF(AND(ROUND(('Charges variables-Calculs auto'!AD$139-CONFIG!$D$7)/31,0)&gt;=ROUND('Charges variables (avancé)'!$J70,0),'Charges variables (avancé)'!$E70&lt;&gt;0),SUM(INDEX($C549:$BJ549,,IF((COLUMN(AD562)-COLUMN($C562)+1)&gt;('Charges variables (avancé)'!$I70+'Charges variables (avancé)'!$J70),(COLUMN(AD562)-COLUMN($C562)+1)-('Charges variables (avancé)'!$I70+'Charges variables (avancé)'!$J70),0)+1):INDEX($C549:$BJ549,,(COLUMN(AD562)-COLUMN($C562)+1)-'Charges variables (avancé)'!$J70)),0)</f>
        <v>0</v>
      </c>
      <c r="AE562" s="368">
        <f>IF(AND(ROUND(('Charges variables-Calculs auto'!AE$139-CONFIG!$D$7)/31,0)&gt;=ROUND('Charges variables (avancé)'!$J70,0),'Charges variables (avancé)'!$E70&lt;&gt;0),SUM(INDEX($C549:$BJ549,,IF((COLUMN(AE562)-COLUMN($C562)+1)&gt;('Charges variables (avancé)'!$I70+'Charges variables (avancé)'!$J70),(COLUMN(AE562)-COLUMN($C562)+1)-('Charges variables (avancé)'!$I70+'Charges variables (avancé)'!$J70),0)+1):INDEX($C549:$BJ549,,(COLUMN(AE562)-COLUMN($C562)+1)-'Charges variables (avancé)'!$J70)),0)</f>
        <v>0</v>
      </c>
      <c r="AF562" s="368">
        <f>IF(AND(ROUND(('Charges variables-Calculs auto'!AF$139-CONFIG!$D$7)/31,0)&gt;=ROUND('Charges variables (avancé)'!$J70,0),'Charges variables (avancé)'!$E70&lt;&gt;0),SUM(INDEX($C549:$BJ549,,IF((COLUMN(AF562)-COLUMN($C562)+1)&gt;('Charges variables (avancé)'!$I70+'Charges variables (avancé)'!$J70),(COLUMN(AF562)-COLUMN($C562)+1)-('Charges variables (avancé)'!$I70+'Charges variables (avancé)'!$J70),0)+1):INDEX($C549:$BJ549,,(COLUMN(AF562)-COLUMN($C562)+1)-'Charges variables (avancé)'!$J70)),0)</f>
        <v>0</v>
      </c>
      <c r="AG562" s="368">
        <f>IF(AND(ROUND(('Charges variables-Calculs auto'!AG$139-CONFIG!$D$7)/31,0)&gt;=ROUND('Charges variables (avancé)'!$J70,0),'Charges variables (avancé)'!$E70&lt;&gt;0),SUM(INDEX($C549:$BJ549,,IF((COLUMN(AG562)-COLUMN($C562)+1)&gt;('Charges variables (avancé)'!$I70+'Charges variables (avancé)'!$J70),(COLUMN(AG562)-COLUMN($C562)+1)-('Charges variables (avancé)'!$I70+'Charges variables (avancé)'!$J70),0)+1):INDEX($C549:$BJ549,,(COLUMN(AG562)-COLUMN($C562)+1)-'Charges variables (avancé)'!$J70)),0)</f>
        <v>0</v>
      </c>
      <c r="AH562" s="368">
        <f>IF(AND(ROUND(('Charges variables-Calculs auto'!AH$139-CONFIG!$D$7)/31,0)&gt;=ROUND('Charges variables (avancé)'!$J70,0),'Charges variables (avancé)'!$E70&lt;&gt;0),SUM(INDEX($C549:$BJ549,,IF((COLUMN(AH562)-COLUMN($C562)+1)&gt;('Charges variables (avancé)'!$I70+'Charges variables (avancé)'!$J70),(COLUMN(AH562)-COLUMN($C562)+1)-('Charges variables (avancé)'!$I70+'Charges variables (avancé)'!$J70),0)+1):INDEX($C549:$BJ549,,(COLUMN(AH562)-COLUMN($C562)+1)-'Charges variables (avancé)'!$J70)),0)</f>
        <v>0</v>
      </c>
      <c r="AI562" s="368">
        <f>IF(AND(ROUND(('Charges variables-Calculs auto'!AI$139-CONFIG!$D$7)/31,0)&gt;=ROUND('Charges variables (avancé)'!$J70,0),'Charges variables (avancé)'!$E70&lt;&gt;0),SUM(INDEX($C549:$BJ549,,IF((COLUMN(AI562)-COLUMN($C562)+1)&gt;('Charges variables (avancé)'!$I70+'Charges variables (avancé)'!$J70),(COLUMN(AI562)-COLUMN($C562)+1)-('Charges variables (avancé)'!$I70+'Charges variables (avancé)'!$J70),0)+1):INDEX($C549:$BJ549,,(COLUMN(AI562)-COLUMN($C562)+1)-'Charges variables (avancé)'!$J70)),0)</f>
        <v>0</v>
      </c>
      <c r="AJ562" s="368">
        <f>IF(AND(ROUND(('Charges variables-Calculs auto'!AJ$139-CONFIG!$D$7)/31,0)&gt;=ROUND('Charges variables (avancé)'!$J70,0),'Charges variables (avancé)'!$E70&lt;&gt;0),SUM(INDEX($C549:$BJ549,,IF((COLUMN(AJ562)-COLUMN($C562)+1)&gt;('Charges variables (avancé)'!$I70+'Charges variables (avancé)'!$J70),(COLUMN(AJ562)-COLUMN($C562)+1)-('Charges variables (avancé)'!$I70+'Charges variables (avancé)'!$J70),0)+1):INDEX($C549:$BJ549,,(COLUMN(AJ562)-COLUMN($C562)+1)-'Charges variables (avancé)'!$J70)),0)</f>
        <v>0</v>
      </c>
      <c r="AK562" s="368">
        <f>IF(AND(ROUND(('Charges variables-Calculs auto'!AK$139-CONFIG!$D$7)/31,0)&gt;=ROUND('Charges variables (avancé)'!$J70,0),'Charges variables (avancé)'!$E70&lt;&gt;0),SUM(INDEX($C549:$BJ549,,IF((COLUMN(AK562)-COLUMN($C562)+1)&gt;('Charges variables (avancé)'!$I70+'Charges variables (avancé)'!$J70),(COLUMN(AK562)-COLUMN($C562)+1)-('Charges variables (avancé)'!$I70+'Charges variables (avancé)'!$J70),0)+1):INDEX($C549:$BJ549,,(COLUMN(AK562)-COLUMN($C562)+1)-'Charges variables (avancé)'!$J70)),0)</f>
        <v>0</v>
      </c>
      <c r="AL562" s="368">
        <f>IF(AND(ROUND(('Charges variables-Calculs auto'!AL$139-CONFIG!$D$7)/31,0)&gt;=ROUND('Charges variables (avancé)'!$J70,0),'Charges variables (avancé)'!$E70&lt;&gt;0),SUM(INDEX($C549:$BJ549,,IF((COLUMN(AL562)-COLUMN($C562)+1)&gt;('Charges variables (avancé)'!$I70+'Charges variables (avancé)'!$J70),(COLUMN(AL562)-COLUMN($C562)+1)-('Charges variables (avancé)'!$I70+'Charges variables (avancé)'!$J70),0)+1):INDEX($C549:$BJ549,,(COLUMN(AL562)-COLUMN($C562)+1)-'Charges variables (avancé)'!$J70)),0)</f>
        <v>0</v>
      </c>
      <c r="AM562" s="368">
        <f>IF(AND(ROUND(('Charges variables-Calculs auto'!AM$139-CONFIG!$D$7)/31,0)&gt;=ROUND('Charges variables (avancé)'!$J70,0),'Charges variables (avancé)'!$E70&lt;&gt;0),SUM(INDEX($C549:$BJ549,,IF((COLUMN(AM562)-COLUMN($C562)+1)&gt;('Charges variables (avancé)'!$I70+'Charges variables (avancé)'!$J70),(COLUMN(AM562)-COLUMN($C562)+1)-('Charges variables (avancé)'!$I70+'Charges variables (avancé)'!$J70),0)+1):INDEX($C549:$BJ549,,(COLUMN(AM562)-COLUMN($C562)+1)-'Charges variables (avancé)'!$J70)),0)</f>
        <v>0</v>
      </c>
      <c r="AN562" s="368">
        <f>IF(AND(ROUND(('Charges variables-Calculs auto'!AN$139-CONFIG!$D$7)/31,0)&gt;=ROUND('Charges variables (avancé)'!$J70,0),'Charges variables (avancé)'!$E70&lt;&gt;0),SUM(INDEX($C549:$BJ549,,IF((COLUMN(AN562)-COLUMN($C562)+1)&gt;('Charges variables (avancé)'!$I70+'Charges variables (avancé)'!$J70),(COLUMN(AN562)-COLUMN($C562)+1)-('Charges variables (avancé)'!$I70+'Charges variables (avancé)'!$J70),0)+1):INDEX($C549:$BJ549,,(COLUMN(AN562)-COLUMN($C562)+1)-'Charges variables (avancé)'!$J70)),0)</f>
        <v>0</v>
      </c>
      <c r="AO562" s="368">
        <f>IF(AND(ROUND(('Charges variables-Calculs auto'!AO$139-CONFIG!$D$7)/31,0)&gt;=ROUND('Charges variables (avancé)'!$J70,0),'Charges variables (avancé)'!$E70&lt;&gt;0),SUM(INDEX($C549:$BJ549,,IF((COLUMN(AO562)-COLUMN($C562)+1)&gt;('Charges variables (avancé)'!$I70+'Charges variables (avancé)'!$J70),(COLUMN(AO562)-COLUMN($C562)+1)-('Charges variables (avancé)'!$I70+'Charges variables (avancé)'!$J70),0)+1):INDEX($C549:$BJ549,,(COLUMN(AO562)-COLUMN($C562)+1)-'Charges variables (avancé)'!$J70)),0)</f>
        <v>0</v>
      </c>
      <c r="AP562" s="368">
        <f>IF(AND(ROUND(('Charges variables-Calculs auto'!AP$139-CONFIG!$D$7)/31,0)&gt;=ROUND('Charges variables (avancé)'!$J70,0),'Charges variables (avancé)'!$E70&lt;&gt;0),SUM(INDEX($C549:$BJ549,,IF((COLUMN(AP562)-COLUMN($C562)+1)&gt;('Charges variables (avancé)'!$I70+'Charges variables (avancé)'!$J70),(COLUMN(AP562)-COLUMN($C562)+1)-('Charges variables (avancé)'!$I70+'Charges variables (avancé)'!$J70),0)+1):INDEX($C549:$BJ549,,(COLUMN(AP562)-COLUMN($C562)+1)-'Charges variables (avancé)'!$J70)),0)</f>
        <v>0</v>
      </c>
      <c r="AQ562" s="368">
        <f>IF(AND(ROUND(('Charges variables-Calculs auto'!AQ$139-CONFIG!$D$7)/31,0)&gt;=ROUND('Charges variables (avancé)'!$J70,0),'Charges variables (avancé)'!$E70&lt;&gt;0),SUM(INDEX($C549:$BJ549,,IF((COLUMN(AQ562)-COLUMN($C562)+1)&gt;('Charges variables (avancé)'!$I70+'Charges variables (avancé)'!$J70),(COLUMN(AQ562)-COLUMN($C562)+1)-('Charges variables (avancé)'!$I70+'Charges variables (avancé)'!$J70),0)+1):INDEX($C549:$BJ549,,(COLUMN(AQ562)-COLUMN($C562)+1)-'Charges variables (avancé)'!$J70)),0)</f>
        <v>0</v>
      </c>
      <c r="AR562" s="368">
        <f>IF(AND(ROUND(('Charges variables-Calculs auto'!AR$139-CONFIG!$D$7)/31,0)&gt;=ROUND('Charges variables (avancé)'!$J70,0),'Charges variables (avancé)'!$E70&lt;&gt;0),SUM(INDEX($C549:$BJ549,,IF((COLUMN(AR562)-COLUMN($C562)+1)&gt;('Charges variables (avancé)'!$I70+'Charges variables (avancé)'!$J70),(COLUMN(AR562)-COLUMN($C562)+1)-('Charges variables (avancé)'!$I70+'Charges variables (avancé)'!$J70),0)+1):INDEX($C549:$BJ549,,(COLUMN(AR562)-COLUMN($C562)+1)-'Charges variables (avancé)'!$J70)),0)</f>
        <v>0</v>
      </c>
      <c r="AS562" s="368">
        <f>IF(AND(ROUND(('Charges variables-Calculs auto'!AS$139-CONFIG!$D$7)/31,0)&gt;=ROUND('Charges variables (avancé)'!$J70,0),'Charges variables (avancé)'!$E70&lt;&gt;0),SUM(INDEX($C549:$BJ549,,IF((COLUMN(AS562)-COLUMN($C562)+1)&gt;('Charges variables (avancé)'!$I70+'Charges variables (avancé)'!$J70),(COLUMN(AS562)-COLUMN($C562)+1)-('Charges variables (avancé)'!$I70+'Charges variables (avancé)'!$J70),0)+1):INDEX($C549:$BJ549,,(COLUMN(AS562)-COLUMN($C562)+1)-'Charges variables (avancé)'!$J70)),0)</f>
        <v>0</v>
      </c>
      <c r="AT562" s="368">
        <f>IF(AND(ROUND(('Charges variables-Calculs auto'!AT$139-CONFIG!$D$7)/31,0)&gt;=ROUND('Charges variables (avancé)'!$J70,0),'Charges variables (avancé)'!$E70&lt;&gt;0),SUM(INDEX($C549:$BJ549,,IF((COLUMN(AT562)-COLUMN($C562)+1)&gt;('Charges variables (avancé)'!$I70+'Charges variables (avancé)'!$J70),(COLUMN(AT562)-COLUMN($C562)+1)-('Charges variables (avancé)'!$I70+'Charges variables (avancé)'!$J70),0)+1):INDEX($C549:$BJ549,,(COLUMN(AT562)-COLUMN($C562)+1)-'Charges variables (avancé)'!$J70)),0)</f>
        <v>0</v>
      </c>
      <c r="AU562" s="368">
        <f>IF(AND(ROUND(('Charges variables-Calculs auto'!AU$139-CONFIG!$D$7)/31,0)&gt;=ROUND('Charges variables (avancé)'!$J70,0),'Charges variables (avancé)'!$E70&lt;&gt;0),SUM(INDEX($C549:$BJ549,,IF((COLUMN(AU562)-COLUMN($C562)+1)&gt;('Charges variables (avancé)'!$I70+'Charges variables (avancé)'!$J70),(COLUMN(AU562)-COLUMN($C562)+1)-('Charges variables (avancé)'!$I70+'Charges variables (avancé)'!$J70),0)+1):INDEX($C549:$BJ549,,(COLUMN(AU562)-COLUMN($C562)+1)-'Charges variables (avancé)'!$J70)),0)</f>
        <v>0</v>
      </c>
      <c r="AV562" s="368">
        <f>IF(AND(ROUND(('Charges variables-Calculs auto'!AV$139-CONFIG!$D$7)/31,0)&gt;=ROUND('Charges variables (avancé)'!$J70,0),'Charges variables (avancé)'!$E70&lt;&gt;0),SUM(INDEX($C549:$BJ549,,IF((COLUMN(AV562)-COLUMN($C562)+1)&gt;('Charges variables (avancé)'!$I70+'Charges variables (avancé)'!$J70),(COLUMN(AV562)-COLUMN($C562)+1)-('Charges variables (avancé)'!$I70+'Charges variables (avancé)'!$J70),0)+1):INDEX($C549:$BJ549,,(COLUMN(AV562)-COLUMN($C562)+1)-'Charges variables (avancé)'!$J70)),0)</f>
        <v>0</v>
      </c>
      <c r="AW562" s="368">
        <f>IF(AND(ROUND(('Charges variables-Calculs auto'!AW$139-CONFIG!$D$7)/31,0)&gt;=ROUND('Charges variables (avancé)'!$J70,0),'Charges variables (avancé)'!$E70&lt;&gt;0),SUM(INDEX($C549:$BJ549,,IF((COLUMN(AW562)-COLUMN($C562)+1)&gt;('Charges variables (avancé)'!$I70+'Charges variables (avancé)'!$J70),(COLUMN(AW562)-COLUMN($C562)+1)-('Charges variables (avancé)'!$I70+'Charges variables (avancé)'!$J70),0)+1):INDEX($C549:$BJ549,,(COLUMN(AW562)-COLUMN($C562)+1)-'Charges variables (avancé)'!$J70)),0)</f>
        <v>0</v>
      </c>
      <c r="AX562" s="368">
        <f>IF(AND(ROUND(('Charges variables-Calculs auto'!AX$139-CONFIG!$D$7)/31,0)&gt;=ROUND('Charges variables (avancé)'!$J70,0),'Charges variables (avancé)'!$E70&lt;&gt;0),SUM(INDEX($C549:$BJ549,,IF((COLUMN(AX562)-COLUMN($C562)+1)&gt;('Charges variables (avancé)'!$I70+'Charges variables (avancé)'!$J70),(COLUMN(AX562)-COLUMN($C562)+1)-('Charges variables (avancé)'!$I70+'Charges variables (avancé)'!$J70),0)+1):INDEX($C549:$BJ549,,(COLUMN(AX562)-COLUMN($C562)+1)-'Charges variables (avancé)'!$J70)),0)</f>
        <v>0</v>
      </c>
      <c r="AY562" s="368">
        <f>IF(AND(ROUND(('Charges variables-Calculs auto'!AY$139-CONFIG!$D$7)/31,0)&gt;=ROUND('Charges variables (avancé)'!$J70,0),'Charges variables (avancé)'!$E70&lt;&gt;0),SUM(INDEX($C549:$BJ549,,IF((COLUMN(AY562)-COLUMN($C562)+1)&gt;('Charges variables (avancé)'!$I70+'Charges variables (avancé)'!$J70),(COLUMN(AY562)-COLUMN($C562)+1)-('Charges variables (avancé)'!$I70+'Charges variables (avancé)'!$J70),0)+1):INDEX($C549:$BJ549,,(COLUMN(AY562)-COLUMN($C562)+1)-'Charges variables (avancé)'!$J70)),0)</f>
        <v>0</v>
      </c>
      <c r="AZ562" s="368">
        <f>IF(AND(ROUND(('Charges variables-Calculs auto'!AZ$139-CONFIG!$D$7)/31,0)&gt;=ROUND('Charges variables (avancé)'!$J70,0),'Charges variables (avancé)'!$E70&lt;&gt;0),SUM(INDEX($C549:$BJ549,,IF((COLUMN(AZ562)-COLUMN($C562)+1)&gt;('Charges variables (avancé)'!$I70+'Charges variables (avancé)'!$J70),(COLUMN(AZ562)-COLUMN($C562)+1)-('Charges variables (avancé)'!$I70+'Charges variables (avancé)'!$J70),0)+1):INDEX($C549:$BJ549,,(COLUMN(AZ562)-COLUMN($C562)+1)-'Charges variables (avancé)'!$J70)),0)</f>
        <v>0</v>
      </c>
      <c r="BA562" s="368">
        <f>IF(AND(ROUND(('Charges variables-Calculs auto'!BA$139-CONFIG!$D$7)/31,0)&gt;=ROUND('Charges variables (avancé)'!$J70,0),'Charges variables (avancé)'!$E70&lt;&gt;0),SUM(INDEX($C549:$BJ549,,IF((COLUMN(BA562)-COLUMN($C562)+1)&gt;('Charges variables (avancé)'!$I70+'Charges variables (avancé)'!$J70),(COLUMN(BA562)-COLUMN($C562)+1)-('Charges variables (avancé)'!$I70+'Charges variables (avancé)'!$J70),0)+1):INDEX($C549:$BJ549,,(COLUMN(BA562)-COLUMN($C562)+1)-'Charges variables (avancé)'!$J70)),0)</f>
        <v>0</v>
      </c>
      <c r="BB562" s="368">
        <f>IF(AND(ROUND(('Charges variables-Calculs auto'!BB$139-CONFIG!$D$7)/31,0)&gt;=ROUND('Charges variables (avancé)'!$J70,0),'Charges variables (avancé)'!$E70&lt;&gt;0),SUM(INDEX($C549:$BJ549,,IF((COLUMN(BB562)-COLUMN($C562)+1)&gt;('Charges variables (avancé)'!$I70+'Charges variables (avancé)'!$J70),(COLUMN(BB562)-COLUMN($C562)+1)-('Charges variables (avancé)'!$I70+'Charges variables (avancé)'!$J70),0)+1):INDEX($C549:$BJ549,,(COLUMN(BB562)-COLUMN($C562)+1)-'Charges variables (avancé)'!$J70)),0)</f>
        <v>0</v>
      </c>
      <c r="BC562" s="368">
        <f>IF(AND(ROUND(('Charges variables-Calculs auto'!BC$139-CONFIG!$D$7)/31,0)&gt;=ROUND('Charges variables (avancé)'!$J70,0),'Charges variables (avancé)'!$E70&lt;&gt;0),SUM(INDEX($C549:$BJ549,,IF((COLUMN(BC562)-COLUMN($C562)+1)&gt;('Charges variables (avancé)'!$I70+'Charges variables (avancé)'!$J70),(COLUMN(BC562)-COLUMN($C562)+1)-('Charges variables (avancé)'!$I70+'Charges variables (avancé)'!$J70),0)+1):INDEX($C549:$BJ549,,(COLUMN(BC562)-COLUMN($C562)+1)-'Charges variables (avancé)'!$J70)),0)</f>
        <v>0</v>
      </c>
      <c r="BD562" s="368">
        <f>IF(AND(ROUND(('Charges variables-Calculs auto'!BD$139-CONFIG!$D$7)/31,0)&gt;=ROUND('Charges variables (avancé)'!$J70,0),'Charges variables (avancé)'!$E70&lt;&gt;0),SUM(INDEX($C549:$BJ549,,IF((COLUMN(BD562)-COLUMN($C562)+1)&gt;('Charges variables (avancé)'!$I70+'Charges variables (avancé)'!$J70),(COLUMN(BD562)-COLUMN($C562)+1)-('Charges variables (avancé)'!$I70+'Charges variables (avancé)'!$J70),0)+1):INDEX($C549:$BJ549,,(COLUMN(BD562)-COLUMN($C562)+1)-'Charges variables (avancé)'!$J70)),0)</f>
        <v>0</v>
      </c>
      <c r="BE562" s="368">
        <f>IF(AND(ROUND(('Charges variables-Calculs auto'!BE$139-CONFIG!$D$7)/31,0)&gt;=ROUND('Charges variables (avancé)'!$J70,0),'Charges variables (avancé)'!$E70&lt;&gt;0),SUM(INDEX($C549:$BJ549,,IF((COLUMN(BE562)-COLUMN($C562)+1)&gt;('Charges variables (avancé)'!$I70+'Charges variables (avancé)'!$J70),(COLUMN(BE562)-COLUMN($C562)+1)-('Charges variables (avancé)'!$I70+'Charges variables (avancé)'!$J70),0)+1):INDEX($C549:$BJ549,,(COLUMN(BE562)-COLUMN($C562)+1)-'Charges variables (avancé)'!$J70)),0)</f>
        <v>0</v>
      </c>
      <c r="BF562" s="368">
        <f>IF(AND(ROUND(('Charges variables-Calculs auto'!BF$139-CONFIG!$D$7)/31,0)&gt;=ROUND('Charges variables (avancé)'!$J70,0),'Charges variables (avancé)'!$E70&lt;&gt;0),SUM(INDEX($C549:$BJ549,,IF((COLUMN(BF562)-COLUMN($C562)+1)&gt;('Charges variables (avancé)'!$I70+'Charges variables (avancé)'!$J70),(COLUMN(BF562)-COLUMN($C562)+1)-('Charges variables (avancé)'!$I70+'Charges variables (avancé)'!$J70),0)+1):INDEX($C549:$BJ549,,(COLUMN(BF562)-COLUMN($C562)+1)-'Charges variables (avancé)'!$J70)),0)</f>
        <v>0</v>
      </c>
      <c r="BG562" s="368">
        <f>IF(AND(ROUND(('Charges variables-Calculs auto'!BG$139-CONFIG!$D$7)/31,0)&gt;=ROUND('Charges variables (avancé)'!$J70,0),'Charges variables (avancé)'!$E70&lt;&gt;0),SUM(INDEX($C549:$BJ549,,IF((COLUMN(BG562)-COLUMN($C562)+1)&gt;('Charges variables (avancé)'!$I70+'Charges variables (avancé)'!$J70),(COLUMN(BG562)-COLUMN($C562)+1)-('Charges variables (avancé)'!$I70+'Charges variables (avancé)'!$J70),0)+1):INDEX($C549:$BJ549,,(COLUMN(BG562)-COLUMN($C562)+1)-'Charges variables (avancé)'!$J70)),0)</f>
        <v>0</v>
      </c>
      <c r="BH562" s="368">
        <f>IF(AND(ROUND(('Charges variables-Calculs auto'!BH$139-CONFIG!$D$7)/31,0)&gt;=ROUND('Charges variables (avancé)'!$J70,0),'Charges variables (avancé)'!$E70&lt;&gt;0),SUM(INDEX($C549:$BJ549,,IF((COLUMN(BH562)-COLUMN($C562)+1)&gt;('Charges variables (avancé)'!$I70+'Charges variables (avancé)'!$J70),(COLUMN(BH562)-COLUMN($C562)+1)-('Charges variables (avancé)'!$I70+'Charges variables (avancé)'!$J70),0)+1):INDEX($C549:$BJ549,,(COLUMN(BH562)-COLUMN($C562)+1)-'Charges variables (avancé)'!$J70)),0)</f>
        <v>0</v>
      </c>
      <c r="BI562" s="368">
        <f>IF(AND(ROUND(('Charges variables-Calculs auto'!BI$139-CONFIG!$D$7)/31,0)&gt;=ROUND('Charges variables (avancé)'!$J70,0),'Charges variables (avancé)'!$E70&lt;&gt;0),SUM(INDEX($C549:$BJ549,,IF((COLUMN(BI562)-COLUMN($C562)+1)&gt;('Charges variables (avancé)'!$I70+'Charges variables (avancé)'!$J70),(COLUMN(BI562)-COLUMN($C562)+1)-('Charges variables (avancé)'!$I70+'Charges variables (avancé)'!$J70),0)+1):INDEX($C549:$BJ549,,(COLUMN(BI562)-COLUMN($C562)+1)-'Charges variables (avancé)'!$J70)),0)</f>
        <v>0</v>
      </c>
      <c r="BJ562" s="368">
        <f>IF(AND(ROUND(('Charges variables-Calculs auto'!BJ$139-CONFIG!$D$7)/31,0)&gt;=ROUND('Charges variables (avancé)'!$J70,0),'Charges variables (avancé)'!$E70&lt;&gt;0),SUM(INDEX($C549:$BJ549,,IF((COLUMN(BJ562)-COLUMN($C562)+1)&gt;('Charges variables (avancé)'!$I70+'Charges variables (avancé)'!$J70),(COLUMN(BJ562)-COLUMN($C562)+1)-('Charges variables (avancé)'!$I70+'Charges variables (avancé)'!$J70),0)+1):INDEX($C549:$BJ549,,(COLUMN(BJ562)-COLUMN($C562)+1)-'Charges variables (avancé)'!$J70)),0)</f>
        <v>0</v>
      </c>
    </row>
    <row r="563" spans="2:62" ht="15" customHeight="1">
      <c r="B563" s="366">
        <f>'Charges variables (avancé)'!C71</f>
        <v>0</v>
      </c>
      <c r="C563" s="368">
        <f>IF(AND(ROUND(('Charges variables-Calculs auto'!C$139-CONFIG!$D$7)/31,0)&gt;=ROUND('Charges variables (avancé)'!$J71,0),'Charges variables (avancé)'!$E71&lt;&gt;0),SUM(INDEX($C550:$BJ550,,IF((COLUMN(C563)-COLUMN($C563)+1)&gt;('Charges variables (avancé)'!$I71+'Charges variables (avancé)'!$J71),(COLUMN(C563)-COLUMN($C563)+1)-('Charges variables (avancé)'!$I71+'Charges variables (avancé)'!$J71),0)+1):INDEX($C550:$BJ550,,(COLUMN(C563)-COLUMN($C563)+1)-'Charges variables (avancé)'!$J71)),0)</f>
        <v>0</v>
      </c>
      <c r="D563" s="368">
        <f>IF(AND(ROUND(('Charges variables-Calculs auto'!D$139-CONFIG!$D$7)/31,0)&gt;=ROUND('Charges variables (avancé)'!$J71,0),'Charges variables (avancé)'!$E71&lt;&gt;0),SUM(INDEX($C550:$BJ550,,IF((COLUMN(D563)-COLUMN($C563)+1)&gt;('Charges variables (avancé)'!$I71+'Charges variables (avancé)'!$J71),(COLUMN(D563)-COLUMN($C563)+1)-('Charges variables (avancé)'!$I71+'Charges variables (avancé)'!$J71),0)+1):INDEX($C550:$BJ550,,(COLUMN(D563)-COLUMN($C563)+1)-'Charges variables (avancé)'!$J71)),0)</f>
        <v>0</v>
      </c>
      <c r="E563" s="368">
        <f>IF(AND(ROUND(('Charges variables-Calculs auto'!E$139-CONFIG!$D$7)/31,0)&gt;=ROUND('Charges variables (avancé)'!$J71,0),'Charges variables (avancé)'!$E71&lt;&gt;0),SUM(INDEX($C550:$BJ550,,IF((COLUMN(E563)-COLUMN($C563)+1)&gt;('Charges variables (avancé)'!$I71+'Charges variables (avancé)'!$J71),(COLUMN(E563)-COLUMN($C563)+1)-('Charges variables (avancé)'!$I71+'Charges variables (avancé)'!$J71),0)+1):INDEX($C550:$BJ550,,(COLUMN(E563)-COLUMN($C563)+1)-'Charges variables (avancé)'!$J71)),0)</f>
        <v>0</v>
      </c>
      <c r="F563" s="368">
        <f>IF(AND(ROUND(('Charges variables-Calculs auto'!F$139-CONFIG!$D$7)/31,0)&gt;=ROUND('Charges variables (avancé)'!$J71,0),'Charges variables (avancé)'!$E71&lt;&gt;0),SUM(INDEX($C550:$BJ550,,IF((COLUMN(F563)-COLUMN($C563)+1)&gt;('Charges variables (avancé)'!$I71+'Charges variables (avancé)'!$J71),(COLUMN(F563)-COLUMN($C563)+1)-('Charges variables (avancé)'!$I71+'Charges variables (avancé)'!$J71),0)+1):INDEX($C550:$BJ550,,(COLUMN(F563)-COLUMN($C563)+1)-'Charges variables (avancé)'!$J71)),0)</f>
        <v>0</v>
      </c>
      <c r="G563" s="368">
        <f>IF(AND(ROUND(('Charges variables-Calculs auto'!G$139-CONFIG!$D$7)/31,0)&gt;=ROUND('Charges variables (avancé)'!$J71,0),'Charges variables (avancé)'!$E71&lt;&gt;0),SUM(INDEX($C550:$BJ550,,IF((COLUMN(G563)-COLUMN($C563)+1)&gt;('Charges variables (avancé)'!$I71+'Charges variables (avancé)'!$J71),(COLUMN(G563)-COLUMN($C563)+1)-('Charges variables (avancé)'!$I71+'Charges variables (avancé)'!$J71),0)+1):INDEX($C550:$BJ550,,(COLUMN(G563)-COLUMN($C563)+1)-'Charges variables (avancé)'!$J71)),0)</f>
        <v>0</v>
      </c>
      <c r="H563" s="368">
        <f>IF(AND(ROUND(('Charges variables-Calculs auto'!H$139-CONFIG!$D$7)/31,0)&gt;=ROUND('Charges variables (avancé)'!$J71,0),'Charges variables (avancé)'!$E71&lt;&gt;0),SUM(INDEX($C550:$BJ550,,IF((COLUMN(H563)-COLUMN($C563)+1)&gt;('Charges variables (avancé)'!$I71+'Charges variables (avancé)'!$J71),(COLUMN(H563)-COLUMN($C563)+1)-('Charges variables (avancé)'!$I71+'Charges variables (avancé)'!$J71),0)+1):INDEX($C550:$BJ550,,(COLUMN(H563)-COLUMN($C563)+1)-'Charges variables (avancé)'!$J71)),0)</f>
        <v>0</v>
      </c>
      <c r="I563" s="368">
        <f>IF(AND(ROUND(('Charges variables-Calculs auto'!I$139-CONFIG!$D$7)/31,0)&gt;=ROUND('Charges variables (avancé)'!$J71,0),'Charges variables (avancé)'!$E71&lt;&gt;0),SUM(INDEX($C550:$BJ550,,IF((COLUMN(I563)-COLUMN($C563)+1)&gt;('Charges variables (avancé)'!$I71+'Charges variables (avancé)'!$J71),(COLUMN(I563)-COLUMN($C563)+1)-('Charges variables (avancé)'!$I71+'Charges variables (avancé)'!$J71),0)+1):INDEX($C550:$BJ550,,(COLUMN(I563)-COLUMN($C563)+1)-'Charges variables (avancé)'!$J71)),0)</f>
        <v>0</v>
      </c>
      <c r="J563" s="368">
        <f>IF(AND(ROUND(('Charges variables-Calculs auto'!J$139-CONFIG!$D$7)/31,0)&gt;=ROUND('Charges variables (avancé)'!$J71,0),'Charges variables (avancé)'!$E71&lt;&gt;0),SUM(INDEX($C550:$BJ550,,IF((COLUMN(J563)-COLUMN($C563)+1)&gt;('Charges variables (avancé)'!$I71+'Charges variables (avancé)'!$J71),(COLUMN(J563)-COLUMN($C563)+1)-('Charges variables (avancé)'!$I71+'Charges variables (avancé)'!$J71),0)+1):INDEX($C550:$BJ550,,(COLUMN(J563)-COLUMN($C563)+1)-'Charges variables (avancé)'!$J71)),0)</f>
        <v>0</v>
      </c>
      <c r="K563" s="368">
        <f>IF(AND(ROUND(('Charges variables-Calculs auto'!K$139-CONFIG!$D$7)/31,0)&gt;=ROUND('Charges variables (avancé)'!$J71,0),'Charges variables (avancé)'!$E71&lt;&gt;0),SUM(INDEX($C550:$BJ550,,IF((COLUMN(K563)-COLUMN($C563)+1)&gt;('Charges variables (avancé)'!$I71+'Charges variables (avancé)'!$J71),(COLUMN(K563)-COLUMN($C563)+1)-('Charges variables (avancé)'!$I71+'Charges variables (avancé)'!$J71),0)+1):INDEX($C550:$BJ550,,(COLUMN(K563)-COLUMN($C563)+1)-'Charges variables (avancé)'!$J71)),0)</f>
        <v>0</v>
      </c>
      <c r="L563" s="368">
        <f>IF(AND(ROUND(('Charges variables-Calculs auto'!L$139-CONFIG!$D$7)/31,0)&gt;=ROUND('Charges variables (avancé)'!$J71,0),'Charges variables (avancé)'!$E71&lt;&gt;0),SUM(INDEX($C550:$BJ550,,IF((COLUMN(L563)-COLUMN($C563)+1)&gt;('Charges variables (avancé)'!$I71+'Charges variables (avancé)'!$J71),(COLUMN(L563)-COLUMN($C563)+1)-('Charges variables (avancé)'!$I71+'Charges variables (avancé)'!$J71),0)+1):INDEX($C550:$BJ550,,(COLUMN(L563)-COLUMN($C563)+1)-'Charges variables (avancé)'!$J71)),0)</f>
        <v>0</v>
      </c>
      <c r="M563" s="368">
        <f>IF(AND(ROUND(('Charges variables-Calculs auto'!M$139-CONFIG!$D$7)/31,0)&gt;=ROUND('Charges variables (avancé)'!$J71,0),'Charges variables (avancé)'!$E71&lt;&gt;0),SUM(INDEX($C550:$BJ550,,IF((COLUMN(M563)-COLUMN($C563)+1)&gt;('Charges variables (avancé)'!$I71+'Charges variables (avancé)'!$J71),(COLUMN(M563)-COLUMN($C563)+1)-('Charges variables (avancé)'!$I71+'Charges variables (avancé)'!$J71),0)+1):INDEX($C550:$BJ550,,(COLUMN(M563)-COLUMN($C563)+1)-'Charges variables (avancé)'!$J71)),0)</f>
        <v>0</v>
      </c>
      <c r="N563" s="368">
        <f>IF(AND(ROUND(('Charges variables-Calculs auto'!N$139-CONFIG!$D$7)/31,0)&gt;=ROUND('Charges variables (avancé)'!$J71,0),'Charges variables (avancé)'!$E71&lt;&gt;0),SUM(INDEX($C550:$BJ550,,IF((COLUMN(N563)-COLUMN($C563)+1)&gt;('Charges variables (avancé)'!$I71+'Charges variables (avancé)'!$J71),(COLUMN(N563)-COLUMN($C563)+1)-('Charges variables (avancé)'!$I71+'Charges variables (avancé)'!$J71),0)+1):INDEX($C550:$BJ550,,(COLUMN(N563)-COLUMN($C563)+1)-'Charges variables (avancé)'!$J71)),0)</f>
        <v>0</v>
      </c>
      <c r="O563" s="368">
        <f>IF(AND(ROUND(('Charges variables-Calculs auto'!O$139-CONFIG!$D$7)/31,0)&gt;=ROUND('Charges variables (avancé)'!$J71,0),'Charges variables (avancé)'!$E71&lt;&gt;0),SUM(INDEX($C550:$BJ550,,IF((COLUMN(O563)-COLUMN($C563)+1)&gt;('Charges variables (avancé)'!$I71+'Charges variables (avancé)'!$J71),(COLUMN(O563)-COLUMN($C563)+1)-('Charges variables (avancé)'!$I71+'Charges variables (avancé)'!$J71),0)+1):INDEX($C550:$BJ550,,(COLUMN(O563)-COLUMN($C563)+1)-'Charges variables (avancé)'!$J71)),0)</f>
        <v>0</v>
      </c>
      <c r="P563" s="368">
        <f>IF(AND(ROUND(('Charges variables-Calculs auto'!P$139-CONFIG!$D$7)/31,0)&gt;=ROUND('Charges variables (avancé)'!$J71,0),'Charges variables (avancé)'!$E71&lt;&gt;0),SUM(INDEX($C550:$BJ550,,IF((COLUMN(P563)-COLUMN($C563)+1)&gt;('Charges variables (avancé)'!$I71+'Charges variables (avancé)'!$J71),(COLUMN(P563)-COLUMN($C563)+1)-('Charges variables (avancé)'!$I71+'Charges variables (avancé)'!$J71),0)+1):INDEX($C550:$BJ550,,(COLUMN(P563)-COLUMN($C563)+1)-'Charges variables (avancé)'!$J71)),0)</f>
        <v>0</v>
      </c>
      <c r="Q563" s="368">
        <f>IF(AND(ROUND(('Charges variables-Calculs auto'!Q$139-CONFIG!$D$7)/31,0)&gt;=ROUND('Charges variables (avancé)'!$J71,0),'Charges variables (avancé)'!$E71&lt;&gt;0),SUM(INDEX($C550:$BJ550,,IF((COLUMN(Q563)-COLUMN($C563)+1)&gt;('Charges variables (avancé)'!$I71+'Charges variables (avancé)'!$J71),(COLUMN(Q563)-COLUMN($C563)+1)-('Charges variables (avancé)'!$I71+'Charges variables (avancé)'!$J71),0)+1):INDEX($C550:$BJ550,,(COLUMN(Q563)-COLUMN($C563)+1)-'Charges variables (avancé)'!$J71)),0)</f>
        <v>0</v>
      </c>
      <c r="R563" s="368">
        <f>IF(AND(ROUND(('Charges variables-Calculs auto'!R$139-CONFIG!$D$7)/31,0)&gt;=ROUND('Charges variables (avancé)'!$J71,0),'Charges variables (avancé)'!$E71&lt;&gt;0),SUM(INDEX($C550:$BJ550,,IF((COLUMN(R563)-COLUMN($C563)+1)&gt;('Charges variables (avancé)'!$I71+'Charges variables (avancé)'!$J71),(COLUMN(R563)-COLUMN($C563)+1)-('Charges variables (avancé)'!$I71+'Charges variables (avancé)'!$J71),0)+1):INDEX($C550:$BJ550,,(COLUMN(R563)-COLUMN($C563)+1)-'Charges variables (avancé)'!$J71)),0)</f>
        <v>0</v>
      </c>
      <c r="S563" s="368">
        <f>IF(AND(ROUND(('Charges variables-Calculs auto'!S$139-CONFIG!$D$7)/31,0)&gt;=ROUND('Charges variables (avancé)'!$J71,0),'Charges variables (avancé)'!$E71&lt;&gt;0),SUM(INDEX($C550:$BJ550,,IF((COLUMN(S563)-COLUMN($C563)+1)&gt;('Charges variables (avancé)'!$I71+'Charges variables (avancé)'!$J71),(COLUMN(S563)-COLUMN($C563)+1)-('Charges variables (avancé)'!$I71+'Charges variables (avancé)'!$J71),0)+1):INDEX($C550:$BJ550,,(COLUMN(S563)-COLUMN($C563)+1)-'Charges variables (avancé)'!$J71)),0)</f>
        <v>0</v>
      </c>
      <c r="T563" s="368">
        <f>IF(AND(ROUND(('Charges variables-Calculs auto'!T$139-CONFIG!$D$7)/31,0)&gt;=ROUND('Charges variables (avancé)'!$J71,0),'Charges variables (avancé)'!$E71&lt;&gt;0),SUM(INDEX($C550:$BJ550,,IF((COLUMN(T563)-COLUMN($C563)+1)&gt;('Charges variables (avancé)'!$I71+'Charges variables (avancé)'!$J71),(COLUMN(T563)-COLUMN($C563)+1)-('Charges variables (avancé)'!$I71+'Charges variables (avancé)'!$J71),0)+1):INDEX($C550:$BJ550,,(COLUMN(T563)-COLUMN($C563)+1)-'Charges variables (avancé)'!$J71)),0)</f>
        <v>0</v>
      </c>
      <c r="U563" s="368">
        <f>IF(AND(ROUND(('Charges variables-Calculs auto'!U$139-CONFIG!$D$7)/31,0)&gt;=ROUND('Charges variables (avancé)'!$J71,0),'Charges variables (avancé)'!$E71&lt;&gt;0),SUM(INDEX($C550:$BJ550,,IF((COLUMN(U563)-COLUMN($C563)+1)&gt;('Charges variables (avancé)'!$I71+'Charges variables (avancé)'!$J71),(COLUMN(U563)-COLUMN($C563)+1)-('Charges variables (avancé)'!$I71+'Charges variables (avancé)'!$J71),0)+1):INDEX($C550:$BJ550,,(COLUMN(U563)-COLUMN($C563)+1)-'Charges variables (avancé)'!$J71)),0)</f>
        <v>0</v>
      </c>
      <c r="V563" s="368">
        <f>IF(AND(ROUND(('Charges variables-Calculs auto'!V$139-CONFIG!$D$7)/31,0)&gt;=ROUND('Charges variables (avancé)'!$J71,0),'Charges variables (avancé)'!$E71&lt;&gt;0),SUM(INDEX($C550:$BJ550,,IF((COLUMN(V563)-COLUMN($C563)+1)&gt;('Charges variables (avancé)'!$I71+'Charges variables (avancé)'!$J71),(COLUMN(V563)-COLUMN($C563)+1)-('Charges variables (avancé)'!$I71+'Charges variables (avancé)'!$J71),0)+1):INDEX($C550:$BJ550,,(COLUMN(V563)-COLUMN($C563)+1)-'Charges variables (avancé)'!$J71)),0)</f>
        <v>0</v>
      </c>
      <c r="W563" s="368">
        <f>IF(AND(ROUND(('Charges variables-Calculs auto'!W$139-CONFIG!$D$7)/31,0)&gt;=ROUND('Charges variables (avancé)'!$J71,0),'Charges variables (avancé)'!$E71&lt;&gt;0),SUM(INDEX($C550:$BJ550,,IF((COLUMN(W563)-COLUMN($C563)+1)&gt;('Charges variables (avancé)'!$I71+'Charges variables (avancé)'!$J71),(COLUMN(W563)-COLUMN($C563)+1)-('Charges variables (avancé)'!$I71+'Charges variables (avancé)'!$J71),0)+1):INDEX($C550:$BJ550,,(COLUMN(W563)-COLUMN($C563)+1)-'Charges variables (avancé)'!$J71)),0)</f>
        <v>0</v>
      </c>
      <c r="X563" s="368">
        <f>IF(AND(ROUND(('Charges variables-Calculs auto'!X$139-CONFIG!$D$7)/31,0)&gt;=ROUND('Charges variables (avancé)'!$J71,0),'Charges variables (avancé)'!$E71&lt;&gt;0),SUM(INDEX($C550:$BJ550,,IF((COLUMN(X563)-COLUMN($C563)+1)&gt;('Charges variables (avancé)'!$I71+'Charges variables (avancé)'!$J71),(COLUMN(X563)-COLUMN($C563)+1)-('Charges variables (avancé)'!$I71+'Charges variables (avancé)'!$J71),0)+1):INDEX($C550:$BJ550,,(COLUMN(X563)-COLUMN($C563)+1)-'Charges variables (avancé)'!$J71)),0)</f>
        <v>0</v>
      </c>
      <c r="Y563" s="368">
        <f>IF(AND(ROUND(('Charges variables-Calculs auto'!Y$139-CONFIG!$D$7)/31,0)&gt;=ROUND('Charges variables (avancé)'!$J71,0),'Charges variables (avancé)'!$E71&lt;&gt;0),SUM(INDEX($C550:$BJ550,,IF((COLUMN(Y563)-COLUMN($C563)+1)&gt;('Charges variables (avancé)'!$I71+'Charges variables (avancé)'!$J71),(COLUMN(Y563)-COLUMN($C563)+1)-('Charges variables (avancé)'!$I71+'Charges variables (avancé)'!$J71),0)+1):INDEX($C550:$BJ550,,(COLUMN(Y563)-COLUMN($C563)+1)-'Charges variables (avancé)'!$J71)),0)</f>
        <v>0</v>
      </c>
      <c r="Z563" s="368">
        <f>IF(AND(ROUND(('Charges variables-Calculs auto'!Z$139-CONFIG!$D$7)/31,0)&gt;=ROUND('Charges variables (avancé)'!$J71,0),'Charges variables (avancé)'!$E71&lt;&gt;0),SUM(INDEX($C550:$BJ550,,IF((COLUMN(Z563)-COLUMN($C563)+1)&gt;('Charges variables (avancé)'!$I71+'Charges variables (avancé)'!$J71),(COLUMN(Z563)-COLUMN($C563)+1)-('Charges variables (avancé)'!$I71+'Charges variables (avancé)'!$J71),0)+1):INDEX($C550:$BJ550,,(COLUMN(Z563)-COLUMN($C563)+1)-'Charges variables (avancé)'!$J71)),0)</f>
        <v>0</v>
      </c>
      <c r="AA563" s="368">
        <f>IF(AND(ROUND(('Charges variables-Calculs auto'!AA$139-CONFIG!$D$7)/31,0)&gt;=ROUND('Charges variables (avancé)'!$J71,0),'Charges variables (avancé)'!$E71&lt;&gt;0),SUM(INDEX($C550:$BJ550,,IF((COLUMN(AA563)-COLUMN($C563)+1)&gt;('Charges variables (avancé)'!$I71+'Charges variables (avancé)'!$J71),(COLUMN(AA563)-COLUMN($C563)+1)-('Charges variables (avancé)'!$I71+'Charges variables (avancé)'!$J71),0)+1):INDEX($C550:$BJ550,,(COLUMN(AA563)-COLUMN($C563)+1)-'Charges variables (avancé)'!$J71)),0)</f>
        <v>0</v>
      </c>
      <c r="AB563" s="368">
        <f>IF(AND(ROUND(('Charges variables-Calculs auto'!AB$139-CONFIG!$D$7)/31,0)&gt;=ROUND('Charges variables (avancé)'!$J71,0),'Charges variables (avancé)'!$E71&lt;&gt;0),SUM(INDEX($C550:$BJ550,,IF((COLUMN(AB563)-COLUMN($C563)+1)&gt;('Charges variables (avancé)'!$I71+'Charges variables (avancé)'!$J71),(COLUMN(AB563)-COLUMN($C563)+1)-('Charges variables (avancé)'!$I71+'Charges variables (avancé)'!$J71),0)+1):INDEX($C550:$BJ550,,(COLUMN(AB563)-COLUMN($C563)+1)-'Charges variables (avancé)'!$J71)),0)</f>
        <v>0</v>
      </c>
      <c r="AC563" s="368">
        <f>IF(AND(ROUND(('Charges variables-Calculs auto'!AC$139-CONFIG!$D$7)/31,0)&gt;=ROUND('Charges variables (avancé)'!$J71,0),'Charges variables (avancé)'!$E71&lt;&gt;0),SUM(INDEX($C550:$BJ550,,IF((COLUMN(AC563)-COLUMN($C563)+1)&gt;('Charges variables (avancé)'!$I71+'Charges variables (avancé)'!$J71),(COLUMN(AC563)-COLUMN($C563)+1)-('Charges variables (avancé)'!$I71+'Charges variables (avancé)'!$J71),0)+1):INDEX($C550:$BJ550,,(COLUMN(AC563)-COLUMN($C563)+1)-'Charges variables (avancé)'!$J71)),0)</f>
        <v>0</v>
      </c>
      <c r="AD563" s="368">
        <f>IF(AND(ROUND(('Charges variables-Calculs auto'!AD$139-CONFIG!$D$7)/31,0)&gt;=ROUND('Charges variables (avancé)'!$J71,0),'Charges variables (avancé)'!$E71&lt;&gt;0),SUM(INDEX($C550:$BJ550,,IF((COLUMN(AD563)-COLUMN($C563)+1)&gt;('Charges variables (avancé)'!$I71+'Charges variables (avancé)'!$J71),(COLUMN(AD563)-COLUMN($C563)+1)-('Charges variables (avancé)'!$I71+'Charges variables (avancé)'!$J71),0)+1):INDEX($C550:$BJ550,,(COLUMN(AD563)-COLUMN($C563)+1)-'Charges variables (avancé)'!$J71)),0)</f>
        <v>0</v>
      </c>
      <c r="AE563" s="368">
        <f>IF(AND(ROUND(('Charges variables-Calculs auto'!AE$139-CONFIG!$D$7)/31,0)&gt;=ROUND('Charges variables (avancé)'!$J71,0),'Charges variables (avancé)'!$E71&lt;&gt;0),SUM(INDEX($C550:$BJ550,,IF((COLUMN(AE563)-COLUMN($C563)+1)&gt;('Charges variables (avancé)'!$I71+'Charges variables (avancé)'!$J71),(COLUMN(AE563)-COLUMN($C563)+1)-('Charges variables (avancé)'!$I71+'Charges variables (avancé)'!$J71),0)+1):INDEX($C550:$BJ550,,(COLUMN(AE563)-COLUMN($C563)+1)-'Charges variables (avancé)'!$J71)),0)</f>
        <v>0</v>
      </c>
      <c r="AF563" s="368">
        <f>IF(AND(ROUND(('Charges variables-Calculs auto'!AF$139-CONFIG!$D$7)/31,0)&gt;=ROUND('Charges variables (avancé)'!$J71,0),'Charges variables (avancé)'!$E71&lt;&gt;0),SUM(INDEX($C550:$BJ550,,IF((COLUMN(AF563)-COLUMN($C563)+1)&gt;('Charges variables (avancé)'!$I71+'Charges variables (avancé)'!$J71),(COLUMN(AF563)-COLUMN($C563)+1)-('Charges variables (avancé)'!$I71+'Charges variables (avancé)'!$J71),0)+1):INDEX($C550:$BJ550,,(COLUMN(AF563)-COLUMN($C563)+1)-'Charges variables (avancé)'!$J71)),0)</f>
        <v>0</v>
      </c>
      <c r="AG563" s="368">
        <f>IF(AND(ROUND(('Charges variables-Calculs auto'!AG$139-CONFIG!$D$7)/31,0)&gt;=ROUND('Charges variables (avancé)'!$J71,0),'Charges variables (avancé)'!$E71&lt;&gt;0),SUM(INDEX($C550:$BJ550,,IF((COLUMN(AG563)-COLUMN($C563)+1)&gt;('Charges variables (avancé)'!$I71+'Charges variables (avancé)'!$J71),(COLUMN(AG563)-COLUMN($C563)+1)-('Charges variables (avancé)'!$I71+'Charges variables (avancé)'!$J71),0)+1):INDEX($C550:$BJ550,,(COLUMN(AG563)-COLUMN($C563)+1)-'Charges variables (avancé)'!$J71)),0)</f>
        <v>0</v>
      </c>
      <c r="AH563" s="368">
        <f>IF(AND(ROUND(('Charges variables-Calculs auto'!AH$139-CONFIG!$D$7)/31,0)&gt;=ROUND('Charges variables (avancé)'!$J71,0),'Charges variables (avancé)'!$E71&lt;&gt;0),SUM(INDEX($C550:$BJ550,,IF((COLUMN(AH563)-COLUMN($C563)+1)&gt;('Charges variables (avancé)'!$I71+'Charges variables (avancé)'!$J71),(COLUMN(AH563)-COLUMN($C563)+1)-('Charges variables (avancé)'!$I71+'Charges variables (avancé)'!$J71),0)+1):INDEX($C550:$BJ550,,(COLUMN(AH563)-COLUMN($C563)+1)-'Charges variables (avancé)'!$J71)),0)</f>
        <v>0</v>
      </c>
      <c r="AI563" s="368">
        <f>IF(AND(ROUND(('Charges variables-Calculs auto'!AI$139-CONFIG!$D$7)/31,0)&gt;=ROUND('Charges variables (avancé)'!$J71,0),'Charges variables (avancé)'!$E71&lt;&gt;0),SUM(INDEX($C550:$BJ550,,IF((COLUMN(AI563)-COLUMN($C563)+1)&gt;('Charges variables (avancé)'!$I71+'Charges variables (avancé)'!$J71),(COLUMN(AI563)-COLUMN($C563)+1)-('Charges variables (avancé)'!$I71+'Charges variables (avancé)'!$J71),0)+1):INDEX($C550:$BJ550,,(COLUMN(AI563)-COLUMN($C563)+1)-'Charges variables (avancé)'!$J71)),0)</f>
        <v>0</v>
      </c>
      <c r="AJ563" s="368">
        <f>IF(AND(ROUND(('Charges variables-Calculs auto'!AJ$139-CONFIG!$D$7)/31,0)&gt;=ROUND('Charges variables (avancé)'!$J71,0),'Charges variables (avancé)'!$E71&lt;&gt;0),SUM(INDEX($C550:$BJ550,,IF((COLUMN(AJ563)-COLUMN($C563)+1)&gt;('Charges variables (avancé)'!$I71+'Charges variables (avancé)'!$J71),(COLUMN(AJ563)-COLUMN($C563)+1)-('Charges variables (avancé)'!$I71+'Charges variables (avancé)'!$J71),0)+1):INDEX($C550:$BJ550,,(COLUMN(AJ563)-COLUMN($C563)+1)-'Charges variables (avancé)'!$J71)),0)</f>
        <v>0</v>
      </c>
      <c r="AK563" s="368">
        <f>IF(AND(ROUND(('Charges variables-Calculs auto'!AK$139-CONFIG!$D$7)/31,0)&gt;=ROUND('Charges variables (avancé)'!$J71,0),'Charges variables (avancé)'!$E71&lt;&gt;0),SUM(INDEX($C550:$BJ550,,IF((COLUMN(AK563)-COLUMN($C563)+1)&gt;('Charges variables (avancé)'!$I71+'Charges variables (avancé)'!$J71),(COLUMN(AK563)-COLUMN($C563)+1)-('Charges variables (avancé)'!$I71+'Charges variables (avancé)'!$J71),0)+1):INDEX($C550:$BJ550,,(COLUMN(AK563)-COLUMN($C563)+1)-'Charges variables (avancé)'!$J71)),0)</f>
        <v>0</v>
      </c>
      <c r="AL563" s="368">
        <f>IF(AND(ROUND(('Charges variables-Calculs auto'!AL$139-CONFIG!$D$7)/31,0)&gt;=ROUND('Charges variables (avancé)'!$J71,0),'Charges variables (avancé)'!$E71&lt;&gt;0),SUM(INDEX($C550:$BJ550,,IF((COLUMN(AL563)-COLUMN($C563)+1)&gt;('Charges variables (avancé)'!$I71+'Charges variables (avancé)'!$J71),(COLUMN(AL563)-COLUMN($C563)+1)-('Charges variables (avancé)'!$I71+'Charges variables (avancé)'!$J71),0)+1):INDEX($C550:$BJ550,,(COLUMN(AL563)-COLUMN($C563)+1)-'Charges variables (avancé)'!$J71)),0)</f>
        <v>0</v>
      </c>
      <c r="AM563" s="368">
        <f>IF(AND(ROUND(('Charges variables-Calculs auto'!AM$139-CONFIG!$D$7)/31,0)&gt;=ROUND('Charges variables (avancé)'!$J71,0),'Charges variables (avancé)'!$E71&lt;&gt;0),SUM(INDEX($C550:$BJ550,,IF((COLUMN(AM563)-COLUMN($C563)+1)&gt;('Charges variables (avancé)'!$I71+'Charges variables (avancé)'!$J71),(COLUMN(AM563)-COLUMN($C563)+1)-('Charges variables (avancé)'!$I71+'Charges variables (avancé)'!$J71),0)+1):INDEX($C550:$BJ550,,(COLUMN(AM563)-COLUMN($C563)+1)-'Charges variables (avancé)'!$J71)),0)</f>
        <v>0</v>
      </c>
      <c r="AN563" s="368">
        <f>IF(AND(ROUND(('Charges variables-Calculs auto'!AN$139-CONFIG!$D$7)/31,0)&gt;=ROUND('Charges variables (avancé)'!$J71,0),'Charges variables (avancé)'!$E71&lt;&gt;0),SUM(INDEX($C550:$BJ550,,IF((COLUMN(AN563)-COLUMN($C563)+1)&gt;('Charges variables (avancé)'!$I71+'Charges variables (avancé)'!$J71),(COLUMN(AN563)-COLUMN($C563)+1)-('Charges variables (avancé)'!$I71+'Charges variables (avancé)'!$J71),0)+1):INDEX($C550:$BJ550,,(COLUMN(AN563)-COLUMN($C563)+1)-'Charges variables (avancé)'!$J71)),0)</f>
        <v>0</v>
      </c>
      <c r="AO563" s="368">
        <f>IF(AND(ROUND(('Charges variables-Calculs auto'!AO$139-CONFIG!$D$7)/31,0)&gt;=ROUND('Charges variables (avancé)'!$J71,0),'Charges variables (avancé)'!$E71&lt;&gt;0),SUM(INDEX($C550:$BJ550,,IF((COLUMN(AO563)-COLUMN($C563)+1)&gt;('Charges variables (avancé)'!$I71+'Charges variables (avancé)'!$J71),(COLUMN(AO563)-COLUMN($C563)+1)-('Charges variables (avancé)'!$I71+'Charges variables (avancé)'!$J71),0)+1):INDEX($C550:$BJ550,,(COLUMN(AO563)-COLUMN($C563)+1)-'Charges variables (avancé)'!$J71)),0)</f>
        <v>0</v>
      </c>
      <c r="AP563" s="368">
        <f>IF(AND(ROUND(('Charges variables-Calculs auto'!AP$139-CONFIG!$D$7)/31,0)&gt;=ROUND('Charges variables (avancé)'!$J71,0),'Charges variables (avancé)'!$E71&lt;&gt;0),SUM(INDEX($C550:$BJ550,,IF((COLUMN(AP563)-COLUMN($C563)+1)&gt;('Charges variables (avancé)'!$I71+'Charges variables (avancé)'!$J71),(COLUMN(AP563)-COLUMN($C563)+1)-('Charges variables (avancé)'!$I71+'Charges variables (avancé)'!$J71),0)+1):INDEX($C550:$BJ550,,(COLUMN(AP563)-COLUMN($C563)+1)-'Charges variables (avancé)'!$J71)),0)</f>
        <v>0</v>
      </c>
      <c r="AQ563" s="368">
        <f>IF(AND(ROUND(('Charges variables-Calculs auto'!AQ$139-CONFIG!$D$7)/31,0)&gt;=ROUND('Charges variables (avancé)'!$J71,0),'Charges variables (avancé)'!$E71&lt;&gt;0),SUM(INDEX($C550:$BJ550,,IF((COLUMN(AQ563)-COLUMN($C563)+1)&gt;('Charges variables (avancé)'!$I71+'Charges variables (avancé)'!$J71),(COLUMN(AQ563)-COLUMN($C563)+1)-('Charges variables (avancé)'!$I71+'Charges variables (avancé)'!$J71),0)+1):INDEX($C550:$BJ550,,(COLUMN(AQ563)-COLUMN($C563)+1)-'Charges variables (avancé)'!$J71)),0)</f>
        <v>0</v>
      </c>
      <c r="AR563" s="368">
        <f>IF(AND(ROUND(('Charges variables-Calculs auto'!AR$139-CONFIG!$D$7)/31,0)&gt;=ROUND('Charges variables (avancé)'!$J71,0),'Charges variables (avancé)'!$E71&lt;&gt;0),SUM(INDEX($C550:$BJ550,,IF((COLUMN(AR563)-COLUMN($C563)+1)&gt;('Charges variables (avancé)'!$I71+'Charges variables (avancé)'!$J71),(COLUMN(AR563)-COLUMN($C563)+1)-('Charges variables (avancé)'!$I71+'Charges variables (avancé)'!$J71),0)+1):INDEX($C550:$BJ550,,(COLUMN(AR563)-COLUMN($C563)+1)-'Charges variables (avancé)'!$J71)),0)</f>
        <v>0</v>
      </c>
      <c r="AS563" s="368">
        <f>IF(AND(ROUND(('Charges variables-Calculs auto'!AS$139-CONFIG!$D$7)/31,0)&gt;=ROUND('Charges variables (avancé)'!$J71,0),'Charges variables (avancé)'!$E71&lt;&gt;0),SUM(INDEX($C550:$BJ550,,IF((COLUMN(AS563)-COLUMN($C563)+1)&gt;('Charges variables (avancé)'!$I71+'Charges variables (avancé)'!$J71),(COLUMN(AS563)-COLUMN($C563)+1)-('Charges variables (avancé)'!$I71+'Charges variables (avancé)'!$J71),0)+1):INDEX($C550:$BJ550,,(COLUMN(AS563)-COLUMN($C563)+1)-'Charges variables (avancé)'!$J71)),0)</f>
        <v>0</v>
      </c>
      <c r="AT563" s="368">
        <f>IF(AND(ROUND(('Charges variables-Calculs auto'!AT$139-CONFIG!$D$7)/31,0)&gt;=ROUND('Charges variables (avancé)'!$J71,0),'Charges variables (avancé)'!$E71&lt;&gt;0),SUM(INDEX($C550:$BJ550,,IF((COLUMN(AT563)-COLUMN($C563)+1)&gt;('Charges variables (avancé)'!$I71+'Charges variables (avancé)'!$J71),(COLUMN(AT563)-COLUMN($C563)+1)-('Charges variables (avancé)'!$I71+'Charges variables (avancé)'!$J71),0)+1):INDEX($C550:$BJ550,,(COLUMN(AT563)-COLUMN($C563)+1)-'Charges variables (avancé)'!$J71)),0)</f>
        <v>0</v>
      </c>
      <c r="AU563" s="368">
        <f>IF(AND(ROUND(('Charges variables-Calculs auto'!AU$139-CONFIG!$D$7)/31,0)&gt;=ROUND('Charges variables (avancé)'!$J71,0),'Charges variables (avancé)'!$E71&lt;&gt;0),SUM(INDEX($C550:$BJ550,,IF((COLUMN(AU563)-COLUMN($C563)+1)&gt;('Charges variables (avancé)'!$I71+'Charges variables (avancé)'!$J71),(COLUMN(AU563)-COLUMN($C563)+1)-('Charges variables (avancé)'!$I71+'Charges variables (avancé)'!$J71),0)+1):INDEX($C550:$BJ550,,(COLUMN(AU563)-COLUMN($C563)+1)-'Charges variables (avancé)'!$J71)),0)</f>
        <v>0</v>
      </c>
      <c r="AV563" s="368">
        <f>IF(AND(ROUND(('Charges variables-Calculs auto'!AV$139-CONFIG!$D$7)/31,0)&gt;=ROUND('Charges variables (avancé)'!$J71,0),'Charges variables (avancé)'!$E71&lt;&gt;0),SUM(INDEX($C550:$BJ550,,IF((COLUMN(AV563)-COLUMN($C563)+1)&gt;('Charges variables (avancé)'!$I71+'Charges variables (avancé)'!$J71),(COLUMN(AV563)-COLUMN($C563)+1)-('Charges variables (avancé)'!$I71+'Charges variables (avancé)'!$J71),0)+1):INDEX($C550:$BJ550,,(COLUMN(AV563)-COLUMN($C563)+1)-'Charges variables (avancé)'!$J71)),0)</f>
        <v>0</v>
      </c>
      <c r="AW563" s="368">
        <f>IF(AND(ROUND(('Charges variables-Calculs auto'!AW$139-CONFIG!$D$7)/31,0)&gt;=ROUND('Charges variables (avancé)'!$J71,0),'Charges variables (avancé)'!$E71&lt;&gt;0),SUM(INDEX($C550:$BJ550,,IF((COLUMN(AW563)-COLUMN($C563)+1)&gt;('Charges variables (avancé)'!$I71+'Charges variables (avancé)'!$J71),(COLUMN(AW563)-COLUMN($C563)+1)-('Charges variables (avancé)'!$I71+'Charges variables (avancé)'!$J71),0)+1):INDEX($C550:$BJ550,,(COLUMN(AW563)-COLUMN($C563)+1)-'Charges variables (avancé)'!$J71)),0)</f>
        <v>0</v>
      </c>
      <c r="AX563" s="368">
        <f>IF(AND(ROUND(('Charges variables-Calculs auto'!AX$139-CONFIG!$D$7)/31,0)&gt;=ROUND('Charges variables (avancé)'!$J71,0),'Charges variables (avancé)'!$E71&lt;&gt;0),SUM(INDEX($C550:$BJ550,,IF((COLUMN(AX563)-COLUMN($C563)+1)&gt;('Charges variables (avancé)'!$I71+'Charges variables (avancé)'!$J71),(COLUMN(AX563)-COLUMN($C563)+1)-('Charges variables (avancé)'!$I71+'Charges variables (avancé)'!$J71),0)+1):INDEX($C550:$BJ550,,(COLUMN(AX563)-COLUMN($C563)+1)-'Charges variables (avancé)'!$J71)),0)</f>
        <v>0</v>
      </c>
      <c r="AY563" s="368">
        <f>IF(AND(ROUND(('Charges variables-Calculs auto'!AY$139-CONFIG!$D$7)/31,0)&gt;=ROUND('Charges variables (avancé)'!$J71,0),'Charges variables (avancé)'!$E71&lt;&gt;0),SUM(INDEX($C550:$BJ550,,IF((COLUMN(AY563)-COLUMN($C563)+1)&gt;('Charges variables (avancé)'!$I71+'Charges variables (avancé)'!$J71),(COLUMN(AY563)-COLUMN($C563)+1)-('Charges variables (avancé)'!$I71+'Charges variables (avancé)'!$J71),0)+1):INDEX($C550:$BJ550,,(COLUMN(AY563)-COLUMN($C563)+1)-'Charges variables (avancé)'!$J71)),0)</f>
        <v>0</v>
      </c>
      <c r="AZ563" s="368">
        <f>IF(AND(ROUND(('Charges variables-Calculs auto'!AZ$139-CONFIG!$D$7)/31,0)&gt;=ROUND('Charges variables (avancé)'!$J71,0),'Charges variables (avancé)'!$E71&lt;&gt;0),SUM(INDEX($C550:$BJ550,,IF((COLUMN(AZ563)-COLUMN($C563)+1)&gt;('Charges variables (avancé)'!$I71+'Charges variables (avancé)'!$J71),(COLUMN(AZ563)-COLUMN($C563)+1)-('Charges variables (avancé)'!$I71+'Charges variables (avancé)'!$J71),0)+1):INDEX($C550:$BJ550,,(COLUMN(AZ563)-COLUMN($C563)+1)-'Charges variables (avancé)'!$J71)),0)</f>
        <v>0</v>
      </c>
      <c r="BA563" s="368">
        <f>IF(AND(ROUND(('Charges variables-Calculs auto'!BA$139-CONFIG!$D$7)/31,0)&gt;=ROUND('Charges variables (avancé)'!$J71,0),'Charges variables (avancé)'!$E71&lt;&gt;0),SUM(INDEX($C550:$BJ550,,IF((COLUMN(BA563)-COLUMN($C563)+1)&gt;('Charges variables (avancé)'!$I71+'Charges variables (avancé)'!$J71),(COLUMN(BA563)-COLUMN($C563)+1)-('Charges variables (avancé)'!$I71+'Charges variables (avancé)'!$J71),0)+1):INDEX($C550:$BJ550,,(COLUMN(BA563)-COLUMN($C563)+1)-'Charges variables (avancé)'!$J71)),0)</f>
        <v>0</v>
      </c>
      <c r="BB563" s="368">
        <f>IF(AND(ROUND(('Charges variables-Calculs auto'!BB$139-CONFIG!$D$7)/31,0)&gt;=ROUND('Charges variables (avancé)'!$J71,0),'Charges variables (avancé)'!$E71&lt;&gt;0),SUM(INDEX($C550:$BJ550,,IF((COLUMN(BB563)-COLUMN($C563)+1)&gt;('Charges variables (avancé)'!$I71+'Charges variables (avancé)'!$J71),(COLUMN(BB563)-COLUMN($C563)+1)-('Charges variables (avancé)'!$I71+'Charges variables (avancé)'!$J71),0)+1):INDEX($C550:$BJ550,,(COLUMN(BB563)-COLUMN($C563)+1)-'Charges variables (avancé)'!$J71)),0)</f>
        <v>0</v>
      </c>
      <c r="BC563" s="368">
        <f>IF(AND(ROUND(('Charges variables-Calculs auto'!BC$139-CONFIG!$D$7)/31,0)&gt;=ROUND('Charges variables (avancé)'!$J71,0),'Charges variables (avancé)'!$E71&lt;&gt;0),SUM(INDEX($C550:$BJ550,,IF((COLUMN(BC563)-COLUMN($C563)+1)&gt;('Charges variables (avancé)'!$I71+'Charges variables (avancé)'!$J71),(COLUMN(BC563)-COLUMN($C563)+1)-('Charges variables (avancé)'!$I71+'Charges variables (avancé)'!$J71),0)+1):INDEX($C550:$BJ550,,(COLUMN(BC563)-COLUMN($C563)+1)-'Charges variables (avancé)'!$J71)),0)</f>
        <v>0</v>
      </c>
      <c r="BD563" s="368">
        <f>IF(AND(ROUND(('Charges variables-Calculs auto'!BD$139-CONFIG!$D$7)/31,0)&gt;=ROUND('Charges variables (avancé)'!$J71,0),'Charges variables (avancé)'!$E71&lt;&gt;0),SUM(INDEX($C550:$BJ550,,IF((COLUMN(BD563)-COLUMN($C563)+1)&gt;('Charges variables (avancé)'!$I71+'Charges variables (avancé)'!$J71),(COLUMN(BD563)-COLUMN($C563)+1)-('Charges variables (avancé)'!$I71+'Charges variables (avancé)'!$J71),0)+1):INDEX($C550:$BJ550,,(COLUMN(BD563)-COLUMN($C563)+1)-'Charges variables (avancé)'!$J71)),0)</f>
        <v>0</v>
      </c>
      <c r="BE563" s="368">
        <f>IF(AND(ROUND(('Charges variables-Calculs auto'!BE$139-CONFIG!$D$7)/31,0)&gt;=ROUND('Charges variables (avancé)'!$J71,0),'Charges variables (avancé)'!$E71&lt;&gt;0),SUM(INDEX($C550:$BJ550,,IF((COLUMN(BE563)-COLUMN($C563)+1)&gt;('Charges variables (avancé)'!$I71+'Charges variables (avancé)'!$J71),(COLUMN(BE563)-COLUMN($C563)+1)-('Charges variables (avancé)'!$I71+'Charges variables (avancé)'!$J71),0)+1):INDEX($C550:$BJ550,,(COLUMN(BE563)-COLUMN($C563)+1)-'Charges variables (avancé)'!$J71)),0)</f>
        <v>0</v>
      </c>
      <c r="BF563" s="368">
        <f>IF(AND(ROUND(('Charges variables-Calculs auto'!BF$139-CONFIG!$D$7)/31,0)&gt;=ROUND('Charges variables (avancé)'!$J71,0),'Charges variables (avancé)'!$E71&lt;&gt;0),SUM(INDEX($C550:$BJ550,,IF((COLUMN(BF563)-COLUMN($C563)+1)&gt;('Charges variables (avancé)'!$I71+'Charges variables (avancé)'!$J71),(COLUMN(BF563)-COLUMN($C563)+1)-('Charges variables (avancé)'!$I71+'Charges variables (avancé)'!$J71),0)+1):INDEX($C550:$BJ550,,(COLUMN(BF563)-COLUMN($C563)+1)-'Charges variables (avancé)'!$J71)),0)</f>
        <v>0</v>
      </c>
      <c r="BG563" s="368">
        <f>IF(AND(ROUND(('Charges variables-Calculs auto'!BG$139-CONFIG!$D$7)/31,0)&gt;=ROUND('Charges variables (avancé)'!$J71,0),'Charges variables (avancé)'!$E71&lt;&gt;0),SUM(INDEX($C550:$BJ550,,IF((COLUMN(BG563)-COLUMN($C563)+1)&gt;('Charges variables (avancé)'!$I71+'Charges variables (avancé)'!$J71),(COLUMN(BG563)-COLUMN($C563)+1)-('Charges variables (avancé)'!$I71+'Charges variables (avancé)'!$J71),0)+1):INDEX($C550:$BJ550,,(COLUMN(BG563)-COLUMN($C563)+1)-'Charges variables (avancé)'!$J71)),0)</f>
        <v>0</v>
      </c>
      <c r="BH563" s="368">
        <f>IF(AND(ROUND(('Charges variables-Calculs auto'!BH$139-CONFIG!$D$7)/31,0)&gt;=ROUND('Charges variables (avancé)'!$J71,0),'Charges variables (avancé)'!$E71&lt;&gt;0),SUM(INDEX($C550:$BJ550,,IF((COLUMN(BH563)-COLUMN($C563)+1)&gt;('Charges variables (avancé)'!$I71+'Charges variables (avancé)'!$J71),(COLUMN(BH563)-COLUMN($C563)+1)-('Charges variables (avancé)'!$I71+'Charges variables (avancé)'!$J71),0)+1):INDEX($C550:$BJ550,,(COLUMN(BH563)-COLUMN($C563)+1)-'Charges variables (avancé)'!$J71)),0)</f>
        <v>0</v>
      </c>
      <c r="BI563" s="368">
        <f>IF(AND(ROUND(('Charges variables-Calculs auto'!BI$139-CONFIG!$D$7)/31,0)&gt;=ROUND('Charges variables (avancé)'!$J71,0),'Charges variables (avancé)'!$E71&lt;&gt;0),SUM(INDEX($C550:$BJ550,,IF((COLUMN(BI563)-COLUMN($C563)+1)&gt;('Charges variables (avancé)'!$I71+'Charges variables (avancé)'!$J71),(COLUMN(BI563)-COLUMN($C563)+1)-('Charges variables (avancé)'!$I71+'Charges variables (avancé)'!$J71),0)+1):INDEX($C550:$BJ550,,(COLUMN(BI563)-COLUMN($C563)+1)-'Charges variables (avancé)'!$J71)),0)</f>
        <v>0</v>
      </c>
      <c r="BJ563" s="368">
        <f>IF(AND(ROUND(('Charges variables-Calculs auto'!BJ$139-CONFIG!$D$7)/31,0)&gt;=ROUND('Charges variables (avancé)'!$J71,0),'Charges variables (avancé)'!$E71&lt;&gt;0),SUM(INDEX($C550:$BJ550,,IF((COLUMN(BJ563)-COLUMN($C563)+1)&gt;('Charges variables (avancé)'!$I71+'Charges variables (avancé)'!$J71),(COLUMN(BJ563)-COLUMN($C563)+1)-('Charges variables (avancé)'!$I71+'Charges variables (avancé)'!$J71),0)+1):INDEX($C550:$BJ550,,(COLUMN(BJ563)-COLUMN($C563)+1)-'Charges variables (avancé)'!$J71)),0)</f>
        <v>0</v>
      </c>
    </row>
    <row r="564" spans="2:62" ht="15" customHeight="1">
      <c r="B564" s="366">
        <f>'Charges variables (avancé)'!C72</f>
        <v>0</v>
      </c>
      <c r="C564" s="368">
        <f>IF(AND(ROUND(('Charges variables-Calculs auto'!C$139-CONFIG!$D$7)/31,0)&gt;=ROUND('Charges variables (avancé)'!$J72,0),'Charges variables (avancé)'!$E72&lt;&gt;0),SUM(INDEX($C551:$BJ551,,IF((COLUMN(C564)-COLUMN($C564)+1)&gt;('Charges variables (avancé)'!$I72+'Charges variables (avancé)'!$J72),(COLUMN(C564)-COLUMN($C564)+1)-('Charges variables (avancé)'!$I72+'Charges variables (avancé)'!$J72),0)+1):INDEX($C551:$BJ551,,(COLUMN(C564)-COLUMN($C564)+1)-'Charges variables (avancé)'!$J72)),0)</f>
        <v>0</v>
      </c>
      <c r="D564" s="368">
        <f>IF(AND(ROUND(('Charges variables-Calculs auto'!D$139-CONFIG!$D$7)/31,0)&gt;=ROUND('Charges variables (avancé)'!$J72,0),'Charges variables (avancé)'!$E72&lt;&gt;0),SUM(INDEX($C551:$BJ551,,IF((COLUMN(D564)-COLUMN($C564)+1)&gt;('Charges variables (avancé)'!$I72+'Charges variables (avancé)'!$J72),(COLUMN(D564)-COLUMN($C564)+1)-('Charges variables (avancé)'!$I72+'Charges variables (avancé)'!$J72),0)+1):INDEX($C551:$BJ551,,(COLUMN(D564)-COLUMN($C564)+1)-'Charges variables (avancé)'!$J72)),0)</f>
        <v>0</v>
      </c>
      <c r="E564" s="368">
        <f>IF(AND(ROUND(('Charges variables-Calculs auto'!E$139-CONFIG!$D$7)/31,0)&gt;=ROUND('Charges variables (avancé)'!$J72,0),'Charges variables (avancé)'!$E72&lt;&gt;0),SUM(INDEX($C551:$BJ551,,IF((COLUMN(E564)-COLUMN($C564)+1)&gt;('Charges variables (avancé)'!$I72+'Charges variables (avancé)'!$J72),(COLUMN(E564)-COLUMN($C564)+1)-('Charges variables (avancé)'!$I72+'Charges variables (avancé)'!$J72),0)+1):INDEX($C551:$BJ551,,(COLUMN(E564)-COLUMN($C564)+1)-'Charges variables (avancé)'!$J72)),0)</f>
        <v>0</v>
      </c>
      <c r="F564" s="368">
        <f>IF(AND(ROUND(('Charges variables-Calculs auto'!F$139-CONFIG!$D$7)/31,0)&gt;=ROUND('Charges variables (avancé)'!$J72,0),'Charges variables (avancé)'!$E72&lt;&gt;0),SUM(INDEX($C551:$BJ551,,IF((COLUMN(F564)-COLUMN($C564)+1)&gt;('Charges variables (avancé)'!$I72+'Charges variables (avancé)'!$J72),(COLUMN(F564)-COLUMN($C564)+1)-('Charges variables (avancé)'!$I72+'Charges variables (avancé)'!$J72),0)+1):INDEX($C551:$BJ551,,(COLUMN(F564)-COLUMN($C564)+1)-'Charges variables (avancé)'!$J72)),0)</f>
        <v>0</v>
      </c>
      <c r="G564" s="368">
        <f>IF(AND(ROUND(('Charges variables-Calculs auto'!G$139-CONFIG!$D$7)/31,0)&gt;=ROUND('Charges variables (avancé)'!$J72,0),'Charges variables (avancé)'!$E72&lt;&gt;0),SUM(INDEX($C551:$BJ551,,IF((COLUMN(G564)-COLUMN($C564)+1)&gt;('Charges variables (avancé)'!$I72+'Charges variables (avancé)'!$J72),(COLUMN(G564)-COLUMN($C564)+1)-('Charges variables (avancé)'!$I72+'Charges variables (avancé)'!$J72),0)+1):INDEX($C551:$BJ551,,(COLUMN(G564)-COLUMN($C564)+1)-'Charges variables (avancé)'!$J72)),0)</f>
        <v>0</v>
      </c>
      <c r="H564" s="368">
        <f>IF(AND(ROUND(('Charges variables-Calculs auto'!H$139-CONFIG!$D$7)/31,0)&gt;=ROUND('Charges variables (avancé)'!$J72,0),'Charges variables (avancé)'!$E72&lt;&gt;0),SUM(INDEX($C551:$BJ551,,IF((COLUMN(H564)-COLUMN($C564)+1)&gt;('Charges variables (avancé)'!$I72+'Charges variables (avancé)'!$J72),(COLUMN(H564)-COLUMN($C564)+1)-('Charges variables (avancé)'!$I72+'Charges variables (avancé)'!$J72),0)+1):INDEX($C551:$BJ551,,(COLUMN(H564)-COLUMN($C564)+1)-'Charges variables (avancé)'!$J72)),0)</f>
        <v>0</v>
      </c>
      <c r="I564" s="368">
        <f>IF(AND(ROUND(('Charges variables-Calculs auto'!I$139-CONFIG!$D$7)/31,0)&gt;=ROUND('Charges variables (avancé)'!$J72,0),'Charges variables (avancé)'!$E72&lt;&gt;0),SUM(INDEX($C551:$BJ551,,IF((COLUMN(I564)-COLUMN($C564)+1)&gt;('Charges variables (avancé)'!$I72+'Charges variables (avancé)'!$J72),(COLUMN(I564)-COLUMN($C564)+1)-('Charges variables (avancé)'!$I72+'Charges variables (avancé)'!$J72),0)+1):INDEX($C551:$BJ551,,(COLUMN(I564)-COLUMN($C564)+1)-'Charges variables (avancé)'!$J72)),0)</f>
        <v>0</v>
      </c>
      <c r="J564" s="368">
        <f>IF(AND(ROUND(('Charges variables-Calculs auto'!J$139-CONFIG!$D$7)/31,0)&gt;=ROUND('Charges variables (avancé)'!$J72,0),'Charges variables (avancé)'!$E72&lt;&gt;0),SUM(INDEX($C551:$BJ551,,IF((COLUMN(J564)-COLUMN($C564)+1)&gt;('Charges variables (avancé)'!$I72+'Charges variables (avancé)'!$J72),(COLUMN(J564)-COLUMN($C564)+1)-('Charges variables (avancé)'!$I72+'Charges variables (avancé)'!$J72),0)+1):INDEX($C551:$BJ551,,(COLUMN(J564)-COLUMN($C564)+1)-'Charges variables (avancé)'!$J72)),0)</f>
        <v>0</v>
      </c>
      <c r="K564" s="368">
        <f>IF(AND(ROUND(('Charges variables-Calculs auto'!K$139-CONFIG!$D$7)/31,0)&gt;=ROUND('Charges variables (avancé)'!$J72,0),'Charges variables (avancé)'!$E72&lt;&gt;0),SUM(INDEX($C551:$BJ551,,IF((COLUMN(K564)-COLUMN($C564)+1)&gt;('Charges variables (avancé)'!$I72+'Charges variables (avancé)'!$J72),(COLUMN(K564)-COLUMN($C564)+1)-('Charges variables (avancé)'!$I72+'Charges variables (avancé)'!$J72),0)+1):INDEX($C551:$BJ551,,(COLUMN(K564)-COLUMN($C564)+1)-'Charges variables (avancé)'!$J72)),0)</f>
        <v>0</v>
      </c>
      <c r="L564" s="368">
        <f>IF(AND(ROUND(('Charges variables-Calculs auto'!L$139-CONFIG!$D$7)/31,0)&gt;=ROUND('Charges variables (avancé)'!$J72,0),'Charges variables (avancé)'!$E72&lt;&gt;0),SUM(INDEX($C551:$BJ551,,IF((COLUMN(L564)-COLUMN($C564)+1)&gt;('Charges variables (avancé)'!$I72+'Charges variables (avancé)'!$J72),(COLUMN(L564)-COLUMN($C564)+1)-('Charges variables (avancé)'!$I72+'Charges variables (avancé)'!$J72),0)+1):INDEX($C551:$BJ551,,(COLUMN(L564)-COLUMN($C564)+1)-'Charges variables (avancé)'!$J72)),0)</f>
        <v>0</v>
      </c>
      <c r="M564" s="368">
        <f>IF(AND(ROUND(('Charges variables-Calculs auto'!M$139-CONFIG!$D$7)/31,0)&gt;=ROUND('Charges variables (avancé)'!$J72,0),'Charges variables (avancé)'!$E72&lt;&gt;0),SUM(INDEX($C551:$BJ551,,IF((COLUMN(M564)-COLUMN($C564)+1)&gt;('Charges variables (avancé)'!$I72+'Charges variables (avancé)'!$J72),(COLUMN(M564)-COLUMN($C564)+1)-('Charges variables (avancé)'!$I72+'Charges variables (avancé)'!$J72),0)+1):INDEX($C551:$BJ551,,(COLUMN(M564)-COLUMN($C564)+1)-'Charges variables (avancé)'!$J72)),0)</f>
        <v>0</v>
      </c>
      <c r="N564" s="368">
        <f>IF(AND(ROUND(('Charges variables-Calculs auto'!N$139-CONFIG!$D$7)/31,0)&gt;=ROUND('Charges variables (avancé)'!$J72,0),'Charges variables (avancé)'!$E72&lt;&gt;0),SUM(INDEX($C551:$BJ551,,IF((COLUMN(N564)-COLUMN($C564)+1)&gt;('Charges variables (avancé)'!$I72+'Charges variables (avancé)'!$J72),(COLUMN(N564)-COLUMN($C564)+1)-('Charges variables (avancé)'!$I72+'Charges variables (avancé)'!$J72),0)+1):INDEX($C551:$BJ551,,(COLUMN(N564)-COLUMN($C564)+1)-'Charges variables (avancé)'!$J72)),0)</f>
        <v>0</v>
      </c>
      <c r="O564" s="368">
        <f>IF(AND(ROUND(('Charges variables-Calculs auto'!O$139-CONFIG!$D$7)/31,0)&gt;=ROUND('Charges variables (avancé)'!$J72,0),'Charges variables (avancé)'!$E72&lt;&gt;0),SUM(INDEX($C551:$BJ551,,IF((COLUMN(O564)-COLUMN($C564)+1)&gt;('Charges variables (avancé)'!$I72+'Charges variables (avancé)'!$J72),(COLUMN(O564)-COLUMN($C564)+1)-('Charges variables (avancé)'!$I72+'Charges variables (avancé)'!$J72),0)+1):INDEX($C551:$BJ551,,(COLUMN(O564)-COLUMN($C564)+1)-'Charges variables (avancé)'!$J72)),0)</f>
        <v>0</v>
      </c>
      <c r="P564" s="368">
        <f>IF(AND(ROUND(('Charges variables-Calculs auto'!P$139-CONFIG!$D$7)/31,0)&gt;=ROUND('Charges variables (avancé)'!$J72,0),'Charges variables (avancé)'!$E72&lt;&gt;0),SUM(INDEX($C551:$BJ551,,IF((COLUMN(P564)-COLUMN($C564)+1)&gt;('Charges variables (avancé)'!$I72+'Charges variables (avancé)'!$J72),(COLUMN(P564)-COLUMN($C564)+1)-('Charges variables (avancé)'!$I72+'Charges variables (avancé)'!$J72),0)+1):INDEX($C551:$BJ551,,(COLUMN(P564)-COLUMN($C564)+1)-'Charges variables (avancé)'!$J72)),0)</f>
        <v>0</v>
      </c>
      <c r="Q564" s="368">
        <f>IF(AND(ROUND(('Charges variables-Calculs auto'!Q$139-CONFIG!$D$7)/31,0)&gt;=ROUND('Charges variables (avancé)'!$J72,0),'Charges variables (avancé)'!$E72&lt;&gt;0),SUM(INDEX($C551:$BJ551,,IF((COLUMN(Q564)-COLUMN($C564)+1)&gt;('Charges variables (avancé)'!$I72+'Charges variables (avancé)'!$J72),(COLUMN(Q564)-COLUMN($C564)+1)-('Charges variables (avancé)'!$I72+'Charges variables (avancé)'!$J72),0)+1):INDEX($C551:$BJ551,,(COLUMN(Q564)-COLUMN($C564)+1)-'Charges variables (avancé)'!$J72)),0)</f>
        <v>0</v>
      </c>
      <c r="R564" s="368">
        <f>IF(AND(ROUND(('Charges variables-Calculs auto'!R$139-CONFIG!$D$7)/31,0)&gt;=ROUND('Charges variables (avancé)'!$J72,0),'Charges variables (avancé)'!$E72&lt;&gt;0),SUM(INDEX($C551:$BJ551,,IF((COLUMN(R564)-COLUMN($C564)+1)&gt;('Charges variables (avancé)'!$I72+'Charges variables (avancé)'!$J72),(COLUMN(R564)-COLUMN($C564)+1)-('Charges variables (avancé)'!$I72+'Charges variables (avancé)'!$J72),0)+1):INDEX($C551:$BJ551,,(COLUMN(R564)-COLUMN($C564)+1)-'Charges variables (avancé)'!$J72)),0)</f>
        <v>0</v>
      </c>
      <c r="S564" s="368">
        <f>IF(AND(ROUND(('Charges variables-Calculs auto'!S$139-CONFIG!$D$7)/31,0)&gt;=ROUND('Charges variables (avancé)'!$J72,0),'Charges variables (avancé)'!$E72&lt;&gt;0),SUM(INDEX($C551:$BJ551,,IF((COLUMN(S564)-COLUMN($C564)+1)&gt;('Charges variables (avancé)'!$I72+'Charges variables (avancé)'!$J72),(COLUMN(S564)-COLUMN($C564)+1)-('Charges variables (avancé)'!$I72+'Charges variables (avancé)'!$J72),0)+1):INDEX($C551:$BJ551,,(COLUMN(S564)-COLUMN($C564)+1)-'Charges variables (avancé)'!$J72)),0)</f>
        <v>0</v>
      </c>
      <c r="T564" s="368">
        <f>IF(AND(ROUND(('Charges variables-Calculs auto'!T$139-CONFIG!$D$7)/31,0)&gt;=ROUND('Charges variables (avancé)'!$J72,0),'Charges variables (avancé)'!$E72&lt;&gt;0),SUM(INDEX($C551:$BJ551,,IF((COLUMN(T564)-COLUMN($C564)+1)&gt;('Charges variables (avancé)'!$I72+'Charges variables (avancé)'!$J72),(COLUMN(T564)-COLUMN($C564)+1)-('Charges variables (avancé)'!$I72+'Charges variables (avancé)'!$J72),0)+1):INDEX($C551:$BJ551,,(COLUMN(T564)-COLUMN($C564)+1)-'Charges variables (avancé)'!$J72)),0)</f>
        <v>0</v>
      </c>
      <c r="U564" s="368">
        <f>IF(AND(ROUND(('Charges variables-Calculs auto'!U$139-CONFIG!$D$7)/31,0)&gt;=ROUND('Charges variables (avancé)'!$J72,0),'Charges variables (avancé)'!$E72&lt;&gt;0),SUM(INDEX($C551:$BJ551,,IF((COLUMN(U564)-COLUMN($C564)+1)&gt;('Charges variables (avancé)'!$I72+'Charges variables (avancé)'!$J72),(COLUMN(U564)-COLUMN($C564)+1)-('Charges variables (avancé)'!$I72+'Charges variables (avancé)'!$J72),0)+1):INDEX($C551:$BJ551,,(COLUMN(U564)-COLUMN($C564)+1)-'Charges variables (avancé)'!$J72)),0)</f>
        <v>0</v>
      </c>
      <c r="V564" s="368">
        <f>IF(AND(ROUND(('Charges variables-Calculs auto'!V$139-CONFIG!$D$7)/31,0)&gt;=ROUND('Charges variables (avancé)'!$J72,0),'Charges variables (avancé)'!$E72&lt;&gt;0),SUM(INDEX($C551:$BJ551,,IF((COLUMN(V564)-COLUMN($C564)+1)&gt;('Charges variables (avancé)'!$I72+'Charges variables (avancé)'!$J72),(COLUMN(V564)-COLUMN($C564)+1)-('Charges variables (avancé)'!$I72+'Charges variables (avancé)'!$J72),0)+1):INDEX($C551:$BJ551,,(COLUMN(V564)-COLUMN($C564)+1)-'Charges variables (avancé)'!$J72)),0)</f>
        <v>0</v>
      </c>
      <c r="W564" s="368">
        <f>IF(AND(ROUND(('Charges variables-Calculs auto'!W$139-CONFIG!$D$7)/31,0)&gt;=ROUND('Charges variables (avancé)'!$J72,0),'Charges variables (avancé)'!$E72&lt;&gt;0),SUM(INDEX($C551:$BJ551,,IF((COLUMN(W564)-COLUMN($C564)+1)&gt;('Charges variables (avancé)'!$I72+'Charges variables (avancé)'!$J72),(COLUMN(W564)-COLUMN($C564)+1)-('Charges variables (avancé)'!$I72+'Charges variables (avancé)'!$J72),0)+1):INDEX($C551:$BJ551,,(COLUMN(W564)-COLUMN($C564)+1)-'Charges variables (avancé)'!$J72)),0)</f>
        <v>0</v>
      </c>
      <c r="X564" s="368">
        <f>IF(AND(ROUND(('Charges variables-Calculs auto'!X$139-CONFIG!$D$7)/31,0)&gt;=ROUND('Charges variables (avancé)'!$J72,0),'Charges variables (avancé)'!$E72&lt;&gt;0),SUM(INDEX($C551:$BJ551,,IF((COLUMN(X564)-COLUMN($C564)+1)&gt;('Charges variables (avancé)'!$I72+'Charges variables (avancé)'!$J72),(COLUMN(X564)-COLUMN($C564)+1)-('Charges variables (avancé)'!$I72+'Charges variables (avancé)'!$J72),0)+1):INDEX($C551:$BJ551,,(COLUMN(X564)-COLUMN($C564)+1)-'Charges variables (avancé)'!$J72)),0)</f>
        <v>0</v>
      </c>
      <c r="Y564" s="368">
        <f>IF(AND(ROUND(('Charges variables-Calculs auto'!Y$139-CONFIG!$D$7)/31,0)&gt;=ROUND('Charges variables (avancé)'!$J72,0),'Charges variables (avancé)'!$E72&lt;&gt;0),SUM(INDEX($C551:$BJ551,,IF((COLUMN(Y564)-COLUMN($C564)+1)&gt;('Charges variables (avancé)'!$I72+'Charges variables (avancé)'!$J72),(COLUMN(Y564)-COLUMN($C564)+1)-('Charges variables (avancé)'!$I72+'Charges variables (avancé)'!$J72),0)+1):INDEX($C551:$BJ551,,(COLUMN(Y564)-COLUMN($C564)+1)-'Charges variables (avancé)'!$J72)),0)</f>
        <v>0</v>
      </c>
      <c r="Z564" s="368">
        <f>IF(AND(ROUND(('Charges variables-Calculs auto'!Z$139-CONFIG!$D$7)/31,0)&gt;=ROUND('Charges variables (avancé)'!$J72,0),'Charges variables (avancé)'!$E72&lt;&gt;0),SUM(INDEX($C551:$BJ551,,IF((COLUMN(Z564)-COLUMN($C564)+1)&gt;('Charges variables (avancé)'!$I72+'Charges variables (avancé)'!$J72),(COLUMN(Z564)-COLUMN($C564)+1)-('Charges variables (avancé)'!$I72+'Charges variables (avancé)'!$J72),0)+1):INDEX($C551:$BJ551,,(COLUMN(Z564)-COLUMN($C564)+1)-'Charges variables (avancé)'!$J72)),0)</f>
        <v>0</v>
      </c>
      <c r="AA564" s="368">
        <f>IF(AND(ROUND(('Charges variables-Calculs auto'!AA$139-CONFIG!$D$7)/31,0)&gt;=ROUND('Charges variables (avancé)'!$J72,0),'Charges variables (avancé)'!$E72&lt;&gt;0),SUM(INDEX($C551:$BJ551,,IF((COLUMN(AA564)-COLUMN($C564)+1)&gt;('Charges variables (avancé)'!$I72+'Charges variables (avancé)'!$J72),(COLUMN(AA564)-COLUMN($C564)+1)-('Charges variables (avancé)'!$I72+'Charges variables (avancé)'!$J72),0)+1):INDEX($C551:$BJ551,,(COLUMN(AA564)-COLUMN($C564)+1)-'Charges variables (avancé)'!$J72)),0)</f>
        <v>0</v>
      </c>
      <c r="AB564" s="368">
        <f>IF(AND(ROUND(('Charges variables-Calculs auto'!AB$139-CONFIG!$D$7)/31,0)&gt;=ROUND('Charges variables (avancé)'!$J72,0),'Charges variables (avancé)'!$E72&lt;&gt;0),SUM(INDEX($C551:$BJ551,,IF((COLUMN(AB564)-COLUMN($C564)+1)&gt;('Charges variables (avancé)'!$I72+'Charges variables (avancé)'!$J72),(COLUMN(AB564)-COLUMN($C564)+1)-('Charges variables (avancé)'!$I72+'Charges variables (avancé)'!$J72),0)+1):INDEX($C551:$BJ551,,(COLUMN(AB564)-COLUMN($C564)+1)-'Charges variables (avancé)'!$J72)),0)</f>
        <v>0</v>
      </c>
      <c r="AC564" s="368">
        <f>IF(AND(ROUND(('Charges variables-Calculs auto'!AC$139-CONFIG!$D$7)/31,0)&gt;=ROUND('Charges variables (avancé)'!$J72,0),'Charges variables (avancé)'!$E72&lt;&gt;0),SUM(INDEX($C551:$BJ551,,IF((COLUMN(AC564)-COLUMN($C564)+1)&gt;('Charges variables (avancé)'!$I72+'Charges variables (avancé)'!$J72),(COLUMN(AC564)-COLUMN($C564)+1)-('Charges variables (avancé)'!$I72+'Charges variables (avancé)'!$J72),0)+1):INDEX($C551:$BJ551,,(COLUMN(AC564)-COLUMN($C564)+1)-'Charges variables (avancé)'!$J72)),0)</f>
        <v>0</v>
      </c>
      <c r="AD564" s="368">
        <f>IF(AND(ROUND(('Charges variables-Calculs auto'!AD$139-CONFIG!$D$7)/31,0)&gt;=ROUND('Charges variables (avancé)'!$J72,0),'Charges variables (avancé)'!$E72&lt;&gt;0),SUM(INDEX($C551:$BJ551,,IF((COLUMN(AD564)-COLUMN($C564)+1)&gt;('Charges variables (avancé)'!$I72+'Charges variables (avancé)'!$J72),(COLUMN(AD564)-COLUMN($C564)+1)-('Charges variables (avancé)'!$I72+'Charges variables (avancé)'!$J72),0)+1):INDEX($C551:$BJ551,,(COLUMN(AD564)-COLUMN($C564)+1)-'Charges variables (avancé)'!$J72)),0)</f>
        <v>0</v>
      </c>
      <c r="AE564" s="368">
        <f>IF(AND(ROUND(('Charges variables-Calculs auto'!AE$139-CONFIG!$D$7)/31,0)&gt;=ROUND('Charges variables (avancé)'!$J72,0),'Charges variables (avancé)'!$E72&lt;&gt;0),SUM(INDEX($C551:$BJ551,,IF((COLUMN(AE564)-COLUMN($C564)+1)&gt;('Charges variables (avancé)'!$I72+'Charges variables (avancé)'!$J72),(COLUMN(AE564)-COLUMN($C564)+1)-('Charges variables (avancé)'!$I72+'Charges variables (avancé)'!$J72),0)+1):INDEX($C551:$BJ551,,(COLUMN(AE564)-COLUMN($C564)+1)-'Charges variables (avancé)'!$J72)),0)</f>
        <v>0</v>
      </c>
      <c r="AF564" s="368">
        <f>IF(AND(ROUND(('Charges variables-Calculs auto'!AF$139-CONFIG!$D$7)/31,0)&gt;=ROUND('Charges variables (avancé)'!$J72,0),'Charges variables (avancé)'!$E72&lt;&gt;0),SUM(INDEX($C551:$BJ551,,IF((COLUMN(AF564)-COLUMN($C564)+1)&gt;('Charges variables (avancé)'!$I72+'Charges variables (avancé)'!$J72),(COLUMN(AF564)-COLUMN($C564)+1)-('Charges variables (avancé)'!$I72+'Charges variables (avancé)'!$J72),0)+1):INDEX($C551:$BJ551,,(COLUMN(AF564)-COLUMN($C564)+1)-'Charges variables (avancé)'!$J72)),0)</f>
        <v>0</v>
      </c>
      <c r="AG564" s="368">
        <f>IF(AND(ROUND(('Charges variables-Calculs auto'!AG$139-CONFIG!$D$7)/31,0)&gt;=ROUND('Charges variables (avancé)'!$J72,0),'Charges variables (avancé)'!$E72&lt;&gt;0),SUM(INDEX($C551:$BJ551,,IF((COLUMN(AG564)-COLUMN($C564)+1)&gt;('Charges variables (avancé)'!$I72+'Charges variables (avancé)'!$J72),(COLUMN(AG564)-COLUMN($C564)+1)-('Charges variables (avancé)'!$I72+'Charges variables (avancé)'!$J72),0)+1):INDEX($C551:$BJ551,,(COLUMN(AG564)-COLUMN($C564)+1)-'Charges variables (avancé)'!$J72)),0)</f>
        <v>0</v>
      </c>
      <c r="AH564" s="368">
        <f>IF(AND(ROUND(('Charges variables-Calculs auto'!AH$139-CONFIG!$D$7)/31,0)&gt;=ROUND('Charges variables (avancé)'!$J72,0),'Charges variables (avancé)'!$E72&lt;&gt;0),SUM(INDEX($C551:$BJ551,,IF((COLUMN(AH564)-COLUMN($C564)+1)&gt;('Charges variables (avancé)'!$I72+'Charges variables (avancé)'!$J72),(COLUMN(AH564)-COLUMN($C564)+1)-('Charges variables (avancé)'!$I72+'Charges variables (avancé)'!$J72),0)+1):INDEX($C551:$BJ551,,(COLUMN(AH564)-COLUMN($C564)+1)-'Charges variables (avancé)'!$J72)),0)</f>
        <v>0</v>
      </c>
      <c r="AI564" s="368">
        <f>IF(AND(ROUND(('Charges variables-Calculs auto'!AI$139-CONFIG!$D$7)/31,0)&gt;=ROUND('Charges variables (avancé)'!$J72,0),'Charges variables (avancé)'!$E72&lt;&gt;0),SUM(INDEX($C551:$BJ551,,IF((COLUMN(AI564)-COLUMN($C564)+1)&gt;('Charges variables (avancé)'!$I72+'Charges variables (avancé)'!$J72),(COLUMN(AI564)-COLUMN($C564)+1)-('Charges variables (avancé)'!$I72+'Charges variables (avancé)'!$J72),0)+1):INDEX($C551:$BJ551,,(COLUMN(AI564)-COLUMN($C564)+1)-'Charges variables (avancé)'!$J72)),0)</f>
        <v>0</v>
      </c>
      <c r="AJ564" s="368">
        <f>IF(AND(ROUND(('Charges variables-Calculs auto'!AJ$139-CONFIG!$D$7)/31,0)&gt;=ROUND('Charges variables (avancé)'!$J72,0),'Charges variables (avancé)'!$E72&lt;&gt;0),SUM(INDEX($C551:$BJ551,,IF((COLUMN(AJ564)-COLUMN($C564)+1)&gt;('Charges variables (avancé)'!$I72+'Charges variables (avancé)'!$J72),(COLUMN(AJ564)-COLUMN($C564)+1)-('Charges variables (avancé)'!$I72+'Charges variables (avancé)'!$J72),0)+1):INDEX($C551:$BJ551,,(COLUMN(AJ564)-COLUMN($C564)+1)-'Charges variables (avancé)'!$J72)),0)</f>
        <v>0</v>
      </c>
      <c r="AK564" s="368">
        <f>IF(AND(ROUND(('Charges variables-Calculs auto'!AK$139-CONFIG!$D$7)/31,0)&gt;=ROUND('Charges variables (avancé)'!$J72,0),'Charges variables (avancé)'!$E72&lt;&gt;0),SUM(INDEX($C551:$BJ551,,IF((COLUMN(AK564)-COLUMN($C564)+1)&gt;('Charges variables (avancé)'!$I72+'Charges variables (avancé)'!$J72),(COLUMN(AK564)-COLUMN($C564)+1)-('Charges variables (avancé)'!$I72+'Charges variables (avancé)'!$J72),0)+1):INDEX($C551:$BJ551,,(COLUMN(AK564)-COLUMN($C564)+1)-'Charges variables (avancé)'!$J72)),0)</f>
        <v>0</v>
      </c>
      <c r="AL564" s="368">
        <f>IF(AND(ROUND(('Charges variables-Calculs auto'!AL$139-CONFIG!$D$7)/31,0)&gt;=ROUND('Charges variables (avancé)'!$J72,0),'Charges variables (avancé)'!$E72&lt;&gt;0),SUM(INDEX($C551:$BJ551,,IF((COLUMN(AL564)-COLUMN($C564)+1)&gt;('Charges variables (avancé)'!$I72+'Charges variables (avancé)'!$J72),(COLUMN(AL564)-COLUMN($C564)+1)-('Charges variables (avancé)'!$I72+'Charges variables (avancé)'!$J72),0)+1):INDEX($C551:$BJ551,,(COLUMN(AL564)-COLUMN($C564)+1)-'Charges variables (avancé)'!$J72)),0)</f>
        <v>0</v>
      </c>
      <c r="AM564" s="368">
        <f>IF(AND(ROUND(('Charges variables-Calculs auto'!AM$139-CONFIG!$D$7)/31,0)&gt;=ROUND('Charges variables (avancé)'!$J72,0),'Charges variables (avancé)'!$E72&lt;&gt;0),SUM(INDEX($C551:$BJ551,,IF((COLUMN(AM564)-COLUMN($C564)+1)&gt;('Charges variables (avancé)'!$I72+'Charges variables (avancé)'!$J72),(COLUMN(AM564)-COLUMN($C564)+1)-('Charges variables (avancé)'!$I72+'Charges variables (avancé)'!$J72),0)+1):INDEX($C551:$BJ551,,(COLUMN(AM564)-COLUMN($C564)+1)-'Charges variables (avancé)'!$J72)),0)</f>
        <v>0</v>
      </c>
      <c r="AN564" s="368">
        <f>IF(AND(ROUND(('Charges variables-Calculs auto'!AN$139-CONFIG!$D$7)/31,0)&gt;=ROUND('Charges variables (avancé)'!$J72,0),'Charges variables (avancé)'!$E72&lt;&gt;0),SUM(INDEX($C551:$BJ551,,IF((COLUMN(AN564)-COLUMN($C564)+1)&gt;('Charges variables (avancé)'!$I72+'Charges variables (avancé)'!$J72),(COLUMN(AN564)-COLUMN($C564)+1)-('Charges variables (avancé)'!$I72+'Charges variables (avancé)'!$J72),0)+1):INDEX($C551:$BJ551,,(COLUMN(AN564)-COLUMN($C564)+1)-'Charges variables (avancé)'!$J72)),0)</f>
        <v>0</v>
      </c>
      <c r="AO564" s="368">
        <f>IF(AND(ROUND(('Charges variables-Calculs auto'!AO$139-CONFIG!$D$7)/31,0)&gt;=ROUND('Charges variables (avancé)'!$J72,0),'Charges variables (avancé)'!$E72&lt;&gt;0),SUM(INDEX($C551:$BJ551,,IF((COLUMN(AO564)-COLUMN($C564)+1)&gt;('Charges variables (avancé)'!$I72+'Charges variables (avancé)'!$J72),(COLUMN(AO564)-COLUMN($C564)+1)-('Charges variables (avancé)'!$I72+'Charges variables (avancé)'!$J72),0)+1):INDEX($C551:$BJ551,,(COLUMN(AO564)-COLUMN($C564)+1)-'Charges variables (avancé)'!$J72)),0)</f>
        <v>0</v>
      </c>
      <c r="AP564" s="368">
        <f>IF(AND(ROUND(('Charges variables-Calculs auto'!AP$139-CONFIG!$D$7)/31,0)&gt;=ROUND('Charges variables (avancé)'!$J72,0),'Charges variables (avancé)'!$E72&lt;&gt;0),SUM(INDEX($C551:$BJ551,,IF((COLUMN(AP564)-COLUMN($C564)+1)&gt;('Charges variables (avancé)'!$I72+'Charges variables (avancé)'!$J72),(COLUMN(AP564)-COLUMN($C564)+1)-('Charges variables (avancé)'!$I72+'Charges variables (avancé)'!$J72),0)+1):INDEX($C551:$BJ551,,(COLUMN(AP564)-COLUMN($C564)+1)-'Charges variables (avancé)'!$J72)),0)</f>
        <v>0</v>
      </c>
      <c r="AQ564" s="368">
        <f>IF(AND(ROUND(('Charges variables-Calculs auto'!AQ$139-CONFIG!$D$7)/31,0)&gt;=ROUND('Charges variables (avancé)'!$J72,0),'Charges variables (avancé)'!$E72&lt;&gt;0),SUM(INDEX($C551:$BJ551,,IF((COLUMN(AQ564)-COLUMN($C564)+1)&gt;('Charges variables (avancé)'!$I72+'Charges variables (avancé)'!$J72),(COLUMN(AQ564)-COLUMN($C564)+1)-('Charges variables (avancé)'!$I72+'Charges variables (avancé)'!$J72),0)+1):INDEX($C551:$BJ551,,(COLUMN(AQ564)-COLUMN($C564)+1)-'Charges variables (avancé)'!$J72)),0)</f>
        <v>0</v>
      </c>
      <c r="AR564" s="368">
        <f>IF(AND(ROUND(('Charges variables-Calculs auto'!AR$139-CONFIG!$D$7)/31,0)&gt;=ROUND('Charges variables (avancé)'!$J72,0),'Charges variables (avancé)'!$E72&lt;&gt;0),SUM(INDEX($C551:$BJ551,,IF((COLUMN(AR564)-COLUMN($C564)+1)&gt;('Charges variables (avancé)'!$I72+'Charges variables (avancé)'!$J72),(COLUMN(AR564)-COLUMN($C564)+1)-('Charges variables (avancé)'!$I72+'Charges variables (avancé)'!$J72),0)+1):INDEX($C551:$BJ551,,(COLUMN(AR564)-COLUMN($C564)+1)-'Charges variables (avancé)'!$J72)),0)</f>
        <v>0</v>
      </c>
      <c r="AS564" s="368">
        <f>IF(AND(ROUND(('Charges variables-Calculs auto'!AS$139-CONFIG!$D$7)/31,0)&gt;=ROUND('Charges variables (avancé)'!$J72,0),'Charges variables (avancé)'!$E72&lt;&gt;0),SUM(INDEX($C551:$BJ551,,IF((COLUMN(AS564)-COLUMN($C564)+1)&gt;('Charges variables (avancé)'!$I72+'Charges variables (avancé)'!$J72),(COLUMN(AS564)-COLUMN($C564)+1)-('Charges variables (avancé)'!$I72+'Charges variables (avancé)'!$J72),0)+1):INDEX($C551:$BJ551,,(COLUMN(AS564)-COLUMN($C564)+1)-'Charges variables (avancé)'!$J72)),0)</f>
        <v>0</v>
      </c>
      <c r="AT564" s="368">
        <f>IF(AND(ROUND(('Charges variables-Calculs auto'!AT$139-CONFIG!$D$7)/31,0)&gt;=ROUND('Charges variables (avancé)'!$J72,0),'Charges variables (avancé)'!$E72&lt;&gt;0),SUM(INDEX($C551:$BJ551,,IF((COLUMN(AT564)-COLUMN($C564)+1)&gt;('Charges variables (avancé)'!$I72+'Charges variables (avancé)'!$J72),(COLUMN(AT564)-COLUMN($C564)+1)-('Charges variables (avancé)'!$I72+'Charges variables (avancé)'!$J72),0)+1):INDEX($C551:$BJ551,,(COLUMN(AT564)-COLUMN($C564)+1)-'Charges variables (avancé)'!$J72)),0)</f>
        <v>0</v>
      </c>
      <c r="AU564" s="368">
        <f>IF(AND(ROUND(('Charges variables-Calculs auto'!AU$139-CONFIG!$D$7)/31,0)&gt;=ROUND('Charges variables (avancé)'!$J72,0),'Charges variables (avancé)'!$E72&lt;&gt;0),SUM(INDEX($C551:$BJ551,,IF((COLUMN(AU564)-COLUMN($C564)+1)&gt;('Charges variables (avancé)'!$I72+'Charges variables (avancé)'!$J72),(COLUMN(AU564)-COLUMN($C564)+1)-('Charges variables (avancé)'!$I72+'Charges variables (avancé)'!$J72),0)+1):INDEX($C551:$BJ551,,(COLUMN(AU564)-COLUMN($C564)+1)-'Charges variables (avancé)'!$J72)),0)</f>
        <v>0</v>
      </c>
      <c r="AV564" s="368">
        <f>IF(AND(ROUND(('Charges variables-Calculs auto'!AV$139-CONFIG!$D$7)/31,0)&gt;=ROUND('Charges variables (avancé)'!$J72,0),'Charges variables (avancé)'!$E72&lt;&gt;0),SUM(INDEX($C551:$BJ551,,IF((COLUMN(AV564)-COLUMN($C564)+1)&gt;('Charges variables (avancé)'!$I72+'Charges variables (avancé)'!$J72),(COLUMN(AV564)-COLUMN($C564)+1)-('Charges variables (avancé)'!$I72+'Charges variables (avancé)'!$J72),0)+1):INDEX($C551:$BJ551,,(COLUMN(AV564)-COLUMN($C564)+1)-'Charges variables (avancé)'!$J72)),0)</f>
        <v>0</v>
      </c>
      <c r="AW564" s="368">
        <f>IF(AND(ROUND(('Charges variables-Calculs auto'!AW$139-CONFIG!$D$7)/31,0)&gt;=ROUND('Charges variables (avancé)'!$J72,0),'Charges variables (avancé)'!$E72&lt;&gt;0),SUM(INDEX($C551:$BJ551,,IF((COLUMN(AW564)-COLUMN($C564)+1)&gt;('Charges variables (avancé)'!$I72+'Charges variables (avancé)'!$J72),(COLUMN(AW564)-COLUMN($C564)+1)-('Charges variables (avancé)'!$I72+'Charges variables (avancé)'!$J72),0)+1):INDEX($C551:$BJ551,,(COLUMN(AW564)-COLUMN($C564)+1)-'Charges variables (avancé)'!$J72)),0)</f>
        <v>0</v>
      </c>
      <c r="AX564" s="368">
        <f>IF(AND(ROUND(('Charges variables-Calculs auto'!AX$139-CONFIG!$D$7)/31,0)&gt;=ROUND('Charges variables (avancé)'!$J72,0),'Charges variables (avancé)'!$E72&lt;&gt;0),SUM(INDEX($C551:$BJ551,,IF((COLUMN(AX564)-COLUMN($C564)+1)&gt;('Charges variables (avancé)'!$I72+'Charges variables (avancé)'!$J72),(COLUMN(AX564)-COLUMN($C564)+1)-('Charges variables (avancé)'!$I72+'Charges variables (avancé)'!$J72),0)+1):INDEX($C551:$BJ551,,(COLUMN(AX564)-COLUMN($C564)+1)-'Charges variables (avancé)'!$J72)),0)</f>
        <v>0</v>
      </c>
      <c r="AY564" s="368">
        <f>IF(AND(ROUND(('Charges variables-Calculs auto'!AY$139-CONFIG!$D$7)/31,0)&gt;=ROUND('Charges variables (avancé)'!$J72,0),'Charges variables (avancé)'!$E72&lt;&gt;0),SUM(INDEX($C551:$BJ551,,IF((COLUMN(AY564)-COLUMN($C564)+1)&gt;('Charges variables (avancé)'!$I72+'Charges variables (avancé)'!$J72),(COLUMN(AY564)-COLUMN($C564)+1)-('Charges variables (avancé)'!$I72+'Charges variables (avancé)'!$J72),0)+1):INDEX($C551:$BJ551,,(COLUMN(AY564)-COLUMN($C564)+1)-'Charges variables (avancé)'!$J72)),0)</f>
        <v>0</v>
      </c>
      <c r="AZ564" s="368">
        <f>IF(AND(ROUND(('Charges variables-Calculs auto'!AZ$139-CONFIG!$D$7)/31,0)&gt;=ROUND('Charges variables (avancé)'!$J72,0),'Charges variables (avancé)'!$E72&lt;&gt;0),SUM(INDEX($C551:$BJ551,,IF((COLUMN(AZ564)-COLUMN($C564)+1)&gt;('Charges variables (avancé)'!$I72+'Charges variables (avancé)'!$J72),(COLUMN(AZ564)-COLUMN($C564)+1)-('Charges variables (avancé)'!$I72+'Charges variables (avancé)'!$J72),0)+1):INDEX($C551:$BJ551,,(COLUMN(AZ564)-COLUMN($C564)+1)-'Charges variables (avancé)'!$J72)),0)</f>
        <v>0</v>
      </c>
      <c r="BA564" s="368">
        <f>IF(AND(ROUND(('Charges variables-Calculs auto'!BA$139-CONFIG!$D$7)/31,0)&gt;=ROUND('Charges variables (avancé)'!$J72,0),'Charges variables (avancé)'!$E72&lt;&gt;0),SUM(INDEX($C551:$BJ551,,IF((COLUMN(BA564)-COLUMN($C564)+1)&gt;('Charges variables (avancé)'!$I72+'Charges variables (avancé)'!$J72),(COLUMN(BA564)-COLUMN($C564)+1)-('Charges variables (avancé)'!$I72+'Charges variables (avancé)'!$J72),0)+1):INDEX($C551:$BJ551,,(COLUMN(BA564)-COLUMN($C564)+1)-'Charges variables (avancé)'!$J72)),0)</f>
        <v>0</v>
      </c>
      <c r="BB564" s="368">
        <f>IF(AND(ROUND(('Charges variables-Calculs auto'!BB$139-CONFIG!$D$7)/31,0)&gt;=ROUND('Charges variables (avancé)'!$J72,0),'Charges variables (avancé)'!$E72&lt;&gt;0),SUM(INDEX($C551:$BJ551,,IF((COLUMN(BB564)-COLUMN($C564)+1)&gt;('Charges variables (avancé)'!$I72+'Charges variables (avancé)'!$J72),(COLUMN(BB564)-COLUMN($C564)+1)-('Charges variables (avancé)'!$I72+'Charges variables (avancé)'!$J72),0)+1):INDEX($C551:$BJ551,,(COLUMN(BB564)-COLUMN($C564)+1)-'Charges variables (avancé)'!$J72)),0)</f>
        <v>0</v>
      </c>
      <c r="BC564" s="368">
        <f>IF(AND(ROUND(('Charges variables-Calculs auto'!BC$139-CONFIG!$D$7)/31,0)&gt;=ROUND('Charges variables (avancé)'!$J72,0),'Charges variables (avancé)'!$E72&lt;&gt;0),SUM(INDEX($C551:$BJ551,,IF((COLUMN(BC564)-COLUMN($C564)+1)&gt;('Charges variables (avancé)'!$I72+'Charges variables (avancé)'!$J72),(COLUMN(BC564)-COLUMN($C564)+1)-('Charges variables (avancé)'!$I72+'Charges variables (avancé)'!$J72),0)+1):INDEX($C551:$BJ551,,(COLUMN(BC564)-COLUMN($C564)+1)-'Charges variables (avancé)'!$J72)),0)</f>
        <v>0</v>
      </c>
      <c r="BD564" s="368">
        <f>IF(AND(ROUND(('Charges variables-Calculs auto'!BD$139-CONFIG!$D$7)/31,0)&gt;=ROUND('Charges variables (avancé)'!$J72,0),'Charges variables (avancé)'!$E72&lt;&gt;0),SUM(INDEX($C551:$BJ551,,IF((COLUMN(BD564)-COLUMN($C564)+1)&gt;('Charges variables (avancé)'!$I72+'Charges variables (avancé)'!$J72),(COLUMN(BD564)-COLUMN($C564)+1)-('Charges variables (avancé)'!$I72+'Charges variables (avancé)'!$J72),0)+1):INDEX($C551:$BJ551,,(COLUMN(BD564)-COLUMN($C564)+1)-'Charges variables (avancé)'!$J72)),0)</f>
        <v>0</v>
      </c>
      <c r="BE564" s="368">
        <f>IF(AND(ROUND(('Charges variables-Calculs auto'!BE$139-CONFIG!$D$7)/31,0)&gt;=ROUND('Charges variables (avancé)'!$J72,0),'Charges variables (avancé)'!$E72&lt;&gt;0),SUM(INDEX($C551:$BJ551,,IF((COLUMN(BE564)-COLUMN($C564)+1)&gt;('Charges variables (avancé)'!$I72+'Charges variables (avancé)'!$J72),(COLUMN(BE564)-COLUMN($C564)+1)-('Charges variables (avancé)'!$I72+'Charges variables (avancé)'!$J72),0)+1):INDEX($C551:$BJ551,,(COLUMN(BE564)-COLUMN($C564)+1)-'Charges variables (avancé)'!$J72)),0)</f>
        <v>0</v>
      </c>
      <c r="BF564" s="368">
        <f>IF(AND(ROUND(('Charges variables-Calculs auto'!BF$139-CONFIG!$D$7)/31,0)&gt;=ROUND('Charges variables (avancé)'!$J72,0),'Charges variables (avancé)'!$E72&lt;&gt;0),SUM(INDEX($C551:$BJ551,,IF((COLUMN(BF564)-COLUMN($C564)+1)&gt;('Charges variables (avancé)'!$I72+'Charges variables (avancé)'!$J72),(COLUMN(BF564)-COLUMN($C564)+1)-('Charges variables (avancé)'!$I72+'Charges variables (avancé)'!$J72),0)+1):INDEX($C551:$BJ551,,(COLUMN(BF564)-COLUMN($C564)+1)-'Charges variables (avancé)'!$J72)),0)</f>
        <v>0</v>
      </c>
      <c r="BG564" s="368">
        <f>IF(AND(ROUND(('Charges variables-Calculs auto'!BG$139-CONFIG!$D$7)/31,0)&gt;=ROUND('Charges variables (avancé)'!$J72,0),'Charges variables (avancé)'!$E72&lt;&gt;0),SUM(INDEX($C551:$BJ551,,IF((COLUMN(BG564)-COLUMN($C564)+1)&gt;('Charges variables (avancé)'!$I72+'Charges variables (avancé)'!$J72),(COLUMN(BG564)-COLUMN($C564)+1)-('Charges variables (avancé)'!$I72+'Charges variables (avancé)'!$J72),0)+1):INDEX($C551:$BJ551,,(COLUMN(BG564)-COLUMN($C564)+1)-'Charges variables (avancé)'!$J72)),0)</f>
        <v>0</v>
      </c>
      <c r="BH564" s="368">
        <f>IF(AND(ROUND(('Charges variables-Calculs auto'!BH$139-CONFIG!$D$7)/31,0)&gt;=ROUND('Charges variables (avancé)'!$J72,0),'Charges variables (avancé)'!$E72&lt;&gt;0),SUM(INDEX($C551:$BJ551,,IF((COLUMN(BH564)-COLUMN($C564)+1)&gt;('Charges variables (avancé)'!$I72+'Charges variables (avancé)'!$J72),(COLUMN(BH564)-COLUMN($C564)+1)-('Charges variables (avancé)'!$I72+'Charges variables (avancé)'!$J72),0)+1):INDEX($C551:$BJ551,,(COLUMN(BH564)-COLUMN($C564)+1)-'Charges variables (avancé)'!$J72)),0)</f>
        <v>0</v>
      </c>
      <c r="BI564" s="368">
        <f>IF(AND(ROUND(('Charges variables-Calculs auto'!BI$139-CONFIG!$D$7)/31,0)&gt;=ROUND('Charges variables (avancé)'!$J72,0),'Charges variables (avancé)'!$E72&lt;&gt;0),SUM(INDEX($C551:$BJ551,,IF((COLUMN(BI564)-COLUMN($C564)+1)&gt;('Charges variables (avancé)'!$I72+'Charges variables (avancé)'!$J72),(COLUMN(BI564)-COLUMN($C564)+1)-('Charges variables (avancé)'!$I72+'Charges variables (avancé)'!$J72),0)+1):INDEX($C551:$BJ551,,(COLUMN(BI564)-COLUMN($C564)+1)-'Charges variables (avancé)'!$J72)),0)</f>
        <v>0</v>
      </c>
      <c r="BJ564" s="368">
        <f>IF(AND(ROUND(('Charges variables-Calculs auto'!BJ$139-CONFIG!$D$7)/31,0)&gt;=ROUND('Charges variables (avancé)'!$J72,0),'Charges variables (avancé)'!$E72&lt;&gt;0),SUM(INDEX($C551:$BJ551,,IF((COLUMN(BJ564)-COLUMN($C564)+1)&gt;('Charges variables (avancé)'!$I72+'Charges variables (avancé)'!$J72),(COLUMN(BJ564)-COLUMN($C564)+1)-('Charges variables (avancé)'!$I72+'Charges variables (avancé)'!$J72),0)+1):INDEX($C551:$BJ551,,(COLUMN(BJ564)-COLUMN($C564)+1)-'Charges variables (avancé)'!$J72)),0)</f>
        <v>0</v>
      </c>
    </row>
    <row r="565" spans="2:62" ht="15" customHeight="1">
      <c r="B565" s="366">
        <f>'Charges variables (avancé)'!C73</f>
        <v>0</v>
      </c>
      <c r="C565" s="368">
        <f>IF(AND(ROUND(('Charges variables-Calculs auto'!C$139-CONFIG!$D$7)/31,0)&gt;=ROUND('Charges variables (avancé)'!$J73,0),'Charges variables (avancé)'!$E73&lt;&gt;0),SUM(INDEX($C552:$BJ552,,IF((COLUMN(C565)-COLUMN($C565)+1)&gt;('Charges variables (avancé)'!$I73+'Charges variables (avancé)'!$J73),(COLUMN(C565)-COLUMN($C565)+1)-('Charges variables (avancé)'!$I73+'Charges variables (avancé)'!$J73),0)+1):INDEX($C552:$BJ552,,(COLUMN(C565)-COLUMN($C565)+1)-'Charges variables (avancé)'!$J73)),0)</f>
        <v>0</v>
      </c>
      <c r="D565" s="368">
        <f>IF(AND(ROUND(('Charges variables-Calculs auto'!D$139-CONFIG!$D$7)/31,0)&gt;=ROUND('Charges variables (avancé)'!$J73,0),'Charges variables (avancé)'!$E73&lt;&gt;0),SUM(INDEX($C552:$BJ552,,IF((COLUMN(D565)-COLUMN($C565)+1)&gt;('Charges variables (avancé)'!$I73+'Charges variables (avancé)'!$J73),(COLUMN(D565)-COLUMN($C565)+1)-('Charges variables (avancé)'!$I73+'Charges variables (avancé)'!$J73),0)+1):INDEX($C552:$BJ552,,(COLUMN(D565)-COLUMN($C565)+1)-'Charges variables (avancé)'!$J73)),0)</f>
        <v>0</v>
      </c>
      <c r="E565" s="368">
        <f>IF(AND(ROUND(('Charges variables-Calculs auto'!E$139-CONFIG!$D$7)/31,0)&gt;=ROUND('Charges variables (avancé)'!$J73,0),'Charges variables (avancé)'!$E73&lt;&gt;0),SUM(INDEX($C552:$BJ552,,IF((COLUMN(E565)-COLUMN($C565)+1)&gt;('Charges variables (avancé)'!$I73+'Charges variables (avancé)'!$J73),(COLUMN(E565)-COLUMN($C565)+1)-('Charges variables (avancé)'!$I73+'Charges variables (avancé)'!$J73),0)+1):INDEX($C552:$BJ552,,(COLUMN(E565)-COLUMN($C565)+1)-'Charges variables (avancé)'!$J73)),0)</f>
        <v>0</v>
      </c>
      <c r="F565" s="368">
        <f>IF(AND(ROUND(('Charges variables-Calculs auto'!F$139-CONFIG!$D$7)/31,0)&gt;=ROUND('Charges variables (avancé)'!$J73,0),'Charges variables (avancé)'!$E73&lt;&gt;0),SUM(INDEX($C552:$BJ552,,IF((COLUMN(F565)-COLUMN($C565)+1)&gt;('Charges variables (avancé)'!$I73+'Charges variables (avancé)'!$J73),(COLUMN(F565)-COLUMN($C565)+1)-('Charges variables (avancé)'!$I73+'Charges variables (avancé)'!$J73),0)+1):INDEX($C552:$BJ552,,(COLUMN(F565)-COLUMN($C565)+1)-'Charges variables (avancé)'!$J73)),0)</f>
        <v>0</v>
      </c>
      <c r="G565" s="368">
        <f>IF(AND(ROUND(('Charges variables-Calculs auto'!G$139-CONFIG!$D$7)/31,0)&gt;=ROUND('Charges variables (avancé)'!$J73,0),'Charges variables (avancé)'!$E73&lt;&gt;0),SUM(INDEX($C552:$BJ552,,IF((COLUMN(G565)-COLUMN($C565)+1)&gt;('Charges variables (avancé)'!$I73+'Charges variables (avancé)'!$J73),(COLUMN(G565)-COLUMN($C565)+1)-('Charges variables (avancé)'!$I73+'Charges variables (avancé)'!$J73),0)+1):INDEX($C552:$BJ552,,(COLUMN(G565)-COLUMN($C565)+1)-'Charges variables (avancé)'!$J73)),0)</f>
        <v>0</v>
      </c>
      <c r="H565" s="368">
        <f>IF(AND(ROUND(('Charges variables-Calculs auto'!H$139-CONFIG!$D$7)/31,0)&gt;=ROUND('Charges variables (avancé)'!$J73,0),'Charges variables (avancé)'!$E73&lt;&gt;0),SUM(INDEX($C552:$BJ552,,IF((COLUMN(H565)-COLUMN($C565)+1)&gt;('Charges variables (avancé)'!$I73+'Charges variables (avancé)'!$J73),(COLUMN(H565)-COLUMN($C565)+1)-('Charges variables (avancé)'!$I73+'Charges variables (avancé)'!$J73),0)+1):INDEX($C552:$BJ552,,(COLUMN(H565)-COLUMN($C565)+1)-'Charges variables (avancé)'!$J73)),0)</f>
        <v>0</v>
      </c>
      <c r="I565" s="368">
        <f>IF(AND(ROUND(('Charges variables-Calculs auto'!I$139-CONFIG!$D$7)/31,0)&gt;=ROUND('Charges variables (avancé)'!$J73,0),'Charges variables (avancé)'!$E73&lt;&gt;0),SUM(INDEX($C552:$BJ552,,IF((COLUMN(I565)-COLUMN($C565)+1)&gt;('Charges variables (avancé)'!$I73+'Charges variables (avancé)'!$J73),(COLUMN(I565)-COLUMN($C565)+1)-('Charges variables (avancé)'!$I73+'Charges variables (avancé)'!$J73),0)+1):INDEX($C552:$BJ552,,(COLUMN(I565)-COLUMN($C565)+1)-'Charges variables (avancé)'!$J73)),0)</f>
        <v>0</v>
      </c>
      <c r="J565" s="368">
        <f>IF(AND(ROUND(('Charges variables-Calculs auto'!J$139-CONFIG!$D$7)/31,0)&gt;=ROUND('Charges variables (avancé)'!$J73,0),'Charges variables (avancé)'!$E73&lt;&gt;0),SUM(INDEX($C552:$BJ552,,IF((COLUMN(J565)-COLUMN($C565)+1)&gt;('Charges variables (avancé)'!$I73+'Charges variables (avancé)'!$J73),(COLUMN(J565)-COLUMN($C565)+1)-('Charges variables (avancé)'!$I73+'Charges variables (avancé)'!$J73),0)+1):INDEX($C552:$BJ552,,(COLUMN(J565)-COLUMN($C565)+1)-'Charges variables (avancé)'!$J73)),0)</f>
        <v>0</v>
      </c>
      <c r="K565" s="368">
        <f>IF(AND(ROUND(('Charges variables-Calculs auto'!K$139-CONFIG!$D$7)/31,0)&gt;=ROUND('Charges variables (avancé)'!$J73,0),'Charges variables (avancé)'!$E73&lt;&gt;0),SUM(INDEX($C552:$BJ552,,IF((COLUMN(K565)-COLUMN($C565)+1)&gt;('Charges variables (avancé)'!$I73+'Charges variables (avancé)'!$J73),(COLUMN(K565)-COLUMN($C565)+1)-('Charges variables (avancé)'!$I73+'Charges variables (avancé)'!$J73),0)+1):INDEX($C552:$BJ552,,(COLUMN(K565)-COLUMN($C565)+1)-'Charges variables (avancé)'!$J73)),0)</f>
        <v>0</v>
      </c>
      <c r="L565" s="368">
        <f>IF(AND(ROUND(('Charges variables-Calculs auto'!L$139-CONFIG!$D$7)/31,0)&gt;=ROUND('Charges variables (avancé)'!$J73,0),'Charges variables (avancé)'!$E73&lt;&gt;0),SUM(INDEX($C552:$BJ552,,IF((COLUMN(L565)-COLUMN($C565)+1)&gt;('Charges variables (avancé)'!$I73+'Charges variables (avancé)'!$J73),(COLUMN(L565)-COLUMN($C565)+1)-('Charges variables (avancé)'!$I73+'Charges variables (avancé)'!$J73),0)+1):INDEX($C552:$BJ552,,(COLUMN(L565)-COLUMN($C565)+1)-'Charges variables (avancé)'!$J73)),0)</f>
        <v>0</v>
      </c>
      <c r="M565" s="368">
        <f>IF(AND(ROUND(('Charges variables-Calculs auto'!M$139-CONFIG!$D$7)/31,0)&gt;=ROUND('Charges variables (avancé)'!$J73,0),'Charges variables (avancé)'!$E73&lt;&gt;0),SUM(INDEX($C552:$BJ552,,IF((COLUMN(M565)-COLUMN($C565)+1)&gt;('Charges variables (avancé)'!$I73+'Charges variables (avancé)'!$J73),(COLUMN(M565)-COLUMN($C565)+1)-('Charges variables (avancé)'!$I73+'Charges variables (avancé)'!$J73),0)+1):INDEX($C552:$BJ552,,(COLUMN(M565)-COLUMN($C565)+1)-'Charges variables (avancé)'!$J73)),0)</f>
        <v>0</v>
      </c>
      <c r="N565" s="368">
        <f>IF(AND(ROUND(('Charges variables-Calculs auto'!N$139-CONFIG!$D$7)/31,0)&gt;=ROUND('Charges variables (avancé)'!$J73,0),'Charges variables (avancé)'!$E73&lt;&gt;0),SUM(INDEX($C552:$BJ552,,IF((COLUMN(N565)-COLUMN($C565)+1)&gt;('Charges variables (avancé)'!$I73+'Charges variables (avancé)'!$J73),(COLUMN(N565)-COLUMN($C565)+1)-('Charges variables (avancé)'!$I73+'Charges variables (avancé)'!$J73),0)+1):INDEX($C552:$BJ552,,(COLUMN(N565)-COLUMN($C565)+1)-'Charges variables (avancé)'!$J73)),0)</f>
        <v>0</v>
      </c>
      <c r="O565" s="368">
        <f>IF(AND(ROUND(('Charges variables-Calculs auto'!O$139-CONFIG!$D$7)/31,0)&gt;=ROUND('Charges variables (avancé)'!$J73,0),'Charges variables (avancé)'!$E73&lt;&gt;0),SUM(INDEX($C552:$BJ552,,IF((COLUMN(O565)-COLUMN($C565)+1)&gt;('Charges variables (avancé)'!$I73+'Charges variables (avancé)'!$J73),(COLUMN(O565)-COLUMN($C565)+1)-('Charges variables (avancé)'!$I73+'Charges variables (avancé)'!$J73),0)+1):INDEX($C552:$BJ552,,(COLUMN(O565)-COLUMN($C565)+1)-'Charges variables (avancé)'!$J73)),0)</f>
        <v>0</v>
      </c>
      <c r="P565" s="368">
        <f>IF(AND(ROUND(('Charges variables-Calculs auto'!P$139-CONFIG!$D$7)/31,0)&gt;=ROUND('Charges variables (avancé)'!$J73,0),'Charges variables (avancé)'!$E73&lt;&gt;0),SUM(INDEX($C552:$BJ552,,IF((COLUMN(P565)-COLUMN($C565)+1)&gt;('Charges variables (avancé)'!$I73+'Charges variables (avancé)'!$J73),(COLUMN(P565)-COLUMN($C565)+1)-('Charges variables (avancé)'!$I73+'Charges variables (avancé)'!$J73),0)+1):INDEX($C552:$BJ552,,(COLUMN(P565)-COLUMN($C565)+1)-'Charges variables (avancé)'!$J73)),0)</f>
        <v>0</v>
      </c>
      <c r="Q565" s="368">
        <f>IF(AND(ROUND(('Charges variables-Calculs auto'!Q$139-CONFIG!$D$7)/31,0)&gt;=ROUND('Charges variables (avancé)'!$J73,0),'Charges variables (avancé)'!$E73&lt;&gt;0),SUM(INDEX($C552:$BJ552,,IF((COLUMN(Q565)-COLUMN($C565)+1)&gt;('Charges variables (avancé)'!$I73+'Charges variables (avancé)'!$J73),(COLUMN(Q565)-COLUMN($C565)+1)-('Charges variables (avancé)'!$I73+'Charges variables (avancé)'!$J73),0)+1):INDEX($C552:$BJ552,,(COLUMN(Q565)-COLUMN($C565)+1)-'Charges variables (avancé)'!$J73)),0)</f>
        <v>0</v>
      </c>
      <c r="R565" s="368">
        <f>IF(AND(ROUND(('Charges variables-Calculs auto'!R$139-CONFIG!$D$7)/31,0)&gt;=ROUND('Charges variables (avancé)'!$J73,0),'Charges variables (avancé)'!$E73&lt;&gt;0),SUM(INDEX($C552:$BJ552,,IF((COLUMN(R565)-COLUMN($C565)+1)&gt;('Charges variables (avancé)'!$I73+'Charges variables (avancé)'!$J73),(COLUMN(R565)-COLUMN($C565)+1)-('Charges variables (avancé)'!$I73+'Charges variables (avancé)'!$J73),0)+1):INDEX($C552:$BJ552,,(COLUMN(R565)-COLUMN($C565)+1)-'Charges variables (avancé)'!$J73)),0)</f>
        <v>0</v>
      </c>
      <c r="S565" s="368">
        <f>IF(AND(ROUND(('Charges variables-Calculs auto'!S$139-CONFIG!$D$7)/31,0)&gt;=ROUND('Charges variables (avancé)'!$J73,0),'Charges variables (avancé)'!$E73&lt;&gt;0),SUM(INDEX($C552:$BJ552,,IF((COLUMN(S565)-COLUMN($C565)+1)&gt;('Charges variables (avancé)'!$I73+'Charges variables (avancé)'!$J73),(COLUMN(S565)-COLUMN($C565)+1)-('Charges variables (avancé)'!$I73+'Charges variables (avancé)'!$J73),0)+1):INDEX($C552:$BJ552,,(COLUMN(S565)-COLUMN($C565)+1)-'Charges variables (avancé)'!$J73)),0)</f>
        <v>0</v>
      </c>
      <c r="T565" s="368">
        <f>IF(AND(ROUND(('Charges variables-Calculs auto'!T$139-CONFIG!$D$7)/31,0)&gt;=ROUND('Charges variables (avancé)'!$J73,0),'Charges variables (avancé)'!$E73&lt;&gt;0),SUM(INDEX($C552:$BJ552,,IF((COLUMN(T565)-COLUMN($C565)+1)&gt;('Charges variables (avancé)'!$I73+'Charges variables (avancé)'!$J73),(COLUMN(T565)-COLUMN($C565)+1)-('Charges variables (avancé)'!$I73+'Charges variables (avancé)'!$J73),0)+1):INDEX($C552:$BJ552,,(COLUMN(T565)-COLUMN($C565)+1)-'Charges variables (avancé)'!$J73)),0)</f>
        <v>0</v>
      </c>
      <c r="U565" s="368">
        <f>IF(AND(ROUND(('Charges variables-Calculs auto'!U$139-CONFIG!$D$7)/31,0)&gt;=ROUND('Charges variables (avancé)'!$J73,0),'Charges variables (avancé)'!$E73&lt;&gt;0),SUM(INDEX($C552:$BJ552,,IF((COLUMN(U565)-COLUMN($C565)+1)&gt;('Charges variables (avancé)'!$I73+'Charges variables (avancé)'!$J73),(COLUMN(U565)-COLUMN($C565)+1)-('Charges variables (avancé)'!$I73+'Charges variables (avancé)'!$J73),0)+1):INDEX($C552:$BJ552,,(COLUMN(U565)-COLUMN($C565)+1)-'Charges variables (avancé)'!$J73)),0)</f>
        <v>0</v>
      </c>
      <c r="V565" s="368">
        <f>IF(AND(ROUND(('Charges variables-Calculs auto'!V$139-CONFIG!$D$7)/31,0)&gt;=ROUND('Charges variables (avancé)'!$J73,0),'Charges variables (avancé)'!$E73&lt;&gt;0),SUM(INDEX($C552:$BJ552,,IF((COLUMN(V565)-COLUMN($C565)+1)&gt;('Charges variables (avancé)'!$I73+'Charges variables (avancé)'!$J73),(COLUMN(V565)-COLUMN($C565)+1)-('Charges variables (avancé)'!$I73+'Charges variables (avancé)'!$J73),0)+1):INDEX($C552:$BJ552,,(COLUMN(V565)-COLUMN($C565)+1)-'Charges variables (avancé)'!$J73)),0)</f>
        <v>0</v>
      </c>
      <c r="W565" s="368">
        <f>IF(AND(ROUND(('Charges variables-Calculs auto'!W$139-CONFIG!$D$7)/31,0)&gt;=ROUND('Charges variables (avancé)'!$J73,0),'Charges variables (avancé)'!$E73&lt;&gt;0),SUM(INDEX($C552:$BJ552,,IF((COLUMN(W565)-COLUMN($C565)+1)&gt;('Charges variables (avancé)'!$I73+'Charges variables (avancé)'!$J73),(COLUMN(W565)-COLUMN($C565)+1)-('Charges variables (avancé)'!$I73+'Charges variables (avancé)'!$J73),0)+1):INDEX($C552:$BJ552,,(COLUMN(W565)-COLUMN($C565)+1)-'Charges variables (avancé)'!$J73)),0)</f>
        <v>0</v>
      </c>
      <c r="X565" s="368">
        <f>IF(AND(ROUND(('Charges variables-Calculs auto'!X$139-CONFIG!$D$7)/31,0)&gt;=ROUND('Charges variables (avancé)'!$J73,0),'Charges variables (avancé)'!$E73&lt;&gt;0),SUM(INDEX($C552:$BJ552,,IF((COLUMN(X565)-COLUMN($C565)+1)&gt;('Charges variables (avancé)'!$I73+'Charges variables (avancé)'!$J73),(COLUMN(X565)-COLUMN($C565)+1)-('Charges variables (avancé)'!$I73+'Charges variables (avancé)'!$J73),0)+1):INDEX($C552:$BJ552,,(COLUMN(X565)-COLUMN($C565)+1)-'Charges variables (avancé)'!$J73)),0)</f>
        <v>0</v>
      </c>
      <c r="Y565" s="368">
        <f>IF(AND(ROUND(('Charges variables-Calculs auto'!Y$139-CONFIG!$D$7)/31,0)&gt;=ROUND('Charges variables (avancé)'!$J73,0),'Charges variables (avancé)'!$E73&lt;&gt;0),SUM(INDEX($C552:$BJ552,,IF((COLUMN(Y565)-COLUMN($C565)+1)&gt;('Charges variables (avancé)'!$I73+'Charges variables (avancé)'!$J73),(COLUMN(Y565)-COLUMN($C565)+1)-('Charges variables (avancé)'!$I73+'Charges variables (avancé)'!$J73),0)+1):INDEX($C552:$BJ552,,(COLUMN(Y565)-COLUMN($C565)+1)-'Charges variables (avancé)'!$J73)),0)</f>
        <v>0</v>
      </c>
      <c r="Z565" s="368">
        <f>IF(AND(ROUND(('Charges variables-Calculs auto'!Z$139-CONFIG!$D$7)/31,0)&gt;=ROUND('Charges variables (avancé)'!$J73,0),'Charges variables (avancé)'!$E73&lt;&gt;0),SUM(INDEX($C552:$BJ552,,IF((COLUMN(Z565)-COLUMN($C565)+1)&gt;('Charges variables (avancé)'!$I73+'Charges variables (avancé)'!$J73),(COLUMN(Z565)-COLUMN($C565)+1)-('Charges variables (avancé)'!$I73+'Charges variables (avancé)'!$J73),0)+1):INDEX($C552:$BJ552,,(COLUMN(Z565)-COLUMN($C565)+1)-'Charges variables (avancé)'!$J73)),0)</f>
        <v>0</v>
      </c>
      <c r="AA565" s="368">
        <f>IF(AND(ROUND(('Charges variables-Calculs auto'!AA$139-CONFIG!$D$7)/31,0)&gt;=ROUND('Charges variables (avancé)'!$J73,0),'Charges variables (avancé)'!$E73&lt;&gt;0),SUM(INDEX($C552:$BJ552,,IF((COLUMN(AA565)-COLUMN($C565)+1)&gt;('Charges variables (avancé)'!$I73+'Charges variables (avancé)'!$J73),(COLUMN(AA565)-COLUMN($C565)+1)-('Charges variables (avancé)'!$I73+'Charges variables (avancé)'!$J73),0)+1):INDEX($C552:$BJ552,,(COLUMN(AA565)-COLUMN($C565)+1)-'Charges variables (avancé)'!$J73)),0)</f>
        <v>0</v>
      </c>
      <c r="AB565" s="368">
        <f>IF(AND(ROUND(('Charges variables-Calculs auto'!AB$139-CONFIG!$D$7)/31,0)&gt;=ROUND('Charges variables (avancé)'!$J73,0),'Charges variables (avancé)'!$E73&lt;&gt;0),SUM(INDEX($C552:$BJ552,,IF((COLUMN(AB565)-COLUMN($C565)+1)&gt;('Charges variables (avancé)'!$I73+'Charges variables (avancé)'!$J73),(COLUMN(AB565)-COLUMN($C565)+1)-('Charges variables (avancé)'!$I73+'Charges variables (avancé)'!$J73),0)+1):INDEX($C552:$BJ552,,(COLUMN(AB565)-COLUMN($C565)+1)-'Charges variables (avancé)'!$J73)),0)</f>
        <v>0</v>
      </c>
      <c r="AC565" s="368">
        <f>IF(AND(ROUND(('Charges variables-Calculs auto'!AC$139-CONFIG!$D$7)/31,0)&gt;=ROUND('Charges variables (avancé)'!$J73,0),'Charges variables (avancé)'!$E73&lt;&gt;0),SUM(INDEX($C552:$BJ552,,IF((COLUMN(AC565)-COLUMN($C565)+1)&gt;('Charges variables (avancé)'!$I73+'Charges variables (avancé)'!$J73),(COLUMN(AC565)-COLUMN($C565)+1)-('Charges variables (avancé)'!$I73+'Charges variables (avancé)'!$J73),0)+1):INDEX($C552:$BJ552,,(COLUMN(AC565)-COLUMN($C565)+1)-'Charges variables (avancé)'!$J73)),0)</f>
        <v>0</v>
      </c>
      <c r="AD565" s="368">
        <f>IF(AND(ROUND(('Charges variables-Calculs auto'!AD$139-CONFIG!$D$7)/31,0)&gt;=ROUND('Charges variables (avancé)'!$J73,0),'Charges variables (avancé)'!$E73&lt;&gt;0),SUM(INDEX($C552:$BJ552,,IF((COLUMN(AD565)-COLUMN($C565)+1)&gt;('Charges variables (avancé)'!$I73+'Charges variables (avancé)'!$J73),(COLUMN(AD565)-COLUMN($C565)+1)-('Charges variables (avancé)'!$I73+'Charges variables (avancé)'!$J73),0)+1):INDEX($C552:$BJ552,,(COLUMN(AD565)-COLUMN($C565)+1)-'Charges variables (avancé)'!$J73)),0)</f>
        <v>0</v>
      </c>
      <c r="AE565" s="368">
        <f>IF(AND(ROUND(('Charges variables-Calculs auto'!AE$139-CONFIG!$D$7)/31,0)&gt;=ROUND('Charges variables (avancé)'!$J73,0),'Charges variables (avancé)'!$E73&lt;&gt;0),SUM(INDEX($C552:$BJ552,,IF((COLUMN(AE565)-COLUMN($C565)+1)&gt;('Charges variables (avancé)'!$I73+'Charges variables (avancé)'!$J73),(COLUMN(AE565)-COLUMN($C565)+1)-('Charges variables (avancé)'!$I73+'Charges variables (avancé)'!$J73),0)+1):INDEX($C552:$BJ552,,(COLUMN(AE565)-COLUMN($C565)+1)-'Charges variables (avancé)'!$J73)),0)</f>
        <v>0</v>
      </c>
      <c r="AF565" s="368">
        <f>IF(AND(ROUND(('Charges variables-Calculs auto'!AF$139-CONFIG!$D$7)/31,0)&gt;=ROUND('Charges variables (avancé)'!$J73,0),'Charges variables (avancé)'!$E73&lt;&gt;0),SUM(INDEX($C552:$BJ552,,IF((COLUMN(AF565)-COLUMN($C565)+1)&gt;('Charges variables (avancé)'!$I73+'Charges variables (avancé)'!$J73),(COLUMN(AF565)-COLUMN($C565)+1)-('Charges variables (avancé)'!$I73+'Charges variables (avancé)'!$J73),0)+1):INDEX($C552:$BJ552,,(COLUMN(AF565)-COLUMN($C565)+1)-'Charges variables (avancé)'!$J73)),0)</f>
        <v>0</v>
      </c>
      <c r="AG565" s="368">
        <f>IF(AND(ROUND(('Charges variables-Calculs auto'!AG$139-CONFIG!$D$7)/31,0)&gt;=ROUND('Charges variables (avancé)'!$J73,0),'Charges variables (avancé)'!$E73&lt;&gt;0),SUM(INDEX($C552:$BJ552,,IF((COLUMN(AG565)-COLUMN($C565)+1)&gt;('Charges variables (avancé)'!$I73+'Charges variables (avancé)'!$J73),(COLUMN(AG565)-COLUMN($C565)+1)-('Charges variables (avancé)'!$I73+'Charges variables (avancé)'!$J73),0)+1):INDEX($C552:$BJ552,,(COLUMN(AG565)-COLUMN($C565)+1)-'Charges variables (avancé)'!$J73)),0)</f>
        <v>0</v>
      </c>
      <c r="AH565" s="368">
        <f>IF(AND(ROUND(('Charges variables-Calculs auto'!AH$139-CONFIG!$D$7)/31,0)&gt;=ROUND('Charges variables (avancé)'!$J73,0),'Charges variables (avancé)'!$E73&lt;&gt;0),SUM(INDEX($C552:$BJ552,,IF((COLUMN(AH565)-COLUMN($C565)+1)&gt;('Charges variables (avancé)'!$I73+'Charges variables (avancé)'!$J73),(COLUMN(AH565)-COLUMN($C565)+1)-('Charges variables (avancé)'!$I73+'Charges variables (avancé)'!$J73),0)+1):INDEX($C552:$BJ552,,(COLUMN(AH565)-COLUMN($C565)+1)-'Charges variables (avancé)'!$J73)),0)</f>
        <v>0</v>
      </c>
      <c r="AI565" s="368">
        <f>IF(AND(ROUND(('Charges variables-Calculs auto'!AI$139-CONFIG!$D$7)/31,0)&gt;=ROUND('Charges variables (avancé)'!$J73,0),'Charges variables (avancé)'!$E73&lt;&gt;0),SUM(INDEX($C552:$BJ552,,IF((COLUMN(AI565)-COLUMN($C565)+1)&gt;('Charges variables (avancé)'!$I73+'Charges variables (avancé)'!$J73),(COLUMN(AI565)-COLUMN($C565)+1)-('Charges variables (avancé)'!$I73+'Charges variables (avancé)'!$J73),0)+1):INDEX($C552:$BJ552,,(COLUMN(AI565)-COLUMN($C565)+1)-'Charges variables (avancé)'!$J73)),0)</f>
        <v>0</v>
      </c>
      <c r="AJ565" s="368">
        <f>IF(AND(ROUND(('Charges variables-Calculs auto'!AJ$139-CONFIG!$D$7)/31,0)&gt;=ROUND('Charges variables (avancé)'!$J73,0),'Charges variables (avancé)'!$E73&lt;&gt;0),SUM(INDEX($C552:$BJ552,,IF((COLUMN(AJ565)-COLUMN($C565)+1)&gt;('Charges variables (avancé)'!$I73+'Charges variables (avancé)'!$J73),(COLUMN(AJ565)-COLUMN($C565)+1)-('Charges variables (avancé)'!$I73+'Charges variables (avancé)'!$J73),0)+1):INDEX($C552:$BJ552,,(COLUMN(AJ565)-COLUMN($C565)+1)-'Charges variables (avancé)'!$J73)),0)</f>
        <v>0</v>
      </c>
      <c r="AK565" s="368">
        <f>IF(AND(ROUND(('Charges variables-Calculs auto'!AK$139-CONFIG!$D$7)/31,0)&gt;=ROUND('Charges variables (avancé)'!$J73,0),'Charges variables (avancé)'!$E73&lt;&gt;0),SUM(INDEX($C552:$BJ552,,IF((COLUMN(AK565)-COLUMN($C565)+1)&gt;('Charges variables (avancé)'!$I73+'Charges variables (avancé)'!$J73),(COLUMN(AK565)-COLUMN($C565)+1)-('Charges variables (avancé)'!$I73+'Charges variables (avancé)'!$J73),0)+1):INDEX($C552:$BJ552,,(COLUMN(AK565)-COLUMN($C565)+1)-'Charges variables (avancé)'!$J73)),0)</f>
        <v>0</v>
      </c>
      <c r="AL565" s="368">
        <f>IF(AND(ROUND(('Charges variables-Calculs auto'!AL$139-CONFIG!$D$7)/31,0)&gt;=ROUND('Charges variables (avancé)'!$J73,0),'Charges variables (avancé)'!$E73&lt;&gt;0),SUM(INDEX($C552:$BJ552,,IF((COLUMN(AL565)-COLUMN($C565)+1)&gt;('Charges variables (avancé)'!$I73+'Charges variables (avancé)'!$J73),(COLUMN(AL565)-COLUMN($C565)+1)-('Charges variables (avancé)'!$I73+'Charges variables (avancé)'!$J73),0)+1):INDEX($C552:$BJ552,,(COLUMN(AL565)-COLUMN($C565)+1)-'Charges variables (avancé)'!$J73)),0)</f>
        <v>0</v>
      </c>
      <c r="AM565" s="368">
        <f>IF(AND(ROUND(('Charges variables-Calculs auto'!AM$139-CONFIG!$D$7)/31,0)&gt;=ROUND('Charges variables (avancé)'!$J73,0),'Charges variables (avancé)'!$E73&lt;&gt;0),SUM(INDEX($C552:$BJ552,,IF((COLUMN(AM565)-COLUMN($C565)+1)&gt;('Charges variables (avancé)'!$I73+'Charges variables (avancé)'!$J73),(COLUMN(AM565)-COLUMN($C565)+1)-('Charges variables (avancé)'!$I73+'Charges variables (avancé)'!$J73),0)+1):INDEX($C552:$BJ552,,(COLUMN(AM565)-COLUMN($C565)+1)-'Charges variables (avancé)'!$J73)),0)</f>
        <v>0</v>
      </c>
      <c r="AN565" s="368">
        <f>IF(AND(ROUND(('Charges variables-Calculs auto'!AN$139-CONFIG!$D$7)/31,0)&gt;=ROUND('Charges variables (avancé)'!$J73,0),'Charges variables (avancé)'!$E73&lt;&gt;0),SUM(INDEX($C552:$BJ552,,IF((COLUMN(AN565)-COLUMN($C565)+1)&gt;('Charges variables (avancé)'!$I73+'Charges variables (avancé)'!$J73),(COLUMN(AN565)-COLUMN($C565)+1)-('Charges variables (avancé)'!$I73+'Charges variables (avancé)'!$J73),0)+1):INDEX($C552:$BJ552,,(COLUMN(AN565)-COLUMN($C565)+1)-'Charges variables (avancé)'!$J73)),0)</f>
        <v>0</v>
      </c>
      <c r="AO565" s="368">
        <f>IF(AND(ROUND(('Charges variables-Calculs auto'!AO$139-CONFIG!$D$7)/31,0)&gt;=ROUND('Charges variables (avancé)'!$J73,0),'Charges variables (avancé)'!$E73&lt;&gt;0),SUM(INDEX($C552:$BJ552,,IF((COLUMN(AO565)-COLUMN($C565)+1)&gt;('Charges variables (avancé)'!$I73+'Charges variables (avancé)'!$J73),(COLUMN(AO565)-COLUMN($C565)+1)-('Charges variables (avancé)'!$I73+'Charges variables (avancé)'!$J73),0)+1):INDEX($C552:$BJ552,,(COLUMN(AO565)-COLUMN($C565)+1)-'Charges variables (avancé)'!$J73)),0)</f>
        <v>0</v>
      </c>
      <c r="AP565" s="368">
        <f>IF(AND(ROUND(('Charges variables-Calculs auto'!AP$139-CONFIG!$D$7)/31,0)&gt;=ROUND('Charges variables (avancé)'!$J73,0),'Charges variables (avancé)'!$E73&lt;&gt;0),SUM(INDEX($C552:$BJ552,,IF((COLUMN(AP565)-COLUMN($C565)+1)&gt;('Charges variables (avancé)'!$I73+'Charges variables (avancé)'!$J73),(COLUMN(AP565)-COLUMN($C565)+1)-('Charges variables (avancé)'!$I73+'Charges variables (avancé)'!$J73),0)+1):INDEX($C552:$BJ552,,(COLUMN(AP565)-COLUMN($C565)+1)-'Charges variables (avancé)'!$J73)),0)</f>
        <v>0</v>
      </c>
      <c r="AQ565" s="368">
        <f>IF(AND(ROUND(('Charges variables-Calculs auto'!AQ$139-CONFIG!$D$7)/31,0)&gt;=ROUND('Charges variables (avancé)'!$J73,0),'Charges variables (avancé)'!$E73&lt;&gt;0),SUM(INDEX($C552:$BJ552,,IF((COLUMN(AQ565)-COLUMN($C565)+1)&gt;('Charges variables (avancé)'!$I73+'Charges variables (avancé)'!$J73),(COLUMN(AQ565)-COLUMN($C565)+1)-('Charges variables (avancé)'!$I73+'Charges variables (avancé)'!$J73),0)+1):INDEX($C552:$BJ552,,(COLUMN(AQ565)-COLUMN($C565)+1)-'Charges variables (avancé)'!$J73)),0)</f>
        <v>0</v>
      </c>
      <c r="AR565" s="368">
        <f>IF(AND(ROUND(('Charges variables-Calculs auto'!AR$139-CONFIG!$D$7)/31,0)&gt;=ROUND('Charges variables (avancé)'!$J73,0),'Charges variables (avancé)'!$E73&lt;&gt;0),SUM(INDEX($C552:$BJ552,,IF((COLUMN(AR565)-COLUMN($C565)+1)&gt;('Charges variables (avancé)'!$I73+'Charges variables (avancé)'!$J73),(COLUMN(AR565)-COLUMN($C565)+1)-('Charges variables (avancé)'!$I73+'Charges variables (avancé)'!$J73),0)+1):INDEX($C552:$BJ552,,(COLUMN(AR565)-COLUMN($C565)+1)-'Charges variables (avancé)'!$J73)),0)</f>
        <v>0</v>
      </c>
      <c r="AS565" s="368">
        <f>IF(AND(ROUND(('Charges variables-Calculs auto'!AS$139-CONFIG!$D$7)/31,0)&gt;=ROUND('Charges variables (avancé)'!$J73,0),'Charges variables (avancé)'!$E73&lt;&gt;0),SUM(INDEX($C552:$BJ552,,IF((COLUMN(AS565)-COLUMN($C565)+1)&gt;('Charges variables (avancé)'!$I73+'Charges variables (avancé)'!$J73),(COLUMN(AS565)-COLUMN($C565)+1)-('Charges variables (avancé)'!$I73+'Charges variables (avancé)'!$J73),0)+1):INDEX($C552:$BJ552,,(COLUMN(AS565)-COLUMN($C565)+1)-'Charges variables (avancé)'!$J73)),0)</f>
        <v>0</v>
      </c>
      <c r="AT565" s="368">
        <f>IF(AND(ROUND(('Charges variables-Calculs auto'!AT$139-CONFIG!$D$7)/31,0)&gt;=ROUND('Charges variables (avancé)'!$J73,0),'Charges variables (avancé)'!$E73&lt;&gt;0),SUM(INDEX($C552:$BJ552,,IF((COLUMN(AT565)-COLUMN($C565)+1)&gt;('Charges variables (avancé)'!$I73+'Charges variables (avancé)'!$J73),(COLUMN(AT565)-COLUMN($C565)+1)-('Charges variables (avancé)'!$I73+'Charges variables (avancé)'!$J73),0)+1):INDEX($C552:$BJ552,,(COLUMN(AT565)-COLUMN($C565)+1)-'Charges variables (avancé)'!$J73)),0)</f>
        <v>0</v>
      </c>
      <c r="AU565" s="368">
        <f>IF(AND(ROUND(('Charges variables-Calculs auto'!AU$139-CONFIG!$D$7)/31,0)&gt;=ROUND('Charges variables (avancé)'!$J73,0),'Charges variables (avancé)'!$E73&lt;&gt;0),SUM(INDEX($C552:$BJ552,,IF((COLUMN(AU565)-COLUMN($C565)+1)&gt;('Charges variables (avancé)'!$I73+'Charges variables (avancé)'!$J73),(COLUMN(AU565)-COLUMN($C565)+1)-('Charges variables (avancé)'!$I73+'Charges variables (avancé)'!$J73),0)+1):INDEX($C552:$BJ552,,(COLUMN(AU565)-COLUMN($C565)+1)-'Charges variables (avancé)'!$J73)),0)</f>
        <v>0</v>
      </c>
      <c r="AV565" s="368">
        <f>IF(AND(ROUND(('Charges variables-Calculs auto'!AV$139-CONFIG!$D$7)/31,0)&gt;=ROUND('Charges variables (avancé)'!$J73,0),'Charges variables (avancé)'!$E73&lt;&gt;0),SUM(INDEX($C552:$BJ552,,IF((COLUMN(AV565)-COLUMN($C565)+1)&gt;('Charges variables (avancé)'!$I73+'Charges variables (avancé)'!$J73),(COLUMN(AV565)-COLUMN($C565)+1)-('Charges variables (avancé)'!$I73+'Charges variables (avancé)'!$J73),0)+1):INDEX($C552:$BJ552,,(COLUMN(AV565)-COLUMN($C565)+1)-'Charges variables (avancé)'!$J73)),0)</f>
        <v>0</v>
      </c>
      <c r="AW565" s="368">
        <f>IF(AND(ROUND(('Charges variables-Calculs auto'!AW$139-CONFIG!$D$7)/31,0)&gt;=ROUND('Charges variables (avancé)'!$J73,0),'Charges variables (avancé)'!$E73&lt;&gt;0),SUM(INDEX($C552:$BJ552,,IF((COLUMN(AW565)-COLUMN($C565)+1)&gt;('Charges variables (avancé)'!$I73+'Charges variables (avancé)'!$J73),(COLUMN(AW565)-COLUMN($C565)+1)-('Charges variables (avancé)'!$I73+'Charges variables (avancé)'!$J73),0)+1):INDEX($C552:$BJ552,,(COLUMN(AW565)-COLUMN($C565)+1)-'Charges variables (avancé)'!$J73)),0)</f>
        <v>0</v>
      </c>
      <c r="AX565" s="368">
        <f>IF(AND(ROUND(('Charges variables-Calculs auto'!AX$139-CONFIG!$D$7)/31,0)&gt;=ROUND('Charges variables (avancé)'!$J73,0),'Charges variables (avancé)'!$E73&lt;&gt;0),SUM(INDEX($C552:$BJ552,,IF((COLUMN(AX565)-COLUMN($C565)+1)&gt;('Charges variables (avancé)'!$I73+'Charges variables (avancé)'!$J73),(COLUMN(AX565)-COLUMN($C565)+1)-('Charges variables (avancé)'!$I73+'Charges variables (avancé)'!$J73),0)+1):INDEX($C552:$BJ552,,(COLUMN(AX565)-COLUMN($C565)+1)-'Charges variables (avancé)'!$J73)),0)</f>
        <v>0</v>
      </c>
      <c r="AY565" s="368">
        <f>IF(AND(ROUND(('Charges variables-Calculs auto'!AY$139-CONFIG!$D$7)/31,0)&gt;=ROUND('Charges variables (avancé)'!$J73,0),'Charges variables (avancé)'!$E73&lt;&gt;0),SUM(INDEX($C552:$BJ552,,IF((COLUMN(AY565)-COLUMN($C565)+1)&gt;('Charges variables (avancé)'!$I73+'Charges variables (avancé)'!$J73),(COLUMN(AY565)-COLUMN($C565)+1)-('Charges variables (avancé)'!$I73+'Charges variables (avancé)'!$J73),0)+1):INDEX($C552:$BJ552,,(COLUMN(AY565)-COLUMN($C565)+1)-'Charges variables (avancé)'!$J73)),0)</f>
        <v>0</v>
      </c>
      <c r="AZ565" s="368">
        <f>IF(AND(ROUND(('Charges variables-Calculs auto'!AZ$139-CONFIG!$D$7)/31,0)&gt;=ROUND('Charges variables (avancé)'!$J73,0),'Charges variables (avancé)'!$E73&lt;&gt;0),SUM(INDEX($C552:$BJ552,,IF((COLUMN(AZ565)-COLUMN($C565)+1)&gt;('Charges variables (avancé)'!$I73+'Charges variables (avancé)'!$J73),(COLUMN(AZ565)-COLUMN($C565)+1)-('Charges variables (avancé)'!$I73+'Charges variables (avancé)'!$J73),0)+1):INDEX($C552:$BJ552,,(COLUMN(AZ565)-COLUMN($C565)+1)-'Charges variables (avancé)'!$J73)),0)</f>
        <v>0</v>
      </c>
      <c r="BA565" s="368">
        <f>IF(AND(ROUND(('Charges variables-Calculs auto'!BA$139-CONFIG!$D$7)/31,0)&gt;=ROUND('Charges variables (avancé)'!$J73,0),'Charges variables (avancé)'!$E73&lt;&gt;0),SUM(INDEX($C552:$BJ552,,IF((COLUMN(BA565)-COLUMN($C565)+1)&gt;('Charges variables (avancé)'!$I73+'Charges variables (avancé)'!$J73),(COLUMN(BA565)-COLUMN($C565)+1)-('Charges variables (avancé)'!$I73+'Charges variables (avancé)'!$J73),0)+1):INDEX($C552:$BJ552,,(COLUMN(BA565)-COLUMN($C565)+1)-'Charges variables (avancé)'!$J73)),0)</f>
        <v>0</v>
      </c>
      <c r="BB565" s="368">
        <f>IF(AND(ROUND(('Charges variables-Calculs auto'!BB$139-CONFIG!$D$7)/31,0)&gt;=ROUND('Charges variables (avancé)'!$J73,0),'Charges variables (avancé)'!$E73&lt;&gt;0),SUM(INDEX($C552:$BJ552,,IF((COLUMN(BB565)-COLUMN($C565)+1)&gt;('Charges variables (avancé)'!$I73+'Charges variables (avancé)'!$J73),(COLUMN(BB565)-COLUMN($C565)+1)-('Charges variables (avancé)'!$I73+'Charges variables (avancé)'!$J73),0)+1):INDEX($C552:$BJ552,,(COLUMN(BB565)-COLUMN($C565)+1)-'Charges variables (avancé)'!$J73)),0)</f>
        <v>0</v>
      </c>
      <c r="BC565" s="368">
        <f>IF(AND(ROUND(('Charges variables-Calculs auto'!BC$139-CONFIG!$D$7)/31,0)&gt;=ROUND('Charges variables (avancé)'!$J73,0),'Charges variables (avancé)'!$E73&lt;&gt;0),SUM(INDEX($C552:$BJ552,,IF((COLUMN(BC565)-COLUMN($C565)+1)&gt;('Charges variables (avancé)'!$I73+'Charges variables (avancé)'!$J73),(COLUMN(BC565)-COLUMN($C565)+1)-('Charges variables (avancé)'!$I73+'Charges variables (avancé)'!$J73),0)+1):INDEX($C552:$BJ552,,(COLUMN(BC565)-COLUMN($C565)+1)-'Charges variables (avancé)'!$J73)),0)</f>
        <v>0</v>
      </c>
      <c r="BD565" s="368">
        <f>IF(AND(ROUND(('Charges variables-Calculs auto'!BD$139-CONFIG!$D$7)/31,0)&gt;=ROUND('Charges variables (avancé)'!$J73,0),'Charges variables (avancé)'!$E73&lt;&gt;0),SUM(INDEX($C552:$BJ552,,IF((COLUMN(BD565)-COLUMN($C565)+1)&gt;('Charges variables (avancé)'!$I73+'Charges variables (avancé)'!$J73),(COLUMN(BD565)-COLUMN($C565)+1)-('Charges variables (avancé)'!$I73+'Charges variables (avancé)'!$J73),0)+1):INDEX($C552:$BJ552,,(COLUMN(BD565)-COLUMN($C565)+1)-'Charges variables (avancé)'!$J73)),0)</f>
        <v>0</v>
      </c>
      <c r="BE565" s="368">
        <f>IF(AND(ROUND(('Charges variables-Calculs auto'!BE$139-CONFIG!$D$7)/31,0)&gt;=ROUND('Charges variables (avancé)'!$J73,0),'Charges variables (avancé)'!$E73&lt;&gt;0),SUM(INDEX($C552:$BJ552,,IF((COLUMN(BE565)-COLUMN($C565)+1)&gt;('Charges variables (avancé)'!$I73+'Charges variables (avancé)'!$J73),(COLUMN(BE565)-COLUMN($C565)+1)-('Charges variables (avancé)'!$I73+'Charges variables (avancé)'!$J73),0)+1):INDEX($C552:$BJ552,,(COLUMN(BE565)-COLUMN($C565)+1)-'Charges variables (avancé)'!$J73)),0)</f>
        <v>0</v>
      </c>
      <c r="BF565" s="368">
        <f>IF(AND(ROUND(('Charges variables-Calculs auto'!BF$139-CONFIG!$D$7)/31,0)&gt;=ROUND('Charges variables (avancé)'!$J73,0),'Charges variables (avancé)'!$E73&lt;&gt;0),SUM(INDEX($C552:$BJ552,,IF((COLUMN(BF565)-COLUMN($C565)+1)&gt;('Charges variables (avancé)'!$I73+'Charges variables (avancé)'!$J73),(COLUMN(BF565)-COLUMN($C565)+1)-('Charges variables (avancé)'!$I73+'Charges variables (avancé)'!$J73),0)+1):INDEX($C552:$BJ552,,(COLUMN(BF565)-COLUMN($C565)+1)-'Charges variables (avancé)'!$J73)),0)</f>
        <v>0</v>
      </c>
      <c r="BG565" s="368">
        <f>IF(AND(ROUND(('Charges variables-Calculs auto'!BG$139-CONFIG!$D$7)/31,0)&gt;=ROUND('Charges variables (avancé)'!$J73,0),'Charges variables (avancé)'!$E73&lt;&gt;0),SUM(INDEX($C552:$BJ552,,IF((COLUMN(BG565)-COLUMN($C565)+1)&gt;('Charges variables (avancé)'!$I73+'Charges variables (avancé)'!$J73),(COLUMN(BG565)-COLUMN($C565)+1)-('Charges variables (avancé)'!$I73+'Charges variables (avancé)'!$J73),0)+1):INDEX($C552:$BJ552,,(COLUMN(BG565)-COLUMN($C565)+1)-'Charges variables (avancé)'!$J73)),0)</f>
        <v>0</v>
      </c>
      <c r="BH565" s="368">
        <f>IF(AND(ROUND(('Charges variables-Calculs auto'!BH$139-CONFIG!$D$7)/31,0)&gt;=ROUND('Charges variables (avancé)'!$J73,0),'Charges variables (avancé)'!$E73&lt;&gt;0),SUM(INDEX($C552:$BJ552,,IF((COLUMN(BH565)-COLUMN($C565)+1)&gt;('Charges variables (avancé)'!$I73+'Charges variables (avancé)'!$J73),(COLUMN(BH565)-COLUMN($C565)+1)-('Charges variables (avancé)'!$I73+'Charges variables (avancé)'!$J73),0)+1):INDEX($C552:$BJ552,,(COLUMN(BH565)-COLUMN($C565)+1)-'Charges variables (avancé)'!$J73)),0)</f>
        <v>0</v>
      </c>
      <c r="BI565" s="368">
        <f>IF(AND(ROUND(('Charges variables-Calculs auto'!BI$139-CONFIG!$D$7)/31,0)&gt;=ROUND('Charges variables (avancé)'!$J73,0),'Charges variables (avancé)'!$E73&lt;&gt;0),SUM(INDEX($C552:$BJ552,,IF((COLUMN(BI565)-COLUMN($C565)+1)&gt;('Charges variables (avancé)'!$I73+'Charges variables (avancé)'!$J73),(COLUMN(BI565)-COLUMN($C565)+1)-('Charges variables (avancé)'!$I73+'Charges variables (avancé)'!$J73),0)+1):INDEX($C552:$BJ552,,(COLUMN(BI565)-COLUMN($C565)+1)-'Charges variables (avancé)'!$J73)),0)</f>
        <v>0</v>
      </c>
      <c r="BJ565" s="368">
        <f>IF(AND(ROUND(('Charges variables-Calculs auto'!BJ$139-CONFIG!$D$7)/31,0)&gt;=ROUND('Charges variables (avancé)'!$J73,0),'Charges variables (avancé)'!$E73&lt;&gt;0),SUM(INDEX($C552:$BJ552,,IF((COLUMN(BJ565)-COLUMN($C565)+1)&gt;('Charges variables (avancé)'!$I73+'Charges variables (avancé)'!$J73),(COLUMN(BJ565)-COLUMN($C565)+1)-('Charges variables (avancé)'!$I73+'Charges variables (avancé)'!$J73),0)+1):INDEX($C552:$BJ552,,(COLUMN(BJ565)-COLUMN($C565)+1)-'Charges variables (avancé)'!$J73)),0)</f>
        <v>0</v>
      </c>
    </row>
    <row r="566" spans="2:62" ht="15" customHeight="1">
      <c r="B566" s="366">
        <f>'Charges variables (avancé)'!C74</f>
        <v>0</v>
      </c>
      <c r="C566" s="368">
        <f>IF(AND(ROUND(('Charges variables-Calculs auto'!C$139-CONFIG!$D$7)/31,0)&gt;=ROUND('Charges variables (avancé)'!$J74,0),'Charges variables (avancé)'!$E74&lt;&gt;0),SUM(INDEX($C553:$BJ553,,IF((COLUMN(C566)-COLUMN($C566)+1)&gt;('Charges variables (avancé)'!$I74+'Charges variables (avancé)'!$J74),(COLUMN(C566)-COLUMN($C566)+1)-('Charges variables (avancé)'!$I74+'Charges variables (avancé)'!$J74),0)+1):INDEX($C553:$BJ553,,(COLUMN(C566)-COLUMN($C566)+1)-'Charges variables (avancé)'!$J74)),0)</f>
        <v>0</v>
      </c>
      <c r="D566" s="368">
        <f>IF(AND(ROUND(('Charges variables-Calculs auto'!D$139-CONFIG!$D$7)/31,0)&gt;=ROUND('Charges variables (avancé)'!$J74,0),'Charges variables (avancé)'!$E74&lt;&gt;0),SUM(INDEX($C553:$BJ553,,IF((COLUMN(D566)-COLUMN($C566)+1)&gt;('Charges variables (avancé)'!$I74+'Charges variables (avancé)'!$J74),(COLUMN(D566)-COLUMN($C566)+1)-('Charges variables (avancé)'!$I74+'Charges variables (avancé)'!$J74),0)+1):INDEX($C553:$BJ553,,(COLUMN(D566)-COLUMN($C566)+1)-'Charges variables (avancé)'!$J74)),0)</f>
        <v>0</v>
      </c>
      <c r="E566" s="368">
        <f>IF(AND(ROUND(('Charges variables-Calculs auto'!E$139-CONFIG!$D$7)/31,0)&gt;=ROUND('Charges variables (avancé)'!$J74,0),'Charges variables (avancé)'!$E74&lt;&gt;0),SUM(INDEX($C553:$BJ553,,IF((COLUMN(E566)-COLUMN($C566)+1)&gt;('Charges variables (avancé)'!$I74+'Charges variables (avancé)'!$J74),(COLUMN(E566)-COLUMN($C566)+1)-('Charges variables (avancé)'!$I74+'Charges variables (avancé)'!$J74),0)+1):INDEX($C553:$BJ553,,(COLUMN(E566)-COLUMN($C566)+1)-'Charges variables (avancé)'!$J74)),0)</f>
        <v>0</v>
      </c>
      <c r="F566" s="368">
        <f>IF(AND(ROUND(('Charges variables-Calculs auto'!F$139-CONFIG!$D$7)/31,0)&gt;=ROUND('Charges variables (avancé)'!$J74,0),'Charges variables (avancé)'!$E74&lt;&gt;0),SUM(INDEX($C553:$BJ553,,IF((COLUMN(F566)-COLUMN($C566)+1)&gt;('Charges variables (avancé)'!$I74+'Charges variables (avancé)'!$J74),(COLUMN(F566)-COLUMN($C566)+1)-('Charges variables (avancé)'!$I74+'Charges variables (avancé)'!$J74),0)+1):INDEX($C553:$BJ553,,(COLUMN(F566)-COLUMN($C566)+1)-'Charges variables (avancé)'!$J74)),0)</f>
        <v>0</v>
      </c>
      <c r="G566" s="368">
        <f>IF(AND(ROUND(('Charges variables-Calculs auto'!G$139-CONFIG!$D$7)/31,0)&gt;=ROUND('Charges variables (avancé)'!$J74,0),'Charges variables (avancé)'!$E74&lt;&gt;0),SUM(INDEX($C553:$BJ553,,IF((COLUMN(G566)-COLUMN($C566)+1)&gt;('Charges variables (avancé)'!$I74+'Charges variables (avancé)'!$J74),(COLUMN(G566)-COLUMN($C566)+1)-('Charges variables (avancé)'!$I74+'Charges variables (avancé)'!$J74),0)+1):INDEX($C553:$BJ553,,(COLUMN(G566)-COLUMN($C566)+1)-'Charges variables (avancé)'!$J74)),0)</f>
        <v>0</v>
      </c>
      <c r="H566" s="368">
        <f>IF(AND(ROUND(('Charges variables-Calculs auto'!H$139-CONFIG!$D$7)/31,0)&gt;=ROUND('Charges variables (avancé)'!$J74,0),'Charges variables (avancé)'!$E74&lt;&gt;0),SUM(INDEX($C553:$BJ553,,IF((COLUMN(H566)-COLUMN($C566)+1)&gt;('Charges variables (avancé)'!$I74+'Charges variables (avancé)'!$J74),(COLUMN(H566)-COLUMN($C566)+1)-('Charges variables (avancé)'!$I74+'Charges variables (avancé)'!$J74),0)+1):INDEX($C553:$BJ553,,(COLUMN(H566)-COLUMN($C566)+1)-'Charges variables (avancé)'!$J74)),0)</f>
        <v>0</v>
      </c>
      <c r="I566" s="368">
        <f>IF(AND(ROUND(('Charges variables-Calculs auto'!I$139-CONFIG!$D$7)/31,0)&gt;=ROUND('Charges variables (avancé)'!$J74,0),'Charges variables (avancé)'!$E74&lt;&gt;0),SUM(INDEX($C553:$BJ553,,IF((COLUMN(I566)-COLUMN($C566)+1)&gt;('Charges variables (avancé)'!$I74+'Charges variables (avancé)'!$J74),(COLUMN(I566)-COLUMN($C566)+1)-('Charges variables (avancé)'!$I74+'Charges variables (avancé)'!$J74),0)+1):INDEX($C553:$BJ553,,(COLUMN(I566)-COLUMN($C566)+1)-'Charges variables (avancé)'!$J74)),0)</f>
        <v>0</v>
      </c>
      <c r="J566" s="368">
        <f>IF(AND(ROUND(('Charges variables-Calculs auto'!J$139-CONFIG!$D$7)/31,0)&gt;=ROUND('Charges variables (avancé)'!$J74,0),'Charges variables (avancé)'!$E74&lt;&gt;0),SUM(INDEX($C553:$BJ553,,IF((COLUMN(J566)-COLUMN($C566)+1)&gt;('Charges variables (avancé)'!$I74+'Charges variables (avancé)'!$J74),(COLUMN(J566)-COLUMN($C566)+1)-('Charges variables (avancé)'!$I74+'Charges variables (avancé)'!$J74),0)+1):INDEX($C553:$BJ553,,(COLUMN(J566)-COLUMN($C566)+1)-'Charges variables (avancé)'!$J74)),0)</f>
        <v>0</v>
      </c>
      <c r="K566" s="368">
        <f>IF(AND(ROUND(('Charges variables-Calculs auto'!K$139-CONFIG!$D$7)/31,0)&gt;=ROUND('Charges variables (avancé)'!$J74,0),'Charges variables (avancé)'!$E74&lt;&gt;0),SUM(INDEX($C553:$BJ553,,IF((COLUMN(K566)-COLUMN($C566)+1)&gt;('Charges variables (avancé)'!$I74+'Charges variables (avancé)'!$J74),(COLUMN(K566)-COLUMN($C566)+1)-('Charges variables (avancé)'!$I74+'Charges variables (avancé)'!$J74),0)+1):INDEX($C553:$BJ553,,(COLUMN(K566)-COLUMN($C566)+1)-'Charges variables (avancé)'!$J74)),0)</f>
        <v>0</v>
      </c>
      <c r="L566" s="368">
        <f>IF(AND(ROUND(('Charges variables-Calculs auto'!L$139-CONFIG!$D$7)/31,0)&gt;=ROUND('Charges variables (avancé)'!$J74,0),'Charges variables (avancé)'!$E74&lt;&gt;0),SUM(INDEX($C553:$BJ553,,IF((COLUMN(L566)-COLUMN($C566)+1)&gt;('Charges variables (avancé)'!$I74+'Charges variables (avancé)'!$J74),(COLUMN(L566)-COLUMN($C566)+1)-('Charges variables (avancé)'!$I74+'Charges variables (avancé)'!$J74),0)+1):INDEX($C553:$BJ553,,(COLUMN(L566)-COLUMN($C566)+1)-'Charges variables (avancé)'!$J74)),0)</f>
        <v>0</v>
      </c>
      <c r="M566" s="368">
        <f>IF(AND(ROUND(('Charges variables-Calculs auto'!M$139-CONFIG!$D$7)/31,0)&gt;=ROUND('Charges variables (avancé)'!$J74,0),'Charges variables (avancé)'!$E74&lt;&gt;0),SUM(INDEX($C553:$BJ553,,IF((COLUMN(M566)-COLUMN($C566)+1)&gt;('Charges variables (avancé)'!$I74+'Charges variables (avancé)'!$J74),(COLUMN(M566)-COLUMN($C566)+1)-('Charges variables (avancé)'!$I74+'Charges variables (avancé)'!$J74),0)+1):INDEX($C553:$BJ553,,(COLUMN(M566)-COLUMN($C566)+1)-'Charges variables (avancé)'!$J74)),0)</f>
        <v>0</v>
      </c>
      <c r="N566" s="368">
        <f>IF(AND(ROUND(('Charges variables-Calculs auto'!N$139-CONFIG!$D$7)/31,0)&gt;=ROUND('Charges variables (avancé)'!$J74,0),'Charges variables (avancé)'!$E74&lt;&gt;0),SUM(INDEX($C553:$BJ553,,IF((COLUMN(N566)-COLUMN($C566)+1)&gt;('Charges variables (avancé)'!$I74+'Charges variables (avancé)'!$J74),(COLUMN(N566)-COLUMN($C566)+1)-('Charges variables (avancé)'!$I74+'Charges variables (avancé)'!$J74),0)+1):INDEX($C553:$BJ553,,(COLUMN(N566)-COLUMN($C566)+1)-'Charges variables (avancé)'!$J74)),0)</f>
        <v>0</v>
      </c>
      <c r="O566" s="368">
        <f>IF(AND(ROUND(('Charges variables-Calculs auto'!O$139-CONFIG!$D$7)/31,0)&gt;=ROUND('Charges variables (avancé)'!$J74,0),'Charges variables (avancé)'!$E74&lt;&gt;0),SUM(INDEX($C553:$BJ553,,IF((COLUMN(O566)-COLUMN($C566)+1)&gt;('Charges variables (avancé)'!$I74+'Charges variables (avancé)'!$J74),(COLUMN(O566)-COLUMN($C566)+1)-('Charges variables (avancé)'!$I74+'Charges variables (avancé)'!$J74),0)+1):INDEX($C553:$BJ553,,(COLUMN(O566)-COLUMN($C566)+1)-'Charges variables (avancé)'!$J74)),0)</f>
        <v>0</v>
      </c>
      <c r="P566" s="368">
        <f>IF(AND(ROUND(('Charges variables-Calculs auto'!P$139-CONFIG!$D$7)/31,0)&gt;=ROUND('Charges variables (avancé)'!$J74,0),'Charges variables (avancé)'!$E74&lt;&gt;0),SUM(INDEX($C553:$BJ553,,IF((COLUMN(P566)-COLUMN($C566)+1)&gt;('Charges variables (avancé)'!$I74+'Charges variables (avancé)'!$J74),(COLUMN(P566)-COLUMN($C566)+1)-('Charges variables (avancé)'!$I74+'Charges variables (avancé)'!$J74),0)+1):INDEX($C553:$BJ553,,(COLUMN(P566)-COLUMN($C566)+1)-'Charges variables (avancé)'!$J74)),0)</f>
        <v>0</v>
      </c>
      <c r="Q566" s="368">
        <f>IF(AND(ROUND(('Charges variables-Calculs auto'!Q$139-CONFIG!$D$7)/31,0)&gt;=ROUND('Charges variables (avancé)'!$J74,0),'Charges variables (avancé)'!$E74&lt;&gt;0),SUM(INDEX($C553:$BJ553,,IF((COLUMN(Q566)-COLUMN($C566)+1)&gt;('Charges variables (avancé)'!$I74+'Charges variables (avancé)'!$J74),(COLUMN(Q566)-COLUMN($C566)+1)-('Charges variables (avancé)'!$I74+'Charges variables (avancé)'!$J74),0)+1):INDEX($C553:$BJ553,,(COLUMN(Q566)-COLUMN($C566)+1)-'Charges variables (avancé)'!$J74)),0)</f>
        <v>0</v>
      </c>
      <c r="R566" s="368">
        <f>IF(AND(ROUND(('Charges variables-Calculs auto'!R$139-CONFIG!$D$7)/31,0)&gt;=ROUND('Charges variables (avancé)'!$J74,0),'Charges variables (avancé)'!$E74&lt;&gt;0),SUM(INDEX($C553:$BJ553,,IF((COLUMN(R566)-COLUMN($C566)+1)&gt;('Charges variables (avancé)'!$I74+'Charges variables (avancé)'!$J74),(COLUMN(R566)-COLUMN($C566)+1)-('Charges variables (avancé)'!$I74+'Charges variables (avancé)'!$J74),0)+1):INDEX($C553:$BJ553,,(COLUMN(R566)-COLUMN($C566)+1)-'Charges variables (avancé)'!$J74)),0)</f>
        <v>0</v>
      </c>
      <c r="S566" s="368">
        <f>IF(AND(ROUND(('Charges variables-Calculs auto'!S$139-CONFIG!$D$7)/31,0)&gt;=ROUND('Charges variables (avancé)'!$J74,0),'Charges variables (avancé)'!$E74&lt;&gt;0),SUM(INDEX($C553:$BJ553,,IF((COLUMN(S566)-COLUMN($C566)+1)&gt;('Charges variables (avancé)'!$I74+'Charges variables (avancé)'!$J74),(COLUMN(S566)-COLUMN($C566)+1)-('Charges variables (avancé)'!$I74+'Charges variables (avancé)'!$J74),0)+1):INDEX($C553:$BJ553,,(COLUMN(S566)-COLUMN($C566)+1)-'Charges variables (avancé)'!$J74)),0)</f>
        <v>0</v>
      </c>
      <c r="T566" s="368">
        <f>IF(AND(ROUND(('Charges variables-Calculs auto'!T$139-CONFIG!$D$7)/31,0)&gt;=ROUND('Charges variables (avancé)'!$J74,0),'Charges variables (avancé)'!$E74&lt;&gt;0),SUM(INDEX($C553:$BJ553,,IF((COLUMN(T566)-COLUMN($C566)+1)&gt;('Charges variables (avancé)'!$I74+'Charges variables (avancé)'!$J74),(COLUMN(T566)-COLUMN($C566)+1)-('Charges variables (avancé)'!$I74+'Charges variables (avancé)'!$J74),0)+1):INDEX($C553:$BJ553,,(COLUMN(T566)-COLUMN($C566)+1)-'Charges variables (avancé)'!$J74)),0)</f>
        <v>0</v>
      </c>
      <c r="U566" s="368">
        <f>IF(AND(ROUND(('Charges variables-Calculs auto'!U$139-CONFIG!$D$7)/31,0)&gt;=ROUND('Charges variables (avancé)'!$J74,0),'Charges variables (avancé)'!$E74&lt;&gt;0),SUM(INDEX($C553:$BJ553,,IF((COLUMN(U566)-COLUMN($C566)+1)&gt;('Charges variables (avancé)'!$I74+'Charges variables (avancé)'!$J74),(COLUMN(U566)-COLUMN($C566)+1)-('Charges variables (avancé)'!$I74+'Charges variables (avancé)'!$J74),0)+1):INDEX($C553:$BJ553,,(COLUMN(U566)-COLUMN($C566)+1)-'Charges variables (avancé)'!$J74)),0)</f>
        <v>0</v>
      </c>
      <c r="V566" s="368">
        <f>IF(AND(ROUND(('Charges variables-Calculs auto'!V$139-CONFIG!$D$7)/31,0)&gt;=ROUND('Charges variables (avancé)'!$J74,0),'Charges variables (avancé)'!$E74&lt;&gt;0),SUM(INDEX($C553:$BJ553,,IF((COLUMN(V566)-COLUMN($C566)+1)&gt;('Charges variables (avancé)'!$I74+'Charges variables (avancé)'!$J74),(COLUMN(V566)-COLUMN($C566)+1)-('Charges variables (avancé)'!$I74+'Charges variables (avancé)'!$J74),0)+1):INDEX($C553:$BJ553,,(COLUMN(V566)-COLUMN($C566)+1)-'Charges variables (avancé)'!$J74)),0)</f>
        <v>0</v>
      </c>
      <c r="W566" s="368">
        <f>IF(AND(ROUND(('Charges variables-Calculs auto'!W$139-CONFIG!$D$7)/31,0)&gt;=ROUND('Charges variables (avancé)'!$J74,0),'Charges variables (avancé)'!$E74&lt;&gt;0),SUM(INDEX($C553:$BJ553,,IF((COLUMN(W566)-COLUMN($C566)+1)&gt;('Charges variables (avancé)'!$I74+'Charges variables (avancé)'!$J74),(COLUMN(W566)-COLUMN($C566)+1)-('Charges variables (avancé)'!$I74+'Charges variables (avancé)'!$J74),0)+1):INDEX($C553:$BJ553,,(COLUMN(W566)-COLUMN($C566)+1)-'Charges variables (avancé)'!$J74)),0)</f>
        <v>0</v>
      </c>
      <c r="X566" s="368">
        <f>IF(AND(ROUND(('Charges variables-Calculs auto'!X$139-CONFIG!$D$7)/31,0)&gt;=ROUND('Charges variables (avancé)'!$J74,0),'Charges variables (avancé)'!$E74&lt;&gt;0),SUM(INDEX($C553:$BJ553,,IF((COLUMN(X566)-COLUMN($C566)+1)&gt;('Charges variables (avancé)'!$I74+'Charges variables (avancé)'!$J74),(COLUMN(X566)-COLUMN($C566)+1)-('Charges variables (avancé)'!$I74+'Charges variables (avancé)'!$J74),0)+1):INDEX($C553:$BJ553,,(COLUMN(X566)-COLUMN($C566)+1)-'Charges variables (avancé)'!$J74)),0)</f>
        <v>0</v>
      </c>
      <c r="Y566" s="368">
        <f>IF(AND(ROUND(('Charges variables-Calculs auto'!Y$139-CONFIG!$D$7)/31,0)&gt;=ROUND('Charges variables (avancé)'!$J74,0),'Charges variables (avancé)'!$E74&lt;&gt;0),SUM(INDEX($C553:$BJ553,,IF((COLUMN(Y566)-COLUMN($C566)+1)&gt;('Charges variables (avancé)'!$I74+'Charges variables (avancé)'!$J74),(COLUMN(Y566)-COLUMN($C566)+1)-('Charges variables (avancé)'!$I74+'Charges variables (avancé)'!$J74),0)+1):INDEX($C553:$BJ553,,(COLUMN(Y566)-COLUMN($C566)+1)-'Charges variables (avancé)'!$J74)),0)</f>
        <v>0</v>
      </c>
      <c r="Z566" s="368">
        <f>IF(AND(ROUND(('Charges variables-Calculs auto'!Z$139-CONFIG!$D$7)/31,0)&gt;=ROUND('Charges variables (avancé)'!$J74,0),'Charges variables (avancé)'!$E74&lt;&gt;0),SUM(INDEX($C553:$BJ553,,IF((COLUMN(Z566)-COLUMN($C566)+1)&gt;('Charges variables (avancé)'!$I74+'Charges variables (avancé)'!$J74),(COLUMN(Z566)-COLUMN($C566)+1)-('Charges variables (avancé)'!$I74+'Charges variables (avancé)'!$J74),0)+1):INDEX($C553:$BJ553,,(COLUMN(Z566)-COLUMN($C566)+1)-'Charges variables (avancé)'!$J74)),0)</f>
        <v>0</v>
      </c>
      <c r="AA566" s="368">
        <f>IF(AND(ROUND(('Charges variables-Calculs auto'!AA$139-CONFIG!$D$7)/31,0)&gt;=ROUND('Charges variables (avancé)'!$J74,0),'Charges variables (avancé)'!$E74&lt;&gt;0),SUM(INDEX($C553:$BJ553,,IF((COLUMN(AA566)-COLUMN($C566)+1)&gt;('Charges variables (avancé)'!$I74+'Charges variables (avancé)'!$J74),(COLUMN(AA566)-COLUMN($C566)+1)-('Charges variables (avancé)'!$I74+'Charges variables (avancé)'!$J74),0)+1):INDEX($C553:$BJ553,,(COLUMN(AA566)-COLUMN($C566)+1)-'Charges variables (avancé)'!$J74)),0)</f>
        <v>0</v>
      </c>
      <c r="AB566" s="368">
        <f>IF(AND(ROUND(('Charges variables-Calculs auto'!AB$139-CONFIG!$D$7)/31,0)&gt;=ROUND('Charges variables (avancé)'!$J74,0),'Charges variables (avancé)'!$E74&lt;&gt;0),SUM(INDEX($C553:$BJ553,,IF((COLUMN(AB566)-COLUMN($C566)+1)&gt;('Charges variables (avancé)'!$I74+'Charges variables (avancé)'!$J74),(COLUMN(AB566)-COLUMN($C566)+1)-('Charges variables (avancé)'!$I74+'Charges variables (avancé)'!$J74),0)+1):INDEX($C553:$BJ553,,(COLUMN(AB566)-COLUMN($C566)+1)-'Charges variables (avancé)'!$J74)),0)</f>
        <v>0</v>
      </c>
      <c r="AC566" s="368">
        <f>IF(AND(ROUND(('Charges variables-Calculs auto'!AC$139-CONFIG!$D$7)/31,0)&gt;=ROUND('Charges variables (avancé)'!$J74,0),'Charges variables (avancé)'!$E74&lt;&gt;0),SUM(INDEX($C553:$BJ553,,IF((COLUMN(AC566)-COLUMN($C566)+1)&gt;('Charges variables (avancé)'!$I74+'Charges variables (avancé)'!$J74),(COLUMN(AC566)-COLUMN($C566)+1)-('Charges variables (avancé)'!$I74+'Charges variables (avancé)'!$J74),0)+1):INDEX($C553:$BJ553,,(COLUMN(AC566)-COLUMN($C566)+1)-'Charges variables (avancé)'!$J74)),0)</f>
        <v>0</v>
      </c>
      <c r="AD566" s="368">
        <f>IF(AND(ROUND(('Charges variables-Calculs auto'!AD$139-CONFIG!$D$7)/31,0)&gt;=ROUND('Charges variables (avancé)'!$J74,0),'Charges variables (avancé)'!$E74&lt;&gt;0),SUM(INDEX($C553:$BJ553,,IF((COLUMN(AD566)-COLUMN($C566)+1)&gt;('Charges variables (avancé)'!$I74+'Charges variables (avancé)'!$J74),(COLUMN(AD566)-COLUMN($C566)+1)-('Charges variables (avancé)'!$I74+'Charges variables (avancé)'!$J74),0)+1):INDEX($C553:$BJ553,,(COLUMN(AD566)-COLUMN($C566)+1)-'Charges variables (avancé)'!$J74)),0)</f>
        <v>0</v>
      </c>
      <c r="AE566" s="368">
        <f>IF(AND(ROUND(('Charges variables-Calculs auto'!AE$139-CONFIG!$D$7)/31,0)&gt;=ROUND('Charges variables (avancé)'!$J74,0),'Charges variables (avancé)'!$E74&lt;&gt;0),SUM(INDEX($C553:$BJ553,,IF((COLUMN(AE566)-COLUMN($C566)+1)&gt;('Charges variables (avancé)'!$I74+'Charges variables (avancé)'!$J74),(COLUMN(AE566)-COLUMN($C566)+1)-('Charges variables (avancé)'!$I74+'Charges variables (avancé)'!$J74),0)+1):INDEX($C553:$BJ553,,(COLUMN(AE566)-COLUMN($C566)+1)-'Charges variables (avancé)'!$J74)),0)</f>
        <v>0</v>
      </c>
      <c r="AF566" s="368">
        <f>IF(AND(ROUND(('Charges variables-Calculs auto'!AF$139-CONFIG!$D$7)/31,0)&gt;=ROUND('Charges variables (avancé)'!$J74,0),'Charges variables (avancé)'!$E74&lt;&gt;0),SUM(INDEX($C553:$BJ553,,IF((COLUMN(AF566)-COLUMN($C566)+1)&gt;('Charges variables (avancé)'!$I74+'Charges variables (avancé)'!$J74),(COLUMN(AF566)-COLUMN($C566)+1)-('Charges variables (avancé)'!$I74+'Charges variables (avancé)'!$J74),0)+1):INDEX($C553:$BJ553,,(COLUMN(AF566)-COLUMN($C566)+1)-'Charges variables (avancé)'!$J74)),0)</f>
        <v>0</v>
      </c>
      <c r="AG566" s="368">
        <f>IF(AND(ROUND(('Charges variables-Calculs auto'!AG$139-CONFIG!$D$7)/31,0)&gt;=ROUND('Charges variables (avancé)'!$J74,0),'Charges variables (avancé)'!$E74&lt;&gt;0),SUM(INDEX($C553:$BJ553,,IF((COLUMN(AG566)-COLUMN($C566)+1)&gt;('Charges variables (avancé)'!$I74+'Charges variables (avancé)'!$J74),(COLUMN(AG566)-COLUMN($C566)+1)-('Charges variables (avancé)'!$I74+'Charges variables (avancé)'!$J74),0)+1):INDEX($C553:$BJ553,,(COLUMN(AG566)-COLUMN($C566)+1)-'Charges variables (avancé)'!$J74)),0)</f>
        <v>0</v>
      </c>
      <c r="AH566" s="368">
        <f>IF(AND(ROUND(('Charges variables-Calculs auto'!AH$139-CONFIG!$D$7)/31,0)&gt;=ROUND('Charges variables (avancé)'!$J74,0),'Charges variables (avancé)'!$E74&lt;&gt;0),SUM(INDEX($C553:$BJ553,,IF((COLUMN(AH566)-COLUMN($C566)+1)&gt;('Charges variables (avancé)'!$I74+'Charges variables (avancé)'!$J74),(COLUMN(AH566)-COLUMN($C566)+1)-('Charges variables (avancé)'!$I74+'Charges variables (avancé)'!$J74),0)+1):INDEX($C553:$BJ553,,(COLUMN(AH566)-COLUMN($C566)+1)-'Charges variables (avancé)'!$J74)),0)</f>
        <v>0</v>
      </c>
      <c r="AI566" s="368">
        <f>IF(AND(ROUND(('Charges variables-Calculs auto'!AI$139-CONFIG!$D$7)/31,0)&gt;=ROUND('Charges variables (avancé)'!$J74,0),'Charges variables (avancé)'!$E74&lt;&gt;0),SUM(INDEX($C553:$BJ553,,IF((COLUMN(AI566)-COLUMN($C566)+1)&gt;('Charges variables (avancé)'!$I74+'Charges variables (avancé)'!$J74),(COLUMN(AI566)-COLUMN($C566)+1)-('Charges variables (avancé)'!$I74+'Charges variables (avancé)'!$J74),0)+1):INDEX($C553:$BJ553,,(COLUMN(AI566)-COLUMN($C566)+1)-'Charges variables (avancé)'!$J74)),0)</f>
        <v>0</v>
      </c>
      <c r="AJ566" s="368">
        <f>IF(AND(ROUND(('Charges variables-Calculs auto'!AJ$139-CONFIG!$D$7)/31,0)&gt;=ROUND('Charges variables (avancé)'!$J74,0),'Charges variables (avancé)'!$E74&lt;&gt;0),SUM(INDEX($C553:$BJ553,,IF((COLUMN(AJ566)-COLUMN($C566)+1)&gt;('Charges variables (avancé)'!$I74+'Charges variables (avancé)'!$J74),(COLUMN(AJ566)-COLUMN($C566)+1)-('Charges variables (avancé)'!$I74+'Charges variables (avancé)'!$J74),0)+1):INDEX($C553:$BJ553,,(COLUMN(AJ566)-COLUMN($C566)+1)-'Charges variables (avancé)'!$J74)),0)</f>
        <v>0</v>
      </c>
      <c r="AK566" s="368">
        <f>IF(AND(ROUND(('Charges variables-Calculs auto'!AK$139-CONFIG!$D$7)/31,0)&gt;=ROUND('Charges variables (avancé)'!$J74,0),'Charges variables (avancé)'!$E74&lt;&gt;0),SUM(INDEX($C553:$BJ553,,IF((COLUMN(AK566)-COLUMN($C566)+1)&gt;('Charges variables (avancé)'!$I74+'Charges variables (avancé)'!$J74),(COLUMN(AK566)-COLUMN($C566)+1)-('Charges variables (avancé)'!$I74+'Charges variables (avancé)'!$J74),0)+1):INDEX($C553:$BJ553,,(COLUMN(AK566)-COLUMN($C566)+1)-'Charges variables (avancé)'!$J74)),0)</f>
        <v>0</v>
      </c>
      <c r="AL566" s="368">
        <f>IF(AND(ROUND(('Charges variables-Calculs auto'!AL$139-CONFIG!$D$7)/31,0)&gt;=ROUND('Charges variables (avancé)'!$J74,0),'Charges variables (avancé)'!$E74&lt;&gt;0),SUM(INDEX($C553:$BJ553,,IF((COLUMN(AL566)-COLUMN($C566)+1)&gt;('Charges variables (avancé)'!$I74+'Charges variables (avancé)'!$J74),(COLUMN(AL566)-COLUMN($C566)+1)-('Charges variables (avancé)'!$I74+'Charges variables (avancé)'!$J74),0)+1):INDEX($C553:$BJ553,,(COLUMN(AL566)-COLUMN($C566)+1)-'Charges variables (avancé)'!$J74)),0)</f>
        <v>0</v>
      </c>
      <c r="AM566" s="368">
        <f>IF(AND(ROUND(('Charges variables-Calculs auto'!AM$139-CONFIG!$D$7)/31,0)&gt;=ROUND('Charges variables (avancé)'!$J74,0),'Charges variables (avancé)'!$E74&lt;&gt;0),SUM(INDEX($C553:$BJ553,,IF((COLUMN(AM566)-COLUMN($C566)+1)&gt;('Charges variables (avancé)'!$I74+'Charges variables (avancé)'!$J74),(COLUMN(AM566)-COLUMN($C566)+1)-('Charges variables (avancé)'!$I74+'Charges variables (avancé)'!$J74),0)+1):INDEX($C553:$BJ553,,(COLUMN(AM566)-COLUMN($C566)+1)-'Charges variables (avancé)'!$J74)),0)</f>
        <v>0</v>
      </c>
      <c r="AN566" s="368">
        <f>IF(AND(ROUND(('Charges variables-Calculs auto'!AN$139-CONFIG!$D$7)/31,0)&gt;=ROUND('Charges variables (avancé)'!$J74,0),'Charges variables (avancé)'!$E74&lt;&gt;0),SUM(INDEX($C553:$BJ553,,IF((COLUMN(AN566)-COLUMN($C566)+1)&gt;('Charges variables (avancé)'!$I74+'Charges variables (avancé)'!$J74),(COLUMN(AN566)-COLUMN($C566)+1)-('Charges variables (avancé)'!$I74+'Charges variables (avancé)'!$J74),0)+1):INDEX($C553:$BJ553,,(COLUMN(AN566)-COLUMN($C566)+1)-'Charges variables (avancé)'!$J74)),0)</f>
        <v>0</v>
      </c>
      <c r="AO566" s="368">
        <f>IF(AND(ROUND(('Charges variables-Calculs auto'!AO$139-CONFIG!$D$7)/31,0)&gt;=ROUND('Charges variables (avancé)'!$J74,0),'Charges variables (avancé)'!$E74&lt;&gt;0),SUM(INDEX($C553:$BJ553,,IF((COLUMN(AO566)-COLUMN($C566)+1)&gt;('Charges variables (avancé)'!$I74+'Charges variables (avancé)'!$J74),(COLUMN(AO566)-COLUMN($C566)+1)-('Charges variables (avancé)'!$I74+'Charges variables (avancé)'!$J74),0)+1):INDEX($C553:$BJ553,,(COLUMN(AO566)-COLUMN($C566)+1)-'Charges variables (avancé)'!$J74)),0)</f>
        <v>0</v>
      </c>
      <c r="AP566" s="368">
        <f>IF(AND(ROUND(('Charges variables-Calculs auto'!AP$139-CONFIG!$D$7)/31,0)&gt;=ROUND('Charges variables (avancé)'!$J74,0),'Charges variables (avancé)'!$E74&lt;&gt;0),SUM(INDEX($C553:$BJ553,,IF((COLUMN(AP566)-COLUMN($C566)+1)&gt;('Charges variables (avancé)'!$I74+'Charges variables (avancé)'!$J74),(COLUMN(AP566)-COLUMN($C566)+1)-('Charges variables (avancé)'!$I74+'Charges variables (avancé)'!$J74),0)+1):INDEX($C553:$BJ553,,(COLUMN(AP566)-COLUMN($C566)+1)-'Charges variables (avancé)'!$J74)),0)</f>
        <v>0</v>
      </c>
      <c r="AQ566" s="368">
        <f>IF(AND(ROUND(('Charges variables-Calculs auto'!AQ$139-CONFIG!$D$7)/31,0)&gt;=ROUND('Charges variables (avancé)'!$J74,0),'Charges variables (avancé)'!$E74&lt;&gt;0),SUM(INDEX($C553:$BJ553,,IF((COLUMN(AQ566)-COLUMN($C566)+1)&gt;('Charges variables (avancé)'!$I74+'Charges variables (avancé)'!$J74),(COLUMN(AQ566)-COLUMN($C566)+1)-('Charges variables (avancé)'!$I74+'Charges variables (avancé)'!$J74),0)+1):INDEX($C553:$BJ553,,(COLUMN(AQ566)-COLUMN($C566)+1)-'Charges variables (avancé)'!$J74)),0)</f>
        <v>0</v>
      </c>
      <c r="AR566" s="368">
        <f>IF(AND(ROUND(('Charges variables-Calculs auto'!AR$139-CONFIG!$D$7)/31,0)&gt;=ROUND('Charges variables (avancé)'!$J74,0),'Charges variables (avancé)'!$E74&lt;&gt;0),SUM(INDEX($C553:$BJ553,,IF((COLUMN(AR566)-COLUMN($C566)+1)&gt;('Charges variables (avancé)'!$I74+'Charges variables (avancé)'!$J74),(COLUMN(AR566)-COLUMN($C566)+1)-('Charges variables (avancé)'!$I74+'Charges variables (avancé)'!$J74),0)+1):INDEX($C553:$BJ553,,(COLUMN(AR566)-COLUMN($C566)+1)-'Charges variables (avancé)'!$J74)),0)</f>
        <v>0</v>
      </c>
      <c r="AS566" s="368">
        <f>IF(AND(ROUND(('Charges variables-Calculs auto'!AS$139-CONFIG!$D$7)/31,0)&gt;=ROUND('Charges variables (avancé)'!$J74,0),'Charges variables (avancé)'!$E74&lt;&gt;0),SUM(INDEX($C553:$BJ553,,IF((COLUMN(AS566)-COLUMN($C566)+1)&gt;('Charges variables (avancé)'!$I74+'Charges variables (avancé)'!$J74),(COLUMN(AS566)-COLUMN($C566)+1)-('Charges variables (avancé)'!$I74+'Charges variables (avancé)'!$J74),0)+1):INDEX($C553:$BJ553,,(COLUMN(AS566)-COLUMN($C566)+1)-'Charges variables (avancé)'!$J74)),0)</f>
        <v>0</v>
      </c>
      <c r="AT566" s="368">
        <f>IF(AND(ROUND(('Charges variables-Calculs auto'!AT$139-CONFIG!$D$7)/31,0)&gt;=ROUND('Charges variables (avancé)'!$J74,0),'Charges variables (avancé)'!$E74&lt;&gt;0),SUM(INDEX($C553:$BJ553,,IF((COLUMN(AT566)-COLUMN($C566)+1)&gt;('Charges variables (avancé)'!$I74+'Charges variables (avancé)'!$J74),(COLUMN(AT566)-COLUMN($C566)+1)-('Charges variables (avancé)'!$I74+'Charges variables (avancé)'!$J74),0)+1):INDEX($C553:$BJ553,,(COLUMN(AT566)-COLUMN($C566)+1)-'Charges variables (avancé)'!$J74)),0)</f>
        <v>0</v>
      </c>
      <c r="AU566" s="368">
        <f>IF(AND(ROUND(('Charges variables-Calculs auto'!AU$139-CONFIG!$D$7)/31,0)&gt;=ROUND('Charges variables (avancé)'!$J74,0),'Charges variables (avancé)'!$E74&lt;&gt;0),SUM(INDEX($C553:$BJ553,,IF((COLUMN(AU566)-COLUMN($C566)+1)&gt;('Charges variables (avancé)'!$I74+'Charges variables (avancé)'!$J74),(COLUMN(AU566)-COLUMN($C566)+1)-('Charges variables (avancé)'!$I74+'Charges variables (avancé)'!$J74),0)+1):INDEX($C553:$BJ553,,(COLUMN(AU566)-COLUMN($C566)+1)-'Charges variables (avancé)'!$J74)),0)</f>
        <v>0</v>
      </c>
      <c r="AV566" s="368">
        <f>IF(AND(ROUND(('Charges variables-Calculs auto'!AV$139-CONFIG!$D$7)/31,0)&gt;=ROUND('Charges variables (avancé)'!$J74,0),'Charges variables (avancé)'!$E74&lt;&gt;0),SUM(INDEX($C553:$BJ553,,IF((COLUMN(AV566)-COLUMN($C566)+1)&gt;('Charges variables (avancé)'!$I74+'Charges variables (avancé)'!$J74),(COLUMN(AV566)-COLUMN($C566)+1)-('Charges variables (avancé)'!$I74+'Charges variables (avancé)'!$J74),0)+1):INDEX($C553:$BJ553,,(COLUMN(AV566)-COLUMN($C566)+1)-'Charges variables (avancé)'!$J74)),0)</f>
        <v>0</v>
      </c>
      <c r="AW566" s="368">
        <f>IF(AND(ROUND(('Charges variables-Calculs auto'!AW$139-CONFIG!$D$7)/31,0)&gt;=ROUND('Charges variables (avancé)'!$J74,0),'Charges variables (avancé)'!$E74&lt;&gt;0),SUM(INDEX($C553:$BJ553,,IF((COLUMN(AW566)-COLUMN($C566)+1)&gt;('Charges variables (avancé)'!$I74+'Charges variables (avancé)'!$J74),(COLUMN(AW566)-COLUMN($C566)+1)-('Charges variables (avancé)'!$I74+'Charges variables (avancé)'!$J74),0)+1):INDEX($C553:$BJ553,,(COLUMN(AW566)-COLUMN($C566)+1)-'Charges variables (avancé)'!$J74)),0)</f>
        <v>0</v>
      </c>
      <c r="AX566" s="368">
        <f>IF(AND(ROUND(('Charges variables-Calculs auto'!AX$139-CONFIG!$D$7)/31,0)&gt;=ROUND('Charges variables (avancé)'!$J74,0),'Charges variables (avancé)'!$E74&lt;&gt;0),SUM(INDEX($C553:$BJ553,,IF((COLUMN(AX566)-COLUMN($C566)+1)&gt;('Charges variables (avancé)'!$I74+'Charges variables (avancé)'!$J74),(COLUMN(AX566)-COLUMN($C566)+1)-('Charges variables (avancé)'!$I74+'Charges variables (avancé)'!$J74),0)+1):INDEX($C553:$BJ553,,(COLUMN(AX566)-COLUMN($C566)+1)-'Charges variables (avancé)'!$J74)),0)</f>
        <v>0</v>
      </c>
      <c r="AY566" s="368">
        <f>IF(AND(ROUND(('Charges variables-Calculs auto'!AY$139-CONFIG!$D$7)/31,0)&gt;=ROUND('Charges variables (avancé)'!$J74,0),'Charges variables (avancé)'!$E74&lt;&gt;0),SUM(INDEX($C553:$BJ553,,IF((COLUMN(AY566)-COLUMN($C566)+1)&gt;('Charges variables (avancé)'!$I74+'Charges variables (avancé)'!$J74),(COLUMN(AY566)-COLUMN($C566)+1)-('Charges variables (avancé)'!$I74+'Charges variables (avancé)'!$J74),0)+1):INDEX($C553:$BJ553,,(COLUMN(AY566)-COLUMN($C566)+1)-'Charges variables (avancé)'!$J74)),0)</f>
        <v>0</v>
      </c>
      <c r="AZ566" s="368">
        <f>IF(AND(ROUND(('Charges variables-Calculs auto'!AZ$139-CONFIG!$D$7)/31,0)&gt;=ROUND('Charges variables (avancé)'!$J74,0),'Charges variables (avancé)'!$E74&lt;&gt;0),SUM(INDEX($C553:$BJ553,,IF((COLUMN(AZ566)-COLUMN($C566)+1)&gt;('Charges variables (avancé)'!$I74+'Charges variables (avancé)'!$J74),(COLUMN(AZ566)-COLUMN($C566)+1)-('Charges variables (avancé)'!$I74+'Charges variables (avancé)'!$J74),0)+1):INDEX($C553:$BJ553,,(COLUMN(AZ566)-COLUMN($C566)+1)-'Charges variables (avancé)'!$J74)),0)</f>
        <v>0</v>
      </c>
      <c r="BA566" s="368">
        <f>IF(AND(ROUND(('Charges variables-Calculs auto'!BA$139-CONFIG!$D$7)/31,0)&gt;=ROUND('Charges variables (avancé)'!$J74,0),'Charges variables (avancé)'!$E74&lt;&gt;0),SUM(INDEX($C553:$BJ553,,IF((COLUMN(BA566)-COLUMN($C566)+1)&gt;('Charges variables (avancé)'!$I74+'Charges variables (avancé)'!$J74),(COLUMN(BA566)-COLUMN($C566)+1)-('Charges variables (avancé)'!$I74+'Charges variables (avancé)'!$J74),0)+1):INDEX($C553:$BJ553,,(COLUMN(BA566)-COLUMN($C566)+1)-'Charges variables (avancé)'!$J74)),0)</f>
        <v>0</v>
      </c>
      <c r="BB566" s="368">
        <f>IF(AND(ROUND(('Charges variables-Calculs auto'!BB$139-CONFIG!$D$7)/31,0)&gt;=ROUND('Charges variables (avancé)'!$J74,0),'Charges variables (avancé)'!$E74&lt;&gt;0),SUM(INDEX($C553:$BJ553,,IF((COLUMN(BB566)-COLUMN($C566)+1)&gt;('Charges variables (avancé)'!$I74+'Charges variables (avancé)'!$J74),(COLUMN(BB566)-COLUMN($C566)+1)-('Charges variables (avancé)'!$I74+'Charges variables (avancé)'!$J74),0)+1):INDEX($C553:$BJ553,,(COLUMN(BB566)-COLUMN($C566)+1)-'Charges variables (avancé)'!$J74)),0)</f>
        <v>0</v>
      </c>
      <c r="BC566" s="368">
        <f>IF(AND(ROUND(('Charges variables-Calculs auto'!BC$139-CONFIG!$D$7)/31,0)&gt;=ROUND('Charges variables (avancé)'!$J74,0),'Charges variables (avancé)'!$E74&lt;&gt;0),SUM(INDEX($C553:$BJ553,,IF((COLUMN(BC566)-COLUMN($C566)+1)&gt;('Charges variables (avancé)'!$I74+'Charges variables (avancé)'!$J74),(COLUMN(BC566)-COLUMN($C566)+1)-('Charges variables (avancé)'!$I74+'Charges variables (avancé)'!$J74),0)+1):INDEX($C553:$BJ553,,(COLUMN(BC566)-COLUMN($C566)+1)-'Charges variables (avancé)'!$J74)),0)</f>
        <v>0</v>
      </c>
      <c r="BD566" s="368">
        <f>IF(AND(ROUND(('Charges variables-Calculs auto'!BD$139-CONFIG!$D$7)/31,0)&gt;=ROUND('Charges variables (avancé)'!$J74,0),'Charges variables (avancé)'!$E74&lt;&gt;0),SUM(INDEX($C553:$BJ553,,IF((COLUMN(BD566)-COLUMN($C566)+1)&gt;('Charges variables (avancé)'!$I74+'Charges variables (avancé)'!$J74),(COLUMN(BD566)-COLUMN($C566)+1)-('Charges variables (avancé)'!$I74+'Charges variables (avancé)'!$J74),0)+1):INDEX($C553:$BJ553,,(COLUMN(BD566)-COLUMN($C566)+1)-'Charges variables (avancé)'!$J74)),0)</f>
        <v>0</v>
      </c>
      <c r="BE566" s="368">
        <f>IF(AND(ROUND(('Charges variables-Calculs auto'!BE$139-CONFIG!$D$7)/31,0)&gt;=ROUND('Charges variables (avancé)'!$J74,0),'Charges variables (avancé)'!$E74&lt;&gt;0),SUM(INDEX($C553:$BJ553,,IF((COLUMN(BE566)-COLUMN($C566)+1)&gt;('Charges variables (avancé)'!$I74+'Charges variables (avancé)'!$J74),(COLUMN(BE566)-COLUMN($C566)+1)-('Charges variables (avancé)'!$I74+'Charges variables (avancé)'!$J74),0)+1):INDEX($C553:$BJ553,,(COLUMN(BE566)-COLUMN($C566)+1)-'Charges variables (avancé)'!$J74)),0)</f>
        <v>0</v>
      </c>
      <c r="BF566" s="368">
        <f>IF(AND(ROUND(('Charges variables-Calculs auto'!BF$139-CONFIG!$D$7)/31,0)&gt;=ROUND('Charges variables (avancé)'!$J74,0),'Charges variables (avancé)'!$E74&lt;&gt;0),SUM(INDEX($C553:$BJ553,,IF((COLUMN(BF566)-COLUMN($C566)+1)&gt;('Charges variables (avancé)'!$I74+'Charges variables (avancé)'!$J74),(COLUMN(BF566)-COLUMN($C566)+1)-('Charges variables (avancé)'!$I74+'Charges variables (avancé)'!$J74),0)+1):INDEX($C553:$BJ553,,(COLUMN(BF566)-COLUMN($C566)+1)-'Charges variables (avancé)'!$J74)),0)</f>
        <v>0</v>
      </c>
      <c r="BG566" s="368">
        <f>IF(AND(ROUND(('Charges variables-Calculs auto'!BG$139-CONFIG!$D$7)/31,0)&gt;=ROUND('Charges variables (avancé)'!$J74,0),'Charges variables (avancé)'!$E74&lt;&gt;0),SUM(INDEX($C553:$BJ553,,IF((COLUMN(BG566)-COLUMN($C566)+1)&gt;('Charges variables (avancé)'!$I74+'Charges variables (avancé)'!$J74),(COLUMN(BG566)-COLUMN($C566)+1)-('Charges variables (avancé)'!$I74+'Charges variables (avancé)'!$J74),0)+1):INDEX($C553:$BJ553,,(COLUMN(BG566)-COLUMN($C566)+1)-'Charges variables (avancé)'!$J74)),0)</f>
        <v>0</v>
      </c>
      <c r="BH566" s="368">
        <f>IF(AND(ROUND(('Charges variables-Calculs auto'!BH$139-CONFIG!$D$7)/31,0)&gt;=ROUND('Charges variables (avancé)'!$J74,0),'Charges variables (avancé)'!$E74&lt;&gt;0),SUM(INDEX($C553:$BJ553,,IF((COLUMN(BH566)-COLUMN($C566)+1)&gt;('Charges variables (avancé)'!$I74+'Charges variables (avancé)'!$J74),(COLUMN(BH566)-COLUMN($C566)+1)-('Charges variables (avancé)'!$I74+'Charges variables (avancé)'!$J74),0)+1):INDEX($C553:$BJ553,,(COLUMN(BH566)-COLUMN($C566)+1)-'Charges variables (avancé)'!$J74)),0)</f>
        <v>0</v>
      </c>
      <c r="BI566" s="368">
        <f>IF(AND(ROUND(('Charges variables-Calculs auto'!BI$139-CONFIG!$D$7)/31,0)&gt;=ROUND('Charges variables (avancé)'!$J74,0),'Charges variables (avancé)'!$E74&lt;&gt;0),SUM(INDEX($C553:$BJ553,,IF((COLUMN(BI566)-COLUMN($C566)+1)&gt;('Charges variables (avancé)'!$I74+'Charges variables (avancé)'!$J74),(COLUMN(BI566)-COLUMN($C566)+1)-('Charges variables (avancé)'!$I74+'Charges variables (avancé)'!$J74),0)+1):INDEX($C553:$BJ553,,(COLUMN(BI566)-COLUMN($C566)+1)-'Charges variables (avancé)'!$J74)),0)</f>
        <v>0</v>
      </c>
      <c r="BJ566" s="368">
        <f>IF(AND(ROUND(('Charges variables-Calculs auto'!BJ$139-CONFIG!$D$7)/31,0)&gt;=ROUND('Charges variables (avancé)'!$J74,0),'Charges variables (avancé)'!$E74&lt;&gt;0),SUM(INDEX($C553:$BJ553,,IF((COLUMN(BJ566)-COLUMN($C566)+1)&gt;('Charges variables (avancé)'!$I74+'Charges variables (avancé)'!$J74),(COLUMN(BJ566)-COLUMN($C566)+1)-('Charges variables (avancé)'!$I74+'Charges variables (avancé)'!$J74),0)+1):INDEX($C553:$BJ553,,(COLUMN(BJ566)-COLUMN($C566)+1)-'Charges variables (avancé)'!$J74)),0)</f>
        <v>0</v>
      </c>
    </row>
    <row r="567" spans="2:62" ht="15" customHeight="1">
      <c r="B567" s="366">
        <f>'Charges variables (avancé)'!C75</f>
        <v>0</v>
      </c>
      <c r="C567" s="368">
        <f>IF(AND(ROUND(('Charges variables-Calculs auto'!C$139-CONFIG!$D$7)/31,0)&gt;=ROUND('Charges variables (avancé)'!$J75,0),'Charges variables (avancé)'!$E75&lt;&gt;0),SUM(INDEX($C554:$BJ554,,IF((COLUMN(C567)-COLUMN($C567)+1)&gt;('Charges variables (avancé)'!$I75+'Charges variables (avancé)'!$J75),(COLUMN(C567)-COLUMN($C567)+1)-('Charges variables (avancé)'!$I75+'Charges variables (avancé)'!$J75),0)+1):INDEX($C554:$BJ554,,(COLUMN(C567)-COLUMN($C567)+1)-'Charges variables (avancé)'!$J75)),0)</f>
        <v>0</v>
      </c>
      <c r="D567" s="368">
        <f>IF(AND(ROUND(('Charges variables-Calculs auto'!D$139-CONFIG!$D$7)/31,0)&gt;=ROUND('Charges variables (avancé)'!$J75,0),'Charges variables (avancé)'!$E75&lt;&gt;0),SUM(INDEX($C554:$BJ554,,IF((COLUMN(D567)-COLUMN($C567)+1)&gt;('Charges variables (avancé)'!$I75+'Charges variables (avancé)'!$J75),(COLUMN(D567)-COLUMN($C567)+1)-('Charges variables (avancé)'!$I75+'Charges variables (avancé)'!$J75),0)+1):INDEX($C554:$BJ554,,(COLUMN(D567)-COLUMN($C567)+1)-'Charges variables (avancé)'!$J75)),0)</f>
        <v>0</v>
      </c>
      <c r="E567" s="368">
        <f>IF(AND(ROUND(('Charges variables-Calculs auto'!E$139-CONFIG!$D$7)/31,0)&gt;=ROUND('Charges variables (avancé)'!$J75,0),'Charges variables (avancé)'!$E75&lt;&gt;0),SUM(INDEX($C554:$BJ554,,IF((COLUMN(E567)-COLUMN($C567)+1)&gt;('Charges variables (avancé)'!$I75+'Charges variables (avancé)'!$J75),(COLUMN(E567)-COLUMN($C567)+1)-('Charges variables (avancé)'!$I75+'Charges variables (avancé)'!$J75),0)+1):INDEX($C554:$BJ554,,(COLUMN(E567)-COLUMN($C567)+1)-'Charges variables (avancé)'!$J75)),0)</f>
        <v>0</v>
      </c>
      <c r="F567" s="368">
        <f>IF(AND(ROUND(('Charges variables-Calculs auto'!F$139-CONFIG!$D$7)/31,0)&gt;=ROUND('Charges variables (avancé)'!$J75,0),'Charges variables (avancé)'!$E75&lt;&gt;0),SUM(INDEX($C554:$BJ554,,IF((COLUMN(F567)-COLUMN($C567)+1)&gt;('Charges variables (avancé)'!$I75+'Charges variables (avancé)'!$J75),(COLUMN(F567)-COLUMN($C567)+1)-('Charges variables (avancé)'!$I75+'Charges variables (avancé)'!$J75),0)+1):INDEX($C554:$BJ554,,(COLUMN(F567)-COLUMN($C567)+1)-'Charges variables (avancé)'!$J75)),0)</f>
        <v>0</v>
      </c>
      <c r="G567" s="368">
        <f>IF(AND(ROUND(('Charges variables-Calculs auto'!G$139-CONFIG!$D$7)/31,0)&gt;=ROUND('Charges variables (avancé)'!$J75,0),'Charges variables (avancé)'!$E75&lt;&gt;0),SUM(INDEX($C554:$BJ554,,IF((COLUMN(G567)-COLUMN($C567)+1)&gt;('Charges variables (avancé)'!$I75+'Charges variables (avancé)'!$J75),(COLUMN(G567)-COLUMN($C567)+1)-('Charges variables (avancé)'!$I75+'Charges variables (avancé)'!$J75),0)+1):INDEX($C554:$BJ554,,(COLUMN(G567)-COLUMN($C567)+1)-'Charges variables (avancé)'!$J75)),0)</f>
        <v>0</v>
      </c>
      <c r="H567" s="368">
        <f>IF(AND(ROUND(('Charges variables-Calculs auto'!H$139-CONFIG!$D$7)/31,0)&gt;=ROUND('Charges variables (avancé)'!$J75,0),'Charges variables (avancé)'!$E75&lt;&gt;0),SUM(INDEX($C554:$BJ554,,IF((COLUMN(H567)-COLUMN($C567)+1)&gt;('Charges variables (avancé)'!$I75+'Charges variables (avancé)'!$J75),(COLUMN(H567)-COLUMN($C567)+1)-('Charges variables (avancé)'!$I75+'Charges variables (avancé)'!$J75),0)+1):INDEX($C554:$BJ554,,(COLUMN(H567)-COLUMN($C567)+1)-'Charges variables (avancé)'!$J75)),0)</f>
        <v>0</v>
      </c>
      <c r="I567" s="368">
        <f>IF(AND(ROUND(('Charges variables-Calculs auto'!I$139-CONFIG!$D$7)/31,0)&gt;=ROUND('Charges variables (avancé)'!$J75,0),'Charges variables (avancé)'!$E75&lt;&gt;0),SUM(INDEX($C554:$BJ554,,IF((COLUMN(I567)-COLUMN($C567)+1)&gt;('Charges variables (avancé)'!$I75+'Charges variables (avancé)'!$J75),(COLUMN(I567)-COLUMN($C567)+1)-('Charges variables (avancé)'!$I75+'Charges variables (avancé)'!$J75),0)+1):INDEX($C554:$BJ554,,(COLUMN(I567)-COLUMN($C567)+1)-'Charges variables (avancé)'!$J75)),0)</f>
        <v>0</v>
      </c>
      <c r="J567" s="368">
        <f>IF(AND(ROUND(('Charges variables-Calculs auto'!J$139-CONFIG!$D$7)/31,0)&gt;=ROUND('Charges variables (avancé)'!$J75,0),'Charges variables (avancé)'!$E75&lt;&gt;0),SUM(INDEX($C554:$BJ554,,IF((COLUMN(J567)-COLUMN($C567)+1)&gt;('Charges variables (avancé)'!$I75+'Charges variables (avancé)'!$J75),(COLUMN(J567)-COLUMN($C567)+1)-('Charges variables (avancé)'!$I75+'Charges variables (avancé)'!$J75),0)+1):INDEX($C554:$BJ554,,(COLUMN(J567)-COLUMN($C567)+1)-'Charges variables (avancé)'!$J75)),0)</f>
        <v>0</v>
      </c>
      <c r="K567" s="368">
        <f>IF(AND(ROUND(('Charges variables-Calculs auto'!K$139-CONFIG!$D$7)/31,0)&gt;=ROUND('Charges variables (avancé)'!$J75,0),'Charges variables (avancé)'!$E75&lt;&gt;0),SUM(INDEX($C554:$BJ554,,IF((COLUMN(K567)-COLUMN($C567)+1)&gt;('Charges variables (avancé)'!$I75+'Charges variables (avancé)'!$J75),(COLUMN(K567)-COLUMN($C567)+1)-('Charges variables (avancé)'!$I75+'Charges variables (avancé)'!$J75),0)+1):INDEX($C554:$BJ554,,(COLUMN(K567)-COLUMN($C567)+1)-'Charges variables (avancé)'!$J75)),0)</f>
        <v>0</v>
      </c>
      <c r="L567" s="368">
        <f>IF(AND(ROUND(('Charges variables-Calculs auto'!L$139-CONFIG!$D$7)/31,0)&gt;=ROUND('Charges variables (avancé)'!$J75,0),'Charges variables (avancé)'!$E75&lt;&gt;0),SUM(INDEX($C554:$BJ554,,IF((COLUMN(L567)-COLUMN($C567)+1)&gt;('Charges variables (avancé)'!$I75+'Charges variables (avancé)'!$J75),(COLUMN(L567)-COLUMN($C567)+1)-('Charges variables (avancé)'!$I75+'Charges variables (avancé)'!$J75),0)+1):INDEX($C554:$BJ554,,(COLUMN(L567)-COLUMN($C567)+1)-'Charges variables (avancé)'!$J75)),0)</f>
        <v>0</v>
      </c>
      <c r="M567" s="368">
        <f>IF(AND(ROUND(('Charges variables-Calculs auto'!M$139-CONFIG!$D$7)/31,0)&gt;=ROUND('Charges variables (avancé)'!$J75,0),'Charges variables (avancé)'!$E75&lt;&gt;0),SUM(INDEX($C554:$BJ554,,IF((COLUMN(M567)-COLUMN($C567)+1)&gt;('Charges variables (avancé)'!$I75+'Charges variables (avancé)'!$J75),(COLUMN(M567)-COLUMN($C567)+1)-('Charges variables (avancé)'!$I75+'Charges variables (avancé)'!$J75),0)+1):INDEX($C554:$BJ554,,(COLUMN(M567)-COLUMN($C567)+1)-'Charges variables (avancé)'!$J75)),0)</f>
        <v>0</v>
      </c>
      <c r="N567" s="368">
        <f>IF(AND(ROUND(('Charges variables-Calculs auto'!N$139-CONFIG!$D$7)/31,0)&gt;=ROUND('Charges variables (avancé)'!$J75,0),'Charges variables (avancé)'!$E75&lt;&gt;0),SUM(INDEX($C554:$BJ554,,IF((COLUMN(N567)-COLUMN($C567)+1)&gt;('Charges variables (avancé)'!$I75+'Charges variables (avancé)'!$J75),(COLUMN(N567)-COLUMN($C567)+1)-('Charges variables (avancé)'!$I75+'Charges variables (avancé)'!$J75),0)+1):INDEX($C554:$BJ554,,(COLUMN(N567)-COLUMN($C567)+1)-'Charges variables (avancé)'!$J75)),0)</f>
        <v>0</v>
      </c>
      <c r="O567" s="368">
        <f>IF(AND(ROUND(('Charges variables-Calculs auto'!O$139-CONFIG!$D$7)/31,0)&gt;=ROUND('Charges variables (avancé)'!$J75,0),'Charges variables (avancé)'!$E75&lt;&gt;0),SUM(INDEX($C554:$BJ554,,IF((COLUMN(O567)-COLUMN($C567)+1)&gt;('Charges variables (avancé)'!$I75+'Charges variables (avancé)'!$J75),(COLUMN(O567)-COLUMN($C567)+1)-('Charges variables (avancé)'!$I75+'Charges variables (avancé)'!$J75),0)+1):INDEX($C554:$BJ554,,(COLUMN(O567)-COLUMN($C567)+1)-'Charges variables (avancé)'!$J75)),0)</f>
        <v>0</v>
      </c>
      <c r="P567" s="368">
        <f>IF(AND(ROUND(('Charges variables-Calculs auto'!P$139-CONFIG!$D$7)/31,0)&gt;=ROUND('Charges variables (avancé)'!$J75,0),'Charges variables (avancé)'!$E75&lt;&gt;0),SUM(INDEX($C554:$BJ554,,IF((COLUMN(P567)-COLUMN($C567)+1)&gt;('Charges variables (avancé)'!$I75+'Charges variables (avancé)'!$J75),(COLUMN(P567)-COLUMN($C567)+1)-('Charges variables (avancé)'!$I75+'Charges variables (avancé)'!$J75),0)+1):INDEX($C554:$BJ554,,(COLUMN(P567)-COLUMN($C567)+1)-'Charges variables (avancé)'!$J75)),0)</f>
        <v>0</v>
      </c>
      <c r="Q567" s="368">
        <f>IF(AND(ROUND(('Charges variables-Calculs auto'!Q$139-CONFIG!$D$7)/31,0)&gt;=ROUND('Charges variables (avancé)'!$J75,0),'Charges variables (avancé)'!$E75&lt;&gt;0),SUM(INDEX($C554:$BJ554,,IF((COLUMN(Q567)-COLUMN($C567)+1)&gt;('Charges variables (avancé)'!$I75+'Charges variables (avancé)'!$J75),(COLUMN(Q567)-COLUMN($C567)+1)-('Charges variables (avancé)'!$I75+'Charges variables (avancé)'!$J75),0)+1):INDEX($C554:$BJ554,,(COLUMN(Q567)-COLUMN($C567)+1)-'Charges variables (avancé)'!$J75)),0)</f>
        <v>0</v>
      </c>
      <c r="R567" s="368">
        <f>IF(AND(ROUND(('Charges variables-Calculs auto'!R$139-CONFIG!$D$7)/31,0)&gt;=ROUND('Charges variables (avancé)'!$J75,0),'Charges variables (avancé)'!$E75&lt;&gt;0),SUM(INDEX($C554:$BJ554,,IF((COLUMN(R567)-COLUMN($C567)+1)&gt;('Charges variables (avancé)'!$I75+'Charges variables (avancé)'!$J75),(COLUMN(R567)-COLUMN($C567)+1)-('Charges variables (avancé)'!$I75+'Charges variables (avancé)'!$J75),0)+1):INDEX($C554:$BJ554,,(COLUMN(R567)-COLUMN($C567)+1)-'Charges variables (avancé)'!$J75)),0)</f>
        <v>0</v>
      </c>
      <c r="S567" s="368">
        <f>IF(AND(ROUND(('Charges variables-Calculs auto'!S$139-CONFIG!$D$7)/31,0)&gt;=ROUND('Charges variables (avancé)'!$J75,0),'Charges variables (avancé)'!$E75&lt;&gt;0),SUM(INDEX($C554:$BJ554,,IF((COLUMN(S567)-COLUMN($C567)+1)&gt;('Charges variables (avancé)'!$I75+'Charges variables (avancé)'!$J75),(COLUMN(S567)-COLUMN($C567)+1)-('Charges variables (avancé)'!$I75+'Charges variables (avancé)'!$J75),0)+1):INDEX($C554:$BJ554,,(COLUMN(S567)-COLUMN($C567)+1)-'Charges variables (avancé)'!$J75)),0)</f>
        <v>0</v>
      </c>
      <c r="T567" s="368">
        <f>IF(AND(ROUND(('Charges variables-Calculs auto'!T$139-CONFIG!$D$7)/31,0)&gt;=ROUND('Charges variables (avancé)'!$J75,0),'Charges variables (avancé)'!$E75&lt;&gt;0),SUM(INDEX($C554:$BJ554,,IF((COLUMN(T567)-COLUMN($C567)+1)&gt;('Charges variables (avancé)'!$I75+'Charges variables (avancé)'!$J75),(COLUMN(T567)-COLUMN($C567)+1)-('Charges variables (avancé)'!$I75+'Charges variables (avancé)'!$J75),0)+1):INDEX($C554:$BJ554,,(COLUMN(T567)-COLUMN($C567)+1)-'Charges variables (avancé)'!$J75)),0)</f>
        <v>0</v>
      </c>
      <c r="U567" s="368">
        <f>IF(AND(ROUND(('Charges variables-Calculs auto'!U$139-CONFIG!$D$7)/31,0)&gt;=ROUND('Charges variables (avancé)'!$J75,0),'Charges variables (avancé)'!$E75&lt;&gt;0),SUM(INDEX($C554:$BJ554,,IF((COLUMN(U567)-COLUMN($C567)+1)&gt;('Charges variables (avancé)'!$I75+'Charges variables (avancé)'!$J75),(COLUMN(U567)-COLUMN($C567)+1)-('Charges variables (avancé)'!$I75+'Charges variables (avancé)'!$J75),0)+1):INDEX($C554:$BJ554,,(COLUMN(U567)-COLUMN($C567)+1)-'Charges variables (avancé)'!$J75)),0)</f>
        <v>0</v>
      </c>
      <c r="V567" s="368">
        <f>IF(AND(ROUND(('Charges variables-Calculs auto'!V$139-CONFIG!$D$7)/31,0)&gt;=ROUND('Charges variables (avancé)'!$J75,0),'Charges variables (avancé)'!$E75&lt;&gt;0),SUM(INDEX($C554:$BJ554,,IF((COLUMN(V567)-COLUMN($C567)+1)&gt;('Charges variables (avancé)'!$I75+'Charges variables (avancé)'!$J75),(COLUMN(V567)-COLUMN($C567)+1)-('Charges variables (avancé)'!$I75+'Charges variables (avancé)'!$J75),0)+1):INDEX($C554:$BJ554,,(COLUMN(V567)-COLUMN($C567)+1)-'Charges variables (avancé)'!$J75)),0)</f>
        <v>0</v>
      </c>
      <c r="W567" s="368">
        <f>IF(AND(ROUND(('Charges variables-Calculs auto'!W$139-CONFIG!$D$7)/31,0)&gt;=ROUND('Charges variables (avancé)'!$J75,0),'Charges variables (avancé)'!$E75&lt;&gt;0),SUM(INDEX($C554:$BJ554,,IF((COLUMN(W567)-COLUMN($C567)+1)&gt;('Charges variables (avancé)'!$I75+'Charges variables (avancé)'!$J75),(COLUMN(W567)-COLUMN($C567)+1)-('Charges variables (avancé)'!$I75+'Charges variables (avancé)'!$J75),0)+1):INDEX($C554:$BJ554,,(COLUMN(W567)-COLUMN($C567)+1)-'Charges variables (avancé)'!$J75)),0)</f>
        <v>0</v>
      </c>
      <c r="X567" s="368">
        <f>IF(AND(ROUND(('Charges variables-Calculs auto'!X$139-CONFIG!$D$7)/31,0)&gt;=ROUND('Charges variables (avancé)'!$J75,0),'Charges variables (avancé)'!$E75&lt;&gt;0),SUM(INDEX($C554:$BJ554,,IF((COLUMN(X567)-COLUMN($C567)+1)&gt;('Charges variables (avancé)'!$I75+'Charges variables (avancé)'!$J75),(COLUMN(X567)-COLUMN($C567)+1)-('Charges variables (avancé)'!$I75+'Charges variables (avancé)'!$J75),0)+1):INDEX($C554:$BJ554,,(COLUMN(X567)-COLUMN($C567)+1)-'Charges variables (avancé)'!$J75)),0)</f>
        <v>0</v>
      </c>
      <c r="Y567" s="368">
        <f>IF(AND(ROUND(('Charges variables-Calculs auto'!Y$139-CONFIG!$D$7)/31,0)&gt;=ROUND('Charges variables (avancé)'!$J75,0),'Charges variables (avancé)'!$E75&lt;&gt;0),SUM(INDEX($C554:$BJ554,,IF((COLUMN(Y567)-COLUMN($C567)+1)&gt;('Charges variables (avancé)'!$I75+'Charges variables (avancé)'!$J75),(COLUMN(Y567)-COLUMN($C567)+1)-('Charges variables (avancé)'!$I75+'Charges variables (avancé)'!$J75),0)+1):INDEX($C554:$BJ554,,(COLUMN(Y567)-COLUMN($C567)+1)-'Charges variables (avancé)'!$J75)),0)</f>
        <v>0</v>
      </c>
      <c r="Z567" s="368">
        <f>IF(AND(ROUND(('Charges variables-Calculs auto'!Z$139-CONFIG!$D$7)/31,0)&gt;=ROUND('Charges variables (avancé)'!$J75,0),'Charges variables (avancé)'!$E75&lt;&gt;0),SUM(INDEX($C554:$BJ554,,IF((COLUMN(Z567)-COLUMN($C567)+1)&gt;('Charges variables (avancé)'!$I75+'Charges variables (avancé)'!$J75),(COLUMN(Z567)-COLUMN($C567)+1)-('Charges variables (avancé)'!$I75+'Charges variables (avancé)'!$J75),0)+1):INDEX($C554:$BJ554,,(COLUMN(Z567)-COLUMN($C567)+1)-'Charges variables (avancé)'!$J75)),0)</f>
        <v>0</v>
      </c>
      <c r="AA567" s="368">
        <f>IF(AND(ROUND(('Charges variables-Calculs auto'!AA$139-CONFIG!$D$7)/31,0)&gt;=ROUND('Charges variables (avancé)'!$J75,0),'Charges variables (avancé)'!$E75&lt;&gt;0),SUM(INDEX($C554:$BJ554,,IF((COLUMN(AA567)-COLUMN($C567)+1)&gt;('Charges variables (avancé)'!$I75+'Charges variables (avancé)'!$J75),(COLUMN(AA567)-COLUMN($C567)+1)-('Charges variables (avancé)'!$I75+'Charges variables (avancé)'!$J75),0)+1):INDEX($C554:$BJ554,,(COLUMN(AA567)-COLUMN($C567)+1)-'Charges variables (avancé)'!$J75)),0)</f>
        <v>0</v>
      </c>
      <c r="AB567" s="368">
        <f>IF(AND(ROUND(('Charges variables-Calculs auto'!AB$139-CONFIG!$D$7)/31,0)&gt;=ROUND('Charges variables (avancé)'!$J75,0),'Charges variables (avancé)'!$E75&lt;&gt;0),SUM(INDEX($C554:$BJ554,,IF((COLUMN(AB567)-COLUMN($C567)+1)&gt;('Charges variables (avancé)'!$I75+'Charges variables (avancé)'!$J75),(COLUMN(AB567)-COLUMN($C567)+1)-('Charges variables (avancé)'!$I75+'Charges variables (avancé)'!$J75),0)+1):INDEX($C554:$BJ554,,(COLUMN(AB567)-COLUMN($C567)+1)-'Charges variables (avancé)'!$J75)),0)</f>
        <v>0</v>
      </c>
      <c r="AC567" s="368">
        <f>IF(AND(ROUND(('Charges variables-Calculs auto'!AC$139-CONFIG!$D$7)/31,0)&gt;=ROUND('Charges variables (avancé)'!$J75,0),'Charges variables (avancé)'!$E75&lt;&gt;0),SUM(INDEX($C554:$BJ554,,IF((COLUMN(AC567)-COLUMN($C567)+1)&gt;('Charges variables (avancé)'!$I75+'Charges variables (avancé)'!$J75),(COLUMN(AC567)-COLUMN($C567)+1)-('Charges variables (avancé)'!$I75+'Charges variables (avancé)'!$J75),0)+1):INDEX($C554:$BJ554,,(COLUMN(AC567)-COLUMN($C567)+1)-'Charges variables (avancé)'!$J75)),0)</f>
        <v>0</v>
      </c>
      <c r="AD567" s="368">
        <f>IF(AND(ROUND(('Charges variables-Calculs auto'!AD$139-CONFIG!$D$7)/31,0)&gt;=ROUND('Charges variables (avancé)'!$J75,0),'Charges variables (avancé)'!$E75&lt;&gt;0),SUM(INDEX($C554:$BJ554,,IF((COLUMN(AD567)-COLUMN($C567)+1)&gt;('Charges variables (avancé)'!$I75+'Charges variables (avancé)'!$J75),(COLUMN(AD567)-COLUMN($C567)+1)-('Charges variables (avancé)'!$I75+'Charges variables (avancé)'!$J75),0)+1):INDEX($C554:$BJ554,,(COLUMN(AD567)-COLUMN($C567)+1)-'Charges variables (avancé)'!$J75)),0)</f>
        <v>0</v>
      </c>
      <c r="AE567" s="368">
        <f>IF(AND(ROUND(('Charges variables-Calculs auto'!AE$139-CONFIG!$D$7)/31,0)&gt;=ROUND('Charges variables (avancé)'!$J75,0),'Charges variables (avancé)'!$E75&lt;&gt;0),SUM(INDEX($C554:$BJ554,,IF((COLUMN(AE567)-COLUMN($C567)+1)&gt;('Charges variables (avancé)'!$I75+'Charges variables (avancé)'!$J75),(COLUMN(AE567)-COLUMN($C567)+1)-('Charges variables (avancé)'!$I75+'Charges variables (avancé)'!$J75),0)+1):INDEX($C554:$BJ554,,(COLUMN(AE567)-COLUMN($C567)+1)-'Charges variables (avancé)'!$J75)),0)</f>
        <v>0</v>
      </c>
      <c r="AF567" s="368">
        <f>IF(AND(ROUND(('Charges variables-Calculs auto'!AF$139-CONFIG!$D$7)/31,0)&gt;=ROUND('Charges variables (avancé)'!$J75,0),'Charges variables (avancé)'!$E75&lt;&gt;0),SUM(INDEX($C554:$BJ554,,IF((COLUMN(AF567)-COLUMN($C567)+1)&gt;('Charges variables (avancé)'!$I75+'Charges variables (avancé)'!$J75),(COLUMN(AF567)-COLUMN($C567)+1)-('Charges variables (avancé)'!$I75+'Charges variables (avancé)'!$J75),0)+1):INDEX($C554:$BJ554,,(COLUMN(AF567)-COLUMN($C567)+1)-'Charges variables (avancé)'!$J75)),0)</f>
        <v>0</v>
      </c>
      <c r="AG567" s="368">
        <f>IF(AND(ROUND(('Charges variables-Calculs auto'!AG$139-CONFIG!$D$7)/31,0)&gt;=ROUND('Charges variables (avancé)'!$J75,0),'Charges variables (avancé)'!$E75&lt;&gt;0),SUM(INDEX($C554:$BJ554,,IF((COLUMN(AG567)-COLUMN($C567)+1)&gt;('Charges variables (avancé)'!$I75+'Charges variables (avancé)'!$J75),(COLUMN(AG567)-COLUMN($C567)+1)-('Charges variables (avancé)'!$I75+'Charges variables (avancé)'!$J75),0)+1):INDEX($C554:$BJ554,,(COLUMN(AG567)-COLUMN($C567)+1)-'Charges variables (avancé)'!$J75)),0)</f>
        <v>0</v>
      </c>
      <c r="AH567" s="368">
        <f>IF(AND(ROUND(('Charges variables-Calculs auto'!AH$139-CONFIG!$D$7)/31,0)&gt;=ROUND('Charges variables (avancé)'!$J75,0),'Charges variables (avancé)'!$E75&lt;&gt;0),SUM(INDEX($C554:$BJ554,,IF((COLUMN(AH567)-COLUMN($C567)+1)&gt;('Charges variables (avancé)'!$I75+'Charges variables (avancé)'!$J75),(COLUMN(AH567)-COLUMN($C567)+1)-('Charges variables (avancé)'!$I75+'Charges variables (avancé)'!$J75),0)+1):INDEX($C554:$BJ554,,(COLUMN(AH567)-COLUMN($C567)+1)-'Charges variables (avancé)'!$J75)),0)</f>
        <v>0</v>
      </c>
      <c r="AI567" s="368">
        <f>IF(AND(ROUND(('Charges variables-Calculs auto'!AI$139-CONFIG!$D$7)/31,0)&gt;=ROUND('Charges variables (avancé)'!$J75,0),'Charges variables (avancé)'!$E75&lt;&gt;0),SUM(INDEX($C554:$BJ554,,IF((COLUMN(AI567)-COLUMN($C567)+1)&gt;('Charges variables (avancé)'!$I75+'Charges variables (avancé)'!$J75),(COLUMN(AI567)-COLUMN($C567)+1)-('Charges variables (avancé)'!$I75+'Charges variables (avancé)'!$J75),0)+1):INDEX($C554:$BJ554,,(COLUMN(AI567)-COLUMN($C567)+1)-'Charges variables (avancé)'!$J75)),0)</f>
        <v>0</v>
      </c>
      <c r="AJ567" s="368">
        <f>IF(AND(ROUND(('Charges variables-Calculs auto'!AJ$139-CONFIG!$D$7)/31,0)&gt;=ROUND('Charges variables (avancé)'!$J75,0),'Charges variables (avancé)'!$E75&lt;&gt;0),SUM(INDEX($C554:$BJ554,,IF((COLUMN(AJ567)-COLUMN($C567)+1)&gt;('Charges variables (avancé)'!$I75+'Charges variables (avancé)'!$J75),(COLUMN(AJ567)-COLUMN($C567)+1)-('Charges variables (avancé)'!$I75+'Charges variables (avancé)'!$J75),0)+1):INDEX($C554:$BJ554,,(COLUMN(AJ567)-COLUMN($C567)+1)-'Charges variables (avancé)'!$J75)),0)</f>
        <v>0</v>
      </c>
      <c r="AK567" s="368">
        <f>IF(AND(ROUND(('Charges variables-Calculs auto'!AK$139-CONFIG!$D$7)/31,0)&gt;=ROUND('Charges variables (avancé)'!$J75,0),'Charges variables (avancé)'!$E75&lt;&gt;0),SUM(INDEX($C554:$BJ554,,IF((COLUMN(AK567)-COLUMN($C567)+1)&gt;('Charges variables (avancé)'!$I75+'Charges variables (avancé)'!$J75),(COLUMN(AK567)-COLUMN($C567)+1)-('Charges variables (avancé)'!$I75+'Charges variables (avancé)'!$J75),0)+1):INDEX($C554:$BJ554,,(COLUMN(AK567)-COLUMN($C567)+1)-'Charges variables (avancé)'!$J75)),0)</f>
        <v>0</v>
      </c>
      <c r="AL567" s="368">
        <f>IF(AND(ROUND(('Charges variables-Calculs auto'!AL$139-CONFIG!$D$7)/31,0)&gt;=ROUND('Charges variables (avancé)'!$J75,0),'Charges variables (avancé)'!$E75&lt;&gt;0),SUM(INDEX($C554:$BJ554,,IF((COLUMN(AL567)-COLUMN($C567)+1)&gt;('Charges variables (avancé)'!$I75+'Charges variables (avancé)'!$J75),(COLUMN(AL567)-COLUMN($C567)+1)-('Charges variables (avancé)'!$I75+'Charges variables (avancé)'!$J75),0)+1):INDEX($C554:$BJ554,,(COLUMN(AL567)-COLUMN($C567)+1)-'Charges variables (avancé)'!$J75)),0)</f>
        <v>0</v>
      </c>
      <c r="AM567" s="368">
        <f>IF(AND(ROUND(('Charges variables-Calculs auto'!AM$139-CONFIG!$D$7)/31,0)&gt;=ROUND('Charges variables (avancé)'!$J75,0),'Charges variables (avancé)'!$E75&lt;&gt;0),SUM(INDEX($C554:$BJ554,,IF((COLUMN(AM567)-COLUMN($C567)+1)&gt;('Charges variables (avancé)'!$I75+'Charges variables (avancé)'!$J75),(COLUMN(AM567)-COLUMN($C567)+1)-('Charges variables (avancé)'!$I75+'Charges variables (avancé)'!$J75),0)+1):INDEX($C554:$BJ554,,(COLUMN(AM567)-COLUMN($C567)+1)-'Charges variables (avancé)'!$J75)),0)</f>
        <v>0</v>
      </c>
      <c r="AN567" s="368">
        <f>IF(AND(ROUND(('Charges variables-Calculs auto'!AN$139-CONFIG!$D$7)/31,0)&gt;=ROUND('Charges variables (avancé)'!$J75,0),'Charges variables (avancé)'!$E75&lt;&gt;0),SUM(INDEX($C554:$BJ554,,IF((COLUMN(AN567)-COLUMN($C567)+1)&gt;('Charges variables (avancé)'!$I75+'Charges variables (avancé)'!$J75),(COLUMN(AN567)-COLUMN($C567)+1)-('Charges variables (avancé)'!$I75+'Charges variables (avancé)'!$J75),0)+1):INDEX($C554:$BJ554,,(COLUMN(AN567)-COLUMN($C567)+1)-'Charges variables (avancé)'!$J75)),0)</f>
        <v>0</v>
      </c>
      <c r="AO567" s="368">
        <f>IF(AND(ROUND(('Charges variables-Calculs auto'!AO$139-CONFIG!$D$7)/31,0)&gt;=ROUND('Charges variables (avancé)'!$J75,0),'Charges variables (avancé)'!$E75&lt;&gt;0),SUM(INDEX($C554:$BJ554,,IF((COLUMN(AO567)-COLUMN($C567)+1)&gt;('Charges variables (avancé)'!$I75+'Charges variables (avancé)'!$J75),(COLUMN(AO567)-COLUMN($C567)+1)-('Charges variables (avancé)'!$I75+'Charges variables (avancé)'!$J75),0)+1):INDEX($C554:$BJ554,,(COLUMN(AO567)-COLUMN($C567)+1)-'Charges variables (avancé)'!$J75)),0)</f>
        <v>0</v>
      </c>
      <c r="AP567" s="368">
        <f>IF(AND(ROUND(('Charges variables-Calculs auto'!AP$139-CONFIG!$D$7)/31,0)&gt;=ROUND('Charges variables (avancé)'!$J75,0),'Charges variables (avancé)'!$E75&lt;&gt;0),SUM(INDEX($C554:$BJ554,,IF((COLUMN(AP567)-COLUMN($C567)+1)&gt;('Charges variables (avancé)'!$I75+'Charges variables (avancé)'!$J75),(COLUMN(AP567)-COLUMN($C567)+1)-('Charges variables (avancé)'!$I75+'Charges variables (avancé)'!$J75),0)+1):INDEX($C554:$BJ554,,(COLUMN(AP567)-COLUMN($C567)+1)-'Charges variables (avancé)'!$J75)),0)</f>
        <v>0</v>
      </c>
      <c r="AQ567" s="368">
        <f>IF(AND(ROUND(('Charges variables-Calculs auto'!AQ$139-CONFIG!$D$7)/31,0)&gt;=ROUND('Charges variables (avancé)'!$J75,0),'Charges variables (avancé)'!$E75&lt;&gt;0),SUM(INDEX($C554:$BJ554,,IF((COLUMN(AQ567)-COLUMN($C567)+1)&gt;('Charges variables (avancé)'!$I75+'Charges variables (avancé)'!$J75),(COLUMN(AQ567)-COLUMN($C567)+1)-('Charges variables (avancé)'!$I75+'Charges variables (avancé)'!$J75),0)+1):INDEX($C554:$BJ554,,(COLUMN(AQ567)-COLUMN($C567)+1)-'Charges variables (avancé)'!$J75)),0)</f>
        <v>0</v>
      </c>
      <c r="AR567" s="368">
        <f>IF(AND(ROUND(('Charges variables-Calculs auto'!AR$139-CONFIG!$D$7)/31,0)&gt;=ROUND('Charges variables (avancé)'!$J75,0),'Charges variables (avancé)'!$E75&lt;&gt;0),SUM(INDEX($C554:$BJ554,,IF((COLUMN(AR567)-COLUMN($C567)+1)&gt;('Charges variables (avancé)'!$I75+'Charges variables (avancé)'!$J75),(COLUMN(AR567)-COLUMN($C567)+1)-('Charges variables (avancé)'!$I75+'Charges variables (avancé)'!$J75),0)+1):INDEX($C554:$BJ554,,(COLUMN(AR567)-COLUMN($C567)+1)-'Charges variables (avancé)'!$J75)),0)</f>
        <v>0</v>
      </c>
      <c r="AS567" s="368">
        <f>IF(AND(ROUND(('Charges variables-Calculs auto'!AS$139-CONFIG!$D$7)/31,0)&gt;=ROUND('Charges variables (avancé)'!$J75,0),'Charges variables (avancé)'!$E75&lt;&gt;0),SUM(INDEX($C554:$BJ554,,IF((COLUMN(AS567)-COLUMN($C567)+1)&gt;('Charges variables (avancé)'!$I75+'Charges variables (avancé)'!$J75),(COLUMN(AS567)-COLUMN($C567)+1)-('Charges variables (avancé)'!$I75+'Charges variables (avancé)'!$J75),0)+1):INDEX($C554:$BJ554,,(COLUMN(AS567)-COLUMN($C567)+1)-'Charges variables (avancé)'!$J75)),0)</f>
        <v>0</v>
      </c>
      <c r="AT567" s="368">
        <f>IF(AND(ROUND(('Charges variables-Calculs auto'!AT$139-CONFIG!$D$7)/31,0)&gt;=ROUND('Charges variables (avancé)'!$J75,0),'Charges variables (avancé)'!$E75&lt;&gt;0),SUM(INDEX($C554:$BJ554,,IF((COLUMN(AT567)-COLUMN($C567)+1)&gt;('Charges variables (avancé)'!$I75+'Charges variables (avancé)'!$J75),(COLUMN(AT567)-COLUMN($C567)+1)-('Charges variables (avancé)'!$I75+'Charges variables (avancé)'!$J75),0)+1):INDEX($C554:$BJ554,,(COLUMN(AT567)-COLUMN($C567)+1)-'Charges variables (avancé)'!$J75)),0)</f>
        <v>0</v>
      </c>
      <c r="AU567" s="368">
        <f>IF(AND(ROUND(('Charges variables-Calculs auto'!AU$139-CONFIG!$D$7)/31,0)&gt;=ROUND('Charges variables (avancé)'!$J75,0),'Charges variables (avancé)'!$E75&lt;&gt;0),SUM(INDEX($C554:$BJ554,,IF((COLUMN(AU567)-COLUMN($C567)+1)&gt;('Charges variables (avancé)'!$I75+'Charges variables (avancé)'!$J75),(COLUMN(AU567)-COLUMN($C567)+1)-('Charges variables (avancé)'!$I75+'Charges variables (avancé)'!$J75),0)+1):INDEX($C554:$BJ554,,(COLUMN(AU567)-COLUMN($C567)+1)-'Charges variables (avancé)'!$J75)),0)</f>
        <v>0</v>
      </c>
      <c r="AV567" s="368">
        <f>IF(AND(ROUND(('Charges variables-Calculs auto'!AV$139-CONFIG!$D$7)/31,0)&gt;=ROUND('Charges variables (avancé)'!$J75,0),'Charges variables (avancé)'!$E75&lt;&gt;0),SUM(INDEX($C554:$BJ554,,IF((COLUMN(AV567)-COLUMN($C567)+1)&gt;('Charges variables (avancé)'!$I75+'Charges variables (avancé)'!$J75),(COLUMN(AV567)-COLUMN($C567)+1)-('Charges variables (avancé)'!$I75+'Charges variables (avancé)'!$J75),0)+1):INDEX($C554:$BJ554,,(COLUMN(AV567)-COLUMN($C567)+1)-'Charges variables (avancé)'!$J75)),0)</f>
        <v>0</v>
      </c>
      <c r="AW567" s="368">
        <f>IF(AND(ROUND(('Charges variables-Calculs auto'!AW$139-CONFIG!$D$7)/31,0)&gt;=ROUND('Charges variables (avancé)'!$J75,0),'Charges variables (avancé)'!$E75&lt;&gt;0),SUM(INDEX($C554:$BJ554,,IF((COLUMN(AW567)-COLUMN($C567)+1)&gt;('Charges variables (avancé)'!$I75+'Charges variables (avancé)'!$J75),(COLUMN(AW567)-COLUMN($C567)+1)-('Charges variables (avancé)'!$I75+'Charges variables (avancé)'!$J75),0)+1):INDEX($C554:$BJ554,,(COLUMN(AW567)-COLUMN($C567)+1)-'Charges variables (avancé)'!$J75)),0)</f>
        <v>0</v>
      </c>
      <c r="AX567" s="368">
        <f>IF(AND(ROUND(('Charges variables-Calculs auto'!AX$139-CONFIG!$D$7)/31,0)&gt;=ROUND('Charges variables (avancé)'!$J75,0),'Charges variables (avancé)'!$E75&lt;&gt;0),SUM(INDEX($C554:$BJ554,,IF((COLUMN(AX567)-COLUMN($C567)+1)&gt;('Charges variables (avancé)'!$I75+'Charges variables (avancé)'!$J75),(COLUMN(AX567)-COLUMN($C567)+1)-('Charges variables (avancé)'!$I75+'Charges variables (avancé)'!$J75),0)+1):INDEX($C554:$BJ554,,(COLUMN(AX567)-COLUMN($C567)+1)-'Charges variables (avancé)'!$J75)),0)</f>
        <v>0</v>
      </c>
      <c r="AY567" s="368">
        <f>IF(AND(ROUND(('Charges variables-Calculs auto'!AY$139-CONFIG!$D$7)/31,0)&gt;=ROUND('Charges variables (avancé)'!$J75,0),'Charges variables (avancé)'!$E75&lt;&gt;0),SUM(INDEX($C554:$BJ554,,IF((COLUMN(AY567)-COLUMN($C567)+1)&gt;('Charges variables (avancé)'!$I75+'Charges variables (avancé)'!$J75),(COLUMN(AY567)-COLUMN($C567)+1)-('Charges variables (avancé)'!$I75+'Charges variables (avancé)'!$J75),0)+1):INDEX($C554:$BJ554,,(COLUMN(AY567)-COLUMN($C567)+1)-'Charges variables (avancé)'!$J75)),0)</f>
        <v>0</v>
      </c>
      <c r="AZ567" s="368">
        <f>IF(AND(ROUND(('Charges variables-Calculs auto'!AZ$139-CONFIG!$D$7)/31,0)&gt;=ROUND('Charges variables (avancé)'!$J75,0),'Charges variables (avancé)'!$E75&lt;&gt;0),SUM(INDEX($C554:$BJ554,,IF((COLUMN(AZ567)-COLUMN($C567)+1)&gt;('Charges variables (avancé)'!$I75+'Charges variables (avancé)'!$J75),(COLUMN(AZ567)-COLUMN($C567)+1)-('Charges variables (avancé)'!$I75+'Charges variables (avancé)'!$J75),0)+1):INDEX($C554:$BJ554,,(COLUMN(AZ567)-COLUMN($C567)+1)-'Charges variables (avancé)'!$J75)),0)</f>
        <v>0</v>
      </c>
      <c r="BA567" s="368">
        <f>IF(AND(ROUND(('Charges variables-Calculs auto'!BA$139-CONFIG!$D$7)/31,0)&gt;=ROUND('Charges variables (avancé)'!$J75,0),'Charges variables (avancé)'!$E75&lt;&gt;0),SUM(INDEX($C554:$BJ554,,IF((COLUMN(BA567)-COLUMN($C567)+1)&gt;('Charges variables (avancé)'!$I75+'Charges variables (avancé)'!$J75),(COLUMN(BA567)-COLUMN($C567)+1)-('Charges variables (avancé)'!$I75+'Charges variables (avancé)'!$J75),0)+1):INDEX($C554:$BJ554,,(COLUMN(BA567)-COLUMN($C567)+1)-'Charges variables (avancé)'!$J75)),0)</f>
        <v>0</v>
      </c>
      <c r="BB567" s="368">
        <f>IF(AND(ROUND(('Charges variables-Calculs auto'!BB$139-CONFIG!$D$7)/31,0)&gt;=ROUND('Charges variables (avancé)'!$J75,0),'Charges variables (avancé)'!$E75&lt;&gt;0),SUM(INDEX($C554:$BJ554,,IF((COLUMN(BB567)-COLUMN($C567)+1)&gt;('Charges variables (avancé)'!$I75+'Charges variables (avancé)'!$J75),(COLUMN(BB567)-COLUMN($C567)+1)-('Charges variables (avancé)'!$I75+'Charges variables (avancé)'!$J75),0)+1):INDEX($C554:$BJ554,,(COLUMN(BB567)-COLUMN($C567)+1)-'Charges variables (avancé)'!$J75)),0)</f>
        <v>0</v>
      </c>
      <c r="BC567" s="368">
        <f>IF(AND(ROUND(('Charges variables-Calculs auto'!BC$139-CONFIG!$D$7)/31,0)&gt;=ROUND('Charges variables (avancé)'!$J75,0),'Charges variables (avancé)'!$E75&lt;&gt;0),SUM(INDEX($C554:$BJ554,,IF((COLUMN(BC567)-COLUMN($C567)+1)&gt;('Charges variables (avancé)'!$I75+'Charges variables (avancé)'!$J75),(COLUMN(BC567)-COLUMN($C567)+1)-('Charges variables (avancé)'!$I75+'Charges variables (avancé)'!$J75),0)+1):INDEX($C554:$BJ554,,(COLUMN(BC567)-COLUMN($C567)+1)-'Charges variables (avancé)'!$J75)),0)</f>
        <v>0</v>
      </c>
      <c r="BD567" s="368">
        <f>IF(AND(ROUND(('Charges variables-Calculs auto'!BD$139-CONFIG!$D$7)/31,0)&gt;=ROUND('Charges variables (avancé)'!$J75,0),'Charges variables (avancé)'!$E75&lt;&gt;0),SUM(INDEX($C554:$BJ554,,IF((COLUMN(BD567)-COLUMN($C567)+1)&gt;('Charges variables (avancé)'!$I75+'Charges variables (avancé)'!$J75),(COLUMN(BD567)-COLUMN($C567)+1)-('Charges variables (avancé)'!$I75+'Charges variables (avancé)'!$J75),0)+1):INDEX($C554:$BJ554,,(COLUMN(BD567)-COLUMN($C567)+1)-'Charges variables (avancé)'!$J75)),0)</f>
        <v>0</v>
      </c>
      <c r="BE567" s="368">
        <f>IF(AND(ROUND(('Charges variables-Calculs auto'!BE$139-CONFIG!$D$7)/31,0)&gt;=ROUND('Charges variables (avancé)'!$J75,0),'Charges variables (avancé)'!$E75&lt;&gt;0),SUM(INDEX($C554:$BJ554,,IF((COLUMN(BE567)-COLUMN($C567)+1)&gt;('Charges variables (avancé)'!$I75+'Charges variables (avancé)'!$J75),(COLUMN(BE567)-COLUMN($C567)+1)-('Charges variables (avancé)'!$I75+'Charges variables (avancé)'!$J75),0)+1):INDEX($C554:$BJ554,,(COLUMN(BE567)-COLUMN($C567)+1)-'Charges variables (avancé)'!$J75)),0)</f>
        <v>0</v>
      </c>
      <c r="BF567" s="368">
        <f>IF(AND(ROUND(('Charges variables-Calculs auto'!BF$139-CONFIG!$D$7)/31,0)&gt;=ROUND('Charges variables (avancé)'!$J75,0),'Charges variables (avancé)'!$E75&lt;&gt;0),SUM(INDEX($C554:$BJ554,,IF((COLUMN(BF567)-COLUMN($C567)+1)&gt;('Charges variables (avancé)'!$I75+'Charges variables (avancé)'!$J75),(COLUMN(BF567)-COLUMN($C567)+1)-('Charges variables (avancé)'!$I75+'Charges variables (avancé)'!$J75),0)+1):INDEX($C554:$BJ554,,(COLUMN(BF567)-COLUMN($C567)+1)-'Charges variables (avancé)'!$J75)),0)</f>
        <v>0</v>
      </c>
      <c r="BG567" s="368">
        <f>IF(AND(ROUND(('Charges variables-Calculs auto'!BG$139-CONFIG!$D$7)/31,0)&gt;=ROUND('Charges variables (avancé)'!$J75,0),'Charges variables (avancé)'!$E75&lt;&gt;0),SUM(INDEX($C554:$BJ554,,IF((COLUMN(BG567)-COLUMN($C567)+1)&gt;('Charges variables (avancé)'!$I75+'Charges variables (avancé)'!$J75),(COLUMN(BG567)-COLUMN($C567)+1)-('Charges variables (avancé)'!$I75+'Charges variables (avancé)'!$J75),0)+1):INDEX($C554:$BJ554,,(COLUMN(BG567)-COLUMN($C567)+1)-'Charges variables (avancé)'!$J75)),0)</f>
        <v>0</v>
      </c>
      <c r="BH567" s="368">
        <f>IF(AND(ROUND(('Charges variables-Calculs auto'!BH$139-CONFIG!$D$7)/31,0)&gt;=ROUND('Charges variables (avancé)'!$J75,0),'Charges variables (avancé)'!$E75&lt;&gt;0),SUM(INDEX($C554:$BJ554,,IF((COLUMN(BH567)-COLUMN($C567)+1)&gt;('Charges variables (avancé)'!$I75+'Charges variables (avancé)'!$J75),(COLUMN(BH567)-COLUMN($C567)+1)-('Charges variables (avancé)'!$I75+'Charges variables (avancé)'!$J75),0)+1):INDEX($C554:$BJ554,,(COLUMN(BH567)-COLUMN($C567)+1)-'Charges variables (avancé)'!$J75)),0)</f>
        <v>0</v>
      </c>
      <c r="BI567" s="368">
        <f>IF(AND(ROUND(('Charges variables-Calculs auto'!BI$139-CONFIG!$D$7)/31,0)&gt;=ROUND('Charges variables (avancé)'!$J75,0),'Charges variables (avancé)'!$E75&lt;&gt;0),SUM(INDEX($C554:$BJ554,,IF((COLUMN(BI567)-COLUMN($C567)+1)&gt;('Charges variables (avancé)'!$I75+'Charges variables (avancé)'!$J75),(COLUMN(BI567)-COLUMN($C567)+1)-('Charges variables (avancé)'!$I75+'Charges variables (avancé)'!$J75),0)+1):INDEX($C554:$BJ554,,(COLUMN(BI567)-COLUMN($C567)+1)-'Charges variables (avancé)'!$J75)),0)</f>
        <v>0</v>
      </c>
      <c r="BJ567" s="368">
        <f>IF(AND(ROUND(('Charges variables-Calculs auto'!BJ$139-CONFIG!$D$7)/31,0)&gt;=ROUND('Charges variables (avancé)'!$J75,0),'Charges variables (avancé)'!$E75&lt;&gt;0),SUM(INDEX($C554:$BJ554,,IF((COLUMN(BJ567)-COLUMN($C567)+1)&gt;('Charges variables (avancé)'!$I75+'Charges variables (avancé)'!$J75),(COLUMN(BJ567)-COLUMN($C567)+1)-('Charges variables (avancé)'!$I75+'Charges variables (avancé)'!$J75),0)+1):INDEX($C554:$BJ554,,(COLUMN(BJ567)-COLUMN($C567)+1)-'Charges variables (avancé)'!$J75)),0)</f>
        <v>0</v>
      </c>
    </row>
    <row r="568" spans="2:62" ht="15" customHeight="1"/>
    <row r="569" spans="2:62" ht="15" customHeight="1">
      <c r="B569" s="104" t="s">
        <v>63</v>
      </c>
      <c r="C569" s="11"/>
      <c r="D569" s="11"/>
      <c r="E569" s="11"/>
      <c r="F569" s="32"/>
    </row>
    <row r="570" spans="2:62" ht="15" customHeight="1"/>
    <row r="571" spans="2:62" ht="15" customHeight="1">
      <c r="B571" s="81"/>
      <c r="C571" s="475" t="s">
        <v>18</v>
      </c>
      <c r="D571" s="476"/>
      <c r="E571" s="476"/>
      <c r="F571" s="476"/>
      <c r="G571" s="476"/>
      <c r="H571" s="476"/>
      <c r="I571" s="476"/>
      <c r="J571" s="476"/>
      <c r="K571" s="476"/>
      <c r="L571" s="476"/>
      <c r="M571" s="476"/>
      <c r="N571" s="476"/>
      <c r="O571" s="473" t="s">
        <v>19</v>
      </c>
      <c r="P571" s="473"/>
      <c r="Q571" s="473"/>
      <c r="R571" s="473"/>
      <c r="S571" s="473"/>
      <c r="T571" s="473"/>
      <c r="U571" s="473"/>
      <c r="V571" s="473"/>
      <c r="W571" s="473"/>
      <c r="X571" s="473"/>
      <c r="Y571" s="473"/>
      <c r="Z571" s="473"/>
      <c r="AA571" s="475" t="s">
        <v>20</v>
      </c>
      <c r="AB571" s="476"/>
      <c r="AC571" s="476"/>
      <c r="AD571" s="476"/>
      <c r="AE571" s="476"/>
      <c r="AF571" s="476"/>
      <c r="AG571" s="476"/>
      <c r="AH571" s="476"/>
      <c r="AI571" s="476"/>
      <c r="AJ571" s="476"/>
      <c r="AK571" s="476"/>
      <c r="AL571" s="476"/>
      <c r="AM571" s="473" t="s">
        <v>32</v>
      </c>
      <c r="AN571" s="473"/>
      <c r="AO571" s="473"/>
      <c r="AP571" s="473"/>
      <c r="AQ571" s="473"/>
      <c r="AR571" s="473"/>
      <c r="AS571" s="473"/>
      <c r="AT571" s="473"/>
      <c r="AU571" s="473"/>
      <c r="AV571" s="473"/>
      <c r="AW571" s="473"/>
      <c r="AX571" s="473"/>
      <c r="AY571" s="473" t="s">
        <v>33</v>
      </c>
      <c r="AZ571" s="473"/>
      <c r="BA571" s="473"/>
      <c r="BB571" s="473"/>
      <c r="BC571" s="473"/>
      <c r="BD571" s="473"/>
      <c r="BE571" s="473"/>
      <c r="BF571" s="473"/>
      <c r="BG571" s="473"/>
      <c r="BH571" s="473"/>
      <c r="BI571" s="473"/>
      <c r="BJ571" s="473"/>
    </row>
    <row r="572" spans="2:62" ht="15" customHeight="1">
      <c r="B572" s="83" t="s">
        <v>36</v>
      </c>
      <c r="C572" s="18">
        <f>CONFIG!$D$7</f>
        <v>41640</v>
      </c>
      <c r="D572" s="18">
        <f>DATE(YEAR(C572),MONTH(C572)+1,DAY(C572))</f>
        <v>41671</v>
      </c>
      <c r="E572" s="18">
        <f t="shared" ref="E572:BJ572" si="338">DATE(YEAR(D572),MONTH(D572)+1,DAY(D572))</f>
        <v>41699</v>
      </c>
      <c r="F572" s="18">
        <f t="shared" si="338"/>
        <v>41730</v>
      </c>
      <c r="G572" s="18">
        <f t="shared" si="338"/>
        <v>41760</v>
      </c>
      <c r="H572" s="18">
        <f t="shared" si="338"/>
        <v>41791</v>
      </c>
      <c r="I572" s="18">
        <f t="shared" si="338"/>
        <v>41821</v>
      </c>
      <c r="J572" s="18">
        <f t="shared" si="338"/>
        <v>41852</v>
      </c>
      <c r="K572" s="18">
        <f t="shared" si="338"/>
        <v>41883</v>
      </c>
      <c r="L572" s="18">
        <f t="shared" si="338"/>
        <v>41913</v>
      </c>
      <c r="M572" s="18">
        <f t="shared" si="338"/>
        <v>41944</v>
      </c>
      <c r="N572" s="18">
        <f t="shared" si="338"/>
        <v>41974</v>
      </c>
      <c r="O572" s="18">
        <f t="shared" si="338"/>
        <v>42005</v>
      </c>
      <c r="P572" s="18">
        <f t="shared" si="338"/>
        <v>42036</v>
      </c>
      <c r="Q572" s="18">
        <f t="shared" si="338"/>
        <v>42064</v>
      </c>
      <c r="R572" s="18">
        <f t="shared" si="338"/>
        <v>42095</v>
      </c>
      <c r="S572" s="18">
        <f t="shared" si="338"/>
        <v>42125</v>
      </c>
      <c r="T572" s="18">
        <f t="shared" si="338"/>
        <v>42156</v>
      </c>
      <c r="U572" s="18">
        <f t="shared" si="338"/>
        <v>42186</v>
      </c>
      <c r="V572" s="18">
        <f t="shared" si="338"/>
        <v>42217</v>
      </c>
      <c r="W572" s="18">
        <f t="shared" si="338"/>
        <v>42248</v>
      </c>
      <c r="X572" s="18">
        <f t="shared" si="338"/>
        <v>42278</v>
      </c>
      <c r="Y572" s="18">
        <f t="shared" si="338"/>
        <v>42309</v>
      </c>
      <c r="Z572" s="18">
        <f t="shared" si="338"/>
        <v>42339</v>
      </c>
      <c r="AA572" s="18">
        <f t="shared" si="338"/>
        <v>42370</v>
      </c>
      <c r="AB572" s="18">
        <f t="shared" si="338"/>
        <v>42401</v>
      </c>
      <c r="AC572" s="18">
        <f t="shared" si="338"/>
        <v>42430</v>
      </c>
      <c r="AD572" s="18">
        <f t="shared" si="338"/>
        <v>42461</v>
      </c>
      <c r="AE572" s="18">
        <f t="shared" si="338"/>
        <v>42491</v>
      </c>
      <c r="AF572" s="18">
        <f t="shared" si="338"/>
        <v>42522</v>
      </c>
      <c r="AG572" s="18">
        <f t="shared" si="338"/>
        <v>42552</v>
      </c>
      <c r="AH572" s="18">
        <f t="shared" si="338"/>
        <v>42583</v>
      </c>
      <c r="AI572" s="18">
        <f t="shared" si="338"/>
        <v>42614</v>
      </c>
      <c r="AJ572" s="18">
        <f t="shared" si="338"/>
        <v>42644</v>
      </c>
      <c r="AK572" s="18">
        <f t="shared" si="338"/>
        <v>42675</v>
      </c>
      <c r="AL572" s="18">
        <f t="shared" si="338"/>
        <v>42705</v>
      </c>
      <c r="AM572" s="18">
        <f t="shared" si="338"/>
        <v>42736</v>
      </c>
      <c r="AN572" s="18">
        <f t="shared" si="338"/>
        <v>42767</v>
      </c>
      <c r="AO572" s="18">
        <f t="shared" si="338"/>
        <v>42795</v>
      </c>
      <c r="AP572" s="18">
        <f t="shared" si="338"/>
        <v>42826</v>
      </c>
      <c r="AQ572" s="18">
        <f t="shared" si="338"/>
        <v>42856</v>
      </c>
      <c r="AR572" s="18">
        <f t="shared" si="338"/>
        <v>42887</v>
      </c>
      <c r="AS572" s="18">
        <f t="shared" si="338"/>
        <v>42917</v>
      </c>
      <c r="AT572" s="18">
        <f t="shared" si="338"/>
        <v>42948</v>
      </c>
      <c r="AU572" s="18">
        <f t="shared" si="338"/>
        <v>42979</v>
      </c>
      <c r="AV572" s="18">
        <f t="shared" si="338"/>
        <v>43009</v>
      </c>
      <c r="AW572" s="18">
        <f t="shared" si="338"/>
        <v>43040</v>
      </c>
      <c r="AX572" s="18">
        <f t="shared" si="338"/>
        <v>43070</v>
      </c>
      <c r="AY572" s="18">
        <f t="shared" si="338"/>
        <v>43101</v>
      </c>
      <c r="AZ572" s="18">
        <f t="shared" si="338"/>
        <v>43132</v>
      </c>
      <c r="BA572" s="18">
        <f t="shared" si="338"/>
        <v>43160</v>
      </c>
      <c r="BB572" s="18">
        <f t="shared" si="338"/>
        <v>43191</v>
      </c>
      <c r="BC572" s="18">
        <f t="shared" si="338"/>
        <v>43221</v>
      </c>
      <c r="BD572" s="18">
        <f t="shared" si="338"/>
        <v>43252</v>
      </c>
      <c r="BE572" s="18">
        <f t="shared" si="338"/>
        <v>43282</v>
      </c>
      <c r="BF572" s="18">
        <f t="shared" si="338"/>
        <v>43313</v>
      </c>
      <c r="BG572" s="18">
        <f t="shared" si="338"/>
        <v>43344</v>
      </c>
      <c r="BH572" s="18">
        <f t="shared" si="338"/>
        <v>43374</v>
      </c>
      <c r="BI572" s="18">
        <f t="shared" si="338"/>
        <v>43405</v>
      </c>
      <c r="BJ572" s="18">
        <f t="shared" si="338"/>
        <v>43435</v>
      </c>
    </row>
    <row r="573" spans="2:62" ht="15" customHeight="1">
      <c r="B573" s="366">
        <f>'Charges variables (avancé)'!$C$68</f>
        <v>0</v>
      </c>
      <c r="C573" s="341">
        <f>(('Charges variables (avancé)'!$L68*C547)+IF(ROUND(('Charges variables-Calculs auto'!C$152-CONFIG!$D$7)/31,0)&gt;=('Charges variables (avancé)'!$J68+'Charges variables (avancé)'!$K68),INDEX($C547:$BJ547,,COLUMN('Charges variables-Calculs auto'!C$152)-COLUMN('Charges variables-Calculs auto'!$C$152)+1-('Charges variables (avancé)'!$J68+'Charges variables (avancé)'!$K68)),0)*(1-'Charges variables (avancé)'!$L68))*'Charges variables (avancé)'!$D68</f>
        <v>0</v>
      </c>
      <c r="D573" s="341">
        <f>(('Charges variables (avancé)'!$L68*D547)+IF(ROUND(('Charges variables-Calculs auto'!D$152-CONFIG!$D$7)/31,0)&gt;=('Charges variables (avancé)'!$J68+'Charges variables (avancé)'!$K68),INDEX($C547:$BJ547,,COLUMN('Charges variables-Calculs auto'!D$152)-COLUMN('Charges variables-Calculs auto'!$C$152)+1-('Charges variables (avancé)'!$J68+'Charges variables (avancé)'!$K68)),0)*(1-'Charges variables (avancé)'!$L68))*'Charges variables (avancé)'!$D68</f>
        <v>0</v>
      </c>
      <c r="E573" s="341">
        <f>(('Charges variables (avancé)'!$L68*E547)+IF(ROUND(('Charges variables-Calculs auto'!E$152-CONFIG!$D$7)/31,0)&gt;=('Charges variables (avancé)'!$J68+'Charges variables (avancé)'!$K68),INDEX($C547:$BJ547,,COLUMN('Charges variables-Calculs auto'!E$152)-COLUMN('Charges variables-Calculs auto'!$C$152)+1-('Charges variables (avancé)'!$J68+'Charges variables (avancé)'!$K68)),0)*(1-'Charges variables (avancé)'!$L68))*'Charges variables (avancé)'!$D68</f>
        <v>0</v>
      </c>
      <c r="F573" s="341">
        <f>(('Charges variables (avancé)'!$L68*F547)+IF(ROUND(('Charges variables-Calculs auto'!F$152-CONFIG!$D$7)/31,0)&gt;=('Charges variables (avancé)'!$J68+'Charges variables (avancé)'!$K68),INDEX($C547:$BJ547,,COLUMN('Charges variables-Calculs auto'!F$152)-COLUMN('Charges variables-Calculs auto'!$C$152)+1-('Charges variables (avancé)'!$J68+'Charges variables (avancé)'!$K68)),0)*(1-'Charges variables (avancé)'!$L68))*'Charges variables (avancé)'!$D68</f>
        <v>0</v>
      </c>
      <c r="G573" s="341">
        <f>(('Charges variables (avancé)'!$L68*G547)+IF(ROUND(('Charges variables-Calculs auto'!G$152-CONFIG!$D$7)/31,0)&gt;=('Charges variables (avancé)'!$J68+'Charges variables (avancé)'!$K68),INDEX($C547:$BJ547,,COLUMN('Charges variables-Calculs auto'!G$152)-COLUMN('Charges variables-Calculs auto'!$C$152)+1-('Charges variables (avancé)'!$J68+'Charges variables (avancé)'!$K68)),0)*(1-'Charges variables (avancé)'!$L68))*'Charges variables (avancé)'!$D68</f>
        <v>0</v>
      </c>
      <c r="H573" s="341">
        <f>(('Charges variables (avancé)'!$L68*H547)+IF(ROUND(('Charges variables-Calculs auto'!H$152-CONFIG!$D$7)/31,0)&gt;=('Charges variables (avancé)'!$J68+'Charges variables (avancé)'!$K68),INDEX($C547:$BJ547,,COLUMN('Charges variables-Calculs auto'!H$152)-COLUMN('Charges variables-Calculs auto'!$C$152)+1-('Charges variables (avancé)'!$J68+'Charges variables (avancé)'!$K68)),0)*(1-'Charges variables (avancé)'!$L68))*'Charges variables (avancé)'!$D68</f>
        <v>0</v>
      </c>
      <c r="I573" s="341">
        <f>(('Charges variables (avancé)'!$L68*I547)+IF(ROUND(('Charges variables-Calculs auto'!I$152-CONFIG!$D$7)/31,0)&gt;=('Charges variables (avancé)'!$J68+'Charges variables (avancé)'!$K68),INDEX($C547:$BJ547,,COLUMN('Charges variables-Calculs auto'!I$152)-COLUMN('Charges variables-Calculs auto'!$C$152)+1-('Charges variables (avancé)'!$J68+'Charges variables (avancé)'!$K68)),0)*(1-'Charges variables (avancé)'!$L68))*'Charges variables (avancé)'!$D68</f>
        <v>0</v>
      </c>
      <c r="J573" s="341">
        <f>(('Charges variables (avancé)'!$L68*J547)+IF(ROUND(('Charges variables-Calculs auto'!J$152-CONFIG!$D$7)/31,0)&gt;=('Charges variables (avancé)'!$J68+'Charges variables (avancé)'!$K68),INDEX($C547:$BJ547,,COLUMN('Charges variables-Calculs auto'!J$152)-COLUMN('Charges variables-Calculs auto'!$C$152)+1-('Charges variables (avancé)'!$J68+'Charges variables (avancé)'!$K68)),0)*(1-'Charges variables (avancé)'!$L68))*'Charges variables (avancé)'!$D68</f>
        <v>0</v>
      </c>
      <c r="K573" s="341">
        <f>(('Charges variables (avancé)'!$L68*K547)+IF(ROUND(('Charges variables-Calculs auto'!K$152-CONFIG!$D$7)/31,0)&gt;=('Charges variables (avancé)'!$J68+'Charges variables (avancé)'!$K68),INDEX($C547:$BJ547,,COLUMN('Charges variables-Calculs auto'!K$152)-COLUMN('Charges variables-Calculs auto'!$C$152)+1-('Charges variables (avancé)'!$J68+'Charges variables (avancé)'!$K68)),0)*(1-'Charges variables (avancé)'!$L68))*'Charges variables (avancé)'!$D68</f>
        <v>0</v>
      </c>
      <c r="L573" s="341">
        <f>(('Charges variables (avancé)'!$L68*L547)+IF(ROUND(('Charges variables-Calculs auto'!L$152-CONFIG!$D$7)/31,0)&gt;=('Charges variables (avancé)'!$J68+'Charges variables (avancé)'!$K68),INDEX($C547:$BJ547,,COLUMN('Charges variables-Calculs auto'!L$152)-COLUMN('Charges variables-Calculs auto'!$C$152)+1-('Charges variables (avancé)'!$J68+'Charges variables (avancé)'!$K68)),0)*(1-'Charges variables (avancé)'!$L68))*'Charges variables (avancé)'!$D68</f>
        <v>0</v>
      </c>
      <c r="M573" s="341">
        <f>(('Charges variables (avancé)'!$L68*M547)+IF(ROUND(('Charges variables-Calculs auto'!M$152-CONFIG!$D$7)/31,0)&gt;=('Charges variables (avancé)'!$J68+'Charges variables (avancé)'!$K68),INDEX($C547:$BJ547,,COLUMN('Charges variables-Calculs auto'!M$152)-COLUMN('Charges variables-Calculs auto'!$C$152)+1-('Charges variables (avancé)'!$J68+'Charges variables (avancé)'!$K68)),0)*(1-'Charges variables (avancé)'!$L68))*'Charges variables (avancé)'!$D68</f>
        <v>0</v>
      </c>
      <c r="N573" s="341">
        <f>(('Charges variables (avancé)'!$L68*N547)+IF(ROUND(('Charges variables-Calculs auto'!N$152-CONFIG!$D$7)/31,0)&gt;=('Charges variables (avancé)'!$J68+'Charges variables (avancé)'!$K68),INDEX($C547:$BJ547,,COLUMN('Charges variables-Calculs auto'!N$152)-COLUMN('Charges variables-Calculs auto'!$C$152)+1-('Charges variables (avancé)'!$J68+'Charges variables (avancé)'!$K68)),0)*(1-'Charges variables (avancé)'!$L68))*'Charges variables (avancé)'!$D68</f>
        <v>0</v>
      </c>
      <c r="O573" s="341">
        <f>(('Charges variables (avancé)'!$L68*O547)+IF(ROUND(('Charges variables-Calculs auto'!O$152-CONFIG!$D$7)/31,0)&gt;=('Charges variables (avancé)'!$J68+'Charges variables (avancé)'!$K68),INDEX($C547:$BJ547,,COLUMN('Charges variables-Calculs auto'!O$152)-COLUMN('Charges variables-Calculs auto'!$C$152)+1-('Charges variables (avancé)'!$J68+'Charges variables (avancé)'!$K68)),0)*(1-'Charges variables (avancé)'!$L68))*'Charges variables (avancé)'!$X68</f>
        <v>0</v>
      </c>
      <c r="P573" s="341">
        <f>(('Charges variables (avancé)'!$L68*P547)+IF(ROUND(('Charges variables-Calculs auto'!P$152-CONFIG!$D$7)/31,0)&gt;=('Charges variables (avancé)'!$J68+'Charges variables (avancé)'!$K68),INDEX($C547:$BJ547,,COLUMN('Charges variables-Calculs auto'!P$152)-COLUMN('Charges variables-Calculs auto'!$C$152)+1-('Charges variables (avancé)'!$J68+'Charges variables (avancé)'!$K68)),0)*(1-'Charges variables (avancé)'!$L68))*'Charges variables (avancé)'!$X68</f>
        <v>0</v>
      </c>
      <c r="Q573" s="341">
        <f>(('Charges variables (avancé)'!$L68*Q547)+IF(ROUND(('Charges variables-Calculs auto'!Q$152-CONFIG!$D$7)/31,0)&gt;=('Charges variables (avancé)'!$J68+'Charges variables (avancé)'!$K68),INDEX($C547:$BJ547,,COLUMN('Charges variables-Calculs auto'!Q$152)-COLUMN('Charges variables-Calculs auto'!$C$152)+1-('Charges variables (avancé)'!$J68+'Charges variables (avancé)'!$K68)),0)*(1-'Charges variables (avancé)'!$L68))*'Charges variables (avancé)'!$X68</f>
        <v>0</v>
      </c>
      <c r="R573" s="341">
        <f>(('Charges variables (avancé)'!$L68*R547)+IF(ROUND(('Charges variables-Calculs auto'!R$152-CONFIG!$D$7)/31,0)&gt;=('Charges variables (avancé)'!$J68+'Charges variables (avancé)'!$K68),INDEX($C547:$BJ547,,COLUMN('Charges variables-Calculs auto'!R$152)-COLUMN('Charges variables-Calculs auto'!$C$152)+1-('Charges variables (avancé)'!$J68+'Charges variables (avancé)'!$K68)),0)*(1-'Charges variables (avancé)'!$L68))*'Charges variables (avancé)'!$X68</f>
        <v>0</v>
      </c>
      <c r="S573" s="341">
        <f>(('Charges variables (avancé)'!$L68*S547)+IF(ROUND(('Charges variables-Calculs auto'!S$152-CONFIG!$D$7)/31,0)&gt;=('Charges variables (avancé)'!$J68+'Charges variables (avancé)'!$K68),INDEX($C547:$BJ547,,COLUMN('Charges variables-Calculs auto'!S$152)-COLUMN('Charges variables-Calculs auto'!$C$152)+1-('Charges variables (avancé)'!$J68+'Charges variables (avancé)'!$K68)),0)*(1-'Charges variables (avancé)'!$L68))*'Charges variables (avancé)'!$X68</f>
        <v>0</v>
      </c>
      <c r="T573" s="341">
        <f>(('Charges variables (avancé)'!$L68*T547)+IF(ROUND(('Charges variables-Calculs auto'!T$152-CONFIG!$D$7)/31,0)&gt;=('Charges variables (avancé)'!$J68+'Charges variables (avancé)'!$K68),INDEX($C547:$BJ547,,COLUMN('Charges variables-Calculs auto'!T$152)-COLUMN('Charges variables-Calculs auto'!$C$152)+1-('Charges variables (avancé)'!$J68+'Charges variables (avancé)'!$K68)),0)*(1-'Charges variables (avancé)'!$L68))*'Charges variables (avancé)'!$X68</f>
        <v>0</v>
      </c>
      <c r="U573" s="341">
        <f>(('Charges variables (avancé)'!$L68*U547)+IF(ROUND(('Charges variables-Calculs auto'!U$152-CONFIG!$D$7)/31,0)&gt;=('Charges variables (avancé)'!$J68+'Charges variables (avancé)'!$K68),INDEX($C547:$BJ547,,COLUMN('Charges variables-Calculs auto'!U$152)-COLUMN('Charges variables-Calculs auto'!$C$152)+1-('Charges variables (avancé)'!$J68+'Charges variables (avancé)'!$K68)),0)*(1-'Charges variables (avancé)'!$L68))*'Charges variables (avancé)'!$X68</f>
        <v>0</v>
      </c>
      <c r="V573" s="341">
        <f>(('Charges variables (avancé)'!$L68*V547)+IF(ROUND(('Charges variables-Calculs auto'!V$152-CONFIG!$D$7)/31,0)&gt;=('Charges variables (avancé)'!$J68+'Charges variables (avancé)'!$K68),INDEX($C547:$BJ547,,COLUMN('Charges variables-Calculs auto'!V$152)-COLUMN('Charges variables-Calculs auto'!$C$152)+1-('Charges variables (avancé)'!$J68+'Charges variables (avancé)'!$K68)),0)*(1-'Charges variables (avancé)'!$L68))*'Charges variables (avancé)'!$X68</f>
        <v>0</v>
      </c>
      <c r="W573" s="341">
        <f>(('Charges variables (avancé)'!$L68*W547)+IF(ROUND(('Charges variables-Calculs auto'!W$152-CONFIG!$D$7)/31,0)&gt;=('Charges variables (avancé)'!$J68+'Charges variables (avancé)'!$K68),INDEX($C547:$BJ547,,COLUMN('Charges variables-Calculs auto'!W$152)-COLUMN('Charges variables-Calculs auto'!$C$152)+1-('Charges variables (avancé)'!$J68+'Charges variables (avancé)'!$K68)),0)*(1-'Charges variables (avancé)'!$L68))*'Charges variables (avancé)'!$X68</f>
        <v>0</v>
      </c>
      <c r="X573" s="341">
        <f>(('Charges variables (avancé)'!$L68*X547)+IF(ROUND(('Charges variables-Calculs auto'!X$152-CONFIG!$D$7)/31,0)&gt;=('Charges variables (avancé)'!$J68+'Charges variables (avancé)'!$K68),INDEX($C547:$BJ547,,COLUMN('Charges variables-Calculs auto'!X$152)-COLUMN('Charges variables-Calculs auto'!$C$152)+1-('Charges variables (avancé)'!$J68+'Charges variables (avancé)'!$K68)),0)*(1-'Charges variables (avancé)'!$L68))*'Charges variables (avancé)'!$X68</f>
        <v>0</v>
      </c>
      <c r="Y573" s="341">
        <f>(('Charges variables (avancé)'!$L68*Y547)+IF(ROUND(('Charges variables-Calculs auto'!Y$152-CONFIG!$D$7)/31,0)&gt;=('Charges variables (avancé)'!$J68+'Charges variables (avancé)'!$K68),INDEX($C547:$BJ547,,COLUMN('Charges variables-Calculs auto'!Y$152)-COLUMN('Charges variables-Calculs auto'!$C$152)+1-('Charges variables (avancé)'!$J68+'Charges variables (avancé)'!$K68)),0)*(1-'Charges variables (avancé)'!$L68))*'Charges variables (avancé)'!$X68</f>
        <v>0</v>
      </c>
      <c r="Z573" s="341">
        <f>(('Charges variables (avancé)'!$L68*Z547)+IF(ROUND(('Charges variables-Calculs auto'!Z$152-CONFIG!$D$7)/31,0)&gt;=('Charges variables (avancé)'!$J68+'Charges variables (avancé)'!$K68),INDEX($C547:$BJ547,,COLUMN('Charges variables-Calculs auto'!Z$152)-COLUMN('Charges variables-Calculs auto'!$C$152)+1-('Charges variables (avancé)'!$J68+'Charges variables (avancé)'!$K68)),0)*(1-'Charges variables (avancé)'!$L68))*'Charges variables (avancé)'!$X68</f>
        <v>0</v>
      </c>
      <c r="AA573" s="341">
        <f>(('Charges variables (avancé)'!$L68*AA547)+IF(ROUND(('Charges variables-Calculs auto'!AA$152-CONFIG!$D$7)/31,0)&gt;=('Charges variables (avancé)'!$J68+'Charges variables (avancé)'!$K68),INDEX($C547:$BJ547,,COLUMN('Charges variables-Calculs auto'!AA$152)-COLUMN('Charges variables-Calculs auto'!$C$152)+1-('Charges variables (avancé)'!$J68+'Charges variables (avancé)'!$K68)),0)*(1-'Charges variables (avancé)'!$L68))*'Charges variables (avancé)'!$Z68</f>
        <v>0</v>
      </c>
      <c r="AB573" s="341">
        <f>(('Charges variables (avancé)'!$L68*AB547)+IF(ROUND(('Charges variables-Calculs auto'!AB$152-CONFIG!$D$7)/31,0)&gt;=('Charges variables (avancé)'!$J68+'Charges variables (avancé)'!$K68),INDEX($C547:$BJ547,,COLUMN('Charges variables-Calculs auto'!AB$152)-COLUMN('Charges variables-Calculs auto'!$C$152)+1-('Charges variables (avancé)'!$J68+'Charges variables (avancé)'!$K68)),0)*(1-'Charges variables (avancé)'!$L68))*'Charges variables (avancé)'!$Z68</f>
        <v>0</v>
      </c>
      <c r="AC573" s="341">
        <f>(('Charges variables (avancé)'!$L68*AC547)+IF(ROUND(('Charges variables-Calculs auto'!AC$152-CONFIG!$D$7)/31,0)&gt;=('Charges variables (avancé)'!$J68+'Charges variables (avancé)'!$K68),INDEX($C547:$BJ547,,COLUMN('Charges variables-Calculs auto'!AC$152)-COLUMN('Charges variables-Calculs auto'!$C$152)+1-('Charges variables (avancé)'!$J68+'Charges variables (avancé)'!$K68)),0)*(1-'Charges variables (avancé)'!$L68))*'Charges variables (avancé)'!$Z68</f>
        <v>0</v>
      </c>
      <c r="AD573" s="341">
        <f>(('Charges variables (avancé)'!$L68*AD547)+IF(ROUND(('Charges variables-Calculs auto'!AD$152-CONFIG!$D$7)/31,0)&gt;=('Charges variables (avancé)'!$J68+'Charges variables (avancé)'!$K68),INDEX($C547:$BJ547,,COLUMN('Charges variables-Calculs auto'!AD$152)-COLUMN('Charges variables-Calculs auto'!$C$152)+1-('Charges variables (avancé)'!$J68+'Charges variables (avancé)'!$K68)),0)*(1-'Charges variables (avancé)'!$L68))*'Charges variables (avancé)'!$Z68</f>
        <v>0</v>
      </c>
      <c r="AE573" s="341">
        <f>(('Charges variables (avancé)'!$L68*AE547)+IF(ROUND(('Charges variables-Calculs auto'!AE$152-CONFIG!$D$7)/31,0)&gt;=('Charges variables (avancé)'!$J68+'Charges variables (avancé)'!$K68),INDEX($C547:$BJ547,,COLUMN('Charges variables-Calculs auto'!AE$152)-COLUMN('Charges variables-Calculs auto'!$C$152)+1-('Charges variables (avancé)'!$J68+'Charges variables (avancé)'!$K68)),0)*(1-'Charges variables (avancé)'!$L68))*'Charges variables (avancé)'!$Z68</f>
        <v>0</v>
      </c>
      <c r="AF573" s="341">
        <f>(('Charges variables (avancé)'!$L68*AF547)+IF(ROUND(('Charges variables-Calculs auto'!AF$152-CONFIG!$D$7)/31,0)&gt;=('Charges variables (avancé)'!$J68+'Charges variables (avancé)'!$K68),INDEX($C547:$BJ547,,COLUMN('Charges variables-Calculs auto'!AF$152)-COLUMN('Charges variables-Calculs auto'!$C$152)+1-('Charges variables (avancé)'!$J68+'Charges variables (avancé)'!$K68)),0)*(1-'Charges variables (avancé)'!$L68))*'Charges variables (avancé)'!$Z68</f>
        <v>0</v>
      </c>
      <c r="AG573" s="341">
        <f>(('Charges variables (avancé)'!$L68*AG547)+IF(ROUND(('Charges variables-Calculs auto'!AG$152-CONFIG!$D$7)/31,0)&gt;=('Charges variables (avancé)'!$J68+'Charges variables (avancé)'!$K68),INDEX($C547:$BJ547,,COLUMN('Charges variables-Calculs auto'!AG$152)-COLUMN('Charges variables-Calculs auto'!$C$152)+1-('Charges variables (avancé)'!$J68+'Charges variables (avancé)'!$K68)),0)*(1-'Charges variables (avancé)'!$L68))*'Charges variables (avancé)'!$Z68</f>
        <v>0</v>
      </c>
      <c r="AH573" s="341">
        <f>(('Charges variables (avancé)'!$L68*AH547)+IF(ROUND(('Charges variables-Calculs auto'!AH$152-CONFIG!$D$7)/31,0)&gt;=('Charges variables (avancé)'!$J68+'Charges variables (avancé)'!$K68),INDEX($C547:$BJ547,,COLUMN('Charges variables-Calculs auto'!AH$152)-COLUMN('Charges variables-Calculs auto'!$C$152)+1-('Charges variables (avancé)'!$J68+'Charges variables (avancé)'!$K68)),0)*(1-'Charges variables (avancé)'!$L68))*'Charges variables (avancé)'!$Z68</f>
        <v>0</v>
      </c>
      <c r="AI573" s="341">
        <f>(('Charges variables (avancé)'!$L68*AI547)+IF(ROUND(('Charges variables-Calculs auto'!AI$152-CONFIG!$D$7)/31,0)&gt;=('Charges variables (avancé)'!$J68+'Charges variables (avancé)'!$K68),INDEX($C547:$BJ547,,COLUMN('Charges variables-Calculs auto'!AI$152)-COLUMN('Charges variables-Calculs auto'!$C$152)+1-('Charges variables (avancé)'!$J68+'Charges variables (avancé)'!$K68)),0)*(1-'Charges variables (avancé)'!$L68))*'Charges variables (avancé)'!$Z68</f>
        <v>0</v>
      </c>
      <c r="AJ573" s="341">
        <f>(('Charges variables (avancé)'!$L68*AJ547)+IF(ROUND(('Charges variables-Calculs auto'!AJ$152-CONFIG!$D$7)/31,0)&gt;=('Charges variables (avancé)'!$J68+'Charges variables (avancé)'!$K68),INDEX($C547:$BJ547,,COLUMN('Charges variables-Calculs auto'!AJ$152)-COLUMN('Charges variables-Calculs auto'!$C$152)+1-('Charges variables (avancé)'!$J68+'Charges variables (avancé)'!$K68)),0)*(1-'Charges variables (avancé)'!$L68))*'Charges variables (avancé)'!$Z68</f>
        <v>0</v>
      </c>
      <c r="AK573" s="341">
        <f>(('Charges variables (avancé)'!$L68*AK547)+IF(ROUND(('Charges variables-Calculs auto'!AK$152-CONFIG!$D$7)/31,0)&gt;=('Charges variables (avancé)'!$J68+'Charges variables (avancé)'!$K68),INDEX($C547:$BJ547,,COLUMN('Charges variables-Calculs auto'!AK$152)-COLUMN('Charges variables-Calculs auto'!$C$152)+1-('Charges variables (avancé)'!$J68+'Charges variables (avancé)'!$K68)),0)*(1-'Charges variables (avancé)'!$L68))*'Charges variables (avancé)'!$Z68</f>
        <v>0</v>
      </c>
      <c r="AL573" s="341">
        <f>(('Charges variables (avancé)'!$L68*AL547)+IF(ROUND(('Charges variables-Calculs auto'!AL$152-CONFIG!$D$7)/31,0)&gt;=('Charges variables (avancé)'!$J68+'Charges variables (avancé)'!$K68),INDEX($C547:$BJ547,,COLUMN('Charges variables-Calculs auto'!AL$152)-COLUMN('Charges variables-Calculs auto'!$C$152)+1-('Charges variables (avancé)'!$J68+'Charges variables (avancé)'!$K68)),0)*(1-'Charges variables (avancé)'!$L68))*'Charges variables (avancé)'!$Z68</f>
        <v>0</v>
      </c>
      <c r="AM573" s="341">
        <f>(('Charges variables (avancé)'!$L68*AM547)+IF(ROUND(('Charges variables-Calculs auto'!AM$152-CONFIG!$D$7)/31,0)&gt;=('Charges variables (avancé)'!$J68+'Charges variables (avancé)'!$K68),INDEX($C547:$BJ547,,COLUMN('Charges variables-Calculs auto'!AM$152)-COLUMN('Charges variables-Calculs auto'!$C$152)+1-('Charges variables (avancé)'!$J68+'Charges variables (avancé)'!$K68)),0)*(1-'Charges variables (avancé)'!$L68))*'Charges variables (avancé)'!$AB68</f>
        <v>0</v>
      </c>
      <c r="AN573" s="341">
        <f>(('Charges variables (avancé)'!$L68*AN547)+IF(ROUND(('Charges variables-Calculs auto'!AN$152-CONFIG!$D$7)/31,0)&gt;=('Charges variables (avancé)'!$J68+'Charges variables (avancé)'!$K68),INDEX($C547:$BJ547,,COLUMN('Charges variables-Calculs auto'!AN$152)-COLUMN('Charges variables-Calculs auto'!$C$152)+1-('Charges variables (avancé)'!$J68+'Charges variables (avancé)'!$K68)),0)*(1-'Charges variables (avancé)'!$L68))*'Charges variables (avancé)'!$AB68</f>
        <v>0</v>
      </c>
      <c r="AO573" s="341">
        <f>(('Charges variables (avancé)'!$L68*AO547)+IF(ROUND(('Charges variables-Calculs auto'!AO$152-CONFIG!$D$7)/31,0)&gt;=('Charges variables (avancé)'!$J68+'Charges variables (avancé)'!$K68),INDEX($C547:$BJ547,,COLUMN('Charges variables-Calculs auto'!AO$152)-COLUMN('Charges variables-Calculs auto'!$C$152)+1-('Charges variables (avancé)'!$J68+'Charges variables (avancé)'!$K68)),0)*(1-'Charges variables (avancé)'!$L68))*'Charges variables (avancé)'!$AB68</f>
        <v>0</v>
      </c>
      <c r="AP573" s="341">
        <f>(('Charges variables (avancé)'!$L68*AP547)+IF(ROUND(('Charges variables-Calculs auto'!AP$152-CONFIG!$D$7)/31,0)&gt;=('Charges variables (avancé)'!$J68+'Charges variables (avancé)'!$K68),INDEX($C547:$BJ547,,COLUMN('Charges variables-Calculs auto'!AP$152)-COLUMN('Charges variables-Calculs auto'!$C$152)+1-('Charges variables (avancé)'!$J68+'Charges variables (avancé)'!$K68)),0)*(1-'Charges variables (avancé)'!$L68))*'Charges variables (avancé)'!$AB68</f>
        <v>0</v>
      </c>
      <c r="AQ573" s="341">
        <f>(('Charges variables (avancé)'!$L68*AQ547)+IF(ROUND(('Charges variables-Calculs auto'!AQ$152-CONFIG!$D$7)/31,0)&gt;=('Charges variables (avancé)'!$J68+'Charges variables (avancé)'!$K68),INDEX($C547:$BJ547,,COLUMN('Charges variables-Calculs auto'!AQ$152)-COLUMN('Charges variables-Calculs auto'!$C$152)+1-('Charges variables (avancé)'!$J68+'Charges variables (avancé)'!$K68)),0)*(1-'Charges variables (avancé)'!$L68))*'Charges variables (avancé)'!$AB68</f>
        <v>0</v>
      </c>
      <c r="AR573" s="341">
        <f>(('Charges variables (avancé)'!$L68*AR547)+IF(ROUND(('Charges variables-Calculs auto'!AR$152-CONFIG!$D$7)/31,0)&gt;=('Charges variables (avancé)'!$J68+'Charges variables (avancé)'!$K68),INDEX($C547:$BJ547,,COLUMN('Charges variables-Calculs auto'!AR$152)-COLUMN('Charges variables-Calculs auto'!$C$152)+1-('Charges variables (avancé)'!$J68+'Charges variables (avancé)'!$K68)),0)*(1-'Charges variables (avancé)'!$L68))*'Charges variables (avancé)'!$AB68</f>
        <v>0</v>
      </c>
      <c r="AS573" s="341">
        <f>(('Charges variables (avancé)'!$L68*AS547)+IF(ROUND(('Charges variables-Calculs auto'!AS$152-CONFIG!$D$7)/31,0)&gt;=('Charges variables (avancé)'!$J68+'Charges variables (avancé)'!$K68),INDEX($C547:$BJ547,,COLUMN('Charges variables-Calculs auto'!AS$152)-COLUMN('Charges variables-Calculs auto'!$C$152)+1-('Charges variables (avancé)'!$J68+'Charges variables (avancé)'!$K68)),0)*(1-'Charges variables (avancé)'!$L68))*'Charges variables (avancé)'!$AB68</f>
        <v>0</v>
      </c>
      <c r="AT573" s="341">
        <f>(('Charges variables (avancé)'!$L68*AT547)+IF(ROUND(('Charges variables-Calculs auto'!AT$152-CONFIG!$D$7)/31,0)&gt;=('Charges variables (avancé)'!$J68+'Charges variables (avancé)'!$K68),INDEX($C547:$BJ547,,COLUMN('Charges variables-Calculs auto'!AT$152)-COLUMN('Charges variables-Calculs auto'!$C$152)+1-('Charges variables (avancé)'!$J68+'Charges variables (avancé)'!$K68)),0)*(1-'Charges variables (avancé)'!$L68))*'Charges variables (avancé)'!$AB68</f>
        <v>0</v>
      </c>
      <c r="AU573" s="341">
        <f>(('Charges variables (avancé)'!$L68*AU547)+IF(ROUND(('Charges variables-Calculs auto'!AU$152-CONFIG!$D$7)/31,0)&gt;=('Charges variables (avancé)'!$J68+'Charges variables (avancé)'!$K68),INDEX($C547:$BJ547,,COLUMN('Charges variables-Calculs auto'!AU$152)-COLUMN('Charges variables-Calculs auto'!$C$152)+1-('Charges variables (avancé)'!$J68+'Charges variables (avancé)'!$K68)),0)*(1-'Charges variables (avancé)'!$L68))*'Charges variables (avancé)'!$AB68</f>
        <v>0</v>
      </c>
      <c r="AV573" s="341">
        <f>(('Charges variables (avancé)'!$L68*AV547)+IF(ROUND(('Charges variables-Calculs auto'!AV$152-CONFIG!$D$7)/31,0)&gt;=('Charges variables (avancé)'!$J68+'Charges variables (avancé)'!$K68),INDEX($C547:$BJ547,,COLUMN('Charges variables-Calculs auto'!AV$152)-COLUMN('Charges variables-Calculs auto'!$C$152)+1-('Charges variables (avancé)'!$J68+'Charges variables (avancé)'!$K68)),0)*(1-'Charges variables (avancé)'!$L68))*'Charges variables (avancé)'!$AB68</f>
        <v>0</v>
      </c>
      <c r="AW573" s="341">
        <f>(('Charges variables (avancé)'!$L68*AW547)+IF(ROUND(('Charges variables-Calculs auto'!AW$152-CONFIG!$D$7)/31,0)&gt;=('Charges variables (avancé)'!$J68+'Charges variables (avancé)'!$K68),INDEX($C547:$BJ547,,COLUMN('Charges variables-Calculs auto'!AW$152)-COLUMN('Charges variables-Calculs auto'!$C$152)+1-('Charges variables (avancé)'!$J68+'Charges variables (avancé)'!$K68)),0)*(1-'Charges variables (avancé)'!$L68))*'Charges variables (avancé)'!$AB68</f>
        <v>0</v>
      </c>
      <c r="AX573" s="341">
        <f>(('Charges variables (avancé)'!$L68*AX547)+IF(ROUND(('Charges variables-Calculs auto'!AX$152-CONFIG!$D$7)/31,0)&gt;=('Charges variables (avancé)'!$J68+'Charges variables (avancé)'!$K68),INDEX($C547:$BJ547,,COLUMN('Charges variables-Calculs auto'!AX$152)-COLUMN('Charges variables-Calculs auto'!$C$152)+1-('Charges variables (avancé)'!$J68+'Charges variables (avancé)'!$K68)),0)*(1-'Charges variables (avancé)'!$L68))*'Charges variables (avancé)'!$AB68</f>
        <v>0</v>
      </c>
      <c r="AY573" s="341">
        <f>(('Charges variables (avancé)'!$L68*AY547)+IF(ROUND(('Charges variables-Calculs auto'!AY$152-CONFIG!$D$7)/31,0)&gt;=('Charges variables (avancé)'!$J68+'Charges variables (avancé)'!$K68),INDEX($C547:$BJ547,,COLUMN('Charges variables-Calculs auto'!AY$152)-COLUMN('Charges variables-Calculs auto'!$C$152)+1-('Charges variables (avancé)'!$J68+'Charges variables (avancé)'!$K68)),0)*(1-'Charges variables (avancé)'!$L68))*'Charges variables (avancé)'!$AD68</f>
        <v>0</v>
      </c>
      <c r="AZ573" s="341">
        <f>(('Charges variables (avancé)'!$L68*AZ547)+IF(ROUND(('Charges variables-Calculs auto'!AZ$152-CONFIG!$D$7)/31,0)&gt;=('Charges variables (avancé)'!$J68+'Charges variables (avancé)'!$K68),INDEX($C547:$BJ547,,COLUMN('Charges variables-Calculs auto'!AZ$152)-COLUMN('Charges variables-Calculs auto'!$C$152)+1-('Charges variables (avancé)'!$J68+'Charges variables (avancé)'!$K68)),0)*(1-'Charges variables (avancé)'!$L68))*'Charges variables (avancé)'!$AD68</f>
        <v>0</v>
      </c>
      <c r="BA573" s="341">
        <f>(('Charges variables (avancé)'!$L68*BA547)+IF(ROUND(('Charges variables-Calculs auto'!BA$152-CONFIG!$D$7)/31,0)&gt;=('Charges variables (avancé)'!$J68+'Charges variables (avancé)'!$K68),INDEX($C547:$BJ547,,COLUMN('Charges variables-Calculs auto'!BA$152)-COLUMN('Charges variables-Calculs auto'!$C$152)+1-('Charges variables (avancé)'!$J68+'Charges variables (avancé)'!$K68)),0)*(1-'Charges variables (avancé)'!$L68))*'Charges variables (avancé)'!$AD68</f>
        <v>0</v>
      </c>
      <c r="BB573" s="341">
        <f>(('Charges variables (avancé)'!$L68*BB547)+IF(ROUND(('Charges variables-Calculs auto'!BB$152-CONFIG!$D$7)/31,0)&gt;=('Charges variables (avancé)'!$J68+'Charges variables (avancé)'!$K68),INDEX($C547:$BJ547,,COLUMN('Charges variables-Calculs auto'!BB$152)-COLUMN('Charges variables-Calculs auto'!$C$152)+1-('Charges variables (avancé)'!$J68+'Charges variables (avancé)'!$K68)),0)*(1-'Charges variables (avancé)'!$L68))*'Charges variables (avancé)'!$AD68</f>
        <v>0</v>
      </c>
      <c r="BC573" s="341">
        <f>(('Charges variables (avancé)'!$L68*BC547)+IF(ROUND(('Charges variables-Calculs auto'!BC$152-CONFIG!$D$7)/31,0)&gt;=('Charges variables (avancé)'!$J68+'Charges variables (avancé)'!$K68),INDEX($C547:$BJ547,,COLUMN('Charges variables-Calculs auto'!BC$152)-COLUMN('Charges variables-Calculs auto'!$C$152)+1-('Charges variables (avancé)'!$J68+'Charges variables (avancé)'!$K68)),0)*(1-'Charges variables (avancé)'!$L68))*'Charges variables (avancé)'!$AD68</f>
        <v>0</v>
      </c>
      <c r="BD573" s="341">
        <f>(('Charges variables (avancé)'!$L68*BD547)+IF(ROUND(('Charges variables-Calculs auto'!BD$152-CONFIG!$D$7)/31,0)&gt;=('Charges variables (avancé)'!$J68+'Charges variables (avancé)'!$K68),INDEX($C547:$BJ547,,COLUMN('Charges variables-Calculs auto'!BD$152)-COLUMN('Charges variables-Calculs auto'!$C$152)+1-('Charges variables (avancé)'!$J68+'Charges variables (avancé)'!$K68)),0)*(1-'Charges variables (avancé)'!$L68))*'Charges variables (avancé)'!$AD68</f>
        <v>0</v>
      </c>
      <c r="BE573" s="341">
        <f>(('Charges variables (avancé)'!$L68*BE547)+IF(ROUND(('Charges variables-Calculs auto'!BE$152-CONFIG!$D$7)/31,0)&gt;=('Charges variables (avancé)'!$J68+'Charges variables (avancé)'!$K68),INDEX($C547:$BJ547,,COLUMN('Charges variables-Calculs auto'!BE$152)-COLUMN('Charges variables-Calculs auto'!$C$152)+1-('Charges variables (avancé)'!$J68+'Charges variables (avancé)'!$K68)),0)*(1-'Charges variables (avancé)'!$L68))*'Charges variables (avancé)'!$AD68</f>
        <v>0</v>
      </c>
      <c r="BF573" s="341">
        <f>(('Charges variables (avancé)'!$L68*BF547)+IF(ROUND(('Charges variables-Calculs auto'!BF$152-CONFIG!$D$7)/31,0)&gt;=('Charges variables (avancé)'!$J68+'Charges variables (avancé)'!$K68),INDEX($C547:$BJ547,,COLUMN('Charges variables-Calculs auto'!BF$152)-COLUMN('Charges variables-Calculs auto'!$C$152)+1-('Charges variables (avancé)'!$J68+'Charges variables (avancé)'!$K68)),0)*(1-'Charges variables (avancé)'!$L68))*'Charges variables (avancé)'!$AD68</f>
        <v>0</v>
      </c>
      <c r="BG573" s="341">
        <f>(('Charges variables (avancé)'!$L68*BG547)+IF(ROUND(('Charges variables-Calculs auto'!BG$152-CONFIG!$D$7)/31,0)&gt;=('Charges variables (avancé)'!$J68+'Charges variables (avancé)'!$K68),INDEX($C547:$BJ547,,COLUMN('Charges variables-Calculs auto'!BG$152)-COLUMN('Charges variables-Calculs auto'!$C$152)+1-('Charges variables (avancé)'!$J68+'Charges variables (avancé)'!$K68)),0)*(1-'Charges variables (avancé)'!$L68))*'Charges variables (avancé)'!$AD68</f>
        <v>0</v>
      </c>
      <c r="BH573" s="341">
        <f>(('Charges variables (avancé)'!$L68*BH547)+IF(ROUND(('Charges variables-Calculs auto'!BH$152-CONFIG!$D$7)/31,0)&gt;=('Charges variables (avancé)'!$J68+'Charges variables (avancé)'!$K68),INDEX($C547:$BJ547,,COLUMN('Charges variables-Calculs auto'!BH$152)-COLUMN('Charges variables-Calculs auto'!$C$152)+1-('Charges variables (avancé)'!$J68+'Charges variables (avancé)'!$K68)),0)*(1-'Charges variables (avancé)'!$L68))*'Charges variables (avancé)'!$AD68</f>
        <v>0</v>
      </c>
      <c r="BI573" s="341">
        <f>(('Charges variables (avancé)'!$L68*BI547)+IF(ROUND(('Charges variables-Calculs auto'!BI$152-CONFIG!$D$7)/31,0)&gt;=('Charges variables (avancé)'!$J68+'Charges variables (avancé)'!$K68),INDEX($C547:$BJ547,,COLUMN('Charges variables-Calculs auto'!BI$152)-COLUMN('Charges variables-Calculs auto'!$C$152)+1-('Charges variables (avancé)'!$J68+'Charges variables (avancé)'!$K68)),0)*(1-'Charges variables (avancé)'!$L68))*'Charges variables (avancé)'!$AD68</f>
        <v>0</v>
      </c>
      <c r="BJ573" s="341">
        <f>(('Charges variables (avancé)'!$L68*BJ547)+IF(ROUND(('Charges variables-Calculs auto'!BJ$152-CONFIG!$D$7)/31,0)&gt;=('Charges variables (avancé)'!$J68+'Charges variables (avancé)'!$K68),INDEX($C547:$BJ547,,COLUMN('Charges variables-Calculs auto'!BJ$152)-COLUMN('Charges variables-Calculs auto'!$C$152)+1-('Charges variables (avancé)'!$J68+'Charges variables (avancé)'!$K68)),0)*(1-'Charges variables (avancé)'!$L68))*'Charges variables (avancé)'!$AD68</f>
        <v>0</v>
      </c>
    </row>
    <row r="574" spans="2:62" ht="15" customHeight="1">
      <c r="B574" s="366">
        <f>'Charges variables (avancé)'!$C$69</f>
        <v>0</v>
      </c>
      <c r="C574" s="341">
        <f>(('Charges variables (avancé)'!$L69*C548)+IF(ROUND(('Charges variables-Calculs auto'!C$152-CONFIG!$D$7)/31,0)&gt;=('Charges variables (avancé)'!$J69+'Charges variables (avancé)'!$K69),INDEX($C548:$BJ548,,COLUMN('Charges variables-Calculs auto'!C$152)-COLUMN('Charges variables-Calculs auto'!$C$152)+1-('Charges variables (avancé)'!$J69+'Charges variables (avancé)'!$K69)),0)*(1-'Charges variables (avancé)'!$L69))*'Charges variables (avancé)'!$D69</f>
        <v>0</v>
      </c>
      <c r="D574" s="341">
        <f>(('Charges variables (avancé)'!$L69*D548)+IF(ROUND(('Charges variables-Calculs auto'!D$152-CONFIG!$D$7)/31,0)&gt;=('Charges variables (avancé)'!$J69+'Charges variables (avancé)'!$K69),INDEX($C548:$BJ548,,COLUMN('Charges variables-Calculs auto'!D$152)-COLUMN('Charges variables-Calculs auto'!$C$152)+1-('Charges variables (avancé)'!$J69+'Charges variables (avancé)'!$K69)),0)*(1-'Charges variables (avancé)'!$L69))*'Charges variables (avancé)'!$D69</f>
        <v>0</v>
      </c>
      <c r="E574" s="341">
        <f>(('Charges variables (avancé)'!$L69*E548)+IF(ROUND(('Charges variables-Calculs auto'!E$152-CONFIG!$D$7)/31,0)&gt;=('Charges variables (avancé)'!$J69+'Charges variables (avancé)'!$K69),INDEX($C548:$BJ548,,COLUMN('Charges variables-Calculs auto'!E$152)-COLUMN('Charges variables-Calculs auto'!$C$152)+1-('Charges variables (avancé)'!$J69+'Charges variables (avancé)'!$K69)),0)*(1-'Charges variables (avancé)'!$L69))*'Charges variables (avancé)'!$D69</f>
        <v>0</v>
      </c>
      <c r="F574" s="341">
        <f>(('Charges variables (avancé)'!$L69*F548)+IF(ROUND(('Charges variables-Calculs auto'!F$152-CONFIG!$D$7)/31,0)&gt;=('Charges variables (avancé)'!$J69+'Charges variables (avancé)'!$K69),INDEX($C548:$BJ548,,COLUMN('Charges variables-Calculs auto'!F$152)-COLUMN('Charges variables-Calculs auto'!$C$152)+1-('Charges variables (avancé)'!$J69+'Charges variables (avancé)'!$K69)),0)*(1-'Charges variables (avancé)'!$L69))*'Charges variables (avancé)'!$D69</f>
        <v>0</v>
      </c>
      <c r="G574" s="341">
        <f>(('Charges variables (avancé)'!$L69*G548)+IF(ROUND(('Charges variables-Calculs auto'!G$152-CONFIG!$D$7)/31,0)&gt;=('Charges variables (avancé)'!$J69+'Charges variables (avancé)'!$K69),INDEX($C548:$BJ548,,COLUMN('Charges variables-Calculs auto'!G$152)-COLUMN('Charges variables-Calculs auto'!$C$152)+1-('Charges variables (avancé)'!$J69+'Charges variables (avancé)'!$K69)),0)*(1-'Charges variables (avancé)'!$L69))*'Charges variables (avancé)'!$D69</f>
        <v>0</v>
      </c>
      <c r="H574" s="341">
        <f>(('Charges variables (avancé)'!$L69*H548)+IF(ROUND(('Charges variables-Calculs auto'!H$152-CONFIG!$D$7)/31,0)&gt;=('Charges variables (avancé)'!$J69+'Charges variables (avancé)'!$K69),INDEX($C548:$BJ548,,COLUMN('Charges variables-Calculs auto'!H$152)-COLUMN('Charges variables-Calculs auto'!$C$152)+1-('Charges variables (avancé)'!$J69+'Charges variables (avancé)'!$K69)),0)*(1-'Charges variables (avancé)'!$L69))*'Charges variables (avancé)'!$D69</f>
        <v>0</v>
      </c>
      <c r="I574" s="341">
        <f>(('Charges variables (avancé)'!$L69*I548)+IF(ROUND(('Charges variables-Calculs auto'!I$152-CONFIG!$D$7)/31,0)&gt;=('Charges variables (avancé)'!$J69+'Charges variables (avancé)'!$K69),INDEX($C548:$BJ548,,COLUMN('Charges variables-Calculs auto'!I$152)-COLUMN('Charges variables-Calculs auto'!$C$152)+1-('Charges variables (avancé)'!$J69+'Charges variables (avancé)'!$K69)),0)*(1-'Charges variables (avancé)'!$L69))*'Charges variables (avancé)'!$D69</f>
        <v>0</v>
      </c>
      <c r="J574" s="341">
        <f>(('Charges variables (avancé)'!$L69*J548)+IF(ROUND(('Charges variables-Calculs auto'!J$152-CONFIG!$D$7)/31,0)&gt;=('Charges variables (avancé)'!$J69+'Charges variables (avancé)'!$K69),INDEX($C548:$BJ548,,COLUMN('Charges variables-Calculs auto'!J$152)-COLUMN('Charges variables-Calculs auto'!$C$152)+1-('Charges variables (avancé)'!$J69+'Charges variables (avancé)'!$K69)),0)*(1-'Charges variables (avancé)'!$L69))*'Charges variables (avancé)'!$D69</f>
        <v>0</v>
      </c>
      <c r="K574" s="341">
        <f>(('Charges variables (avancé)'!$L69*K548)+IF(ROUND(('Charges variables-Calculs auto'!K$152-CONFIG!$D$7)/31,0)&gt;=('Charges variables (avancé)'!$J69+'Charges variables (avancé)'!$K69),INDEX($C548:$BJ548,,COLUMN('Charges variables-Calculs auto'!K$152)-COLUMN('Charges variables-Calculs auto'!$C$152)+1-('Charges variables (avancé)'!$J69+'Charges variables (avancé)'!$K69)),0)*(1-'Charges variables (avancé)'!$L69))*'Charges variables (avancé)'!$D69</f>
        <v>0</v>
      </c>
      <c r="L574" s="341">
        <f>(('Charges variables (avancé)'!$L69*L548)+IF(ROUND(('Charges variables-Calculs auto'!L$152-CONFIG!$D$7)/31,0)&gt;=('Charges variables (avancé)'!$J69+'Charges variables (avancé)'!$K69),INDEX($C548:$BJ548,,COLUMN('Charges variables-Calculs auto'!L$152)-COLUMN('Charges variables-Calculs auto'!$C$152)+1-('Charges variables (avancé)'!$J69+'Charges variables (avancé)'!$K69)),0)*(1-'Charges variables (avancé)'!$L69))*'Charges variables (avancé)'!$D69</f>
        <v>0</v>
      </c>
      <c r="M574" s="341">
        <f>(('Charges variables (avancé)'!$L69*M548)+IF(ROUND(('Charges variables-Calculs auto'!M$152-CONFIG!$D$7)/31,0)&gt;=('Charges variables (avancé)'!$J69+'Charges variables (avancé)'!$K69),INDEX($C548:$BJ548,,COLUMN('Charges variables-Calculs auto'!M$152)-COLUMN('Charges variables-Calculs auto'!$C$152)+1-('Charges variables (avancé)'!$J69+'Charges variables (avancé)'!$K69)),0)*(1-'Charges variables (avancé)'!$L69))*'Charges variables (avancé)'!$D69</f>
        <v>0</v>
      </c>
      <c r="N574" s="341">
        <f>(('Charges variables (avancé)'!$L69*N548)+IF(ROUND(('Charges variables-Calculs auto'!N$152-CONFIG!$D$7)/31,0)&gt;=('Charges variables (avancé)'!$J69+'Charges variables (avancé)'!$K69),INDEX($C548:$BJ548,,COLUMN('Charges variables-Calculs auto'!N$152)-COLUMN('Charges variables-Calculs auto'!$C$152)+1-('Charges variables (avancé)'!$J69+'Charges variables (avancé)'!$K69)),0)*(1-'Charges variables (avancé)'!$L69))*'Charges variables (avancé)'!$D69</f>
        <v>0</v>
      </c>
      <c r="O574" s="341">
        <f>(('Charges variables (avancé)'!$L69*O548)+IF(ROUND(('Charges variables-Calculs auto'!O$152-CONFIG!$D$7)/31,0)&gt;=('Charges variables (avancé)'!$J69+'Charges variables (avancé)'!$K69),INDEX($C548:$BJ548,,COLUMN('Charges variables-Calculs auto'!O$152)-COLUMN('Charges variables-Calculs auto'!$C$152)+1-('Charges variables (avancé)'!$J69+'Charges variables (avancé)'!$K69)),0)*(1-'Charges variables (avancé)'!$L69))*'Charges variables (avancé)'!$X69</f>
        <v>0</v>
      </c>
      <c r="P574" s="341">
        <f>(('Charges variables (avancé)'!$L69*P548)+IF(ROUND(('Charges variables-Calculs auto'!P$152-CONFIG!$D$7)/31,0)&gt;=('Charges variables (avancé)'!$J69+'Charges variables (avancé)'!$K69),INDEX($C548:$BJ548,,COLUMN('Charges variables-Calculs auto'!P$152)-COLUMN('Charges variables-Calculs auto'!$C$152)+1-('Charges variables (avancé)'!$J69+'Charges variables (avancé)'!$K69)),0)*(1-'Charges variables (avancé)'!$L69))*'Charges variables (avancé)'!$X69</f>
        <v>0</v>
      </c>
      <c r="Q574" s="341">
        <f>(('Charges variables (avancé)'!$L69*Q548)+IF(ROUND(('Charges variables-Calculs auto'!Q$152-CONFIG!$D$7)/31,0)&gt;=('Charges variables (avancé)'!$J69+'Charges variables (avancé)'!$K69),INDEX($C548:$BJ548,,COLUMN('Charges variables-Calculs auto'!Q$152)-COLUMN('Charges variables-Calculs auto'!$C$152)+1-('Charges variables (avancé)'!$J69+'Charges variables (avancé)'!$K69)),0)*(1-'Charges variables (avancé)'!$L69))*'Charges variables (avancé)'!$X69</f>
        <v>0</v>
      </c>
      <c r="R574" s="341">
        <f>(('Charges variables (avancé)'!$L69*R548)+IF(ROUND(('Charges variables-Calculs auto'!R$152-CONFIG!$D$7)/31,0)&gt;=('Charges variables (avancé)'!$J69+'Charges variables (avancé)'!$K69),INDEX($C548:$BJ548,,COLUMN('Charges variables-Calculs auto'!R$152)-COLUMN('Charges variables-Calculs auto'!$C$152)+1-('Charges variables (avancé)'!$J69+'Charges variables (avancé)'!$K69)),0)*(1-'Charges variables (avancé)'!$L69))*'Charges variables (avancé)'!$X69</f>
        <v>0</v>
      </c>
      <c r="S574" s="341">
        <f>(('Charges variables (avancé)'!$L69*S548)+IF(ROUND(('Charges variables-Calculs auto'!S$152-CONFIG!$D$7)/31,0)&gt;=('Charges variables (avancé)'!$J69+'Charges variables (avancé)'!$K69),INDEX($C548:$BJ548,,COLUMN('Charges variables-Calculs auto'!S$152)-COLUMN('Charges variables-Calculs auto'!$C$152)+1-('Charges variables (avancé)'!$J69+'Charges variables (avancé)'!$K69)),0)*(1-'Charges variables (avancé)'!$L69))*'Charges variables (avancé)'!$X69</f>
        <v>0</v>
      </c>
      <c r="T574" s="341">
        <f>(('Charges variables (avancé)'!$L69*T548)+IF(ROUND(('Charges variables-Calculs auto'!T$152-CONFIG!$D$7)/31,0)&gt;=('Charges variables (avancé)'!$J69+'Charges variables (avancé)'!$K69),INDEX($C548:$BJ548,,COLUMN('Charges variables-Calculs auto'!T$152)-COLUMN('Charges variables-Calculs auto'!$C$152)+1-('Charges variables (avancé)'!$J69+'Charges variables (avancé)'!$K69)),0)*(1-'Charges variables (avancé)'!$L69))*'Charges variables (avancé)'!$X69</f>
        <v>0</v>
      </c>
      <c r="U574" s="341">
        <f>(('Charges variables (avancé)'!$L69*U548)+IF(ROUND(('Charges variables-Calculs auto'!U$152-CONFIG!$D$7)/31,0)&gt;=('Charges variables (avancé)'!$J69+'Charges variables (avancé)'!$K69),INDEX($C548:$BJ548,,COLUMN('Charges variables-Calculs auto'!U$152)-COLUMN('Charges variables-Calculs auto'!$C$152)+1-('Charges variables (avancé)'!$J69+'Charges variables (avancé)'!$K69)),0)*(1-'Charges variables (avancé)'!$L69))*'Charges variables (avancé)'!$X69</f>
        <v>0</v>
      </c>
      <c r="V574" s="341">
        <f>(('Charges variables (avancé)'!$L69*V548)+IF(ROUND(('Charges variables-Calculs auto'!V$152-CONFIG!$D$7)/31,0)&gt;=('Charges variables (avancé)'!$J69+'Charges variables (avancé)'!$K69),INDEX($C548:$BJ548,,COLUMN('Charges variables-Calculs auto'!V$152)-COLUMN('Charges variables-Calculs auto'!$C$152)+1-('Charges variables (avancé)'!$J69+'Charges variables (avancé)'!$K69)),0)*(1-'Charges variables (avancé)'!$L69))*'Charges variables (avancé)'!$X69</f>
        <v>0</v>
      </c>
      <c r="W574" s="341">
        <f>(('Charges variables (avancé)'!$L69*W548)+IF(ROUND(('Charges variables-Calculs auto'!W$152-CONFIG!$D$7)/31,0)&gt;=('Charges variables (avancé)'!$J69+'Charges variables (avancé)'!$K69),INDEX($C548:$BJ548,,COLUMN('Charges variables-Calculs auto'!W$152)-COLUMN('Charges variables-Calculs auto'!$C$152)+1-('Charges variables (avancé)'!$J69+'Charges variables (avancé)'!$K69)),0)*(1-'Charges variables (avancé)'!$L69))*'Charges variables (avancé)'!$X69</f>
        <v>0</v>
      </c>
      <c r="X574" s="341">
        <f>(('Charges variables (avancé)'!$L69*X548)+IF(ROUND(('Charges variables-Calculs auto'!X$152-CONFIG!$D$7)/31,0)&gt;=('Charges variables (avancé)'!$J69+'Charges variables (avancé)'!$K69),INDEX($C548:$BJ548,,COLUMN('Charges variables-Calculs auto'!X$152)-COLUMN('Charges variables-Calculs auto'!$C$152)+1-('Charges variables (avancé)'!$J69+'Charges variables (avancé)'!$K69)),0)*(1-'Charges variables (avancé)'!$L69))*'Charges variables (avancé)'!$X69</f>
        <v>0</v>
      </c>
      <c r="Y574" s="341">
        <f>(('Charges variables (avancé)'!$L69*Y548)+IF(ROUND(('Charges variables-Calculs auto'!Y$152-CONFIG!$D$7)/31,0)&gt;=('Charges variables (avancé)'!$J69+'Charges variables (avancé)'!$K69),INDEX($C548:$BJ548,,COLUMN('Charges variables-Calculs auto'!Y$152)-COLUMN('Charges variables-Calculs auto'!$C$152)+1-('Charges variables (avancé)'!$J69+'Charges variables (avancé)'!$K69)),0)*(1-'Charges variables (avancé)'!$L69))*'Charges variables (avancé)'!$X69</f>
        <v>0</v>
      </c>
      <c r="Z574" s="341">
        <f>(('Charges variables (avancé)'!$L69*Z548)+IF(ROUND(('Charges variables-Calculs auto'!Z$152-CONFIG!$D$7)/31,0)&gt;=('Charges variables (avancé)'!$J69+'Charges variables (avancé)'!$K69),INDEX($C548:$BJ548,,COLUMN('Charges variables-Calculs auto'!Z$152)-COLUMN('Charges variables-Calculs auto'!$C$152)+1-('Charges variables (avancé)'!$J69+'Charges variables (avancé)'!$K69)),0)*(1-'Charges variables (avancé)'!$L69))*'Charges variables (avancé)'!$X69</f>
        <v>0</v>
      </c>
      <c r="AA574" s="341">
        <f>(('Charges variables (avancé)'!$L69*AA548)+IF(ROUND(('Charges variables-Calculs auto'!AA$152-CONFIG!$D$7)/31,0)&gt;=('Charges variables (avancé)'!$J69+'Charges variables (avancé)'!$K69),INDEX($C548:$BJ548,,COLUMN('Charges variables-Calculs auto'!AA$152)-COLUMN('Charges variables-Calculs auto'!$C$152)+1-('Charges variables (avancé)'!$J69+'Charges variables (avancé)'!$K69)),0)*(1-'Charges variables (avancé)'!$L69))*'Charges variables (avancé)'!$Z69</f>
        <v>0</v>
      </c>
      <c r="AB574" s="341">
        <f>(('Charges variables (avancé)'!$L69*AB548)+IF(ROUND(('Charges variables-Calculs auto'!AB$152-CONFIG!$D$7)/31,0)&gt;=('Charges variables (avancé)'!$J69+'Charges variables (avancé)'!$K69),INDEX($C548:$BJ548,,COLUMN('Charges variables-Calculs auto'!AB$152)-COLUMN('Charges variables-Calculs auto'!$C$152)+1-('Charges variables (avancé)'!$J69+'Charges variables (avancé)'!$K69)),0)*(1-'Charges variables (avancé)'!$L69))*'Charges variables (avancé)'!$Z69</f>
        <v>0</v>
      </c>
      <c r="AC574" s="341">
        <f>(('Charges variables (avancé)'!$L69*AC548)+IF(ROUND(('Charges variables-Calculs auto'!AC$152-CONFIG!$D$7)/31,0)&gt;=('Charges variables (avancé)'!$J69+'Charges variables (avancé)'!$K69),INDEX($C548:$BJ548,,COLUMN('Charges variables-Calculs auto'!AC$152)-COLUMN('Charges variables-Calculs auto'!$C$152)+1-('Charges variables (avancé)'!$J69+'Charges variables (avancé)'!$K69)),0)*(1-'Charges variables (avancé)'!$L69))*'Charges variables (avancé)'!$Z69</f>
        <v>0</v>
      </c>
      <c r="AD574" s="341">
        <f>(('Charges variables (avancé)'!$L69*AD548)+IF(ROUND(('Charges variables-Calculs auto'!AD$152-CONFIG!$D$7)/31,0)&gt;=('Charges variables (avancé)'!$J69+'Charges variables (avancé)'!$K69),INDEX($C548:$BJ548,,COLUMN('Charges variables-Calculs auto'!AD$152)-COLUMN('Charges variables-Calculs auto'!$C$152)+1-('Charges variables (avancé)'!$J69+'Charges variables (avancé)'!$K69)),0)*(1-'Charges variables (avancé)'!$L69))*'Charges variables (avancé)'!$Z69</f>
        <v>0</v>
      </c>
      <c r="AE574" s="341">
        <f>(('Charges variables (avancé)'!$L69*AE548)+IF(ROUND(('Charges variables-Calculs auto'!AE$152-CONFIG!$D$7)/31,0)&gt;=('Charges variables (avancé)'!$J69+'Charges variables (avancé)'!$K69),INDEX($C548:$BJ548,,COLUMN('Charges variables-Calculs auto'!AE$152)-COLUMN('Charges variables-Calculs auto'!$C$152)+1-('Charges variables (avancé)'!$J69+'Charges variables (avancé)'!$K69)),0)*(1-'Charges variables (avancé)'!$L69))*'Charges variables (avancé)'!$Z69</f>
        <v>0</v>
      </c>
      <c r="AF574" s="341">
        <f>(('Charges variables (avancé)'!$L69*AF548)+IF(ROUND(('Charges variables-Calculs auto'!AF$152-CONFIG!$D$7)/31,0)&gt;=('Charges variables (avancé)'!$J69+'Charges variables (avancé)'!$K69),INDEX($C548:$BJ548,,COLUMN('Charges variables-Calculs auto'!AF$152)-COLUMN('Charges variables-Calculs auto'!$C$152)+1-('Charges variables (avancé)'!$J69+'Charges variables (avancé)'!$K69)),0)*(1-'Charges variables (avancé)'!$L69))*'Charges variables (avancé)'!$Z69</f>
        <v>0</v>
      </c>
      <c r="AG574" s="341">
        <f>(('Charges variables (avancé)'!$L69*AG548)+IF(ROUND(('Charges variables-Calculs auto'!AG$152-CONFIG!$D$7)/31,0)&gt;=('Charges variables (avancé)'!$J69+'Charges variables (avancé)'!$K69),INDEX($C548:$BJ548,,COLUMN('Charges variables-Calculs auto'!AG$152)-COLUMN('Charges variables-Calculs auto'!$C$152)+1-('Charges variables (avancé)'!$J69+'Charges variables (avancé)'!$K69)),0)*(1-'Charges variables (avancé)'!$L69))*'Charges variables (avancé)'!$Z69</f>
        <v>0</v>
      </c>
      <c r="AH574" s="341">
        <f>(('Charges variables (avancé)'!$L69*AH548)+IF(ROUND(('Charges variables-Calculs auto'!AH$152-CONFIG!$D$7)/31,0)&gt;=('Charges variables (avancé)'!$J69+'Charges variables (avancé)'!$K69),INDEX($C548:$BJ548,,COLUMN('Charges variables-Calculs auto'!AH$152)-COLUMN('Charges variables-Calculs auto'!$C$152)+1-('Charges variables (avancé)'!$J69+'Charges variables (avancé)'!$K69)),0)*(1-'Charges variables (avancé)'!$L69))*'Charges variables (avancé)'!$Z69</f>
        <v>0</v>
      </c>
      <c r="AI574" s="341">
        <f>(('Charges variables (avancé)'!$L69*AI548)+IF(ROUND(('Charges variables-Calculs auto'!AI$152-CONFIG!$D$7)/31,0)&gt;=('Charges variables (avancé)'!$J69+'Charges variables (avancé)'!$K69),INDEX($C548:$BJ548,,COLUMN('Charges variables-Calculs auto'!AI$152)-COLUMN('Charges variables-Calculs auto'!$C$152)+1-('Charges variables (avancé)'!$J69+'Charges variables (avancé)'!$K69)),0)*(1-'Charges variables (avancé)'!$L69))*'Charges variables (avancé)'!$Z69</f>
        <v>0</v>
      </c>
      <c r="AJ574" s="341">
        <f>(('Charges variables (avancé)'!$L69*AJ548)+IF(ROUND(('Charges variables-Calculs auto'!AJ$152-CONFIG!$D$7)/31,0)&gt;=('Charges variables (avancé)'!$J69+'Charges variables (avancé)'!$K69),INDEX($C548:$BJ548,,COLUMN('Charges variables-Calculs auto'!AJ$152)-COLUMN('Charges variables-Calculs auto'!$C$152)+1-('Charges variables (avancé)'!$J69+'Charges variables (avancé)'!$K69)),0)*(1-'Charges variables (avancé)'!$L69))*'Charges variables (avancé)'!$Z69</f>
        <v>0</v>
      </c>
      <c r="AK574" s="341">
        <f>(('Charges variables (avancé)'!$L69*AK548)+IF(ROUND(('Charges variables-Calculs auto'!AK$152-CONFIG!$D$7)/31,0)&gt;=('Charges variables (avancé)'!$J69+'Charges variables (avancé)'!$K69),INDEX($C548:$BJ548,,COLUMN('Charges variables-Calculs auto'!AK$152)-COLUMN('Charges variables-Calculs auto'!$C$152)+1-('Charges variables (avancé)'!$J69+'Charges variables (avancé)'!$K69)),0)*(1-'Charges variables (avancé)'!$L69))*'Charges variables (avancé)'!$Z69</f>
        <v>0</v>
      </c>
      <c r="AL574" s="341">
        <f>(('Charges variables (avancé)'!$L69*AL548)+IF(ROUND(('Charges variables-Calculs auto'!AL$152-CONFIG!$D$7)/31,0)&gt;=('Charges variables (avancé)'!$J69+'Charges variables (avancé)'!$K69),INDEX($C548:$BJ548,,COLUMN('Charges variables-Calculs auto'!AL$152)-COLUMN('Charges variables-Calculs auto'!$C$152)+1-('Charges variables (avancé)'!$J69+'Charges variables (avancé)'!$K69)),0)*(1-'Charges variables (avancé)'!$L69))*'Charges variables (avancé)'!$Z69</f>
        <v>0</v>
      </c>
      <c r="AM574" s="341">
        <f>(('Charges variables (avancé)'!$L69*AM548)+IF(ROUND(('Charges variables-Calculs auto'!AM$152-CONFIG!$D$7)/31,0)&gt;=('Charges variables (avancé)'!$J69+'Charges variables (avancé)'!$K69),INDEX($C548:$BJ548,,COLUMN('Charges variables-Calculs auto'!AM$152)-COLUMN('Charges variables-Calculs auto'!$C$152)+1-('Charges variables (avancé)'!$J69+'Charges variables (avancé)'!$K69)),0)*(1-'Charges variables (avancé)'!$L69))*'Charges variables (avancé)'!$AB69</f>
        <v>0</v>
      </c>
      <c r="AN574" s="341">
        <f>(('Charges variables (avancé)'!$L69*AN548)+IF(ROUND(('Charges variables-Calculs auto'!AN$152-CONFIG!$D$7)/31,0)&gt;=('Charges variables (avancé)'!$J69+'Charges variables (avancé)'!$K69),INDEX($C548:$BJ548,,COLUMN('Charges variables-Calculs auto'!AN$152)-COLUMN('Charges variables-Calculs auto'!$C$152)+1-('Charges variables (avancé)'!$J69+'Charges variables (avancé)'!$K69)),0)*(1-'Charges variables (avancé)'!$L69))*'Charges variables (avancé)'!$AB69</f>
        <v>0</v>
      </c>
      <c r="AO574" s="341">
        <f>(('Charges variables (avancé)'!$L69*AO548)+IF(ROUND(('Charges variables-Calculs auto'!AO$152-CONFIG!$D$7)/31,0)&gt;=('Charges variables (avancé)'!$J69+'Charges variables (avancé)'!$K69),INDEX($C548:$BJ548,,COLUMN('Charges variables-Calculs auto'!AO$152)-COLUMN('Charges variables-Calculs auto'!$C$152)+1-('Charges variables (avancé)'!$J69+'Charges variables (avancé)'!$K69)),0)*(1-'Charges variables (avancé)'!$L69))*'Charges variables (avancé)'!$AB69</f>
        <v>0</v>
      </c>
      <c r="AP574" s="341">
        <f>(('Charges variables (avancé)'!$L69*AP548)+IF(ROUND(('Charges variables-Calculs auto'!AP$152-CONFIG!$D$7)/31,0)&gt;=('Charges variables (avancé)'!$J69+'Charges variables (avancé)'!$K69),INDEX($C548:$BJ548,,COLUMN('Charges variables-Calculs auto'!AP$152)-COLUMN('Charges variables-Calculs auto'!$C$152)+1-('Charges variables (avancé)'!$J69+'Charges variables (avancé)'!$K69)),0)*(1-'Charges variables (avancé)'!$L69))*'Charges variables (avancé)'!$AB69</f>
        <v>0</v>
      </c>
      <c r="AQ574" s="341">
        <f>(('Charges variables (avancé)'!$L69*AQ548)+IF(ROUND(('Charges variables-Calculs auto'!AQ$152-CONFIG!$D$7)/31,0)&gt;=('Charges variables (avancé)'!$J69+'Charges variables (avancé)'!$K69),INDEX($C548:$BJ548,,COLUMN('Charges variables-Calculs auto'!AQ$152)-COLUMN('Charges variables-Calculs auto'!$C$152)+1-('Charges variables (avancé)'!$J69+'Charges variables (avancé)'!$K69)),0)*(1-'Charges variables (avancé)'!$L69))*'Charges variables (avancé)'!$AB69</f>
        <v>0</v>
      </c>
      <c r="AR574" s="341">
        <f>(('Charges variables (avancé)'!$L69*AR548)+IF(ROUND(('Charges variables-Calculs auto'!AR$152-CONFIG!$D$7)/31,0)&gt;=('Charges variables (avancé)'!$J69+'Charges variables (avancé)'!$K69),INDEX($C548:$BJ548,,COLUMN('Charges variables-Calculs auto'!AR$152)-COLUMN('Charges variables-Calculs auto'!$C$152)+1-('Charges variables (avancé)'!$J69+'Charges variables (avancé)'!$K69)),0)*(1-'Charges variables (avancé)'!$L69))*'Charges variables (avancé)'!$AB69</f>
        <v>0</v>
      </c>
      <c r="AS574" s="341">
        <f>(('Charges variables (avancé)'!$L69*AS548)+IF(ROUND(('Charges variables-Calculs auto'!AS$152-CONFIG!$D$7)/31,0)&gt;=('Charges variables (avancé)'!$J69+'Charges variables (avancé)'!$K69),INDEX($C548:$BJ548,,COLUMN('Charges variables-Calculs auto'!AS$152)-COLUMN('Charges variables-Calculs auto'!$C$152)+1-('Charges variables (avancé)'!$J69+'Charges variables (avancé)'!$K69)),0)*(1-'Charges variables (avancé)'!$L69))*'Charges variables (avancé)'!$AB69</f>
        <v>0</v>
      </c>
      <c r="AT574" s="341">
        <f>(('Charges variables (avancé)'!$L69*AT548)+IF(ROUND(('Charges variables-Calculs auto'!AT$152-CONFIG!$D$7)/31,0)&gt;=('Charges variables (avancé)'!$J69+'Charges variables (avancé)'!$K69),INDEX($C548:$BJ548,,COLUMN('Charges variables-Calculs auto'!AT$152)-COLUMN('Charges variables-Calculs auto'!$C$152)+1-('Charges variables (avancé)'!$J69+'Charges variables (avancé)'!$K69)),0)*(1-'Charges variables (avancé)'!$L69))*'Charges variables (avancé)'!$AB69</f>
        <v>0</v>
      </c>
      <c r="AU574" s="341">
        <f>(('Charges variables (avancé)'!$L69*AU548)+IF(ROUND(('Charges variables-Calculs auto'!AU$152-CONFIG!$D$7)/31,0)&gt;=('Charges variables (avancé)'!$J69+'Charges variables (avancé)'!$K69),INDEX($C548:$BJ548,,COLUMN('Charges variables-Calculs auto'!AU$152)-COLUMN('Charges variables-Calculs auto'!$C$152)+1-('Charges variables (avancé)'!$J69+'Charges variables (avancé)'!$K69)),0)*(1-'Charges variables (avancé)'!$L69))*'Charges variables (avancé)'!$AB69</f>
        <v>0</v>
      </c>
      <c r="AV574" s="341">
        <f>(('Charges variables (avancé)'!$L69*AV548)+IF(ROUND(('Charges variables-Calculs auto'!AV$152-CONFIG!$D$7)/31,0)&gt;=('Charges variables (avancé)'!$J69+'Charges variables (avancé)'!$K69),INDEX($C548:$BJ548,,COLUMN('Charges variables-Calculs auto'!AV$152)-COLUMN('Charges variables-Calculs auto'!$C$152)+1-('Charges variables (avancé)'!$J69+'Charges variables (avancé)'!$K69)),0)*(1-'Charges variables (avancé)'!$L69))*'Charges variables (avancé)'!$AB69</f>
        <v>0</v>
      </c>
      <c r="AW574" s="341">
        <f>(('Charges variables (avancé)'!$L69*AW548)+IF(ROUND(('Charges variables-Calculs auto'!AW$152-CONFIG!$D$7)/31,0)&gt;=('Charges variables (avancé)'!$J69+'Charges variables (avancé)'!$K69),INDEX($C548:$BJ548,,COLUMN('Charges variables-Calculs auto'!AW$152)-COLUMN('Charges variables-Calculs auto'!$C$152)+1-('Charges variables (avancé)'!$J69+'Charges variables (avancé)'!$K69)),0)*(1-'Charges variables (avancé)'!$L69))*'Charges variables (avancé)'!$AB69</f>
        <v>0</v>
      </c>
      <c r="AX574" s="341">
        <f>(('Charges variables (avancé)'!$L69*AX548)+IF(ROUND(('Charges variables-Calculs auto'!AX$152-CONFIG!$D$7)/31,0)&gt;=('Charges variables (avancé)'!$J69+'Charges variables (avancé)'!$K69),INDEX($C548:$BJ548,,COLUMN('Charges variables-Calculs auto'!AX$152)-COLUMN('Charges variables-Calculs auto'!$C$152)+1-('Charges variables (avancé)'!$J69+'Charges variables (avancé)'!$K69)),0)*(1-'Charges variables (avancé)'!$L69))*'Charges variables (avancé)'!$AB69</f>
        <v>0</v>
      </c>
      <c r="AY574" s="341">
        <f>(('Charges variables (avancé)'!$L69*AY548)+IF(ROUND(('Charges variables-Calculs auto'!AY$152-CONFIG!$D$7)/31,0)&gt;=('Charges variables (avancé)'!$J69+'Charges variables (avancé)'!$K69),INDEX($C548:$BJ548,,COLUMN('Charges variables-Calculs auto'!AY$152)-COLUMN('Charges variables-Calculs auto'!$C$152)+1-('Charges variables (avancé)'!$J69+'Charges variables (avancé)'!$K69)),0)*(1-'Charges variables (avancé)'!$L69))*'Charges variables (avancé)'!$AD69</f>
        <v>0</v>
      </c>
      <c r="AZ574" s="341">
        <f>(('Charges variables (avancé)'!$L69*AZ548)+IF(ROUND(('Charges variables-Calculs auto'!AZ$152-CONFIG!$D$7)/31,0)&gt;=('Charges variables (avancé)'!$J69+'Charges variables (avancé)'!$K69),INDEX($C548:$BJ548,,COLUMN('Charges variables-Calculs auto'!AZ$152)-COLUMN('Charges variables-Calculs auto'!$C$152)+1-('Charges variables (avancé)'!$J69+'Charges variables (avancé)'!$K69)),0)*(1-'Charges variables (avancé)'!$L69))*'Charges variables (avancé)'!$AD69</f>
        <v>0</v>
      </c>
      <c r="BA574" s="341">
        <f>(('Charges variables (avancé)'!$L69*BA548)+IF(ROUND(('Charges variables-Calculs auto'!BA$152-CONFIG!$D$7)/31,0)&gt;=('Charges variables (avancé)'!$J69+'Charges variables (avancé)'!$K69),INDEX($C548:$BJ548,,COLUMN('Charges variables-Calculs auto'!BA$152)-COLUMN('Charges variables-Calculs auto'!$C$152)+1-('Charges variables (avancé)'!$J69+'Charges variables (avancé)'!$K69)),0)*(1-'Charges variables (avancé)'!$L69))*'Charges variables (avancé)'!$AD69</f>
        <v>0</v>
      </c>
      <c r="BB574" s="341">
        <f>(('Charges variables (avancé)'!$L69*BB548)+IF(ROUND(('Charges variables-Calculs auto'!BB$152-CONFIG!$D$7)/31,0)&gt;=('Charges variables (avancé)'!$J69+'Charges variables (avancé)'!$K69),INDEX($C548:$BJ548,,COLUMN('Charges variables-Calculs auto'!BB$152)-COLUMN('Charges variables-Calculs auto'!$C$152)+1-('Charges variables (avancé)'!$J69+'Charges variables (avancé)'!$K69)),0)*(1-'Charges variables (avancé)'!$L69))*'Charges variables (avancé)'!$AD69</f>
        <v>0</v>
      </c>
      <c r="BC574" s="341">
        <f>(('Charges variables (avancé)'!$L69*BC548)+IF(ROUND(('Charges variables-Calculs auto'!BC$152-CONFIG!$D$7)/31,0)&gt;=('Charges variables (avancé)'!$J69+'Charges variables (avancé)'!$K69),INDEX($C548:$BJ548,,COLUMN('Charges variables-Calculs auto'!BC$152)-COLUMN('Charges variables-Calculs auto'!$C$152)+1-('Charges variables (avancé)'!$J69+'Charges variables (avancé)'!$K69)),0)*(1-'Charges variables (avancé)'!$L69))*'Charges variables (avancé)'!$AD69</f>
        <v>0</v>
      </c>
      <c r="BD574" s="341">
        <f>(('Charges variables (avancé)'!$L69*BD548)+IF(ROUND(('Charges variables-Calculs auto'!BD$152-CONFIG!$D$7)/31,0)&gt;=('Charges variables (avancé)'!$J69+'Charges variables (avancé)'!$K69),INDEX($C548:$BJ548,,COLUMN('Charges variables-Calculs auto'!BD$152)-COLUMN('Charges variables-Calculs auto'!$C$152)+1-('Charges variables (avancé)'!$J69+'Charges variables (avancé)'!$K69)),0)*(1-'Charges variables (avancé)'!$L69))*'Charges variables (avancé)'!$AD69</f>
        <v>0</v>
      </c>
      <c r="BE574" s="341">
        <f>(('Charges variables (avancé)'!$L69*BE548)+IF(ROUND(('Charges variables-Calculs auto'!BE$152-CONFIG!$D$7)/31,0)&gt;=('Charges variables (avancé)'!$J69+'Charges variables (avancé)'!$K69),INDEX($C548:$BJ548,,COLUMN('Charges variables-Calculs auto'!BE$152)-COLUMN('Charges variables-Calculs auto'!$C$152)+1-('Charges variables (avancé)'!$J69+'Charges variables (avancé)'!$K69)),0)*(1-'Charges variables (avancé)'!$L69))*'Charges variables (avancé)'!$AD69</f>
        <v>0</v>
      </c>
      <c r="BF574" s="341">
        <f>(('Charges variables (avancé)'!$L69*BF548)+IF(ROUND(('Charges variables-Calculs auto'!BF$152-CONFIG!$D$7)/31,0)&gt;=('Charges variables (avancé)'!$J69+'Charges variables (avancé)'!$K69),INDEX($C548:$BJ548,,COLUMN('Charges variables-Calculs auto'!BF$152)-COLUMN('Charges variables-Calculs auto'!$C$152)+1-('Charges variables (avancé)'!$J69+'Charges variables (avancé)'!$K69)),0)*(1-'Charges variables (avancé)'!$L69))*'Charges variables (avancé)'!$AD69</f>
        <v>0</v>
      </c>
      <c r="BG574" s="341">
        <f>(('Charges variables (avancé)'!$L69*BG548)+IF(ROUND(('Charges variables-Calculs auto'!BG$152-CONFIG!$D$7)/31,0)&gt;=('Charges variables (avancé)'!$J69+'Charges variables (avancé)'!$K69),INDEX($C548:$BJ548,,COLUMN('Charges variables-Calculs auto'!BG$152)-COLUMN('Charges variables-Calculs auto'!$C$152)+1-('Charges variables (avancé)'!$J69+'Charges variables (avancé)'!$K69)),0)*(1-'Charges variables (avancé)'!$L69))*'Charges variables (avancé)'!$AD69</f>
        <v>0</v>
      </c>
      <c r="BH574" s="341">
        <f>(('Charges variables (avancé)'!$L69*BH548)+IF(ROUND(('Charges variables-Calculs auto'!BH$152-CONFIG!$D$7)/31,0)&gt;=('Charges variables (avancé)'!$J69+'Charges variables (avancé)'!$K69),INDEX($C548:$BJ548,,COLUMN('Charges variables-Calculs auto'!BH$152)-COLUMN('Charges variables-Calculs auto'!$C$152)+1-('Charges variables (avancé)'!$J69+'Charges variables (avancé)'!$K69)),0)*(1-'Charges variables (avancé)'!$L69))*'Charges variables (avancé)'!$AD69</f>
        <v>0</v>
      </c>
      <c r="BI574" s="341">
        <f>(('Charges variables (avancé)'!$L69*BI548)+IF(ROUND(('Charges variables-Calculs auto'!BI$152-CONFIG!$D$7)/31,0)&gt;=('Charges variables (avancé)'!$J69+'Charges variables (avancé)'!$K69),INDEX($C548:$BJ548,,COLUMN('Charges variables-Calculs auto'!BI$152)-COLUMN('Charges variables-Calculs auto'!$C$152)+1-('Charges variables (avancé)'!$J69+'Charges variables (avancé)'!$K69)),0)*(1-'Charges variables (avancé)'!$L69))*'Charges variables (avancé)'!$AD69</f>
        <v>0</v>
      </c>
      <c r="BJ574" s="341">
        <f>(('Charges variables (avancé)'!$L69*BJ548)+IF(ROUND(('Charges variables-Calculs auto'!BJ$152-CONFIG!$D$7)/31,0)&gt;=('Charges variables (avancé)'!$J69+'Charges variables (avancé)'!$K69),INDEX($C548:$BJ548,,COLUMN('Charges variables-Calculs auto'!BJ$152)-COLUMN('Charges variables-Calculs auto'!$C$152)+1-('Charges variables (avancé)'!$J69+'Charges variables (avancé)'!$K69)),0)*(1-'Charges variables (avancé)'!$L69))*'Charges variables (avancé)'!$AD69</f>
        <v>0</v>
      </c>
    </row>
    <row r="575" spans="2:62" ht="15" customHeight="1">
      <c r="B575" s="366">
        <f>'Charges variables (avancé)'!$C$70</f>
        <v>0</v>
      </c>
      <c r="C575" s="341">
        <f>(('Charges variables (avancé)'!$L70*C549)+IF(ROUND(('Charges variables-Calculs auto'!C$152-CONFIG!$D$7)/31,0)&gt;=('Charges variables (avancé)'!$J70+'Charges variables (avancé)'!$K70),INDEX($C549:$BJ549,,COLUMN('Charges variables-Calculs auto'!C$152)-COLUMN('Charges variables-Calculs auto'!$C$152)+1-('Charges variables (avancé)'!$J70+'Charges variables (avancé)'!$K70)),0)*(1-'Charges variables (avancé)'!$L70))*'Charges variables (avancé)'!$D70</f>
        <v>0</v>
      </c>
      <c r="D575" s="341">
        <f>(('Charges variables (avancé)'!$L70*D549)+IF(ROUND(('Charges variables-Calculs auto'!D$152-CONFIG!$D$7)/31,0)&gt;=('Charges variables (avancé)'!$J70+'Charges variables (avancé)'!$K70),INDEX($C549:$BJ549,,COLUMN('Charges variables-Calculs auto'!D$152)-COLUMN('Charges variables-Calculs auto'!$C$152)+1-('Charges variables (avancé)'!$J70+'Charges variables (avancé)'!$K70)),0)*(1-'Charges variables (avancé)'!$L70))*'Charges variables (avancé)'!$D70</f>
        <v>0</v>
      </c>
      <c r="E575" s="341">
        <f>(('Charges variables (avancé)'!$L70*E549)+IF(ROUND(('Charges variables-Calculs auto'!E$152-CONFIG!$D$7)/31,0)&gt;=('Charges variables (avancé)'!$J70+'Charges variables (avancé)'!$K70),INDEX($C549:$BJ549,,COLUMN('Charges variables-Calculs auto'!E$152)-COLUMN('Charges variables-Calculs auto'!$C$152)+1-('Charges variables (avancé)'!$J70+'Charges variables (avancé)'!$K70)),0)*(1-'Charges variables (avancé)'!$L70))*'Charges variables (avancé)'!$D70</f>
        <v>0</v>
      </c>
      <c r="F575" s="341">
        <f>(('Charges variables (avancé)'!$L70*F549)+IF(ROUND(('Charges variables-Calculs auto'!F$152-CONFIG!$D$7)/31,0)&gt;=('Charges variables (avancé)'!$J70+'Charges variables (avancé)'!$K70),INDEX($C549:$BJ549,,COLUMN('Charges variables-Calculs auto'!F$152)-COLUMN('Charges variables-Calculs auto'!$C$152)+1-('Charges variables (avancé)'!$J70+'Charges variables (avancé)'!$K70)),0)*(1-'Charges variables (avancé)'!$L70))*'Charges variables (avancé)'!$D70</f>
        <v>0</v>
      </c>
      <c r="G575" s="341">
        <f>(('Charges variables (avancé)'!$L70*G549)+IF(ROUND(('Charges variables-Calculs auto'!G$152-CONFIG!$D$7)/31,0)&gt;=('Charges variables (avancé)'!$J70+'Charges variables (avancé)'!$K70),INDEX($C549:$BJ549,,COLUMN('Charges variables-Calculs auto'!G$152)-COLUMN('Charges variables-Calculs auto'!$C$152)+1-('Charges variables (avancé)'!$J70+'Charges variables (avancé)'!$K70)),0)*(1-'Charges variables (avancé)'!$L70))*'Charges variables (avancé)'!$D70</f>
        <v>0</v>
      </c>
      <c r="H575" s="341">
        <f>(('Charges variables (avancé)'!$L70*H549)+IF(ROUND(('Charges variables-Calculs auto'!H$152-CONFIG!$D$7)/31,0)&gt;=('Charges variables (avancé)'!$J70+'Charges variables (avancé)'!$K70),INDEX($C549:$BJ549,,COLUMN('Charges variables-Calculs auto'!H$152)-COLUMN('Charges variables-Calculs auto'!$C$152)+1-('Charges variables (avancé)'!$J70+'Charges variables (avancé)'!$K70)),0)*(1-'Charges variables (avancé)'!$L70))*'Charges variables (avancé)'!$D70</f>
        <v>0</v>
      </c>
      <c r="I575" s="341">
        <f>(('Charges variables (avancé)'!$L70*I549)+IF(ROUND(('Charges variables-Calculs auto'!I$152-CONFIG!$D$7)/31,0)&gt;=('Charges variables (avancé)'!$J70+'Charges variables (avancé)'!$K70),INDEX($C549:$BJ549,,COLUMN('Charges variables-Calculs auto'!I$152)-COLUMN('Charges variables-Calculs auto'!$C$152)+1-('Charges variables (avancé)'!$J70+'Charges variables (avancé)'!$K70)),0)*(1-'Charges variables (avancé)'!$L70))*'Charges variables (avancé)'!$D70</f>
        <v>0</v>
      </c>
      <c r="J575" s="341">
        <f>(('Charges variables (avancé)'!$L70*J549)+IF(ROUND(('Charges variables-Calculs auto'!J$152-CONFIG!$D$7)/31,0)&gt;=('Charges variables (avancé)'!$J70+'Charges variables (avancé)'!$K70),INDEX($C549:$BJ549,,COLUMN('Charges variables-Calculs auto'!J$152)-COLUMN('Charges variables-Calculs auto'!$C$152)+1-('Charges variables (avancé)'!$J70+'Charges variables (avancé)'!$K70)),0)*(1-'Charges variables (avancé)'!$L70))*'Charges variables (avancé)'!$D70</f>
        <v>0</v>
      </c>
      <c r="K575" s="341">
        <f>(('Charges variables (avancé)'!$L70*K549)+IF(ROUND(('Charges variables-Calculs auto'!K$152-CONFIG!$D$7)/31,0)&gt;=('Charges variables (avancé)'!$J70+'Charges variables (avancé)'!$K70),INDEX($C549:$BJ549,,COLUMN('Charges variables-Calculs auto'!K$152)-COLUMN('Charges variables-Calculs auto'!$C$152)+1-('Charges variables (avancé)'!$J70+'Charges variables (avancé)'!$K70)),0)*(1-'Charges variables (avancé)'!$L70))*'Charges variables (avancé)'!$D70</f>
        <v>0</v>
      </c>
      <c r="L575" s="341">
        <f>(('Charges variables (avancé)'!$L70*L549)+IF(ROUND(('Charges variables-Calculs auto'!L$152-CONFIG!$D$7)/31,0)&gt;=('Charges variables (avancé)'!$J70+'Charges variables (avancé)'!$K70),INDEX($C549:$BJ549,,COLUMN('Charges variables-Calculs auto'!L$152)-COLUMN('Charges variables-Calculs auto'!$C$152)+1-('Charges variables (avancé)'!$J70+'Charges variables (avancé)'!$K70)),0)*(1-'Charges variables (avancé)'!$L70))*'Charges variables (avancé)'!$D70</f>
        <v>0</v>
      </c>
      <c r="M575" s="341">
        <f>(('Charges variables (avancé)'!$L70*M549)+IF(ROUND(('Charges variables-Calculs auto'!M$152-CONFIG!$D$7)/31,0)&gt;=('Charges variables (avancé)'!$J70+'Charges variables (avancé)'!$K70),INDEX($C549:$BJ549,,COLUMN('Charges variables-Calculs auto'!M$152)-COLUMN('Charges variables-Calculs auto'!$C$152)+1-('Charges variables (avancé)'!$J70+'Charges variables (avancé)'!$K70)),0)*(1-'Charges variables (avancé)'!$L70))*'Charges variables (avancé)'!$D70</f>
        <v>0</v>
      </c>
      <c r="N575" s="341">
        <f>(('Charges variables (avancé)'!$L70*N549)+IF(ROUND(('Charges variables-Calculs auto'!N$152-CONFIG!$D$7)/31,0)&gt;=('Charges variables (avancé)'!$J70+'Charges variables (avancé)'!$K70),INDEX($C549:$BJ549,,COLUMN('Charges variables-Calculs auto'!N$152)-COLUMN('Charges variables-Calculs auto'!$C$152)+1-('Charges variables (avancé)'!$J70+'Charges variables (avancé)'!$K70)),0)*(1-'Charges variables (avancé)'!$L70))*'Charges variables (avancé)'!$D70</f>
        <v>0</v>
      </c>
      <c r="O575" s="341">
        <f>(('Charges variables (avancé)'!$L70*O549)+IF(ROUND(('Charges variables-Calculs auto'!O$152-CONFIG!$D$7)/31,0)&gt;=('Charges variables (avancé)'!$J70+'Charges variables (avancé)'!$K70),INDEX($C549:$BJ549,,COLUMN('Charges variables-Calculs auto'!O$152)-COLUMN('Charges variables-Calculs auto'!$C$152)+1-('Charges variables (avancé)'!$J70+'Charges variables (avancé)'!$K70)),0)*(1-'Charges variables (avancé)'!$L70))*'Charges variables (avancé)'!$X70</f>
        <v>0</v>
      </c>
      <c r="P575" s="341">
        <f>(('Charges variables (avancé)'!$L70*P549)+IF(ROUND(('Charges variables-Calculs auto'!P$152-CONFIG!$D$7)/31,0)&gt;=('Charges variables (avancé)'!$J70+'Charges variables (avancé)'!$K70),INDEX($C549:$BJ549,,COLUMN('Charges variables-Calculs auto'!P$152)-COLUMN('Charges variables-Calculs auto'!$C$152)+1-('Charges variables (avancé)'!$J70+'Charges variables (avancé)'!$K70)),0)*(1-'Charges variables (avancé)'!$L70))*'Charges variables (avancé)'!$X70</f>
        <v>0</v>
      </c>
      <c r="Q575" s="341">
        <f>(('Charges variables (avancé)'!$L70*Q549)+IF(ROUND(('Charges variables-Calculs auto'!Q$152-CONFIG!$D$7)/31,0)&gt;=('Charges variables (avancé)'!$J70+'Charges variables (avancé)'!$K70),INDEX($C549:$BJ549,,COLUMN('Charges variables-Calculs auto'!Q$152)-COLUMN('Charges variables-Calculs auto'!$C$152)+1-('Charges variables (avancé)'!$J70+'Charges variables (avancé)'!$K70)),0)*(1-'Charges variables (avancé)'!$L70))*'Charges variables (avancé)'!$X70</f>
        <v>0</v>
      </c>
      <c r="R575" s="341">
        <f>(('Charges variables (avancé)'!$L70*R549)+IF(ROUND(('Charges variables-Calculs auto'!R$152-CONFIG!$D$7)/31,0)&gt;=('Charges variables (avancé)'!$J70+'Charges variables (avancé)'!$K70),INDEX($C549:$BJ549,,COLUMN('Charges variables-Calculs auto'!R$152)-COLUMN('Charges variables-Calculs auto'!$C$152)+1-('Charges variables (avancé)'!$J70+'Charges variables (avancé)'!$K70)),0)*(1-'Charges variables (avancé)'!$L70))*'Charges variables (avancé)'!$X70</f>
        <v>0</v>
      </c>
      <c r="S575" s="341">
        <f>(('Charges variables (avancé)'!$L70*S549)+IF(ROUND(('Charges variables-Calculs auto'!S$152-CONFIG!$D$7)/31,0)&gt;=('Charges variables (avancé)'!$J70+'Charges variables (avancé)'!$K70),INDEX($C549:$BJ549,,COLUMN('Charges variables-Calculs auto'!S$152)-COLUMN('Charges variables-Calculs auto'!$C$152)+1-('Charges variables (avancé)'!$J70+'Charges variables (avancé)'!$K70)),0)*(1-'Charges variables (avancé)'!$L70))*'Charges variables (avancé)'!$X70</f>
        <v>0</v>
      </c>
      <c r="T575" s="341">
        <f>(('Charges variables (avancé)'!$L70*T549)+IF(ROUND(('Charges variables-Calculs auto'!T$152-CONFIG!$D$7)/31,0)&gt;=('Charges variables (avancé)'!$J70+'Charges variables (avancé)'!$K70),INDEX($C549:$BJ549,,COLUMN('Charges variables-Calculs auto'!T$152)-COLUMN('Charges variables-Calculs auto'!$C$152)+1-('Charges variables (avancé)'!$J70+'Charges variables (avancé)'!$K70)),0)*(1-'Charges variables (avancé)'!$L70))*'Charges variables (avancé)'!$X70</f>
        <v>0</v>
      </c>
      <c r="U575" s="341">
        <f>(('Charges variables (avancé)'!$L70*U549)+IF(ROUND(('Charges variables-Calculs auto'!U$152-CONFIG!$D$7)/31,0)&gt;=('Charges variables (avancé)'!$J70+'Charges variables (avancé)'!$K70),INDEX($C549:$BJ549,,COLUMN('Charges variables-Calculs auto'!U$152)-COLUMN('Charges variables-Calculs auto'!$C$152)+1-('Charges variables (avancé)'!$J70+'Charges variables (avancé)'!$K70)),0)*(1-'Charges variables (avancé)'!$L70))*'Charges variables (avancé)'!$X70</f>
        <v>0</v>
      </c>
      <c r="V575" s="341">
        <f>(('Charges variables (avancé)'!$L70*V549)+IF(ROUND(('Charges variables-Calculs auto'!V$152-CONFIG!$D$7)/31,0)&gt;=('Charges variables (avancé)'!$J70+'Charges variables (avancé)'!$K70),INDEX($C549:$BJ549,,COLUMN('Charges variables-Calculs auto'!V$152)-COLUMN('Charges variables-Calculs auto'!$C$152)+1-('Charges variables (avancé)'!$J70+'Charges variables (avancé)'!$K70)),0)*(1-'Charges variables (avancé)'!$L70))*'Charges variables (avancé)'!$X70</f>
        <v>0</v>
      </c>
      <c r="W575" s="341">
        <f>(('Charges variables (avancé)'!$L70*W549)+IF(ROUND(('Charges variables-Calculs auto'!W$152-CONFIG!$D$7)/31,0)&gt;=('Charges variables (avancé)'!$J70+'Charges variables (avancé)'!$K70),INDEX($C549:$BJ549,,COLUMN('Charges variables-Calculs auto'!W$152)-COLUMN('Charges variables-Calculs auto'!$C$152)+1-('Charges variables (avancé)'!$J70+'Charges variables (avancé)'!$K70)),0)*(1-'Charges variables (avancé)'!$L70))*'Charges variables (avancé)'!$X70</f>
        <v>0</v>
      </c>
      <c r="X575" s="341">
        <f>(('Charges variables (avancé)'!$L70*X549)+IF(ROUND(('Charges variables-Calculs auto'!X$152-CONFIG!$D$7)/31,0)&gt;=('Charges variables (avancé)'!$J70+'Charges variables (avancé)'!$K70),INDEX($C549:$BJ549,,COLUMN('Charges variables-Calculs auto'!X$152)-COLUMN('Charges variables-Calculs auto'!$C$152)+1-('Charges variables (avancé)'!$J70+'Charges variables (avancé)'!$K70)),0)*(1-'Charges variables (avancé)'!$L70))*'Charges variables (avancé)'!$X70</f>
        <v>0</v>
      </c>
      <c r="Y575" s="341">
        <f>(('Charges variables (avancé)'!$L70*Y549)+IF(ROUND(('Charges variables-Calculs auto'!Y$152-CONFIG!$D$7)/31,0)&gt;=('Charges variables (avancé)'!$J70+'Charges variables (avancé)'!$K70),INDEX($C549:$BJ549,,COLUMN('Charges variables-Calculs auto'!Y$152)-COLUMN('Charges variables-Calculs auto'!$C$152)+1-('Charges variables (avancé)'!$J70+'Charges variables (avancé)'!$K70)),0)*(1-'Charges variables (avancé)'!$L70))*'Charges variables (avancé)'!$X70</f>
        <v>0</v>
      </c>
      <c r="Z575" s="341">
        <f>(('Charges variables (avancé)'!$L70*Z549)+IF(ROUND(('Charges variables-Calculs auto'!Z$152-CONFIG!$D$7)/31,0)&gt;=('Charges variables (avancé)'!$J70+'Charges variables (avancé)'!$K70),INDEX($C549:$BJ549,,COLUMN('Charges variables-Calculs auto'!Z$152)-COLUMN('Charges variables-Calculs auto'!$C$152)+1-('Charges variables (avancé)'!$J70+'Charges variables (avancé)'!$K70)),0)*(1-'Charges variables (avancé)'!$L70))*'Charges variables (avancé)'!$X70</f>
        <v>0</v>
      </c>
      <c r="AA575" s="341">
        <f>(('Charges variables (avancé)'!$L70*AA549)+IF(ROUND(('Charges variables-Calculs auto'!AA$152-CONFIG!$D$7)/31,0)&gt;=('Charges variables (avancé)'!$J70+'Charges variables (avancé)'!$K70),INDEX($C549:$BJ549,,COLUMN('Charges variables-Calculs auto'!AA$152)-COLUMN('Charges variables-Calculs auto'!$C$152)+1-('Charges variables (avancé)'!$J70+'Charges variables (avancé)'!$K70)),0)*(1-'Charges variables (avancé)'!$L70))*'Charges variables (avancé)'!$Z70</f>
        <v>0</v>
      </c>
      <c r="AB575" s="341">
        <f>(('Charges variables (avancé)'!$L70*AB549)+IF(ROUND(('Charges variables-Calculs auto'!AB$152-CONFIG!$D$7)/31,0)&gt;=('Charges variables (avancé)'!$J70+'Charges variables (avancé)'!$K70),INDEX($C549:$BJ549,,COLUMN('Charges variables-Calculs auto'!AB$152)-COLUMN('Charges variables-Calculs auto'!$C$152)+1-('Charges variables (avancé)'!$J70+'Charges variables (avancé)'!$K70)),0)*(1-'Charges variables (avancé)'!$L70))*'Charges variables (avancé)'!$Z70</f>
        <v>0</v>
      </c>
      <c r="AC575" s="341">
        <f>(('Charges variables (avancé)'!$L70*AC549)+IF(ROUND(('Charges variables-Calculs auto'!AC$152-CONFIG!$D$7)/31,0)&gt;=('Charges variables (avancé)'!$J70+'Charges variables (avancé)'!$K70),INDEX($C549:$BJ549,,COLUMN('Charges variables-Calculs auto'!AC$152)-COLUMN('Charges variables-Calculs auto'!$C$152)+1-('Charges variables (avancé)'!$J70+'Charges variables (avancé)'!$K70)),0)*(1-'Charges variables (avancé)'!$L70))*'Charges variables (avancé)'!$Z70</f>
        <v>0</v>
      </c>
      <c r="AD575" s="341">
        <f>(('Charges variables (avancé)'!$L70*AD549)+IF(ROUND(('Charges variables-Calculs auto'!AD$152-CONFIG!$D$7)/31,0)&gt;=('Charges variables (avancé)'!$J70+'Charges variables (avancé)'!$K70),INDEX($C549:$BJ549,,COLUMN('Charges variables-Calculs auto'!AD$152)-COLUMN('Charges variables-Calculs auto'!$C$152)+1-('Charges variables (avancé)'!$J70+'Charges variables (avancé)'!$K70)),0)*(1-'Charges variables (avancé)'!$L70))*'Charges variables (avancé)'!$Z70</f>
        <v>0</v>
      </c>
      <c r="AE575" s="341">
        <f>(('Charges variables (avancé)'!$L70*AE549)+IF(ROUND(('Charges variables-Calculs auto'!AE$152-CONFIG!$D$7)/31,0)&gt;=('Charges variables (avancé)'!$J70+'Charges variables (avancé)'!$K70),INDEX($C549:$BJ549,,COLUMN('Charges variables-Calculs auto'!AE$152)-COLUMN('Charges variables-Calculs auto'!$C$152)+1-('Charges variables (avancé)'!$J70+'Charges variables (avancé)'!$K70)),0)*(1-'Charges variables (avancé)'!$L70))*'Charges variables (avancé)'!$Z70</f>
        <v>0</v>
      </c>
      <c r="AF575" s="341">
        <f>(('Charges variables (avancé)'!$L70*AF549)+IF(ROUND(('Charges variables-Calculs auto'!AF$152-CONFIG!$D$7)/31,0)&gt;=('Charges variables (avancé)'!$J70+'Charges variables (avancé)'!$K70),INDEX($C549:$BJ549,,COLUMN('Charges variables-Calculs auto'!AF$152)-COLUMN('Charges variables-Calculs auto'!$C$152)+1-('Charges variables (avancé)'!$J70+'Charges variables (avancé)'!$K70)),0)*(1-'Charges variables (avancé)'!$L70))*'Charges variables (avancé)'!$Z70</f>
        <v>0</v>
      </c>
      <c r="AG575" s="341">
        <f>(('Charges variables (avancé)'!$L70*AG549)+IF(ROUND(('Charges variables-Calculs auto'!AG$152-CONFIG!$D$7)/31,0)&gt;=('Charges variables (avancé)'!$J70+'Charges variables (avancé)'!$K70),INDEX($C549:$BJ549,,COLUMN('Charges variables-Calculs auto'!AG$152)-COLUMN('Charges variables-Calculs auto'!$C$152)+1-('Charges variables (avancé)'!$J70+'Charges variables (avancé)'!$K70)),0)*(1-'Charges variables (avancé)'!$L70))*'Charges variables (avancé)'!$Z70</f>
        <v>0</v>
      </c>
      <c r="AH575" s="341">
        <f>(('Charges variables (avancé)'!$L70*AH549)+IF(ROUND(('Charges variables-Calculs auto'!AH$152-CONFIG!$D$7)/31,0)&gt;=('Charges variables (avancé)'!$J70+'Charges variables (avancé)'!$K70),INDEX($C549:$BJ549,,COLUMN('Charges variables-Calculs auto'!AH$152)-COLUMN('Charges variables-Calculs auto'!$C$152)+1-('Charges variables (avancé)'!$J70+'Charges variables (avancé)'!$K70)),0)*(1-'Charges variables (avancé)'!$L70))*'Charges variables (avancé)'!$Z70</f>
        <v>0</v>
      </c>
      <c r="AI575" s="341">
        <f>(('Charges variables (avancé)'!$L70*AI549)+IF(ROUND(('Charges variables-Calculs auto'!AI$152-CONFIG!$D$7)/31,0)&gt;=('Charges variables (avancé)'!$J70+'Charges variables (avancé)'!$K70),INDEX($C549:$BJ549,,COLUMN('Charges variables-Calculs auto'!AI$152)-COLUMN('Charges variables-Calculs auto'!$C$152)+1-('Charges variables (avancé)'!$J70+'Charges variables (avancé)'!$K70)),0)*(1-'Charges variables (avancé)'!$L70))*'Charges variables (avancé)'!$Z70</f>
        <v>0</v>
      </c>
      <c r="AJ575" s="341">
        <f>(('Charges variables (avancé)'!$L70*AJ549)+IF(ROUND(('Charges variables-Calculs auto'!AJ$152-CONFIG!$D$7)/31,0)&gt;=('Charges variables (avancé)'!$J70+'Charges variables (avancé)'!$K70),INDEX($C549:$BJ549,,COLUMN('Charges variables-Calculs auto'!AJ$152)-COLUMN('Charges variables-Calculs auto'!$C$152)+1-('Charges variables (avancé)'!$J70+'Charges variables (avancé)'!$K70)),0)*(1-'Charges variables (avancé)'!$L70))*'Charges variables (avancé)'!$Z70</f>
        <v>0</v>
      </c>
      <c r="AK575" s="341">
        <f>(('Charges variables (avancé)'!$L70*AK549)+IF(ROUND(('Charges variables-Calculs auto'!AK$152-CONFIG!$D$7)/31,0)&gt;=('Charges variables (avancé)'!$J70+'Charges variables (avancé)'!$K70),INDEX($C549:$BJ549,,COLUMN('Charges variables-Calculs auto'!AK$152)-COLUMN('Charges variables-Calculs auto'!$C$152)+1-('Charges variables (avancé)'!$J70+'Charges variables (avancé)'!$K70)),0)*(1-'Charges variables (avancé)'!$L70))*'Charges variables (avancé)'!$Z70</f>
        <v>0</v>
      </c>
      <c r="AL575" s="341">
        <f>(('Charges variables (avancé)'!$L70*AL549)+IF(ROUND(('Charges variables-Calculs auto'!AL$152-CONFIG!$D$7)/31,0)&gt;=('Charges variables (avancé)'!$J70+'Charges variables (avancé)'!$K70),INDEX($C549:$BJ549,,COLUMN('Charges variables-Calculs auto'!AL$152)-COLUMN('Charges variables-Calculs auto'!$C$152)+1-('Charges variables (avancé)'!$J70+'Charges variables (avancé)'!$K70)),0)*(1-'Charges variables (avancé)'!$L70))*'Charges variables (avancé)'!$Z70</f>
        <v>0</v>
      </c>
      <c r="AM575" s="341">
        <f>(('Charges variables (avancé)'!$L70*AM549)+IF(ROUND(('Charges variables-Calculs auto'!AM$152-CONFIG!$D$7)/31,0)&gt;=('Charges variables (avancé)'!$J70+'Charges variables (avancé)'!$K70),INDEX($C549:$BJ549,,COLUMN('Charges variables-Calculs auto'!AM$152)-COLUMN('Charges variables-Calculs auto'!$C$152)+1-('Charges variables (avancé)'!$J70+'Charges variables (avancé)'!$K70)),0)*(1-'Charges variables (avancé)'!$L70))*'Charges variables (avancé)'!$AB70</f>
        <v>0</v>
      </c>
      <c r="AN575" s="341">
        <f>(('Charges variables (avancé)'!$L70*AN549)+IF(ROUND(('Charges variables-Calculs auto'!AN$152-CONFIG!$D$7)/31,0)&gt;=('Charges variables (avancé)'!$J70+'Charges variables (avancé)'!$K70),INDEX($C549:$BJ549,,COLUMN('Charges variables-Calculs auto'!AN$152)-COLUMN('Charges variables-Calculs auto'!$C$152)+1-('Charges variables (avancé)'!$J70+'Charges variables (avancé)'!$K70)),0)*(1-'Charges variables (avancé)'!$L70))*'Charges variables (avancé)'!$AB70</f>
        <v>0</v>
      </c>
      <c r="AO575" s="341">
        <f>(('Charges variables (avancé)'!$L70*AO549)+IF(ROUND(('Charges variables-Calculs auto'!AO$152-CONFIG!$D$7)/31,0)&gt;=('Charges variables (avancé)'!$J70+'Charges variables (avancé)'!$K70),INDEX($C549:$BJ549,,COLUMN('Charges variables-Calculs auto'!AO$152)-COLUMN('Charges variables-Calculs auto'!$C$152)+1-('Charges variables (avancé)'!$J70+'Charges variables (avancé)'!$K70)),0)*(1-'Charges variables (avancé)'!$L70))*'Charges variables (avancé)'!$AB70</f>
        <v>0</v>
      </c>
      <c r="AP575" s="341">
        <f>(('Charges variables (avancé)'!$L70*AP549)+IF(ROUND(('Charges variables-Calculs auto'!AP$152-CONFIG!$D$7)/31,0)&gt;=('Charges variables (avancé)'!$J70+'Charges variables (avancé)'!$K70),INDEX($C549:$BJ549,,COLUMN('Charges variables-Calculs auto'!AP$152)-COLUMN('Charges variables-Calculs auto'!$C$152)+1-('Charges variables (avancé)'!$J70+'Charges variables (avancé)'!$K70)),0)*(1-'Charges variables (avancé)'!$L70))*'Charges variables (avancé)'!$AB70</f>
        <v>0</v>
      </c>
      <c r="AQ575" s="341">
        <f>(('Charges variables (avancé)'!$L70*AQ549)+IF(ROUND(('Charges variables-Calculs auto'!AQ$152-CONFIG!$D$7)/31,0)&gt;=('Charges variables (avancé)'!$J70+'Charges variables (avancé)'!$K70),INDEX($C549:$BJ549,,COLUMN('Charges variables-Calculs auto'!AQ$152)-COLUMN('Charges variables-Calculs auto'!$C$152)+1-('Charges variables (avancé)'!$J70+'Charges variables (avancé)'!$K70)),0)*(1-'Charges variables (avancé)'!$L70))*'Charges variables (avancé)'!$AB70</f>
        <v>0</v>
      </c>
      <c r="AR575" s="341">
        <f>(('Charges variables (avancé)'!$L70*AR549)+IF(ROUND(('Charges variables-Calculs auto'!AR$152-CONFIG!$D$7)/31,0)&gt;=('Charges variables (avancé)'!$J70+'Charges variables (avancé)'!$K70),INDEX($C549:$BJ549,,COLUMN('Charges variables-Calculs auto'!AR$152)-COLUMN('Charges variables-Calculs auto'!$C$152)+1-('Charges variables (avancé)'!$J70+'Charges variables (avancé)'!$K70)),0)*(1-'Charges variables (avancé)'!$L70))*'Charges variables (avancé)'!$AB70</f>
        <v>0</v>
      </c>
      <c r="AS575" s="341">
        <f>(('Charges variables (avancé)'!$L70*AS549)+IF(ROUND(('Charges variables-Calculs auto'!AS$152-CONFIG!$D$7)/31,0)&gt;=('Charges variables (avancé)'!$J70+'Charges variables (avancé)'!$K70),INDEX($C549:$BJ549,,COLUMN('Charges variables-Calculs auto'!AS$152)-COLUMN('Charges variables-Calculs auto'!$C$152)+1-('Charges variables (avancé)'!$J70+'Charges variables (avancé)'!$K70)),0)*(1-'Charges variables (avancé)'!$L70))*'Charges variables (avancé)'!$AB70</f>
        <v>0</v>
      </c>
      <c r="AT575" s="341">
        <f>(('Charges variables (avancé)'!$L70*AT549)+IF(ROUND(('Charges variables-Calculs auto'!AT$152-CONFIG!$D$7)/31,0)&gt;=('Charges variables (avancé)'!$J70+'Charges variables (avancé)'!$K70),INDEX($C549:$BJ549,,COLUMN('Charges variables-Calculs auto'!AT$152)-COLUMN('Charges variables-Calculs auto'!$C$152)+1-('Charges variables (avancé)'!$J70+'Charges variables (avancé)'!$K70)),0)*(1-'Charges variables (avancé)'!$L70))*'Charges variables (avancé)'!$AB70</f>
        <v>0</v>
      </c>
      <c r="AU575" s="341">
        <f>(('Charges variables (avancé)'!$L70*AU549)+IF(ROUND(('Charges variables-Calculs auto'!AU$152-CONFIG!$D$7)/31,0)&gt;=('Charges variables (avancé)'!$J70+'Charges variables (avancé)'!$K70),INDEX($C549:$BJ549,,COLUMN('Charges variables-Calculs auto'!AU$152)-COLUMN('Charges variables-Calculs auto'!$C$152)+1-('Charges variables (avancé)'!$J70+'Charges variables (avancé)'!$K70)),0)*(1-'Charges variables (avancé)'!$L70))*'Charges variables (avancé)'!$AB70</f>
        <v>0</v>
      </c>
      <c r="AV575" s="341">
        <f>(('Charges variables (avancé)'!$L70*AV549)+IF(ROUND(('Charges variables-Calculs auto'!AV$152-CONFIG!$D$7)/31,0)&gt;=('Charges variables (avancé)'!$J70+'Charges variables (avancé)'!$K70),INDEX($C549:$BJ549,,COLUMN('Charges variables-Calculs auto'!AV$152)-COLUMN('Charges variables-Calculs auto'!$C$152)+1-('Charges variables (avancé)'!$J70+'Charges variables (avancé)'!$K70)),0)*(1-'Charges variables (avancé)'!$L70))*'Charges variables (avancé)'!$AB70</f>
        <v>0</v>
      </c>
      <c r="AW575" s="341">
        <f>(('Charges variables (avancé)'!$L70*AW549)+IF(ROUND(('Charges variables-Calculs auto'!AW$152-CONFIG!$D$7)/31,0)&gt;=('Charges variables (avancé)'!$J70+'Charges variables (avancé)'!$K70),INDEX($C549:$BJ549,,COLUMN('Charges variables-Calculs auto'!AW$152)-COLUMN('Charges variables-Calculs auto'!$C$152)+1-('Charges variables (avancé)'!$J70+'Charges variables (avancé)'!$K70)),0)*(1-'Charges variables (avancé)'!$L70))*'Charges variables (avancé)'!$AB70</f>
        <v>0</v>
      </c>
      <c r="AX575" s="341">
        <f>(('Charges variables (avancé)'!$L70*AX549)+IF(ROUND(('Charges variables-Calculs auto'!AX$152-CONFIG!$D$7)/31,0)&gt;=('Charges variables (avancé)'!$J70+'Charges variables (avancé)'!$K70),INDEX($C549:$BJ549,,COLUMN('Charges variables-Calculs auto'!AX$152)-COLUMN('Charges variables-Calculs auto'!$C$152)+1-('Charges variables (avancé)'!$J70+'Charges variables (avancé)'!$K70)),0)*(1-'Charges variables (avancé)'!$L70))*'Charges variables (avancé)'!$AB70</f>
        <v>0</v>
      </c>
      <c r="AY575" s="341">
        <f>(('Charges variables (avancé)'!$L70*AY549)+IF(ROUND(('Charges variables-Calculs auto'!AY$152-CONFIG!$D$7)/31,0)&gt;=('Charges variables (avancé)'!$J70+'Charges variables (avancé)'!$K70),INDEX($C549:$BJ549,,COLUMN('Charges variables-Calculs auto'!AY$152)-COLUMN('Charges variables-Calculs auto'!$C$152)+1-('Charges variables (avancé)'!$J70+'Charges variables (avancé)'!$K70)),0)*(1-'Charges variables (avancé)'!$L70))*'Charges variables (avancé)'!$AD70</f>
        <v>0</v>
      </c>
      <c r="AZ575" s="341">
        <f>(('Charges variables (avancé)'!$L70*AZ549)+IF(ROUND(('Charges variables-Calculs auto'!AZ$152-CONFIG!$D$7)/31,0)&gt;=('Charges variables (avancé)'!$J70+'Charges variables (avancé)'!$K70),INDEX($C549:$BJ549,,COLUMN('Charges variables-Calculs auto'!AZ$152)-COLUMN('Charges variables-Calculs auto'!$C$152)+1-('Charges variables (avancé)'!$J70+'Charges variables (avancé)'!$K70)),0)*(1-'Charges variables (avancé)'!$L70))*'Charges variables (avancé)'!$AD70</f>
        <v>0</v>
      </c>
      <c r="BA575" s="341">
        <f>(('Charges variables (avancé)'!$L70*BA549)+IF(ROUND(('Charges variables-Calculs auto'!BA$152-CONFIG!$D$7)/31,0)&gt;=('Charges variables (avancé)'!$J70+'Charges variables (avancé)'!$K70),INDEX($C549:$BJ549,,COLUMN('Charges variables-Calculs auto'!BA$152)-COLUMN('Charges variables-Calculs auto'!$C$152)+1-('Charges variables (avancé)'!$J70+'Charges variables (avancé)'!$K70)),0)*(1-'Charges variables (avancé)'!$L70))*'Charges variables (avancé)'!$AD70</f>
        <v>0</v>
      </c>
      <c r="BB575" s="341">
        <f>(('Charges variables (avancé)'!$L70*BB549)+IF(ROUND(('Charges variables-Calculs auto'!BB$152-CONFIG!$D$7)/31,0)&gt;=('Charges variables (avancé)'!$J70+'Charges variables (avancé)'!$K70),INDEX($C549:$BJ549,,COLUMN('Charges variables-Calculs auto'!BB$152)-COLUMN('Charges variables-Calculs auto'!$C$152)+1-('Charges variables (avancé)'!$J70+'Charges variables (avancé)'!$K70)),0)*(1-'Charges variables (avancé)'!$L70))*'Charges variables (avancé)'!$AD70</f>
        <v>0</v>
      </c>
      <c r="BC575" s="341">
        <f>(('Charges variables (avancé)'!$L70*BC549)+IF(ROUND(('Charges variables-Calculs auto'!BC$152-CONFIG!$D$7)/31,0)&gt;=('Charges variables (avancé)'!$J70+'Charges variables (avancé)'!$K70),INDEX($C549:$BJ549,,COLUMN('Charges variables-Calculs auto'!BC$152)-COLUMN('Charges variables-Calculs auto'!$C$152)+1-('Charges variables (avancé)'!$J70+'Charges variables (avancé)'!$K70)),0)*(1-'Charges variables (avancé)'!$L70))*'Charges variables (avancé)'!$AD70</f>
        <v>0</v>
      </c>
      <c r="BD575" s="341">
        <f>(('Charges variables (avancé)'!$L70*BD549)+IF(ROUND(('Charges variables-Calculs auto'!BD$152-CONFIG!$D$7)/31,0)&gt;=('Charges variables (avancé)'!$J70+'Charges variables (avancé)'!$K70),INDEX($C549:$BJ549,,COLUMN('Charges variables-Calculs auto'!BD$152)-COLUMN('Charges variables-Calculs auto'!$C$152)+1-('Charges variables (avancé)'!$J70+'Charges variables (avancé)'!$K70)),0)*(1-'Charges variables (avancé)'!$L70))*'Charges variables (avancé)'!$AD70</f>
        <v>0</v>
      </c>
      <c r="BE575" s="341">
        <f>(('Charges variables (avancé)'!$L70*BE549)+IF(ROUND(('Charges variables-Calculs auto'!BE$152-CONFIG!$D$7)/31,0)&gt;=('Charges variables (avancé)'!$J70+'Charges variables (avancé)'!$K70),INDEX($C549:$BJ549,,COLUMN('Charges variables-Calculs auto'!BE$152)-COLUMN('Charges variables-Calculs auto'!$C$152)+1-('Charges variables (avancé)'!$J70+'Charges variables (avancé)'!$K70)),0)*(1-'Charges variables (avancé)'!$L70))*'Charges variables (avancé)'!$AD70</f>
        <v>0</v>
      </c>
      <c r="BF575" s="341">
        <f>(('Charges variables (avancé)'!$L70*BF549)+IF(ROUND(('Charges variables-Calculs auto'!BF$152-CONFIG!$D$7)/31,0)&gt;=('Charges variables (avancé)'!$J70+'Charges variables (avancé)'!$K70),INDEX($C549:$BJ549,,COLUMN('Charges variables-Calculs auto'!BF$152)-COLUMN('Charges variables-Calculs auto'!$C$152)+1-('Charges variables (avancé)'!$J70+'Charges variables (avancé)'!$K70)),0)*(1-'Charges variables (avancé)'!$L70))*'Charges variables (avancé)'!$AD70</f>
        <v>0</v>
      </c>
      <c r="BG575" s="341">
        <f>(('Charges variables (avancé)'!$L70*BG549)+IF(ROUND(('Charges variables-Calculs auto'!BG$152-CONFIG!$D$7)/31,0)&gt;=('Charges variables (avancé)'!$J70+'Charges variables (avancé)'!$K70),INDEX($C549:$BJ549,,COLUMN('Charges variables-Calculs auto'!BG$152)-COLUMN('Charges variables-Calculs auto'!$C$152)+1-('Charges variables (avancé)'!$J70+'Charges variables (avancé)'!$K70)),0)*(1-'Charges variables (avancé)'!$L70))*'Charges variables (avancé)'!$AD70</f>
        <v>0</v>
      </c>
      <c r="BH575" s="341">
        <f>(('Charges variables (avancé)'!$L70*BH549)+IF(ROUND(('Charges variables-Calculs auto'!BH$152-CONFIG!$D$7)/31,0)&gt;=('Charges variables (avancé)'!$J70+'Charges variables (avancé)'!$K70),INDEX($C549:$BJ549,,COLUMN('Charges variables-Calculs auto'!BH$152)-COLUMN('Charges variables-Calculs auto'!$C$152)+1-('Charges variables (avancé)'!$J70+'Charges variables (avancé)'!$K70)),0)*(1-'Charges variables (avancé)'!$L70))*'Charges variables (avancé)'!$AD70</f>
        <v>0</v>
      </c>
      <c r="BI575" s="341">
        <f>(('Charges variables (avancé)'!$L70*BI549)+IF(ROUND(('Charges variables-Calculs auto'!BI$152-CONFIG!$D$7)/31,0)&gt;=('Charges variables (avancé)'!$J70+'Charges variables (avancé)'!$K70),INDEX($C549:$BJ549,,COLUMN('Charges variables-Calculs auto'!BI$152)-COLUMN('Charges variables-Calculs auto'!$C$152)+1-('Charges variables (avancé)'!$J70+'Charges variables (avancé)'!$K70)),0)*(1-'Charges variables (avancé)'!$L70))*'Charges variables (avancé)'!$AD70</f>
        <v>0</v>
      </c>
      <c r="BJ575" s="341">
        <f>(('Charges variables (avancé)'!$L70*BJ549)+IF(ROUND(('Charges variables-Calculs auto'!BJ$152-CONFIG!$D$7)/31,0)&gt;=('Charges variables (avancé)'!$J70+'Charges variables (avancé)'!$K70),INDEX($C549:$BJ549,,COLUMN('Charges variables-Calculs auto'!BJ$152)-COLUMN('Charges variables-Calculs auto'!$C$152)+1-('Charges variables (avancé)'!$J70+'Charges variables (avancé)'!$K70)),0)*(1-'Charges variables (avancé)'!$L70))*'Charges variables (avancé)'!$AD70</f>
        <v>0</v>
      </c>
    </row>
    <row r="576" spans="2:62" ht="15" customHeight="1">
      <c r="B576" s="366">
        <f>'Charges variables (avancé)'!$C$71</f>
        <v>0</v>
      </c>
      <c r="C576" s="341">
        <f>(('Charges variables (avancé)'!$L71*C550)+IF(ROUND(('Charges variables-Calculs auto'!C$152-CONFIG!$D$7)/31,0)&gt;=('Charges variables (avancé)'!$J71+'Charges variables (avancé)'!$K71),INDEX($C550:$BJ550,,COLUMN('Charges variables-Calculs auto'!C$152)-COLUMN('Charges variables-Calculs auto'!$C$152)+1-('Charges variables (avancé)'!$J71+'Charges variables (avancé)'!$K71)),0)*(1-'Charges variables (avancé)'!$L71))*'Charges variables (avancé)'!$D71</f>
        <v>0</v>
      </c>
      <c r="D576" s="341">
        <f>(('Charges variables (avancé)'!$L71*D550)+IF(ROUND(('Charges variables-Calculs auto'!D$152-CONFIG!$D$7)/31,0)&gt;=('Charges variables (avancé)'!$J71+'Charges variables (avancé)'!$K71),INDEX($C550:$BJ550,,COLUMN('Charges variables-Calculs auto'!D$152)-COLUMN('Charges variables-Calculs auto'!$C$152)+1-('Charges variables (avancé)'!$J71+'Charges variables (avancé)'!$K71)),0)*(1-'Charges variables (avancé)'!$L71))*'Charges variables (avancé)'!$D71</f>
        <v>0</v>
      </c>
      <c r="E576" s="341">
        <f>(('Charges variables (avancé)'!$L71*E550)+IF(ROUND(('Charges variables-Calculs auto'!E$152-CONFIG!$D$7)/31,0)&gt;=('Charges variables (avancé)'!$J71+'Charges variables (avancé)'!$K71),INDEX($C550:$BJ550,,COLUMN('Charges variables-Calculs auto'!E$152)-COLUMN('Charges variables-Calculs auto'!$C$152)+1-('Charges variables (avancé)'!$J71+'Charges variables (avancé)'!$K71)),0)*(1-'Charges variables (avancé)'!$L71))*'Charges variables (avancé)'!$D71</f>
        <v>0</v>
      </c>
      <c r="F576" s="341">
        <f>(('Charges variables (avancé)'!$L71*F550)+IF(ROUND(('Charges variables-Calculs auto'!F$152-CONFIG!$D$7)/31,0)&gt;=('Charges variables (avancé)'!$J71+'Charges variables (avancé)'!$K71),INDEX($C550:$BJ550,,COLUMN('Charges variables-Calculs auto'!F$152)-COLUMN('Charges variables-Calculs auto'!$C$152)+1-('Charges variables (avancé)'!$J71+'Charges variables (avancé)'!$K71)),0)*(1-'Charges variables (avancé)'!$L71))*'Charges variables (avancé)'!$D71</f>
        <v>0</v>
      </c>
      <c r="G576" s="341">
        <f>(('Charges variables (avancé)'!$L71*G550)+IF(ROUND(('Charges variables-Calculs auto'!G$152-CONFIG!$D$7)/31,0)&gt;=('Charges variables (avancé)'!$J71+'Charges variables (avancé)'!$K71),INDEX($C550:$BJ550,,COLUMN('Charges variables-Calculs auto'!G$152)-COLUMN('Charges variables-Calculs auto'!$C$152)+1-('Charges variables (avancé)'!$J71+'Charges variables (avancé)'!$K71)),0)*(1-'Charges variables (avancé)'!$L71))*'Charges variables (avancé)'!$D71</f>
        <v>0</v>
      </c>
      <c r="H576" s="341">
        <f>(('Charges variables (avancé)'!$L71*H550)+IF(ROUND(('Charges variables-Calculs auto'!H$152-CONFIG!$D$7)/31,0)&gt;=('Charges variables (avancé)'!$J71+'Charges variables (avancé)'!$K71),INDEX($C550:$BJ550,,COLUMN('Charges variables-Calculs auto'!H$152)-COLUMN('Charges variables-Calculs auto'!$C$152)+1-('Charges variables (avancé)'!$J71+'Charges variables (avancé)'!$K71)),0)*(1-'Charges variables (avancé)'!$L71))*'Charges variables (avancé)'!$D71</f>
        <v>0</v>
      </c>
      <c r="I576" s="341">
        <f>(('Charges variables (avancé)'!$L71*I550)+IF(ROUND(('Charges variables-Calculs auto'!I$152-CONFIG!$D$7)/31,0)&gt;=('Charges variables (avancé)'!$J71+'Charges variables (avancé)'!$K71),INDEX($C550:$BJ550,,COLUMN('Charges variables-Calculs auto'!I$152)-COLUMN('Charges variables-Calculs auto'!$C$152)+1-('Charges variables (avancé)'!$J71+'Charges variables (avancé)'!$K71)),0)*(1-'Charges variables (avancé)'!$L71))*'Charges variables (avancé)'!$D71</f>
        <v>0</v>
      </c>
      <c r="J576" s="341">
        <f>(('Charges variables (avancé)'!$L71*J550)+IF(ROUND(('Charges variables-Calculs auto'!J$152-CONFIG!$D$7)/31,0)&gt;=('Charges variables (avancé)'!$J71+'Charges variables (avancé)'!$K71),INDEX($C550:$BJ550,,COLUMN('Charges variables-Calculs auto'!J$152)-COLUMN('Charges variables-Calculs auto'!$C$152)+1-('Charges variables (avancé)'!$J71+'Charges variables (avancé)'!$K71)),0)*(1-'Charges variables (avancé)'!$L71))*'Charges variables (avancé)'!$D71</f>
        <v>0</v>
      </c>
      <c r="K576" s="341">
        <f>(('Charges variables (avancé)'!$L71*K550)+IF(ROUND(('Charges variables-Calculs auto'!K$152-CONFIG!$D$7)/31,0)&gt;=('Charges variables (avancé)'!$J71+'Charges variables (avancé)'!$K71),INDEX($C550:$BJ550,,COLUMN('Charges variables-Calculs auto'!K$152)-COLUMN('Charges variables-Calculs auto'!$C$152)+1-('Charges variables (avancé)'!$J71+'Charges variables (avancé)'!$K71)),0)*(1-'Charges variables (avancé)'!$L71))*'Charges variables (avancé)'!$D71</f>
        <v>0</v>
      </c>
      <c r="L576" s="341">
        <f>(('Charges variables (avancé)'!$L71*L550)+IF(ROUND(('Charges variables-Calculs auto'!L$152-CONFIG!$D$7)/31,0)&gt;=('Charges variables (avancé)'!$J71+'Charges variables (avancé)'!$K71),INDEX($C550:$BJ550,,COLUMN('Charges variables-Calculs auto'!L$152)-COLUMN('Charges variables-Calculs auto'!$C$152)+1-('Charges variables (avancé)'!$J71+'Charges variables (avancé)'!$K71)),0)*(1-'Charges variables (avancé)'!$L71))*'Charges variables (avancé)'!$D71</f>
        <v>0</v>
      </c>
      <c r="M576" s="341">
        <f>(('Charges variables (avancé)'!$L71*M550)+IF(ROUND(('Charges variables-Calculs auto'!M$152-CONFIG!$D$7)/31,0)&gt;=('Charges variables (avancé)'!$J71+'Charges variables (avancé)'!$K71),INDEX($C550:$BJ550,,COLUMN('Charges variables-Calculs auto'!M$152)-COLUMN('Charges variables-Calculs auto'!$C$152)+1-('Charges variables (avancé)'!$J71+'Charges variables (avancé)'!$K71)),0)*(1-'Charges variables (avancé)'!$L71))*'Charges variables (avancé)'!$D71</f>
        <v>0</v>
      </c>
      <c r="N576" s="341">
        <f>(('Charges variables (avancé)'!$L71*N550)+IF(ROUND(('Charges variables-Calculs auto'!N$152-CONFIG!$D$7)/31,0)&gt;=('Charges variables (avancé)'!$J71+'Charges variables (avancé)'!$K71),INDEX($C550:$BJ550,,COLUMN('Charges variables-Calculs auto'!N$152)-COLUMN('Charges variables-Calculs auto'!$C$152)+1-('Charges variables (avancé)'!$J71+'Charges variables (avancé)'!$K71)),0)*(1-'Charges variables (avancé)'!$L71))*'Charges variables (avancé)'!$D71</f>
        <v>0</v>
      </c>
      <c r="O576" s="341">
        <f>(('Charges variables (avancé)'!$L71*O550)+IF(ROUND(('Charges variables-Calculs auto'!O$152-CONFIG!$D$7)/31,0)&gt;=('Charges variables (avancé)'!$J71+'Charges variables (avancé)'!$K71),INDEX($C550:$BJ550,,COLUMN('Charges variables-Calculs auto'!O$152)-COLUMN('Charges variables-Calculs auto'!$C$152)+1-('Charges variables (avancé)'!$J71+'Charges variables (avancé)'!$K71)),0)*(1-'Charges variables (avancé)'!$L71))*'Charges variables (avancé)'!$X71</f>
        <v>0</v>
      </c>
      <c r="P576" s="341">
        <f>(('Charges variables (avancé)'!$L71*P550)+IF(ROUND(('Charges variables-Calculs auto'!P$152-CONFIG!$D$7)/31,0)&gt;=('Charges variables (avancé)'!$J71+'Charges variables (avancé)'!$K71),INDEX($C550:$BJ550,,COLUMN('Charges variables-Calculs auto'!P$152)-COLUMN('Charges variables-Calculs auto'!$C$152)+1-('Charges variables (avancé)'!$J71+'Charges variables (avancé)'!$K71)),0)*(1-'Charges variables (avancé)'!$L71))*'Charges variables (avancé)'!$X71</f>
        <v>0</v>
      </c>
      <c r="Q576" s="341">
        <f>(('Charges variables (avancé)'!$L71*Q550)+IF(ROUND(('Charges variables-Calculs auto'!Q$152-CONFIG!$D$7)/31,0)&gt;=('Charges variables (avancé)'!$J71+'Charges variables (avancé)'!$K71),INDEX($C550:$BJ550,,COLUMN('Charges variables-Calculs auto'!Q$152)-COLUMN('Charges variables-Calculs auto'!$C$152)+1-('Charges variables (avancé)'!$J71+'Charges variables (avancé)'!$K71)),0)*(1-'Charges variables (avancé)'!$L71))*'Charges variables (avancé)'!$X71</f>
        <v>0</v>
      </c>
      <c r="R576" s="341">
        <f>(('Charges variables (avancé)'!$L71*R550)+IF(ROUND(('Charges variables-Calculs auto'!R$152-CONFIG!$D$7)/31,0)&gt;=('Charges variables (avancé)'!$J71+'Charges variables (avancé)'!$K71),INDEX($C550:$BJ550,,COLUMN('Charges variables-Calculs auto'!R$152)-COLUMN('Charges variables-Calculs auto'!$C$152)+1-('Charges variables (avancé)'!$J71+'Charges variables (avancé)'!$K71)),0)*(1-'Charges variables (avancé)'!$L71))*'Charges variables (avancé)'!$X71</f>
        <v>0</v>
      </c>
      <c r="S576" s="341">
        <f>(('Charges variables (avancé)'!$L71*S550)+IF(ROUND(('Charges variables-Calculs auto'!S$152-CONFIG!$D$7)/31,0)&gt;=('Charges variables (avancé)'!$J71+'Charges variables (avancé)'!$K71),INDEX($C550:$BJ550,,COLUMN('Charges variables-Calculs auto'!S$152)-COLUMN('Charges variables-Calculs auto'!$C$152)+1-('Charges variables (avancé)'!$J71+'Charges variables (avancé)'!$K71)),0)*(1-'Charges variables (avancé)'!$L71))*'Charges variables (avancé)'!$X71</f>
        <v>0</v>
      </c>
      <c r="T576" s="341">
        <f>(('Charges variables (avancé)'!$L71*T550)+IF(ROUND(('Charges variables-Calculs auto'!T$152-CONFIG!$D$7)/31,0)&gt;=('Charges variables (avancé)'!$J71+'Charges variables (avancé)'!$K71),INDEX($C550:$BJ550,,COLUMN('Charges variables-Calculs auto'!T$152)-COLUMN('Charges variables-Calculs auto'!$C$152)+1-('Charges variables (avancé)'!$J71+'Charges variables (avancé)'!$K71)),0)*(1-'Charges variables (avancé)'!$L71))*'Charges variables (avancé)'!$X71</f>
        <v>0</v>
      </c>
      <c r="U576" s="341">
        <f>(('Charges variables (avancé)'!$L71*U550)+IF(ROUND(('Charges variables-Calculs auto'!U$152-CONFIG!$D$7)/31,0)&gt;=('Charges variables (avancé)'!$J71+'Charges variables (avancé)'!$K71),INDEX($C550:$BJ550,,COLUMN('Charges variables-Calculs auto'!U$152)-COLUMN('Charges variables-Calculs auto'!$C$152)+1-('Charges variables (avancé)'!$J71+'Charges variables (avancé)'!$K71)),0)*(1-'Charges variables (avancé)'!$L71))*'Charges variables (avancé)'!$X71</f>
        <v>0</v>
      </c>
      <c r="V576" s="341">
        <f>(('Charges variables (avancé)'!$L71*V550)+IF(ROUND(('Charges variables-Calculs auto'!V$152-CONFIG!$D$7)/31,0)&gt;=('Charges variables (avancé)'!$J71+'Charges variables (avancé)'!$K71),INDEX($C550:$BJ550,,COLUMN('Charges variables-Calculs auto'!V$152)-COLUMN('Charges variables-Calculs auto'!$C$152)+1-('Charges variables (avancé)'!$J71+'Charges variables (avancé)'!$K71)),0)*(1-'Charges variables (avancé)'!$L71))*'Charges variables (avancé)'!$X71</f>
        <v>0</v>
      </c>
      <c r="W576" s="341">
        <f>(('Charges variables (avancé)'!$L71*W550)+IF(ROUND(('Charges variables-Calculs auto'!W$152-CONFIG!$D$7)/31,0)&gt;=('Charges variables (avancé)'!$J71+'Charges variables (avancé)'!$K71),INDEX($C550:$BJ550,,COLUMN('Charges variables-Calculs auto'!W$152)-COLUMN('Charges variables-Calculs auto'!$C$152)+1-('Charges variables (avancé)'!$J71+'Charges variables (avancé)'!$K71)),0)*(1-'Charges variables (avancé)'!$L71))*'Charges variables (avancé)'!$X71</f>
        <v>0</v>
      </c>
      <c r="X576" s="341">
        <f>(('Charges variables (avancé)'!$L71*X550)+IF(ROUND(('Charges variables-Calculs auto'!X$152-CONFIG!$D$7)/31,0)&gt;=('Charges variables (avancé)'!$J71+'Charges variables (avancé)'!$K71),INDEX($C550:$BJ550,,COLUMN('Charges variables-Calculs auto'!X$152)-COLUMN('Charges variables-Calculs auto'!$C$152)+1-('Charges variables (avancé)'!$J71+'Charges variables (avancé)'!$K71)),0)*(1-'Charges variables (avancé)'!$L71))*'Charges variables (avancé)'!$X71</f>
        <v>0</v>
      </c>
      <c r="Y576" s="341">
        <f>(('Charges variables (avancé)'!$L71*Y550)+IF(ROUND(('Charges variables-Calculs auto'!Y$152-CONFIG!$D$7)/31,0)&gt;=('Charges variables (avancé)'!$J71+'Charges variables (avancé)'!$K71),INDEX($C550:$BJ550,,COLUMN('Charges variables-Calculs auto'!Y$152)-COLUMN('Charges variables-Calculs auto'!$C$152)+1-('Charges variables (avancé)'!$J71+'Charges variables (avancé)'!$K71)),0)*(1-'Charges variables (avancé)'!$L71))*'Charges variables (avancé)'!$X71</f>
        <v>0</v>
      </c>
      <c r="Z576" s="341">
        <f>(('Charges variables (avancé)'!$L71*Z550)+IF(ROUND(('Charges variables-Calculs auto'!Z$152-CONFIG!$D$7)/31,0)&gt;=('Charges variables (avancé)'!$J71+'Charges variables (avancé)'!$K71),INDEX($C550:$BJ550,,COLUMN('Charges variables-Calculs auto'!Z$152)-COLUMN('Charges variables-Calculs auto'!$C$152)+1-('Charges variables (avancé)'!$J71+'Charges variables (avancé)'!$K71)),0)*(1-'Charges variables (avancé)'!$L71))*'Charges variables (avancé)'!$X71</f>
        <v>0</v>
      </c>
      <c r="AA576" s="341">
        <f>(('Charges variables (avancé)'!$L71*AA550)+IF(ROUND(('Charges variables-Calculs auto'!AA$152-CONFIG!$D$7)/31,0)&gt;=('Charges variables (avancé)'!$J71+'Charges variables (avancé)'!$K71),INDEX($C550:$BJ550,,COLUMN('Charges variables-Calculs auto'!AA$152)-COLUMN('Charges variables-Calculs auto'!$C$152)+1-('Charges variables (avancé)'!$J71+'Charges variables (avancé)'!$K71)),0)*(1-'Charges variables (avancé)'!$L71))*'Charges variables (avancé)'!$Z71</f>
        <v>0</v>
      </c>
      <c r="AB576" s="341">
        <f>(('Charges variables (avancé)'!$L71*AB550)+IF(ROUND(('Charges variables-Calculs auto'!AB$152-CONFIG!$D$7)/31,0)&gt;=('Charges variables (avancé)'!$J71+'Charges variables (avancé)'!$K71),INDEX($C550:$BJ550,,COLUMN('Charges variables-Calculs auto'!AB$152)-COLUMN('Charges variables-Calculs auto'!$C$152)+1-('Charges variables (avancé)'!$J71+'Charges variables (avancé)'!$K71)),0)*(1-'Charges variables (avancé)'!$L71))*'Charges variables (avancé)'!$Z71</f>
        <v>0</v>
      </c>
      <c r="AC576" s="341">
        <f>(('Charges variables (avancé)'!$L71*AC550)+IF(ROUND(('Charges variables-Calculs auto'!AC$152-CONFIG!$D$7)/31,0)&gt;=('Charges variables (avancé)'!$J71+'Charges variables (avancé)'!$K71),INDEX($C550:$BJ550,,COLUMN('Charges variables-Calculs auto'!AC$152)-COLUMN('Charges variables-Calculs auto'!$C$152)+1-('Charges variables (avancé)'!$J71+'Charges variables (avancé)'!$K71)),0)*(1-'Charges variables (avancé)'!$L71))*'Charges variables (avancé)'!$Z71</f>
        <v>0</v>
      </c>
      <c r="AD576" s="341">
        <f>(('Charges variables (avancé)'!$L71*AD550)+IF(ROUND(('Charges variables-Calculs auto'!AD$152-CONFIG!$D$7)/31,0)&gt;=('Charges variables (avancé)'!$J71+'Charges variables (avancé)'!$K71),INDEX($C550:$BJ550,,COLUMN('Charges variables-Calculs auto'!AD$152)-COLUMN('Charges variables-Calculs auto'!$C$152)+1-('Charges variables (avancé)'!$J71+'Charges variables (avancé)'!$K71)),0)*(1-'Charges variables (avancé)'!$L71))*'Charges variables (avancé)'!$Z71</f>
        <v>0</v>
      </c>
      <c r="AE576" s="341">
        <f>(('Charges variables (avancé)'!$L71*AE550)+IF(ROUND(('Charges variables-Calculs auto'!AE$152-CONFIG!$D$7)/31,0)&gt;=('Charges variables (avancé)'!$J71+'Charges variables (avancé)'!$K71),INDEX($C550:$BJ550,,COLUMN('Charges variables-Calculs auto'!AE$152)-COLUMN('Charges variables-Calculs auto'!$C$152)+1-('Charges variables (avancé)'!$J71+'Charges variables (avancé)'!$K71)),0)*(1-'Charges variables (avancé)'!$L71))*'Charges variables (avancé)'!$Z71</f>
        <v>0</v>
      </c>
      <c r="AF576" s="341">
        <f>(('Charges variables (avancé)'!$L71*AF550)+IF(ROUND(('Charges variables-Calculs auto'!AF$152-CONFIG!$D$7)/31,0)&gt;=('Charges variables (avancé)'!$J71+'Charges variables (avancé)'!$K71),INDEX($C550:$BJ550,,COLUMN('Charges variables-Calculs auto'!AF$152)-COLUMN('Charges variables-Calculs auto'!$C$152)+1-('Charges variables (avancé)'!$J71+'Charges variables (avancé)'!$K71)),0)*(1-'Charges variables (avancé)'!$L71))*'Charges variables (avancé)'!$Z71</f>
        <v>0</v>
      </c>
      <c r="AG576" s="341">
        <f>(('Charges variables (avancé)'!$L71*AG550)+IF(ROUND(('Charges variables-Calculs auto'!AG$152-CONFIG!$D$7)/31,0)&gt;=('Charges variables (avancé)'!$J71+'Charges variables (avancé)'!$K71),INDEX($C550:$BJ550,,COLUMN('Charges variables-Calculs auto'!AG$152)-COLUMN('Charges variables-Calculs auto'!$C$152)+1-('Charges variables (avancé)'!$J71+'Charges variables (avancé)'!$K71)),0)*(1-'Charges variables (avancé)'!$L71))*'Charges variables (avancé)'!$Z71</f>
        <v>0</v>
      </c>
      <c r="AH576" s="341">
        <f>(('Charges variables (avancé)'!$L71*AH550)+IF(ROUND(('Charges variables-Calculs auto'!AH$152-CONFIG!$D$7)/31,0)&gt;=('Charges variables (avancé)'!$J71+'Charges variables (avancé)'!$K71),INDEX($C550:$BJ550,,COLUMN('Charges variables-Calculs auto'!AH$152)-COLUMN('Charges variables-Calculs auto'!$C$152)+1-('Charges variables (avancé)'!$J71+'Charges variables (avancé)'!$K71)),0)*(1-'Charges variables (avancé)'!$L71))*'Charges variables (avancé)'!$Z71</f>
        <v>0</v>
      </c>
      <c r="AI576" s="341">
        <f>(('Charges variables (avancé)'!$L71*AI550)+IF(ROUND(('Charges variables-Calculs auto'!AI$152-CONFIG!$D$7)/31,0)&gt;=('Charges variables (avancé)'!$J71+'Charges variables (avancé)'!$K71),INDEX($C550:$BJ550,,COLUMN('Charges variables-Calculs auto'!AI$152)-COLUMN('Charges variables-Calculs auto'!$C$152)+1-('Charges variables (avancé)'!$J71+'Charges variables (avancé)'!$K71)),0)*(1-'Charges variables (avancé)'!$L71))*'Charges variables (avancé)'!$Z71</f>
        <v>0</v>
      </c>
      <c r="AJ576" s="341">
        <f>(('Charges variables (avancé)'!$L71*AJ550)+IF(ROUND(('Charges variables-Calculs auto'!AJ$152-CONFIG!$D$7)/31,0)&gt;=('Charges variables (avancé)'!$J71+'Charges variables (avancé)'!$K71),INDEX($C550:$BJ550,,COLUMN('Charges variables-Calculs auto'!AJ$152)-COLUMN('Charges variables-Calculs auto'!$C$152)+1-('Charges variables (avancé)'!$J71+'Charges variables (avancé)'!$K71)),0)*(1-'Charges variables (avancé)'!$L71))*'Charges variables (avancé)'!$Z71</f>
        <v>0</v>
      </c>
      <c r="AK576" s="341">
        <f>(('Charges variables (avancé)'!$L71*AK550)+IF(ROUND(('Charges variables-Calculs auto'!AK$152-CONFIG!$D$7)/31,0)&gt;=('Charges variables (avancé)'!$J71+'Charges variables (avancé)'!$K71),INDEX($C550:$BJ550,,COLUMN('Charges variables-Calculs auto'!AK$152)-COLUMN('Charges variables-Calculs auto'!$C$152)+1-('Charges variables (avancé)'!$J71+'Charges variables (avancé)'!$K71)),0)*(1-'Charges variables (avancé)'!$L71))*'Charges variables (avancé)'!$Z71</f>
        <v>0</v>
      </c>
      <c r="AL576" s="341">
        <f>(('Charges variables (avancé)'!$L71*AL550)+IF(ROUND(('Charges variables-Calculs auto'!AL$152-CONFIG!$D$7)/31,0)&gt;=('Charges variables (avancé)'!$J71+'Charges variables (avancé)'!$K71),INDEX($C550:$BJ550,,COLUMN('Charges variables-Calculs auto'!AL$152)-COLUMN('Charges variables-Calculs auto'!$C$152)+1-('Charges variables (avancé)'!$J71+'Charges variables (avancé)'!$K71)),0)*(1-'Charges variables (avancé)'!$L71))*'Charges variables (avancé)'!$Z71</f>
        <v>0</v>
      </c>
      <c r="AM576" s="341">
        <f>(('Charges variables (avancé)'!$L71*AM550)+IF(ROUND(('Charges variables-Calculs auto'!AM$152-CONFIG!$D$7)/31,0)&gt;=('Charges variables (avancé)'!$J71+'Charges variables (avancé)'!$K71),INDEX($C550:$BJ550,,COLUMN('Charges variables-Calculs auto'!AM$152)-COLUMN('Charges variables-Calculs auto'!$C$152)+1-('Charges variables (avancé)'!$J71+'Charges variables (avancé)'!$K71)),0)*(1-'Charges variables (avancé)'!$L71))*'Charges variables (avancé)'!$AB71</f>
        <v>0</v>
      </c>
      <c r="AN576" s="341">
        <f>(('Charges variables (avancé)'!$L71*AN550)+IF(ROUND(('Charges variables-Calculs auto'!AN$152-CONFIG!$D$7)/31,0)&gt;=('Charges variables (avancé)'!$J71+'Charges variables (avancé)'!$K71),INDEX($C550:$BJ550,,COLUMN('Charges variables-Calculs auto'!AN$152)-COLUMN('Charges variables-Calculs auto'!$C$152)+1-('Charges variables (avancé)'!$J71+'Charges variables (avancé)'!$K71)),0)*(1-'Charges variables (avancé)'!$L71))*'Charges variables (avancé)'!$AB71</f>
        <v>0</v>
      </c>
      <c r="AO576" s="341">
        <f>(('Charges variables (avancé)'!$L71*AO550)+IF(ROUND(('Charges variables-Calculs auto'!AO$152-CONFIG!$D$7)/31,0)&gt;=('Charges variables (avancé)'!$J71+'Charges variables (avancé)'!$K71),INDEX($C550:$BJ550,,COLUMN('Charges variables-Calculs auto'!AO$152)-COLUMN('Charges variables-Calculs auto'!$C$152)+1-('Charges variables (avancé)'!$J71+'Charges variables (avancé)'!$K71)),0)*(1-'Charges variables (avancé)'!$L71))*'Charges variables (avancé)'!$AB71</f>
        <v>0</v>
      </c>
      <c r="AP576" s="341">
        <f>(('Charges variables (avancé)'!$L71*AP550)+IF(ROUND(('Charges variables-Calculs auto'!AP$152-CONFIG!$D$7)/31,0)&gt;=('Charges variables (avancé)'!$J71+'Charges variables (avancé)'!$K71),INDEX($C550:$BJ550,,COLUMN('Charges variables-Calculs auto'!AP$152)-COLUMN('Charges variables-Calculs auto'!$C$152)+1-('Charges variables (avancé)'!$J71+'Charges variables (avancé)'!$K71)),0)*(1-'Charges variables (avancé)'!$L71))*'Charges variables (avancé)'!$AB71</f>
        <v>0</v>
      </c>
      <c r="AQ576" s="341">
        <f>(('Charges variables (avancé)'!$L71*AQ550)+IF(ROUND(('Charges variables-Calculs auto'!AQ$152-CONFIG!$D$7)/31,0)&gt;=('Charges variables (avancé)'!$J71+'Charges variables (avancé)'!$K71),INDEX($C550:$BJ550,,COLUMN('Charges variables-Calculs auto'!AQ$152)-COLUMN('Charges variables-Calculs auto'!$C$152)+1-('Charges variables (avancé)'!$J71+'Charges variables (avancé)'!$K71)),0)*(1-'Charges variables (avancé)'!$L71))*'Charges variables (avancé)'!$AB71</f>
        <v>0</v>
      </c>
      <c r="AR576" s="341">
        <f>(('Charges variables (avancé)'!$L71*AR550)+IF(ROUND(('Charges variables-Calculs auto'!AR$152-CONFIG!$D$7)/31,0)&gt;=('Charges variables (avancé)'!$J71+'Charges variables (avancé)'!$K71),INDEX($C550:$BJ550,,COLUMN('Charges variables-Calculs auto'!AR$152)-COLUMN('Charges variables-Calculs auto'!$C$152)+1-('Charges variables (avancé)'!$J71+'Charges variables (avancé)'!$K71)),0)*(1-'Charges variables (avancé)'!$L71))*'Charges variables (avancé)'!$AB71</f>
        <v>0</v>
      </c>
      <c r="AS576" s="341">
        <f>(('Charges variables (avancé)'!$L71*AS550)+IF(ROUND(('Charges variables-Calculs auto'!AS$152-CONFIG!$D$7)/31,0)&gt;=('Charges variables (avancé)'!$J71+'Charges variables (avancé)'!$K71),INDEX($C550:$BJ550,,COLUMN('Charges variables-Calculs auto'!AS$152)-COLUMN('Charges variables-Calculs auto'!$C$152)+1-('Charges variables (avancé)'!$J71+'Charges variables (avancé)'!$K71)),0)*(1-'Charges variables (avancé)'!$L71))*'Charges variables (avancé)'!$AB71</f>
        <v>0</v>
      </c>
      <c r="AT576" s="341">
        <f>(('Charges variables (avancé)'!$L71*AT550)+IF(ROUND(('Charges variables-Calculs auto'!AT$152-CONFIG!$D$7)/31,0)&gt;=('Charges variables (avancé)'!$J71+'Charges variables (avancé)'!$K71),INDEX($C550:$BJ550,,COLUMN('Charges variables-Calculs auto'!AT$152)-COLUMN('Charges variables-Calculs auto'!$C$152)+1-('Charges variables (avancé)'!$J71+'Charges variables (avancé)'!$K71)),0)*(1-'Charges variables (avancé)'!$L71))*'Charges variables (avancé)'!$AB71</f>
        <v>0</v>
      </c>
      <c r="AU576" s="341">
        <f>(('Charges variables (avancé)'!$L71*AU550)+IF(ROUND(('Charges variables-Calculs auto'!AU$152-CONFIG!$D$7)/31,0)&gt;=('Charges variables (avancé)'!$J71+'Charges variables (avancé)'!$K71),INDEX($C550:$BJ550,,COLUMN('Charges variables-Calculs auto'!AU$152)-COLUMN('Charges variables-Calculs auto'!$C$152)+1-('Charges variables (avancé)'!$J71+'Charges variables (avancé)'!$K71)),0)*(1-'Charges variables (avancé)'!$L71))*'Charges variables (avancé)'!$AB71</f>
        <v>0</v>
      </c>
      <c r="AV576" s="341">
        <f>(('Charges variables (avancé)'!$L71*AV550)+IF(ROUND(('Charges variables-Calculs auto'!AV$152-CONFIG!$D$7)/31,0)&gt;=('Charges variables (avancé)'!$J71+'Charges variables (avancé)'!$K71),INDEX($C550:$BJ550,,COLUMN('Charges variables-Calculs auto'!AV$152)-COLUMN('Charges variables-Calculs auto'!$C$152)+1-('Charges variables (avancé)'!$J71+'Charges variables (avancé)'!$K71)),0)*(1-'Charges variables (avancé)'!$L71))*'Charges variables (avancé)'!$AB71</f>
        <v>0</v>
      </c>
      <c r="AW576" s="341">
        <f>(('Charges variables (avancé)'!$L71*AW550)+IF(ROUND(('Charges variables-Calculs auto'!AW$152-CONFIG!$D$7)/31,0)&gt;=('Charges variables (avancé)'!$J71+'Charges variables (avancé)'!$K71),INDEX($C550:$BJ550,,COLUMN('Charges variables-Calculs auto'!AW$152)-COLUMN('Charges variables-Calculs auto'!$C$152)+1-('Charges variables (avancé)'!$J71+'Charges variables (avancé)'!$K71)),0)*(1-'Charges variables (avancé)'!$L71))*'Charges variables (avancé)'!$AB71</f>
        <v>0</v>
      </c>
      <c r="AX576" s="341">
        <f>(('Charges variables (avancé)'!$L71*AX550)+IF(ROUND(('Charges variables-Calculs auto'!AX$152-CONFIG!$D$7)/31,0)&gt;=('Charges variables (avancé)'!$J71+'Charges variables (avancé)'!$K71),INDEX($C550:$BJ550,,COLUMN('Charges variables-Calculs auto'!AX$152)-COLUMN('Charges variables-Calculs auto'!$C$152)+1-('Charges variables (avancé)'!$J71+'Charges variables (avancé)'!$K71)),0)*(1-'Charges variables (avancé)'!$L71))*'Charges variables (avancé)'!$AB71</f>
        <v>0</v>
      </c>
      <c r="AY576" s="341">
        <f>(('Charges variables (avancé)'!$L71*AY550)+IF(ROUND(('Charges variables-Calculs auto'!AY$152-CONFIG!$D$7)/31,0)&gt;=('Charges variables (avancé)'!$J71+'Charges variables (avancé)'!$K71),INDEX($C550:$BJ550,,COLUMN('Charges variables-Calculs auto'!AY$152)-COLUMN('Charges variables-Calculs auto'!$C$152)+1-('Charges variables (avancé)'!$J71+'Charges variables (avancé)'!$K71)),0)*(1-'Charges variables (avancé)'!$L71))*'Charges variables (avancé)'!$AD71</f>
        <v>0</v>
      </c>
      <c r="AZ576" s="341">
        <f>(('Charges variables (avancé)'!$L71*AZ550)+IF(ROUND(('Charges variables-Calculs auto'!AZ$152-CONFIG!$D$7)/31,0)&gt;=('Charges variables (avancé)'!$J71+'Charges variables (avancé)'!$K71),INDEX($C550:$BJ550,,COLUMN('Charges variables-Calculs auto'!AZ$152)-COLUMN('Charges variables-Calculs auto'!$C$152)+1-('Charges variables (avancé)'!$J71+'Charges variables (avancé)'!$K71)),0)*(1-'Charges variables (avancé)'!$L71))*'Charges variables (avancé)'!$AD71</f>
        <v>0</v>
      </c>
      <c r="BA576" s="341">
        <f>(('Charges variables (avancé)'!$L71*BA550)+IF(ROUND(('Charges variables-Calculs auto'!BA$152-CONFIG!$D$7)/31,0)&gt;=('Charges variables (avancé)'!$J71+'Charges variables (avancé)'!$K71),INDEX($C550:$BJ550,,COLUMN('Charges variables-Calculs auto'!BA$152)-COLUMN('Charges variables-Calculs auto'!$C$152)+1-('Charges variables (avancé)'!$J71+'Charges variables (avancé)'!$K71)),0)*(1-'Charges variables (avancé)'!$L71))*'Charges variables (avancé)'!$AD71</f>
        <v>0</v>
      </c>
      <c r="BB576" s="341">
        <f>(('Charges variables (avancé)'!$L71*BB550)+IF(ROUND(('Charges variables-Calculs auto'!BB$152-CONFIG!$D$7)/31,0)&gt;=('Charges variables (avancé)'!$J71+'Charges variables (avancé)'!$K71),INDEX($C550:$BJ550,,COLUMN('Charges variables-Calculs auto'!BB$152)-COLUMN('Charges variables-Calculs auto'!$C$152)+1-('Charges variables (avancé)'!$J71+'Charges variables (avancé)'!$K71)),0)*(1-'Charges variables (avancé)'!$L71))*'Charges variables (avancé)'!$AD71</f>
        <v>0</v>
      </c>
      <c r="BC576" s="341">
        <f>(('Charges variables (avancé)'!$L71*BC550)+IF(ROUND(('Charges variables-Calculs auto'!BC$152-CONFIG!$D$7)/31,0)&gt;=('Charges variables (avancé)'!$J71+'Charges variables (avancé)'!$K71),INDEX($C550:$BJ550,,COLUMN('Charges variables-Calculs auto'!BC$152)-COLUMN('Charges variables-Calculs auto'!$C$152)+1-('Charges variables (avancé)'!$J71+'Charges variables (avancé)'!$K71)),0)*(1-'Charges variables (avancé)'!$L71))*'Charges variables (avancé)'!$AD71</f>
        <v>0</v>
      </c>
      <c r="BD576" s="341">
        <f>(('Charges variables (avancé)'!$L71*BD550)+IF(ROUND(('Charges variables-Calculs auto'!BD$152-CONFIG!$D$7)/31,0)&gt;=('Charges variables (avancé)'!$J71+'Charges variables (avancé)'!$K71),INDEX($C550:$BJ550,,COLUMN('Charges variables-Calculs auto'!BD$152)-COLUMN('Charges variables-Calculs auto'!$C$152)+1-('Charges variables (avancé)'!$J71+'Charges variables (avancé)'!$K71)),0)*(1-'Charges variables (avancé)'!$L71))*'Charges variables (avancé)'!$AD71</f>
        <v>0</v>
      </c>
      <c r="BE576" s="341">
        <f>(('Charges variables (avancé)'!$L71*BE550)+IF(ROUND(('Charges variables-Calculs auto'!BE$152-CONFIG!$D$7)/31,0)&gt;=('Charges variables (avancé)'!$J71+'Charges variables (avancé)'!$K71),INDEX($C550:$BJ550,,COLUMN('Charges variables-Calculs auto'!BE$152)-COLUMN('Charges variables-Calculs auto'!$C$152)+1-('Charges variables (avancé)'!$J71+'Charges variables (avancé)'!$K71)),0)*(1-'Charges variables (avancé)'!$L71))*'Charges variables (avancé)'!$AD71</f>
        <v>0</v>
      </c>
      <c r="BF576" s="341">
        <f>(('Charges variables (avancé)'!$L71*BF550)+IF(ROUND(('Charges variables-Calculs auto'!BF$152-CONFIG!$D$7)/31,0)&gt;=('Charges variables (avancé)'!$J71+'Charges variables (avancé)'!$K71),INDEX($C550:$BJ550,,COLUMN('Charges variables-Calculs auto'!BF$152)-COLUMN('Charges variables-Calculs auto'!$C$152)+1-('Charges variables (avancé)'!$J71+'Charges variables (avancé)'!$K71)),0)*(1-'Charges variables (avancé)'!$L71))*'Charges variables (avancé)'!$AD71</f>
        <v>0</v>
      </c>
      <c r="BG576" s="341">
        <f>(('Charges variables (avancé)'!$L71*BG550)+IF(ROUND(('Charges variables-Calculs auto'!BG$152-CONFIG!$D$7)/31,0)&gt;=('Charges variables (avancé)'!$J71+'Charges variables (avancé)'!$K71),INDEX($C550:$BJ550,,COLUMN('Charges variables-Calculs auto'!BG$152)-COLUMN('Charges variables-Calculs auto'!$C$152)+1-('Charges variables (avancé)'!$J71+'Charges variables (avancé)'!$K71)),0)*(1-'Charges variables (avancé)'!$L71))*'Charges variables (avancé)'!$AD71</f>
        <v>0</v>
      </c>
      <c r="BH576" s="341">
        <f>(('Charges variables (avancé)'!$L71*BH550)+IF(ROUND(('Charges variables-Calculs auto'!BH$152-CONFIG!$D$7)/31,0)&gt;=('Charges variables (avancé)'!$J71+'Charges variables (avancé)'!$K71),INDEX($C550:$BJ550,,COLUMN('Charges variables-Calculs auto'!BH$152)-COLUMN('Charges variables-Calculs auto'!$C$152)+1-('Charges variables (avancé)'!$J71+'Charges variables (avancé)'!$K71)),0)*(1-'Charges variables (avancé)'!$L71))*'Charges variables (avancé)'!$AD71</f>
        <v>0</v>
      </c>
      <c r="BI576" s="341">
        <f>(('Charges variables (avancé)'!$L71*BI550)+IF(ROUND(('Charges variables-Calculs auto'!BI$152-CONFIG!$D$7)/31,0)&gt;=('Charges variables (avancé)'!$J71+'Charges variables (avancé)'!$K71),INDEX($C550:$BJ550,,COLUMN('Charges variables-Calculs auto'!BI$152)-COLUMN('Charges variables-Calculs auto'!$C$152)+1-('Charges variables (avancé)'!$J71+'Charges variables (avancé)'!$K71)),0)*(1-'Charges variables (avancé)'!$L71))*'Charges variables (avancé)'!$AD71</f>
        <v>0</v>
      </c>
      <c r="BJ576" s="341">
        <f>(('Charges variables (avancé)'!$L71*BJ550)+IF(ROUND(('Charges variables-Calculs auto'!BJ$152-CONFIG!$D$7)/31,0)&gt;=('Charges variables (avancé)'!$J71+'Charges variables (avancé)'!$K71),INDEX($C550:$BJ550,,COLUMN('Charges variables-Calculs auto'!BJ$152)-COLUMN('Charges variables-Calculs auto'!$C$152)+1-('Charges variables (avancé)'!$J71+'Charges variables (avancé)'!$K71)),0)*(1-'Charges variables (avancé)'!$L71))*'Charges variables (avancé)'!$AD71</f>
        <v>0</v>
      </c>
    </row>
    <row r="577" spans="2:62" ht="15" customHeight="1">
      <c r="B577" s="366">
        <f>'Charges variables (avancé)'!$C$72</f>
        <v>0</v>
      </c>
      <c r="C577" s="341">
        <f>(('Charges variables (avancé)'!$L72*C551)+IF(ROUND(('Charges variables-Calculs auto'!C$152-CONFIG!$D$7)/31,0)&gt;=('Charges variables (avancé)'!$J72+'Charges variables (avancé)'!$K72),INDEX($C551:$BJ551,,COLUMN('Charges variables-Calculs auto'!C$152)-COLUMN('Charges variables-Calculs auto'!$C$152)+1-('Charges variables (avancé)'!$J72+'Charges variables (avancé)'!$K72)),0)*(1-'Charges variables (avancé)'!$L72))*'Charges variables (avancé)'!$D72</f>
        <v>0</v>
      </c>
      <c r="D577" s="341">
        <f>(('Charges variables (avancé)'!$L72*D551)+IF(ROUND(('Charges variables-Calculs auto'!D$152-CONFIG!$D$7)/31,0)&gt;=('Charges variables (avancé)'!$J72+'Charges variables (avancé)'!$K72),INDEX($C551:$BJ551,,COLUMN('Charges variables-Calculs auto'!D$152)-COLUMN('Charges variables-Calculs auto'!$C$152)+1-('Charges variables (avancé)'!$J72+'Charges variables (avancé)'!$K72)),0)*(1-'Charges variables (avancé)'!$L72))*'Charges variables (avancé)'!$D72</f>
        <v>0</v>
      </c>
      <c r="E577" s="341">
        <f>(('Charges variables (avancé)'!$L72*E551)+IF(ROUND(('Charges variables-Calculs auto'!E$152-CONFIG!$D$7)/31,0)&gt;=('Charges variables (avancé)'!$J72+'Charges variables (avancé)'!$K72),INDEX($C551:$BJ551,,COLUMN('Charges variables-Calculs auto'!E$152)-COLUMN('Charges variables-Calculs auto'!$C$152)+1-('Charges variables (avancé)'!$J72+'Charges variables (avancé)'!$K72)),0)*(1-'Charges variables (avancé)'!$L72))*'Charges variables (avancé)'!$D72</f>
        <v>0</v>
      </c>
      <c r="F577" s="341">
        <f>(('Charges variables (avancé)'!$L72*F551)+IF(ROUND(('Charges variables-Calculs auto'!F$152-CONFIG!$D$7)/31,0)&gt;=('Charges variables (avancé)'!$J72+'Charges variables (avancé)'!$K72),INDEX($C551:$BJ551,,COLUMN('Charges variables-Calculs auto'!F$152)-COLUMN('Charges variables-Calculs auto'!$C$152)+1-('Charges variables (avancé)'!$J72+'Charges variables (avancé)'!$K72)),0)*(1-'Charges variables (avancé)'!$L72))*'Charges variables (avancé)'!$D72</f>
        <v>0</v>
      </c>
      <c r="G577" s="341">
        <f>(('Charges variables (avancé)'!$L72*G551)+IF(ROUND(('Charges variables-Calculs auto'!G$152-CONFIG!$D$7)/31,0)&gt;=('Charges variables (avancé)'!$J72+'Charges variables (avancé)'!$K72),INDEX($C551:$BJ551,,COLUMN('Charges variables-Calculs auto'!G$152)-COLUMN('Charges variables-Calculs auto'!$C$152)+1-('Charges variables (avancé)'!$J72+'Charges variables (avancé)'!$K72)),0)*(1-'Charges variables (avancé)'!$L72))*'Charges variables (avancé)'!$D72</f>
        <v>0</v>
      </c>
      <c r="H577" s="341">
        <f>(('Charges variables (avancé)'!$L72*H551)+IF(ROUND(('Charges variables-Calculs auto'!H$152-CONFIG!$D$7)/31,0)&gt;=('Charges variables (avancé)'!$J72+'Charges variables (avancé)'!$K72),INDEX($C551:$BJ551,,COLUMN('Charges variables-Calculs auto'!H$152)-COLUMN('Charges variables-Calculs auto'!$C$152)+1-('Charges variables (avancé)'!$J72+'Charges variables (avancé)'!$K72)),0)*(1-'Charges variables (avancé)'!$L72))*'Charges variables (avancé)'!$D72</f>
        <v>0</v>
      </c>
      <c r="I577" s="341">
        <f>(('Charges variables (avancé)'!$L72*I551)+IF(ROUND(('Charges variables-Calculs auto'!I$152-CONFIG!$D$7)/31,0)&gt;=('Charges variables (avancé)'!$J72+'Charges variables (avancé)'!$K72),INDEX($C551:$BJ551,,COLUMN('Charges variables-Calculs auto'!I$152)-COLUMN('Charges variables-Calculs auto'!$C$152)+1-('Charges variables (avancé)'!$J72+'Charges variables (avancé)'!$K72)),0)*(1-'Charges variables (avancé)'!$L72))*'Charges variables (avancé)'!$D72</f>
        <v>0</v>
      </c>
      <c r="J577" s="341">
        <f>(('Charges variables (avancé)'!$L72*J551)+IF(ROUND(('Charges variables-Calculs auto'!J$152-CONFIG!$D$7)/31,0)&gt;=('Charges variables (avancé)'!$J72+'Charges variables (avancé)'!$K72),INDEX($C551:$BJ551,,COLUMN('Charges variables-Calculs auto'!J$152)-COLUMN('Charges variables-Calculs auto'!$C$152)+1-('Charges variables (avancé)'!$J72+'Charges variables (avancé)'!$K72)),0)*(1-'Charges variables (avancé)'!$L72))*'Charges variables (avancé)'!$D72</f>
        <v>0</v>
      </c>
      <c r="K577" s="341">
        <f>(('Charges variables (avancé)'!$L72*K551)+IF(ROUND(('Charges variables-Calculs auto'!K$152-CONFIG!$D$7)/31,0)&gt;=('Charges variables (avancé)'!$J72+'Charges variables (avancé)'!$K72),INDEX($C551:$BJ551,,COLUMN('Charges variables-Calculs auto'!K$152)-COLUMN('Charges variables-Calculs auto'!$C$152)+1-('Charges variables (avancé)'!$J72+'Charges variables (avancé)'!$K72)),0)*(1-'Charges variables (avancé)'!$L72))*'Charges variables (avancé)'!$D72</f>
        <v>0</v>
      </c>
      <c r="L577" s="341">
        <f>(('Charges variables (avancé)'!$L72*L551)+IF(ROUND(('Charges variables-Calculs auto'!L$152-CONFIG!$D$7)/31,0)&gt;=('Charges variables (avancé)'!$J72+'Charges variables (avancé)'!$K72),INDEX($C551:$BJ551,,COLUMN('Charges variables-Calculs auto'!L$152)-COLUMN('Charges variables-Calculs auto'!$C$152)+1-('Charges variables (avancé)'!$J72+'Charges variables (avancé)'!$K72)),0)*(1-'Charges variables (avancé)'!$L72))*'Charges variables (avancé)'!$D72</f>
        <v>0</v>
      </c>
      <c r="M577" s="341">
        <f>(('Charges variables (avancé)'!$L72*M551)+IF(ROUND(('Charges variables-Calculs auto'!M$152-CONFIG!$D$7)/31,0)&gt;=('Charges variables (avancé)'!$J72+'Charges variables (avancé)'!$K72),INDEX($C551:$BJ551,,COLUMN('Charges variables-Calculs auto'!M$152)-COLUMN('Charges variables-Calculs auto'!$C$152)+1-('Charges variables (avancé)'!$J72+'Charges variables (avancé)'!$K72)),0)*(1-'Charges variables (avancé)'!$L72))*'Charges variables (avancé)'!$D72</f>
        <v>0</v>
      </c>
      <c r="N577" s="341">
        <f>(('Charges variables (avancé)'!$L72*N551)+IF(ROUND(('Charges variables-Calculs auto'!N$152-CONFIG!$D$7)/31,0)&gt;=('Charges variables (avancé)'!$J72+'Charges variables (avancé)'!$K72),INDEX($C551:$BJ551,,COLUMN('Charges variables-Calculs auto'!N$152)-COLUMN('Charges variables-Calculs auto'!$C$152)+1-('Charges variables (avancé)'!$J72+'Charges variables (avancé)'!$K72)),0)*(1-'Charges variables (avancé)'!$L72))*'Charges variables (avancé)'!$D72</f>
        <v>0</v>
      </c>
      <c r="O577" s="341">
        <f>(('Charges variables (avancé)'!$L72*O551)+IF(ROUND(('Charges variables-Calculs auto'!O$152-CONFIG!$D$7)/31,0)&gt;=('Charges variables (avancé)'!$J72+'Charges variables (avancé)'!$K72),INDEX($C551:$BJ551,,COLUMN('Charges variables-Calculs auto'!O$152)-COLUMN('Charges variables-Calculs auto'!$C$152)+1-('Charges variables (avancé)'!$J72+'Charges variables (avancé)'!$K72)),0)*(1-'Charges variables (avancé)'!$L72))*'Charges variables (avancé)'!$X72</f>
        <v>0</v>
      </c>
      <c r="P577" s="341">
        <f>(('Charges variables (avancé)'!$L72*P551)+IF(ROUND(('Charges variables-Calculs auto'!P$152-CONFIG!$D$7)/31,0)&gt;=('Charges variables (avancé)'!$J72+'Charges variables (avancé)'!$K72),INDEX($C551:$BJ551,,COLUMN('Charges variables-Calculs auto'!P$152)-COLUMN('Charges variables-Calculs auto'!$C$152)+1-('Charges variables (avancé)'!$J72+'Charges variables (avancé)'!$K72)),0)*(1-'Charges variables (avancé)'!$L72))*'Charges variables (avancé)'!$X72</f>
        <v>0</v>
      </c>
      <c r="Q577" s="341">
        <f>(('Charges variables (avancé)'!$L72*Q551)+IF(ROUND(('Charges variables-Calculs auto'!Q$152-CONFIG!$D$7)/31,0)&gt;=('Charges variables (avancé)'!$J72+'Charges variables (avancé)'!$K72),INDEX($C551:$BJ551,,COLUMN('Charges variables-Calculs auto'!Q$152)-COLUMN('Charges variables-Calculs auto'!$C$152)+1-('Charges variables (avancé)'!$J72+'Charges variables (avancé)'!$K72)),0)*(1-'Charges variables (avancé)'!$L72))*'Charges variables (avancé)'!$X72</f>
        <v>0</v>
      </c>
      <c r="R577" s="341">
        <f>(('Charges variables (avancé)'!$L72*R551)+IF(ROUND(('Charges variables-Calculs auto'!R$152-CONFIG!$D$7)/31,0)&gt;=('Charges variables (avancé)'!$J72+'Charges variables (avancé)'!$K72),INDEX($C551:$BJ551,,COLUMN('Charges variables-Calculs auto'!R$152)-COLUMN('Charges variables-Calculs auto'!$C$152)+1-('Charges variables (avancé)'!$J72+'Charges variables (avancé)'!$K72)),0)*(1-'Charges variables (avancé)'!$L72))*'Charges variables (avancé)'!$X72</f>
        <v>0</v>
      </c>
      <c r="S577" s="341">
        <f>(('Charges variables (avancé)'!$L72*S551)+IF(ROUND(('Charges variables-Calculs auto'!S$152-CONFIG!$D$7)/31,0)&gt;=('Charges variables (avancé)'!$J72+'Charges variables (avancé)'!$K72),INDEX($C551:$BJ551,,COLUMN('Charges variables-Calculs auto'!S$152)-COLUMN('Charges variables-Calculs auto'!$C$152)+1-('Charges variables (avancé)'!$J72+'Charges variables (avancé)'!$K72)),0)*(1-'Charges variables (avancé)'!$L72))*'Charges variables (avancé)'!$X72</f>
        <v>0</v>
      </c>
      <c r="T577" s="341">
        <f>(('Charges variables (avancé)'!$L72*T551)+IF(ROUND(('Charges variables-Calculs auto'!T$152-CONFIG!$D$7)/31,0)&gt;=('Charges variables (avancé)'!$J72+'Charges variables (avancé)'!$K72),INDEX($C551:$BJ551,,COLUMN('Charges variables-Calculs auto'!T$152)-COLUMN('Charges variables-Calculs auto'!$C$152)+1-('Charges variables (avancé)'!$J72+'Charges variables (avancé)'!$K72)),0)*(1-'Charges variables (avancé)'!$L72))*'Charges variables (avancé)'!$X72</f>
        <v>0</v>
      </c>
      <c r="U577" s="341">
        <f>(('Charges variables (avancé)'!$L72*U551)+IF(ROUND(('Charges variables-Calculs auto'!U$152-CONFIG!$D$7)/31,0)&gt;=('Charges variables (avancé)'!$J72+'Charges variables (avancé)'!$K72),INDEX($C551:$BJ551,,COLUMN('Charges variables-Calculs auto'!U$152)-COLUMN('Charges variables-Calculs auto'!$C$152)+1-('Charges variables (avancé)'!$J72+'Charges variables (avancé)'!$K72)),0)*(1-'Charges variables (avancé)'!$L72))*'Charges variables (avancé)'!$X72</f>
        <v>0</v>
      </c>
      <c r="V577" s="341">
        <f>(('Charges variables (avancé)'!$L72*V551)+IF(ROUND(('Charges variables-Calculs auto'!V$152-CONFIG!$D$7)/31,0)&gt;=('Charges variables (avancé)'!$J72+'Charges variables (avancé)'!$K72),INDEX($C551:$BJ551,,COLUMN('Charges variables-Calculs auto'!V$152)-COLUMN('Charges variables-Calculs auto'!$C$152)+1-('Charges variables (avancé)'!$J72+'Charges variables (avancé)'!$K72)),0)*(1-'Charges variables (avancé)'!$L72))*'Charges variables (avancé)'!$X72</f>
        <v>0</v>
      </c>
      <c r="W577" s="341">
        <f>(('Charges variables (avancé)'!$L72*W551)+IF(ROUND(('Charges variables-Calculs auto'!W$152-CONFIG!$D$7)/31,0)&gt;=('Charges variables (avancé)'!$J72+'Charges variables (avancé)'!$K72),INDEX($C551:$BJ551,,COLUMN('Charges variables-Calculs auto'!W$152)-COLUMN('Charges variables-Calculs auto'!$C$152)+1-('Charges variables (avancé)'!$J72+'Charges variables (avancé)'!$K72)),0)*(1-'Charges variables (avancé)'!$L72))*'Charges variables (avancé)'!$X72</f>
        <v>0</v>
      </c>
      <c r="X577" s="341">
        <f>(('Charges variables (avancé)'!$L72*X551)+IF(ROUND(('Charges variables-Calculs auto'!X$152-CONFIG!$D$7)/31,0)&gt;=('Charges variables (avancé)'!$J72+'Charges variables (avancé)'!$K72),INDEX($C551:$BJ551,,COLUMN('Charges variables-Calculs auto'!X$152)-COLUMN('Charges variables-Calculs auto'!$C$152)+1-('Charges variables (avancé)'!$J72+'Charges variables (avancé)'!$K72)),0)*(1-'Charges variables (avancé)'!$L72))*'Charges variables (avancé)'!$X72</f>
        <v>0</v>
      </c>
      <c r="Y577" s="341">
        <f>(('Charges variables (avancé)'!$L72*Y551)+IF(ROUND(('Charges variables-Calculs auto'!Y$152-CONFIG!$D$7)/31,0)&gt;=('Charges variables (avancé)'!$J72+'Charges variables (avancé)'!$K72),INDEX($C551:$BJ551,,COLUMN('Charges variables-Calculs auto'!Y$152)-COLUMN('Charges variables-Calculs auto'!$C$152)+1-('Charges variables (avancé)'!$J72+'Charges variables (avancé)'!$K72)),0)*(1-'Charges variables (avancé)'!$L72))*'Charges variables (avancé)'!$X72</f>
        <v>0</v>
      </c>
      <c r="Z577" s="341">
        <f>(('Charges variables (avancé)'!$L72*Z551)+IF(ROUND(('Charges variables-Calculs auto'!Z$152-CONFIG!$D$7)/31,0)&gt;=('Charges variables (avancé)'!$J72+'Charges variables (avancé)'!$K72),INDEX($C551:$BJ551,,COLUMN('Charges variables-Calculs auto'!Z$152)-COLUMN('Charges variables-Calculs auto'!$C$152)+1-('Charges variables (avancé)'!$J72+'Charges variables (avancé)'!$K72)),0)*(1-'Charges variables (avancé)'!$L72))*'Charges variables (avancé)'!$X72</f>
        <v>0</v>
      </c>
      <c r="AA577" s="341">
        <f>(('Charges variables (avancé)'!$L72*AA551)+IF(ROUND(('Charges variables-Calculs auto'!AA$152-CONFIG!$D$7)/31,0)&gt;=('Charges variables (avancé)'!$J72+'Charges variables (avancé)'!$K72),INDEX($C551:$BJ551,,COLUMN('Charges variables-Calculs auto'!AA$152)-COLUMN('Charges variables-Calculs auto'!$C$152)+1-('Charges variables (avancé)'!$J72+'Charges variables (avancé)'!$K72)),0)*(1-'Charges variables (avancé)'!$L72))*'Charges variables (avancé)'!$Z72</f>
        <v>0</v>
      </c>
      <c r="AB577" s="341">
        <f>(('Charges variables (avancé)'!$L72*AB551)+IF(ROUND(('Charges variables-Calculs auto'!AB$152-CONFIG!$D$7)/31,0)&gt;=('Charges variables (avancé)'!$J72+'Charges variables (avancé)'!$K72),INDEX($C551:$BJ551,,COLUMN('Charges variables-Calculs auto'!AB$152)-COLUMN('Charges variables-Calculs auto'!$C$152)+1-('Charges variables (avancé)'!$J72+'Charges variables (avancé)'!$K72)),0)*(1-'Charges variables (avancé)'!$L72))*'Charges variables (avancé)'!$Z72</f>
        <v>0</v>
      </c>
      <c r="AC577" s="341">
        <f>(('Charges variables (avancé)'!$L72*AC551)+IF(ROUND(('Charges variables-Calculs auto'!AC$152-CONFIG!$D$7)/31,0)&gt;=('Charges variables (avancé)'!$J72+'Charges variables (avancé)'!$K72),INDEX($C551:$BJ551,,COLUMN('Charges variables-Calculs auto'!AC$152)-COLUMN('Charges variables-Calculs auto'!$C$152)+1-('Charges variables (avancé)'!$J72+'Charges variables (avancé)'!$K72)),0)*(1-'Charges variables (avancé)'!$L72))*'Charges variables (avancé)'!$Z72</f>
        <v>0</v>
      </c>
      <c r="AD577" s="341">
        <f>(('Charges variables (avancé)'!$L72*AD551)+IF(ROUND(('Charges variables-Calculs auto'!AD$152-CONFIG!$D$7)/31,0)&gt;=('Charges variables (avancé)'!$J72+'Charges variables (avancé)'!$K72),INDEX($C551:$BJ551,,COLUMN('Charges variables-Calculs auto'!AD$152)-COLUMN('Charges variables-Calculs auto'!$C$152)+1-('Charges variables (avancé)'!$J72+'Charges variables (avancé)'!$K72)),0)*(1-'Charges variables (avancé)'!$L72))*'Charges variables (avancé)'!$Z72</f>
        <v>0</v>
      </c>
      <c r="AE577" s="341">
        <f>(('Charges variables (avancé)'!$L72*AE551)+IF(ROUND(('Charges variables-Calculs auto'!AE$152-CONFIG!$D$7)/31,0)&gt;=('Charges variables (avancé)'!$J72+'Charges variables (avancé)'!$K72),INDEX($C551:$BJ551,,COLUMN('Charges variables-Calculs auto'!AE$152)-COLUMN('Charges variables-Calculs auto'!$C$152)+1-('Charges variables (avancé)'!$J72+'Charges variables (avancé)'!$K72)),0)*(1-'Charges variables (avancé)'!$L72))*'Charges variables (avancé)'!$Z72</f>
        <v>0</v>
      </c>
      <c r="AF577" s="341">
        <f>(('Charges variables (avancé)'!$L72*AF551)+IF(ROUND(('Charges variables-Calculs auto'!AF$152-CONFIG!$D$7)/31,0)&gt;=('Charges variables (avancé)'!$J72+'Charges variables (avancé)'!$K72),INDEX($C551:$BJ551,,COLUMN('Charges variables-Calculs auto'!AF$152)-COLUMN('Charges variables-Calculs auto'!$C$152)+1-('Charges variables (avancé)'!$J72+'Charges variables (avancé)'!$K72)),0)*(1-'Charges variables (avancé)'!$L72))*'Charges variables (avancé)'!$Z72</f>
        <v>0</v>
      </c>
      <c r="AG577" s="341">
        <f>(('Charges variables (avancé)'!$L72*AG551)+IF(ROUND(('Charges variables-Calculs auto'!AG$152-CONFIG!$D$7)/31,0)&gt;=('Charges variables (avancé)'!$J72+'Charges variables (avancé)'!$K72),INDEX($C551:$BJ551,,COLUMN('Charges variables-Calculs auto'!AG$152)-COLUMN('Charges variables-Calculs auto'!$C$152)+1-('Charges variables (avancé)'!$J72+'Charges variables (avancé)'!$K72)),0)*(1-'Charges variables (avancé)'!$L72))*'Charges variables (avancé)'!$Z72</f>
        <v>0</v>
      </c>
      <c r="AH577" s="341">
        <f>(('Charges variables (avancé)'!$L72*AH551)+IF(ROUND(('Charges variables-Calculs auto'!AH$152-CONFIG!$D$7)/31,0)&gt;=('Charges variables (avancé)'!$J72+'Charges variables (avancé)'!$K72),INDEX($C551:$BJ551,,COLUMN('Charges variables-Calculs auto'!AH$152)-COLUMN('Charges variables-Calculs auto'!$C$152)+1-('Charges variables (avancé)'!$J72+'Charges variables (avancé)'!$K72)),0)*(1-'Charges variables (avancé)'!$L72))*'Charges variables (avancé)'!$Z72</f>
        <v>0</v>
      </c>
      <c r="AI577" s="341">
        <f>(('Charges variables (avancé)'!$L72*AI551)+IF(ROUND(('Charges variables-Calculs auto'!AI$152-CONFIG!$D$7)/31,0)&gt;=('Charges variables (avancé)'!$J72+'Charges variables (avancé)'!$K72),INDEX($C551:$BJ551,,COLUMN('Charges variables-Calculs auto'!AI$152)-COLUMN('Charges variables-Calculs auto'!$C$152)+1-('Charges variables (avancé)'!$J72+'Charges variables (avancé)'!$K72)),0)*(1-'Charges variables (avancé)'!$L72))*'Charges variables (avancé)'!$Z72</f>
        <v>0</v>
      </c>
      <c r="AJ577" s="341">
        <f>(('Charges variables (avancé)'!$L72*AJ551)+IF(ROUND(('Charges variables-Calculs auto'!AJ$152-CONFIG!$D$7)/31,0)&gt;=('Charges variables (avancé)'!$J72+'Charges variables (avancé)'!$K72),INDEX($C551:$BJ551,,COLUMN('Charges variables-Calculs auto'!AJ$152)-COLUMN('Charges variables-Calculs auto'!$C$152)+1-('Charges variables (avancé)'!$J72+'Charges variables (avancé)'!$K72)),0)*(1-'Charges variables (avancé)'!$L72))*'Charges variables (avancé)'!$Z72</f>
        <v>0</v>
      </c>
      <c r="AK577" s="341">
        <f>(('Charges variables (avancé)'!$L72*AK551)+IF(ROUND(('Charges variables-Calculs auto'!AK$152-CONFIG!$D$7)/31,0)&gt;=('Charges variables (avancé)'!$J72+'Charges variables (avancé)'!$K72),INDEX($C551:$BJ551,,COLUMN('Charges variables-Calculs auto'!AK$152)-COLUMN('Charges variables-Calculs auto'!$C$152)+1-('Charges variables (avancé)'!$J72+'Charges variables (avancé)'!$K72)),0)*(1-'Charges variables (avancé)'!$L72))*'Charges variables (avancé)'!$Z72</f>
        <v>0</v>
      </c>
      <c r="AL577" s="341">
        <f>(('Charges variables (avancé)'!$L72*AL551)+IF(ROUND(('Charges variables-Calculs auto'!AL$152-CONFIG!$D$7)/31,0)&gt;=('Charges variables (avancé)'!$J72+'Charges variables (avancé)'!$K72),INDEX($C551:$BJ551,,COLUMN('Charges variables-Calculs auto'!AL$152)-COLUMN('Charges variables-Calculs auto'!$C$152)+1-('Charges variables (avancé)'!$J72+'Charges variables (avancé)'!$K72)),0)*(1-'Charges variables (avancé)'!$L72))*'Charges variables (avancé)'!$Z72</f>
        <v>0</v>
      </c>
      <c r="AM577" s="341">
        <f>(('Charges variables (avancé)'!$L72*AM551)+IF(ROUND(('Charges variables-Calculs auto'!AM$152-CONFIG!$D$7)/31,0)&gt;=('Charges variables (avancé)'!$J72+'Charges variables (avancé)'!$K72),INDEX($C551:$BJ551,,COLUMN('Charges variables-Calculs auto'!AM$152)-COLUMN('Charges variables-Calculs auto'!$C$152)+1-('Charges variables (avancé)'!$J72+'Charges variables (avancé)'!$K72)),0)*(1-'Charges variables (avancé)'!$L72))*'Charges variables (avancé)'!$AB72</f>
        <v>0</v>
      </c>
      <c r="AN577" s="341">
        <f>(('Charges variables (avancé)'!$L72*AN551)+IF(ROUND(('Charges variables-Calculs auto'!AN$152-CONFIG!$D$7)/31,0)&gt;=('Charges variables (avancé)'!$J72+'Charges variables (avancé)'!$K72),INDEX($C551:$BJ551,,COLUMN('Charges variables-Calculs auto'!AN$152)-COLUMN('Charges variables-Calculs auto'!$C$152)+1-('Charges variables (avancé)'!$J72+'Charges variables (avancé)'!$K72)),0)*(1-'Charges variables (avancé)'!$L72))*'Charges variables (avancé)'!$AB72</f>
        <v>0</v>
      </c>
      <c r="AO577" s="341">
        <f>(('Charges variables (avancé)'!$L72*AO551)+IF(ROUND(('Charges variables-Calculs auto'!AO$152-CONFIG!$D$7)/31,0)&gt;=('Charges variables (avancé)'!$J72+'Charges variables (avancé)'!$K72),INDEX($C551:$BJ551,,COLUMN('Charges variables-Calculs auto'!AO$152)-COLUMN('Charges variables-Calculs auto'!$C$152)+1-('Charges variables (avancé)'!$J72+'Charges variables (avancé)'!$K72)),0)*(1-'Charges variables (avancé)'!$L72))*'Charges variables (avancé)'!$AB72</f>
        <v>0</v>
      </c>
      <c r="AP577" s="341">
        <f>(('Charges variables (avancé)'!$L72*AP551)+IF(ROUND(('Charges variables-Calculs auto'!AP$152-CONFIG!$D$7)/31,0)&gt;=('Charges variables (avancé)'!$J72+'Charges variables (avancé)'!$K72),INDEX($C551:$BJ551,,COLUMN('Charges variables-Calculs auto'!AP$152)-COLUMN('Charges variables-Calculs auto'!$C$152)+1-('Charges variables (avancé)'!$J72+'Charges variables (avancé)'!$K72)),0)*(1-'Charges variables (avancé)'!$L72))*'Charges variables (avancé)'!$AB72</f>
        <v>0</v>
      </c>
      <c r="AQ577" s="341">
        <f>(('Charges variables (avancé)'!$L72*AQ551)+IF(ROUND(('Charges variables-Calculs auto'!AQ$152-CONFIG!$D$7)/31,0)&gt;=('Charges variables (avancé)'!$J72+'Charges variables (avancé)'!$K72),INDEX($C551:$BJ551,,COLUMN('Charges variables-Calculs auto'!AQ$152)-COLUMN('Charges variables-Calculs auto'!$C$152)+1-('Charges variables (avancé)'!$J72+'Charges variables (avancé)'!$K72)),0)*(1-'Charges variables (avancé)'!$L72))*'Charges variables (avancé)'!$AB72</f>
        <v>0</v>
      </c>
      <c r="AR577" s="341">
        <f>(('Charges variables (avancé)'!$L72*AR551)+IF(ROUND(('Charges variables-Calculs auto'!AR$152-CONFIG!$D$7)/31,0)&gt;=('Charges variables (avancé)'!$J72+'Charges variables (avancé)'!$K72),INDEX($C551:$BJ551,,COLUMN('Charges variables-Calculs auto'!AR$152)-COLUMN('Charges variables-Calculs auto'!$C$152)+1-('Charges variables (avancé)'!$J72+'Charges variables (avancé)'!$K72)),0)*(1-'Charges variables (avancé)'!$L72))*'Charges variables (avancé)'!$AB72</f>
        <v>0</v>
      </c>
      <c r="AS577" s="341">
        <f>(('Charges variables (avancé)'!$L72*AS551)+IF(ROUND(('Charges variables-Calculs auto'!AS$152-CONFIG!$D$7)/31,0)&gt;=('Charges variables (avancé)'!$J72+'Charges variables (avancé)'!$K72),INDEX($C551:$BJ551,,COLUMN('Charges variables-Calculs auto'!AS$152)-COLUMN('Charges variables-Calculs auto'!$C$152)+1-('Charges variables (avancé)'!$J72+'Charges variables (avancé)'!$K72)),0)*(1-'Charges variables (avancé)'!$L72))*'Charges variables (avancé)'!$AB72</f>
        <v>0</v>
      </c>
      <c r="AT577" s="341">
        <f>(('Charges variables (avancé)'!$L72*AT551)+IF(ROUND(('Charges variables-Calculs auto'!AT$152-CONFIG!$D$7)/31,0)&gt;=('Charges variables (avancé)'!$J72+'Charges variables (avancé)'!$K72),INDEX($C551:$BJ551,,COLUMN('Charges variables-Calculs auto'!AT$152)-COLUMN('Charges variables-Calculs auto'!$C$152)+1-('Charges variables (avancé)'!$J72+'Charges variables (avancé)'!$K72)),0)*(1-'Charges variables (avancé)'!$L72))*'Charges variables (avancé)'!$AB72</f>
        <v>0</v>
      </c>
      <c r="AU577" s="341">
        <f>(('Charges variables (avancé)'!$L72*AU551)+IF(ROUND(('Charges variables-Calculs auto'!AU$152-CONFIG!$D$7)/31,0)&gt;=('Charges variables (avancé)'!$J72+'Charges variables (avancé)'!$K72),INDEX($C551:$BJ551,,COLUMN('Charges variables-Calculs auto'!AU$152)-COLUMN('Charges variables-Calculs auto'!$C$152)+1-('Charges variables (avancé)'!$J72+'Charges variables (avancé)'!$K72)),0)*(1-'Charges variables (avancé)'!$L72))*'Charges variables (avancé)'!$AB72</f>
        <v>0</v>
      </c>
      <c r="AV577" s="341">
        <f>(('Charges variables (avancé)'!$L72*AV551)+IF(ROUND(('Charges variables-Calculs auto'!AV$152-CONFIG!$D$7)/31,0)&gt;=('Charges variables (avancé)'!$J72+'Charges variables (avancé)'!$K72),INDEX($C551:$BJ551,,COLUMN('Charges variables-Calculs auto'!AV$152)-COLUMN('Charges variables-Calculs auto'!$C$152)+1-('Charges variables (avancé)'!$J72+'Charges variables (avancé)'!$K72)),0)*(1-'Charges variables (avancé)'!$L72))*'Charges variables (avancé)'!$AB72</f>
        <v>0</v>
      </c>
      <c r="AW577" s="341">
        <f>(('Charges variables (avancé)'!$L72*AW551)+IF(ROUND(('Charges variables-Calculs auto'!AW$152-CONFIG!$D$7)/31,0)&gt;=('Charges variables (avancé)'!$J72+'Charges variables (avancé)'!$K72),INDEX($C551:$BJ551,,COLUMN('Charges variables-Calculs auto'!AW$152)-COLUMN('Charges variables-Calculs auto'!$C$152)+1-('Charges variables (avancé)'!$J72+'Charges variables (avancé)'!$K72)),0)*(1-'Charges variables (avancé)'!$L72))*'Charges variables (avancé)'!$AB72</f>
        <v>0</v>
      </c>
      <c r="AX577" s="341">
        <f>(('Charges variables (avancé)'!$L72*AX551)+IF(ROUND(('Charges variables-Calculs auto'!AX$152-CONFIG!$D$7)/31,0)&gt;=('Charges variables (avancé)'!$J72+'Charges variables (avancé)'!$K72),INDEX($C551:$BJ551,,COLUMN('Charges variables-Calculs auto'!AX$152)-COLUMN('Charges variables-Calculs auto'!$C$152)+1-('Charges variables (avancé)'!$J72+'Charges variables (avancé)'!$K72)),0)*(1-'Charges variables (avancé)'!$L72))*'Charges variables (avancé)'!$AB72</f>
        <v>0</v>
      </c>
      <c r="AY577" s="341">
        <f>(('Charges variables (avancé)'!$L72*AY551)+IF(ROUND(('Charges variables-Calculs auto'!AY$152-CONFIG!$D$7)/31,0)&gt;=('Charges variables (avancé)'!$J72+'Charges variables (avancé)'!$K72),INDEX($C551:$BJ551,,COLUMN('Charges variables-Calculs auto'!AY$152)-COLUMN('Charges variables-Calculs auto'!$C$152)+1-('Charges variables (avancé)'!$J72+'Charges variables (avancé)'!$K72)),0)*(1-'Charges variables (avancé)'!$L72))*'Charges variables (avancé)'!$AD72</f>
        <v>0</v>
      </c>
      <c r="AZ577" s="341">
        <f>(('Charges variables (avancé)'!$L72*AZ551)+IF(ROUND(('Charges variables-Calculs auto'!AZ$152-CONFIG!$D$7)/31,0)&gt;=('Charges variables (avancé)'!$J72+'Charges variables (avancé)'!$K72),INDEX($C551:$BJ551,,COLUMN('Charges variables-Calculs auto'!AZ$152)-COLUMN('Charges variables-Calculs auto'!$C$152)+1-('Charges variables (avancé)'!$J72+'Charges variables (avancé)'!$K72)),0)*(1-'Charges variables (avancé)'!$L72))*'Charges variables (avancé)'!$AD72</f>
        <v>0</v>
      </c>
      <c r="BA577" s="341">
        <f>(('Charges variables (avancé)'!$L72*BA551)+IF(ROUND(('Charges variables-Calculs auto'!BA$152-CONFIG!$D$7)/31,0)&gt;=('Charges variables (avancé)'!$J72+'Charges variables (avancé)'!$K72),INDEX($C551:$BJ551,,COLUMN('Charges variables-Calculs auto'!BA$152)-COLUMN('Charges variables-Calculs auto'!$C$152)+1-('Charges variables (avancé)'!$J72+'Charges variables (avancé)'!$K72)),0)*(1-'Charges variables (avancé)'!$L72))*'Charges variables (avancé)'!$AD72</f>
        <v>0</v>
      </c>
      <c r="BB577" s="341">
        <f>(('Charges variables (avancé)'!$L72*BB551)+IF(ROUND(('Charges variables-Calculs auto'!BB$152-CONFIG!$D$7)/31,0)&gt;=('Charges variables (avancé)'!$J72+'Charges variables (avancé)'!$K72),INDEX($C551:$BJ551,,COLUMN('Charges variables-Calculs auto'!BB$152)-COLUMN('Charges variables-Calculs auto'!$C$152)+1-('Charges variables (avancé)'!$J72+'Charges variables (avancé)'!$K72)),0)*(1-'Charges variables (avancé)'!$L72))*'Charges variables (avancé)'!$AD72</f>
        <v>0</v>
      </c>
      <c r="BC577" s="341">
        <f>(('Charges variables (avancé)'!$L72*BC551)+IF(ROUND(('Charges variables-Calculs auto'!BC$152-CONFIG!$D$7)/31,0)&gt;=('Charges variables (avancé)'!$J72+'Charges variables (avancé)'!$K72),INDEX($C551:$BJ551,,COLUMN('Charges variables-Calculs auto'!BC$152)-COLUMN('Charges variables-Calculs auto'!$C$152)+1-('Charges variables (avancé)'!$J72+'Charges variables (avancé)'!$K72)),0)*(1-'Charges variables (avancé)'!$L72))*'Charges variables (avancé)'!$AD72</f>
        <v>0</v>
      </c>
      <c r="BD577" s="341">
        <f>(('Charges variables (avancé)'!$L72*BD551)+IF(ROUND(('Charges variables-Calculs auto'!BD$152-CONFIG!$D$7)/31,0)&gt;=('Charges variables (avancé)'!$J72+'Charges variables (avancé)'!$K72),INDEX($C551:$BJ551,,COLUMN('Charges variables-Calculs auto'!BD$152)-COLUMN('Charges variables-Calculs auto'!$C$152)+1-('Charges variables (avancé)'!$J72+'Charges variables (avancé)'!$K72)),0)*(1-'Charges variables (avancé)'!$L72))*'Charges variables (avancé)'!$AD72</f>
        <v>0</v>
      </c>
      <c r="BE577" s="341">
        <f>(('Charges variables (avancé)'!$L72*BE551)+IF(ROUND(('Charges variables-Calculs auto'!BE$152-CONFIG!$D$7)/31,0)&gt;=('Charges variables (avancé)'!$J72+'Charges variables (avancé)'!$K72),INDEX($C551:$BJ551,,COLUMN('Charges variables-Calculs auto'!BE$152)-COLUMN('Charges variables-Calculs auto'!$C$152)+1-('Charges variables (avancé)'!$J72+'Charges variables (avancé)'!$K72)),0)*(1-'Charges variables (avancé)'!$L72))*'Charges variables (avancé)'!$AD72</f>
        <v>0</v>
      </c>
      <c r="BF577" s="341">
        <f>(('Charges variables (avancé)'!$L72*BF551)+IF(ROUND(('Charges variables-Calculs auto'!BF$152-CONFIG!$D$7)/31,0)&gt;=('Charges variables (avancé)'!$J72+'Charges variables (avancé)'!$K72),INDEX($C551:$BJ551,,COLUMN('Charges variables-Calculs auto'!BF$152)-COLUMN('Charges variables-Calculs auto'!$C$152)+1-('Charges variables (avancé)'!$J72+'Charges variables (avancé)'!$K72)),0)*(1-'Charges variables (avancé)'!$L72))*'Charges variables (avancé)'!$AD72</f>
        <v>0</v>
      </c>
      <c r="BG577" s="341">
        <f>(('Charges variables (avancé)'!$L72*BG551)+IF(ROUND(('Charges variables-Calculs auto'!BG$152-CONFIG!$D$7)/31,0)&gt;=('Charges variables (avancé)'!$J72+'Charges variables (avancé)'!$K72),INDEX($C551:$BJ551,,COLUMN('Charges variables-Calculs auto'!BG$152)-COLUMN('Charges variables-Calculs auto'!$C$152)+1-('Charges variables (avancé)'!$J72+'Charges variables (avancé)'!$K72)),0)*(1-'Charges variables (avancé)'!$L72))*'Charges variables (avancé)'!$AD72</f>
        <v>0</v>
      </c>
      <c r="BH577" s="341">
        <f>(('Charges variables (avancé)'!$L72*BH551)+IF(ROUND(('Charges variables-Calculs auto'!BH$152-CONFIG!$D$7)/31,0)&gt;=('Charges variables (avancé)'!$J72+'Charges variables (avancé)'!$K72),INDEX($C551:$BJ551,,COLUMN('Charges variables-Calculs auto'!BH$152)-COLUMN('Charges variables-Calculs auto'!$C$152)+1-('Charges variables (avancé)'!$J72+'Charges variables (avancé)'!$K72)),0)*(1-'Charges variables (avancé)'!$L72))*'Charges variables (avancé)'!$AD72</f>
        <v>0</v>
      </c>
      <c r="BI577" s="341">
        <f>(('Charges variables (avancé)'!$L72*BI551)+IF(ROUND(('Charges variables-Calculs auto'!BI$152-CONFIG!$D$7)/31,0)&gt;=('Charges variables (avancé)'!$J72+'Charges variables (avancé)'!$K72),INDEX($C551:$BJ551,,COLUMN('Charges variables-Calculs auto'!BI$152)-COLUMN('Charges variables-Calculs auto'!$C$152)+1-('Charges variables (avancé)'!$J72+'Charges variables (avancé)'!$K72)),0)*(1-'Charges variables (avancé)'!$L72))*'Charges variables (avancé)'!$AD72</f>
        <v>0</v>
      </c>
      <c r="BJ577" s="341">
        <f>(('Charges variables (avancé)'!$L72*BJ551)+IF(ROUND(('Charges variables-Calculs auto'!BJ$152-CONFIG!$D$7)/31,0)&gt;=('Charges variables (avancé)'!$J72+'Charges variables (avancé)'!$K72),INDEX($C551:$BJ551,,COLUMN('Charges variables-Calculs auto'!BJ$152)-COLUMN('Charges variables-Calculs auto'!$C$152)+1-('Charges variables (avancé)'!$J72+'Charges variables (avancé)'!$K72)),0)*(1-'Charges variables (avancé)'!$L72))*'Charges variables (avancé)'!$AD72</f>
        <v>0</v>
      </c>
    </row>
    <row r="578" spans="2:62" ht="15" customHeight="1">
      <c r="B578" s="366">
        <f>'Charges variables (avancé)'!$C$73</f>
        <v>0</v>
      </c>
      <c r="C578" s="341">
        <f>(('Charges variables (avancé)'!$L73*C552)+IF(ROUND(('Charges variables-Calculs auto'!C$152-CONFIG!$D$7)/31,0)&gt;=('Charges variables (avancé)'!$J73+'Charges variables (avancé)'!$K73),INDEX($C552:$BJ552,,COLUMN('Charges variables-Calculs auto'!C$152)-COLUMN('Charges variables-Calculs auto'!$C$152)+1-('Charges variables (avancé)'!$J73+'Charges variables (avancé)'!$K73)),0)*(1-'Charges variables (avancé)'!$L73))*'Charges variables (avancé)'!$D73</f>
        <v>0</v>
      </c>
      <c r="D578" s="341">
        <f>(('Charges variables (avancé)'!$L73*D552)+IF(ROUND(('Charges variables-Calculs auto'!D$152-CONFIG!$D$7)/31,0)&gt;=('Charges variables (avancé)'!$J73+'Charges variables (avancé)'!$K73),INDEX($C552:$BJ552,,COLUMN('Charges variables-Calculs auto'!D$152)-COLUMN('Charges variables-Calculs auto'!$C$152)+1-('Charges variables (avancé)'!$J73+'Charges variables (avancé)'!$K73)),0)*(1-'Charges variables (avancé)'!$L73))*'Charges variables (avancé)'!$D73</f>
        <v>0</v>
      </c>
      <c r="E578" s="341">
        <f>(('Charges variables (avancé)'!$L73*E552)+IF(ROUND(('Charges variables-Calculs auto'!E$152-CONFIG!$D$7)/31,0)&gt;=('Charges variables (avancé)'!$J73+'Charges variables (avancé)'!$K73),INDEX($C552:$BJ552,,COLUMN('Charges variables-Calculs auto'!E$152)-COLUMN('Charges variables-Calculs auto'!$C$152)+1-('Charges variables (avancé)'!$J73+'Charges variables (avancé)'!$K73)),0)*(1-'Charges variables (avancé)'!$L73))*'Charges variables (avancé)'!$D73</f>
        <v>0</v>
      </c>
      <c r="F578" s="341">
        <f>(('Charges variables (avancé)'!$L73*F552)+IF(ROUND(('Charges variables-Calculs auto'!F$152-CONFIG!$D$7)/31,0)&gt;=('Charges variables (avancé)'!$J73+'Charges variables (avancé)'!$K73),INDEX($C552:$BJ552,,COLUMN('Charges variables-Calculs auto'!F$152)-COLUMN('Charges variables-Calculs auto'!$C$152)+1-('Charges variables (avancé)'!$J73+'Charges variables (avancé)'!$K73)),0)*(1-'Charges variables (avancé)'!$L73))*'Charges variables (avancé)'!$D73</f>
        <v>0</v>
      </c>
      <c r="G578" s="341">
        <f>(('Charges variables (avancé)'!$L73*G552)+IF(ROUND(('Charges variables-Calculs auto'!G$152-CONFIG!$D$7)/31,0)&gt;=('Charges variables (avancé)'!$J73+'Charges variables (avancé)'!$K73),INDEX($C552:$BJ552,,COLUMN('Charges variables-Calculs auto'!G$152)-COLUMN('Charges variables-Calculs auto'!$C$152)+1-('Charges variables (avancé)'!$J73+'Charges variables (avancé)'!$K73)),0)*(1-'Charges variables (avancé)'!$L73))*'Charges variables (avancé)'!$D73</f>
        <v>0</v>
      </c>
      <c r="H578" s="341">
        <f>(('Charges variables (avancé)'!$L73*H552)+IF(ROUND(('Charges variables-Calculs auto'!H$152-CONFIG!$D$7)/31,0)&gt;=('Charges variables (avancé)'!$J73+'Charges variables (avancé)'!$K73),INDEX($C552:$BJ552,,COLUMN('Charges variables-Calculs auto'!H$152)-COLUMN('Charges variables-Calculs auto'!$C$152)+1-('Charges variables (avancé)'!$J73+'Charges variables (avancé)'!$K73)),0)*(1-'Charges variables (avancé)'!$L73))*'Charges variables (avancé)'!$D73</f>
        <v>0</v>
      </c>
      <c r="I578" s="341">
        <f>(('Charges variables (avancé)'!$L73*I552)+IF(ROUND(('Charges variables-Calculs auto'!I$152-CONFIG!$D$7)/31,0)&gt;=('Charges variables (avancé)'!$J73+'Charges variables (avancé)'!$K73),INDEX($C552:$BJ552,,COLUMN('Charges variables-Calculs auto'!I$152)-COLUMN('Charges variables-Calculs auto'!$C$152)+1-('Charges variables (avancé)'!$J73+'Charges variables (avancé)'!$K73)),0)*(1-'Charges variables (avancé)'!$L73))*'Charges variables (avancé)'!$D73</f>
        <v>0</v>
      </c>
      <c r="J578" s="341">
        <f>(('Charges variables (avancé)'!$L73*J552)+IF(ROUND(('Charges variables-Calculs auto'!J$152-CONFIG!$D$7)/31,0)&gt;=('Charges variables (avancé)'!$J73+'Charges variables (avancé)'!$K73),INDEX($C552:$BJ552,,COLUMN('Charges variables-Calculs auto'!J$152)-COLUMN('Charges variables-Calculs auto'!$C$152)+1-('Charges variables (avancé)'!$J73+'Charges variables (avancé)'!$K73)),0)*(1-'Charges variables (avancé)'!$L73))*'Charges variables (avancé)'!$D73</f>
        <v>0</v>
      </c>
      <c r="K578" s="341">
        <f>(('Charges variables (avancé)'!$L73*K552)+IF(ROUND(('Charges variables-Calculs auto'!K$152-CONFIG!$D$7)/31,0)&gt;=('Charges variables (avancé)'!$J73+'Charges variables (avancé)'!$K73),INDEX($C552:$BJ552,,COLUMN('Charges variables-Calculs auto'!K$152)-COLUMN('Charges variables-Calculs auto'!$C$152)+1-('Charges variables (avancé)'!$J73+'Charges variables (avancé)'!$K73)),0)*(1-'Charges variables (avancé)'!$L73))*'Charges variables (avancé)'!$D73</f>
        <v>0</v>
      </c>
      <c r="L578" s="341">
        <f>(('Charges variables (avancé)'!$L73*L552)+IF(ROUND(('Charges variables-Calculs auto'!L$152-CONFIG!$D$7)/31,0)&gt;=('Charges variables (avancé)'!$J73+'Charges variables (avancé)'!$K73),INDEX($C552:$BJ552,,COLUMN('Charges variables-Calculs auto'!L$152)-COLUMN('Charges variables-Calculs auto'!$C$152)+1-('Charges variables (avancé)'!$J73+'Charges variables (avancé)'!$K73)),0)*(1-'Charges variables (avancé)'!$L73))*'Charges variables (avancé)'!$D73</f>
        <v>0</v>
      </c>
      <c r="M578" s="341">
        <f>(('Charges variables (avancé)'!$L73*M552)+IF(ROUND(('Charges variables-Calculs auto'!M$152-CONFIG!$D$7)/31,0)&gt;=('Charges variables (avancé)'!$J73+'Charges variables (avancé)'!$K73),INDEX($C552:$BJ552,,COLUMN('Charges variables-Calculs auto'!M$152)-COLUMN('Charges variables-Calculs auto'!$C$152)+1-('Charges variables (avancé)'!$J73+'Charges variables (avancé)'!$K73)),0)*(1-'Charges variables (avancé)'!$L73))*'Charges variables (avancé)'!$D73</f>
        <v>0</v>
      </c>
      <c r="N578" s="341">
        <f>(('Charges variables (avancé)'!$L73*N552)+IF(ROUND(('Charges variables-Calculs auto'!N$152-CONFIG!$D$7)/31,0)&gt;=('Charges variables (avancé)'!$J73+'Charges variables (avancé)'!$K73),INDEX($C552:$BJ552,,COLUMN('Charges variables-Calculs auto'!N$152)-COLUMN('Charges variables-Calculs auto'!$C$152)+1-('Charges variables (avancé)'!$J73+'Charges variables (avancé)'!$K73)),0)*(1-'Charges variables (avancé)'!$L73))*'Charges variables (avancé)'!$D73</f>
        <v>0</v>
      </c>
      <c r="O578" s="341">
        <f>(('Charges variables (avancé)'!$L73*O552)+IF(ROUND(('Charges variables-Calculs auto'!O$152-CONFIG!$D$7)/31,0)&gt;=('Charges variables (avancé)'!$J73+'Charges variables (avancé)'!$K73),INDEX($C552:$BJ552,,COLUMN('Charges variables-Calculs auto'!O$152)-COLUMN('Charges variables-Calculs auto'!$C$152)+1-('Charges variables (avancé)'!$J73+'Charges variables (avancé)'!$K73)),0)*(1-'Charges variables (avancé)'!$L73))*'Charges variables (avancé)'!$X73</f>
        <v>0</v>
      </c>
      <c r="P578" s="341">
        <f>(('Charges variables (avancé)'!$L73*P552)+IF(ROUND(('Charges variables-Calculs auto'!P$152-CONFIG!$D$7)/31,0)&gt;=('Charges variables (avancé)'!$J73+'Charges variables (avancé)'!$K73),INDEX($C552:$BJ552,,COLUMN('Charges variables-Calculs auto'!P$152)-COLUMN('Charges variables-Calculs auto'!$C$152)+1-('Charges variables (avancé)'!$J73+'Charges variables (avancé)'!$K73)),0)*(1-'Charges variables (avancé)'!$L73))*'Charges variables (avancé)'!$X73</f>
        <v>0</v>
      </c>
      <c r="Q578" s="341">
        <f>(('Charges variables (avancé)'!$L73*Q552)+IF(ROUND(('Charges variables-Calculs auto'!Q$152-CONFIG!$D$7)/31,0)&gt;=('Charges variables (avancé)'!$J73+'Charges variables (avancé)'!$K73),INDEX($C552:$BJ552,,COLUMN('Charges variables-Calculs auto'!Q$152)-COLUMN('Charges variables-Calculs auto'!$C$152)+1-('Charges variables (avancé)'!$J73+'Charges variables (avancé)'!$K73)),0)*(1-'Charges variables (avancé)'!$L73))*'Charges variables (avancé)'!$X73</f>
        <v>0</v>
      </c>
      <c r="R578" s="341">
        <f>(('Charges variables (avancé)'!$L73*R552)+IF(ROUND(('Charges variables-Calculs auto'!R$152-CONFIG!$D$7)/31,0)&gt;=('Charges variables (avancé)'!$J73+'Charges variables (avancé)'!$K73),INDEX($C552:$BJ552,,COLUMN('Charges variables-Calculs auto'!R$152)-COLUMN('Charges variables-Calculs auto'!$C$152)+1-('Charges variables (avancé)'!$J73+'Charges variables (avancé)'!$K73)),0)*(1-'Charges variables (avancé)'!$L73))*'Charges variables (avancé)'!$X73</f>
        <v>0</v>
      </c>
      <c r="S578" s="341">
        <f>(('Charges variables (avancé)'!$L73*S552)+IF(ROUND(('Charges variables-Calculs auto'!S$152-CONFIG!$D$7)/31,0)&gt;=('Charges variables (avancé)'!$J73+'Charges variables (avancé)'!$K73),INDEX($C552:$BJ552,,COLUMN('Charges variables-Calculs auto'!S$152)-COLUMN('Charges variables-Calculs auto'!$C$152)+1-('Charges variables (avancé)'!$J73+'Charges variables (avancé)'!$K73)),0)*(1-'Charges variables (avancé)'!$L73))*'Charges variables (avancé)'!$X73</f>
        <v>0</v>
      </c>
      <c r="T578" s="341">
        <f>(('Charges variables (avancé)'!$L73*T552)+IF(ROUND(('Charges variables-Calculs auto'!T$152-CONFIG!$D$7)/31,0)&gt;=('Charges variables (avancé)'!$J73+'Charges variables (avancé)'!$K73),INDEX($C552:$BJ552,,COLUMN('Charges variables-Calculs auto'!T$152)-COLUMN('Charges variables-Calculs auto'!$C$152)+1-('Charges variables (avancé)'!$J73+'Charges variables (avancé)'!$K73)),0)*(1-'Charges variables (avancé)'!$L73))*'Charges variables (avancé)'!$X73</f>
        <v>0</v>
      </c>
      <c r="U578" s="341">
        <f>(('Charges variables (avancé)'!$L73*U552)+IF(ROUND(('Charges variables-Calculs auto'!U$152-CONFIG!$D$7)/31,0)&gt;=('Charges variables (avancé)'!$J73+'Charges variables (avancé)'!$K73),INDEX($C552:$BJ552,,COLUMN('Charges variables-Calculs auto'!U$152)-COLUMN('Charges variables-Calculs auto'!$C$152)+1-('Charges variables (avancé)'!$J73+'Charges variables (avancé)'!$K73)),0)*(1-'Charges variables (avancé)'!$L73))*'Charges variables (avancé)'!$X73</f>
        <v>0</v>
      </c>
      <c r="V578" s="341">
        <f>(('Charges variables (avancé)'!$L73*V552)+IF(ROUND(('Charges variables-Calculs auto'!V$152-CONFIG!$D$7)/31,0)&gt;=('Charges variables (avancé)'!$J73+'Charges variables (avancé)'!$K73),INDEX($C552:$BJ552,,COLUMN('Charges variables-Calculs auto'!V$152)-COLUMN('Charges variables-Calculs auto'!$C$152)+1-('Charges variables (avancé)'!$J73+'Charges variables (avancé)'!$K73)),0)*(1-'Charges variables (avancé)'!$L73))*'Charges variables (avancé)'!$X73</f>
        <v>0</v>
      </c>
      <c r="W578" s="341">
        <f>(('Charges variables (avancé)'!$L73*W552)+IF(ROUND(('Charges variables-Calculs auto'!W$152-CONFIG!$D$7)/31,0)&gt;=('Charges variables (avancé)'!$J73+'Charges variables (avancé)'!$K73),INDEX($C552:$BJ552,,COLUMN('Charges variables-Calculs auto'!W$152)-COLUMN('Charges variables-Calculs auto'!$C$152)+1-('Charges variables (avancé)'!$J73+'Charges variables (avancé)'!$K73)),0)*(1-'Charges variables (avancé)'!$L73))*'Charges variables (avancé)'!$X73</f>
        <v>0</v>
      </c>
      <c r="X578" s="341">
        <f>(('Charges variables (avancé)'!$L73*X552)+IF(ROUND(('Charges variables-Calculs auto'!X$152-CONFIG!$D$7)/31,0)&gt;=('Charges variables (avancé)'!$J73+'Charges variables (avancé)'!$K73),INDEX($C552:$BJ552,,COLUMN('Charges variables-Calculs auto'!X$152)-COLUMN('Charges variables-Calculs auto'!$C$152)+1-('Charges variables (avancé)'!$J73+'Charges variables (avancé)'!$K73)),0)*(1-'Charges variables (avancé)'!$L73))*'Charges variables (avancé)'!$X73</f>
        <v>0</v>
      </c>
      <c r="Y578" s="341">
        <f>(('Charges variables (avancé)'!$L73*Y552)+IF(ROUND(('Charges variables-Calculs auto'!Y$152-CONFIG!$D$7)/31,0)&gt;=('Charges variables (avancé)'!$J73+'Charges variables (avancé)'!$K73),INDEX($C552:$BJ552,,COLUMN('Charges variables-Calculs auto'!Y$152)-COLUMN('Charges variables-Calculs auto'!$C$152)+1-('Charges variables (avancé)'!$J73+'Charges variables (avancé)'!$K73)),0)*(1-'Charges variables (avancé)'!$L73))*'Charges variables (avancé)'!$X73</f>
        <v>0</v>
      </c>
      <c r="Z578" s="341">
        <f>(('Charges variables (avancé)'!$L73*Z552)+IF(ROUND(('Charges variables-Calculs auto'!Z$152-CONFIG!$D$7)/31,0)&gt;=('Charges variables (avancé)'!$J73+'Charges variables (avancé)'!$K73),INDEX($C552:$BJ552,,COLUMN('Charges variables-Calculs auto'!Z$152)-COLUMN('Charges variables-Calculs auto'!$C$152)+1-('Charges variables (avancé)'!$J73+'Charges variables (avancé)'!$K73)),0)*(1-'Charges variables (avancé)'!$L73))*'Charges variables (avancé)'!$X73</f>
        <v>0</v>
      </c>
      <c r="AA578" s="341">
        <f>(('Charges variables (avancé)'!$L73*AA552)+IF(ROUND(('Charges variables-Calculs auto'!AA$152-CONFIG!$D$7)/31,0)&gt;=('Charges variables (avancé)'!$J73+'Charges variables (avancé)'!$K73),INDEX($C552:$BJ552,,COLUMN('Charges variables-Calculs auto'!AA$152)-COLUMN('Charges variables-Calculs auto'!$C$152)+1-('Charges variables (avancé)'!$J73+'Charges variables (avancé)'!$K73)),0)*(1-'Charges variables (avancé)'!$L73))*'Charges variables (avancé)'!$Z73</f>
        <v>0</v>
      </c>
      <c r="AB578" s="341">
        <f>(('Charges variables (avancé)'!$L73*AB552)+IF(ROUND(('Charges variables-Calculs auto'!AB$152-CONFIG!$D$7)/31,0)&gt;=('Charges variables (avancé)'!$J73+'Charges variables (avancé)'!$K73),INDEX($C552:$BJ552,,COLUMN('Charges variables-Calculs auto'!AB$152)-COLUMN('Charges variables-Calculs auto'!$C$152)+1-('Charges variables (avancé)'!$J73+'Charges variables (avancé)'!$K73)),0)*(1-'Charges variables (avancé)'!$L73))*'Charges variables (avancé)'!$Z73</f>
        <v>0</v>
      </c>
      <c r="AC578" s="341">
        <f>(('Charges variables (avancé)'!$L73*AC552)+IF(ROUND(('Charges variables-Calculs auto'!AC$152-CONFIG!$D$7)/31,0)&gt;=('Charges variables (avancé)'!$J73+'Charges variables (avancé)'!$K73),INDEX($C552:$BJ552,,COLUMN('Charges variables-Calculs auto'!AC$152)-COLUMN('Charges variables-Calculs auto'!$C$152)+1-('Charges variables (avancé)'!$J73+'Charges variables (avancé)'!$K73)),0)*(1-'Charges variables (avancé)'!$L73))*'Charges variables (avancé)'!$Z73</f>
        <v>0</v>
      </c>
      <c r="AD578" s="341">
        <f>(('Charges variables (avancé)'!$L73*AD552)+IF(ROUND(('Charges variables-Calculs auto'!AD$152-CONFIG!$D$7)/31,0)&gt;=('Charges variables (avancé)'!$J73+'Charges variables (avancé)'!$K73),INDEX($C552:$BJ552,,COLUMN('Charges variables-Calculs auto'!AD$152)-COLUMN('Charges variables-Calculs auto'!$C$152)+1-('Charges variables (avancé)'!$J73+'Charges variables (avancé)'!$K73)),0)*(1-'Charges variables (avancé)'!$L73))*'Charges variables (avancé)'!$Z73</f>
        <v>0</v>
      </c>
      <c r="AE578" s="341">
        <f>(('Charges variables (avancé)'!$L73*AE552)+IF(ROUND(('Charges variables-Calculs auto'!AE$152-CONFIG!$D$7)/31,0)&gt;=('Charges variables (avancé)'!$J73+'Charges variables (avancé)'!$K73),INDEX($C552:$BJ552,,COLUMN('Charges variables-Calculs auto'!AE$152)-COLUMN('Charges variables-Calculs auto'!$C$152)+1-('Charges variables (avancé)'!$J73+'Charges variables (avancé)'!$K73)),0)*(1-'Charges variables (avancé)'!$L73))*'Charges variables (avancé)'!$Z73</f>
        <v>0</v>
      </c>
      <c r="AF578" s="341">
        <f>(('Charges variables (avancé)'!$L73*AF552)+IF(ROUND(('Charges variables-Calculs auto'!AF$152-CONFIG!$D$7)/31,0)&gt;=('Charges variables (avancé)'!$J73+'Charges variables (avancé)'!$K73),INDEX($C552:$BJ552,,COLUMN('Charges variables-Calculs auto'!AF$152)-COLUMN('Charges variables-Calculs auto'!$C$152)+1-('Charges variables (avancé)'!$J73+'Charges variables (avancé)'!$K73)),0)*(1-'Charges variables (avancé)'!$L73))*'Charges variables (avancé)'!$Z73</f>
        <v>0</v>
      </c>
      <c r="AG578" s="341">
        <f>(('Charges variables (avancé)'!$L73*AG552)+IF(ROUND(('Charges variables-Calculs auto'!AG$152-CONFIG!$D$7)/31,0)&gt;=('Charges variables (avancé)'!$J73+'Charges variables (avancé)'!$K73),INDEX($C552:$BJ552,,COLUMN('Charges variables-Calculs auto'!AG$152)-COLUMN('Charges variables-Calculs auto'!$C$152)+1-('Charges variables (avancé)'!$J73+'Charges variables (avancé)'!$K73)),0)*(1-'Charges variables (avancé)'!$L73))*'Charges variables (avancé)'!$Z73</f>
        <v>0</v>
      </c>
      <c r="AH578" s="341">
        <f>(('Charges variables (avancé)'!$L73*AH552)+IF(ROUND(('Charges variables-Calculs auto'!AH$152-CONFIG!$D$7)/31,0)&gt;=('Charges variables (avancé)'!$J73+'Charges variables (avancé)'!$K73),INDEX($C552:$BJ552,,COLUMN('Charges variables-Calculs auto'!AH$152)-COLUMN('Charges variables-Calculs auto'!$C$152)+1-('Charges variables (avancé)'!$J73+'Charges variables (avancé)'!$K73)),0)*(1-'Charges variables (avancé)'!$L73))*'Charges variables (avancé)'!$Z73</f>
        <v>0</v>
      </c>
      <c r="AI578" s="341">
        <f>(('Charges variables (avancé)'!$L73*AI552)+IF(ROUND(('Charges variables-Calculs auto'!AI$152-CONFIG!$D$7)/31,0)&gt;=('Charges variables (avancé)'!$J73+'Charges variables (avancé)'!$K73),INDEX($C552:$BJ552,,COLUMN('Charges variables-Calculs auto'!AI$152)-COLUMN('Charges variables-Calculs auto'!$C$152)+1-('Charges variables (avancé)'!$J73+'Charges variables (avancé)'!$K73)),0)*(1-'Charges variables (avancé)'!$L73))*'Charges variables (avancé)'!$Z73</f>
        <v>0</v>
      </c>
      <c r="AJ578" s="341">
        <f>(('Charges variables (avancé)'!$L73*AJ552)+IF(ROUND(('Charges variables-Calculs auto'!AJ$152-CONFIG!$D$7)/31,0)&gt;=('Charges variables (avancé)'!$J73+'Charges variables (avancé)'!$K73),INDEX($C552:$BJ552,,COLUMN('Charges variables-Calculs auto'!AJ$152)-COLUMN('Charges variables-Calculs auto'!$C$152)+1-('Charges variables (avancé)'!$J73+'Charges variables (avancé)'!$K73)),0)*(1-'Charges variables (avancé)'!$L73))*'Charges variables (avancé)'!$Z73</f>
        <v>0</v>
      </c>
      <c r="AK578" s="341">
        <f>(('Charges variables (avancé)'!$L73*AK552)+IF(ROUND(('Charges variables-Calculs auto'!AK$152-CONFIG!$D$7)/31,0)&gt;=('Charges variables (avancé)'!$J73+'Charges variables (avancé)'!$K73),INDEX($C552:$BJ552,,COLUMN('Charges variables-Calculs auto'!AK$152)-COLUMN('Charges variables-Calculs auto'!$C$152)+1-('Charges variables (avancé)'!$J73+'Charges variables (avancé)'!$K73)),0)*(1-'Charges variables (avancé)'!$L73))*'Charges variables (avancé)'!$Z73</f>
        <v>0</v>
      </c>
      <c r="AL578" s="341">
        <f>(('Charges variables (avancé)'!$L73*AL552)+IF(ROUND(('Charges variables-Calculs auto'!AL$152-CONFIG!$D$7)/31,0)&gt;=('Charges variables (avancé)'!$J73+'Charges variables (avancé)'!$K73),INDEX($C552:$BJ552,,COLUMN('Charges variables-Calculs auto'!AL$152)-COLUMN('Charges variables-Calculs auto'!$C$152)+1-('Charges variables (avancé)'!$J73+'Charges variables (avancé)'!$K73)),0)*(1-'Charges variables (avancé)'!$L73))*'Charges variables (avancé)'!$Z73</f>
        <v>0</v>
      </c>
      <c r="AM578" s="341">
        <f>(('Charges variables (avancé)'!$L73*AM552)+IF(ROUND(('Charges variables-Calculs auto'!AM$152-CONFIG!$D$7)/31,0)&gt;=('Charges variables (avancé)'!$J73+'Charges variables (avancé)'!$K73),INDEX($C552:$BJ552,,COLUMN('Charges variables-Calculs auto'!AM$152)-COLUMN('Charges variables-Calculs auto'!$C$152)+1-('Charges variables (avancé)'!$J73+'Charges variables (avancé)'!$K73)),0)*(1-'Charges variables (avancé)'!$L73))*'Charges variables (avancé)'!$AB73</f>
        <v>0</v>
      </c>
      <c r="AN578" s="341">
        <f>(('Charges variables (avancé)'!$L73*AN552)+IF(ROUND(('Charges variables-Calculs auto'!AN$152-CONFIG!$D$7)/31,0)&gt;=('Charges variables (avancé)'!$J73+'Charges variables (avancé)'!$K73),INDEX($C552:$BJ552,,COLUMN('Charges variables-Calculs auto'!AN$152)-COLUMN('Charges variables-Calculs auto'!$C$152)+1-('Charges variables (avancé)'!$J73+'Charges variables (avancé)'!$K73)),0)*(1-'Charges variables (avancé)'!$L73))*'Charges variables (avancé)'!$AB73</f>
        <v>0</v>
      </c>
      <c r="AO578" s="341">
        <f>(('Charges variables (avancé)'!$L73*AO552)+IF(ROUND(('Charges variables-Calculs auto'!AO$152-CONFIG!$D$7)/31,0)&gt;=('Charges variables (avancé)'!$J73+'Charges variables (avancé)'!$K73),INDEX($C552:$BJ552,,COLUMN('Charges variables-Calculs auto'!AO$152)-COLUMN('Charges variables-Calculs auto'!$C$152)+1-('Charges variables (avancé)'!$J73+'Charges variables (avancé)'!$K73)),0)*(1-'Charges variables (avancé)'!$L73))*'Charges variables (avancé)'!$AB73</f>
        <v>0</v>
      </c>
      <c r="AP578" s="341">
        <f>(('Charges variables (avancé)'!$L73*AP552)+IF(ROUND(('Charges variables-Calculs auto'!AP$152-CONFIG!$D$7)/31,0)&gt;=('Charges variables (avancé)'!$J73+'Charges variables (avancé)'!$K73),INDEX($C552:$BJ552,,COLUMN('Charges variables-Calculs auto'!AP$152)-COLUMN('Charges variables-Calculs auto'!$C$152)+1-('Charges variables (avancé)'!$J73+'Charges variables (avancé)'!$K73)),0)*(1-'Charges variables (avancé)'!$L73))*'Charges variables (avancé)'!$AB73</f>
        <v>0</v>
      </c>
      <c r="AQ578" s="341">
        <f>(('Charges variables (avancé)'!$L73*AQ552)+IF(ROUND(('Charges variables-Calculs auto'!AQ$152-CONFIG!$D$7)/31,0)&gt;=('Charges variables (avancé)'!$J73+'Charges variables (avancé)'!$K73),INDEX($C552:$BJ552,,COLUMN('Charges variables-Calculs auto'!AQ$152)-COLUMN('Charges variables-Calculs auto'!$C$152)+1-('Charges variables (avancé)'!$J73+'Charges variables (avancé)'!$K73)),0)*(1-'Charges variables (avancé)'!$L73))*'Charges variables (avancé)'!$AB73</f>
        <v>0</v>
      </c>
      <c r="AR578" s="341">
        <f>(('Charges variables (avancé)'!$L73*AR552)+IF(ROUND(('Charges variables-Calculs auto'!AR$152-CONFIG!$D$7)/31,0)&gt;=('Charges variables (avancé)'!$J73+'Charges variables (avancé)'!$K73),INDEX($C552:$BJ552,,COLUMN('Charges variables-Calculs auto'!AR$152)-COLUMN('Charges variables-Calculs auto'!$C$152)+1-('Charges variables (avancé)'!$J73+'Charges variables (avancé)'!$K73)),0)*(1-'Charges variables (avancé)'!$L73))*'Charges variables (avancé)'!$AB73</f>
        <v>0</v>
      </c>
      <c r="AS578" s="341">
        <f>(('Charges variables (avancé)'!$L73*AS552)+IF(ROUND(('Charges variables-Calculs auto'!AS$152-CONFIG!$D$7)/31,0)&gt;=('Charges variables (avancé)'!$J73+'Charges variables (avancé)'!$K73),INDEX($C552:$BJ552,,COLUMN('Charges variables-Calculs auto'!AS$152)-COLUMN('Charges variables-Calculs auto'!$C$152)+1-('Charges variables (avancé)'!$J73+'Charges variables (avancé)'!$K73)),0)*(1-'Charges variables (avancé)'!$L73))*'Charges variables (avancé)'!$AB73</f>
        <v>0</v>
      </c>
      <c r="AT578" s="341">
        <f>(('Charges variables (avancé)'!$L73*AT552)+IF(ROUND(('Charges variables-Calculs auto'!AT$152-CONFIG!$D$7)/31,0)&gt;=('Charges variables (avancé)'!$J73+'Charges variables (avancé)'!$K73),INDEX($C552:$BJ552,,COLUMN('Charges variables-Calculs auto'!AT$152)-COLUMN('Charges variables-Calculs auto'!$C$152)+1-('Charges variables (avancé)'!$J73+'Charges variables (avancé)'!$K73)),0)*(1-'Charges variables (avancé)'!$L73))*'Charges variables (avancé)'!$AB73</f>
        <v>0</v>
      </c>
      <c r="AU578" s="341">
        <f>(('Charges variables (avancé)'!$L73*AU552)+IF(ROUND(('Charges variables-Calculs auto'!AU$152-CONFIG!$D$7)/31,0)&gt;=('Charges variables (avancé)'!$J73+'Charges variables (avancé)'!$K73),INDEX($C552:$BJ552,,COLUMN('Charges variables-Calculs auto'!AU$152)-COLUMN('Charges variables-Calculs auto'!$C$152)+1-('Charges variables (avancé)'!$J73+'Charges variables (avancé)'!$K73)),0)*(1-'Charges variables (avancé)'!$L73))*'Charges variables (avancé)'!$AB73</f>
        <v>0</v>
      </c>
      <c r="AV578" s="341">
        <f>(('Charges variables (avancé)'!$L73*AV552)+IF(ROUND(('Charges variables-Calculs auto'!AV$152-CONFIG!$D$7)/31,0)&gt;=('Charges variables (avancé)'!$J73+'Charges variables (avancé)'!$K73),INDEX($C552:$BJ552,,COLUMN('Charges variables-Calculs auto'!AV$152)-COLUMN('Charges variables-Calculs auto'!$C$152)+1-('Charges variables (avancé)'!$J73+'Charges variables (avancé)'!$K73)),0)*(1-'Charges variables (avancé)'!$L73))*'Charges variables (avancé)'!$AB73</f>
        <v>0</v>
      </c>
      <c r="AW578" s="341">
        <f>(('Charges variables (avancé)'!$L73*AW552)+IF(ROUND(('Charges variables-Calculs auto'!AW$152-CONFIG!$D$7)/31,0)&gt;=('Charges variables (avancé)'!$J73+'Charges variables (avancé)'!$K73),INDEX($C552:$BJ552,,COLUMN('Charges variables-Calculs auto'!AW$152)-COLUMN('Charges variables-Calculs auto'!$C$152)+1-('Charges variables (avancé)'!$J73+'Charges variables (avancé)'!$K73)),0)*(1-'Charges variables (avancé)'!$L73))*'Charges variables (avancé)'!$AB73</f>
        <v>0</v>
      </c>
      <c r="AX578" s="341">
        <f>(('Charges variables (avancé)'!$L73*AX552)+IF(ROUND(('Charges variables-Calculs auto'!AX$152-CONFIG!$D$7)/31,0)&gt;=('Charges variables (avancé)'!$J73+'Charges variables (avancé)'!$K73),INDEX($C552:$BJ552,,COLUMN('Charges variables-Calculs auto'!AX$152)-COLUMN('Charges variables-Calculs auto'!$C$152)+1-('Charges variables (avancé)'!$J73+'Charges variables (avancé)'!$K73)),0)*(1-'Charges variables (avancé)'!$L73))*'Charges variables (avancé)'!$AB73</f>
        <v>0</v>
      </c>
      <c r="AY578" s="341">
        <f>(('Charges variables (avancé)'!$L73*AY552)+IF(ROUND(('Charges variables-Calculs auto'!AY$152-CONFIG!$D$7)/31,0)&gt;=('Charges variables (avancé)'!$J73+'Charges variables (avancé)'!$K73),INDEX($C552:$BJ552,,COLUMN('Charges variables-Calculs auto'!AY$152)-COLUMN('Charges variables-Calculs auto'!$C$152)+1-('Charges variables (avancé)'!$J73+'Charges variables (avancé)'!$K73)),0)*(1-'Charges variables (avancé)'!$L73))*'Charges variables (avancé)'!$AD73</f>
        <v>0</v>
      </c>
      <c r="AZ578" s="341">
        <f>(('Charges variables (avancé)'!$L73*AZ552)+IF(ROUND(('Charges variables-Calculs auto'!AZ$152-CONFIG!$D$7)/31,0)&gt;=('Charges variables (avancé)'!$J73+'Charges variables (avancé)'!$K73),INDEX($C552:$BJ552,,COLUMN('Charges variables-Calculs auto'!AZ$152)-COLUMN('Charges variables-Calculs auto'!$C$152)+1-('Charges variables (avancé)'!$J73+'Charges variables (avancé)'!$K73)),0)*(1-'Charges variables (avancé)'!$L73))*'Charges variables (avancé)'!$AD73</f>
        <v>0</v>
      </c>
      <c r="BA578" s="341">
        <f>(('Charges variables (avancé)'!$L73*BA552)+IF(ROUND(('Charges variables-Calculs auto'!BA$152-CONFIG!$D$7)/31,0)&gt;=('Charges variables (avancé)'!$J73+'Charges variables (avancé)'!$K73),INDEX($C552:$BJ552,,COLUMN('Charges variables-Calculs auto'!BA$152)-COLUMN('Charges variables-Calculs auto'!$C$152)+1-('Charges variables (avancé)'!$J73+'Charges variables (avancé)'!$K73)),0)*(1-'Charges variables (avancé)'!$L73))*'Charges variables (avancé)'!$AD73</f>
        <v>0</v>
      </c>
      <c r="BB578" s="341">
        <f>(('Charges variables (avancé)'!$L73*BB552)+IF(ROUND(('Charges variables-Calculs auto'!BB$152-CONFIG!$D$7)/31,0)&gt;=('Charges variables (avancé)'!$J73+'Charges variables (avancé)'!$K73),INDEX($C552:$BJ552,,COLUMN('Charges variables-Calculs auto'!BB$152)-COLUMN('Charges variables-Calculs auto'!$C$152)+1-('Charges variables (avancé)'!$J73+'Charges variables (avancé)'!$K73)),0)*(1-'Charges variables (avancé)'!$L73))*'Charges variables (avancé)'!$AD73</f>
        <v>0</v>
      </c>
      <c r="BC578" s="341">
        <f>(('Charges variables (avancé)'!$L73*BC552)+IF(ROUND(('Charges variables-Calculs auto'!BC$152-CONFIG!$D$7)/31,0)&gt;=('Charges variables (avancé)'!$J73+'Charges variables (avancé)'!$K73),INDEX($C552:$BJ552,,COLUMN('Charges variables-Calculs auto'!BC$152)-COLUMN('Charges variables-Calculs auto'!$C$152)+1-('Charges variables (avancé)'!$J73+'Charges variables (avancé)'!$K73)),0)*(1-'Charges variables (avancé)'!$L73))*'Charges variables (avancé)'!$AD73</f>
        <v>0</v>
      </c>
      <c r="BD578" s="341">
        <f>(('Charges variables (avancé)'!$L73*BD552)+IF(ROUND(('Charges variables-Calculs auto'!BD$152-CONFIG!$D$7)/31,0)&gt;=('Charges variables (avancé)'!$J73+'Charges variables (avancé)'!$K73),INDEX($C552:$BJ552,,COLUMN('Charges variables-Calculs auto'!BD$152)-COLUMN('Charges variables-Calculs auto'!$C$152)+1-('Charges variables (avancé)'!$J73+'Charges variables (avancé)'!$K73)),0)*(1-'Charges variables (avancé)'!$L73))*'Charges variables (avancé)'!$AD73</f>
        <v>0</v>
      </c>
      <c r="BE578" s="341">
        <f>(('Charges variables (avancé)'!$L73*BE552)+IF(ROUND(('Charges variables-Calculs auto'!BE$152-CONFIG!$D$7)/31,0)&gt;=('Charges variables (avancé)'!$J73+'Charges variables (avancé)'!$K73),INDEX($C552:$BJ552,,COLUMN('Charges variables-Calculs auto'!BE$152)-COLUMN('Charges variables-Calculs auto'!$C$152)+1-('Charges variables (avancé)'!$J73+'Charges variables (avancé)'!$K73)),0)*(1-'Charges variables (avancé)'!$L73))*'Charges variables (avancé)'!$AD73</f>
        <v>0</v>
      </c>
      <c r="BF578" s="341">
        <f>(('Charges variables (avancé)'!$L73*BF552)+IF(ROUND(('Charges variables-Calculs auto'!BF$152-CONFIG!$D$7)/31,0)&gt;=('Charges variables (avancé)'!$J73+'Charges variables (avancé)'!$K73),INDEX($C552:$BJ552,,COLUMN('Charges variables-Calculs auto'!BF$152)-COLUMN('Charges variables-Calculs auto'!$C$152)+1-('Charges variables (avancé)'!$J73+'Charges variables (avancé)'!$K73)),0)*(1-'Charges variables (avancé)'!$L73))*'Charges variables (avancé)'!$AD73</f>
        <v>0</v>
      </c>
      <c r="BG578" s="341">
        <f>(('Charges variables (avancé)'!$L73*BG552)+IF(ROUND(('Charges variables-Calculs auto'!BG$152-CONFIG!$D$7)/31,0)&gt;=('Charges variables (avancé)'!$J73+'Charges variables (avancé)'!$K73),INDEX($C552:$BJ552,,COLUMN('Charges variables-Calculs auto'!BG$152)-COLUMN('Charges variables-Calculs auto'!$C$152)+1-('Charges variables (avancé)'!$J73+'Charges variables (avancé)'!$K73)),0)*(1-'Charges variables (avancé)'!$L73))*'Charges variables (avancé)'!$AD73</f>
        <v>0</v>
      </c>
      <c r="BH578" s="341">
        <f>(('Charges variables (avancé)'!$L73*BH552)+IF(ROUND(('Charges variables-Calculs auto'!BH$152-CONFIG!$D$7)/31,0)&gt;=('Charges variables (avancé)'!$J73+'Charges variables (avancé)'!$K73),INDEX($C552:$BJ552,,COLUMN('Charges variables-Calculs auto'!BH$152)-COLUMN('Charges variables-Calculs auto'!$C$152)+1-('Charges variables (avancé)'!$J73+'Charges variables (avancé)'!$K73)),0)*(1-'Charges variables (avancé)'!$L73))*'Charges variables (avancé)'!$AD73</f>
        <v>0</v>
      </c>
      <c r="BI578" s="341">
        <f>(('Charges variables (avancé)'!$L73*BI552)+IF(ROUND(('Charges variables-Calculs auto'!BI$152-CONFIG!$D$7)/31,0)&gt;=('Charges variables (avancé)'!$J73+'Charges variables (avancé)'!$K73),INDEX($C552:$BJ552,,COLUMN('Charges variables-Calculs auto'!BI$152)-COLUMN('Charges variables-Calculs auto'!$C$152)+1-('Charges variables (avancé)'!$J73+'Charges variables (avancé)'!$K73)),0)*(1-'Charges variables (avancé)'!$L73))*'Charges variables (avancé)'!$AD73</f>
        <v>0</v>
      </c>
      <c r="BJ578" s="341">
        <f>(('Charges variables (avancé)'!$L73*BJ552)+IF(ROUND(('Charges variables-Calculs auto'!BJ$152-CONFIG!$D$7)/31,0)&gt;=('Charges variables (avancé)'!$J73+'Charges variables (avancé)'!$K73),INDEX($C552:$BJ552,,COLUMN('Charges variables-Calculs auto'!BJ$152)-COLUMN('Charges variables-Calculs auto'!$C$152)+1-('Charges variables (avancé)'!$J73+'Charges variables (avancé)'!$K73)),0)*(1-'Charges variables (avancé)'!$L73))*'Charges variables (avancé)'!$AD73</f>
        <v>0</v>
      </c>
    </row>
    <row r="579" spans="2:62" ht="15" customHeight="1">
      <c r="B579" s="366">
        <f>'Charges variables (avancé)'!$C$74</f>
        <v>0</v>
      </c>
      <c r="C579" s="341">
        <f>(('Charges variables (avancé)'!$L74*C553)+IF(ROUND(('Charges variables-Calculs auto'!C$152-CONFIG!$D$7)/31,0)&gt;=('Charges variables (avancé)'!$J74+'Charges variables (avancé)'!$K74),INDEX($C553:$BJ553,,COLUMN('Charges variables-Calculs auto'!C$152)-COLUMN('Charges variables-Calculs auto'!$C$152)+1-('Charges variables (avancé)'!$J74+'Charges variables (avancé)'!$K74)),0)*(1-'Charges variables (avancé)'!$L74))*'Charges variables (avancé)'!$D74</f>
        <v>0</v>
      </c>
      <c r="D579" s="341">
        <f>(('Charges variables (avancé)'!$L74*D553)+IF(ROUND(('Charges variables-Calculs auto'!D$152-CONFIG!$D$7)/31,0)&gt;=('Charges variables (avancé)'!$J74+'Charges variables (avancé)'!$K74),INDEX($C553:$BJ553,,COLUMN('Charges variables-Calculs auto'!D$152)-COLUMN('Charges variables-Calculs auto'!$C$152)+1-('Charges variables (avancé)'!$J74+'Charges variables (avancé)'!$K74)),0)*(1-'Charges variables (avancé)'!$L74))*'Charges variables (avancé)'!$D74</f>
        <v>0</v>
      </c>
      <c r="E579" s="341">
        <f>(('Charges variables (avancé)'!$L74*E553)+IF(ROUND(('Charges variables-Calculs auto'!E$152-CONFIG!$D$7)/31,0)&gt;=('Charges variables (avancé)'!$J74+'Charges variables (avancé)'!$K74),INDEX($C553:$BJ553,,COLUMN('Charges variables-Calculs auto'!E$152)-COLUMN('Charges variables-Calculs auto'!$C$152)+1-('Charges variables (avancé)'!$J74+'Charges variables (avancé)'!$K74)),0)*(1-'Charges variables (avancé)'!$L74))*'Charges variables (avancé)'!$D74</f>
        <v>0</v>
      </c>
      <c r="F579" s="341">
        <f>(('Charges variables (avancé)'!$L74*F553)+IF(ROUND(('Charges variables-Calculs auto'!F$152-CONFIG!$D$7)/31,0)&gt;=('Charges variables (avancé)'!$J74+'Charges variables (avancé)'!$K74),INDEX($C553:$BJ553,,COLUMN('Charges variables-Calculs auto'!F$152)-COLUMN('Charges variables-Calculs auto'!$C$152)+1-('Charges variables (avancé)'!$J74+'Charges variables (avancé)'!$K74)),0)*(1-'Charges variables (avancé)'!$L74))*'Charges variables (avancé)'!$D74</f>
        <v>0</v>
      </c>
      <c r="G579" s="341">
        <f>(('Charges variables (avancé)'!$L74*G553)+IF(ROUND(('Charges variables-Calculs auto'!G$152-CONFIG!$D$7)/31,0)&gt;=('Charges variables (avancé)'!$J74+'Charges variables (avancé)'!$K74),INDEX($C553:$BJ553,,COLUMN('Charges variables-Calculs auto'!G$152)-COLUMN('Charges variables-Calculs auto'!$C$152)+1-('Charges variables (avancé)'!$J74+'Charges variables (avancé)'!$K74)),0)*(1-'Charges variables (avancé)'!$L74))*'Charges variables (avancé)'!$D74</f>
        <v>0</v>
      </c>
      <c r="H579" s="341">
        <f>(('Charges variables (avancé)'!$L74*H553)+IF(ROUND(('Charges variables-Calculs auto'!H$152-CONFIG!$D$7)/31,0)&gt;=('Charges variables (avancé)'!$J74+'Charges variables (avancé)'!$K74),INDEX($C553:$BJ553,,COLUMN('Charges variables-Calculs auto'!H$152)-COLUMN('Charges variables-Calculs auto'!$C$152)+1-('Charges variables (avancé)'!$J74+'Charges variables (avancé)'!$K74)),0)*(1-'Charges variables (avancé)'!$L74))*'Charges variables (avancé)'!$D74</f>
        <v>0</v>
      </c>
      <c r="I579" s="341">
        <f>(('Charges variables (avancé)'!$L74*I553)+IF(ROUND(('Charges variables-Calculs auto'!I$152-CONFIG!$D$7)/31,0)&gt;=('Charges variables (avancé)'!$J74+'Charges variables (avancé)'!$K74),INDEX($C553:$BJ553,,COLUMN('Charges variables-Calculs auto'!I$152)-COLUMN('Charges variables-Calculs auto'!$C$152)+1-('Charges variables (avancé)'!$J74+'Charges variables (avancé)'!$K74)),0)*(1-'Charges variables (avancé)'!$L74))*'Charges variables (avancé)'!$D74</f>
        <v>0</v>
      </c>
      <c r="J579" s="341">
        <f>(('Charges variables (avancé)'!$L74*J553)+IF(ROUND(('Charges variables-Calculs auto'!J$152-CONFIG!$D$7)/31,0)&gt;=('Charges variables (avancé)'!$J74+'Charges variables (avancé)'!$K74),INDEX($C553:$BJ553,,COLUMN('Charges variables-Calculs auto'!J$152)-COLUMN('Charges variables-Calculs auto'!$C$152)+1-('Charges variables (avancé)'!$J74+'Charges variables (avancé)'!$K74)),0)*(1-'Charges variables (avancé)'!$L74))*'Charges variables (avancé)'!$D74</f>
        <v>0</v>
      </c>
      <c r="K579" s="341">
        <f>(('Charges variables (avancé)'!$L74*K553)+IF(ROUND(('Charges variables-Calculs auto'!K$152-CONFIG!$D$7)/31,0)&gt;=('Charges variables (avancé)'!$J74+'Charges variables (avancé)'!$K74),INDEX($C553:$BJ553,,COLUMN('Charges variables-Calculs auto'!K$152)-COLUMN('Charges variables-Calculs auto'!$C$152)+1-('Charges variables (avancé)'!$J74+'Charges variables (avancé)'!$K74)),0)*(1-'Charges variables (avancé)'!$L74))*'Charges variables (avancé)'!$D74</f>
        <v>0</v>
      </c>
      <c r="L579" s="341">
        <f>(('Charges variables (avancé)'!$L74*L553)+IF(ROUND(('Charges variables-Calculs auto'!L$152-CONFIG!$D$7)/31,0)&gt;=('Charges variables (avancé)'!$J74+'Charges variables (avancé)'!$K74),INDEX($C553:$BJ553,,COLUMN('Charges variables-Calculs auto'!L$152)-COLUMN('Charges variables-Calculs auto'!$C$152)+1-('Charges variables (avancé)'!$J74+'Charges variables (avancé)'!$K74)),0)*(1-'Charges variables (avancé)'!$L74))*'Charges variables (avancé)'!$D74</f>
        <v>0</v>
      </c>
      <c r="M579" s="341">
        <f>(('Charges variables (avancé)'!$L74*M553)+IF(ROUND(('Charges variables-Calculs auto'!M$152-CONFIG!$D$7)/31,0)&gt;=('Charges variables (avancé)'!$J74+'Charges variables (avancé)'!$K74),INDEX($C553:$BJ553,,COLUMN('Charges variables-Calculs auto'!M$152)-COLUMN('Charges variables-Calculs auto'!$C$152)+1-('Charges variables (avancé)'!$J74+'Charges variables (avancé)'!$K74)),0)*(1-'Charges variables (avancé)'!$L74))*'Charges variables (avancé)'!$D74</f>
        <v>0</v>
      </c>
      <c r="N579" s="341">
        <f>(('Charges variables (avancé)'!$L74*N553)+IF(ROUND(('Charges variables-Calculs auto'!N$152-CONFIG!$D$7)/31,0)&gt;=('Charges variables (avancé)'!$J74+'Charges variables (avancé)'!$K74),INDEX($C553:$BJ553,,COLUMN('Charges variables-Calculs auto'!N$152)-COLUMN('Charges variables-Calculs auto'!$C$152)+1-('Charges variables (avancé)'!$J74+'Charges variables (avancé)'!$K74)),0)*(1-'Charges variables (avancé)'!$L74))*'Charges variables (avancé)'!$D74</f>
        <v>0</v>
      </c>
      <c r="O579" s="341">
        <f>(('Charges variables (avancé)'!$L74*O553)+IF(ROUND(('Charges variables-Calculs auto'!O$152-CONFIG!$D$7)/31,0)&gt;=('Charges variables (avancé)'!$J74+'Charges variables (avancé)'!$K74),INDEX($C553:$BJ553,,COLUMN('Charges variables-Calculs auto'!O$152)-COLUMN('Charges variables-Calculs auto'!$C$152)+1-('Charges variables (avancé)'!$J74+'Charges variables (avancé)'!$K74)),0)*(1-'Charges variables (avancé)'!$L74))*'Charges variables (avancé)'!$X74</f>
        <v>0</v>
      </c>
      <c r="P579" s="341">
        <f>(('Charges variables (avancé)'!$L74*P553)+IF(ROUND(('Charges variables-Calculs auto'!P$152-CONFIG!$D$7)/31,0)&gt;=('Charges variables (avancé)'!$J74+'Charges variables (avancé)'!$K74),INDEX($C553:$BJ553,,COLUMN('Charges variables-Calculs auto'!P$152)-COLUMN('Charges variables-Calculs auto'!$C$152)+1-('Charges variables (avancé)'!$J74+'Charges variables (avancé)'!$K74)),0)*(1-'Charges variables (avancé)'!$L74))*'Charges variables (avancé)'!$X74</f>
        <v>0</v>
      </c>
      <c r="Q579" s="341">
        <f>(('Charges variables (avancé)'!$L74*Q553)+IF(ROUND(('Charges variables-Calculs auto'!Q$152-CONFIG!$D$7)/31,0)&gt;=('Charges variables (avancé)'!$J74+'Charges variables (avancé)'!$K74),INDEX($C553:$BJ553,,COLUMN('Charges variables-Calculs auto'!Q$152)-COLUMN('Charges variables-Calculs auto'!$C$152)+1-('Charges variables (avancé)'!$J74+'Charges variables (avancé)'!$K74)),0)*(1-'Charges variables (avancé)'!$L74))*'Charges variables (avancé)'!$X74</f>
        <v>0</v>
      </c>
      <c r="R579" s="341">
        <f>(('Charges variables (avancé)'!$L74*R553)+IF(ROUND(('Charges variables-Calculs auto'!R$152-CONFIG!$D$7)/31,0)&gt;=('Charges variables (avancé)'!$J74+'Charges variables (avancé)'!$K74),INDEX($C553:$BJ553,,COLUMN('Charges variables-Calculs auto'!R$152)-COLUMN('Charges variables-Calculs auto'!$C$152)+1-('Charges variables (avancé)'!$J74+'Charges variables (avancé)'!$K74)),0)*(1-'Charges variables (avancé)'!$L74))*'Charges variables (avancé)'!$X74</f>
        <v>0</v>
      </c>
      <c r="S579" s="341">
        <f>(('Charges variables (avancé)'!$L74*S553)+IF(ROUND(('Charges variables-Calculs auto'!S$152-CONFIG!$D$7)/31,0)&gt;=('Charges variables (avancé)'!$J74+'Charges variables (avancé)'!$K74),INDEX($C553:$BJ553,,COLUMN('Charges variables-Calculs auto'!S$152)-COLUMN('Charges variables-Calculs auto'!$C$152)+1-('Charges variables (avancé)'!$J74+'Charges variables (avancé)'!$K74)),0)*(1-'Charges variables (avancé)'!$L74))*'Charges variables (avancé)'!$X74</f>
        <v>0</v>
      </c>
      <c r="T579" s="341">
        <f>(('Charges variables (avancé)'!$L74*T553)+IF(ROUND(('Charges variables-Calculs auto'!T$152-CONFIG!$D$7)/31,0)&gt;=('Charges variables (avancé)'!$J74+'Charges variables (avancé)'!$K74),INDEX($C553:$BJ553,,COLUMN('Charges variables-Calculs auto'!T$152)-COLUMN('Charges variables-Calculs auto'!$C$152)+1-('Charges variables (avancé)'!$J74+'Charges variables (avancé)'!$K74)),0)*(1-'Charges variables (avancé)'!$L74))*'Charges variables (avancé)'!$X74</f>
        <v>0</v>
      </c>
      <c r="U579" s="341">
        <f>(('Charges variables (avancé)'!$L74*U553)+IF(ROUND(('Charges variables-Calculs auto'!U$152-CONFIG!$D$7)/31,0)&gt;=('Charges variables (avancé)'!$J74+'Charges variables (avancé)'!$K74),INDEX($C553:$BJ553,,COLUMN('Charges variables-Calculs auto'!U$152)-COLUMN('Charges variables-Calculs auto'!$C$152)+1-('Charges variables (avancé)'!$J74+'Charges variables (avancé)'!$K74)),0)*(1-'Charges variables (avancé)'!$L74))*'Charges variables (avancé)'!$X74</f>
        <v>0</v>
      </c>
      <c r="V579" s="341">
        <f>(('Charges variables (avancé)'!$L74*V553)+IF(ROUND(('Charges variables-Calculs auto'!V$152-CONFIG!$D$7)/31,0)&gt;=('Charges variables (avancé)'!$J74+'Charges variables (avancé)'!$K74),INDEX($C553:$BJ553,,COLUMN('Charges variables-Calculs auto'!V$152)-COLUMN('Charges variables-Calculs auto'!$C$152)+1-('Charges variables (avancé)'!$J74+'Charges variables (avancé)'!$K74)),0)*(1-'Charges variables (avancé)'!$L74))*'Charges variables (avancé)'!$X74</f>
        <v>0</v>
      </c>
      <c r="W579" s="341">
        <f>(('Charges variables (avancé)'!$L74*W553)+IF(ROUND(('Charges variables-Calculs auto'!W$152-CONFIG!$D$7)/31,0)&gt;=('Charges variables (avancé)'!$J74+'Charges variables (avancé)'!$K74),INDEX($C553:$BJ553,,COLUMN('Charges variables-Calculs auto'!W$152)-COLUMN('Charges variables-Calculs auto'!$C$152)+1-('Charges variables (avancé)'!$J74+'Charges variables (avancé)'!$K74)),0)*(1-'Charges variables (avancé)'!$L74))*'Charges variables (avancé)'!$X74</f>
        <v>0</v>
      </c>
      <c r="X579" s="341">
        <f>(('Charges variables (avancé)'!$L74*X553)+IF(ROUND(('Charges variables-Calculs auto'!X$152-CONFIG!$D$7)/31,0)&gt;=('Charges variables (avancé)'!$J74+'Charges variables (avancé)'!$K74),INDEX($C553:$BJ553,,COLUMN('Charges variables-Calculs auto'!X$152)-COLUMN('Charges variables-Calculs auto'!$C$152)+1-('Charges variables (avancé)'!$J74+'Charges variables (avancé)'!$K74)),0)*(1-'Charges variables (avancé)'!$L74))*'Charges variables (avancé)'!$X74</f>
        <v>0</v>
      </c>
      <c r="Y579" s="341">
        <f>(('Charges variables (avancé)'!$L74*Y553)+IF(ROUND(('Charges variables-Calculs auto'!Y$152-CONFIG!$D$7)/31,0)&gt;=('Charges variables (avancé)'!$J74+'Charges variables (avancé)'!$K74),INDEX($C553:$BJ553,,COLUMN('Charges variables-Calculs auto'!Y$152)-COLUMN('Charges variables-Calculs auto'!$C$152)+1-('Charges variables (avancé)'!$J74+'Charges variables (avancé)'!$K74)),0)*(1-'Charges variables (avancé)'!$L74))*'Charges variables (avancé)'!$X74</f>
        <v>0</v>
      </c>
      <c r="Z579" s="341">
        <f>(('Charges variables (avancé)'!$L74*Z553)+IF(ROUND(('Charges variables-Calculs auto'!Z$152-CONFIG!$D$7)/31,0)&gt;=('Charges variables (avancé)'!$J74+'Charges variables (avancé)'!$K74),INDEX($C553:$BJ553,,COLUMN('Charges variables-Calculs auto'!Z$152)-COLUMN('Charges variables-Calculs auto'!$C$152)+1-('Charges variables (avancé)'!$J74+'Charges variables (avancé)'!$K74)),0)*(1-'Charges variables (avancé)'!$L74))*'Charges variables (avancé)'!$X74</f>
        <v>0</v>
      </c>
      <c r="AA579" s="341">
        <f>(('Charges variables (avancé)'!$L74*AA553)+IF(ROUND(('Charges variables-Calculs auto'!AA$152-CONFIG!$D$7)/31,0)&gt;=('Charges variables (avancé)'!$J74+'Charges variables (avancé)'!$K74),INDEX($C553:$BJ553,,COLUMN('Charges variables-Calculs auto'!AA$152)-COLUMN('Charges variables-Calculs auto'!$C$152)+1-('Charges variables (avancé)'!$J74+'Charges variables (avancé)'!$K74)),0)*(1-'Charges variables (avancé)'!$L74))*'Charges variables (avancé)'!$Z74</f>
        <v>0</v>
      </c>
      <c r="AB579" s="341">
        <f>(('Charges variables (avancé)'!$L74*AB553)+IF(ROUND(('Charges variables-Calculs auto'!AB$152-CONFIG!$D$7)/31,0)&gt;=('Charges variables (avancé)'!$J74+'Charges variables (avancé)'!$K74),INDEX($C553:$BJ553,,COLUMN('Charges variables-Calculs auto'!AB$152)-COLUMN('Charges variables-Calculs auto'!$C$152)+1-('Charges variables (avancé)'!$J74+'Charges variables (avancé)'!$K74)),0)*(1-'Charges variables (avancé)'!$L74))*'Charges variables (avancé)'!$Z74</f>
        <v>0</v>
      </c>
      <c r="AC579" s="341">
        <f>(('Charges variables (avancé)'!$L74*AC553)+IF(ROUND(('Charges variables-Calculs auto'!AC$152-CONFIG!$D$7)/31,0)&gt;=('Charges variables (avancé)'!$J74+'Charges variables (avancé)'!$K74),INDEX($C553:$BJ553,,COLUMN('Charges variables-Calculs auto'!AC$152)-COLUMN('Charges variables-Calculs auto'!$C$152)+1-('Charges variables (avancé)'!$J74+'Charges variables (avancé)'!$K74)),0)*(1-'Charges variables (avancé)'!$L74))*'Charges variables (avancé)'!$Z74</f>
        <v>0</v>
      </c>
      <c r="AD579" s="341">
        <f>(('Charges variables (avancé)'!$L74*AD553)+IF(ROUND(('Charges variables-Calculs auto'!AD$152-CONFIG!$D$7)/31,0)&gt;=('Charges variables (avancé)'!$J74+'Charges variables (avancé)'!$K74),INDEX($C553:$BJ553,,COLUMN('Charges variables-Calculs auto'!AD$152)-COLUMN('Charges variables-Calculs auto'!$C$152)+1-('Charges variables (avancé)'!$J74+'Charges variables (avancé)'!$K74)),0)*(1-'Charges variables (avancé)'!$L74))*'Charges variables (avancé)'!$Z74</f>
        <v>0</v>
      </c>
      <c r="AE579" s="341">
        <f>(('Charges variables (avancé)'!$L74*AE553)+IF(ROUND(('Charges variables-Calculs auto'!AE$152-CONFIG!$D$7)/31,0)&gt;=('Charges variables (avancé)'!$J74+'Charges variables (avancé)'!$K74),INDEX($C553:$BJ553,,COLUMN('Charges variables-Calculs auto'!AE$152)-COLUMN('Charges variables-Calculs auto'!$C$152)+1-('Charges variables (avancé)'!$J74+'Charges variables (avancé)'!$K74)),0)*(1-'Charges variables (avancé)'!$L74))*'Charges variables (avancé)'!$Z74</f>
        <v>0</v>
      </c>
      <c r="AF579" s="341">
        <f>(('Charges variables (avancé)'!$L74*AF553)+IF(ROUND(('Charges variables-Calculs auto'!AF$152-CONFIG!$D$7)/31,0)&gt;=('Charges variables (avancé)'!$J74+'Charges variables (avancé)'!$K74),INDEX($C553:$BJ553,,COLUMN('Charges variables-Calculs auto'!AF$152)-COLUMN('Charges variables-Calculs auto'!$C$152)+1-('Charges variables (avancé)'!$J74+'Charges variables (avancé)'!$K74)),0)*(1-'Charges variables (avancé)'!$L74))*'Charges variables (avancé)'!$Z74</f>
        <v>0</v>
      </c>
      <c r="AG579" s="341">
        <f>(('Charges variables (avancé)'!$L74*AG553)+IF(ROUND(('Charges variables-Calculs auto'!AG$152-CONFIG!$D$7)/31,0)&gt;=('Charges variables (avancé)'!$J74+'Charges variables (avancé)'!$K74),INDEX($C553:$BJ553,,COLUMN('Charges variables-Calculs auto'!AG$152)-COLUMN('Charges variables-Calculs auto'!$C$152)+1-('Charges variables (avancé)'!$J74+'Charges variables (avancé)'!$K74)),0)*(1-'Charges variables (avancé)'!$L74))*'Charges variables (avancé)'!$Z74</f>
        <v>0</v>
      </c>
      <c r="AH579" s="341">
        <f>(('Charges variables (avancé)'!$L74*AH553)+IF(ROUND(('Charges variables-Calculs auto'!AH$152-CONFIG!$D$7)/31,0)&gt;=('Charges variables (avancé)'!$J74+'Charges variables (avancé)'!$K74),INDEX($C553:$BJ553,,COLUMN('Charges variables-Calculs auto'!AH$152)-COLUMN('Charges variables-Calculs auto'!$C$152)+1-('Charges variables (avancé)'!$J74+'Charges variables (avancé)'!$K74)),0)*(1-'Charges variables (avancé)'!$L74))*'Charges variables (avancé)'!$Z74</f>
        <v>0</v>
      </c>
      <c r="AI579" s="341">
        <f>(('Charges variables (avancé)'!$L74*AI553)+IF(ROUND(('Charges variables-Calculs auto'!AI$152-CONFIG!$D$7)/31,0)&gt;=('Charges variables (avancé)'!$J74+'Charges variables (avancé)'!$K74),INDEX($C553:$BJ553,,COLUMN('Charges variables-Calculs auto'!AI$152)-COLUMN('Charges variables-Calculs auto'!$C$152)+1-('Charges variables (avancé)'!$J74+'Charges variables (avancé)'!$K74)),0)*(1-'Charges variables (avancé)'!$L74))*'Charges variables (avancé)'!$Z74</f>
        <v>0</v>
      </c>
      <c r="AJ579" s="341">
        <f>(('Charges variables (avancé)'!$L74*AJ553)+IF(ROUND(('Charges variables-Calculs auto'!AJ$152-CONFIG!$D$7)/31,0)&gt;=('Charges variables (avancé)'!$J74+'Charges variables (avancé)'!$K74),INDEX($C553:$BJ553,,COLUMN('Charges variables-Calculs auto'!AJ$152)-COLUMN('Charges variables-Calculs auto'!$C$152)+1-('Charges variables (avancé)'!$J74+'Charges variables (avancé)'!$K74)),0)*(1-'Charges variables (avancé)'!$L74))*'Charges variables (avancé)'!$Z74</f>
        <v>0</v>
      </c>
      <c r="AK579" s="341">
        <f>(('Charges variables (avancé)'!$L74*AK553)+IF(ROUND(('Charges variables-Calculs auto'!AK$152-CONFIG!$D$7)/31,0)&gt;=('Charges variables (avancé)'!$J74+'Charges variables (avancé)'!$K74),INDEX($C553:$BJ553,,COLUMN('Charges variables-Calculs auto'!AK$152)-COLUMN('Charges variables-Calculs auto'!$C$152)+1-('Charges variables (avancé)'!$J74+'Charges variables (avancé)'!$K74)),0)*(1-'Charges variables (avancé)'!$L74))*'Charges variables (avancé)'!$Z74</f>
        <v>0</v>
      </c>
      <c r="AL579" s="341">
        <f>(('Charges variables (avancé)'!$L74*AL553)+IF(ROUND(('Charges variables-Calculs auto'!AL$152-CONFIG!$D$7)/31,0)&gt;=('Charges variables (avancé)'!$J74+'Charges variables (avancé)'!$K74),INDEX($C553:$BJ553,,COLUMN('Charges variables-Calculs auto'!AL$152)-COLUMN('Charges variables-Calculs auto'!$C$152)+1-('Charges variables (avancé)'!$J74+'Charges variables (avancé)'!$K74)),0)*(1-'Charges variables (avancé)'!$L74))*'Charges variables (avancé)'!$Z74</f>
        <v>0</v>
      </c>
      <c r="AM579" s="341">
        <f>(('Charges variables (avancé)'!$L74*AM553)+IF(ROUND(('Charges variables-Calculs auto'!AM$152-CONFIG!$D$7)/31,0)&gt;=('Charges variables (avancé)'!$J74+'Charges variables (avancé)'!$K74),INDEX($C553:$BJ553,,COLUMN('Charges variables-Calculs auto'!AM$152)-COLUMN('Charges variables-Calculs auto'!$C$152)+1-('Charges variables (avancé)'!$J74+'Charges variables (avancé)'!$K74)),0)*(1-'Charges variables (avancé)'!$L74))*'Charges variables (avancé)'!$AB74</f>
        <v>0</v>
      </c>
      <c r="AN579" s="341">
        <f>(('Charges variables (avancé)'!$L74*AN553)+IF(ROUND(('Charges variables-Calculs auto'!AN$152-CONFIG!$D$7)/31,0)&gt;=('Charges variables (avancé)'!$J74+'Charges variables (avancé)'!$K74),INDEX($C553:$BJ553,,COLUMN('Charges variables-Calculs auto'!AN$152)-COLUMN('Charges variables-Calculs auto'!$C$152)+1-('Charges variables (avancé)'!$J74+'Charges variables (avancé)'!$K74)),0)*(1-'Charges variables (avancé)'!$L74))*'Charges variables (avancé)'!$AB74</f>
        <v>0</v>
      </c>
      <c r="AO579" s="341">
        <f>(('Charges variables (avancé)'!$L74*AO553)+IF(ROUND(('Charges variables-Calculs auto'!AO$152-CONFIG!$D$7)/31,0)&gt;=('Charges variables (avancé)'!$J74+'Charges variables (avancé)'!$K74),INDEX($C553:$BJ553,,COLUMN('Charges variables-Calculs auto'!AO$152)-COLUMN('Charges variables-Calculs auto'!$C$152)+1-('Charges variables (avancé)'!$J74+'Charges variables (avancé)'!$K74)),0)*(1-'Charges variables (avancé)'!$L74))*'Charges variables (avancé)'!$AB74</f>
        <v>0</v>
      </c>
      <c r="AP579" s="341">
        <f>(('Charges variables (avancé)'!$L74*AP553)+IF(ROUND(('Charges variables-Calculs auto'!AP$152-CONFIG!$D$7)/31,0)&gt;=('Charges variables (avancé)'!$J74+'Charges variables (avancé)'!$K74),INDEX($C553:$BJ553,,COLUMN('Charges variables-Calculs auto'!AP$152)-COLUMN('Charges variables-Calculs auto'!$C$152)+1-('Charges variables (avancé)'!$J74+'Charges variables (avancé)'!$K74)),0)*(1-'Charges variables (avancé)'!$L74))*'Charges variables (avancé)'!$AB74</f>
        <v>0</v>
      </c>
      <c r="AQ579" s="341">
        <f>(('Charges variables (avancé)'!$L74*AQ553)+IF(ROUND(('Charges variables-Calculs auto'!AQ$152-CONFIG!$D$7)/31,0)&gt;=('Charges variables (avancé)'!$J74+'Charges variables (avancé)'!$K74),INDEX($C553:$BJ553,,COLUMN('Charges variables-Calculs auto'!AQ$152)-COLUMN('Charges variables-Calculs auto'!$C$152)+1-('Charges variables (avancé)'!$J74+'Charges variables (avancé)'!$K74)),0)*(1-'Charges variables (avancé)'!$L74))*'Charges variables (avancé)'!$AB74</f>
        <v>0</v>
      </c>
      <c r="AR579" s="341">
        <f>(('Charges variables (avancé)'!$L74*AR553)+IF(ROUND(('Charges variables-Calculs auto'!AR$152-CONFIG!$D$7)/31,0)&gt;=('Charges variables (avancé)'!$J74+'Charges variables (avancé)'!$K74),INDEX($C553:$BJ553,,COLUMN('Charges variables-Calculs auto'!AR$152)-COLUMN('Charges variables-Calculs auto'!$C$152)+1-('Charges variables (avancé)'!$J74+'Charges variables (avancé)'!$K74)),0)*(1-'Charges variables (avancé)'!$L74))*'Charges variables (avancé)'!$AB74</f>
        <v>0</v>
      </c>
      <c r="AS579" s="341">
        <f>(('Charges variables (avancé)'!$L74*AS553)+IF(ROUND(('Charges variables-Calculs auto'!AS$152-CONFIG!$D$7)/31,0)&gt;=('Charges variables (avancé)'!$J74+'Charges variables (avancé)'!$K74),INDEX($C553:$BJ553,,COLUMN('Charges variables-Calculs auto'!AS$152)-COLUMN('Charges variables-Calculs auto'!$C$152)+1-('Charges variables (avancé)'!$J74+'Charges variables (avancé)'!$K74)),0)*(1-'Charges variables (avancé)'!$L74))*'Charges variables (avancé)'!$AB74</f>
        <v>0</v>
      </c>
      <c r="AT579" s="341">
        <f>(('Charges variables (avancé)'!$L74*AT553)+IF(ROUND(('Charges variables-Calculs auto'!AT$152-CONFIG!$D$7)/31,0)&gt;=('Charges variables (avancé)'!$J74+'Charges variables (avancé)'!$K74),INDEX($C553:$BJ553,,COLUMN('Charges variables-Calculs auto'!AT$152)-COLUMN('Charges variables-Calculs auto'!$C$152)+1-('Charges variables (avancé)'!$J74+'Charges variables (avancé)'!$K74)),0)*(1-'Charges variables (avancé)'!$L74))*'Charges variables (avancé)'!$AB74</f>
        <v>0</v>
      </c>
      <c r="AU579" s="341">
        <f>(('Charges variables (avancé)'!$L74*AU553)+IF(ROUND(('Charges variables-Calculs auto'!AU$152-CONFIG!$D$7)/31,0)&gt;=('Charges variables (avancé)'!$J74+'Charges variables (avancé)'!$K74),INDEX($C553:$BJ553,,COLUMN('Charges variables-Calculs auto'!AU$152)-COLUMN('Charges variables-Calculs auto'!$C$152)+1-('Charges variables (avancé)'!$J74+'Charges variables (avancé)'!$K74)),0)*(1-'Charges variables (avancé)'!$L74))*'Charges variables (avancé)'!$AB74</f>
        <v>0</v>
      </c>
      <c r="AV579" s="341">
        <f>(('Charges variables (avancé)'!$L74*AV553)+IF(ROUND(('Charges variables-Calculs auto'!AV$152-CONFIG!$D$7)/31,0)&gt;=('Charges variables (avancé)'!$J74+'Charges variables (avancé)'!$K74),INDEX($C553:$BJ553,,COLUMN('Charges variables-Calculs auto'!AV$152)-COLUMN('Charges variables-Calculs auto'!$C$152)+1-('Charges variables (avancé)'!$J74+'Charges variables (avancé)'!$K74)),0)*(1-'Charges variables (avancé)'!$L74))*'Charges variables (avancé)'!$AB74</f>
        <v>0</v>
      </c>
      <c r="AW579" s="341">
        <f>(('Charges variables (avancé)'!$L74*AW553)+IF(ROUND(('Charges variables-Calculs auto'!AW$152-CONFIG!$D$7)/31,0)&gt;=('Charges variables (avancé)'!$J74+'Charges variables (avancé)'!$K74),INDEX($C553:$BJ553,,COLUMN('Charges variables-Calculs auto'!AW$152)-COLUMN('Charges variables-Calculs auto'!$C$152)+1-('Charges variables (avancé)'!$J74+'Charges variables (avancé)'!$K74)),0)*(1-'Charges variables (avancé)'!$L74))*'Charges variables (avancé)'!$AB74</f>
        <v>0</v>
      </c>
      <c r="AX579" s="341">
        <f>(('Charges variables (avancé)'!$L74*AX553)+IF(ROUND(('Charges variables-Calculs auto'!AX$152-CONFIG!$D$7)/31,0)&gt;=('Charges variables (avancé)'!$J74+'Charges variables (avancé)'!$K74),INDEX($C553:$BJ553,,COLUMN('Charges variables-Calculs auto'!AX$152)-COLUMN('Charges variables-Calculs auto'!$C$152)+1-('Charges variables (avancé)'!$J74+'Charges variables (avancé)'!$K74)),0)*(1-'Charges variables (avancé)'!$L74))*'Charges variables (avancé)'!$AB74</f>
        <v>0</v>
      </c>
      <c r="AY579" s="341">
        <f>(('Charges variables (avancé)'!$L74*AY553)+IF(ROUND(('Charges variables-Calculs auto'!AY$152-CONFIG!$D$7)/31,0)&gt;=('Charges variables (avancé)'!$J74+'Charges variables (avancé)'!$K74),INDEX($C553:$BJ553,,COLUMN('Charges variables-Calculs auto'!AY$152)-COLUMN('Charges variables-Calculs auto'!$C$152)+1-('Charges variables (avancé)'!$J74+'Charges variables (avancé)'!$K74)),0)*(1-'Charges variables (avancé)'!$L74))*'Charges variables (avancé)'!$AD74</f>
        <v>0</v>
      </c>
      <c r="AZ579" s="341">
        <f>(('Charges variables (avancé)'!$L74*AZ553)+IF(ROUND(('Charges variables-Calculs auto'!AZ$152-CONFIG!$D$7)/31,0)&gt;=('Charges variables (avancé)'!$J74+'Charges variables (avancé)'!$K74),INDEX($C553:$BJ553,,COLUMN('Charges variables-Calculs auto'!AZ$152)-COLUMN('Charges variables-Calculs auto'!$C$152)+1-('Charges variables (avancé)'!$J74+'Charges variables (avancé)'!$K74)),0)*(1-'Charges variables (avancé)'!$L74))*'Charges variables (avancé)'!$AD74</f>
        <v>0</v>
      </c>
      <c r="BA579" s="341">
        <f>(('Charges variables (avancé)'!$L74*BA553)+IF(ROUND(('Charges variables-Calculs auto'!BA$152-CONFIG!$D$7)/31,0)&gt;=('Charges variables (avancé)'!$J74+'Charges variables (avancé)'!$K74),INDEX($C553:$BJ553,,COLUMN('Charges variables-Calculs auto'!BA$152)-COLUMN('Charges variables-Calculs auto'!$C$152)+1-('Charges variables (avancé)'!$J74+'Charges variables (avancé)'!$K74)),0)*(1-'Charges variables (avancé)'!$L74))*'Charges variables (avancé)'!$AD74</f>
        <v>0</v>
      </c>
      <c r="BB579" s="341">
        <f>(('Charges variables (avancé)'!$L74*BB553)+IF(ROUND(('Charges variables-Calculs auto'!BB$152-CONFIG!$D$7)/31,0)&gt;=('Charges variables (avancé)'!$J74+'Charges variables (avancé)'!$K74),INDEX($C553:$BJ553,,COLUMN('Charges variables-Calculs auto'!BB$152)-COLUMN('Charges variables-Calculs auto'!$C$152)+1-('Charges variables (avancé)'!$J74+'Charges variables (avancé)'!$K74)),0)*(1-'Charges variables (avancé)'!$L74))*'Charges variables (avancé)'!$AD74</f>
        <v>0</v>
      </c>
      <c r="BC579" s="341">
        <f>(('Charges variables (avancé)'!$L74*BC553)+IF(ROUND(('Charges variables-Calculs auto'!BC$152-CONFIG!$D$7)/31,0)&gt;=('Charges variables (avancé)'!$J74+'Charges variables (avancé)'!$K74),INDEX($C553:$BJ553,,COLUMN('Charges variables-Calculs auto'!BC$152)-COLUMN('Charges variables-Calculs auto'!$C$152)+1-('Charges variables (avancé)'!$J74+'Charges variables (avancé)'!$K74)),0)*(1-'Charges variables (avancé)'!$L74))*'Charges variables (avancé)'!$AD74</f>
        <v>0</v>
      </c>
      <c r="BD579" s="341">
        <f>(('Charges variables (avancé)'!$L74*BD553)+IF(ROUND(('Charges variables-Calculs auto'!BD$152-CONFIG!$D$7)/31,0)&gt;=('Charges variables (avancé)'!$J74+'Charges variables (avancé)'!$K74),INDEX($C553:$BJ553,,COLUMN('Charges variables-Calculs auto'!BD$152)-COLUMN('Charges variables-Calculs auto'!$C$152)+1-('Charges variables (avancé)'!$J74+'Charges variables (avancé)'!$K74)),0)*(1-'Charges variables (avancé)'!$L74))*'Charges variables (avancé)'!$AD74</f>
        <v>0</v>
      </c>
      <c r="BE579" s="341">
        <f>(('Charges variables (avancé)'!$L74*BE553)+IF(ROUND(('Charges variables-Calculs auto'!BE$152-CONFIG!$D$7)/31,0)&gt;=('Charges variables (avancé)'!$J74+'Charges variables (avancé)'!$K74),INDEX($C553:$BJ553,,COLUMN('Charges variables-Calculs auto'!BE$152)-COLUMN('Charges variables-Calculs auto'!$C$152)+1-('Charges variables (avancé)'!$J74+'Charges variables (avancé)'!$K74)),0)*(1-'Charges variables (avancé)'!$L74))*'Charges variables (avancé)'!$AD74</f>
        <v>0</v>
      </c>
      <c r="BF579" s="341">
        <f>(('Charges variables (avancé)'!$L74*BF553)+IF(ROUND(('Charges variables-Calculs auto'!BF$152-CONFIG!$D$7)/31,0)&gt;=('Charges variables (avancé)'!$J74+'Charges variables (avancé)'!$K74),INDEX($C553:$BJ553,,COLUMN('Charges variables-Calculs auto'!BF$152)-COLUMN('Charges variables-Calculs auto'!$C$152)+1-('Charges variables (avancé)'!$J74+'Charges variables (avancé)'!$K74)),0)*(1-'Charges variables (avancé)'!$L74))*'Charges variables (avancé)'!$AD74</f>
        <v>0</v>
      </c>
      <c r="BG579" s="341">
        <f>(('Charges variables (avancé)'!$L74*BG553)+IF(ROUND(('Charges variables-Calculs auto'!BG$152-CONFIG!$D$7)/31,0)&gt;=('Charges variables (avancé)'!$J74+'Charges variables (avancé)'!$K74),INDEX($C553:$BJ553,,COLUMN('Charges variables-Calculs auto'!BG$152)-COLUMN('Charges variables-Calculs auto'!$C$152)+1-('Charges variables (avancé)'!$J74+'Charges variables (avancé)'!$K74)),0)*(1-'Charges variables (avancé)'!$L74))*'Charges variables (avancé)'!$AD74</f>
        <v>0</v>
      </c>
      <c r="BH579" s="341">
        <f>(('Charges variables (avancé)'!$L74*BH553)+IF(ROUND(('Charges variables-Calculs auto'!BH$152-CONFIG!$D$7)/31,0)&gt;=('Charges variables (avancé)'!$J74+'Charges variables (avancé)'!$K74),INDEX($C553:$BJ553,,COLUMN('Charges variables-Calculs auto'!BH$152)-COLUMN('Charges variables-Calculs auto'!$C$152)+1-('Charges variables (avancé)'!$J74+'Charges variables (avancé)'!$K74)),0)*(1-'Charges variables (avancé)'!$L74))*'Charges variables (avancé)'!$AD74</f>
        <v>0</v>
      </c>
      <c r="BI579" s="341">
        <f>(('Charges variables (avancé)'!$L74*BI553)+IF(ROUND(('Charges variables-Calculs auto'!BI$152-CONFIG!$D$7)/31,0)&gt;=('Charges variables (avancé)'!$J74+'Charges variables (avancé)'!$K74),INDEX($C553:$BJ553,,COLUMN('Charges variables-Calculs auto'!BI$152)-COLUMN('Charges variables-Calculs auto'!$C$152)+1-('Charges variables (avancé)'!$J74+'Charges variables (avancé)'!$K74)),0)*(1-'Charges variables (avancé)'!$L74))*'Charges variables (avancé)'!$AD74</f>
        <v>0</v>
      </c>
      <c r="BJ579" s="341">
        <f>(('Charges variables (avancé)'!$L74*BJ553)+IF(ROUND(('Charges variables-Calculs auto'!BJ$152-CONFIG!$D$7)/31,0)&gt;=('Charges variables (avancé)'!$J74+'Charges variables (avancé)'!$K74),INDEX($C553:$BJ553,,COLUMN('Charges variables-Calculs auto'!BJ$152)-COLUMN('Charges variables-Calculs auto'!$C$152)+1-('Charges variables (avancé)'!$J74+'Charges variables (avancé)'!$K74)),0)*(1-'Charges variables (avancé)'!$L74))*'Charges variables (avancé)'!$AD74</f>
        <v>0</v>
      </c>
    </row>
    <row r="580" spans="2:62" ht="15" customHeight="1">
      <c r="B580" s="366">
        <f>'Charges variables (avancé)'!$C$75</f>
        <v>0</v>
      </c>
      <c r="C580" s="341">
        <f>(('Charges variables (avancé)'!$L75*C554)+IF(ROUND(('Charges variables-Calculs auto'!C$152-CONFIG!$D$7)/31,0)&gt;=('Charges variables (avancé)'!$J75+'Charges variables (avancé)'!$K75),INDEX($C554:$BJ554,,COLUMN('Charges variables-Calculs auto'!C$152)-COLUMN('Charges variables-Calculs auto'!$C$152)+1-('Charges variables (avancé)'!$J75+'Charges variables (avancé)'!$K75)),0)*(1-'Charges variables (avancé)'!$L75))*'Charges variables (avancé)'!$D75</f>
        <v>0</v>
      </c>
      <c r="D580" s="341">
        <f>(('Charges variables (avancé)'!$L75*D554)+IF(ROUND(('Charges variables-Calculs auto'!D$152-CONFIG!$D$7)/31,0)&gt;=('Charges variables (avancé)'!$J75+'Charges variables (avancé)'!$K75),INDEX($C554:$BJ554,,COLUMN('Charges variables-Calculs auto'!D$152)-COLUMN('Charges variables-Calculs auto'!$C$152)+1-('Charges variables (avancé)'!$J75+'Charges variables (avancé)'!$K75)),0)*(1-'Charges variables (avancé)'!$L75))*'Charges variables (avancé)'!$D75</f>
        <v>0</v>
      </c>
      <c r="E580" s="341">
        <f>(('Charges variables (avancé)'!$L75*E554)+IF(ROUND(('Charges variables-Calculs auto'!E$152-CONFIG!$D$7)/31,0)&gt;=('Charges variables (avancé)'!$J75+'Charges variables (avancé)'!$K75),INDEX($C554:$BJ554,,COLUMN('Charges variables-Calculs auto'!E$152)-COLUMN('Charges variables-Calculs auto'!$C$152)+1-('Charges variables (avancé)'!$J75+'Charges variables (avancé)'!$K75)),0)*(1-'Charges variables (avancé)'!$L75))*'Charges variables (avancé)'!$D75</f>
        <v>0</v>
      </c>
      <c r="F580" s="341">
        <f>(('Charges variables (avancé)'!$L75*F554)+IF(ROUND(('Charges variables-Calculs auto'!F$152-CONFIG!$D$7)/31,0)&gt;=('Charges variables (avancé)'!$J75+'Charges variables (avancé)'!$K75),INDEX($C554:$BJ554,,COLUMN('Charges variables-Calculs auto'!F$152)-COLUMN('Charges variables-Calculs auto'!$C$152)+1-('Charges variables (avancé)'!$J75+'Charges variables (avancé)'!$K75)),0)*(1-'Charges variables (avancé)'!$L75))*'Charges variables (avancé)'!$D75</f>
        <v>0</v>
      </c>
      <c r="G580" s="341">
        <f>(('Charges variables (avancé)'!$L75*G554)+IF(ROUND(('Charges variables-Calculs auto'!G$152-CONFIG!$D$7)/31,0)&gt;=('Charges variables (avancé)'!$J75+'Charges variables (avancé)'!$K75),INDEX($C554:$BJ554,,COLUMN('Charges variables-Calculs auto'!G$152)-COLUMN('Charges variables-Calculs auto'!$C$152)+1-('Charges variables (avancé)'!$J75+'Charges variables (avancé)'!$K75)),0)*(1-'Charges variables (avancé)'!$L75))*'Charges variables (avancé)'!$D75</f>
        <v>0</v>
      </c>
      <c r="H580" s="341">
        <f>(('Charges variables (avancé)'!$L75*H554)+IF(ROUND(('Charges variables-Calculs auto'!H$152-CONFIG!$D$7)/31,0)&gt;=('Charges variables (avancé)'!$J75+'Charges variables (avancé)'!$K75),INDEX($C554:$BJ554,,COLUMN('Charges variables-Calculs auto'!H$152)-COLUMN('Charges variables-Calculs auto'!$C$152)+1-('Charges variables (avancé)'!$J75+'Charges variables (avancé)'!$K75)),0)*(1-'Charges variables (avancé)'!$L75))*'Charges variables (avancé)'!$D75</f>
        <v>0</v>
      </c>
      <c r="I580" s="341">
        <f>(('Charges variables (avancé)'!$L75*I554)+IF(ROUND(('Charges variables-Calculs auto'!I$152-CONFIG!$D$7)/31,0)&gt;=('Charges variables (avancé)'!$J75+'Charges variables (avancé)'!$K75),INDEX($C554:$BJ554,,COLUMN('Charges variables-Calculs auto'!I$152)-COLUMN('Charges variables-Calculs auto'!$C$152)+1-('Charges variables (avancé)'!$J75+'Charges variables (avancé)'!$K75)),0)*(1-'Charges variables (avancé)'!$L75))*'Charges variables (avancé)'!$D75</f>
        <v>0</v>
      </c>
      <c r="J580" s="341">
        <f>(('Charges variables (avancé)'!$L75*J554)+IF(ROUND(('Charges variables-Calculs auto'!J$152-CONFIG!$D$7)/31,0)&gt;=('Charges variables (avancé)'!$J75+'Charges variables (avancé)'!$K75),INDEX($C554:$BJ554,,COLUMN('Charges variables-Calculs auto'!J$152)-COLUMN('Charges variables-Calculs auto'!$C$152)+1-('Charges variables (avancé)'!$J75+'Charges variables (avancé)'!$K75)),0)*(1-'Charges variables (avancé)'!$L75))*'Charges variables (avancé)'!$D75</f>
        <v>0</v>
      </c>
      <c r="K580" s="341">
        <f>(('Charges variables (avancé)'!$L75*K554)+IF(ROUND(('Charges variables-Calculs auto'!K$152-CONFIG!$D$7)/31,0)&gt;=('Charges variables (avancé)'!$J75+'Charges variables (avancé)'!$K75),INDEX($C554:$BJ554,,COLUMN('Charges variables-Calculs auto'!K$152)-COLUMN('Charges variables-Calculs auto'!$C$152)+1-('Charges variables (avancé)'!$J75+'Charges variables (avancé)'!$K75)),0)*(1-'Charges variables (avancé)'!$L75))*'Charges variables (avancé)'!$D75</f>
        <v>0</v>
      </c>
      <c r="L580" s="341">
        <f>(('Charges variables (avancé)'!$L75*L554)+IF(ROUND(('Charges variables-Calculs auto'!L$152-CONFIG!$D$7)/31,0)&gt;=('Charges variables (avancé)'!$J75+'Charges variables (avancé)'!$K75),INDEX($C554:$BJ554,,COLUMN('Charges variables-Calculs auto'!L$152)-COLUMN('Charges variables-Calculs auto'!$C$152)+1-('Charges variables (avancé)'!$J75+'Charges variables (avancé)'!$K75)),0)*(1-'Charges variables (avancé)'!$L75))*'Charges variables (avancé)'!$D75</f>
        <v>0</v>
      </c>
      <c r="M580" s="341">
        <f>(('Charges variables (avancé)'!$L75*M554)+IF(ROUND(('Charges variables-Calculs auto'!M$152-CONFIG!$D$7)/31,0)&gt;=('Charges variables (avancé)'!$J75+'Charges variables (avancé)'!$K75),INDEX($C554:$BJ554,,COLUMN('Charges variables-Calculs auto'!M$152)-COLUMN('Charges variables-Calculs auto'!$C$152)+1-('Charges variables (avancé)'!$J75+'Charges variables (avancé)'!$K75)),0)*(1-'Charges variables (avancé)'!$L75))*'Charges variables (avancé)'!$D75</f>
        <v>0</v>
      </c>
      <c r="N580" s="341">
        <f>(('Charges variables (avancé)'!$L75*N554)+IF(ROUND(('Charges variables-Calculs auto'!N$152-CONFIG!$D$7)/31,0)&gt;=('Charges variables (avancé)'!$J75+'Charges variables (avancé)'!$K75),INDEX($C554:$BJ554,,COLUMN('Charges variables-Calculs auto'!N$152)-COLUMN('Charges variables-Calculs auto'!$C$152)+1-('Charges variables (avancé)'!$J75+'Charges variables (avancé)'!$K75)),0)*(1-'Charges variables (avancé)'!$L75))*'Charges variables (avancé)'!$D75</f>
        <v>0</v>
      </c>
      <c r="O580" s="341">
        <f>(('Charges variables (avancé)'!$L75*O554)+IF(ROUND(('Charges variables-Calculs auto'!O$152-CONFIG!$D$7)/31,0)&gt;=('Charges variables (avancé)'!$J75+'Charges variables (avancé)'!$K75),INDEX($C554:$BJ554,,COLUMN('Charges variables-Calculs auto'!O$152)-COLUMN('Charges variables-Calculs auto'!$C$152)+1-('Charges variables (avancé)'!$J75+'Charges variables (avancé)'!$K75)),0)*(1-'Charges variables (avancé)'!$L75))*'Charges variables (avancé)'!$X75</f>
        <v>0</v>
      </c>
      <c r="P580" s="341">
        <f>(('Charges variables (avancé)'!$L75*P554)+IF(ROUND(('Charges variables-Calculs auto'!P$152-CONFIG!$D$7)/31,0)&gt;=('Charges variables (avancé)'!$J75+'Charges variables (avancé)'!$K75),INDEX($C554:$BJ554,,COLUMN('Charges variables-Calculs auto'!P$152)-COLUMN('Charges variables-Calculs auto'!$C$152)+1-('Charges variables (avancé)'!$J75+'Charges variables (avancé)'!$K75)),0)*(1-'Charges variables (avancé)'!$L75))*'Charges variables (avancé)'!$X75</f>
        <v>0</v>
      </c>
      <c r="Q580" s="341">
        <f>(('Charges variables (avancé)'!$L75*Q554)+IF(ROUND(('Charges variables-Calculs auto'!Q$152-CONFIG!$D$7)/31,0)&gt;=('Charges variables (avancé)'!$J75+'Charges variables (avancé)'!$K75),INDEX($C554:$BJ554,,COLUMN('Charges variables-Calculs auto'!Q$152)-COLUMN('Charges variables-Calculs auto'!$C$152)+1-('Charges variables (avancé)'!$J75+'Charges variables (avancé)'!$K75)),0)*(1-'Charges variables (avancé)'!$L75))*'Charges variables (avancé)'!$X75</f>
        <v>0</v>
      </c>
      <c r="R580" s="341">
        <f>(('Charges variables (avancé)'!$L75*R554)+IF(ROUND(('Charges variables-Calculs auto'!R$152-CONFIG!$D$7)/31,0)&gt;=('Charges variables (avancé)'!$J75+'Charges variables (avancé)'!$K75),INDEX($C554:$BJ554,,COLUMN('Charges variables-Calculs auto'!R$152)-COLUMN('Charges variables-Calculs auto'!$C$152)+1-('Charges variables (avancé)'!$J75+'Charges variables (avancé)'!$K75)),0)*(1-'Charges variables (avancé)'!$L75))*'Charges variables (avancé)'!$X75</f>
        <v>0</v>
      </c>
      <c r="S580" s="341">
        <f>(('Charges variables (avancé)'!$L75*S554)+IF(ROUND(('Charges variables-Calculs auto'!S$152-CONFIG!$D$7)/31,0)&gt;=('Charges variables (avancé)'!$J75+'Charges variables (avancé)'!$K75),INDEX($C554:$BJ554,,COLUMN('Charges variables-Calculs auto'!S$152)-COLUMN('Charges variables-Calculs auto'!$C$152)+1-('Charges variables (avancé)'!$J75+'Charges variables (avancé)'!$K75)),0)*(1-'Charges variables (avancé)'!$L75))*'Charges variables (avancé)'!$X75</f>
        <v>0</v>
      </c>
      <c r="T580" s="341">
        <f>(('Charges variables (avancé)'!$L75*T554)+IF(ROUND(('Charges variables-Calculs auto'!T$152-CONFIG!$D$7)/31,0)&gt;=('Charges variables (avancé)'!$J75+'Charges variables (avancé)'!$K75),INDEX($C554:$BJ554,,COLUMN('Charges variables-Calculs auto'!T$152)-COLUMN('Charges variables-Calculs auto'!$C$152)+1-('Charges variables (avancé)'!$J75+'Charges variables (avancé)'!$K75)),0)*(1-'Charges variables (avancé)'!$L75))*'Charges variables (avancé)'!$X75</f>
        <v>0</v>
      </c>
      <c r="U580" s="341">
        <f>(('Charges variables (avancé)'!$L75*U554)+IF(ROUND(('Charges variables-Calculs auto'!U$152-CONFIG!$D$7)/31,0)&gt;=('Charges variables (avancé)'!$J75+'Charges variables (avancé)'!$K75),INDEX($C554:$BJ554,,COLUMN('Charges variables-Calculs auto'!U$152)-COLUMN('Charges variables-Calculs auto'!$C$152)+1-('Charges variables (avancé)'!$J75+'Charges variables (avancé)'!$K75)),0)*(1-'Charges variables (avancé)'!$L75))*'Charges variables (avancé)'!$X75</f>
        <v>0</v>
      </c>
      <c r="V580" s="341">
        <f>(('Charges variables (avancé)'!$L75*V554)+IF(ROUND(('Charges variables-Calculs auto'!V$152-CONFIG!$D$7)/31,0)&gt;=('Charges variables (avancé)'!$J75+'Charges variables (avancé)'!$K75),INDEX($C554:$BJ554,,COLUMN('Charges variables-Calculs auto'!V$152)-COLUMN('Charges variables-Calculs auto'!$C$152)+1-('Charges variables (avancé)'!$J75+'Charges variables (avancé)'!$K75)),0)*(1-'Charges variables (avancé)'!$L75))*'Charges variables (avancé)'!$X75</f>
        <v>0</v>
      </c>
      <c r="W580" s="341">
        <f>(('Charges variables (avancé)'!$L75*W554)+IF(ROUND(('Charges variables-Calculs auto'!W$152-CONFIG!$D$7)/31,0)&gt;=('Charges variables (avancé)'!$J75+'Charges variables (avancé)'!$K75),INDEX($C554:$BJ554,,COLUMN('Charges variables-Calculs auto'!W$152)-COLUMN('Charges variables-Calculs auto'!$C$152)+1-('Charges variables (avancé)'!$J75+'Charges variables (avancé)'!$K75)),0)*(1-'Charges variables (avancé)'!$L75))*'Charges variables (avancé)'!$X75</f>
        <v>0</v>
      </c>
      <c r="X580" s="341">
        <f>(('Charges variables (avancé)'!$L75*X554)+IF(ROUND(('Charges variables-Calculs auto'!X$152-CONFIG!$D$7)/31,0)&gt;=('Charges variables (avancé)'!$J75+'Charges variables (avancé)'!$K75),INDEX($C554:$BJ554,,COLUMN('Charges variables-Calculs auto'!X$152)-COLUMN('Charges variables-Calculs auto'!$C$152)+1-('Charges variables (avancé)'!$J75+'Charges variables (avancé)'!$K75)),0)*(1-'Charges variables (avancé)'!$L75))*'Charges variables (avancé)'!$X75</f>
        <v>0</v>
      </c>
      <c r="Y580" s="341">
        <f>(('Charges variables (avancé)'!$L75*Y554)+IF(ROUND(('Charges variables-Calculs auto'!Y$152-CONFIG!$D$7)/31,0)&gt;=('Charges variables (avancé)'!$J75+'Charges variables (avancé)'!$K75),INDEX($C554:$BJ554,,COLUMN('Charges variables-Calculs auto'!Y$152)-COLUMN('Charges variables-Calculs auto'!$C$152)+1-('Charges variables (avancé)'!$J75+'Charges variables (avancé)'!$K75)),0)*(1-'Charges variables (avancé)'!$L75))*'Charges variables (avancé)'!$X75</f>
        <v>0</v>
      </c>
      <c r="Z580" s="341">
        <f>(('Charges variables (avancé)'!$L75*Z554)+IF(ROUND(('Charges variables-Calculs auto'!Z$152-CONFIG!$D$7)/31,0)&gt;=('Charges variables (avancé)'!$J75+'Charges variables (avancé)'!$K75),INDEX($C554:$BJ554,,COLUMN('Charges variables-Calculs auto'!Z$152)-COLUMN('Charges variables-Calculs auto'!$C$152)+1-('Charges variables (avancé)'!$J75+'Charges variables (avancé)'!$K75)),0)*(1-'Charges variables (avancé)'!$L75))*'Charges variables (avancé)'!$X75</f>
        <v>0</v>
      </c>
      <c r="AA580" s="341">
        <f>(('Charges variables (avancé)'!$L75*AA554)+IF(ROUND(('Charges variables-Calculs auto'!AA$152-CONFIG!$D$7)/31,0)&gt;=('Charges variables (avancé)'!$J75+'Charges variables (avancé)'!$K75),INDEX($C554:$BJ554,,COLUMN('Charges variables-Calculs auto'!AA$152)-COLUMN('Charges variables-Calculs auto'!$C$152)+1-('Charges variables (avancé)'!$J75+'Charges variables (avancé)'!$K75)),0)*(1-'Charges variables (avancé)'!$L75))*'Charges variables (avancé)'!$Z75</f>
        <v>0</v>
      </c>
      <c r="AB580" s="341">
        <f>(('Charges variables (avancé)'!$L75*AB554)+IF(ROUND(('Charges variables-Calculs auto'!AB$152-CONFIG!$D$7)/31,0)&gt;=('Charges variables (avancé)'!$J75+'Charges variables (avancé)'!$K75),INDEX($C554:$BJ554,,COLUMN('Charges variables-Calculs auto'!AB$152)-COLUMN('Charges variables-Calculs auto'!$C$152)+1-('Charges variables (avancé)'!$J75+'Charges variables (avancé)'!$K75)),0)*(1-'Charges variables (avancé)'!$L75))*'Charges variables (avancé)'!$Z75</f>
        <v>0</v>
      </c>
      <c r="AC580" s="341">
        <f>(('Charges variables (avancé)'!$L75*AC554)+IF(ROUND(('Charges variables-Calculs auto'!AC$152-CONFIG!$D$7)/31,0)&gt;=('Charges variables (avancé)'!$J75+'Charges variables (avancé)'!$K75),INDEX($C554:$BJ554,,COLUMN('Charges variables-Calculs auto'!AC$152)-COLUMN('Charges variables-Calculs auto'!$C$152)+1-('Charges variables (avancé)'!$J75+'Charges variables (avancé)'!$K75)),0)*(1-'Charges variables (avancé)'!$L75))*'Charges variables (avancé)'!$Z75</f>
        <v>0</v>
      </c>
      <c r="AD580" s="341">
        <f>(('Charges variables (avancé)'!$L75*AD554)+IF(ROUND(('Charges variables-Calculs auto'!AD$152-CONFIG!$D$7)/31,0)&gt;=('Charges variables (avancé)'!$J75+'Charges variables (avancé)'!$K75),INDEX($C554:$BJ554,,COLUMN('Charges variables-Calculs auto'!AD$152)-COLUMN('Charges variables-Calculs auto'!$C$152)+1-('Charges variables (avancé)'!$J75+'Charges variables (avancé)'!$K75)),0)*(1-'Charges variables (avancé)'!$L75))*'Charges variables (avancé)'!$Z75</f>
        <v>0</v>
      </c>
      <c r="AE580" s="341">
        <f>(('Charges variables (avancé)'!$L75*AE554)+IF(ROUND(('Charges variables-Calculs auto'!AE$152-CONFIG!$D$7)/31,0)&gt;=('Charges variables (avancé)'!$J75+'Charges variables (avancé)'!$K75),INDEX($C554:$BJ554,,COLUMN('Charges variables-Calculs auto'!AE$152)-COLUMN('Charges variables-Calculs auto'!$C$152)+1-('Charges variables (avancé)'!$J75+'Charges variables (avancé)'!$K75)),0)*(1-'Charges variables (avancé)'!$L75))*'Charges variables (avancé)'!$Z75</f>
        <v>0</v>
      </c>
      <c r="AF580" s="341">
        <f>(('Charges variables (avancé)'!$L75*AF554)+IF(ROUND(('Charges variables-Calculs auto'!AF$152-CONFIG!$D$7)/31,0)&gt;=('Charges variables (avancé)'!$J75+'Charges variables (avancé)'!$K75),INDEX($C554:$BJ554,,COLUMN('Charges variables-Calculs auto'!AF$152)-COLUMN('Charges variables-Calculs auto'!$C$152)+1-('Charges variables (avancé)'!$J75+'Charges variables (avancé)'!$K75)),0)*(1-'Charges variables (avancé)'!$L75))*'Charges variables (avancé)'!$Z75</f>
        <v>0</v>
      </c>
      <c r="AG580" s="341">
        <f>(('Charges variables (avancé)'!$L75*AG554)+IF(ROUND(('Charges variables-Calculs auto'!AG$152-CONFIG!$D$7)/31,0)&gt;=('Charges variables (avancé)'!$J75+'Charges variables (avancé)'!$K75),INDEX($C554:$BJ554,,COLUMN('Charges variables-Calculs auto'!AG$152)-COLUMN('Charges variables-Calculs auto'!$C$152)+1-('Charges variables (avancé)'!$J75+'Charges variables (avancé)'!$K75)),0)*(1-'Charges variables (avancé)'!$L75))*'Charges variables (avancé)'!$Z75</f>
        <v>0</v>
      </c>
      <c r="AH580" s="341">
        <f>(('Charges variables (avancé)'!$L75*AH554)+IF(ROUND(('Charges variables-Calculs auto'!AH$152-CONFIG!$D$7)/31,0)&gt;=('Charges variables (avancé)'!$J75+'Charges variables (avancé)'!$K75),INDEX($C554:$BJ554,,COLUMN('Charges variables-Calculs auto'!AH$152)-COLUMN('Charges variables-Calculs auto'!$C$152)+1-('Charges variables (avancé)'!$J75+'Charges variables (avancé)'!$K75)),0)*(1-'Charges variables (avancé)'!$L75))*'Charges variables (avancé)'!$Z75</f>
        <v>0</v>
      </c>
      <c r="AI580" s="341">
        <f>(('Charges variables (avancé)'!$L75*AI554)+IF(ROUND(('Charges variables-Calculs auto'!AI$152-CONFIG!$D$7)/31,0)&gt;=('Charges variables (avancé)'!$J75+'Charges variables (avancé)'!$K75),INDEX($C554:$BJ554,,COLUMN('Charges variables-Calculs auto'!AI$152)-COLUMN('Charges variables-Calculs auto'!$C$152)+1-('Charges variables (avancé)'!$J75+'Charges variables (avancé)'!$K75)),0)*(1-'Charges variables (avancé)'!$L75))*'Charges variables (avancé)'!$Z75</f>
        <v>0</v>
      </c>
      <c r="AJ580" s="341">
        <f>(('Charges variables (avancé)'!$L75*AJ554)+IF(ROUND(('Charges variables-Calculs auto'!AJ$152-CONFIG!$D$7)/31,0)&gt;=('Charges variables (avancé)'!$J75+'Charges variables (avancé)'!$K75),INDEX($C554:$BJ554,,COLUMN('Charges variables-Calculs auto'!AJ$152)-COLUMN('Charges variables-Calculs auto'!$C$152)+1-('Charges variables (avancé)'!$J75+'Charges variables (avancé)'!$K75)),0)*(1-'Charges variables (avancé)'!$L75))*'Charges variables (avancé)'!$Z75</f>
        <v>0</v>
      </c>
      <c r="AK580" s="341">
        <f>(('Charges variables (avancé)'!$L75*AK554)+IF(ROUND(('Charges variables-Calculs auto'!AK$152-CONFIG!$D$7)/31,0)&gt;=('Charges variables (avancé)'!$J75+'Charges variables (avancé)'!$K75),INDEX($C554:$BJ554,,COLUMN('Charges variables-Calculs auto'!AK$152)-COLUMN('Charges variables-Calculs auto'!$C$152)+1-('Charges variables (avancé)'!$J75+'Charges variables (avancé)'!$K75)),0)*(1-'Charges variables (avancé)'!$L75))*'Charges variables (avancé)'!$Z75</f>
        <v>0</v>
      </c>
      <c r="AL580" s="341">
        <f>(('Charges variables (avancé)'!$L75*AL554)+IF(ROUND(('Charges variables-Calculs auto'!AL$152-CONFIG!$D$7)/31,0)&gt;=('Charges variables (avancé)'!$J75+'Charges variables (avancé)'!$K75),INDEX($C554:$BJ554,,COLUMN('Charges variables-Calculs auto'!AL$152)-COLUMN('Charges variables-Calculs auto'!$C$152)+1-('Charges variables (avancé)'!$J75+'Charges variables (avancé)'!$K75)),0)*(1-'Charges variables (avancé)'!$L75))*'Charges variables (avancé)'!$Z75</f>
        <v>0</v>
      </c>
      <c r="AM580" s="341">
        <f>(('Charges variables (avancé)'!$L75*AM554)+IF(ROUND(('Charges variables-Calculs auto'!AM$152-CONFIG!$D$7)/31,0)&gt;=('Charges variables (avancé)'!$J75+'Charges variables (avancé)'!$K75),INDEX($C554:$BJ554,,COLUMN('Charges variables-Calculs auto'!AM$152)-COLUMN('Charges variables-Calculs auto'!$C$152)+1-('Charges variables (avancé)'!$J75+'Charges variables (avancé)'!$K75)),0)*(1-'Charges variables (avancé)'!$L75))*'Charges variables (avancé)'!$AB75</f>
        <v>0</v>
      </c>
      <c r="AN580" s="341">
        <f>(('Charges variables (avancé)'!$L75*AN554)+IF(ROUND(('Charges variables-Calculs auto'!AN$152-CONFIG!$D$7)/31,0)&gt;=('Charges variables (avancé)'!$J75+'Charges variables (avancé)'!$K75),INDEX($C554:$BJ554,,COLUMN('Charges variables-Calculs auto'!AN$152)-COLUMN('Charges variables-Calculs auto'!$C$152)+1-('Charges variables (avancé)'!$J75+'Charges variables (avancé)'!$K75)),0)*(1-'Charges variables (avancé)'!$L75))*'Charges variables (avancé)'!$AB75</f>
        <v>0</v>
      </c>
      <c r="AO580" s="341">
        <f>(('Charges variables (avancé)'!$L75*AO554)+IF(ROUND(('Charges variables-Calculs auto'!AO$152-CONFIG!$D$7)/31,0)&gt;=('Charges variables (avancé)'!$J75+'Charges variables (avancé)'!$K75),INDEX($C554:$BJ554,,COLUMN('Charges variables-Calculs auto'!AO$152)-COLUMN('Charges variables-Calculs auto'!$C$152)+1-('Charges variables (avancé)'!$J75+'Charges variables (avancé)'!$K75)),0)*(1-'Charges variables (avancé)'!$L75))*'Charges variables (avancé)'!$AB75</f>
        <v>0</v>
      </c>
      <c r="AP580" s="341">
        <f>(('Charges variables (avancé)'!$L75*AP554)+IF(ROUND(('Charges variables-Calculs auto'!AP$152-CONFIG!$D$7)/31,0)&gt;=('Charges variables (avancé)'!$J75+'Charges variables (avancé)'!$K75),INDEX($C554:$BJ554,,COLUMN('Charges variables-Calculs auto'!AP$152)-COLUMN('Charges variables-Calculs auto'!$C$152)+1-('Charges variables (avancé)'!$J75+'Charges variables (avancé)'!$K75)),0)*(1-'Charges variables (avancé)'!$L75))*'Charges variables (avancé)'!$AB75</f>
        <v>0</v>
      </c>
      <c r="AQ580" s="341">
        <f>(('Charges variables (avancé)'!$L75*AQ554)+IF(ROUND(('Charges variables-Calculs auto'!AQ$152-CONFIG!$D$7)/31,0)&gt;=('Charges variables (avancé)'!$J75+'Charges variables (avancé)'!$K75),INDEX($C554:$BJ554,,COLUMN('Charges variables-Calculs auto'!AQ$152)-COLUMN('Charges variables-Calculs auto'!$C$152)+1-('Charges variables (avancé)'!$J75+'Charges variables (avancé)'!$K75)),0)*(1-'Charges variables (avancé)'!$L75))*'Charges variables (avancé)'!$AB75</f>
        <v>0</v>
      </c>
      <c r="AR580" s="341">
        <f>(('Charges variables (avancé)'!$L75*AR554)+IF(ROUND(('Charges variables-Calculs auto'!AR$152-CONFIG!$D$7)/31,0)&gt;=('Charges variables (avancé)'!$J75+'Charges variables (avancé)'!$K75),INDEX($C554:$BJ554,,COLUMN('Charges variables-Calculs auto'!AR$152)-COLUMN('Charges variables-Calculs auto'!$C$152)+1-('Charges variables (avancé)'!$J75+'Charges variables (avancé)'!$K75)),0)*(1-'Charges variables (avancé)'!$L75))*'Charges variables (avancé)'!$AB75</f>
        <v>0</v>
      </c>
      <c r="AS580" s="341">
        <f>(('Charges variables (avancé)'!$L75*AS554)+IF(ROUND(('Charges variables-Calculs auto'!AS$152-CONFIG!$D$7)/31,0)&gt;=('Charges variables (avancé)'!$J75+'Charges variables (avancé)'!$K75),INDEX($C554:$BJ554,,COLUMN('Charges variables-Calculs auto'!AS$152)-COLUMN('Charges variables-Calculs auto'!$C$152)+1-('Charges variables (avancé)'!$J75+'Charges variables (avancé)'!$K75)),0)*(1-'Charges variables (avancé)'!$L75))*'Charges variables (avancé)'!$AB75</f>
        <v>0</v>
      </c>
      <c r="AT580" s="341">
        <f>(('Charges variables (avancé)'!$L75*AT554)+IF(ROUND(('Charges variables-Calculs auto'!AT$152-CONFIG!$D$7)/31,0)&gt;=('Charges variables (avancé)'!$J75+'Charges variables (avancé)'!$K75),INDEX($C554:$BJ554,,COLUMN('Charges variables-Calculs auto'!AT$152)-COLUMN('Charges variables-Calculs auto'!$C$152)+1-('Charges variables (avancé)'!$J75+'Charges variables (avancé)'!$K75)),0)*(1-'Charges variables (avancé)'!$L75))*'Charges variables (avancé)'!$AB75</f>
        <v>0</v>
      </c>
      <c r="AU580" s="341">
        <f>(('Charges variables (avancé)'!$L75*AU554)+IF(ROUND(('Charges variables-Calculs auto'!AU$152-CONFIG!$D$7)/31,0)&gt;=('Charges variables (avancé)'!$J75+'Charges variables (avancé)'!$K75),INDEX($C554:$BJ554,,COLUMN('Charges variables-Calculs auto'!AU$152)-COLUMN('Charges variables-Calculs auto'!$C$152)+1-('Charges variables (avancé)'!$J75+'Charges variables (avancé)'!$K75)),0)*(1-'Charges variables (avancé)'!$L75))*'Charges variables (avancé)'!$AB75</f>
        <v>0</v>
      </c>
      <c r="AV580" s="341">
        <f>(('Charges variables (avancé)'!$L75*AV554)+IF(ROUND(('Charges variables-Calculs auto'!AV$152-CONFIG!$D$7)/31,0)&gt;=('Charges variables (avancé)'!$J75+'Charges variables (avancé)'!$K75),INDEX($C554:$BJ554,,COLUMN('Charges variables-Calculs auto'!AV$152)-COLUMN('Charges variables-Calculs auto'!$C$152)+1-('Charges variables (avancé)'!$J75+'Charges variables (avancé)'!$K75)),0)*(1-'Charges variables (avancé)'!$L75))*'Charges variables (avancé)'!$AB75</f>
        <v>0</v>
      </c>
      <c r="AW580" s="341">
        <f>(('Charges variables (avancé)'!$L75*AW554)+IF(ROUND(('Charges variables-Calculs auto'!AW$152-CONFIG!$D$7)/31,0)&gt;=('Charges variables (avancé)'!$J75+'Charges variables (avancé)'!$K75),INDEX($C554:$BJ554,,COLUMN('Charges variables-Calculs auto'!AW$152)-COLUMN('Charges variables-Calculs auto'!$C$152)+1-('Charges variables (avancé)'!$J75+'Charges variables (avancé)'!$K75)),0)*(1-'Charges variables (avancé)'!$L75))*'Charges variables (avancé)'!$AB75</f>
        <v>0</v>
      </c>
      <c r="AX580" s="341">
        <f>(('Charges variables (avancé)'!$L75*AX554)+IF(ROUND(('Charges variables-Calculs auto'!AX$152-CONFIG!$D$7)/31,0)&gt;=('Charges variables (avancé)'!$J75+'Charges variables (avancé)'!$K75),INDEX($C554:$BJ554,,COLUMN('Charges variables-Calculs auto'!AX$152)-COLUMN('Charges variables-Calculs auto'!$C$152)+1-('Charges variables (avancé)'!$J75+'Charges variables (avancé)'!$K75)),0)*(1-'Charges variables (avancé)'!$L75))*'Charges variables (avancé)'!$AB75</f>
        <v>0</v>
      </c>
      <c r="AY580" s="341">
        <f>(('Charges variables (avancé)'!$L75*AY554)+IF(ROUND(('Charges variables-Calculs auto'!AY$152-CONFIG!$D$7)/31,0)&gt;=('Charges variables (avancé)'!$J75+'Charges variables (avancé)'!$K75),INDEX($C554:$BJ554,,COLUMN('Charges variables-Calculs auto'!AY$152)-COLUMN('Charges variables-Calculs auto'!$C$152)+1-('Charges variables (avancé)'!$J75+'Charges variables (avancé)'!$K75)),0)*(1-'Charges variables (avancé)'!$L75))*'Charges variables (avancé)'!$AD75</f>
        <v>0</v>
      </c>
      <c r="AZ580" s="341">
        <f>(('Charges variables (avancé)'!$L75*AZ554)+IF(ROUND(('Charges variables-Calculs auto'!AZ$152-CONFIG!$D$7)/31,0)&gt;=('Charges variables (avancé)'!$J75+'Charges variables (avancé)'!$K75),INDEX($C554:$BJ554,,COLUMN('Charges variables-Calculs auto'!AZ$152)-COLUMN('Charges variables-Calculs auto'!$C$152)+1-('Charges variables (avancé)'!$J75+'Charges variables (avancé)'!$K75)),0)*(1-'Charges variables (avancé)'!$L75))*'Charges variables (avancé)'!$AD75</f>
        <v>0</v>
      </c>
      <c r="BA580" s="341">
        <f>(('Charges variables (avancé)'!$L75*BA554)+IF(ROUND(('Charges variables-Calculs auto'!BA$152-CONFIG!$D$7)/31,0)&gt;=('Charges variables (avancé)'!$J75+'Charges variables (avancé)'!$K75),INDEX($C554:$BJ554,,COLUMN('Charges variables-Calculs auto'!BA$152)-COLUMN('Charges variables-Calculs auto'!$C$152)+1-('Charges variables (avancé)'!$J75+'Charges variables (avancé)'!$K75)),0)*(1-'Charges variables (avancé)'!$L75))*'Charges variables (avancé)'!$AD75</f>
        <v>0</v>
      </c>
      <c r="BB580" s="341">
        <f>(('Charges variables (avancé)'!$L75*BB554)+IF(ROUND(('Charges variables-Calculs auto'!BB$152-CONFIG!$D$7)/31,0)&gt;=('Charges variables (avancé)'!$J75+'Charges variables (avancé)'!$K75),INDEX($C554:$BJ554,,COLUMN('Charges variables-Calculs auto'!BB$152)-COLUMN('Charges variables-Calculs auto'!$C$152)+1-('Charges variables (avancé)'!$J75+'Charges variables (avancé)'!$K75)),0)*(1-'Charges variables (avancé)'!$L75))*'Charges variables (avancé)'!$AD75</f>
        <v>0</v>
      </c>
      <c r="BC580" s="341">
        <f>(('Charges variables (avancé)'!$L75*BC554)+IF(ROUND(('Charges variables-Calculs auto'!BC$152-CONFIG!$D$7)/31,0)&gt;=('Charges variables (avancé)'!$J75+'Charges variables (avancé)'!$K75),INDEX($C554:$BJ554,,COLUMN('Charges variables-Calculs auto'!BC$152)-COLUMN('Charges variables-Calculs auto'!$C$152)+1-('Charges variables (avancé)'!$J75+'Charges variables (avancé)'!$K75)),0)*(1-'Charges variables (avancé)'!$L75))*'Charges variables (avancé)'!$AD75</f>
        <v>0</v>
      </c>
      <c r="BD580" s="341">
        <f>(('Charges variables (avancé)'!$L75*BD554)+IF(ROUND(('Charges variables-Calculs auto'!BD$152-CONFIG!$D$7)/31,0)&gt;=('Charges variables (avancé)'!$J75+'Charges variables (avancé)'!$K75),INDEX($C554:$BJ554,,COLUMN('Charges variables-Calculs auto'!BD$152)-COLUMN('Charges variables-Calculs auto'!$C$152)+1-('Charges variables (avancé)'!$J75+'Charges variables (avancé)'!$K75)),0)*(1-'Charges variables (avancé)'!$L75))*'Charges variables (avancé)'!$AD75</f>
        <v>0</v>
      </c>
      <c r="BE580" s="341">
        <f>(('Charges variables (avancé)'!$L75*BE554)+IF(ROUND(('Charges variables-Calculs auto'!BE$152-CONFIG!$D$7)/31,0)&gt;=('Charges variables (avancé)'!$J75+'Charges variables (avancé)'!$K75),INDEX($C554:$BJ554,,COLUMN('Charges variables-Calculs auto'!BE$152)-COLUMN('Charges variables-Calculs auto'!$C$152)+1-('Charges variables (avancé)'!$J75+'Charges variables (avancé)'!$K75)),0)*(1-'Charges variables (avancé)'!$L75))*'Charges variables (avancé)'!$AD75</f>
        <v>0</v>
      </c>
      <c r="BF580" s="341">
        <f>(('Charges variables (avancé)'!$L75*BF554)+IF(ROUND(('Charges variables-Calculs auto'!BF$152-CONFIG!$D$7)/31,0)&gt;=('Charges variables (avancé)'!$J75+'Charges variables (avancé)'!$K75),INDEX($C554:$BJ554,,COLUMN('Charges variables-Calculs auto'!BF$152)-COLUMN('Charges variables-Calculs auto'!$C$152)+1-('Charges variables (avancé)'!$J75+'Charges variables (avancé)'!$K75)),0)*(1-'Charges variables (avancé)'!$L75))*'Charges variables (avancé)'!$AD75</f>
        <v>0</v>
      </c>
      <c r="BG580" s="341">
        <f>(('Charges variables (avancé)'!$L75*BG554)+IF(ROUND(('Charges variables-Calculs auto'!BG$152-CONFIG!$D$7)/31,0)&gt;=('Charges variables (avancé)'!$J75+'Charges variables (avancé)'!$K75),INDEX($C554:$BJ554,,COLUMN('Charges variables-Calculs auto'!BG$152)-COLUMN('Charges variables-Calculs auto'!$C$152)+1-('Charges variables (avancé)'!$J75+'Charges variables (avancé)'!$K75)),0)*(1-'Charges variables (avancé)'!$L75))*'Charges variables (avancé)'!$AD75</f>
        <v>0</v>
      </c>
      <c r="BH580" s="341">
        <f>(('Charges variables (avancé)'!$L75*BH554)+IF(ROUND(('Charges variables-Calculs auto'!BH$152-CONFIG!$D$7)/31,0)&gt;=('Charges variables (avancé)'!$J75+'Charges variables (avancé)'!$K75),INDEX($C554:$BJ554,,COLUMN('Charges variables-Calculs auto'!BH$152)-COLUMN('Charges variables-Calculs auto'!$C$152)+1-('Charges variables (avancé)'!$J75+'Charges variables (avancé)'!$K75)),0)*(1-'Charges variables (avancé)'!$L75))*'Charges variables (avancé)'!$AD75</f>
        <v>0</v>
      </c>
      <c r="BI580" s="341">
        <f>(('Charges variables (avancé)'!$L75*BI554)+IF(ROUND(('Charges variables-Calculs auto'!BI$152-CONFIG!$D$7)/31,0)&gt;=('Charges variables (avancé)'!$J75+'Charges variables (avancé)'!$K75),INDEX($C554:$BJ554,,COLUMN('Charges variables-Calculs auto'!BI$152)-COLUMN('Charges variables-Calculs auto'!$C$152)+1-('Charges variables (avancé)'!$J75+'Charges variables (avancé)'!$K75)),0)*(1-'Charges variables (avancé)'!$L75))*'Charges variables (avancé)'!$AD75</f>
        <v>0</v>
      </c>
      <c r="BJ580" s="341">
        <f>(('Charges variables (avancé)'!$L75*BJ554)+IF(ROUND(('Charges variables-Calculs auto'!BJ$152-CONFIG!$D$7)/31,0)&gt;=('Charges variables (avancé)'!$J75+'Charges variables (avancé)'!$K75),INDEX($C554:$BJ554,,COLUMN('Charges variables-Calculs auto'!BJ$152)-COLUMN('Charges variables-Calculs auto'!$C$152)+1-('Charges variables (avancé)'!$J75+'Charges variables (avancé)'!$K75)),0)*(1-'Charges variables (avancé)'!$L75))*'Charges variables (avancé)'!$AD75</f>
        <v>0</v>
      </c>
    </row>
    <row r="581" spans="2:62" ht="15" customHeight="1"/>
    <row r="582" spans="2:62" ht="15" customHeight="1">
      <c r="B582" s="82" t="s">
        <v>21</v>
      </c>
      <c r="C582" s="20">
        <f t="shared" ref="C582:AH582" si="339">SUM(C573:C580)</f>
        <v>0</v>
      </c>
      <c r="D582" s="20">
        <f t="shared" si="339"/>
        <v>0</v>
      </c>
      <c r="E582" s="20">
        <f t="shared" si="339"/>
        <v>0</v>
      </c>
      <c r="F582" s="20">
        <f t="shared" si="339"/>
        <v>0</v>
      </c>
      <c r="G582" s="20">
        <f t="shared" si="339"/>
        <v>0</v>
      </c>
      <c r="H582" s="20">
        <f t="shared" si="339"/>
        <v>0</v>
      </c>
      <c r="I582" s="20">
        <f t="shared" si="339"/>
        <v>0</v>
      </c>
      <c r="J582" s="20">
        <f t="shared" si="339"/>
        <v>0</v>
      </c>
      <c r="K582" s="20">
        <f t="shared" si="339"/>
        <v>0</v>
      </c>
      <c r="L582" s="20">
        <f t="shared" si="339"/>
        <v>0</v>
      </c>
      <c r="M582" s="20">
        <f t="shared" si="339"/>
        <v>0</v>
      </c>
      <c r="N582" s="20">
        <f t="shared" si="339"/>
        <v>0</v>
      </c>
      <c r="O582" s="20">
        <f t="shared" si="339"/>
        <v>0</v>
      </c>
      <c r="P582" s="20">
        <f t="shared" si="339"/>
        <v>0</v>
      </c>
      <c r="Q582" s="20">
        <f t="shared" si="339"/>
        <v>0</v>
      </c>
      <c r="R582" s="20">
        <f t="shared" si="339"/>
        <v>0</v>
      </c>
      <c r="S582" s="20">
        <f t="shared" si="339"/>
        <v>0</v>
      </c>
      <c r="T582" s="20">
        <f t="shared" si="339"/>
        <v>0</v>
      </c>
      <c r="U582" s="20">
        <f t="shared" si="339"/>
        <v>0</v>
      </c>
      <c r="V582" s="20">
        <f t="shared" si="339"/>
        <v>0</v>
      </c>
      <c r="W582" s="20">
        <f t="shared" si="339"/>
        <v>0</v>
      </c>
      <c r="X582" s="20">
        <f t="shared" si="339"/>
        <v>0</v>
      </c>
      <c r="Y582" s="20">
        <f t="shared" si="339"/>
        <v>0</v>
      </c>
      <c r="Z582" s="20">
        <f t="shared" si="339"/>
        <v>0</v>
      </c>
      <c r="AA582" s="20">
        <f t="shared" si="339"/>
        <v>0</v>
      </c>
      <c r="AB582" s="20">
        <f t="shared" si="339"/>
        <v>0</v>
      </c>
      <c r="AC582" s="20">
        <f t="shared" si="339"/>
        <v>0</v>
      </c>
      <c r="AD582" s="20">
        <f t="shared" si="339"/>
        <v>0</v>
      </c>
      <c r="AE582" s="20">
        <f t="shared" si="339"/>
        <v>0</v>
      </c>
      <c r="AF582" s="20">
        <f t="shared" si="339"/>
        <v>0</v>
      </c>
      <c r="AG582" s="20">
        <f t="shared" si="339"/>
        <v>0</v>
      </c>
      <c r="AH582" s="20">
        <f t="shared" si="339"/>
        <v>0</v>
      </c>
      <c r="AI582" s="20">
        <f t="shared" ref="AI582:BJ582" si="340">SUM(AI573:AI580)</f>
        <v>0</v>
      </c>
      <c r="AJ582" s="20">
        <f t="shared" si="340"/>
        <v>0</v>
      </c>
      <c r="AK582" s="20">
        <f t="shared" si="340"/>
        <v>0</v>
      </c>
      <c r="AL582" s="20">
        <f t="shared" si="340"/>
        <v>0</v>
      </c>
      <c r="AM582" s="20">
        <f t="shared" si="340"/>
        <v>0</v>
      </c>
      <c r="AN582" s="20">
        <f t="shared" si="340"/>
        <v>0</v>
      </c>
      <c r="AO582" s="20">
        <f t="shared" si="340"/>
        <v>0</v>
      </c>
      <c r="AP582" s="20">
        <f t="shared" si="340"/>
        <v>0</v>
      </c>
      <c r="AQ582" s="20">
        <f t="shared" si="340"/>
        <v>0</v>
      </c>
      <c r="AR582" s="20">
        <f t="shared" si="340"/>
        <v>0</v>
      </c>
      <c r="AS582" s="20">
        <f t="shared" si="340"/>
        <v>0</v>
      </c>
      <c r="AT582" s="20">
        <f t="shared" si="340"/>
        <v>0</v>
      </c>
      <c r="AU582" s="20">
        <f t="shared" si="340"/>
        <v>0</v>
      </c>
      <c r="AV582" s="20">
        <f t="shared" si="340"/>
        <v>0</v>
      </c>
      <c r="AW582" s="20">
        <f t="shared" si="340"/>
        <v>0</v>
      </c>
      <c r="AX582" s="20">
        <f t="shared" si="340"/>
        <v>0</v>
      </c>
      <c r="AY582" s="20">
        <f t="shared" si="340"/>
        <v>0</v>
      </c>
      <c r="AZ582" s="20">
        <f t="shared" si="340"/>
        <v>0</v>
      </c>
      <c r="BA582" s="20">
        <f t="shared" si="340"/>
        <v>0</v>
      </c>
      <c r="BB582" s="20">
        <f t="shared" si="340"/>
        <v>0</v>
      </c>
      <c r="BC582" s="20">
        <f t="shared" si="340"/>
        <v>0</v>
      </c>
      <c r="BD582" s="20">
        <f t="shared" si="340"/>
        <v>0</v>
      </c>
      <c r="BE582" s="20">
        <f t="shared" si="340"/>
        <v>0</v>
      </c>
      <c r="BF582" s="20">
        <f t="shared" si="340"/>
        <v>0</v>
      </c>
      <c r="BG582" s="20">
        <f t="shared" si="340"/>
        <v>0</v>
      </c>
      <c r="BH582" s="20">
        <f t="shared" si="340"/>
        <v>0</v>
      </c>
      <c r="BI582" s="20">
        <f t="shared" si="340"/>
        <v>0</v>
      </c>
      <c r="BJ582" s="20">
        <f t="shared" si="340"/>
        <v>0</v>
      </c>
    </row>
    <row r="583" spans="2:62" ht="15" customHeight="1">
      <c r="B583" s="83" t="s">
        <v>49</v>
      </c>
      <c r="C583" s="20">
        <f>C582</f>
        <v>0</v>
      </c>
      <c r="D583" s="20">
        <f t="shared" ref="D583:N583" si="341">C583+D582</f>
        <v>0</v>
      </c>
      <c r="E583" s="20">
        <f t="shared" si="341"/>
        <v>0</v>
      </c>
      <c r="F583" s="20">
        <f t="shared" si="341"/>
        <v>0</v>
      </c>
      <c r="G583" s="20">
        <f t="shared" si="341"/>
        <v>0</v>
      </c>
      <c r="H583" s="20">
        <f t="shared" si="341"/>
        <v>0</v>
      </c>
      <c r="I583" s="20">
        <f t="shared" si="341"/>
        <v>0</v>
      </c>
      <c r="J583" s="20">
        <f t="shared" si="341"/>
        <v>0</v>
      </c>
      <c r="K583" s="20">
        <f t="shared" si="341"/>
        <v>0</v>
      </c>
      <c r="L583" s="20">
        <f t="shared" si="341"/>
        <v>0</v>
      </c>
      <c r="M583" s="20">
        <f t="shared" si="341"/>
        <v>0</v>
      </c>
      <c r="N583" s="21">
        <f t="shared" si="341"/>
        <v>0</v>
      </c>
      <c r="O583" s="20">
        <f>O582</f>
        <v>0</v>
      </c>
      <c r="P583" s="20">
        <f t="shared" ref="P583:Z583" si="342">O583+P582</f>
        <v>0</v>
      </c>
      <c r="Q583" s="20">
        <f t="shared" si="342"/>
        <v>0</v>
      </c>
      <c r="R583" s="20">
        <f t="shared" si="342"/>
        <v>0</v>
      </c>
      <c r="S583" s="20">
        <f t="shared" si="342"/>
        <v>0</v>
      </c>
      <c r="T583" s="20">
        <f t="shared" si="342"/>
        <v>0</v>
      </c>
      <c r="U583" s="20">
        <f t="shared" si="342"/>
        <v>0</v>
      </c>
      <c r="V583" s="20">
        <f t="shared" si="342"/>
        <v>0</v>
      </c>
      <c r="W583" s="20">
        <f t="shared" si="342"/>
        <v>0</v>
      </c>
      <c r="X583" s="20">
        <f t="shared" si="342"/>
        <v>0</v>
      </c>
      <c r="Y583" s="20">
        <f t="shared" si="342"/>
        <v>0</v>
      </c>
      <c r="Z583" s="21">
        <f t="shared" si="342"/>
        <v>0</v>
      </c>
      <c r="AA583" s="20">
        <f>AA582</f>
        <v>0</v>
      </c>
      <c r="AB583" s="20">
        <f t="shared" ref="AB583:AL583" si="343">AA583+AB582</f>
        <v>0</v>
      </c>
      <c r="AC583" s="20">
        <f t="shared" si="343"/>
        <v>0</v>
      </c>
      <c r="AD583" s="20">
        <f t="shared" si="343"/>
        <v>0</v>
      </c>
      <c r="AE583" s="20">
        <f t="shared" si="343"/>
        <v>0</v>
      </c>
      <c r="AF583" s="20">
        <f t="shared" si="343"/>
        <v>0</v>
      </c>
      <c r="AG583" s="20">
        <f t="shared" si="343"/>
        <v>0</v>
      </c>
      <c r="AH583" s="20">
        <f t="shared" si="343"/>
        <v>0</v>
      </c>
      <c r="AI583" s="20">
        <f t="shared" si="343"/>
        <v>0</v>
      </c>
      <c r="AJ583" s="20">
        <f t="shared" si="343"/>
        <v>0</v>
      </c>
      <c r="AK583" s="20">
        <f t="shared" si="343"/>
        <v>0</v>
      </c>
      <c r="AL583" s="21">
        <f t="shared" si="343"/>
        <v>0</v>
      </c>
      <c r="AM583" s="20">
        <f>AM582</f>
        <v>0</v>
      </c>
      <c r="AN583" s="20">
        <f t="shared" ref="AN583:AX583" si="344">AM583+AN582</f>
        <v>0</v>
      </c>
      <c r="AO583" s="20">
        <f t="shared" si="344"/>
        <v>0</v>
      </c>
      <c r="AP583" s="20">
        <f t="shared" si="344"/>
        <v>0</v>
      </c>
      <c r="AQ583" s="20">
        <f t="shared" si="344"/>
        <v>0</v>
      </c>
      <c r="AR583" s="20">
        <f t="shared" si="344"/>
        <v>0</v>
      </c>
      <c r="AS583" s="20">
        <f t="shared" si="344"/>
        <v>0</v>
      </c>
      <c r="AT583" s="20">
        <f t="shared" si="344"/>
        <v>0</v>
      </c>
      <c r="AU583" s="20">
        <f t="shared" si="344"/>
        <v>0</v>
      </c>
      <c r="AV583" s="20">
        <f t="shared" si="344"/>
        <v>0</v>
      </c>
      <c r="AW583" s="20">
        <f t="shared" si="344"/>
        <v>0</v>
      </c>
      <c r="AX583" s="21">
        <f t="shared" si="344"/>
        <v>0</v>
      </c>
      <c r="AY583" s="20">
        <f>AY582</f>
        <v>0</v>
      </c>
      <c r="AZ583" s="20">
        <f t="shared" ref="AZ583:BJ583" si="345">AY583+AZ582</f>
        <v>0</v>
      </c>
      <c r="BA583" s="20">
        <f t="shared" si="345"/>
        <v>0</v>
      </c>
      <c r="BB583" s="20">
        <f t="shared" si="345"/>
        <v>0</v>
      </c>
      <c r="BC583" s="20">
        <f t="shared" si="345"/>
        <v>0</v>
      </c>
      <c r="BD583" s="20">
        <f t="shared" si="345"/>
        <v>0</v>
      </c>
      <c r="BE583" s="20">
        <f t="shared" si="345"/>
        <v>0</v>
      </c>
      <c r="BF583" s="20">
        <f t="shared" si="345"/>
        <v>0</v>
      </c>
      <c r="BG583" s="20">
        <f t="shared" si="345"/>
        <v>0</v>
      </c>
      <c r="BH583" s="20">
        <f t="shared" si="345"/>
        <v>0</v>
      </c>
      <c r="BI583" s="20">
        <f t="shared" si="345"/>
        <v>0</v>
      </c>
      <c r="BJ583" s="21">
        <f t="shared" si="345"/>
        <v>0</v>
      </c>
    </row>
    <row r="584" spans="2:62" ht="15" customHeight="1"/>
    <row r="585" spans="2:62" ht="15" customHeight="1">
      <c r="B585" s="104" t="s">
        <v>135</v>
      </c>
      <c r="C585" s="11"/>
      <c r="D585" s="11"/>
      <c r="E585" s="11"/>
      <c r="F585" s="32"/>
    </row>
    <row r="586" spans="2:62" ht="15" customHeight="1"/>
    <row r="587" spans="2:62" ht="15" customHeight="1">
      <c r="B587" s="81"/>
      <c r="C587" s="475" t="s">
        <v>18</v>
      </c>
      <c r="D587" s="476"/>
      <c r="E587" s="476"/>
      <c r="F587" s="476"/>
      <c r="G587" s="476"/>
      <c r="H587" s="476"/>
      <c r="I587" s="476"/>
      <c r="J587" s="476"/>
      <c r="K587" s="476"/>
      <c r="L587" s="476"/>
      <c r="M587" s="476"/>
      <c r="N587" s="476"/>
      <c r="O587" s="473" t="s">
        <v>19</v>
      </c>
      <c r="P587" s="473"/>
      <c r="Q587" s="473"/>
      <c r="R587" s="473"/>
      <c r="S587" s="473"/>
      <c r="T587" s="473"/>
      <c r="U587" s="473"/>
      <c r="V587" s="473"/>
      <c r="W587" s="473"/>
      <c r="X587" s="473"/>
      <c r="Y587" s="473"/>
      <c r="Z587" s="473"/>
      <c r="AA587" s="475" t="s">
        <v>20</v>
      </c>
      <c r="AB587" s="476"/>
      <c r="AC587" s="476"/>
      <c r="AD587" s="476"/>
      <c r="AE587" s="476"/>
      <c r="AF587" s="476"/>
      <c r="AG587" s="476"/>
      <c r="AH587" s="476"/>
      <c r="AI587" s="476"/>
      <c r="AJ587" s="476"/>
      <c r="AK587" s="476"/>
      <c r="AL587" s="476"/>
      <c r="AM587" s="473" t="s">
        <v>32</v>
      </c>
      <c r="AN587" s="473"/>
      <c r="AO587" s="473"/>
      <c r="AP587" s="473"/>
      <c r="AQ587" s="473"/>
      <c r="AR587" s="473"/>
      <c r="AS587" s="473"/>
      <c r="AT587" s="473"/>
      <c r="AU587" s="473"/>
      <c r="AV587" s="473"/>
      <c r="AW587" s="473"/>
      <c r="AX587" s="473"/>
      <c r="AY587" s="473" t="s">
        <v>33</v>
      </c>
      <c r="AZ587" s="473"/>
      <c r="BA587" s="473"/>
      <c r="BB587" s="473"/>
      <c r="BC587" s="473"/>
      <c r="BD587" s="473"/>
      <c r="BE587" s="473"/>
      <c r="BF587" s="473"/>
      <c r="BG587" s="473"/>
      <c r="BH587" s="473"/>
      <c r="BI587" s="473"/>
      <c r="BJ587" s="473"/>
    </row>
    <row r="588" spans="2:62" ht="15" customHeight="1">
      <c r="B588" s="83" t="s">
        <v>36</v>
      </c>
      <c r="C588" s="18">
        <f>CONFIG!$D$7</f>
        <v>41640</v>
      </c>
      <c r="D588" s="18">
        <f>DATE(YEAR(C588),MONTH(C588)+1,DAY(C588))</f>
        <v>41671</v>
      </c>
      <c r="E588" s="18">
        <f t="shared" ref="E588:BJ588" si="346">DATE(YEAR(D588),MONTH(D588)+1,DAY(D588))</f>
        <v>41699</v>
      </c>
      <c r="F588" s="18">
        <f t="shared" si="346"/>
        <v>41730</v>
      </c>
      <c r="G588" s="18">
        <f t="shared" si="346"/>
        <v>41760</v>
      </c>
      <c r="H588" s="18">
        <f t="shared" si="346"/>
        <v>41791</v>
      </c>
      <c r="I588" s="18">
        <f t="shared" si="346"/>
        <v>41821</v>
      </c>
      <c r="J588" s="18">
        <f t="shared" si="346"/>
        <v>41852</v>
      </c>
      <c r="K588" s="18">
        <f t="shared" si="346"/>
        <v>41883</v>
      </c>
      <c r="L588" s="18">
        <f t="shared" si="346"/>
        <v>41913</v>
      </c>
      <c r="M588" s="18">
        <f t="shared" si="346"/>
        <v>41944</v>
      </c>
      <c r="N588" s="18">
        <f t="shared" si="346"/>
        <v>41974</v>
      </c>
      <c r="O588" s="18">
        <f t="shared" si="346"/>
        <v>42005</v>
      </c>
      <c r="P588" s="18">
        <f t="shared" si="346"/>
        <v>42036</v>
      </c>
      <c r="Q588" s="18">
        <f t="shared" si="346"/>
        <v>42064</v>
      </c>
      <c r="R588" s="18">
        <f t="shared" si="346"/>
        <v>42095</v>
      </c>
      <c r="S588" s="18">
        <f t="shared" si="346"/>
        <v>42125</v>
      </c>
      <c r="T588" s="18">
        <f t="shared" si="346"/>
        <v>42156</v>
      </c>
      <c r="U588" s="18">
        <f t="shared" si="346"/>
        <v>42186</v>
      </c>
      <c r="V588" s="18">
        <f t="shared" si="346"/>
        <v>42217</v>
      </c>
      <c r="W588" s="18">
        <f t="shared" si="346"/>
        <v>42248</v>
      </c>
      <c r="X588" s="18">
        <f t="shared" si="346"/>
        <v>42278</v>
      </c>
      <c r="Y588" s="18">
        <f t="shared" si="346"/>
        <v>42309</v>
      </c>
      <c r="Z588" s="18">
        <f t="shared" si="346"/>
        <v>42339</v>
      </c>
      <c r="AA588" s="18">
        <f t="shared" si="346"/>
        <v>42370</v>
      </c>
      <c r="AB588" s="18">
        <f t="shared" si="346"/>
        <v>42401</v>
      </c>
      <c r="AC588" s="18">
        <f t="shared" si="346"/>
        <v>42430</v>
      </c>
      <c r="AD588" s="18">
        <f t="shared" si="346"/>
        <v>42461</v>
      </c>
      <c r="AE588" s="18">
        <f t="shared" si="346"/>
        <v>42491</v>
      </c>
      <c r="AF588" s="18">
        <f t="shared" si="346"/>
        <v>42522</v>
      </c>
      <c r="AG588" s="18">
        <f t="shared" si="346"/>
        <v>42552</v>
      </c>
      <c r="AH588" s="18">
        <f t="shared" si="346"/>
        <v>42583</v>
      </c>
      <c r="AI588" s="18">
        <f t="shared" si="346"/>
        <v>42614</v>
      </c>
      <c r="AJ588" s="18">
        <f t="shared" si="346"/>
        <v>42644</v>
      </c>
      <c r="AK588" s="18">
        <f t="shared" si="346"/>
        <v>42675</v>
      </c>
      <c r="AL588" s="18">
        <f t="shared" si="346"/>
        <v>42705</v>
      </c>
      <c r="AM588" s="18">
        <f t="shared" si="346"/>
        <v>42736</v>
      </c>
      <c r="AN588" s="18">
        <f t="shared" si="346"/>
        <v>42767</v>
      </c>
      <c r="AO588" s="18">
        <f t="shared" si="346"/>
        <v>42795</v>
      </c>
      <c r="AP588" s="18">
        <f t="shared" si="346"/>
        <v>42826</v>
      </c>
      <c r="AQ588" s="18">
        <f t="shared" si="346"/>
        <v>42856</v>
      </c>
      <c r="AR588" s="18">
        <f t="shared" si="346"/>
        <v>42887</v>
      </c>
      <c r="AS588" s="18">
        <f t="shared" si="346"/>
        <v>42917</v>
      </c>
      <c r="AT588" s="18">
        <f t="shared" si="346"/>
        <v>42948</v>
      </c>
      <c r="AU588" s="18">
        <f t="shared" si="346"/>
        <v>42979</v>
      </c>
      <c r="AV588" s="18">
        <f t="shared" si="346"/>
        <v>43009</v>
      </c>
      <c r="AW588" s="18">
        <f t="shared" si="346"/>
        <v>43040</v>
      </c>
      <c r="AX588" s="18">
        <f t="shared" si="346"/>
        <v>43070</v>
      </c>
      <c r="AY588" s="18">
        <f t="shared" si="346"/>
        <v>43101</v>
      </c>
      <c r="AZ588" s="18">
        <f t="shared" si="346"/>
        <v>43132</v>
      </c>
      <c r="BA588" s="18">
        <f t="shared" si="346"/>
        <v>43160</v>
      </c>
      <c r="BB588" s="18">
        <f t="shared" si="346"/>
        <v>43191</v>
      </c>
      <c r="BC588" s="18">
        <f t="shared" si="346"/>
        <v>43221</v>
      </c>
      <c r="BD588" s="18">
        <f t="shared" si="346"/>
        <v>43252</v>
      </c>
      <c r="BE588" s="18">
        <f t="shared" si="346"/>
        <v>43282</v>
      </c>
      <c r="BF588" s="18">
        <f t="shared" si="346"/>
        <v>43313</v>
      </c>
      <c r="BG588" s="18">
        <f t="shared" si="346"/>
        <v>43344</v>
      </c>
      <c r="BH588" s="18">
        <f t="shared" si="346"/>
        <v>43374</v>
      </c>
      <c r="BI588" s="18">
        <f t="shared" si="346"/>
        <v>43405</v>
      </c>
      <c r="BJ588" s="18">
        <f t="shared" si="346"/>
        <v>43435</v>
      </c>
    </row>
    <row r="589" spans="2:62" ht="15" customHeight="1">
      <c r="B589" s="366">
        <f>'Charges variables (avancé)'!$C$68</f>
        <v>0</v>
      </c>
      <c r="C589" s="341">
        <f>IF(ROUND(('Charges variables-Calculs auto'!C$168-CONFIG!$D$7)/31,0)&gt;=ROUND('Charges variables (avancé)'!$K68,0),INDEX($C560:$BJ560,,COLUMN('Charges variables-Calculs auto'!C$168)-COLUMN('Charges variables-Calculs auto'!$C$168)+1-'Charges variables (avancé)'!$K68),0)*'Charges variables (avancé)'!$E68</f>
        <v>0</v>
      </c>
      <c r="D589" s="341">
        <f>IF(ROUND(('Charges variables-Calculs auto'!D$168-CONFIG!$D$7)/31,0)&gt;=ROUND('Charges variables (avancé)'!$K68,0),INDEX($C560:$BJ560,,COLUMN('Charges variables-Calculs auto'!D$168)-COLUMN('Charges variables-Calculs auto'!$C$168)+1-'Charges variables (avancé)'!$K68),0)*'Charges variables (avancé)'!$E68</f>
        <v>0</v>
      </c>
      <c r="E589" s="341">
        <f>IF(ROUND(('Charges variables-Calculs auto'!E$168-CONFIG!$D$7)/31,0)&gt;=ROUND('Charges variables (avancé)'!$K68,0),INDEX($C560:$BJ560,,COLUMN('Charges variables-Calculs auto'!E$168)-COLUMN('Charges variables-Calculs auto'!$C$168)+1-'Charges variables (avancé)'!$K68),0)*'Charges variables (avancé)'!$E68</f>
        <v>0</v>
      </c>
      <c r="F589" s="341">
        <f>IF(ROUND(('Charges variables-Calculs auto'!F$168-CONFIG!$D$7)/31,0)&gt;=ROUND('Charges variables (avancé)'!$K68,0),INDEX($C560:$BJ560,,COLUMN('Charges variables-Calculs auto'!F$168)-COLUMN('Charges variables-Calculs auto'!$C$168)+1-'Charges variables (avancé)'!$K68),0)*'Charges variables (avancé)'!$E68</f>
        <v>0</v>
      </c>
      <c r="G589" s="341">
        <f>IF(ROUND(('Charges variables-Calculs auto'!G$168-CONFIG!$D$7)/31,0)&gt;=ROUND('Charges variables (avancé)'!$K68,0),INDEX($C560:$BJ560,,COLUMN('Charges variables-Calculs auto'!G$168)-COLUMN('Charges variables-Calculs auto'!$C$168)+1-'Charges variables (avancé)'!$K68),0)*'Charges variables (avancé)'!$E68</f>
        <v>0</v>
      </c>
      <c r="H589" s="341">
        <f>IF(ROUND(('Charges variables-Calculs auto'!H$168-CONFIG!$D$7)/31,0)&gt;=ROUND('Charges variables (avancé)'!$K68,0),INDEX($C560:$BJ560,,COLUMN('Charges variables-Calculs auto'!H$168)-COLUMN('Charges variables-Calculs auto'!$C$168)+1-'Charges variables (avancé)'!$K68),0)*'Charges variables (avancé)'!$E68</f>
        <v>0</v>
      </c>
      <c r="I589" s="341">
        <f>IF(ROUND(('Charges variables-Calculs auto'!I$168-CONFIG!$D$7)/31,0)&gt;=ROUND('Charges variables (avancé)'!$K68,0),INDEX($C560:$BJ560,,COLUMN('Charges variables-Calculs auto'!I$168)-COLUMN('Charges variables-Calculs auto'!$C$168)+1-'Charges variables (avancé)'!$K68),0)*'Charges variables (avancé)'!$E68</f>
        <v>0</v>
      </c>
      <c r="J589" s="341">
        <f>IF(ROUND(('Charges variables-Calculs auto'!J$168-CONFIG!$D$7)/31,0)&gt;=ROUND('Charges variables (avancé)'!$K68,0),INDEX($C560:$BJ560,,COLUMN('Charges variables-Calculs auto'!J$168)-COLUMN('Charges variables-Calculs auto'!$C$168)+1-'Charges variables (avancé)'!$K68),0)*'Charges variables (avancé)'!$E68</f>
        <v>0</v>
      </c>
      <c r="K589" s="341">
        <f>IF(ROUND(('Charges variables-Calculs auto'!K$168-CONFIG!$D$7)/31,0)&gt;=ROUND('Charges variables (avancé)'!$K68,0),INDEX($C560:$BJ560,,COLUMN('Charges variables-Calculs auto'!K$168)-COLUMN('Charges variables-Calculs auto'!$C$168)+1-'Charges variables (avancé)'!$K68),0)*'Charges variables (avancé)'!$E68</f>
        <v>0</v>
      </c>
      <c r="L589" s="341">
        <f>IF(ROUND(('Charges variables-Calculs auto'!L$168-CONFIG!$D$7)/31,0)&gt;=ROUND('Charges variables (avancé)'!$K68,0),INDEX($C560:$BJ560,,COLUMN('Charges variables-Calculs auto'!L$168)-COLUMN('Charges variables-Calculs auto'!$C$168)+1-'Charges variables (avancé)'!$K68),0)*'Charges variables (avancé)'!$E68</f>
        <v>0</v>
      </c>
      <c r="M589" s="341">
        <f>IF(ROUND(('Charges variables-Calculs auto'!M$168-CONFIG!$D$7)/31,0)&gt;=ROUND('Charges variables (avancé)'!$K68,0),INDEX($C560:$BJ560,,COLUMN('Charges variables-Calculs auto'!M$168)-COLUMN('Charges variables-Calculs auto'!$C$168)+1-'Charges variables (avancé)'!$K68),0)*'Charges variables (avancé)'!$E68</f>
        <v>0</v>
      </c>
      <c r="N589" s="341">
        <f>IF(ROUND(('Charges variables-Calculs auto'!N$168-CONFIG!$D$7)/31,0)&gt;=ROUND('Charges variables (avancé)'!$K68,0),INDEX($C560:$BJ560,,COLUMN('Charges variables-Calculs auto'!N$168)-COLUMN('Charges variables-Calculs auto'!$C$168)+1-'Charges variables (avancé)'!$K68),0)*'Charges variables (avancé)'!$E68</f>
        <v>0</v>
      </c>
      <c r="O589" s="341">
        <f>IF(ROUND(('Charges variables-Calculs auto'!O$168-CONFIG!$D$7)/31,0)&gt;=ROUND('Charges variables (avancé)'!$K68,0),INDEX($C560:$BJ560,,COLUMN('Charges variables-Calculs auto'!O$168)-COLUMN('Charges variables-Calculs auto'!$C$168)+1-'Charges variables (avancé)'!$K68),0)*'Charges variables (avancé)'!$Y68</f>
        <v>0</v>
      </c>
      <c r="P589" s="341">
        <f>IF(ROUND(('Charges variables-Calculs auto'!P$168-CONFIG!$D$7)/31,0)&gt;=ROUND('Charges variables (avancé)'!$K68,0),INDEX($C560:$BJ560,,COLUMN('Charges variables-Calculs auto'!P$168)-COLUMN('Charges variables-Calculs auto'!$C$168)+1-'Charges variables (avancé)'!$K68),0)*'Charges variables (avancé)'!$Y68</f>
        <v>0</v>
      </c>
      <c r="Q589" s="341">
        <f>IF(ROUND(('Charges variables-Calculs auto'!Q$168-CONFIG!$D$7)/31,0)&gt;=ROUND('Charges variables (avancé)'!$K68,0),INDEX($C560:$BJ560,,COLUMN('Charges variables-Calculs auto'!Q$168)-COLUMN('Charges variables-Calculs auto'!$C$168)+1-'Charges variables (avancé)'!$K68),0)*'Charges variables (avancé)'!$Y68</f>
        <v>0</v>
      </c>
      <c r="R589" s="341">
        <f>IF(ROUND(('Charges variables-Calculs auto'!R$168-CONFIG!$D$7)/31,0)&gt;=ROUND('Charges variables (avancé)'!$K68,0),INDEX($C560:$BJ560,,COLUMN('Charges variables-Calculs auto'!R$168)-COLUMN('Charges variables-Calculs auto'!$C$168)+1-'Charges variables (avancé)'!$K68),0)*'Charges variables (avancé)'!$Y68</f>
        <v>0</v>
      </c>
      <c r="S589" s="341">
        <f>IF(ROUND(('Charges variables-Calculs auto'!S$168-CONFIG!$D$7)/31,0)&gt;=ROUND('Charges variables (avancé)'!$K68,0),INDEX($C560:$BJ560,,COLUMN('Charges variables-Calculs auto'!S$168)-COLUMN('Charges variables-Calculs auto'!$C$168)+1-'Charges variables (avancé)'!$K68),0)*'Charges variables (avancé)'!$Y68</f>
        <v>0</v>
      </c>
      <c r="T589" s="341">
        <f>IF(ROUND(('Charges variables-Calculs auto'!T$168-CONFIG!$D$7)/31,0)&gt;=ROUND('Charges variables (avancé)'!$K68,0),INDEX($C560:$BJ560,,COLUMN('Charges variables-Calculs auto'!T$168)-COLUMN('Charges variables-Calculs auto'!$C$168)+1-'Charges variables (avancé)'!$K68),0)*'Charges variables (avancé)'!$Y68</f>
        <v>0</v>
      </c>
      <c r="U589" s="341">
        <f>IF(ROUND(('Charges variables-Calculs auto'!U$168-CONFIG!$D$7)/31,0)&gt;=ROUND('Charges variables (avancé)'!$K68,0),INDEX($C560:$BJ560,,COLUMN('Charges variables-Calculs auto'!U$168)-COLUMN('Charges variables-Calculs auto'!$C$168)+1-'Charges variables (avancé)'!$K68),0)*'Charges variables (avancé)'!$Y68</f>
        <v>0</v>
      </c>
      <c r="V589" s="341">
        <f>IF(ROUND(('Charges variables-Calculs auto'!V$168-CONFIG!$D$7)/31,0)&gt;=ROUND('Charges variables (avancé)'!$K68,0),INDEX($C560:$BJ560,,COLUMN('Charges variables-Calculs auto'!V$168)-COLUMN('Charges variables-Calculs auto'!$C$168)+1-'Charges variables (avancé)'!$K68),0)*'Charges variables (avancé)'!$Y68</f>
        <v>0</v>
      </c>
      <c r="W589" s="341">
        <f>IF(ROUND(('Charges variables-Calculs auto'!W$168-CONFIG!$D$7)/31,0)&gt;=ROUND('Charges variables (avancé)'!$K68,0),INDEX($C560:$BJ560,,COLUMN('Charges variables-Calculs auto'!W$168)-COLUMN('Charges variables-Calculs auto'!$C$168)+1-'Charges variables (avancé)'!$K68),0)*'Charges variables (avancé)'!$Y68</f>
        <v>0</v>
      </c>
      <c r="X589" s="341">
        <f>IF(ROUND(('Charges variables-Calculs auto'!X$168-CONFIG!$D$7)/31,0)&gt;=ROUND('Charges variables (avancé)'!$K68,0),INDEX($C560:$BJ560,,COLUMN('Charges variables-Calculs auto'!X$168)-COLUMN('Charges variables-Calculs auto'!$C$168)+1-'Charges variables (avancé)'!$K68),0)*'Charges variables (avancé)'!$Y68</f>
        <v>0</v>
      </c>
      <c r="Y589" s="341">
        <f>IF(ROUND(('Charges variables-Calculs auto'!Y$168-CONFIG!$D$7)/31,0)&gt;=ROUND('Charges variables (avancé)'!$K68,0),INDEX($C560:$BJ560,,COLUMN('Charges variables-Calculs auto'!Y$168)-COLUMN('Charges variables-Calculs auto'!$C$168)+1-'Charges variables (avancé)'!$K68),0)*'Charges variables (avancé)'!$Y68</f>
        <v>0</v>
      </c>
      <c r="Z589" s="341">
        <f>IF(ROUND(('Charges variables-Calculs auto'!Z$168-CONFIG!$D$7)/31,0)&gt;=ROUND('Charges variables (avancé)'!$K68,0),INDEX($C560:$BJ560,,COLUMN('Charges variables-Calculs auto'!Z$168)-COLUMN('Charges variables-Calculs auto'!$C$168)+1-'Charges variables (avancé)'!$K68),0)*'Charges variables (avancé)'!$Y68</f>
        <v>0</v>
      </c>
      <c r="AA589" s="341">
        <f>IF(ROUND(('Charges variables-Calculs auto'!AA$168-CONFIG!$D$7)/31,0)&gt;=ROUND('Charges variables (avancé)'!$K68,0),INDEX($C560:$BJ560,,COLUMN('Charges variables-Calculs auto'!AA$168)-COLUMN('Charges variables-Calculs auto'!$C$168)+1-'Charges variables (avancé)'!$K68),0)*'Charges variables (avancé)'!$AA68</f>
        <v>0</v>
      </c>
      <c r="AB589" s="341">
        <f>IF(ROUND(('Charges variables-Calculs auto'!AB$168-CONFIG!$D$7)/31,0)&gt;=ROUND('Charges variables (avancé)'!$K68,0),INDEX($C560:$BJ560,,COLUMN('Charges variables-Calculs auto'!AB$168)-COLUMN('Charges variables-Calculs auto'!$C$168)+1-'Charges variables (avancé)'!$K68),0)*'Charges variables (avancé)'!$AA68</f>
        <v>0</v>
      </c>
      <c r="AC589" s="341">
        <f>IF(ROUND(('Charges variables-Calculs auto'!AC$168-CONFIG!$D$7)/31,0)&gt;=ROUND('Charges variables (avancé)'!$K68,0),INDEX($C560:$BJ560,,COLUMN('Charges variables-Calculs auto'!AC$168)-COLUMN('Charges variables-Calculs auto'!$C$168)+1-'Charges variables (avancé)'!$K68),0)*'Charges variables (avancé)'!$AA68</f>
        <v>0</v>
      </c>
      <c r="AD589" s="341">
        <f>IF(ROUND(('Charges variables-Calculs auto'!AD$168-CONFIG!$D$7)/31,0)&gt;=ROUND('Charges variables (avancé)'!$K68,0),INDEX($C560:$BJ560,,COLUMN('Charges variables-Calculs auto'!AD$168)-COLUMN('Charges variables-Calculs auto'!$C$168)+1-'Charges variables (avancé)'!$K68),0)*'Charges variables (avancé)'!$AA68</f>
        <v>0</v>
      </c>
      <c r="AE589" s="341">
        <f>IF(ROUND(('Charges variables-Calculs auto'!AE$168-CONFIG!$D$7)/31,0)&gt;=ROUND('Charges variables (avancé)'!$K68,0),INDEX($C560:$BJ560,,COLUMN('Charges variables-Calculs auto'!AE$168)-COLUMN('Charges variables-Calculs auto'!$C$168)+1-'Charges variables (avancé)'!$K68),0)*'Charges variables (avancé)'!$AA68</f>
        <v>0</v>
      </c>
      <c r="AF589" s="341">
        <f>IF(ROUND(('Charges variables-Calculs auto'!AF$168-CONFIG!$D$7)/31,0)&gt;=ROUND('Charges variables (avancé)'!$K68,0),INDEX($C560:$BJ560,,COLUMN('Charges variables-Calculs auto'!AF$168)-COLUMN('Charges variables-Calculs auto'!$C$168)+1-'Charges variables (avancé)'!$K68),0)*'Charges variables (avancé)'!$AA68</f>
        <v>0</v>
      </c>
      <c r="AG589" s="341">
        <f>IF(ROUND(('Charges variables-Calculs auto'!AG$168-CONFIG!$D$7)/31,0)&gt;=ROUND('Charges variables (avancé)'!$K68,0),INDEX($C560:$BJ560,,COLUMN('Charges variables-Calculs auto'!AG$168)-COLUMN('Charges variables-Calculs auto'!$C$168)+1-'Charges variables (avancé)'!$K68),0)*'Charges variables (avancé)'!$AA68</f>
        <v>0</v>
      </c>
      <c r="AH589" s="341">
        <f>IF(ROUND(('Charges variables-Calculs auto'!AH$168-CONFIG!$D$7)/31,0)&gt;=ROUND('Charges variables (avancé)'!$K68,0),INDEX($C560:$BJ560,,COLUMN('Charges variables-Calculs auto'!AH$168)-COLUMN('Charges variables-Calculs auto'!$C$168)+1-'Charges variables (avancé)'!$K68),0)*'Charges variables (avancé)'!$AA68</f>
        <v>0</v>
      </c>
      <c r="AI589" s="341">
        <f>IF(ROUND(('Charges variables-Calculs auto'!AI$168-CONFIG!$D$7)/31,0)&gt;=ROUND('Charges variables (avancé)'!$K68,0),INDEX($C560:$BJ560,,COLUMN('Charges variables-Calculs auto'!AI$168)-COLUMN('Charges variables-Calculs auto'!$C$168)+1-'Charges variables (avancé)'!$K68),0)*'Charges variables (avancé)'!$AA68</f>
        <v>0</v>
      </c>
      <c r="AJ589" s="341">
        <f>IF(ROUND(('Charges variables-Calculs auto'!AJ$168-CONFIG!$D$7)/31,0)&gt;=ROUND('Charges variables (avancé)'!$K68,0),INDEX($C560:$BJ560,,COLUMN('Charges variables-Calculs auto'!AJ$168)-COLUMN('Charges variables-Calculs auto'!$C$168)+1-'Charges variables (avancé)'!$K68),0)*'Charges variables (avancé)'!$AA68</f>
        <v>0</v>
      </c>
      <c r="AK589" s="341">
        <f>IF(ROUND(('Charges variables-Calculs auto'!AK$168-CONFIG!$D$7)/31,0)&gt;=ROUND('Charges variables (avancé)'!$K68,0),INDEX($C560:$BJ560,,COLUMN('Charges variables-Calculs auto'!AK$168)-COLUMN('Charges variables-Calculs auto'!$C$168)+1-'Charges variables (avancé)'!$K68),0)*'Charges variables (avancé)'!$AA68</f>
        <v>0</v>
      </c>
      <c r="AL589" s="341">
        <f>IF(ROUND(('Charges variables-Calculs auto'!AL$168-CONFIG!$D$7)/31,0)&gt;=ROUND('Charges variables (avancé)'!$K68,0),INDEX($C560:$BJ560,,COLUMN('Charges variables-Calculs auto'!AL$168)-COLUMN('Charges variables-Calculs auto'!$C$168)+1-'Charges variables (avancé)'!$K68),0)*'Charges variables (avancé)'!$AA68</f>
        <v>0</v>
      </c>
      <c r="AM589" s="341">
        <f>IF(ROUND(('Charges variables-Calculs auto'!AM$168-CONFIG!$D$7)/31,0)&gt;=ROUND('Charges variables (avancé)'!$K68,0),INDEX($C560:$BJ560,,COLUMN('Charges variables-Calculs auto'!AM$168)-COLUMN('Charges variables-Calculs auto'!$C$168)+1-'Charges variables (avancé)'!$K68),0)*'Charges variables (avancé)'!$AC68</f>
        <v>0</v>
      </c>
      <c r="AN589" s="341">
        <f>IF(ROUND(('Charges variables-Calculs auto'!AN$168-CONFIG!$D$7)/31,0)&gt;=ROUND('Charges variables (avancé)'!$K68,0),INDEX($C560:$BJ560,,COLUMN('Charges variables-Calculs auto'!AN$168)-COLUMN('Charges variables-Calculs auto'!$C$168)+1-'Charges variables (avancé)'!$K68),0)*'Charges variables (avancé)'!$AC68</f>
        <v>0</v>
      </c>
      <c r="AO589" s="341">
        <f>IF(ROUND(('Charges variables-Calculs auto'!AO$168-CONFIG!$D$7)/31,0)&gt;=ROUND('Charges variables (avancé)'!$K68,0),INDEX($C560:$BJ560,,COLUMN('Charges variables-Calculs auto'!AO$168)-COLUMN('Charges variables-Calculs auto'!$C$168)+1-'Charges variables (avancé)'!$K68),0)*'Charges variables (avancé)'!$AC68</f>
        <v>0</v>
      </c>
      <c r="AP589" s="341">
        <f>IF(ROUND(('Charges variables-Calculs auto'!AP$168-CONFIG!$D$7)/31,0)&gt;=ROUND('Charges variables (avancé)'!$K68,0),INDEX($C560:$BJ560,,COLUMN('Charges variables-Calculs auto'!AP$168)-COLUMN('Charges variables-Calculs auto'!$C$168)+1-'Charges variables (avancé)'!$K68),0)*'Charges variables (avancé)'!$AC68</f>
        <v>0</v>
      </c>
      <c r="AQ589" s="341">
        <f>IF(ROUND(('Charges variables-Calculs auto'!AQ$168-CONFIG!$D$7)/31,0)&gt;=ROUND('Charges variables (avancé)'!$K68,0),INDEX($C560:$BJ560,,COLUMN('Charges variables-Calculs auto'!AQ$168)-COLUMN('Charges variables-Calculs auto'!$C$168)+1-'Charges variables (avancé)'!$K68),0)*'Charges variables (avancé)'!$AC68</f>
        <v>0</v>
      </c>
      <c r="AR589" s="341">
        <f>IF(ROUND(('Charges variables-Calculs auto'!AR$168-CONFIG!$D$7)/31,0)&gt;=ROUND('Charges variables (avancé)'!$K68,0),INDEX($C560:$BJ560,,COLUMN('Charges variables-Calculs auto'!AR$168)-COLUMN('Charges variables-Calculs auto'!$C$168)+1-'Charges variables (avancé)'!$K68),0)*'Charges variables (avancé)'!$AC68</f>
        <v>0</v>
      </c>
      <c r="AS589" s="341">
        <f>IF(ROUND(('Charges variables-Calculs auto'!AS$168-CONFIG!$D$7)/31,0)&gt;=ROUND('Charges variables (avancé)'!$K68,0),INDEX($C560:$BJ560,,COLUMN('Charges variables-Calculs auto'!AS$168)-COLUMN('Charges variables-Calculs auto'!$C$168)+1-'Charges variables (avancé)'!$K68),0)*'Charges variables (avancé)'!$AC68</f>
        <v>0</v>
      </c>
      <c r="AT589" s="341">
        <f>IF(ROUND(('Charges variables-Calculs auto'!AT$168-CONFIG!$D$7)/31,0)&gt;=ROUND('Charges variables (avancé)'!$K68,0),INDEX($C560:$BJ560,,COLUMN('Charges variables-Calculs auto'!AT$168)-COLUMN('Charges variables-Calculs auto'!$C$168)+1-'Charges variables (avancé)'!$K68),0)*'Charges variables (avancé)'!$AC68</f>
        <v>0</v>
      </c>
      <c r="AU589" s="341">
        <f>IF(ROUND(('Charges variables-Calculs auto'!AU$168-CONFIG!$D$7)/31,0)&gt;=ROUND('Charges variables (avancé)'!$K68,0),INDEX($C560:$BJ560,,COLUMN('Charges variables-Calculs auto'!AU$168)-COLUMN('Charges variables-Calculs auto'!$C$168)+1-'Charges variables (avancé)'!$K68),0)*'Charges variables (avancé)'!$AC68</f>
        <v>0</v>
      </c>
      <c r="AV589" s="341">
        <f>IF(ROUND(('Charges variables-Calculs auto'!AV$168-CONFIG!$D$7)/31,0)&gt;=ROUND('Charges variables (avancé)'!$K68,0),INDEX($C560:$BJ560,,COLUMN('Charges variables-Calculs auto'!AV$168)-COLUMN('Charges variables-Calculs auto'!$C$168)+1-'Charges variables (avancé)'!$K68),0)*'Charges variables (avancé)'!$AC68</f>
        <v>0</v>
      </c>
      <c r="AW589" s="341">
        <f>IF(ROUND(('Charges variables-Calculs auto'!AW$168-CONFIG!$D$7)/31,0)&gt;=ROUND('Charges variables (avancé)'!$K68,0),INDEX($C560:$BJ560,,COLUMN('Charges variables-Calculs auto'!AW$168)-COLUMN('Charges variables-Calculs auto'!$C$168)+1-'Charges variables (avancé)'!$K68),0)*'Charges variables (avancé)'!$AC68</f>
        <v>0</v>
      </c>
      <c r="AX589" s="341">
        <f>IF(ROUND(('Charges variables-Calculs auto'!AX$168-CONFIG!$D$7)/31,0)&gt;=ROUND('Charges variables (avancé)'!$K68,0),INDEX($C560:$BJ560,,COLUMN('Charges variables-Calculs auto'!AX$168)-COLUMN('Charges variables-Calculs auto'!$C$168)+1-'Charges variables (avancé)'!$K68),0)*'Charges variables (avancé)'!$AC68</f>
        <v>0</v>
      </c>
      <c r="AY589" s="341">
        <f>IF(ROUND(('Charges variables-Calculs auto'!AY$168-CONFIG!$D$7)/31,0)&gt;=ROUND('Charges variables (avancé)'!$K68,0),INDEX($C560:$BJ560,,COLUMN('Charges variables-Calculs auto'!AY$168)-COLUMN('Charges variables-Calculs auto'!$C$168)+1-'Charges variables (avancé)'!$K68),0)*'Charges variables (avancé)'!$AE68</f>
        <v>0</v>
      </c>
      <c r="AZ589" s="341">
        <f>IF(ROUND(('Charges variables-Calculs auto'!AZ$168-CONFIG!$D$7)/31,0)&gt;=ROUND('Charges variables (avancé)'!$K68,0),INDEX($C560:$BJ560,,COLUMN('Charges variables-Calculs auto'!AZ$168)-COLUMN('Charges variables-Calculs auto'!$C$168)+1-'Charges variables (avancé)'!$K68),0)*'Charges variables (avancé)'!$AE68</f>
        <v>0</v>
      </c>
      <c r="BA589" s="341">
        <f>IF(ROUND(('Charges variables-Calculs auto'!BA$168-CONFIG!$D$7)/31,0)&gt;=ROUND('Charges variables (avancé)'!$K68,0),INDEX($C560:$BJ560,,COLUMN('Charges variables-Calculs auto'!BA$168)-COLUMN('Charges variables-Calculs auto'!$C$168)+1-'Charges variables (avancé)'!$K68),0)*'Charges variables (avancé)'!$AE68</f>
        <v>0</v>
      </c>
      <c r="BB589" s="341">
        <f>IF(ROUND(('Charges variables-Calculs auto'!BB$168-CONFIG!$D$7)/31,0)&gt;=ROUND('Charges variables (avancé)'!$K68,0),INDEX($C560:$BJ560,,COLUMN('Charges variables-Calculs auto'!BB$168)-COLUMN('Charges variables-Calculs auto'!$C$168)+1-'Charges variables (avancé)'!$K68),0)*'Charges variables (avancé)'!$AE68</f>
        <v>0</v>
      </c>
      <c r="BC589" s="341">
        <f>IF(ROUND(('Charges variables-Calculs auto'!BC$168-CONFIG!$D$7)/31,0)&gt;=ROUND('Charges variables (avancé)'!$K68,0),INDEX($C560:$BJ560,,COLUMN('Charges variables-Calculs auto'!BC$168)-COLUMN('Charges variables-Calculs auto'!$C$168)+1-'Charges variables (avancé)'!$K68),0)*'Charges variables (avancé)'!$AE68</f>
        <v>0</v>
      </c>
      <c r="BD589" s="341">
        <f>IF(ROUND(('Charges variables-Calculs auto'!BD$168-CONFIG!$D$7)/31,0)&gt;=ROUND('Charges variables (avancé)'!$K68,0),INDEX($C560:$BJ560,,COLUMN('Charges variables-Calculs auto'!BD$168)-COLUMN('Charges variables-Calculs auto'!$C$168)+1-'Charges variables (avancé)'!$K68),0)*'Charges variables (avancé)'!$AE68</f>
        <v>0</v>
      </c>
      <c r="BE589" s="341">
        <f>IF(ROUND(('Charges variables-Calculs auto'!BE$168-CONFIG!$D$7)/31,0)&gt;=ROUND('Charges variables (avancé)'!$K68,0),INDEX($C560:$BJ560,,COLUMN('Charges variables-Calculs auto'!BE$168)-COLUMN('Charges variables-Calculs auto'!$C$168)+1-'Charges variables (avancé)'!$K68),0)*'Charges variables (avancé)'!$AE68</f>
        <v>0</v>
      </c>
      <c r="BF589" s="341">
        <f>IF(ROUND(('Charges variables-Calculs auto'!BF$168-CONFIG!$D$7)/31,0)&gt;=ROUND('Charges variables (avancé)'!$K68,0),INDEX($C560:$BJ560,,COLUMN('Charges variables-Calculs auto'!BF$168)-COLUMN('Charges variables-Calculs auto'!$C$168)+1-'Charges variables (avancé)'!$K68),0)*'Charges variables (avancé)'!$AE68</f>
        <v>0</v>
      </c>
      <c r="BG589" s="341">
        <f>IF(ROUND(('Charges variables-Calculs auto'!BG$168-CONFIG!$D$7)/31,0)&gt;=ROUND('Charges variables (avancé)'!$K68,0),INDEX($C560:$BJ560,,COLUMN('Charges variables-Calculs auto'!BG$168)-COLUMN('Charges variables-Calculs auto'!$C$168)+1-'Charges variables (avancé)'!$K68),0)*'Charges variables (avancé)'!$AE68</f>
        <v>0</v>
      </c>
      <c r="BH589" s="341">
        <f>IF(ROUND(('Charges variables-Calculs auto'!BH$168-CONFIG!$D$7)/31,0)&gt;=ROUND('Charges variables (avancé)'!$K68,0),INDEX($C560:$BJ560,,COLUMN('Charges variables-Calculs auto'!BH$168)-COLUMN('Charges variables-Calculs auto'!$C$168)+1-'Charges variables (avancé)'!$K68),0)*'Charges variables (avancé)'!$AE68</f>
        <v>0</v>
      </c>
      <c r="BI589" s="341">
        <f>IF(ROUND(('Charges variables-Calculs auto'!BI$168-CONFIG!$D$7)/31,0)&gt;=ROUND('Charges variables (avancé)'!$K68,0),INDEX($C560:$BJ560,,COLUMN('Charges variables-Calculs auto'!BI$168)-COLUMN('Charges variables-Calculs auto'!$C$168)+1-'Charges variables (avancé)'!$K68),0)*'Charges variables (avancé)'!$AE68</f>
        <v>0</v>
      </c>
      <c r="BJ589" s="341">
        <f>IF(ROUND(('Charges variables-Calculs auto'!BJ$168-CONFIG!$D$7)/31,0)&gt;=ROUND('Charges variables (avancé)'!$K68,0),INDEX($C560:$BJ560,,COLUMN('Charges variables-Calculs auto'!BJ$168)-COLUMN('Charges variables-Calculs auto'!$C$168)+1-'Charges variables (avancé)'!$K68),0)*'Charges variables (avancé)'!$AE68</f>
        <v>0</v>
      </c>
    </row>
    <row r="590" spans="2:62" ht="15" customHeight="1">
      <c r="B590" s="366">
        <f>'Charges variables (avancé)'!$C$69</f>
        <v>0</v>
      </c>
      <c r="C590" s="341">
        <f>IF(ROUND(('Charges variables-Calculs auto'!C$168-CONFIG!$D$7)/31,0)&gt;=ROUND('Charges variables (avancé)'!$K69,0),INDEX($C561:$BJ561,,COLUMN('Charges variables-Calculs auto'!C$168)-COLUMN('Charges variables-Calculs auto'!$C$168)+1-'Charges variables (avancé)'!$K69),0)*'Charges variables (avancé)'!$E69</f>
        <v>0</v>
      </c>
      <c r="D590" s="341">
        <f>IF(ROUND(('Charges variables-Calculs auto'!D$168-CONFIG!$D$7)/31,0)&gt;=ROUND('Charges variables (avancé)'!$K69,0),INDEX($C561:$BJ561,,COLUMN('Charges variables-Calculs auto'!D$168)-COLUMN('Charges variables-Calculs auto'!$C$168)+1-'Charges variables (avancé)'!$K69),0)*'Charges variables (avancé)'!$E69</f>
        <v>0</v>
      </c>
      <c r="E590" s="341">
        <f>IF(ROUND(('Charges variables-Calculs auto'!E$168-CONFIG!$D$7)/31,0)&gt;=ROUND('Charges variables (avancé)'!$K69,0),INDEX($C561:$BJ561,,COLUMN('Charges variables-Calculs auto'!E$168)-COLUMN('Charges variables-Calculs auto'!$C$168)+1-'Charges variables (avancé)'!$K69),0)*'Charges variables (avancé)'!$E69</f>
        <v>0</v>
      </c>
      <c r="F590" s="341">
        <f>IF(ROUND(('Charges variables-Calculs auto'!F$168-CONFIG!$D$7)/31,0)&gt;=ROUND('Charges variables (avancé)'!$K69,0),INDEX($C561:$BJ561,,COLUMN('Charges variables-Calculs auto'!F$168)-COLUMN('Charges variables-Calculs auto'!$C$168)+1-'Charges variables (avancé)'!$K69),0)*'Charges variables (avancé)'!$E69</f>
        <v>0</v>
      </c>
      <c r="G590" s="341">
        <f>IF(ROUND(('Charges variables-Calculs auto'!G$168-CONFIG!$D$7)/31,0)&gt;=ROUND('Charges variables (avancé)'!$K69,0),INDEX($C561:$BJ561,,COLUMN('Charges variables-Calculs auto'!G$168)-COLUMN('Charges variables-Calculs auto'!$C$168)+1-'Charges variables (avancé)'!$K69),0)*'Charges variables (avancé)'!$E69</f>
        <v>0</v>
      </c>
      <c r="H590" s="341">
        <f>IF(ROUND(('Charges variables-Calculs auto'!H$168-CONFIG!$D$7)/31,0)&gt;=ROUND('Charges variables (avancé)'!$K69,0),INDEX($C561:$BJ561,,COLUMN('Charges variables-Calculs auto'!H$168)-COLUMN('Charges variables-Calculs auto'!$C$168)+1-'Charges variables (avancé)'!$K69),0)*'Charges variables (avancé)'!$E69</f>
        <v>0</v>
      </c>
      <c r="I590" s="341">
        <f>IF(ROUND(('Charges variables-Calculs auto'!I$168-CONFIG!$D$7)/31,0)&gt;=ROUND('Charges variables (avancé)'!$K69,0),INDEX($C561:$BJ561,,COLUMN('Charges variables-Calculs auto'!I$168)-COLUMN('Charges variables-Calculs auto'!$C$168)+1-'Charges variables (avancé)'!$K69),0)*'Charges variables (avancé)'!$E69</f>
        <v>0</v>
      </c>
      <c r="J590" s="341">
        <f>IF(ROUND(('Charges variables-Calculs auto'!J$168-CONFIG!$D$7)/31,0)&gt;=ROUND('Charges variables (avancé)'!$K69,0),INDEX($C561:$BJ561,,COLUMN('Charges variables-Calculs auto'!J$168)-COLUMN('Charges variables-Calculs auto'!$C$168)+1-'Charges variables (avancé)'!$K69),0)*'Charges variables (avancé)'!$E69</f>
        <v>0</v>
      </c>
      <c r="K590" s="341">
        <f>IF(ROUND(('Charges variables-Calculs auto'!K$168-CONFIG!$D$7)/31,0)&gt;=ROUND('Charges variables (avancé)'!$K69,0),INDEX($C561:$BJ561,,COLUMN('Charges variables-Calculs auto'!K$168)-COLUMN('Charges variables-Calculs auto'!$C$168)+1-'Charges variables (avancé)'!$K69),0)*'Charges variables (avancé)'!$E69</f>
        <v>0</v>
      </c>
      <c r="L590" s="341">
        <f>IF(ROUND(('Charges variables-Calculs auto'!L$168-CONFIG!$D$7)/31,0)&gt;=ROUND('Charges variables (avancé)'!$K69,0),INDEX($C561:$BJ561,,COLUMN('Charges variables-Calculs auto'!L$168)-COLUMN('Charges variables-Calculs auto'!$C$168)+1-'Charges variables (avancé)'!$K69),0)*'Charges variables (avancé)'!$E69</f>
        <v>0</v>
      </c>
      <c r="M590" s="341">
        <f>IF(ROUND(('Charges variables-Calculs auto'!M$168-CONFIG!$D$7)/31,0)&gt;=ROUND('Charges variables (avancé)'!$K69,0),INDEX($C561:$BJ561,,COLUMN('Charges variables-Calculs auto'!M$168)-COLUMN('Charges variables-Calculs auto'!$C$168)+1-'Charges variables (avancé)'!$K69),0)*'Charges variables (avancé)'!$E69</f>
        <v>0</v>
      </c>
      <c r="N590" s="341">
        <f>IF(ROUND(('Charges variables-Calculs auto'!N$168-CONFIG!$D$7)/31,0)&gt;=ROUND('Charges variables (avancé)'!$K69,0),INDEX($C561:$BJ561,,COLUMN('Charges variables-Calculs auto'!N$168)-COLUMN('Charges variables-Calculs auto'!$C$168)+1-'Charges variables (avancé)'!$K69),0)*'Charges variables (avancé)'!$E69</f>
        <v>0</v>
      </c>
      <c r="O590" s="341">
        <f>IF(ROUND(('Charges variables-Calculs auto'!O$168-CONFIG!$D$7)/31,0)&gt;=ROUND('Charges variables (avancé)'!$K69,0),INDEX($C561:$BJ561,,COLUMN('Charges variables-Calculs auto'!O$168)-COLUMN('Charges variables-Calculs auto'!$C$168)+1-'Charges variables (avancé)'!$K69),0)*'Charges variables (avancé)'!$Y69</f>
        <v>0</v>
      </c>
      <c r="P590" s="341">
        <f>IF(ROUND(('Charges variables-Calculs auto'!P$168-CONFIG!$D$7)/31,0)&gt;=ROUND('Charges variables (avancé)'!$K69,0),INDEX($C561:$BJ561,,COLUMN('Charges variables-Calculs auto'!P$168)-COLUMN('Charges variables-Calculs auto'!$C$168)+1-'Charges variables (avancé)'!$K69),0)*'Charges variables (avancé)'!$Y69</f>
        <v>0</v>
      </c>
      <c r="Q590" s="341">
        <f>IF(ROUND(('Charges variables-Calculs auto'!Q$168-CONFIG!$D$7)/31,0)&gt;=ROUND('Charges variables (avancé)'!$K69,0),INDEX($C561:$BJ561,,COLUMN('Charges variables-Calculs auto'!Q$168)-COLUMN('Charges variables-Calculs auto'!$C$168)+1-'Charges variables (avancé)'!$K69),0)*'Charges variables (avancé)'!$Y69</f>
        <v>0</v>
      </c>
      <c r="R590" s="341">
        <f>IF(ROUND(('Charges variables-Calculs auto'!R$168-CONFIG!$D$7)/31,0)&gt;=ROUND('Charges variables (avancé)'!$K69,0),INDEX($C561:$BJ561,,COLUMN('Charges variables-Calculs auto'!R$168)-COLUMN('Charges variables-Calculs auto'!$C$168)+1-'Charges variables (avancé)'!$K69),0)*'Charges variables (avancé)'!$Y69</f>
        <v>0</v>
      </c>
      <c r="S590" s="341">
        <f>IF(ROUND(('Charges variables-Calculs auto'!S$168-CONFIG!$D$7)/31,0)&gt;=ROUND('Charges variables (avancé)'!$K69,0),INDEX($C561:$BJ561,,COLUMN('Charges variables-Calculs auto'!S$168)-COLUMN('Charges variables-Calculs auto'!$C$168)+1-'Charges variables (avancé)'!$K69),0)*'Charges variables (avancé)'!$Y69</f>
        <v>0</v>
      </c>
      <c r="T590" s="341">
        <f>IF(ROUND(('Charges variables-Calculs auto'!T$168-CONFIG!$D$7)/31,0)&gt;=ROUND('Charges variables (avancé)'!$K69,0),INDEX($C561:$BJ561,,COLUMN('Charges variables-Calculs auto'!T$168)-COLUMN('Charges variables-Calculs auto'!$C$168)+1-'Charges variables (avancé)'!$K69),0)*'Charges variables (avancé)'!$Y69</f>
        <v>0</v>
      </c>
      <c r="U590" s="341">
        <f>IF(ROUND(('Charges variables-Calculs auto'!U$168-CONFIG!$D$7)/31,0)&gt;=ROUND('Charges variables (avancé)'!$K69,0),INDEX($C561:$BJ561,,COLUMN('Charges variables-Calculs auto'!U$168)-COLUMN('Charges variables-Calculs auto'!$C$168)+1-'Charges variables (avancé)'!$K69),0)*'Charges variables (avancé)'!$Y69</f>
        <v>0</v>
      </c>
      <c r="V590" s="341">
        <f>IF(ROUND(('Charges variables-Calculs auto'!V$168-CONFIG!$D$7)/31,0)&gt;=ROUND('Charges variables (avancé)'!$K69,0),INDEX($C561:$BJ561,,COLUMN('Charges variables-Calculs auto'!V$168)-COLUMN('Charges variables-Calculs auto'!$C$168)+1-'Charges variables (avancé)'!$K69),0)*'Charges variables (avancé)'!$Y69</f>
        <v>0</v>
      </c>
      <c r="W590" s="341">
        <f>IF(ROUND(('Charges variables-Calculs auto'!W$168-CONFIG!$D$7)/31,0)&gt;=ROUND('Charges variables (avancé)'!$K69,0),INDEX($C561:$BJ561,,COLUMN('Charges variables-Calculs auto'!W$168)-COLUMN('Charges variables-Calculs auto'!$C$168)+1-'Charges variables (avancé)'!$K69),0)*'Charges variables (avancé)'!$Y69</f>
        <v>0</v>
      </c>
      <c r="X590" s="341">
        <f>IF(ROUND(('Charges variables-Calculs auto'!X$168-CONFIG!$D$7)/31,0)&gt;=ROUND('Charges variables (avancé)'!$K69,0),INDEX($C561:$BJ561,,COLUMN('Charges variables-Calculs auto'!X$168)-COLUMN('Charges variables-Calculs auto'!$C$168)+1-'Charges variables (avancé)'!$K69),0)*'Charges variables (avancé)'!$Y69</f>
        <v>0</v>
      </c>
      <c r="Y590" s="341">
        <f>IF(ROUND(('Charges variables-Calculs auto'!Y$168-CONFIG!$D$7)/31,0)&gt;=ROUND('Charges variables (avancé)'!$K69,0),INDEX($C561:$BJ561,,COLUMN('Charges variables-Calculs auto'!Y$168)-COLUMN('Charges variables-Calculs auto'!$C$168)+1-'Charges variables (avancé)'!$K69),0)*'Charges variables (avancé)'!$Y69</f>
        <v>0</v>
      </c>
      <c r="Z590" s="341">
        <f>IF(ROUND(('Charges variables-Calculs auto'!Z$168-CONFIG!$D$7)/31,0)&gt;=ROUND('Charges variables (avancé)'!$K69,0),INDEX($C561:$BJ561,,COLUMN('Charges variables-Calculs auto'!Z$168)-COLUMN('Charges variables-Calculs auto'!$C$168)+1-'Charges variables (avancé)'!$K69),0)*'Charges variables (avancé)'!$Y69</f>
        <v>0</v>
      </c>
      <c r="AA590" s="341">
        <f>IF(ROUND(('Charges variables-Calculs auto'!AA$168-CONFIG!$D$7)/31,0)&gt;=ROUND('Charges variables (avancé)'!$K69,0),INDEX($C561:$BJ561,,COLUMN('Charges variables-Calculs auto'!AA$168)-COLUMN('Charges variables-Calculs auto'!$C$168)+1-'Charges variables (avancé)'!$K69),0)*'Charges variables (avancé)'!$AA69</f>
        <v>0</v>
      </c>
      <c r="AB590" s="341">
        <f>IF(ROUND(('Charges variables-Calculs auto'!AB$168-CONFIG!$D$7)/31,0)&gt;=ROUND('Charges variables (avancé)'!$K69,0),INDEX($C561:$BJ561,,COLUMN('Charges variables-Calculs auto'!AB$168)-COLUMN('Charges variables-Calculs auto'!$C$168)+1-'Charges variables (avancé)'!$K69),0)*'Charges variables (avancé)'!$AA69</f>
        <v>0</v>
      </c>
      <c r="AC590" s="341">
        <f>IF(ROUND(('Charges variables-Calculs auto'!AC$168-CONFIG!$D$7)/31,0)&gt;=ROUND('Charges variables (avancé)'!$K69,0),INDEX($C561:$BJ561,,COLUMN('Charges variables-Calculs auto'!AC$168)-COLUMN('Charges variables-Calculs auto'!$C$168)+1-'Charges variables (avancé)'!$K69),0)*'Charges variables (avancé)'!$AA69</f>
        <v>0</v>
      </c>
      <c r="AD590" s="341">
        <f>IF(ROUND(('Charges variables-Calculs auto'!AD$168-CONFIG!$D$7)/31,0)&gt;=ROUND('Charges variables (avancé)'!$K69,0),INDEX($C561:$BJ561,,COLUMN('Charges variables-Calculs auto'!AD$168)-COLUMN('Charges variables-Calculs auto'!$C$168)+1-'Charges variables (avancé)'!$K69),0)*'Charges variables (avancé)'!$AA69</f>
        <v>0</v>
      </c>
      <c r="AE590" s="341">
        <f>IF(ROUND(('Charges variables-Calculs auto'!AE$168-CONFIG!$D$7)/31,0)&gt;=ROUND('Charges variables (avancé)'!$K69,0),INDEX($C561:$BJ561,,COLUMN('Charges variables-Calculs auto'!AE$168)-COLUMN('Charges variables-Calculs auto'!$C$168)+1-'Charges variables (avancé)'!$K69),0)*'Charges variables (avancé)'!$AA69</f>
        <v>0</v>
      </c>
      <c r="AF590" s="341">
        <f>IF(ROUND(('Charges variables-Calculs auto'!AF$168-CONFIG!$D$7)/31,0)&gt;=ROUND('Charges variables (avancé)'!$K69,0),INDEX($C561:$BJ561,,COLUMN('Charges variables-Calculs auto'!AF$168)-COLUMN('Charges variables-Calculs auto'!$C$168)+1-'Charges variables (avancé)'!$K69),0)*'Charges variables (avancé)'!$AA69</f>
        <v>0</v>
      </c>
      <c r="AG590" s="341">
        <f>IF(ROUND(('Charges variables-Calculs auto'!AG$168-CONFIG!$D$7)/31,0)&gt;=ROUND('Charges variables (avancé)'!$K69,0),INDEX($C561:$BJ561,,COLUMN('Charges variables-Calculs auto'!AG$168)-COLUMN('Charges variables-Calculs auto'!$C$168)+1-'Charges variables (avancé)'!$K69),0)*'Charges variables (avancé)'!$AA69</f>
        <v>0</v>
      </c>
      <c r="AH590" s="341">
        <f>IF(ROUND(('Charges variables-Calculs auto'!AH$168-CONFIG!$D$7)/31,0)&gt;=ROUND('Charges variables (avancé)'!$K69,0),INDEX($C561:$BJ561,,COLUMN('Charges variables-Calculs auto'!AH$168)-COLUMN('Charges variables-Calculs auto'!$C$168)+1-'Charges variables (avancé)'!$K69),0)*'Charges variables (avancé)'!$AA69</f>
        <v>0</v>
      </c>
      <c r="AI590" s="341">
        <f>IF(ROUND(('Charges variables-Calculs auto'!AI$168-CONFIG!$D$7)/31,0)&gt;=ROUND('Charges variables (avancé)'!$K69,0),INDEX($C561:$BJ561,,COLUMN('Charges variables-Calculs auto'!AI$168)-COLUMN('Charges variables-Calculs auto'!$C$168)+1-'Charges variables (avancé)'!$K69),0)*'Charges variables (avancé)'!$AA69</f>
        <v>0</v>
      </c>
      <c r="AJ590" s="341">
        <f>IF(ROUND(('Charges variables-Calculs auto'!AJ$168-CONFIG!$D$7)/31,0)&gt;=ROUND('Charges variables (avancé)'!$K69,0),INDEX($C561:$BJ561,,COLUMN('Charges variables-Calculs auto'!AJ$168)-COLUMN('Charges variables-Calculs auto'!$C$168)+1-'Charges variables (avancé)'!$K69),0)*'Charges variables (avancé)'!$AA69</f>
        <v>0</v>
      </c>
      <c r="AK590" s="341">
        <f>IF(ROUND(('Charges variables-Calculs auto'!AK$168-CONFIG!$D$7)/31,0)&gt;=ROUND('Charges variables (avancé)'!$K69,0),INDEX($C561:$BJ561,,COLUMN('Charges variables-Calculs auto'!AK$168)-COLUMN('Charges variables-Calculs auto'!$C$168)+1-'Charges variables (avancé)'!$K69),0)*'Charges variables (avancé)'!$AA69</f>
        <v>0</v>
      </c>
      <c r="AL590" s="341">
        <f>IF(ROUND(('Charges variables-Calculs auto'!AL$168-CONFIG!$D$7)/31,0)&gt;=ROUND('Charges variables (avancé)'!$K69,0),INDEX($C561:$BJ561,,COLUMN('Charges variables-Calculs auto'!AL$168)-COLUMN('Charges variables-Calculs auto'!$C$168)+1-'Charges variables (avancé)'!$K69),0)*'Charges variables (avancé)'!$AA69</f>
        <v>0</v>
      </c>
      <c r="AM590" s="341">
        <f>IF(ROUND(('Charges variables-Calculs auto'!AM$168-CONFIG!$D$7)/31,0)&gt;=ROUND('Charges variables (avancé)'!$K69,0),INDEX($C561:$BJ561,,COLUMN('Charges variables-Calculs auto'!AM$168)-COLUMN('Charges variables-Calculs auto'!$C$168)+1-'Charges variables (avancé)'!$K69),0)*'Charges variables (avancé)'!$AC69</f>
        <v>0</v>
      </c>
      <c r="AN590" s="341">
        <f>IF(ROUND(('Charges variables-Calculs auto'!AN$168-CONFIG!$D$7)/31,0)&gt;=ROUND('Charges variables (avancé)'!$K69,0),INDEX($C561:$BJ561,,COLUMN('Charges variables-Calculs auto'!AN$168)-COLUMN('Charges variables-Calculs auto'!$C$168)+1-'Charges variables (avancé)'!$K69),0)*'Charges variables (avancé)'!$AC69</f>
        <v>0</v>
      </c>
      <c r="AO590" s="341">
        <f>IF(ROUND(('Charges variables-Calculs auto'!AO$168-CONFIG!$D$7)/31,0)&gt;=ROUND('Charges variables (avancé)'!$K69,0),INDEX($C561:$BJ561,,COLUMN('Charges variables-Calculs auto'!AO$168)-COLUMN('Charges variables-Calculs auto'!$C$168)+1-'Charges variables (avancé)'!$K69),0)*'Charges variables (avancé)'!$AC69</f>
        <v>0</v>
      </c>
      <c r="AP590" s="341">
        <f>IF(ROUND(('Charges variables-Calculs auto'!AP$168-CONFIG!$D$7)/31,0)&gt;=ROUND('Charges variables (avancé)'!$K69,0),INDEX($C561:$BJ561,,COLUMN('Charges variables-Calculs auto'!AP$168)-COLUMN('Charges variables-Calculs auto'!$C$168)+1-'Charges variables (avancé)'!$K69),0)*'Charges variables (avancé)'!$AC69</f>
        <v>0</v>
      </c>
      <c r="AQ590" s="341">
        <f>IF(ROUND(('Charges variables-Calculs auto'!AQ$168-CONFIG!$D$7)/31,0)&gt;=ROUND('Charges variables (avancé)'!$K69,0),INDEX($C561:$BJ561,,COLUMN('Charges variables-Calculs auto'!AQ$168)-COLUMN('Charges variables-Calculs auto'!$C$168)+1-'Charges variables (avancé)'!$K69),0)*'Charges variables (avancé)'!$AC69</f>
        <v>0</v>
      </c>
      <c r="AR590" s="341">
        <f>IF(ROUND(('Charges variables-Calculs auto'!AR$168-CONFIG!$D$7)/31,0)&gt;=ROUND('Charges variables (avancé)'!$K69,0),INDEX($C561:$BJ561,,COLUMN('Charges variables-Calculs auto'!AR$168)-COLUMN('Charges variables-Calculs auto'!$C$168)+1-'Charges variables (avancé)'!$K69),0)*'Charges variables (avancé)'!$AC69</f>
        <v>0</v>
      </c>
      <c r="AS590" s="341">
        <f>IF(ROUND(('Charges variables-Calculs auto'!AS$168-CONFIG!$D$7)/31,0)&gt;=ROUND('Charges variables (avancé)'!$K69,0),INDEX($C561:$BJ561,,COLUMN('Charges variables-Calculs auto'!AS$168)-COLUMN('Charges variables-Calculs auto'!$C$168)+1-'Charges variables (avancé)'!$K69),0)*'Charges variables (avancé)'!$AC69</f>
        <v>0</v>
      </c>
      <c r="AT590" s="341">
        <f>IF(ROUND(('Charges variables-Calculs auto'!AT$168-CONFIG!$D$7)/31,0)&gt;=ROUND('Charges variables (avancé)'!$K69,0),INDEX($C561:$BJ561,,COLUMN('Charges variables-Calculs auto'!AT$168)-COLUMN('Charges variables-Calculs auto'!$C$168)+1-'Charges variables (avancé)'!$K69),0)*'Charges variables (avancé)'!$AC69</f>
        <v>0</v>
      </c>
      <c r="AU590" s="341">
        <f>IF(ROUND(('Charges variables-Calculs auto'!AU$168-CONFIG!$D$7)/31,0)&gt;=ROUND('Charges variables (avancé)'!$K69,0),INDEX($C561:$BJ561,,COLUMN('Charges variables-Calculs auto'!AU$168)-COLUMN('Charges variables-Calculs auto'!$C$168)+1-'Charges variables (avancé)'!$K69),0)*'Charges variables (avancé)'!$AC69</f>
        <v>0</v>
      </c>
      <c r="AV590" s="341">
        <f>IF(ROUND(('Charges variables-Calculs auto'!AV$168-CONFIG!$D$7)/31,0)&gt;=ROUND('Charges variables (avancé)'!$K69,0),INDEX($C561:$BJ561,,COLUMN('Charges variables-Calculs auto'!AV$168)-COLUMN('Charges variables-Calculs auto'!$C$168)+1-'Charges variables (avancé)'!$K69),0)*'Charges variables (avancé)'!$AC69</f>
        <v>0</v>
      </c>
      <c r="AW590" s="341">
        <f>IF(ROUND(('Charges variables-Calculs auto'!AW$168-CONFIG!$D$7)/31,0)&gt;=ROUND('Charges variables (avancé)'!$K69,0),INDEX($C561:$BJ561,,COLUMN('Charges variables-Calculs auto'!AW$168)-COLUMN('Charges variables-Calculs auto'!$C$168)+1-'Charges variables (avancé)'!$K69),0)*'Charges variables (avancé)'!$AC69</f>
        <v>0</v>
      </c>
      <c r="AX590" s="341">
        <f>IF(ROUND(('Charges variables-Calculs auto'!AX$168-CONFIG!$D$7)/31,0)&gt;=ROUND('Charges variables (avancé)'!$K69,0),INDEX($C561:$BJ561,,COLUMN('Charges variables-Calculs auto'!AX$168)-COLUMN('Charges variables-Calculs auto'!$C$168)+1-'Charges variables (avancé)'!$K69),0)*'Charges variables (avancé)'!$AC69</f>
        <v>0</v>
      </c>
      <c r="AY590" s="341">
        <f>IF(ROUND(('Charges variables-Calculs auto'!AY$168-CONFIG!$D$7)/31,0)&gt;=ROUND('Charges variables (avancé)'!$K69,0),INDEX($C561:$BJ561,,COLUMN('Charges variables-Calculs auto'!AY$168)-COLUMN('Charges variables-Calculs auto'!$C$168)+1-'Charges variables (avancé)'!$K69),0)*'Charges variables (avancé)'!$AE69</f>
        <v>0</v>
      </c>
      <c r="AZ590" s="341">
        <f>IF(ROUND(('Charges variables-Calculs auto'!AZ$168-CONFIG!$D$7)/31,0)&gt;=ROUND('Charges variables (avancé)'!$K69,0),INDEX($C561:$BJ561,,COLUMN('Charges variables-Calculs auto'!AZ$168)-COLUMN('Charges variables-Calculs auto'!$C$168)+1-'Charges variables (avancé)'!$K69),0)*'Charges variables (avancé)'!$AE69</f>
        <v>0</v>
      </c>
      <c r="BA590" s="341">
        <f>IF(ROUND(('Charges variables-Calculs auto'!BA$168-CONFIG!$D$7)/31,0)&gt;=ROUND('Charges variables (avancé)'!$K69,0),INDEX($C561:$BJ561,,COLUMN('Charges variables-Calculs auto'!BA$168)-COLUMN('Charges variables-Calculs auto'!$C$168)+1-'Charges variables (avancé)'!$K69),0)*'Charges variables (avancé)'!$AE69</f>
        <v>0</v>
      </c>
      <c r="BB590" s="341">
        <f>IF(ROUND(('Charges variables-Calculs auto'!BB$168-CONFIG!$D$7)/31,0)&gt;=ROUND('Charges variables (avancé)'!$K69,0),INDEX($C561:$BJ561,,COLUMN('Charges variables-Calculs auto'!BB$168)-COLUMN('Charges variables-Calculs auto'!$C$168)+1-'Charges variables (avancé)'!$K69),0)*'Charges variables (avancé)'!$AE69</f>
        <v>0</v>
      </c>
      <c r="BC590" s="341">
        <f>IF(ROUND(('Charges variables-Calculs auto'!BC$168-CONFIG!$D$7)/31,0)&gt;=ROUND('Charges variables (avancé)'!$K69,0),INDEX($C561:$BJ561,,COLUMN('Charges variables-Calculs auto'!BC$168)-COLUMN('Charges variables-Calculs auto'!$C$168)+1-'Charges variables (avancé)'!$K69),0)*'Charges variables (avancé)'!$AE69</f>
        <v>0</v>
      </c>
      <c r="BD590" s="341">
        <f>IF(ROUND(('Charges variables-Calculs auto'!BD$168-CONFIG!$D$7)/31,0)&gt;=ROUND('Charges variables (avancé)'!$K69,0),INDEX($C561:$BJ561,,COLUMN('Charges variables-Calculs auto'!BD$168)-COLUMN('Charges variables-Calculs auto'!$C$168)+1-'Charges variables (avancé)'!$K69),0)*'Charges variables (avancé)'!$AE69</f>
        <v>0</v>
      </c>
      <c r="BE590" s="341">
        <f>IF(ROUND(('Charges variables-Calculs auto'!BE$168-CONFIG!$D$7)/31,0)&gt;=ROUND('Charges variables (avancé)'!$K69,0),INDEX($C561:$BJ561,,COLUMN('Charges variables-Calculs auto'!BE$168)-COLUMN('Charges variables-Calculs auto'!$C$168)+1-'Charges variables (avancé)'!$K69),0)*'Charges variables (avancé)'!$AE69</f>
        <v>0</v>
      </c>
      <c r="BF590" s="341">
        <f>IF(ROUND(('Charges variables-Calculs auto'!BF$168-CONFIG!$D$7)/31,0)&gt;=ROUND('Charges variables (avancé)'!$K69,0),INDEX($C561:$BJ561,,COLUMN('Charges variables-Calculs auto'!BF$168)-COLUMN('Charges variables-Calculs auto'!$C$168)+1-'Charges variables (avancé)'!$K69),0)*'Charges variables (avancé)'!$AE69</f>
        <v>0</v>
      </c>
      <c r="BG590" s="341">
        <f>IF(ROUND(('Charges variables-Calculs auto'!BG$168-CONFIG!$D$7)/31,0)&gt;=ROUND('Charges variables (avancé)'!$K69,0),INDEX($C561:$BJ561,,COLUMN('Charges variables-Calculs auto'!BG$168)-COLUMN('Charges variables-Calculs auto'!$C$168)+1-'Charges variables (avancé)'!$K69),0)*'Charges variables (avancé)'!$AE69</f>
        <v>0</v>
      </c>
      <c r="BH590" s="341">
        <f>IF(ROUND(('Charges variables-Calculs auto'!BH$168-CONFIG!$D$7)/31,0)&gt;=ROUND('Charges variables (avancé)'!$K69,0),INDEX($C561:$BJ561,,COLUMN('Charges variables-Calculs auto'!BH$168)-COLUMN('Charges variables-Calculs auto'!$C$168)+1-'Charges variables (avancé)'!$K69),0)*'Charges variables (avancé)'!$AE69</f>
        <v>0</v>
      </c>
      <c r="BI590" s="341">
        <f>IF(ROUND(('Charges variables-Calculs auto'!BI$168-CONFIG!$D$7)/31,0)&gt;=ROUND('Charges variables (avancé)'!$K69,0),INDEX($C561:$BJ561,,COLUMN('Charges variables-Calculs auto'!BI$168)-COLUMN('Charges variables-Calculs auto'!$C$168)+1-'Charges variables (avancé)'!$K69),0)*'Charges variables (avancé)'!$AE69</f>
        <v>0</v>
      </c>
      <c r="BJ590" s="341">
        <f>IF(ROUND(('Charges variables-Calculs auto'!BJ$168-CONFIG!$D$7)/31,0)&gt;=ROUND('Charges variables (avancé)'!$K69,0),INDEX($C561:$BJ561,,COLUMN('Charges variables-Calculs auto'!BJ$168)-COLUMN('Charges variables-Calculs auto'!$C$168)+1-'Charges variables (avancé)'!$K69),0)*'Charges variables (avancé)'!$AE69</f>
        <v>0</v>
      </c>
    </row>
    <row r="591" spans="2:62" ht="15" customHeight="1">
      <c r="B591" s="366">
        <f>'Charges variables (avancé)'!$C$70</f>
        <v>0</v>
      </c>
      <c r="C591" s="341">
        <f>IF(ROUND(('Charges variables-Calculs auto'!C$168-CONFIG!$D$7)/31,0)&gt;=ROUND('Charges variables (avancé)'!$K70,0),INDEX($C562:$BJ562,,COLUMN('Charges variables-Calculs auto'!C$168)-COLUMN('Charges variables-Calculs auto'!$C$168)+1-'Charges variables (avancé)'!$K70),0)*'Charges variables (avancé)'!$E70</f>
        <v>0</v>
      </c>
      <c r="D591" s="341">
        <f>IF(ROUND(('Charges variables-Calculs auto'!D$168-CONFIG!$D$7)/31,0)&gt;=ROUND('Charges variables (avancé)'!$K70,0),INDEX($C562:$BJ562,,COLUMN('Charges variables-Calculs auto'!D$168)-COLUMN('Charges variables-Calculs auto'!$C$168)+1-'Charges variables (avancé)'!$K70),0)*'Charges variables (avancé)'!$E70</f>
        <v>0</v>
      </c>
      <c r="E591" s="341">
        <f>IF(ROUND(('Charges variables-Calculs auto'!E$168-CONFIG!$D$7)/31,0)&gt;=ROUND('Charges variables (avancé)'!$K70,0),INDEX($C562:$BJ562,,COLUMN('Charges variables-Calculs auto'!E$168)-COLUMN('Charges variables-Calculs auto'!$C$168)+1-'Charges variables (avancé)'!$K70),0)*'Charges variables (avancé)'!$E70</f>
        <v>0</v>
      </c>
      <c r="F591" s="341">
        <f>IF(ROUND(('Charges variables-Calculs auto'!F$168-CONFIG!$D$7)/31,0)&gt;=ROUND('Charges variables (avancé)'!$K70,0),INDEX($C562:$BJ562,,COLUMN('Charges variables-Calculs auto'!F$168)-COLUMN('Charges variables-Calculs auto'!$C$168)+1-'Charges variables (avancé)'!$K70),0)*'Charges variables (avancé)'!$E70</f>
        <v>0</v>
      </c>
      <c r="G591" s="341">
        <f>IF(ROUND(('Charges variables-Calculs auto'!G$168-CONFIG!$D$7)/31,0)&gt;=ROUND('Charges variables (avancé)'!$K70,0),INDEX($C562:$BJ562,,COLUMN('Charges variables-Calculs auto'!G$168)-COLUMN('Charges variables-Calculs auto'!$C$168)+1-'Charges variables (avancé)'!$K70),0)*'Charges variables (avancé)'!$E70</f>
        <v>0</v>
      </c>
      <c r="H591" s="341">
        <f>IF(ROUND(('Charges variables-Calculs auto'!H$168-CONFIG!$D$7)/31,0)&gt;=ROUND('Charges variables (avancé)'!$K70,0),INDEX($C562:$BJ562,,COLUMN('Charges variables-Calculs auto'!H$168)-COLUMN('Charges variables-Calculs auto'!$C$168)+1-'Charges variables (avancé)'!$K70),0)*'Charges variables (avancé)'!$E70</f>
        <v>0</v>
      </c>
      <c r="I591" s="341">
        <f>IF(ROUND(('Charges variables-Calculs auto'!I$168-CONFIG!$D$7)/31,0)&gt;=ROUND('Charges variables (avancé)'!$K70,0),INDEX($C562:$BJ562,,COLUMN('Charges variables-Calculs auto'!I$168)-COLUMN('Charges variables-Calculs auto'!$C$168)+1-'Charges variables (avancé)'!$K70),0)*'Charges variables (avancé)'!$E70</f>
        <v>0</v>
      </c>
      <c r="J591" s="341">
        <f>IF(ROUND(('Charges variables-Calculs auto'!J$168-CONFIG!$D$7)/31,0)&gt;=ROUND('Charges variables (avancé)'!$K70,0),INDEX($C562:$BJ562,,COLUMN('Charges variables-Calculs auto'!J$168)-COLUMN('Charges variables-Calculs auto'!$C$168)+1-'Charges variables (avancé)'!$K70),0)*'Charges variables (avancé)'!$E70</f>
        <v>0</v>
      </c>
      <c r="K591" s="341">
        <f>IF(ROUND(('Charges variables-Calculs auto'!K$168-CONFIG!$D$7)/31,0)&gt;=ROUND('Charges variables (avancé)'!$K70,0),INDEX($C562:$BJ562,,COLUMN('Charges variables-Calculs auto'!K$168)-COLUMN('Charges variables-Calculs auto'!$C$168)+1-'Charges variables (avancé)'!$K70),0)*'Charges variables (avancé)'!$E70</f>
        <v>0</v>
      </c>
      <c r="L591" s="341">
        <f>IF(ROUND(('Charges variables-Calculs auto'!L$168-CONFIG!$D$7)/31,0)&gt;=ROUND('Charges variables (avancé)'!$K70,0),INDEX($C562:$BJ562,,COLUMN('Charges variables-Calculs auto'!L$168)-COLUMN('Charges variables-Calculs auto'!$C$168)+1-'Charges variables (avancé)'!$K70),0)*'Charges variables (avancé)'!$E70</f>
        <v>0</v>
      </c>
      <c r="M591" s="341">
        <f>IF(ROUND(('Charges variables-Calculs auto'!M$168-CONFIG!$D$7)/31,0)&gt;=ROUND('Charges variables (avancé)'!$K70,0),INDEX($C562:$BJ562,,COLUMN('Charges variables-Calculs auto'!M$168)-COLUMN('Charges variables-Calculs auto'!$C$168)+1-'Charges variables (avancé)'!$K70),0)*'Charges variables (avancé)'!$E70</f>
        <v>0</v>
      </c>
      <c r="N591" s="341">
        <f>IF(ROUND(('Charges variables-Calculs auto'!N$168-CONFIG!$D$7)/31,0)&gt;=ROUND('Charges variables (avancé)'!$K70,0),INDEX($C562:$BJ562,,COLUMN('Charges variables-Calculs auto'!N$168)-COLUMN('Charges variables-Calculs auto'!$C$168)+1-'Charges variables (avancé)'!$K70),0)*'Charges variables (avancé)'!$E70</f>
        <v>0</v>
      </c>
      <c r="O591" s="341">
        <f>IF(ROUND(('Charges variables-Calculs auto'!O$168-CONFIG!$D$7)/31,0)&gt;=ROUND('Charges variables (avancé)'!$K70,0),INDEX($C562:$BJ562,,COLUMN('Charges variables-Calculs auto'!O$168)-COLUMN('Charges variables-Calculs auto'!$C$168)+1-'Charges variables (avancé)'!$K70),0)*'Charges variables (avancé)'!$Y70</f>
        <v>0</v>
      </c>
      <c r="P591" s="341">
        <f>IF(ROUND(('Charges variables-Calculs auto'!P$168-CONFIG!$D$7)/31,0)&gt;=ROUND('Charges variables (avancé)'!$K70,0),INDEX($C562:$BJ562,,COLUMN('Charges variables-Calculs auto'!P$168)-COLUMN('Charges variables-Calculs auto'!$C$168)+1-'Charges variables (avancé)'!$K70),0)*'Charges variables (avancé)'!$Y70</f>
        <v>0</v>
      </c>
      <c r="Q591" s="341">
        <f>IF(ROUND(('Charges variables-Calculs auto'!Q$168-CONFIG!$D$7)/31,0)&gt;=ROUND('Charges variables (avancé)'!$K70,0),INDEX($C562:$BJ562,,COLUMN('Charges variables-Calculs auto'!Q$168)-COLUMN('Charges variables-Calculs auto'!$C$168)+1-'Charges variables (avancé)'!$K70),0)*'Charges variables (avancé)'!$Y70</f>
        <v>0</v>
      </c>
      <c r="R591" s="341">
        <f>IF(ROUND(('Charges variables-Calculs auto'!R$168-CONFIG!$D$7)/31,0)&gt;=ROUND('Charges variables (avancé)'!$K70,0),INDEX($C562:$BJ562,,COLUMN('Charges variables-Calculs auto'!R$168)-COLUMN('Charges variables-Calculs auto'!$C$168)+1-'Charges variables (avancé)'!$K70),0)*'Charges variables (avancé)'!$Y70</f>
        <v>0</v>
      </c>
      <c r="S591" s="341">
        <f>IF(ROUND(('Charges variables-Calculs auto'!S$168-CONFIG!$D$7)/31,0)&gt;=ROUND('Charges variables (avancé)'!$K70,0),INDEX($C562:$BJ562,,COLUMN('Charges variables-Calculs auto'!S$168)-COLUMN('Charges variables-Calculs auto'!$C$168)+1-'Charges variables (avancé)'!$K70),0)*'Charges variables (avancé)'!$Y70</f>
        <v>0</v>
      </c>
      <c r="T591" s="341">
        <f>IF(ROUND(('Charges variables-Calculs auto'!T$168-CONFIG!$D$7)/31,0)&gt;=ROUND('Charges variables (avancé)'!$K70,0),INDEX($C562:$BJ562,,COLUMN('Charges variables-Calculs auto'!T$168)-COLUMN('Charges variables-Calculs auto'!$C$168)+1-'Charges variables (avancé)'!$K70),0)*'Charges variables (avancé)'!$Y70</f>
        <v>0</v>
      </c>
      <c r="U591" s="341">
        <f>IF(ROUND(('Charges variables-Calculs auto'!U$168-CONFIG!$D$7)/31,0)&gt;=ROUND('Charges variables (avancé)'!$K70,0),INDEX($C562:$BJ562,,COLUMN('Charges variables-Calculs auto'!U$168)-COLUMN('Charges variables-Calculs auto'!$C$168)+1-'Charges variables (avancé)'!$K70),0)*'Charges variables (avancé)'!$Y70</f>
        <v>0</v>
      </c>
      <c r="V591" s="341">
        <f>IF(ROUND(('Charges variables-Calculs auto'!V$168-CONFIG!$D$7)/31,0)&gt;=ROUND('Charges variables (avancé)'!$K70,0),INDEX($C562:$BJ562,,COLUMN('Charges variables-Calculs auto'!V$168)-COLUMN('Charges variables-Calculs auto'!$C$168)+1-'Charges variables (avancé)'!$K70),0)*'Charges variables (avancé)'!$Y70</f>
        <v>0</v>
      </c>
      <c r="W591" s="341">
        <f>IF(ROUND(('Charges variables-Calculs auto'!W$168-CONFIG!$D$7)/31,0)&gt;=ROUND('Charges variables (avancé)'!$K70,0),INDEX($C562:$BJ562,,COLUMN('Charges variables-Calculs auto'!W$168)-COLUMN('Charges variables-Calculs auto'!$C$168)+1-'Charges variables (avancé)'!$K70),0)*'Charges variables (avancé)'!$Y70</f>
        <v>0</v>
      </c>
      <c r="X591" s="341">
        <f>IF(ROUND(('Charges variables-Calculs auto'!X$168-CONFIG!$D$7)/31,0)&gt;=ROUND('Charges variables (avancé)'!$K70,0),INDEX($C562:$BJ562,,COLUMN('Charges variables-Calculs auto'!X$168)-COLUMN('Charges variables-Calculs auto'!$C$168)+1-'Charges variables (avancé)'!$K70),0)*'Charges variables (avancé)'!$Y70</f>
        <v>0</v>
      </c>
      <c r="Y591" s="341">
        <f>IF(ROUND(('Charges variables-Calculs auto'!Y$168-CONFIG!$D$7)/31,0)&gt;=ROUND('Charges variables (avancé)'!$K70,0),INDEX($C562:$BJ562,,COLUMN('Charges variables-Calculs auto'!Y$168)-COLUMN('Charges variables-Calculs auto'!$C$168)+1-'Charges variables (avancé)'!$K70),0)*'Charges variables (avancé)'!$Y70</f>
        <v>0</v>
      </c>
      <c r="Z591" s="341">
        <f>IF(ROUND(('Charges variables-Calculs auto'!Z$168-CONFIG!$D$7)/31,0)&gt;=ROUND('Charges variables (avancé)'!$K70,0),INDEX($C562:$BJ562,,COLUMN('Charges variables-Calculs auto'!Z$168)-COLUMN('Charges variables-Calculs auto'!$C$168)+1-'Charges variables (avancé)'!$K70),0)*'Charges variables (avancé)'!$Y70</f>
        <v>0</v>
      </c>
      <c r="AA591" s="341">
        <f>IF(ROUND(('Charges variables-Calculs auto'!AA$168-CONFIG!$D$7)/31,0)&gt;=ROUND('Charges variables (avancé)'!$K70,0),INDEX($C562:$BJ562,,COLUMN('Charges variables-Calculs auto'!AA$168)-COLUMN('Charges variables-Calculs auto'!$C$168)+1-'Charges variables (avancé)'!$K70),0)*'Charges variables (avancé)'!$AA70</f>
        <v>0</v>
      </c>
      <c r="AB591" s="341">
        <f>IF(ROUND(('Charges variables-Calculs auto'!AB$168-CONFIG!$D$7)/31,0)&gt;=ROUND('Charges variables (avancé)'!$K70,0),INDEX($C562:$BJ562,,COLUMN('Charges variables-Calculs auto'!AB$168)-COLUMN('Charges variables-Calculs auto'!$C$168)+1-'Charges variables (avancé)'!$K70),0)*'Charges variables (avancé)'!$AA70</f>
        <v>0</v>
      </c>
      <c r="AC591" s="341">
        <f>IF(ROUND(('Charges variables-Calculs auto'!AC$168-CONFIG!$D$7)/31,0)&gt;=ROUND('Charges variables (avancé)'!$K70,0),INDEX($C562:$BJ562,,COLUMN('Charges variables-Calculs auto'!AC$168)-COLUMN('Charges variables-Calculs auto'!$C$168)+1-'Charges variables (avancé)'!$K70),0)*'Charges variables (avancé)'!$AA70</f>
        <v>0</v>
      </c>
      <c r="AD591" s="341">
        <f>IF(ROUND(('Charges variables-Calculs auto'!AD$168-CONFIG!$D$7)/31,0)&gt;=ROUND('Charges variables (avancé)'!$K70,0),INDEX($C562:$BJ562,,COLUMN('Charges variables-Calculs auto'!AD$168)-COLUMN('Charges variables-Calculs auto'!$C$168)+1-'Charges variables (avancé)'!$K70),0)*'Charges variables (avancé)'!$AA70</f>
        <v>0</v>
      </c>
      <c r="AE591" s="341">
        <f>IF(ROUND(('Charges variables-Calculs auto'!AE$168-CONFIG!$D$7)/31,0)&gt;=ROUND('Charges variables (avancé)'!$K70,0),INDEX($C562:$BJ562,,COLUMN('Charges variables-Calculs auto'!AE$168)-COLUMN('Charges variables-Calculs auto'!$C$168)+1-'Charges variables (avancé)'!$K70),0)*'Charges variables (avancé)'!$AA70</f>
        <v>0</v>
      </c>
      <c r="AF591" s="341">
        <f>IF(ROUND(('Charges variables-Calculs auto'!AF$168-CONFIG!$D$7)/31,0)&gt;=ROUND('Charges variables (avancé)'!$K70,0),INDEX($C562:$BJ562,,COLUMN('Charges variables-Calculs auto'!AF$168)-COLUMN('Charges variables-Calculs auto'!$C$168)+1-'Charges variables (avancé)'!$K70),0)*'Charges variables (avancé)'!$AA70</f>
        <v>0</v>
      </c>
      <c r="AG591" s="341">
        <f>IF(ROUND(('Charges variables-Calculs auto'!AG$168-CONFIG!$D$7)/31,0)&gt;=ROUND('Charges variables (avancé)'!$K70,0),INDEX($C562:$BJ562,,COLUMN('Charges variables-Calculs auto'!AG$168)-COLUMN('Charges variables-Calculs auto'!$C$168)+1-'Charges variables (avancé)'!$K70),0)*'Charges variables (avancé)'!$AA70</f>
        <v>0</v>
      </c>
      <c r="AH591" s="341">
        <f>IF(ROUND(('Charges variables-Calculs auto'!AH$168-CONFIG!$D$7)/31,0)&gt;=ROUND('Charges variables (avancé)'!$K70,0),INDEX($C562:$BJ562,,COLUMN('Charges variables-Calculs auto'!AH$168)-COLUMN('Charges variables-Calculs auto'!$C$168)+1-'Charges variables (avancé)'!$K70),0)*'Charges variables (avancé)'!$AA70</f>
        <v>0</v>
      </c>
      <c r="AI591" s="341">
        <f>IF(ROUND(('Charges variables-Calculs auto'!AI$168-CONFIG!$D$7)/31,0)&gt;=ROUND('Charges variables (avancé)'!$K70,0),INDEX($C562:$BJ562,,COLUMN('Charges variables-Calculs auto'!AI$168)-COLUMN('Charges variables-Calculs auto'!$C$168)+1-'Charges variables (avancé)'!$K70),0)*'Charges variables (avancé)'!$AA70</f>
        <v>0</v>
      </c>
      <c r="AJ591" s="341">
        <f>IF(ROUND(('Charges variables-Calculs auto'!AJ$168-CONFIG!$D$7)/31,0)&gt;=ROUND('Charges variables (avancé)'!$K70,0),INDEX($C562:$BJ562,,COLUMN('Charges variables-Calculs auto'!AJ$168)-COLUMN('Charges variables-Calculs auto'!$C$168)+1-'Charges variables (avancé)'!$K70),0)*'Charges variables (avancé)'!$AA70</f>
        <v>0</v>
      </c>
      <c r="AK591" s="341">
        <f>IF(ROUND(('Charges variables-Calculs auto'!AK$168-CONFIG!$D$7)/31,0)&gt;=ROUND('Charges variables (avancé)'!$K70,0),INDEX($C562:$BJ562,,COLUMN('Charges variables-Calculs auto'!AK$168)-COLUMN('Charges variables-Calculs auto'!$C$168)+1-'Charges variables (avancé)'!$K70),0)*'Charges variables (avancé)'!$AA70</f>
        <v>0</v>
      </c>
      <c r="AL591" s="341">
        <f>IF(ROUND(('Charges variables-Calculs auto'!AL$168-CONFIG!$D$7)/31,0)&gt;=ROUND('Charges variables (avancé)'!$K70,0),INDEX($C562:$BJ562,,COLUMN('Charges variables-Calculs auto'!AL$168)-COLUMN('Charges variables-Calculs auto'!$C$168)+1-'Charges variables (avancé)'!$K70),0)*'Charges variables (avancé)'!$AA70</f>
        <v>0</v>
      </c>
      <c r="AM591" s="341">
        <f>IF(ROUND(('Charges variables-Calculs auto'!AM$168-CONFIG!$D$7)/31,0)&gt;=ROUND('Charges variables (avancé)'!$K70,0),INDEX($C562:$BJ562,,COLUMN('Charges variables-Calculs auto'!AM$168)-COLUMN('Charges variables-Calculs auto'!$C$168)+1-'Charges variables (avancé)'!$K70),0)*'Charges variables (avancé)'!$AC70</f>
        <v>0</v>
      </c>
      <c r="AN591" s="341">
        <f>IF(ROUND(('Charges variables-Calculs auto'!AN$168-CONFIG!$D$7)/31,0)&gt;=ROUND('Charges variables (avancé)'!$K70,0),INDEX($C562:$BJ562,,COLUMN('Charges variables-Calculs auto'!AN$168)-COLUMN('Charges variables-Calculs auto'!$C$168)+1-'Charges variables (avancé)'!$K70),0)*'Charges variables (avancé)'!$AC70</f>
        <v>0</v>
      </c>
      <c r="AO591" s="341">
        <f>IF(ROUND(('Charges variables-Calculs auto'!AO$168-CONFIG!$D$7)/31,0)&gt;=ROUND('Charges variables (avancé)'!$K70,0),INDEX($C562:$BJ562,,COLUMN('Charges variables-Calculs auto'!AO$168)-COLUMN('Charges variables-Calculs auto'!$C$168)+1-'Charges variables (avancé)'!$K70),0)*'Charges variables (avancé)'!$AC70</f>
        <v>0</v>
      </c>
      <c r="AP591" s="341">
        <f>IF(ROUND(('Charges variables-Calculs auto'!AP$168-CONFIG!$D$7)/31,0)&gt;=ROUND('Charges variables (avancé)'!$K70,0),INDEX($C562:$BJ562,,COLUMN('Charges variables-Calculs auto'!AP$168)-COLUMN('Charges variables-Calculs auto'!$C$168)+1-'Charges variables (avancé)'!$K70),0)*'Charges variables (avancé)'!$AC70</f>
        <v>0</v>
      </c>
      <c r="AQ591" s="341">
        <f>IF(ROUND(('Charges variables-Calculs auto'!AQ$168-CONFIG!$D$7)/31,0)&gt;=ROUND('Charges variables (avancé)'!$K70,0),INDEX($C562:$BJ562,,COLUMN('Charges variables-Calculs auto'!AQ$168)-COLUMN('Charges variables-Calculs auto'!$C$168)+1-'Charges variables (avancé)'!$K70),0)*'Charges variables (avancé)'!$AC70</f>
        <v>0</v>
      </c>
      <c r="AR591" s="341">
        <f>IF(ROUND(('Charges variables-Calculs auto'!AR$168-CONFIG!$D$7)/31,0)&gt;=ROUND('Charges variables (avancé)'!$K70,0),INDEX($C562:$BJ562,,COLUMN('Charges variables-Calculs auto'!AR$168)-COLUMN('Charges variables-Calculs auto'!$C$168)+1-'Charges variables (avancé)'!$K70),0)*'Charges variables (avancé)'!$AC70</f>
        <v>0</v>
      </c>
      <c r="AS591" s="341">
        <f>IF(ROUND(('Charges variables-Calculs auto'!AS$168-CONFIG!$D$7)/31,0)&gt;=ROUND('Charges variables (avancé)'!$K70,0),INDEX($C562:$BJ562,,COLUMN('Charges variables-Calculs auto'!AS$168)-COLUMN('Charges variables-Calculs auto'!$C$168)+1-'Charges variables (avancé)'!$K70),0)*'Charges variables (avancé)'!$AC70</f>
        <v>0</v>
      </c>
      <c r="AT591" s="341">
        <f>IF(ROUND(('Charges variables-Calculs auto'!AT$168-CONFIG!$D$7)/31,0)&gt;=ROUND('Charges variables (avancé)'!$K70,0),INDEX($C562:$BJ562,,COLUMN('Charges variables-Calculs auto'!AT$168)-COLUMN('Charges variables-Calculs auto'!$C$168)+1-'Charges variables (avancé)'!$K70),0)*'Charges variables (avancé)'!$AC70</f>
        <v>0</v>
      </c>
      <c r="AU591" s="341">
        <f>IF(ROUND(('Charges variables-Calculs auto'!AU$168-CONFIG!$D$7)/31,0)&gt;=ROUND('Charges variables (avancé)'!$K70,0),INDEX($C562:$BJ562,,COLUMN('Charges variables-Calculs auto'!AU$168)-COLUMN('Charges variables-Calculs auto'!$C$168)+1-'Charges variables (avancé)'!$K70),0)*'Charges variables (avancé)'!$AC70</f>
        <v>0</v>
      </c>
      <c r="AV591" s="341">
        <f>IF(ROUND(('Charges variables-Calculs auto'!AV$168-CONFIG!$D$7)/31,0)&gt;=ROUND('Charges variables (avancé)'!$K70,0),INDEX($C562:$BJ562,,COLUMN('Charges variables-Calculs auto'!AV$168)-COLUMN('Charges variables-Calculs auto'!$C$168)+1-'Charges variables (avancé)'!$K70),0)*'Charges variables (avancé)'!$AC70</f>
        <v>0</v>
      </c>
      <c r="AW591" s="341">
        <f>IF(ROUND(('Charges variables-Calculs auto'!AW$168-CONFIG!$D$7)/31,0)&gt;=ROUND('Charges variables (avancé)'!$K70,0),INDEX($C562:$BJ562,,COLUMN('Charges variables-Calculs auto'!AW$168)-COLUMN('Charges variables-Calculs auto'!$C$168)+1-'Charges variables (avancé)'!$K70),0)*'Charges variables (avancé)'!$AC70</f>
        <v>0</v>
      </c>
      <c r="AX591" s="341">
        <f>IF(ROUND(('Charges variables-Calculs auto'!AX$168-CONFIG!$D$7)/31,0)&gt;=ROUND('Charges variables (avancé)'!$K70,0),INDEX($C562:$BJ562,,COLUMN('Charges variables-Calculs auto'!AX$168)-COLUMN('Charges variables-Calculs auto'!$C$168)+1-'Charges variables (avancé)'!$K70),0)*'Charges variables (avancé)'!$AC70</f>
        <v>0</v>
      </c>
      <c r="AY591" s="341">
        <f>IF(ROUND(('Charges variables-Calculs auto'!AY$168-CONFIG!$D$7)/31,0)&gt;=ROUND('Charges variables (avancé)'!$K70,0),INDEX($C562:$BJ562,,COLUMN('Charges variables-Calculs auto'!AY$168)-COLUMN('Charges variables-Calculs auto'!$C$168)+1-'Charges variables (avancé)'!$K70),0)*'Charges variables (avancé)'!$AE70</f>
        <v>0</v>
      </c>
      <c r="AZ591" s="341">
        <f>IF(ROUND(('Charges variables-Calculs auto'!AZ$168-CONFIG!$D$7)/31,0)&gt;=ROUND('Charges variables (avancé)'!$K70,0),INDEX($C562:$BJ562,,COLUMN('Charges variables-Calculs auto'!AZ$168)-COLUMN('Charges variables-Calculs auto'!$C$168)+1-'Charges variables (avancé)'!$K70),0)*'Charges variables (avancé)'!$AE70</f>
        <v>0</v>
      </c>
      <c r="BA591" s="341">
        <f>IF(ROUND(('Charges variables-Calculs auto'!BA$168-CONFIG!$D$7)/31,0)&gt;=ROUND('Charges variables (avancé)'!$K70,0),INDEX($C562:$BJ562,,COLUMN('Charges variables-Calculs auto'!BA$168)-COLUMN('Charges variables-Calculs auto'!$C$168)+1-'Charges variables (avancé)'!$K70),0)*'Charges variables (avancé)'!$AE70</f>
        <v>0</v>
      </c>
      <c r="BB591" s="341">
        <f>IF(ROUND(('Charges variables-Calculs auto'!BB$168-CONFIG!$D$7)/31,0)&gt;=ROUND('Charges variables (avancé)'!$K70,0),INDEX($C562:$BJ562,,COLUMN('Charges variables-Calculs auto'!BB$168)-COLUMN('Charges variables-Calculs auto'!$C$168)+1-'Charges variables (avancé)'!$K70),0)*'Charges variables (avancé)'!$AE70</f>
        <v>0</v>
      </c>
      <c r="BC591" s="341">
        <f>IF(ROUND(('Charges variables-Calculs auto'!BC$168-CONFIG!$D$7)/31,0)&gt;=ROUND('Charges variables (avancé)'!$K70,0),INDEX($C562:$BJ562,,COLUMN('Charges variables-Calculs auto'!BC$168)-COLUMN('Charges variables-Calculs auto'!$C$168)+1-'Charges variables (avancé)'!$K70),0)*'Charges variables (avancé)'!$AE70</f>
        <v>0</v>
      </c>
      <c r="BD591" s="341">
        <f>IF(ROUND(('Charges variables-Calculs auto'!BD$168-CONFIG!$D$7)/31,0)&gt;=ROUND('Charges variables (avancé)'!$K70,0),INDEX($C562:$BJ562,,COLUMN('Charges variables-Calculs auto'!BD$168)-COLUMN('Charges variables-Calculs auto'!$C$168)+1-'Charges variables (avancé)'!$K70),0)*'Charges variables (avancé)'!$AE70</f>
        <v>0</v>
      </c>
      <c r="BE591" s="341">
        <f>IF(ROUND(('Charges variables-Calculs auto'!BE$168-CONFIG!$D$7)/31,0)&gt;=ROUND('Charges variables (avancé)'!$K70,0),INDEX($C562:$BJ562,,COLUMN('Charges variables-Calculs auto'!BE$168)-COLUMN('Charges variables-Calculs auto'!$C$168)+1-'Charges variables (avancé)'!$K70),0)*'Charges variables (avancé)'!$AE70</f>
        <v>0</v>
      </c>
      <c r="BF591" s="341">
        <f>IF(ROUND(('Charges variables-Calculs auto'!BF$168-CONFIG!$D$7)/31,0)&gt;=ROUND('Charges variables (avancé)'!$K70,0),INDEX($C562:$BJ562,,COLUMN('Charges variables-Calculs auto'!BF$168)-COLUMN('Charges variables-Calculs auto'!$C$168)+1-'Charges variables (avancé)'!$K70),0)*'Charges variables (avancé)'!$AE70</f>
        <v>0</v>
      </c>
      <c r="BG591" s="341">
        <f>IF(ROUND(('Charges variables-Calculs auto'!BG$168-CONFIG!$D$7)/31,0)&gt;=ROUND('Charges variables (avancé)'!$K70,0),INDEX($C562:$BJ562,,COLUMN('Charges variables-Calculs auto'!BG$168)-COLUMN('Charges variables-Calculs auto'!$C$168)+1-'Charges variables (avancé)'!$K70),0)*'Charges variables (avancé)'!$AE70</f>
        <v>0</v>
      </c>
      <c r="BH591" s="341">
        <f>IF(ROUND(('Charges variables-Calculs auto'!BH$168-CONFIG!$D$7)/31,0)&gt;=ROUND('Charges variables (avancé)'!$K70,0),INDEX($C562:$BJ562,,COLUMN('Charges variables-Calculs auto'!BH$168)-COLUMN('Charges variables-Calculs auto'!$C$168)+1-'Charges variables (avancé)'!$K70),0)*'Charges variables (avancé)'!$AE70</f>
        <v>0</v>
      </c>
      <c r="BI591" s="341">
        <f>IF(ROUND(('Charges variables-Calculs auto'!BI$168-CONFIG!$D$7)/31,0)&gt;=ROUND('Charges variables (avancé)'!$K70,0),INDEX($C562:$BJ562,,COLUMN('Charges variables-Calculs auto'!BI$168)-COLUMN('Charges variables-Calculs auto'!$C$168)+1-'Charges variables (avancé)'!$K70),0)*'Charges variables (avancé)'!$AE70</f>
        <v>0</v>
      </c>
      <c r="BJ591" s="341">
        <f>IF(ROUND(('Charges variables-Calculs auto'!BJ$168-CONFIG!$D$7)/31,0)&gt;=ROUND('Charges variables (avancé)'!$K70,0),INDEX($C562:$BJ562,,COLUMN('Charges variables-Calculs auto'!BJ$168)-COLUMN('Charges variables-Calculs auto'!$C$168)+1-'Charges variables (avancé)'!$K70),0)*'Charges variables (avancé)'!$AE70</f>
        <v>0</v>
      </c>
    </row>
    <row r="592" spans="2:62" ht="15" customHeight="1">
      <c r="B592" s="366">
        <f>'Charges variables (avancé)'!$C$71</f>
        <v>0</v>
      </c>
      <c r="C592" s="341">
        <f>IF(ROUND(('Charges variables-Calculs auto'!C$168-CONFIG!$D$7)/31,0)&gt;=ROUND('Charges variables (avancé)'!$K71,0),INDEX($C563:$BJ563,,COLUMN('Charges variables-Calculs auto'!C$168)-COLUMN('Charges variables-Calculs auto'!$C$168)+1-'Charges variables (avancé)'!$K71),0)*'Charges variables (avancé)'!$E71</f>
        <v>0</v>
      </c>
      <c r="D592" s="341">
        <f>IF(ROUND(('Charges variables-Calculs auto'!D$168-CONFIG!$D$7)/31,0)&gt;=ROUND('Charges variables (avancé)'!$K71,0),INDEX($C563:$BJ563,,COLUMN('Charges variables-Calculs auto'!D$168)-COLUMN('Charges variables-Calculs auto'!$C$168)+1-'Charges variables (avancé)'!$K71),0)*'Charges variables (avancé)'!$E71</f>
        <v>0</v>
      </c>
      <c r="E592" s="341">
        <f>IF(ROUND(('Charges variables-Calculs auto'!E$168-CONFIG!$D$7)/31,0)&gt;=ROUND('Charges variables (avancé)'!$K71,0),INDEX($C563:$BJ563,,COLUMN('Charges variables-Calculs auto'!E$168)-COLUMN('Charges variables-Calculs auto'!$C$168)+1-'Charges variables (avancé)'!$K71),0)*'Charges variables (avancé)'!$E71</f>
        <v>0</v>
      </c>
      <c r="F592" s="341">
        <f>IF(ROUND(('Charges variables-Calculs auto'!F$168-CONFIG!$D$7)/31,0)&gt;=ROUND('Charges variables (avancé)'!$K71,0),INDEX($C563:$BJ563,,COLUMN('Charges variables-Calculs auto'!F$168)-COLUMN('Charges variables-Calculs auto'!$C$168)+1-'Charges variables (avancé)'!$K71),0)*'Charges variables (avancé)'!$E71</f>
        <v>0</v>
      </c>
      <c r="G592" s="341">
        <f>IF(ROUND(('Charges variables-Calculs auto'!G$168-CONFIG!$D$7)/31,0)&gt;=ROUND('Charges variables (avancé)'!$K71,0),INDEX($C563:$BJ563,,COLUMN('Charges variables-Calculs auto'!G$168)-COLUMN('Charges variables-Calculs auto'!$C$168)+1-'Charges variables (avancé)'!$K71),0)*'Charges variables (avancé)'!$E71</f>
        <v>0</v>
      </c>
      <c r="H592" s="341">
        <f>IF(ROUND(('Charges variables-Calculs auto'!H$168-CONFIG!$D$7)/31,0)&gt;=ROUND('Charges variables (avancé)'!$K71,0),INDEX($C563:$BJ563,,COLUMN('Charges variables-Calculs auto'!H$168)-COLUMN('Charges variables-Calculs auto'!$C$168)+1-'Charges variables (avancé)'!$K71),0)*'Charges variables (avancé)'!$E71</f>
        <v>0</v>
      </c>
      <c r="I592" s="341">
        <f>IF(ROUND(('Charges variables-Calculs auto'!I$168-CONFIG!$D$7)/31,0)&gt;=ROUND('Charges variables (avancé)'!$K71,0),INDEX($C563:$BJ563,,COLUMN('Charges variables-Calculs auto'!I$168)-COLUMN('Charges variables-Calculs auto'!$C$168)+1-'Charges variables (avancé)'!$K71),0)*'Charges variables (avancé)'!$E71</f>
        <v>0</v>
      </c>
      <c r="J592" s="341">
        <f>IF(ROUND(('Charges variables-Calculs auto'!J$168-CONFIG!$D$7)/31,0)&gt;=ROUND('Charges variables (avancé)'!$K71,0),INDEX($C563:$BJ563,,COLUMN('Charges variables-Calculs auto'!J$168)-COLUMN('Charges variables-Calculs auto'!$C$168)+1-'Charges variables (avancé)'!$K71),0)*'Charges variables (avancé)'!$E71</f>
        <v>0</v>
      </c>
      <c r="K592" s="341">
        <f>IF(ROUND(('Charges variables-Calculs auto'!K$168-CONFIG!$D$7)/31,0)&gt;=ROUND('Charges variables (avancé)'!$K71,0),INDEX($C563:$BJ563,,COLUMN('Charges variables-Calculs auto'!K$168)-COLUMN('Charges variables-Calculs auto'!$C$168)+1-'Charges variables (avancé)'!$K71),0)*'Charges variables (avancé)'!$E71</f>
        <v>0</v>
      </c>
      <c r="L592" s="341">
        <f>IF(ROUND(('Charges variables-Calculs auto'!L$168-CONFIG!$D$7)/31,0)&gt;=ROUND('Charges variables (avancé)'!$K71,0),INDEX($C563:$BJ563,,COLUMN('Charges variables-Calculs auto'!L$168)-COLUMN('Charges variables-Calculs auto'!$C$168)+1-'Charges variables (avancé)'!$K71),0)*'Charges variables (avancé)'!$E71</f>
        <v>0</v>
      </c>
      <c r="M592" s="341">
        <f>IF(ROUND(('Charges variables-Calculs auto'!M$168-CONFIG!$D$7)/31,0)&gt;=ROUND('Charges variables (avancé)'!$K71,0),INDEX($C563:$BJ563,,COLUMN('Charges variables-Calculs auto'!M$168)-COLUMN('Charges variables-Calculs auto'!$C$168)+1-'Charges variables (avancé)'!$K71),0)*'Charges variables (avancé)'!$E71</f>
        <v>0</v>
      </c>
      <c r="N592" s="341">
        <f>IF(ROUND(('Charges variables-Calculs auto'!N$168-CONFIG!$D$7)/31,0)&gt;=ROUND('Charges variables (avancé)'!$K71,0),INDEX($C563:$BJ563,,COLUMN('Charges variables-Calculs auto'!N$168)-COLUMN('Charges variables-Calculs auto'!$C$168)+1-'Charges variables (avancé)'!$K71),0)*'Charges variables (avancé)'!$E71</f>
        <v>0</v>
      </c>
      <c r="O592" s="341">
        <f>IF(ROUND(('Charges variables-Calculs auto'!O$168-CONFIG!$D$7)/31,0)&gt;=ROUND('Charges variables (avancé)'!$K71,0),INDEX($C563:$BJ563,,COLUMN('Charges variables-Calculs auto'!O$168)-COLUMN('Charges variables-Calculs auto'!$C$168)+1-'Charges variables (avancé)'!$K71),0)*'Charges variables (avancé)'!$Y71</f>
        <v>0</v>
      </c>
      <c r="P592" s="341">
        <f>IF(ROUND(('Charges variables-Calculs auto'!P$168-CONFIG!$D$7)/31,0)&gt;=ROUND('Charges variables (avancé)'!$K71,0),INDEX($C563:$BJ563,,COLUMN('Charges variables-Calculs auto'!P$168)-COLUMN('Charges variables-Calculs auto'!$C$168)+1-'Charges variables (avancé)'!$K71),0)*'Charges variables (avancé)'!$Y71</f>
        <v>0</v>
      </c>
      <c r="Q592" s="341">
        <f>IF(ROUND(('Charges variables-Calculs auto'!Q$168-CONFIG!$D$7)/31,0)&gt;=ROUND('Charges variables (avancé)'!$K71,0),INDEX($C563:$BJ563,,COLUMN('Charges variables-Calculs auto'!Q$168)-COLUMN('Charges variables-Calculs auto'!$C$168)+1-'Charges variables (avancé)'!$K71),0)*'Charges variables (avancé)'!$Y71</f>
        <v>0</v>
      </c>
      <c r="R592" s="341">
        <f>IF(ROUND(('Charges variables-Calculs auto'!R$168-CONFIG!$D$7)/31,0)&gt;=ROUND('Charges variables (avancé)'!$K71,0),INDEX($C563:$BJ563,,COLUMN('Charges variables-Calculs auto'!R$168)-COLUMN('Charges variables-Calculs auto'!$C$168)+1-'Charges variables (avancé)'!$K71),0)*'Charges variables (avancé)'!$Y71</f>
        <v>0</v>
      </c>
      <c r="S592" s="341">
        <f>IF(ROUND(('Charges variables-Calculs auto'!S$168-CONFIG!$D$7)/31,0)&gt;=ROUND('Charges variables (avancé)'!$K71,0),INDEX($C563:$BJ563,,COLUMN('Charges variables-Calculs auto'!S$168)-COLUMN('Charges variables-Calculs auto'!$C$168)+1-'Charges variables (avancé)'!$K71),0)*'Charges variables (avancé)'!$Y71</f>
        <v>0</v>
      </c>
      <c r="T592" s="341">
        <f>IF(ROUND(('Charges variables-Calculs auto'!T$168-CONFIG!$D$7)/31,0)&gt;=ROUND('Charges variables (avancé)'!$K71,0),INDEX($C563:$BJ563,,COLUMN('Charges variables-Calculs auto'!T$168)-COLUMN('Charges variables-Calculs auto'!$C$168)+1-'Charges variables (avancé)'!$K71),0)*'Charges variables (avancé)'!$Y71</f>
        <v>0</v>
      </c>
      <c r="U592" s="341">
        <f>IF(ROUND(('Charges variables-Calculs auto'!U$168-CONFIG!$D$7)/31,0)&gt;=ROUND('Charges variables (avancé)'!$K71,0),INDEX($C563:$BJ563,,COLUMN('Charges variables-Calculs auto'!U$168)-COLUMN('Charges variables-Calculs auto'!$C$168)+1-'Charges variables (avancé)'!$K71),0)*'Charges variables (avancé)'!$Y71</f>
        <v>0</v>
      </c>
      <c r="V592" s="341">
        <f>IF(ROUND(('Charges variables-Calculs auto'!V$168-CONFIG!$D$7)/31,0)&gt;=ROUND('Charges variables (avancé)'!$K71,0),INDEX($C563:$BJ563,,COLUMN('Charges variables-Calculs auto'!V$168)-COLUMN('Charges variables-Calculs auto'!$C$168)+1-'Charges variables (avancé)'!$K71),0)*'Charges variables (avancé)'!$Y71</f>
        <v>0</v>
      </c>
      <c r="W592" s="341">
        <f>IF(ROUND(('Charges variables-Calculs auto'!W$168-CONFIG!$D$7)/31,0)&gt;=ROUND('Charges variables (avancé)'!$K71,0),INDEX($C563:$BJ563,,COLUMN('Charges variables-Calculs auto'!W$168)-COLUMN('Charges variables-Calculs auto'!$C$168)+1-'Charges variables (avancé)'!$K71),0)*'Charges variables (avancé)'!$Y71</f>
        <v>0</v>
      </c>
      <c r="X592" s="341">
        <f>IF(ROUND(('Charges variables-Calculs auto'!X$168-CONFIG!$D$7)/31,0)&gt;=ROUND('Charges variables (avancé)'!$K71,0),INDEX($C563:$BJ563,,COLUMN('Charges variables-Calculs auto'!X$168)-COLUMN('Charges variables-Calculs auto'!$C$168)+1-'Charges variables (avancé)'!$K71),0)*'Charges variables (avancé)'!$Y71</f>
        <v>0</v>
      </c>
      <c r="Y592" s="341">
        <f>IF(ROUND(('Charges variables-Calculs auto'!Y$168-CONFIG!$D$7)/31,0)&gt;=ROUND('Charges variables (avancé)'!$K71,0),INDEX($C563:$BJ563,,COLUMN('Charges variables-Calculs auto'!Y$168)-COLUMN('Charges variables-Calculs auto'!$C$168)+1-'Charges variables (avancé)'!$K71),0)*'Charges variables (avancé)'!$Y71</f>
        <v>0</v>
      </c>
      <c r="Z592" s="341">
        <f>IF(ROUND(('Charges variables-Calculs auto'!Z$168-CONFIG!$D$7)/31,0)&gt;=ROUND('Charges variables (avancé)'!$K71,0),INDEX($C563:$BJ563,,COLUMN('Charges variables-Calculs auto'!Z$168)-COLUMN('Charges variables-Calculs auto'!$C$168)+1-'Charges variables (avancé)'!$K71),0)*'Charges variables (avancé)'!$Y71</f>
        <v>0</v>
      </c>
      <c r="AA592" s="341">
        <f>IF(ROUND(('Charges variables-Calculs auto'!AA$168-CONFIG!$D$7)/31,0)&gt;=ROUND('Charges variables (avancé)'!$K71,0),INDEX($C563:$BJ563,,COLUMN('Charges variables-Calculs auto'!AA$168)-COLUMN('Charges variables-Calculs auto'!$C$168)+1-'Charges variables (avancé)'!$K71),0)*'Charges variables (avancé)'!$AA71</f>
        <v>0</v>
      </c>
      <c r="AB592" s="341">
        <f>IF(ROUND(('Charges variables-Calculs auto'!AB$168-CONFIG!$D$7)/31,0)&gt;=ROUND('Charges variables (avancé)'!$K71,0),INDEX($C563:$BJ563,,COLUMN('Charges variables-Calculs auto'!AB$168)-COLUMN('Charges variables-Calculs auto'!$C$168)+1-'Charges variables (avancé)'!$K71),0)*'Charges variables (avancé)'!$AA71</f>
        <v>0</v>
      </c>
      <c r="AC592" s="341">
        <f>IF(ROUND(('Charges variables-Calculs auto'!AC$168-CONFIG!$D$7)/31,0)&gt;=ROUND('Charges variables (avancé)'!$K71,0),INDEX($C563:$BJ563,,COLUMN('Charges variables-Calculs auto'!AC$168)-COLUMN('Charges variables-Calculs auto'!$C$168)+1-'Charges variables (avancé)'!$K71),0)*'Charges variables (avancé)'!$AA71</f>
        <v>0</v>
      </c>
      <c r="AD592" s="341">
        <f>IF(ROUND(('Charges variables-Calculs auto'!AD$168-CONFIG!$D$7)/31,0)&gt;=ROUND('Charges variables (avancé)'!$K71,0),INDEX($C563:$BJ563,,COLUMN('Charges variables-Calculs auto'!AD$168)-COLUMN('Charges variables-Calculs auto'!$C$168)+1-'Charges variables (avancé)'!$K71),0)*'Charges variables (avancé)'!$AA71</f>
        <v>0</v>
      </c>
      <c r="AE592" s="341">
        <f>IF(ROUND(('Charges variables-Calculs auto'!AE$168-CONFIG!$D$7)/31,0)&gt;=ROUND('Charges variables (avancé)'!$K71,0),INDEX($C563:$BJ563,,COLUMN('Charges variables-Calculs auto'!AE$168)-COLUMN('Charges variables-Calculs auto'!$C$168)+1-'Charges variables (avancé)'!$K71),0)*'Charges variables (avancé)'!$AA71</f>
        <v>0</v>
      </c>
      <c r="AF592" s="341">
        <f>IF(ROUND(('Charges variables-Calculs auto'!AF$168-CONFIG!$D$7)/31,0)&gt;=ROUND('Charges variables (avancé)'!$K71,0),INDEX($C563:$BJ563,,COLUMN('Charges variables-Calculs auto'!AF$168)-COLUMN('Charges variables-Calculs auto'!$C$168)+1-'Charges variables (avancé)'!$K71),0)*'Charges variables (avancé)'!$AA71</f>
        <v>0</v>
      </c>
      <c r="AG592" s="341">
        <f>IF(ROUND(('Charges variables-Calculs auto'!AG$168-CONFIG!$D$7)/31,0)&gt;=ROUND('Charges variables (avancé)'!$K71,0),INDEX($C563:$BJ563,,COLUMN('Charges variables-Calculs auto'!AG$168)-COLUMN('Charges variables-Calculs auto'!$C$168)+1-'Charges variables (avancé)'!$K71),0)*'Charges variables (avancé)'!$AA71</f>
        <v>0</v>
      </c>
      <c r="AH592" s="341">
        <f>IF(ROUND(('Charges variables-Calculs auto'!AH$168-CONFIG!$D$7)/31,0)&gt;=ROUND('Charges variables (avancé)'!$K71,0),INDEX($C563:$BJ563,,COLUMN('Charges variables-Calculs auto'!AH$168)-COLUMN('Charges variables-Calculs auto'!$C$168)+1-'Charges variables (avancé)'!$K71),0)*'Charges variables (avancé)'!$AA71</f>
        <v>0</v>
      </c>
      <c r="AI592" s="341">
        <f>IF(ROUND(('Charges variables-Calculs auto'!AI$168-CONFIG!$D$7)/31,0)&gt;=ROUND('Charges variables (avancé)'!$K71,0),INDEX($C563:$BJ563,,COLUMN('Charges variables-Calculs auto'!AI$168)-COLUMN('Charges variables-Calculs auto'!$C$168)+1-'Charges variables (avancé)'!$K71),0)*'Charges variables (avancé)'!$AA71</f>
        <v>0</v>
      </c>
      <c r="AJ592" s="341">
        <f>IF(ROUND(('Charges variables-Calculs auto'!AJ$168-CONFIG!$D$7)/31,0)&gt;=ROUND('Charges variables (avancé)'!$K71,0),INDEX($C563:$BJ563,,COLUMN('Charges variables-Calculs auto'!AJ$168)-COLUMN('Charges variables-Calculs auto'!$C$168)+1-'Charges variables (avancé)'!$K71),0)*'Charges variables (avancé)'!$AA71</f>
        <v>0</v>
      </c>
      <c r="AK592" s="341">
        <f>IF(ROUND(('Charges variables-Calculs auto'!AK$168-CONFIG!$D$7)/31,0)&gt;=ROUND('Charges variables (avancé)'!$K71,0),INDEX($C563:$BJ563,,COLUMN('Charges variables-Calculs auto'!AK$168)-COLUMN('Charges variables-Calculs auto'!$C$168)+1-'Charges variables (avancé)'!$K71),0)*'Charges variables (avancé)'!$AA71</f>
        <v>0</v>
      </c>
      <c r="AL592" s="341">
        <f>IF(ROUND(('Charges variables-Calculs auto'!AL$168-CONFIG!$D$7)/31,0)&gt;=ROUND('Charges variables (avancé)'!$K71,0),INDEX($C563:$BJ563,,COLUMN('Charges variables-Calculs auto'!AL$168)-COLUMN('Charges variables-Calculs auto'!$C$168)+1-'Charges variables (avancé)'!$K71),0)*'Charges variables (avancé)'!$AA71</f>
        <v>0</v>
      </c>
      <c r="AM592" s="341">
        <f>IF(ROUND(('Charges variables-Calculs auto'!AM$168-CONFIG!$D$7)/31,0)&gt;=ROUND('Charges variables (avancé)'!$K71,0),INDEX($C563:$BJ563,,COLUMN('Charges variables-Calculs auto'!AM$168)-COLUMN('Charges variables-Calculs auto'!$C$168)+1-'Charges variables (avancé)'!$K71),0)*'Charges variables (avancé)'!$AC71</f>
        <v>0</v>
      </c>
      <c r="AN592" s="341">
        <f>IF(ROUND(('Charges variables-Calculs auto'!AN$168-CONFIG!$D$7)/31,0)&gt;=ROUND('Charges variables (avancé)'!$K71,0),INDEX($C563:$BJ563,,COLUMN('Charges variables-Calculs auto'!AN$168)-COLUMN('Charges variables-Calculs auto'!$C$168)+1-'Charges variables (avancé)'!$K71),0)*'Charges variables (avancé)'!$AC71</f>
        <v>0</v>
      </c>
      <c r="AO592" s="341">
        <f>IF(ROUND(('Charges variables-Calculs auto'!AO$168-CONFIG!$D$7)/31,0)&gt;=ROUND('Charges variables (avancé)'!$K71,0),INDEX($C563:$BJ563,,COLUMN('Charges variables-Calculs auto'!AO$168)-COLUMN('Charges variables-Calculs auto'!$C$168)+1-'Charges variables (avancé)'!$K71),0)*'Charges variables (avancé)'!$AC71</f>
        <v>0</v>
      </c>
      <c r="AP592" s="341">
        <f>IF(ROUND(('Charges variables-Calculs auto'!AP$168-CONFIG!$D$7)/31,0)&gt;=ROUND('Charges variables (avancé)'!$K71,0),INDEX($C563:$BJ563,,COLUMN('Charges variables-Calculs auto'!AP$168)-COLUMN('Charges variables-Calculs auto'!$C$168)+1-'Charges variables (avancé)'!$K71),0)*'Charges variables (avancé)'!$AC71</f>
        <v>0</v>
      </c>
      <c r="AQ592" s="341">
        <f>IF(ROUND(('Charges variables-Calculs auto'!AQ$168-CONFIG!$D$7)/31,0)&gt;=ROUND('Charges variables (avancé)'!$K71,0),INDEX($C563:$BJ563,,COLUMN('Charges variables-Calculs auto'!AQ$168)-COLUMN('Charges variables-Calculs auto'!$C$168)+1-'Charges variables (avancé)'!$K71),0)*'Charges variables (avancé)'!$AC71</f>
        <v>0</v>
      </c>
      <c r="AR592" s="341">
        <f>IF(ROUND(('Charges variables-Calculs auto'!AR$168-CONFIG!$D$7)/31,0)&gt;=ROUND('Charges variables (avancé)'!$K71,0),INDEX($C563:$BJ563,,COLUMN('Charges variables-Calculs auto'!AR$168)-COLUMN('Charges variables-Calculs auto'!$C$168)+1-'Charges variables (avancé)'!$K71),0)*'Charges variables (avancé)'!$AC71</f>
        <v>0</v>
      </c>
      <c r="AS592" s="341">
        <f>IF(ROUND(('Charges variables-Calculs auto'!AS$168-CONFIG!$D$7)/31,0)&gt;=ROUND('Charges variables (avancé)'!$K71,0),INDEX($C563:$BJ563,,COLUMN('Charges variables-Calculs auto'!AS$168)-COLUMN('Charges variables-Calculs auto'!$C$168)+1-'Charges variables (avancé)'!$K71),0)*'Charges variables (avancé)'!$AC71</f>
        <v>0</v>
      </c>
      <c r="AT592" s="341">
        <f>IF(ROUND(('Charges variables-Calculs auto'!AT$168-CONFIG!$D$7)/31,0)&gt;=ROUND('Charges variables (avancé)'!$K71,0),INDEX($C563:$BJ563,,COLUMN('Charges variables-Calculs auto'!AT$168)-COLUMN('Charges variables-Calculs auto'!$C$168)+1-'Charges variables (avancé)'!$K71),0)*'Charges variables (avancé)'!$AC71</f>
        <v>0</v>
      </c>
      <c r="AU592" s="341">
        <f>IF(ROUND(('Charges variables-Calculs auto'!AU$168-CONFIG!$D$7)/31,0)&gt;=ROUND('Charges variables (avancé)'!$K71,0),INDEX($C563:$BJ563,,COLUMN('Charges variables-Calculs auto'!AU$168)-COLUMN('Charges variables-Calculs auto'!$C$168)+1-'Charges variables (avancé)'!$K71),0)*'Charges variables (avancé)'!$AC71</f>
        <v>0</v>
      </c>
      <c r="AV592" s="341">
        <f>IF(ROUND(('Charges variables-Calculs auto'!AV$168-CONFIG!$D$7)/31,0)&gt;=ROUND('Charges variables (avancé)'!$K71,0),INDEX($C563:$BJ563,,COLUMN('Charges variables-Calculs auto'!AV$168)-COLUMN('Charges variables-Calculs auto'!$C$168)+1-'Charges variables (avancé)'!$K71),0)*'Charges variables (avancé)'!$AC71</f>
        <v>0</v>
      </c>
      <c r="AW592" s="341">
        <f>IF(ROUND(('Charges variables-Calculs auto'!AW$168-CONFIG!$D$7)/31,0)&gt;=ROUND('Charges variables (avancé)'!$K71,0),INDEX($C563:$BJ563,,COLUMN('Charges variables-Calculs auto'!AW$168)-COLUMN('Charges variables-Calculs auto'!$C$168)+1-'Charges variables (avancé)'!$K71),0)*'Charges variables (avancé)'!$AC71</f>
        <v>0</v>
      </c>
      <c r="AX592" s="341">
        <f>IF(ROUND(('Charges variables-Calculs auto'!AX$168-CONFIG!$D$7)/31,0)&gt;=ROUND('Charges variables (avancé)'!$K71,0),INDEX($C563:$BJ563,,COLUMN('Charges variables-Calculs auto'!AX$168)-COLUMN('Charges variables-Calculs auto'!$C$168)+1-'Charges variables (avancé)'!$K71),0)*'Charges variables (avancé)'!$AC71</f>
        <v>0</v>
      </c>
      <c r="AY592" s="341">
        <f>IF(ROUND(('Charges variables-Calculs auto'!AY$168-CONFIG!$D$7)/31,0)&gt;=ROUND('Charges variables (avancé)'!$K71,0),INDEX($C563:$BJ563,,COLUMN('Charges variables-Calculs auto'!AY$168)-COLUMN('Charges variables-Calculs auto'!$C$168)+1-'Charges variables (avancé)'!$K71),0)*'Charges variables (avancé)'!$AE71</f>
        <v>0</v>
      </c>
      <c r="AZ592" s="341">
        <f>IF(ROUND(('Charges variables-Calculs auto'!AZ$168-CONFIG!$D$7)/31,0)&gt;=ROUND('Charges variables (avancé)'!$K71,0),INDEX($C563:$BJ563,,COLUMN('Charges variables-Calculs auto'!AZ$168)-COLUMN('Charges variables-Calculs auto'!$C$168)+1-'Charges variables (avancé)'!$K71),0)*'Charges variables (avancé)'!$AE71</f>
        <v>0</v>
      </c>
      <c r="BA592" s="341">
        <f>IF(ROUND(('Charges variables-Calculs auto'!BA$168-CONFIG!$D$7)/31,0)&gt;=ROUND('Charges variables (avancé)'!$K71,0),INDEX($C563:$BJ563,,COLUMN('Charges variables-Calculs auto'!BA$168)-COLUMN('Charges variables-Calculs auto'!$C$168)+1-'Charges variables (avancé)'!$K71),0)*'Charges variables (avancé)'!$AE71</f>
        <v>0</v>
      </c>
      <c r="BB592" s="341">
        <f>IF(ROUND(('Charges variables-Calculs auto'!BB$168-CONFIG!$D$7)/31,0)&gt;=ROUND('Charges variables (avancé)'!$K71,0),INDEX($C563:$BJ563,,COLUMN('Charges variables-Calculs auto'!BB$168)-COLUMN('Charges variables-Calculs auto'!$C$168)+1-'Charges variables (avancé)'!$K71),0)*'Charges variables (avancé)'!$AE71</f>
        <v>0</v>
      </c>
      <c r="BC592" s="341">
        <f>IF(ROUND(('Charges variables-Calculs auto'!BC$168-CONFIG!$D$7)/31,0)&gt;=ROUND('Charges variables (avancé)'!$K71,0),INDEX($C563:$BJ563,,COLUMN('Charges variables-Calculs auto'!BC$168)-COLUMN('Charges variables-Calculs auto'!$C$168)+1-'Charges variables (avancé)'!$K71),0)*'Charges variables (avancé)'!$AE71</f>
        <v>0</v>
      </c>
      <c r="BD592" s="341">
        <f>IF(ROUND(('Charges variables-Calculs auto'!BD$168-CONFIG!$D$7)/31,0)&gt;=ROUND('Charges variables (avancé)'!$K71,0),INDEX($C563:$BJ563,,COLUMN('Charges variables-Calculs auto'!BD$168)-COLUMN('Charges variables-Calculs auto'!$C$168)+1-'Charges variables (avancé)'!$K71),0)*'Charges variables (avancé)'!$AE71</f>
        <v>0</v>
      </c>
      <c r="BE592" s="341">
        <f>IF(ROUND(('Charges variables-Calculs auto'!BE$168-CONFIG!$D$7)/31,0)&gt;=ROUND('Charges variables (avancé)'!$K71,0),INDEX($C563:$BJ563,,COLUMN('Charges variables-Calculs auto'!BE$168)-COLUMN('Charges variables-Calculs auto'!$C$168)+1-'Charges variables (avancé)'!$K71),0)*'Charges variables (avancé)'!$AE71</f>
        <v>0</v>
      </c>
      <c r="BF592" s="341">
        <f>IF(ROUND(('Charges variables-Calculs auto'!BF$168-CONFIG!$D$7)/31,0)&gt;=ROUND('Charges variables (avancé)'!$K71,0),INDEX($C563:$BJ563,,COLUMN('Charges variables-Calculs auto'!BF$168)-COLUMN('Charges variables-Calculs auto'!$C$168)+1-'Charges variables (avancé)'!$K71),0)*'Charges variables (avancé)'!$AE71</f>
        <v>0</v>
      </c>
      <c r="BG592" s="341">
        <f>IF(ROUND(('Charges variables-Calculs auto'!BG$168-CONFIG!$D$7)/31,0)&gt;=ROUND('Charges variables (avancé)'!$K71,0),INDEX($C563:$BJ563,,COLUMN('Charges variables-Calculs auto'!BG$168)-COLUMN('Charges variables-Calculs auto'!$C$168)+1-'Charges variables (avancé)'!$K71),0)*'Charges variables (avancé)'!$AE71</f>
        <v>0</v>
      </c>
      <c r="BH592" s="341">
        <f>IF(ROUND(('Charges variables-Calculs auto'!BH$168-CONFIG!$D$7)/31,0)&gt;=ROUND('Charges variables (avancé)'!$K71,0),INDEX($C563:$BJ563,,COLUMN('Charges variables-Calculs auto'!BH$168)-COLUMN('Charges variables-Calculs auto'!$C$168)+1-'Charges variables (avancé)'!$K71),0)*'Charges variables (avancé)'!$AE71</f>
        <v>0</v>
      </c>
      <c r="BI592" s="341">
        <f>IF(ROUND(('Charges variables-Calculs auto'!BI$168-CONFIG!$D$7)/31,0)&gt;=ROUND('Charges variables (avancé)'!$K71,0),INDEX($C563:$BJ563,,COLUMN('Charges variables-Calculs auto'!BI$168)-COLUMN('Charges variables-Calculs auto'!$C$168)+1-'Charges variables (avancé)'!$K71),0)*'Charges variables (avancé)'!$AE71</f>
        <v>0</v>
      </c>
      <c r="BJ592" s="341">
        <f>IF(ROUND(('Charges variables-Calculs auto'!BJ$168-CONFIG!$D$7)/31,0)&gt;=ROUND('Charges variables (avancé)'!$K71,0),INDEX($C563:$BJ563,,COLUMN('Charges variables-Calculs auto'!BJ$168)-COLUMN('Charges variables-Calculs auto'!$C$168)+1-'Charges variables (avancé)'!$K71),0)*'Charges variables (avancé)'!$AE71</f>
        <v>0</v>
      </c>
    </row>
    <row r="593" spans="2:62" ht="15" customHeight="1">
      <c r="B593" s="366">
        <f>'Charges variables (avancé)'!$C$72</f>
        <v>0</v>
      </c>
      <c r="C593" s="341">
        <f>IF(ROUND(('Charges variables-Calculs auto'!C$168-CONFIG!$D$7)/31,0)&gt;=ROUND('Charges variables (avancé)'!$K72,0),INDEX($C564:$BJ564,,COLUMN('Charges variables-Calculs auto'!C$168)-COLUMN('Charges variables-Calculs auto'!$C$168)+1-'Charges variables (avancé)'!$K72),0)*'Charges variables (avancé)'!$E72</f>
        <v>0</v>
      </c>
      <c r="D593" s="341">
        <f>IF(ROUND(('Charges variables-Calculs auto'!D$168-CONFIG!$D$7)/31,0)&gt;=ROUND('Charges variables (avancé)'!$K72,0),INDEX($C564:$BJ564,,COLUMN('Charges variables-Calculs auto'!D$168)-COLUMN('Charges variables-Calculs auto'!$C$168)+1-'Charges variables (avancé)'!$K72),0)*'Charges variables (avancé)'!$E72</f>
        <v>0</v>
      </c>
      <c r="E593" s="341">
        <f>IF(ROUND(('Charges variables-Calculs auto'!E$168-CONFIG!$D$7)/31,0)&gt;=ROUND('Charges variables (avancé)'!$K72,0),INDEX($C564:$BJ564,,COLUMN('Charges variables-Calculs auto'!E$168)-COLUMN('Charges variables-Calculs auto'!$C$168)+1-'Charges variables (avancé)'!$K72),0)*'Charges variables (avancé)'!$E72</f>
        <v>0</v>
      </c>
      <c r="F593" s="341">
        <f>IF(ROUND(('Charges variables-Calculs auto'!F$168-CONFIG!$D$7)/31,0)&gt;=ROUND('Charges variables (avancé)'!$K72,0),INDEX($C564:$BJ564,,COLUMN('Charges variables-Calculs auto'!F$168)-COLUMN('Charges variables-Calculs auto'!$C$168)+1-'Charges variables (avancé)'!$K72),0)*'Charges variables (avancé)'!$E72</f>
        <v>0</v>
      </c>
      <c r="G593" s="341">
        <f>IF(ROUND(('Charges variables-Calculs auto'!G$168-CONFIG!$D$7)/31,0)&gt;=ROUND('Charges variables (avancé)'!$K72,0),INDEX($C564:$BJ564,,COLUMN('Charges variables-Calculs auto'!G$168)-COLUMN('Charges variables-Calculs auto'!$C$168)+1-'Charges variables (avancé)'!$K72),0)*'Charges variables (avancé)'!$E72</f>
        <v>0</v>
      </c>
      <c r="H593" s="341">
        <f>IF(ROUND(('Charges variables-Calculs auto'!H$168-CONFIG!$D$7)/31,0)&gt;=ROUND('Charges variables (avancé)'!$K72,0),INDEX($C564:$BJ564,,COLUMN('Charges variables-Calculs auto'!H$168)-COLUMN('Charges variables-Calculs auto'!$C$168)+1-'Charges variables (avancé)'!$K72),0)*'Charges variables (avancé)'!$E72</f>
        <v>0</v>
      </c>
      <c r="I593" s="341">
        <f>IF(ROUND(('Charges variables-Calculs auto'!I$168-CONFIG!$D$7)/31,0)&gt;=ROUND('Charges variables (avancé)'!$K72,0),INDEX($C564:$BJ564,,COLUMN('Charges variables-Calculs auto'!I$168)-COLUMN('Charges variables-Calculs auto'!$C$168)+1-'Charges variables (avancé)'!$K72),0)*'Charges variables (avancé)'!$E72</f>
        <v>0</v>
      </c>
      <c r="J593" s="341">
        <f>IF(ROUND(('Charges variables-Calculs auto'!J$168-CONFIG!$D$7)/31,0)&gt;=ROUND('Charges variables (avancé)'!$K72,0),INDEX($C564:$BJ564,,COLUMN('Charges variables-Calculs auto'!J$168)-COLUMN('Charges variables-Calculs auto'!$C$168)+1-'Charges variables (avancé)'!$K72),0)*'Charges variables (avancé)'!$E72</f>
        <v>0</v>
      </c>
      <c r="K593" s="341">
        <f>IF(ROUND(('Charges variables-Calculs auto'!K$168-CONFIG!$D$7)/31,0)&gt;=ROUND('Charges variables (avancé)'!$K72,0),INDEX($C564:$BJ564,,COLUMN('Charges variables-Calculs auto'!K$168)-COLUMN('Charges variables-Calculs auto'!$C$168)+1-'Charges variables (avancé)'!$K72),0)*'Charges variables (avancé)'!$E72</f>
        <v>0</v>
      </c>
      <c r="L593" s="341">
        <f>IF(ROUND(('Charges variables-Calculs auto'!L$168-CONFIG!$D$7)/31,0)&gt;=ROUND('Charges variables (avancé)'!$K72,0),INDEX($C564:$BJ564,,COLUMN('Charges variables-Calculs auto'!L$168)-COLUMN('Charges variables-Calculs auto'!$C$168)+1-'Charges variables (avancé)'!$K72),0)*'Charges variables (avancé)'!$E72</f>
        <v>0</v>
      </c>
      <c r="M593" s="341">
        <f>IF(ROUND(('Charges variables-Calculs auto'!M$168-CONFIG!$D$7)/31,0)&gt;=ROUND('Charges variables (avancé)'!$K72,0),INDEX($C564:$BJ564,,COLUMN('Charges variables-Calculs auto'!M$168)-COLUMN('Charges variables-Calculs auto'!$C$168)+1-'Charges variables (avancé)'!$K72),0)*'Charges variables (avancé)'!$E72</f>
        <v>0</v>
      </c>
      <c r="N593" s="341">
        <f>IF(ROUND(('Charges variables-Calculs auto'!N$168-CONFIG!$D$7)/31,0)&gt;=ROUND('Charges variables (avancé)'!$K72,0),INDEX($C564:$BJ564,,COLUMN('Charges variables-Calculs auto'!N$168)-COLUMN('Charges variables-Calculs auto'!$C$168)+1-'Charges variables (avancé)'!$K72),0)*'Charges variables (avancé)'!$E72</f>
        <v>0</v>
      </c>
      <c r="O593" s="341">
        <f>IF(ROUND(('Charges variables-Calculs auto'!O$168-CONFIG!$D$7)/31,0)&gt;=ROUND('Charges variables (avancé)'!$K72,0),INDEX($C564:$BJ564,,COLUMN('Charges variables-Calculs auto'!O$168)-COLUMN('Charges variables-Calculs auto'!$C$168)+1-'Charges variables (avancé)'!$K72),0)*'Charges variables (avancé)'!$Y72</f>
        <v>0</v>
      </c>
      <c r="P593" s="341">
        <f>IF(ROUND(('Charges variables-Calculs auto'!P$168-CONFIG!$D$7)/31,0)&gt;=ROUND('Charges variables (avancé)'!$K72,0),INDEX($C564:$BJ564,,COLUMN('Charges variables-Calculs auto'!P$168)-COLUMN('Charges variables-Calculs auto'!$C$168)+1-'Charges variables (avancé)'!$K72),0)*'Charges variables (avancé)'!$Y72</f>
        <v>0</v>
      </c>
      <c r="Q593" s="341">
        <f>IF(ROUND(('Charges variables-Calculs auto'!Q$168-CONFIG!$D$7)/31,0)&gt;=ROUND('Charges variables (avancé)'!$K72,0),INDEX($C564:$BJ564,,COLUMN('Charges variables-Calculs auto'!Q$168)-COLUMN('Charges variables-Calculs auto'!$C$168)+1-'Charges variables (avancé)'!$K72),0)*'Charges variables (avancé)'!$Y72</f>
        <v>0</v>
      </c>
      <c r="R593" s="341">
        <f>IF(ROUND(('Charges variables-Calculs auto'!R$168-CONFIG!$D$7)/31,0)&gt;=ROUND('Charges variables (avancé)'!$K72,0),INDEX($C564:$BJ564,,COLUMN('Charges variables-Calculs auto'!R$168)-COLUMN('Charges variables-Calculs auto'!$C$168)+1-'Charges variables (avancé)'!$K72),0)*'Charges variables (avancé)'!$Y72</f>
        <v>0</v>
      </c>
      <c r="S593" s="341">
        <f>IF(ROUND(('Charges variables-Calculs auto'!S$168-CONFIG!$D$7)/31,0)&gt;=ROUND('Charges variables (avancé)'!$K72,0),INDEX($C564:$BJ564,,COLUMN('Charges variables-Calculs auto'!S$168)-COLUMN('Charges variables-Calculs auto'!$C$168)+1-'Charges variables (avancé)'!$K72),0)*'Charges variables (avancé)'!$Y72</f>
        <v>0</v>
      </c>
      <c r="T593" s="341">
        <f>IF(ROUND(('Charges variables-Calculs auto'!T$168-CONFIG!$D$7)/31,0)&gt;=ROUND('Charges variables (avancé)'!$K72,0),INDEX($C564:$BJ564,,COLUMN('Charges variables-Calculs auto'!T$168)-COLUMN('Charges variables-Calculs auto'!$C$168)+1-'Charges variables (avancé)'!$K72),0)*'Charges variables (avancé)'!$Y72</f>
        <v>0</v>
      </c>
      <c r="U593" s="341">
        <f>IF(ROUND(('Charges variables-Calculs auto'!U$168-CONFIG!$D$7)/31,0)&gt;=ROUND('Charges variables (avancé)'!$K72,0),INDEX($C564:$BJ564,,COLUMN('Charges variables-Calculs auto'!U$168)-COLUMN('Charges variables-Calculs auto'!$C$168)+1-'Charges variables (avancé)'!$K72),0)*'Charges variables (avancé)'!$Y72</f>
        <v>0</v>
      </c>
      <c r="V593" s="341">
        <f>IF(ROUND(('Charges variables-Calculs auto'!V$168-CONFIG!$D$7)/31,0)&gt;=ROUND('Charges variables (avancé)'!$K72,0),INDEX($C564:$BJ564,,COLUMN('Charges variables-Calculs auto'!V$168)-COLUMN('Charges variables-Calculs auto'!$C$168)+1-'Charges variables (avancé)'!$K72),0)*'Charges variables (avancé)'!$Y72</f>
        <v>0</v>
      </c>
      <c r="W593" s="341">
        <f>IF(ROUND(('Charges variables-Calculs auto'!W$168-CONFIG!$D$7)/31,0)&gt;=ROUND('Charges variables (avancé)'!$K72,0),INDEX($C564:$BJ564,,COLUMN('Charges variables-Calculs auto'!W$168)-COLUMN('Charges variables-Calculs auto'!$C$168)+1-'Charges variables (avancé)'!$K72),0)*'Charges variables (avancé)'!$Y72</f>
        <v>0</v>
      </c>
      <c r="X593" s="341">
        <f>IF(ROUND(('Charges variables-Calculs auto'!X$168-CONFIG!$D$7)/31,0)&gt;=ROUND('Charges variables (avancé)'!$K72,0),INDEX($C564:$BJ564,,COLUMN('Charges variables-Calculs auto'!X$168)-COLUMN('Charges variables-Calculs auto'!$C$168)+1-'Charges variables (avancé)'!$K72),0)*'Charges variables (avancé)'!$Y72</f>
        <v>0</v>
      </c>
      <c r="Y593" s="341">
        <f>IF(ROUND(('Charges variables-Calculs auto'!Y$168-CONFIG!$D$7)/31,0)&gt;=ROUND('Charges variables (avancé)'!$K72,0),INDEX($C564:$BJ564,,COLUMN('Charges variables-Calculs auto'!Y$168)-COLUMN('Charges variables-Calculs auto'!$C$168)+1-'Charges variables (avancé)'!$K72),0)*'Charges variables (avancé)'!$Y72</f>
        <v>0</v>
      </c>
      <c r="Z593" s="341">
        <f>IF(ROUND(('Charges variables-Calculs auto'!Z$168-CONFIG!$D$7)/31,0)&gt;=ROUND('Charges variables (avancé)'!$K72,0),INDEX($C564:$BJ564,,COLUMN('Charges variables-Calculs auto'!Z$168)-COLUMN('Charges variables-Calculs auto'!$C$168)+1-'Charges variables (avancé)'!$K72),0)*'Charges variables (avancé)'!$Y72</f>
        <v>0</v>
      </c>
      <c r="AA593" s="341">
        <f>IF(ROUND(('Charges variables-Calculs auto'!AA$168-CONFIG!$D$7)/31,0)&gt;=ROUND('Charges variables (avancé)'!$K72,0),INDEX($C564:$BJ564,,COLUMN('Charges variables-Calculs auto'!AA$168)-COLUMN('Charges variables-Calculs auto'!$C$168)+1-'Charges variables (avancé)'!$K72),0)*'Charges variables (avancé)'!$AA72</f>
        <v>0</v>
      </c>
      <c r="AB593" s="341">
        <f>IF(ROUND(('Charges variables-Calculs auto'!AB$168-CONFIG!$D$7)/31,0)&gt;=ROUND('Charges variables (avancé)'!$K72,0),INDEX($C564:$BJ564,,COLUMN('Charges variables-Calculs auto'!AB$168)-COLUMN('Charges variables-Calculs auto'!$C$168)+1-'Charges variables (avancé)'!$K72),0)*'Charges variables (avancé)'!$AA72</f>
        <v>0</v>
      </c>
      <c r="AC593" s="341">
        <f>IF(ROUND(('Charges variables-Calculs auto'!AC$168-CONFIG!$D$7)/31,0)&gt;=ROUND('Charges variables (avancé)'!$K72,0),INDEX($C564:$BJ564,,COLUMN('Charges variables-Calculs auto'!AC$168)-COLUMN('Charges variables-Calculs auto'!$C$168)+1-'Charges variables (avancé)'!$K72),0)*'Charges variables (avancé)'!$AA72</f>
        <v>0</v>
      </c>
      <c r="AD593" s="341">
        <f>IF(ROUND(('Charges variables-Calculs auto'!AD$168-CONFIG!$D$7)/31,0)&gt;=ROUND('Charges variables (avancé)'!$K72,0),INDEX($C564:$BJ564,,COLUMN('Charges variables-Calculs auto'!AD$168)-COLUMN('Charges variables-Calculs auto'!$C$168)+1-'Charges variables (avancé)'!$K72),0)*'Charges variables (avancé)'!$AA72</f>
        <v>0</v>
      </c>
      <c r="AE593" s="341">
        <f>IF(ROUND(('Charges variables-Calculs auto'!AE$168-CONFIG!$D$7)/31,0)&gt;=ROUND('Charges variables (avancé)'!$K72,0),INDEX($C564:$BJ564,,COLUMN('Charges variables-Calculs auto'!AE$168)-COLUMN('Charges variables-Calculs auto'!$C$168)+1-'Charges variables (avancé)'!$K72),0)*'Charges variables (avancé)'!$AA72</f>
        <v>0</v>
      </c>
      <c r="AF593" s="341">
        <f>IF(ROUND(('Charges variables-Calculs auto'!AF$168-CONFIG!$D$7)/31,0)&gt;=ROUND('Charges variables (avancé)'!$K72,0),INDEX($C564:$BJ564,,COLUMN('Charges variables-Calculs auto'!AF$168)-COLUMN('Charges variables-Calculs auto'!$C$168)+1-'Charges variables (avancé)'!$K72),0)*'Charges variables (avancé)'!$AA72</f>
        <v>0</v>
      </c>
      <c r="AG593" s="341">
        <f>IF(ROUND(('Charges variables-Calculs auto'!AG$168-CONFIG!$D$7)/31,0)&gt;=ROUND('Charges variables (avancé)'!$K72,0),INDEX($C564:$BJ564,,COLUMN('Charges variables-Calculs auto'!AG$168)-COLUMN('Charges variables-Calculs auto'!$C$168)+1-'Charges variables (avancé)'!$K72),0)*'Charges variables (avancé)'!$AA72</f>
        <v>0</v>
      </c>
      <c r="AH593" s="341">
        <f>IF(ROUND(('Charges variables-Calculs auto'!AH$168-CONFIG!$D$7)/31,0)&gt;=ROUND('Charges variables (avancé)'!$K72,0),INDEX($C564:$BJ564,,COLUMN('Charges variables-Calculs auto'!AH$168)-COLUMN('Charges variables-Calculs auto'!$C$168)+1-'Charges variables (avancé)'!$K72),0)*'Charges variables (avancé)'!$AA72</f>
        <v>0</v>
      </c>
      <c r="AI593" s="341">
        <f>IF(ROUND(('Charges variables-Calculs auto'!AI$168-CONFIG!$D$7)/31,0)&gt;=ROUND('Charges variables (avancé)'!$K72,0),INDEX($C564:$BJ564,,COLUMN('Charges variables-Calculs auto'!AI$168)-COLUMN('Charges variables-Calculs auto'!$C$168)+1-'Charges variables (avancé)'!$K72),0)*'Charges variables (avancé)'!$AA72</f>
        <v>0</v>
      </c>
      <c r="AJ593" s="341">
        <f>IF(ROUND(('Charges variables-Calculs auto'!AJ$168-CONFIG!$D$7)/31,0)&gt;=ROUND('Charges variables (avancé)'!$K72,0),INDEX($C564:$BJ564,,COLUMN('Charges variables-Calculs auto'!AJ$168)-COLUMN('Charges variables-Calculs auto'!$C$168)+1-'Charges variables (avancé)'!$K72),0)*'Charges variables (avancé)'!$AA72</f>
        <v>0</v>
      </c>
      <c r="AK593" s="341">
        <f>IF(ROUND(('Charges variables-Calculs auto'!AK$168-CONFIG!$D$7)/31,0)&gt;=ROUND('Charges variables (avancé)'!$K72,0),INDEX($C564:$BJ564,,COLUMN('Charges variables-Calculs auto'!AK$168)-COLUMN('Charges variables-Calculs auto'!$C$168)+1-'Charges variables (avancé)'!$K72),0)*'Charges variables (avancé)'!$AA72</f>
        <v>0</v>
      </c>
      <c r="AL593" s="341">
        <f>IF(ROUND(('Charges variables-Calculs auto'!AL$168-CONFIG!$D$7)/31,0)&gt;=ROUND('Charges variables (avancé)'!$K72,0),INDEX($C564:$BJ564,,COLUMN('Charges variables-Calculs auto'!AL$168)-COLUMN('Charges variables-Calculs auto'!$C$168)+1-'Charges variables (avancé)'!$K72),0)*'Charges variables (avancé)'!$AA72</f>
        <v>0</v>
      </c>
      <c r="AM593" s="341">
        <f>IF(ROUND(('Charges variables-Calculs auto'!AM$168-CONFIG!$D$7)/31,0)&gt;=ROUND('Charges variables (avancé)'!$K72,0),INDEX($C564:$BJ564,,COLUMN('Charges variables-Calculs auto'!AM$168)-COLUMN('Charges variables-Calculs auto'!$C$168)+1-'Charges variables (avancé)'!$K72),0)*'Charges variables (avancé)'!$AC72</f>
        <v>0</v>
      </c>
      <c r="AN593" s="341">
        <f>IF(ROUND(('Charges variables-Calculs auto'!AN$168-CONFIG!$D$7)/31,0)&gt;=ROUND('Charges variables (avancé)'!$K72,0),INDEX($C564:$BJ564,,COLUMN('Charges variables-Calculs auto'!AN$168)-COLUMN('Charges variables-Calculs auto'!$C$168)+1-'Charges variables (avancé)'!$K72),0)*'Charges variables (avancé)'!$AC72</f>
        <v>0</v>
      </c>
      <c r="AO593" s="341">
        <f>IF(ROUND(('Charges variables-Calculs auto'!AO$168-CONFIG!$D$7)/31,0)&gt;=ROUND('Charges variables (avancé)'!$K72,0),INDEX($C564:$BJ564,,COLUMN('Charges variables-Calculs auto'!AO$168)-COLUMN('Charges variables-Calculs auto'!$C$168)+1-'Charges variables (avancé)'!$K72),0)*'Charges variables (avancé)'!$AC72</f>
        <v>0</v>
      </c>
      <c r="AP593" s="341">
        <f>IF(ROUND(('Charges variables-Calculs auto'!AP$168-CONFIG!$D$7)/31,0)&gt;=ROUND('Charges variables (avancé)'!$K72,0),INDEX($C564:$BJ564,,COLUMN('Charges variables-Calculs auto'!AP$168)-COLUMN('Charges variables-Calculs auto'!$C$168)+1-'Charges variables (avancé)'!$K72),0)*'Charges variables (avancé)'!$AC72</f>
        <v>0</v>
      </c>
      <c r="AQ593" s="341">
        <f>IF(ROUND(('Charges variables-Calculs auto'!AQ$168-CONFIG!$D$7)/31,0)&gt;=ROUND('Charges variables (avancé)'!$K72,0),INDEX($C564:$BJ564,,COLUMN('Charges variables-Calculs auto'!AQ$168)-COLUMN('Charges variables-Calculs auto'!$C$168)+1-'Charges variables (avancé)'!$K72),0)*'Charges variables (avancé)'!$AC72</f>
        <v>0</v>
      </c>
      <c r="AR593" s="341">
        <f>IF(ROUND(('Charges variables-Calculs auto'!AR$168-CONFIG!$D$7)/31,0)&gt;=ROUND('Charges variables (avancé)'!$K72,0),INDEX($C564:$BJ564,,COLUMN('Charges variables-Calculs auto'!AR$168)-COLUMN('Charges variables-Calculs auto'!$C$168)+1-'Charges variables (avancé)'!$K72),0)*'Charges variables (avancé)'!$AC72</f>
        <v>0</v>
      </c>
      <c r="AS593" s="341">
        <f>IF(ROUND(('Charges variables-Calculs auto'!AS$168-CONFIG!$D$7)/31,0)&gt;=ROUND('Charges variables (avancé)'!$K72,0),INDEX($C564:$BJ564,,COLUMN('Charges variables-Calculs auto'!AS$168)-COLUMN('Charges variables-Calculs auto'!$C$168)+1-'Charges variables (avancé)'!$K72),0)*'Charges variables (avancé)'!$AC72</f>
        <v>0</v>
      </c>
      <c r="AT593" s="341">
        <f>IF(ROUND(('Charges variables-Calculs auto'!AT$168-CONFIG!$D$7)/31,0)&gt;=ROUND('Charges variables (avancé)'!$K72,0),INDEX($C564:$BJ564,,COLUMN('Charges variables-Calculs auto'!AT$168)-COLUMN('Charges variables-Calculs auto'!$C$168)+1-'Charges variables (avancé)'!$K72),0)*'Charges variables (avancé)'!$AC72</f>
        <v>0</v>
      </c>
      <c r="AU593" s="341">
        <f>IF(ROUND(('Charges variables-Calculs auto'!AU$168-CONFIG!$D$7)/31,0)&gt;=ROUND('Charges variables (avancé)'!$K72,0),INDEX($C564:$BJ564,,COLUMN('Charges variables-Calculs auto'!AU$168)-COLUMN('Charges variables-Calculs auto'!$C$168)+1-'Charges variables (avancé)'!$K72),0)*'Charges variables (avancé)'!$AC72</f>
        <v>0</v>
      </c>
      <c r="AV593" s="341">
        <f>IF(ROUND(('Charges variables-Calculs auto'!AV$168-CONFIG!$D$7)/31,0)&gt;=ROUND('Charges variables (avancé)'!$K72,0),INDEX($C564:$BJ564,,COLUMN('Charges variables-Calculs auto'!AV$168)-COLUMN('Charges variables-Calculs auto'!$C$168)+1-'Charges variables (avancé)'!$K72),0)*'Charges variables (avancé)'!$AC72</f>
        <v>0</v>
      </c>
      <c r="AW593" s="341">
        <f>IF(ROUND(('Charges variables-Calculs auto'!AW$168-CONFIG!$D$7)/31,0)&gt;=ROUND('Charges variables (avancé)'!$K72,0),INDEX($C564:$BJ564,,COLUMN('Charges variables-Calculs auto'!AW$168)-COLUMN('Charges variables-Calculs auto'!$C$168)+1-'Charges variables (avancé)'!$K72),0)*'Charges variables (avancé)'!$AC72</f>
        <v>0</v>
      </c>
      <c r="AX593" s="341">
        <f>IF(ROUND(('Charges variables-Calculs auto'!AX$168-CONFIG!$D$7)/31,0)&gt;=ROUND('Charges variables (avancé)'!$K72,0),INDEX($C564:$BJ564,,COLUMN('Charges variables-Calculs auto'!AX$168)-COLUMN('Charges variables-Calculs auto'!$C$168)+1-'Charges variables (avancé)'!$K72),0)*'Charges variables (avancé)'!$AC72</f>
        <v>0</v>
      </c>
      <c r="AY593" s="341">
        <f>IF(ROUND(('Charges variables-Calculs auto'!AY$168-CONFIG!$D$7)/31,0)&gt;=ROUND('Charges variables (avancé)'!$K72,0),INDEX($C564:$BJ564,,COLUMN('Charges variables-Calculs auto'!AY$168)-COLUMN('Charges variables-Calculs auto'!$C$168)+1-'Charges variables (avancé)'!$K72),0)*'Charges variables (avancé)'!$AE72</f>
        <v>0</v>
      </c>
      <c r="AZ593" s="341">
        <f>IF(ROUND(('Charges variables-Calculs auto'!AZ$168-CONFIG!$D$7)/31,0)&gt;=ROUND('Charges variables (avancé)'!$K72,0),INDEX($C564:$BJ564,,COLUMN('Charges variables-Calculs auto'!AZ$168)-COLUMN('Charges variables-Calculs auto'!$C$168)+1-'Charges variables (avancé)'!$K72),0)*'Charges variables (avancé)'!$AE72</f>
        <v>0</v>
      </c>
      <c r="BA593" s="341">
        <f>IF(ROUND(('Charges variables-Calculs auto'!BA$168-CONFIG!$D$7)/31,0)&gt;=ROUND('Charges variables (avancé)'!$K72,0),INDEX($C564:$BJ564,,COLUMN('Charges variables-Calculs auto'!BA$168)-COLUMN('Charges variables-Calculs auto'!$C$168)+1-'Charges variables (avancé)'!$K72),0)*'Charges variables (avancé)'!$AE72</f>
        <v>0</v>
      </c>
      <c r="BB593" s="341">
        <f>IF(ROUND(('Charges variables-Calculs auto'!BB$168-CONFIG!$D$7)/31,0)&gt;=ROUND('Charges variables (avancé)'!$K72,0),INDEX($C564:$BJ564,,COLUMN('Charges variables-Calculs auto'!BB$168)-COLUMN('Charges variables-Calculs auto'!$C$168)+1-'Charges variables (avancé)'!$K72),0)*'Charges variables (avancé)'!$AE72</f>
        <v>0</v>
      </c>
      <c r="BC593" s="341">
        <f>IF(ROUND(('Charges variables-Calculs auto'!BC$168-CONFIG!$D$7)/31,0)&gt;=ROUND('Charges variables (avancé)'!$K72,0),INDEX($C564:$BJ564,,COLUMN('Charges variables-Calculs auto'!BC$168)-COLUMN('Charges variables-Calculs auto'!$C$168)+1-'Charges variables (avancé)'!$K72),0)*'Charges variables (avancé)'!$AE72</f>
        <v>0</v>
      </c>
      <c r="BD593" s="341">
        <f>IF(ROUND(('Charges variables-Calculs auto'!BD$168-CONFIG!$D$7)/31,0)&gt;=ROUND('Charges variables (avancé)'!$K72,0),INDEX($C564:$BJ564,,COLUMN('Charges variables-Calculs auto'!BD$168)-COLUMN('Charges variables-Calculs auto'!$C$168)+1-'Charges variables (avancé)'!$K72),0)*'Charges variables (avancé)'!$AE72</f>
        <v>0</v>
      </c>
      <c r="BE593" s="341">
        <f>IF(ROUND(('Charges variables-Calculs auto'!BE$168-CONFIG!$D$7)/31,0)&gt;=ROUND('Charges variables (avancé)'!$K72,0),INDEX($C564:$BJ564,,COLUMN('Charges variables-Calculs auto'!BE$168)-COLUMN('Charges variables-Calculs auto'!$C$168)+1-'Charges variables (avancé)'!$K72),0)*'Charges variables (avancé)'!$AE72</f>
        <v>0</v>
      </c>
      <c r="BF593" s="341">
        <f>IF(ROUND(('Charges variables-Calculs auto'!BF$168-CONFIG!$D$7)/31,0)&gt;=ROUND('Charges variables (avancé)'!$K72,0),INDEX($C564:$BJ564,,COLUMN('Charges variables-Calculs auto'!BF$168)-COLUMN('Charges variables-Calculs auto'!$C$168)+1-'Charges variables (avancé)'!$K72),0)*'Charges variables (avancé)'!$AE72</f>
        <v>0</v>
      </c>
      <c r="BG593" s="341">
        <f>IF(ROUND(('Charges variables-Calculs auto'!BG$168-CONFIG!$D$7)/31,0)&gt;=ROUND('Charges variables (avancé)'!$K72,0),INDEX($C564:$BJ564,,COLUMN('Charges variables-Calculs auto'!BG$168)-COLUMN('Charges variables-Calculs auto'!$C$168)+1-'Charges variables (avancé)'!$K72),0)*'Charges variables (avancé)'!$AE72</f>
        <v>0</v>
      </c>
      <c r="BH593" s="341">
        <f>IF(ROUND(('Charges variables-Calculs auto'!BH$168-CONFIG!$D$7)/31,0)&gt;=ROUND('Charges variables (avancé)'!$K72,0),INDEX($C564:$BJ564,,COLUMN('Charges variables-Calculs auto'!BH$168)-COLUMN('Charges variables-Calculs auto'!$C$168)+1-'Charges variables (avancé)'!$K72),0)*'Charges variables (avancé)'!$AE72</f>
        <v>0</v>
      </c>
      <c r="BI593" s="341">
        <f>IF(ROUND(('Charges variables-Calculs auto'!BI$168-CONFIG!$D$7)/31,0)&gt;=ROUND('Charges variables (avancé)'!$K72,0),INDEX($C564:$BJ564,,COLUMN('Charges variables-Calculs auto'!BI$168)-COLUMN('Charges variables-Calculs auto'!$C$168)+1-'Charges variables (avancé)'!$K72),0)*'Charges variables (avancé)'!$AE72</f>
        <v>0</v>
      </c>
      <c r="BJ593" s="341">
        <f>IF(ROUND(('Charges variables-Calculs auto'!BJ$168-CONFIG!$D$7)/31,0)&gt;=ROUND('Charges variables (avancé)'!$K72,0),INDEX($C564:$BJ564,,COLUMN('Charges variables-Calculs auto'!BJ$168)-COLUMN('Charges variables-Calculs auto'!$C$168)+1-'Charges variables (avancé)'!$K72),0)*'Charges variables (avancé)'!$AE72</f>
        <v>0</v>
      </c>
    </row>
    <row r="594" spans="2:62" ht="15" customHeight="1">
      <c r="B594" s="366">
        <f>'Charges variables (avancé)'!$C$73</f>
        <v>0</v>
      </c>
      <c r="C594" s="341">
        <f>IF(ROUND(('Charges variables-Calculs auto'!C$168-CONFIG!$D$7)/31,0)&gt;=ROUND('Charges variables (avancé)'!$K73,0),INDEX($C565:$BJ565,,COLUMN('Charges variables-Calculs auto'!C$168)-COLUMN('Charges variables-Calculs auto'!$C$168)+1-'Charges variables (avancé)'!$K73),0)*'Charges variables (avancé)'!$E73</f>
        <v>0</v>
      </c>
      <c r="D594" s="341">
        <f>IF(ROUND(('Charges variables-Calculs auto'!D$168-CONFIG!$D$7)/31,0)&gt;=ROUND('Charges variables (avancé)'!$K73,0),INDEX($C565:$BJ565,,COLUMN('Charges variables-Calculs auto'!D$168)-COLUMN('Charges variables-Calculs auto'!$C$168)+1-'Charges variables (avancé)'!$K73),0)*'Charges variables (avancé)'!$E73</f>
        <v>0</v>
      </c>
      <c r="E594" s="341">
        <f>IF(ROUND(('Charges variables-Calculs auto'!E$168-CONFIG!$D$7)/31,0)&gt;=ROUND('Charges variables (avancé)'!$K73,0),INDEX($C565:$BJ565,,COLUMN('Charges variables-Calculs auto'!E$168)-COLUMN('Charges variables-Calculs auto'!$C$168)+1-'Charges variables (avancé)'!$K73),0)*'Charges variables (avancé)'!$E73</f>
        <v>0</v>
      </c>
      <c r="F594" s="341">
        <f>IF(ROUND(('Charges variables-Calculs auto'!F$168-CONFIG!$D$7)/31,0)&gt;=ROUND('Charges variables (avancé)'!$K73,0),INDEX($C565:$BJ565,,COLUMN('Charges variables-Calculs auto'!F$168)-COLUMN('Charges variables-Calculs auto'!$C$168)+1-'Charges variables (avancé)'!$K73),0)*'Charges variables (avancé)'!$E73</f>
        <v>0</v>
      </c>
      <c r="G594" s="341">
        <f>IF(ROUND(('Charges variables-Calculs auto'!G$168-CONFIG!$D$7)/31,0)&gt;=ROUND('Charges variables (avancé)'!$K73,0),INDEX($C565:$BJ565,,COLUMN('Charges variables-Calculs auto'!G$168)-COLUMN('Charges variables-Calculs auto'!$C$168)+1-'Charges variables (avancé)'!$K73),0)*'Charges variables (avancé)'!$E73</f>
        <v>0</v>
      </c>
      <c r="H594" s="341">
        <f>IF(ROUND(('Charges variables-Calculs auto'!H$168-CONFIG!$D$7)/31,0)&gt;=ROUND('Charges variables (avancé)'!$K73,0),INDEX($C565:$BJ565,,COLUMN('Charges variables-Calculs auto'!H$168)-COLUMN('Charges variables-Calculs auto'!$C$168)+1-'Charges variables (avancé)'!$K73),0)*'Charges variables (avancé)'!$E73</f>
        <v>0</v>
      </c>
      <c r="I594" s="341">
        <f>IF(ROUND(('Charges variables-Calculs auto'!I$168-CONFIG!$D$7)/31,0)&gt;=ROUND('Charges variables (avancé)'!$K73,0),INDEX($C565:$BJ565,,COLUMN('Charges variables-Calculs auto'!I$168)-COLUMN('Charges variables-Calculs auto'!$C$168)+1-'Charges variables (avancé)'!$K73),0)*'Charges variables (avancé)'!$E73</f>
        <v>0</v>
      </c>
      <c r="J594" s="341">
        <f>IF(ROUND(('Charges variables-Calculs auto'!J$168-CONFIG!$D$7)/31,0)&gt;=ROUND('Charges variables (avancé)'!$K73,0),INDEX($C565:$BJ565,,COLUMN('Charges variables-Calculs auto'!J$168)-COLUMN('Charges variables-Calculs auto'!$C$168)+1-'Charges variables (avancé)'!$K73),0)*'Charges variables (avancé)'!$E73</f>
        <v>0</v>
      </c>
      <c r="K594" s="341">
        <f>IF(ROUND(('Charges variables-Calculs auto'!K$168-CONFIG!$D$7)/31,0)&gt;=ROUND('Charges variables (avancé)'!$K73,0),INDEX($C565:$BJ565,,COLUMN('Charges variables-Calculs auto'!K$168)-COLUMN('Charges variables-Calculs auto'!$C$168)+1-'Charges variables (avancé)'!$K73),0)*'Charges variables (avancé)'!$E73</f>
        <v>0</v>
      </c>
      <c r="L594" s="341">
        <f>IF(ROUND(('Charges variables-Calculs auto'!L$168-CONFIG!$D$7)/31,0)&gt;=ROUND('Charges variables (avancé)'!$K73,0),INDEX($C565:$BJ565,,COLUMN('Charges variables-Calculs auto'!L$168)-COLUMN('Charges variables-Calculs auto'!$C$168)+1-'Charges variables (avancé)'!$K73),0)*'Charges variables (avancé)'!$E73</f>
        <v>0</v>
      </c>
      <c r="M594" s="341">
        <f>IF(ROUND(('Charges variables-Calculs auto'!M$168-CONFIG!$D$7)/31,0)&gt;=ROUND('Charges variables (avancé)'!$K73,0),INDEX($C565:$BJ565,,COLUMN('Charges variables-Calculs auto'!M$168)-COLUMN('Charges variables-Calculs auto'!$C$168)+1-'Charges variables (avancé)'!$K73),0)*'Charges variables (avancé)'!$E73</f>
        <v>0</v>
      </c>
      <c r="N594" s="341">
        <f>IF(ROUND(('Charges variables-Calculs auto'!N$168-CONFIG!$D$7)/31,0)&gt;=ROUND('Charges variables (avancé)'!$K73,0),INDEX($C565:$BJ565,,COLUMN('Charges variables-Calculs auto'!N$168)-COLUMN('Charges variables-Calculs auto'!$C$168)+1-'Charges variables (avancé)'!$K73),0)*'Charges variables (avancé)'!$E73</f>
        <v>0</v>
      </c>
      <c r="O594" s="341">
        <f>IF(ROUND(('Charges variables-Calculs auto'!O$168-CONFIG!$D$7)/31,0)&gt;=ROUND('Charges variables (avancé)'!$K73,0),INDEX($C565:$BJ565,,COLUMN('Charges variables-Calculs auto'!O$168)-COLUMN('Charges variables-Calculs auto'!$C$168)+1-'Charges variables (avancé)'!$K73),0)*'Charges variables (avancé)'!$Y73</f>
        <v>0</v>
      </c>
      <c r="P594" s="341">
        <f>IF(ROUND(('Charges variables-Calculs auto'!P$168-CONFIG!$D$7)/31,0)&gt;=ROUND('Charges variables (avancé)'!$K73,0),INDEX($C565:$BJ565,,COLUMN('Charges variables-Calculs auto'!P$168)-COLUMN('Charges variables-Calculs auto'!$C$168)+1-'Charges variables (avancé)'!$K73),0)*'Charges variables (avancé)'!$Y73</f>
        <v>0</v>
      </c>
      <c r="Q594" s="341">
        <f>IF(ROUND(('Charges variables-Calculs auto'!Q$168-CONFIG!$D$7)/31,0)&gt;=ROUND('Charges variables (avancé)'!$K73,0),INDEX($C565:$BJ565,,COLUMN('Charges variables-Calculs auto'!Q$168)-COLUMN('Charges variables-Calculs auto'!$C$168)+1-'Charges variables (avancé)'!$K73),0)*'Charges variables (avancé)'!$Y73</f>
        <v>0</v>
      </c>
      <c r="R594" s="341">
        <f>IF(ROUND(('Charges variables-Calculs auto'!R$168-CONFIG!$D$7)/31,0)&gt;=ROUND('Charges variables (avancé)'!$K73,0),INDEX($C565:$BJ565,,COLUMN('Charges variables-Calculs auto'!R$168)-COLUMN('Charges variables-Calculs auto'!$C$168)+1-'Charges variables (avancé)'!$K73),0)*'Charges variables (avancé)'!$Y73</f>
        <v>0</v>
      </c>
      <c r="S594" s="341">
        <f>IF(ROUND(('Charges variables-Calculs auto'!S$168-CONFIG!$D$7)/31,0)&gt;=ROUND('Charges variables (avancé)'!$K73,0),INDEX($C565:$BJ565,,COLUMN('Charges variables-Calculs auto'!S$168)-COLUMN('Charges variables-Calculs auto'!$C$168)+1-'Charges variables (avancé)'!$K73),0)*'Charges variables (avancé)'!$Y73</f>
        <v>0</v>
      </c>
      <c r="T594" s="341">
        <f>IF(ROUND(('Charges variables-Calculs auto'!T$168-CONFIG!$D$7)/31,0)&gt;=ROUND('Charges variables (avancé)'!$K73,0),INDEX($C565:$BJ565,,COLUMN('Charges variables-Calculs auto'!T$168)-COLUMN('Charges variables-Calculs auto'!$C$168)+1-'Charges variables (avancé)'!$K73),0)*'Charges variables (avancé)'!$Y73</f>
        <v>0</v>
      </c>
      <c r="U594" s="341">
        <f>IF(ROUND(('Charges variables-Calculs auto'!U$168-CONFIG!$D$7)/31,0)&gt;=ROUND('Charges variables (avancé)'!$K73,0),INDEX($C565:$BJ565,,COLUMN('Charges variables-Calculs auto'!U$168)-COLUMN('Charges variables-Calculs auto'!$C$168)+1-'Charges variables (avancé)'!$K73),0)*'Charges variables (avancé)'!$Y73</f>
        <v>0</v>
      </c>
      <c r="V594" s="341">
        <f>IF(ROUND(('Charges variables-Calculs auto'!V$168-CONFIG!$D$7)/31,0)&gt;=ROUND('Charges variables (avancé)'!$K73,0),INDEX($C565:$BJ565,,COLUMN('Charges variables-Calculs auto'!V$168)-COLUMN('Charges variables-Calculs auto'!$C$168)+1-'Charges variables (avancé)'!$K73),0)*'Charges variables (avancé)'!$Y73</f>
        <v>0</v>
      </c>
      <c r="W594" s="341">
        <f>IF(ROUND(('Charges variables-Calculs auto'!W$168-CONFIG!$D$7)/31,0)&gt;=ROUND('Charges variables (avancé)'!$K73,0),INDEX($C565:$BJ565,,COLUMN('Charges variables-Calculs auto'!W$168)-COLUMN('Charges variables-Calculs auto'!$C$168)+1-'Charges variables (avancé)'!$K73),0)*'Charges variables (avancé)'!$Y73</f>
        <v>0</v>
      </c>
      <c r="X594" s="341">
        <f>IF(ROUND(('Charges variables-Calculs auto'!X$168-CONFIG!$D$7)/31,0)&gt;=ROUND('Charges variables (avancé)'!$K73,0),INDEX($C565:$BJ565,,COLUMN('Charges variables-Calculs auto'!X$168)-COLUMN('Charges variables-Calculs auto'!$C$168)+1-'Charges variables (avancé)'!$K73),0)*'Charges variables (avancé)'!$Y73</f>
        <v>0</v>
      </c>
      <c r="Y594" s="341">
        <f>IF(ROUND(('Charges variables-Calculs auto'!Y$168-CONFIG!$D$7)/31,0)&gt;=ROUND('Charges variables (avancé)'!$K73,0),INDEX($C565:$BJ565,,COLUMN('Charges variables-Calculs auto'!Y$168)-COLUMN('Charges variables-Calculs auto'!$C$168)+1-'Charges variables (avancé)'!$K73),0)*'Charges variables (avancé)'!$Y73</f>
        <v>0</v>
      </c>
      <c r="Z594" s="341">
        <f>IF(ROUND(('Charges variables-Calculs auto'!Z$168-CONFIG!$D$7)/31,0)&gt;=ROUND('Charges variables (avancé)'!$K73,0),INDEX($C565:$BJ565,,COLUMN('Charges variables-Calculs auto'!Z$168)-COLUMN('Charges variables-Calculs auto'!$C$168)+1-'Charges variables (avancé)'!$K73),0)*'Charges variables (avancé)'!$Y73</f>
        <v>0</v>
      </c>
      <c r="AA594" s="341">
        <f>IF(ROUND(('Charges variables-Calculs auto'!AA$168-CONFIG!$D$7)/31,0)&gt;=ROUND('Charges variables (avancé)'!$K73,0),INDEX($C565:$BJ565,,COLUMN('Charges variables-Calculs auto'!AA$168)-COLUMN('Charges variables-Calculs auto'!$C$168)+1-'Charges variables (avancé)'!$K73),0)*'Charges variables (avancé)'!$AA73</f>
        <v>0</v>
      </c>
      <c r="AB594" s="341">
        <f>IF(ROUND(('Charges variables-Calculs auto'!AB$168-CONFIG!$D$7)/31,0)&gt;=ROUND('Charges variables (avancé)'!$K73,0),INDEX($C565:$BJ565,,COLUMN('Charges variables-Calculs auto'!AB$168)-COLUMN('Charges variables-Calculs auto'!$C$168)+1-'Charges variables (avancé)'!$K73),0)*'Charges variables (avancé)'!$AA73</f>
        <v>0</v>
      </c>
      <c r="AC594" s="341">
        <f>IF(ROUND(('Charges variables-Calculs auto'!AC$168-CONFIG!$D$7)/31,0)&gt;=ROUND('Charges variables (avancé)'!$K73,0),INDEX($C565:$BJ565,,COLUMN('Charges variables-Calculs auto'!AC$168)-COLUMN('Charges variables-Calculs auto'!$C$168)+1-'Charges variables (avancé)'!$K73),0)*'Charges variables (avancé)'!$AA73</f>
        <v>0</v>
      </c>
      <c r="AD594" s="341">
        <f>IF(ROUND(('Charges variables-Calculs auto'!AD$168-CONFIG!$D$7)/31,0)&gt;=ROUND('Charges variables (avancé)'!$K73,0),INDEX($C565:$BJ565,,COLUMN('Charges variables-Calculs auto'!AD$168)-COLUMN('Charges variables-Calculs auto'!$C$168)+1-'Charges variables (avancé)'!$K73),0)*'Charges variables (avancé)'!$AA73</f>
        <v>0</v>
      </c>
      <c r="AE594" s="341">
        <f>IF(ROUND(('Charges variables-Calculs auto'!AE$168-CONFIG!$D$7)/31,0)&gt;=ROUND('Charges variables (avancé)'!$K73,0),INDEX($C565:$BJ565,,COLUMN('Charges variables-Calculs auto'!AE$168)-COLUMN('Charges variables-Calculs auto'!$C$168)+1-'Charges variables (avancé)'!$K73),0)*'Charges variables (avancé)'!$AA73</f>
        <v>0</v>
      </c>
      <c r="AF594" s="341">
        <f>IF(ROUND(('Charges variables-Calculs auto'!AF$168-CONFIG!$D$7)/31,0)&gt;=ROUND('Charges variables (avancé)'!$K73,0),INDEX($C565:$BJ565,,COLUMN('Charges variables-Calculs auto'!AF$168)-COLUMN('Charges variables-Calculs auto'!$C$168)+1-'Charges variables (avancé)'!$K73),0)*'Charges variables (avancé)'!$AA73</f>
        <v>0</v>
      </c>
      <c r="AG594" s="341">
        <f>IF(ROUND(('Charges variables-Calculs auto'!AG$168-CONFIG!$D$7)/31,0)&gt;=ROUND('Charges variables (avancé)'!$K73,0),INDEX($C565:$BJ565,,COLUMN('Charges variables-Calculs auto'!AG$168)-COLUMN('Charges variables-Calculs auto'!$C$168)+1-'Charges variables (avancé)'!$K73),0)*'Charges variables (avancé)'!$AA73</f>
        <v>0</v>
      </c>
      <c r="AH594" s="341">
        <f>IF(ROUND(('Charges variables-Calculs auto'!AH$168-CONFIG!$D$7)/31,0)&gt;=ROUND('Charges variables (avancé)'!$K73,0),INDEX($C565:$BJ565,,COLUMN('Charges variables-Calculs auto'!AH$168)-COLUMN('Charges variables-Calculs auto'!$C$168)+1-'Charges variables (avancé)'!$K73),0)*'Charges variables (avancé)'!$AA73</f>
        <v>0</v>
      </c>
      <c r="AI594" s="341">
        <f>IF(ROUND(('Charges variables-Calculs auto'!AI$168-CONFIG!$D$7)/31,0)&gt;=ROUND('Charges variables (avancé)'!$K73,0),INDEX($C565:$BJ565,,COLUMN('Charges variables-Calculs auto'!AI$168)-COLUMN('Charges variables-Calculs auto'!$C$168)+1-'Charges variables (avancé)'!$K73),0)*'Charges variables (avancé)'!$AA73</f>
        <v>0</v>
      </c>
      <c r="AJ594" s="341">
        <f>IF(ROUND(('Charges variables-Calculs auto'!AJ$168-CONFIG!$D$7)/31,0)&gt;=ROUND('Charges variables (avancé)'!$K73,0),INDEX($C565:$BJ565,,COLUMN('Charges variables-Calculs auto'!AJ$168)-COLUMN('Charges variables-Calculs auto'!$C$168)+1-'Charges variables (avancé)'!$K73),0)*'Charges variables (avancé)'!$AA73</f>
        <v>0</v>
      </c>
      <c r="AK594" s="341">
        <f>IF(ROUND(('Charges variables-Calculs auto'!AK$168-CONFIG!$D$7)/31,0)&gt;=ROUND('Charges variables (avancé)'!$K73,0),INDEX($C565:$BJ565,,COLUMN('Charges variables-Calculs auto'!AK$168)-COLUMN('Charges variables-Calculs auto'!$C$168)+1-'Charges variables (avancé)'!$K73),0)*'Charges variables (avancé)'!$AA73</f>
        <v>0</v>
      </c>
      <c r="AL594" s="341">
        <f>IF(ROUND(('Charges variables-Calculs auto'!AL$168-CONFIG!$D$7)/31,0)&gt;=ROUND('Charges variables (avancé)'!$K73,0),INDEX($C565:$BJ565,,COLUMN('Charges variables-Calculs auto'!AL$168)-COLUMN('Charges variables-Calculs auto'!$C$168)+1-'Charges variables (avancé)'!$K73),0)*'Charges variables (avancé)'!$AA73</f>
        <v>0</v>
      </c>
      <c r="AM594" s="341">
        <f>IF(ROUND(('Charges variables-Calculs auto'!AM$168-CONFIG!$D$7)/31,0)&gt;=ROUND('Charges variables (avancé)'!$K73,0),INDEX($C565:$BJ565,,COLUMN('Charges variables-Calculs auto'!AM$168)-COLUMN('Charges variables-Calculs auto'!$C$168)+1-'Charges variables (avancé)'!$K73),0)*'Charges variables (avancé)'!$AC73</f>
        <v>0</v>
      </c>
      <c r="AN594" s="341">
        <f>IF(ROUND(('Charges variables-Calculs auto'!AN$168-CONFIG!$D$7)/31,0)&gt;=ROUND('Charges variables (avancé)'!$K73,0),INDEX($C565:$BJ565,,COLUMN('Charges variables-Calculs auto'!AN$168)-COLUMN('Charges variables-Calculs auto'!$C$168)+1-'Charges variables (avancé)'!$K73),0)*'Charges variables (avancé)'!$AC73</f>
        <v>0</v>
      </c>
      <c r="AO594" s="341">
        <f>IF(ROUND(('Charges variables-Calculs auto'!AO$168-CONFIG!$D$7)/31,0)&gt;=ROUND('Charges variables (avancé)'!$K73,0),INDEX($C565:$BJ565,,COLUMN('Charges variables-Calculs auto'!AO$168)-COLUMN('Charges variables-Calculs auto'!$C$168)+1-'Charges variables (avancé)'!$K73),0)*'Charges variables (avancé)'!$AC73</f>
        <v>0</v>
      </c>
      <c r="AP594" s="341">
        <f>IF(ROUND(('Charges variables-Calculs auto'!AP$168-CONFIG!$D$7)/31,0)&gt;=ROUND('Charges variables (avancé)'!$K73,0),INDEX($C565:$BJ565,,COLUMN('Charges variables-Calculs auto'!AP$168)-COLUMN('Charges variables-Calculs auto'!$C$168)+1-'Charges variables (avancé)'!$K73),0)*'Charges variables (avancé)'!$AC73</f>
        <v>0</v>
      </c>
      <c r="AQ594" s="341">
        <f>IF(ROUND(('Charges variables-Calculs auto'!AQ$168-CONFIG!$D$7)/31,0)&gt;=ROUND('Charges variables (avancé)'!$K73,0),INDEX($C565:$BJ565,,COLUMN('Charges variables-Calculs auto'!AQ$168)-COLUMN('Charges variables-Calculs auto'!$C$168)+1-'Charges variables (avancé)'!$K73),0)*'Charges variables (avancé)'!$AC73</f>
        <v>0</v>
      </c>
      <c r="AR594" s="341">
        <f>IF(ROUND(('Charges variables-Calculs auto'!AR$168-CONFIG!$D$7)/31,0)&gt;=ROUND('Charges variables (avancé)'!$K73,0),INDEX($C565:$BJ565,,COLUMN('Charges variables-Calculs auto'!AR$168)-COLUMN('Charges variables-Calculs auto'!$C$168)+1-'Charges variables (avancé)'!$K73),0)*'Charges variables (avancé)'!$AC73</f>
        <v>0</v>
      </c>
      <c r="AS594" s="341">
        <f>IF(ROUND(('Charges variables-Calculs auto'!AS$168-CONFIG!$D$7)/31,0)&gt;=ROUND('Charges variables (avancé)'!$K73,0),INDEX($C565:$BJ565,,COLUMN('Charges variables-Calculs auto'!AS$168)-COLUMN('Charges variables-Calculs auto'!$C$168)+1-'Charges variables (avancé)'!$K73),0)*'Charges variables (avancé)'!$AC73</f>
        <v>0</v>
      </c>
      <c r="AT594" s="341">
        <f>IF(ROUND(('Charges variables-Calculs auto'!AT$168-CONFIG!$D$7)/31,0)&gt;=ROUND('Charges variables (avancé)'!$K73,0),INDEX($C565:$BJ565,,COLUMN('Charges variables-Calculs auto'!AT$168)-COLUMN('Charges variables-Calculs auto'!$C$168)+1-'Charges variables (avancé)'!$K73),0)*'Charges variables (avancé)'!$AC73</f>
        <v>0</v>
      </c>
      <c r="AU594" s="341">
        <f>IF(ROUND(('Charges variables-Calculs auto'!AU$168-CONFIG!$D$7)/31,0)&gt;=ROUND('Charges variables (avancé)'!$K73,0),INDEX($C565:$BJ565,,COLUMN('Charges variables-Calculs auto'!AU$168)-COLUMN('Charges variables-Calculs auto'!$C$168)+1-'Charges variables (avancé)'!$K73),0)*'Charges variables (avancé)'!$AC73</f>
        <v>0</v>
      </c>
      <c r="AV594" s="341">
        <f>IF(ROUND(('Charges variables-Calculs auto'!AV$168-CONFIG!$D$7)/31,0)&gt;=ROUND('Charges variables (avancé)'!$K73,0),INDEX($C565:$BJ565,,COLUMN('Charges variables-Calculs auto'!AV$168)-COLUMN('Charges variables-Calculs auto'!$C$168)+1-'Charges variables (avancé)'!$K73),0)*'Charges variables (avancé)'!$AC73</f>
        <v>0</v>
      </c>
      <c r="AW594" s="341">
        <f>IF(ROUND(('Charges variables-Calculs auto'!AW$168-CONFIG!$D$7)/31,0)&gt;=ROUND('Charges variables (avancé)'!$K73,0),INDEX($C565:$BJ565,,COLUMN('Charges variables-Calculs auto'!AW$168)-COLUMN('Charges variables-Calculs auto'!$C$168)+1-'Charges variables (avancé)'!$K73),0)*'Charges variables (avancé)'!$AC73</f>
        <v>0</v>
      </c>
      <c r="AX594" s="341">
        <f>IF(ROUND(('Charges variables-Calculs auto'!AX$168-CONFIG!$D$7)/31,0)&gt;=ROUND('Charges variables (avancé)'!$K73,0),INDEX($C565:$BJ565,,COLUMN('Charges variables-Calculs auto'!AX$168)-COLUMN('Charges variables-Calculs auto'!$C$168)+1-'Charges variables (avancé)'!$K73),0)*'Charges variables (avancé)'!$AC73</f>
        <v>0</v>
      </c>
      <c r="AY594" s="341">
        <f>IF(ROUND(('Charges variables-Calculs auto'!AY$168-CONFIG!$D$7)/31,0)&gt;=ROUND('Charges variables (avancé)'!$K73,0),INDEX($C565:$BJ565,,COLUMN('Charges variables-Calculs auto'!AY$168)-COLUMN('Charges variables-Calculs auto'!$C$168)+1-'Charges variables (avancé)'!$K73),0)*'Charges variables (avancé)'!$AE73</f>
        <v>0</v>
      </c>
      <c r="AZ594" s="341">
        <f>IF(ROUND(('Charges variables-Calculs auto'!AZ$168-CONFIG!$D$7)/31,0)&gt;=ROUND('Charges variables (avancé)'!$K73,0),INDEX($C565:$BJ565,,COLUMN('Charges variables-Calculs auto'!AZ$168)-COLUMN('Charges variables-Calculs auto'!$C$168)+1-'Charges variables (avancé)'!$K73),0)*'Charges variables (avancé)'!$AE73</f>
        <v>0</v>
      </c>
      <c r="BA594" s="341">
        <f>IF(ROUND(('Charges variables-Calculs auto'!BA$168-CONFIG!$D$7)/31,0)&gt;=ROUND('Charges variables (avancé)'!$K73,0),INDEX($C565:$BJ565,,COLUMN('Charges variables-Calculs auto'!BA$168)-COLUMN('Charges variables-Calculs auto'!$C$168)+1-'Charges variables (avancé)'!$K73),0)*'Charges variables (avancé)'!$AE73</f>
        <v>0</v>
      </c>
      <c r="BB594" s="341">
        <f>IF(ROUND(('Charges variables-Calculs auto'!BB$168-CONFIG!$D$7)/31,0)&gt;=ROUND('Charges variables (avancé)'!$K73,0),INDEX($C565:$BJ565,,COLUMN('Charges variables-Calculs auto'!BB$168)-COLUMN('Charges variables-Calculs auto'!$C$168)+1-'Charges variables (avancé)'!$K73),0)*'Charges variables (avancé)'!$AE73</f>
        <v>0</v>
      </c>
      <c r="BC594" s="341">
        <f>IF(ROUND(('Charges variables-Calculs auto'!BC$168-CONFIG!$D$7)/31,0)&gt;=ROUND('Charges variables (avancé)'!$K73,0),INDEX($C565:$BJ565,,COLUMN('Charges variables-Calculs auto'!BC$168)-COLUMN('Charges variables-Calculs auto'!$C$168)+1-'Charges variables (avancé)'!$K73),0)*'Charges variables (avancé)'!$AE73</f>
        <v>0</v>
      </c>
      <c r="BD594" s="341">
        <f>IF(ROUND(('Charges variables-Calculs auto'!BD$168-CONFIG!$D$7)/31,0)&gt;=ROUND('Charges variables (avancé)'!$K73,0),INDEX($C565:$BJ565,,COLUMN('Charges variables-Calculs auto'!BD$168)-COLUMN('Charges variables-Calculs auto'!$C$168)+1-'Charges variables (avancé)'!$K73),0)*'Charges variables (avancé)'!$AE73</f>
        <v>0</v>
      </c>
      <c r="BE594" s="341">
        <f>IF(ROUND(('Charges variables-Calculs auto'!BE$168-CONFIG!$D$7)/31,0)&gt;=ROUND('Charges variables (avancé)'!$K73,0),INDEX($C565:$BJ565,,COLUMN('Charges variables-Calculs auto'!BE$168)-COLUMN('Charges variables-Calculs auto'!$C$168)+1-'Charges variables (avancé)'!$K73),0)*'Charges variables (avancé)'!$AE73</f>
        <v>0</v>
      </c>
      <c r="BF594" s="341">
        <f>IF(ROUND(('Charges variables-Calculs auto'!BF$168-CONFIG!$D$7)/31,0)&gt;=ROUND('Charges variables (avancé)'!$K73,0),INDEX($C565:$BJ565,,COLUMN('Charges variables-Calculs auto'!BF$168)-COLUMN('Charges variables-Calculs auto'!$C$168)+1-'Charges variables (avancé)'!$K73),0)*'Charges variables (avancé)'!$AE73</f>
        <v>0</v>
      </c>
      <c r="BG594" s="341">
        <f>IF(ROUND(('Charges variables-Calculs auto'!BG$168-CONFIG!$D$7)/31,0)&gt;=ROUND('Charges variables (avancé)'!$K73,0),INDEX($C565:$BJ565,,COLUMN('Charges variables-Calculs auto'!BG$168)-COLUMN('Charges variables-Calculs auto'!$C$168)+1-'Charges variables (avancé)'!$K73),0)*'Charges variables (avancé)'!$AE73</f>
        <v>0</v>
      </c>
      <c r="BH594" s="341">
        <f>IF(ROUND(('Charges variables-Calculs auto'!BH$168-CONFIG!$D$7)/31,0)&gt;=ROUND('Charges variables (avancé)'!$K73,0),INDEX($C565:$BJ565,,COLUMN('Charges variables-Calculs auto'!BH$168)-COLUMN('Charges variables-Calculs auto'!$C$168)+1-'Charges variables (avancé)'!$K73),0)*'Charges variables (avancé)'!$AE73</f>
        <v>0</v>
      </c>
      <c r="BI594" s="341">
        <f>IF(ROUND(('Charges variables-Calculs auto'!BI$168-CONFIG!$D$7)/31,0)&gt;=ROUND('Charges variables (avancé)'!$K73,0),INDEX($C565:$BJ565,,COLUMN('Charges variables-Calculs auto'!BI$168)-COLUMN('Charges variables-Calculs auto'!$C$168)+1-'Charges variables (avancé)'!$K73),0)*'Charges variables (avancé)'!$AE73</f>
        <v>0</v>
      </c>
      <c r="BJ594" s="341">
        <f>IF(ROUND(('Charges variables-Calculs auto'!BJ$168-CONFIG!$D$7)/31,0)&gt;=ROUND('Charges variables (avancé)'!$K73,0),INDEX($C565:$BJ565,,COLUMN('Charges variables-Calculs auto'!BJ$168)-COLUMN('Charges variables-Calculs auto'!$C$168)+1-'Charges variables (avancé)'!$K73),0)*'Charges variables (avancé)'!$AE73</f>
        <v>0</v>
      </c>
    </row>
    <row r="595" spans="2:62" ht="15" customHeight="1">
      <c r="B595" s="366">
        <f>'Charges variables (avancé)'!$C$74</f>
        <v>0</v>
      </c>
      <c r="C595" s="341">
        <f>IF(ROUND(('Charges variables-Calculs auto'!C$168-CONFIG!$D$7)/31,0)&gt;=ROUND('Charges variables (avancé)'!$K74,0),INDEX($C566:$BJ566,,COLUMN('Charges variables-Calculs auto'!C$168)-COLUMN('Charges variables-Calculs auto'!$C$168)+1-'Charges variables (avancé)'!$K74),0)*'Charges variables (avancé)'!$E74</f>
        <v>0</v>
      </c>
      <c r="D595" s="341">
        <f>IF(ROUND(('Charges variables-Calculs auto'!D$168-CONFIG!$D$7)/31,0)&gt;=ROUND('Charges variables (avancé)'!$K74,0),INDEX($C566:$BJ566,,COLUMN('Charges variables-Calculs auto'!D$168)-COLUMN('Charges variables-Calculs auto'!$C$168)+1-'Charges variables (avancé)'!$K74),0)*'Charges variables (avancé)'!$E74</f>
        <v>0</v>
      </c>
      <c r="E595" s="341">
        <f>IF(ROUND(('Charges variables-Calculs auto'!E$168-CONFIG!$D$7)/31,0)&gt;=ROUND('Charges variables (avancé)'!$K74,0),INDEX($C566:$BJ566,,COLUMN('Charges variables-Calculs auto'!E$168)-COLUMN('Charges variables-Calculs auto'!$C$168)+1-'Charges variables (avancé)'!$K74),0)*'Charges variables (avancé)'!$E74</f>
        <v>0</v>
      </c>
      <c r="F595" s="341">
        <f>IF(ROUND(('Charges variables-Calculs auto'!F$168-CONFIG!$D$7)/31,0)&gt;=ROUND('Charges variables (avancé)'!$K74,0),INDEX($C566:$BJ566,,COLUMN('Charges variables-Calculs auto'!F$168)-COLUMN('Charges variables-Calculs auto'!$C$168)+1-'Charges variables (avancé)'!$K74),0)*'Charges variables (avancé)'!$E74</f>
        <v>0</v>
      </c>
      <c r="G595" s="341">
        <f>IF(ROUND(('Charges variables-Calculs auto'!G$168-CONFIG!$D$7)/31,0)&gt;=ROUND('Charges variables (avancé)'!$K74,0),INDEX($C566:$BJ566,,COLUMN('Charges variables-Calculs auto'!G$168)-COLUMN('Charges variables-Calculs auto'!$C$168)+1-'Charges variables (avancé)'!$K74),0)*'Charges variables (avancé)'!$E74</f>
        <v>0</v>
      </c>
      <c r="H595" s="341">
        <f>IF(ROUND(('Charges variables-Calculs auto'!H$168-CONFIG!$D$7)/31,0)&gt;=ROUND('Charges variables (avancé)'!$K74,0),INDEX($C566:$BJ566,,COLUMN('Charges variables-Calculs auto'!H$168)-COLUMN('Charges variables-Calculs auto'!$C$168)+1-'Charges variables (avancé)'!$K74),0)*'Charges variables (avancé)'!$E74</f>
        <v>0</v>
      </c>
      <c r="I595" s="341">
        <f>IF(ROUND(('Charges variables-Calculs auto'!I$168-CONFIG!$D$7)/31,0)&gt;=ROUND('Charges variables (avancé)'!$K74,0),INDEX($C566:$BJ566,,COLUMN('Charges variables-Calculs auto'!I$168)-COLUMN('Charges variables-Calculs auto'!$C$168)+1-'Charges variables (avancé)'!$K74),0)*'Charges variables (avancé)'!$E74</f>
        <v>0</v>
      </c>
      <c r="J595" s="341">
        <f>IF(ROUND(('Charges variables-Calculs auto'!J$168-CONFIG!$D$7)/31,0)&gt;=ROUND('Charges variables (avancé)'!$K74,0),INDEX($C566:$BJ566,,COLUMN('Charges variables-Calculs auto'!J$168)-COLUMN('Charges variables-Calculs auto'!$C$168)+1-'Charges variables (avancé)'!$K74),0)*'Charges variables (avancé)'!$E74</f>
        <v>0</v>
      </c>
      <c r="K595" s="341">
        <f>IF(ROUND(('Charges variables-Calculs auto'!K$168-CONFIG!$D$7)/31,0)&gt;=ROUND('Charges variables (avancé)'!$K74,0),INDEX($C566:$BJ566,,COLUMN('Charges variables-Calculs auto'!K$168)-COLUMN('Charges variables-Calculs auto'!$C$168)+1-'Charges variables (avancé)'!$K74),0)*'Charges variables (avancé)'!$E74</f>
        <v>0</v>
      </c>
      <c r="L595" s="341">
        <f>IF(ROUND(('Charges variables-Calculs auto'!L$168-CONFIG!$D$7)/31,0)&gt;=ROUND('Charges variables (avancé)'!$K74,0),INDEX($C566:$BJ566,,COLUMN('Charges variables-Calculs auto'!L$168)-COLUMN('Charges variables-Calculs auto'!$C$168)+1-'Charges variables (avancé)'!$K74),0)*'Charges variables (avancé)'!$E74</f>
        <v>0</v>
      </c>
      <c r="M595" s="341">
        <f>IF(ROUND(('Charges variables-Calculs auto'!M$168-CONFIG!$D$7)/31,0)&gt;=ROUND('Charges variables (avancé)'!$K74,0),INDEX($C566:$BJ566,,COLUMN('Charges variables-Calculs auto'!M$168)-COLUMN('Charges variables-Calculs auto'!$C$168)+1-'Charges variables (avancé)'!$K74),0)*'Charges variables (avancé)'!$E74</f>
        <v>0</v>
      </c>
      <c r="N595" s="341">
        <f>IF(ROUND(('Charges variables-Calculs auto'!N$168-CONFIG!$D$7)/31,0)&gt;=ROUND('Charges variables (avancé)'!$K74,0),INDEX($C566:$BJ566,,COLUMN('Charges variables-Calculs auto'!N$168)-COLUMN('Charges variables-Calculs auto'!$C$168)+1-'Charges variables (avancé)'!$K74),0)*'Charges variables (avancé)'!$E74</f>
        <v>0</v>
      </c>
      <c r="O595" s="341">
        <f>IF(ROUND(('Charges variables-Calculs auto'!O$168-CONFIG!$D$7)/31,0)&gt;=ROUND('Charges variables (avancé)'!$K74,0),INDEX($C566:$BJ566,,COLUMN('Charges variables-Calculs auto'!O$168)-COLUMN('Charges variables-Calculs auto'!$C$168)+1-'Charges variables (avancé)'!$K74),0)*'Charges variables (avancé)'!$Y74</f>
        <v>0</v>
      </c>
      <c r="P595" s="341">
        <f>IF(ROUND(('Charges variables-Calculs auto'!P$168-CONFIG!$D$7)/31,0)&gt;=ROUND('Charges variables (avancé)'!$K74,0),INDEX($C566:$BJ566,,COLUMN('Charges variables-Calculs auto'!P$168)-COLUMN('Charges variables-Calculs auto'!$C$168)+1-'Charges variables (avancé)'!$K74),0)*'Charges variables (avancé)'!$Y74</f>
        <v>0</v>
      </c>
      <c r="Q595" s="341">
        <f>IF(ROUND(('Charges variables-Calculs auto'!Q$168-CONFIG!$D$7)/31,0)&gt;=ROUND('Charges variables (avancé)'!$K74,0),INDEX($C566:$BJ566,,COLUMN('Charges variables-Calculs auto'!Q$168)-COLUMN('Charges variables-Calculs auto'!$C$168)+1-'Charges variables (avancé)'!$K74),0)*'Charges variables (avancé)'!$Y74</f>
        <v>0</v>
      </c>
      <c r="R595" s="341">
        <f>IF(ROUND(('Charges variables-Calculs auto'!R$168-CONFIG!$D$7)/31,0)&gt;=ROUND('Charges variables (avancé)'!$K74,0),INDEX($C566:$BJ566,,COLUMN('Charges variables-Calculs auto'!R$168)-COLUMN('Charges variables-Calculs auto'!$C$168)+1-'Charges variables (avancé)'!$K74),0)*'Charges variables (avancé)'!$Y74</f>
        <v>0</v>
      </c>
      <c r="S595" s="341">
        <f>IF(ROUND(('Charges variables-Calculs auto'!S$168-CONFIG!$D$7)/31,0)&gt;=ROUND('Charges variables (avancé)'!$K74,0),INDEX($C566:$BJ566,,COLUMN('Charges variables-Calculs auto'!S$168)-COLUMN('Charges variables-Calculs auto'!$C$168)+1-'Charges variables (avancé)'!$K74),0)*'Charges variables (avancé)'!$Y74</f>
        <v>0</v>
      </c>
      <c r="T595" s="341">
        <f>IF(ROUND(('Charges variables-Calculs auto'!T$168-CONFIG!$D$7)/31,0)&gt;=ROUND('Charges variables (avancé)'!$K74,0),INDEX($C566:$BJ566,,COLUMN('Charges variables-Calculs auto'!T$168)-COLUMN('Charges variables-Calculs auto'!$C$168)+1-'Charges variables (avancé)'!$K74),0)*'Charges variables (avancé)'!$Y74</f>
        <v>0</v>
      </c>
      <c r="U595" s="341">
        <f>IF(ROUND(('Charges variables-Calculs auto'!U$168-CONFIG!$D$7)/31,0)&gt;=ROUND('Charges variables (avancé)'!$K74,0),INDEX($C566:$BJ566,,COLUMN('Charges variables-Calculs auto'!U$168)-COLUMN('Charges variables-Calculs auto'!$C$168)+1-'Charges variables (avancé)'!$K74),0)*'Charges variables (avancé)'!$Y74</f>
        <v>0</v>
      </c>
      <c r="V595" s="341">
        <f>IF(ROUND(('Charges variables-Calculs auto'!V$168-CONFIG!$D$7)/31,0)&gt;=ROUND('Charges variables (avancé)'!$K74,0),INDEX($C566:$BJ566,,COLUMN('Charges variables-Calculs auto'!V$168)-COLUMN('Charges variables-Calculs auto'!$C$168)+1-'Charges variables (avancé)'!$K74),0)*'Charges variables (avancé)'!$Y74</f>
        <v>0</v>
      </c>
      <c r="W595" s="341">
        <f>IF(ROUND(('Charges variables-Calculs auto'!W$168-CONFIG!$D$7)/31,0)&gt;=ROUND('Charges variables (avancé)'!$K74,0),INDEX($C566:$BJ566,,COLUMN('Charges variables-Calculs auto'!W$168)-COLUMN('Charges variables-Calculs auto'!$C$168)+1-'Charges variables (avancé)'!$K74),0)*'Charges variables (avancé)'!$Y74</f>
        <v>0</v>
      </c>
      <c r="X595" s="341">
        <f>IF(ROUND(('Charges variables-Calculs auto'!X$168-CONFIG!$D$7)/31,0)&gt;=ROUND('Charges variables (avancé)'!$K74,0),INDEX($C566:$BJ566,,COLUMN('Charges variables-Calculs auto'!X$168)-COLUMN('Charges variables-Calculs auto'!$C$168)+1-'Charges variables (avancé)'!$K74),0)*'Charges variables (avancé)'!$Y74</f>
        <v>0</v>
      </c>
      <c r="Y595" s="341">
        <f>IF(ROUND(('Charges variables-Calculs auto'!Y$168-CONFIG!$D$7)/31,0)&gt;=ROUND('Charges variables (avancé)'!$K74,0),INDEX($C566:$BJ566,,COLUMN('Charges variables-Calculs auto'!Y$168)-COLUMN('Charges variables-Calculs auto'!$C$168)+1-'Charges variables (avancé)'!$K74),0)*'Charges variables (avancé)'!$Y74</f>
        <v>0</v>
      </c>
      <c r="Z595" s="341">
        <f>IF(ROUND(('Charges variables-Calculs auto'!Z$168-CONFIG!$D$7)/31,0)&gt;=ROUND('Charges variables (avancé)'!$K74,0),INDEX($C566:$BJ566,,COLUMN('Charges variables-Calculs auto'!Z$168)-COLUMN('Charges variables-Calculs auto'!$C$168)+1-'Charges variables (avancé)'!$K74),0)*'Charges variables (avancé)'!$Y74</f>
        <v>0</v>
      </c>
      <c r="AA595" s="341">
        <f>IF(ROUND(('Charges variables-Calculs auto'!AA$168-CONFIG!$D$7)/31,0)&gt;=ROUND('Charges variables (avancé)'!$K74,0),INDEX($C566:$BJ566,,COLUMN('Charges variables-Calculs auto'!AA$168)-COLUMN('Charges variables-Calculs auto'!$C$168)+1-'Charges variables (avancé)'!$K74),0)*'Charges variables (avancé)'!$AA74</f>
        <v>0</v>
      </c>
      <c r="AB595" s="341">
        <f>IF(ROUND(('Charges variables-Calculs auto'!AB$168-CONFIG!$D$7)/31,0)&gt;=ROUND('Charges variables (avancé)'!$K74,0),INDEX($C566:$BJ566,,COLUMN('Charges variables-Calculs auto'!AB$168)-COLUMN('Charges variables-Calculs auto'!$C$168)+1-'Charges variables (avancé)'!$K74),0)*'Charges variables (avancé)'!$AA74</f>
        <v>0</v>
      </c>
      <c r="AC595" s="341">
        <f>IF(ROUND(('Charges variables-Calculs auto'!AC$168-CONFIG!$D$7)/31,0)&gt;=ROUND('Charges variables (avancé)'!$K74,0),INDEX($C566:$BJ566,,COLUMN('Charges variables-Calculs auto'!AC$168)-COLUMN('Charges variables-Calculs auto'!$C$168)+1-'Charges variables (avancé)'!$K74),0)*'Charges variables (avancé)'!$AA74</f>
        <v>0</v>
      </c>
      <c r="AD595" s="341">
        <f>IF(ROUND(('Charges variables-Calculs auto'!AD$168-CONFIG!$D$7)/31,0)&gt;=ROUND('Charges variables (avancé)'!$K74,0),INDEX($C566:$BJ566,,COLUMN('Charges variables-Calculs auto'!AD$168)-COLUMN('Charges variables-Calculs auto'!$C$168)+1-'Charges variables (avancé)'!$K74),0)*'Charges variables (avancé)'!$AA74</f>
        <v>0</v>
      </c>
      <c r="AE595" s="341">
        <f>IF(ROUND(('Charges variables-Calculs auto'!AE$168-CONFIG!$D$7)/31,0)&gt;=ROUND('Charges variables (avancé)'!$K74,0),INDEX($C566:$BJ566,,COLUMN('Charges variables-Calculs auto'!AE$168)-COLUMN('Charges variables-Calculs auto'!$C$168)+1-'Charges variables (avancé)'!$K74),0)*'Charges variables (avancé)'!$AA74</f>
        <v>0</v>
      </c>
      <c r="AF595" s="341">
        <f>IF(ROUND(('Charges variables-Calculs auto'!AF$168-CONFIG!$D$7)/31,0)&gt;=ROUND('Charges variables (avancé)'!$K74,0),INDEX($C566:$BJ566,,COLUMN('Charges variables-Calculs auto'!AF$168)-COLUMN('Charges variables-Calculs auto'!$C$168)+1-'Charges variables (avancé)'!$K74),0)*'Charges variables (avancé)'!$AA74</f>
        <v>0</v>
      </c>
      <c r="AG595" s="341">
        <f>IF(ROUND(('Charges variables-Calculs auto'!AG$168-CONFIG!$D$7)/31,0)&gt;=ROUND('Charges variables (avancé)'!$K74,0),INDEX($C566:$BJ566,,COLUMN('Charges variables-Calculs auto'!AG$168)-COLUMN('Charges variables-Calculs auto'!$C$168)+1-'Charges variables (avancé)'!$K74),0)*'Charges variables (avancé)'!$AA74</f>
        <v>0</v>
      </c>
      <c r="AH595" s="341">
        <f>IF(ROUND(('Charges variables-Calculs auto'!AH$168-CONFIG!$D$7)/31,0)&gt;=ROUND('Charges variables (avancé)'!$K74,0),INDEX($C566:$BJ566,,COLUMN('Charges variables-Calculs auto'!AH$168)-COLUMN('Charges variables-Calculs auto'!$C$168)+1-'Charges variables (avancé)'!$K74),0)*'Charges variables (avancé)'!$AA74</f>
        <v>0</v>
      </c>
      <c r="AI595" s="341">
        <f>IF(ROUND(('Charges variables-Calculs auto'!AI$168-CONFIG!$D$7)/31,0)&gt;=ROUND('Charges variables (avancé)'!$K74,0),INDEX($C566:$BJ566,,COLUMN('Charges variables-Calculs auto'!AI$168)-COLUMN('Charges variables-Calculs auto'!$C$168)+1-'Charges variables (avancé)'!$K74),0)*'Charges variables (avancé)'!$AA74</f>
        <v>0</v>
      </c>
      <c r="AJ595" s="341">
        <f>IF(ROUND(('Charges variables-Calculs auto'!AJ$168-CONFIG!$D$7)/31,0)&gt;=ROUND('Charges variables (avancé)'!$K74,0),INDEX($C566:$BJ566,,COLUMN('Charges variables-Calculs auto'!AJ$168)-COLUMN('Charges variables-Calculs auto'!$C$168)+1-'Charges variables (avancé)'!$K74),0)*'Charges variables (avancé)'!$AA74</f>
        <v>0</v>
      </c>
      <c r="AK595" s="341">
        <f>IF(ROUND(('Charges variables-Calculs auto'!AK$168-CONFIG!$D$7)/31,0)&gt;=ROUND('Charges variables (avancé)'!$K74,0),INDEX($C566:$BJ566,,COLUMN('Charges variables-Calculs auto'!AK$168)-COLUMN('Charges variables-Calculs auto'!$C$168)+1-'Charges variables (avancé)'!$K74),0)*'Charges variables (avancé)'!$AA74</f>
        <v>0</v>
      </c>
      <c r="AL595" s="341">
        <f>IF(ROUND(('Charges variables-Calculs auto'!AL$168-CONFIG!$D$7)/31,0)&gt;=ROUND('Charges variables (avancé)'!$K74,0),INDEX($C566:$BJ566,,COLUMN('Charges variables-Calculs auto'!AL$168)-COLUMN('Charges variables-Calculs auto'!$C$168)+1-'Charges variables (avancé)'!$K74),0)*'Charges variables (avancé)'!$AA74</f>
        <v>0</v>
      </c>
      <c r="AM595" s="341">
        <f>IF(ROUND(('Charges variables-Calculs auto'!AM$168-CONFIG!$D$7)/31,0)&gt;=ROUND('Charges variables (avancé)'!$K74,0),INDEX($C566:$BJ566,,COLUMN('Charges variables-Calculs auto'!AM$168)-COLUMN('Charges variables-Calculs auto'!$C$168)+1-'Charges variables (avancé)'!$K74),0)*'Charges variables (avancé)'!$AC74</f>
        <v>0</v>
      </c>
      <c r="AN595" s="341">
        <f>IF(ROUND(('Charges variables-Calculs auto'!AN$168-CONFIG!$D$7)/31,0)&gt;=ROUND('Charges variables (avancé)'!$K74,0),INDEX($C566:$BJ566,,COLUMN('Charges variables-Calculs auto'!AN$168)-COLUMN('Charges variables-Calculs auto'!$C$168)+1-'Charges variables (avancé)'!$K74),0)*'Charges variables (avancé)'!$AC74</f>
        <v>0</v>
      </c>
      <c r="AO595" s="341">
        <f>IF(ROUND(('Charges variables-Calculs auto'!AO$168-CONFIG!$D$7)/31,0)&gt;=ROUND('Charges variables (avancé)'!$K74,0),INDEX($C566:$BJ566,,COLUMN('Charges variables-Calculs auto'!AO$168)-COLUMN('Charges variables-Calculs auto'!$C$168)+1-'Charges variables (avancé)'!$K74),0)*'Charges variables (avancé)'!$AC74</f>
        <v>0</v>
      </c>
      <c r="AP595" s="341">
        <f>IF(ROUND(('Charges variables-Calculs auto'!AP$168-CONFIG!$D$7)/31,0)&gt;=ROUND('Charges variables (avancé)'!$K74,0),INDEX($C566:$BJ566,,COLUMN('Charges variables-Calculs auto'!AP$168)-COLUMN('Charges variables-Calculs auto'!$C$168)+1-'Charges variables (avancé)'!$K74),0)*'Charges variables (avancé)'!$AC74</f>
        <v>0</v>
      </c>
      <c r="AQ595" s="341">
        <f>IF(ROUND(('Charges variables-Calculs auto'!AQ$168-CONFIG!$D$7)/31,0)&gt;=ROUND('Charges variables (avancé)'!$K74,0),INDEX($C566:$BJ566,,COLUMN('Charges variables-Calculs auto'!AQ$168)-COLUMN('Charges variables-Calculs auto'!$C$168)+1-'Charges variables (avancé)'!$K74),0)*'Charges variables (avancé)'!$AC74</f>
        <v>0</v>
      </c>
      <c r="AR595" s="341">
        <f>IF(ROUND(('Charges variables-Calculs auto'!AR$168-CONFIG!$D$7)/31,0)&gt;=ROUND('Charges variables (avancé)'!$K74,0),INDEX($C566:$BJ566,,COLUMN('Charges variables-Calculs auto'!AR$168)-COLUMN('Charges variables-Calculs auto'!$C$168)+1-'Charges variables (avancé)'!$K74),0)*'Charges variables (avancé)'!$AC74</f>
        <v>0</v>
      </c>
      <c r="AS595" s="341">
        <f>IF(ROUND(('Charges variables-Calculs auto'!AS$168-CONFIG!$D$7)/31,0)&gt;=ROUND('Charges variables (avancé)'!$K74,0),INDEX($C566:$BJ566,,COLUMN('Charges variables-Calculs auto'!AS$168)-COLUMN('Charges variables-Calculs auto'!$C$168)+1-'Charges variables (avancé)'!$K74),0)*'Charges variables (avancé)'!$AC74</f>
        <v>0</v>
      </c>
      <c r="AT595" s="341">
        <f>IF(ROUND(('Charges variables-Calculs auto'!AT$168-CONFIG!$D$7)/31,0)&gt;=ROUND('Charges variables (avancé)'!$K74,0),INDEX($C566:$BJ566,,COLUMN('Charges variables-Calculs auto'!AT$168)-COLUMN('Charges variables-Calculs auto'!$C$168)+1-'Charges variables (avancé)'!$K74),0)*'Charges variables (avancé)'!$AC74</f>
        <v>0</v>
      </c>
      <c r="AU595" s="341">
        <f>IF(ROUND(('Charges variables-Calculs auto'!AU$168-CONFIG!$D$7)/31,0)&gt;=ROUND('Charges variables (avancé)'!$K74,0),INDEX($C566:$BJ566,,COLUMN('Charges variables-Calculs auto'!AU$168)-COLUMN('Charges variables-Calculs auto'!$C$168)+1-'Charges variables (avancé)'!$K74),0)*'Charges variables (avancé)'!$AC74</f>
        <v>0</v>
      </c>
      <c r="AV595" s="341">
        <f>IF(ROUND(('Charges variables-Calculs auto'!AV$168-CONFIG!$D$7)/31,0)&gt;=ROUND('Charges variables (avancé)'!$K74,0),INDEX($C566:$BJ566,,COLUMN('Charges variables-Calculs auto'!AV$168)-COLUMN('Charges variables-Calculs auto'!$C$168)+1-'Charges variables (avancé)'!$K74),0)*'Charges variables (avancé)'!$AC74</f>
        <v>0</v>
      </c>
      <c r="AW595" s="341">
        <f>IF(ROUND(('Charges variables-Calculs auto'!AW$168-CONFIG!$D$7)/31,0)&gt;=ROUND('Charges variables (avancé)'!$K74,0),INDEX($C566:$BJ566,,COLUMN('Charges variables-Calculs auto'!AW$168)-COLUMN('Charges variables-Calculs auto'!$C$168)+1-'Charges variables (avancé)'!$K74),0)*'Charges variables (avancé)'!$AC74</f>
        <v>0</v>
      </c>
      <c r="AX595" s="341">
        <f>IF(ROUND(('Charges variables-Calculs auto'!AX$168-CONFIG!$D$7)/31,0)&gt;=ROUND('Charges variables (avancé)'!$K74,0),INDEX($C566:$BJ566,,COLUMN('Charges variables-Calculs auto'!AX$168)-COLUMN('Charges variables-Calculs auto'!$C$168)+1-'Charges variables (avancé)'!$K74),0)*'Charges variables (avancé)'!$AC74</f>
        <v>0</v>
      </c>
      <c r="AY595" s="341">
        <f>IF(ROUND(('Charges variables-Calculs auto'!AY$168-CONFIG!$D$7)/31,0)&gt;=ROUND('Charges variables (avancé)'!$K74,0),INDEX($C566:$BJ566,,COLUMN('Charges variables-Calculs auto'!AY$168)-COLUMN('Charges variables-Calculs auto'!$C$168)+1-'Charges variables (avancé)'!$K74),0)*'Charges variables (avancé)'!$AE74</f>
        <v>0</v>
      </c>
      <c r="AZ595" s="341">
        <f>IF(ROUND(('Charges variables-Calculs auto'!AZ$168-CONFIG!$D$7)/31,0)&gt;=ROUND('Charges variables (avancé)'!$K74,0),INDEX($C566:$BJ566,,COLUMN('Charges variables-Calculs auto'!AZ$168)-COLUMN('Charges variables-Calculs auto'!$C$168)+1-'Charges variables (avancé)'!$K74),0)*'Charges variables (avancé)'!$AE74</f>
        <v>0</v>
      </c>
      <c r="BA595" s="341">
        <f>IF(ROUND(('Charges variables-Calculs auto'!BA$168-CONFIG!$D$7)/31,0)&gt;=ROUND('Charges variables (avancé)'!$K74,0),INDEX($C566:$BJ566,,COLUMN('Charges variables-Calculs auto'!BA$168)-COLUMN('Charges variables-Calculs auto'!$C$168)+1-'Charges variables (avancé)'!$K74),0)*'Charges variables (avancé)'!$AE74</f>
        <v>0</v>
      </c>
      <c r="BB595" s="341">
        <f>IF(ROUND(('Charges variables-Calculs auto'!BB$168-CONFIG!$D$7)/31,0)&gt;=ROUND('Charges variables (avancé)'!$K74,0),INDEX($C566:$BJ566,,COLUMN('Charges variables-Calculs auto'!BB$168)-COLUMN('Charges variables-Calculs auto'!$C$168)+1-'Charges variables (avancé)'!$K74),0)*'Charges variables (avancé)'!$AE74</f>
        <v>0</v>
      </c>
      <c r="BC595" s="341">
        <f>IF(ROUND(('Charges variables-Calculs auto'!BC$168-CONFIG!$D$7)/31,0)&gt;=ROUND('Charges variables (avancé)'!$K74,0),INDEX($C566:$BJ566,,COLUMN('Charges variables-Calculs auto'!BC$168)-COLUMN('Charges variables-Calculs auto'!$C$168)+1-'Charges variables (avancé)'!$K74),0)*'Charges variables (avancé)'!$AE74</f>
        <v>0</v>
      </c>
      <c r="BD595" s="341">
        <f>IF(ROUND(('Charges variables-Calculs auto'!BD$168-CONFIG!$D$7)/31,0)&gt;=ROUND('Charges variables (avancé)'!$K74,0),INDEX($C566:$BJ566,,COLUMN('Charges variables-Calculs auto'!BD$168)-COLUMN('Charges variables-Calculs auto'!$C$168)+1-'Charges variables (avancé)'!$K74),0)*'Charges variables (avancé)'!$AE74</f>
        <v>0</v>
      </c>
      <c r="BE595" s="341">
        <f>IF(ROUND(('Charges variables-Calculs auto'!BE$168-CONFIG!$D$7)/31,0)&gt;=ROUND('Charges variables (avancé)'!$K74,0),INDEX($C566:$BJ566,,COLUMN('Charges variables-Calculs auto'!BE$168)-COLUMN('Charges variables-Calculs auto'!$C$168)+1-'Charges variables (avancé)'!$K74),0)*'Charges variables (avancé)'!$AE74</f>
        <v>0</v>
      </c>
      <c r="BF595" s="341">
        <f>IF(ROUND(('Charges variables-Calculs auto'!BF$168-CONFIG!$D$7)/31,0)&gt;=ROUND('Charges variables (avancé)'!$K74,0),INDEX($C566:$BJ566,,COLUMN('Charges variables-Calculs auto'!BF$168)-COLUMN('Charges variables-Calculs auto'!$C$168)+1-'Charges variables (avancé)'!$K74),0)*'Charges variables (avancé)'!$AE74</f>
        <v>0</v>
      </c>
      <c r="BG595" s="341">
        <f>IF(ROUND(('Charges variables-Calculs auto'!BG$168-CONFIG!$D$7)/31,0)&gt;=ROUND('Charges variables (avancé)'!$K74,0),INDEX($C566:$BJ566,,COLUMN('Charges variables-Calculs auto'!BG$168)-COLUMN('Charges variables-Calculs auto'!$C$168)+1-'Charges variables (avancé)'!$K74),0)*'Charges variables (avancé)'!$AE74</f>
        <v>0</v>
      </c>
      <c r="BH595" s="341">
        <f>IF(ROUND(('Charges variables-Calculs auto'!BH$168-CONFIG!$D$7)/31,0)&gt;=ROUND('Charges variables (avancé)'!$K74,0),INDEX($C566:$BJ566,,COLUMN('Charges variables-Calculs auto'!BH$168)-COLUMN('Charges variables-Calculs auto'!$C$168)+1-'Charges variables (avancé)'!$K74),0)*'Charges variables (avancé)'!$AE74</f>
        <v>0</v>
      </c>
      <c r="BI595" s="341">
        <f>IF(ROUND(('Charges variables-Calculs auto'!BI$168-CONFIG!$D$7)/31,0)&gt;=ROUND('Charges variables (avancé)'!$K74,0),INDEX($C566:$BJ566,,COLUMN('Charges variables-Calculs auto'!BI$168)-COLUMN('Charges variables-Calculs auto'!$C$168)+1-'Charges variables (avancé)'!$K74),0)*'Charges variables (avancé)'!$AE74</f>
        <v>0</v>
      </c>
      <c r="BJ595" s="341">
        <f>IF(ROUND(('Charges variables-Calculs auto'!BJ$168-CONFIG!$D$7)/31,0)&gt;=ROUND('Charges variables (avancé)'!$K74,0),INDEX($C566:$BJ566,,COLUMN('Charges variables-Calculs auto'!BJ$168)-COLUMN('Charges variables-Calculs auto'!$C$168)+1-'Charges variables (avancé)'!$K74),0)*'Charges variables (avancé)'!$AE74</f>
        <v>0</v>
      </c>
    </row>
    <row r="596" spans="2:62" ht="15" customHeight="1">
      <c r="B596" s="366">
        <f>'Charges variables (avancé)'!$C$75</f>
        <v>0</v>
      </c>
      <c r="C596" s="341">
        <f>IF(ROUND(('Charges variables-Calculs auto'!C$168-CONFIG!$D$7)/31,0)&gt;=ROUND('Charges variables (avancé)'!$K75,0),INDEX($C567:$BJ567,,COLUMN('Charges variables-Calculs auto'!C$168)-COLUMN('Charges variables-Calculs auto'!$C$168)+1-'Charges variables (avancé)'!$K75),0)*'Charges variables (avancé)'!$E75</f>
        <v>0</v>
      </c>
      <c r="D596" s="341">
        <f>IF(ROUND(('Charges variables-Calculs auto'!D$168-CONFIG!$D$7)/31,0)&gt;=ROUND('Charges variables (avancé)'!$K75,0),INDEX($C567:$BJ567,,COLUMN('Charges variables-Calculs auto'!D$168)-COLUMN('Charges variables-Calculs auto'!$C$168)+1-'Charges variables (avancé)'!$K75),0)*'Charges variables (avancé)'!$E75</f>
        <v>0</v>
      </c>
      <c r="E596" s="341">
        <f>IF(ROUND(('Charges variables-Calculs auto'!E$168-CONFIG!$D$7)/31,0)&gt;=ROUND('Charges variables (avancé)'!$K75,0),INDEX($C567:$BJ567,,COLUMN('Charges variables-Calculs auto'!E$168)-COLUMN('Charges variables-Calculs auto'!$C$168)+1-'Charges variables (avancé)'!$K75),0)*'Charges variables (avancé)'!$E75</f>
        <v>0</v>
      </c>
      <c r="F596" s="341">
        <f>IF(ROUND(('Charges variables-Calculs auto'!F$168-CONFIG!$D$7)/31,0)&gt;=ROUND('Charges variables (avancé)'!$K75,0),INDEX($C567:$BJ567,,COLUMN('Charges variables-Calculs auto'!F$168)-COLUMN('Charges variables-Calculs auto'!$C$168)+1-'Charges variables (avancé)'!$K75),0)*'Charges variables (avancé)'!$E75</f>
        <v>0</v>
      </c>
      <c r="G596" s="341">
        <f>IF(ROUND(('Charges variables-Calculs auto'!G$168-CONFIG!$D$7)/31,0)&gt;=ROUND('Charges variables (avancé)'!$K75,0),INDEX($C567:$BJ567,,COLUMN('Charges variables-Calculs auto'!G$168)-COLUMN('Charges variables-Calculs auto'!$C$168)+1-'Charges variables (avancé)'!$K75),0)*'Charges variables (avancé)'!$E75</f>
        <v>0</v>
      </c>
      <c r="H596" s="341">
        <f>IF(ROUND(('Charges variables-Calculs auto'!H$168-CONFIG!$D$7)/31,0)&gt;=ROUND('Charges variables (avancé)'!$K75,0),INDEX($C567:$BJ567,,COLUMN('Charges variables-Calculs auto'!H$168)-COLUMN('Charges variables-Calculs auto'!$C$168)+1-'Charges variables (avancé)'!$K75),0)*'Charges variables (avancé)'!$E75</f>
        <v>0</v>
      </c>
      <c r="I596" s="341">
        <f>IF(ROUND(('Charges variables-Calculs auto'!I$168-CONFIG!$D$7)/31,0)&gt;=ROUND('Charges variables (avancé)'!$K75,0),INDEX($C567:$BJ567,,COLUMN('Charges variables-Calculs auto'!I$168)-COLUMN('Charges variables-Calculs auto'!$C$168)+1-'Charges variables (avancé)'!$K75),0)*'Charges variables (avancé)'!$E75</f>
        <v>0</v>
      </c>
      <c r="J596" s="341">
        <f>IF(ROUND(('Charges variables-Calculs auto'!J$168-CONFIG!$D$7)/31,0)&gt;=ROUND('Charges variables (avancé)'!$K75,0),INDEX($C567:$BJ567,,COLUMN('Charges variables-Calculs auto'!J$168)-COLUMN('Charges variables-Calculs auto'!$C$168)+1-'Charges variables (avancé)'!$K75),0)*'Charges variables (avancé)'!$E75</f>
        <v>0</v>
      </c>
      <c r="K596" s="341">
        <f>IF(ROUND(('Charges variables-Calculs auto'!K$168-CONFIG!$D$7)/31,0)&gt;=ROUND('Charges variables (avancé)'!$K75,0),INDEX($C567:$BJ567,,COLUMN('Charges variables-Calculs auto'!K$168)-COLUMN('Charges variables-Calculs auto'!$C$168)+1-'Charges variables (avancé)'!$K75),0)*'Charges variables (avancé)'!$E75</f>
        <v>0</v>
      </c>
      <c r="L596" s="341">
        <f>IF(ROUND(('Charges variables-Calculs auto'!L$168-CONFIG!$D$7)/31,0)&gt;=ROUND('Charges variables (avancé)'!$K75,0),INDEX($C567:$BJ567,,COLUMN('Charges variables-Calculs auto'!L$168)-COLUMN('Charges variables-Calculs auto'!$C$168)+1-'Charges variables (avancé)'!$K75),0)*'Charges variables (avancé)'!$E75</f>
        <v>0</v>
      </c>
      <c r="M596" s="341">
        <f>IF(ROUND(('Charges variables-Calculs auto'!M$168-CONFIG!$D$7)/31,0)&gt;=ROUND('Charges variables (avancé)'!$K75,0),INDEX($C567:$BJ567,,COLUMN('Charges variables-Calculs auto'!M$168)-COLUMN('Charges variables-Calculs auto'!$C$168)+1-'Charges variables (avancé)'!$K75),0)*'Charges variables (avancé)'!$E75</f>
        <v>0</v>
      </c>
      <c r="N596" s="341">
        <f>IF(ROUND(('Charges variables-Calculs auto'!N$168-CONFIG!$D$7)/31,0)&gt;=ROUND('Charges variables (avancé)'!$K75,0),INDEX($C567:$BJ567,,COLUMN('Charges variables-Calculs auto'!N$168)-COLUMN('Charges variables-Calculs auto'!$C$168)+1-'Charges variables (avancé)'!$K75),0)*'Charges variables (avancé)'!$E75</f>
        <v>0</v>
      </c>
      <c r="O596" s="341">
        <f>IF(ROUND(('Charges variables-Calculs auto'!O$168-CONFIG!$D$7)/31,0)&gt;=ROUND('Charges variables (avancé)'!$K75,0),INDEX($C567:$BJ567,,COLUMN('Charges variables-Calculs auto'!O$168)-COLUMN('Charges variables-Calculs auto'!$C$168)+1-'Charges variables (avancé)'!$K75),0)*'Charges variables (avancé)'!$Y75</f>
        <v>0</v>
      </c>
      <c r="P596" s="341">
        <f>IF(ROUND(('Charges variables-Calculs auto'!P$168-CONFIG!$D$7)/31,0)&gt;=ROUND('Charges variables (avancé)'!$K75,0),INDEX($C567:$BJ567,,COLUMN('Charges variables-Calculs auto'!P$168)-COLUMN('Charges variables-Calculs auto'!$C$168)+1-'Charges variables (avancé)'!$K75),0)*'Charges variables (avancé)'!$Y75</f>
        <v>0</v>
      </c>
      <c r="Q596" s="341">
        <f>IF(ROUND(('Charges variables-Calculs auto'!Q$168-CONFIG!$D$7)/31,0)&gt;=ROUND('Charges variables (avancé)'!$K75,0),INDEX($C567:$BJ567,,COLUMN('Charges variables-Calculs auto'!Q$168)-COLUMN('Charges variables-Calculs auto'!$C$168)+1-'Charges variables (avancé)'!$K75),0)*'Charges variables (avancé)'!$Y75</f>
        <v>0</v>
      </c>
      <c r="R596" s="341">
        <f>IF(ROUND(('Charges variables-Calculs auto'!R$168-CONFIG!$D$7)/31,0)&gt;=ROUND('Charges variables (avancé)'!$K75,0),INDEX($C567:$BJ567,,COLUMN('Charges variables-Calculs auto'!R$168)-COLUMN('Charges variables-Calculs auto'!$C$168)+1-'Charges variables (avancé)'!$K75),0)*'Charges variables (avancé)'!$Y75</f>
        <v>0</v>
      </c>
      <c r="S596" s="341">
        <f>IF(ROUND(('Charges variables-Calculs auto'!S$168-CONFIG!$D$7)/31,0)&gt;=ROUND('Charges variables (avancé)'!$K75,0),INDEX($C567:$BJ567,,COLUMN('Charges variables-Calculs auto'!S$168)-COLUMN('Charges variables-Calculs auto'!$C$168)+1-'Charges variables (avancé)'!$K75),0)*'Charges variables (avancé)'!$Y75</f>
        <v>0</v>
      </c>
      <c r="T596" s="341">
        <f>IF(ROUND(('Charges variables-Calculs auto'!T$168-CONFIG!$D$7)/31,0)&gt;=ROUND('Charges variables (avancé)'!$K75,0),INDEX($C567:$BJ567,,COLUMN('Charges variables-Calculs auto'!T$168)-COLUMN('Charges variables-Calculs auto'!$C$168)+1-'Charges variables (avancé)'!$K75),0)*'Charges variables (avancé)'!$Y75</f>
        <v>0</v>
      </c>
      <c r="U596" s="341">
        <f>IF(ROUND(('Charges variables-Calculs auto'!U$168-CONFIG!$D$7)/31,0)&gt;=ROUND('Charges variables (avancé)'!$K75,0),INDEX($C567:$BJ567,,COLUMN('Charges variables-Calculs auto'!U$168)-COLUMN('Charges variables-Calculs auto'!$C$168)+1-'Charges variables (avancé)'!$K75),0)*'Charges variables (avancé)'!$Y75</f>
        <v>0</v>
      </c>
      <c r="V596" s="341">
        <f>IF(ROUND(('Charges variables-Calculs auto'!V$168-CONFIG!$D$7)/31,0)&gt;=ROUND('Charges variables (avancé)'!$K75,0),INDEX($C567:$BJ567,,COLUMN('Charges variables-Calculs auto'!V$168)-COLUMN('Charges variables-Calculs auto'!$C$168)+1-'Charges variables (avancé)'!$K75),0)*'Charges variables (avancé)'!$Y75</f>
        <v>0</v>
      </c>
      <c r="W596" s="341">
        <f>IF(ROUND(('Charges variables-Calculs auto'!W$168-CONFIG!$D$7)/31,0)&gt;=ROUND('Charges variables (avancé)'!$K75,0),INDEX($C567:$BJ567,,COLUMN('Charges variables-Calculs auto'!W$168)-COLUMN('Charges variables-Calculs auto'!$C$168)+1-'Charges variables (avancé)'!$K75),0)*'Charges variables (avancé)'!$Y75</f>
        <v>0</v>
      </c>
      <c r="X596" s="341">
        <f>IF(ROUND(('Charges variables-Calculs auto'!X$168-CONFIG!$D$7)/31,0)&gt;=ROUND('Charges variables (avancé)'!$K75,0),INDEX($C567:$BJ567,,COLUMN('Charges variables-Calculs auto'!X$168)-COLUMN('Charges variables-Calculs auto'!$C$168)+1-'Charges variables (avancé)'!$K75),0)*'Charges variables (avancé)'!$Y75</f>
        <v>0</v>
      </c>
      <c r="Y596" s="341">
        <f>IF(ROUND(('Charges variables-Calculs auto'!Y$168-CONFIG!$D$7)/31,0)&gt;=ROUND('Charges variables (avancé)'!$K75,0),INDEX($C567:$BJ567,,COLUMN('Charges variables-Calculs auto'!Y$168)-COLUMN('Charges variables-Calculs auto'!$C$168)+1-'Charges variables (avancé)'!$K75),0)*'Charges variables (avancé)'!$Y75</f>
        <v>0</v>
      </c>
      <c r="Z596" s="341">
        <f>IF(ROUND(('Charges variables-Calculs auto'!Z$168-CONFIG!$D$7)/31,0)&gt;=ROUND('Charges variables (avancé)'!$K75,0),INDEX($C567:$BJ567,,COLUMN('Charges variables-Calculs auto'!Z$168)-COLUMN('Charges variables-Calculs auto'!$C$168)+1-'Charges variables (avancé)'!$K75),0)*'Charges variables (avancé)'!$Y75</f>
        <v>0</v>
      </c>
      <c r="AA596" s="341">
        <f>IF(ROUND(('Charges variables-Calculs auto'!AA$168-CONFIG!$D$7)/31,0)&gt;=ROUND('Charges variables (avancé)'!$K75,0),INDEX($C567:$BJ567,,COLUMN('Charges variables-Calculs auto'!AA$168)-COLUMN('Charges variables-Calculs auto'!$C$168)+1-'Charges variables (avancé)'!$K75),0)*'Charges variables (avancé)'!$AA75</f>
        <v>0</v>
      </c>
      <c r="AB596" s="341">
        <f>IF(ROUND(('Charges variables-Calculs auto'!AB$168-CONFIG!$D$7)/31,0)&gt;=ROUND('Charges variables (avancé)'!$K75,0),INDEX($C567:$BJ567,,COLUMN('Charges variables-Calculs auto'!AB$168)-COLUMN('Charges variables-Calculs auto'!$C$168)+1-'Charges variables (avancé)'!$K75),0)*'Charges variables (avancé)'!$AA75</f>
        <v>0</v>
      </c>
      <c r="AC596" s="341">
        <f>IF(ROUND(('Charges variables-Calculs auto'!AC$168-CONFIG!$D$7)/31,0)&gt;=ROUND('Charges variables (avancé)'!$K75,0),INDEX($C567:$BJ567,,COLUMN('Charges variables-Calculs auto'!AC$168)-COLUMN('Charges variables-Calculs auto'!$C$168)+1-'Charges variables (avancé)'!$K75),0)*'Charges variables (avancé)'!$AA75</f>
        <v>0</v>
      </c>
      <c r="AD596" s="341">
        <f>IF(ROUND(('Charges variables-Calculs auto'!AD$168-CONFIG!$D$7)/31,0)&gt;=ROUND('Charges variables (avancé)'!$K75,0),INDEX($C567:$BJ567,,COLUMN('Charges variables-Calculs auto'!AD$168)-COLUMN('Charges variables-Calculs auto'!$C$168)+1-'Charges variables (avancé)'!$K75),0)*'Charges variables (avancé)'!$AA75</f>
        <v>0</v>
      </c>
      <c r="AE596" s="341">
        <f>IF(ROUND(('Charges variables-Calculs auto'!AE$168-CONFIG!$D$7)/31,0)&gt;=ROUND('Charges variables (avancé)'!$K75,0),INDEX($C567:$BJ567,,COLUMN('Charges variables-Calculs auto'!AE$168)-COLUMN('Charges variables-Calculs auto'!$C$168)+1-'Charges variables (avancé)'!$K75),0)*'Charges variables (avancé)'!$AA75</f>
        <v>0</v>
      </c>
      <c r="AF596" s="341">
        <f>IF(ROUND(('Charges variables-Calculs auto'!AF$168-CONFIG!$D$7)/31,0)&gt;=ROUND('Charges variables (avancé)'!$K75,0),INDEX($C567:$BJ567,,COLUMN('Charges variables-Calculs auto'!AF$168)-COLUMN('Charges variables-Calculs auto'!$C$168)+1-'Charges variables (avancé)'!$K75),0)*'Charges variables (avancé)'!$AA75</f>
        <v>0</v>
      </c>
      <c r="AG596" s="341">
        <f>IF(ROUND(('Charges variables-Calculs auto'!AG$168-CONFIG!$D$7)/31,0)&gt;=ROUND('Charges variables (avancé)'!$K75,0),INDEX($C567:$BJ567,,COLUMN('Charges variables-Calculs auto'!AG$168)-COLUMN('Charges variables-Calculs auto'!$C$168)+1-'Charges variables (avancé)'!$K75),0)*'Charges variables (avancé)'!$AA75</f>
        <v>0</v>
      </c>
      <c r="AH596" s="341">
        <f>IF(ROUND(('Charges variables-Calculs auto'!AH$168-CONFIG!$D$7)/31,0)&gt;=ROUND('Charges variables (avancé)'!$K75,0),INDEX($C567:$BJ567,,COLUMN('Charges variables-Calculs auto'!AH$168)-COLUMN('Charges variables-Calculs auto'!$C$168)+1-'Charges variables (avancé)'!$K75),0)*'Charges variables (avancé)'!$AA75</f>
        <v>0</v>
      </c>
      <c r="AI596" s="341">
        <f>IF(ROUND(('Charges variables-Calculs auto'!AI$168-CONFIG!$D$7)/31,0)&gt;=ROUND('Charges variables (avancé)'!$K75,0),INDEX($C567:$BJ567,,COLUMN('Charges variables-Calculs auto'!AI$168)-COLUMN('Charges variables-Calculs auto'!$C$168)+1-'Charges variables (avancé)'!$K75),0)*'Charges variables (avancé)'!$AA75</f>
        <v>0</v>
      </c>
      <c r="AJ596" s="341">
        <f>IF(ROUND(('Charges variables-Calculs auto'!AJ$168-CONFIG!$D$7)/31,0)&gt;=ROUND('Charges variables (avancé)'!$K75,0),INDEX($C567:$BJ567,,COLUMN('Charges variables-Calculs auto'!AJ$168)-COLUMN('Charges variables-Calculs auto'!$C$168)+1-'Charges variables (avancé)'!$K75),0)*'Charges variables (avancé)'!$AA75</f>
        <v>0</v>
      </c>
      <c r="AK596" s="341">
        <f>IF(ROUND(('Charges variables-Calculs auto'!AK$168-CONFIG!$D$7)/31,0)&gt;=ROUND('Charges variables (avancé)'!$K75,0),INDEX($C567:$BJ567,,COLUMN('Charges variables-Calculs auto'!AK$168)-COLUMN('Charges variables-Calculs auto'!$C$168)+1-'Charges variables (avancé)'!$K75),0)*'Charges variables (avancé)'!$AA75</f>
        <v>0</v>
      </c>
      <c r="AL596" s="341">
        <f>IF(ROUND(('Charges variables-Calculs auto'!AL$168-CONFIG!$D$7)/31,0)&gt;=ROUND('Charges variables (avancé)'!$K75,0),INDEX($C567:$BJ567,,COLUMN('Charges variables-Calculs auto'!AL$168)-COLUMN('Charges variables-Calculs auto'!$C$168)+1-'Charges variables (avancé)'!$K75),0)*'Charges variables (avancé)'!$AA75</f>
        <v>0</v>
      </c>
      <c r="AM596" s="341">
        <f>IF(ROUND(('Charges variables-Calculs auto'!AM$168-CONFIG!$D$7)/31,0)&gt;=ROUND('Charges variables (avancé)'!$K75,0),INDEX($C567:$BJ567,,COLUMN('Charges variables-Calculs auto'!AM$168)-COLUMN('Charges variables-Calculs auto'!$C$168)+1-'Charges variables (avancé)'!$K75),0)*'Charges variables (avancé)'!$AC75</f>
        <v>0</v>
      </c>
      <c r="AN596" s="341">
        <f>IF(ROUND(('Charges variables-Calculs auto'!AN$168-CONFIG!$D$7)/31,0)&gt;=ROUND('Charges variables (avancé)'!$K75,0),INDEX($C567:$BJ567,,COLUMN('Charges variables-Calculs auto'!AN$168)-COLUMN('Charges variables-Calculs auto'!$C$168)+1-'Charges variables (avancé)'!$K75),0)*'Charges variables (avancé)'!$AC75</f>
        <v>0</v>
      </c>
      <c r="AO596" s="341">
        <f>IF(ROUND(('Charges variables-Calculs auto'!AO$168-CONFIG!$D$7)/31,0)&gt;=ROUND('Charges variables (avancé)'!$K75,0),INDEX($C567:$BJ567,,COLUMN('Charges variables-Calculs auto'!AO$168)-COLUMN('Charges variables-Calculs auto'!$C$168)+1-'Charges variables (avancé)'!$K75),0)*'Charges variables (avancé)'!$AC75</f>
        <v>0</v>
      </c>
      <c r="AP596" s="341">
        <f>IF(ROUND(('Charges variables-Calculs auto'!AP$168-CONFIG!$D$7)/31,0)&gt;=ROUND('Charges variables (avancé)'!$K75,0),INDEX($C567:$BJ567,,COLUMN('Charges variables-Calculs auto'!AP$168)-COLUMN('Charges variables-Calculs auto'!$C$168)+1-'Charges variables (avancé)'!$K75),0)*'Charges variables (avancé)'!$AC75</f>
        <v>0</v>
      </c>
      <c r="AQ596" s="341">
        <f>IF(ROUND(('Charges variables-Calculs auto'!AQ$168-CONFIG!$D$7)/31,0)&gt;=ROUND('Charges variables (avancé)'!$K75,0),INDEX($C567:$BJ567,,COLUMN('Charges variables-Calculs auto'!AQ$168)-COLUMN('Charges variables-Calculs auto'!$C$168)+1-'Charges variables (avancé)'!$K75),0)*'Charges variables (avancé)'!$AC75</f>
        <v>0</v>
      </c>
      <c r="AR596" s="341">
        <f>IF(ROUND(('Charges variables-Calculs auto'!AR$168-CONFIG!$D$7)/31,0)&gt;=ROUND('Charges variables (avancé)'!$K75,0),INDEX($C567:$BJ567,,COLUMN('Charges variables-Calculs auto'!AR$168)-COLUMN('Charges variables-Calculs auto'!$C$168)+1-'Charges variables (avancé)'!$K75),0)*'Charges variables (avancé)'!$AC75</f>
        <v>0</v>
      </c>
      <c r="AS596" s="341">
        <f>IF(ROUND(('Charges variables-Calculs auto'!AS$168-CONFIG!$D$7)/31,0)&gt;=ROUND('Charges variables (avancé)'!$K75,0),INDEX($C567:$BJ567,,COLUMN('Charges variables-Calculs auto'!AS$168)-COLUMN('Charges variables-Calculs auto'!$C$168)+1-'Charges variables (avancé)'!$K75),0)*'Charges variables (avancé)'!$AC75</f>
        <v>0</v>
      </c>
      <c r="AT596" s="341">
        <f>IF(ROUND(('Charges variables-Calculs auto'!AT$168-CONFIG!$D$7)/31,0)&gt;=ROUND('Charges variables (avancé)'!$K75,0),INDEX($C567:$BJ567,,COLUMN('Charges variables-Calculs auto'!AT$168)-COLUMN('Charges variables-Calculs auto'!$C$168)+1-'Charges variables (avancé)'!$K75),0)*'Charges variables (avancé)'!$AC75</f>
        <v>0</v>
      </c>
      <c r="AU596" s="341">
        <f>IF(ROUND(('Charges variables-Calculs auto'!AU$168-CONFIG!$D$7)/31,0)&gt;=ROUND('Charges variables (avancé)'!$K75,0),INDEX($C567:$BJ567,,COLUMN('Charges variables-Calculs auto'!AU$168)-COLUMN('Charges variables-Calculs auto'!$C$168)+1-'Charges variables (avancé)'!$K75),0)*'Charges variables (avancé)'!$AC75</f>
        <v>0</v>
      </c>
      <c r="AV596" s="341">
        <f>IF(ROUND(('Charges variables-Calculs auto'!AV$168-CONFIG!$D$7)/31,0)&gt;=ROUND('Charges variables (avancé)'!$K75,0),INDEX($C567:$BJ567,,COLUMN('Charges variables-Calculs auto'!AV$168)-COLUMN('Charges variables-Calculs auto'!$C$168)+1-'Charges variables (avancé)'!$K75),0)*'Charges variables (avancé)'!$AC75</f>
        <v>0</v>
      </c>
      <c r="AW596" s="341">
        <f>IF(ROUND(('Charges variables-Calculs auto'!AW$168-CONFIG!$D$7)/31,0)&gt;=ROUND('Charges variables (avancé)'!$K75,0),INDEX($C567:$BJ567,,COLUMN('Charges variables-Calculs auto'!AW$168)-COLUMN('Charges variables-Calculs auto'!$C$168)+1-'Charges variables (avancé)'!$K75),0)*'Charges variables (avancé)'!$AC75</f>
        <v>0</v>
      </c>
      <c r="AX596" s="341">
        <f>IF(ROUND(('Charges variables-Calculs auto'!AX$168-CONFIG!$D$7)/31,0)&gt;=ROUND('Charges variables (avancé)'!$K75,0),INDEX($C567:$BJ567,,COLUMN('Charges variables-Calculs auto'!AX$168)-COLUMN('Charges variables-Calculs auto'!$C$168)+1-'Charges variables (avancé)'!$K75),0)*'Charges variables (avancé)'!$AC75</f>
        <v>0</v>
      </c>
      <c r="AY596" s="341">
        <f>IF(ROUND(('Charges variables-Calculs auto'!AY$168-CONFIG!$D$7)/31,0)&gt;=ROUND('Charges variables (avancé)'!$K75,0),INDEX($C567:$BJ567,,COLUMN('Charges variables-Calculs auto'!AY$168)-COLUMN('Charges variables-Calculs auto'!$C$168)+1-'Charges variables (avancé)'!$K75),0)*'Charges variables (avancé)'!$AE75</f>
        <v>0</v>
      </c>
      <c r="AZ596" s="341">
        <f>IF(ROUND(('Charges variables-Calculs auto'!AZ$168-CONFIG!$D$7)/31,0)&gt;=ROUND('Charges variables (avancé)'!$K75,0),INDEX($C567:$BJ567,,COLUMN('Charges variables-Calculs auto'!AZ$168)-COLUMN('Charges variables-Calculs auto'!$C$168)+1-'Charges variables (avancé)'!$K75),0)*'Charges variables (avancé)'!$AE75</f>
        <v>0</v>
      </c>
      <c r="BA596" s="341">
        <f>IF(ROUND(('Charges variables-Calculs auto'!BA$168-CONFIG!$D$7)/31,0)&gt;=ROUND('Charges variables (avancé)'!$K75,0),INDEX($C567:$BJ567,,COLUMN('Charges variables-Calculs auto'!BA$168)-COLUMN('Charges variables-Calculs auto'!$C$168)+1-'Charges variables (avancé)'!$K75),0)*'Charges variables (avancé)'!$AE75</f>
        <v>0</v>
      </c>
      <c r="BB596" s="341">
        <f>IF(ROUND(('Charges variables-Calculs auto'!BB$168-CONFIG!$D$7)/31,0)&gt;=ROUND('Charges variables (avancé)'!$K75,0),INDEX($C567:$BJ567,,COLUMN('Charges variables-Calculs auto'!BB$168)-COLUMN('Charges variables-Calculs auto'!$C$168)+1-'Charges variables (avancé)'!$K75),0)*'Charges variables (avancé)'!$AE75</f>
        <v>0</v>
      </c>
      <c r="BC596" s="341">
        <f>IF(ROUND(('Charges variables-Calculs auto'!BC$168-CONFIG!$D$7)/31,0)&gt;=ROUND('Charges variables (avancé)'!$K75,0),INDEX($C567:$BJ567,,COLUMN('Charges variables-Calculs auto'!BC$168)-COLUMN('Charges variables-Calculs auto'!$C$168)+1-'Charges variables (avancé)'!$K75),0)*'Charges variables (avancé)'!$AE75</f>
        <v>0</v>
      </c>
      <c r="BD596" s="341">
        <f>IF(ROUND(('Charges variables-Calculs auto'!BD$168-CONFIG!$D$7)/31,0)&gt;=ROUND('Charges variables (avancé)'!$K75,0),INDEX($C567:$BJ567,,COLUMN('Charges variables-Calculs auto'!BD$168)-COLUMN('Charges variables-Calculs auto'!$C$168)+1-'Charges variables (avancé)'!$K75),0)*'Charges variables (avancé)'!$AE75</f>
        <v>0</v>
      </c>
      <c r="BE596" s="341">
        <f>IF(ROUND(('Charges variables-Calculs auto'!BE$168-CONFIG!$D$7)/31,0)&gt;=ROUND('Charges variables (avancé)'!$K75,0),INDEX($C567:$BJ567,,COLUMN('Charges variables-Calculs auto'!BE$168)-COLUMN('Charges variables-Calculs auto'!$C$168)+1-'Charges variables (avancé)'!$K75),0)*'Charges variables (avancé)'!$AE75</f>
        <v>0</v>
      </c>
      <c r="BF596" s="341">
        <f>IF(ROUND(('Charges variables-Calculs auto'!BF$168-CONFIG!$D$7)/31,0)&gt;=ROUND('Charges variables (avancé)'!$K75,0),INDEX($C567:$BJ567,,COLUMN('Charges variables-Calculs auto'!BF$168)-COLUMN('Charges variables-Calculs auto'!$C$168)+1-'Charges variables (avancé)'!$K75),0)*'Charges variables (avancé)'!$AE75</f>
        <v>0</v>
      </c>
      <c r="BG596" s="341">
        <f>IF(ROUND(('Charges variables-Calculs auto'!BG$168-CONFIG!$D$7)/31,0)&gt;=ROUND('Charges variables (avancé)'!$K75,0),INDEX($C567:$BJ567,,COLUMN('Charges variables-Calculs auto'!BG$168)-COLUMN('Charges variables-Calculs auto'!$C$168)+1-'Charges variables (avancé)'!$K75),0)*'Charges variables (avancé)'!$AE75</f>
        <v>0</v>
      </c>
      <c r="BH596" s="341">
        <f>IF(ROUND(('Charges variables-Calculs auto'!BH$168-CONFIG!$D$7)/31,0)&gt;=ROUND('Charges variables (avancé)'!$K75,0),INDEX($C567:$BJ567,,COLUMN('Charges variables-Calculs auto'!BH$168)-COLUMN('Charges variables-Calculs auto'!$C$168)+1-'Charges variables (avancé)'!$K75),0)*'Charges variables (avancé)'!$AE75</f>
        <v>0</v>
      </c>
      <c r="BI596" s="341">
        <f>IF(ROUND(('Charges variables-Calculs auto'!BI$168-CONFIG!$D$7)/31,0)&gt;=ROUND('Charges variables (avancé)'!$K75,0),INDEX($C567:$BJ567,,COLUMN('Charges variables-Calculs auto'!BI$168)-COLUMN('Charges variables-Calculs auto'!$C$168)+1-'Charges variables (avancé)'!$K75),0)*'Charges variables (avancé)'!$AE75</f>
        <v>0</v>
      </c>
      <c r="BJ596" s="341">
        <f>IF(ROUND(('Charges variables-Calculs auto'!BJ$168-CONFIG!$D$7)/31,0)&gt;=ROUND('Charges variables (avancé)'!$K75,0),INDEX($C567:$BJ567,,COLUMN('Charges variables-Calculs auto'!BJ$168)-COLUMN('Charges variables-Calculs auto'!$C$168)+1-'Charges variables (avancé)'!$K75),0)*'Charges variables (avancé)'!$AE75</f>
        <v>0</v>
      </c>
    </row>
    <row r="597" spans="2:62" ht="15" customHeight="1"/>
    <row r="598" spans="2:62" ht="15" customHeight="1">
      <c r="B598" s="82" t="s">
        <v>21</v>
      </c>
      <c r="C598" s="20">
        <f t="shared" ref="C598:AH598" si="347">SUM(C589:C596)</f>
        <v>0</v>
      </c>
      <c r="D598" s="20">
        <f t="shared" si="347"/>
        <v>0</v>
      </c>
      <c r="E598" s="20">
        <f t="shared" si="347"/>
        <v>0</v>
      </c>
      <c r="F598" s="20">
        <f t="shared" si="347"/>
        <v>0</v>
      </c>
      <c r="G598" s="20">
        <f t="shared" si="347"/>
        <v>0</v>
      </c>
      <c r="H598" s="20">
        <f t="shared" si="347"/>
        <v>0</v>
      </c>
      <c r="I598" s="20">
        <f t="shared" si="347"/>
        <v>0</v>
      </c>
      <c r="J598" s="20">
        <f t="shared" si="347"/>
        <v>0</v>
      </c>
      <c r="K598" s="20">
        <f t="shared" si="347"/>
        <v>0</v>
      </c>
      <c r="L598" s="20">
        <f t="shared" si="347"/>
        <v>0</v>
      </c>
      <c r="M598" s="20">
        <f t="shared" si="347"/>
        <v>0</v>
      </c>
      <c r="N598" s="20">
        <f t="shared" si="347"/>
        <v>0</v>
      </c>
      <c r="O598" s="20">
        <f t="shared" si="347"/>
        <v>0</v>
      </c>
      <c r="P598" s="20">
        <f t="shared" si="347"/>
        <v>0</v>
      </c>
      <c r="Q598" s="20">
        <f t="shared" si="347"/>
        <v>0</v>
      </c>
      <c r="R598" s="20">
        <f t="shared" si="347"/>
        <v>0</v>
      </c>
      <c r="S598" s="20">
        <f t="shared" si="347"/>
        <v>0</v>
      </c>
      <c r="T598" s="20">
        <f t="shared" si="347"/>
        <v>0</v>
      </c>
      <c r="U598" s="20">
        <f t="shared" si="347"/>
        <v>0</v>
      </c>
      <c r="V598" s="20">
        <f t="shared" si="347"/>
        <v>0</v>
      </c>
      <c r="W598" s="20">
        <f t="shared" si="347"/>
        <v>0</v>
      </c>
      <c r="X598" s="20">
        <f t="shared" si="347"/>
        <v>0</v>
      </c>
      <c r="Y598" s="20">
        <f t="shared" si="347"/>
        <v>0</v>
      </c>
      <c r="Z598" s="20">
        <f t="shared" si="347"/>
        <v>0</v>
      </c>
      <c r="AA598" s="20">
        <f t="shared" si="347"/>
        <v>0</v>
      </c>
      <c r="AB598" s="20">
        <f t="shared" si="347"/>
        <v>0</v>
      </c>
      <c r="AC598" s="20">
        <f t="shared" si="347"/>
        <v>0</v>
      </c>
      <c r="AD598" s="20">
        <f t="shared" si="347"/>
        <v>0</v>
      </c>
      <c r="AE598" s="20">
        <f t="shared" si="347"/>
        <v>0</v>
      </c>
      <c r="AF598" s="20">
        <f t="shared" si="347"/>
        <v>0</v>
      </c>
      <c r="AG598" s="20">
        <f t="shared" si="347"/>
        <v>0</v>
      </c>
      <c r="AH598" s="20">
        <f t="shared" si="347"/>
        <v>0</v>
      </c>
      <c r="AI598" s="20">
        <f t="shared" ref="AI598:BJ598" si="348">SUM(AI589:AI596)</f>
        <v>0</v>
      </c>
      <c r="AJ598" s="20">
        <f t="shared" si="348"/>
        <v>0</v>
      </c>
      <c r="AK598" s="20">
        <f t="shared" si="348"/>
        <v>0</v>
      </c>
      <c r="AL598" s="20">
        <f t="shared" si="348"/>
        <v>0</v>
      </c>
      <c r="AM598" s="20">
        <f t="shared" si="348"/>
        <v>0</v>
      </c>
      <c r="AN598" s="20">
        <f t="shared" si="348"/>
        <v>0</v>
      </c>
      <c r="AO598" s="20">
        <f t="shared" si="348"/>
        <v>0</v>
      </c>
      <c r="AP598" s="20">
        <f t="shared" si="348"/>
        <v>0</v>
      </c>
      <c r="AQ598" s="20">
        <f t="shared" si="348"/>
        <v>0</v>
      </c>
      <c r="AR598" s="20">
        <f t="shared" si="348"/>
        <v>0</v>
      </c>
      <c r="AS598" s="20">
        <f t="shared" si="348"/>
        <v>0</v>
      </c>
      <c r="AT598" s="20">
        <f t="shared" si="348"/>
        <v>0</v>
      </c>
      <c r="AU598" s="20">
        <f t="shared" si="348"/>
        <v>0</v>
      </c>
      <c r="AV598" s="20">
        <f t="shared" si="348"/>
        <v>0</v>
      </c>
      <c r="AW598" s="20">
        <f t="shared" si="348"/>
        <v>0</v>
      </c>
      <c r="AX598" s="20">
        <f t="shared" si="348"/>
        <v>0</v>
      </c>
      <c r="AY598" s="20">
        <f t="shared" si="348"/>
        <v>0</v>
      </c>
      <c r="AZ598" s="20">
        <f t="shared" si="348"/>
        <v>0</v>
      </c>
      <c r="BA598" s="20">
        <f t="shared" si="348"/>
        <v>0</v>
      </c>
      <c r="BB598" s="20">
        <f t="shared" si="348"/>
        <v>0</v>
      </c>
      <c r="BC598" s="20">
        <f t="shared" si="348"/>
        <v>0</v>
      </c>
      <c r="BD598" s="20">
        <f t="shared" si="348"/>
        <v>0</v>
      </c>
      <c r="BE598" s="20">
        <f t="shared" si="348"/>
        <v>0</v>
      </c>
      <c r="BF598" s="20">
        <f t="shared" si="348"/>
        <v>0</v>
      </c>
      <c r="BG598" s="20">
        <f t="shared" si="348"/>
        <v>0</v>
      </c>
      <c r="BH598" s="20">
        <f t="shared" si="348"/>
        <v>0</v>
      </c>
      <c r="BI598" s="20">
        <f t="shared" si="348"/>
        <v>0</v>
      </c>
      <c r="BJ598" s="20">
        <f t="shared" si="348"/>
        <v>0</v>
      </c>
    </row>
    <row r="599" spans="2:62" ht="15" customHeight="1">
      <c r="B599" s="83" t="s">
        <v>49</v>
      </c>
      <c r="C599" s="20">
        <f>C598</f>
        <v>0</v>
      </c>
      <c r="D599" s="20">
        <f t="shared" ref="D599:N599" si="349">C599+D598</f>
        <v>0</v>
      </c>
      <c r="E599" s="20">
        <f t="shared" si="349"/>
        <v>0</v>
      </c>
      <c r="F599" s="20">
        <f t="shared" si="349"/>
        <v>0</v>
      </c>
      <c r="G599" s="20">
        <f t="shared" si="349"/>
        <v>0</v>
      </c>
      <c r="H599" s="20">
        <f t="shared" si="349"/>
        <v>0</v>
      </c>
      <c r="I599" s="20">
        <f t="shared" si="349"/>
        <v>0</v>
      </c>
      <c r="J599" s="20">
        <f t="shared" si="349"/>
        <v>0</v>
      </c>
      <c r="K599" s="20">
        <f t="shared" si="349"/>
        <v>0</v>
      </c>
      <c r="L599" s="20">
        <f t="shared" si="349"/>
        <v>0</v>
      </c>
      <c r="M599" s="20">
        <f t="shared" si="349"/>
        <v>0</v>
      </c>
      <c r="N599" s="21">
        <f t="shared" si="349"/>
        <v>0</v>
      </c>
      <c r="O599" s="20">
        <f>O598</f>
        <v>0</v>
      </c>
      <c r="P599" s="20">
        <f t="shared" ref="P599:Z599" si="350">O599+P598</f>
        <v>0</v>
      </c>
      <c r="Q599" s="20">
        <f t="shared" si="350"/>
        <v>0</v>
      </c>
      <c r="R599" s="20">
        <f t="shared" si="350"/>
        <v>0</v>
      </c>
      <c r="S599" s="20">
        <f t="shared" si="350"/>
        <v>0</v>
      </c>
      <c r="T599" s="20">
        <f t="shared" si="350"/>
        <v>0</v>
      </c>
      <c r="U599" s="20">
        <f t="shared" si="350"/>
        <v>0</v>
      </c>
      <c r="V599" s="20">
        <f t="shared" si="350"/>
        <v>0</v>
      </c>
      <c r="W599" s="20">
        <f t="shared" si="350"/>
        <v>0</v>
      </c>
      <c r="X599" s="20">
        <f t="shared" si="350"/>
        <v>0</v>
      </c>
      <c r="Y599" s="20">
        <f t="shared" si="350"/>
        <v>0</v>
      </c>
      <c r="Z599" s="21">
        <f t="shared" si="350"/>
        <v>0</v>
      </c>
      <c r="AA599" s="20">
        <f>AA598</f>
        <v>0</v>
      </c>
      <c r="AB599" s="20">
        <f t="shared" ref="AB599:AL599" si="351">AA599+AB598</f>
        <v>0</v>
      </c>
      <c r="AC599" s="20">
        <f t="shared" si="351"/>
        <v>0</v>
      </c>
      <c r="AD599" s="20">
        <f t="shared" si="351"/>
        <v>0</v>
      </c>
      <c r="AE599" s="20">
        <f t="shared" si="351"/>
        <v>0</v>
      </c>
      <c r="AF599" s="20">
        <f t="shared" si="351"/>
        <v>0</v>
      </c>
      <c r="AG599" s="20">
        <f t="shared" si="351"/>
        <v>0</v>
      </c>
      <c r="AH599" s="20">
        <f t="shared" si="351"/>
        <v>0</v>
      </c>
      <c r="AI599" s="20">
        <f t="shared" si="351"/>
        <v>0</v>
      </c>
      <c r="AJ599" s="20">
        <f t="shared" si="351"/>
        <v>0</v>
      </c>
      <c r="AK599" s="20">
        <f t="shared" si="351"/>
        <v>0</v>
      </c>
      <c r="AL599" s="21">
        <f t="shared" si="351"/>
        <v>0</v>
      </c>
      <c r="AM599" s="20">
        <f>AM598</f>
        <v>0</v>
      </c>
      <c r="AN599" s="20">
        <f t="shared" ref="AN599:AX599" si="352">AM599+AN598</f>
        <v>0</v>
      </c>
      <c r="AO599" s="20">
        <f t="shared" si="352"/>
        <v>0</v>
      </c>
      <c r="AP599" s="20">
        <f t="shared" si="352"/>
        <v>0</v>
      </c>
      <c r="AQ599" s="20">
        <f t="shared" si="352"/>
        <v>0</v>
      </c>
      <c r="AR599" s="20">
        <f t="shared" si="352"/>
        <v>0</v>
      </c>
      <c r="AS599" s="20">
        <f t="shared" si="352"/>
        <v>0</v>
      </c>
      <c r="AT599" s="20">
        <f t="shared" si="352"/>
        <v>0</v>
      </c>
      <c r="AU599" s="20">
        <f t="shared" si="352"/>
        <v>0</v>
      </c>
      <c r="AV599" s="20">
        <f t="shared" si="352"/>
        <v>0</v>
      </c>
      <c r="AW599" s="20">
        <f t="shared" si="352"/>
        <v>0</v>
      </c>
      <c r="AX599" s="21">
        <f t="shared" si="352"/>
        <v>0</v>
      </c>
      <c r="AY599" s="20">
        <f>AY598</f>
        <v>0</v>
      </c>
      <c r="AZ599" s="20">
        <f t="shared" ref="AZ599:BJ599" si="353">AY599+AZ598</f>
        <v>0</v>
      </c>
      <c r="BA599" s="20">
        <f t="shared" si="353"/>
        <v>0</v>
      </c>
      <c r="BB599" s="20">
        <f t="shared" si="353"/>
        <v>0</v>
      </c>
      <c r="BC599" s="20">
        <f t="shared" si="353"/>
        <v>0</v>
      </c>
      <c r="BD599" s="20">
        <f t="shared" si="353"/>
        <v>0</v>
      </c>
      <c r="BE599" s="20">
        <f t="shared" si="353"/>
        <v>0</v>
      </c>
      <c r="BF599" s="20">
        <f t="shared" si="353"/>
        <v>0</v>
      </c>
      <c r="BG599" s="20">
        <f t="shared" si="353"/>
        <v>0</v>
      </c>
      <c r="BH599" s="20">
        <f t="shared" si="353"/>
        <v>0</v>
      </c>
      <c r="BI599" s="20">
        <f t="shared" si="353"/>
        <v>0</v>
      </c>
      <c r="BJ599" s="21">
        <f t="shared" si="353"/>
        <v>0</v>
      </c>
    </row>
    <row r="600" spans="2:62" ht="15" customHeight="1"/>
    <row r="601" spans="2:62" ht="15" customHeight="1">
      <c r="B601" s="104" t="s">
        <v>143</v>
      </c>
      <c r="C601" s="11"/>
      <c r="D601" s="11"/>
      <c r="E601" s="11"/>
    </row>
    <row r="602" spans="2:62" ht="15" customHeight="1"/>
    <row r="603" spans="2:62" ht="15" customHeight="1">
      <c r="B603" s="81"/>
      <c r="C603" s="473" t="s">
        <v>18</v>
      </c>
      <c r="D603" s="473"/>
      <c r="E603" s="473"/>
      <c r="F603" s="473"/>
      <c r="G603" s="473"/>
      <c r="H603" s="473"/>
      <c r="I603" s="473"/>
      <c r="J603" s="473"/>
      <c r="K603" s="473"/>
      <c r="L603" s="473"/>
      <c r="M603" s="473"/>
      <c r="N603" s="473"/>
      <c r="O603" s="473" t="s">
        <v>19</v>
      </c>
      <c r="P603" s="473"/>
      <c r="Q603" s="473"/>
      <c r="R603" s="473"/>
      <c r="S603" s="473"/>
      <c r="T603" s="473"/>
      <c r="U603" s="473"/>
      <c r="V603" s="473"/>
      <c r="W603" s="473"/>
      <c r="X603" s="473"/>
      <c r="Y603" s="473"/>
      <c r="Z603" s="473"/>
      <c r="AA603" s="473" t="s">
        <v>20</v>
      </c>
      <c r="AB603" s="473"/>
      <c r="AC603" s="473"/>
      <c r="AD603" s="473"/>
      <c r="AE603" s="473"/>
      <c r="AF603" s="473"/>
      <c r="AG603" s="473"/>
      <c r="AH603" s="473"/>
      <c r="AI603" s="473"/>
      <c r="AJ603" s="473"/>
      <c r="AK603" s="473"/>
      <c r="AL603" s="473"/>
      <c r="AM603" s="29"/>
      <c r="AN603" s="476" t="s">
        <v>32</v>
      </c>
      <c r="AO603" s="476"/>
      <c r="AP603" s="476"/>
      <c r="AQ603" s="476"/>
      <c r="AR603" s="476"/>
      <c r="AS603" s="476"/>
      <c r="AT603" s="476"/>
      <c r="AU603" s="476"/>
      <c r="AV603" s="476"/>
      <c r="AW603" s="476"/>
      <c r="AX603" s="477"/>
      <c r="AY603" s="473" t="s">
        <v>33</v>
      </c>
      <c r="AZ603" s="473"/>
      <c r="BA603" s="473"/>
      <c r="BB603" s="473"/>
      <c r="BC603" s="473"/>
      <c r="BD603" s="473"/>
      <c r="BE603" s="473"/>
      <c r="BF603" s="473"/>
      <c r="BG603" s="473"/>
      <c r="BH603" s="473"/>
      <c r="BI603" s="473"/>
      <c r="BJ603" s="473"/>
    </row>
    <row r="604" spans="2:62" ht="15" customHeight="1">
      <c r="B604" s="83" t="s">
        <v>36</v>
      </c>
      <c r="C604" s="18">
        <f>CONFIG!$D$7</f>
        <v>41640</v>
      </c>
      <c r="D604" s="18">
        <f>DATE(YEAR(C604),MONTH(C604)+1,DAY(C604))</f>
        <v>41671</v>
      </c>
      <c r="E604" s="18">
        <f t="shared" ref="E604:BJ604" si="354">DATE(YEAR(D604),MONTH(D604)+1,DAY(D604))</f>
        <v>41699</v>
      </c>
      <c r="F604" s="18">
        <f t="shared" si="354"/>
        <v>41730</v>
      </c>
      <c r="G604" s="18">
        <f t="shared" si="354"/>
        <v>41760</v>
      </c>
      <c r="H604" s="18">
        <f t="shared" si="354"/>
        <v>41791</v>
      </c>
      <c r="I604" s="18">
        <f t="shared" si="354"/>
        <v>41821</v>
      </c>
      <c r="J604" s="18">
        <f t="shared" si="354"/>
        <v>41852</v>
      </c>
      <c r="K604" s="18">
        <f t="shared" si="354"/>
        <v>41883</v>
      </c>
      <c r="L604" s="18">
        <f t="shared" si="354"/>
        <v>41913</v>
      </c>
      <c r="M604" s="18">
        <f t="shared" si="354"/>
        <v>41944</v>
      </c>
      <c r="N604" s="18">
        <f t="shared" si="354"/>
        <v>41974</v>
      </c>
      <c r="O604" s="18">
        <f t="shared" si="354"/>
        <v>42005</v>
      </c>
      <c r="P604" s="18">
        <f t="shared" si="354"/>
        <v>42036</v>
      </c>
      <c r="Q604" s="18">
        <f t="shared" si="354"/>
        <v>42064</v>
      </c>
      <c r="R604" s="18">
        <f t="shared" si="354"/>
        <v>42095</v>
      </c>
      <c r="S604" s="18">
        <f t="shared" si="354"/>
        <v>42125</v>
      </c>
      <c r="T604" s="18">
        <f t="shared" si="354"/>
        <v>42156</v>
      </c>
      <c r="U604" s="18">
        <f t="shared" si="354"/>
        <v>42186</v>
      </c>
      <c r="V604" s="18">
        <f t="shared" si="354"/>
        <v>42217</v>
      </c>
      <c r="W604" s="18">
        <f t="shared" si="354"/>
        <v>42248</v>
      </c>
      <c r="X604" s="18">
        <f t="shared" si="354"/>
        <v>42278</v>
      </c>
      <c r="Y604" s="18">
        <f t="shared" si="354"/>
        <v>42309</v>
      </c>
      <c r="Z604" s="18">
        <f t="shared" si="354"/>
        <v>42339</v>
      </c>
      <c r="AA604" s="18">
        <f t="shared" si="354"/>
        <v>42370</v>
      </c>
      <c r="AB604" s="18">
        <f t="shared" si="354"/>
        <v>42401</v>
      </c>
      <c r="AC604" s="18">
        <f t="shared" si="354"/>
        <v>42430</v>
      </c>
      <c r="AD604" s="18">
        <f t="shared" si="354"/>
        <v>42461</v>
      </c>
      <c r="AE604" s="18">
        <f t="shared" si="354"/>
        <v>42491</v>
      </c>
      <c r="AF604" s="18">
        <f t="shared" si="354"/>
        <v>42522</v>
      </c>
      <c r="AG604" s="18">
        <f t="shared" si="354"/>
        <v>42552</v>
      </c>
      <c r="AH604" s="18">
        <f t="shared" si="354"/>
        <v>42583</v>
      </c>
      <c r="AI604" s="18">
        <f t="shared" si="354"/>
        <v>42614</v>
      </c>
      <c r="AJ604" s="18">
        <f t="shared" si="354"/>
        <v>42644</v>
      </c>
      <c r="AK604" s="18">
        <f t="shared" si="354"/>
        <v>42675</v>
      </c>
      <c r="AL604" s="18">
        <f t="shared" si="354"/>
        <v>42705</v>
      </c>
      <c r="AM604" s="18">
        <f t="shared" si="354"/>
        <v>42736</v>
      </c>
      <c r="AN604" s="18">
        <f t="shared" si="354"/>
        <v>42767</v>
      </c>
      <c r="AO604" s="18">
        <f t="shared" si="354"/>
        <v>42795</v>
      </c>
      <c r="AP604" s="18">
        <f t="shared" si="354"/>
        <v>42826</v>
      </c>
      <c r="AQ604" s="18">
        <f t="shared" si="354"/>
        <v>42856</v>
      </c>
      <c r="AR604" s="18">
        <f t="shared" si="354"/>
        <v>42887</v>
      </c>
      <c r="AS604" s="18">
        <f t="shared" si="354"/>
        <v>42917</v>
      </c>
      <c r="AT604" s="18">
        <f t="shared" si="354"/>
        <v>42948</v>
      </c>
      <c r="AU604" s="18">
        <f t="shared" si="354"/>
        <v>42979</v>
      </c>
      <c r="AV604" s="18">
        <f t="shared" si="354"/>
        <v>43009</v>
      </c>
      <c r="AW604" s="18">
        <f t="shared" si="354"/>
        <v>43040</v>
      </c>
      <c r="AX604" s="18">
        <f t="shared" si="354"/>
        <v>43070</v>
      </c>
      <c r="AY604" s="18">
        <f t="shared" si="354"/>
        <v>43101</v>
      </c>
      <c r="AZ604" s="18">
        <f t="shared" si="354"/>
        <v>43132</v>
      </c>
      <c r="BA604" s="18">
        <f t="shared" si="354"/>
        <v>43160</v>
      </c>
      <c r="BB604" s="18">
        <f t="shared" si="354"/>
        <v>43191</v>
      </c>
      <c r="BC604" s="18">
        <f t="shared" si="354"/>
        <v>43221</v>
      </c>
      <c r="BD604" s="18">
        <f t="shared" si="354"/>
        <v>43252</v>
      </c>
      <c r="BE604" s="18">
        <f t="shared" si="354"/>
        <v>43282</v>
      </c>
      <c r="BF604" s="18">
        <f t="shared" si="354"/>
        <v>43313</v>
      </c>
      <c r="BG604" s="18">
        <f t="shared" si="354"/>
        <v>43344</v>
      </c>
      <c r="BH604" s="18">
        <f t="shared" si="354"/>
        <v>43374</v>
      </c>
      <c r="BI604" s="18">
        <f t="shared" si="354"/>
        <v>43405</v>
      </c>
      <c r="BJ604" s="18">
        <f t="shared" si="354"/>
        <v>43435</v>
      </c>
    </row>
    <row r="605" spans="2:62" ht="15" customHeight="1">
      <c r="B605" s="366">
        <f>'Charges variables (avancé)'!$C$68</f>
        <v>0</v>
      </c>
      <c r="C605" s="341">
        <f t="shared" ref="C605:AH605" si="355">C573+C589</f>
        <v>0</v>
      </c>
      <c r="D605" s="341">
        <f t="shared" si="355"/>
        <v>0</v>
      </c>
      <c r="E605" s="341">
        <f t="shared" si="355"/>
        <v>0</v>
      </c>
      <c r="F605" s="341">
        <f t="shared" si="355"/>
        <v>0</v>
      </c>
      <c r="G605" s="341">
        <f t="shared" si="355"/>
        <v>0</v>
      </c>
      <c r="H605" s="341">
        <f t="shared" si="355"/>
        <v>0</v>
      </c>
      <c r="I605" s="341">
        <f t="shared" si="355"/>
        <v>0</v>
      </c>
      <c r="J605" s="341">
        <f t="shared" si="355"/>
        <v>0</v>
      </c>
      <c r="K605" s="341">
        <f t="shared" si="355"/>
        <v>0</v>
      </c>
      <c r="L605" s="341">
        <f t="shared" si="355"/>
        <v>0</v>
      </c>
      <c r="M605" s="341">
        <f t="shared" si="355"/>
        <v>0</v>
      </c>
      <c r="N605" s="341">
        <f t="shared" si="355"/>
        <v>0</v>
      </c>
      <c r="O605" s="341">
        <f t="shared" si="355"/>
        <v>0</v>
      </c>
      <c r="P605" s="341">
        <f t="shared" si="355"/>
        <v>0</v>
      </c>
      <c r="Q605" s="341">
        <f t="shared" si="355"/>
        <v>0</v>
      </c>
      <c r="R605" s="341">
        <f t="shared" si="355"/>
        <v>0</v>
      </c>
      <c r="S605" s="341">
        <f t="shared" si="355"/>
        <v>0</v>
      </c>
      <c r="T605" s="341">
        <f t="shared" si="355"/>
        <v>0</v>
      </c>
      <c r="U605" s="341">
        <f t="shared" si="355"/>
        <v>0</v>
      </c>
      <c r="V605" s="341">
        <f t="shared" si="355"/>
        <v>0</v>
      </c>
      <c r="W605" s="341">
        <f t="shared" si="355"/>
        <v>0</v>
      </c>
      <c r="X605" s="341">
        <f t="shared" si="355"/>
        <v>0</v>
      </c>
      <c r="Y605" s="341">
        <f t="shared" si="355"/>
        <v>0</v>
      </c>
      <c r="Z605" s="341">
        <f t="shared" si="355"/>
        <v>0</v>
      </c>
      <c r="AA605" s="341">
        <f t="shared" si="355"/>
        <v>0</v>
      </c>
      <c r="AB605" s="341">
        <f t="shared" si="355"/>
        <v>0</v>
      </c>
      <c r="AC605" s="341">
        <f t="shared" si="355"/>
        <v>0</v>
      </c>
      <c r="AD605" s="341">
        <f t="shared" si="355"/>
        <v>0</v>
      </c>
      <c r="AE605" s="341">
        <f t="shared" si="355"/>
        <v>0</v>
      </c>
      <c r="AF605" s="341">
        <f t="shared" si="355"/>
        <v>0</v>
      </c>
      <c r="AG605" s="341">
        <f t="shared" si="355"/>
        <v>0</v>
      </c>
      <c r="AH605" s="341">
        <f t="shared" si="355"/>
        <v>0</v>
      </c>
      <c r="AI605" s="341">
        <f t="shared" ref="AI605:BJ605" si="356">AI573+AI589</f>
        <v>0</v>
      </c>
      <c r="AJ605" s="341">
        <f t="shared" si="356"/>
        <v>0</v>
      </c>
      <c r="AK605" s="341">
        <f t="shared" si="356"/>
        <v>0</v>
      </c>
      <c r="AL605" s="341">
        <f t="shared" si="356"/>
        <v>0</v>
      </c>
      <c r="AM605" s="341">
        <f t="shared" si="356"/>
        <v>0</v>
      </c>
      <c r="AN605" s="341">
        <f t="shared" si="356"/>
        <v>0</v>
      </c>
      <c r="AO605" s="341">
        <f t="shared" si="356"/>
        <v>0</v>
      </c>
      <c r="AP605" s="341">
        <f t="shared" si="356"/>
        <v>0</v>
      </c>
      <c r="AQ605" s="341">
        <f t="shared" si="356"/>
        <v>0</v>
      </c>
      <c r="AR605" s="341">
        <f t="shared" si="356"/>
        <v>0</v>
      </c>
      <c r="AS605" s="341">
        <f t="shared" si="356"/>
        <v>0</v>
      </c>
      <c r="AT605" s="341">
        <f t="shared" si="356"/>
        <v>0</v>
      </c>
      <c r="AU605" s="341">
        <f t="shared" si="356"/>
        <v>0</v>
      </c>
      <c r="AV605" s="341">
        <f t="shared" si="356"/>
        <v>0</v>
      </c>
      <c r="AW605" s="341">
        <f t="shared" si="356"/>
        <v>0</v>
      </c>
      <c r="AX605" s="341">
        <f t="shared" si="356"/>
        <v>0</v>
      </c>
      <c r="AY605" s="341">
        <f t="shared" si="356"/>
        <v>0</v>
      </c>
      <c r="AZ605" s="341">
        <f t="shared" si="356"/>
        <v>0</v>
      </c>
      <c r="BA605" s="341">
        <f t="shared" si="356"/>
        <v>0</v>
      </c>
      <c r="BB605" s="341">
        <f t="shared" si="356"/>
        <v>0</v>
      </c>
      <c r="BC605" s="341">
        <f t="shared" si="356"/>
        <v>0</v>
      </c>
      <c r="BD605" s="341">
        <f t="shared" si="356"/>
        <v>0</v>
      </c>
      <c r="BE605" s="341">
        <f t="shared" si="356"/>
        <v>0</v>
      </c>
      <c r="BF605" s="341">
        <f t="shared" si="356"/>
        <v>0</v>
      </c>
      <c r="BG605" s="341">
        <f t="shared" si="356"/>
        <v>0</v>
      </c>
      <c r="BH605" s="341">
        <f t="shared" si="356"/>
        <v>0</v>
      </c>
      <c r="BI605" s="341">
        <f t="shared" si="356"/>
        <v>0</v>
      </c>
      <c r="BJ605" s="341">
        <f t="shared" si="356"/>
        <v>0</v>
      </c>
    </row>
    <row r="606" spans="2:62" ht="15" customHeight="1">
      <c r="B606" s="366">
        <f>'Charges variables (avancé)'!$C$69</f>
        <v>0</v>
      </c>
      <c r="C606" s="341">
        <f t="shared" ref="C606:AH606" si="357">C574+C590</f>
        <v>0</v>
      </c>
      <c r="D606" s="341">
        <f t="shared" si="357"/>
        <v>0</v>
      </c>
      <c r="E606" s="341">
        <f t="shared" si="357"/>
        <v>0</v>
      </c>
      <c r="F606" s="341">
        <f t="shared" si="357"/>
        <v>0</v>
      </c>
      <c r="G606" s="341">
        <f t="shared" si="357"/>
        <v>0</v>
      </c>
      <c r="H606" s="341">
        <f t="shared" si="357"/>
        <v>0</v>
      </c>
      <c r="I606" s="341">
        <f t="shared" si="357"/>
        <v>0</v>
      </c>
      <c r="J606" s="341">
        <f t="shared" si="357"/>
        <v>0</v>
      </c>
      <c r="K606" s="341">
        <f t="shared" si="357"/>
        <v>0</v>
      </c>
      <c r="L606" s="341">
        <f t="shared" si="357"/>
        <v>0</v>
      </c>
      <c r="M606" s="341">
        <f t="shared" si="357"/>
        <v>0</v>
      </c>
      <c r="N606" s="341">
        <f t="shared" si="357"/>
        <v>0</v>
      </c>
      <c r="O606" s="341">
        <f t="shared" si="357"/>
        <v>0</v>
      </c>
      <c r="P606" s="341">
        <f t="shared" si="357"/>
        <v>0</v>
      </c>
      <c r="Q606" s="341">
        <f t="shared" si="357"/>
        <v>0</v>
      </c>
      <c r="R606" s="341">
        <f t="shared" si="357"/>
        <v>0</v>
      </c>
      <c r="S606" s="341">
        <f t="shared" si="357"/>
        <v>0</v>
      </c>
      <c r="T606" s="341">
        <f t="shared" si="357"/>
        <v>0</v>
      </c>
      <c r="U606" s="341">
        <f t="shared" si="357"/>
        <v>0</v>
      </c>
      <c r="V606" s="341">
        <f t="shared" si="357"/>
        <v>0</v>
      </c>
      <c r="W606" s="341">
        <f t="shared" si="357"/>
        <v>0</v>
      </c>
      <c r="X606" s="341">
        <f t="shared" si="357"/>
        <v>0</v>
      </c>
      <c r="Y606" s="341">
        <f t="shared" si="357"/>
        <v>0</v>
      </c>
      <c r="Z606" s="341">
        <f t="shared" si="357"/>
        <v>0</v>
      </c>
      <c r="AA606" s="341">
        <f t="shared" si="357"/>
        <v>0</v>
      </c>
      <c r="AB606" s="341">
        <f t="shared" si="357"/>
        <v>0</v>
      </c>
      <c r="AC606" s="341">
        <f t="shared" si="357"/>
        <v>0</v>
      </c>
      <c r="AD606" s="341">
        <f t="shared" si="357"/>
        <v>0</v>
      </c>
      <c r="AE606" s="341">
        <f t="shared" si="357"/>
        <v>0</v>
      </c>
      <c r="AF606" s="341">
        <f t="shared" si="357"/>
        <v>0</v>
      </c>
      <c r="AG606" s="341">
        <f t="shared" si="357"/>
        <v>0</v>
      </c>
      <c r="AH606" s="341">
        <f t="shared" si="357"/>
        <v>0</v>
      </c>
      <c r="AI606" s="341">
        <f t="shared" ref="AI606:BJ606" si="358">AI574+AI590</f>
        <v>0</v>
      </c>
      <c r="AJ606" s="341">
        <f t="shared" si="358"/>
        <v>0</v>
      </c>
      <c r="AK606" s="341">
        <f t="shared" si="358"/>
        <v>0</v>
      </c>
      <c r="AL606" s="341">
        <f t="shared" si="358"/>
        <v>0</v>
      </c>
      <c r="AM606" s="341">
        <f t="shared" si="358"/>
        <v>0</v>
      </c>
      <c r="AN606" s="341">
        <f t="shared" si="358"/>
        <v>0</v>
      </c>
      <c r="AO606" s="341">
        <f t="shared" si="358"/>
        <v>0</v>
      </c>
      <c r="AP606" s="341">
        <f t="shared" si="358"/>
        <v>0</v>
      </c>
      <c r="AQ606" s="341">
        <f t="shared" si="358"/>
        <v>0</v>
      </c>
      <c r="AR606" s="341">
        <f t="shared" si="358"/>
        <v>0</v>
      </c>
      <c r="AS606" s="341">
        <f t="shared" si="358"/>
        <v>0</v>
      </c>
      <c r="AT606" s="341">
        <f t="shared" si="358"/>
        <v>0</v>
      </c>
      <c r="AU606" s="341">
        <f t="shared" si="358"/>
        <v>0</v>
      </c>
      <c r="AV606" s="341">
        <f t="shared" si="358"/>
        <v>0</v>
      </c>
      <c r="AW606" s="341">
        <f t="shared" si="358"/>
        <v>0</v>
      </c>
      <c r="AX606" s="341">
        <f t="shared" si="358"/>
        <v>0</v>
      </c>
      <c r="AY606" s="341">
        <f t="shared" si="358"/>
        <v>0</v>
      </c>
      <c r="AZ606" s="341">
        <f t="shared" si="358"/>
        <v>0</v>
      </c>
      <c r="BA606" s="341">
        <f t="shared" si="358"/>
        <v>0</v>
      </c>
      <c r="BB606" s="341">
        <f t="shared" si="358"/>
        <v>0</v>
      </c>
      <c r="BC606" s="341">
        <f t="shared" si="358"/>
        <v>0</v>
      </c>
      <c r="BD606" s="341">
        <f t="shared" si="358"/>
        <v>0</v>
      </c>
      <c r="BE606" s="341">
        <f t="shared" si="358"/>
        <v>0</v>
      </c>
      <c r="BF606" s="341">
        <f t="shared" si="358"/>
        <v>0</v>
      </c>
      <c r="BG606" s="341">
        <f t="shared" si="358"/>
        <v>0</v>
      </c>
      <c r="BH606" s="341">
        <f t="shared" si="358"/>
        <v>0</v>
      </c>
      <c r="BI606" s="341">
        <f t="shared" si="358"/>
        <v>0</v>
      </c>
      <c r="BJ606" s="341">
        <f t="shared" si="358"/>
        <v>0</v>
      </c>
    </row>
    <row r="607" spans="2:62" ht="15" customHeight="1">
      <c r="B607" s="366">
        <f>'Charges variables (avancé)'!$C$70</f>
        <v>0</v>
      </c>
      <c r="C607" s="341">
        <f t="shared" ref="C607:AH607" si="359">C575+C591</f>
        <v>0</v>
      </c>
      <c r="D607" s="341">
        <f t="shared" si="359"/>
        <v>0</v>
      </c>
      <c r="E607" s="341">
        <f t="shared" si="359"/>
        <v>0</v>
      </c>
      <c r="F607" s="341">
        <f t="shared" si="359"/>
        <v>0</v>
      </c>
      <c r="G607" s="341">
        <f t="shared" si="359"/>
        <v>0</v>
      </c>
      <c r="H607" s="341">
        <f t="shared" si="359"/>
        <v>0</v>
      </c>
      <c r="I607" s="341">
        <f t="shared" si="359"/>
        <v>0</v>
      </c>
      <c r="J607" s="341">
        <f t="shared" si="359"/>
        <v>0</v>
      </c>
      <c r="K607" s="341">
        <f t="shared" si="359"/>
        <v>0</v>
      </c>
      <c r="L607" s="341">
        <f t="shared" si="359"/>
        <v>0</v>
      </c>
      <c r="M607" s="341">
        <f t="shared" si="359"/>
        <v>0</v>
      </c>
      <c r="N607" s="341">
        <f t="shared" si="359"/>
        <v>0</v>
      </c>
      <c r="O607" s="341">
        <f t="shared" si="359"/>
        <v>0</v>
      </c>
      <c r="P607" s="341">
        <f t="shared" si="359"/>
        <v>0</v>
      </c>
      <c r="Q607" s="341">
        <f t="shared" si="359"/>
        <v>0</v>
      </c>
      <c r="R607" s="341">
        <f t="shared" si="359"/>
        <v>0</v>
      </c>
      <c r="S607" s="341">
        <f t="shared" si="359"/>
        <v>0</v>
      </c>
      <c r="T607" s="341">
        <f t="shared" si="359"/>
        <v>0</v>
      </c>
      <c r="U607" s="341">
        <f t="shared" si="359"/>
        <v>0</v>
      </c>
      <c r="V607" s="341">
        <f t="shared" si="359"/>
        <v>0</v>
      </c>
      <c r="W607" s="341">
        <f t="shared" si="359"/>
        <v>0</v>
      </c>
      <c r="X607" s="341">
        <f t="shared" si="359"/>
        <v>0</v>
      </c>
      <c r="Y607" s="341">
        <f t="shared" si="359"/>
        <v>0</v>
      </c>
      <c r="Z607" s="341">
        <f t="shared" si="359"/>
        <v>0</v>
      </c>
      <c r="AA607" s="341">
        <f t="shared" si="359"/>
        <v>0</v>
      </c>
      <c r="AB607" s="341">
        <f t="shared" si="359"/>
        <v>0</v>
      </c>
      <c r="AC607" s="341">
        <f t="shared" si="359"/>
        <v>0</v>
      </c>
      <c r="AD607" s="341">
        <f t="shared" si="359"/>
        <v>0</v>
      </c>
      <c r="AE607" s="341">
        <f t="shared" si="359"/>
        <v>0</v>
      </c>
      <c r="AF607" s="341">
        <f t="shared" si="359"/>
        <v>0</v>
      </c>
      <c r="AG607" s="341">
        <f t="shared" si="359"/>
        <v>0</v>
      </c>
      <c r="AH607" s="341">
        <f t="shared" si="359"/>
        <v>0</v>
      </c>
      <c r="AI607" s="341">
        <f t="shared" ref="AI607:BJ607" si="360">AI575+AI591</f>
        <v>0</v>
      </c>
      <c r="AJ607" s="341">
        <f t="shared" si="360"/>
        <v>0</v>
      </c>
      <c r="AK607" s="341">
        <f t="shared" si="360"/>
        <v>0</v>
      </c>
      <c r="AL607" s="341">
        <f t="shared" si="360"/>
        <v>0</v>
      </c>
      <c r="AM607" s="341">
        <f t="shared" si="360"/>
        <v>0</v>
      </c>
      <c r="AN607" s="341">
        <f t="shared" si="360"/>
        <v>0</v>
      </c>
      <c r="AO607" s="341">
        <f t="shared" si="360"/>
        <v>0</v>
      </c>
      <c r="AP607" s="341">
        <f t="shared" si="360"/>
        <v>0</v>
      </c>
      <c r="AQ607" s="341">
        <f t="shared" si="360"/>
        <v>0</v>
      </c>
      <c r="AR607" s="341">
        <f t="shared" si="360"/>
        <v>0</v>
      </c>
      <c r="AS607" s="341">
        <f t="shared" si="360"/>
        <v>0</v>
      </c>
      <c r="AT607" s="341">
        <f t="shared" si="360"/>
        <v>0</v>
      </c>
      <c r="AU607" s="341">
        <f t="shared" si="360"/>
        <v>0</v>
      </c>
      <c r="AV607" s="341">
        <f t="shared" si="360"/>
        <v>0</v>
      </c>
      <c r="AW607" s="341">
        <f t="shared" si="360"/>
        <v>0</v>
      </c>
      <c r="AX607" s="341">
        <f t="shared" si="360"/>
        <v>0</v>
      </c>
      <c r="AY607" s="341">
        <f t="shared" si="360"/>
        <v>0</v>
      </c>
      <c r="AZ607" s="341">
        <f t="shared" si="360"/>
        <v>0</v>
      </c>
      <c r="BA607" s="341">
        <f t="shared" si="360"/>
        <v>0</v>
      </c>
      <c r="BB607" s="341">
        <f t="shared" si="360"/>
        <v>0</v>
      </c>
      <c r="BC607" s="341">
        <f t="shared" si="360"/>
        <v>0</v>
      </c>
      <c r="BD607" s="341">
        <f t="shared" si="360"/>
        <v>0</v>
      </c>
      <c r="BE607" s="341">
        <f t="shared" si="360"/>
        <v>0</v>
      </c>
      <c r="BF607" s="341">
        <f t="shared" si="360"/>
        <v>0</v>
      </c>
      <c r="BG607" s="341">
        <f t="shared" si="360"/>
        <v>0</v>
      </c>
      <c r="BH607" s="341">
        <f t="shared" si="360"/>
        <v>0</v>
      </c>
      <c r="BI607" s="341">
        <f t="shared" si="360"/>
        <v>0</v>
      </c>
      <c r="BJ607" s="341">
        <f t="shared" si="360"/>
        <v>0</v>
      </c>
    </row>
    <row r="608" spans="2:62" ht="15" customHeight="1">
      <c r="B608" s="366">
        <f>'Charges variables (avancé)'!$C$71</f>
        <v>0</v>
      </c>
      <c r="C608" s="341">
        <f t="shared" ref="C608:AH608" si="361">C576+C592</f>
        <v>0</v>
      </c>
      <c r="D608" s="341">
        <f t="shared" si="361"/>
        <v>0</v>
      </c>
      <c r="E608" s="341">
        <f t="shared" si="361"/>
        <v>0</v>
      </c>
      <c r="F608" s="341">
        <f t="shared" si="361"/>
        <v>0</v>
      </c>
      <c r="G608" s="341">
        <f t="shared" si="361"/>
        <v>0</v>
      </c>
      <c r="H608" s="341">
        <f t="shared" si="361"/>
        <v>0</v>
      </c>
      <c r="I608" s="341">
        <f t="shared" si="361"/>
        <v>0</v>
      </c>
      <c r="J608" s="341">
        <f t="shared" si="361"/>
        <v>0</v>
      </c>
      <c r="K608" s="341">
        <f t="shared" si="361"/>
        <v>0</v>
      </c>
      <c r="L608" s="341">
        <f t="shared" si="361"/>
        <v>0</v>
      </c>
      <c r="M608" s="341">
        <f t="shared" si="361"/>
        <v>0</v>
      </c>
      <c r="N608" s="341">
        <f t="shared" si="361"/>
        <v>0</v>
      </c>
      <c r="O608" s="341">
        <f t="shared" si="361"/>
        <v>0</v>
      </c>
      <c r="P608" s="341">
        <f t="shared" si="361"/>
        <v>0</v>
      </c>
      <c r="Q608" s="341">
        <f t="shared" si="361"/>
        <v>0</v>
      </c>
      <c r="R608" s="341">
        <f t="shared" si="361"/>
        <v>0</v>
      </c>
      <c r="S608" s="341">
        <f t="shared" si="361"/>
        <v>0</v>
      </c>
      <c r="T608" s="341">
        <f t="shared" si="361"/>
        <v>0</v>
      </c>
      <c r="U608" s="341">
        <f t="shared" si="361"/>
        <v>0</v>
      </c>
      <c r="V608" s="341">
        <f t="shared" si="361"/>
        <v>0</v>
      </c>
      <c r="W608" s="341">
        <f t="shared" si="361"/>
        <v>0</v>
      </c>
      <c r="X608" s="341">
        <f t="shared" si="361"/>
        <v>0</v>
      </c>
      <c r="Y608" s="341">
        <f t="shared" si="361"/>
        <v>0</v>
      </c>
      <c r="Z608" s="341">
        <f t="shared" si="361"/>
        <v>0</v>
      </c>
      <c r="AA608" s="341">
        <f t="shared" si="361"/>
        <v>0</v>
      </c>
      <c r="AB608" s="341">
        <f t="shared" si="361"/>
        <v>0</v>
      </c>
      <c r="AC608" s="341">
        <f t="shared" si="361"/>
        <v>0</v>
      </c>
      <c r="AD608" s="341">
        <f t="shared" si="361"/>
        <v>0</v>
      </c>
      <c r="AE608" s="341">
        <f t="shared" si="361"/>
        <v>0</v>
      </c>
      <c r="AF608" s="341">
        <f t="shared" si="361"/>
        <v>0</v>
      </c>
      <c r="AG608" s="341">
        <f t="shared" si="361"/>
        <v>0</v>
      </c>
      <c r="AH608" s="341">
        <f t="shared" si="361"/>
        <v>0</v>
      </c>
      <c r="AI608" s="341">
        <f t="shared" ref="AI608:BJ608" si="362">AI576+AI592</f>
        <v>0</v>
      </c>
      <c r="AJ608" s="341">
        <f t="shared" si="362"/>
        <v>0</v>
      </c>
      <c r="AK608" s="341">
        <f t="shared" si="362"/>
        <v>0</v>
      </c>
      <c r="AL608" s="341">
        <f t="shared" si="362"/>
        <v>0</v>
      </c>
      <c r="AM608" s="341">
        <f t="shared" si="362"/>
        <v>0</v>
      </c>
      <c r="AN608" s="341">
        <f t="shared" si="362"/>
        <v>0</v>
      </c>
      <c r="AO608" s="341">
        <f t="shared" si="362"/>
        <v>0</v>
      </c>
      <c r="AP608" s="341">
        <f t="shared" si="362"/>
        <v>0</v>
      </c>
      <c r="AQ608" s="341">
        <f t="shared" si="362"/>
        <v>0</v>
      </c>
      <c r="AR608" s="341">
        <f t="shared" si="362"/>
        <v>0</v>
      </c>
      <c r="AS608" s="341">
        <f t="shared" si="362"/>
        <v>0</v>
      </c>
      <c r="AT608" s="341">
        <f t="shared" si="362"/>
        <v>0</v>
      </c>
      <c r="AU608" s="341">
        <f t="shared" si="362"/>
        <v>0</v>
      </c>
      <c r="AV608" s="341">
        <f t="shared" si="362"/>
        <v>0</v>
      </c>
      <c r="AW608" s="341">
        <f t="shared" si="362"/>
        <v>0</v>
      </c>
      <c r="AX608" s="341">
        <f t="shared" si="362"/>
        <v>0</v>
      </c>
      <c r="AY608" s="341">
        <f t="shared" si="362"/>
        <v>0</v>
      </c>
      <c r="AZ608" s="341">
        <f t="shared" si="362"/>
        <v>0</v>
      </c>
      <c r="BA608" s="341">
        <f t="shared" si="362"/>
        <v>0</v>
      </c>
      <c r="BB608" s="341">
        <f t="shared" si="362"/>
        <v>0</v>
      </c>
      <c r="BC608" s="341">
        <f t="shared" si="362"/>
        <v>0</v>
      </c>
      <c r="BD608" s="341">
        <f t="shared" si="362"/>
        <v>0</v>
      </c>
      <c r="BE608" s="341">
        <f t="shared" si="362"/>
        <v>0</v>
      </c>
      <c r="BF608" s="341">
        <f t="shared" si="362"/>
        <v>0</v>
      </c>
      <c r="BG608" s="341">
        <f t="shared" si="362"/>
        <v>0</v>
      </c>
      <c r="BH608" s="341">
        <f t="shared" si="362"/>
        <v>0</v>
      </c>
      <c r="BI608" s="341">
        <f t="shared" si="362"/>
        <v>0</v>
      </c>
      <c r="BJ608" s="341">
        <f t="shared" si="362"/>
        <v>0</v>
      </c>
    </row>
    <row r="609" spans="2:68" ht="15" customHeight="1">
      <c r="B609" s="366">
        <f>'Charges variables (avancé)'!$C$72</f>
        <v>0</v>
      </c>
      <c r="C609" s="341">
        <f t="shared" ref="C609:AH609" si="363">C577+C593</f>
        <v>0</v>
      </c>
      <c r="D609" s="341">
        <f t="shared" si="363"/>
        <v>0</v>
      </c>
      <c r="E609" s="341">
        <f t="shared" si="363"/>
        <v>0</v>
      </c>
      <c r="F609" s="341">
        <f t="shared" si="363"/>
        <v>0</v>
      </c>
      <c r="G609" s="341">
        <f t="shared" si="363"/>
        <v>0</v>
      </c>
      <c r="H609" s="341">
        <f t="shared" si="363"/>
        <v>0</v>
      </c>
      <c r="I609" s="341">
        <f t="shared" si="363"/>
        <v>0</v>
      </c>
      <c r="J609" s="341">
        <f t="shared" si="363"/>
        <v>0</v>
      </c>
      <c r="K609" s="341">
        <f t="shared" si="363"/>
        <v>0</v>
      </c>
      <c r="L609" s="341">
        <f t="shared" si="363"/>
        <v>0</v>
      </c>
      <c r="M609" s="341">
        <f t="shared" si="363"/>
        <v>0</v>
      </c>
      <c r="N609" s="341">
        <f t="shared" si="363"/>
        <v>0</v>
      </c>
      <c r="O609" s="341">
        <f t="shared" si="363"/>
        <v>0</v>
      </c>
      <c r="P609" s="341">
        <f t="shared" si="363"/>
        <v>0</v>
      </c>
      <c r="Q609" s="341">
        <f t="shared" si="363"/>
        <v>0</v>
      </c>
      <c r="R609" s="341">
        <f t="shared" si="363"/>
        <v>0</v>
      </c>
      <c r="S609" s="341">
        <f t="shared" si="363"/>
        <v>0</v>
      </c>
      <c r="T609" s="341">
        <f t="shared" si="363"/>
        <v>0</v>
      </c>
      <c r="U609" s="341">
        <f t="shared" si="363"/>
        <v>0</v>
      </c>
      <c r="V609" s="341">
        <f t="shared" si="363"/>
        <v>0</v>
      </c>
      <c r="W609" s="341">
        <f t="shared" si="363"/>
        <v>0</v>
      </c>
      <c r="X609" s="341">
        <f t="shared" si="363"/>
        <v>0</v>
      </c>
      <c r="Y609" s="341">
        <f t="shared" si="363"/>
        <v>0</v>
      </c>
      <c r="Z609" s="341">
        <f t="shared" si="363"/>
        <v>0</v>
      </c>
      <c r="AA609" s="341">
        <f t="shared" si="363"/>
        <v>0</v>
      </c>
      <c r="AB609" s="341">
        <f t="shared" si="363"/>
        <v>0</v>
      </c>
      <c r="AC609" s="341">
        <f t="shared" si="363"/>
        <v>0</v>
      </c>
      <c r="AD609" s="341">
        <f t="shared" si="363"/>
        <v>0</v>
      </c>
      <c r="AE609" s="341">
        <f t="shared" si="363"/>
        <v>0</v>
      </c>
      <c r="AF609" s="341">
        <f t="shared" si="363"/>
        <v>0</v>
      </c>
      <c r="AG609" s="341">
        <f t="shared" si="363"/>
        <v>0</v>
      </c>
      <c r="AH609" s="341">
        <f t="shared" si="363"/>
        <v>0</v>
      </c>
      <c r="AI609" s="341">
        <f t="shared" ref="AI609:BJ609" si="364">AI577+AI593</f>
        <v>0</v>
      </c>
      <c r="AJ609" s="341">
        <f t="shared" si="364"/>
        <v>0</v>
      </c>
      <c r="AK609" s="341">
        <f t="shared" si="364"/>
        <v>0</v>
      </c>
      <c r="AL609" s="341">
        <f t="shared" si="364"/>
        <v>0</v>
      </c>
      <c r="AM609" s="341">
        <f t="shared" si="364"/>
        <v>0</v>
      </c>
      <c r="AN609" s="341">
        <f t="shared" si="364"/>
        <v>0</v>
      </c>
      <c r="AO609" s="341">
        <f t="shared" si="364"/>
        <v>0</v>
      </c>
      <c r="AP609" s="341">
        <f t="shared" si="364"/>
        <v>0</v>
      </c>
      <c r="AQ609" s="341">
        <f t="shared" si="364"/>
        <v>0</v>
      </c>
      <c r="AR609" s="341">
        <f t="shared" si="364"/>
        <v>0</v>
      </c>
      <c r="AS609" s="341">
        <f t="shared" si="364"/>
        <v>0</v>
      </c>
      <c r="AT609" s="341">
        <f t="shared" si="364"/>
        <v>0</v>
      </c>
      <c r="AU609" s="341">
        <f t="shared" si="364"/>
        <v>0</v>
      </c>
      <c r="AV609" s="341">
        <f t="shared" si="364"/>
        <v>0</v>
      </c>
      <c r="AW609" s="341">
        <f t="shared" si="364"/>
        <v>0</v>
      </c>
      <c r="AX609" s="341">
        <f t="shared" si="364"/>
        <v>0</v>
      </c>
      <c r="AY609" s="341">
        <f t="shared" si="364"/>
        <v>0</v>
      </c>
      <c r="AZ609" s="341">
        <f t="shared" si="364"/>
        <v>0</v>
      </c>
      <c r="BA609" s="341">
        <f t="shared" si="364"/>
        <v>0</v>
      </c>
      <c r="BB609" s="341">
        <f t="shared" si="364"/>
        <v>0</v>
      </c>
      <c r="BC609" s="341">
        <f t="shared" si="364"/>
        <v>0</v>
      </c>
      <c r="BD609" s="341">
        <f t="shared" si="364"/>
        <v>0</v>
      </c>
      <c r="BE609" s="341">
        <f t="shared" si="364"/>
        <v>0</v>
      </c>
      <c r="BF609" s="341">
        <f t="shared" si="364"/>
        <v>0</v>
      </c>
      <c r="BG609" s="341">
        <f t="shared" si="364"/>
        <v>0</v>
      </c>
      <c r="BH609" s="341">
        <f t="shared" si="364"/>
        <v>0</v>
      </c>
      <c r="BI609" s="341">
        <f t="shared" si="364"/>
        <v>0</v>
      </c>
      <c r="BJ609" s="341">
        <f t="shared" si="364"/>
        <v>0</v>
      </c>
    </row>
    <row r="610" spans="2:68" ht="15" customHeight="1">
      <c r="B610" s="366">
        <f>'Charges variables (avancé)'!$C$73</f>
        <v>0</v>
      </c>
      <c r="C610" s="341">
        <f t="shared" ref="C610:AH610" si="365">C578+C594</f>
        <v>0</v>
      </c>
      <c r="D610" s="341">
        <f t="shared" si="365"/>
        <v>0</v>
      </c>
      <c r="E610" s="341">
        <f t="shared" si="365"/>
        <v>0</v>
      </c>
      <c r="F610" s="341">
        <f t="shared" si="365"/>
        <v>0</v>
      </c>
      <c r="G610" s="341">
        <f t="shared" si="365"/>
        <v>0</v>
      </c>
      <c r="H610" s="341">
        <f t="shared" si="365"/>
        <v>0</v>
      </c>
      <c r="I610" s="341">
        <f t="shared" si="365"/>
        <v>0</v>
      </c>
      <c r="J610" s="341">
        <f t="shared" si="365"/>
        <v>0</v>
      </c>
      <c r="K610" s="341">
        <f t="shared" si="365"/>
        <v>0</v>
      </c>
      <c r="L610" s="341">
        <f t="shared" si="365"/>
        <v>0</v>
      </c>
      <c r="M610" s="341">
        <f t="shared" si="365"/>
        <v>0</v>
      </c>
      <c r="N610" s="341">
        <f t="shared" si="365"/>
        <v>0</v>
      </c>
      <c r="O610" s="341">
        <f t="shared" si="365"/>
        <v>0</v>
      </c>
      <c r="P610" s="341">
        <f t="shared" si="365"/>
        <v>0</v>
      </c>
      <c r="Q610" s="341">
        <f t="shared" si="365"/>
        <v>0</v>
      </c>
      <c r="R610" s="341">
        <f t="shared" si="365"/>
        <v>0</v>
      </c>
      <c r="S610" s="341">
        <f t="shared" si="365"/>
        <v>0</v>
      </c>
      <c r="T610" s="341">
        <f t="shared" si="365"/>
        <v>0</v>
      </c>
      <c r="U610" s="341">
        <f t="shared" si="365"/>
        <v>0</v>
      </c>
      <c r="V610" s="341">
        <f t="shared" si="365"/>
        <v>0</v>
      </c>
      <c r="W610" s="341">
        <f t="shared" si="365"/>
        <v>0</v>
      </c>
      <c r="X610" s="341">
        <f t="shared" si="365"/>
        <v>0</v>
      </c>
      <c r="Y610" s="341">
        <f t="shared" si="365"/>
        <v>0</v>
      </c>
      <c r="Z610" s="341">
        <f t="shared" si="365"/>
        <v>0</v>
      </c>
      <c r="AA610" s="341">
        <f t="shared" si="365"/>
        <v>0</v>
      </c>
      <c r="AB610" s="341">
        <f t="shared" si="365"/>
        <v>0</v>
      </c>
      <c r="AC610" s="341">
        <f t="shared" si="365"/>
        <v>0</v>
      </c>
      <c r="AD610" s="341">
        <f t="shared" si="365"/>
        <v>0</v>
      </c>
      <c r="AE610" s="341">
        <f t="shared" si="365"/>
        <v>0</v>
      </c>
      <c r="AF610" s="341">
        <f t="shared" si="365"/>
        <v>0</v>
      </c>
      <c r="AG610" s="341">
        <f t="shared" si="365"/>
        <v>0</v>
      </c>
      <c r="AH610" s="341">
        <f t="shared" si="365"/>
        <v>0</v>
      </c>
      <c r="AI610" s="341">
        <f t="shared" ref="AI610:BJ610" si="366">AI578+AI594</f>
        <v>0</v>
      </c>
      <c r="AJ610" s="341">
        <f t="shared" si="366"/>
        <v>0</v>
      </c>
      <c r="AK610" s="341">
        <f t="shared" si="366"/>
        <v>0</v>
      </c>
      <c r="AL610" s="341">
        <f t="shared" si="366"/>
        <v>0</v>
      </c>
      <c r="AM610" s="341">
        <f t="shared" si="366"/>
        <v>0</v>
      </c>
      <c r="AN610" s="341">
        <f t="shared" si="366"/>
        <v>0</v>
      </c>
      <c r="AO610" s="341">
        <f t="shared" si="366"/>
        <v>0</v>
      </c>
      <c r="AP610" s="341">
        <f t="shared" si="366"/>
        <v>0</v>
      </c>
      <c r="AQ610" s="341">
        <f t="shared" si="366"/>
        <v>0</v>
      </c>
      <c r="AR610" s="341">
        <f t="shared" si="366"/>
        <v>0</v>
      </c>
      <c r="AS610" s="341">
        <f t="shared" si="366"/>
        <v>0</v>
      </c>
      <c r="AT610" s="341">
        <f t="shared" si="366"/>
        <v>0</v>
      </c>
      <c r="AU610" s="341">
        <f t="shared" si="366"/>
        <v>0</v>
      </c>
      <c r="AV610" s="341">
        <f t="shared" si="366"/>
        <v>0</v>
      </c>
      <c r="AW610" s="341">
        <f t="shared" si="366"/>
        <v>0</v>
      </c>
      <c r="AX610" s="341">
        <f t="shared" si="366"/>
        <v>0</v>
      </c>
      <c r="AY610" s="341">
        <f t="shared" si="366"/>
        <v>0</v>
      </c>
      <c r="AZ610" s="341">
        <f t="shared" si="366"/>
        <v>0</v>
      </c>
      <c r="BA610" s="341">
        <f t="shared" si="366"/>
        <v>0</v>
      </c>
      <c r="BB610" s="341">
        <f t="shared" si="366"/>
        <v>0</v>
      </c>
      <c r="BC610" s="341">
        <f t="shared" si="366"/>
        <v>0</v>
      </c>
      <c r="BD610" s="341">
        <f t="shared" si="366"/>
        <v>0</v>
      </c>
      <c r="BE610" s="341">
        <f t="shared" si="366"/>
        <v>0</v>
      </c>
      <c r="BF610" s="341">
        <f t="shared" si="366"/>
        <v>0</v>
      </c>
      <c r="BG610" s="341">
        <f t="shared" si="366"/>
        <v>0</v>
      </c>
      <c r="BH610" s="341">
        <f t="shared" si="366"/>
        <v>0</v>
      </c>
      <c r="BI610" s="341">
        <f t="shared" si="366"/>
        <v>0</v>
      </c>
      <c r="BJ610" s="341">
        <f t="shared" si="366"/>
        <v>0</v>
      </c>
    </row>
    <row r="611" spans="2:68" ht="15" customHeight="1">
      <c r="B611" s="366">
        <f>'Charges variables (avancé)'!$C$74</f>
        <v>0</v>
      </c>
      <c r="C611" s="341">
        <f t="shared" ref="C611:AH611" si="367">C579+C595</f>
        <v>0</v>
      </c>
      <c r="D611" s="341">
        <f t="shared" si="367"/>
        <v>0</v>
      </c>
      <c r="E611" s="341">
        <f t="shared" si="367"/>
        <v>0</v>
      </c>
      <c r="F611" s="341">
        <f t="shared" si="367"/>
        <v>0</v>
      </c>
      <c r="G611" s="341">
        <f t="shared" si="367"/>
        <v>0</v>
      </c>
      <c r="H611" s="341">
        <f t="shared" si="367"/>
        <v>0</v>
      </c>
      <c r="I611" s="341">
        <f t="shared" si="367"/>
        <v>0</v>
      </c>
      <c r="J611" s="341">
        <f t="shared" si="367"/>
        <v>0</v>
      </c>
      <c r="K611" s="341">
        <f t="shared" si="367"/>
        <v>0</v>
      </c>
      <c r="L611" s="341">
        <f t="shared" si="367"/>
        <v>0</v>
      </c>
      <c r="M611" s="341">
        <f t="shared" si="367"/>
        <v>0</v>
      </c>
      <c r="N611" s="341">
        <f t="shared" si="367"/>
        <v>0</v>
      </c>
      <c r="O611" s="341">
        <f t="shared" si="367"/>
        <v>0</v>
      </c>
      <c r="P611" s="341">
        <f t="shared" si="367"/>
        <v>0</v>
      </c>
      <c r="Q611" s="341">
        <f t="shared" si="367"/>
        <v>0</v>
      </c>
      <c r="R611" s="341">
        <f t="shared" si="367"/>
        <v>0</v>
      </c>
      <c r="S611" s="341">
        <f t="shared" si="367"/>
        <v>0</v>
      </c>
      <c r="T611" s="341">
        <f t="shared" si="367"/>
        <v>0</v>
      </c>
      <c r="U611" s="341">
        <f t="shared" si="367"/>
        <v>0</v>
      </c>
      <c r="V611" s="341">
        <f t="shared" si="367"/>
        <v>0</v>
      </c>
      <c r="W611" s="341">
        <f t="shared" si="367"/>
        <v>0</v>
      </c>
      <c r="X611" s="341">
        <f t="shared" si="367"/>
        <v>0</v>
      </c>
      <c r="Y611" s="341">
        <f t="shared" si="367"/>
        <v>0</v>
      </c>
      <c r="Z611" s="341">
        <f t="shared" si="367"/>
        <v>0</v>
      </c>
      <c r="AA611" s="341">
        <f t="shared" si="367"/>
        <v>0</v>
      </c>
      <c r="AB611" s="341">
        <f t="shared" si="367"/>
        <v>0</v>
      </c>
      <c r="AC611" s="341">
        <f t="shared" si="367"/>
        <v>0</v>
      </c>
      <c r="AD611" s="341">
        <f t="shared" si="367"/>
        <v>0</v>
      </c>
      <c r="AE611" s="341">
        <f t="shared" si="367"/>
        <v>0</v>
      </c>
      <c r="AF611" s="341">
        <f t="shared" si="367"/>
        <v>0</v>
      </c>
      <c r="AG611" s="341">
        <f t="shared" si="367"/>
        <v>0</v>
      </c>
      <c r="AH611" s="341">
        <f t="shared" si="367"/>
        <v>0</v>
      </c>
      <c r="AI611" s="341">
        <f t="shared" ref="AI611:BJ611" si="368">AI579+AI595</f>
        <v>0</v>
      </c>
      <c r="AJ611" s="341">
        <f t="shared" si="368"/>
        <v>0</v>
      </c>
      <c r="AK611" s="341">
        <f t="shared" si="368"/>
        <v>0</v>
      </c>
      <c r="AL611" s="341">
        <f t="shared" si="368"/>
        <v>0</v>
      </c>
      <c r="AM611" s="341">
        <f t="shared" si="368"/>
        <v>0</v>
      </c>
      <c r="AN611" s="341">
        <f t="shared" si="368"/>
        <v>0</v>
      </c>
      <c r="AO611" s="341">
        <f t="shared" si="368"/>
        <v>0</v>
      </c>
      <c r="AP611" s="341">
        <f t="shared" si="368"/>
        <v>0</v>
      </c>
      <c r="AQ611" s="341">
        <f t="shared" si="368"/>
        <v>0</v>
      </c>
      <c r="AR611" s="341">
        <f t="shared" si="368"/>
        <v>0</v>
      </c>
      <c r="AS611" s="341">
        <f t="shared" si="368"/>
        <v>0</v>
      </c>
      <c r="AT611" s="341">
        <f t="shared" si="368"/>
        <v>0</v>
      </c>
      <c r="AU611" s="341">
        <f t="shared" si="368"/>
        <v>0</v>
      </c>
      <c r="AV611" s="341">
        <f t="shared" si="368"/>
        <v>0</v>
      </c>
      <c r="AW611" s="341">
        <f t="shared" si="368"/>
        <v>0</v>
      </c>
      <c r="AX611" s="341">
        <f t="shared" si="368"/>
        <v>0</v>
      </c>
      <c r="AY611" s="341">
        <f t="shared" si="368"/>
        <v>0</v>
      </c>
      <c r="AZ611" s="341">
        <f t="shared" si="368"/>
        <v>0</v>
      </c>
      <c r="BA611" s="341">
        <f t="shared" si="368"/>
        <v>0</v>
      </c>
      <c r="BB611" s="341">
        <f t="shared" si="368"/>
        <v>0</v>
      </c>
      <c r="BC611" s="341">
        <f t="shared" si="368"/>
        <v>0</v>
      </c>
      <c r="BD611" s="341">
        <f t="shared" si="368"/>
        <v>0</v>
      </c>
      <c r="BE611" s="341">
        <f t="shared" si="368"/>
        <v>0</v>
      </c>
      <c r="BF611" s="341">
        <f t="shared" si="368"/>
        <v>0</v>
      </c>
      <c r="BG611" s="341">
        <f t="shared" si="368"/>
        <v>0</v>
      </c>
      <c r="BH611" s="341">
        <f t="shared" si="368"/>
        <v>0</v>
      </c>
      <c r="BI611" s="341">
        <f t="shared" si="368"/>
        <v>0</v>
      </c>
      <c r="BJ611" s="341">
        <f t="shared" si="368"/>
        <v>0</v>
      </c>
    </row>
    <row r="612" spans="2:68" ht="15" customHeight="1">
      <c r="B612" s="366">
        <f>'Charges variables (avancé)'!$C$75</f>
        <v>0</v>
      </c>
      <c r="C612" s="341">
        <f t="shared" ref="C612:AH612" si="369">C580+C596</f>
        <v>0</v>
      </c>
      <c r="D612" s="341">
        <f t="shared" si="369"/>
        <v>0</v>
      </c>
      <c r="E612" s="341">
        <f t="shared" si="369"/>
        <v>0</v>
      </c>
      <c r="F612" s="341">
        <f t="shared" si="369"/>
        <v>0</v>
      </c>
      <c r="G612" s="341">
        <f t="shared" si="369"/>
        <v>0</v>
      </c>
      <c r="H612" s="341">
        <f t="shared" si="369"/>
        <v>0</v>
      </c>
      <c r="I612" s="341">
        <f t="shared" si="369"/>
        <v>0</v>
      </c>
      <c r="J612" s="341">
        <f t="shared" si="369"/>
        <v>0</v>
      </c>
      <c r="K612" s="341">
        <f t="shared" si="369"/>
        <v>0</v>
      </c>
      <c r="L612" s="341">
        <f t="shared" si="369"/>
        <v>0</v>
      </c>
      <c r="M612" s="341">
        <f t="shared" si="369"/>
        <v>0</v>
      </c>
      <c r="N612" s="341">
        <f t="shared" si="369"/>
        <v>0</v>
      </c>
      <c r="O612" s="341">
        <f t="shared" si="369"/>
        <v>0</v>
      </c>
      <c r="P612" s="341">
        <f t="shared" si="369"/>
        <v>0</v>
      </c>
      <c r="Q612" s="341">
        <f t="shared" si="369"/>
        <v>0</v>
      </c>
      <c r="R612" s="341">
        <f t="shared" si="369"/>
        <v>0</v>
      </c>
      <c r="S612" s="341">
        <f t="shared" si="369"/>
        <v>0</v>
      </c>
      <c r="T612" s="341">
        <f t="shared" si="369"/>
        <v>0</v>
      </c>
      <c r="U612" s="341">
        <f t="shared" si="369"/>
        <v>0</v>
      </c>
      <c r="V612" s="341">
        <f t="shared" si="369"/>
        <v>0</v>
      </c>
      <c r="W612" s="341">
        <f t="shared" si="369"/>
        <v>0</v>
      </c>
      <c r="X612" s="341">
        <f t="shared" si="369"/>
        <v>0</v>
      </c>
      <c r="Y612" s="341">
        <f t="shared" si="369"/>
        <v>0</v>
      </c>
      <c r="Z612" s="341">
        <f t="shared" si="369"/>
        <v>0</v>
      </c>
      <c r="AA612" s="341">
        <f t="shared" si="369"/>
        <v>0</v>
      </c>
      <c r="AB612" s="341">
        <f t="shared" si="369"/>
        <v>0</v>
      </c>
      <c r="AC612" s="341">
        <f t="shared" si="369"/>
        <v>0</v>
      </c>
      <c r="AD612" s="341">
        <f t="shared" si="369"/>
        <v>0</v>
      </c>
      <c r="AE612" s="341">
        <f t="shared" si="369"/>
        <v>0</v>
      </c>
      <c r="AF612" s="341">
        <f t="shared" si="369"/>
        <v>0</v>
      </c>
      <c r="AG612" s="341">
        <f t="shared" si="369"/>
        <v>0</v>
      </c>
      <c r="AH612" s="341">
        <f t="shared" si="369"/>
        <v>0</v>
      </c>
      <c r="AI612" s="341">
        <f t="shared" ref="AI612:BJ612" si="370">AI580+AI596</f>
        <v>0</v>
      </c>
      <c r="AJ612" s="341">
        <f t="shared" si="370"/>
        <v>0</v>
      </c>
      <c r="AK612" s="341">
        <f t="shared" si="370"/>
        <v>0</v>
      </c>
      <c r="AL612" s="341">
        <f t="shared" si="370"/>
        <v>0</v>
      </c>
      <c r="AM612" s="341">
        <f t="shared" si="370"/>
        <v>0</v>
      </c>
      <c r="AN612" s="341">
        <f t="shared" si="370"/>
        <v>0</v>
      </c>
      <c r="AO612" s="341">
        <f t="shared" si="370"/>
        <v>0</v>
      </c>
      <c r="AP612" s="341">
        <f t="shared" si="370"/>
        <v>0</v>
      </c>
      <c r="AQ612" s="341">
        <f t="shared" si="370"/>
        <v>0</v>
      </c>
      <c r="AR612" s="341">
        <f t="shared" si="370"/>
        <v>0</v>
      </c>
      <c r="AS612" s="341">
        <f t="shared" si="370"/>
        <v>0</v>
      </c>
      <c r="AT612" s="341">
        <f t="shared" si="370"/>
        <v>0</v>
      </c>
      <c r="AU612" s="341">
        <f t="shared" si="370"/>
        <v>0</v>
      </c>
      <c r="AV612" s="341">
        <f t="shared" si="370"/>
        <v>0</v>
      </c>
      <c r="AW612" s="341">
        <f t="shared" si="370"/>
        <v>0</v>
      </c>
      <c r="AX612" s="341">
        <f t="shared" si="370"/>
        <v>0</v>
      </c>
      <c r="AY612" s="341">
        <f t="shared" si="370"/>
        <v>0</v>
      </c>
      <c r="AZ612" s="341">
        <f t="shared" si="370"/>
        <v>0</v>
      </c>
      <c r="BA612" s="341">
        <f t="shared" si="370"/>
        <v>0</v>
      </c>
      <c r="BB612" s="341">
        <f t="shared" si="370"/>
        <v>0</v>
      </c>
      <c r="BC612" s="341">
        <f t="shared" si="370"/>
        <v>0</v>
      </c>
      <c r="BD612" s="341">
        <f t="shared" si="370"/>
        <v>0</v>
      </c>
      <c r="BE612" s="341">
        <f t="shared" si="370"/>
        <v>0</v>
      </c>
      <c r="BF612" s="341">
        <f t="shared" si="370"/>
        <v>0</v>
      </c>
      <c r="BG612" s="341">
        <f t="shared" si="370"/>
        <v>0</v>
      </c>
      <c r="BH612" s="341">
        <f t="shared" si="370"/>
        <v>0</v>
      </c>
      <c r="BI612" s="341">
        <f t="shared" si="370"/>
        <v>0</v>
      </c>
      <c r="BJ612" s="341">
        <f t="shared" si="370"/>
        <v>0</v>
      </c>
    </row>
    <row r="613" spans="2:68" ht="15" customHeight="1"/>
    <row r="614" spans="2:68" ht="15" customHeight="1">
      <c r="B614" s="82" t="s">
        <v>21</v>
      </c>
      <c r="C614" s="20">
        <f t="shared" ref="C614:AH614" si="371">SUM(C605:C612)</f>
        <v>0</v>
      </c>
      <c r="D614" s="20">
        <f t="shared" si="371"/>
        <v>0</v>
      </c>
      <c r="E614" s="20">
        <f t="shared" si="371"/>
        <v>0</v>
      </c>
      <c r="F614" s="20">
        <f t="shared" si="371"/>
        <v>0</v>
      </c>
      <c r="G614" s="20">
        <f t="shared" si="371"/>
        <v>0</v>
      </c>
      <c r="H614" s="20">
        <f t="shared" si="371"/>
        <v>0</v>
      </c>
      <c r="I614" s="20">
        <f t="shared" si="371"/>
        <v>0</v>
      </c>
      <c r="J614" s="20">
        <f t="shared" si="371"/>
        <v>0</v>
      </c>
      <c r="K614" s="20">
        <f t="shared" si="371"/>
        <v>0</v>
      </c>
      <c r="L614" s="20">
        <f t="shared" si="371"/>
        <v>0</v>
      </c>
      <c r="M614" s="20">
        <f t="shared" si="371"/>
        <v>0</v>
      </c>
      <c r="N614" s="20">
        <f t="shared" si="371"/>
        <v>0</v>
      </c>
      <c r="O614" s="20">
        <f t="shared" si="371"/>
        <v>0</v>
      </c>
      <c r="P614" s="20">
        <f t="shared" si="371"/>
        <v>0</v>
      </c>
      <c r="Q614" s="20">
        <f t="shared" si="371"/>
        <v>0</v>
      </c>
      <c r="R614" s="20">
        <f t="shared" si="371"/>
        <v>0</v>
      </c>
      <c r="S614" s="20">
        <f t="shared" si="371"/>
        <v>0</v>
      </c>
      <c r="T614" s="20">
        <f t="shared" si="371"/>
        <v>0</v>
      </c>
      <c r="U614" s="20">
        <f t="shared" si="371"/>
        <v>0</v>
      </c>
      <c r="V614" s="20">
        <f t="shared" si="371"/>
        <v>0</v>
      </c>
      <c r="W614" s="20">
        <f t="shared" si="371"/>
        <v>0</v>
      </c>
      <c r="X614" s="20">
        <f t="shared" si="371"/>
        <v>0</v>
      </c>
      <c r="Y614" s="20">
        <f t="shared" si="371"/>
        <v>0</v>
      </c>
      <c r="Z614" s="20">
        <f t="shared" si="371"/>
        <v>0</v>
      </c>
      <c r="AA614" s="20">
        <f t="shared" si="371"/>
        <v>0</v>
      </c>
      <c r="AB614" s="20">
        <f t="shared" si="371"/>
        <v>0</v>
      </c>
      <c r="AC614" s="20">
        <f t="shared" si="371"/>
        <v>0</v>
      </c>
      <c r="AD614" s="20">
        <f t="shared" si="371"/>
        <v>0</v>
      </c>
      <c r="AE614" s="20">
        <f t="shared" si="371"/>
        <v>0</v>
      </c>
      <c r="AF614" s="20">
        <f t="shared" si="371"/>
        <v>0</v>
      </c>
      <c r="AG614" s="20">
        <f t="shared" si="371"/>
        <v>0</v>
      </c>
      <c r="AH614" s="20">
        <f t="shared" si="371"/>
        <v>0</v>
      </c>
      <c r="AI614" s="20">
        <f t="shared" ref="AI614:BJ614" si="372">SUM(AI605:AI612)</f>
        <v>0</v>
      </c>
      <c r="AJ614" s="20">
        <f t="shared" si="372"/>
        <v>0</v>
      </c>
      <c r="AK614" s="20">
        <f t="shared" si="372"/>
        <v>0</v>
      </c>
      <c r="AL614" s="20">
        <f t="shared" si="372"/>
        <v>0</v>
      </c>
      <c r="AM614" s="20">
        <f t="shared" si="372"/>
        <v>0</v>
      </c>
      <c r="AN614" s="20">
        <f t="shared" si="372"/>
        <v>0</v>
      </c>
      <c r="AO614" s="20">
        <f t="shared" si="372"/>
        <v>0</v>
      </c>
      <c r="AP614" s="20">
        <f t="shared" si="372"/>
        <v>0</v>
      </c>
      <c r="AQ614" s="20">
        <f t="shared" si="372"/>
        <v>0</v>
      </c>
      <c r="AR614" s="20">
        <f t="shared" si="372"/>
        <v>0</v>
      </c>
      <c r="AS614" s="20">
        <f t="shared" si="372"/>
        <v>0</v>
      </c>
      <c r="AT614" s="20">
        <f t="shared" si="372"/>
        <v>0</v>
      </c>
      <c r="AU614" s="20">
        <f t="shared" si="372"/>
        <v>0</v>
      </c>
      <c r="AV614" s="20">
        <f t="shared" si="372"/>
        <v>0</v>
      </c>
      <c r="AW614" s="20">
        <f t="shared" si="372"/>
        <v>0</v>
      </c>
      <c r="AX614" s="20">
        <f t="shared" si="372"/>
        <v>0</v>
      </c>
      <c r="AY614" s="20">
        <f t="shared" si="372"/>
        <v>0</v>
      </c>
      <c r="AZ614" s="20">
        <f t="shared" si="372"/>
        <v>0</v>
      </c>
      <c r="BA614" s="20">
        <f t="shared" si="372"/>
        <v>0</v>
      </c>
      <c r="BB614" s="20">
        <f t="shared" si="372"/>
        <v>0</v>
      </c>
      <c r="BC614" s="20">
        <f t="shared" si="372"/>
        <v>0</v>
      </c>
      <c r="BD614" s="20">
        <f t="shared" si="372"/>
        <v>0</v>
      </c>
      <c r="BE614" s="20">
        <f t="shared" si="372"/>
        <v>0</v>
      </c>
      <c r="BF614" s="20">
        <f t="shared" si="372"/>
        <v>0</v>
      </c>
      <c r="BG614" s="20">
        <f t="shared" si="372"/>
        <v>0</v>
      </c>
      <c r="BH614" s="20">
        <f t="shared" si="372"/>
        <v>0</v>
      </c>
      <c r="BI614" s="20">
        <f t="shared" si="372"/>
        <v>0</v>
      </c>
      <c r="BJ614" s="20">
        <f t="shared" si="372"/>
        <v>0</v>
      </c>
    </row>
    <row r="615" spans="2:68" ht="15" customHeight="1">
      <c r="B615" s="83" t="s">
        <v>49</v>
      </c>
      <c r="C615" s="20">
        <f>C614</f>
        <v>0</v>
      </c>
      <c r="D615" s="20">
        <f t="shared" ref="D615:N615" si="373">C615+D614</f>
        <v>0</v>
      </c>
      <c r="E615" s="20">
        <f t="shared" si="373"/>
        <v>0</v>
      </c>
      <c r="F615" s="20">
        <f t="shared" si="373"/>
        <v>0</v>
      </c>
      <c r="G615" s="20">
        <f t="shared" si="373"/>
        <v>0</v>
      </c>
      <c r="H615" s="20">
        <f t="shared" si="373"/>
        <v>0</v>
      </c>
      <c r="I615" s="20">
        <f t="shared" si="373"/>
        <v>0</v>
      </c>
      <c r="J615" s="20">
        <f t="shared" si="373"/>
        <v>0</v>
      </c>
      <c r="K615" s="20">
        <f t="shared" si="373"/>
        <v>0</v>
      </c>
      <c r="L615" s="20">
        <f t="shared" si="373"/>
        <v>0</v>
      </c>
      <c r="M615" s="20">
        <f t="shared" si="373"/>
        <v>0</v>
      </c>
      <c r="N615" s="21">
        <f t="shared" si="373"/>
        <v>0</v>
      </c>
      <c r="O615" s="20">
        <f>O614</f>
        <v>0</v>
      </c>
      <c r="P615" s="20">
        <f t="shared" ref="P615:Z615" si="374">O615+P614</f>
        <v>0</v>
      </c>
      <c r="Q615" s="20">
        <f t="shared" si="374"/>
        <v>0</v>
      </c>
      <c r="R615" s="20">
        <f t="shared" si="374"/>
        <v>0</v>
      </c>
      <c r="S615" s="20">
        <f t="shared" si="374"/>
        <v>0</v>
      </c>
      <c r="T615" s="20">
        <f t="shared" si="374"/>
        <v>0</v>
      </c>
      <c r="U615" s="20">
        <f t="shared" si="374"/>
        <v>0</v>
      </c>
      <c r="V615" s="20">
        <f t="shared" si="374"/>
        <v>0</v>
      </c>
      <c r="W615" s="20">
        <f t="shared" si="374"/>
        <v>0</v>
      </c>
      <c r="X615" s="20">
        <f t="shared" si="374"/>
        <v>0</v>
      </c>
      <c r="Y615" s="20">
        <f t="shared" si="374"/>
        <v>0</v>
      </c>
      <c r="Z615" s="21">
        <f t="shared" si="374"/>
        <v>0</v>
      </c>
      <c r="AA615" s="20">
        <f>AA614</f>
        <v>0</v>
      </c>
      <c r="AB615" s="20">
        <f t="shared" ref="AB615:AL615" si="375">AA615+AB614</f>
        <v>0</v>
      </c>
      <c r="AC615" s="20">
        <f t="shared" si="375"/>
        <v>0</v>
      </c>
      <c r="AD615" s="20">
        <f t="shared" si="375"/>
        <v>0</v>
      </c>
      <c r="AE615" s="20">
        <f t="shared" si="375"/>
        <v>0</v>
      </c>
      <c r="AF615" s="20">
        <f t="shared" si="375"/>
        <v>0</v>
      </c>
      <c r="AG615" s="20">
        <f t="shared" si="375"/>
        <v>0</v>
      </c>
      <c r="AH615" s="20">
        <f t="shared" si="375"/>
        <v>0</v>
      </c>
      <c r="AI615" s="20">
        <f t="shared" si="375"/>
        <v>0</v>
      </c>
      <c r="AJ615" s="20">
        <f t="shared" si="375"/>
        <v>0</v>
      </c>
      <c r="AK615" s="20">
        <f t="shared" si="375"/>
        <v>0</v>
      </c>
      <c r="AL615" s="21">
        <f t="shared" si="375"/>
        <v>0</v>
      </c>
      <c r="AM615" s="20">
        <f>AM614</f>
        <v>0</v>
      </c>
      <c r="AN615" s="20">
        <f t="shared" ref="AN615:AX615" si="376">AM615+AN614</f>
        <v>0</v>
      </c>
      <c r="AO615" s="20">
        <f t="shared" si="376"/>
        <v>0</v>
      </c>
      <c r="AP615" s="20">
        <f t="shared" si="376"/>
        <v>0</v>
      </c>
      <c r="AQ615" s="20">
        <f t="shared" si="376"/>
        <v>0</v>
      </c>
      <c r="AR615" s="20">
        <f t="shared" si="376"/>
        <v>0</v>
      </c>
      <c r="AS615" s="20">
        <f t="shared" si="376"/>
        <v>0</v>
      </c>
      <c r="AT615" s="20">
        <f t="shared" si="376"/>
        <v>0</v>
      </c>
      <c r="AU615" s="20">
        <f t="shared" si="376"/>
        <v>0</v>
      </c>
      <c r="AV615" s="20">
        <f t="shared" si="376"/>
        <v>0</v>
      </c>
      <c r="AW615" s="20">
        <f t="shared" si="376"/>
        <v>0</v>
      </c>
      <c r="AX615" s="21">
        <f t="shared" si="376"/>
        <v>0</v>
      </c>
      <c r="AY615" s="20">
        <f>AY614</f>
        <v>0</v>
      </c>
      <c r="AZ615" s="20">
        <f t="shared" ref="AZ615:BJ615" si="377">AY615+AZ614</f>
        <v>0</v>
      </c>
      <c r="BA615" s="20">
        <f t="shared" si="377"/>
        <v>0</v>
      </c>
      <c r="BB615" s="20">
        <f t="shared" si="377"/>
        <v>0</v>
      </c>
      <c r="BC615" s="20">
        <f t="shared" si="377"/>
        <v>0</v>
      </c>
      <c r="BD615" s="20">
        <f t="shared" si="377"/>
        <v>0</v>
      </c>
      <c r="BE615" s="20">
        <f t="shared" si="377"/>
        <v>0</v>
      </c>
      <c r="BF615" s="20">
        <f t="shared" si="377"/>
        <v>0</v>
      </c>
      <c r="BG615" s="20">
        <f t="shared" si="377"/>
        <v>0</v>
      </c>
      <c r="BH615" s="20">
        <f t="shared" si="377"/>
        <v>0</v>
      </c>
      <c r="BI615" s="20">
        <f t="shared" si="377"/>
        <v>0</v>
      </c>
      <c r="BJ615" s="21">
        <f t="shared" si="377"/>
        <v>0</v>
      </c>
    </row>
    <row r="616" spans="2:68" ht="15" customHeight="1"/>
    <row r="617" spans="2:68" ht="15" customHeight="1">
      <c r="B617" s="104" t="s">
        <v>52</v>
      </c>
      <c r="C617" s="11"/>
      <c r="D617" s="11"/>
      <c r="E617" s="11"/>
    </row>
    <row r="618" spans="2:68" ht="15" customHeight="1"/>
    <row r="619" spans="2:68" ht="15" customHeight="1">
      <c r="B619" s="81"/>
      <c r="C619" s="473" t="s">
        <v>18</v>
      </c>
      <c r="D619" s="473"/>
      <c r="E619" s="473"/>
      <c r="F619" s="473"/>
      <c r="G619" s="473"/>
      <c r="H619" s="473"/>
      <c r="I619" s="473"/>
      <c r="J619" s="473"/>
      <c r="K619" s="473"/>
      <c r="L619" s="473"/>
      <c r="M619" s="473"/>
      <c r="N619" s="473"/>
      <c r="O619" s="473" t="s">
        <v>19</v>
      </c>
      <c r="P619" s="473"/>
      <c r="Q619" s="473"/>
      <c r="R619" s="473"/>
      <c r="S619" s="473"/>
      <c r="T619" s="473"/>
      <c r="U619" s="473"/>
      <c r="V619" s="473"/>
      <c r="W619" s="473"/>
      <c r="X619" s="473"/>
      <c r="Y619" s="473"/>
      <c r="Z619" s="473"/>
      <c r="AA619" s="473" t="s">
        <v>20</v>
      </c>
      <c r="AB619" s="473"/>
      <c r="AC619" s="473"/>
      <c r="AD619" s="473"/>
      <c r="AE619" s="473"/>
      <c r="AF619" s="473"/>
      <c r="AG619" s="473"/>
      <c r="AH619" s="473"/>
      <c r="AI619" s="473"/>
      <c r="AJ619" s="473"/>
      <c r="AK619" s="473"/>
      <c r="AL619" s="473"/>
      <c r="AM619" s="29"/>
      <c r="AN619" s="476" t="s">
        <v>32</v>
      </c>
      <c r="AO619" s="476"/>
      <c r="AP619" s="476"/>
      <c r="AQ619" s="476"/>
      <c r="AR619" s="476"/>
      <c r="AS619" s="476"/>
      <c r="AT619" s="476"/>
      <c r="AU619" s="476"/>
      <c r="AV619" s="476"/>
      <c r="AW619" s="476"/>
      <c r="AX619" s="477"/>
      <c r="AY619" s="473" t="s">
        <v>33</v>
      </c>
      <c r="AZ619" s="473"/>
      <c r="BA619" s="473"/>
      <c r="BB619" s="473"/>
      <c r="BC619" s="473"/>
      <c r="BD619" s="473"/>
      <c r="BE619" s="473"/>
      <c r="BF619" s="473"/>
      <c r="BG619" s="473"/>
      <c r="BH619" s="473"/>
      <c r="BI619" s="473"/>
      <c r="BJ619" s="473"/>
      <c r="BL619" s="474" t="s">
        <v>207</v>
      </c>
      <c r="BM619" s="474"/>
      <c r="BN619" s="474"/>
      <c r="BO619" s="474"/>
      <c r="BP619" s="474"/>
    </row>
    <row r="620" spans="2:68" ht="15" customHeight="1">
      <c r="B620" s="83" t="s">
        <v>36</v>
      </c>
      <c r="C620" s="18">
        <f>CONFIG!$D$7</f>
        <v>41640</v>
      </c>
      <c r="D620" s="18">
        <f>DATE(YEAR(C620),MONTH(C620)+1,DAY(C620))</f>
        <v>41671</v>
      </c>
      <c r="E620" s="18">
        <f t="shared" ref="E620:BJ620" si="378">DATE(YEAR(D620),MONTH(D620)+1,DAY(D620))</f>
        <v>41699</v>
      </c>
      <c r="F620" s="18">
        <f t="shared" si="378"/>
        <v>41730</v>
      </c>
      <c r="G620" s="18">
        <f t="shared" si="378"/>
        <v>41760</v>
      </c>
      <c r="H620" s="18">
        <f t="shared" si="378"/>
        <v>41791</v>
      </c>
      <c r="I620" s="18">
        <f t="shared" si="378"/>
        <v>41821</v>
      </c>
      <c r="J620" s="18">
        <f t="shared" si="378"/>
        <v>41852</v>
      </c>
      <c r="K620" s="18">
        <f t="shared" si="378"/>
        <v>41883</v>
      </c>
      <c r="L620" s="18">
        <f t="shared" si="378"/>
        <v>41913</v>
      </c>
      <c r="M620" s="18">
        <f t="shared" si="378"/>
        <v>41944</v>
      </c>
      <c r="N620" s="18">
        <f t="shared" si="378"/>
        <v>41974</v>
      </c>
      <c r="O620" s="18">
        <f t="shared" si="378"/>
        <v>42005</v>
      </c>
      <c r="P620" s="18">
        <f t="shared" si="378"/>
        <v>42036</v>
      </c>
      <c r="Q620" s="18">
        <f t="shared" si="378"/>
        <v>42064</v>
      </c>
      <c r="R620" s="18">
        <f t="shared" si="378"/>
        <v>42095</v>
      </c>
      <c r="S620" s="18">
        <f t="shared" si="378"/>
        <v>42125</v>
      </c>
      <c r="T620" s="18">
        <f t="shared" si="378"/>
        <v>42156</v>
      </c>
      <c r="U620" s="18">
        <f t="shared" si="378"/>
        <v>42186</v>
      </c>
      <c r="V620" s="18">
        <f t="shared" si="378"/>
        <v>42217</v>
      </c>
      <c r="W620" s="18">
        <f t="shared" si="378"/>
        <v>42248</v>
      </c>
      <c r="X620" s="18">
        <f t="shared" si="378"/>
        <v>42278</v>
      </c>
      <c r="Y620" s="18">
        <f t="shared" si="378"/>
        <v>42309</v>
      </c>
      <c r="Z620" s="18">
        <f t="shared" si="378"/>
        <v>42339</v>
      </c>
      <c r="AA620" s="18">
        <f t="shared" si="378"/>
        <v>42370</v>
      </c>
      <c r="AB620" s="18">
        <f t="shared" si="378"/>
        <v>42401</v>
      </c>
      <c r="AC620" s="18">
        <f t="shared" si="378"/>
        <v>42430</v>
      </c>
      <c r="AD620" s="18">
        <f t="shared" si="378"/>
        <v>42461</v>
      </c>
      <c r="AE620" s="18">
        <f t="shared" si="378"/>
        <v>42491</v>
      </c>
      <c r="AF620" s="18">
        <f t="shared" si="378"/>
        <v>42522</v>
      </c>
      <c r="AG620" s="18">
        <f t="shared" si="378"/>
        <v>42552</v>
      </c>
      <c r="AH620" s="18">
        <f t="shared" si="378"/>
        <v>42583</v>
      </c>
      <c r="AI620" s="18">
        <f t="shared" si="378"/>
        <v>42614</v>
      </c>
      <c r="AJ620" s="18">
        <f t="shared" si="378"/>
        <v>42644</v>
      </c>
      <c r="AK620" s="18">
        <f t="shared" si="378"/>
        <v>42675</v>
      </c>
      <c r="AL620" s="18">
        <f t="shared" si="378"/>
        <v>42705</v>
      </c>
      <c r="AM620" s="18">
        <f t="shared" si="378"/>
        <v>42736</v>
      </c>
      <c r="AN620" s="18">
        <f t="shared" si="378"/>
        <v>42767</v>
      </c>
      <c r="AO620" s="18">
        <f t="shared" si="378"/>
        <v>42795</v>
      </c>
      <c r="AP620" s="18">
        <f t="shared" si="378"/>
        <v>42826</v>
      </c>
      <c r="AQ620" s="18">
        <f t="shared" si="378"/>
        <v>42856</v>
      </c>
      <c r="AR620" s="18">
        <f t="shared" si="378"/>
        <v>42887</v>
      </c>
      <c r="AS620" s="18">
        <f t="shared" si="378"/>
        <v>42917</v>
      </c>
      <c r="AT620" s="18">
        <f t="shared" si="378"/>
        <v>42948</v>
      </c>
      <c r="AU620" s="18">
        <f t="shared" si="378"/>
        <v>42979</v>
      </c>
      <c r="AV620" s="18">
        <f t="shared" si="378"/>
        <v>43009</v>
      </c>
      <c r="AW620" s="18">
        <f t="shared" si="378"/>
        <v>43040</v>
      </c>
      <c r="AX620" s="18">
        <f t="shared" si="378"/>
        <v>43070</v>
      </c>
      <c r="AY620" s="18">
        <f t="shared" si="378"/>
        <v>43101</v>
      </c>
      <c r="AZ620" s="18">
        <f t="shared" si="378"/>
        <v>43132</v>
      </c>
      <c r="BA620" s="18">
        <f t="shared" si="378"/>
        <v>43160</v>
      </c>
      <c r="BB620" s="18">
        <f t="shared" si="378"/>
        <v>43191</v>
      </c>
      <c r="BC620" s="18">
        <f t="shared" si="378"/>
        <v>43221</v>
      </c>
      <c r="BD620" s="18">
        <f t="shared" si="378"/>
        <v>43252</v>
      </c>
      <c r="BE620" s="18">
        <f t="shared" si="378"/>
        <v>43282</v>
      </c>
      <c r="BF620" s="18">
        <f t="shared" si="378"/>
        <v>43313</v>
      </c>
      <c r="BG620" s="18">
        <f t="shared" si="378"/>
        <v>43344</v>
      </c>
      <c r="BH620" s="18">
        <f t="shared" si="378"/>
        <v>43374</v>
      </c>
      <c r="BI620" s="18">
        <f t="shared" si="378"/>
        <v>43405</v>
      </c>
      <c r="BJ620" s="18">
        <f t="shared" si="378"/>
        <v>43435</v>
      </c>
      <c r="BL620" s="93" t="s">
        <v>18</v>
      </c>
      <c r="BM620" s="93" t="s">
        <v>19</v>
      </c>
      <c r="BN620" s="93" t="s">
        <v>20</v>
      </c>
      <c r="BO620" s="93" t="s">
        <v>32</v>
      </c>
      <c r="BP620" s="93" t="s">
        <v>33</v>
      </c>
    </row>
    <row r="621" spans="2:68" ht="15" customHeight="1">
      <c r="B621" s="366">
        <f>'Charges variables (avancé)'!C68</f>
        <v>0</v>
      </c>
      <c r="C621" s="341">
        <f>C547*'Charges variables (avancé)'!$D68 +C560*'Charges variables (avancé)'!$E68</f>
        <v>0</v>
      </c>
      <c r="D621" s="341">
        <f>D547*'Charges variables (avancé)'!$D68 +D560*'Charges variables (avancé)'!$E68</f>
        <v>0</v>
      </c>
      <c r="E621" s="341">
        <f>E547*'Charges variables (avancé)'!$D68 +E560*'Charges variables (avancé)'!$E68</f>
        <v>0</v>
      </c>
      <c r="F621" s="341">
        <f>F547*'Charges variables (avancé)'!$D68 +F560*'Charges variables (avancé)'!$E68</f>
        <v>0</v>
      </c>
      <c r="G621" s="341">
        <f>G547*'Charges variables (avancé)'!$D68 +G560*'Charges variables (avancé)'!$E68</f>
        <v>0</v>
      </c>
      <c r="H621" s="341">
        <f>H547*'Charges variables (avancé)'!$D68 +H560*'Charges variables (avancé)'!$E68</f>
        <v>0</v>
      </c>
      <c r="I621" s="341">
        <f>I547*'Charges variables (avancé)'!$D68 +I560*'Charges variables (avancé)'!$E68</f>
        <v>0</v>
      </c>
      <c r="J621" s="341">
        <f>J547*'Charges variables (avancé)'!$D68 +J560*'Charges variables (avancé)'!$E68</f>
        <v>0</v>
      </c>
      <c r="K621" s="341">
        <f>K547*'Charges variables (avancé)'!$D68 +K560*'Charges variables (avancé)'!$E68</f>
        <v>0</v>
      </c>
      <c r="L621" s="341">
        <f>L547*'Charges variables (avancé)'!$D68 +L560*'Charges variables (avancé)'!$E68</f>
        <v>0</v>
      </c>
      <c r="M621" s="341">
        <f>M547*'Charges variables (avancé)'!$D68 +M560*'Charges variables (avancé)'!$E68</f>
        <v>0</v>
      </c>
      <c r="N621" s="341">
        <f>N547*'Charges variables (avancé)'!$D68 +N560*'Charges variables (avancé)'!$E68</f>
        <v>0</v>
      </c>
      <c r="O621" s="341">
        <f>O547*'Charges variables (avancé)'!$X68 +O560*'Charges variables (avancé)'!$Y68</f>
        <v>0</v>
      </c>
      <c r="P621" s="341">
        <f>P547*'Charges variables (avancé)'!$X68 +P560*'Charges variables (avancé)'!$Y68</f>
        <v>0</v>
      </c>
      <c r="Q621" s="341">
        <f>Q547*'Charges variables (avancé)'!$X68 +Q560*'Charges variables (avancé)'!$Y68</f>
        <v>0</v>
      </c>
      <c r="R621" s="341">
        <f>R547*'Charges variables (avancé)'!$X68 +R560*'Charges variables (avancé)'!$Y68</f>
        <v>0</v>
      </c>
      <c r="S621" s="341">
        <f>S547*'Charges variables (avancé)'!$X68 +S560*'Charges variables (avancé)'!$Y68</f>
        <v>0</v>
      </c>
      <c r="T621" s="341">
        <f>T547*'Charges variables (avancé)'!$X68 +T560*'Charges variables (avancé)'!$Y68</f>
        <v>0</v>
      </c>
      <c r="U621" s="341">
        <f>U547*'Charges variables (avancé)'!$X68 +U560*'Charges variables (avancé)'!$Y68</f>
        <v>0</v>
      </c>
      <c r="V621" s="341">
        <f>V547*'Charges variables (avancé)'!$X68 +V560*'Charges variables (avancé)'!$Y68</f>
        <v>0</v>
      </c>
      <c r="W621" s="341">
        <f>W547*'Charges variables (avancé)'!$X68 +W560*'Charges variables (avancé)'!$Y68</f>
        <v>0</v>
      </c>
      <c r="X621" s="341">
        <f>X547*'Charges variables (avancé)'!$X68 +X560*'Charges variables (avancé)'!$Y68</f>
        <v>0</v>
      </c>
      <c r="Y621" s="341">
        <f>Y547*'Charges variables (avancé)'!$X68 +Y560*'Charges variables (avancé)'!$Y68</f>
        <v>0</v>
      </c>
      <c r="Z621" s="341">
        <f>Z547*'Charges variables (avancé)'!$X68 +Z560*'Charges variables (avancé)'!$Y68</f>
        <v>0</v>
      </c>
      <c r="AA621" s="341">
        <f>AA547*'Charges variables (avancé)'!$Z68 +AA560*'Charges variables (avancé)'!$AA68</f>
        <v>0</v>
      </c>
      <c r="AB621" s="341">
        <f>AB547*'Charges variables (avancé)'!$Z68 +AB560*'Charges variables (avancé)'!$AA68</f>
        <v>0</v>
      </c>
      <c r="AC621" s="341">
        <f>AC547*'Charges variables (avancé)'!$Z68 +AC560*'Charges variables (avancé)'!$AA68</f>
        <v>0</v>
      </c>
      <c r="AD621" s="341">
        <f>AD547*'Charges variables (avancé)'!$Z68 +AD560*'Charges variables (avancé)'!$AA68</f>
        <v>0</v>
      </c>
      <c r="AE621" s="341">
        <f>AE547*'Charges variables (avancé)'!$Z68 +AE560*'Charges variables (avancé)'!$AA68</f>
        <v>0</v>
      </c>
      <c r="AF621" s="341">
        <f>AF547*'Charges variables (avancé)'!$Z68 +AF560*'Charges variables (avancé)'!$AA68</f>
        <v>0</v>
      </c>
      <c r="AG621" s="341">
        <f>AG547*'Charges variables (avancé)'!$Z68 +AG560*'Charges variables (avancé)'!$AA68</f>
        <v>0</v>
      </c>
      <c r="AH621" s="341">
        <f>AH547*'Charges variables (avancé)'!$Z68 +AH560*'Charges variables (avancé)'!$AA68</f>
        <v>0</v>
      </c>
      <c r="AI621" s="341">
        <f>AI547*'Charges variables (avancé)'!$Z68 +AI560*'Charges variables (avancé)'!$AA68</f>
        <v>0</v>
      </c>
      <c r="AJ621" s="341">
        <f>AJ547*'Charges variables (avancé)'!$Z68 +AJ560*'Charges variables (avancé)'!$AA68</f>
        <v>0</v>
      </c>
      <c r="AK621" s="341">
        <f>AK547*'Charges variables (avancé)'!$Z68 +AK560*'Charges variables (avancé)'!$AA68</f>
        <v>0</v>
      </c>
      <c r="AL621" s="341">
        <f>AL547*'Charges variables (avancé)'!$Z68 +AL560*'Charges variables (avancé)'!$AA68</f>
        <v>0</v>
      </c>
      <c r="AM621" s="341">
        <f>AM547*'Charges variables (avancé)'!$AB68 +AM560*'Charges variables (avancé)'!$AC68</f>
        <v>0</v>
      </c>
      <c r="AN621" s="341">
        <f>AN547*'Charges variables (avancé)'!$AB68 +AN560*'Charges variables (avancé)'!$AC68</f>
        <v>0</v>
      </c>
      <c r="AO621" s="341">
        <f>AO547*'Charges variables (avancé)'!$AB68 +AO560*'Charges variables (avancé)'!$AC68</f>
        <v>0</v>
      </c>
      <c r="AP621" s="341">
        <f>AP547*'Charges variables (avancé)'!$AB68 +AP560*'Charges variables (avancé)'!$AC68</f>
        <v>0</v>
      </c>
      <c r="AQ621" s="341">
        <f>AQ547*'Charges variables (avancé)'!$AB68 +AQ560*'Charges variables (avancé)'!$AC68</f>
        <v>0</v>
      </c>
      <c r="AR621" s="341">
        <f>AR547*'Charges variables (avancé)'!$AB68 +AR560*'Charges variables (avancé)'!$AC68</f>
        <v>0</v>
      </c>
      <c r="AS621" s="341">
        <f>AS547*'Charges variables (avancé)'!$AB68 +AS560*'Charges variables (avancé)'!$AC68</f>
        <v>0</v>
      </c>
      <c r="AT621" s="341">
        <f>AT547*'Charges variables (avancé)'!$AB68 +AT560*'Charges variables (avancé)'!$AC68</f>
        <v>0</v>
      </c>
      <c r="AU621" s="341">
        <f>AU547*'Charges variables (avancé)'!$AB68 +AU560*'Charges variables (avancé)'!$AC68</f>
        <v>0</v>
      </c>
      <c r="AV621" s="341">
        <f>AV547*'Charges variables (avancé)'!$AB68 +AV560*'Charges variables (avancé)'!$AC68</f>
        <v>0</v>
      </c>
      <c r="AW621" s="341">
        <f>AW547*'Charges variables (avancé)'!$AB68 +AW560*'Charges variables (avancé)'!$AC68</f>
        <v>0</v>
      </c>
      <c r="AX621" s="341">
        <f>AX547*'Charges variables (avancé)'!$AB68 +AX560*'Charges variables (avancé)'!$AC68</f>
        <v>0</v>
      </c>
      <c r="AY621" s="341">
        <f>AY547*'Charges variables (avancé)'!$AD68 +AY560*'Charges variables (avancé)'!$AE68</f>
        <v>0</v>
      </c>
      <c r="AZ621" s="341">
        <f>AZ547*'Charges variables (avancé)'!$AD68 +AZ560*'Charges variables (avancé)'!$AE68</f>
        <v>0</v>
      </c>
      <c r="BA621" s="341">
        <f>BA547*'Charges variables (avancé)'!$AD68 +BA560*'Charges variables (avancé)'!$AE68</f>
        <v>0</v>
      </c>
      <c r="BB621" s="341">
        <f>BB547*'Charges variables (avancé)'!$AD68 +BB560*'Charges variables (avancé)'!$AE68</f>
        <v>0</v>
      </c>
      <c r="BC621" s="341">
        <f>BC547*'Charges variables (avancé)'!$AD68 +BC560*'Charges variables (avancé)'!$AE68</f>
        <v>0</v>
      </c>
      <c r="BD621" s="341">
        <f>BD547*'Charges variables (avancé)'!$AD68 +BD560*'Charges variables (avancé)'!$AE68</f>
        <v>0</v>
      </c>
      <c r="BE621" s="341">
        <f>BE547*'Charges variables (avancé)'!$AD68 +BE560*'Charges variables (avancé)'!$AE68</f>
        <v>0</v>
      </c>
      <c r="BF621" s="341">
        <f>BF547*'Charges variables (avancé)'!$AD68 +BF560*'Charges variables (avancé)'!$AE68</f>
        <v>0</v>
      </c>
      <c r="BG621" s="341">
        <f>BG547*'Charges variables (avancé)'!$AD68 +BG560*'Charges variables (avancé)'!$AE68</f>
        <v>0</v>
      </c>
      <c r="BH621" s="341">
        <f>BH547*'Charges variables (avancé)'!$AD68 +BH560*'Charges variables (avancé)'!$AE68</f>
        <v>0</v>
      </c>
      <c r="BI621" s="341">
        <f>BI547*'Charges variables (avancé)'!$AD68 +BI560*'Charges variables (avancé)'!$AE68</f>
        <v>0</v>
      </c>
      <c r="BJ621" s="341">
        <f>BJ547*'Charges variables (avancé)'!$AD68 +BJ560*'Charges variables (avancé)'!$AE68</f>
        <v>0</v>
      </c>
      <c r="BL621" s="353">
        <f t="shared" ref="BL621:BL628" si="379">SUM(C621:N621)</f>
        <v>0</v>
      </c>
      <c r="BM621" s="353">
        <f t="shared" ref="BM621:BM628" si="380">SUM(O621:Z621)</f>
        <v>0</v>
      </c>
      <c r="BN621" s="353">
        <f t="shared" ref="BN621:BN628" si="381">SUM(AA621:AL621)</f>
        <v>0</v>
      </c>
      <c r="BO621" s="353">
        <f t="shared" ref="BO621:BO628" si="382">SUM(AM621:AX621)</f>
        <v>0</v>
      </c>
      <c r="BP621" s="353">
        <f t="shared" ref="BP621:BP628" si="383">SUM(AY621:BJ621)</f>
        <v>0</v>
      </c>
    </row>
    <row r="622" spans="2:68" ht="15" customHeight="1">
      <c r="B622" s="366">
        <f>'Charges variables (avancé)'!C69</f>
        <v>0</v>
      </c>
      <c r="C622" s="341">
        <f>C548*'Charges variables (avancé)'!$D69 +C561*'Charges variables (avancé)'!$E69</f>
        <v>0</v>
      </c>
      <c r="D622" s="341">
        <f>D548*'Charges variables (avancé)'!$D69 +D561*'Charges variables (avancé)'!$E69</f>
        <v>0</v>
      </c>
      <c r="E622" s="341">
        <f>E548*'Charges variables (avancé)'!$D69 +E561*'Charges variables (avancé)'!$E69</f>
        <v>0</v>
      </c>
      <c r="F622" s="341">
        <f>F548*'Charges variables (avancé)'!$D69 +F561*'Charges variables (avancé)'!$E69</f>
        <v>0</v>
      </c>
      <c r="G622" s="341">
        <f>G548*'Charges variables (avancé)'!$D69 +G561*'Charges variables (avancé)'!$E69</f>
        <v>0</v>
      </c>
      <c r="H622" s="341">
        <f>H548*'Charges variables (avancé)'!$D69 +H561*'Charges variables (avancé)'!$E69</f>
        <v>0</v>
      </c>
      <c r="I622" s="341">
        <f>I548*'Charges variables (avancé)'!$D69 +I561*'Charges variables (avancé)'!$E69</f>
        <v>0</v>
      </c>
      <c r="J622" s="341">
        <f>J548*'Charges variables (avancé)'!$D69 +J561*'Charges variables (avancé)'!$E69</f>
        <v>0</v>
      </c>
      <c r="K622" s="341">
        <f>K548*'Charges variables (avancé)'!$D69 +K561*'Charges variables (avancé)'!$E69</f>
        <v>0</v>
      </c>
      <c r="L622" s="341">
        <f>L548*'Charges variables (avancé)'!$D69 +L561*'Charges variables (avancé)'!$E69</f>
        <v>0</v>
      </c>
      <c r="M622" s="341">
        <f>M548*'Charges variables (avancé)'!$D69 +M561*'Charges variables (avancé)'!$E69</f>
        <v>0</v>
      </c>
      <c r="N622" s="341">
        <f>N548*'Charges variables (avancé)'!$D69 +N561*'Charges variables (avancé)'!$E69</f>
        <v>0</v>
      </c>
      <c r="O622" s="341">
        <f>O548*'Charges variables (avancé)'!$X69 +O561*'Charges variables (avancé)'!$Y69</f>
        <v>0</v>
      </c>
      <c r="P622" s="341">
        <f>P548*'Charges variables (avancé)'!$X69 +P561*'Charges variables (avancé)'!$Y69</f>
        <v>0</v>
      </c>
      <c r="Q622" s="341">
        <f>Q548*'Charges variables (avancé)'!$X69 +Q561*'Charges variables (avancé)'!$Y69</f>
        <v>0</v>
      </c>
      <c r="R622" s="341">
        <f>R548*'Charges variables (avancé)'!$X69 +R561*'Charges variables (avancé)'!$Y69</f>
        <v>0</v>
      </c>
      <c r="S622" s="341">
        <f>S548*'Charges variables (avancé)'!$X69 +S561*'Charges variables (avancé)'!$Y69</f>
        <v>0</v>
      </c>
      <c r="T622" s="341">
        <f>T548*'Charges variables (avancé)'!$X69 +T561*'Charges variables (avancé)'!$Y69</f>
        <v>0</v>
      </c>
      <c r="U622" s="341">
        <f>U548*'Charges variables (avancé)'!$X69 +U561*'Charges variables (avancé)'!$Y69</f>
        <v>0</v>
      </c>
      <c r="V622" s="341">
        <f>V548*'Charges variables (avancé)'!$X69 +V561*'Charges variables (avancé)'!$Y69</f>
        <v>0</v>
      </c>
      <c r="W622" s="341">
        <f>W548*'Charges variables (avancé)'!$X69 +W561*'Charges variables (avancé)'!$Y69</f>
        <v>0</v>
      </c>
      <c r="X622" s="341">
        <f>X548*'Charges variables (avancé)'!$X69 +X561*'Charges variables (avancé)'!$Y69</f>
        <v>0</v>
      </c>
      <c r="Y622" s="341">
        <f>Y548*'Charges variables (avancé)'!$X69 +Y561*'Charges variables (avancé)'!$Y69</f>
        <v>0</v>
      </c>
      <c r="Z622" s="341">
        <f>Z548*'Charges variables (avancé)'!$X69 +Z561*'Charges variables (avancé)'!$Y69</f>
        <v>0</v>
      </c>
      <c r="AA622" s="341">
        <f>AA548*'Charges variables (avancé)'!$Z69 +AA561*'Charges variables (avancé)'!$AA69</f>
        <v>0</v>
      </c>
      <c r="AB622" s="341">
        <f>AB548*'Charges variables (avancé)'!$Z69 +AB561*'Charges variables (avancé)'!$AA69</f>
        <v>0</v>
      </c>
      <c r="AC622" s="341">
        <f>AC548*'Charges variables (avancé)'!$Z69 +AC561*'Charges variables (avancé)'!$AA69</f>
        <v>0</v>
      </c>
      <c r="AD622" s="341">
        <f>AD548*'Charges variables (avancé)'!$Z69 +AD561*'Charges variables (avancé)'!$AA69</f>
        <v>0</v>
      </c>
      <c r="AE622" s="341">
        <f>AE548*'Charges variables (avancé)'!$Z69 +AE561*'Charges variables (avancé)'!$AA69</f>
        <v>0</v>
      </c>
      <c r="AF622" s="341">
        <f>AF548*'Charges variables (avancé)'!$Z69 +AF561*'Charges variables (avancé)'!$AA69</f>
        <v>0</v>
      </c>
      <c r="AG622" s="341">
        <f>AG548*'Charges variables (avancé)'!$Z69 +AG561*'Charges variables (avancé)'!$AA69</f>
        <v>0</v>
      </c>
      <c r="AH622" s="341">
        <f>AH548*'Charges variables (avancé)'!$Z69 +AH561*'Charges variables (avancé)'!$AA69</f>
        <v>0</v>
      </c>
      <c r="AI622" s="341">
        <f>AI548*'Charges variables (avancé)'!$Z69 +AI561*'Charges variables (avancé)'!$AA69</f>
        <v>0</v>
      </c>
      <c r="AJ622" s="341">
        <f>AJ548*'Charges variables (avancé)'!$Z69 +AJ561*'Charges variables (avancé)'!$AA69</f>
        <v>0</v>
      </c>
      <c r="AK622" s="341">
        <f>AK548*'Charges variables (avancé)'!$Z69 +AK561*'Charges variables (avancé)'!$AA69</f>
        <v>0</v>
      </c>
      <c r="AL622" s="341">
        <f>AL548*'Charges variables (avancé)'!$Z69 +AL561*'Charges variables (avancé)'!$AA69</f>
        <v>0</v>
      </c>
      <c r="AM622" s="341">
        <f>AM548*'Charges variables (avancé)'!$AB69 +AM561*'Charges variables (avancé)'!$AC69</f>
        <v>0</v>
      </c>
      <c r="AN622" s="341">
        <f>AN548*'Charges variables (avancé)'!$AB69 +AN561*'Charges variables (avancé)'!$AC69</f>
        <v>0</v>
      </c>
      <c r="AO622" s="341">
        <f>AO548*'Charges variables (avancé)'!$AB69 +AO561*'Charges variables (avancé)'!$AC69</f>
        <v>0</v>
      </c>
      <c r="AP622" s="341">
        <f>AP548*'Charges variables (avancé)'!$AB69 +AP561*'Charges variables (avancé)'!$AC69</f>
        <v>0</v>
      </c>
      <c r="AQ622" s="341">
        <f>AQ548*'Charges variables (avancé)'!$AB69 +AQ561*'Charges variables (avancé)'!$AC69</f>
        <v>0</v>
      </c>
      <c r="AR622" s="341">
        <f>AR548*'Charges variables (avancé)'!$AB69 +AR561*'Charges variables (avancé)'!$AC69</f>
        <v>0</v>
      </c>
      <c r="AS622" s="341">
        <f>AS548*'Charges variables (avancé)'!$AB69 +AS561*'Charges variables (avancé)'!$AC69</f>
        <v>0</v>
      </c>
      <c r="AT622" s="341">
        <f>AT548*'Charges variables (avancé)'!$AB69 +AT561*'Charges variables (avancé)'!$AC69</f>
        <v>0</v>
      </c>
      <c r="AU622" s="341">
        <f>AU548*'Charges variables (avancé)'!$AB69 +AU561*'Charges variables (avancé)'!$AC69</f>
        <v>0</v>
      </c>
      <c r="AV622" s="341">
        <f>AV548*'Charges variables (avancé)'!$AB69 +AV561*'Charges variables (avancé)'!$AC69</f>
        <v>0</v>
      </c>
      <c r="AW622" s="341">
        <f>AW548*'Charges variables (avancé)'!$AB69 +AW561*'Charges variables (avancé)'!$AC69</f>
        <v>0</v>
      </c>
      <c r="AX622" s="341">
        <f>AX548*'Charges variables (avancé)'!$AB69 +AX561*'Charges variables (avancé)'!$AC69</f>
        <v>0</v>
      </c>
      <c r="AY622" s="341">
        <f>AY548*'Charges variables (avancé)'!$AD69 +AY561*'Charges variables (avancé)'!$AE69</f>
        <v>0</v>
      </c>
      <c r="AZ622" s="341">
        <f>AZ548*'Charges variables (avancé)'!$AD69 +AZ561*'Charges variables (avancé)'!$AE69</f>
        <v>0</v>
      </c>
      <c r="BA622" s="341">
        <f>BA548*'Charges variables (avancé)'!$AD69 +BA561*'Charges variables (avancé)'!$AE69</f>
        <v>0</v>
      </c>
      <c r="BB622" s="341">
        <f>BB548*'Charges variables (avancé)'!$AD69 +BB561*'Charges variables (avancé)'!$AE69</f>
        <v>0</v>
      </c>
      <c r="BC622" s="341">
        <f>BC548*'Charges variables (avancé)'!$AD69 +BC561*'Charges variables (avancé)'!$AE69</f>
        <v>0</v>
      </c>
      <c r="BD622" s="341">
        <f>BD548*'Charges variables (avancé)'!$AD69 +BD561*'Charges variables (avancé)'!$AE69</f>
        <v>0</v>
      </c>
      <c r="BE622" s="341">
        <f>BE548*'Charges variables (avancé)'!$AD69 +BE561*'Charges variables (avancé)'!$AE69</f>
        <v>0</v>
      </c>
      <c r="BF622" s="341">
        <f>BF548*'Charges variables (avancé)'!$AD69 +BF561*'Charges variables (avancé)'!$AE69</f>
        <v>0</v>
      </c>
      <c r="BG622" s="341">
        <f>BG548*'Charges variables (avancé)'!$AD69 +BG561*'Charges variables (avancé)'!$AE69</f>
        <v>0</v>
      </c>
      <c r="BH622" s="341">
        <f>BH548*'Charges variables (avancé)'!$AD69 +BH561*'Charges variables (avancé)'!$AE69</f>
        <v>0</v>
      </c>
      <c r="BI622" s="341">
        <f>BI548*'Charges variables (avancé)'!$AD69 +BI561*'Charges variables (avancé)'!$AE69</f>
        <v>0</v>
      </c>
      <c r="BJ622" s="341">
        <f>BJ548*'Charges variables (avancé)'!$AD69 +BJ561*'Charges variables (avancé)'!$AE69</f>
        <v>0</v>
      </c>
      <c r="BL622" s="353">
        <f t="shared" si="379"/>
        <v>0</v>
      </c>
      <c r="BM622" s="353">
        <f t="shared" si="380"/>
        <v>0</v>
      </c>
      <c r="BN622" s="353">
        <f t="shared" si="381"/>
        <v>0</v>
      </c>
      <c r="BO622" s="353">
        <f t="shared" si="382"/>
        <v>0</v>
      </c>
      <c r="BP622" s="353">
        <f t="shared" si="383"/>
        <v>0</v>
      </c>
    </row>
    <row r="623" spans="2:68" ht="15" customHeight="1">
      <c r="B623" s="366">
        <f>'Charges variables (avancé)'!C70</f>
        <v>0</v>
      </c>
      <c r="C623" s="341">
        <f>C549*'Charges variables (avancé)'!$D70 +C562*'Charges variables (avancé)'!$E70</f>
        <v>0</v>
      </c>
      <c r="D623" s="341">
        <f>D549*'Charges variables (avancé)'!$D70 +D562*'Charges variables (avancé)'!$E70</f>
        <v>0</v>
      </c>
      <c r="E623" s="341">
        <f>E549*'Charges variables (avancé)'!$D70 +E562*'Charges variables (avancé)'!$E70</f>
        <v>0</v>
      </c>
      <c r="F623" s="341">
        <f>F549*'Charges variables (avancé)'!$D70 +F562*'Charges variables (avancé)'!$E70</f>
        <v>0</v>
      </c>
      <c r="G623" s="341">
        <f>G549*'Charges variables (avancé)'!$D70 +G562*'Charges variables (avancé)'!$E70</f>
        <v>0</v>
      </c>
      <c r="H623" s="341">
        <f>H549*'Charges variables (avancé)'!$D70 +H562*'Charges variables (avancé)'!$E70</f>
        <v>0</v>
      </c>
      <c r="I623" s="341">
        <f>I549*'Charges variables (avancé)'!$D70 +I562*'Charges variables (avancé)'!$E70</f>
        <v>0</v>
      </c>
      <c r="J623" s="341">
        <f>J549*'Charges variables (avancé)'!$D70 +J562*'Charges variables (avancé)'!$E70</f>
        <v>0</v>
      </c>
      <c r="K623" s="341">
        <f>K549*'Charges variables (avancé)'!$D70 +K562*'Charges variables (avancé)'!$E70</f>
        <v>0</v>
      </c>
      <c r="L623" s="341">
        <f>L549*'Charges variables (avancé)'!$D70 +L562*'Charges variables (avancé)'!$E70</f>
        <v>0</v>
      </c>
      <c r="M623" s="341">
        <f>M549*'Charges variables (avancé)'!$D70 +M562*'Charges variables (avancé)'!$E70</f>
        <v>0</v>
      </c>
      <c r="N623" s="341">
        <f>N549*'Charges variables (avancé)'!$D70 +N562*'Charges variables (avancé)'!$E70</f>
        <v>0</v>
      </c>
      <c r="O623" s="341">
        <f>O549*'Charges variables (avancé)'!$X70 +O562*'Charges variables (avancé)'!$Y70</f>
        <v>0</v>
      </c>
      <c r="P623" s="341">
        <f>P549*'Charges variables (avancé)'!$X70 +P562*'Charges variables (avancé)'!$Y70</f>
        <v>0</v>
      </c>
      <c r="Q623" s="341">
        <f>Q549*'Charges variables (avancé)'!$X70 +Q562*'Charges variables (avancé)'!$Y70</f>
        <v>0</v>
      </c>
      <c r="R623" s="341">
        <f>R549*'Charges variables (avancé)'!$X70 +R562*'Charges variables (avancé)'!$Y70</f>
        <v>0</v>
      </c>
      <c r="S623" s="341">
        <f>S549*'Charges variables (avancé)'!$X70 +S562*'Charges variables (avancé)'!$Y70</f>
        <v>0</v>
      </c>
      <c r="T623" s="341">
        <f>T549*'Charges variables (avancé)'!$X70 +T562*'Charges variables (avancé)'!$Y70</f>
        <v>0</v>
      </c>
      <c r="U623" s="341">
        <f>U549*'Charges variables (avancé)'!$X70 +U562*'Charges variables (avancé)'!$Y70</f>
        <v>0</v>
      </c>
      <c r="V623" s="341">
        <f>V549*'Charges variables (avancé)'!$X70 +V562*'Charges variables (avancé)'!$Y70</f>
        <v>0</v>
      </c>
      <c r="W623" s="341">
        <f>W549*'Charges variables (avancé)'!$X70 +W562*'Charges variables (avancé)'!$Y70</f>
        <v>0</v>
      </c>
      <c r="X623" s="341">
        <f>X549*'Charges variables (avancé)'!$X70 +X562*'Charges variables (avancé)'!$Y70</f>
        <v>0</v>
      </c>
      <c r="Y623" s="341">
        <f>Y549*'Charges variables (avancé)'!$X70 +Y562*'Charges variables (avancé)'!$Y70</f>
        <v>0</v>
      </c>
      <c r="Z623" s="341">
        <f>Z549*'Charges variables (avancé)'!$X70 +Z562*'Charges variables (avancé)'!$Y70</f>
        <v>0</v>
      </c>
      <c r="AA623" s="341">
        <f>AA549*'Charges variables (avancé)'!$Z70 +AA562*'Charges variables (avancé)'!$AA70</f>
        <v>0</v>
      </c>
      <c r="AB623" s="341">
        <f>AB549*'Charges variables (avancé)'!$Z70 +AB562*'Charges variables (avancé)'!$AA70</f>
        <v>0</v>
      </c>
      <c r="AC623" s="341">
        <f>AC549*'Charges variables (avancé)'!$Z70 +AC562*'Charges variables (avancé)'!$AA70</f>
        <v>0</v>
      </c>
      <c r="AD623" s="341">
        <f>AD549*'Charges variables (avancé)'!$Z70 +AD562*'Charges variables (avancé)'!$AA70</f>
        <v>0</v>
      </c>
      <c r="AE623" s="341">
        <f>AE549*'Charges variables (avancé)'!$Z70 +AE562*'Charges variables (avancé)'!$AA70</f>
        <v>0</v>
      </c>
      <c r="AF623" s="341">
        <f>AF549*'Charges variables (avancé)'!$Z70 +AF562*'Charges variables (avancé)'!$AA70</f>
        <v>0</v>
      </c>
      <c r="AG623" s="341">
        <f>AG549*'Charges variables (avancé)'!$Z70 +AG562*'Charges variables (avancé)'!$AA70</f>
        <v>0</v>
      </c>
      <c r="AH623" s="341">
        <f>AH549*'Charges variables (avancé)'!$Z70 +AH562*'Charges variables (avancé)'!$AA70</f>
        <v>0</v>
      </c>
      <c r="AI623" s="341">
        <f>AI549*'Charges variables (avancé)'!$Z70 +AI562*'Charges variables (avancé)'!$AA70</f>
        <v>0</v>
      </c>
      <c r="AJ623" s="341">
        <f>AJ549*'Charges variables (avancé)'!$Z70 +AJ562*'Charges variables (avancé)'!$AA70</f>
        <v>0</v>
      </c>
      <c r="AK623" s="341">
        <f>AK549*'Charges variables (avancé)'!$Z70 +AK562*'Charges variables (avancé)'!$AA70</f>
        <v>0</v>
      </c>
      <c r="AL623" s="341">
        <f>AL549*'Charges variables (avancé)'!$Z70 +AL562*'Charges variables (avancé)'!$AA70</f>
        <v>0</v>
      </c>
      <c r="AM623" s="341">
        <f>AM549*'Charges variables (avancé)'!$AB70 +AM562*'Charges variables (avancé)'!$AC70</f>
        <v>0</v>
      </c>
      <c r="AN623" s="341">
        <f>AN549*'Charges variables (avancé)'!$AB70 +AN562*'Charges variables (avancé)'!$AC70</f>
        <v>0</v>
      </c>
      <c r="AO623" s="341">
        <f>AO549*'Charges variables (avancé)'!$AB70 +AO562*'Charges variables (avancé)'!$AC70</f>
        <v>0</v>
      </c>
      <c r="AP623" s="341">
        <f>AP549*'Charges variables (avancé)'!$AB70 +AP562*'Charges variables (avancé)'!$AC70</f>
        <v>0</v>
      </c>
      <c r="AQ623" s="341">
        <f>AQ549*'Charges variables (avancé)'!$AB70 +AQ562*'Charges variables (avancé)'!$AC70</f>
        <v>0</v>
      </c>
      <c r="AR623" s="341">
        <f>AR549*'Charges variables (avancé)'!$AB70 +AR562*'Charges variables (avancé)'!$AC70</f>
        <v>0</v>
      </c>
      <c r="AS623" s="341">
        <f>AS549*'Charges variables (avancé)'!$AB70 +AS562*'Charges variables (avancé)'!$AC70</f>
        <v>0</v>
      </c>
      <c r="AT623" s="341">
        <f>AT549*'Charges variables (avancé)'!$AB70 +AT562*'Charges variables (avancé)'!$AC70</f>
        <v>0</v>
      </c>
      <c r="AU623" s="341">
        <f>AU549*'Charges variables (avancé)'!$AB70 +AU562*'Charges variables (avancé)'!$AC70</f>
        <v>0</v>
      </c>
      <c r="AV623" s="341">
        <f>AV549*'Charges variables (avancé)'!$AB70 +AV562*'Charges variables (avancé)'!$AC70</f>
        <v>0</v>
      </c>
      <c r="AW623" s="341">
        <f>AW549*'Charges variables (avancé)'!$AB70 +AW562*'Charges variables (avancé)'!$AC70</f>
        <v>0</v>
      </c>
      <c r="AX623" s="341">
        <f>AX549*'Charges variables (avancé)'!$AB70 +AX562*'Charges variables (avancé)'!$AC70</f>
        <v>0</v>
      </c>
      <c r="AY623" s="341">
        <f>AY549*'Charges variables (avancé)'!$AD70 +AY562*'Charges variables (avancé)'!$AE70</f>
        <v>0</v>
      </c>
      <c r="AZ623" s="341">
        <f>AZ549*'Charges variables (avancé)'!$AD70 +AZ562*'Charges variables (avancé)'!$AE70</f>
        <v>0</v>
      </c>
      <c r="BA623" s="341">
        <f>BA549*'Charges variables (avancé)'!$AD70 +BA562*'Charges variables (avancé)'!$AE70</f>
        <v>0</v>
      </c>
      <c r="BB623" s="341">
        <f>BB549*'Charges variables (avancé)'!$AD70 +BB562*'Charges variables (avancé)'!$AE70</f>
        <v>0</v>
      </c>
      <c r="BC623" s="341">
        <f>BC549*'Charges variables (avancé)'!$AD70 +BC562*'Charges variables (avancé)'!$AE70</f>
        <v>0</v>
      </c>
      <c r="BD623" s="341">
        <f>BD549*'Charges variables (avancé)'!$AD70 +BD562*'Charges variables (avancé)'!$AE70</f>
        <v>0</v>
      </c>
      <c r="BE623" s="341">
        <f>BE549*'Charges variables (avancé)'!$AD70 +BE562*'Charges variables (avancé)'!$AE70</f>
        <v>0</v>
      </c>
      <c r="BF623" s="341">
        <f>BF549*'Charges variables (avancé)'!$AD70 +BF562*'Charges variables (avancé)'!$AE70</f>
        <v>0</v>
      </c>
      <c r="BG623" s="341">
        <f>BG549*'Charges variables (avancé)'!$AD70 +BG562*'Charges variables (avancé)'!$AE70</f>
        <v>0</v>
      </c>
      <c r="BH623" s="341">
        <f>BH549*'Charges variables (avancé)'!$AD70 +BH562*'Charges variables (avancé)'!$AE70</f>
        <v>0</v>
      </c>
      <c r="BI623" s="341">
        <f>BI549*'Charges variables (avancé)'!$AD70 +BI562*'Charges variables (avancé)'!$AE70</f>
        <v>0</v>
      </c>
      <c r="BJ623" s="341">
        <f>BJ549*'Charges variables (avancé)'!$AD70 +BJ562*'Charges variables (avancé)'!$AE70</f>
        <v>0</v>
      </c>
      <c r="BL623" s="353">
        <f t="shared" si="379"/>
        <v>0</v>
      </c>
      <c r="BM623" s="353">
        <f t="shared" si="380"/>
        <v>0</v>
      </c>
      <c r="BN623" s="353">
        <f t="shared" si="381"/>
        <v>0</v>
      </c>
      <c r="BO623" s="353">
        <f t="shared" si="382"/>
        <v>0</v>
      </c>
      <c r="BP623" s="353">
        <f t="shared" si="383"/>
        <v>0</v>
      </c>
    </row>
    <row r="624" spans="2:68" ht="15" customHeight="1">
      <c r="B624" s="366">
        <f>'Charges variables (avancé)'!C71</f>
        <v>0</v>
      </c>
      <c r="C624" s="341">
        <f>C550*'Charges variables (avancé)'!$D71 +C563*'Charges variables (avancé)'!$E71</f>
        <v>0</v>
      </c>
      <c r="D624" s="341">
        <f>D550*'Charges variables (avancé)'!$D71 +D563*'Charges variables (avancé)'!$E71</f>
        <v>0</v>
      </c>
      <c r="E624" s="341">
        <f>E550*'Charges variables (avancé)'!$D71 +E563*'Charges variables (avancé)'!$E71</f>
        <v>0</v>
      </c>
      <c r="F624" s="341">
        <f>F550*'Charges variables (avancé)'!$D71 +F563*'Charges variables (avancé)'!$E71</f>
        <v>0</v>
      </c>
      <c r="G624" s="341">
        <f>G550*'Charges variables (avancé)'!$D71 +G563*'Charges variables (avancé)'!$E71</f>
        <v>0</v>
      </c>
      <c r="H624" s="341">
        <f>H550*'Charges variables (avancé)'!$D71 +H563*'Charges variables (avancé)'!$E71</f>
        <v>0</v>
      </c>
      <c r="I624" s="341">
        <f>I550*'Charges variables (avancé)'!$D71 +I563*'Charges variables (avancé)'!$E71</f>
        <v>0</v>
      </c>
      <c r="J624" s="341">
        <f>J550*'Charges variables (avancé)'!$D71 +J563*'Charges variables (avancé)'!$E71</f>
        <v>0</v>
      </c>
      <c r="K624" s="341">
        <f>K550*'Charges variables (avancé)'!$D71 +K563*'Charges variables (avancé)'!$E71</f>
        <v>0</v>
      </c>
      <c r="L624" s="341">
        <f>L550*'Charges variables (avancé)'!$D71 +L563*'Charges variables (avancé)'!$E71</f>
        <v>0</v>
      </c>
      <c r="M624" s="341">
        <f>M550*'Charges variables (avancé)'!$D71 +M563*'Charges variables (avancé)'!$E71</f>
        <v>0</v>
      </c>
      <c r="N624" s="341">
        <f>N550*'Charges variables (avancé)'!$D71 +N563*'Charges variables (avancé)'!$E71</f>
        <v>0</v>
      </c>
      <c r="O624" s="341">
        <f>O550*'Charges variables (avancé)'!$X71 +O563*'Charges variables (avancé)'!$Y71</f>
        <v>0</v>
      </c>
      <c r="P624" s="341">
        <f>P550*'Charges variables (avancé)'!$X71 +P563*'Charges variables (avancé)'!$Y71</f>
        <v>0</v>
      </c>
      <c r="Q624" s="341">
        <f>Q550*'Charges variables (avancé)'!$X71 +Q563*'Charges variables (avancé)'!$Y71</f>
        <v>0</v>
      </c>
      <c r="R624" s="341">
        <f>R550*'Charges variables (avancé)'!$X71 +R563*'Charges variables (avancé)'!$Y71</f>
        <v>0</v>
      </c>
      <c r="S624" s="341">
        <f>S550*'Charges variables (avancé)'!$X71 +S563*'Charges variables (avancé)'!$Y71</f>
        <v>0</v>
      </c>
      <c r="T624" s="341">
        <f>T550*'Charges variables (avancé)'!$X71 +T563*'Charges variables (avancé)'!$Y71</f>
        <v>0</v>
      </c>
      <c r="U624" s="341">
        <f>U550*'Charges variables (avancé)'!$X71 +U563*'Charges variables (avancé)'!$Y71</f>
        <v>0</v>
      </c>
      <c r="V624" s="341">
        <f>V550*'Charges variables (avancé)'!$X71 +V563*'Charges variables (avancé)'!$Y71</f>
        <v>0</v>
      </c>
      <c r="W624" s="341">
        <f>W550*'Charges variables (avancé)'!$X71 +W563*'Charges variables (avancé)'!$Y71</f>
        <v>0</v>
      </c>
      <c r="X624" s="341">
        <f>X550*'Charges variables (avancé)'!$X71 +X563*'Charges variables (avancé)'!$Y71</f>
        <v>0</v>
      </c>
      <c r="Y624" s="341">
        <f>Y550*'Charges variables (avancé)'!$X71 +Y563*'Charges variables (avancé)'!$Y71</f>
        <v>0</v>
      </c>
      <c r="Z624" s="341">
        <f>Z550*'Charges variables (avancé)'!$X71 +Z563*'Charges variables (avancé)'!$Y71</f>
        <v>0</v>
      </c>
      <c r="AA624" s="341">
        <f>AA550*'Charges variables (avancé)'!$Z71 +AA563*'Charges variables (avancé)'!$AA71</f>
        <v>0</v>
      </c>
      <c r="AB624" s="341">
        <f>AB550*'Charges variables (avancé)'!$Z71 +AB563*'Charges variables (avancé)'!$AA71</f>
        <v>0</v>
      </c>
      <c r="AC624" s="341">
        <f>AC550*'Charges variables (avancé)'!$Z71 +AC563*'Charges variables (avancé)'!$AA71</f>
        <v>0</v>
      </c>
      <c r="AD624" s="341">
        <f>AD550*'Charges variables (avancé)'!$Z71 +AD563*'Charges variables (avancé)'!$AA71</f>
        <v>0</v>
      </c>
      <c r="AE624" s="341">
        <f>AE550*'Charges variables (avancé)'!$Z71 +AE563*'Charges variables (avancé)'!$AA71</f>
        <v>0</v>
      </c>
      <c r="AF624" s="341">
        <f>AF550*'Charges variables (avancé)'!$Z71 +AF563*'Charges variables (avancé)'!$AA71</f>
        <v>0</v>
      </c>
      <c r="AG624" s="341">
        <f>AG550*'Charges variables (avancé)'!$Z71 +AG563*'Charges variables (avancé)'!$AA71</f>
        <v>0</v>
      </c>
      <c r="AH624" s="341">
        <f>AH550*'Charges variables (avancé)'!$Z71 +AH563*'Charges variables (avancé)'!$AA71</f>
        <v>0</v>
      </c>
      <c r="AI624" s="341">
        <f>AI550*'Charges variables (avancé)'!$Z71 +AI563*'Charges variables (avancé)'!$AA71</f>
        <v>0</v>
      </c>
      <c r="AJ624" s="341">
        <f>AJ550*'Charges variables (avancé)'!$Z71 +AJ563*'Charges variables (avancé)'!$AA71</f>
        <v>0</v>
      </c>
      <c r="AK624" s="341">
        <f>AK550*'Charges variables (avancé)'!$Z71 +AK563*'Charges variables (avancé)'!$AA71</f>
        <v>0</v>
      </c>
      <c r="AL624" s="341">
        <f>AL550*'Charges variables (avancé)'!$Z71 +AL563*'Charges variables (avancé)'!$AA71</f>
        <v>0</v>
      </c>
      <c r="AM624" s="341">
        <f>AM550*'Charges variables (avancé)'!$AB71 +AM563*'Charges variables (avancé)'!$AC71</f>
        <v>0</v>
      </c>
      <c r="AN624" s="341">
        <f>AN550*'Charges variables (avancé)'!$AB71 +AN563*'Charges variables (avancé)'!$AC71</f>
        <v>0</v>
      </c>
      <c r="AO624" s="341">
        <f>AO550*'Charges variables (avancé)'!$AB71 +AO563*'Charges variables (avancé)'!$AC71</f>
        <v>0</v>
      </c>
      <c r="AP624" s="341">
        <f>AP550*'Charges variables (avancé)'!$AB71 +AP563*'Charges variables (avancé)'!$AC71</f>
        <v>0</v>
      </c>
      <c r="AQ624" s="341">
        <f>AQ550*'Charges variables (avancé)'!$AB71 +AQ563*'Charges variables (avancé)'!$AC71</f>
        <v>0</v>
      </c>
      <c r="AR624" s="341">
        <f>AR550*'Charges variables (avancé)'!$AB71 +AR563*'Charges variables (avancé)'!$AC71</f>
        <v>0</v>
      </c>
      <c r="AS624" s="341">
        <f>AS550*'Charges variables (avancé)'!$AB71 +AS563*'Charges variables (avancé)'!$AC71</f>
        <v>0</v>
      </c>
      <c r="AT624" s="341">
        <f>AT550*'Charges variables (avancé)'!$AB71 +AT563*'Charges variables (avancé)'!$AC71</f>
        <v>0</v>
      </c>
      <c r="AU624" s="341">
        <f>AU550*'Charges variables (avancé)'!$AB71 +AU563*'Charges variables (avancé)'!$AC71</f>
        <v>0</v>
      </c>
      <c r="AV624" s="341">
        <f>AV550*'Charges variables (avancé)'!$AB71 +AV563*'Charges variables (avancé)'!$AC71</f>
        <v>0</v>
      </c>
      <c r="AW624" s="341">
        <f>AW550*'Charges variables (avancé)'!$AB71 +AW563*'Charges variables (avancé)'!$AC71</f>
        <v>0</v>
      </c>
      <c r="AX624" s="341">
        <f>AX550*'Charges variables (avancé)'!$AB71 +AX563*'Charges variables (avancé)'!$AC71</f>
        <v>0</v>
      </c>
      <c r="AY624" s="341">
        <f>AY550*'Charges variables (avancé)'!$AD71 +AY563*'Charges variables (avancé)'!$AE71</f>
        <v>0</v>
      </c>
      <c r="AZ624" s="341">
        <f>AZ550*'Charges variables (avancé)'!$AD71 +AZ563*'Charges variables (avancé)'!$AE71</f>
        <v>0</v>
      </c>
      <c r="BA624" s="341">
        <f>BA550*'Charges variables (avancé)'!$AD71 +BA563*'Charges variables (avancé)'!$AE71</f>
        <v>0</v>
      </c>
      <c r="BB624" s="341">
        <f>BB550*'Charges variables (avancé)'!$AD71 +BB563*'Charges variables (avancé)'!$AE71</f>
        <v>0</v>
      </c>
      <c r="BC624" s="341">
        <f>BC550*'Charges variables (avancé)'!$AD71 +BC563*'Charges variables (avancé)'!$AE71</f>
        <v>0</v>
      </c>
      <c r="BD624" s="341">
        <f>BD550*'Charges variables (avancé)'!$AD71 +BD563*'Charges variables (avancé)'!$AE71</f>
        <v>0</v>
      </c>
      <c r="BE624" s="341">
        <f>BE550*'Charges variables (avancé)'!$AD71 +BE563*'Charges variables (avancé)'!$AE71</f>
        <v>0</v>
      </c>
      <c r="BF624" s="341">
        <f>BF550*'Charges variables (avancé)'!$AD71 +BF563*'Charges variables (avancé)'!$AE71</f>
        <v>0</v>
      </c>
      <c r="BG624" s="341">
        <f>BG550*'Charges variables (avancé)'!$AD71 +BG563*'Charges variables (avancé)'!$AE71</f>
        <v>0</v>
      </c>
      <c r="BH624" s="341">
        <f>BH550*'Charges variables (avancé)'!$AD71 +BH563*'Charges variables (avancé)'!$AE71</f>
        <v>0</v>
      </c>
      <c r="BI624" s="341">
        <f>BI550*'Charges variables (avancé)'!$AD71 +BI563*'Charges variables (avancé)'!$AE71</f>
        <v>0</v>
      </c>
      <c r="BJ624" s="341">
        <f>BJ550*'Charges variables (avancé)'!$AD71 +BJ563*'Charges variables (avancé)'!$AE71</f>
        <v>0</v>
      </c>
      <c r="BL624" s="353">
        <f t="shared" si="379"/>
        <v>0</v>
      </c>
      <c r="BM624" s="353">
        <f t="shared" si="380"/>
        <v>0</v>
      </c>
      <c r="BN624" s="353">
        <f t="shared" si="381"/>
        <v>0</v>
      </c>
      <c r="BO624" s="353">
        <f t="shared" si="382"/>
        <v>0</v>
      </c>
      <c r="BP624" s="353">
        <f t="shared" si="383"/>
        <v>0</v>
      </c>
    </row>
    <row r="625" spans="2:68" ht="15" customHeight="1">
      <c r="B625" s="366">
        <f>'Charges variables (avancé)'!C72</f>
        <v>0</v>
      </c>
      <c r="C625" s="341">
        <f>C551*'Charges variables (avancé)'!$D72 +C564*'Charges variables (avancé)'!$E72</f>
        <v>0</v>
      </c>
      <c r="D625" s="341">
        <f>D551*'Charges variables (avancé)'!$D72 +D564*'Charges variables (avancé)'!$E72</f>
        <v>0</v>
      </c>
      <c r="E625" s="341">
        <f>E551*'Charges variables (avancé)'!$D72 +E564*'Charges variables (avancé)'!$E72</f>
        <v>0</v>
      </c>
      <c r="F625" s="341">
        <f>F551*'Charges variables (avancé)'!$D72 +F564*'Charges variables (avancé)'!$E72</f>
        <v>0</v>
      </c>
      <c r="G625" s="341">
        <f>G551*'Charges variables (avancé)'!$D72 +G564*'Charges variables (avancé)'!$E72</f>
        <v>0</v>
      </c>
      <c r="H625" s="341">
        <f>H551*'Charges variables (avancé)'!$D72 +H564*'Charges variables (avancé)'!$E72</f>
        <v>0</v>
      </c>
      <c r="I625" s="341">
        <f>I551*'Charges variables (avancé)'!$D72 +I564*'Charges variables (avancé)'!$E72</f>
        <v>0</v>
      </c>
      <c r="J625" s="341">
        <f>J551*'Charges variables (avancé)'!$D72 +J564*'Charges variables (avancé)'!$E72</f>
        <v>0</v>
      </c>
      <c r="K625" s="341">
        <f>K551*'Charges variables (avancé)'!$D72 +K564*'Charges variables (avancé)'!$E72</f>
        <v>0</v>
      </c>
      <c r="L625" s="341">
        <f>L551*'Charges variables (avancé)'!$D72 +L564*'Charges variables (avancé)'!$E72</f>
        <v>0</v>
      </c>
      <c r="M625" s="341">
        <f>M551*'Charges variables (avancé)'!$D72 +M564*'Charges variables (avancé)'!$E72</f>
        <v>0</v>
      </c>
      <c r="N625" s="341">
        <f>N551*'Charges variables (avancé)'!$D72 +N564*'Charges variables (avancé)'!$E72</f>
        <v>0</v>
      </c>
      <c r="O625" s="341">
        <f>O551*'Charges variables (avancé)'!$X72 +O564*'Charges variables (avancé)'!$Y72</f>
        <v>0</v>
      </c>
      <c r="P625" s="341">
        <f>P551*'Charges variables (avancé)'!$X72 +P564*'Charges variables (avancé)'!$Y72</f>
        <v>0</v>
      </c>
      <c r="Q625" s="341">
        <f>Q551*'Charges variables (avancé)'!$X72 +Q564*'Charges variables (avancé)'!$Y72</f>
        <v>0</v>
      </c>
      <c r="R625" s="341">
        <f>R551*'Charges variables (avancé)'!$X72 +R564*'Charges variables (avancé)'!$Y72</f>
        <v>0</v>
      </c>
      <c r="S625" s="341">
        <f>S551*'Charges variables (avancé)'!$X72 +S564*'Charges variables (avancé)'!$Y72</f>
        <v>0</v>
      </c>
      <c r="T625" s="341">
        <f>T551*'Charges variables (avancé)'!$X72 +T564*'Charges variables (avancé)'!$Y72</f>
        <v>0</v>
      </c>
      <c r="U625" s="341">
        <f>U551*'Charges variables (avancé)'!$X72 +U564*'Charges variables (avancé)'!$Y72</f>
        <v>0</v>
      </c>
      <c r="V625" s="341">
        <f>V551*'Charges variables (avancé)'!$X72 +V564*'Charges variables (avancé)'!$Y72</f>
        <v>0</v>
      </c>
      <c r="W625" s="341">
        <f>W551*'Charges variables (avancé)'!$X72 +W564*'Charges variables (avancé)'!$Y72</f>
        <v>0</v>
      </c>
      <c r="X625" s="341">
        <f>X551*'Charges variables (avancé)'!$X72 +X564*'Charges variables (avancé)'!$Y72</f>
        <v>0</v>
      </c>
      <c r="Y625" s="341">
        <f>Y551*'Charges variables (avancé)'!$X72 +Y564*'Charges variables (avancé)'!$Y72</f>
        <v>0</v>
      </c>
      <c r="Z625" s="341">
        <f>Z551*'Charges variables (avancé)'!$X72 +Z564*'Charges variables (avancé)'!$Y72</f>
        <v>0</v>
      </c>
      <c r="AA625" s="341">
        <f>AA551*'Charges variables (avancé)'!$Z72 +AA564*'Charges variables (avancé)'!$AA72</f>
        <v>0</v>
      </c>
      <c r="AB625" s="341">
        <f>AB551*'Charges variables (avancé)'!$Z72 +AB564*'Charges variables (avancé)'!$AA72</f>
        <v>0</v>
      </c>
      <c r="AC625" s="341">
        <f>AC551*'Charges variables (avancé)'!$Z72 +AC564*'Charges variables (avancé)'!$AA72</f>
        <v>0</v>
      </c>
      <c r="AD625" s="341">
        <f>AD551*'Charges variables (avancé)'!$Z72 +AD564*'Charges variables (avancé)'!$AA72</f>
        <v>0</v>
      </c>
      <c r="AE625" s="341">
        <f>AE551*'Charges variables (avancé)'!$Z72 +AE564*'Charges variables (avancé)'!$AA72</f>
        <v>0</v>
      </c>
      <c r="AF625" s="341">
        <f>AF551*'Charges variables (avancé)'!$Z72 +AF564*'Charges variables (avancé)'!$AA72</f>
        <v>0</v>
      </c>
      <c r="AG625" s="341">
        <f>AG551*'Charges variables (avancé)'!$Z72 +AG564*'Charges variables (avancé)'!$AA72</f>
        <v>0</v>
      </c>
      <c r="AH625" s="341">
        <f>AH551*'Charges variables (avancé)'!$Z72 +AH564*'Charges variables (avancé)'!$AA72</f>
        <v>0</v>
      </c>
      <c r="AI625" s="341">
        <f>AI551*'Charges variables (avancé)'!$Z72 +AI564*'Charges variables (avancé)'!$AA72</f>
        <v>0</v>
      </c>
      <c r="AJ625" s="341">
        <f>AJ551*'Charges variables (avancé)'!$Z72 +AJ564*'Charges variables (avancé)'!$AA72</f>
        <v>0</v>
      </c>
      <c r="AK625" s="341">
        <f>AK551*'Charges variables (avancé)'!$Z72 +AK564*'Charges variables (avancé)'!$AA72</f>
        <v>0</v>
      </c>
      <c r="AL625" s="341">
        <f>AL551*'Charges variables (avancé)'!$Z72 +AL564*'Charges variables (avancé)'!$AA72</f>
        <v>0</v>
      </c>
      <c r="AM625" s="341">
        <f>AM551*'Charges variables (avancé)'!$AB72 +AM564*'Charges variables (avancé)'!$AC72</f>
        <v>0</v>
      </c>
      <c r="AN625" s="341">
        <f>AN551*'Charges variables (avancé)'!$AB72 +AN564*'Charges variables (avancé)'!$AC72</f>
        <v>0</v>
      </c>
      <c r="AO625" s="341">
        <f>AO551*'Charges variables (avancé)'!$AB72 +AO564*'Charges variables (avancé)'!$AC72</f>
        <v>0</v>
      </c>
      <c r="AP625" s="341">
        <f>AP551*'Charges variables (avancé)'!$AB72 +AP564*'Charges variables (avancé)'!$AC72</f>
        <v>0</v>
      </c>
      <c r="AQ625" s="341">
        <f>AQ551*'Charges variables (avancé)'!$AB72 +AQ564*'Charges variables (avancé)'!$AC72</f>
        <v>0</v>
      </c>
      <c r="AR625" s="341">
        <f>AR551*'Charges variables (avancé)'!$AB72 +AR564*'Charges variables (avancé)'!$AC72</f>
        <v>0</v>
      </c>
      <c r="AS625" s="341">
        <f>AS551*'Charges variables (avancé)'!$AB72 +AS564*'Charges variables (avancé)'!$AC72</f>
        <v>0</v>
      </c>
      <c r="AT625" s="341">
        <f>AT551*'Charges variables (avancé)'!$AB72 +AT564*'Charges variables (avancé)'!$AC72</f>
        <v>0</v>
      </c>
      <c r="AU625" s="341">
        <f>AU551*'Charges variables (avancé)'!$AB72 +AU564*'Charges variables (avancé)'!$AC72</f>
        <v>0</v>
      </c>
      <c r="AV625" s="341">
        <f>AV551*'Charges variables (avancé)'!$AB72 +AV564*'Charges variables (avancé)'!$AC72</f>
        <v>0</v>
      </c>
      <c r="AW625" s="341">
        <f>AW551*'Charges variables (avancé)'!$AB72 +AW564*'Charges variables (avancé)'!$AC72</f>
        <v>0</v>
      </c>
      <c r="AX625" s="341">
        <f>AX551*'Charges variables (avancé)'!$AB72 +AX564*'Charges variables (avancé)'!$AC72</f>
        <v>0</v>
      </c>
      <c r="AY625" s="341">
        <f>AY551*'Charges variables (avancé)'!$AD72 +AY564*'Charges variables (avancé)'!$AE72</f>
        <v>0</v>
      </c>
      <c r="AZ625" s="341">
        <f>AZ551*'Charges variables (avancé)'!$AD72 +AZ564*'Charges variables (avancé)'!$AE72</f>
        <v>0</v>
      </c>
      <c r="BA625" s="341">
        <f>BA551*'Charges variables (avancé)'!$AD72 +BA564*'Charges variables (avancé)'!$AE72</f>
        <v>0</v>
      </c>
      <c r="BB625" s="341">
        <f>BB551*'Charges variables (avancé)'!$AD72 +BB564*'Charges variables (avancé)'!$AE72</f>
        <v>0</v>
      </c>
      <c r="BC625" s="341">
        <f>BC551*'Charges variables (avancé)'!$AD72 +BC564*'Charges variables (avancé)'!$AE72</f>
        <v>0</v>
      </c>
      <c r="BD625" s="341">
        <f>BD551*'Charges variables (avancé)'!$AD72 +BD564*'Charges variables (avancé)'!$AE72</f>
        <v>0</v>
      </c>
      <c r="BE625" s="341">
        <f>BE551*'Charges variables (avancé)'!$AD72 +BE564*'Charges variables (avancé)'!$AE72</f>
        <v>0</v>
      </c>
      <c r="BF625" s="341">
        <f>BF551*'Charges variables (avancé)'!$AD72 +BF564*'Charges variables (avancé)'!$AE72</f>
        <v>0</v>
      </c>
      <c r="BG625" s="341">
        <f>BG551*'Charges variables (avancé)'!$AD72 +BG564*'Charges variables (avancé)'!$AE72</f>
        <v>0</v>
      </c>
      <c r="BH625" s="341">
        <f>BH551*'Charges variables (avancé)'!$AD72 +BH564*'Charges variables (avancé)'!$AE72</f>
        <v>0</v>
      </c>
      <c r="BI625" s="341">
        <f>BI551*'Charges variables (avancé)'!$AD72 +BI564*'Charges variables (avancé)'!$AE72</f>
        <v>0</v>
      </c>
      <c r="BJ625" s="341">
        <f>BJ551*'Charges variables (avancé)'!$AD72 +BJ564*'Charges variables (avancé)'!$AE72</f>
        <v>0</v>
      </c>
      <c r="BL625" s="353">
        <f t="shared" si="379"/>
        <v>0</v>
      </c>
      <c r="BM625" s="353">
        <f t="shared" si="380"/>
        <v>0</v>
      </c>
      <c r="BN625" s="353">
        <f t="shared" si="381"/>
        <v>0</v>
      </c>
      <c r="BO625" s="353">
        <f t="shared" si="382"/>
        <v>0</v>
      </c>
      <c r="BP625" s="353">
        <f t="shared" si="383"/>
        <v>0</v>
      </c>
    </row>
    <row r="626" spans="2:68" ht="15" customHeight="1">
      <c r="B626" s="366">
        <f>'Charges variables (avancé)'!C73</f>
        <v>0</v>
      </c>
      <c r="C626" s="341">
        <f>C552*'Charges variables (avancé)'!$D73 +C565*'Charges variables (avancé)'!$E73</f>
        <v>0</v>
      </c>
      <c r="D626" s="341">
        <f>D552*'Charges variables (avancé)'!$D73 +D565*'Charges variables (avancé)'!$E73</f>
        <v>0</v>
      </c>
      <c r="E626" s="341">
        <f>E552*'Charges variables (avancé)'!$D73 +E565*'Charges variables (avancé)'!$E73</f>
        <v>0</v>
      </c>
      <c r="F626" s="341">
        <f>F552*'Charges variables (avancé)'!$D73 +F565*'Charges variables (avancé)'!$E73</f>
        <v>0</v>
      </c>
      <c r="G626" s="341">
        <f>G552*'Charges variables (avancé)'!$D73 +G565*'Charges variables (avancé)'!$E73</f>
        <v>0</v>
      </c>
      <c r="H626" s="341">
        <f>H552*'Charges variables (avancé)'!$D73 +H565*'Charges variables (avancé)'!$E73</f>
        <v>0</v>
      </c>
      <c r="I626" s="341">
        <f>I552*'Charges variables (avancé)'!$D73 +I565*'Charges variables (avancé)'!$E73</f>
        <v>0</v>
      </c>
      <c r="J626" s="341">
        <f>J552*'Charges variables (avancé)'!$D73 +J565*'Charges variables (avancé)'!$E73</f>
        <v>0</v>
      </c>
      <c r="K626" s="341">
        <f>K552*'Charges variables (avancé)'!$D73 +K565*'Charges variables (avancé)'!$E73</f>
        <v>0</v>
      </c>
      <c r="L626" s="341">
        <f>L552*'Charges variables (avancé)'!$D73 +L565*'Charges variables (avancé)'!$E73</f>
        <v>0</v>
      </c>
      <c r="M626" s="341">
        <f>M552*'Charges variables (avancé)'!$D73 +M565*'Charges variables (avancé)'!$E73</f>
        <v>0</v>
      </c>
      <c r="N626" s="341">
        <f>N552*'Charges variables (avancé)'!$D73 +N565*'Charges variables (avancé)'!$E73</f>
        <v>0</v>
      </c>
      <c r="O626" s="341">
        <f>O552*'Charges variables (avancé)'!$X73 +O565*'Charges variables (avancé)'!$Y73</f>
        <v>0</v>
      </c>
      <c r="P626" s="341">
        <f>P552*'Charges variables (avancé)'!$X73 +P565*'Charges variables (avancé)'!$Y73</f>
        <v>0</v>
      </c>
      <c r="Q626" s="341">
        <f>Q552*'Charges variables (avancé)'!$X73 +Q565*'Charges variables (avancé)'!$Y73</f>
        <v>0</v>
      </c>
      <c r="R626" s="341">
        <f>R552*'Charges variables (avancé)'!$X73 +R565*'Charges variables (avancé)'!$Y73</f>
        <v>0</v>
      </c>
      <c r="S626" s="341">
        <f>S552*'Charges variables (avancé)'!$X73 +S565*'Charges variables (avancé)'!$Y73</f>
        <v>0</v>
      </c>
      <c r="T626" s="341">
        <f>T552*'Charges variables (avancé)'!$X73 +T565*'Charges variables (avancé)'!$Y73</f>
        <v>0</v>
      </c>
      <c r="U626" s="341">
        <f>U552*'Charges variables (avancé)'!$X73 +U565*'Charges variables (avancé)'!$Y73</f>
        <v>0</v>
      </c>
      <c r="V626" s="341">
        <f>V552*'Charges variables (avancé)'!$X73 +V565*'Charges variables (avancé)'!$Y73</f>
        <v>0</v>
      </c>
      <c r="W626" s="341">
        <f>W552*'Charges variables (avancé)'!$X73 +W565*'Charges variables (avancé)'!$Y73</f>
        <v>0</v>
      </c>
      <c r="X626" s="341">
        <f>X552*'Charges variables (avancé)'!$X73 +X565*'Charges variables (avancé)'!$Y73</f>
        <v>0</v>
      </c>
      <c r="Y626" s="341">
        <f>Y552*'Charges variables (avancé)'!$X73 +Y565*'Charges variables (avancé)'!$Y73</f>
        <v>0</v>
      </c>
      <c r="Z626" s="341">
        <f>Z552*'Charges variables (avancé)'!$X73 +Z565*'Charges variables (avancé)'!$Y73</f>
        <v>0</v>
      </c>
      <c r="AA626" s="341">
        <f>AA552*'Charges variables (avancé)'!$Z73 +AA565*'Charges variables (avancé)'!$AA73</f>
        <v>0</v>
      </c>
      <c r="AB626" s="341">
        <f>AB552*'Charges variables (avancé)'!$Z73 +AB565*'Charges variables (avancé)'!$AA73</f>
        <v>0</v>
      </c>
      <c r="AC626" s="341">
        <f>AC552*'Charges variables (avancé)'!$Z73 +AC565*'Charges variables (avancé)'!$AA73</f>
        <v>0</v>
      </c>
      <c r="AD626" s="341">
        <f>AD552*'Charges variables (avancé)'!$Z73 +AD565*'Charges variables (avancé)'!$AA73</f>
        <v>0</v>
      </c>
      <c r="AE626" s="341">
        <f>AE552*'Charges variables (avancé)'!$Z73 +AE565*'Charges variables (avancé)'!$AA73</f>
        <v>0</v>
      </c>
      <c r="AF626" s="341">
        <f>AF552*'Charges variables (avancé)'!$Z73 +AF565*'Charges variables (avancé)'!$AA73</f>
        <v>0</v>
      </c>
      <c r="AG626" s="341">
        <f>AG552*'Charges variables (avancé)'!$Z73 +AG565*'Charges variables (avancé)'!$AA73</f>
        <v>0</v>
      </c>
      <c r="AH626" s="341">
        <f>AH552*'Charges variables (avancé)'!$Z73 +AH565*'Charges variables (avancé)'!$AA73</f>
        <v>0</v>
      </c>
      <c r="AI626" s="341">
        <f>AI552*'Charges variables (avancé)'!$Z73 +AI565*'Charges variables (avancé)'!$AA73</f>
        <v>0</v>
      </c>
      <c r="AJ626" s="341">
        <f>AJ552*'Charges variables (avancé)'!$Z73 +AJ565*'Charges variables (avancé)'!$AA73</f>
        <v>0</v>
      </c>
      <c r="AK626" s="341">
        <f>AK552*'Charges variables (avancé)'!$Z73 +AK565*'Charges variables (avancé)'!$AA73</f>
        <v>0</v>
      </c>
      <c r="AL626" s="341">
        <f>AL552*'Charges variables (avancé)'!$Z73 +AL565*'Charges variables (avancé)'!$AA73</f>
        <v>0</v>
      </c>
      <c r="AM626" s="341">
        <f>AM552*'Charges variables (avancé)'!$AB73 +AM565*'Charges variables (avancé)'!$AC73</f>
        <v>0</v>
      </c>
      <c r="AN626" s="341">
        <f>AN552*'Charges variables (avancé)'!$AB73 +AN565*'Charges variables (avancé)'!$AC73</f>
        <v>0</v>
      </c>
      <c r="AO626" s="341">
        <f>AO552*'Charges variables (avancé)'!$AB73 +AO565*'Charges variables (avancé)'!$AC73</f>
        <v>0</v>
      </c>
      <c r="AP626" s="341">
        <f>AP552*'Charges variables (avancé)'!$AB73 +AP565*'Charges variables (avancé)'!$AC73</f>
        <v>0</v>
      </c>
      <c r="AQ626" s="341">
        <f>AQ552*'Charges variables (avancé)'!$AB73 +AQ565*'Charges variables (avancé)'!$AC73</f>
        <v>0</v>
      </c>
      <c r="AR626" s="341">
        <f>AR552*'Charges variables (avancé)'!$AB73 +AR565*'Charges variables (avancé)'!$AC73</f>
        <v>0</v>
      </c>
      <c r="AS626" s="341">
        <f>AS552*'Charges variables (avancé)'!$AB73 +AS565*'Charges variables (avancé)'!$AC73</f>
        <v>0</v>
      </c>
      <c r="AT626" s="341">
        <f>AT552*'Charges variables (avancé)'!$AB73 +AT565*'Charges variables (avancé)'!$AC73</f>
        <v>0</v>
      </c>
      <c r="AU626" s="341">
        <f>AU552*'Charges variables (avancé)'!$AB73 +AU565*'Charges variables (avancé)'!$AC73</f>
        <v>0</v>
      </c>
      <c r="AV626" s="341">
        <f>AV552*'Charges variables (avancé)'!$AB73 +AV565*'Charges variables (avancé)'!$AC73</f>
        <v>0</v>
      </c>
      <c r="AW626" s="341">
        <f>AW552*'Charges variables (avancé)'!$AB73 +AW565*'Charges variables (avancé)'!$AC73</f>
        <v>0</v>
      </c>
      <c r="AX626" s="341">
        <f>AX552*'Charges variables (avancé)'!$AB73 +AX565*'Charges variables (avancé)'!$AC73</f>
        <v>0</v>
      </c>
      <c r="AY626" s="341">
        <f>AY552*'Charges variables (avancé)'!$AD73 +AY565*'Charges variables (avancé)'!$AE73</f>
        <v>0</v>
      </c>
      <c r="AZ626" s="341">
        <f>AZ552*'Charges variables (avancé)'!$AD73 +AZ565*'Charges variables (avancé)'!$AE73</f>
        <v>0</v>
      </c>
      <c r="BA626" s="341">
        <f>BA552*'Charges variables (avancé)'!$AD73 +BA565*'Charges variables (avancé)'!$AE73</f>
        <v>0</v>
      </c>
      <c r="BB626" s="341">
        <f>BB552*'Charges variables (avancé)'!$AD73 +BB565*'Charges variables (avancé)'!$AE73</f>
        <v>0</v>
      </c>
      <c r="BC626" s="341">
        <f>BC552*'Charges variables (avancé)'!$AD73 +BC565*'Charges variables (avancé)'!$AE73</f>
        <v>0</v>
      </c>
      <c r="BD626" s="341">
        <f>BD552*'Charges variables (avancé)'!$AD73 +BD565*'Charges variables (avancé)'!$AE73</f>
        <v>0</v>
      </c>
      <c r="BE626" s="341">
        <f>BE552*'Charges variables (avancé)'!$AD73 +BE565*'Charges variables (avancé)'!$AE73</f>
        <v>0</v>
      </c>
      <c r="BF626" s="341">
        <f>BF552*'Charges variables (avancé)'!$AD73 +BF565*'Charges variables (avancé)'!$AE73</f>
        <v>0</v>
      </c>
      <c r="BG626" s="341">
        <f>BG552*'Charges variables (avancé)'!$AD73 +BG565*'Charges variables (avancé)'!$AE73</f>
        <v>0</v>
      </c>
      <c r="BH626" s="341">
        <f>BH552*'Charges variables (avancé)'!$AD73 +BH565*'Charges variables (avancé)'!$AE73</f>
        <v>0</v>
      </c>
      <c r="BI626" s="341">
        <f>BI552*'Charges variables (avancé)'!$AD73 +BI565*'Charges variables (avancé)'!$AE73</f>
        <v>0</v>
      </c>
      <c r="BJ626" s="341">
        <f>BJ552*'Charges variables (avancé)'!$AD73 +BJ565*'Charges variables (avancé)'!$AE73</f>
        <v>0</v>
      </c>
      <c r="BL626" s="353">
        <f t="shared" si="379"/>
        <v>0</v>
      </c>
      <c r="BM626" s="353">
        <f t="shared" si="380"/>
        <v>0</v>
      </c>
      <c r="BN626" s="353">
        <f t="shared" si="381"/>
        <v>0</v>
      </c>
      <c r="BO626" s="353">
        <f t="shared" si="382"/>
        <v>0</v>
      </c>
      <c r="BP626" s="353">
        <f t="shared" si="383"/>
        <v>0</v>
      </c>
    </row>
    <row r="627" spans="2:68" ht="15" customHeight="1">
      <c r="B627" s="366">
        <f>'Charges variables (avancé)'!C74</f>
        <v>0</v>
      </c>
      <c r="C627" s="341">
        <f>C553*'Charges variables (avancé)'!$D74 +C566*'Charges variables (avancé)'!$E74</f>
        <v>0</v>
      </c>
      <c r="D627" s="341">
        <f>D553*'Charges variables (avancé)'!$D74 +D566*'Charges variables (avancé)'!$E74</f>
        <v>0</v>
      </c>
      <c r="E627" s="341">
        <f>E553*'Charges variables (avancé)'!$D74 +E566*'Charges variables (avancé)'!$E74</f>
        <v>0</v>
      </c>
      <c r="F627" s="341">
        <f>F553*'Charges variables (avancé)'!$D74 +F566*'Charges variables (avancé)'!$E74</f>
        <v>0</v>
      </c>
      <c r="G627" s="341">
        <f>G553*'Charges variables (avancé)'!$D74 +G566*'Charges variables (avancé)'!$E74</f>
        <v>0</v>
      </c>
      <c r="H627" s="341">
        <f>H553*'Charges variables (avancé)'!$D74 +H566*'Charges variables (avancé)'!$E74</f>
        <v>0</v>
      </c>
      <c r="I627" s="341">
        <f>I553*'Charges variables (avancé)'!$D74 +I566*'Charges variables (avancé)'!$E74</f>
        <v>0</v>
      </c>
      <c r="J627" s="341">
        <f>J553*'Charges variables (avancé)'!$D74 +J566*'Charges variables (avancé)'!$E74</f>
        <v>0</v>
      </c>
      <c r="K627" s="341">
        <f>K553*'Charges variables (avancé)'!$D74 +K566*'Charges variables (avancé)'!$E74</f>
        <v>0</v>
      </c>
      <c r="L627" s="341">
        <f>L553*'Charges variables (avancé)'!$D74 +L566*'Charges variables (avancé)'!$E74</f>
        <v>0</v>
      </c>
      <c r="M627" s="341">
        <f>M553*'Charges variables (avancé)'!$D74 +M566*'Charges variables (avancé)'!$E74</f>
        <v>0</v>
      </c>
      <c r="N627" s="341">
        <f>N553*'Charges variables (avancé)'!$D74 +N566*'Charges variables (avancé)'!$E74</f>
        <v>0</v>
      </c>
      <c r="O627" s="341">
        <f>O553*'Charges variables (avancé)'!$X74 +O566*'Charges variables (avancé)'!$Y74</f>
        <v>0</v>
      </c>
      <c r="P627" s="341">
        <f>P553*'Charges variables (avancé)'!$X74 +P566*'Charges variables (avancé)'!$Y74</f>
        <v>0</v>
      </c>
      <c r="Q627" s="341">
        <f>Q553*'Charges variables (avancé)'!$X74 +Q566*'Charges variables (avancé)'!$Y74</f>
        <v>0</v>
      </c>
      <c r="R627" s="341">
        <f>R553*'Charges variables (avancé)'!$X74 +R566*'Charges variables (avancé)'!$Y74</f>
        <v>0</v>
      </c>
      <c r="S627" s="341">
        <f>S553*'Charges variables (avancé)'!$X74 +S566*'Charges variables (avancé)'!$Y74</f>
        <v>0</v>
      </c>
      <c r="T627" s="341">
        <f>T553*'Charges variables (avancé)'!$X74 +T566*'Charges variables (avancé)'!$Y74</f>
        <v>0</v>
      </c>
      <c r="U627" s="341">
        <f>U553*'Charges variables (avancé)'!$X74 +U566*'Charges variables (avancé)'!$Y74</f>
        <v>0</v>
      </c>
      <c r="V627" s="341">
        <f>V553*'Charges variables (avancé)'!$X74 +V566*'Charges variables (avancé)'!$Y74</f>
        <v>0</v>
      </c>
      <c r="W627" s="341">
        <f>W553*'Charges variables (avancé)'!$X74 +W566*'Charges variables (avancé)'!$Y74</f>
        <v>0</v>
      </c>
      <c r="X627" s="341">
        <f>X553*'Charges variables (avancé)'!$X74 +X566*'Charges variables (avancé)'!$Y74</f>
        <v>0</v>
      </c>
      <c r="Y627" s="341">
        <f>Y553*'Charges variables (avancé)'!$X74 +Y566*'Charges variables (avancé)'!$Y74</f>
        <v>0</v>
      </c>
      <c r="Z627" s="341">
        <f>Z553*'Charges variables (avancé)'!$X74 +Z566*'Charges variables (avancé)'!$Y74</f>
        <v>0</v>
      </c>
      <c r="AA627" s="341">
        <f>AA553*'Charges variables (avancé)'!$Z74 +AA566*'Charges variables (avancé)'!$AA74</f>
        <v>0</v>
      </c>
      <c r="AB627" s="341">
        <f>AB553*'Charges variables (avancé)'!$Z74 +AB566*'Charges variables (avancé)'!$AA74</f>
        <v>0</v>
      </c>
      <c r="AC627" s="341">
        <f>AC553*'Charges variables (avancé)'!$Z74 +AC566*'Charges variables (avancé)'!$AA74</f>
        <v>0</v>
      </c>
      <c r="AD627" s="341">
        <f>AD553*'Charges variables (avancé)'!$Z74 +AD566*'Charges variables (avancé)'!$AA74</f>
        <v>0</v>
      </c>
      <c r="AE627" s="341">
        <f>AE553*'Charges variables (avancé)'!$Z74 +AE566*'Charges variables (avancé)'!$AA74</f>
        <v>0</v>
      </c>
      <c r="AF627" s="341">
        <f>AF553*'Charges variables (avancé)'!$Z74 +AF566*'Charges variables (avancé)'!$AA74</f>
        <v>0</v>
      </c>
      <c r="AG627" s="341">
        <f>AG553*'Charges variables (avancé)'!$Z74 +AG566*'Charges variables (avancé)'!$AA74</f>
        <v>0</v>
      </c>
      <c r="AH627" s="341">
        <f>AH553*'Charges variables (avancé)'!$Z74 +AH566*'Charges variables (avancé)'!$AA74</f>
        <v>0</v>
      </c>
      <c r="AI627" s="341">
        <f>AI553*'Charges variables (avancé)'!$Z74 +AI566*'Charges variables (avancé)'!$AA74</f>
        <v>0</v>
      </c>
      <c r="AJ627" s="341">
        <f>AJ553*'Charges variables (avancé)'!$Z74 +AJ566*'Charges variables (avancé)'!$AA74</f>
        <v>0</v>
      </c>
      <c r="AK627" s="341">
        <f>AK553*'Charges variables (avancé)'!$Z74 +AK566*'Charges variables (avancé)'!$AA74</f>
        <v>0</v>
      </c>
      <c r="AL627" s="341">
        <f>AL553*'Charges variables (avancé)'!$Z74 +AL566*'Charges variables (avancé)'!$AA74</f>
        <v>0</v>
      </c>
      <c r="AM627" s="341">
        <f>AM553*'Charges variables (avancé)'!$AB74 +AM566*'Charges variables (avancé)'!$AC74</f>
        <v>0</v>
      </c>
      <c r="AN627" s="341">
        <f>AN553*'Charges variables (avancé)'!$AB74 +AN566*'Charges variables (avancé)'!$AC74</f>
        <v>0</v>
      </c>
      <c r="AO627" s="341">
        <f>AO553*'Charges variables (avancé)'!$AB74 +AO566*'Charges variables (avancé)'!$AC74</f>
        <v>0</v>
      </c>
      <c r="AP627" s="341">
        <f>AP553*'Charges variables (avancé)'!$AB74 +AP566*'Charges variables (avancé)'!$AC74</f>
        <v>0</v>
      </c>
      <c r="AQ627" s="341">
        <f>AQ553*'Charges variables (avancé)'!$AB74 +AQ566*'Charges variables (avancé)'!$AC74</f>
        <v>0</v>
      </c>
      <c r="AR627" s="341">
        <f>AR553*'Charges variables (avancé)'!$AB74 +AR566*'Charges variables (avancé)'!$AC74</f>
        <v>0</v>
      </c>
      <c r="AS627" s="341">
        <f>AS553*'Charges variables (avancé)'!$AB74 +AS566*'Charges variables (avancé)'!$AC74</f>
        <v>0</v>
      </c>
      <c r="AT627" s="341">
        <f>AT553*'Charges variables (avancé)'!$AB74 +AT566*'Charges variables (avancé)'!$AC74</f>
        <v>0</v>
      </c>
      <c r="AU627" s="341">
        <f>AU553*'Charges variables (avancé)'!$AB74 +AU566*'Charges variables (avancé)'!$AC74</f>
        <v>0</v>
      </c>
      <c r="AV627" s="341">
        <f>AV553*'Charges variables (avancé)'!$AB74 +AV566*'Charges variables (avancé)'!$AC74</f>
        <v>0</v>
      </c>
      <c r="AW627" s="341">
        <f>AW553*'Charges variables (avancé)'!$AB74 +AW566*'Charges variables (avancé)'!$AC74</f>
        <v>0</v>
      </c>
      <c r="AX627" s="341">
        <f>AX553*'Charges variables (avancé)'!$AB74 +AX566*'Charges variables (avancé)'!$AC74</f>
        <v>0</v>
      </c>
      <c r="AY627" s="341">
        <f>AY553*'Charges variables (avancé)'!$AD74 +AY566*'Charges variables (avancé)'!$AE74</f>
        <v>0</v>
      </c>
      <c r="AZ627" s="341">
        <f>AZ553*'Charges variables (avancé)'!$AD74 +AZ566*'Charges variables (avancé)'!$AE74</f>
        <v>0</v>
      </c>
      <c r="BA627" s="341">
        <f>BA553*'Charges variables (avancé)'!$AD74 +BA566*'Charges variables (avancé)'!$AE74</f>
        <v>0</v>
      </c>
      <c r="BB627" s="341">
        <f>BB553*'Charges variables (avancé)'!$AD74 +BB566*'Charges variables (avancé)'!$AE74</f>
        <v>0</v>
      </c>
      <c r="BC627" s="341">
        <f>BC553*'Charges variables (avancé)'!$AD74 +BC566*'Charges variables (avancé)'!$AE74</f>
        <v>0</v>
      </c>
      <c r="BD627" s="341">
        <f>BD553*'Charges variables (avancé)'!$AD74 +BD566*'Charges variables (avancé)'!$AE74</f>
        <v>0</v>
      </c>
      <c r="BE627" s="341">
        <f>BE553*'Charges variables (avancé)'!$AD74 +BE566*'Charges variables (avancé)'!$AE74</f>
        <v>0</v>
      </c>
      <c r="BF627" s="341">
        <f>BF553*'Charges variables (avancé)'!$AD74 +BF566*'Charges variables (avancé)'!$AE74</f>
        <v>0</v>
      </c>
      <c r="BG627" s="341">
        <f>BG553*'Charges variables (avancé)'!$AD74 +BG566*'Charges variables (avancé)'!$AE74</f>
        <v>0</v>
      </c>
      <c r="BH627" s="341">
        <f>BH553*'Charges variables (avancé)'!$AD74 +BH566*'Charges variables (avancé)'!$AE74</f>
        <v>0</v>
      </c>
      <c r="BI627" s="341">
        <f>BI553*'Charges variables (avancé)'!$AD74 +BI566*'Charges variables (avancé)'!$AE74</f>
        <v>0</v>
      </c>
      <c r="BJ627" s="341">
        <f>BJ553*'Charges variables (avancé)'!$AD74 +BJ566*'Charges variables (avancé)'!$AE74</f>
        <v>0</v>
      </c>
      <c r="BL627" s="353">
        <f t="shared" si="379"/>
        <v>0</v>
      </c>
      <c r="BM627" s="353">
        <f t="shared" si="380"/>
        <v>0</v>
      </c>
      <c r="BN627" s="353">
        <f t="shared" si="381"/>
        <v>0</v>
      </c>
      <c r="BO627" s="353">
        <f t="shared" si="382"/>
        <v>0</v>
      </c>
      <c r="BP627" s="353">
        <f t="shared" si="383"/>
        <v>0</v>
      </c>
    </row>
    <row r="628" spans="2:68" ht="15" customHeight="1">
      <c r="B628" s="366">
        <f>'Charges variables (avancé)'!C75</f>
        <v>0</v>
      </c>
      <c r="C628" s="341">
        <f>C554*'Charges variables (avancé)'!$D75 +C567*'Charges variables (avancé)'!$E75</f>
        <v>0</v>
      </c>
      <c r="D628" s="341">
        <f>D554*'Charges variables (avancé)'!$D75 +D567*'Charges variables (avancé)'!$E75</f>
        <v>0</v>
      </c>
      <c r="E628" s="341">
        <f>E554*'Charges variables (avancé)'!$D75 +E567*'Charges variables (avancé)'!$E75</f>
        <v>0</v>
      </c>
      <c r="F628" s="341">
        <f>F554*'Charges variables (avancé)'!$D75 +F567*'Charges variables (avancé)'!$E75</f>
        <v>0</v>
      </c>
      <c r="G628" s="341">
        <f>G554*'Charges variables (avancé)'!$D75 +G567*'Charges variables (avancé)'!$E75</f>
        <v>0</v>
      </c>
      <c r="H628" s="341">
        <f>H554*'Charges variables (avancé)'!$D75 +H567*'Charges variables (avancé)'!$E75</f>
        <v>0</v>
      </c>
      <c r="I628" s="341">
        <f>I554*'Charges variables (avancé)'!$D75 +I567*'Charges variables (avancé)'!$E75</f>
        <v>0</v>
      </c>
      <c r="J628" s="341">
        <f>J554*'Charges variables (avancé)'!$D75 +J567*'Charges variables (avancé)'!$E75</f>
        <v>0</v>
      </c>
      <c r="K628" s="341">
        <f>K554*'Charges variables (avancé)'!$D75 +K567*'Charges variables (avancé)'!$E75</f>
        <v>0</v>
      </c>
      <c r="L628" s="341">
        <f>L554*'Charges variables (avancé)'!$D75 +L567*'Charges variables (avancé)'!$E75</f>
        <v>0</v>
      </c>
      <c r="M628" s="341">
        <f>M554*'Charges variables (avancé)'!$D75 +M567*'Charges variables (avancé)'!$E75</f>
        <v>0</v>
      </c>
      <c r="N628" s="341">
        <f>N554*'Charges variables (avancé)'!$D75 +N567*'Charges variables (avancé)'!$E75</f>
        <v>0</v>
      </c>
      <c r="O628" s="341">
        <f>O554*'Charges variables (avancé)'!$X75 +O567*'Charges variables (avancé)'!$Y75</f>
        <v>0</v>
      </c>
      <c r="P628" s="341">
        <f>P554*'Charges variables (avancé)'!$X75 +P567*'Charges variables (avancé)'!$Y75</f>
        <v>0</v>
      </c>
      <c r="Q628" s="341">
        <f>Q554*'Charges variables (avancé)'!$X75 +Q567*'Charges variables (avancé)'!$Y75</f>
        <v>0</v>
      </c>
      <c r="R628" s="341">
        <f>R554*'Charges variables (avancé)'!$X75 +R567*'Charges variables (avancé)'!$Y75</f>
        <v>0</v>
      </c>
      <c r="S628" s="341">
        <f>S554*'Charges variables (avancé)'!$X75 +S567*'Charges variables (avancé)'!$Y75</f>
        <v>0</v>
      </c>
      <c r="T628" s="341">
        <f>T554*'Charges variables (avancé)'!$X75 +T567*'Charges variables (avancé)'!$Y75</f>
        <v>0</v>
      </c>
      <c r="U628" s="341">
        <f>U554*'Charges variables (avancé)'!$X75 +U567*'Charges variables (avancé)'!$Y75</f>
        <v>0</v>
      </c>
      <c r="V628" s="341">
        <f>V554*'Charges variables (avancé)'!$X75 +V567*'Charges variables (avancé)'!$Y75</f>
        <v>0</v>
      </c>
      <c r="W628" s="341">
        <f>W554*'Charges variables (avancé)'!$X75 +W567*'Charges variables (avancé)'!$Y75</f>
        <v>0</v>
      </c>
      <c r="X628" s="341">
        <f>X554*'Charges variables (avancé)'!$X75 +X567*'Charges variables (avancé)'!$Y75</f>
        <v>0</v>
      </c>
      <c r="Y628" s="341">
        <f>Y554*'Charges variables (avancé)'!$X75 +Y567*'Charges variables (avancé)'!$Y75</f>
        <v>0</v>
      </c>
      <c r="Z628" s="341">
        <f>Z554*'Charges variables (avancé)'!$X75 +Z567*'Charges variables (avancé)'!$Y75</f>
        <v>0</v>
      </c>
      <c r="AA628" s="341">
        <f>AA554*'Charges variables (avancé)'!$Z75 +AA567*'Charges variables (avancé)'!$AA75</f>
        <v>0</v>
      </c>
      <c r="AB628" s="341">
        <f>AB554*'Charges variables (avancé)'!$Z75 +AB567*'Charges variables (avancé)'!$AA75</f>
        <v>0</v>
      </c>
      <c r="AC628" s="341">
        <f>AC554*'Charges variables (avancé)'!$Z75 +AC567*'Charges variables (avancé)'!$AA75</f>
        <v>0</v>
      </c>
      <c r="AD628" s="341">
        <f>AD554*'Charges variables (avancé)'!$Z75 +AD567*'Charges variables (avancé)'!$AA75</f>
        <v>0</v>
      </c>
      <c r="AE628" s="341">
        <f>AE554*'Charges variables (avancé)'!$Z75 +AE567*'Charges variables (avancé)'!$AA75</f>
        <v>0</v>
      </c>
      <c r="AF628" s="341">
        <f>AF554*'Charges variables (avancé)'!$Z75 +AF567*'Charges variables (avancé)'!$AA75</f>
        <v>0</v>
      </c>
      <c r="AG628" s="341">
        <f>AG554*'Charges variables (avancé)'!$Z75 +AG567*'Charges variables (avancé)'!$AA75</f>
        <v>0</v>
      </c>
      <c r="AH628" s="341">
        <f>AH554*'Charges variables (avancé)'!$Z75 +AH567*'Charges variables (avancé)'!$AA75</f>
        <v>0</v>
      </c>
      <c r="AI628" s="341">
        <f>AI554*'Charges variables (avancé)'!$Z75 +AI567*'Charges variables (avancé)'!$AA75</f>
        <v>0</v>
      </c>
      <c r="AJ628" s="341">
        <f>AJ554*'Charges variables (avancé)'!$Z75 +AJ567*'Charges variables (avancé)'!$AA75</f>
        <v>0</v>
      </c>
      <c r="AK628" s="341">
        <f>AK554*'Charges variables (avancé)'!$Z75 +AK567*'Charges variables (avancé)'!$AA75</f>
        <v>0</v>
      </c>
      <c r="AL628" s="341">
        <f>AL554*'Charges variables (avancé)'!$Z75 +AL567*'Charges variables (avancé)'!$AA75</f>
        <v>0</v>
      </c>
      <c r="AM628" s="341">
        <f>AM554*'Charges variables (avancé)'!$AB75 +AM567*'Charges variables (avancé)'!$AC75</f>
        <v>0</v>
      </c>
      <c r="AN628" s="341">
        <f>AN554*'Charges variables (avancé)'!$AB75 +AN567*'Charges variables (avancé)'!$AC75</f>
        <v>0</v>
      </c>
      <c r="AO628" s="341">
        <f>AO554*'Charges variables (avancé)'!$AB75 +AO567*'Charges variables (avancé)'!$AC75</f>
        <v>0</v>
      </c>
      <c r="AP628" s="341">
        <f>AP554*'Charges variables (avancé)'!$AB75 +AP567*'Charges variables (avancé)'!$AC75</f>
        <v>0</v>
      </c>
      <c r="AQ628" s="341">
        <f>AQ554*'Charges variables (avancé)'!$AB75 +AQ567*'Charges variables (avancé)'!$AC75</f>
        <v>0</v>
      </c>
      <c r="AR628" s="341">
        <f>AR554*'Charges variables (avancé)'!$AB75 +AR567*'Charges variables (avancé)'!$AC75</f>
        <v>0</v>
      </c>
      <c r="AS628" s="341">
        <f>AS554*'Charges variables (avancé)'!$AB75 +AS567*'Charges variables (avancé)'!$AC75</f>
        <v>0</v>
      </c>
      <c r="AT628" s="341">
        <f>AT554*'Charges variables (avancé)'!$AB75 +AT567*'Charges variables (avancé)'!$AC75</f>
        <v>0</v>
      </c>
      <c r="AU628" s="341">
        <f>AU554*'Charges variables (avancé)'!$AB75 +AU567*'Charges variables (avancé)'!$AC75</f>
        <v>0</v>
      </c>
      <c r="AV628" s="341">
        <f>AV554*'Charges variables (avancé)'!$AB75 +AV567*'Charges variables (avancé)'!$AC75</f>
        <v>0</v>
      </c>
      <c r="AW628" s="341">
        <f>AW554*'Charges variables (avancé)'!$AB75 +AW567*'Charges variables (avancé)'!$AC75</f>
        <v>0</v>
      </c>
      <c r="AX628" s="341">
        <f>AX554*'Charges variables (avancé)'!$AB75 +AX567*'Charges variables (avancé)'!$AC75</f>
        <v>0</v>
      </c>
      <c r="AY628" s="341">
        <f>AY554*'Charges variables (avancé)'!$AD75 +AY567*'Charges variables (avancé)'!$AE75</f>
        <v>0</v>
      </c>
      <c r="AZ628" s="341">
        <f>AZ554*'Charges variables (avancé)'!$AD75 +AZ567*'Charges variables (avancé)'!$AE75</f>
        <v>0</v>
      </c>
      <c r="BA628" s="341">
        <f>BA554*'Charges variables (avancé)'!$AD75 +BA567*'Charges variables (avancé)'!$AE75</f>
        <v>0</v>
      </c>
      <c r="BB628" s="341">
        <f>BB554*'Charges variables (avancé)'!$AD75 +BB567*'Charges variables (avancé)'!$AE75</f>
        <v>0</v>
      </c>
      <c r="BC628" s="341">
        <f>BC554*'Charges variables (avancé)'!$AD75 +BC567*'Charges variables (avancé)'!$AE75</f>
        <v>0</v>
      </c>
      <c r="BD628" s="341">
        <f>BD554*'Charges variables (avancé)'!$AD75 +BD567*'Charges variables (avancé)'!$AE75</f>
        <v>0</v>
      </c>
      <c r="BE628" s="341">
        <f>BE554*'Charges variables (avancé)'!$AD75 +BE567*'Charges variables (avancé)'!$AE75</f>
        <v>0</v>
      </c>
      <c r="BF628" s="341">
        <f>BF554*'Charges variables (avancé)'!$AD75 +BF567*'Charges variables (avancé)'!$AE75</f>
        <v>0</v>
      </c>
      <c r="BG628" s="341">
        <f>BG554*'Charges variables (avancé)'!$AD75 +BG567*'Charges variables (avancé)'!$AE75</f>
        <v>0</v>
      </c>
      <c r="BH628" s="341">
        <f>BH554*'Charges variables (avancé)'!$AD75 +BH567*'Charges variables (avancé)'!$AE75</f>
        <v>0</v>
      </c>
      <c r="BI628" s="341">
        <f>BI554*'Charges variables (avancé)'!$AD75 +BI567*'Charges variables (avancé)'!$AE75</f>
        <v>0</v>
      </c>
      <c r="BJ628" s="341">
        <f>BJ554*'Charges variables (avancé)'!$AD75 +BJ567*'Charges variables (avancé)'!$AE75</f>
        <v>0</v>
      </c>
      <c r="BL628" s="353">
        <f t="shared" si="379"/>
        <v>0</v>
      </c>
      <c r="BM628" s="353">
        <f t="shared" si="380"/>
        <v>0</v>
      </c>
      <c r="BN628" s="353">
        <f t="shared" si="381"/>
        <v>0</v>
      </c>
      <c r="BO628" s="353">
        <f t="shared" si="382"/>
        <v>0</v>
      </c>
      <c r="BP628" s="353">
        <f t="shared" si="383"/>
        <v>0</v>
      </c>
    </row>
    <row r="629" spans="2:68" ht="15" customHeight="1">
      <c r="B629" s="369"/>
      <c r="C629" s="370"/>
      <c r="D629" s="370"/>
      <c r="E629" s="370"/>
      <c r="F629" s="370"/>
      <c r="G629" s="370"/>
      <c r="H629" s="370"/>
      <c r="I629" s="370"/>
      <c r="J629" s="370"/>
      <c r="K629" s="370"/>
      <c r="L629" s="370"/>
      <c r="M629" s="370"/>
      <c r="N629" s="370"/>
      <c r="O629" s="370"/>
      <c r="P629" s="370"/>
      <c r="Q629" s="370"/>
      <c r="R629" s="370"/>
      <c r="S629" s="370"/>
      <c r="T629" s="370"/>
      <c r="U629" s="370"/>
      <c r="V629" s="370"/>
      <c r="W629" s="370"/>
      <c r="X629" s="370"/>
      <c r="Y629" s="370"/>
      <c r="Z629" s="370"/>
      <c r="AA629" s="370"/>
      <c r="AB629" s="370"/>
      <c r="AC629" s="370"/>
      <c r="AD629" s="370"/>
      <c r="AE629" s="370"/>
      <c r="AF629" s="370"/>
      <c r="AG629" s="370"/>
      <c r="AH629" s="370"/>
      <c r="AI629" s="370"/>
      <c r="AJ629" s="370"/>
      <c r="AK629" s="370"/>
      <c r="AL629" s="370"/>
      <c r="AM629" s="370"/>
      <c r="AN629" s="370"/>
      <c r="AO629" s="370"/>
      <c r="AP629" s="370"/>
      <c r="AQ629" s="370"/>
      <c r="AR629" s="370"/>
      <c r="AS629" s="370"/>
      <c r="AT629" s="370"/>
      <c r="AU629" s="370"/>
      <c r="AV629" s="370"/>
      <c r="AW629" s="370"/>
      <c r="AX629" s="370"/>
      <c r="AY629" s="370"/>
      <c r="AZ629" s="370"/>
      <c r="BA629" s="370"/>
      <c r="BB629" s="370"/>
      <c r="BC629" s="370"/>
      <c r="BD629" s="370"/>
      <c r="BE629" s="370"/>
      <c r="BF629" s="370"/>
      <c r="BG629" s="370"/>
      <c r="BH629" s="370"/>
      <c r="BI629" s="370"/>
      <c r="BJ629" s="370"/>
    </row>
    <row r="630" spans="2:68" ht="15" customHeight="1">
      <c r="B630" s="82" t="s">
        <v>21</v>
      </c>
      <c r="C630" s="20">
        <f t="shared" ref="C630:AH630" si="384">SUM(C621:C628)</f>
        <v>0</v>
      </c>
      <c r="D630" s="20">
        <f t="shared" si="384"/>
        <v>0</v>
      </c>
      <c r="E630" s="20">
        <f t="shared" si="384"/>
        <v>0</v>
      </c>
      <c r="F630" s="20">
        <f t="shared" si="384"/>
        <v>0</v>
      </c>
      <c r="G630" s="20">
        <f t="shared" si="384"/>
        <v>0</v>
      </c>
      <c r="H630" s="20">
        <f t="shared" si="384"/>
        <v>0</v>
      </c>
      <c r="I630" s="20">
        <f t="shared" si="384"/>
        <v>0</v>
      </c>
      <c r="J630" s="20">
        <f t="shared" si="384"/>
        <v>0</v>
      </c>
      <c r="K630" s="20">
        <f t="shared" si="384"/>
        <v>0</v>
      </c>
      <c r="L630" s="20">
        <f t="shared" si="384"/>
        <v>0</v>
      </c>
      <c r="M630" s="20">
        <f t="shared" si="384"/>
        <v>0</v>
      </c>
      <c r="N630" s="20">
        <f t="shared" si="384"/>
        <v>0</v>
      </c>
      <c r="O630" s="20">
        <f t="shared" si="384"/>
        <v>0</v>
      </c>
      <c r="P630" s="20">
        <f t="shared" si="384"/>
        <v>0</v>
      </c>
      <c r="Q630" s="20">
        <f t="shared" si="384"/>
        <v>0</v>
      </c>
      <c r="R630" s="20">
        <f t="shared" si="384"/>
        <v>0</v>
      </c>
      <c r="S630" s="20">
        <f t="shared" si="384"/>
        <v>0</v>
      </c>
      <c r="T630" s="20">
        <f t="shared" si="384"/>
        <v>0</v>
      </c>
      <c r="U630" s="20">
        <f t="shared" si="384"/>
        <v>0</v>
      </c>
      <c r="V630" s="20">
        <f t="shared" si="384"/>
        <v>0</v>
      </c>
      <c r="W630" s="20">
        <f t="shared" si="384"/>
        <v>0</v>
      </c>
      <c r="X630" s="20">
        <f t="shared" si="384"/>
        <v>0</v>
      </c>
      <c r="Y630" s="20">
        <f t="shared" si="384"/>
        <v>0</v>
      </c>
      <c r="Z630" s="20">
        <f t="shared" si="384"/>
        <v>0</v>
      </c>
      <c r="AA630" s="20">
        <f t="shared" si="384"/>
        <v>0</v>
      </c>
      <c r="AB630" s="20">
        <f t="shared" si="384"/>
        <v>0</v>
      </c>
      <c r="AC630" s="20">
        <f t="shared" si="384"/>
        <v>0</v>
      </c>
      <c r="AD630" s="20">
        <f t="shared" si="384"/>
        <v>0</v>
      </c>
      <c r="AE630" s="20">
        <f t="shared" si="384"/>
        <v>0</v>
      </c>
      <c r="AF630" s="20">
        <f t="shared" si="384"/>
        <v>0</v>
      </c>
      <c r="AG630" s="20">
        <f t="shared" si="384"/>
        <v>0</v>
      </c>
      <c r="AH630" s="20">
        <f t="shared" si="384"/>
        <v>0</v>
      </c>
      <c r="AI630" s="20">
        <f t="shared" ref="AI630:BJ630" si="385">SUM(AI621:AI628)</f>
        <v>0</v>
      </c>
      <c r="AJ630" s="20">
        <f t="shared" si="385"/>
        <v>0</v>
      </c>
      <c r="AK630" s="20">
        <f t="shared" si="385"/>
        <v>0</v>
      </c>
      <c r="AL630" s="20">
        <f t="shared" si="385"/>
        <v>0</v>
      </c>
      <c r="AM630" s="20">
        <f t="shared" si="385"/>
        <v>0</v>
      </c>
      <c r="AN630" s="20">
        <f t="shared" si="385"/>
        <v>0</v>
      </c>
      <c r="AO630" s="20">
        <f t="shared" si="385"/>
        <v>0</v>
      </c>
      <c r="AP630" s="20">
        <f t="shared" si="385"/>
        <v>0</v>
      </c>
      <c r="AQ630" s="20">
        <f t="shared" si="385"/>
        <v>0</v>
      </c>
      <c r="AR630" s="20">
        <f t="shared" si="385"/>
        <v>0</v>
      </c>
      <c r="AS630" s="20">
        <f t="shared" si="385"/>
        <v>0</v>
      </c>
      <c r="AT630" s="20">
        <f t="shared" si="385"/>
        <v>0</v>
      </c>
      <c r="AU630" s="20">
        <f t="shared" si="385"/>
        <v>0</v>
      </c>
      <c r="AV630" s="20">
        <f t="shared" si="385"/>
        <v>0</v>
      </c>
      <c r="AW630" s="20">
        <f t="shared" si="385"/>
        <v>0</v>
      </c>
      <c r="AX630" s="20">
        <f t="shared" si="385"/>
        <v>0</v>
      </c>
      <c r="AY630" s="20">
        <f t="shared" si="385"/>
        <v>0</v>
      </c>
      <c r="AZ630" s="20">
        <f t="shared" si="385"/>
        <v>0</v>
      </c>
      <c r="BA630" s="20">
        <f t="shared" si="385"/>
        <v>0</v>
      </c>
      <c r="BB630" s="20">
        <f t="shared" si="385"/>
        <v>0</v>
      </c>
      <c r="BC630" s="20">
        <f t="shared" si="385"/>
        <v>0</v>
      </c>
      <c r="BD630" s="20">
        <f t="shared" si="385"/>
        <v>0</v>
      </c>
      <c r="BE630" s="20">
        <f t="shared" si="385"/>
        <v>0</v>
      </c>
      <c r="BF630" s="20">
        <f t="shared" si="385"/>
        <v>0</v>
      </c>
      <c r="BG630" s="20">
        <f t="shared" si="385"/>
        <v>0</v>
      </c>
      <c r="BH630" s="20">
        <f t="shared" si="385"/>
        <v>0</v>
      </c>
      <c r="BI630" s="20">
        <f t="shared" si="385"/>
        <v>0</v>
      </c>
      <c r="BJ630" s="20">
        <f t="shared" si="385"/>
        <v>0</v>
      </c>
    </row>
    <row r="631" spans="2:68" ht="15" customHeight="1">
      <c r="B631" s="83" t="s">
        <v>49</v>
      </c>
      <c r="C631" s="20">
        <f>C630</f>
        <v>0</v>
      </c>
      <c r="D631" s="20">
        <f t="shared" ref="D631:N631" si="386">C631+D630</f>
        <v>0</v>
      </c>
      <c r="E631" s="20">
        <f t="shared" si="386"/>
        <v>0</v>
      </c>
      <c r="F631" s="20">
        <f t="shared" si="386"/>
        <v>0</v>
      </c>
      <c r="G631" s="20">
        <f t="shared" si="386"/>
        <v>0</v>
      </c>
      <c r="H631" s="20">
        <f t="shared" si="386"/>
        <v>0</v>
      </c>
      <c r="I631" s="20">
        <f t="shared" si="386"/>
        <v>0</v>
      </c>
      <c r="J631" s="20">
        <f t="shared" si="386"/>
        <v>0</v>
      </c>
      <c r="K631" s="20">
        <f t="shared" si="386"/>
        <v>0</v>
      </c>
      <c r="L631" s="20">
        <f t="shared" si="386"/>
        <v>0</v>
      </c>
      <c r="M631" s="20">
        <f t="shared" si="386"/>
        <v>0</v>
      </c>
      <c r="N631" s="21">
        <f t="shared" si="386"/>
        <v>0</v>
      </c>
      <c r="O631" s="20">
        <f>O630</f>
        <v>0</v>
      </c>
      <c r="P631" s="20">
        <f t="shared" ref="P631:Z631" si="387">O631+P630</f>
        <v>0</v>
      </c>
      <c r="Q631" s="20">
        <f t="shared" si="387"/>
        <v>0</v>
      </c>
      <c r="R631" s="20">
        <f t="shared" si="387"/>
        <v>0</v>
      </c>
      <c r="S631" s="20">
        <f t="shared" si="387"/>
        <v>0</v>
      </c>
      <c r="T631" s="20">
        <f t="shared" si="387"/>
        <v>0</v>
      </c>
      <c r="U631" s="20">
        <f t="shared" si="387"/>
        <v>0</v>
      </c>
      <c r="V631" s="20">
        <f t="shared" si="387"/>
        <v>0</v>
      </c>
      <c r="W631" s="20">
        <f t="shared" si="387"/>
        <v>0</v>
      </c>
      <c r="X631" s="20">
        <f t="shared" si="387"/>
        <v>0</v>
      </c>
      <c r="Y631" s="20">
        <f t="shared" si="387"/>
        <v>0</v>
      </c>
      <c r="Z631" s="21">
        <f t="shared" si="387"/>
        <v>0</v>
      </c>
      <c r="AA631" s="20">
        <f>AA630</f>
        <v>0</v>
      </c>
      <c r="AB631" s="20">
        <f t="shared" ref="AB631:AL631" si="388">AA631+AB630</f>
        <v>0</v>
      </c>
      <c r="AC631" s="20">
        <f t="shared" si="388"/>
        <v>0</v>
      </c>
      <c r="AD631" s="20">
        <f t="shared" si="388"/>
        <v>0</v>
      </c>
      <c r="AE631" s="20">
        <f t="shared" si="388"/>
        <v>0</v>
      </c>
      <c r="AF631" s="20">
        <f t="shared" si="388"/>
        <v>0</v>
      </c>
      <c r="AG631" s="20">
        <f t="shared" si="388"/>
        <v>0</v>
      </c>
      <c r="AH631" s="20">
        <f t="shared" si="388"/>
        <v>0</v>
      </c>
      <c r="AI631" s="20">
        <f t="shared" si="388"/>
        <v>0</v>
      </c>
      <c r="AJ631" s="20">
        <f t="shared" si="388"/>
        <v>0</v>
      </c>
      <c r="AK631" s="20">
        <f t="shared" si="388"/>
        <v>0</v>
      </c>
      <c r="AL631" s="21">
        <f t="shared" si="388"/>
        <v>0</v>
      </c>
      <c r="AM631" s="20">
        <f>AM630</f>
        <v>0</v>
      </c>
      <c r="AN631" s="20">
        <f t="shared" ref="AN631:AX631" si="389">AM631+AN630</f>
        <v>0</v>
      </c>
      <c r="AO631" s="20">
        <f t="shared" si="389"/>
        <v>0</v>
      </c>
      <c r="AP631" s="20">
        <f t="shared" si="389"/>
        <v>0</v>
      </c>
      <c r="AQ631" s="20">
        <f t="shared" si="389"/>
        <v>0</v>
      </c>
      <c r="AR631" s="20">
        <f t="shared" si="389"/>
        <v>0</v>
      </c>
      <c r="AS631" s="20">
        <f t="shared" si="389"/>
        <v>0</v>
      </c>
      <c r="AT631" s="20">
        <f t="shared" si="389"/>
        <v>0</v>
      </c>
      <c r="AU631" s="20">
        <f t="shared" si="389"/>
        <v>0</v>
      </c>
      <c r="AV631" s="20">
        <f t="shared" si="389"/>
        <v>0</v>
      </c>
      <c r="AW631" s="20">
        <f t="shared" si="389"/>
        <v>0</v>
      </c>
      <c r="AX631" s="21">
        <f t="shared" si="389"/>
        <v>0</v>
      </c>
      <c r="AY631" s="20">
        <f>AY630</f>
        <v>0</v>
      </c>
      <c r="AZ631" s="20">
        <f t="shared" ref="AZ631:BJ631" si="390">AY631+AZ630</f>
        <v>0</v>
      </c>
      <c r="BA631" s="20">
        <f t="shared" si="390"/>
        <v>0</v>
      </c>
      <c r="BB631" s="20">
        <f t="shared" si="390"/>
        <v>0</v>
      </c>
      <c r="BC631" s="20">
        <f t="shared" si="390"/>
        <v>0</v>
      </c>
      <c r="BD631" s="20">
        <f t="shared" si="390"/>
        <v>0</v>
      </c>
      <c r="BE631" s="20">
        <f t="shared" si="390"/>
        <v>0</v>
      </c>
      <c r="BF631" s="20">
        <f t="shared" si="390"/>
        <v>0</v>
      </c>
      <c r="BG631" s="20">
        <f t="shared" si="390"/>
        <v>0</v>
      </c>
      <c r="BH631" s="20">
        <f t="shared" si="390"/>
        <v>0</v>
      </c>
      <c r="BI631" s="20">
        <f t="shared" si="390"/>
        <v>0</v>
      </c>
      <c r="BJ631" s="21">
        <f t="shared" si="390"/>
        <v>0</v>
      </c>
    </row>
    <row r="633" spans="2:68">
      <c r="B633" s="105">
        <f>CONFIG!$C$19</f>
        <v>0</v>
      </c>
    </row>
    <row r="635" spans="2:68" ht="15" customHeight="1">
      <c r="B635" s="104" t="s">
        <v>62</v>
      </c>
      <c r="C635" s="11"/>
      <c r="D635" s="11"/>
      <c r="E635" s="11"/>
      <c r="F635" s="32"/>
    </row>
    <row r="636" spans="2:68" ht="15" customHeight="1"/>
    <row r="637" spans="2:68" ht="15" customHeight="1">
      <c r="B637" s="81"/>
      <c r="C637" s="475" t="s">
        <v>18</v>
      </c>
      <c r="D637" s="476"/>
      <c r="E637" s="476"/>
      <c r="F637" s="476"/>
      <c r="G637" s="476"/>
      <c r="H637" s="476"/>
      <c r="I637" s="476"/>
      <c r="J637" s="476"/>
      <c r="K637" s="476"/>
      <c r="L637" s="476"/>
      <c r="M637" s="476"/>
      <c r="N637" s="476"/>
      <c r="O637" s="473" t="s">
        <v>19</v>
      </c>
      <c r="P637" s="473"/>
      <c r="Q637" s="473"/>
      <c r="R637" s="473"/>
      <c r="S637" s="473"/>
      <c r="T637" s="473"/>
      <c r="U637" s="473"/>
      <c r="V637" s="473"/>
      <c r="W637" s="473"/>
      <c r="X637" s="473"/>
      <c r="Y637" s="473"/>
      <c r="Z637" s="473"/>
      <c r="AA637" s="475" t="s">
        <v>20</v>
      </c>
      <c r="AB637" s="476"/>
      <c r="AC637" s="476"/>
      <c r="AD637" s="476"/>
      <c r="AE637" s="476"/>
      <c r="AF637" s="476"/>
      <c r="AG637" s="476"/>
      <c r="AH637" s="476"/>
      <c r="AI637" s="476"/>
      <c r="AJ637" s="476"/>
      <c r="AK637" s="476"/>
      <c r="AL637" s="476"/>
      <c r="AM637" s="473" t="s">
        <v>32</v>
      </c>
      <c r="AN637" s="473"/>
      <c r="AO637" s="473"/>
      <c r="AP637" s="473"/>
      <c r="AQ637" s="473"/>
      <c r="AR637" s="473"/>
      <c r="AS637" s="473"/>
      <c r="AT637" s="473"/>
      <c r="AU637" s="473"/>
      <c r="AV637" s="473"/>
      <c r="AW637" s="473"/>
      <c r="AX637" s="473"/>
      <c r="AY637" s="473" t="s">
        <v>33</v>
      </c>
      <c r="AZ637" s="473"/>
      <c r="BA637" s="473"/>
      <c r="BB637" s="473"/>
      <c r="BC637" s="473"/>
      <c r="BD637" s="473"/>
      <c r="BE637" s="473"/>
      <c r="BF637" s="473"/>
      <c r="BG637" s="473"/>
      <c r="BH637" s="473"/>
      <c r="BI637" s="473"/>
      <c r="BJ637" s="473"/>
    </row>
    <row r="638" spans="2:68" ht="15" customHeight="1">
      <c r="B638" s="83" t="s">
        <v>36</v>
      </c>
      <c r="C638" s="18">
        <f>CONFIG!$D$7</f>
        <v>41640</v>
      </c>
      <c r="D638" s="18">
        <f>DATE(YEAR(C638),MONTH(C638)+1,DAY(C638))</f>
        <v>41671</v>
      </c>
      <c r="E638" s="18">
        <f t="shared" ref="E638:BJ638" si="391">DATE(YEAR(D638),MONTH(D638)+1,DAY(D638))</f>
        <v>41699</v>
      </c>
      <c r="F638" s="18">
        <f t="shared" si="391"/>
        <v>41730</v>
      </c>
      <c r="G638" s="18">
        <f t="shared" si="391"/>
        <v>41760</v>
      </c>
      <c r="H638" s="18">
        <f t="shared" si="391"/>
        <v>41791</v>
      </c>
      <c r="I638" s="18">
        <f t="shared" si="391"/>
        <v>41821</v>
      </c>
      <c r="J638" s="18">
        <f t="shared" si="391"/>
        <v>41852</v>
      </c>
      <c r="K638" s="18">
        <f t="shared" si="391"/>
        <v>41883</v>
      </c>
      <c r="L638" s="18">
        <f t="shared" si="391"/>
        <v>41913</v>
      </c>
      <c r="M638" s="18">
        <f t="shared" si="391"/>
        <v>41944</v>
      </c>
      <c r="N638" s="18">
        <f t="shared" si="391"/>
        <v>41974</v>
      </c>
      <c r="O638" s="18">
        <f t="shared" si="391"/>
        <v>42005</v>
      </c>
      <c r="P638" s="18">
        <f t="shared" si="391"/>
        <v>42036</v>
      </c>
      <c r="Q638" s="18">
        <f t="shared" si="391"/>
        <v>42064</v>
      </c>
      <c r="R638" s="18">
        <f t="shared" si="391"/>
        <v>42095</v>
      </c>
      <c r="S638" s="18">
        <f t="shared" si="391"/>
        <v>42125</v>
      </c>
      <c r="T638" s="18">
        <f t="shared" si="391"/>
        <v>42156</v>
      </c>
      <c r="U638" s="18">
        <f t="shared" si="391"/>
        <v>42186</v>
      </c>
      <c r="V638" s="18">
        <f t="shared" si="391"/>
        <v>42217</v>
      </c>
      <c r="W638" s="18">
        <f t="shared" si="391"/>
        <v>42248</v>
      </c>
      <c r="X638" s="18">
        <f t="shared" si="391"/>
        <v>42278</v>
      </c>
      <c r="Y638" s="18">
        <f t="shared" si="391"/>
        <v>42309</v>
      </c>
      <c r="Z638" s="18">
        <f t="shared" si="391"/>
        <v>42339</v>
      </c>
      <c r="AA638" s="18">
        <f t="shared" si="391"/>
        <v>42370</v>
      </c>
      <c r="AB638" s="18">
        <f t="shared" si="391"/>
        <v>42401</v>
      </c>
      <c r="AC638" s="18">
        <f t="shared" si="391"/>
        <v>42430</v>
      </c>
      <c r="AD638" s="18">
        <f t="shared" si="391"/>
        <v>42461</v>
      </c>
      <c r="AE638" s="18">
        <f t="shared" si="391"/>
        <v>42491</v>
      </c>
      <c r="AF638" s="18">
        <f t="shared" si="391"/>
        <v>42522</v>
      </c>
      <c r="AG638" s="18">
        <f t="shared" si="391"/>
        <v>42552</v>
      </c>
      <c r="AH638" s="18">
        <f t="shared" si="391"/>
        <v>42583</v>
      </c>
      <c r="AI638" s="18">
        <f t="shared" si="391"/>
        <v>42614</v>
      </c>
      <c r="AJ638" s="18">
        <f t="shared" si="391"/>
        <v>42644</v>
      </c>
      <c r="AK638" s="18">
        <f t="shared" si="391"/>
        <v>42675</v>
      </c>
      <c r="AL638" s="18">
        <f t="shared" si="391"/>
        <v>42705</v>
      </c>
      <c r="AM638" s="18">
        <f t="shared" si="391"/>
        <v>42736</v>
      </c>
      <c r="AN638" s="18">
        <f t="shared" si="391"/>
        <v>42767</v>
      </c>
      <c r="AO638" s="18">
        <f t="shared" si="391"/>
        <v>42795</v>
      </c>
      <c r="AP638" s="18">
        <f t="shared" si="391"/>
        <v>42826</v>
      </c>
      <c r="AQ638" s="18">
        <f t="shared" si="391"/>
        <v>42856</v>
      </c>
      <c r="AR638" s="18">
        <f t="shared" si="391"/>
        <v>42887</v>
      </c>
      <c r="AS638" s="18">
        <f t="shared" si="391"/>
        <v>42917</v>
      </c>
      <c r="AT638" s="18">
        <f t="shared" si="391"/>
        <v>42948</v>
      </c>
      <c r="AU638" s="18">
        <f t="shared" si="391"/>
        <v>42979</v>
      </c>
      <c r="AV638" s="18">
        <f t="shared" si="391"/>
        <v>43009</v>
      </c>
      <c r="AW638" s="18">
        <f t="shared" si="391"/>
        <v>43040</v>
      </c>
      <c r="AX638" s="18">
        <f t="shared" si="391"/>
        <v>43070</v>
      </c>
      <c r="AY638" s="18">
        <f t="shared" si="391"/>
        <v>43101</v>
      </c>
      <c r="AZ638" s="18">
        <f t="shared" si="391"/>
        <v>43132</v>
      </c>
      <c r="BA638" s="18">
        <f t="shared" si="391"/>
        <v>43160</v>
      </c>
      <c r="BB638" s="18">
        <f t="shared" si="391"/>
        <v>43191</v>
      </c>
      <c r="BC638" s="18">
        <f t="shared" si="391"/>
        <v>43221</v>
      </c>
      <c r="BD638" s="18">
        <f t="shared" si="391"/>
        <v>43252</v>
      </c>
      <c r="BE638" s="18">
        <f t="shared" si="391"/>
        <v>43282</v>
      </c>
      <c r="BF638" s="18">
        <f t="shared" si="391"/>
        <v>43313</v>
      </c>
      <c r="BG638" s="18">
        <f t="shared" si="391"/>
        <v>43344</v>
      </c>
      <c r="BH638" s="18">
        <f t="shared" si="391"/>
        <v>43374</v>
      </c>
      <c r="BI638" s="18">
        <f t="shared" si="391"/>
        <v>43405</v>
      </c>
      <c r="BJ638" s="18">
        <f t="shared" si="391"/>
        <v>43435</v>
      </c>
    </row>
    <row r="639" spans="2:68" ht="15" customHeight="1">
      <c r="B639" s="366">
        <f>'Charges variables (avancé)'!$C$82</f>
        <v>0</v>
      </c>
      <c r="C639" s="367">
        <v>0</v>
      </c>
      <c r="D639" s="368">
        <f>C652+C639-('Charges variables (avancé)'!$F82*Commandes!D$14)</f>
        <v>0</v>
      </c>
      <c r="E639" s="368">
        <f>D652+D639-('Charges variables (avancé)'!$F82*Commandes!E$14)</f>
        <v>0</v>
      </c>
      <c r="F639" s="368">
        <f>E652+E639-('Charges variables (avancé)'!$F82*Commandes!F$14)</f>
        <v>0</v>
      </c>
      <c r="G639" s="368">
        <f>F652+F639-('Charges variables (avancé)'!$F82*Commandes!G$14)</f>
        <v>0</v>
      </c>
      <c r="H639" s="368">
        <f>G652+G639-('Charges variables (avancé)'!$F82*Commandes!H$14)</f>
        <v>0</v>
      </c>
      <c r="I639" s="368">
        <f>H652+H639-('Charges variables (avancé)'!$F82*Commandes!I$14)</f>
        <v>0</v>
      </c>
      <c r="J639" s="368">
        <f>I652+I639-('Charges variables (avancé)'!$F82*Commandes!J$14)</f>
        <v>0</v>
      </c>
      <c r="K639" s="368">
        <f>J652+J639-('Charges variables (avancé)'!$F82*Commandes!K$14)</f>
        <v>0</v>
      </c>
      <c r="L639" s="368">
        <f>K652+K639-('Charges variables (avancé)'!$F82*Commandes!L$14)</f>
        <v>0</v>
      </c>
      <c r="M639" s="368">
        <f>L652+L639-('Charges variables (avancé)'!$F82*Commandes!M$14)</f>
        <v>0</v>
      </c>
      <c r="N639" s="368">
        <f>M652+M639-('Charges variables (avancé)'!$F82*Commandes!N$14)</f>
        <v>0</v>
      </c>
      <c r="O639" s="368">
        <f>N652+N639-('Charges variables (avancé)'!$F82*Commandes!O$14)</f>
        <v>0</v>
      </c>
      <c r="P639" s="368">
        <f>O652+O639-('Charges variables (avancé)'!$F82*Commandes!P$14)</f>
        <v>0</v>
      </c>
      <c r="Q639" s="368">
        <f>P652+P639-('Charges variables (avancé)'!$F82*Commandes!Q$14)</f>
        <v>0</v>
      </c>
      <c r="R639" s="368">
        <f>Q652+Q639-('Charges variables (avancé)'!$F82*Commandes!R$14)</f>
        <v>0</v>
      </c>
      <c r="S639" s="368">
        <f>R652+R639-('Charges variables (avancé)'!$F82*Commandes!S$14)</f>
        <v>0</v>
      </c>
      <c r="T639" s="368">
        <f>S652+S639-('Charges variables (avancé)'!$F82*Commandes!T$14)</f>
        <v>0</v>
      </c>
      <c r="U639" s="368">
        <f>T652+T639-('Charges variables (avancé)'!$F82*Commandes!U$14)</f>
        <v>0</v>
      </c>
      <c r="V639" s="368">
        <f>U652+U639-('Charges variables (avancé)'!$F82*Commandes!V$14)</f>
        <v>0</v>
      </c>
      <c r="W639" s="368">
        <f>V652+V639-('Charges variables (avancé)'!$F82*Commandes!W$14)</f>
        <v>0</v>
      </c>
      <c r="X639" s="368">
        <f>W652+W639-('Charges variables (avancé)'!$F82*Commandes!X$14)</f>
        <v>0</v>
      </c>
      <c r="Y639" s="368">
        <f>X652+X639-('Charges variables (avancé)'!$F82*Commandes!Y$14)</f>
        <v>0</v>
      </c>
      <c r="Z639" s="368">
        <f>Y652+Y639-('Charges variables (avancé)'!$F82*Commandes!Z$14)</f>
        <v>0</v>
      </c>
      <c r="AA639" s="368">
        <f>Z652+Z639-('Charges variables (avancé)'!$F82*Commandes!AA$14)</f>
        <v>0</v>
      </c>
      <c r="AB639" s="368">
        <f>AA652+AA639-('Charges variables (avancé)'!$F82*Commandes!AB$14)</f>
        <v>0</v>
      </c>
      <c r="AC639" s="368">
        <f>AB652+AB639-('Charges variables (avancé)'!$F82*Commandes!AC$14)</f>
        <v>0</v>
      </c>
      <c r="AD639" s="368">
        <f>AC652+AC639-('Charges variables (avancé)'!$F82*Commandes!AD$14)</f>
        <v>0</v>
      </c>
      <c r="AE639" s="368">
        <f>AD652+AD639-('Charges variables (avancé)'!$F82*Commandes!AE$14)</f>
        <v>0</v>
      </c>
      <c r="AF639" s="368">
        <f>AE652+AE639-('Charges variables (avancé)'!$F82*Commandes!AF$14)</f>
        <v>0</v>
      </c>
      <c r="AG639" s="368">
        <f>AF652+AF639-('Charges variables (avancé)'!$F82*Commandes!AG$14)</f>
        <v>0</v>
      </c>
      <c r="AH639" s="368">
        <f>AG652+AG639-('Charges variables (avancé)'!$F82*Commandes!AH$14)</f>
        <v>0</v>
      </c>
      <c r="AI639" s="368">
        <f>AH652+AH639-('Charges variables (avancé)'!$F82*Commandes!AI$14)</f>
        <v>0</v>
      </c>
      <c r="AJ639" s="368">
        <f>AI652+AI639-('Charges variables (avancé)'!$F82*Commandes!AJ$14)</f>
        <v>0</v>
      </c>
      <c r="AK639" s="368">
        <f>AJ652+AJ639-('Charges variables (avancé)'!$F82*Commandes!AK$14)</f>
        <v>0</v>
      </c>
      <c r="AL639" s="368">
        <f>AK652+AK639-('Charges variables (avancé)'!$F82*Commandes!AL$14)</f>
        <v>0</v>
      </c>
      <c r="AM639" s="368">
        <f>AL652+AL639-('Charges variables (avancé)'!$F82*Commandes!AM$14)</f>
        <v>0</v>
      </c>
      <c r="AN639" s="368">
        <f>AM652+AM639-('Charges variables (avancé)'!$F82*Commandes!AN$14)</f>
        <v>0</v>
      </c>
      <c r="AO639" s="368">
        <f>AN652+AN639-('Charges variables (avancé)'!$F82*Commandes!AO$14)</f>
        <v>0</v>
      </c>
      <c r="AP639" s="368">
        <f>AO652+AO639-('Charges variables (avancé)'!$F82*Commandes!AP$14)</f>
        <v>0</v>
      </c>
      <c r="AQ639" s="368">
        <f>AP652+AP639-('Charges variables (avancé)'!$F82*Commandes!AQ$14)</f>
        <v>0</v>
      </c>
      <c r="AR639" s="368">
        <f>AQ652+AQ639-('Charges variables (avancé)'!$F82*Commandes!AR$14)</f>
        <v>0</v>
      </c>
      <c r="AS639" s="368">
        <f>AR652+AR639-('Charges variables (avancé)'!$F82*Commandes!AS$14)</f>
        <v>0</v>
      </c>
      <c r="AT639" s="368">
        <f>AS652+AS639-('Charges variables (avancé)'!$F82*Commandes!AT$14)</f>
        <v>0</v>
      </c>
      <c r="AU639" s="368">
        <f>AT652+AT639-('Charges variables (avancé)'!$F82*Commandes!AU$14)</f>
        <v>0</v>
      </c>
      <c r="AV639" s="368">
        <f>AU652+AU639-('Charges variables (avancé)'!$F82*Commandes!AV$14)</f>
        <v>0</v>
      </c>
      <c r="AW639" s="368">
        <f>AV652+AV639-('Charges variables (avancé)'!$F82*Commandes!AW$14)</f>
        <v>0</v>
      </c>
      <c r="AX639" s="368">
        <f>AW652+AW639-('Charges variables (avancé)'!$F82*Commandes!AX$14)</f>
        <v>0</v>
      </c>
      <c r="AY639" s="368">
        <f>AX652+AX639-('Charges variables (avancé)'!$F82*Commandes!AY$14)</f>
        <v>0</v>
      </c>
      <c r="AZ639" s="368">
        <f>AY652+AY639-('Charges variables (avancé)'!$F82*Commandes!AZ$14)</f>
        <v>0</v>
      </c>
      <c r="BA639" s="368">
        <f>AZ652+AZ639-('Charges variables (avancé)'!$F82*Commandes!BA$14)</f>
        <v>0</v>
      </c>
      <c r="BB639" s="368">
        <f>BA652+BA639-('Charges variables (avancé)'!$F82*Commandes!BB$14)</f>
        <v>0</v>
      </c>
      <c r="BC639" s="368">
        <f>BB652+BB639-('Charges variables (avancé)'!$F82*Commandes!BC$14)</f>
        <v>0</v>
      </c>
      <c r="BD639" s="368">
        <f>BC652+BC639-('Charges variables (avancé)'!$F82*Commandes!BD$14)</f>
        <v>0</v>
      </c>
      <c r="BE639" s="368">
        <f>BD652+BD639-('Charges variables (avancé)'!$F82*Commandes!BE$14)</f>
        <v>0</v>
      </c>
      <c r="BF639" s="368">
        <f>BE652+BE639-('Charges variables (avancé)'!$F82*Commandes!BF$14)</f>
        <v>0</v>
      </c>
      <c r="BG639" s="368">
        <f>BF652+BF639-('Charges variables (avancé)'!$F82*Commandes!BG$14)</f>
        <v>0</v>
      </c>
      <c r="BH639" s="368">
        <f>BG652+BG639-('Charges variables (avancé)'!$F82*Commandes!BH$14)</f>
        <v>0</v>
      </c>
      <c r="BI639" s="368">
        <f>BH652+BH639-('Charges variables (avancé)'!$F82*Commandes!BI$14)</f>
        <v>0</v>
      </c>
      <c r="BJ639" s="368">
        <f>BI652+BI639-('Charges variables (avancé)'!$F82*Commandes!BJ$14)</f>
        <v>0</v>
      </c>
    </row>
    <row r="640" spans="2:68" ht="15" customHeight="1">
      <c r="B640" s="366">
        <f>'Charges variables (avancé)'!$C$83</f>
        <v>0</v>
      </c>
      <c r="C640" s="367">
        <v>0</v>
      </c>
      <c r="D640" s="368">
        <f>C653+C640-('Charges variables (avancé)'!$F83*Commandes!D$14)</f>
        <v>0</v>
      </c>
      <c r="E640" s="368">
        <f>D653+D640-('Charges variables (avancé)'!$F83*Commandes!E$14)</f>
        <v>0</v>
      </c>
      <c r="F640" s="368">
        <f>E653+E640-('Charges variables (avancé)'!$F83*Commandes!F$14)</f>
        <v>0</v>
      </c>
      <c r="G640" s="368">
        <f>F653+F640-('Charges variables (avancé)'!$F83*Commandes!G$14)</f>
        <v>0</v>
      </c>
      <c r="H640" s="368">
        <f>G653+G640-('Charges variables (avancé)'!$F83*Commandes!H$14)</f>
        <v>0</v>
      </c>
      <c r="I640" s="368">
        <f>H653+H640-('Charges variables (avancé)'!$F83*Commandes!I$14)</f>
        <v>0</v>
      </c>
      <c r="J640" s="368">
        <f>I653+I640-('Charges variables (avancé)'!$F83*Commandes!J$14)</f>
        <v>0</v>
      </c>
      <c r="K640" s="368">
        <f>J653+J640-('Charges variables (avancé)'!$F83*Commandes!K$14)</f>
        <v>0</v>
      </c>
      <c r="L640" s="368">
        <f>K653+K640-('Charges variables (avancé)'!$F83*Commandes!L$14)</f>
        <v>0</v>
      </c>
      <c r="M640" s="368">
        <f>L653+L640-('Charges variables (avancé)'!$F83*Commandes!M$14)</f>
        <v>0</v>
      </c>
      <c r="N640" s="368">
        <f>M653+M640-('Charges variables (avancé)'!$F83*Commandes!N$14)</f>
        <v>0</v>
      </c>
      <c r="O640" s="368">
        <f>N653+N640-('Charges variables (avancé)'!$F83*Commandes!O$14)</f>
        <v>0</v>
      </c>
      <c r="P640" s="368">
        <f>O653+O640-('Charges variables (avancé)'!$F83*Commandes!P$14)</f>
        <v>0</v>
      </c>
      <c r="Q640" s="368">
        <f>P653+P640-('Charges variables (avancé)'!$F83*Commandes!Q$14)</f>
        <v>0</v>
      </c>
      <c r="R640" s="368">
        <f>Q653+Q640-('Charges variables (avancé)'!$F83*Commandes!R$14)</f>
        <v>0</v>
      </c>
      <c r="S640" s="368">
        <f>R653+R640-('Charges variables (avancé)'!$F83*Commandes!S$14)</f>
        <v>0</v>
      </c>
      <c r="T640" s="368">
        <f>S653+S640-('Charges variables (avancé)'!$F83*Commandes!T$14)</f>
        <v>0</v>
      </c>
      <c r="U640" s="368">
        <f>T653+T640-('Charges variables (avancé)'!$F83*Commandes!U$14)</f>
        <v>0</v>
      </c>
      <c r="V640" s="368">
        <f>U653+U640-('Charges variables (avancé)'!$F83*Commandes!V$14)</f>
        <v>0</v>
      </c>
      <c r="W640" s="368">
        <f>V653+V640-('Charges variables (avancé)'!$F83*Commandes!W$14)</f>
        <v>0</v>
      </c>
      <c r="X640" s="368">
        <f>W653+W640-('Charges variables (avancé)'!$F83*Commandes!X$14)</f>
        <v>0</v>
      </c>
      <c r="Y640" s="368">
        <f>X653+X640-('Charges variables (avancé)'!$F83*Commandes!Y$14)</f>
        <v>0</v>
      </c>
      <c r="Z640" s="368">
        <f>Y653+Y640-('Charges variables (avancé)'!$F83*Commandes!Z$14)</f>
        <v>0</v>
      </c>
      <c r="AA640" s="368">
        <f>Z653+Z640-('Charges variables (avancé)'!$F83*Commandes!AA$14)</f>
        <v>0</v>
      </c>
      <c r="AB640" s="368">
        <f>AA653+AA640-('Charges variables (avancé)'!$F83*Commandes!AB$14)</f>
        <v>0</v>
      </c>
      <c r="AC640" s="368">
        <f>AB653+AB640-('Charges variables (avancé)'!$F83*Commandes!AC$14)</f>
        <v>0</v>
      </c>
      <c r="AD640" s="368">
        <f>AC653+AC640-('Charges variables (avancé)'!$F83*Commandes!AD$14)</f>
        <v>0</v>
      </c>
      <c r="AE640" s="368">
        <f>AD653+AD640-('Charges variables (avancé)'!$F83*Commandes!AE$14)</f>
        <v>0</v>
      </c>
      <c r="AF640" s="368">
        <f>AE653+AE640-('Charges variables (avancé)'!$F83*Commandes!AF$14)</f>
        <v>0</v>
      </c>
      <c r="AG640" s="368">
        <f>AF653+AF640-('Charges variables (avancé)'!$F83*Commandes!AG$14)</f>
        <v>0</v>
      </c>
      <c r="AH640" s="368">
        <f>AG653+AG640-('Charges variables (avancé)'!$F83*Commandes!AH$14)</f>
        <v>0</v>
      </c>
      <c r="AI640" s="368">
        <f>AH653+AH640-('Charges variables (avancé)'!$F83*Commandes!AI$14)</f>
        <v>0</v>
      </c>
      <c r="AJ640" s="368">
        <f>AI653+AI640-('Charges variables (avancé)'!$F83*Commandes!AJ$14)</f>
        <v>0</v>
      </c>
      <c r="AK640" s="368">
        <f>AJ653+AJ640-('Charges variables (avancé)'!$F83*Commandes!AK$14)</f>
        <v>0</v>
      </c>
      <c r="AL640" s="368">
        <f>AK653+AK640-('Charges variables (avancé)'!$F83*Commandes!AL$14)</f>
        <v>0</v>
      </c>
      <c r="AM640" s="368">
        <f>AL653+AL640-('Charges variables (avancé)'!$F83*Commandes!AM$14)</f>
        <v>0</v>
      </c>
      <c r="AN640" s="368">
        <f>AM653+AM640-('Charges variables (avancé)'!$F83*Commandes!AN$14)</f>
        <v>0</v>
      </c>
      <c r="AO640" s="368">
        <f>AN653+AN640-('Charges variables (avancé)'!$F83*Commandes!AO$14)</f>
        <v>0</v>
      </c>
      <c r="AP640" s="368">
        <f>AO653+AO640-('Charges variables (avancé)'!$F83*Commandes!AP$14)</f>
        <v>0</v>
      </c>
      <c r="AQ640" s="368">
        <f>AP653+AP640-('Charges variables (avancé)'!$F83*Commandes!AQ$14)</f>
        <v>0</v>
      </c>
      <c r="AR640" s="368">
        <f>AQ653+AQ640-('Charges variables (avancé)'!$F83*Commandes!AR$14)</f>
        <v>0</v>
      </c>
      <c r="AS640" s="368">
        <f>AR653+AR640-('Charges variables (avancé)'!$F83*Commandes!AS$14)</f>
        <v>0</v>
      </c>
      <c r="AT640" s="368">
        <f>AS653+AS640-('Charges variables (avancé)'!$F83*Commandes!AT$14)</f>
        <v>0</v>
      </c>
      <c r="AU640" s="368">
        <f>AT653+AT640-('Charges variables (avancé)'!$F83*Commandes!AU$14)</f>
        <v>0</v>
      </c>
      <c r="AV640" s="368">
        <f>AU653+AU640-('Charges variables (avancé)'!$F83*Commandes!AV$14)</f>
        <v>0</v>
      </c>
      <c r="AW640" s="368">
        <f>AV653+AV640-('Charges variables (avancé)'!$F83*Commandes!AW$14)</f>
        <v>0</v>
      </c>
      <c r="AX640" s="368">
        <f>AW653+AW640-('Charges variables (avancé)'!$F83*Commandes!AX$14)</f>
        <v>0</v>
      </c>
      <c r="AY640" s="368">
        <f>AX653+AX640-('Charges variables (avancé)'!$F83*Commandes!AY$14)</f>
        <v>0</v>
      </c>
      <c r="AZ640" s="368">
        <f>AY653+AY640-('Charges variables (avancé)'!$F83*Commandes!AZ$14)</f>
        <v>0</v>
      </c>
      <c r="BA640" s="368">
        <f>AZ653+AZ640-('Charges variables (avancé)'!$F83*Commandes!BA$14)</f>
        <v>0</v>
      </c>
      <c r="BB640" s="368">
        <f>BA653+BA640-('Charges variables (avancé)'!$F83*Commandes!BB$14)</f>
        <v>0</v>
      </c>
      <c r="BC640" s="368">
        <f>BB653+BB640-('Charges variables (avancé)'!$F83*Commandes!BC$14)</f>
        <v>0</v>
      </c>
      <c r="BD640" s="368">
        <f>BC653+BC640-('Charges variables (avancé)'!$F83*Commandes!BD$14)</f>
        <v>0</v>
      </c>
      <c r="BE640" s="368">
        <f>BD653+BD640-('Charges variables (avancé)'!$F83*Commandes!BE$14)</f>
        <v>0</v>
      </c>
      <c r="BF640" s="368">
        <f>BE653+BE640-('Charges variables (avancé)'!$F83*Commandes!BF$14)</f>
        <v>0</v>
      </c>
      <c r="BG640" s="368">
        <f>BF653+BF640-('Charges variables (avancé)'!$F83*Commandes!BG$14)</f>
        <v>0</v>
      </c>
      <c r="BH640" s="368">
        <f>BG653+BG640-('Charges variables (avancé)'!$F83*Commandes!BH$14)</f>
        <v>0</v>
      </c>
      <c r="BI640" s="368">
        <f>BH653+BH640-('Charges variables (avancé)'!$F83*Commandes!BI$14)</f>
        <v>0</v>
      </c>
      <c r="BJ640" s="368">
        <f>BI653+BI640-('Charges variables (avancé)'!$F83*Commandes!BJ$14)</f>
        <v>0</v>
      </c>
    </row>
    <row r="641" spans="2:62" ht="15" customHeight="1">
      <c r="B641" s="366">
        <f>'Charges variables (avancé)'!$C$84</f>
        <v>0</v>
      </c>
      <c r="C641" s="367">
        <v>0</v>
      </c>
      <c r="D641" s="368">
        <f>C654+C641-('Charges variables (avancé)'!$F84*Commandes!D$14)</f>
        <v>0</v>
      </c>
      <c r="E641" s="368">
        <f>D654+D641-('Charges variables (avancé)'!$F84*Commandes!E$14)</f>
        <v>0</v>
      </c>
      <c r="F641" s="368">
        <f>E654+E641-('Charges variables (avancé)'!$F84*Commandes!F$14)</f>
        <v>0</v>
      </c>
      <c r="G641" s="368">
        <f>F654+F641-('Charges variables (avancé)'!$F84*Commandes!G$14)</f>
        <v>0</v>
      </c>
      <c r="H641" s="368">
        <f>G654+G641-('Charges variables (avancé)'!$F84*Commandes!H$14)</f>
        <v>0</v>
      </c>
      <c r="I641" s="368">
        <f>H654+H641-('Charges variables (avancé)'!$F84*Commandes!I$14)</f>
        <v>0</v>
      </c>
      <c r="J641" s="368">
        <f>I654+I641-('Charges variables (avancé)'!$F84*Commandes!J$14)</f>
        <v>0</v>
      </c>
      <c r="K641" s="368">
        <f>J654+J641-('Charges variables (avancé)'!$F84*Commandes!K$14)</f>
        <v>0</v>
      </c>
      <c r="L641" s="368">
        <f>K654+K641-('Charges variables (avancé)'!$F84*Commandes!L$14)</f>
        <v>0</v>
      </c>
      <c r="M641" s="368">
        <f>L654+L641-('Charges variables (avancé)'!$F84*Commandes!M$14)</f>
        <v>0</v>
      </c>
      <c r="N641" s="368">
        <f>M654+M641-('Charges variables (avancé)'!$F84*Commandes!N$14)</f>
        <v>0</v>
      </c>
      <c r="O641" s="368">
        <f>N654+N641-('Charges variables (avancé)'!$F84*Commandes!O$14)</f>
        <v>0</v>
      </c>
      <c r="P641" s="368">
        <f>O654+O641-('Charges variables (avancé)'!$F84*Commandes!P$14)</f>
        <v>0</v>
      </c>
      <c r="Q641" s="368">
        <f>P654+P641-('Charges variables (avancé)'!$F84*Commandes!Q$14)</f>
        <v>0</v>
      </c>
      <c r="R641" s="368">
        <f>Q654+Q641-('Charges variables (avancé)'!$F84*Commandes!R$14)</f>
        <v>0</v>
      </c>
      <c r="S641" s="368">
        <f>R654+R641-('Charges variables (avancé)'!$F84*Commandes!S$14)</f>
        <v>0</v>
      </c>
      <c r="T641" s="368">
        <f>S654+S641-('Charges variables (avancé)'!$F84*Commandes!T$14)</f>
        <v>0</v>
      </c>
      <c r="U641" s="368">
        <f>T654+T641-('Charges variables (avancé)'!$F84*Commandes!U$14)</f>
        <v>0</v>
      </c>
      <c r="V641" s="368">
        <f>U654+U641-('Charges variables (avancé)'!$F84*Commandes!V$14)</f>
        <v>0</v>
      </c>
      <c r="W641" s="368">
        <f>V654+V641-('Charges variables (avancé)'!$F84*Commandes!W$14)</f>
        <v>0</v>
      </c>
      <c r="X641" s="368">
        <f>W654+W641-('Charges variables (avancé)'!$F84*Commandes!X$14)</f>
        <v>0</v>
      </c>
      <c r="Y641" s="368">
        <f>X654+X641-('Charges variables (avancé)'!$F84*Commandes!Y$14)</f>
        <v>0</v>
      </c>
      <c r="Z641" s="368">
        <f>Y654+Y641-('Charges variables (avancé)'!$F84*Commandes!Z$14)</f>
        <v>0</v>
      </c>
      <c r="AA641" s="368">
        <f>Z654+Z641-('Charges variables (avancé)'!$F84*Commandes!AA$14)</f>
        <v>0</v>
      </c>
      <c r="AB641" s="368">
        <f>AA654+AA641-('Charges variables (avancé)'!$F84*Commandes!AB$14)</f>
        <v>0</v>
      </c>
      <c r="AC641" s="368">
        <f>AB654+AB641-('Charges variables (avancé)'!$F84*Commandes!AC$14)</f>
        <v>0</v>
      </c>
      <c r="AD641" s="368">
        <f>AC654+AC641-('Charges variables (avancé)'!$F84*Commandes!AD$14)</f>
        <v>0</v>
      </c>
      <c r="AE641" s="368">
        <f>AD654+AD641-('Charges variables (avancé)'!$F84*Commandes!AE$14)</f>
        <v>0</v>
      </c>
      <c r="AF641" s="368">
        <f>AE654+AE641-('Charges variables (avancé)'!$F84*Commandes!AF$14)</f>
        <v>0</v>
      </c>
      <c r="AG641" s="368">
        <f>AF654+AF641-('Charges variables (avancé)'!$F84*Commandes!AG$14)</f>
        <v>0</v>
      </c>
      <c r="AH641" s="368">
        <f>AG654+AG641-('Charges variables (avancé)'!$F84*Commandes!AH$14)</f>
        <v>0</v>
      </c>
      <c r="AI641" s="368">
        <f>AH654+AH641-('Charges variables (avancé)'!$F84*Commandes!AI$14)</f>
        <v>0</v>
      </c>
      <c r="AJ641" s="368">
        <f>AI654+AI641-('Charges variables (avancé)'!$F84*Commandes!AJ$14)</f>
        <v>0</v>
      </c>
      <c r="AK641" s="368">
        <f>AJ654+AJ641-('Charges variables (avancé)'!$F84*Commandes!AK$14)</f>
        <v>0</v>
      </c>
      <c r="AL641" s="368">
        <f>AK654+AK641-('Charges variables (avancé)'!$F84*Commandes!AL$14)</f>
        <v>0</v>
      </c>
      <c r="AM641" s="368">
        <f>AL654+AL641-('Charges variables (avancé)'!$F84*Commandes!AM$14)</f>
        <v>0</v>
      </c>
      <c r="AN641" s="368">
        <f>AM654+AM641-('Charges variables (avancé)'!$F84*Commandes!AN$14)</f>
        <v>0</v>
      </c>
      <c r="AO641" s="368">
        <f>AN654+AN641-('Charges variables (avancé)'!$F84*Commandes!AO$14)</f>
        <v>0</v>
      </c>
      <c r="AP641" s="368">
        <f>AO654+AO641-('Charges variables (avancé)'!$F84*Commandes!AP$14)</f>
        <v>0</v>
      </c>
      <c r="AQ641" s="368">
        <f>AP654+AP641-('Charges variables (avancé)'!$F84*Commandes!AQ$14)</f>
        <v>0</v>
      </c>
      <c r="AR641" s="368">
        <f>AQ654+AQ641-('Charges variables (avancé)'!$F84*Commandes!AR$14)</f>
        <v>0</v>
      </c>
      <c r="AS641" s="368">
        <f>AR654+AR641-('Charges variables (avancé)'!$F84*Commandes!AS$14)</f>
        <v>0</v>
      </c>
      <c r="AT641" s="368">
        <f>AS654+AS641-('Charges variables (avancé)'!$F84*Commandes!AT$14)</f>
        <v>0</v>
      </c>
      <c r="AU641" s="368">
        <f>AT654+AT641-('Charges variables (avancé)'!$F84*Commandes!AU$14)</f>
        <v>0</v>
      </c>
      <c r="AV641" s="368">
        <f>AU654+AU641-('Charges variables (avancé)'!$F84*Commandes!AV$14)</f>
        <v>0</v>
      </c>
      <c r="AW641" s="368">
        <f>AV654+AV641-('Charges variables (avancé)'!$F84*Commandes!AW$14)</f>
        <v>0</v>
      </c>
      <c r="AX641" s="368">
        <f>AW654+AW641-('Charges variables (avancé)'!$F84*Commandes!AX$14)</f>
        <v>0</v>
      </c>
      <c r="AY641" s="368">
        <f>AX654+AX641-('Charges variables (avancé)'!$F84*Commandes!AY$14)</f>
        <v>0</v>
      </c>
      <c r="AZ641" s="368">
        <f>AY654+AY641-('Charges variables (avancé)'!$F84*Commandes!AZ$14)</f>
        <v>0</v>
      </c>
      <c r="BA641" s="368">
        <f>AZ654+AZ641-('Charges variables (avancé)'!$F84*Commandes!BA$14)</f>
        <v>0</v>
      </c>
      <c r="BB641" s="368">
        <f>BA654+BA641-('Charges variables (avancé)'!$F84*Commandes!BB$14)</f>
        <v>0</v>
      </c>
      <c r="BC641" s="368">
        <f>BB654+BB641-('Charges variables (avancé)'!$F84*Commandes!BC$14)</f>
        <v>0</v>
      </c>
      <c r="BD641" s="368">
        <f>BC654+BC641-('Charges variables (avancé)'!$F84*Commandes!BD$14)</f>
        <v>0</v>
      </c>
      <c r="BE641" s="368">
        <f>BD654+BD641-('Charges variables (avancé)'!$F84*Commandes!BE$14)</f>
        <v>0</v>
      </c>
      <c r="BF641" s="368">
        <f>BE654+BE641-('Charges variables (avancé)'!$F84*Commandes!BF$14)</f>
        <v>0</v>
      </c>
      <c r="BG641" s="368">
        <f>BF654+BF641-('Charges variables (avancé)'!$F84*Commandes!BG$14)</f>
        <v>0</v>
      </c>
      <c r="BH641" s="368">
        <f>BG654+BG641-('Charges variables (avancé)'!$F84*Commandes!BH$14)</f>
        <v>0</v>
      </c>
      <c r="BI641" s="368">
        <f>BH654+BH641-('Charges variables (avancé)'!$F84*Commandes!BI$14)</f>
        <v>0</v>
      </c>
      <c r="BJ641" s="368">
        <f>BI654+BI641-('Charges variables (avancé)'!$F84*Commandes!BJ$14)</f>
        <v>0</v>
      </c>
    </row>
    <row r="642" spans="2:62" ht="15" customHeight="1">
      <c r="B642" s="366">
        <f>'Charges variables (avancé)'!$C$85</f>
        <v>0</v>
      </c>
      <c r="C642" s="367">
        <v>0</v>
      </c>
      <c r="D642" s="368">
        <f>C655+C642-('Charges variables (avancé)'!$F85*Commandes!D$14)</f>
        <v>0</v>
      </c>
      <c r="E642" s="368">
        <f>D655+D642-('Charges variables (avancé)'!$F85*Commandes!E$14)</f>
        <v>0</v>
      </c>
      <c r="F642" s="368">
        <f>E655+E642-('Charges variables (avancé)'!$F85*Commandes!F$14)</f>
        <v>0</v>
      </c>
      <c r="G642" s="368">
        <f>F655+F642-('Charges variables (avancé)'!$F85*Commandes!G$14)</f>
        <v>0</v>
      </c>
      <c r="H642" s="368">
        <f>G655+G642-('Charges variables (avancé)'!$F85*Commandes!H$14)</f>
        <v>0</v>
      </c>
      <c r="I642" s="368">
        <f>H655+H642-('Charges variables (avancé)'!$F85*Commandes!I$14)</f>
        <v>0</v>
      </c>
      <c r="J642" s="368">
        <f>I655+I642-('Charges variables (avancé)'!$F85*Commandes!J$14)</f>
        <v>0</v>
      </c>
      <c r="K642" s="368">
        <f>J655+J642-('Charges variables (avancé)'!$F85*Commandes!K$14)</f>
        <v>0</v>
      </c>
      <c r="L642" s="368">
        <f>K655+K642-('Charges variables (avancé)'!$F85*Commandes!L$14)</f>
        <v>0</v>
      </c>
      <c r="M642" s="368">
        <f>L655+L642-('Charges variables (avancé)'!$F85*Commandes!M$14)</f>
        <v>0</v>
      </c>
      <c r="N642" s="368">
        <f>M655+M642-('Charges variables (avancé)'!$F85*Commandes!N$14)</f>
        <v>0</v>
      </c>
      <c r="O642" s="368">
        <f>N655+N642-('Charges variables (avancé)'!$F85*Commandes!O$14)</f>
        <v>0</v>
      </c>
      <c r="P642" s="368">
        <f>O655+O642-('Charges variables (avancé)'!$F85*Commandes!P$14)</f>
        <v>0</v>
      </c>
      <c r="Q642" s="368">
        <f>P655+P642-('Charges variables (avancé)'!$F85*Commandes!Q$14)</f>
        <v>0</v>
      </c>
      <c r="R642" s="368">
        <f>Q655+Q642-('Charges variables (avancé)'!$F85*Commandes!R$14)</f>
        <v>0</v>
      </c>
      <c r="S642" s="368">
        <f>R655+R642-('Charges variables (avancé)'!$F85*Commandes!S$14)</f>
        <v>0</v>
      </c>
      <c r="T642" s="368">
        <f>S655+S642-('Charges variables (avancé)'!$F85*Commandes!T$14)</f>
        <v>0</v>
      </c>
      <c r="U642" s="368">
        <f>T655+T642-('Charges variables (avancé)'!$F85*Commandes!U$14)</f>
        <v>0</v>
      </c>
      <c r="V642" s="368">
        <f>U655+U642-('Charges variables (avancé)'!$F85*Commandes!V$14)</f>
        <v>0</v>
      </c>
      <c r="W642" s="368">
        <f>V655+V642-('Charges variables (avancé)'!$F85*Commandes!W$14)</f>
        <v>0</v>
      </c>
      <c r="X642" s="368">
        <f>W655+W642-('Charges variables (avancé)'!$F85*Commandes!X$14)</f>
        <v>0</v>
      </c>
      <c r="Y642" s="368">
        <f>X655+X642-('Charges variables (avancé)'!$F85*Commandes!Y$14)</f>
        <v>0</v>
      </c>
      <c r="Z642" s="368">
        <f>Y655+Y642-('Charges variables (avancé)'!$F85*Commandes!Z$14)</f>
        <v>0</v>
      </c>
      <c r="AA642" s="368">
        <f>Z655+Z642-('Charges variables (avancé)'!$F85*Commandes!AA$14)</f>
        <v>0</v>
      </c>
      <c r="AB642" s="368">
        <f>AA655+AA642-('Charges variables (avancé)'!$F85*Commandes!AB$14)</f>
        <v>0</v>
      </c>
      <c r="AC642" s="368">
        <f>AB655+AB642-('Charges variables (avancé)'!$F85*Commandes!AC$14)</f>
        <v>0</v>
      </c>
      <c r="AD642" s="368">
        <f>AC655+AC642-('Charges variables (avancé)'!$F85*Commandes!AD$14)</f>
        <v>0</v>
      </c>
      <c r="AE642" s="368">
        <f>AD655+AD642-('Charges variables (avancé)'!$F85*Commandes!AE$14)</f>
        <v>0</v>
      </c>
      <c r="AF642" s="368">
        <f>AE655+AE642-('Charges variables (avancé)'!$F85*Commandes!AF$14)</f>
        <v>0</v>
      </c>
      <c r="AG642" s="368">
        <f>AF655+AF642-('Charges variables (avancé)'!$F85*Commandes!AG$14)</f>
        <v>0</v>
      </c>
      <c r="AH642" s="368">
        <f>AG655+AG642-('Charges variables (avancé)'!$F85*Commandes!AH$14)</f>
        <v>0</v>
      </c>
      <c r="AI642" s="368">
        <f>AH655+AH642-('Charges variables (avancé)'!$F85*Commandes!AI$14)</f>
        <v>0</v>
      </c>
      <c r="AJ642" s="368">
        <f>AI655+AI642-('Charges variables (avancé)'!$F85*Commandes!AJ$14)</f>
        <v>0</v>
      </c>
      <c r="AK642" s="368">
        <f>AJ655+AJ642-('Charges variables (avancé)'!$F85*Commandes!AK$14)</f>
        <v>0</v>
      </c>
      <c r="AL642" s="368">
        <f>AK655+AK642-('Charges variables (avancé)'!$F85*Commandes!AL$14)</f>
        <v>0</v>
      </c>
      <c r="AM642" s="368">
        <f>AL655+AL642-('Charges variables (avancé)'!$F85*Commandes!AM$14)</f>
        <v>0</v>
      </c>
      <c r="AN642" s="368">
        <f>AM655+AM642-('Charges variables (avancé)'!$F85*Commandes!AN$14)</f>
        <v>0</v>
      </c>
      <c r="AO642" s="368">
        <f>AN655+AN642-('Charges variables (avancé)'!$F85*Commandes!AO$14)</f>
        <v>0</v>
      </c>
      <c r="AP642" s="368">
        <f>AO655+AO642-('Charges variables (avancé)'!$F85*Commandes!AP$14)</f>
        <v>0</v>
      </c>
      <c r="AQ642" s="368">
        <f>AP655+AP642-('Charges variables (avancé)'!$F85*Commandes!AQ$14)</f>
        <v>0</v>
      </c>
      <c r="AR642" s="368">
        <f>AQ655+AQ642-('Charges variables (avancé)'!$F85*Commandes!AR$14)</f>
        <v>0</v>
      </c>
      <c r="AS642" s="368">
        <f>AR655+AR642-('Charges variables (avancé)'!$F85*Commandes!AS$14)</f>
        <v>0</v>
      </c>
      <c r="AT642" s="368">
        <f>AS655+AS642-('Charges variables (avancé)'!$F85*Commandes!AT$14)</f>
        <v>0</v>
      </c>
      <c r="AU642" s="368">
        <f>AT655+AT642-('Charges variables (avancé)'!$F85*Commandes!AU$14)</f>
        <v>0</v>
      </c>
      <c r="AV642" s="368">
        <f>AU655+AU642-('Charges variables (avancé)'!$F85*Commandes!AV$14)</f>
        <v>0</v>
      </c>
      <c r="AW642" s="368">
        <f>AV655+AV642-('Charges variables (avancé)'!$F85*Commandes!AW$14)</f>
        <v>0</v>
      </c>
      <c r="AX642" s="368">
        <f>AW655+AW642-('Charges variables (avancé)'!$F85*Commandes!AX$14)</f>
        <v>0</v>
      </c>
      <c r="AY642" s="368">
        <f>AX655+AX642-('Charges variables (avancé)'!$F85*Commandes!AY$14)</f>
        <v>0</v>
      </c>
      <c r="AZ642" s="368">
        <f>AY655+AY642-('Charges variables (avancé)'!$F85*Commandes!AZ$14)</f>
        <v>0</v>
      </c>
      <c r="BA642" s="368">
        <f>AZ655+AZ642-('Charges variables (avancé)'!$F85*Commandes!BA$14)</f>
        <v>0</v>
      </c>
      <c r="BB642" s="368">
        <f>BA655+BA642-('Charges variables (avancé)'!$F85*Commandes!BB$14)</f>
        <v>0</v>
      </c>
      <c r="BC642" s="368">
        <f>BB655+BB642-('Charges variables (avancé)'!$F85*Commandes!BC$14)</f>
        <v>0</v>
      </c>
      <c r="BD642" s="368">
        <f>BC655+BC642-('Charges variables (avancé)'!$F85*Commandes!BD$14)</f>
        <v>0</v>
      </c>
      <c r="BE642" s="368">
        <f>BD655+BD642-('Charges variables (avancé)'!$F85*Commandes!BE$14)</f>
        <v>0</v>
      </c>
      <c r="BF642" s="368">
        <f>BE655+BE642-('Charges variables (avancé)'!$F85*Commandes!BF$14)</f>
        <v>0</v>
      </c>
      <c r="BG642" s="368">
        <f>BF655+BF642-('Charges variables (avancé)'!$F85*Commandes!BG$14)</f>
        <v>0</v>
      </c>
      <c r="BH642" s="368">
        <f>BG655+BG642-('Charges variables (avancé)'!$F85*Commandes!BH$14)</f>
        <v>0</v>
      </c>
      <c r="BI642" s="368">
        <f>BH655+BH642-('Charges variables (avancé)'!$F85*Commandes!BI$14)</f>
        <v>0</v>
      </c>
      <c r="BJ642" s="368">
        <f>BI655+BI642-('Charges variables (avancé)'!$F85*Commandes!BJ$14)</f>
        <v>0</v>
      </c>
    </row>
    <row r="643" spans="2:62" ht="15" customHeight="1">
      <c r="B643" s="366">
        <f>'Charges variables (avancé)'!$C$86</f>
        <v>0</v>
      </c>
      <c r="C643" s="367">
        <v>0</v>
      </c>
      <c r="D643" s="368">
        <f>C656+C643-('Charges variables (avancé)'!$F86*Commandes!D$14)</f>
        <v>0</v>
      </c>
      <c r="E643" s="368">
        <f>D656+D643-('Charges variables (avancé)'!$F86*Commandes!E$14)</f>
        <v>0</v>
      </c>
      <c r="F643" s="368">
        <f>E656+E643-('Charges variables (avancé)'!$F86*Commandes!F$14)</f>
        <v>0</v>
      </c>
      <c r="G643" s="368">
        <f>F656+F643-('Charges variables (avancé)'!$F86*Commandes!G$14)</f>
        <v>0</v>
      </c>
      <c r="H643" s="368">
        <f>G656+G643-('Charges variables (avancé)'!$F86*Commandes!H$14)</f>
        <v>0</v>
      </c>
      <c r="I643" s="368">
        <f>H656+H643-('Charges variables (avancé)'!$F86*Commandes!I$14)</f>
        <v>0</v>
      </c>
      <c r="J643" s="368">
        <f>I656+I643-('Charges variables (avancé)'!$F86*Commandes!J$14)</f>
        <v>0</v>
      </c>
      <c r="K643" s="368">
        <f>J656+J643-('Charges variables (avancé)'!$F86*Commandes!K$14)</f>
        <v>0</v>
      </c>
      <c r="L643" s="368">
        <f>K656+K643-('Charges variables (avancé)'!$F86*Commandes!L$14)</f>
        <v>0</v>
      </c>
      <c r="M643" s="368">
        <f>L656+L643-('Charges variables (avancé)'!$F86*Commandes!M$14)</f>
        <v>0</v>
      </c>
      <c r="N643" s="368">
        <f>M656+M643-('Charges variables (avancé)'!$F86*Commandes!N$14)</f>
        <v>0</v>
      </c>
      <c r="O643" s="368">
        <f>N656+N643-('Charges variables (avancé)'!$F86*Commandes!O$14)</f>
        <v>0</v>
      </c>
      <c r="P643" s="368">
        <f>O656+O643-('Charges variables (avancé)'!$F86*Commandes!P$14)</f>
        <v>0</v>
      </c>
      <c r="Q643" s="368">
        <f>P656+P643-('Charges variables (avancé)'!$F86*Commandes!Q$14)</f>
        <v>0</v>
      </c>
      <c r="R643" s="368">
        <f>Q656+Q643-('Charges variables (avancé)'!$F86*Commandes!R$14)</f>
        <v>0</v>
      </c>
      <c r="S643" s="368">
        <f>R656+R643-('Charges variables (avancé)'!$F86*Commandes!S$14)</f>
        <v>0</v>
      </c>
      <c r="T643" s="368">
        <f>S656+S643-('Charges variables (avancé)'!$F86*Commandes!T$14)</f>
        <v>0</v>
      </c>
      <c r="U643" s="368">
        <f>T656+T643-('Charges variables (avancé)'!$F86*Commandes!U$14)</f>
        <v>0</v>
      </c>
      <c r="V643" s="368">
        <f>U656+U643-('Charges variables (avancé)'!$F86*Commandes!V$14)</f>
        <v>0</v>
      </c>
      <c r="W643" s="368">
        <f>V656+V643-('Charges variables (avancé)'!$F86*Commandes!W$14)</f>
        <v>0</v>
      </c>
      <c r="X643" s="368">
        <f>W656+W643-('Charges variables (avancé)'!$F86*Commandes!X$14)</f>
        <v>0</v>
      </c>
      <c r="Y643" s="368">
        <f>X656+X643-('Charges variables (avancé)'!$F86*Commandes!Y$14)</f>
        <v>0</v>
      </c>
      <c r="Z643" s="368">
        <f>Y656+Y643-('Charges variables (avancé)'!$F86*Commandes!Z$14)</f>
        <v>0</v>
      </c>
      <c r="AA643" s="368">
        <f>Z656+Z643-('Charges variables (avancé)'!$F86*Commandes!AA$14)</f>
        <v>0</v>
      </c>
      <c r="AB643" s="368">
        <f>AA656+AA643-('Charges variables (avancé)'!$F86*Commandes!AB$14)</f>
        <v>0</v>
      </c>
      <c r="AC643" s="368">
        <f>AB656+AB643-('Charges variables (avancé)'!$F86*Commandes!AC$14)</f>
        <v>0</v>
      </c>
      <c r="AD643" s="368">
        <f>AC656+AC643-('Charges variables (avancé)'!$F86*Commandes!AD$14)</f>
        <v>0</v>
      </c>
      <c r="AE643" s="368">
        <f>AD656+AD643-('Charges variables (avancé)'!$F86*Commandes!AE$14)</f>
        <v>0</v>
      </c>
      <c r="AF643" s="368">
        <f>AE656+AE643-('Charges variables (avancé)'!$F86*Commandes!AF$14)</f>
        <v>0</v>
      </c>
      <c r="AG643" s="368">
        <f>AF656+AF643-('Charges variables (avancé)'!$F86*Commandes!AG$14)</f>
        <v>0</v>
      </c>
      <c r="AH643" s="368">
        <f>AG656+AG643-('Charges variables (avancé)'!$F86*Commandes!AH$14)</f>
        <v>0</v>
      </c>
      <c r="AI643" s="368">
        <f>AH656+AH643-('Charges variables (avancé)'!$F86*Commandes!AI$14)</f>
        <v>0</v>
      </c>
      <c r="AJ643" s="368">
        <f>AI656+AI643-('Charges variables (avancé)'!$F86*Commandes!AJ$14)</f>
        <v>0</v>
      </c>
      <c r="AK643" s="368">
        <f>AJ656+AJ643-('Charges variables (avancé)'!$F86*Commandes!AK$14)</f>
        <v>0</v>
      </c>
      <c r="AL643" s="368">
        <f>AK656+AK643-('Charges variables (avancé)'!$F86*Commandes!AL$14)</f>
        <v>0</v>
      </c>
      <c r="AM643" s="368">
        <f>AL656+AL643-('Charges variables (avancé)'!$F86*Commandes!AM$14)</f>
        <v>0</v>
      </c>
      <c r="AN643" s="368">
        <f>AM656+AM643-('Charges variables (avancé)'!$F86*Commandes!AN$14)</f>
        <v>0</v>
      </c>
      <c r="AO643" s="368">
        <f>AN656+AN643-('Charges variables (avancé)'!$F86*Commandes!AO$14)</f>
        <v>0</v>
      </c>
      <c r="AP643" s="368">
        <f>AO656+AO643-('Charges variables (avancé)'!$F86*Commandes!AP$14)</f>
        <v>0</v>
      </c>
      <c r="AQ643" s="368">
        <f>AP656+AP643-('Charges variables (avancé)'!$F86*Commandes!AQ$14)</f>
        <v>0</v>
      </c>
      <c r="AR643" s="368">
        <f>AQ656+AQ643-('Charges variables (avancé)'!$F86*Commandes!AR$14)</f>
        <v>0</v>
      </c>
      <c r="AS643" s="368">
        <f>AR656+AR643-('Charges variables (avancé)'!$F86*Commandes!AS$14)</f>
        <v>0</v>
      </c>
      <c r="AT643" s="368">
        <f>AS656+AS643-('Charges variables (avancé)'!$F86*Commandes!AT$14)</f>
        <v>0</v>
      </c>
      <c r="AU643" s="368">
        <f>AT656+AT643-('Charges variables (avancé)'!$F86*Commandes!AU$14)</f>
        <v>0</v>
      </c>
      <c r="AV643" s="368">
        <f>AU656+AU643-('Charges variables (avancé)'!$F86*Commandes!AV$14)</f>
        <v>0</v>
      </c>
      <c r="AW643" s="368">
        <f>AV656+AV643-('Charges variables (avancé)'!$F86*Commandes!AW$14)</f>
        <v>0</v>
      </c>
      <c r="AX643" s="368">
        <f>AW656+AW643-('Charges variables (avancé)'!$F86*Commandes!AX$14)</f>
        <v>0</v>
      </c>
      <c r="AY643" s="368">
        <f>AX656+AX643-('Charges variables (avancé)'!$F86*Commandes!AY$14)</f>
        <v>0</v>
      </c>
      <c r="AZ643" s="368">
        <f>AY656+AY643-('Charges variables (avancé)'!$F86*Commandes!AZ$14)</f>
        <v>0</v>
      </c>
      <c r="BA643" s="368">
        <f>AZ656+AZ643-('Charges variables (avancé)'!$F86*Commandes!BA$14)</f>
        <v>0</v>
      </c>
      <c r="BB643" s="368">
        <f>BA656+BA643-('Charges variables (avancé)'!$F86*Commandes!BB$14)</f>
        <v>0</v>
      </c>
      <c r="BC643" s="368">
        <f>BB656+BB643-('Charges variables (avancé)'!$F86*Commandes!BC$14)</f>
        <v>0</v>
      </c>
      <c r="BD643" s="368">
        <f>BC656+BC643-('Charges variables (avancé)'!$F86*Commandes!BD$14)</f>
        <v>0</v>
      </c>
      <c r="BE643" s="368">
        <f>BD656+BD643-('Charges variables (avancé)'!$F86*Commandes!BE$14)</f>
        <v>0</v>
      </c>
      <c r="BF643" s="368">
        <f>BE656+BE643-('Charges variables (avancé)'!$F86*Commandes!BF$14)</f>
        <v>0</v>
      </c>
      <c r="BG643" s="368">
        <f>BF656+BF643-('Charges variables (avancé)'!$F86*Commandes!BG$14)</f>
        <v>0</v>
      </c>
      <c r="BH643" s="368">
        <f>BG656+BG643-('Charges variables (avancé)'!$F86*Commandes!BH$14)</f>
        <v>0</v>
      </c>
      <c r="BI643" s="368">
        <f>BH656+BH643-('Charges variables (avancé)'!$F86*Commandes!BI$14)</f>
        <v>0</v>
      </c>
      <c r="BJ643" s="368">
        <f>BI656+BI643-('Charges variables (avancé)'!$F86*Commandes!BJ$14)</f>
        <v>0</v>
      </c>
    </row>
    <row r="644" spans="2:62" ht="15" customHeight="1">
      <c r="B644" s="366">
        <f>'Charges variables (avancé)'!$C$87</f>
        <v>0</v>
      </c>
      <c r="C644" s="367">
        <v>0</v>
      </c>
      <c r="D644" s="368">
        <f>C657+C644-('Charges variables (avancé)'!$F87*Commandes!D$14)</f>
        <v>0</v>
      </c>
      <c r="E644" s="368">
        <f>D657+D644-('Charges variables (avancé)'!$F87*Commandes!E$14)</f>
        <v>0</v>
      </c>
      <c r="F644" s="368">
        <f>E657+E644-('Charges variables (avancé)'!$F87*Commandes!F$14)</f>
        <v>0</v>
      </c>
      <c r="G644" s="368">
        <f>F657+F644-('Charges variables (avancé)'!$F87*Commandes!G$14)</f>
        <v>0</v>
      </c>
      <c r="H644" s="368">
        <f>G657+G644-('Charges variables (avancé)'!$F87*Commandes!H$14)</f>
        <v>0</v>
      </c>
      <c r="I644" s="368">
        <f>H657+H644-('Charges variables (avancé)'!$F87*Commandes!I$14)</f>
        <v>0</v>
      </c>
      <c r="J644" s="368">
        <f>I657+I644-('Charges variables (avancé)'!$F87*Commandes!J$14)</f>
        <v>0</v>
      </c>
      <c r="K644" s="368">
        <f>J657+J644-('Charges variables (avancé)'!$F87*Commandes!K$14)</f>
        <v>0</v>
      </c>
      <c r="L644" s="368">
        <f>K657+K644-('Charges variables (avancé)'!$F87*Commandes!L$14)</f>
        <v>0</v>
      </c>
      <c r="M644" s="368">
        <f>L657+L644-('Charges variables (avancé)'!$F87*Commandes!M$14)</f>
        <v>0</v>
      </c>
      <c r="N644" s="368">
        <f>M657+M644-('Charges variables (avancé)'!$F87*Commandes!N$14)</f>
        <v>0</v>
      </c>
      <c r="O644" s="368">
        <f>N657+N644-('Charges variables (avancé)'!$F87*Commandes!O$14)</f>
        <v>0</v>
      </c>
      <c r="P644" s="368">
        <f>O657+O644-('Charges variables (avancé)'!$F87*Commandes!P$14)</f>
        <v>0</v>
      </c>
      <c r="Q644" s="368">
        <f>P657+P644-('Charges variables (avancé)'!$F87*Commandes!Q$14)</f>
        <v>0</v>
      </c>
      <c r="R644" s="368">
        <f>Q657+Q644-('Charges variables (avancé)'!$F87*Commandes!R$14)</f>
        <v>0</v>
      </c>
      <c r="S644" s="368">
        <f>R657+R644-('Charges variables (avancé)'!$F87*Commandes!S$14)</f>
        <v>0</v>
      </c>
      <c r="T644" s="368">
        <f>S657+S644-('Charges variables (avancé)'!$F87*Commandes!T$14)</f>
        <v>0</v>
      </c>
      <c r="U644" s="368">
        <f>T657+T644-('Charges variables (avancé)'!$F87*Commandes!U$14)</f>
        <v>0</v>
      </c>
      <c r="V644" s="368">
        <f>U657+U644-('Charges variables (avancé)'!$F87*Commandes!V$14)</f>
        <v>0</v>
      </c>
      <c r="W644" s="368">
        <f>V657+V644-('Charges variables (avancé)'!$F87*Commandes!W$14)</f>
        <v>0</v>
      </c>
      <c r="X644" s="368">
        <f>W657+W644-('Charges variables (avancé)'!$F87*Commandes!X$14)</f>
        <v>0</v>
      </c>
      <c r="Y644" s="368">
        <f>X657+X644-('Charges variables (avancé)'!$F87*Commandes!Y$14)</f>
        <v>0</v>
      </c>
      <c r="Z644" s="368">
        <f>Y657+Y644-('Charges variables (avancé)'!$F87*Commandes!Z$14)</f>
        <v>0</v>
      </c>
      <c r="AA644" s="368">
        <f>Z657+Z644-('Charges variables (avancé)'!$F87*Commandes!AA$14)</f>
        <v>0</v>
      </c>
      <c r="AB644" s="368">
        <f>AA657+AA644-('Charges variables (avancé)'!$F87*Commandes!AB$14)</f>
        <v>0</v>
      </c>
      <c r="AC644" s="368">
        <f>AB657+AB644-('Charges variables (avancé)'!$F87*Commandes!AC$14)</f>
        <v>0</v>
      </c>
      <c r="AD644" s="368">
        <f>AC657+AC644-('Charges variables (avancé)'!$F87*Commandes!AD$14)</f>
        <v>0</v>
      </c>
      <c r="AE644" s="368">
        <f>AD657+AD644-('Charges variables (avancé)'!$F87*Commandes!AE$14)</f>
        <v>0</v>
      </c>
      <c r="AF644" s="368">
        <f>AE657+AE644-('Charges variables (avancé)'!$F87*Commandes!AF$14)</f>
        <v>0</v>
      </c>
      <c r="AG644" s="368">
        <f>AF657+AF644-('Charges variables (avancé)'!$F87*Commandes!AG$14)</f>
        <v>0</v>
      </c>
      <c r="AH644" s="368">
        <f>AG657+AG644-('Charges variables (avancé)'!$F87*Commandes!AH$14)</f>
        <v>0</v>
      </c>
      <c r="AI644" s="368">
        <f>AH657+AH644-('Charges variables (avancé)'!$F87*Commandes!AI$14)</f>
        <v>0</v>
      </c>
      <c r="AJ644" s="368">
        <f>AI657+AI644-('Charges variables (avancé)'!$F87*Commandes!AJ$14)</f>
        <v>0</v>
      </c>
      <c r="AK644" s="368">
        <f>AJ657+AJ644-('Charges variables (avancé)'!$F87*Commandes!AK$14)</f>
        <v>0</v>
      </c>
      <c r="AL644" s="368">
        <f>AK657+AK644-('Charges variables (avancé)'!$F87*Commandes!AL$14)</f>
        <v>0</v>
      </c>
      <c r="AM644" s="368">
        <f>AL657+AL644-('Charges variables (avancé)'!$F87*Commandes!AM$14)</f>
        <v>0</v>
      </c>
      <c r="AN644" s="368">
        <f>AM657+AM644-('Charges variables (avancé)'!$F87*Commandes!AN$14)</f>
        <v>0</v>
      </c>
      <c r="AO644" s="368">
        <f>AN657+AN644-('Charges variables (avancé)'!$F87*Commandes!AO$14)</f>
        <v>0</v>
      </c>
      <c r="AP644" s="368">
        <f>AO657+AO644-('Charges variables (avancé)'!$F87*Commandes!AP$14)</f>
        <v>0</v>
      </c>
      <c r="AQ644" s="368">
        <f>AP657+AP644-('Charges variables (avancé)'!$F87*Commandes!AQ$14)</f>
        <v>0</v>
      </c>
      <c r="AR644" s="368">
        <f>AQ657+AQ644-('Charges variables (avancé)'!$F87*Commandes!AR$14)</f>
        <v>0</v>
      </c>
      <c r="AS644" s="368">
        <f>AR657+AR644-('Charges variables (avancé)'!$F87*Commandes!AS$14)</f>
        <v>0</v>
      </c>
      <c r="AT644" s="368">
        <f>AS657+AS644-('Charges variables (avancé)'!$F87*Commandes!AT$14)</f>
        <v>0</v>
      </c>
      <c r="AU644" s="368">
        <f>AT657+AT644-('Charges variables (avancé)'!$F87*Commandes!AU$14)</f>
        <v>0</v>
      </c>
      <c r="AV644" s="368">
        <f>AU657+AU644-('Charges variables (avancé)'!$F87*Commandes!AV$14)</f>
        <v>0</v>
      </c>
      <c r="AW644" s="368">
        <f>AV657+AV644-('Charges variables (avancé)'!$F87*Commandes!AW$14)</f>
        <v>0</v>
      </c>
      <c r="AX644" s="368">
        <f>AW657+AW644-('Charges variables (avancé)'!$F87*Commandes!AX$14)</f>
        <v>0</v>
      </c>
      <c r="AY644" s="368">
        <f>AX657+AX644-('Charges variables (avancé)'!$F87*Commandes!AY$14)</f>
        <v>0</v>
      </c>
      <c r="AZ644" s="368">
        <f>AY657+AY644-('Charges variables (avancé)'!$F87*Commandes!AZ$14)</f>
        <v>0</v>
      </c>
      <c r="BA644" s="368">
        <f>AZ657+AZ644-('Charges variables (avancé)'!$F87*Commandes!BA$14)</f>
        <v>0</v>
      </c>
      <c r="BB644" s="368">
        <f>BA657+BA644-('Charges variables (avancé)'!$F87*Commandes!BB$14)</f>
        <v>0</v>
      </c>
      <c r="BC644" s="368">
        <f>BB657+BB644-('Charges variables (avancé)'!$F87*Commandes!BC$14)</f>
        <v>0</v>
      </c>
      <c r="BD644" s="368">
        <f>BC657+BC644-('Charges variables (avancé)'!$F87*Commandes!BD$14)</f>
        <v>0</v>
      </c>
      <c r="BE644" s="368">
        <f>BD657+BD644-('Charges variables (avancé)'!$F87*Commandes!BE$14)</f>
        <v>0</v>
      </c>
      <c r="BF644" s="368">
        <f>BE657+BE644-('Charges variables (avancé)'!$F87*Commandes!BF$14)</f>
        <v>0</v>
      </c>
      <c r="BG644" s="368">
        <f>BF657+BF644-('Charges variables (avancé)'!$F87*Commandes!BG$14)</f>
        <v>0</v>
      </c>
      <c r="BH644" s="368">
        <f>BG657+BG644-('Charges variables (avancé)'!$F87*Commandes!BH$14)</f>
        <v>0</v>
      </c>
      <c r="BI644" s="368">
        <f>BH657+BH644-('Charges variables (avancé)'!$F87*Commandes!BI$14)</f>
        <v>0</v>
      </c>
      <c r="BJ644" s="368">
        <f>BI657+BI644-('Charges variables (avancé)'!$F87*Commandes!BJ$14)</f>
        <v>0</v>
      </c>
    </row>
    <row r="645" spans="2:62" ht="15" customHeight="1">
      <c r="B645" s="366">
        <f>'Charges variables (avancé)'!$C$88</f>
        <v>0</v>
      </c>
      <c r="C645" s="367">
        <v>0</v>
      </c>
      <c r="D645" s="368">
        <f>C658+C645-('Charges variables (avancé)'!$F88*Commandes!D$14)</f>
        <v>0</v>
      </c>
      <c r="E645" s="368">
        <f>D658+D645-('Charges variables (avancé)'!$F88*Commandes!E$14)</f>
        <v>0</v>
      </c>
      <c r="F645" s="368">
        <f>E658+E645-('Charges variables (avancé)'!$F88*Commandes!F$14)</f>
        <v>0</v>
      </c>
      <c r="G645" s="368">
        <f>F658+F645-('Charges variables (avancé)'!$F88*Commandes!G$14)</f>
        <v>0</v>
      </c>
      <c r="H645" s="368">
        <f>G658+G645-('Charges variables (avancé)'!$F88*Commandes!H$14)</f>
        <v>0</v>
      </c>
      <c r="I645" s="368">
        <f>H658+H645-('Charges variables (avancé)'!$F88*Commandes!I$14)</f>
        <v>0</v>
      </c>
      <c r="J645" s="368">
        <f>I658+I645-('Charges variables (avancé)'!$F88*Commandes!J$14)</f>
        <v>0</v>
      </c>
      <c r="K645" s="368">
        <f>J658+J645-('Charges variables (avancé)'!$F88*Commandes!K$14)</f>
        <v>0</v>
      </c>
      <c r="L645" s="368">
        <f>K658+K645-('Charges variables (avancé)'!$F88*Commandes!L$14)</f>
        <v>0</v>
      </c>
      <c r="M645" s="368">
        <f>L658+L645-('Charges variables (avancé)'!$F88*Commandes!M$14)</f>
        <v>0</v>
      </c>
      <c r="N645" s="368">
        <f>M658+M645-('Charges variables (avancé)'!$F88*Commandes!N$14)</f>
        <v>0</v>
      </c>
      <c r="O645" s="368">
        <f>N658+N645-('Charges variables (avancé)'!$F88*Commandes!O$14)</f>
        <v>0</v>
      </c>
      <c r="P645" s="368">
        <f>O658+O645-('Charges variables (avancé)'!$F88*Commandes!P$14)</f>
        <v>0</v>
      </c>
      <c r="Q645" s="368">
        <f>P658+P645-('Charges variables (avancé)'!$F88*Commandes!Q$14)</f>
        <v>0</v>
      </c>
      <c r="R645" s="368">
        <f>Q658+Q645-('Charges variables (avancé)'!$F88*Commandes!R$14)</f>
        <v>0</v>
      </c>
      <c r="S645" s="368">
        <f>R658+R645-('Charges variables (avancé)'!$F88*Commandes!S$14)</f>
        <v>0</v>
      </c>
      <c r="T645" s="368">
        <f>S658+S645-('Charges variables (avancé)'!$F88*Commandes!T$14)</f>
        <v>0</v>
      </c>
      <c r="U645" s="368">
        <f>T658+T645-('Charges variables (avancé)'!$F88*Commandes!U$14)</f>
        <v>0</v>
      </c>
      <c r="V645" s="368">
        <f>U658+U645-('Charges variables (avancé)'!$F88*Commandes!V$14)</f>
        <v>0</v>
      </c>
      <c r="W645" s="368">
        <f>V658+V645-('Charges variables (avancé)'!$F88*Commandes!W$14)</f>
        <v>0</v>
      </c>
      <c r="X645" s="368">
        <f>W658+W645-('Charges variables (avancé)'!$F88*Commandes!X$14)</f>
        <v>0</v>
      </c>
      <c r="Y645" s="368">
        <f>X658+X645-('Charges variables (avancé)'!$F88*Commandes!Y$14)</f>
        <v>0</v>
      </c>
      <c r="Z645" s="368">
        <f>Y658+Y645-('Charges variables (avancé)'!$F88*Commandes!Z$14)</f>
        <v>0</v>
      </c>
      <c r="AA645" s="368">
        <f>Z658+Z645-('Charges variables (avancé)'!$F88*Commandes!AA$14)</f>
        <v>0</v>
      </c>
      <c r="AB645" s="368">
        <f>AA658+AA645-('Charges variables (avancé)'!$F88*Commandes!AB$14)</f>
        <v>0</v>
      </c>
      <c r="AC645" s="368">
        <f>AB658+AB645-('Charges variables (avancé)'!$F88*Commandes!AC$14)</f>
        <v>0</v>
      </c>
      <c r="AD645" s="368">
        <f>AC658+AC645-('Charges variables (avancé)'!$F88*Commandes!AD$14)</f>
        <v>0</v>
      </c>
      <c r="AE645" s="368">
        <f>AD658+AD645-('Charges variables (avancé)'!$F88*Commandes!AE$14)</f>
        <v>0</v>
      </c>
      <c r="AF645" s="368">
        <f>AE658+AE645-('Charges variables (avancé)'!$F88*Commandes!AF$14)</f>
        <v>0</v>
      </c>
      <c r="AG645" s="368">
        <f>AF658+AF645-('Charges variables (avancé)'!$F88*Commandes!AG$14)</f>
        <v>0</v>
      </c>
      <c r="AH645" s="368">
        <f>AG658+AG645-('Charges variables (avancé)'!$F88*Commandes!AH$14)</f>
        <v>0</v>
      </c>
      <c r="AI645" s="368">
        <f>AH658+AH645-('Charges variables (avancé)'!$F88*Commandes!AI$14)</f>
        <v>0</v>
      </c>
      <c r="AJ645" s="368">
        <f>AI658+AI645-('Charges variables (avancé)'!$F88*Commandes!AJ$14)</f>
        <v>0</v>
      </c>
      <c r="AK645" s="368">
        <f>AJ658+AJ645-('Charges variables (avancé)'!$F88*Commandes!AK$14)</f>
        <v>0</v>
      </c>
      <c r="AL645" s="368">
        <f>AK658+AK645-('Charges variables (avancé)'!$F88*Commandes!AL$14)</f>
        <v>0</v>
      </c>
      <c r="AM645" s="368">
        <f>AL658+AL645-('Charges variables (avancé)'!$F88*Commandes!AM$14)</f>
        <v>0</v>
      </c>
      <c r="AN645" s="368">
        <f>AM658+AM645-('Charges variables (avancé)'!$F88*Commandes!AN$14)</f>
        <v>0</v>
      </c>
      <c r="AO645" s="368">
        <f>AN658+AN645-('Charges variables (avancé)'!$F88*Commandes!AO$14)</f>
        <v>0</v>
      </c>
      <c r="AP645" s="368">
        <f>AO658+AO645-('Charges variables (avancé)'!$F88*Commandes!AP$14)</f>
        <v>0</v>
      </c>
      <c r="AQ645" s="368">
        <f>AP658+AP645-('Charges variables (avancé)'!$F88*Commandes!AQ$14)</f>
        <v>0</v>
      </c>
      <c r="AR645" s="368">
        <f>AQ658+AQ645-('Charges variables (avancé)'!$F88*Commandes!AR$14)</f>
        <v>0</v>
      </c>
      <c r="AS645" s="368">
        <f>AR658+AR645-('Charges variables (avancé)'!$F88*Commandes!AS$14)</f>
        <v>0</v>
      </c>
      <c r="AT645" s="368">
        <f>AS658+AS645-('Charges variables (avancé)'!$F88*Commandes!AT$14)</f>
        <v>0</v>
      </c>
      <c r="AU645" s="368">
        <f>AT658+AT645-('Charges variables (avancé)'!$F88*Commandes!AU$14)</f>
        <v>0</v>
      </c>
      <c r="AV645" s="368">
        <f>AU658+AU645-('Charges variables (avancé)'!$F88*Commandes!AV$14)</f>
        <v>0</v>
      </c>
      <c r="AW645" s="368">
        <f>AV658+AV645-('Charges variables (avancé)'!$F88*Commandes!AW$14)</f>
        <v>0</v>
      </c>
      <c r="AX645" s="368">
        <f>AW658+AW645-('Charges variables (avancé)'!$F88*Commandes!AX$14)</f>
        <v>0</v>
      </c>
      <c r="AY645" s="368">
        <f>AX658+AX645-('Charges variables (avancé)'!$F88*Commandes!AY$14)</f>
        <v>0</v>
      </c>
      <c r="AZ645" s="368">
        <f>AY658+AY645-('Charges variables (avancé)'!$F88*Commandes!AZ$14)</f>
        <v>0</v>
      </c>
      <c r="BA645" s="368">
        <f>AZ658+AZ645-('Charges variables (avancé)'!$F88*Commandes!BA$14)</f>
        <v>0</v>
      </c>
      <c r="BB645" s="368">
        <f>BA658+BA645-('Charges variables (avancé)'!$F88*Commandes!BB$14)</f>
        <v>0</v>
      </c>
      <c r="BC645" s="368">
        <f>BB658+BB645-('Charges variables (avancé)'!$F88*Commandes!BC$14)</f>
        <v>0</v>
      </c>
      <c r="BD645" s="368">
        <f>BC658+BC645-('Charges variables (avancé)'!$F88*Commandes!BD$14)</f>
        <v>0</v>
      </c>
      <c r="BE645" s="368">
        <f>BD658+BD645-('Charges variables (avancé)'!$F88*Commandes!BE$14)</f>
        <v>0</v>
      </c>
      <c r="BF645" s="368">
        <f>BE658+BE645-('Charges variables (avancé)'!$F88*Commandes!BF$14)</f>
        <v>0</v>
      </c>
      <c r="BG645" s="368">
        <f>BF658+BF645-('Charges variables (avancé)'!$F88*Commandes!BG$14)</f>
        <v>0</v>
      </c>
      <c r="BH645" s="368">
        <f>BG658+BG645-('Charges variables (avancé)'!$F88*Commandes!BH$14)</f>
        <v>0</v>
      </c>
      <c r="BI645" s="368">
        <f>BH658+BH645-('Charges variables (avancé)'!$F88*Commandes!BI$14)</f>
        <v>0</v>
      </c>
      <c r="BJ645" s="368">
        <f>BI658+BI645-('Charges variables (avancé)'!$F88*Commandes!BJ$14)</f>
        <v>0</v>
      </c>
    </row>
    <row r="646" spans="2:62" ht="15" customHeight="1">
      <c r="B646" s="366">
        <f>'Charges variables (avancé)'!$C$89</f>
        <v>0</v>
      </c>
      <c r="C646" s="367">
        <v>0</v>
      </c>
      <c r="D646" s="368">
        <f>C659+C646-('Charges variables (avancé)'!$F89*Commandes!D$14)</f>
        <v>0</v>
      </c>
      <c r="E646" s="368">
        <f>D659+D646-('Charges variables (avancé)'!$F89*Commandes!E$14)</f>
        <v>0</v>
      </c>
      <c r="F646" s="368">
        <f>E659+E646-('Charges variables (avancé)'!$F89*Commandes!F$14)</f>
        <v>0</v>
      </c>
      <c r="G646" s="368">
        <f>F659+F646-('Charges variables (avancé)'!$F89*Commandes!G$14)</f>
        <v>0</v>
      </c>
      <c r="H646" s="368">
        <f>G659+G646-('Charges variables (avancé)'!$F89*Commandes!H$14)</f>
        <v>0</v>
      </c>
      <c r="I646" s="368">
        <f>H659+H646-('Charges variables (avancé)'!$F89*Commandes!I$14)</f>
        <v>0</v>
      </c>
      <c r="J646" s="368">
        <f>I659+I646-('Charges variables (avancé)'!$F89*Commandes!J$14)</f>
        <v>0</v>
      </c>
      <c r="K646" s="368">
        <f>J659+J646-('Charges variables (avancé)'!$F89*Commandes!K$14)</f>
        <v>0</v>
      </c>
      <c r="L646" s="368">
        <f>K659+K646-('Charges variables (avancé)'!$F89*Commandes!L$14)</f>
        <v>0</v>
      </c>
      <c r="M646" s="368">
        <f>L659+L646-('Charges variables (avancé)'!$F89*Commandes!M$14)</f>
        <v>0</v>
      </c>
      <c r="N646" s="368">
        <f>M659+M646-('Charges variables (avancé)'!$F89*Commandes!N$14)</f>
        <v>0</v>
      </c>
      <c r="O646" s="368">
        <f>N659+N646-('Charges variables (avancé)'!$F89*Commandes!O$14)</f>
        <v>0</v>
      </c>
      <c r="P646" s="368">
        <f>O659+O646-('Charges variables (avancé)'!$F89*Commandes!P$14)</f>
        <v>0</v>
      </c>
      <c r="Q646" s="368">
        <f>P659+P646-('Charges variables (avancé)'!$F89*Commandes!Q$14)</f>
        <v>0</v>
      </c>
      <c r="R646" s="368">
        <f>Q659+Q646-('Charges variables (avancé)'!$F89*Commandes!R$14)</f>
        <v>0</v>
      </c>
      <c r="S646" s="368">
        <f>R659+R646-('Charges variables (avancé)'!$F89*Commandes!S$14)</f>
        <v>0</v>
      </c>
      <c r="T646" s="368">
        <f>S659+S646-('Charges variables (avancé)'!$F89*Commandes!T$14)</f>
        <v>0</v>
      </c>
      <c r="U646" s="368">
        <f>T659+T646-('Charges variables (avancé)'!$F89*Commandes!U$14)</f>
        <v>0</v>
      </c>
      <c r="V646" s="368">
        <f>U659+U646-('Charges variables (avancé)'!$F89*Commandes!V$14)</f>
        <v>0</v>
      </c>
      <c r="W646" s="368">
        <f>V659+V646-('Charges variables (avancé)'!$F89*Commandes!W$14)</f>
        <v>0</v>
      </c>
      <c r="X646" s="368">
        <f>W659+W646-('Charges variables (avancé)'!$F89*Commandes!X$14)</f>
        <v>0</v>
      </c>
      <c r="Y646" s="368">
        <f>X659+X646-('Charges variables (avancé)'!$F89*Commandes!Y$14)</f>
        <v>0</v>
      </c>
      <c r="Z646" s="368">
        <f>Y659+Y646-('Charges variables (avancé)'!$F89*Commandes!Z$14)</f>
        <v>0</v>
      </c>
      <c r="AA646" s="368">
        <f>Z659+Z646-('Charges variables (avancé)'!$F89*Commandes!AA$14)</f>
        <v>0</v>
      </c>
      <c r="AB646" s="368">
        <f>AA659+AA646-('Charges variables (avancé)'!$F89*Commandes!AB$14)</f>
        <v>0</v>
      </c>
      <c r="AC646" s="368">
        <f>AB659+AB646-('Charges variables (avancé)'!$F89*Commandes!AC$14)</f>
        <v>0</v>
      </c>
      <c r="AD646" s="368">
        <f>AC659+AC646-('Charges variables (avancé)'!$F89*Commandes!AD$14)</f>
        <v>0</v>
      </c>
      <c r="AE646" s="368">
        <f>AD659+AD646-('Charges variables (avancé)'!$F89*Commandes!AE$14)</f>
        <v>0</v>
      </c>
      <c r="AF646" s="368">
        <f>AE659+AE646-('Charges variables (avancé)'!$F89*Commandes!AF$14)</f>
        <v>0</v>
      </c>
      <c r="AG646" s="368">
        <f>AF659+AF646-('Charges variables (avancé)'!$F89*Commandes!AG$14)</f>
        <v>0</v>
      </c>
      <c r="AH646" s="368">
        <f>AG659+AG646-('Charges variables (avancé)'!$F89*Commandes!AH$14)</f>
        <v>0</v>
      </c>
      <c r="AI646" s="368">
        <f>AH659+AH646-('Charges variables (avancé)'!$F89*Commandes!AI$14)</f>
        <v>0</v>
      </c>
      <c r="AJ646" s="368">
        <f>AI659+AI646-('Charges variables (avancé)'!$F89*Commandes!AJ$14)</f>
        <v>0</v>
      </c>
      <c r="AK646" s="368">
        <f>AJ659+AJ646-('Charges variables (avancé)'!$F89*Commandes!AK$14)</f>
        <v>0</v>
      </c>
      <c r="AL646" s="368">
        <f>AK659+AK646-('Charges variables (avancé)'!$F89*Commandes!AL$14)</f>
        <v>0</v>
      </c>
      <c r="AM646" s="368">
        <f>AL659+AL646-('Charges variables (avancé)'!$F89*Commandes!AM$14)</f>
        <v>0</v>
      </c>
      <c r="AN646" s="368">
        <f>AM659+AM646-('Charges variables (avancé)'!$F89*Commandes!AN$14)</f>
        <v>0</v>
      </c>
      <c r="AO646" s="368">
        <f>AN659+AN646-('Charges variables (avancé)'!$F89*Commandes!AO$14)</f>
        <v>0</v>
      </c>
      <c r="AP646" s="368">
        <f>AO659+AO646-('Charges variables (avancé)'!$F89*Commandes!AP$14)</f>
        <v>0</v>
      </c>
      <c r="AQ646" s="368">
        <f>AP659+AP646-('Charges variables (avancé)'!$F89*Commandes!AQ$14)</f>
        <v>0</v>
      </c>
      <c r="AR646" s="368">
        <f>AQ659+AQ646-('Charges variables (avancé)'!$F89*Commandes!AR$14)</f>
        <v>0</v>
      </c>
      <c r="AS646" s="368">
        <f>AR659+AR646-('Charges variables (avancé)'!$F89*Commandes!AS$14)</f>
        <v>0</v>
      </c>
      <c r="AT646" s="368">
        <f>AS659+AS646-('Charges variables (avancé)'!$F89*Commandes!AT$14)</f>
        <v>0</v>
      </c>
      <c r="AU646" s="368">
        <f>AT659+AT646-('Charges variables (avancé)'!$F89*Commandes!AU$14)</f>
        <v>0</v>
      </c>
      <c r="AV646" s="368">
        <f>AU659+AU646-('Charges variables (avancé)'!$F89*Commandes!AV$14)</f>
        <v>0</v>
      </c>
      <c r="AW646" s="368">
        <f>AV659+AV646-('Charges variables (avancé)'!$F89*Commandes!AW$14)</f>
        <v>0</v>
      </c>
      <c r="AX646" s="368">
        <f>AW659+AW646-('Charges variables (avancé)'!$F89*Commandes!AX$14)</f>
        <v>0</v>
      </c>
      <c r="AY646" s="368">
        <f>AX659+AX646-('Charges variables (avancé)'!$F89*Commandes!AY$14)</f>
        <v>0</v>
      </c>
      <c r="AZ646" s="368">
        <f>AY659+AY646-('Charges variables (avancé)'!$F89*Commandes!AZ$14)</f>
        <v>0</v>
      </c>
      <c r="BA646" s="368">
        <f>AZ659+AZ646-('Charges variables (avancé)'!$F89*Commandes!BA$14)</f>
        <v>0</v>
      </c>
      <c r="BB646" s="368">
        <f>BA659+BA646-('Charges variables (avancé)'!$F89*Commandes!BB$14)</f>
        <v>0</v>
      </c>
      <c r="BC646" s="368">
        <f>BB659+BB646-('Charges variables (avancé)'!$F89*Commandes!BC$14)</f>
        <v>0</v>
      </c>
      <c r="BD646" s="368">
        <f>BC659+BC646-('Charges variables (avancé)'!$F89*Commandes!BD$14)</f>
        <v>0</v>
      </c>
      <c r="BE646" s="368">
        <f>BD659+BD646-('Charges variables (avancé)'!$F89*Commandes!BE$14)</f>
        <v>0</v>
      </c>
      <c r="BF646" s="368">
        <f>BE659+BE646-('Charges variables (avancé)'!$F89*Commandes!BF$14)</f>
        <v>0</v>
      </c>
      <c r="BG646" s="368">
        <f>BF659+BF646-('Charges variables (avancé)'!$F89*Commandes!BG$14)</f>
        <v>0</v>
      </c>
      <c r="BH646" s="368">
        <f>BG659+BG646-('Charges variables (avancé)'!$F89*Commandes!BH$14)</f>
        <v>0</v>
      </c>
      <c r="BI646" s="368">
        <f>BH659+BH646-('Charges variables (avancé)'!$F89*Commandes!BI$14)</f>
        <v>0</v>
      </c>
      <c r="BJ646" s="368">
        <f>BI659+BI646-('Charges variables (avancé)'!$F89*Commandes!BJ$14)</f>
        <v>0</v>
      </c>
    </row>
    <row r="647" spans="2:62" ht="15" customHeight="1">
      <c r="B647" s="86"/>
      <c r="C647" s="31"/>
      <c r="D647" s="31"/>
      <c r="E647" s="31"/>
      <c r="F647" s="31"/>
    </row>
    <row r="648" spans="2:62" ht="15" customHeight="1">
      <c r="B648" s="104" t="s">
        <v>60</v>
      </c>
      <c r="C648" s="11"/>
      <c r="D648" s="11"/>
      <c r="E648" s="11"/>
      <c r="F648" s="32"/>
    </row>
    <row r="649" spans="2:62" ht="15" customHeight="1"/>
    <row r="650" spans="2:62" ht="15" customHeight="1">
      <c r="B650" s="81"/>
      <c r="C650" s="475" t="s">
        <v>18</v>
      </c>
      <c r="D650" s="476"/>
      <c r="E650" s="476"/>
      <c r="F650" s="476"/>
      <c r="G650" s="476"/>
      <c r="H650" s="476"/>
      <c r="I650" s="476"/>
      <c r="J650" s="476"/>
      <c r="K650" s="476"/>
      <c r="L650" s="476"/>
      <c r="M650" s="476"/>
      <c r="N650" s="476"/>
      <c r="O650" s="473" t="s">
        <v>19</v>
      </c>
      <c r="P650" s="473"/>
      <c r="Q650" s="473"/>
      <c r="R650" s="473"/>
      <c r="S650" s="473"/>
      <c r="T650" s="473"/>
      <c r="U650" s="473"/>
      <c r="V650" s="473"/>
      <c r="W650" s="473"/>
      <c r="X650" s="473"/>
      <c r="Y650" s="473"/>
      <c r="Z650" s="473"/>
      <c r="AA650" s="475" t="s">
        <v>20</v>
      </c>
      <c r="AB650" s="476"/>
      <c r="AC650" s="476"/>
      <c r="AD650" s="476"/>
      <c r="AE650" s="476"/>
      <c r="AF650" s="476"/>
      <c r="AG650" s="476"/>
      <c r="AH650" s="476"/>
      <c r="AI650" s="476"/>
      <c r="AJ650" s="476"/>
      <c r="AK650" s="476"/>
      <c r="AL650" s="476"/>
      <c r="AM650" s="473" t="s">
        <v>32</v>
      </c>
      <c r="AN650" s="473"/>
      <c r="AO650" s="473"/>
      <c r="AP650" s="473"/>
      <c r="AQ650" s="473"/>
      <c r="AR650" s="473"/>
      <c r="AS650" s="473"/>
      <c r="AT650" s="473"/>
      <c r="AU650" s="473"/>
      <c r="AV650" s="473"/>
      <c r="AW650" s="473"/>
      <c r="AX650" s="473"/>
      <c r="AY650" s="473" t="s">
        <v>33</v>
      </c>
      <c r="AZ650" s="473"/>
      <c r="BA650" s="473"/>
      <c r="BB650" s="473"/>
      <c r="BC650" s="473"/>
      <c r="BD650" s="473"/>
      <c r="BE650" s="473"/>
      <c r="BF650" s="473"/>
      <c r="BG650" s="473"/>
      <c r="BH650" s="473"/>
      <c r="BI650" s="473"/>
      <c r="BJ650" s="473"/>
    </row>
    <row r="651" spans="2:62" ht="15" customHeight="1">
      <c r="B651" s="83" t="s">
        <v>36</v>
      </c>
      <c r="C651" s="18">
        <f>CONFIG!$D$7</f>
        <v>41640</v>
      </c>
      <c r="D651" s="18">
        <f>DATE(YEAR(C651),MONTH(C651)+1,DAY(C651))</f>
        <v>41671</v>
      </c>
      <c r="E651" s="18">
        <f t="shared" ref="E651:BJ651" si="392">DATE(YEAR(D651),MONTH(D651)+1,DAY(D651))</f>
        <v>41699</v>
      </c>
      <c r="F651" s="18">
        <f t="shared" si="392"/>
        <v>41730</v>
      </c>
      <c r="G651" s="18">
        <f t="shared" si="392"/>
        <v>41760</v>
      </c>
      <c r="H651" s="18">
        <f t="shared" si="392"/>
        <v>41791</v>
      </c>
      <c r="I651" s="18">
        <f t="shared" si="392"/>
        <v>41821</v>
      </c>
      <c r="J651" s="18">
        <f t="shared" si="392"/>
        <v>41852</v>
      </c>
      <c r="K651" s="18">
        <f t="shared" si="392"/>
        <v>41883</v>
      </c>
      <c r="L651" s="18">
        <f t="shared" si="392"/>
        <v>41913</v>
      </c>
      <c r="M651" s="18">
        <f t="shared" si="392"/>
        <v>41944</v>
      </c>
      <c r="N651" s="18">
        <f t="shared" si="392"/>
        <v>41974</v>
      </c>
      <c r="O651" s="18">
        <f t="shared" si="392"/>
        <v>42005</v>
      </c>
      <c r="P651" s="18">
        <f t="shared" si="392"/>
        <v>42036</v>
      </c>
      <c r="Q651" s="18">
        <f t="shared" si="392"/>
        <v>42064</v>
      </c>
      <c r="R651" s="18">
        <f t="shared" si="392"/>
        <v>42095</v>
      </c>
      <c r="S651" s="18">
        <f t="shared" si="392"/>
        <v>42125</v>
      </c>
      <c r="T651" s="18">
        <f t="shared" si="392"/>
        <v>42156</v>
      </c>
      <c r="U651" s="18">
        <f t="shared" si="392"/>
        <v>42186</v>
      </c>
      <c r="V651" s="18">
        <f t="shared" si="392"/>
        <v>42217</v>
      </c>
      <c r="W651" s="18">
        <f t="shared" si="392"/>
        <v>42248</v>
      </c>
      <c r="X651" s="18">
        <f t="shared" si="392"/>
        <v>42278</v>
      </c>
      <c r="Y651" s="18">
        <f t="shared" si="392"/>
        <v>42309</v>
      </c>
      <c r="Z651" s="18">
        <f t="shared" si="392"/>
        <v>42339</v>
      </c>
      <c r="AA651" s="18">
        <f t="shared" si="392"/>
        <v>42370</v>
      </c>
      <c r="AB651" s="18">
        <f t="shared" si="392"/>
        <v>42401</v>
      </c>
      <c r="AC651" s="18">
        <f t="shared" si="392"/>
        <v>42430</v>
      </c>
      <c r="AD651" s="18">
        <f t="shared" si="392"/>
        <v>42461</v>
      </c>
      <c r="AE651" s="18">
        <f t="shared" si="392"/>
        <v>42491</v>
      </c>
      <c r="AF651" s="18">
        <f t="shared" si="392"/>
        <v>42522</v>
      </c>
      <c r="AG651" s="18">
        <f t="shared" si="392"/>
        <v>42552</v>
      </c>
      <c r="AH651" s="18">
        <f t="shared" si="392"/>
        <v>42583</v>
      </c>
      <c r="AI651" s="18">
        <f t="shared" si="392"/>
        <v>42614</v>
      </c>
      <c r="AJ651" s="18">
        <f t="shared" si="392"/>
        <v>42644</v>
      </c>
      <c r="AK651" s="18">
        <f t="shared" si="392"/>
        <v>42675</v>
      </c>
      <c r="AL651" s="18">
        <f t="shared" si="392"/>
        <v>42705</v>
      </c>
      <c r="AM651" s="18">
        <f t="shared" si="392"/>
        <v>42736</v>
      </c>
      <c r="AN651" s="18">
        <f t="shared" si="392"/>
        <v>42767</v>
      </c>
      <c r="AO651" s="18">
        <f t="shared" si="392"/>
        <v>42795</v>
      </c>
      <c r="AP651" s="18">
        <f t="shared" si="392"/>
        <v>42826</v>
      </c>
      <c r="AQ651" s="18">
        <f t="shared" si="392"/>
        <v>42856</v>
      </c>
      <c r="AR651" s="18">
        <f t="shared" si="392"/>
        <v>42887</v>
      </c>
      <c r="AS651" s="18">
        <f t="shared" si="392"/>
        <v>42917</v>
      </c>
      <c r="AT651" s="18">
        <f t="shared" si="392"/>
        <v>42948</v>
      </c>
      <c r="AU651" s="18">
        <f t="shared" si="392"/>
        <v>42979</v>
      </c>
      <c r="AV651" s="18">
        <f t="shared" si="392"/>
        <v>43009</v>
      </c>
      <c r="AW651" s="18">
        <f t="shared" si="392"/>
        <v>43040</v>
      </c>
      <c r="AX651" s="18">
        <f t="shared" si="392"/>
        <v>43070</v>
      </c>
      <c r="AY651" s="18">
        <f t="shared" si="392"/>
        <v>43101</v>
      </c>
      <c r="AZ651" s="18">
        <f t="shared" si="392"/>
        <v>43132</v>
      </c>
      <c r="BA651" s="18">
        <f t="shared" si="392"/>
        <v>43160</v>
      </c>
      <c r="BB651" s="18">
        <f t="shared" si="392"/>
        <v>43191</v>
      </c>
      <c r="BC651" s="18">
        <f t="shared" si="392"/>
        <v>43221</v>
      </c>
      <c r="BD651" s="18">
        <f t="shared" si="392"/>
        <v>43252</v>
      </c>
      <c r="BE651" s="18">
        <f t="shared" si="392"/>
        <v>43282</v>
      </c>
      <c r="BF651" s="18">
        <f t="shared" si="392"/>
        <v>43313</v>
      </c>
      <c r="BG651" s="18">
        <f t="shared" si="392"/>
        <v>43344</v>
      </c>
      <c r="BH651" s="18">
        <f t="shared" si="392"/>
        <v>43374</v>
      </c>
      <c r="BI651" s="18">
        <f t="shared" si="392"/>
        <v>43405</v>
      </c>
      <c r="BJ651" s="18">
        <f t="shared" si="392"/>
        <v>43435</v>
      </c>
    </row>
    <row r="652" spans="2:62" ht="15" customHeight="1">
      <c r="B652" s="366">
        <f>'Charges variables (avancé)'!$C$82</f>
        <v>0</v>
      </c>
      <c r="C652" s="368">
        <f>IF((C639-'Charges variables (avancé)'!$F82*Commandes!D$14)&lt;'Charges variables (avancé)'!$G82,ROUNDUP(ABS('Charges variables (avancé)'!$G82-(C639-'Charges variables (avancé)'!$F82*Commandes!D$14))/'Charges variables (avancé)'!$H82,0)*'Charges variables (avancé)'!$H82,0)</f>
        <v>0</v>
      </c>
      <c r="D652" s="368">
        <f>IF((D639-'Charges variables (avancé)'!$F82*Commandes!E$14)&lt;'Charges variables (avancé)'!$G82,ROUNDUP(ABS('Charges variables (avancé)'!$G82-(D639-'Charges variables (avancé)'!$F82*Commandes!E$14))/'Charges variables (avancé)'!$H82,0)*'Charges variables (avancé)'!$H82,0)</f>
        <v>0</v>
      </c>
      <c r="E652" s="368">
        <f>IF((E639-'Charges variables (avancé)'!$F82*Commandes!F$14)&lt;'Charges variables (avancé)'!$G82,ROUNDUP(ABS('Charges variables (avancé)'!$G82-(E639-'Charges variables (avancé)'!$F82*Commandes!F$14))/'Charges variables (avancé)'!$H82,0)*'Charges variables (avancé)'!$H82,0)</f>
        <v>0</v>
      </c>
      <c r="F652" s="368">
        <f>IF((F639-'Charges variables (avancé)'!$F82*Commandes!G$14)&lt;'Charges variables (avancé)'!$G82,ROUNDUP(ABS('Charges variables (avancé)'!$G82-(F639-'Charges variables (avancé)'!$F82*Commandes!G$14))/'Charges variables (avancé)'!$H82,0)*'Charges variables (avancé)'!$H82,0)</f>
        <v>0</v>
      </c>
      <c r="G652" s="368">
        <f>IF((G639-'Charges variables (avancé)'!$F82*Commandes!H$14)&lt;'Charges variables (avancé)'!$G82,ROUNDUP(ABS('Charges variables (avancé)'!$G82-(G639-'Charges variables (avancé)'!$F82*Commandes!H$14))/'Charges variables (avancé)'!$H82,0)*'Charges variables (avancé)'!$H82,0)</f>
        <v>0</v>
      </c>
      <c r="H652" s="368">
        <f>IF((H639-'Charges variables (avancé)'!$F82*Commandes!I$14)&lt;'Charges variables (avancé)'!$G82,ROUNDUP(ABS('Charges variables (avancé)'!$G82-(H639-'Charges variables (avancé)'!$F82*Commandes!I$14))/'Charges variables (avancé)'!$H82,0)*'Charges variables (avancé)'!$H82,0)</f>
        <v>0</v>
      </c>
      <c r="I652" s="368">
        <f>IF((I639-'Charges variables (avancé)'!$F82*Commandes!J$14)&lt;'Charges variables (avancé)'!$G82,ROUNDUP(ABS('Charges variables (avancé)'!$G82-(I639-'Charges variables (avancé)'!$F82*Commandes!J$14))/'Charges variables (avancé)'!$H82,0)*'Charges variables (avancé)'!$H82,0)</f>
        <v>0</v>
      </c>
      <c r="J652" s="368">
        <f>IF((J639-'Charges variables (avancé)'!$F82*Commandes!K$14)&lt;'Charges variables (avancé)'!$G82,ROUNDUP(ABS('Charges variables (avancé)'!$G82-(J639-'Charges variables (avancé)'!$F82*Commandes!K$14))/'Charges variables (avancé)'!$H82,0)*'Charges variables (avancé)'!$H82,0)</f>
        <v>0</v>
      </c>
      <c r="K652" s="368">
        <f>IF((K639-'Charges variables (avancé)'!$F82*Commandes!L$14)&lt;'Charges variables (avancé)'!$G82,ROUNDUP(ABS('Charges variables (avancé)'!$G82-(K639-'Charges variables (avancé)'!$F82*Commandes!L$14))/'Charges variables (avancé)'!$H82,0)*'Charges variables (avancé)'!$H82,0)</f>
        <v>0</v>
      </c>
      <c r="L652" s="368">
        <f>IF((L639-'Charges variables (avancé)'!$F82*Commandes!M$14)&lt;'Charges variables (avancé)'!$G82,ROUNDUP(ABS('Charges variables (avancé)'!$G82-(L639-'Charges variables (avancé)'!$F82*Commandes!M$14))/'Charges variables (avancé)'!$H82,0)*'Charges variables (avancé)'!$H82,0)</f>
        <v>0</v>
      </c>
      <c r="M652" s="368">
        <f>IF((M639-'Charges variables (avancé)'!$F82*Commandes!N$14)&lt;'Charges variables (avancé)'!$G82,ROUNDUP(ABS('Charges variables (avancé)'!$G82-(M639-'Charges variables (avancé)'!$F82*Commandes!N$14))/'Charges variables (avancé)'!$H82,0)*'Charges variables (avancé)'!$H82,0)</f>
        <v>0</v>
      </c>
      <c r="N652" s="368">
        <f>IF((N639-'Charges variables (avancé)'!$F82*Commandes!O$14)&lt;'Charges variables (avancé)'!$G82,ROUNDUP(ABS('Charges variables (avancé)'!$G82-(N639-'Charges variables (avancé)'!$F82*Commandes!O$14))/'Charges variables (avancé)'!$H82,0)*'Charges variables (avancé)'!$H82,0)</f>
        <v>0</v>
      </c>
      <c r="O652" s="368">
        <f>IF((O639-'Charges variables (avancé)'!$F82*Commandes!P$14)&lt;'Charges variables (avancé)'!$G82,ROUNDUP(ABS('Charges variables (avancé)'!$G82-(O639-'Charges variables (avancé)'!$F82*Commandes!P$14))/'Charges variables (avancé)'!$H82,0)*'Charges variables (avancé)'!$H82,0)</f>
        <v>0</v>
      </c>
      <c r="P652" s="368">
        <f>IF((P639-'Charges variables (avancé)'!$F82*Commandes!Q$14)&lt;'Charges variables (avancé)'!$G82,ROUNDUP(ABS('Charges variables (avancé)'!$G82-(P639-'Charges variables (avancé)'!$F82*Commandes!Q$14))/'Charges variables (avancé)'!$H82,0)*'Charges variables (avancé)'!$H82,0)</f>
        <v>0</v>
      </c>
      <c r="Q652" s="368">
        <f>IF((Q639-'Charges variables (avancé)'!$F82*Commandes!R$14)&lt;'Charges variables (avancé)'!$G82,ROUNDUP(ABS('Charges variables (avancé)'!$G82-(Q639-'Charges variables (avancé)'!$F82*Commandes!R$14))/'Charges variables (avancé)'!$H82,0)*'Charges variables (avancé)'!$H82,0)</f>
        <v>0</v>
      </c>
      <c r="R652" s="368">
        <f>IF((R639-'Charges variables (avancé)'!$F82*Commandes!S$14)&lt;'Charges variables (avancé)'!$G82,ROUNDUP(ABS('Charges variables (avancé)'!$G82-(R639-'Charges variables (avancé)'!$F82*Commandes!S$14))/'Charges variables (avancé)'!$H82,0)*'Charges variables (avancé)'!$H82,0)</f>
        <v>0</v>
      </c>
      <c r="S652" s="368">
        <f>IF((S639-'Charges variables (avancé)'!$F82*Commandes!T$14)&lt;'Charges variables (avancé)'!$G82,ROUNDUP(ABS('Charges variables (avancé)'!$G82-(S639-'Charges variables (avancé)'!$F82*Commandes!T$14))/'Charges variables (avancé)'!$H82,0)*'Charges variables (avancé)'!$H82,0)</f>
        <v>0</v>
      </c>
      <c r="T652" s="368">
        <f>IF((T639-'Charges variables (avancé)'!$F82*Commandes!U$14)&lt;'Charges variables (avancé)'!$G82,ROUNDUP(ABS('Charges variables (avancé)'!$G82-(T639-'Charges variables (avancé)'!$F82*Commandes!U$14))/'Charges variables (avancé)'!$H82,0)*'Charges variables (avancé)'!$H82,0)</f>
        <v>0</v>
      </c>
      <c r="U652" s="368">
        <f>IF((U639-'Charges variables (avancé)'!$F82*Commandes!V$14)&lt;'Charges variables (avancé)'!$G82,ROUNDUP(ABS('Charges variables (avancé)'!$G82-(U639-'Charges variables (avancé)'!$F82*Commandes!V$14))/'Charges variables (avancé)'!$H82,0)*'Charges variables (avancé)'!$H82,0)</f>
        <v>0</v>
      </c>
      <c r="V652" s="368">
        <f>IF((V639-'Charges variables (avancé)'!$F82*Commandes!W$14)&lt;'Charges variables (avancé)'!$G82,ROUNDUP(ABS('Charges variables (avancé)'!$G82-(V639-'Charges variables (avancé)'!$F82*Commandes!W$14))/'Charges variables (avancé)'!$H82,0)*'Charges variables (avancé)'!$H82,0)</f>
        <v>0</v>
      </c>
      <c r="W652" s="368">
        <f>IF((W639-'Charges variables (avancé)'!$F82*Commandes!X$14)&lt;'Charges variables (avancé)'!$G82,ROUNDUP(ABS('Charges variables (avancé)'!$G82-(W639-'Charges variables (avancé)'!$F82*Commandes!X$14))/'Charges variables (avancé)'!$H82,0)*'Charges variables (avancé)'!$H82,0)</f>
        <v>0</v>
      </c>
      <c r="X652" s="368">
        <f>IF((X639-'Charges variables (avancé)'!$F82*Commandes!Y$14)&lt;'Charges variables (avancé)'!$G82,ROUNDUP(ABS('Charges variables (avancé)'!$G82-(X639-'Charges variables (avancé)'!$F82*Commandes!Y$14))/'Charges variables (avancé)'!$H82,0)*'Charges variables (avancé)'!$H82,0)</f>
        <v>0</v>
      </c>
      <c r="Y652" s="368">
        <f>IF((Y639-'Charges variables (avancé)'!$F82*Commandes!Z$14)&lt;'Charges variables (avancé)'!$G82,ROUNDUP(ABS('Charges variables (avancé)'!$G82-(Y639-'Charges variables (avancé)'!$F82*Commandes!Z$14))/'Charges variables (avancé)'!$H82,0)*'Charges variables (avancé)'!$H82,0)</f>
        <v>0</v>
      </c>
      <c r="Z652" s="368">
        <f>IF((Z639-'Charges variables (avancé)'!$F82*Commandes!AA$14)&lt;'Charges variables (avancé)'!$G82,ROUNDUP(ABS('Charges variables (avancé)'!$G82-(Z639-'Charges variables (avancé)'!$F82*Commandes!AA$14))/'Charges variables (avancé)'!$H82,0)*'Charges variables (avancé)'!$H82,0)</f>
        <v>0</v>
      </c>
      <c r="AA652" s="368">
        <f>IF((AA639-'Charges variables (avancé)'!$F82*Commandes!AB$14)&lt;'Charges variables (avancé)'!$G82,ROUNDUP(ABS('Charges variables (avancé)'!$G82-(AA639-'Charges variables (avancé)'!$F82*Commandes!AB$14))/'Charges variables (avancé)'!$H82,0)*'Charges variables (avancé)'!$H82,0)</f>
        <v>0</v>
      </c>
      <c r="AB652" s="368">
        <f>IF((AB639-'Charges variables (avancé)'!$F82*Commandes!AC$14)&lt;'Charges variables (avancé)'!$G82,ROUNDUP(ABS('Charges variables (avancé)'!$G82-(AB639-'Charges variables (avancé)'!$F82*Commandes!AC$14))/'Charges variables (avancé)'!$H82,0)*'Charges variables (avancé)'!$H82,0)</f>
        <v>0</v>
      </c>
      <c r="AC652" s="368">
        <f>IF((AC639-'Charges variables (avancé)'!$F82*Commandes!AD$14)&lt;'Charges variables (avancé)'!$G82,ROUNDUP(ABS('Charges variables (avancé)'!$G82-(AC639-'Charges variables (avancé)'!$F82*Commandes!AD$14))/'Charges variables (avancé)'!$H82,0)*'Charges variables (avancé)'!$H82,0)</f>
        <v>0</v>
      </c>
      <c r="AD652" s="368">
        <f>IF((AD639-'Charges variables (avancé)'!$F82*Commandes!AE$14)&lt;'Charges variables (avancé)'!$G82,ROUNDUP(ABS('Charges variables (avancé)'!$G82-(AD639-'Charges variables (avancé)'!$F82*Commandes!AE$14))/'Charges variables (avancé)'!$H82,0)*'Charges variables (avancé)'!$H82,0)</f>
        <v>0</v>
      </c>
      <c r="AE652" s="368">
        <f>IF((AE639-'Charges variables (avancé)'!$F82*Commandes!AF$14)&lt;'Charges variables (avancé)'!$G82,ROUNDUP(ABS('Charges variables (avancé)'!$G82-(AE639-'Charges variables (avancé)'!$F82*Commandes!AF$14))/'Charges variables (avancé)'!$H82,0)*'Charges variables (avancé)'!$H82,0)</f>
        <v>0</v>
      </c>
      <c r="AF652" s="368">
        <f>IF((AF639-'Charges variables (avancé)'!$F82*Commandes!AG$14)&lt;'Charges variables (avancé)'!$G82,ROUNDUP(ABS('Charges variables (avancé)'!$G82-(AF639-'Charges variables (avancé)'!$F82*Commandes!AG$14))/'Charges variables (avancé)'!$H82,0)*'Charges variables (avancé)'!$H82,0)</f>
        <v>0</v>
      </c>
      <c r="AG652" s="368">
        <f>IF((AG639-'Charges variables (avancé)'!$F82*Commandes!AH$14)&lt;'Charges variables (avancé)'!$G82,ROUNDUP(ABS('Charges variables (avancé)'!$G82-(AG639-'Charges variables (avancé)'!$F82*Commandes!AH$14))/'Charges variables (avancé)'!$H82,0)*'Charges variables (avancé)'!$H82,0)</f>
        <v>0</v>
      </c>
      <c r="AH652" s="368">
        <f>IF((AH639-'Charges variables (avancé)'!$F82*Commandes!AI$14)&lt;'Charges variables (avancé)'!$G82,ROUNDUP(ABS('Charges variables (avancé)'!$G82-(AH639-'Charges variables (avancé)'!$F82*Commandes!AI$14))/'Charges variables (avancé)'!$H82,0)*'Charges variables (avancé)'!$H82,0)</f>
        <v>0</v>
      </c>
      <c r="AI652" s="368">
        <f>IF((AI639-'Charges variables (avancé)'!$F82*Commandes!AJ$14)&lt;'Charges variables (avancé)'!$G82,ROUNDUP(ABS('Charges variables (avancé)'!$G82-(AI639-'Charges variables (avancé)'!$F82*Commandes!AJ$14))/'Charges variables (avancé)'!$H82,0)*'Charges variables (avancé)'!$H82,0)</f>
        <v>0</v>
      </c>
      <c r="AJ652" s="368">
        <f>IF((AJ639-'Charges variables (avancé)'!$F82*Commandes!AK$14)&lt;'Charges variables (avancé)'!$G82,ROUNDUP(ABS('Charges variables (avancé)'!$G82-(AJ639-'Charges variables (avancé)'!$F82*Commandes!AK$14))/'Charges variables (avancé)'!$H82,0)*'Charges variables (avancé)'!$H82,0)</f>
        <v>0</v>
      </c>
      <c r="AK652" s="368">
        <f>IF((AK639-'Charges variables (avancé)'!$F82*Commandes!AL$14)&lt;'Charges variables (avancé)'!$G82,ROUNDUP(ABS('Charges variables (avancé)'!$G82-(AK639-'Charges variables (avancé)'!$F82*Commandes!AL$14))/'Charges variables (avancé)'!$H82,0)*'Charges variables (avancé)'!$H82,0)</f>
        <v>0</v>
      </c>
      <c r="AL652" s="368">
        <f>IF((AL639-'Charges variables (avancé)'!$F82*Commandes!AM$14)&lt;'Charges variables (avancé)'!$G82,ROUNDUP(ABS('Charges variables (avancé)'!$G82-(AL639-'Charges variables (avancé)'!$F82*Commandes!AM$14))/'Charges variables (avancé)'!$H82,0)*'Charges variables (avancé)'!$H82,0)</f>
        <v>0</v>
      </c>
      <c r="AM652" s="368">
        <f>IF((AM639-'Charges variables (avancé)'!$F82*Commandes!AN$14)&lt;'Charges variables (avancé)'!$G82,ROUNDUP(ABS('Charges variables (avancé)'!$G82-(AM639-'Charges variables (avancé)'!$F82*Commandes!AN$14))/'Charges variables (avancé)'!$H82,0)*'Charges variables (avancé)'!$H82,0)</f>
        <v>0</v>
      </c>
      <c r="AN652" s="368">
        <f>IF((AN639-'Charges variables (avancé)'!$F82*Commandes!AO$14)&lt;'Charges variables (avancé)'!$G82,ROUNDUP(ABS('Charges variables (avancé)'!$G82-(AN639-'Charges variables (avancé)'!$F82*Commandes!AO$14))/'Charges variables (avancé)'!$H82,0)*'Charges variables (avancé)'!$H82,0)</f>
        <v>0</v>
      </c>
      <c r="AO652" s="368">
        <f>IF((AO639-'Charges variables (avancé)'!$F82*Commandes!AP$14)&lt;'Charges variables (avancé)'!$G82,ROUNDUP(ABS('Charges variables (avancé)'!$G82-(AO639-'Charges variables (avancé)'!$F82*Commandes!AP$14))/'Charges variables (avancé)'!$H82,0)*'Charges variables (avancé)'!$H82,0)</f>
        <v>0</v>
      </c>
      <c r="AP652" s="368">
        <f>IF((AP639-'Charges variables (avancé)'!$F82*Commandes!AQ$14)&lt;'Charges variables (avancé)'!$G82,ROUNDUP(ABS('Charges variables (avancé)'!$G82-(AP639-'Charges variables (avancé)'!$F82*Commandes!AQ$14))/'Charges variables (avancé)'!$H82,0)*'Charges variables (avancé)'!$H82,0)</f>
        <v>0</v>
      </c>
      <c r="AQ652" s="368">
        <f>IF((AQ639-'Charges variables (avancé)'!$F82*Commandes!AR$14)&lt;'Charges variables (avancé)'!$G82,ROUNDUP(ABS('Charges variables (avancé)'!$G82-(AQ639-'Charges variables (avancé)'!$F82*Commandes!AR$14))/'Charges variables (avancé)'!$H82,0)*'Charges variables (avancé)'!$H82,0)</f>
        <v>0</v>
      </c>
      <c r="AR652" s="368">
        <f>IF((AR639-'Charges variables (avancé)'!$F82*Commandes!AS$14)&lt;'Charges variables (avancé)'!$G82,ROUNDUP(ABS('Charges variables (avancé)'!$G82-(AR639-'Charges variables (avancé)'!$F82*Commandes!AS$14))/'Charges variables (avancé)'!$H82,0)*'Charges variables (avancé)'!$H82,0)</f>
        <v>0</v>
      </c>
      <c r="AS652" s="368">
        <f>IF((AS639-'Charges variables (avancé)'!$F82*Commandes!AT$14)&lt;'Charges variables (avancé)'!$G82,ROUNDUP(ABS('Charges variables (avancé)'!$G82-(AS639-'Charges variables (avancé)'!$F82*Commandes!AT$14))/'Charges variables (avancé)'!$H82,0)*'Charges variables (avancé)'!$H82,0)</f>
        <v>0</v>
      </c>
      <c r="AT652" s="368">
        <f>IF((AT639-'Charges variables (avancé)'!$F82*Commandes!AU$14)&lt;'Charges variables (avancé)'!$G82,ROUNDUP(ABS('Charges variables (avancé)'!$G82-(AT639-'Charges variables (avancé)'!$F82*Commandes!AU$14))/'Charges variables (avancé)'!$H82,0)*'Charges variables (avancé)'!$H82,0)</f>
        <v>0</v>
      </c>
      <c r="AU652" s="368">
        <f>IF((AU639-'Charges variables (avancé)'!$F82*Commandes!AV$14)&lt;'Charges variables (avancé)'!$G82,ROUNDUP(ABS('Charges variables (avancé)'!$G82-(AU639-'Charges variables (avancé)'!$F82*Commandes!AV$14))/'Charges variables (avancé)'!$H82,0)*'Charges variables (avancé)'!$H82,0)</f>
        <v>0</v>
      </c>
      <c r="AV652" s="368">
        <f>IF((AV639-'Charges variables (avancé)'!$F82*Commandes!AW$14)&lt;'Charges variables (avancé)'!$G82,ROUNDUP(ABS('Charges variables (avancé)'!$G82-(AV639-'Charges variables (avancé)'!$F82*Commandes!AW$14))/'Charges variables (avancé)'!$H82,0)*'Charges variables (avancé)'!$H82,0)</f>
        <v>0</v>
      </c>
      <c r="AW652" s="368">
        <f>IF((AW639-'Charges variables (avancé)'!$F82*Commandes!AX$14)&lt;'Charges variables (avancé)'!$G82,ROUNDUP(ABS('Charges variables (avancé)'!$G82-(AW639-'Charges variables (avancé)'!$F82*Commandes!AX$14))/'Charges variables (avancé)'!$H82,0)*'Charges variables (avancé)'!$H82,0)</f>
        <v>0</v>
      </c>
      <c r="AX652" s="368">
        <f>IF((AX639-'Charges variables (avancé)'!$F82*Commandes!AY$14)&lt;'Charges variables (avancé)'!$G82,ROUNDUP(ABS('Charges variables (avancé)'!$G82-(AX639-'Charges variables (avancé)'!$F82*Commandes!AY$14))/'Charges variables (avancé)'!$H82,0)*'Charges variables (avancé)'!$H82,0)</f>
        <v>0</v>
      </c>
      <c r="AY652" s="368">
        <f>IF((AY639-'Charges variables (avancé)'!$F82*Commandes!AZ$14)&lt;'Charges variables (avancé)'!$G82,ROUNDUP(ABS('Charges variables (avancé)'!$G82-(AY639-'Charges variables (avancé)'!$F82*Commandes!AZ$14))/'Charges variables (avancé)'!$H82,0)*'Charges variables (avancé)'!$H82,0)</f>
        <v>0</v>
      </c>
      <c r="AZ652" s="368">
        <f>IF((AZ639-'Charges variables (avancé)'!$F82*Commandes!BA$14)&lt;'Charges variables (avancé)'!$G82,ROUNDUP(ABS('Charges variables (avancé)'!$G82-(AZ639-'Charges variables (avancé)'!$F82*Commandes!BA$14))/'Charges variables (avancé)'!$H82,0)*'Charges variables (avancé)'!$H82,0)</f>
        <v>0</v>
      </c>
      <c r="BA652" s="368">
        <f>IF((BA639-'Charges variables (avancé)'!$F82*Commandes!BB$14)&lt;'Charges variables (avancé)'!$G82,ROUNDUP(ABS('Charges variables (avancé)'!$G82-(BA639-'Charges variables (avancé)'!$F82*Commandes!BB$14))/'Charges variables (avancé)'!$H82,0)*'Charges variables (avancé)'!$H82,0)</f>
        <v>0</v>
      </c>
      <c r="BB652" s="368">
        <f>IF((BB639-'Charges variables (avancé)'!$F82*Commandes!BC$14)&lt;'Charges variables (avancé)'!$G82,ROUNDUP(ABS('Charges variables (avancé)'!$G82-(BB639-'Charges variables (avancé)'!$F82*Commandes!BC$14))/'Charges variables (avancé)'!$H82,0)*'Charges variables (avancé)'!$H82,0)</f>
        <v>0</v>
      </c>
      <c r="BC652" s="368">
        <f>IF((BC639-'Charges variables (avancé)'!$F82*Commandes!BD$14)&lt;'Charges variables (avancé)'!$G82,ROUNDUP(ABS('Charges variables (avancé)'!$G82-(BC639-'Charges variables (avancé)'!$F82*Commandes!BD$14))/'Charges variables (avancé)'!$H82,0)*'Charges variables (avancé)'!$H82,0)</f>
        <v>0</v>
      </c>
      <c r="BD652" s="368">
        <f>IF((BD639-'Charges variables (avancé)'!$F82*Commandes!BE$14)&lt;'Charges variables (avancé)'!$G82,ROUNDUP(ABS('Charges variables (avancé)'!$G82-(BD639-'Charges variables (avancé)'!$F82*Commandes!BE$14))/'Charges variables (avancé)'!$H82,0)*'Charges variables (avancé)'!$H82,0)</f>
        <v>0</v>
      </c>
      <c r="BE652" s="368">
        <f>IF((BE639-'Charges variables (avancé)'!$F82*Commandes!BF$14)&lt;'Charges variables (avancé)'!$G82,ROUNDUP(ABS('Charges variables (avancé)'!$G82-(BE639-'Charges variables (avancé)'!$F82*Commandes!BF$14))/'Charges variables (avancé)'!$H82,0)*'Charges variables (avancé)'!$H82,0)</f>
        <v>0</v>
      </c>
      <c r="BF652" s="368">
        <f>IF((BF639-'Charges variables (avancé)'!$F82*Commandes!BG$14)&lt;'Charges variables (avancé)'!$G82,ROUNDUP(ABS('Charges variables (avancé)'!$G82-(BF639-'Charges variables (avancé)'!$F82*Commandes!BG$14))/'Charges variables (avancé)'!$H82,0)*'Charges variables (avancé)'!$H82,0)</f>
        <v>0</v>
      </c>
      <c r="BG652" s="368">
        <f>IF((BG639-'Charges variables (avancé)'!$F82*Commandes!BH$14)&lt;'Charges variables (avancé)'!$G82,ROUNDUP(ABS('Charges variables (avancé)'!$G82-(BG639-'Charges variables (avancé)'!$F82*Commandes!BH$14))/'Charges variables (avancé)'!$H82,0)*'Charges variables (avancé)'!$H82,0)</f>
        <v>0</v>
      </c>
      <c r="BH652" s="368">
        <f>IF((BH639-'Charges variables (avancé)'!$F82*Commandes!BI$14)&lt;'Charges variables (avancé)'!$G82,ROUNDUP(ABS('Charges variables (avancé)'!$G82-(BH639-'Charges variables (avancé)'!$F82*Commandes!BI$14))/'Charges variables (avancé)'!$H82,0)*'Charges variables (avancé)'!$H82,0)</f>
        <v>0</v>
      </c>
      <c r="BI652" s="368">
        <f>IF((BI639-'Charges variables (avancé)'!$F82*Commandes!BJ$14)&lt;'Charges variables (avancé)'!$G82,ROUNDUP(ABS('Charges variables (avancé)'!$G82-(BI639-'Charges variables (avancé)'!$F82*Commandes!BJ$14))/'Charges variables (avancé)'!$H82,0)*'Charges variables (avancé)'!$H82,0)</f>
        <v>0</v>
      </c>
      <c r="BJ652" s="368">
        <f>IF((BJ639-'Charges variables (avancé)'!$F82*Commandes!BK$14)&lt;'Charges variables (avancé)'!$G82,ROUNDUP(ABS('Charges variables (avancé)'!$G82-(BJ639-'Charges variables (avancé)'!$F82*Commandes!BK$14))/'Charges variables (avancé)'!$H82,0)*'Charges variables (avancé)'!$H82,0)</f>
        <v>0</v>
      </c>
    </row>
    <row r="653" spans="2:62" ht="15" customHeight="1">
      <c r="B653" s="366">
        <f>'Charges variables (avancé)'!$C$83</f>
        <v>0</v>
      </c>
      <c r="C653" s="368">
        <f>IF((C640-'Charges variables (avancé)'!$F83*Commandes!D$14)&lt;'Charges variables (avancé)'!$G83,ROUNDUP(ABS('Charges variables (avancé)'!$G83-(C640-'Charges variables (avancé)'!$F83*Commandes!D$14))/'Charges variables (avancé)'!$H83,0)*'Charges variables (avancé)'!$H83,0)</f>
        <v>0</v>
      </c>
      <c r="D653" s="368">
        <f>IF((D640-'Charges variables (avancé)'!$F83*Commandes!E$14)&lt;'Charges variables (avancé)'!$G83,ROUNDUP(ABS('Charges variables (avancé)'!$G83-(D640-'Charges variables (avancé)'!$F83*Commandes!E$14))/'Charges variables (avancé)'!$H83,0)*'Charges variables (avancé)'!$H83,0)</f>
        <v>0</v>
      </c>
      <c r="E653" s="368">
        <f>IF((E640-'Charges variables (avancé)'!$F83*Commandes!F$14)&lt;'Charges variables (avancé)'!$G83,ROUNDUP(ABS('Charges variables (avancé)'!$G83-(E640-'Charges variables (avancé)'!$F83*Commandes!F$14))/'Charges variables (avancé)'!$H83,0)*'Charges variables (avancé)'!$H83,0)</f>
        <v>0</v>
      </c>
      <c r="F653" s="368">
        <f>IF((F640-'Charges variables (avancé)'!$F83*Commandes!G$14)&lt;'Charges variables (avancé)'!$G83,ROUNDUP(ABS('Charges variables (avancé)'!$G83-(F640-'Charges variables (avancé)'!$F83*Commandes!G$14))/'Charges variables (avancé)'!$H83,0)*'Charges variables (avancé)'!$H83,0)</f>
        <v>0</v>
      </c>
      <c r="G653" s="368">
        <f>IF((G640-'Charges variables (avancé)'!$F83*Commandes!H$14)&lt;'Charges variables (avancé)'!$G83,ROUNDUP(ABS('Charges variables (avancé)'!$G83-(G640-'Charges variables (avancé)'!$F83*Commandes!H$14))/'Charges variables (avancé)'!$H83,0)*'Charges variables (avancé)'!$H83,0)</f>
        <v>0</v>
      </c>
      <c r="H653" s="368">
        <f>IF((H640-'Charges variables (avancé)'!$F83*Commandes!I$14)&lt;'Charges variables (avancé)'!$G83,ROUNDUP(ABS('Charges variables (avancé)'!$G83-(H640-'Charges variables (avancé)'!$F83*Commandes!I$14))/'Charges variables (avancé)'!$H83,0)*'Charges variables (avancé)'!$H83,0)</f>
        <v>0</v>
      </c>
      <c r="I653" s="368">
        <f>IF((I640-'Charges variables (avancé)'!$F83*Commandes!J$14)&lt;'Charges variables (avancé)'!$G83,ROUNDUP(ABS('Charges variables (avancé)'!$G83-(I640-'Charges variables (avancé)'!$F83*Commandes!J$14))/'Charges variables (avancé)'!$H83,0)*'Charges variables (avancé)'!$H83,0)</f>
        <v>0</v>
      </c>
      <c r="J653" s="368">
        <f>IF((J640-'Charges variables (avancé)'!$F83*Commandes!K$14)&lt;'Charges variables (avancé)'!$G83,ROUNDUP(ABS('Charges variables (avancé)'!$G83-(J640-'Charges variables (avancé)'!$F83*Commandes!K$14))/'Charges variables (avancé)'!$H83,0)*'Charges variables (avancé)'!$H83,0)</f>
        <v>0</v>
      </c>
      <c r="K653" s="368">
        <f>IF((K640-'Charges variables (avancé)'!$F83*Commandes!L$14)&lt;'Charges variables (avancé)'!$G83,ROUNDUP(ABS('Charges variables (avancé)'!$G83-(K640-'Charges variables (avancé)'!$F83*Commandes!L$14))/'Charges variables (avancé)'!$H83,0)*'Charges variables (avancé)'!$H83,0)</f>
        <v>0</v>
      </c>
      <c r="L653" s="368">
        <f>IF((L640-'Charges variables (avancé)'!$F83*Commandes!M$14)&lt;'Charges variables (avancé)'!$G83,ROUNDUP(ABS('Charges variables (avancé)'!$G83-(L640-'Charges variables (avancé)'!$F83*Commandes!M$14))/'Charges variables (avancé)'!$H83,0)*'Charges variables (avancé)'!$H83,0)</f>
        <v>0</v>
      </c>
      <c r="M653" s="368">
        <f>IF((M640-'Charges variables (avancé)'!$F83*Commandes!N$14)&lt;'Charges variables (avancé)'!$G83,ROUNDUP(ABS('Charges variables (avancé)'!$G83-(M640-'Charges variables (avancé)'!$F83*Commandes!N$14))/'Charges variables (avancé)'!$H83,0)*'Charges variables (avancé)'!$H83,0)</f>
        <v>0</v>
      </c>
      <c r="N653" s="368">
        <f>IF((N640-'Charges variables (avancé)'!$F83*Commandes!O$14)&lt;'Charges variables (avancé)'!$G83,ROUNDUP(ABS('Charges variables (avancé)'!$G83-(N640-'Charges variables (avancé)'!$F83*Commandes!O$14))/'Charges variables (avancé)'!$H83,0)*'Charges variables (avancé)'!$H83,0)</f>
        <v>0</v>
      </c>
      <c r="O653" s="368">
        <f>IF((O640-'Charges variables (avancé)'!$F83*Commandes!P$14)&lt;'Charges variables (avancé)'!$G83,ROUNDUP(ABS('Charges variables (avancé)'!$G83-(O640-'Charges variables (avancé)'!$F83*Commandes!P$14))/'Charges variables (avancé)'!$H83,0)*'Charges variables (avancé)'!$H83,0)</f>
        <v>0</v>
      </c>
      <c r="P653" s="368">
        <f>IF((P640-'Charges variables (avancé)'!$F83*Commandes!Q$14)&lt;'Charges variables (avancé)'!$G83,ROUNDUP(ABS('Charges variables (avancé)'!$G83-(P640-'Charges variables (avancé)'!$F83*Commandes!Q$14))/'Charges variables (avancé)'!$H83,0)*'Charges variables (avancé)'!$H83,0)</f>
        <v>0</v>
      </c>
      <c r="Q653" s="368">
        <f>IF((Q640-'Charges variables (avancé)'!$F83*Commandes!R$14)&lt;'Charges variables (avancé)'!$G83,ROUNDUP(ABS('Charges variables (avancé)'!$G83-(Q640-'Charges variables (avancé)'!$F83*Commandes!R$14))/'Charges variables (avancé)'!$H83,0)*'Charges variables (avancé)'!$H83,0)</f>
        <v>0</v>
      </c>
      <c r="R653" s="368">
        <f>IF((R640-'Charges variables (avancé)'!$F83*Commandes!S$14)&lt;'Charges variables (avancé)'!$G83,ROUNDUP(ABS('Charges variables (avancé)'!$G83-(R640-'Charges variables (avancé)'!$F83*Commandes!S$14))/'Charges variables (avancé)'!$H83,0)*'Charges variables (avancé)'!$H83,0)</f>
        <v>0</v>
      </c>
      <c r="S653" s="368">
        <f>IF((S640-'Charges variables (avancé)'!$F83*Commandes!T$14)&lt;'Charges variables (avancé)'!$G83,ROUNDUP(ABS('Charges variables (avancé)'!$G83-(S640-'Charges variables (avancé)'!$F83*Commandes!T$14))/'Charges variables (avancé)'!$H83,0)*'Charges variables (avancé)'!$H83,0)</f>
        <v>0</v>
      </c>
      <c r="T653" s="368">
        <f>IF((T640-'Charges variables (avancé)'!$F83*Commandes!U$14)&lt;'Charges variables (avancé)'!$G83,ROUNDUP(ABS('Charges variables (avancé)'!$G83-(T640-'Charges variables (avancé)'!$F83*Commandes!U$14))/'Charges variables (avancé)'!$H83,0)*'Charges variables (avancé)'!$H83,0)</f>
        <v>0</v>
      </c>
      <c r="U653" s="368">
        <f>IF((U640-'Charges variables (avancé)'!$F83*Commandes!V$14)&lt;'Charges variables (avancé)'!$G83,ROUNDUP(ABS('Charges variables (avancé)'!$G83-(U640-'Charges variables (avancé)'!$F83*Commandes!V$14))/'Charges variables (avancé)'!$H83,0)*'Charges variables (avancé)'!$H83,0)</f>
        <v>0</v>
      </c>
      <c r="V653" s="368">
        <f>IF((V640-'Charges variables (avancé)'!$F83*Commandes!W$14)&lt;'Charges variables (avancé)'!$G83,ROUNDUP(ABS('Charges variables (avancé)'!$G83-(V640-'Charges variables (avancé)'!$F83*Commandes!W$14))/'Charges variables (avancé)'!$H83,0)*'Charges variables (avancé)'!$H83,0)</f>
        <v>0</v>
      </c>
      <c r="W653" s="368">
        <f>IF((W640-'Charges variables (avancé)'!$F83*Commandes!X$14)&lt;'Charges variables (avancé)'!$G83,ROUNDUP(ABS('Charges variables (avancé)'!$G83-(W640-'Charges variables (avancé)'!$F83*Commandes!X$14))/'Charges variables (avancé)'!$H83,0)*'Charges variables (avancé)'!$H83,0)</f>
        <v>0</v>
      </c>
      <c r="X653" s="368">
        <f>IF((X640-'Charges variables (avancé)'!$F83*Commandes!Y$14)&lt;'Charges variables (avancé)'!$G83,ROUNDUP(ABS('Charges variables (avancé)'!$G83-(X640-'Charges variables (avancé)'!$F83*Commandes!Y$14))/'Charges variables (avancé)'!$H83,0)*'Charges variables (avancé)'!$H83,0)</f>
        <v>0</v>
      </c>
      <c r="Y653" s="368">
        <f>IF((Y640-'Charges variables (avancé)'!$F83*Commandes!Z$14)&lt;'Charges variables (avancé)'!$G83,ROUNDUP(ABS('Charges variables (avancé)'!$G83-(Y640-'Charges variables (avancé)'!$F83*Commandes!Z$14))/'Charges variables (avancé)'!$H83,0)*'Charges variables (avancé)'!$H83,0)</f>
        <v>0</v>
      </c>
      <c r="Z653" s="368">
        <f>IF((Z640-'Charges variables (avancé)'!$F83*Commandes!AA$14)&lt;'Charges variables (avancé)'!$G83,ROUNDUP(ABS('Charges variables (avancé)'!$G83-(Z640-'Charges variables (avancé)'!$F83*Commandes!AA$14))/'Charges variables (avancé)'!$H83,0)*'Charges variables (avancé)'!$H83,0)</f>
        <v>0</v>
      </c>
      <c r="AA653" s="368">
        <f>IF((AA640-'Charges variables (avancé)'!$F83*Commandes!AB$14)&lt;'Charges variables (avancé)'!$G83,ROUNDUP(ABS('Charges variables (avancé)'!$G83-(AA640-'Charges variables (avancé)'!$F83*Commandes!AB$14))/'Charges variables (avancé)'!$H83,0)*'Charges variables (avancé)'!$H83,0)</f>
        <v>0</v>
      </c>
      <c r="AB653" s="368">
        <f>IF((AB640-'Charges variables (avancé)'!$F83*Commandes!AC$14)&lt;'Charges variables (avancé)'!$G83,ROUNDUP(ABS('Charges variables (avancé)'!$G83-(AB640-'Charges variables (avancé)'!$F83*Commandes!AC$14))/'Charges variables (avancé)'!$H83,0)*'Charges variables (avancé)'!$H83,0)</f>
        <v>0</v>
      </c>
      <c r="AC653" s="368">
        <f>IF((AC640-'Charges variables (avancé)'!$F83*Commandes!AD$14)&lt;'Charges variables (avancé)'!$G83,ROUNDUP(ABS('Charges variables (avancé)'!$G83-(AC640-'Charges variables (avancé)'!$F83*Commandes!AD$14))/'Charges variables (avancé)'!$H83,0)*'Charges variables (avancé)'!$H83,0)</f>
        <v>0</v>
      </c>
      <c r="AD653" s="368">
        <f>IF((AD640-'Charges variables (avancé)'!$F83*Commandes!AE$14)&lt;'Charges variables (avancé)'!$G83,ROUNDUP(ABS('Charges variables (avancé)'!$G83-(AD640-'Charges variables (avancé)'!$F83*Commandes!AE$14))/'Charges variables (avancé)'!$H83,0)*'Charges variables (avancé)'!$H83,0)</f>
        <v>0</v>
      </c>
      <c r="AE653" s="368">
        <f>IF((AE640-'Charges variables (avancé)'!$F83*Commandes!AF$14)&lt;'Charges variables (avancé)'!$G83,ROUNDUP(ABS('Charges variables (avancé)'!$G83-(AE640-'Charges variables (avancé)'!$F83*Commandes!AF$14))/'Charges variables (avancé)'!$H83,0)*'Charges variables (avancé)'!$H83,0)</f>
        <v>0</v>
      </c>
      <c r="AF653" s="368">
        <f>IF((AF640-'Charges variables (avancé)'!$F83*Commandes!AG$14)&lt;'Charges variables (avancé)'!$G83,ROUNDUP(ABS('Charges variables (avancé)'!$G83-(AF640-'Charges variables (avancé)'!$F83*Commandes!AG$14))/'Charges variables (avancé)'!$H83,0)*'Charges variables (avancé)'!$H83,0)</f>
        <v>0</v>
      </c>
      <c r="AG653" s="368">
        <f>IF((AG640-'Charges variables (avancé)'!$F83*Commandes!AH$14)&lt;'Charges variables (avancé)'!$G83,ROUNDUP(ABS('Charges variables (avancé)'!$G83-(AG640-'Charges variables (avancé)'!$F83*Commandes!AH$14))/'Charges variables (avancé)'!$H83,0)*'Charges variables (avancé)'!$H83,0)</f>
        <v>0</v>
      </c>
      <c r="AH653" s="368">
        <f>IF((AH640-'Charges variables (avancé)'!$F83*Commandes!AI$14)&lt;'Charges variables (avancé)'!$G83,ROUNDUP(ABS('Charges variables (avancé)'!$G83-(AH640-'Charges variables (avancé)'!$F83*Commandes!AI$14))/'Charges variables (avancé)'!$H83,0)*'Charges variables (avancé)'!$H83,0)</f>
        <v>0</v>
      </c>
      <c r="AI653" s="368">
        <f>IF((AI640-'Charges variables (avancé)'!$F83*Commandes!AJ$14)&lt;'Charges variables (avancé)'!$G83,ROUNDUP(ABS('Charges variables (avancé)'!$G83-(AI640-'Charges variables (avancé)'!$F83*Commandes!AJ$14))/'Charges variables (avancé)'!$H83,0)*'Charges variables (avancé)'!$H83,0)</f>
        <v>0</v>
      </c>
      <c r="AJ653" s="368">
        <f>IF((AJ640-'Charges variables (avancé)'!$F83*Commandes!AK$14)&lt;'Charges variables (avancé)'!$G83,ROUNDUP(ABS('Charges variables (avancé)'!$G83-(AJ640-'Charges variables (avancé)'!$F83*Commandes!AK$14))/'Charges variables (avancé)'!$H83,0)*'Charges variables (avancé)'!$H83,0)</f>
        <v>0</v>
      </c>
      <c r="AK653" s="368">
        <f>IF((AK640-'Charges variables (avancé)'!$F83*Commandes!AL$14)&lt;'Charges variables (avancé)'!$G83,ROUNDUP(ABS('Charges variables (avancé)'!$G83-(AK640-'Charges variables (avancé)'!$F83*Commandes!AL$14))/'Charges variables (avancé)'!$H83,0)*'Charges variables (avancé)'!$H83,0)</f>
        <v>0</v>
      </c>
      <c r="AL653" s="368">
        <f>IF((AL640-'Charges variables (avancé)'!$F83*Commandes!AM$14)&lt;'Charges variables (avancé)'!$G83,ROUNDUP(ABS('Charges variables (avancé)'!$G83-(AL640-'Charges variables (avancé)'!$F83*Commandes!AM$14))/'Charges variables (avancé)'!$H83,0)*'Charges variables (avancé)'!$H83,0)</f>
        <v>0</v>
      </c>
      <c r="AM653" s="368">
        <f>IF((AM640-'Charges variables (avancé)'!$F83*Commandes!AN$14)&lt;'Charges variables (avancé)'!$G83,ROUNDUP(ABS('Charges variables (avancé)'!$G83-(AM640-'Charges variables (avancé)'!$F83*Commandes!AN$14))/'Charges variables (avancé)'!$H83,0)*'Charges variables (avancé)'!$H83,0)</f>
        <v>0</v>
      </c>
      <c r="AN653" s="368">
        <f>IF((AN640-'Charges variables (avancé)'!$F83*Commandes!AO$14)&lt;'Charges variables (avancé)'!$G83,ROUNDUP(ABS('Charges variables (avancé)'!$G83-(AN640-'Charges variables (avancé)'!$F83*Commandes!AO$14))/'Charges variables (avancé)'!$H83,0)*'Charges variables (avancé)'!$H83,0)</f>
        <v>0</v>
      </c>
      <c r="AO653" s="368">
        <f>IF((AO640-'Charges variables (avancé)'!$F83*Commandes!AP$14)&lt;'Charges variables (avancé)'!$G83,ROUNDUP(ABS('Charges variables (avancé)'!$G83-(AO640-'Charges variables (avancé)'!$F83*Commandes!AP$14))/'Charges variables (avancé)'!$H83,0)*'Charges variables (avancé)'!$H83,0)</f>
        <v>0</v>
      </c>
      <c r="AP653" s="368">
        <f>IF((AP640-'Charges variables (avancé)'!$F83*Commandes!AQ$14)&lt;'Charges variables (avancé)'!$G83,ROUNDUP(ABS('Charges variables (avancé)'!$G83-(AP640-'Charges variables (avancé)'!$F83*Commandes!AQ$14))/'Charges variables (avancé)'!$H83,0)*'Charges variables (avancé)'!$H83,0)</f>
        <v>0</v>
      </c>
      <c r="AQ653" s="368">
        <f>IF((AQ640-'Charges variables (avancé)'!$F83*Commandes!AR$14)&lt;'Charges variables (avancé)'!$G83,ROUNDUP(ABS('Charges variables (avancé)'!$G83-(AQ640-'Charges variables (avancé)'!$F83*Commandes!AR$14))/'Charges variables (avancé)'!$H83,0)*'Charges variables (avancé)'!$H83,0)</f>
        <v>0</v>
      </c>
      <c r="AR653" s="368">
        <f>IF((AR640-'Charges variables (avancé)'!$F83*Commandes!AS$14)&lt;'Charges variables (avancé)'!$G83,ROUNDUP(ABS('Charges variables (avancé)'!$G83-(AR640-'Charges variables (avancé)'!$F83*Commandes!AS$14))/'Charges variables (avancé)'!$H83,0)*'Charges variables (avancé)'!$H83,0)</f>
        <v>0</v>
      </c>
      <c r="AS653" s="368">
        <f>IF((AS640-'Charges variables (avancé)'!$F83*Commandes!AT$14)&lt;'Charges variables (avancé)'!$G83,ROUNDUP(ABS('Charges variables (avancé)'!$G83-(AS640-'Charges variables (avancé)'!$F83*Commandes!AT$14))/'Charges variables (avancé)'!$H83,0)*'Charges variables (avancé)'!$H83,0)</f>
        <v>0</v>
      </c>
      <c r="AT653" s="368">
        <f>IF((AT640-'Charges variables (avancé)'!$F83*Commandes!AU$14)&lt;'Charges variables (avancé)'!$G83,ROUNDUP(ABS('Charges variables (avancé)'!$G83-(AT640-'Charges variables (avancé)'!$F83*Commandes!AU$14))/'Charges variables (avancé)'!$H83,0)*'Charges variables (avancé)'!$H83,0)</f>
        <v>0</v>
      </c>
      <c r="AU653" s="368">
        <f>IF((AU640-'Charges variables (avancé)'!$F83*Commandes!AV$14)&lt;'Charges variables (avancé)'!$G83,ROUNDUP(ABS('Charges variables (avancé)'!$G83-(AU640-'Charges variables (avancé)'!$F83*Commandes!AV$14))/'Charges variables (avancé)'!$H83,0)*'Charges variables (avancé)'!$H83,0)</f>
        <v>0</v>
      </c>
      <c r="AV653" s="368">
        <f>IF((AV640-'Charges variables (avancé)'!$F83*Commandes!AW$14)&lt;'Charges variables (avancé)'!$G83,ROUNDUP(ABS('Charges variables (avancé)'!$G83-(AV640-'Charges variables (avancé)'!$F83*Commandes!AW$14))/'Charges variables (avancé)'!$H83,0)*'Charges variables (avancé)'!$H83,0)</f>
        <v>0</v>
      </c>
      <c r="AW653" s="368">
        <f>IF((AW640-'Charges variables (avancé)'!$F83*Commandes!AX$14)&lt;'Charges variables (avancé)'!$G83,ROUNDUP(ABS('Charges variables (avancé)'!$G83-(AW640-'Charges variables (avancé)'!$F83*Commandes!AX$14))/'Charges variables (avancé)'!$H83,0)*'Charges variables (avancé)'!$H83,0)</f>
        <v>0</v>
      </c>
      <c r="AX653" s="368">
        <f>IF((AX640-'Charges variables (avancé)'!$F83*Commandes!AY$14)&lt;'Charges variables (avancé)'!$G83,ROUNDUP(ABS('Charges variables (avancé)'!$G83-(AX640-'Charges variables (avancé)'!$F83*Commandes!AY$14))/'Charges variables (avancé)'!$H83,0)*'Charges variables (avancé)'!$H83,0)</f>
        <v>0</v>
      </c>
      <c r="AY653" s="368">
        <f>IF((AY640-'Charges variables (avancé)'!$F83*Commandes!AZ$14)&lt;'Charges variables (avancé)'!$G83,ROUNDUP(ABS('Charges variables (avancé)'!$G83-(AY640-'Charges variables (avancé)'!$F83*Commandes!AZ$14))/'Charges variables (avancé)'!$H83,0)*'Charges variables (avancé)'!$H83,0)</f>
        <v>0</v>
      </c>
      <c r="AZ653" s="368">
        <f>IF((AZ640-'Charges variables (avancé)'!$F83*Commandes!BA$14)&lt;'Charges variables (avancé)'!$G83,ROUNDUP(ABS('Charges variables (avancé)'!$G83-(AZ640-'Charges variables (avancé)'!$F83*Commandes!BA$14))/'Charges variables (avancé)'!$H83,0)*'Charges variables (avancé)'!$H83,0)</f>
        <v>0</v>
      </c>
      <c r="BA653" s="368">
        <f>IF((BA640-'Charges variables (avancé)'!$F83*Commandes!BB$14)&lt;'Charges variables (avancé)'!$G83,ROUNDUP(ABS('Charges variables (avancé)'!$G83-(BA640-'Charges variables (avancé)'!$F83*Commandes!BB$14))/'Charges variables (avancé)'!$H83,0)*'Charges variables (avancé)'!$H83,0)</f>
        <v>0</v>
      </c>
      <c r="BB653" s="368">
        <f>IF((BB640-'Charges variables (avancé)'!$F83*Commandes!BC$14)&lt;'Charges variables (avancé)'!$G83,ROUNDUP(ABS('Charges variables (avancé)'!$G83-(BB640-'Charges variables (avancé)'!$F83*Commandes!BC$14))/'Charges variables (avancé)'!$H83,0)*'Charges variables (avancé)'!$H83,0)</f>
        <v>0</v>
      </c>
      <c r="BC653" s="368">
        <f>IF((BC640-'Charges variables (avancé)'!$F83*Commandes!BD$14)&lt;'Charges variables (avancé)'!$G83,ROUNDUP(ABS('Charges variables (avancé)'!$G83-(BC640-'Charges variables (avancé)'!$F83*Commandes!BD$14))/'Charges variables (avancé)'!$H83,0)*'Charges variables (avancé)'!$H83,0)</f>
        <v>0</v>
      </c>
      <c r="BD653" s="368">
        <f>IF((BD640-'Charges variables (avancé)'!$F83*Commandes!BE$14)&lt;'Charges variables (avancé)'!$G83,ROUNDUP(ABS('Charges variables (avancé)'!$G83-(BD640-'Charges variables (avancé)'!$F83*Commandes!BE$14))/'Charges variables (avancé)'!$H83,0)*'Charges variables (avancé)'!$H83,0)</f>
        <v>0</v>
      </c>
      <c r="BE653" s="368">
        <f>IF((BE640-'Charges variables (avancé)'!$F83*Commandes!BF$14)&lt;'Charges variables (avancé)'!$G83,ROUNDUP(ABS('Charges variables (avancé)'!$G83-(BE640-'Charges variables (avancé)'!$F83*Commandes!BF$14))/'Charges variables (avancé)'!$H83,0)*'Charges variables (avancé)'!$H83,0)</f>
        <v>0</v>
      </c>
      <c r="BF653" s="368">
        <f>IF((BF640-'Charges variables (avancé)'!$F83*Commandes!BG$14)&lt;'Charges variables (avancé)'!$G83,ROUNDUP(ABS('Charges variables (avancé)'!$G83-(BF640-'Charges variables (avancé)'!$F83*Commandes!BG$14))/'Charges variables (avancé)'!$H83,0)*'Charges variables (avancé)'!$H83,0)</f>
        <v>0</v>
      </c>
      <c r="BG653" s="368">
        <f>IF((BG640-'Charges variables (avancé)'!$F83*Commandes!BH$14)&lt;'Charges variables (avancé)'!$G83,ROUNDUP(ABS('Charges variables (avancé)'!$G83-(BG640-'Charges variables (avancé)'!$F83*Commandes!BH$14))/'Charges variables (avancé)'!$H83,0)*'Charges variables (avancé)'!$H83,0)</f>
        <v>0</v>
      </c>
      <c r="BH653" s="368">
        <f>IF((BH640-'Charges variables (avancé)'!$F83*Commandes!BI$14)&lt;'Charges variables (avancé)'!$G83,ROUNDUP(ABS('Charges variables (avancé)'!$G83-(BH640-'Charges variables (avancé)'!$F83*Commandes!BI$14))/'Charges variables (avancé)'!$H83,0)*'Charges variables (avancé)'!$H83,0)</f>
        <v>0</v>
      </c>
      <c r="BI653" s="368">
        <f>IF((BI640-'Charges variables (avancé)'!$F83*Commandes!BJ$14)&lt;'Charges variables (avancé)'!$G83,ROUNDUP(ABS('Charges variables (avancé)'!$G83-(BI640-'Charges variables (avancé)'!$F83*Commandes!BJ$14))/'Charges variables (avancé)'!$H83,0)*'Charges variables (avancé)'!$H83,0)</f>
        <v>0</v>
      </c>
      <c r="BJ653" s="368">
        <f>IF((BJ640-'Charges variables (avancé)'!$F83*Commandes!BK$14)&lt;'Charges variables (avancé)'!$G83,ROUNDUP(ABS('Charges variables (avancé)'!$G83-(BJ640-'Charges variables (avancé)'!$F83*Commandes!BK$14))/'Charges variables (avancé)'!$H83,0)*'Charges variables (avancé)'!$H83,0)</f>
        <v>0</v>
      </c>
    </row>
    <row r="654" spans="2:62" ht="15" customHeight="1">
      <c r="B654" s="366">
        <f>'Charges variables (avancé)'!$C$84</f>
        <v>0</v>
      </c>
      <c r="C654" s="368">
        <f>IF((C641-'Charges variables (avancé)'!$F84*Commandes!D$14)&lt;'Charges variables (avancé)'!$G84,ROUNDUP(ABS('Charges variables (avancé)'!$G84-(C641-'Charges variables (avancé)'!$F84*Commandes!D$14))/'Charges variables (avancé)'!$H84,0)*'Charges variables (avancé)'!$H84,0)</f>
        <v>0</v>
      </c>
      <c r="D654" s="368">
        <f>IF((D641-'Charges variables (avancé)'!$F84*Commandes!E$14)&lt;'Charges variables (avancé)'!$G84,ROUNDUP(ABS('Charges variables (avancé)'!$G84-(D641-'Charges variables (avancé)'!$F84*Commandes!E$14))/'Charges variables (avancé)'!$H84,0)*'Charges variables (avancé)'!$H84,0)</f>
        <v>0</v>
      </c>
      <c r="E654" s="368">
        <f>IF((E641-'Charges variables (avancé)'!$F84*Commandes!F$14)&lt;'Charges variables (avancé)'!$G84,ROUNDUP(ABS('Charges variables (avancé)'!$G84-(E641-'Charges variables (avancé)'!$F84*Commandes!F$14))/'Charges variables (avancé)'!$H84,0)*'Charges variables (avancé)'!$H84,0)</f>
        <v>0</v>
      </c>
      <c r="F654" s="368">
        <f>IF((F641-'Charges variables (avancé)'!$F84*Commandes!G$14)&lt;'Charges variables (avancé)'!$G84,ROUNDUP(ABS('Charges variables (avancé)'!$G84-(F641-'Charges variables (avancé)'!$F84*Commandes!G$14))/'Charges variables (avancé)'!$H84,0)*'Charges variables (avancé)'!$H84,0)</f>
        <v>0</v>
      </c>
      <c r="G654" s="368">
        <f>IF((G641-'Charges variables (avancé)'!$F84*Commandes!H$14)&lt;'Charges variables (avancé)'!$G84,ROUNDUP(ABS('Charges variables (avancé)'!$G84-(G641-'Charges variables (avancé)'!$F84*Commandes!H$14))/'Charges variables (avancé)'!$H84,0)*'Charges variables (avancé)'!$H84,0)</f>
        <v>0</v>
      </c>
      <c r="H654" s="368">
        <f>IF((H641-'Charges variables (avancé)'!$F84*Commandes!I$14)&lt;'Charges variables (avancé)'!$G84,ROUNDUP(ABS('Charges variables (avancé)'!$G84-(H641-'Charges variables (avancé)'!$F84*Commandes!I$14))/'Charges variables (avancé)'!$H84,0)*'Charges variables (avancé)'!$H84,0)</f>
        <v>0</v>
      </c>
      <c r="I654" s="368">
        <f>IF((I641-'Charges variables (avancé)'!$F84*Commandes!J$14)&lt;'Charges variables (avancé)'!$G84,ROUNDUP(ABS('Charges variables (avancé)'!$G84-(I641-'Charges variables (avancé)'!$F84*Commandes!J$14))/'Charges variables (avancé)'!$H84,0)*'Charges variables (avancé)'!$H84,0)</f>
        <v>0</v>
      </c>
      <c r="J654" s="368">
        <f>IF((J641-'Charges variables (avancé)'!$F84*Commandes!K$14)&lt;'Charges variables (avancé)'!$G84,ROUNDUP(ABS('Charges variables (avancé)'!$G84-(J641-'Charges variables (avancé)'!$F84*Commandes!K$14))/'Charges variables (avancé)'!$H84,0)*'Charges variables (avancé)'!$H84,0)</f>
        <v>0</v>
      </c>
      <c r="K654" s="368">
        <f>IF((K641-'Charges variables (avancé)'!$F84*Commandes!L$14)&lt;'Charges variables (avancé)'!$G84,ROUNDUP(ABS('Charges variables (avancé)'!$G84-(K641-'Charges variables (avancé)'!$F84*Commandes!L$14))/'Charges variables (avancé)'!$H84,0)*'Charges variables (avancé)'!$H84,0)</f>
        <v>0</v>
      </c>
      <c r="L654" s="368">
        <f>IF((L641-'Charges variables (avancé)'!$F84*Commandes!M$14)&lt;'Charges variables (avancé)'!$G84,ROUNDUP(ABS('Charges variables (avancé)'!$G84-(L641-'Charges variables (avancé)'!$F84*Commandes!M$14))/'Charges variables (avancé)'!$H84,0)*'Charges variables (avancé)'!$H84,0)</f>
        <v>0</v>
      </c>
      <c r="M654" s="368">
        <f>IF((M641-'Charges variables (avancé)'!$F84*Commandes!N$14)&lt;'Charges variables (avancé)'!$G84,ROUNDUP(ABS('Charges variables (avancé)'!$G84-(M641-'Charges variables (avancé)'!$F84*Commandes!N$14))/'Charges variables (avancé)'!$H84,0)*'Charges variables (avancé)'!$H84,0)</f>
        <v>0</v>
      </c>
      <c r="N654" s="368">
        <f>IF((N641-'Charges variables (avancé)'!$F84*Commandes!O$14)&lt;'Charges variables (avancé)'!$G84,ROUNDUP(ABS('Charges variables (avancé)'!$G84-(N641-'Charges variables (avancé)'!$F84*Commandes!O$14))/'Charges variables (avancé)'!$H84,0)*'Charges variables (avancé)'!$H84,0)</f>
        <v>0</v>
      </c>
      <c r="O654" s="368">
        <f>IF((O641-'Charges variables (avancé)'!$F84*Commandes!P$14)&lt;'Charges variables (avancé)'!$G84,ROUNDUP(ABS('Charges variables (avancé)'!$G84-(O641-'Charges variables (avancé)'!$F84*Commandes!P$14))/'Charges variables (avancé)'!$H84,0)*'Charges variables (avancé)'!$H84,0)</f>
        <v>0</v>
      </c>
      <c r="P654" s="368">
        <f>IF((P641-'Charges variables (avancé)'!$F84*Commandes!Q$14)&lt;'Charges variables (avancé)'!$G84,ROUNDUP(ABS('Charges variables (avancé)'!$G84-(P641-'Charges variables (avancé)'!$F84*Commandes!Q$14))/'Charges variables (avancé)'!$H84,0)*'Charges variables (avancé)'!$H84,0)</f>
        <v>0</v>
      </c>
      <c r="Q654" s="368">
        <f>IF((Q641-'Charges variables (avancé)'!$F84*Commandes!R$14)&lt;'Charges variables (avancé)'!$G84,ROUNDUP(ABS('Charges variables (avancé)'!$G84-(Q641-'Charges variables (avancé)'!$F84*Commandes!R$14))/'Charges variables (avancé)'!$H84,0)*'Charges variables (avancé)'!$H84,0)</f>
        <v>0</v>
      </c>
      <c r="R654" s="368">
        <f>IF((R641-'Charges variables (avancé)'!$F84*Commandes!S$14)&lt;'Charges variables (avancé)'!$G84,ROUNDUP(ABS('Charges variables (avancé)'!$G84-(R641-'Charges variables (avancé)'!$F84*Commandes!S$14))/'Charges variables (avancé)'!$H84,0)*'Charges variables (avancé)'!$H84,0)</f>
        <v>0</v>
      </c>
      <c r="S654" s="368">
        <f>IF((S641-'Charges variables (avancé)'!$F84*Commandes!T$14)&lt;'Charges variables (avancé)'!$G84,ROUNDUP(ABS('Charges variables (avancé)'!$G84-(S641-'Charges variables (avancé)'!$F84*Commandes!T$14))/'Charges variables (avancé)'!$H84,0)*'Charges variables (avancé)'!$H84,0)</f>
        <v>0</v>
      </c>
      <c r="T654" s="368">
        <f>IF((T641-'Charges variables (avancé)'!$F84*Commandes!U$14)&lt;'Charges variables (avancé)'!$G84,ROUNDUP(ABS('Charges variables (avancé)'!$G84-(T641-'Charges variables (avancé)'!$F84*Commandes!U$14))/'Charges variables (avancé)'!$H84,0)*'Charges variables (avancé)'!$H84,0)</f>
        <v>0</v>
      </c>
      <c r="U654" s="368">
        <f>IF((U641-'Charges variables (avancé)'!$F84*Commandes!V$14)&lt;'Charges variables (avancé)'!$G84,ROUNDUP(ABS('Charges variables (avancé)'!$G84-(U641-'Charges variables (avancé)'!$F84*Commandes!V$14))/'Charges variables (avancé)'!$H84,0)*'Charges variables (avancé)'!$H84,0)</f>
        <v>0</v>
      </c>
      <c r="V654" s="368">
        <f>IF((V641-'Charges variables (avancé)'!$F84*Commandes!W$14)&lt;'Charges variables (avancé)'!$G84,ROUNDUP(ABS('Charges variables (avancé)'!$G84-(V641-'Charges variables (avancé)'!$F84*Commandes!W$14))/'Charges variables (avancé)'!$H84,0)*'Charges variables (avancé)'!$H84,0)</f>
        <v>0</v>
      </c>
      <c r="W654" s="368">
        <f>IF((W641-'Charges variables (avancé)'!$F84*Commandes!X$14)&lt;'Charges variables (avancé)'!$G84,ROUNDUP(ABS('Charges variables (avancé)'!$G84-(W641-'Charges variables (avancé)'!$F84*Commandes!X$14))/'Charges variables (avancé)'!$H84,0)*'Charges variables (avancé)'!$H84,0)</f>
        <v>0</v>
      </c>
      <c r="X654" s="368">
        <f>IF((X641-'Charges variables (avancé)'!$F84*Commandes!Y$14)&lt;'Charges variables (avancé)'!$G84,ROUNDUP(ABS('Charges variables (avancé)'!$G84-(X641-'Charges variables (avancé)'!$F84*Commandes!Y$14))/'Charges variables (avancé)'!$H84,0)*'Charges variables (avancé)'!$H84,0)</f>
        <v>0</v>
      </c>
      <c r="Y654" s="368">
        <f>IF((Y641-'Charges variables (avancé)'!$F84*Commandes!Z$14)&lt;'Charges variables (avancé)'!$G84,ROUNDUP(ABS('Charges variables (avancé)'!$G84-(Y641-'Charges variables (avancé)'!$F84*Commandes!Z$14))/'Charges variables (avancé)'!$H84,0)*'Charges variables (avancé)'!$H84,0)</f>
        <v>0</v>
      </c>
      <c r="Z654" s="368">
        <f>IF((Z641-'Charges variables (avancé)'!$F84*Commandes!AA$14)&lt;'Charges variables (avancé)'!$G84,ROUNDUP(ABS('Charges variables (avancé)'!$G84-(Z641-'Charges variables (avancé)'!$F84*Commandes!AA$14))/'Charges variables (avancé)'!$H84,0)*'Charges variables (avancé)'!$H84,0)</f>
        <v>0</v>
      </c>
      <c r="AA654" s="368">
        <f>IF((AA641-'Charges variables (avancé)'!$F84*Commandes!AB$14)&lt;'Charges variables (avancé)'!$G84,ROUNDUP(ABS('Charges variables (avancé)'!$G84-(AA641-'Charges variables (avancé)'!$F84*Commandes!AB$14))/'Charges variables (avancé)'!$H84,0)*'Charges variables (avancé)'!$H84,0)</f>
        <v>0</v>
      </c>
      <c r="AB654" s="368">
        <f>IF((AB641-'Charges variables (avancé)'!$F84*Commandes!AC$14)&lt;'Charges variables (avancé)'!$G84,ROUNDUP(ABS('Charges variables (avancé)'!$G84-(AB641-'Charges variables (avancé)'!$F84*Commandes!AC$14))/'Charges variables (avancé)'!$H84,0)*'Charges variables (avancé)'!$H84,0)</f>
        <v>0</v>
      </c>
      <c r="AC654" s="368">
        <f>IF((AC641-'Charges variables (avancé)'!$F84*Commandes!AD$14)&lt;'Charges variables (avancé)'!$G84,ROUNDUP(ABS('Charges variables (avancé)'!$G84-(AC641-'Charges variables (avancé)'!$F84*Commandes!AD$14))/'Charges variables (avancé)'!$H84,0)*'Charges variables (avancé)'!$H84,0)</f>
        <v>0</v>
      </c>
      <c r="AD654" s="368">
        <f>IF((AD641-'Charges variables (avancé)'!$F84*Commandes!AE$14)&lt;'Charges variables (avancé)'!$G84,ROUNDUP(ABS('Charges variables (avancé)'!$G84-(AD641-'Charges variables (avancé)'!$F84*Commandes!AE$14))/'Charges variables (avancé)'!$H84,0)*'Charges variables (avancé)'!$H84,0)</f>
        <v>0</v>
      </c>
      <c r="AE654" s="368">
        <f>IF((AE641-'Charges variables (avancé)'!$F84*Commandes!AF$14)&lt;'Charges variables (avancé)'!$G84,ROUNDUP(ABS('Charges variables (avancé)'!$G84-(AE641-'Charges variables (avancé)'!$F84*Commandes!AF$14))/'Charges variables (avancé)'!$H84,0)*'Charges variables (avancé)'!$H84,0)</f>
        <v>0</v>
      </c>
      <c r="AF654" s="368">
        <f>IF((AF641-'Charges variables (avancé)'!$F84*Commandes!AG$14)&lt;'Charges variables (avancé)'!$G84,ROUNDUP(ABS('Charges variables (avancé)'!$G84-(AF641-'Charges variables (avancé)'!$F84*Commandes!AG$14))/'Charges variables (avancé)'!$H84,0)*'Charges variables (avancé)'!$H84,0)</f>
        <v>0</v>
      </c>
      <c r="AG654" s="368">
        <f>IF((AG641-'Charges variables (avancé)'!$F84*Commandes!AH$14)&lt;'Charges variables (avancé)'!$G84,ROUNDUP(ABS('Charges variables (avancé)'!$G84-(AG641-'Charges variables (avancé)'!$F84*Commandes!AH$14))/'Charges variables (avancé)'!$H84,0)*'Charges variables (avancé)'!$H84,0)</f>
        <v>0</v>
      </c>
      <c r="AH654" s="368">
        <f>IF((AH641-'Charges variables (avancé)'!$F84*Commandes!AI$14)&lt;'Charges variables (avancé)'!$G84,ROUNDUP(ABS('Charges variables (avancé)'!$G84-(AH641-'Charges variables (avancé)'!$F84*Commandes!AI$14))/'Charges variables (avancé)'!$H84,0)*'Charges variables (avancé)'!$H84,0)</f>
        <v>0</v>
      </c>
      <c r="AI654" s="368">
        <f>IF((AI641-'Charges variables (avancé)'!$F84*Commandes!AJ$14)&lt;'Charges variables (avancé)'!$G84,ROUNDUP(ABS('Charges variables (avancé)'!$G84-(AI641-'Charges variables (avancé)'!$F84*Commandes!AJ$14))/'Charges variables (avancé)'!$H84,0)*'Charges variables (avancé)'!$H84,0)</f>
        <v>0</v>
      </c>
      <c r="AJ654" s="368">
        <f>IF((AJ641-'Charges variables (avancé)'!$F84*Commandes!AK$14)&lt;'Charges variables (avancé)'!$G84,ROUNDUP(ABS('Charges variables (avancé)'!$G84-(AJ641-'Charges variables (avancé)'!$F84*Commandes!AK$14))/'Charges variables (avancé)'!$H84,0)*'Charges variables (avancé)'!$H84,0)</f>
        <v>0</v>
      </c>
      <c r="AK654" s="368">
        <f>IF((AK641-'Charges variables (avancé)'!$F84*Commandes!AL$14)&lt;'Charges variables (avancé)'!$G84,ROUNDUP(ABS('Charges variables (avancé)'!$G84-(AK641-'Charges variables (avancé)'!$F84*Commandes!AL$14))/'Charges variables (avancé)'!$H84,0)*'Charges variables (avancé)'!$H84,0)</f>
        <v>0</v>
      </c>
      <c r="AL654" s="368">
        <f>IF((AL641-'Charges variables (avancé)'!$F84*Commandes!AM$14)&lt;'Charges variables (avancé)'!$G84,ROUNDUP(ABS('Charges variables (avancé)'!$G84-(AL641-'Charges variables (avancé)'!$F84*Commandes!AM$14))/'Charges variables (avancé)'!$H84,0)*'Charges variables (avancé)'!$H84,0)</f>
        <v>0</v>
      </c>
      <c r="AM654" s="368">
        <f>IF((AM641-'Charges variables (avancé)'!$F84*Commandes!AN$14)&lt;'Charges variables (avancé)'!$G84,ROUNDUP(ABS('Charges variables (avancé)'!$G84-(AM641-'Charges variables (avancé)'!$F84*Commandes!AN$14))/'Charges variables (avancé)'!$H84,0)*'Charges variables (avancé)'!$H84,0)</f>
        <v>0</v>
      </c>
      <c r="AN654" s="368">
        <f>IF((AN641-'Charges variables (avancé)'!$F84*Commandes!AO$14)&lt;'Charges variables (avancé)'!$G84,ROUNDUP(ABS('Charges variables (avancé)'!$G84-(AN641-'Charges variables (avancé)'!$F84*Commandes!AO$14))/'Charges variables (avancé)'!$H84,0)*'Charges variables (avancé)'!$H84,0)</f>
        <v>0</v>
      </c>
      <c r="AO654" s="368">
        <f>IF((AO641-'Charges variables (avancé)'!$F84*Commandes!AP$14)&lt;'Charges variables (avancé)'!$G84,ROUNDUP(ABS('Charges variables (avancé)'!$G84-(AO641-'Charges variables (avancé)'!$F84*Commandes!AP$14))/'Charges variables (avancé)'!$H84,0)*'Charges variables (avancé)'!$H84,0)</f>
        <v>0</v>
      </c>
      <c r="AP654" s="368">
        <f>IF((AP641-'Charges variables (avancé)'!$F84*Commandes!AQ$14)&lt;'Charges variables (avancé)'!$G84,ROUNDUP(ABS('Charges variables (avancé)'!$G84-(AP641-'Charges variables (avancé)'!$F84*Commandes!AQ$14))/'Charges variables (avancé)'!$H84,0)*'Charges variables (avancé)'!$H84,0)</f>
        <v>0</v>
      </c>
      <c r="AQ654" s="368">
        <f>IF((AQ641-'Charges variables (avancé)'!$F84*Commandes!AR$14)&lt;'Charges variables (avancé)'!$G84,ROUNDUP(ABS('Charges variables (avancé)'!$G84-(AQ641-'Charges variables (avancé)'!$F84*Commandes!AR$14))/'Charges variables (avancé)'!$H84,0)*'Charges variables (avancé)'!$H84,0)</f>
        <v>0</v>
      </c>
      <c r="AR654" s="368">
        <f>IF((AR641-'Charges variables (avancé)'!$F84*Commandes!AS$14)&lt;'Charges variables (avancé)'!$G84,ROUNDUP(ABS('Charges variables (avancé)'!$G84-(AR641-'Charges variables (avancé)'!$F84*Commandes!AS$14))/'Charges variables (avancé)'!$H84,0)*'Charges variables (avancé)'!$H84,0)</f>
        <v>0</v>
      </c>
      <c r="AS654" s="368">
        <f>IF((AS641-'Charges variables (avancé)'!$F84*Commandes!AT$14)&lt;'Charges variables (avancé)'!$G84,ROUNDUP(ABS('Charges variables (avancé)'!$G84-(AS641-'Charges variables (avancé)'!$F84*Commandes!AT$14))/'Charges variables (avancé)'!$H84,0)*'Charges variables (avancé)'!$H84,0)</f>
        <v>0</v>
      </c>
      <c r="AT654" s="368">
        <f>IF((AT641-'Charges variables (avancé)'!$F84*Commandes!AU$14)&lt;'Charges variables (avancé)'!$G84,ROUNDUP(ABS('Charges variables (avancé)'!$G84-(AT641-'Charges variables (avancé)'!$F84*Commandes!AU$14))/'Charges variables (avancé)'!$H84,0)*'Charges variables (avancé)'!$H84,0)</f>
        <v>0</v>
      </c>
      <c r="AU654" s="368">
        <f>IF((AU641-'Charges variables (avancé)'!$F84*Commandes!AV$14)&lt;'Charges variables (avancé)'!$G84,ROUNDUP(ABS('Charges variables (avancé)'!$G84-(AU641-'Charges variables (avancé)'!$F84*Commandes!AV$14))/'Charges variables (avancé)'!$H84,0)*'Charges variables (avancé)'!$H84,0)</f>
        <v>0</v>
      </c>
      <c r="AV654" s="368">
        <f>IF((AV641-'Charges variables (avancé)'!$F84*Commandes!AW$14)&lt;'Charges variables (avancé)'!$G84,ROUNDUP(ABS('Charges variables (avancé)'!$G84-(AV641-'Charges variables (avancé)'!$F84*Commandes!AW$14))/'Charges variables (avancé)'!$H84,0)*'Charges variables (avancé)'!$H84,0)</f>
        <v>0</v>
      </c>
      <c r="AW654" s="368">
        <f>IF((AW641-'Charges variables (avancé)'!$F84*Commandes!AX$14)&lt;'Charges variables (avancé)'!$G84,ROUNDUP(ABS('Charges variables (avancé)'!$G84-(AW641-'Charges variables (avancé)'!$F84*Commandes!AX$14))/'Charges variables (avancé)'!$H84,0)*'Charges variables (avancé)'!$H84,0)</f>
        <v>0</v>
      </c>
      <c r="AX654" s="368">
        <f>IF((AX641-'Charges variables (avancé)'!$F84*Commandes!AY$14)&lt;'Charges variables (avancé)'!$G84,ROUNDUP(ABS('Charges variables (avancé)'!$G84-(AX641-'Charges variables (avancé)'!$F84*Commandes!AY$14))/'Charges variables (avancé)'!$H84,0)*'Charges variables (avancé)'!$H84,0)</f>
        <v>0</v>
      </c>
      <c r="AY654" s="368">
        <f>IF((AY641-'Charges variables (avancé)'!$F84*Commandes!AZ$14)&lt;'Charges variables (avancé)'!$G84,ROUNDUP(ABS('Charges variables (avancé)'!$G84-(AY641-'Charges variables (avancé)'!$F84*Commandes!AZ$14))/'Charges variables (avancé)'!$H84,0)*'Charges variables (avancé)'!$H84,0)</f>
        <v>0</v>
      </c>
      <c r="AZ654" s="368">
        <f>IF((AZ641-'Charges variables (avancé)'!$F84*Commandes!BA$14)&lt;'Charges variables (avancé)'!$G84,ROUNDUP(ABS('Charges variables (avancé)'!$G84-(AZ641-'Charges variables (avancé)'!$F84*Commandes!BA$14))/'Charges variables (avancé)'!$H84,0)*'Charges variables (avancé)'!$H84,0)</f>
        <v>0</v>
      </c>
      <c r="BA654" s="368">
        <f>IF((BA641-'Charges variables (avancé)'!$F84*Commandes!BB$14)&lt;'Charges variables (avancé)'!$G84,ROUNDUP(ABS('Charges variables (avancé)'!$G84-(BA641-'Charges variables (avancé)'!$F84*Commandes!BB$14))/'Charges variables (avancé)'!$H84,0)*'Charges variables (avancé)'!$H84,0)</f>
        <v>0</v>
      </c>
      <c r="BB654" s="368">
        <f>IF((BB641-'Charges variables (avancé)'!$F84*Commandes!BC$14)&lt;'Charges variables (avancé)'!$G84,ROUNDUP(ABS('Charges variables (avancé)'!$G84-(BB641-'Charges variables (avancé)'!$F84*Commandes!BC$14))/'Charges variables (avancé)'!$H84,0)*'Charges variables (avancé)'!$H84,0)</f>
        <v>0</v>
      </c>
      <c r="BC654" s="368">
        <f>IF((BC641-'Charges variables (avancé)'!$F84*Commandes!BD$14)&lt;'Charges variables (avancé)'!$G84,ROUNDUP(ABS('Charges variables (avancé)'!$G84-(BC641-'Charges variables (avancé)'!$F84*Commandes!BD$14))/'Charges variables (avancé)'!$H84,0)*'Charges variables (avancé)'!$H84,0)</f>
        <v>0</v>
      </c>
      <c r="BD654" s="368">
        <f>IF((BD641-'Charges variables (avancé)'!$F84*Commandes!BE$14)&lt;'Charges variables (avancé)'!$G84,ROUNDUP(ABS('Charges variables (avancé)'!$G84-(BD641-'Charges variables (avancé)'!$F84*Commandes!BE$14))/'Charges variables (avancé)'!$H84,0)*'Charges variables (avancé)'!$H84,0)</f>
        <v>0</v>
      </c>
      <c r="BE654" s="368">
        <f>IF((BE641-'Charges variables (avancé)'!$F84*Commandes!BF$14)&lt;'Charges variables (avancé)'!$G84,ROUNDUP(ABS('Charges variables (avancé)'!$G84-(BE641-'Charges variables (avancé)'!$F84*Commandes!BF$14))/'Charges variables (avancé)'!$H84,0)*'Charges variables (avancé)'!$H84,0)</f>
        <v>0</v>
      </c>
      <c r="BF654" s="368">
        <f>IF((BF641-'Charges variables (avancé)'!$F84*Commandes!BG$14)&lt;'Charges variables (avancé)'!$G84,ROUNDUP(ABS('Charges variables (avancé)'!$G84-(BF641-'Charges variables (avancé)'!$F84*Commandes!BG$14))/'Charges variables (avancé)'!$H84,0)*'Charges variables (avancé)'!$H84,0)</f>
        <v>0</v>
      </c>
      <c r="BG654" s="368">
        <f>IF((BG641-'Charges variables (avancé)'!$F84*Commandes!BH$14)&lt;'Charges variables (avancé)'!$G84,ROUNDUP(ABS('Charges variables (avancé)'!$G84-(BG641-'Charges variables (avancé)'!$F84*Commandes!BH$14))/'Charges variables (avancé)'!$H84,0)*'Charges variables (avancé)'!$H84,0)</f>
        <v>0</v>
      </c>
      <c r="BH654" s="368">
        <f>IF((BH641-'Charges variables (avancé)'!$F84*Commandes!BI$14)&lt;'Charges variables (avancé)'!$G84,ROUNDUP(ABS('Charges variables (avancé)'!$G84-(BH641-'Charges variables (avancé)'!$F84*Commandes!BI$14))/'Charges variables (avancé)'!$H84,0)*'Charges variables (avancé)'!$H84,0)</f>
        <v>0</v>
      </c>
      <c r="BI654" s="368">
        <f>IF((BI641-'Charges variables (avancé)'!$F84*Commandes!BJ$14)&lt;'Charges variables (avancé)'!$G84,ROUNDUP(ABS('Charges variables (avancé)'!$G84-(BI641-'Charges variables (avancé)'!$F84*Commandes!BJ$14))/'Charges variables (avancé)'!$H84,0)*'Charges variables (avancé)'!$H84,0)</f>
        <v>0</v>
      </c>
      <c r="BJ654" s="368">
        <f>IF((BJ641-'Charges variables (avancé)'!$F84*Commandes!BK$14)&lt;'Charges variables (avancé)'!$G84,ROUNDUP(ABS('Charges variables (avancé)'!$G84-(BJ641-'Charges variables (avancé)'!$F84*Commandes!BK$14))/'Charges variables (avancé)'!$H84,0)*'Charges variables (avancé)'!$H84,0)</f>
        <v>0</v>
      </c>
    </row>
    <row r="655" spans="2:62" ht="15" customHeight="1">
      <c r="B655" s="366">
        <f>'Charges variables (avancé)'!$C$85</f>
        <v>0</v>
      </c>
      <c r="C655" s="368">
        <f>IF((C642-'Charges variables (avancé)'!$F85*Commandes!D$14)&lt;'Charges variables (avancé)'!$G85,ROUNDUP(ABS('Charges variables (avancé)'!$G85-(C642-'Charges variables (avancé)'!$F85*Commandes!D$14))/'Charges variables (avancé)'!$H85,0)*'Charges variables (avancé)'!$H85,0)</f>
        <v>0</v>
      </c>
      <c r="D655" s="368">
        <f>IF((D642-'Charges variables (avancé)'!$F85*Commandes!E$14)&lt;'Charges variables (avancé)'!$G85,ROUNDUP(ABS('Charges variables (avancé)'!$G85-(D642-'Charges variables (avancé)'!$F85*Commandes!E$14))/'Charges variables (avancé)'!$H85,0)*'Charges variables (avancé)'!$H85,0)</f>
        <v>0</v>
      </c>
      <c r="E655" s="368">
        <f>IF((E642-'Charges variables (avancé)'!$F85*Commandes!F$14)&lt;'Charges variables (avancé)'!$G85,ROUNDUP(ABS('Charges variables (avancé)'!$G85-(E642-'Charges variables (avancé)'!$F85*Commandes!F$14))/'Charges variables (avancé)'!$H85,0)*'Charges variables (avancé)'!$H85,0)</f>
        <v>0</v>
      </c>
      <c r="F655" s="368">
        <f>IF((F642-'Charges variables (avancé)'!$F85*Commandes!G$14)&lt;'Charges variables (avancé)'!$G85,ROUNDUP(ABS('Charges variables (avancé)'!$G85-(F642-'Charges variables (avancé)'!$F85*Commandes!G$14))/'Charges variables (avancé)'!$H85,0)*'Charges variables (avancé)'!$H85,0)</f>
        <v>0</v>
      </c>
      <c r="G655" s="368">
        <f>IF((G642-'Charges variables (avancé)'!$F85*Commandes!H$14)&lt;'Charges variables (avancé)'!$G85,ROUNDUP(ABS('Charges variables (avancé)'!$G85-(G642-'Charges variables (avancé)'!$F85*Commandes!H$14))/'Charges variables (avancé)'!$H85,0)*'Charges variables (avancé)'!$H85,0)</f>
        <v>0</v>
      </c>
      <c r="H655" s="368">
        <f>IF((H642-'Charges variables (avancé)'!$F85*Commandes!I$14)&lt;'Charges variables (avancé)'!$G85,ROUNDUP(ABS('Charges variables (avancé)'!$G85-(H642-'Charges variables (avancé)'!$F85*Commandes!I$14))/'Charges variables (avancé)'!$H85,0)*'Charges variables (avancé)'!$H85,0)</f>
        <v>0</v>
      </c>
      <c r="I655" s="368">
        <f>IF((I642-'Charges variables (avancé)'!$F85*Commandes!J$14)&lt;'Charges variables (avancé)'!$G85,ROUNDUP(ABS('Charges variables (avancé)'!$G85-(I642-'Charges variables (avancé)'!$F85*Commandes!J$14))/'Charges variables (avancé)'!$H85,0)*'Charges variables (avancé)'!$H85,0)</f>
        <v>0</v>
      </c>
      <c r="J655" s="368">
        <f>IF((J642-'Charges variables (avancé)'!$F85*Commandes!K$14)&lt;'Charges variables (avancé)'!$G85,ROUNDUP(ABS('Charges variables (avancé)'!$G85-(J642-'Charges variables (avancé)'!$F85*Commandes!K$14))/'Charges variables (avancé)'!$H85,0)*'Charges variables (avancé)'!$H85,0)</f>
        <v>0</v>
      </c>
      <c r="K655" s="368">
        <f>IF((K642-'Charges variables (avancé)'!$F85*Commandes!L$14)&lt;'Charges variables (avancé)'!$G85,ROUNDUP(ABS('Charges variables (avancé)'!$G85-(K642-'Charges variables (avancé)'!$F85*Commandes!L$14))/'Charges variables (avancé)'!$H85,0)*'Charges variables (avancé)'!$H85,0)</f>
        <v>0</v>
      </c>
      <c r="L655" s="368">
        <f>IF((L642-'Charges variables (avancé)'!$F85*Commandes!M$14)&lt;'Charges variables (avancé)'!$G85,ROUNDUP(ABS('Charges variables (avancé)'!$G85-(L642-'Charges variables (avancé)'!$F85*Commandes!M$14))/'Charges variables (avancé)'!$H85,0)*'Charges variables (avancé)'!$H85,0)</f>
        <v>0</v>
      </c>
      <c r="M655" s="368">
        <f>IF((M642-'Charges variables (avancé)'!$F85*Commandes!N$14)&lt;'Charges variables (avancé)'!$G85,ROUNDUP(ABS('Charges variables (avancé)'!$G85-(M642-'Charges variables (avancé)'!$F85*Commandes!N$14))/'Charges variables (avancé)'!$H85,0)*'Charges variables (avancé)'!$H85,0)</f>
        <v>0</v>
      </c>
      <c r="N655" s="368">
        <f>IF((N642-'Charges variables (avancé)'!$F85*Commandes!O$14)&lt;'Charges variables (avancé)'!$G85,ROUNDUP(ABS('Charges variables (avancé)'!$G85-(N642-'Charges variables (avancé)'!$F85*Commandes!O$14))/'Charges variables (avancé)'!$H85,0)*'Charges variables (avancé)'!$H85,0)</f>
        <v>0</v>
      </c>
      <c r="O655" s="368">
        <f>IF((O642-'Charges variables (avancé)'!$F85*Commandes!P$14)&lt;'Charges variables (avancé)'!$G85,ROUNDUP(ABS('Charges variables (avancé)'!$G85-(O642-'Charges variables (avancé)'!$F85*Commandes!P$14))/'Charges variables (avancé)'!$H85,0)*'Charges variables (avancé)'!$H85,0)</f>
        <v>0</v>
      </c>
      <c r="P655" s="368">
        <f>IF((P642-'Charges variables (avancé)'!$F85*Commandes!Q$14)&lt;'Charges variables (avancé)'!$G85,ROUNDUP(ABS('Charges variables (avancé)'!$G85-(P642-'Charges variables (avancé)'!$F85*Commandes!Q$14))/'Charges variables (avancé)'!$H85,0)*'Charges variables (avancé)'!$H85,0)</f>
        <v>0</v>
      </c>
      <c r="Q655" s="368">
        <f>IF((Q642-'Charges variables (avancé)'!$F85*Commandes!R$14)&lt;'Charges variables (avancé)'!$G85,ROUNDUP(ABS('Charges variables (avancé)'!$G85-(Q642-'Charges variables (avancé)'!$F85*Commandes!R$14))/'Charges variables (avancé)'!$H85,0)*'Charges variables (avancé)'!$H85,0)</f>
        <v>0</v>
      </c>
      <c r="R655" s="368">
        <f>IF((R642-'Charges variables (avancé)'!$F85*Commandes!S$14)&lt;'Charges variables (avancé)'!$G85,ROUNDUP(ABS('Charges variables (avancé)'!$G85-(R642-'Charges variables (avancé)'!$F85*Commandes!S$14))/'Charges variables (avancé)'!$H85,0)*'Charges variables (avancé)'!$H85,0)</f>
        <v>0</v>
      </c>
      <c r="S655" s="368">
        <f>IF((S642-'Charges variables (avancé)'!$F85*Commandes!T$14)&lt;'Charges variables (avancé)'!$G85,ROUNDUP(ABS('Charges variables (avancé)'!$G85-(S642-'Charges variables (avancé)'!$F85*Commandes!T$14))/'Charges variables (avancé)'!$H85,0)*'Charges variables (avancé)'!$H85,0)</f>
        <v>0</v>
      </c>
      <c r="T655" s="368">
        <f>IF((T642-'Charges variables (avancé)'!$F85*Commandes!U$14)&lt;'Charges variables (avancé)'!$G85,ROUNDUP(ABS('Charges variables (avancé)'!$G85-(T642-'Charges variables (avancé)'!$F85*Commandes!U$14))/'Charges variables (avancé)'!$H85,0)*'Charges variables (avancé)'!$H85,0)</f>
        <v>0</v>
      </c>
      <c r="U655" s="368">
        <f>IF((U642-'Charges variables (avancé)'!$F85*Commandes!V$14)&lt;'Charges variables (avancé)'!$G85,ROUNDUP(ABS('Charges variables (avancé)'!$G85-(U642-'Charges variables (avancé)'!$F85*Commandes!V$14))/'Charges variables (avancé)'!$H85,0)*'Charges variables (avancé)'!$H85,0)</f>
        <v>0</v>
      </c>
      <c r="V655" s="368">
        <f>IF((V642-'Charges variables (avancé)'!$F85*Commandes!W$14)&lt;'Charges variables (avancé)'!$G85,ROUNDUP(ABS('Charges variables (avancé)'!$G85-(V642-'Charges variables (avancé)'!$F85*Commandes!W$14))/'Charges variables (avancé)'!$H85,0)*'Charges variables (avancé)'!$H85,0)</f>
        <v>0</v>
      </c>
      <c r="W655" s="368">
        <f>IF((W642-'Charges variables (avancé)'!$F85*Commandes!X$14)&lt;'Charges variables (avancé)'!$G85,ROUNDUP(ABS('Charges variables (avancé)'!$G85-(W642-'Charges variables (avancé)'!$F85*Commandes!X$14))/'Charges variables (avancé)'!$H85,0)*'Charges variables (avancé)'!$H85,0)</f>
        <v>0</v>
      </c>
      <c r="X655" s="368">
        <f>IF((X642-'Charges variables (avancé)'!$F85*Commandes!Y$14)&lt;'Charges variables (avancé)'!$G85,ROUNDUP(ABS('Charges variables (avancé)'!$G85-(X642-'Charges variables (avancé)'!$F85*Commandes!Y$14))/'Charges variables (avancé)'!$H85,0)*'Charges variables (avancé)'!$H85,0)</f>
        <v>0</v>
      </c>
      <c r="Y655" s="368">
        <f>IF((Y642-'Charges variables (avancé)'!$F85*Commandes!Z$14)&lt;'Charges variables (avancé)'!$G85,ROUNDUP(ABS('Charges variables (avancé)'!$G85-(Y642-'Charges variables (avancé)'!$F85*Commandes!Z$14))/'Charges variables (avancé)'!$H85,0)*'Charges variables (avancé)'!$H85,0)</f>
        <v>0</v>
      </c>
      <c r="Z655" s="368">
        <f>IF((Z642-'Charges variables (avancé)'!$F85*Commandes!AA$14)&lt;'Charges variables (avancé)'!$G85,ROUNDUP(ABS('Charges variables (avancé)'!$G85-(Z642-'Charges variables (avancé)'!$F85*Commandes!AA$14))/'Charges variables (avancé)'!$H85,0)*'Charges variables (avancé)'!$H85,0)</f>
        <v>0</v>
      </c>
      <c r="AA655" s="368">
        <f>IF((AA642-'Charges variables (avancé)'!$F85*Commandes!AB$14)&lt;'Charges variables (avancé)'!$G85,ROUNDUP(ABS('Charges variables (avancé)'!$G85-(AA642-'Charges variables (avancé)'!$F85*Commandes!AB$14))/'Charges variables (avancé)'!$H85,0)*'Charges variables (avancé)'!$H85,0)</f>
        <v>0</v>
      </c>
      <c r="AB655" s="368">
        <f>IF((AB642-'Charges variables (avancé)'!$F85*Commandes!AC$14)&lt;'Charges variables (avancé)'!$G85,ROUNDUP(ABS('Charges variables (avancé)'!$G85-(AB642-'Charges variables (avancé)'!$F85*Commandes!AC$14))/'Charges variables (avancé)'!$H85,0)*'Charges variables (avancé)'!$H85,0)</f>
        <v>0</v>
      </c>
      <c r="AC655" s="368">
        <f>IF((AC642-'Charges variables (avancé)'!$F85*Commandes!AD$14)&lt;'Charges variables (avancé)'!$G85,ROUNDUP(ABS('Charges variables (avancé)'!$G85-(AC642-'Charges variables (avancé)'!$F85*Commandes!AD$14))/'Charges variables (avancé)'!$H85,0)*'Charges variables (avancé)'!$H85,0)</f>
        <v>0</v>
      </c>
      <c r="AD655" s="368">
        <f>IF((AD642-'Charges variables (avancé)'!$F85*Commandes!AE$14)&lt;'Charges variables (avancé)'!$G85,ROUNDUP(ABS('Charges variables (avancé)'!$G85-(AD642-'Charges variables (avancé)'!$F85*Commandes!AE$14))/'Charges variables (avancé)'!$H85,0)*'Charges variables (avancé)'!$H85,0)</f>
        <v>0</v>
      </c>
      <c r="AE655" s="368">
        <f>IF((AE642-'Charges variables (avancé)'!$F85*Commandes!AF$14)&lt;'Charges variables (avancé)'!$G85,ROUNDUP(ABS('Charges variables (avancé)'!$G85-(AE642-'Charges variables (avancé)'!$F85*Commandes!AF$14))/'Charges variables (avancé)'!$H85,0)*'Charges variables (avancé)'!$H85,0)</f>
        <v>0</v>
      </c>
      <c r="AF655" s="368">
        <f>IF((AF642-'Charges variables (avancé)'!$F85*Commandes!AG$14)&lt;'Charges variables (avancé)'!$G85,ROUNDUP(ABS('Charges variables (avancé)'!$G85-(AF642-'Charges variables (avancé)'!$F85*Commandes!AG$14))/'Charges variables (avancé)'!$H85,0)*'Charges variables (avancé)'!$H85,0)</f>
        <v>0</v>
      </c>
      <c r="AG655" s="368">
        <f>IF((AG642-'Charges variables (avancé)'!$F85*Commandes!AH$14)&lt;'Charges variables (avancé)'!$G85,ROUNDUP(ABS('Charges variables (avancé)'!$G85-(AG642-'Charges variables (avancé)'!$F85*Commandes!AH$14))/'Charges variables (avancé)'!$H85,0)*'Charges variables (avancé)'!$H85,0)</f>
        <v>0</v>
      </c>
      <c r="AH655" s="368">
        <f>IF((AH642-'Charges variables (avancé)'!$F85*Commandes!AI$14)&lt;'Charges variables (avancé)'!$G85,ROUNDUP(ABS('Charges variables (avancé)'!$G85-(AH642-'Charges variables (avancé)'!$F85*Commandes!AI$14))/'Charges variables (avancé)'!$H85,0)*'Charges variables (avancé)'!$H85,0)</f>
        <v>0</v>
      </c>
      <c r="AI655" s="368">
        <f>IF((AI642-'Charges variables (avancé)'!$F85*Commandes!AJ$14)&lt;'Charges variables (avancé)'!$G85,ROUNDUP(ABS('Charges variables (avancé)'!$G85-(AI642-'Charges variables (avancé)'!$F85*Commandes!AJ$14))/'Charges variables (avancé)'!$H85,0)*'Charges variables (avancé)'!$H85,0)</f>
        <v>0</v>
      </c>
      <c r="AJ655" s="368">
        <f>IF((AJ642-'Charges variables (avancé)'!$F85*Commandes!AK$14)&lt;'Charges variables (avancé)'!$G85,ROUNDUP(ABS('Charges variables (avancé)'!$G85-(AJ642-'Charges variables (avancé)'!$F85*Commandes!AK$14))/'Charges variables (avancé)'!$H85,0)*'Charges variables (avancé)'!$H85,0)</f>
        <v>0</v>
      </c>
      <c r="AK655" s="368">
        <f>IF((AK642-'Charges variables (avancé)'!$F85*Commandes!AL$14)&lt;'Charges variables (avancé)'!$G85,ROUNDUP(ABS('Charges variables (avancé)'!$G85-(AK642-'Charges variables (avancé)'!$F85*Commandes!AL$14))/'Charges variables (avancé)'!$H85,0)*'Charges variables (avancé)'!$H85,0)</f>
        <v>0</v>
      </c>
      <c r="AL655" s="368">
        <f>IF((AL642-'Charges variables (avancé)'!$F85*Commandes!AM$14)&lt;'Charges variables (avancé)'!$G85,ROUNDUP(ABS('Charges variables (avancé)'!$G85-(AL642-'Charges variables (avancé)'!$F85*Commandes!AM$14))/'Charges variables (avancé)'!$H85,0)*'Charges variables (avancé)'!$H85,0)</f>
        <v>0</v>
      </c>
      <c r="AM655" s="368">
        <f>IF((AM642-'Charges variables (avancé)'!$F85*Commandes!AN$14)&lt;'Charges variables (avancé)'!$G85,ROUNDUP(ABS('Charges variables (avancé)'!$G85-(AM642-'Charges variables (avancé)'!$F85*Commandes!AN$14))/'Charges variables (avancé)'!$H85,0)*'Charges variables (avancé)'!$H85,0)</f>
        <v>0</v>
      </c>
      <c r="AN655" s="368">
        <f>IF((AN642-'Charges variables (avancé)'!$F85*Commandes!AO$14)&lt;'Charges variables (avancé)'!$G85,ROUNDUP(ABS('Charges variables (avancé)'!$G85-(AN642-'Charges variables (avancé)'!$F85*Commandes!AO$14))/'Charges variables (avancé)'!$H85,0)*'Charges variables (avancé)'!$H85,0)</f>
        <v>0</v>
      </c>
      <c r="AO655" s="368">
        <f>IF((AO642-'Charges variables (avancé)'!$F85*Commandes!AP$14)&lt;'Charges variables (avancé)'!$G85,ROUNDUP(ABS('Charges variables (avancé)'!$G85-(AO642-'Charges variables (avancé)'!$F85*Commandes!AP$14))/'Charges variables (avancé)'!$H85,0)*'Charges variables (avancé)'!$H85,0)</f>
        <v>0</v>
      </c>
      <c r="AP655" s="368">
        <f>IF((AP642-'Charges variables (avancé)'!$F85*Commandes!AQ$14)&lt;'Charges variables (avancé)'!$G85,ROUNDUP(ABS('Charges variables (avancé)'!$G85-(AP642-'Charges variables (avancé)'!$F85*Commandes!AQ$14))/'Charges variables (avancé)'!$H85,0)*'Charges variables (avancé)'!$H85,0)</f>
        <v>0</v>
      </c>
      <c r="AQ655" s="368">
        <f>IF((AQ642-'Charges variables (avancé)'!$F85*Commandes!AR$14)&lt;'Charges variables (avancé)'!$G85,ROUNDUP(ABS('Charges variables (avancé)'!$G85-(AQ642-'Charges variables (avancé)'!$F85*Commandes!AR$14))/'Charges variables (avancé)'!$H85,0)*'Charges variables (avancé)'!$H85,0)</f>
        <v>0</v>
      </c>
      <c r="AR655" s="368">
        <f>IF((AR642-'Charges variables (avancé)'!$F85*Commandes!AS$14)&lt;'Charges variables (avancé)'!$G85,ROUNDUP(ABS('Charges variables (avancé)'!$G85-(AR642-'Charges variables (avancé)'!$F85*Commandes!AS$14))/'Charges variables (avancé)'!$H85,0)*'Charges variables (avancé)'!$H85,0)</f>
        <v>0</v>
      </c>
      <c r="AS655" s="368">
        <f>IF((AS642-'Charges variables (avancé)'!$F85*Commandes!AT$14)&lt;'Charges variables (avancé)'!$G85,ROUNDUP(ABS('Charges variables (avancé)'!$G85-(AS642-'Charges variables (avancé)'!$F85*Commandes!AT$14))/'Charges variables (avancé)'!$H85,0)*'Charges variables (avancé)'!$H85,0)</f>
        <v>0</v>
      </c>
      <c r="AT655" s="368">
        <f>IF((AT642-'Charges variables (avancé)'!$F85*Commandes!AU$14)&lt;'Charges variables (avancé)'!$G85,ROUNDUP(ABS('Charges variables (avancé)'!$G85-(AT642-'Charges variables (avancé)'!$F85*Commandes!AU$14))/'Charges variables (avancé)'!$H85,0)*'Charges variables (avancé)'!$H85,0)</f>
        <v>0</v>
      </c>
      <c r="AU655" s="368">
        <f>IF((AU642-'Charges variables (avancé)'!$F85*Commandes!AV$14)&lt;'Charges variables (avancé)'!$G85,ROUNDUP(ABS('Charges variables (avancé)'!$G85-(AU642-'Charges variables (avancé)'!$F85*Commandes!AV$14))/'Charges variables (avancé)'!$H85,0)*'Charges variables (avancé)'!$H85,0)</f>
        <v>0</v>
      </c>
      <c r="AV655" s="368">
        <f>IF((AV642-'Charges variables (avancé)'!$F85*Commandes!AW$14)&lt;'Charges variables (avancé)'!$G85,ROUNDUP(ABS('Charges variables (avancé)'!$G85-(AV642-'Charges variables (avancé)'!$F85*Commandes!AW$14))/'Charges variables (avancé)'!$H85,0)*'Charges variables (avancé)'!$H85,0)</f>
        <v>0</v>
      </c>
      <c r="AW655" s="368">
        <f>IF((AW642-'Charges variables (avancé)'!$F85*Commandes!AX$14)&lt;'Charges variables (avancé)'!$G85,ROUNDUP(ABS('Charges variables (avancé)'!$G85-(AW642-'Charges variables (avancé)'!$F85*Commandes!AX$14))/'Charges variables (avancé)'!$H85,0)*'Charges variables (avancé)'!$H85,0)</f>
        <v>0</v>
      </c>
      <c r="AX655" s="368">
        <f>IF((AX642-'Charges variables (avancé)'!$F85*Commandes!AY$14)&lt;'Charges variables (avancé)'!$G85,ROUNDUP(ABS('Charges variables (avancé)'!$G85-(AX642-'Charges variables (avancé)'!$F85*Commandes!AY$14))/'Charges variables (avancé)'!$H85,0)*'Charges variables (avancé)'!$H85,0)</f>
        <v>0</v>
      </c>
      <c r="AY655" s="368">
        <f>IF((AY642-'Charges variables (avancé)'!$F85*Commandes!AZ$14)&lt;'Charges variables (avancé)'!$G85,ROUNDUP(ABS('Charges variables (avancé)'!$G85-(AY642-'Charges variables (avancé)'!$F85*Commandes!AZ$14))/'Charges variables (avancé)'!$H85,0)*'Charges variables (avancé)'!$H85,0)</f>
        <v>0</v>
      </c>
      <c r="AZ655" s="368">
        <f>IF((AZ642-'Charges variables (avancé)'!$F85*Commandes!BA$14)&lt;'Charges variables (avancé)'!$G85,ROUNDUP(ABS('Charges variables (avancé)'!$G85-(AZ642-'Charges variables (avancé)'!$F85*Commandes!BA$14))/'Charges variables (avancé)'!$H85,0)*'Charges variables (avancé)'!$H85,0)</f>
        <v>0</v>
      </c>
      <c r="BA655" s="368">
        <f>IF((BA642-'Charges variables (avancé)'!$F85*Commandes!BB$14)&lt;'Charges variables (avancé)'!$G85,ROUNDUP(ABS('Charges variables (avancé)'!$G85-(BA642-'Charges variables (avancé)'!$F85*Commandes!BB$14))/'Charges variables (avancé)'!$H85,0)*'Charges variables (avancé)'!$H85,0)</f>
        <v>0</v>
      </c>
      <c r="BB655" s="368">
        <f>IF((BB642-'Charges variables (avancé)'!$F85*Commandes!BC$14)&lt;'Charges variables (avancé)'!$G85,ROUNDUP(ABS('Charges variables (avancé)'!$G85-(BB642-'Charges variables (avancé)'!$F85*Commandes!BC$14))/'Charges variables (avancé)'!$H85,0)*'Charges variables (avancé)'!$H85,0)</f>
        <v>0</v>
      </c>
      <c r="BC655" s="368">
        <f>IF((BC642-'Charges variables (avancé)'!$F85*Commandes!BD$14)&lt;'Charges variables (avancé)'!$G85,ROUNDUP(ABS('Charges variables (avancé)'!$G85-(BC642-'Charges variables (avancé)'!$F85*Commandes!BD$14))/'Charges variables (avancé)'!$H85,0)*'Charges variables (avancé)'!$H85,0)</f>
        <v>0</v>
      </c>
      <c r="BD655" s="368">
        <f>IF((BD642-'Charges variables (avancé)'!$F85*Commandes!BE$14)&lt;'Charges variables (avancé)'!$G85,ROUNDUP(ABS('Charges variables (avancé)'!$G85-(BD642-'Charges variables (avancé)'!$F85*Commandes!BE$14))/'Charges variables (avancé)'!$H85,0)*'Charges variables (avancé)'!$H85,0)</f>
        <v>0</v>
      </c>
      <c r="BE655" s="368">
        <f>IF((BE642-'Charges variables (avancé)'!$F85*Commandes!BF$14)&lt;'Charges variables (avancé)'!$G85,ROUNDUP(ABS('Charges variables (avancé)'!$G85-(BE642-'Charges variables (avancé)'!$F85*Commandes!BF$14))/'Charges variables (avancé)'!$H85,0)*'Charges variables (avancé)'!$H85,0)</f>
        <v>0</v>
      </c>
      <c r="BF655" s="368">
        <f>IF((BF642-'Charges variables (avancé)'!$F85*Commandes!BG$14)&lt;'Charges variables (avancé)'!$G85,ROUNDUP(ABS('Charges variables (avancé)'!$G85-(BF642-'Charges variables (avancé)'!$F85*Commandes!BG$14))/'Charges variables (avancé)'!$H85,0)*'Charges variables (avancé)'!$H85,0)</f>
        <v>0</v>
      </c>
      <c r="BG655" s="368">
        <f>IF((BG642-'Charges variables (avancé)'!$F85*Commandes!BH$14)&lt;'Charges variables (avancé)'!$G85,ROUNDUP(ABS('Charges variables (avancé)'!$G85-(BG642-'Charges variables (avancé)'!$F85*Commandes!BH$14))/'Charges variables (avancé)'!$H85,0)*'Charges variables (avancé)'!$H85,0)</f>
        <v>0</v>
      </c>
      <c r="BH655" s="368">
        <f>IF((BH642-'Charges variables (avancé)'!$F85*Commandes!BI$14)&lt;'Charges variables (avancé)'!$G85,ROUNDUP(ABS('Charges variables (avancé)'!$G85-(BH642-'Charges variables (avancé)'!$F85*Commandes!BI$14))/'Charges variables (avancé)'!$H85,0)*'Charges variables (avancé)'!$H85,0)</f>
        <v>0</v>
      </c>
      <c r="BI655" s="368">
        <f>IF((BI642-'Charges variables (avancé)'!$F85*Commandes!BJ$14)&lt;'Charges variables (avancé)'!$G85,ROUNDUP(ABS('Charges variables (avancé)'!$G85-(BI642-'Charges variables (avancé)'!$F85*Commandes!BJ$14))/'Charges variables (avancé)'!$H85,0)*'Charges variables (avancé)'!$H85,0)</f>
        <v>0</v>
      </c>
      <c r="BJ655" s="368">
        <f>IF((BJ642-'Charges variables (avancé)'!$F85*Commandes!BK$14)&lt;'Charges variables (avancé)'!$G85,ROUNDUP(ABS('Charges variables (avancé)'!$G85-(BJ642-'Charges variables (avancé)'!$F85*Commandes!BK$14))/'Charges variables (avancé)'!$H85,0)*'Charges variables (avancé)'!$H85,0)</f>
        <v>0</v>
      </c>
    </row>
    <row r="656" spans="2:62" ht="15" customHeight="1">
      <c r="B656" s="366">
        <f>'Charges variables (avancé)'!$C$86</f>
        <v>0</v>
      </c>
      <c r="C656" s="368">
        <f>IF((C643-'Charges variables (avancé)'!$F86*Commandes!D$14)&lt;'Charges variables (avancé)'!$G86,ROUNDUP(ABS('Charges variables (avancé)'!$G86-(C643-'Charges variables (avancé)'!$F86*Commandes!D$14))/'Charges variables (avancé)'!$H86,0)*'Charges variables (avancé)'!$H86,0)</f>
        <v>0</v>
      </c>
      <c r="D656" s="368">
        <f>IF((D643-'Charges variables (avancé)'!$F86*Commandes!E$14)&lt;'Charges variables (avancé)'!$G86,ROUNDUP(ABS('Charges variables (avancé)'!$G86-(D643-'Charges variables (avancé)'!$F86*Commandes!E$14))/'Charges variables (avancé)'!$H86,0)*'Charges variables (avancé)'!$H86,0)</f>
        <v>0</v>
      </c>
      <c r="E656" s="368">
        <f>IF((E643-'Charges variables (avancé)'!$F86*Commandes!F$14)&lt;'Charges variables (avancé)'!$G86,ROUNDUP(ABS('Charges variables (avancé)'!$G86-(E643-'Charges variables (avancé)'!$F86*Commandes!F$14))/'Charges variables (avancé)'!$H86,0)*'Charges variables (avancé)'!$H86,0)</f>
        <v>0</v>
      </c>
      <c r="F656" s="368">
        <f>IF((F643-'Charges variables (avancé)'!$F86*Commandes!G$14)&lt;'Charges variables (avancé)'!$G86,ROUNDUP(ABS('Charges variables (avancé)'!$G86-(F643-'Charges variables (avancé)'!$F86*Commandes!G$14))/'Charges variables (avancé)'!$H86,0)*'Charges variables (avancé)'!$H86,0)</f>
        <v>0</v>
      </c>
      <c r="G656" s="368">
        <f>IF((G643-'Charges variables (avancé)'!$F86*Commandes!H$14)&lt;'Charges variables (avancé)'!$G86,ROUNDUP(ABS('Charges variables (avancé)'!$G86-(G643-'Charges variables (avancé)'!$F86*Commandes!H$14))/'Charges variables (avancé)'!$H86,0)*'Charges variables (avancé)'!$H86,0)</f>
        <v>0</v>
      </c>
      <c r="H656" s="368">
        <f>IF((H643-'Charges variables (avancé)'!$F86*Commandes!I$14)&lt;'Charges variables (avancé)'!$G86,ROUNDUP(ABS('Charges variables (avancé)'!$G86-(H643-'Charges variables (avancé)'!$F86*Commandes!I$14))/'Charges variables (avancé)'!$H86,0)*'Charges variables (avancé)'!$H86,0)</f>
        <v>0</v>
      </c>
      <c r="I656" s="368">
        <f>IF((I643-'Charges variables (avancé)'!$F86*Commandes!J$14)&lt;'Charges variables (avancé)'!$G86,ROUNDUP(ABS('Charges variables (avancé)'!$G86-(I643-'Charges variables (avancé)'!$F86*Commandes!J$14))/'Charges variables (avancé)'!$H86,0)*'Charges variables (avancé)'!$H86,0)</f>
        <v>0</v>
      </c>
      <c r="J656" s="368">
        <f>IF((J643-'Charges variables (avancé)'!$F86*Commandes!K$14)&lt;'Charges variables (avancé)'!$G86,ROUNDUP(ABS('Charges variables (avancé)'!$G86-(J643-'Charges variables (avancé)'!$F86*Commandes!K$14))/'Charges variables (avancé)'!$H86,0)*'Charges variables (avancé)'!$H86,0)</f>
        <v>0</v>
      </c>
      <c r="K656" s="368">
        <f>IF((K643-'Charges variables (avancé)'!$F86*Commandes!L$14)&lt;'Charges variables (avancé)'!$G86,ROUNDUP(ABS('Charges variables (avancé)'!$G86-(K643-'Charges variables (avancé)'!$F86*Commandes!L$14))/'Charges variables (avancé)'!$H86,0)*'Charges variables (avancé)'!$H86,0)</f>
        <v>0</v>
      </c>
      <c r="L656" s="368">
        <f>IF((L643-'Charges variables (avancé)'!$F86*Commandes!M$14)&lt;'Charges variables (avancé)'!$G86,ROUNDUP(ABS('Charges variables (avancé)'!$G86-(L643-'Charges variables (avancé)'!$F86*Commandes!M$14))/'Charges variables (avancé)'!$H86,0)*'Charges variables (avancé)'!$H86,0)</f>
        <v>0</v>
      </c>
      <c r="M656" s="368">
        <f>IF((M643-'Charges variables (avancé)'!$F86*Commandes!N$14)&lt;'Charges variables (avancé)'!$G86,ROUNDUP(ABS('Charges variables (avancé)'!$G86-(M643-'Charges variables (avancé)'!$F86*Commandes!N$14))/'Charges variables (avancé)'!$H86,0)*'Charges variables (avancé)'!$H86,0)</f>
        <v>0</v>
      </c>
      <c r="N656" s="368">
        <f>IF((N643-'Charges variables (avancé)'!$F86*Commandes!O$14)&lt;'Charges variables (avancé)'!$G86,ROUNDUP(ABS('Charges variables (avancé)'!$G86-(N643-'Charges variables (avancé)'!$F86*Commandes!O$14))/'Charges variables (avancé)'!$H86,0)*'Charges variables (avancé)'!$H86,0)</f>
        <v>0</v>
      </c>
      <c r="O656" s="368">
        <f>IF((O643-'Charges variables (avancé)'!$F86*Commandes!P$14)&lt;'Charges variables (avancé)'!$G86,ROUNDUP(ABS('Charges variables (avancé)'!$G86-(O643-'Charges variables (avancé)'!$F86*Commandes!P$14))/'Charges variables (avancé)'!$H86,0)*'Charges variables (avancé)'!$H86,0)</f>
        <v>0</v>
      </c>
      <c r="P656" s="368">
        <f>IF((P643-'Charges variables (avancé)'!$F86*Commandes!Q$14)&lt;'Charges variables (avancé)'!$G86,ROUNDUP(ABS('Charges variables (avancé)'!$G86-(P643-'Charges variables (avancé)'!$F86*Commandes!Q$14))/'Charges variables (avancé)'!$H86,0)*'Charges variables (avancé)'!$H86,0)</f>
        <v>0</v>
      </c>
      <c r="Q656" s="368">
        <f>IF((Q643-'Charges variables (avancé)'!$F86*Commandes!R$14)&lt;'Charges variables (avancé)'!$G86,ROUNDUP(ABS('Charges variables (avancé)'!$G86-(Q643-'Charges variables (avancé)'!$F86*Commandes!R$14))/'Charges variables (avancé)'!$H86,0)*'Charges variables (avancé)'!$H86,0)</f>
        <v>0</v>
      </c>
      <c r="R656" s="368">
        <f>IF((R643-'Charges variables (avancé)'!$F86*Commandes!S$14)&lt;'Charges variables (avancé)'!$G86,ROUNDUP(ABS('Charges variables (avancé)'!$G86-(R643-'Charges variables (avancé)'!$F86*Commandes!S$14))/'Charges variables (avancé)'!$H86,0)*'Charges variables (avancé)'!$H86,0)</f>
        <v>0</v>
      </c>
      <c r="S656" s="368">
        <f>IF((S643-'Charges variables (avancé)'!$F86*Commandes!T$14)&lt;'Charges variables (avancé)'!$G86,ROUNDUP(ABS('Charges variables (avancé)'!$G86-(S643-'Charges variables (avancé)'!$F86*Commandes!T$14))/'Charges variables (avancé)'!$H86,0)*'Charges variables (avancé)'!$H86,0)</f>
        <v>0</v>
      </c>
      <c r="T656" s="368">
        <f>IF((T643-'Charges variables (avancé)'!$F86*Commandes!U$14)&lt;'Charges variables (avancé)'!$G86,ROUNDUP(ABS('Charges variables (avancé)'!$G86-(T643-'Charges variables (avancé)'!$F86*Commandes!U$14))/'Charges variables (avancé)'!$H86,0)*'Charges variables (avancé)'!$H86,0)</f>
        <v>0</v>
      </c>
      <c r="U656" s="368">
        <f>IF((U643-'Charges variables (avancé)'!$F86*Commandes!V$14)&lt;'Charges variables (avancé)'!$G86,ROUNDUP(ABS('Charges variables (avancé)'!$G86-(U643-'Charges variables (avancé)'!$F86*Commandes!V$14))/'Charges variables (avancé)'!$H86,0)*'Charges variables (avancé)'!$H86,0)</f>
        <v>0</v>
      </c>
      <c r="V656" s="368">
        <f>IF((V643-'Charges variables (avancé)'!$F86*Commandes!W$14)&lt;'Charges variables (avancé)'!$G86,ROUNDUP(ABS('Charges variables (avancé)'!$G86-(V643-'Charges variables (avancé)'!$F86*Commandes!W$14))/'Charges variables (avancé)'!$H86,0)*'Charges variables (avancé)'!$H86,0)</f>
        <v>0</v>
      </c>
      <c r="W656" s="368">
        <f>IF((W643-'Charges variables (avancé)'!$F86*Commandes!X$14)&lt;'Charges variables (avancé)'!$G86,ROUNDUP(ABS('Charges variables (avancé)'!$G86-(W643-'Charges variables (avancé)'!$F86*Commandes!X$14))/'Charges variables (avancé)'!$H86,0)*'Charges variables (avancé)'!$H86,0)</f>
        <v>0</v>
      </c>
      <c r="X656" s="368">
        <f>IF((X643-'Charges variables (avancé)'!$F86*Commandes!Y$14)&lt;'Charges variables (avancé)'!$G86,ROUNDUP(ABS('Charges variables (avancé)'!$G86-(X643-'Charges variables (avancé)'!$F86*Commandes!Y$14))/'Charges variables (avancé)'!$H86,0)*'Charges variables (avancé)'!$H86,0)</f>
        <v>0</v>
      </c>
      <c r="Y656" s="368">
        <f>IF((Y643-'Charges variables (avancé)'!$F86*Commandes!Z$14)&lt;'Charges variables (avancé)'!$G86,ROUNDUP(ABS('Charges variables (avancé)'!$G86-(Y643-'Charges variables (avancé)'!$F86*Commandes!Z$14))/'Charges variables (avancé)'!$H86,0)*'Charges variables (avancé)'!$H86,0)</f>
        <v>0</v>
      </c>
      <c r="Z656" s="368">
        <f>IF((Z643-'Charges variables (avancé)'!$F86*Commandes!AA$14)&lt;'Charges variables (avancé)'!$G86,ROUNDUP(ABS('Charges variables (avancé)'!$G86-(Z643-'Charges variables (avancé)'!$F86*Commandes!AA$14))/'Charges variables (avancé)'!$H86,0)*'Charges variables (avancé)'!$H86,0)</f>
        <v>0</v>
      </c>
      <c r="AA656" s="368">
        <f>IF((AA643-'Charges variables (avancé)'!$F86*Commandes!AB$14)&lt;'Charges variables (avancé)'!$G86,ROUNDUP(ABS('Charges variables (avancé)'!$G86-(AA643-'Charges variables (avancé)'!$F86*Commandes!AB$14))/'Charges variables (avancé)'!$H86,0)*'Charges variables (avancé)'!$H86,0)</f>
        <v>0</v>
      </c>
      <c r="AB656" s="368">
        <f>IF((AB643-'Charges variables (avancé)'!$F86*Commandes!AC$14)&lt;'Charges variables (avancé)'!$G86,ROUNDUP(ABS('Charges variables (avancé)'!$G86-(AB643-'Charges variables (avancé)'!$F86*Commandes!AC$14))/'Charges variables (avancé)'!$H86,0)*'Charges variables (avancé)'!$H86,0)</f>
        <v>0</v>
      </c>
      <c r="AC656" s="368">
        <f>IF((AC643-'Charges variables (avancé)'!$F86*Commandes!AD$14)&lt;'Charges variables (avancé)'!$G86,ROUNDUP(ABS('Charges variables (avancé)'!$G86-(AC643-'Charges variables (avancé)'!$F86*Commandes!AD$14))/'Charges variables (avancé)'!$H86,0)*'Charges variables (avancé)'!$H86,0)</f>
        <v>0</v>
      </c>
      <c r="AD656" s="368">
        <f>IF((AD643-'Charges variables (avancé)'!$F86*Commandes!AE$14)&lt;'Charges variables (avancé)'!$G86,ROUNDUP(ABS('Charges variables (avancé)'!$G86-(AD643-'Charges variables (avancé)'!$F86*Commandes!AE$14))/'Charges variables (avancé)'!$H86,0)*'Charges variables (avancé)'!$H86,0)</f>
        <v>0</v>
      </c>
      <c r="AE656" s="368">
        <f>IF((AE643-'Charges variables (avancé)'!$F86*Commandes!AF$14)&lt;'Charges variables (avancé)'!$G86,ROUNDUP(ABS('Charges variables (avancé)'!$G86-(AE643-'Charges variables (avancé)'!$F86*Commandes!AF$14))/'Charges variables (avancé)'!$H86,0)*'Charges variables (avancé)'!$H86,0)</f>
        <v>0</v>
      </c>
      <c r="AF656" s="368">
        <f>IF((AF643-'Charges variables (avancé)'!$F86*Commandes!AG$14)&lt;'Charges variables (avancé)'!$G86,ROUNDUP(ABS('Charges variables (avancé)'!$G86-(AF643-'Charges variables (avancé)'!$F86*Commandes!AG$14))/'Charges variables (avancé)'!$H86,0)*'Charges variables (avancé)'!$H86,0)</f>
        <v>0</v>
      </c>
      <c r="AG656" s="368">
        <f>IF((AG643-'Charges variables (avancé)'!$F86*Commandes!AH$14)&lt;'Charges variables (avancé)'!$G86,ROUNDUP(ABS('Charges variables (avancé)'!$G86-(AG643-'Charges variables (avancé)'!$F86*Commandes!AH$14))/'Charges variables (avancé)'!$H86,0)*'Charges variables (avancé)'!$H86,0)</f>
        <v>0</v>
      </c>
      <c r="AH656" s="368">
        <f>IF((AH643-'Charges variables (avancé)'!$F86*Commandes!AI$14)&lt;'Charges variables (avancé)'!$G86,ROUNDUP(ABS('Charges variables (avancé)'!$G86-(AH643-'Charges variables (avancé)'!$F86*Commandes!AI$14))/'Charges variables (avancé)'!$H86,0)*'Charges variables (avancé)'!$H86,0)</f>
        <v>0</v>
      </c>
      <c r="AI656" s="368">
        <f>IF((AI643-'Charges variables (avancé)'!$F86*Commandes!AJ$14)&lt;'Charges variables (avancé)'!$G86,ROUNDUP(ABS('Charges variables (avancé)'!$G86-(AI643-'Charges variables (avancé)'!$F86*Commandes!AJ$14))/'Charges variables (avancé)'!$H86,0)*'Charges variables (avancé)'!$H86,0)</f>
        <v>0</v>
      </c>
      <c r="AJ656" s="368">
        <f>IF((AJ643-'Charges variables (avancé)'!$F86*Commandes!AK$14)&lt;'Charges variables (avancé)'!$G86,ROUNDUP(ABS('Charges variables (avancé)'!$G86-(AJ643-'Charges variables (avancé)'!$F86*Commandes!AK$14))/'Charges variables (avancé)'!$H86,0)*'Charges variables (avancé)'!$H86,0)</f>
        <v>0</v>
      </c>
      <c r="AK656" s="368">
        <f>IF((AK643-'Charges variables (avancé)'!$F86*Commandes!AL$14)&lt;'Charges variables (avancé)'!$G86,ROUNDUP(ABS('Charges variables (avancé)'!$G86-(AK643-'Charges variables (avancé)'!$F86*Commandes!AL$14))/'Charges variables (avancé)'!$H86,0)*'Charges variables (avancé)'!$H86,0)</f>
        <v>0</v>
      </c>
      <c r="AL656" s="368">
        <f>IF((AL643-'Charges variables (avancé)'!$F86*Commandes!AM$14)&lt;'Charges variables (avancé)'!$G86,ROUNDUP(ABS('Charges variables (avancé)'!$G86-(AL643-'Charges variables (avancé)'!$F86*Commandes!AM$14))/'Charges variables (avancé)'!$H86,0)*'Charges variables (avancé)'!$H86,0)</f>
        <v>0</v>
      </c>
      <c r="AM656" s="368">
        <f>IF((AM643-'Charges variables (avancé)'!$F86*Commandes!AN$14)&lt;'Charges variables (avancé)'!$G86,ROUNDUP(ABS('Charges variables (avancé)'!$G86-(AM643-'Charges variables (avancé)'!$F86*Commandes!AN$14))/'Charges variables (avancé)'!$H86,0)*'Charges variables (avancé)'!$H86,0)</f>
        <v>0</v>
      </c>
      <c r="AN656" s="368">
        <f>IF((AN643-'Charges variables (avancé)'!$F86*Commandes!AO$14)&lt;'Charges variables (avancé)'!$G86,ROUNDUP(ABS('Charges variables (avancé)'!$G86-(AN643-'Charges variables (avancé)'!$F86*Commandes!AO$14))/'Charges variables (avancé)'!$H86,0)*'Charges variables (avancé)'!$H86,0)</f>
        <v>0</v>
      </c>
      <c r="AO656" s="368">
        <f>IF((AO643-'Charges variables (avancé)'!$F86*Commandes!AP$14)&lt;'Charges variables (avancé)'!$G86,ROUNDUP(ABS('Charges variables (avancé)'!$G86-(AO643-'Charges variables (avancé)'!$F86*Commandes!AP$14))/'Charges variables (avancé)'!$H86,0)*'Charges variables (avancé)'!$H86,0)</f>
        <v>0</v>
      </c>
      <c r="AP656" s="368">
        <f>IF((AP643-'Charges variables (avancé)'!$F86*Commandes!AQ$14)&lt;'Charges variables (avancé)'!$G86,ROUNDUP(ABS('Charges variables (avancé)'!$G86-(AP643-'Charges variables (avancé)'!$F86*Commandes!AQ$14))/'Charges variables (avancé)'!$H86,0)*'Charges variables (avancé)'!$H86,0)</f>
        <v>0</v>
      </c>
      <c r="AQ656" s="368">
        <f>IF((AQ643-'Charges variables (avancé)'!$F86*Commandes!AR$14)&lt;'Charges variables (avancé)'!$G86,ROUNDUP(ABS('Charges variables (avancé)'!$G86-(AQ643-'Charges variables (avancé)'!$F86*Commandes!AR$14))/'Charges variables (avancé)'!$H86,0)*'Charges variables (avancé)'!$H86,0)</f>
        <v>0</v>
      </c>
      <c r="AR656" s="368">
        <f>IF((AR643-'Charges variables (avancé)'!$F86*Commandes!AS$14)&lt;'Charges variables (avancé)'!$G86,ROUNDUP(ABS('Charges variables (avancé)'!$G86-(AR643-'Charges variables (avancé)'!$F86*Commandes!AS$14))/'Charges variables (avancé)'!$H86,0)*'Charges variables (avancé)'!$H86,0)</f>
        <v>0</v>
      </c>
      <c r="AS656" s="368">
        <f>IF((AS643-'Charges variables (avancé)'!$F86*Commandes!AT$14)&lt;'Charges variables (avancé)'!$G86,ROUNDUP(ABS('Charges variables (avancé)'!$G86-(AS643-'Charges variables (avancé)'!$F86*Commandes!AT$14))/'Charges variables (avancé)'!$H86,0)*'Charges variables (avancé)'!$H86,0)</f>
        <v>0</v>
      </c>
      <c r="AT656" s="368">
        <f>IF((AT643-'Charges variables (avancé)'!$F86*Commandes!AU$14)&lt;'Charges variables (avancé)'!$G86,ROUNDUP(ABS('Charges variables (avancé)'!$G86-(AT643-'Charges variables (avancé)'!$F86*Commandes!AU$14))/'Charges variables (avancé)'!$H86,0)*'Charges variables (avancé)'!$H86,0)</f>
        <v>0</v>
      </c>
      <c r="AU656" s="368">
        <f>IF((AU643-'Charges variables (avancé)'!$F86*Commandes!AV$14)&lt;'Charges variables (avancé)'!$G86,ROUNDUP(ABS('Charges variables (avancé)'!$G86-(AU643-'Charges variables (avancé)'!$F86*Commandes!AV$14))/'Charges variables (avancé)'!$H86,0)*'Charges variables (avancé)'!$H86,0)</f>
        <v>0</v>
      </c>
      <c r="AV656" s="368">
        <f>IF((AV643-'Charges variables (avancé)'!$F86*Commandes!AW$14)&lt;'Charges variables (avancé)'!$G86,ROUNDUP(ABS('Charges variables (avancé)'!$G86-(AV643-'Charges variables (avancé)'!$F86*Commandes!AW$14))/'Charges variables (avancé)'!$H86,0)*'Charges variables (avancé)'!$H86,0)</f>
        <v>0</v>
      </c>
      <c r="AW656" s="368">
        <f>IF((AW643-'Charges variables (avancé)'!$F86*Commandes!AX$14)&lt;'Charges variables (avancé)'!$G86,ROUNDUP(ABS('Charges variables (avancé)'!$G86-(AW643-'Charges variables (avancé)'!$F86*Commandes!AX$14))/'Charges variables (avancé)'!$H86,0)*'Charges variables (avancé)'!$H86,0)</f>
        <v>0</v>
      </c>
      <c r="AX656" s="368">
        <f>IF((AX643-'Charges variables (avancé)'!$F86*Commandes!AY$14)&lt;'Charges variables (avancé)'!$G86,ROUNDUP(ABS('Charges variables (avancé)'!$G86-(AX643-'Charges variables (avancé)'!$F86*Commandes!AY$14))/'Charges variables (avancé)'!$H86,0)*'Charges variables (avancé)'!$H86,0)</f>
        <v>0</v>
      </c>
      <c r="AY656" s="368">
        <f>IF((AY643-'Charges variables (avancé)'!$F86*Commandes!AZ$14)&lt;'Charges variables (avancé)'!$G86,ROUNDUP(ABS('Charges variables (avancé)'!$G86-(AY643-'Charges variables (avancé)'!$F86*Commandes!AZ$14))/'Charges variables (avancé)'!$H86,0)*'Charges variables (avancé)'!$H86,0)</f>
        <v>0</v>
      </c>
      <c r="AZ656" s="368">
        <f>IF((AZ643-'Charges variables (avancé)'!$F86*Commandes!BA$14)&lt;'Charges variables (avancé)'!$G86,ROUNDUP(ABS('Charges variables (avancé)'!$G86-(AZ643-'Charges variables (avancé)'!$F86*Commandes!BA$14))/'Charges variables (avancé)'!$H86,0)*'Charges variables (avancé)'!$H86,0)</f>
        <v>0</v>
      </c>
      <c r="BA656" s="368">
        <f>IF((BA643-'Charges variables (avancé)'!$F86*Commandes!BB$14)&lt;'Charges variables (avancé)'!$G86,ROUNDUP(ABS('Charges variables (avancé)'!$G86-(BA643-'Charges variables (avancé)'!$F86*Commandes!BB$14))/'Charges variables (avancé)'!$H86,0)*'Charges variables (avancé)'!$H86,0)</f>
        <v>0</v>
      </c>
      <c r="BB656" s="368">
        <f>IF((BB643-'Charges variables (avancé)'!$F86*Commandes!BC$14)&lt;'Charges variables (avancé)'!$G86,ROUNDUP(ABS('Charges variables (avancé)'!$G86-(BB643-'Charges variables (avancé)'!$F86*Commandes!BC$14))/'Charges variables (avancé)'!$H86,0)*'Charges variables (avancé)'!$H86,0)</f>
        <v>0</v>
      </c>
      <c r="BC656" s="368">
        <f>IF((BC643-'Charges variables (avancé)'!$F86*Commandes!BD$14)&lt;'Charges variables (avancé)'!$G86,ROUNDUP(ABS('Charges variables (avancé)'!$G86-(BC643-'Charges variables (avancé)'!$F86*Commandes!BD$14))/'Charges variables (avancé)'!$H86,0)*'Charges variables (avancé)'!$H86,0)</f>
        <v>0</v>
      </c>
      <c r="BD656" s="368">
        <f>IF((BD643-'Charges variables (avancé)'!$F86*Commandes!BE$14)&lt;'Charges variables (avancé)'!$G86,ROUNDUP(ABS('Charges variables (avancé)'!$G86-(BD643-'Charges variables (avancé)'!$F86*Commandes!BE$14))/'Charges variables (avancé)'!$H86,0)*'Charges variables (avancé)'!$H86,0)</f>
        <v>0</v>
      </c>
      <c r="BE656" s="368">
        <f>IF((BE643-'Charges variables (avancé)'!$F86*Commandes!BF$14)&lt;'Charges variables (avancé)'!$G86,ROUNDUP(ABS('Charges variables (avancé)'!$G86-(BE643-'Charges variables (avancé)'!$F86*Commandes!BF$14))/'Charges variables (avancé)'!$H86,0)*'Charges variables (avancé)'!$H86,0)</f>
        <v>0</v>
      </c>
      <c r="BF656" s="368">
        <f>IF((BF643-'Charges variables (avancé)'!$F86*Commandes!BG$14)&lt;'Charges variables (avancé)'!$G86,ROUNDUP(ABS('Charges variables (avancé)'!$G86-(BF643-'Charges variables (avancé)'!$F86*Commandes!BG$14))/'Charges variables (avancé)'!$H86,0)*'Charges variables (avancé)'!$H86,0)</f>
        <v>0</v>
      </c>
      <c r="BG656" s="368">
        <f>IF((BG643-'Charges variables (avancé)'!$F86*Commandes!BH$14)&lt;'Charges variables (avancé)'!$G86,ROUNDUP(ABS('Charges variables (avancé)'!$G86-(BG643-'Charges variables (avancé)'!$F86*Commandes!BH$14))/'Charges variables (avancé)'!$H86,0)*'Charges variables (avancé)'!$H86,0)</f>
        <v>0</v>
      </c>
      <c r="BH656" s="368">
        <f>IF((BH643-'Charges variables (avancé)'!$F86*Commandes!BI$14)&lt;'Charges variables (avancé)'!$G86,ROUNDUP(ABS('Charges variables (avancé)'!$G86-(BH643-'Charges variables (avancé)'!$F86*Commandes!BI$14))/'Charges variables (avancé)'!$H86,0)*'Charges variables (avancé)'!$H86,0)</f>
        <v>0</v>
      </c>
      <c r="BI656" s="368">
        <f>IF((BI643-'Charges variables (avancé)'!$F86*Commandes!BJ$14)&lt;'Charges variables (avancé)'!$G86,ROUNDUP(ABS('Charges variables (avancé)'!$G86-(BI643-'Charges variables (avancé)'!$F86*Commandes!BJ$14))/'Charges variables (avancé)'!$H86,0)*'Charges variables (avancé)'!$H86,0)</f>
        <v>0</v>
      </c>
      <c r="BJ656" s="368">
        <f>IF((BJ643-'Charges variables (avancé)'!$F86*Commandes!BK$14)&lt;'Charges variables (avancé)'!$G86,ROUNDUP(ABS('Charges variables (avancé)'!$G86-(BJ643-'Charges variables (avancé)'!$F86*Commandes!BK$14))/'Charges variables (avancé)'!$H86,0)*'Charges variables (avancé)'!$H86,0)</f>
        <v>0</v>
      </c>
    </row>
    <row r="657" spans="2:62" ht="15" customHeight="1">
      <c r="B657" s="366">
        <f>'Charges variables (avancé)'!$C$87</f>
        <v>0</v>
      </c>
      <c r="C657" s="368">
        <f>IF((C644-'Charges variables (avancé)'!$F87*Commandes!D$14)&lt;'Charges variables (avancé)'!$G87,ROUNDUP(ABS('Charges variables (avancé)'!$G87-(C644-'Charges variables (avancé)'!$F87*Commandes!D$14))/'Charges variables (avancé)'!$H87,0)*'Charges variables (avancé)'!$H87,0)</f>
        <v>0</v>
      </c>
      <c r="D657" s="368">
        <f>IF((D644-'Charges variables (avancé)'!$F87*Commandes!E$14)&lt;'Charges variables (avancé)'!$G87,ROUNDUP(ABS('Charges variables (avancé)'!$G87-(D644-'Charges variables (avancé)'!$F87*Commandes!E$14))/'Charges variables (avancé)'!$H87,0)*'Charges variables (avancé)'!$H87,0)</f>
        <v>0</v>
      </c>
      <c r="E657" s="368">
        <f>IF((E644-'Charges variables (avancé)'!$F87*Commandes!F$14)&lt;'Charges variables (avancé)'!$G87,ROUNDUP(ABS('Charges variables (avancé)'!$G87-(E644-'Charges variables (avancé)'!$F87*Commandes!F$14))/'Charges variables (avancé)'!$H87,0)*'Charges variables (avancé)'!$H87,0)</f>
        <v>0</v>
      </c>
      <c r="F657" s="368">
        <f>IF((F644-'Charges variables (avancé)'!$F87*Commandes!G$14)&lt;'Charges variables (avancé)'!$G87,ROUNDUP(ABS('Charges variables (avancé)'!$G87-(F644-'Charges variables (avancé)'!$F87*Commandes!G$14))/'Charges variables (avancé)'!$H87,0)*'Charges variables (avancé)'!$H87,0)</f>
        <v>0</v>
      </c>
      <c r="G657" s="368">
        <f>IF((G644-'Charges variables (avancé)'!$F87*Commandes!H$14)&lt;'Charges variables (avancé)'!$G87,ROUNDUP(ABS('Charges variables (avancé)'!$G87-(G644-'Charges variables (avancé)'!$F87*Commandes!H$14))/'Charges variables (avancé)'!$H87,0)*'Charges variables (avancé)'!$H87,0)</f>
        <v>0</v>
      </c>
      <c r="H657" s="368">
        <f>IF((H644-'Charges variables (avancé)'!$F87*Commandes!I$14)&lt;'Charges variables (avancé)'!$G87,ROUNDUP(ABS('Charges variables (avancé)'!$G87-(H644-'Charges variables (avancé)'!$F87*Commandes!I$14))/'Charges variables (avancé)'!$H87,0)*'Charges variables (avancé)'!$H87,0)</f>
        <v>0</v>
      </c>
      <c r="I657" s="368">
        <f>IF((I644-'Charges variables (avancé)'!$F87*Commandes!J$14)&lt;'Charges variables (avancé)'!$G87,ROUNDUP(ABS('Charges variables (avancé)'!$G87-(I644-'Charges variables (avancé)'!$F87*Commandes!J$14))/'Charges variables (avancé)'!$H87,0)*'Charges variables (avancé)'!$H87,0)</f>
        <v>0</v>
      </c>
      <c r="J657" s="368">
        <f>IF((J644-'Charges variables (avancé)'!$F87*Commandes!K$14)&lt;'Charges variables (avancé)'!$G87,ROUNDUP(ABS('Charges variables (avancé)'!$G87-(J644-'Charges variables (avancé)'!$F87*Commandes!K$14))/'Charges variables (avancé)'!$H87,0)*'Charges variables (avancé)'!$H87,0)</f>
        <v>0</v>
      </c>
      <c r="K657" s="368">
        <f>IF((K644-'Charges variables (avancé)'!$F87*Commandes!L$14)&lt;'Charges variables (avancé)'!$G87,ROUNDUP(ABS('Charges variables (avancé)'!$G87-(K644-'Charges variables (avancé)'!$F87*Commandes!L$14))/'Charges variables (avancé)'!$H87,0)*'Charges variables (avancé)'!$H87,0)</f>
        <v>0</v>
      </c>
      <c r="L657" s="368">
        <f>IF((L644-'Charges variables (avancé)'!$F87*Commandes!M$14)&lt;'Charges variables (avancé)'!$G87,ROUNDUP(ABS('Charges variables (avancé)'!$G87-(L644-'Charges variables (avancé)'!$F87*Commandes!M$14))/'Charges variables (avancé)'!$H87,0)*'Charges variables (avancé)'!$H87,0)</f>
        <v>0</v>
      </c>
      <c r="M657" s="368">
        <f>IF((M644-'Charges variables (avancé)'!$F87*Commandes!N$14)&lt;'Charges variables (avancé)'!$G87,ROUNDUP(ABS('Charges variables (avancé)'!$G87-(M644-'Charges variables (avancé)'!$F87*Commandes!N$14))/'Charges variables (avancé)'!$H87,0)*'Charges variables (avancé)'!$H87,0)</f>
        <v>0</v>
      </c>
      <c r="N657" s="368">
        <f>IF((N644-'Charges variables (avancé)'!$F87*Commandes!O$14)&lt;'Charges variables (avancé)'!$G87,ROUNDUP(ABS('Charges variables (avancé)'!$G87-(N644-'Charges variables (avancé)'!$F87*Commandes!O$14))/'Charges variables (avancé)'!$H87,0)*'Charges variables (avancé)'!$H87,0)</f>
        <v>0</v>
      </c>
      <c r="O657" s="368">
        <f>IF((O644-'Charges variables (avancé)'!$F87*Commandes!P$14)&lt;'Charges variables (avancé)'!$G87,ROUNDUP(ABS('Charges variables (avancé)'!$G87-(O644-'Charges variables (avancé)'!$F87*Commandes!P$14))/'Charges variables (avancé)'!$H87,0)*'Charges variables (avancé)'!$H87,0)</f>
        <v>0</v>
      </c>
      <c r="P657" s="368">
        <f>IF((P644-'Charges variables (avancé)'!$F87*Commandes!Q$14)&lt;'Charges variables (avancé)'!$G87,ROUNDUP(ABS('Charges variables (avancé)'!$G87-(P644-'Charges variables (avancé)'!$F87*Commandes!Q$14))/'Charges variables (avancé)'!$H87,0)*'Charges variables (avancé)'!$H87,0)</f>
        <v>0</v>
      </c>
      <c r="Q657" s="368">
        <f>IF((Q644-'Charges variables (avancé)'!$F87*Commandes!R$14)&lt;'Charges variables (avancé)'!$G87,ROUNDUP(ABS('Charges variables (avancé)'!$G87-(Q644-'Charges variables (avancé)'!$F87*Commandes!R$14))/'Charges variables (avancé)'!$H87,0)*'Charges variables (avancé)'!$H87,0)</f>
        <v>0</v>
      </c>
      <c r="R657" s="368">
        <f>IF((R644-'Charges variables (avancé)'!$F87*Commandes!S$14)&lt;'Charges variables (avancé)'!$G87,ROUNDUP(ABS('Charges variables (avancé)'!$G87-(R644-'Charges variables (avancé)'!$F87*Commandes!S$14))/'Charges variables (avancé)'!$H87,0)*'Charges variables (avancé)'!$H87,0)</f>
        <v>0</v>
      </c>
      <c r="S657" s="368">
        <f>IF((S644-'Charges variables (avancé)'!$F87*Commandes!T$14)&lt;'Charges variables (avancé)'!$G87,ROUNDUP(ABS('Charges variables (avancé)'!$G87-(S644-'Charges variables (avancé)'!$F87*Commandes!T$14))/'Charges variables (avancé)'!$H87,0)*'Charges variables (avancé)'!$H87,0)</f>
        <v>0</v>
      </c>
      <c r="T657" s="368">
        <f>IF((T644-'Charges variables (avancé)'!$F87*Commandes!U$14)&lt;'Charges variables (avancé)'!$G87,ROUNDUP(ABS('Charges variables (avancé)'!$G87-(T644-'Charges variables (avancé)'!$F87*Commandes!U$14))/'Charges variables (avancé)'!$H87,0)*'Charges variables (avancé)'!$H87,0)</f>
        <v>0</v>
      </c>
      <c r="U657" s="368">
        <f>IF((U644-'Charges variables (avancé)'!$F87*Commandes!V$14)&lt;'Charges variables (avancé)'!$G87,ROUNDUP(ABS('Charges variables (avancé)'!$G87-(U644-'Charges variables (avancé)'!$F87*Commandes!V$14))/'Charges variables (avancé)'!$H87,0)*'Charges variables (avancé)'!$H87,0)</f>
        <v>0</v>
      </c>
      <c r="V657" s="368">
        <f>IF((V644-'Charges variables (avancé)'!$F87*Commandes!W$14)&lt;'Charges variables (avancé)'!$G87,ROUNDUP(ABS('Charges variables (avancé)'!$G87-(V644-'Charges variables (avancé)'!$F87*Commandes!W$14))/'Charges variables (avancé)'!$H87,0)*'Charges variables (avancé)'!$H87,0)</f>
        <v>0</v>
      </c>
      <c r="W657" s="368">
        <f>IF((W644-'Charges variables (avancé)'!$F87*Commandes!X$14)&lt;'Charges variables (avancé)'!$G87,ROUNDUP(ABS('Charges variables (avancé)'!$G87-(W644-'Charges variables (avancé)'!$F87*Commandes!X$14))/'Charges variables (avancé)'!$H87,0)*'Charges variables (avancé)'!$H87,0)</f>
        <v>0</v>
      </c>
      <c r="X657" s="368">
        <f>IF((X644-'Charges variables (avancé)'!$F87*Commandes!Y$14)&lt;'Charges variables (avancé)'!$G87,ROUNDUP(ABS('Charges variables (avancé)'!$G87-(X644-'Charges variables (avancé)'!$F87*Commandes!Y$14))/'Charges variables (avancé)'!$H87,0)*'Charges variables (avancé)'!$H87,0)</f>
        <v>0</v>
      </c>
      <c r="Y657" s="368">
        <f>IF((Y644-'Charges variables (avancé)'!$F87*Commandes!Z$14)&lt;'Charges variables (avancé)'!$G87,ROUNDUP(ABS('Charges variables (avancé)'!$G87-(Y644-'Charges variables (avancé)'!$F87*Commandes!Z$14))/'Charges variables (avancé)'!$H87,0)*'Charges variables (avancé)'!$H87,0)</f>
        <v>0</v>
      </c>
      <c r="Z657" s="368">
        <f>IF((Z644-'Charges variables (avancé)'!$F87*Commandes!AA$14)&lt;'Charges variables (avancé)'!$G87,ROUNDUP(ABS('Charges variables (avancé)'!$G87-(Z644-'Charges variables (avancé)'!$F87*Commandes!AA$14))/'Charges variables (avancé)'!$H87,0)*'Charges variables (avancé)'!$H87,0)</f>
        <v>0</v>
      </c>
      <c r="AA657" s="368">
        <f>IF((AA644-'Charges variables (avancé)'!$F87*Commandes!AB$14)&lt;'Charges variables (avancé)'!$G87,ROUNDUP(ABS('Charges variables (avancé)'!$G87-(AA644-'Charges variables (avancé)'!$F87*Commandes!AB$14))/'Charges variables (avancé)'!$H87,0)*'Charges variables (avancé)'!$H87,0)</f>
        <v>0</v>
      </c>
      <c r="AB657" s="368">
        <f>IF((AB644-'Charges variables (avancé)'!$F87*Commandes!AC$14)&lt;'Charges variables (avancé)'!$G87,ROUNDUP(ABS('Charges variables (avancé)'!$G87-(AB644-'Charges variables (avancé)'!$F87*Commandes!AC$14))/'Charges variables (avancé)'!$H87,0)*'Charges variables (avancé)'!$H87,0)</f>
        <v>0</v>
      </c>
      <c r="AC657" s="368">
        <f>IF((AC644-'Charges variables (avancé)'!$F87*Commandes!AD$14)&lt;'Charges variables (avancé)'!$G87,ROUNDUP(ABS('Charges variables (avancé)'!$G87-(AC644-'Charges variables (avancé)'!$F87*Commandes!AD$14))/'Charges variables (avancé)'!$H87,0)*'Charges variables (avancé)'!$H87,0)</f>
        <v>0</v>
      </c>
      <c r="AD657" s="368">
        <f>IF((AD644-'Charges variables (avancé)'!$F87*Commandes!AE$14)&lt;'Charges variables (avancé)'!$G87,ROUNDUP(ABS('Charges variables (avancé)'!$G87-(AD644-'Charges variables (avancé)'!$F87*Commandes!AE$14))/'Charges variables (avancé)'!$H87,0)*'Charges variables (avancé)'!$H87,0)</f>
        <v>0</v>
      </c>
      <c r="AE657" s="368">
        <f>IF((AE644-'Charges variables (avancé)'!$F87*Commandes!AF$14)&lt;'Charges variables (avancé)'!$G87,ROUNDUP(ABS('Charges variables (avancé)'!$G87-(AE644-'Charges variables (avancé)'!$F87*Commandes!AF$14))/'Charges variables (avancé)'!$H87,0)*'Charges variables (avancé)'!$H87,0)</f>
        <v>0</v>
      </c>
      <c r="AF657" s="368">
        <f>IF((AF644-'Charges variables (avancé)'!$F87*Commandes!AG$14)&lt;'Charges variables (avancé)'!$G87,ROUNDUP(ABS('Charges variables (avancé)'!$G87-(AF644-'Charges variables (avancé)'!$F87*Commandes!AG$14))/'Charges variables (avancé)'!$H87,0)*'Charges variables (avancé)'!$H87,0)</f>
        <v>0</v>
      </c>
      <c r="AG657" s="368">
        <f>IF((AG644-'Charges variables (avancé)'!$F87*Commandes!AH$14)&lt;'Charges variables (avancé)'!$G87,ROUNDUP(ABS('Charges variables (avancé)'!$G87-(AG644-'Charges variables (avancé)'!$F87*Commandes!AH$14))/'Charges variables (avancé)'!$H87,0)*'Charges variables (avancé)'!$H87,0)</f>
        <v>0</v>
      </c>
      <c r="AH657" s="368">
        <f>IF((AH644-'Charges variables (avancé)'!$F87*Commandes!AI$14)&lt;'Charges variables (avancé)'!$G87,ROUNDUP(ABS('Charges variables (avancé)'!$G87-(AH644-'Charges variables (avancé)'!$F87*Commandes!AI$14))/'Charges variables (avancé)'!$H87,0)*'Charges variables (avancé)'!$H87,0)</f>
        <v>0</v>
      </c>
      <c r="AI657" s="368">
        <f>IF((AI644-'Charges variables (avancé)'!$F87*Commandes!AJ$14)&lt;'Charges variables (avancé)'!$G87,ROUNDUP(ABS('Charges variables (avancé)'!$G87-(AI644-'Charges variables (avancé)'!$F87*Commandes!AJ$14))/'Charges variables (avancé)'!$H87,0)*'Charges variables (avancé)'!$H87,0)</f>
        <v>0</v>
      </c>
      <c r="AJ657" s="368">
        <f>IF((AJ644-'Charges variables (avancé)'!$F87*Commandes!AK$14)&lt;'Charges variables (avancé)'!$G87,ROUNDUP(ABS('Charges variables (avancé)'!$G87-(AJ644-'Charges variables (avancé)'!$F87*Commandes!AK$14))/'Charges variables (avancé)'!$H87,0)*'Charges variables (avancé)'!$H87,0)</f>
        <v>0</v>
      </c>
      <c r="AK657" s="368">
        <f>IF((AK644-'Charges variables (avancé)'!$F87*Commandes!AL$14)&lt;'Charges variables (avancé)'!$G87,ROUNDUP(ABS('Charges variables (avancé)'!$G87-(AK644-'Charges variables (avancé)'!$F87*Commandes!AL$14))/'Charges variables (avancé)'!$H87,0)*'Charges variables (avancé)'!$H87,0)</f>
        <v>0</v>
      </c>
      <c r="AL657" s="368">
        <f>IF((AL644-'Charges variables (avancé)'!$F87*Commandes!AM$14)&lt;'Charges variables (avancé)'!$G87,ROUNDUP(ABS('Charges variables (avancé)'!$G87-(AL644-'Charges variables (avancé)'!$F87*Commandes!AM$14))/'Charges variables (avancé)'!$H87,0)*'Charges variables (avancé)'!$H87,0)</f>
        <v>0</v>
      </c>
      <c r="AM657" s="368">
        <f>IF((AM644-'Charges variables (avancé)'!$F87*Commandes!AN$14)&lt;'Charges variables (avancé)'!$G87,ROUNDUP(ABS('Charges variables (avancé)'!$G87-(AM644-'Charges variables (avancé)'!$F87*Commandes!AN$14))/'Charges variables (avancé)'!$H87,0)*'Charges variables (avancé)'!$H87,0)</f>
        <v>0</v>
      </c>
      <c r="AN657" s="368">
        <f>IF((AN644-'Charges variables (avancé)'!$F87*Commandes!AO$14)&lt;'Charges variables (avancé)'!$G87,ROUNDUP(ABS('Charges variables (avancé)'!$G87-(AN644-'Charges variables (avancé)'!$F87*Commandes!AO$14))/'Charges variables (avancé)'!$H87,0)*'Charges variables (avancé)'!$H87,0)</f>
        <v>0</v>
      </c>
      <c r="AO657" s="368">
        <f>IF((AO644-'Charges variables (avancé)'!$F87*Commandes!AP$14)&lt;'Charges variables (avancé)'!$G87,ROUNDUP(ABS('Charges variables (avancé)'!$G87-(AO644-'Charges variables (avancé)'!$F87*Commandes!AP$14))/'Charges variables (avancé)'!$H87,0)*'Charges variables (avancé)'!$H87,0)</f>
        <v>0</v>
      </c>
      <c r="AP657" s="368">
        <f>IF((AP644-'Charges variables (avancé)'!$F87*Commandes!AQ$14)&lt;'Charges variables (avancé)'!$G87,ROUNDUP(ABS('Charges variables (avancé)'!$G87-(AP644-'Charges variables (avancé)'!$F87*Commandes!AQ$14))/'Charges variables (avancé)'!$H87,0)*'Charges variables (avancé)'!$H87,0)</f>
        <v>0</v>
      </c>
      <c r="AQ657" s="368">
        <f>IF((AQ644-'Charges variables (avancé)'!$F87*Commandes!AR$14)&lt;'Charges variables (avancé)'!$G87,ROUNDUP(ABS('Charges variables (avancé)'!$G87-(AQ644-'Charges variables (avancé)'!$F87*Commandes!AR$14))/'Charges variables (avancé)'!$H87,0)*'Charges variables (avancé)'!$H87,0)</f>
        <v>0</v>
      </c>
      <c r="AR657" s="368">
        <f>IF((AR644-'Charges variables (avancé)'!$F87*Commandes!AS$14)&lt;'Charges variables (avancé)'!$G87,ROUNDUP(ABS('Charges variables (avancé)'!$G87-(AR644-'Charges variables (avancé)'!$F87*Commandes!AS$14))/'Charges variables (avancé)'!$H87,0)*'Charges variables (avancé)'!$H87,0)</f>
        <v>0</v>
      </c>
      <c r="AS657" s="368">
        <f>IF((AS644-'Charges variables (avancé)'!$F87*Commandes!AT$14)&lt;'Charges variables (avancé)'!$G87,ROUNDUP(ABS('Charges variables (avancé)'!$G87-(AS644-'Charges variables (avancé)'!$F87*Commandes!AT$14))/'Charges variables (avancé)'!$H87,0)*'Charges variables (avancé)'!$H87,0)</f>
        <v>0</v>
      </c>
      <c r="AT657" s="368">
        <f>IF((AT644-'Charges variables (avancé)'!$F87*Commandes!AU$14)&lt;'Charges variables (avancé)'!$G87,ROUNDUP(ABS('Charges variables (avancé)'!$G87-(AT644-'Charges variables (avancé)'!$F87*Commandes!AU$14))/'Charges variables (avancé)'!$H87,0)*'Charges variables (avancé)'!$H87,0)</f>
        <v>0</v>
      </c>
      <c r="AU657" s="368">
        <f>IF((AU644-'Charges variables (avancé)'!$F87*Commandes!AV$14)&lt;'Charges variables (avancé)'!$G87,ROUNDUP(ABS('Charges variables (avancé)'!$G87-(AU644-'Charges variables (avancé)'!$F87*Commandes!AV$14))/'Charges variables (avancé)'!$H87,0)*'Charges variables (avancé)'!$H87,0)</f>
        <v>0</v>
      </c>
      <c r="AV657" s="368">
        <f>IF((AV644-'Charges variables (avancé)'!$F87*Commandes!AW$14)&lt;'Charges variables (avancé)'!$G87,ROUNDUP(ABS('Charges variables (avancé)'!$G87-(AV644-'Charges variables (avancé)'!$F87*Commandes!AW$14))/'Charges variables (avancé)'!$H87,0)*'Charges variables (avancé)'!$H87,0)</f>
        <v>0</v>
      </c>
      <c r="AW657" s="368">
        <f>IF((AW644-'Charges variables (avancé)'!$F87*Commandes!AX$14)&lt;'Charges variables (avancé)'!$G87,ROUNDUP(ABS('Charges variables (avancé)'!$G87-(AW644-'Charges variables (avancé)'!$F87*Commandes!AX$14))/'Charges variables (avancé)'!$H87,0)*'Charges variables (avancé)'!$H87,0)</f>
        <v>0</v>
      </c>
      <c r="AX657" s="368">
        <f>IF((AX644-'Charges variables (avancé)'!$F87*Commandes!AY$14)&lt;'Charges variables (avancé)'!$G87,ROUNDUP(ABS('Charges variables (avancé)'!$G87-(AX644-'Charges variables (avancé)'!$F87*Commandes!AY$14))/'Charges variables (avancé)'!$H87,0)*'Charges variables (avancé)'!$H87,0)</f>
        <v>0</v>
      </c>
      <c r="AY657" s="368">
        <f>IF((AY644-'Charges variables (avancé)'!$F87*Commandes!AZ$14)&lt;'Charges variables (avancé)'!$G87,ROUNDUP(ABS('Charges variables (avancé)'!$G87-(AY644-'Charges variables (avancé)'!$F87*Commandes!AZ$14))/'Charges variables (avancé)'!$H87,0)*'Charges variables (avancé)'!$H87,0)</f>
        <v>0</v>
      </c>
      <c r="AZ657" s="368">
        <f>IF((AZ644-'Charges variables (avancé)'!$F87*Commandes!BA$14)&lt;'Charges variables (avancé)'!$G87,ROUNDUP(ABS('Charges variables (avancé)'!$G87-(AZ644-'Charges variables (avancé)'!$F87*Commandes!BA$14))/'Charges variables (avancé)'!$H87,0)*'Charges variables (avancé)'!$H87,0)</f>
        <v>0</v>
      </c>
      <c r="BA657" s="368">
        <f>IF((BA644-'Charges variables (avancé)'!$F87*Commandes!BB$14)&lt;'Charges variables (avancé)'!$G87,ROUNDUP(ABS('Charges variables (avancé)'!$G87-(BA644-'Charges variables (avancé)'!$F87*Commandes!BB$14))/'Charges variables (avancé)'!$H87,0)*'Charges variables (avancé)'!$H87,0)</f>
        <v>0</v>
      </c>
      <c r="BB657" s="368">
        <f>IF((BB644-'Charges variables (avancé)'!$F87*Commandes!BC$14)&lt;'Charges variables (avancé)'!$G87,ROUNDUP(ABS('Charges variables (avancé)'!$G87-(BB644-'Charges variables (avancé)'!$F87*Commandes!BC$14))/'Charges variables (avancé)'!$H87,0)*'Charges variables (avancé)'!$H87,0)</f>
        <v>0</v>
      </c>
      <c r="BC657" s="368">
        <f>IF((BC644-'Charges variables (avancé)'!$F87*Commandes!BD$14)&lt;'Charges variables (avancé)'!$G87,ROUNDUP(ABS('Charges variables (avancé)'!$G87-(BC644-'Charges variables (avancé)'!$F87*Commandes!BD$14))/'Charges variables (avancé)'!$H87,0)*'Charges variables (avancé)'!$H87,0)</f>
        <v>0</v>
      </c>
      <c r="BD657" s="368">
        <f>IF((BD644-'Charges variables (avancé)'!$F87*Commandes!BE$14)&lt;'Charges variables (avancé)'!$G87,ROUNDUP(ABS('Charges variables (avancé)'!$G87-(BD644-'Charges variables (avancé)'!$F87*Commandes!BE$14))/'Charges variables (avancé)'!$H87,0)*'Charges variables (avancé)'!$H87,0)</f>
        <v>0</v>
      </c>
      <c r="BE657" s="368">
        <f>IF((BE644-'Charges variables (avancé)'!$F87*Commandes!BF$14)&lt;'Charges variables (avancé)'!$G87,ROUNDUP(ABS('Charges variables (avancé)'!$G87-(BE644-'Charges variables (avancé)'!$F87*Commandes!BF$14))/'Charges variables (avancé)'!$H87,0)*'Charges variables (avancé)'!$H87,0)</f>
        <v>0</v>
      </c>
      <c r="BF657" s="368">
        <f>IF((BF644-'Charges variables (avancé)'!$F87*Commandes!BG$14)&lt;'Charges variables (avancé)'!$G87,ROUNDUP(ABS('Charges variables (avancé)'!$G87-(BF644-'Charges variables (avancé)'!$F87*Commandes!BG$14))/'Charges variables (avancé)'!$H87,0)*'Charges variables (avancé)'!$H87,0)</f>
        <v>0</v>
      </c>
      <c r="BG657" s="368">
        <f>IF((BG644-'Charges variables (avancé)'!$F87*Commandes!BH$14)&lt;'Charges variables (avancé)'!$G87,ROUNDUP(ABS('Charges variables (avancé)'!$G87-(BG644-'Charges variables (avancé)'!$F87*Commandes!BH$14))/'Charges variables (avancé)'!$H87,0)*'Charges variables (avancé)'!$H87,0)</f>
        <v>0</v>
      </c>
      <c r="BH657" s="368">
        <f>IF((BH644-'Charges variables (avancé)'!$F87*Commandes!BI$14)&lt;'Charges variables (avancé)'!$G87,ROUNDUP(ABS('Charges variables (avancé)'!$G87-(BH644-'Charges variables (avancé)'!$F87*Commandes!BI$14))/'Charges variables (avancé)'!$H87,0)*'Charges variables (avancé)'!$H87,0)</f>
        <v>0</v>
      </c>
      <c r="BI657" s="368">
        <f>IF((BI644-'Charges variables (avancé)'!$F87*Commandes!BJ$14)&lt;'Charges variables (avancé)'!$G87,ROUNDUP(ABS('Charges variables (avancé)'!$G87-(BI644-'Charges variables (avancé)'!$F87*Commandes!BJ$14))/'Charges variables (avancé)'!$H87,0)*'Charges variables (avancé)'!$H87,0)</f>
        <v>0</v>
      </c>
      <c r="BJ657" s="368">
        <f>IF((BJ644-'Charges variables (avancé)'!$F87*Commandes!BK$14)&lt;'Charges variables (avancé)'!$G87,ROUNDUP(ABS('Charges variables (avancé)'!$G87-(BJ644-'Charges variables (avancé)'!$F87*Commandes!BK$14))/'Charges variables (avancé)'!$H87,0)*'Charges variables (avancé)'!$H87,0)</f>
        <v>0</v>
      </c>
    </row>
    <row r="658" spans="2:62" ht="15" customHeight="1">
      <c r="B658" s="366">
        <f>'Charges variables (avancé)'!$C$88</f>
        <v>0</v>
      </c>
      <c r="C658" s="368">
        <f>IF((C645-'Charges variables (avancé)'!$F88*Commandes!D$14)&lt;'Charges variables (avancé)'!$G88,ROUNDUP(ABS('Charges variables (avancé)'!$G88-(C645-'Charges variables (avancé)'!$F88*Commandes!D$14))/'Charges variables (avancé)'!$H88,0)*'Charges variables (avancé)'!$H88,0)</f>
        <v>0</v>
      </c>
      <c r="D658" s="368">
        <f>IF((D645-'Charges variables (avancé)'!$F88*Commandes!E$14)&lt;'Charges variables (avancé)'!$G88,ROUNDUP(ABS('Charges variables (avancé)'!$G88-(D645-'Charges variables (avancé)'!$F88*Commandes!E$14))/'Charges variables (avancé)'!$H88,0)*'Charges variables (avancé)'!$H88,0)</f>
        <v>0</v>
      </c>
      <c r="E658" s="368">
        <f>IF((E645-'Charges variables (avancé)'!$F88*Commandes!F$14)&lt;'Charges variables (avancé)'!$G88,ROUNDUP(ABS('Charges variables (avancé)'!$G88-(E645-'Charges variables (avancé)'!$F88*Commandes!F$14))/'Charges variables (avancé)'!$H88,0)*'Charges variables (avancé)'!$H88,0)</f>
        <v>0</v>
      </c>
      <c r="F658" s="368">
        <f>IF((F645-'Charges variables (avancé)'!$F88*Commandes!G$14)&lt;'Charges variables (avancé)'!$G88,ROUNDUP(ABS('Charges variables (avancé)'!$G88-(F645-'Charges variables (avancé)'!$F88*Commandes!G$14))/'Charges variables (avancé)'!$H88,0)*'Charges variables (avancé)'!$H88,0)</f>
        <v>0</v>
      </c>
      <c r="G658" s="368">
        <f>IF((G645-'Charges variables (avancé)'!$F88*Commandes!H$14)&lt;'Charges variables (avancé)'!$G88,ROUNDUP(ABS('Charges variables (avancé)'!$G88-(G645-'Charges variables (avancé)'!$F88*Commandes!H$14))/'Charges variables (avancé)'!$H88,0)*'Charges variables (avancé)'!$H88,0)</f>
        <v>0</v>
      </c>
      <c r="H658" s="368">
        <f>IF((H645-'Charges variables (avancé)'!$F88*Commandes!I$14)&lt;'Charges variables (avancé)'!$G88,ROUNDUP(ABS('Charges variables (avancé)'!$G88-(H645-'Charges variables (avancé)'!$F88*Commandes!I$14))/'Charges variables (avancé)'!$H88,0)*'Charges variables (avancé)'!$H88,0)</f>
        <v>0</v>
      </c>
      <c r="I658" s="368">
        <f>IF((I645-'Charges variables (avancé)'!$F88*Commandes!J$14)&lt;'Charges variables (avancé)'!$G88,ROUNDUP(ABS('Charges variables (avancé)'!$G88-(I645-'Charges variables (avancé)'!$F88*Commandes!J$14))/'Charges variables (avancé)'!$H88,0)*'Charges variables (avancé)'!$H88,0)</f>
        <v>0</v>
      </c>
      <c r="J658" s="368">
        <f>IF((J645-'Charges variables (avancé)'!$F88*Commandes!K$14)&lt;'Charges variables (avancé)'!$G88,ROUNDUP(ABS('Charges variables (avancé)'!$G88-(J645-'Charges variables (avancé)'!$F88*Commandes!K$14))/'Charges variables (avancé)'!$H88,0)*'Charges variables (avancé)'!$H88,0)</f>
        <v>0</v>
      </c>
      <c r="K658" s="368">
        <f>IF((K645-'Charges variables (avancé)'!$F88*Commandes!L$14)&lt;'Charges variables (avancé)'!$G88,ROUNDUP(ABS('Charges variables (avancé)'!$G88-(K645-'Charges variables (avancé)'!$F88*Commandes!L$14))/'Charges variables (avancé)'!$H88,0)*'Charges variables (avancé)'!$H88,0)</f>
        <v>0</v>
      </c>
      <c r="L658" s="368">
        <f>IF((L645-'Charges variables (avancé)'!$F88*Commandes!M$14)&lt;'Charges variables (avancé)'!$G88,ROUNDUP(ABS('Charges variables (avancé)'!$G88-(L645-'Charges variables (avancé)'!$F88*Commandes!M$14))/'Charges variables (avancé)'!$H88,0)*'Charges variables (avancé)'!$H88,0)</f>
        <v>0</v>
      </c>
      <c r="M658" s="368">
        <f>IF((M645-'Charges variables (avancé)'!$F88*Commandes!N$14)&lt;'Charges variables (avancé)'!$G88,ROUNDUP(ABS('Charges variables (avancé)'!$G88-(M645-'Charges variables (avancé)'!$F88*Commandes!N$14))/'Charges variables (avancé)'!$H88,0)*'Charges variables (avancé)'!$H88,0)</f>
        <v>0</v>
      </c>
      <c r="N658" s="368">
        <f>IF((N645-'Charges variables (avancé)'!$F88*Commandes!O$14)&lt;'Charges variables (avancé)'!$G88,ROUNDUP(ABS('Charges variables (avancé)'!$G88-(N645-'Charges variables (avancé)'!$F88*Commandes!O$14))/'Charges variables (avancé)'!$H88,0)*'Charges variables (avancé)'!$H88,0)</f>
        <v>0</v>
      </c>
      <c r="O658" s="368">
        <f>IF((O645-'Charges variables (avancé)'!$F88*Commandes!P$14)&lt;'Charges variables (avancé)'!$G88,ROUNDUP(ABS('Charges variables (avancé)'!$G88-(O645-'Charges variables (avancé)'!$F88*Commandes!P$14))/'Charges variables (avancé)'!$H88,0)*'Charges variables (avancé)'!$H88,0)</f>
        <v>0</v>
      </c>
      <c r="P658" s="368">
        <f>IF((P645-'Charges variables (avancé)'!$F88*Commandes!Q$14)&lt;'Charges variables (avancé)'!$G88,ROUNDUP(ABS('Charges variables (avancé)'!$G88-(P645-'Charges variables (avancé)'!$F88*Commandes!Q$14))/'Charges variables (avancé)'!$H88,0)*'Charges variables (avancé)'!$H88,0)</f>
        <v>0</v>
      </c>
      <c r="Q658" s="368">
        <f>IF((Q645-'Charges variables (avancé)'!$F88*Commandes!R$14)&lt;'Charges variables (avancé)'!$G88,ROUNDUP(ABS('Charges variables (avancé)'!$G88-(Q645-'Charges variables (avancé)'!$F88*Commandes!R$14))/'Charges variables (avancé)'!$H88,0)*'Charges variables (avancé)'!$H88,0)</f>
        <v>0</v>
      </c>
      <c r="R658" s="368">
        <f>IF((R645-'Charges variables (avancé)'!$F88*Commandes!S$14)&lt;'Charges variables (avancé)'!$G88,ROUNDUP(ABS('Charges variables (avancé)'!$G88-(R645-'Charges variables (avancé)'!$F88*Commandes!S$14))/'Charges variables (avancé)'!$H88,0)*'Charges variables (avancé)'!$H88,0)</f>
        <v>0</v>
      </c>
      <c r="S658" s="368">
        <f>IF((S645-'Charges variables (avancé)'!$F88*Commandes!T$14)&lt;'Charges variables (avancé)'!$G88,ROUNDUP(ABS('Charges variables (avancé)'!$G88-(S645-'Charges variables (avancé)'!$F88*Commandes!T$14))/'Charges variables (avancé)'!$H88,0)*'Charges variables (avancé)'!$H88,0)</f>
        <v>0</v>
      </c>
      <c r="T658" s="368">
        <f>IF((T645-'Charges variables (avancé)'!$F88*Commandes!U$14)&lt;'Charges variables (avancé)'!$G88,ROUNDUP(ABS('Charges variables (avancé)'!$G88-(T645-'Charges variables (avancé)'!$F88*Commandes!U$14))/'Charges variables (avancé)'!$H88,0)*'Charges variables (avancé)'!$H88,0)</f>
        <v>0</v>
      </c>
      <c r="U658" s="368">
        <f>IF((U645-'Charges variables (avancé)'!$F88*Commandes!V$14)&lt;'Charges variables (avancé)'!$G88,ROUNDUP(ABS('Charges variables (avancé)'!$G88-(U645-'Charges variables (avancé)'!$F88*Commandes!V$14))/'Charges variables (avancé)'!$H88,0)*'Charges variables (avancé)'!$H88,0)</f>
        <v>0</v>
      </c>
      <c r="V658" s="368">
        <f>IF((V645-'Charges variables (avancé)'!$F88*Commandes!W$14)&lt;'Charges variables (avancé)'!$G88,ROUNDUP(ABS('Charges variables (avancé)'!$G88-(V645-'Charges variables (avancé)'!$F88*Commandes!W$14))/'Charges variables (avancé)'!$H88,0)*'Charges variables (avancé)'!$H88,0)</f>
        <v>0</v>
      </c>
      <c r="W658" s="368">
        <f>IF((W645-'Charges variables (avancé)'!$F88*Commandes!X$14)&lt;'Charges variables (avancé)'!$G88,ROUNDUP(ABS('Charges variables (avancé)'!$G88-(W645-'Charges variables (avancé)'!$F88*Commandes!X$14))/'Charges variables (avancé)'!$H88,0)*'Charges variables (avancé)'!$H88,0)</f>
        <v>0</v>
      </c>
      <c r="X658" s="368">
        <f>IF((X645-'Charges variables (avancé)'!$F88*Commandes!Y$14)&lt;'Charges variables (avancé)'!$G88,ROUNDUP(ABS('Charges variables (avancé)'!$G88-(X645-'Charges variables (avancé)'!$F88*Commandes!Y$14))/'Charges variables (avancé)'!$H88,0)*'Charges variables (avancé)'!$H88,0)</f>
        <v>0</v>
      </c>
      <c r="Y658" s="368">
        <f>IF((Y645-'Charges variables (avancé)'!$F88*Commandes!Z$14)&lt;'Charges variables (avancé)'!$G88,ROUNDUP(ABS('Charges variables (avancé)'!$G88-(Y645-'Charges variables (avancé)'!$F88*Commandes!Z$14))/'Charges variables (avancé)'!$H88,0)*'Charges variables (avancé)'!$H88,0)</f>
        <v>0</v>
      </c>
      <c r="Z658" s="368">
        <f>IF((Z645-'Charges variables (avancé)'!$F88*Commandes!AA$14)&lt;'Charges variables (avancé)'!$G88,ROUNDUP(ABS('Charges variables (avancé)'!$G88-(Z645-'Charges variables (avancé)'!$F88*Commandes!AA$14))/'Charges variables (avancé)'!$H88,0)*'Charges variables (avancé)'!$H88,0)</f>
        <v>0</v>
      </c>
      <c r="AA658" s="368">
        <f>IF((AA645-'Charges variables (avancé)'!$F88*Commandes!AB$14)&lt;'Charges variables (avancé)'!$G88,ROUNDUP(ABS('Charges variables (avancé)'!$G88-(AA645-'Charges variables (avancé)'!$F88*Commandes!AB$14))/'Charges variables (avancé)'!$H88,0)*'Charges variables (avancé)'!$H88,0)</f>
        <v>0</v>
      </c>
      <c r="AB658" s="368">
        <f>IF((AB645-'Charges variables (avancé)'!$F88*Commandes!AC$14)&lt;'Charges variables (avancé)'!$G88,ROUNDUP(ABS('Charges variables (avancé)'!$G88-(AB645-'Charges variables (avancé)'!$F88*Commandes!AC$14))/'Charges variables (avancé)'!$H88,0)*'Charges variables (avancé)'!$H88,0)</f>
        <v>0</v>
      </c>
      <c r="AC658" s="368">
        <f>IF((AC645-'Charges variables (avancé)'!$F88*Commandes!AD$14)&lt;'Charges variables (avancé)'!$G88,ROUNDUP(ABS('Charges variables (avancé)'!$G88-(AC645-'Charges variables (avancé)'!$F88*Commandes!AD$14))/'Charges variables (avancé)'!$H88,0)*'Charges variables (avancé)'!$H88,0)</f>
        <v>0</v>
      </c>
      <c r="AD658" s="368">
        <f>IF((AD645-'Charges variables (avancé)'!$F88*Commandes!AE$14)&lt;'Charges variables (avancé)'!$G88,ROUNDUP(ABS('Charges variables (avancé)'!$G88-(AD645-'Charges variables (avancé)'!$F88*Commandes!AE$14))/'Charges variables (avancé)'!$H88,0)*'Charges variables (avancé)'!$H88,0)</f>
        <v>0</v>
      </c>
      <c r="AE658" s="368">
        <f>IF((AE645-'Charges variables (avancé)'!$F88*Commandes!AF$14)&lt;'Charges variables (avancé)'!$G88,ROUNDUP(ABS('Charges variables (avancé)'!$G88-(AE645-'Charges variables (avancé)'!$F88*Commandes!AF$14))/'Charges variables (avancé)'!$H88,0)*'Charges variables (avancé)'!$H88,0)</f>
        <v>0</v>
      </c>
      <c r="AF658" s="368">
        <f>IF((AF645-'Charges variables (avancé)'!$F88*Commandes!AG$14)&lt;'Charges variables (avancé)'!$G88,ROUNDUP(ABS('Charges variables (avancé)'!$G88-(AF645-'Charges variables (avancé)'!$F88*Commandes!AG$14))/'Charges variables (avancé)'!$H88,0)*'Charges variables (avancé)'!$H88,0)</f>
        <v>0</v>
      </c>
      <c r="AG658" s="368">
        <f>IF((AG645-'Charges variables (avancé)'!$F88*Commandes!AH$14)&lt;'Charges variables (avancé)'!$G88,ROUNDUP(ABS('Charges variables (avancé)'!$G88-(AG645-'Charges variables (avancé)'!$F88*Commandes!AH$14))/'Charges variables (avancé)'!$H88,0)*'Charges variables (avancé)'!$H88,0)</f>
        <v>0</v>
      </c>
      <c r="AH658" s="368">
        <f>IF((AH645-'Charges variables (avancé)'!$F88*Commandes!AI$14)&lt;'Charges variables (avancé)'!$G88,ROUNDUP(ABS('Charges variables (avancé)'!$G88-(AH645-'Charges variables (avancé)'!$F88*Commandes!AI$14))/'Charges variables (avancé)'!$H88,0)*'Charges variables (avancé)'!$H88,0)</f>
        <v>0</v>
      </c>
      <c r="AI658" s="368">
        <f>IF((AI645-'Charges variables (avancé)'!$F88*Commandes!AJ$14)&lt;'Charges variables (avancé)'!$G88,ROUNDUP(ABS('Charges variables (avancé)'!$G88-(AI645-'Charges variables (avancé)'!$F88*Commandes!AJ$14))/'Charges variables (avancé)'!$H88,0)*'Charges variables (avancé)'!$H88,0)</f>
        <v>0</v>
      </c>
      <c r="AJ658" s="368">
        <f>IF((AJ645-'Charges variables (avancé)'!$F88*Commandes!AK$14)&lt;'Charges variables (avancé)'!$G88,ROUNDUP(ABS('Charges variables (avancé)'!$G88-(AJ645-'Charges variables (avancé)'!$F88*Commandes!AK$14))/'Charges variables (avancé)'!$H88,0)*'Charges variables (avancé)'!$H88,0)</f>
        <v>0</v>
      </c>
      <c r="AK658" s="368">
        <f>IF((AK645-'Charges variables (avancé)'!$F88*Commandes!AL$14)&lt;'Charges variables (avancé)'!$G88,ROUNDUP(ABS('Charges variables (avancé)'!$G88-(AK645-'Charges variables (avancé)'!$F88*Commandes!AL$14))/'Charges variables (avancé)'!$H88,0)*'Charges variables (avancé)'!$H88,0)</f>
        <v>0</v>
      </c>
      <c r="AL658" s="368">
        <f>IF((AL645-'Charges variables (avancé)'!$F88*Commandes!AM$14)&lt;'Charges variables (avancé)'!$G88,ROUNDUP(ABS('Charges variables (avancé)'!$G88-(AL645-'Charges variables (avancé)'!$F88*Commandes!AM$14))/'Charges variables (avancé)'!$H88,0)*'Charges variables (avancé)'!$H88,0)</f>
        <v>0</v>
      </c>
      <c r="AM658" s="368">
        <f>IF((AM645-'Charges variables (avancé)'!$F88*Commandes!AN$14)&lt;'Charges variables (avancé)'!$G88,ROUNDUP(ABS('Charges variables (avancé)'!$G88-(AM645-'Charges variables (avancé)'!$F88*Commandes!AN$14))/'Charges variables (avancé)'!$H88,0)*'Charges variables (avancé)'!$H88,0)</f>
        <v>0</v>
      </c>
      <c r="AN658" s="368">
        <f>IF((AN645-'Charges variables (avancé)'!$F88*Commandes!AO$14)&lt;'Charges variables (avancé)'!$G88,ROUNDUP(ABS('Charges variables (avancé)'!$G88-(AN645-'Charges variables (avancé)'!$F88*Commandes!AO$14))/'Charges variables (avancé)'!$H88,0)*'Charges variables (avancé)'!$H88,0)</f>
        <v>0</v>
      </c>
      <c r="AO658" s="368">
        <f>IF((AO645-'Charges variables (avancé)'!$F88*Commandes!AP$14)&lt;'Charges variables (avancé)'!$G88,ROUNDUP(ABS('Charges variables (avancé)'!$G88-(AO645-'Charges variables (avancé)'!$F88*Commandes!AP$14))/'Charges variables (avancé)'!$H88,0)*'Charges variables (avancé)'!$H88,0)</f>
        <v>0</v>
      </c>
      <c r="AP658" s="368">
        <f>IF((AP645-'Charges variables (avancé)'!$F88*Commandes!AQ$14)&lt;'Charges variables (avancé)'!$G88,ROUNDUP(ABS('Charges variables (avancé)'!$G88-(AP645-'Charges variables (avancé)'!$F88*Commandes!AQ$14))/'Charges variables (avancé)'!$H88,0)*'Charges variables (avancé)'!$H88,0)</f>
        <v>0</v>
      </c>
      <c r="AQ658" s="368">
        <f>IF((AQ645-'Charges variables (avancé)'!$F88*Commandes!AR$14)&lt;'Charges variables (avancé)'!$G88,ROUNDUP(ABS('Charges variables (avancé)'!$G88-(AQ645-'Charges variables (avancé)'!$F88*Commandes!AR$14))/'Charges variables (avancé)'!$H88,0)*'Charges variables (avancé)'!$H88,0)</f>
        <v>0</v>
      </c>
      <c r="AR658" s="368">
        <f>IF((AR645-'Charges variables (avancé)'!$F88*Commandes!AS$14)&lt;'Charges variables (avancé)'!$G88,ROUNDUP(ABS('Charges variables (avancé)'!$G88-(AR645-'Charges variables (avancé)'!$F88*Commandes!AS$14))/'Charges variables (avancé)'!$H88,0)*'Charges variables (avancé)'!$H88,0)</f>
        <v>0</v>
      </c>
      <c r="AS658" s="368">
        <f>IF((AS645-'Charges variables (avancé)'!$F88*Commandes!AT$14)&lt;'Charges variables (avancé)'!$G88,ROUNDUP(ABS('Charges variables (avancé)'!$G88-(AS645-'Charges variables (avancé)'!$F88*Commandes!AT$14))/'Charges variables (avancé)'!$H88,0)*'Charges variables (avancé)'!$H88,0)</f>
        <v>0</v>
      </c>
      <c r="AT658" s="368">
        <f>IF((AT645-'Charges variables (avancé)'!$F88*Commandes!AU$14)&lt;'Charges variables (avancé)'!$G88,ROUNDUP(ABS('Charges variables (avancé)'!$G88-(AT645-'Charges variables (avancé)'!$F88*Commandes!AU$14))/'Charges variables (avancé)'!$H88,0)*'Charges variables (avancé)'!$H88,0)</f>
        <v>0</v>
      </c>
      <c r="AU658" s="368">
        <f>IF((AU645-'Charges variables (avancé)'!$F88*Commandes!AV$14)&lt;'Charges variables (avancé)'!$G88,ROUNDUP(ABS('Charges variables (avancé)'!$G88-(AU645-'Charges variables (avancé)'!$F88*Commandes!AV$14))/'Charges variables (avancé)'!$H88,0)*'Charges variables (avancé)'!$H88,0)</f>
        <v>0</v>
      </c>
      <c r="AV658" s="368">
        <f>IF((AV645-'Charges variables (avancé)'!$F88*Commandes!AW$14)&lt;'Charges variables (avancé)'!$G88,ROUNDUP(ABS('Charges variables (avancé)'!$G88-(AV645-'Charges variables (avancé)'!$F88*Commandes!AW$14))/'Charges variables (avancé)'!$H88,0)*'Charges variables (avancé)'!$H88,0)</f>
        <v>0</v>
      </c>
      <c r="AW658" s="368">
        <f>IF((AW645-'Charges variables (avancé)'!$F88*Commandes!AX$14)&lt;'Charges variables (avancé)'!$G88,ROUNDUP(ABS('Charges variables (avancé)'!$G88-(AW645-'Charges variables (avancé)'!$F88*Commandes!AX$14))/'Charges variables (avancé)'!$H88,0)*'Charges variables (avancé)'!$H88,0)</f>
        <v>0</v>
      </c>
      <c r="AX658" s="368">
        <f>IF((AX645-'Charges variables (avancé)'!$F88*Commandes!AY$14)&lt;'Charges variables (avancé)'!$G88,ROUNDUP(ABS('Charges variables (avancé)'!$G88-(AX645-'Charges variables (avancé)'!$F88*Commandes!AY$14))/'Charges variables (avancé)'!$H88,0)*'Charges variables (avancé)'!$H88,0)</f>
        <v>0</v>
      </c>
      <c r="AY658" s="368">
        <f>IF((AY645-'Charges variables (avancé)'!$F88*Commandes!AZ$14)&lt;'Charges variables (avancé)'!$G88,ROUNDUP(ABS('Charges variables (avancé)'!$G88-(AY645-'Charges variables (avancé)'!$F88*Commandes!AZ$14))/'Charges variables (avancé)'!$H88,0)*'Charges variables (avancé)'!$H88,0)</f>
        <v>0</v>
      </c>
      <c r="AZ658" s="368">
        <f>IF((AZ645-'Charges variables (avancé)'!$F88*Commandes!BA$14)&lt;'Charges variables (avancé)'!$G88,ROUNDUP(ABS('Charges variables (avancé)'!$G88-(AZ645-'Charges variables (avancé)'!$F88*Commandes!BA$14))/'Charges variables (avancé)'!$H88,0)*'Charges variables (avancé)'!$H88,0)</f>
        <v>0</v>
      </c>
      <c r="BA658" s="368">
        <f>IF((BA645-'Charges variables (avancé)'!$F88*Commandes!BB$14)&lt;'Charges variables (avancé)'!$G88,ROUNDUP(ABS('Charges variables (avancé)'!$G88-(BA645-'Charges variables (avancé)'!$F88*Commandes!BB$14))/'Charges variables (avancé)'!$H88,0)*'Charges variables (avancé)'!$H88,0)</f>
        <v>0</v>
      </c>
      <c r="BB658" s="368">
        <f>IF((BB645-'Charges variables (avancé)'!$F88*Commandes!BC$14)&lt;'Charges variables (avancé)'!$G88,ROUNDUP(ABS('Charges variables (avancé)'!$G88-(BB645-'Charges variables (avancé)'!$F88*Commandes!BC$14))/'Charges variables (avancé)'!$H88,0)*'Charges variables (avancé)'!$H88,0)</f>
        <v>0</v>
      </c>
      <c r="BC658" s="368">
        <f>IF((BC645-'Charges variables (avancé)'!$F88*Commandes!BD$14)&lt;'Charges variables (avancé)'!$G88,ROUNDUP(ABS('Charges variables (avancé)'!$G88-(BC645-'Charges variables (avancé)'!$F88*Commandes!BD$14))/'Charges variables (avancé)'!$H88,0)*'Charges variables (avancé)'!$H88,0)</f>
        <v>0</v>
      </c>
      <c r="BD658" s="368">
        <f>IF((BD645-'Charges variables (avancé)'!$F88*Commandes!BE$14)&lt;'Charges variables (avancé)'!$G88,ROUNDUP(ABS('Charges variables (avancé)'!$G88-(BD645-'Charges variables (avancé)'!$F88*Commandes!BE$14))/'Charges variables (avancé)'!$H88,0)*'Charges variables (avancé)'!$H88,0)</f>
        <v>0</v>
      </c>
      <c r="BE658" s="368">
        <f>IF((BE645-'Charges variables (avancé)'!$F88*Commandes!BF$14)&lt;'Charges variables (avancé)'!$G88,ROUNDUP(ABS('Charges variables (avancé)'!$G88-(BE645-'Charges variables (avancé)'!$F88*Commandes!BF$14))/'Charges variables (avancé)'!$H88,0)*'Charges variables (avancé)'!$H88,0)</f>
        <v>0</v>
      </c>
      <c r="BF658" s="368">
        <f>IF((BF645-'Charges variables (avancé)'!$F88*Commandes!BG$14)&lt;'Charges variables (avancé)'!$G88,ROUNDUP(ABS('Charges variables (avancé)'!$G88-(BF645-'Charges variables (avancé)'!$F88*Commandes!BG$14))/'Charges variables (avancé)'!$H88,0)*'Charges variables (avancé)'!$H88,0)</f>
        <v>0</v>
      </c>
      <c r="BG658" s="368">
        <f>IF((BG645-'Charges variables (avancé)'!$F88*Commandes!BH$14)&lt;'Charges variables (avancé)'!$G88,ROUNDUP(ABS('Charges variables (avancé)'!$G88-(BG645-'Charges variables (avancé)'!$F88*Commandes!BH$14))/'Charges variables (avancé)'!$H88,0)*'Charges variables (avancé)'!$H88,0)</f>
        <v>0</v>
      </c>
      <c r="BH658" s="368">
        <f>IF((BH645-'Charges variables (avancé)'!$F88*Commandes!BI$14)&lt;'Charges variables (avancé)'!$G88,ROUNDUP(ABS('Charges variables (avancé)'!$G88-(BH645-'Charges variables (avancé)'!$F88*Commandes!BI$14))/'Charges variables (avancé)'!$H88,0)*'Charges variables (avancé)'!$H88,0)</f>
        <v>0</v>
      </c>
      <c r="BI658" s="368">
        <f>IF((BI645-'Charges variables (avancé)'!$F88*Commandes!BJ$14)&lt;'Charges variables (avancé)'!$G88,ROUNDUP(ABS('Charges variables (avancé)'!$G88-(BI645-'Charges variables (avancé)'!$F88*Commandes!BJ$14))/'Charges variables (avancé)'!$H88,0)*'Charges variables (avancé)'!$H88,0)</f>
        <v>0</v>
      </c>
      <c r="BJ658" s="368">
        <f>IF((BJ645-'Charges variables (avancé)'!$F88*Commandes!BK$14)&lt;'Charges variables (avancé)'!$G88,ROUNDUP(ABS('Charges variables (avancé)'!$G88-(BJ645-'Charges variables (avancé)'!$F88*Commandes!BK$14))/'Charges variables (avancé)'!$H88,0)*'Charges variables (avancé)'!$H88,0)</f>
        <v>0</v>
      </c>
    </row>
    <row r="659" spans="2:62" ht="15" customHeight="1">
      <c r="B659" s="366">
        <f>'Charges variables (avancé)'!$C$89</f>
        <v>0</v>
      </c>
      <c r="C659" s="368">
        <f>IF((C646-'Charges variables (avancé)'!$F89*Commandes!D$14)&lt;'Charges variables (avancé)'!$G89,ROUNDUP(ABS('Charges variables (avancé)'!$G89-(C646-'Charges variables (avancé)'!$F89*Commandes!D$14))/'Charges variables (avancé)'!$H89,0)*'Charges variables (avancé)'!$H89,0)</f>
        <v>0</v>
      </c>
      <c r="D659" s="368">
        <f>IF((D646-'Charges variables (avancé)'!$F89*Commandes!E$14)&lt;'Charges variables (avancé)'!$G89,ROUNDUP(ABS('Charges variables (avancé)'!$G89-(D646-'Charges variables (avancé)'!$F89*Commandes!E$14))/'Charges variables (avancé)'!$H89,0)*'Charges variables (avancé)'!$H89,0)</f>
        <v>0</v>
      </c>
      <c r="E659" s="368">
        <f>IF((E646-'Charges variables (avancé)'!$F89*Commandes!F$14)&lt;'Charges variables (avancé)'!$G89,ROUNDUP(ABS('Charges variables (avancé)'!$G89-(E646-'Charges variables (avancé)'!$F89*Commandes!F$14))/'Charges variables (avancé)'!$H89,0)*'Charges variables (avancé)'!$H89,0)</f>
        <v>0</v>
      </c>
      <c r="F659" s="368">
        <f>IF((F646-'Charges variables (avancé)'!$F89*Commandes!G$14)&lt;'Charges variables (avancé)'!$G89,ROUNDUP(ABS('Charges variables (avancé)'!$G89-(F646-'Charges variables (avancé)'!$F89*Commandes!G$14))/'Charges variables (avancé)'!$H89,0)*'Charges variables (avancé)'!$H89,0)</f>
        <v>0</v>
      </c>
      <c r="G659" s="368">
        <f>IF((G646-'Charges variables (avancé)'!$F89*Commandes!H$14)&lt;'Charges variables (avancé)'!$G89,ROUNDUP(ABS('Charges variables (avancé)'!$G89-(G646-'Charges variables (avancé)'!$F89*Commandes!H$14))/'Charges variables (avancé)'!$H89,0)*'Charges variables (avancé)'!$H89,0)</f>
        <v>0</v>
      </c>
      <c r="H659" s="368">
        <f>IF((H646-'Charges variables (avancé)'!$F89*Commandes!I$14)&lt;'Charges variables (avancé)'!$G89,ROUNDUP(ABS('Charges variables (avancé)'!$G89-(H646-'Charges variables (avancé)'!$F89*Commandes!I$14))/'Charges variables (avancé)'!$H89,0)*'Charges variables (avancé)'!$H89,0)</f>
        <v>0</v>
      </c>
      <c r="I659" s="368">
        <f>IF((I646-'Charges variables (avancé)'!$F89*Commandes!J$14)&lt;'Charges variables (avancé)'!$G89,ROUNDUP(ABS('Charges variables (avancé)'!$G89-(I646-'Charges variables (avancé)'!$F89*Commandes!J$14))/'Charges variables (avancé)'!$H89,0)*'Charges variables (avancé)'!$H89,0)</f>
        <v>0</v>
      </c>
      <c r="J659" s="368">
        <f>IF((J646-'Charges variables (avancé)'!$F89*Commandes!K$14)&lt;'Charges variables (avancé)'!$G89,ROUNDUP(ABS('Charges variables (avancé)'!$G89-(J646-'Charges variables (avancé)'!$F89*Commandes!K$14))/'Charges variables (avancé)'!$H89,0)*'Charges variables (avancé)'!$H89,0)</f>
        <v>0</v>
      </c>
      <c r="K659" s="368">
        <f>IF((K646-'Charges variables (avancé)'!$F89*Commandes!L$14)&lt;'Charges variables (avancé)'!$G89,ROUNDUP(ABS('Charges variables (avancé)'!$G89-(K646-'Charges variables (avancé)'!$F89*Commandes!L$14))/'Charges variables (avancé)'!$H89,0)*'Charges variables (avancé)'!$H89,0)</f>
        <v>0</v>
      </c>
      <c r="L659" s="368">
        <f>IF((L646-'Charges variables (avancé)'!$F89*Commandes!M$14)&lt;'Charges variables (avancé)'!$G89,ROUNDUP(ABS('Charges variables (avancé)'!$G89-(L646-'Charges variables (avancé)'!$F89*Commandes!M$14))/'Charges variables (avancé)'!$H89,0)*'Charges variables (avancé)'!$H89,0)</f>
        <v>0</v>
      </c>
      <c r="M659" s="368">
        <f>IF((M646-'Charges variables (avancé)'!$F89*Commandes!N$14)&lt;'Charges variables (avancé)'!$G89,ROUNDUP(ABS('Charges variables (avancé)'!$G89-(M646-'Charges variables (avancé)'!$F89*Commandes!N$14))/'Charges variables (avancé)'!$H89,0)*'Charges variables (avancé)'!$H89,0)</f>
        <v>0</v>
      </c>
      <c r="N659" s="368">
        <f>IF((N646-'Charges variables (avancé)'!$F89*Commandes!O$14)&lt;'Charges variables (avancé)'!$G89,ROUNDUP(ABS('Charges variables (avancé)'!$G89-(N646-'Charges variables (avancé)'!$F89*Commandes!O$14))/'Charges variables (avancé)'!$H89,0)*'Charges variables (avancé)'!$H89,0)</f>
        <v>0</v>
      </c>
      <c r="O659" s="368">
        <f>IF((O646-'Charges variables (avancé)'!$F89*Commandes!P$14)&lt;'Charges variables (avancé)'!$G89,ROUNDUP(ABS('Charges variables (avancé)'!$G89-(O646-'Charges variables (avancé)'!$F89*Commandes!P$14))/'Charges variables (avancé)'!$H89,0)*'Charges variables (avancé)'!$H89,0)</f>
        <v>0</v>
      </c>
      <c r="P659" s="368">
        <f>IF((P646-'Charges variables (avancé)'!$F89*Commandes!Q$14)&lt;'Charges variables (avancé)'!$G89,ROUNDUP(ABS('Charges variables (avancé)'!$G89-(P646-'Charges variables (avancé)'!$F89*Commandes!Q$14))/'Charges variables (avancé)'!$H89,0)*'Charges variables (avancé)'!$H89,0)</f>
        <v>0</v>
      </c>
      <c r="Q659" s="368">
        <f>IF((Q646-'Charges variables (avancé)'!$F89*Commandes!R$14)&lt;'Charges variables (avancé)'!$G89,ROUNDUP(ABS('Charges variables (avancé)'!$G89-(Q646-'Charges variables (avancé)'!$F89*Commandes!R$14))/'Charges variables (avancé)'!$H89,0)*'Charges variables (avancé)'!$H89,0)</f>
        <v>0</v>
      </c>
      <c r="R659" s="368">
        <f>IF((R646-'Charges variables (avancé)'!$F89*Commandes!S$14)&lt;'Charges variables (avancé)'!$G89,ROUNDUP(ABS('Charges variables (avancé)'!$G89-(R646-'Charges variables (avancé)'!$F89*Commandes!S$14))/'Charges variables (avancé)'!$H89,0)*'Charges variables (avancé)'!$H89,0)</f>
        <v>0</v>
      </c>
      <c r="S659" s="368">
        <f>IF((S646-'Charges variables (avancé)'!$F89*Commandes!T$14)&lt;'Charges variables (avancé)'!$G89,ROUNDUP(ABS('Charges variables (avancé)'!$G89-(S646-'Charges variables (avancé)'!$F89*Commandes!T$14))/'Charges variables (avancé)'!$H89,0)*'Charges variables (avancé)'!$H89,0)</f>
        <v>0</v>
      </c>
      <c r="T659" s="368">
        <f>IF((T646-'Charges variables (avancé)'!$F89*Commandes!U$14)&lt;'Charges variables (avancé)'!$G89,ROUNDUP(ABS('Charges variables (avancé)'!$G89-(T646-'Charges variables (avancé)'!$F89*Commandes!U$14))/'Charges variables (avancé)'!$H89,0)*'Charges variables (avancé)'!$H89,0)</f>
        <v>0</v>
      </c>
      <c r="U659" s="368">
        <f>IF((U646-'Charges variables (avancé)'!$F89*Commandes!V$14)&lt;'Charges variables (avancé)'!$G89,ROUNDUP(ABS('Charges variables (avancé)'!$G89-(U646-'Charges variables (avancé)'!$F89*Commandes!V$14))/'Charges variables (avancé)'!$H89,0)*'Charges variables (avancé)'!$H89,0)</f>
        <v>0</v>
      </c>
      <c r="V659" s="368">
        <f>IF((V646-'Charges variables (avancé)'!$F89*Commandes!W$14)&lt;'Charges variables (avancé)'!$G89,ROUNDUP(ABS('Charges variables (avancé)'!$G89-(V646-'Charges variables (avancé)'!$F89*Commandes!W$14))/'Charges variables (avancé)'!$H89,0)*'Charges variables (avancé)'!$H89,0)</f>
        <v>0</v>
      </c>
      <c r="W659" s="368">
        <f>IF((W646-'Charges variables (avancé)'!$F89*Commandes!X$14)&lt;'Charges variables (avancé)'!$G89,ROUNDUP(ABS('Charges variables (avancé)'!$G89-(W646-'Charges variables (avancé)'!$F89*Commandes!X$14))/'Charges variables (avancé)'!$H89,0)*'Charges variables (avancé)'!$H89,0)</f>
        <v>0</v>
      </c>
      <c r="X659" s="368">
        <f>IF((X646-'Charges variables (avancé)'!$F89*Commandes!Y$14)&lt;'Charges variables (avancé)'!$G89,ROUNDUP(ABS('Charges variables (avancé)'!$G89-(X646-'Charges variables (avancé)'!$F89*Commandes!Y$14))/'Charges variables (avancé)'!$H89,0)*'Charges variables (avancé)'!$H89,0)</f>
        <v>0</v>
      </c>
      <c r="Y659" s="368">
        <f>IF((Y646-'Charges variables (avancé)'!$F89*Commandes!Z$14)&lt;'Charges variables (avancé)'!$G89,ROUNDUP(ABS('Charges variables (avancé)'!$G89-(Y646-'Charges variables (avancé)'!$F89*Commandes!Z$14))/'Charges variables (avancé)'!$H89,0)*'Charges variables (avancé)'!$H89,0)</f>
        <v>0</v>
      </c>
      <c r="Z659" s="368">
        <f>IF((Z646-'Charges variables (avancé)'!$F89*Commandes!AA$14)&lt;'Charges variables (avancé)'!$G89,ROUNDUP(ABS('Charges variables (avancé)'!$G89-(Z646-'Charges variables (avancé)'!$F89*Commandes!AA$14))/'Charges variables (avancé)'!$H89,0)*'Charges variables (avancé)'!$H89,0)</f>
        <v>0</v>
      </c>
      <c r="AA659" s="368">
        <f>IF((AA646-'Charges variables (avancé)'!$F89*Commandes!AB$14)&lt;'Charges variables (avancé)'!$G89,ROUNDUP(ABS('Charges variables (avancé)'!$G89-(AA646-'Charges variables (avancé)'!$F89*Commandes!AB$14))/'Charges variables (avancé)'!$H89,0)*'Charges variables (avancé)'!$H89,0)</f>
        <v>0</v>
      </c>
      <c r="AB659" s="368">
        <f>IF((AB646-'Charges variables (avancé)'!$F89*Commandes!AC$14)&lt;'Charges variables (avancé)'!$G89,ROUNDUP(ABS('Charges variables (avancé)'!$G89-(AB646-'Charges variables (avancé)'!$F89*Commandes!AC$14))/'Charges variables (avancé)'!$H89,0)*'Charges variables (avancé)'!$H89,0)</f>
        <v>0</v>
      </c>
      <c r="AC659" s="368">
        <f>IF((AC646-'Charges variables (avancé)'!$F89*Commandes!AD$14)&lt;'Charges variables (avancé)'!$G89,ROUNDUP(ABS('Charges variables (avancé)'!$G89-(AC646-'Charges variables (avancé)'!$F89*Commandes!AD$14))/'Charges variables (avancé)'!$H89,0)*'Charges variables (avancé)'!$H89,0)</f>
        <v>0</v>
      </c>
      <c r="AD659" s="368">
        <f>IF((AD646-'Charges variables (avancé)'!$F89*Commandes!AE$14)&lt;'Charges variables (avancé)'!$G89,ROUNDUP(ABS('Charges variables (avancé)'!$G89-(AD646-'Charges variables (avancé)'!$F89*Commandes!AE$14))/'Charges variables (avancé)'!$H89,0)*'Charges variables (avancé)'!$H89,0)</f>
        <v>0</v>
      </c>
      <c r="AE659" s="368">
        <f>IF((AE646-'Charges variables (avancé)'!$F89*Commandes!AF$14)&lt;'Charges variables (avancé)'!$G89,ROUNDUP(ABS('Charges variables (avancé)'!$G89-(AE646-'Charges variables (avancé)'!$F89*Commandes!AF$14))/'Charges variables (avancé)'!$H89,0)*'Charges variables (avancé)'!$H89,0)</f>
        <v>0</v>
      </c>
      <c r="AF659" s="368">
        <f>IF((AF646-'Charges variables (avancé)'!$F89*Commandes!AG$14)&lt;'Charges variables (avancé)'!$G89,ROUNDUP(ABS('Charges variables (avancé)'!$G89-(AF646-'Charges variables (avancé)'!$F89*Commandes!AG$14))/'Charges variables (avancé)'!$H89,0)*'Charges variables (avancé)'!$H89,0)</f>
        <v>0</v>
      </c>
      <c r="AG659" s="368">
        <f>IF((AG646-'Charges variables (avancé)'!$F89*Commandes!AH$14)&lt;'Charges variables (avancé)'!$G89,ROUNDUP(ABS('Charges variables (avancé)'!$G89-(AG646-'Charges variables (avancé)'!$F89*Commandes!AH$14))/'Charges variables (avancé)'!$H89,0)*'Charges variables (avancé)'!$H89,0)</f>
        <v>0</v>
      </c>
      <c r="AH659" s="368">
        <f>IF((AH646-'Charges variables (avancé)'!$F89*Commandes!AI$14)&lt;'Charges variables (avancé)'!$G89,ROUNDUP(ABS('Charges variables (avancé)'!$G89-(AH646-'Charges variables (avancé)'!$F89*Commandes!AI$14))/'Charges variables (avancé)'!$H89,0)*'Charges variables (avancé)'!$H89,0)</f>
        <v>0</v>
      </c>
      <c r="AI659" s="368">
        <f>IF((AI646-'Charges variables (avancé)'!$F89*Commandes!AJ$14)&lt;'Charges variables (avancé)'!$G89,ROUNDUP(ABS('Charges variables (avancé)'!$G89-(AI646-'Charges variables (avancé)'!$F89*Commandes!AJ$14))/'Charges variables (avancé)'!$H89,0)*'Charges variables (avancé)'!$H89,0)</f>
        <v>0</v>
      </c>
      <c r="AJ659" s="368">
        <f>IF((AJ646-'Charges variables (avancé)'!$F89*Commandes!AK$14)&lt;'Charges variables (avancé)'!$G89,ROUNDUP(ABS('Charges variables (avancé)'!$G89-(AJ646-'Charges variables (avancé)'!$F89*Commandes!AK$14))/'Charges variables (avancé)'!$H89,0)*'Charges variables (avancé)'!$H89,0)</f>
        <v>0</v>
      </c>
      <c r="AK659" s="368">
        <f>IF((AK646-'Charges variables (avancé)'!$F89*Commandes!AL$14)&lt;'Charges variables (avancé)'!$G89,ROUNDUP(ABS('Charges variables (avancé)'!$G89-(AK646-'Charges variables (avancé)'!$F89*Commandes!AL$14))/'Charges variables (avancé)'!$H89,0)*'Charges variables (avancé)'!$H89,0)</f>
        <v>0</v>
      </c>
      <c r="AL659" s="368">
        <f>IF((AL646-'Charges variables (avancé)'!$F89*Commandes!AM$14)&lt;'Charges variables (avancé)'!$G89,ROUNDUP(ABS('Charges variables (avancé)'!$G89-(AL646-'Charges variables (avancé)'!$F89*Commandes!AM$14))/'Charges variables (avancé)'!$H89,0)*'Charges variables (avancé)'!$H89,0)</f>
        <v>0</v>
      </c>
      <c r="AM659" s="368">
        <f>IF((AM646-'Charges variables (avancé)'!$F89*Commandes!AN$14)&lt;'Charges variables (avancé)'!$G89,ROUNDUP(ABS('Charges variables (avancé)'!$G89-(AM646-'Charges variables (avancé)'!$F89*Commandes!AN$14))/'Charges variables (avancé)'!$H89,0)*'Charges variables (avancé)'!$H89,0)</f>
        <v>0</v>
      </c>
      <c r="AN659" s="368">
        <f>IF((AN646-'Charges variables (avancé)'!$F89*Commandes!AO$14)&lt;'Charges variables (avancé)'!$G89,ROUNDUP(ABS('Charges variables (avancé)'!$G89-(AN646-'Charges variables (avancé)'!$F89*Commandes!AO$14))/'Charges variables (avancé)'!$H89,0)*'Charges variables (avancé)'!$H89,0)</f>
        <v>0</v>
      </c>
      <c r="AO659" s="368">
        <f>IF((AO646-'Charges variables (avancé)'!$F89*Commandes!AP$14)&lt;'Charges variables (avancé)'!$G89,ROUNDUP(ABS('Charges variables (avancé)'!$G89-(AO646-'Charges variables (avancé)'!$F89*Commandes!AP$14))/'Charges variables (avancé)'!$H89,0)*'Charges variables (avancé)'!$H89,0)</f>
        <v>0</v>
      </c>
      <c r="AP659" s="368">
        <f>IF((AP646-'Charges variables (avancé)'!$F89*Commandes!AQ$14)&lt;'Charges variables (avancé)'!$G89,ROUNDUP(ABS('Charges variables (avancé)'!$G89-(AP646-'Charges variables (avancé)'!$F89*Commandes!AQ$14))/'Charges variables (avancé)'!$H89,0)*'Charges variables (avancé)'!$H89,0)</f>
        <v>0</v>
      </c>
      <c r="AQ659" s="368">
        <f>IF((AQ646-'Charges variables (avancé)'!$F89*Commandes!AR$14)&lt;'Charges variables (avancé)'!$G89,ROUNDUP(ABS('Charges variables (avancé)'!$G89-(AQ646-'Charges variables (avancé)'!$F89*Commandes!AR$14))/'Charges variables (avancé)'!$H89,0)*'Charges variables (avancé)'!$H89,0)</f>
        <v>0</v>
      </c>
      <c r="AR659" s="368">
        <f>IF((AR646-'Charges variables (avancé)'!$F89*Commandes!AS$14)&lt;'Charges variables (avancé)'!$G89,ROUNDUP(ABS('Charges variables (avancé)'!$G89-(AR646-'Charges variables (avancé)'!$F89*Commandes!AS$14))/'Charges variables (avancé)'!$H89,0)*'Charges variables (avancé)'!$H89,0)</f>
        <v>0</v>
      </c>
      <c r="AS659" s="368">
        <f>IF((AS646-'Charges variables (avancé)'!$F89*Commandes!AT$14)&lt;'Charges variables (avancé)'!$G89,ROUNDUP(ABS('Charges variables (avancé)'!$G89-(AS646-'Charges variables (avancé)'!$F89*Commandes!AT$14))/'Charges variables (avancé)'!$H89,0)*'Charges variables (avancé)'!$H89,0)</f>
        <v>0</v>
      </c>
      <c r="AT659" s="368">
        <f>IF((AT646-'Charges variables (avancé)'!$F89*Commandes!AU$14)&lt;'Charges variables (avancé)'!$G89,ROUNDUP(ABS('Charges variables (avancé)'!$G89-(AT646-'Charges variables (avancé)'!$F89*Commandes!AU$14))/'Charges variables (avancé)'!$H89,0)*'Charges variables (avancé)'!$H89,0)</f>
        <v>0</v>
      </c>
      <c r="AU659" s="368">
        <f>IF((AU646-'Charges variables (avancé)'!$F89*Commandes!AV$14)&lt;'Charges variables (avancé)'!$G89,ROUNDUP(ABS('Charges variables (avancé)'!$G89-(AU646-'Charges variables (avancé)'!$F89*Commandes!AV$14))/'Charges variables (avancé)'!$H89,0)*'Charges variables (avancé)'!$H89,0)</f>
        <v>0</v>
      </c>
      <c r="AV659" s="368">
        <f>IF((AV646-'Charges variables (avancé)'!$F89*Commandes!AW$14)&lt;'Charges variables (avancé)'!$G89,ROUNDUP(ABS('Charges variables (avancé)'!$G89-(AV646-'Charges variables (avancé)'!$F89*Commandes!AW$14))/'Charges variables (avancé)'!$H89,0)*'Charges variables (avancé)'!$H89,0)</f>
        <v>0</v>
      </c>
      <c r="AW659" s="368">
        <f>IF((AW646-'Charges variables (avancé)'!$F89*Commandes!AX$14)&lt;'Charges variables (avancé)'!$G89,ROUNDUP(ABS('Charges variables (avancé)'!$G89-(AW646-'Charges variables (avancé)'!$F89*Commandes!AX$14))/'Charges variables (avancé)'!$H89,0)*'Charges variables (avancé)'!$H89,0)</f>
        <v>0</v>
      </c>
      <c r="AX659" s="368">
        <f>IF((AX646-'Charges variables (avancé)'!$F89*Commandes!AY$14)&lt;'Charges variables (avancé)'!$G89,ROUNDUP(ABS('Charges variables (avancé)'!$G89-(AX646-'Charges variables (avancé)'!$F89*Commandes!AY$14))/'Charges variables (avancé)'!$H89,0)*'Charges variables (avancé)'!$H89,0)</f>
        <v>0</v>
      </c>
      <c r="AY659" s="368">
        <f>IF((AY646-'Charges variables (avancé)'!$F89*Commandes!AZ$14)&lt;'Charges variables (avancé)'!$G89,ROUNDUP(ABS('Charges variables (avancé)'!$G89-(AY646-'Charges variables (avancé)'!$F89*Commandes!AZ$14))/'Charges variables (avancé)'!$H89,0)*'Charges variables (avancé)'!$H89,0)</f>
        <v>0</v>
      </c>
      <c r="AZ659" s="368">
        <f>IF((AZ646-'Charges variables (avancé)'!$F89*Commandes!BA$14)&lt;'Charges variables (avancé)'!$G89,ROUNDUP(ABS('Charges variables (avancé)'!$G89-(AZ646-'Charges variables (avancé)'!$F89*Commandes!BA$14))/'Charges variables (avancé)'!$H89,0)*'Charges variables (avancé)'!$H89,0)</f>
        <v>0</v>
      </c>
      <c r="BA659" s="368">
        <f>IF((BA646-'Charges variables (avancé)'!$F89*Commandes!BB$14)&lt;'Charges variables (avancé)'!$G89,ROUNDUP(ABS('Charges variables (avancé)'!$G89-(BA646-'Charges variables (avancé)'!$F89*Commandes!BB$14))/'Charges variables (avancé)'!$H89,0)*'Charges variables (avancé)'!$H89,0)</f>
        <v>0</v>
      </c>
      <c r="BB659" s="368">
        <f>IF((BB646-'Charges variables (avancé)'!$F89*Commandes!BC$14)&lt;'Charges variables (avancé)'!$G89,ROUNDUP(ABS('Charges variables (avancé)'!$G89-(BB646-'Charges variables (avancé)'!$F89*Commandes!BC$14))/'Charges variables (avancé)'!$H89,0)*'Charges variables (avancé)'!$H89,0)</f>
        <v>0</v>
      </c>
      <c r="BC659" s="368">
        <f>IF((BC646-'Charges variables (avancé)'!$F89*Commandes!BD$14)&lt;'Charges variables (avancé)'!$G89,ROUNDUP(ABS('Charges variables (avancé)'!$G89-(BC646-'Charges variables (avancé)'!$F89*Commandes!BD$14))/'Charges variables (avancé)'!$H89,0)*'Charges variables (avancé)'!$H89,0)</f>
        <v>0</v>
      </c>
      <c r="BD659" s="368">
        <f>IF((BD646-'Charges variables (avancé)'!$F89*Commandes!BE$14)&lt;'Charges variables (avancé)'!$G89,ROUNDUP(ABS('Charges variables (avancé)'!$G89-(BD646-'Charges variables (avancé)'!$F89*Commandes!BE$14))/'Charges variables (avancé)'!$H89,0)*'Charges variables (avancé)'!$H89,0)</f>
        <v>0</v>
      </c>
      <c r="BE659" s="368">
        <f>IF((BE646-'Charges variables (avancé)'!$F89*Commandes!BF$14)&lt;'Charges variables (avancé)'!$G89,ROUNDUP(ABS('Charges variables (avancé)'!$G89-(BE646-'Charges variables (avancé)'!$F89*Commandes!BF$14))/'Charges variables (avancé)'!$H89,0)*'Charges variables (avancé)'!$H89,0)</f>
        <v>0</v>
      </c>
      <c r="BF659" s="368">
        <f>IF((BF646-'Charges variables (avancé)'!$F89*Commandes!BG$14)&lt;'Charges variables (avancé)'!$G89,ROUNDUP(ABS('Charges variables (avancé)'!$G89-(BF646-'Charges variables (avancé)'!$F89*Commandes!BG$14))/'Charges variables (avancé)'!$H89,0)*'Charges variables (avancé)'!$H89,0)</f>
        <v>0</v>
      </c>
      <c r="BG659" s="368">
        <f>IF((BG646-'Charges variables (avancé)'!$F89*Commandes!BH$14)&lt;'Charges variables (avancé)'!$G89,ROUNDUP(ABS('Charges variables (avancé)'!$G89-(BG646-'Charges variables (avancé)'!$F89*Commandes!BH$14))/'Charges variables (avancé)'!$H89,0)*'Charges variables (avancé)'!$H89,0)</f>
        <v>0</v>
      </c>
      <c r="BH659" s="368">
        <f>IF((BH646-'Charges variables (avancé)'!$F89*Commandes!BI$14)&lt;'Charges variables (avancé)'!$G89,ROUNDUP(ABS('Charges variables (avancé)'!$G89-(BH646-'Charges variables (avancé)'!$F89*Commandes!BI$14))/'Charges variables (avancé)'!$H89,0)*'Charges variables (avancé)'!$H89,0)</f>
        <v>0</v>
      </c>
      <c r="BI659" s="368">
        <f>IF((BI646-'Charges variables (avancé)'!$F89*Commandes!BJ$14)&lt;'Charges variables (avancé)'!$G89,ROUNDUP(ABS('Charges variables (avancé)'!$G89-(BI646-'Charges variables (avancé)'!$F89*Commandes!BJ$14))/'Charges variables (avancé)'!$H89,0)*'Charges variables (avancé)'!$H89,0)</f>
        <v>0</v>
      </c>
      <c r="BJ659" s="368">
        <f>IF((BJ646-'Charges variables (avancé)'!$F89*Commandes!BK$14)&lt;'Charges variables (avancé)'!$G89,ROUNDUP(ABS('Charges variables (avancé)'!$G89-(BJ646-'Charges variables (avancé)'!$F89*Commandes!BK$14))/'Charges variables (avancé)'!$H89,0)*'Charges variables (avancé)'!$H89,0)</f>
        <v>0</v>
      </c>
    </row>
    <row r="660" spans="2:62" ht="15" customHeight="1"/>
    <row r="661" spans="2:62" ht="15" customHeight="1">
      <c r="B661" s="104" t="s">
        <v>167</v>
      </c>
      <c r="C661" s="11"/>
      <c r="D661" s="11"/>
      <c r="E661" s="11"/>
      <c r="F661" s="32"/>
    </row>
    <row r="662" spans="2:62" ht="15" customHeight="1"/>
    <row r="663" spans="2:62" ht="15" customHeight="1">
      <c r="B663" s="81"/>
      <c r="C663" s="475" t="s">
        <v>18</v>
      </c>
      <c r="D663" s="476"/>
      <c r="E663" s="476"/>
      <c r="F663" s="476"/>
      <c r="G663" s="476"/>
      <c r="H663" s="476"/>
      <c r="I663" s="476"/>
      <c r="J663" s="476"/>
      <c r="K663" s="476"/>
      <c r="L663" s="476"/>
      <c r="M663" s="476"/>
      <c r="N663" s="476"/>
      <c r="O663" s="473" t="s">
        <v>19</v>
      </c>
      <c r="P663" s="473"/>
      <c r="Q663" s="473"/>
      <c r="R663" s="473"/>
      <c r="S663" s="473"/>
      <c r="T663" s="473"/>
      <c r="U663" s="473"/>
      <c r="V663" s="473"/>
      <c r="W663" s="473"/>
      <c r="X663" s="473"/>
      <c r="Y663" s="473"/>
      <c r="Z663" s="473"/>
      <c r="AA663" s="475" t="s">
        <v>20</v>
      </c>
      <c r="AB663" s="476"/>
      <c r="AC663" s="476"/>
      <c r="AD663" s="476"/>
      <c r="AE663" s="476"/>
      <c r="AF663" s="476"/>
      <c r="AG663" s="476"/>
      <c r="AH663" s="476"/>
      <c r="AI663" s="476"/>
      <c r="AJ663" s="476"/>
      <c r="AK663" s="476"/>
      <c r="AL663" s="476"/>
      <c r="AM663" s="473" t="s">
        <v>32</v>
      </c>
      <c r="AN663" s="473"/>
      <c r="AO663" s="473"/>
      <c r="AP663" s="473"/>
      <c r="AQ663" s="473"/>
      <c r="AR663" s="473"/>
      <c r="AS663" s="473"/>
      <c r="AT663" s="473"/>
      <c r="AU663" s="473"/>
      <c r="AV663" s="473"/>
      <c r="AW663" s="473"/>
      <c r="AX663" s="473"/>
      <c r="AY663" s="473" t="s">
        <v>33</v>
      </c>
      <c r="AZ663" s="473"/>
      <c r="BA663" s="473"/>
      <c r="BB663" s="473"/>
      <c r="BC663" s="473"/>
      <c r="BD663" s="473"/>
      <c r="BE663" s="473"/>
      <c r="BF663" s="473"/>
      <c r="BG663" s="473"/>
      <c r="BH663" s="473"/>
      <c r="BI663" s="473"/>
      <c r="BJ663" s="473"/>
    </row>
    <row r="664" spans="2:62" ht="15" customHeight="1">
      <c r="B664" s="83" t="s">
        <v>36</v>
      </c>
      <c r="C664" s="18">
        <f>CONFIG!$D$7</f>
        <v>41640</v>
      </c>
      <c r="D664" s="18">
        <f>DATE(YEAR(C664),MONTH(C664)+1,DAY(C664))</f>
        <v>41671</v>
      </c>
      <c r="E664" s="18">
        <f t="shared" ref="E664:BJ664" si="393">DATE(YEAR(D664),MONTH(D664)+1,DAY(D664))</f>
        <v>41699</v>
      </c>
      <c r="F664" s="18">
        <f t="shared" si="393"/>
        <v>41730</v>
      </c>
      <c r="G664" s="18">
        <f t="shared" si="393"/>
        <v>41760</v>
      </c>
      <c r="H664" s="18">
        <f t="shared" si="393"/>
        <v>41791</v>
      </c>
      <c r="I664" s="18">
        <f t="shared" si="393"/>
        <v>41821</v>
      </c>
      <c r="J664" s="18">
        <f t="shared" si="393"/>
        <v>41852</v>
      </c>
      <c r="K664" s="18">
        <f t="shared" si="393"/>
        <v>41883</v>
      </c>
      <c r="L664" s="18">
        <f t="shared" si="393"/>
        <v>41913</v>
      </c>
      <c r="M664" s="18">
        <f t="shared" si="393"/>
        <v>41944</v>
      </c>
      <c r="N664" s="18">
        <f t="shared" si="393"/>
        <v>41974</v>
      </c>
      <c r="O664" s="18">
        <f t="shared" si="393"/>
        <v>42005</v>
      </c>
      <c r="P664" s="18">
        <f t="shared" si="393"/>
        <v>42036</v>
      </c>
      <c r="Q664" s="18">
        <f t="shared" si="393"/>
        <v>42064</v>
      </c>
      <c r="R664" s="18">
        <f t="shared" si="393"/>
        <v>42095</v>
      </c>
      <c r="S664" s="18">
        <f t="shared" si="393"/>
        <v>42125</v>
      </c>
      <c r="T664" s="18">
        <f t="shared" si="393"/>
        <v>42156</v>
      </c>
      <c r="U664" s="18">
        <f t="shared" si="393"/>
        <v>42186</v>
      </c>
      <c r="V664" s="18">
        <f t="shared" si="393"/>
        <v>42217</v>
      </c>
      <c r="W664" s="18">
        <f t="shared" si="393"/>
        <v>42248</v>
      </c>
      <c r="X664" s="18">
        <f t="shared" si="393"/>
        <v>42278</v>
      </c>
      <c r="Y664" s="18">
        <f t="shared" si="393"/>
        <v>42309</v>
      </c>
      <c r="Z664" s="18">
        <f t="shared" si="393"/>
        <v>42339</v>
      </c>
      <c r="AA664" s="18">
        <f t="shared" si="393"/>
        <v>42370</v>
      </c>
      <c r="AB664" s="18">
        <f t="shared" si="393"/>
        <v>42401</v>
      </c>
      <c r="AC664" s="18">
        <f t="shared" si="393"/>
        <v>42430</v>
      </c>
      <c r="AD664" s="18">
        <f t="shared" si="393"/>
        <v>42461</v>
      </c>
      <c r="AE664" s="18">
        <f t="shared" si="393"/>
        <v>42491</v>
      </c>
      <c r="AF664" s="18">
        <f t="shared" si="393"/>
        <v>42522</v>
      </c>
      <c r="AG664" s="18">
        <f t="shared" si="393"/>
        <v>42552</v>
      </c>
      <c r="AH664" s="18">
        <f t="shared" si="393"/>
        <v>42583</v>
      </c>
      <c r="AI664" s="18">
        <f t="shared" si="393"/>
        <v>42614</v>
      </c>
      <c r="AJ664" s="18">
        <f t="shared" si="393"/>
        <v>42644</v>
      </c>
      <c r="AK664" s="18">
        <f t="shared" si="393"/>
        <v>42675</v>
      </c>
      <c r="AL664" s="18">
        <f t="shared" si="393"/>
        <v>42705</v>
      </c>
      <c r="AM664" s="18">
        <f t="shared" si="393"/>
        <v>42736</v>
      </c>
      <c r="AN664" s="18">
        <f t="shared" si="393"/>
        <v>42767</v>
      </c>
      <c r="AO664" s="18">
        <f t="shared" si="393"/>
        <v>42795</v>
      </c>
      <c r="AP664" s="18">
        <f t="shared" si="393"/>
        <v>42826</v>
      </c>
      <c r="AQ664" s="18">
        <f t="shared" si="393"/>
        <v>42856</v>
      </c>
      <c r="AR664" s="18">
        <f t="shared" si="393"/>
        <v>42887</v>
      </c>
      <c r="AS664" s="18">
        <f t="shared" si="393"/>
        <v>42917</v>
      </c>
      <c r="AT664" s="18">
        <f t="shared" si="393"/>
        <v>42948</v>
      </c>
      <c r="AU664" s="18">
        <f t="shared" si="393"/>
        <v>42979</v>
      </c>
      <c r="AV664" s="18">
        <f t="shared" si="393"/>
        <v>43009</v>
      </c>
      <c r="AW664" s="18">
        <f t="shared" si="393"/>
        <v>43040</v>
      </c>
      <c r="AX664" s="18">
        <f t="shared" si="393"/>
        <v>43070</v>
      </c>
      <c r="AY664" s="18">
        <f t="shared" si="393"/>
        <v>43101</v>
      </c>
      <c r="AZ664" s="18">
        <f t="shared" si="393"/>
        <v>43132</v>
      </c>
      <c r="BA664" s="18">
        <f t="shared" si="393"/>
        <v>43160</v>
      </c>
      <c r="BB664" s="18">
        <f t="shared" si="393"/>
        <v>43191</v>
      </c>
      <c r="BC664" s="18">
        <f t="shared" si="393"/>
        <v>43221</v>
      </c>
      <c r="BD664" s="18">
        <f t="shared" si="393"/>
        <v>43252</v>
      </c>
      <c r="BE664" s="18">
        <f t="shared" si="393"/>
        <v>43282</v>
      </c>
      <c r="BF664" s="18">
        <f t="shared" si="393"/>
        <v>43313</v>
      </c>
      <c r="BG664" s="18">
        <f t="shared" si="393"/>
        <v>43344</v>
      </c>
      <c r="BH664" s="18">
        <f t="shared" si="393"/>
        <v>43374</v>
      </c>
      <c r="BI664" s="18">
        <f t="shared" si="393"/>
        <v>43405</v>
      </c>
      <c r="BJ664" s="18">
        <f t="shared" si="393"/>
        <v>43435</v>
      </c>
    </row>
    <row r="665" spans="2:62" ht="15" customHeight="1">
      <c r="B665" s="366">
        <f>'Charges variables (avancé)'!C82</f>
        <v>0</v>
      </c>
      <c r="C665" s="368">
        <f>IF(AND(ROUND(('Charges variables-Calculs auto'!C$139-CONFIG!$D$7)/31,0)&gt;=ROUND('Charges variables (avancé)'!$J82,0),'Charges variables (avancé)'!$E82&lt;&gt;0),SUM(INDEX($C652:$BJ652,,IF((COLUMN(C665)-COLUMN($C665)+1)&gt;('Charges variables (avancé)'!$I82+'Charges variables (avancé)'!$J82),(COLUMN(C665)-COLUMN($C665)+1)-('Charges variables (avancé)'!$I82+'Charges variables (avancé)'!$J82),0)+1):INDEX($C652:$BJ652,,(COLUMN(C665)-COLUMN($C665)+1)-'Charges variables (avancé)'!$J82)),0)</f>
        <v>0</v>
      </c>
      <c r="D665" s="368">
        <f>IF(AND(ROUND(('Charges variables-Calculs auto'!D$139-CONFIG!$D$7)/31,0)&gt;=ROUND('Charges variables (avancé)'!$J82,0),'Charges variables (avancé)'!$E82&lt;&gt;0),SUM(INDEX($C652:$BJ652,,IF((COLUMN(D665)-COLUMN($C665)+1)&gt;('Charges variables (avancé)'!$I82+'Charges variables (avancé)'!$J82),(COLUMN(D665)-COLUMN($C665)+1)-('Charges variables (avancé)'!$I82+'Charges variables (avancé)'!$J82),0)+1):INDEX($C652:$BJ652,,(COLUMN(D665)-COLUMN($C665)+1)-'Charges variables (avancé)'!$J82)),0)</f>
        <v>0</v>
      </c>
      <c r="E665" s="368">
        <f>IF(AND(ROUND(('Charges variables-Calculs auto'!E$139-CONFIG!$D$7)/31,0)&gt;=ROUND('Charges variables (avancé)'!$J82,0),'Charges variables (avancé)'!$E82&lt;&gt;0),SUM(INDEX($C652:$BJ652,,IF((COLUMN(E665)-COLUMN($C665)+1)&gt;('Charges variables (avancé)'!$I82+'Charges variables (avancé)'!$J82),(COLUMN(E665)-COLUMN($C665)+1)-('Charges variables (avancé)'!$I82+'Charges variables (avancé)'!$J82),0)+1):INDEX($C652:$BJ652,,(COLUMN(E665)-COLUMN($C665)+1)-'Charges variables (avancé)'!$J82)),0)</f>
        <v>0</v>
      </c>
      <c r="F665" s="368">
        <f>IF(AND(ROUND(('Charges variables-Calculs auto'!F$139-CONFIG!$D$7)/31,0)&gt;=ROUND('Charges variables (avancé)'!$J82,0),'Charges variables (avancé)'!$E82&lt;&gt;0),SUM(INDEX($C652:$BJ652,,IF((COLUMN(F665)-COLUMN($C665)+1)&gt;('Charges variables (avancé)'!$I82+'Charges variables (avancé)'!$J82),(COLUMN(F665)-COLUMN($C665)+1)-('Charges variables (avancé)'!$I82+'Charges variables (avancé)'!$J82),0)+1):INDEX($C652:$BJ652,,(COLUMN(F665)-COLUMN($C665)+1)-'Charges variables (avancé)'!$J82)),0)</f>
        <v>0</v>
      </c>
      <c r="G665" s="368">
        <f>IF(AND(ROUND(('Charges variables-Calculs auto'!G$139-CONFIG!$D$7)/31,0)&gt;=ROUND('Charges variables (avancé)'!$J82,0),'Charges variables (avancé)'!$E82&lt;&gt;0),SUM(INDEX($C652:$BJ652,,IF((COLUMN(G665)-COLUMN($C665)+1)&gt;('Charges variables (avancé)'!$I82+'Charges variables (avancé)'!$J82),(COLUMN(G665)-COLUMN($C665)+1)-('Charges variables (avancé)'!$I82+'Charges variables (avancé)'!$J82),0)+1):INDEX($C652:$BJ652,,(COLUMN(G665)-COLUMN($C665)+1)-'Charges variables (avancé)'!$J82)),0)</f>
        <v>0</v>
      </c>
      <c r="H665" s="368">
        <f>IF(AND(ROUND(('Charges variables-Calculs auto'!H$139-CONFIG!$D$7)/31,0)&gt;=ROUND('Charges variables (avancé)'!$J82,0),'Charges variables (avancé)'!$E82&lt;&gt;0),SUM(INDEX($C652:$BJ652,,IF((COLUMN(H665)-COLUMN($C665)+1)&gt;('Charges variables (avancé)'!$I82+'Charges variables (avancé)'!$J82),(COLUMN(H665)-COLUMN($C665)+1)-('Charges variables (avancé)'!$I82+'Charges variables (avancé)'!$J82),0)+1):INDEX($C652:$BJ652,,(COLUMN(H665)-COLUMN($C665)+1)-'Charges variables (avancé)'!$J82)),0)</f>
        <v>0</v>
      </c>
      <c r="I665" s="368">
        <f>IF(AND(ROUND(('Charges variables-Calculs auto'!I$139-CONFIG!$D$7)/31,0)&gt;=ROUND('Charges variables (avancé)'!$J82,0),'Charges variables (avancé)'!$E82&lt;&gt;0),SUM(INDEX($C652:$BJ652,,IF((COLUMN(I665)-COLUMN($C665)+1)&gt;('Charges variables (avancé)'!$I82+'Charges variables (avancé)'!$J82),(COLUMN(I665)-COLUMN($C665)+1)-('Charges variables (avancé)'!$I82+'Charges variables (avancé)'!$J82),0)+1):INDEX($C652:$BJ652,,(COLUMN(I665)-COLUMN($C665)+1)-'Charges variables (avancé)'!$J82)),0)</f>
        <v>0</v>
      </c>
      <c r="J665" s="368">
        <f>IF(AND(ROUND(('Charges variables-Calculs auto'!J$139-CONFIG!$D$7)/31,0)&gt;=ROUND('Charges variables (avancé)'!$J82,0),'Charges variables (avancé)'!$E82&lt;&gt;0),SUM(INDEX($C652:$BJ652,,IF((COLUMN(J665)-COLUMN($C665)+1)&gt;('Charges variables (avancé)'!$I82+'Charges variables (avancé)'!$J82),(COLUMN(J665)-COLUMN($C665)+1)-('Charges variables (avancé)'!$I82+'Charges variables (avancé)'!$J82),0)+1):INDEX($C652:$BJ652,,(COLUMN(J665)-COLUMN($C665)+1)-'Charges variables (avancé)'!$J82)),0)</f>
        <v>0</v>
      </c>
      <c r="K665" s="368">
        <f>IF(AND(ROUND(('Charges variables-Calculs auto'!K$139-CONFIG!$D$7)/31,0)&gt;=ROUND('Charges variables (avancé)'!$J82,0),'Charges variables (avancé)'!$E82&lt;&gt;0),SUM(INDEX($C652:$BJ652,,IF((COLUMN(K665)-COLUMN($C665)+1)&gt;('Charges variables (avancé)'!$I82+'Charges variables (avancé)'!$J82),(COLUMN(K665)-COLUMN($C665)+1)-('Charges variables (avancé)'!$I82+'Charges variables (avancé)'!$J82),0)+1):INDEX($C652:$BJ652,,(COLUMN(K665)-COLUMN($C665)+1)-'Charges variables (avancé)'!$J82)),0)</f>
        <v>0</v>
      </c>
      <c r="L665" s="368">
        <f>IF(AND(ROUND(('Charges variables-Calculs auto'!L$139-CONFIG!$D$7)/31,0)&gt;=ROUND('Charges variables (avancé)'!$J82,0),'Charges variables (avancé)'!$E82&lt;&gt;0),SUM(INDEX($C652:$BJ652,,IF((COLUMN(L665)-COLUMN($C665)+1)&gt;('Charges variables (avancé)'!$I82+'Charges variables (avancé)'!$J82),(COLUMN(L665)-COLUMN($C665)+1)-('Charges variables (avancé)'!$I82+'Charges variables (avancé)'!$J82),0)+1):INDEX($C652:$BJ652,,(COLUMN(L665)-COLUMN($C665)+1)-'Charges variables (avancé)'!$J82)),0)</f>
        <v>0</v>
      </c>
      <c r="M665" s="368">
        <f>IF(AND(ROUND(('Charges variables-Calculs auto'!M$139-CONFIG!$D$7)/31,0)&gt;=ROUND('Charges variables (avancé)'!$J82,0),'Charges variables (avancé)'!$E82&lt;&gt;0),SUM(INDEX($C652:$BJ652,,IF((COLUMN(M665)-COLUMN($C665)+1)&gt;('Charges variables (avancé)'!$I82+'Charges variables (avancé)'!$J82),(COLUMN(M665)-COLUMN($C665)+1)-('Charges variables (avancé)'!$I82+'Charges variables (avancé)'!$J82),0)+1):INDEX($C652:$BJ652,,(COLUMN(M665)-COLUMN($C665)+1)-'Charges variables (avancé)'!$J82)),0)</f>
        <v>0</v>
      </c>
      <c r="N665" s="368">
        <f>IF(AND(ROUND(('Charges variables-Calculs auto'!N$139-CONFIG!$D$7)/31,0)&gt;=ROUND('Charges variables (avancé)'!$J82,0),'Charges variables (avancé)'!$E82&lt;&gt;0),SUM(INDEX($C652:$BJ652,,IF((COLUMN(N665)-COLUMN($C665)+1)&gt;('Charges variables (avancé)'!$I82+'Charges variables (avancé)'!$J82),(COLUMN(N665)-COLUMN($C665)+1)-('Charges variables (avancé)'!$I82+'Charges variables (avancé)'!$J82),0)+1):INDEX($C652:$BJ652,,(COLUMN(N665)-COLUMN($C665)+1)-'Charges variables (avancé)'!$J82)),0)</f>
        <v>0</v>
      </c>
      <c r="O665" s="368">
        <f>IF(AND(ROUND(('Charges variables-Calculs auto'!O$139-CONFIG!$D$7)/31,0)&gt;=ROUND('Charges variables (avancé)'!$J82,0),'Charges variables (avancé)'!$E82&lt;&gt;0),SUM(INDEX($C652:$BJ652,,IF((COLUMN(O665)-COLUMN($C665)+1)&gt;('Charges variables (avancé)'!$I82+'Charges variables (avancé)'!$J82),(COLUMN(O665)-COLUMN($C665)+1)-('Charges variables (avancé)'!$I82+'Charges variables (avancé)'!$J82),0)+1):INDEX($C652:$BJ652,,(COLUMN(O665)-COLUMN($C665)+1)-'Charges variables (avancé)'!$J82)),0)</f>
        <v>0</v>
      </c>
      <c r="P665" s="368">
        <f>IF(AND(ROUND(('Charges variables-Calculs auto'!P$139-CONFIG!$D$7)/31,0)&gt;=ROUND('Charges variables (avancé)'!$J82,0),'Charges variables (avancé)'!$E82&lt;&gt;0),SUM(INDEX($C652:$BJ652,,IF((COLUMN(P665)-COLUMN($C665)+1)&gt;('Charges variables (avancé)'!$I82+'Charges variables (avancé)'!$J82),(COLUMN(P665)-COLUMN($C665)+1)-('Charges variables (avancé)'!$I82+'Charges variables (avancé)'!$J82),0)+1):INDEX($C652:$BJ652,,(COLUMN(P665)-COLUMN($C665)+1)-'Charges variables (avancé)'!$J82)),0)</f>
        <v>0</v>
      </c>
      <c r="Q665" s="368">
        <f>IF(AND(ROUND(('Charges variables-Calculs auto'!Q$139-CONFIG!$D$7)/31,0)&gt;=ROUND('Charges variables (avancé)'!$J82,0),'Charges variables (avancé)'!$E82&lt;&gt;0),SUM(INDEX($C652:$BJ652,,IF((COLUMN(Q665)-COLUMN($C665)+1)&gt;('Charges variables (avancé)'!$I82+'Charges variables (avancé)'!$J82),(COLUMN(Q665)-COLUMN($C665)+1)-('Charges variables (avancé)'!$I82+'Charges variables (avancé)'!$J82),0)+1):INDEX($C652:$BJ652,,(COLUMN(Q665)-COLUMN($C665)+1)-'Charges variables (avancé)'!$J82)),0)</f>
        <v>0</v>
      </c>
      <c r="R665" s="368">
        <f>IF(AND(ROUND(('Charges variables-Calculs auto'!R$139-CONFIG!$D$7)/31,0)&gt;=ROUND('Charges variables (avancé)'!$J82,0),'Charges variables (avancé)'!$E82&lt;&gt;0),SUM(INDEX($C652:$BJ652,,IF((COLUMN(R665)-COLUMN($C665)+1)&gt;('Charges variables (avancé)'!$I82+'Charges variables (avancé)'!$J82),(COLUMN(R665)-COLUMN($C665)+1)-('Charges variables (avancé)'!$I82+'Charges variables (avancé)'!$J82),0)+1):INDEX($C652:$BJ652,,(COLUMN(R665)-COLUMN($C665)+1)-'Charges variables (avancé)'!$J82)),0)</f>
        <v>0</v>
      </c>
      <c r="S665" s="368">
        <f>IF(AND(ROUND(('Charges variables-Calculs auto'!S$139-CONFIG!$D$7)/31,0)&gt;=ROUND('Charges variables (avancé)'!$J82,0),'Charges variables (avancé)'!$E82&lt;&gt;0),SUM(INDEX($C652:$BJ652,,IF((COLUMN(S665)-COLUMN($C665)+1)&gt;('Charges variables (avancé)'!$I82+'Charges variables (avancé)'!$J82),(COLUMN(S665)-COLUMN($C665)+1)-('Charges variables (avancé)'!$I82+'Charges variables (avancé)'!$J82),0)+1):INDEX($C652:$BJ652,,(COLUMN(S665)-COLUMN($C665)+1)-'Charges variables (avancé)'!$J82)),0)</f>
        <v>0</v>
      </c>
      <c r="T665" s="368">
        <f>IF(AND(ROUND(('Charges variables-Calculs auto'!T$139-CONFIG!$D$7)/31,0)&gt;=ROUND('Charges variables (avancé)'!$J82,0),'Charges variables (avancé)'!$E82&lt;&gt;0),SUM(INDEX($C652:$BJ652,,IF((COLUMN(T665)-COLUMN($C665)+1)&gt;('Charges variables (avancé)'!$I82+'Charges variables (avancé)'!$J82),(COLUMN(T665)-COLUMN($C665)+1)-('Charges variables (avancé)'!$I82+'Charges variables (avancé)'!$J82),0)+1):INDEX($C652:$BJ652,,(COLUMN(T665)-COLUMN($C665)+1)-'Charges variables (avancé)'!$J82)),0)</f>
        <v>0</v>
      </c>
      <c r="U665" s="368">
        <f>IF(AND(ROUND(('Charges variables-Calculs auto'!U$139-CONFIG!$D$7)/31,0)&gt;=ROUND('Charges variables (avancé)'!$J82,0),'Charges variables (avancé)'!$E82&lt;&gt;0),SUM(INDEX($C652:$BJ652,,IF((COLUMN(U665)-COLUMN($C665)+1)&gt;('Charges variables (avancé)'!$I82+'Charges variables (avancé)'!$J82),(COLUMN(U665)-COLUMN($C665)+1)-('Charges variables (avancé)'!$I82+'Charges variables (avancé)'!$J82),0)+1):INDEX($C652:$BJ652,,(COLUMN(U665)-COLUMN($C665)+1)-'Charges variables (avancé)'!$J82)),0)</f>
        <v>0</v>
      </c>
      <c r="V665" s="368">
        <f>IF(AND(ROUND(('Charges variables-Calculs auto'!V$139-CONFIG!$D$7)/31,0)&gt;=ROUND('Charges variables (avancé)'!$J82,0),'Charges variables (avancé)'!$E82&lt;&gt;0),SUM(INDEX($C652:$BJ652,,IF((COLUMN(V665)-COLUMN($C665)+1)&gt;('Charges variables (avancé)'!$I82+'Charges variables (avancé)'!$J82),(COLUMN(V665)-COLUMN($C665)+1)-('Charges variables (avancé)'!$I82+'Charges variables (avancé)'!$J82),0)+1):INDEX($C652:$BJ652,,(COLUMN(V665)-COLUMN($C665)+1)-'Charges variables (avancé)'!$J82)),0)</f>
        <v>0</v>
      </c>
      <c r="W665" s="368">
        <f>IF(AND(ROUND(('Charges variables-Calculs auto'!W$139-CONFIG!$D$7)/31,0)&gt;=ROUND('Charges variables (avancé)'!$J82,0),'Charges variables (avancé)'!$E82&lt;&gt;0),SUM(INDEX($C652:$BJ652,,IF((COLUMN(W665)-COLUMN($C665)+1)&gt;('Charges variables (avancé)'!$I82+'Charges variables (avancé)'!$J82),(COLUMN(W665)-COLUMN($C665)+1)-('Charges variables (avancé)'!$I82+'Charges variables (avancé)'!$J82),0)+1):INDEX($C652:$BJ652,,(COLUMN(W665)-COLUMN($C665)+1)-'Charges variables (avancé)'!$J82)),0)</f>
        <v>0</v>
      </c>
      <c r="X665" s="368">
        <f>IF(AND(ROUND(('Charges variables-Calculs auto'!X$139-CONFIG!$D$7)/31,0)&gt;=ROUND('Charges variables (avancé)'!$J82,0),'Charges variables (avancé)'!$E82&lt;&gt;0),SUM(INDEX($C652:$BJ652,,IF((COLUMN(X665)-COLUMN($C665)+1)&gt;('Charges variables (avancé)'!$I82+'Charges variables (avancé)'!$J82),(COLUMN(X665)-COLUMN($C665)+1)-('Charges variables (avancé)'!$I82+'Charges variables (avancé)'!$J82),0)+1):INDEX($C652:$BJ652,,(COLUMN(X665)-COLUMN($C665)+1)-'Charges variables (avancé)'!$J82)),0)</f>
        <v>0</v>
      </c>
      <c r="Y665" s="368">
        <f>IF(AND(ROUND(('Charges variables-Calculs auto'!Y$139-CONFIG!$D$7)/31,0)&gt;=ROUND('Charges variables (avancé)'!$J82,0),'Charges variables (avancé)'!$E82&lt;&gt;0),SUM(INDEX($C652:$BJ652,,IF((COLUMN(Y665)-COLUMN($C665)+1)&gt;('Charges variables (avancé)'!$I82+'Charges variables (avancé)'!$J82),(COLUMN(Y665)-COLUMN($C665)+1)-('Charges variables (avancé)'!$I82+'Charges variables (avancé)'!$J82),0)+1):INDEX($C652:$BJ652,,(COLUMN(Y665)-COLUMN($C665)+1)-'Charges variables (avancé)'!$J82)),0)</f>
        <v>0</v>
      </c>
      <c r="Z665" s="368">
        <f>IF(AND(ROUND(('Charges variables-Calculs auto'!Z$139-CONFIG!$D$7)/31,0)&gt;=ROUND('Charges variables (avancé)'!$J82,0),'Charges variables (avancé)'!$E82&lt;&gt;0),SUM(INDEX($C652:$BJ652,,IF((COLUMN(Z665)-COLUMN($C665)+1)&gt;('Charges variables (avancé)'!$I82+'Charges variables (avancé)'!$J82),(COLUMN(Z665)-COLUMN($C665)+1)-('Charges variables (avancé)'!$I82+'Charges variables (avancé)'!$J82),0)+1):INDEX($C652:$BJ652,,(COLUMN(Z665)-COLUMN($C665)+1)-'Charges variables (avancé)'!$J82)),0)</f>
        <v>0</v>
      </c>
      <c r="AA665" s="368">
        <f>IF(AND(ROUND(('Charges variables-Calculs auto'!AA$139-CONFIG!$D$7)/31,0)&gt;=ROUND('Charges variables (avancé)'!$J82,0),'Charges variables (avancé)'!$E82&lt;&gt;0),SUM(INDEX($C652:$BJ652,,IF((COLUMN(AA665)-COLUMN($C665)+1)&gt;('Charges variables (avancé)'!$I82+'Charges variables (avancé)'!$J82),(COLUMN(AA665)-COLUMN($C665)+1)-('Charges variables (avancé)'!$I82+'Charges variables (avancé)'!$J82),0)+1):INDEX($C652:$BJ652,,(COLUMN(AA665)-COLUMN($C665)+1)-'Charges variables (avancé)'!$J82)),0)</f>
        <v>0</v>
      </c>
      <c r="AB665" s="368">
        <f>IF(AND(ROUND(('Charges variables-Calculs auto'!AB$139-CONFIG!$D$7)/31,0)&gt;=ROUND('Charges variables (avancé)'!$J82,0),'Charges variables (avancé)'!$E82&lt;&gt;0),SUM(INDEX($C652:$BJ652,,IF((COLUMN(AB665)-COLUMN($C665)+1)&gt;('Charges variables (avancé)'!$I82+'Charges variables (avancé)'!$J82),(COLUMN(AB665)-COLUMN($C665)+1)-('Charges variables (avancé)'!$I82+'Charges variables (avancé)'!$J82),0)+1):INDEX($C652:$BJ652,,(COLUMN(AB665)-COLUMN($C665)+1)-'Charges variables (avancé)'!$J82)),0)</f>
        <v>0</v>
      </c>
      <c r="AC665" s="368">
        <f>IF(AND(ROUND(('Charges variables-Calculs auto'!AC$139-CONFIG!$D$7)/31,0)&gt;=ROUND('Charges variables (avancé)'!$J82,0),'Charges variables (avancé)'!$E82&lt;&gt;0),SUM(INDEX($C652:$BJ652,,IF((COLUMN(AC665)-COLUMN($C665)+1)&gt;('Charges variables (avancé)'!$I82+'Charges variables (avancé)'!$J82),(COLUMN(AC665)-COLUMN($C665)+1)-('Charges variables (avancé)'!$I82+'Charges variables (avancé)'!$J82),0)+1):INDEX($C652:$BJ652,,(COLUMN(AC665)-COLUMN($C665)+1)-'Charges variables (avancé)'!$J82)),0)</f>
        <v>0</v>
      </c>
      <c r="AD665" s="368">
        <f>IF(AND(ROUND(('Charges variables-Calculs auto'!AD$139-CONFIG!$D$7)/31,0)&gt;=ROUND('Charges variables (avancé)'!$J82,0),'Charges variables (avancé)'!$E82&lt;&gt;0),SUM(INDEX($C652:$BJ652,,IF((COLUMN(AD665)-COLUMN($C665)+1)&gt;('Charges variables (avancé)'!$I82+'Charges variables (avancé)'!$J82),(COLUMN(AD665)-COLUMN($C665)+1)-('Charges variables (avancé)'!$I82+'Charges variables (avancé)'!$J82),0)+1):INDEX($C652:$BJ652,,(COLUMN(AD665)-COLUMN($C665)+1)-'Charges variables (avancé)'!$J82)),0)</f>
        <v>0</v>
      </c>
      <c r="AE665" s="368">
        <f>IF(AND(ROUND(('Charges variables-Calculs auto'!AE$139-CONFIG!$D$7)/31,0)&gt;=ROUND('Charges variables (avancé)'!$J82,0),'Charges variables (avancé)'!$E82&lt;&gt;0),SUM(INDEX($C652:$BJ652,,IF((COLUMN(AE665)-COLUMN($C665)+1)&gt;('Charges variables (avancé)'!$I82+'Charges variables (avancé)'!$J82),(COLUMN(AE665)-COLUMN($C665)+1)-('Charges variables (avancé)'!$I82+'Charges variables (avancé)'!$J82),0)+1):INDEX($C652:$BJ652,,(COLUMN(AE665)-COLUMN($C665)+1)-'Charges variables (avancé)'!$J82)),0)</f>
        <v>0</v>
      </c>
      <c r="AF665" s="368">
        <f>IF(AND(ROUND(('Charges variables-Calculs auto'!AF$139-CONFIG!$D$7)/31,0)&gt;=ROUND('Charges variables (avancé)'!$J82,0),'Charges variables (avancé)'!$E82&lt;&gt;0),SUM(INDEX($C652:$BJ652,,IF((COLUMN(AF665)-COLUMN($C665)+1)&gt;('Charges variables (avancé)'!$I82+'Charges variables (avancé)'!$J82),(COLUMN(AF665)-COLUMN($C665)+1)-('Charges variables (avancé)'!$I82+'Charges variables (avancé)'!$J82),0)+1):INDEX($C652:$BJ652,,(COLUMN(AF665)-COLUMN($C665)+1)-'Charges variables (avancé)'!$J82)),0)</f>
        <v>0</v>
      </c>
      <c r="AG665" s="368">
        <f>IF(AND(ROUND(('Charges variables-Calculs auto'!AG$139-CONFIG!$D$7)/31,0)&gt;=ROUND('Charges variables (avancé)'!$J82,0),'Charges variables (avancé)'!$E82&lt;&gt;0),SUM(INDEX($C652:$BJ652,,IF((COLUMN(AG665)-COLUMN($C665)+1)&gt;('Charges variables (avancé)'!$I82+'Charges variables (avancé)'!$J82),(COLUMN(AG665)-COLUMN($C665)+1)-('Charges variables (avancé)'!$I82+'Charges variables (avancé)'!$J82),0)+1):INDEX($C652:$BJ652,,(COLUMN(AG665)-COLUMN($C665)+1)-'Charges variables (avancé)'!$J82)),0)</f>
        <v>0</v>
      </c>
      <c r="AH665" s="368">
        <f>IF(AND(ROUND(('Charges variables-Calculs auto'!AH$139-CONFIG!$D$7)/31,0)&gt;=ROUND('Charges variables (avancé)'!$J82,0),'Charges variables (avancé)'!$E82&lt;&gt;0),SUM(INDEX($C652:$BJ652,,IF((COLUMN(AH665)-COLUMN($C665)+1)&gt;('Charges variables (avancé)'!$I82+'Charges variables (avancé)'!$J82),(COLUMN(AH665)-COLUMN($C665)+1)-('Charges variables (avancé)'!$I82+'Charges variables (avancé)'!$J82),0)+1):INDEX($C652:$BJ652,,(COLUMN(AH665)-COLUMN($C665)+1)-'Charges variables (avancé)'!$J82)),0)</f>
        <v>0</v>
      </c>
      <c r="AI665" s="368">
        <f>IF(AND(ROUND(('Charges variables-Calculs auto'!AI$139-CONFIG!$D$7)/31,0)&gt;=ROUND('Charges variables (avancé)'!$J82,0),'Charges variables (avancé)'!$E82&lt;&gt;0),SUM(INDEX($C652:$BJ652,,IF((COLUMN(AI665)-COLUMN($C665)+1)&gt;('Charges variables (avancé)'!$I82+'Charges variables (avancé)'!$J82),(COLUMN(AI665)-COLUMN($C665)+1)-('Charges variables (avancé)'!$I82+'Charges variables (avancé)'!$J82),0)+1):INDEX($C652:$BJ652,,(COLUMN(AI665)-COLUMN($C665)+1)-'Charges variables (avancé)'!$J82)),0)</f>
        <v>0</v>
      </c>
      <c r="AJ665" s="368">
        <f>IF(AND(ROUND(('Charges variables-Calculs auto'!AJ$139-CONFIG!$D$7)/31,0)&gt;=ROUND('Charges variables (avancé)'!$J82,0),'Charges variables (avancé)'!$E82&lt;&gt;0),SUM(INDEX($C652:$BJ652,,IF((COLUMN(AJ665)-COLUMN($C665)+1)&gt;('Charges variables (avancé)'!$I82+'Charges variables (avancé)'!$J82),(COLUMN(AJ665)-COLUMN($C665)+1)-('Charges variables (avancé)'!$I82+'Charges variables (avancé)'!$J82),0)+1):INDEX($C652:$BJ652,,(COLUMN(AJ665)-COLUMN($C665)+1)-'Charges variables (avancé)'!$J82)),0)</f>
        <v>0</v>
      </c>
      <c r="AK665" s="368">
        <f>IF(AND(ROUND(('Charges variables-Calculs auto'!AK$139-CONFIG!$D$7)/31,0)&gt;=ROUND('Charges variables (avancé)'!$J82,0),'Charges variables (avancé)'!$E82&lt;&gt;0),SUM(INDEX($C652:$BJ652,,IF((COLUMN(AK665)-COLUMN($C665)+1)&gt;('Charges variables (avancé)'!$I82+'Charges variables (avancé)'!$J82),(COLUMN(AK665)-COLUMN($C665)+1)-('Charges variables (avancé)'!$I82+'Charges variables (avancé)'!$J82),0)+1):INDEX($C652:$BJ652,,(COLUMN(AK665)-COLUMN($C665)+1)-'Charges variables (avancé)'!$J82)),0)</f>
        <v>0</v>
      </c>
      <c r="AL665" s="368">
        <f>IF(AND(ROUND(('Charges variables-Calculs auto'!AL$139-CONFIG!$D$7)/31,0)&gt;=ROUND('Charges variables (avancé)'!$J82,0),'Charges variables (avancé)'!$E82&lt;&gt;0),SUM(INDEX($C652:$BJ652,,IF((COLUMN(AL665)-COLUMN($C665)+1)&gt;('Charges variables (avancé)'!$I82+'Charges variables (avancé)'!$J82),(COLUMN(AL665)-COLUMN($C665)+1)-('Charges variables (avancé)'!$I82+'Charges variables (avancé)'!$J82),0)+1):INDEX($C652:$BJ652,,(COLUMN(AL665)-COLUMN($C665)+1)-'Charges variables (avancé)'!$J82)),0)</f>
        <v>0</v>
      </c>
      <c r="AM665" s="368">
        <f>IF(AND(ROUND(('Charges variables-Calculs auto'!AM$139-CONFIG!$D$7)/31,0)&gt;=ROUND('Charges variables (avancé)'!$J82,0),'Charges variables (avancé)'!$E82&lt;&gt;0),SUM(INDEX($C652:$BJ652,,IF((COLUMN(AM665)-COLUMN($C665)+1)&gt;('Charges variables (avancé)'!$I82+'Charges variables (avancé)'!$J82),(COLUMN(AM665)-COLUMN($C665)+1)-('Charges variables (avancé)'!$I82+'Charges variables (avancé)'!$J82),0)+1):INDEX($C652:$BJ652,,(COLUMN(AM665)-COLUMN($C665)+1)-'Charges variables (avancé)'!$J82)),0)</f>
        <v>0</v>
      </c>
      <c r="AN665" s="368">
        <f>IF(AND(ROUND(('Charges variables-Calculs auto'!AN$139-CONFIG!$D$7)/31,0)&gt;=ROUND('Charges variables (avancé)'!$J82,0),'Charges variables (avancé)'!$E82&lt;&gt;0),SUM(INDEX($C652:$BJ652,,IF((COLUMN(AN665)-COLUMN($C665)+1)&gt;('Charges variables (avancé)'!$I82+'Charges variables (avancé)'!$J82),(COLUMN(AN665)-COLUMN($C665)+1)-('Charges variables (avancé)'!$I82+'Charges variables (avancé)'!$J82),0)+1):INDEX($C652:$BJ652,,(COLUMN(AN665)-COLUMN($C665)+1)-'Charges variables (avancé)'!$J82)),0)</f>
        <v>0</v>
      </c>
      <c r="AO665" s="368">
        <f>IF(AND(ROUND(('Charges variables-Calculs auto'!AO$139-CONFIG!$D$7)/31,0)&gt;=ROUND('Charges variables (avancé)'!$J82,0),'Charges variables (avancé)'!$E82&lt;&gt;0),SUM(INDEX($C652:$BJ652,,IF((COLUMN(AO665)-COLUMN($C665)+1)&gt;('Charges variables (avancé)'!$I82+'Charges variables (avancé)'!$J82),(COLUMN(AO665)-COLUMN($C665)+1)-('Charges variables (avancé)'!$I82+'Charges variables (avancé)'!$J82),0)+1):INDEX($C652:$BJ652,,(COLUMN(AO665)-COLUMN($C665)+1)-'Charges variables (avancé)'!$J82)),0)</f>
        <v>0</v>
      </c>
      <c r="AP665" s="368">
        <f>IF(AND(ROUND(('Charges variables-Calculs auto'!AP$139-CONFIG!$D$7)/31,0)&gt;=ROUND('Charges variables (avancé)'!$J82,0),'Charges variables (avancé)'!$E82&lt;&gt;0),SUM(INDEX($C652:$BJ652,,IF((COLUMN(AP665)-COLUMN($C665)+1)&gt;('Charges variables (avancé)'!$I82+'Charges variables (avancé)'!$J82),(COLUMN(AP665)-COLUMN($C665)+1)-('Charges variables (avancé)'!$I82+'Charges variables (avancé)'!$J82),0)+1):INDEX($C652:$BJ652,,(COLUMN(AP665)-COLUMN($C665)+1)-'Charges variables (avancé)'!$J82)),0)</f>
        <v>0</v>
      </c>
      <c r="AQ665" s="368">
        <f>IF(AND(ROUND(('Charges variables-Calculs auto'!AQ$139-CONFIG!$D$7)/31,0)&gt;=ROUND('Charges variables (avancé)'!$J82,0),'Charges variables (avancé)'!$E82&lt;&gt;0),SUM(INDEX($C652:$BJ652,,IF((COLUMN(AQ665)-COLUMN($C665)+1)&gt;('Charges variables (avancé)'!$I82+'Charges variables (avancé)'!$J82),(COLUMN(AQ665)-COLUMN($C665)+1)-('Charges variables (avancé)'!$I82+'Charges variables (avancé)'!$J82),0)+1):INDEX($C652:$BJ652,,(COLUMN(AQ665)-COLUMN($C665)+1)-'Charges variables (avancé)'!$J82)),0)</f>
        <v>0</v>
      </c>
      <c r="AR665" s="368">
        <f>IF(AND(ROUND(('Charges variables-Calculs auto'!AR$139-CONFIG!$D$7)/31,0)&gt;=ROUND('Charges variables (avancé)'!$J82,0),'Charges variables (avancé)'!$E82&lt;&gt;0),SUM(INDEX($C652:$BJ652,,IF((COLUMN(AR665)-COLUMN($C665)+1)&gt;('Charges variables (avancé)'!$I82+'Charges variables (avancé)'!$J82),(COLUMN(AR665)-COLUMN($C665)+1)-('Charges variables (avancé)'!$I82+'Charges variables (avancé)'!$J82),0)+1):INDEX($C652:$BJ652,,(COLUMN(AR665)-COLUMN($C665)+1)-'Charges variables (avancé)'!$J82)),0)</f>
        <v>0</v>
      </c>
      <c r="AS665" s="368">
        <f>IF(AND(ROUND(('Charges variables-Calculs auto'!AS$139-CONFIG!$D$7)/31,0)&gt;=ROUND('Charges variables (avancé)'!$J82,0),'Charges variables (avancé)'!$E82&lt;&gt;0),SUM(INDEX($C652:$BJ652,,IF((COLUMN(AS665)-COLUMN($C665)+1)&gt;('Charges variables (avancé)'!$I82+'Charges variables (avancé)'!$J82),(COLUMN(AS665)-COLUMN($C665)+1)-('Charges variables (avancé)'!$I82+'Charges variables (avancé)'!$J82),0)+1):INDEX($C652:$BJ652,,(COLUMN(AS665)-COLUMN($C665)+1)-'Charges variables (avancé)'!$J82)),0)</f>
        <v>0</v>
      </c>
      <c r="AT665" s="368">
        <f>IF(AND(ROUND(('Charges variables-Calculs auto'!AT$139-CONFIG!$D$7)/31,0)&gt;=ROUND('Charges variables (avancé)'!$J82,0),'Charges variables (avancé)'!$E82&lt;&gt;0),SUM(INDEX($C652:$BJ652,,IF((COLUMN(AT665)-COLUMN($C665)+1)&gt;('Charges variables (avancé)'!$I82+'Charges variables (avancé)'!$J82),(COLUMN(AT665)-COLUMN($C665)+1)-('Charges variables (avancé)'!$I82+'Charges variables (avancé)'!$J82),0)+1):INDEX($C652:$BJ652,,(COLUMN(AT665)-COLUMN($C665)+1)-'Charges variables (avancé)'!$J82)),0)</f>
        <v>0</v>
      </c>
      <c r="AU665" s="368">
        <f>IF(AND(ROUND(('Charges variables-Calculs auto'!AU$139-CONFIG!$D$7)/31,0)&gt;=ROUND('Charges variables (avancé)'!$J82,0),'Charges variables (avancé)'!$E82&lt;&gt;0),SUM(INDEX($C652:$BJ652,,IF((COLUMN(AU665)-COLUMN($C665)+1)&gt;('Charges variables (avancé)'!$I82+'Charges variables (avancé)'!$J82),(COLUMN(AU665)-COLUMN($C665)+1)-('Charges variables (avancé)'!$I82+'Charges variables (avancé)'!$J82),0)+1):INDEX($C652:$BJ652,,(COLUMN(AU665)-COLUMN($C665)+1)-'Charges variables (avancé)'!$J82)),0)</f>
        <v>0</v>
      </c>
      <c r="AV665" s="368">
        <f>IF(AND(ROUND(('Charges variables-Calculs auto'!AV$139-CONFIG!$D$7)/31,0)&gt;=ROUND('Charges variables (avancé)'!$J82,0),'Charges variables (avancé)'!$E82&lt;&gt;0),SUM(INDEX($C652:$BJ652,,IF((COLUMN(AV665)-COLUMN($C665)+1)&gt;('Charges variables (avancé)'!$I82+'Charges variables (avancé)'!$J82),(COLUMN(AV665)-COLUMN($C665)+1)-('Charges variables (avancé)'!$I82+'Charges variables (avancé)'!$J82),0)+1):INDEX($C652:$BJ652,,(COLUMN(AV665)-COLUMN($C665)+1)-'Charges variables (avancé)'!$J82)),0)</f>
        <v>0</v>
      </c>
      <c r="AW665" s="368">
        <f>IF(AND(ROUND(('Charges variables-Calculs auto'!AW$139-CONFIG!$D$7)/31,0)&gt;=ROUND('Charges variables (avancé)'!$J82,0),'Charges variables (avancé)'!$E82&lt;&gt;0),SUM(INDEX($C652:$BJ652,,IF((COLUMN(AW665)-COLUMN($C665)+1)&gt;('Charges variables (avancé)'!$I82+'Charges variables (avancé)'!$J82),(COLUMN(AW665)-COLUMN($C665)+1)-('Charges variables (avancé)'!$I82+'Charges variables (avancé)'!$J82),0)+1):INDEX($C652:$BJ652,,(COLUMN(AW665)-COLUMN($C665)+1)-'Charges variables (avancé)'!$J82)),0)</f>
        <v>0</v>
      </c>
      <c r="AX665" s="368">
        <f>IF(AND(ROUND(('Charges variables-Calculs auto'!AX$139-CONFIG!$D$7)/31,0)&gt;=ROUND('Charges variables (avancé)'!$J82,0),'Charges variables (avancé)'!$E82&lt;&gt;0),SUM(INDEX($C652:$BJ652,,IF((COLUMN(AX665)-COLUMN($C665)+1)&gt;('Charges variables (avancé)'!$I82+'Charges variables (avancé)'!$J82),(COLUMN(AX665)-COLUMN($C665)+1)-('Charges variables (avancé)'!$I82+'Charges variables (avancé)'!$J82),0)+1):INDEX($C652:$BJ652,,(COLUMN(AX665)-COLUMN($C665)+1)-'Charges variables (avancé)'!$J82)),0)</f>
        <v>0</v>
      </c>
      <c r="AY665" s="368">
        <f>IF(AND(ROUND(('Charges variables-Calculs auto'!AY$139-CONFIG!$D$7)/31,0)&gt;=ROUND('Charges variables (avancé)'!$J82,0),'Charges variables (avancé)'!$E82&lt;&gt;0),SUM(INDEX($C652:$BJ652,,IF((COLUMN(AY665)-COLUMN($C665)+1)&gt;('Charges variables (avancé)'!$I82+'Charges variables (avancé)'!$J82),(COLUMN(AY665)-COLUMN($C665)+1)-('Charges variables (avancé)'!$I82+'Charges variables (avancé)'!$J82),0)+1):INDEX($C652:$BJ652,,(COLUMN(AY665)-COLUMN($C665)+1)-'Charges variables (avancé)'!$J82)),0)</f>
        <v>0</v>
      </c>
      <c r="AZ665" s="368">
        <f>IF(AND(ROUND(('Charges variables-Calculs auto'!AZ$139-CONFIG!$D$7)/31,0)&gt;=ROUND('Charges variables (avancé)'!$J82,0),'Charges variables (avancé)'!$E82&lt;&gt;0),SUM(INDEX($C652:$BJ652,,IF((COLUMN(AZ665)-COLUMN($C665)+1)&gt;('Charges variables (avancé)'!$I82+'Charges variables (avancé)'!$J82),(COLUMN(AZ665)-COLUMN($C665)+1)-('Charges variables (avancé)'!$I82+'Charges variables (avancé)'!$J82),0)+1):INDEX($C652:$BJ652,,(COLUMN(AZ665)-COLUMN($C665)+1)-'Charges variables (avancé)'!$J82)),0)</f>
        <v>0</v>
      </c>
      <c r="BA665" s="368">
        <f>IF(AND(ROUND(('Charges variables-Calculs auto'!BA$139-CONFIG!$D$7)/31,0)&gt;=ROUND('Charges variables (avancé)'!$J82,0),'Charges variables (avancé)'!$E82&lt;&gt;0),SUM(INDEX($C652:$BJ652,,IF((COLUMN(BA665)-COLUMN($C665)+1)&gt;('Charges variables (avancé)'!$I82+'Charges variables (avancé)'!$J82),(COLUMN(BA665)-COLUMN($C665)+1)-('Charges variables (avancé)'!$I82+'Charges variables (avancé)'!$J82),0)+1):INDEX($C652:$BJ652,,(COLUMN(BA665)-COLUMN($C665)+1)-'Charges variables (avancé)'!$J82)),0)</f>
        <v>0</v>
      </c>
      <c r="BB665" s="368">
        <f>IF(AND(ROUND(('Charges variables-Calculs auto'!BB$139-CONFIG!$D$7)/31,0)&gt;=ROUND('Charges variables (avancé)'!$J82,0),'Charges variables (avancé)'!$E82&lt;&gt;0),SUM(INDEX($C652:$BJ652,,IF((COLUMN(BB665)-COLUMN($C665)+1)&gt;('Charges variables (avancé)'!$I82+'Charges variables (avancé)'!$J82),(COLUMN(BB665)-COLUMN($C665)+1)-('Charges variables (avancé)'!$I82+'Charges variables (avancé)'!$J82),0)+1):INDEX($C652:$BJ652,,(COLUMN(BB665)-COLUMN($C665)+1)-'Charges variables (avancé)'!$J82)),0)</f>
        <v>0</v>
      </c>
      <c r="BC665" s="368">
        <f>IF(AND(ROUND(('Charges variables-Calculs auto'!BC$139-CONFIG!$D$7)/31,0)&gt;=ROUND('Charges variables (avancé)'!$J82,0),'Charges variables (avancé)'!$E82&lt;&gt;0),SUM(INDEX($C652:$BJ652,,IF((COLUMN(BC665)-COLUMN($C665)+1)&gt;('Charges variables (avancé)'!$I82+'Charges variables (avancé)'!$J82),(COLUMN(BC665)-COLUMN($C665)+1)-('Charges variables (avancé)'!$I82+'Charges variables (avancé)'!$J82),0)+1):INDEX($C652:$BJ652,,(COLUMN(BC665)-COLUMN($C665)+1)-'Charges variables (avancé)'!$J82)),0)</f>
        <v>0</v>
      </c>
      <c r="BD665" s="368">
        <f>IF(AND(ROUND(('Charges variables-Calculs auto'!BD$139-CONFIG!$D$7)/31,0)&gt;=ROUND('Charges variables (avancé)'!$J82,0),'Charges variables (avancé)'!$E82&lt;&gt;0),SUM(INDEX($C652:$BJ652,,IF((COLUMN(BD665)-COLUMN($C665)+1)&gt;('Charges variables (avancé)'!$I82+'Charges variables (avancé)'!$J82),(COLUMN(BD665)-COLUMN($C665)+1)-('Charges variables (avancé)'!$I82+'Charges variables (avancé)'!$J82),0)+1):INDEX($C652:$BJ652,,(COLUMN(BD665)-COLUMN($C665)+1)-'Charges variables (avancé)'!$J82)),0)</f>
        <v>0</v>
      </c>
      <c r="BE665" s="368">
        <f>IF(AND(ROUND(('Charges variables-Calculs auto'!BE$139-CONFIG!$D$7)/31,0)&gt;=ROUND('Charges variables (avancé)'!$J82,0),'Charges variables (avancé)'!$E82&lt;&gt;0),SUM(INDEX($C652:$BJ652,,IF((COLUMN(BE665)-COLUMN($C665)+1)&gt;('Charges variables (avancé)'!$I82+'Charges variables (avancé)'!$J82),(COLUMN(BE665)-COLUMN($C665)+1)-('Charges variables (avancé)'!$I82+'Charges variables (avancé)'!$J82),0)+1):INDEX($C652:$BJ652,,(COLUMN(BE665)-COLUMN($C665)+1)-'Charges variables (avancé)'!$J82)),0)</f>
        <v>0</v>
      </c>
      <c r="BF665" s="368">
        <f>IF(AND(ROUND(('Charges variables-Calculs auto'!BF$139-CONFIG!$D$7)/31,0)&gt;=ROUND('Charges variables (avancé)'!$J82,0),'Charges variables (avancé)'!$E82&lt;&gt;0),SUM(INDEX($C652:$BJ652,,IF((COLUMN(BF665)-COLUMN($C665)+1)&gt;('Charges variables (avancé)'!$I82+'Charges variables (avancé)'!$J82),(COLUMN(BF665)-COLUMN($C665)+1)-('Charges variables (avancé)'!$I82+'Charges variables (avancé)'!$J82),0)+1):INDEX($C652:$BJ652,,(COLUMN(BF665)-COLUMN($C665)+1)-'Charges variables (avancé)'!$J82)),0)</f>
        <v>0</v>
      </c>
      <c r="BG665" s="368">
        <f>IF(AND(ROUND(('Charges variables-Calculs auto'!BG$139-CONFIG!$D$7)/31,0)&gt;=ROUND('Charges variables (avancé)'!$J82,0),'Charges variables (avancé)'!$E82&lt;&gt;0),SUM(INDEX($C652:$BJ652,,IF((COLUMN(BG665)-COLUMN($C665)+1)&gt;('Charges variables (avancé)'!$I82+'Charges variables (avancé)'!$J82),(COLUMN(BG665)-COLUMN($C665)+1)-('Charges variables (avancé)'!$I82+'Charges variables (avancé)'!$J82),0)+1):INDEX($C652:$BJ652,,(COLUMN(BG665)-COLUMN($C665)+1)-'Charges variables (avancé)'!$J82)),0)</f>
        <v>0</v>
      </c>
      <c r="BH665" s="368">
        <f>IF(AND(ROUND(('Charges variables-Calculs auto'!BH$139-CONFIG!$D$7)/31,0)&gt;=ROUND('Charges variables (avancé)'!$J82,0),'Charges variables (avancé)'!$E82&lt;&gt;0),SUM(INDEX($C652:$BJ652,,IF((COLUMN(BH665)-COLUMN($C665)+1)&gt;('Charges variables (avancé)'!$I82+'Charges variables (avancé)'!$J82),(COLUMN(BH665)-COLUMN($C665)+1)-('Charges variables (avancé)'!$I82+'Charges variables (avancé)'!$J82),0)+1):INDEX($C652:$BJ652,,(COLUMN(BH665)-COLUMN($C665)+1)-'Charges variables (avancé)'!$J82)),0)</f>
        <v>0</v>
      </c>
      <c r="BI665" s="368">
        <f>IF(AND(ROUND(('Charges variables-Calculs auto'!BI$139-CONFIG!$D$7)/31,0)&gt;=ROUND('Charges variables (avancé)'!$J82,0),'Charges variables (avancé)'!$E82&lt;&gt;0),SUM(INDEX($C652:$BJ652,,IF((COLUMN(BI665)-COLUMN($C665)+1)&gt;('Charges variables (avancé)'!$I82+'Charges variables (avancé)'!$J82),(COLUMN(BI665)-COLUMN($C665)+1)-('Charges variables (avancé)'!$I82+'Charges variables (avancé)'!$J82),0)+1):INDEX($C652:$BJ652,,(COLUMN(BI665)-COLUMN($C665)+1)-'Charges variables (avancé)'!$J82)),0)</f>
        <v>0</v>
      </c>
      <c r="BJ665" s="368">
        <f>IF(AND(ROUND(('Charges variables-Calculs auto'!BJ$139-CONFIG!$D$7)/31,0)&gt;=ROUND('Charges variables (avancé)'!$J82,0),'Charges variables (avancé)'!$E82&lt;&gt;0),SUM(INDEX($C652:$BJ652,,IF((COLUMN(BJ665)-COLUMN($C665)+1)&gt;('Charges variables (avancé)'!$I82+'Charges variables (avancé)'!$J82),(COLUMN(BJ665)-COLUMN($C665)+1)-('Charges variables (avancé)'!$I82+'Charges variables (avancé)'!$J82),0)+1):INDEX($C652:$BJ652,,(COLUMN(BJ665)-COLUMN($C665)+1)-'Charges variables (avancé)'!$J82)),0)</f>
        <v>0</v>
      </c>
    </row>
    <row r="666" spans="2:62" ht="15" customHeight="1">
      <c r="B666" s="366">
        <f>'Charges variables (avancé)'!C83</f>
        <v>0</v>
      </c>
      <c r="C666" s="368">
        <f>IF(AND(ROUND(('Charges variables-Calculs auto'!C$139-CONFIG!$D$7)/31,0)&gt;=ROUND('Charges variables (avancé)'!$J83,0),'Charges variables (avancé)'!$E83&lt;&gt;0),SUM(INDEX($C653:$BJ653,,IF((COLUMN(C666)-COLUMN($C666)+1)&gt;('Charges variables (avancé)'!$I83+'Charges variables (avancé)'!$J83),(COLUMN(C666)-COLUMN($C666)+1)-('Charges variables (avancé)'!$I83+'Charges variables (avancé)'!$J83),0)+1):INDEX($C653:$BJ653,,(COLUMN(C666)-COLUMN($C666)+1)-'Charges variables (avancé)'!$J83)),0)</f>
        <v>0</v>
      </c>
      <c r="D666" s="368">
        <f>IF(AND(ROUND(('Charges variables-Calculs auto'!D$139-CONFIG!$D$7)/31,0)&gt;=ROUND('Charges variables (avancé)'!$J83,0),'Charges variables (avancé)'!$E83&lt;&gt;0),SUM(INDEX($C653:$BJ653,,IF((COLUMN(D666)-COLUMN($C666)+1)&gt;('Charges variables (avancé)'!$I83+'Charges variables (avancé)'!$J83),(COLUMN(D666)-COLUMN($C666)+1)-('Charges variables (avancé)'!$I83+'Charges variables (avancé)'!$J83),0)+1):INDEX($C653:$BJ653,,(COLUMN(D666)-COLUMN($C666)+1)-'Charges variables (avancé)'!$J83)),0)</f>
        <v>0</v>
      </c>
      <c r="E666" s="368">
        <f>IF(AND(ROUND(('Charges variables-Calculs auto'!E$139-CONFIG!$D$7)/31,0)&gt;=ROUND('Charges variables (avancé)'!$J83,0),'Charges variables (avancé)'!$E83&lt;&gt;0),SUM(INDEX($C653:$BJ653,,IF((COLUMN(E666)-COLUMN($C666)+1)&gt;('Charges variables (avancé)'!$I83+'Charges variables (avancé)'!$J83),(COLUMN(E666)-COLUMN($C666)+1)-('Charges variables (avancé)'!$I83+'Charges variables (avancé)'!$J83),0)+1):INDEX($C653:$BJ653,,(COLUMN(E666)-COLUMN($C666)+1)-'Charges variables (avancé)'!$J83)),0)</f>
        <v>0</v>
      </c>
      <c r="F666" s="368">
        <f>IF(AND(ROUND(('Charges variables-Calculs auto'!F$139-CONFIG!$D$7)/31,0)&gt;=ROUND('Charges variables (avancé)'!$J83,0),'Charges variables (avancé)'!$E83&lt;&gt;0),SUM(INDEX($C653:$BJ653,,IF((COLUMN(F666)-COLUMN($C666)+1)&gt;('Charges variables (avancé)'!$I83+'Charges variables (avancé)'!$J83),(COLUMN(F666)-COLUMN($C666)+1)-('Charges variables (avancé)'!$I83+'Charges variables (avancé)'!$J83),0)+1):INDEX($C653:$BJ653,,(COLUMN(F666)-COLUMN($C666)+1)-'Charges variables (avancé)'!$J83)),0)</f>
        <v>0</v>
      </c>
      <c r="G666" s="368">
        <f>IF(AND(ROUND(('Charges variables-Calculs auto'!G$139-CONFIG!$D$7)/31,0)&gt;=ROUND('Charges variables (avancé)'!$J83,0),'Charges variables (avancé)'!$E83&lt;&gt;0),SUM(INDEX($C653:$BJ653,,IF((COLUMN(G666)-COLUMN($C666)+1)&gt;('Charges variables (avancé)'!$I83+'Charges variables (avancé)'!$J83),(COLUMN(G666)-COLUMN($C666)+1)-('Charges variables (avancé)'!$I83+'Charges variables (avancé)'!$J83),0)+1):INDEX($C653:$BJ653,,(COLUMN(G666)-COLUMN($C666)+1)-'Charges variables (avancé)'!$J83)),0)</f>
        <v>0</v>
      </c>
      <c r="H666" s="368">
        <f>IF(AND(ROUND(('Charges variables-Calculs auto'!H$139-CONFIG!$D$7)/31,0)&gt;=ROUND('Charges variables (avancé)'!$J83,0),'Charges variables (avancé)'!$E83&lt;&gt;0),SUM(INDEX($C653:$BJ653,,IF((COLUMN(H666)-COLUMN($C666)+1)&gt;('Charges variables (avancé)'!$I83+'Charges variables (avancé)'!$J83),(COLUMN(H666)-COLUMN($C666)+1)-('Charges variables (avancé)'!$I83+'Charges variables (avancé)'!$J83),0)+1):INDEX($C653:$BJ653,,(COLUMN(H666)-COLUMN($C666)+1)-'Charges variables (avancé)'!$J83)),0)</f>
        <v>0</v>
      </c>
      <c r="I666" s="368">
        <f>IF(AND(ROUND(('Charges variables-Calculs auto'!I$139-CONFIG!$D$7)/31,0)&gt;=ROUND('Charges variables (avancé)'!$J83,0),'Charges variables (avancé)'!$E83&lt;&gt;0),SUM(INDEX($C653:$BJ653,,IF((COLUMN(I666)-COLUMN($C666)+1)&gt;('Charges variables (avancé)'!$I83+'Charges variables (avancé)'!$J83),(COLUMN(I666)-COLUMN($C666)+1)-('Charges variables (avancé)'!$I83+'Charges variables (avancé)'!$J83),0)+1):INDEX($C653:$BJ653,,(COLUMN(I666)-COLUMN($C666)+1)-'Charges variables (avancé)'!$J83)),0)</f>
        <v>0</v>
      </c>
      <c r="J666" s="368">
        <f>IF(AND(ROUND(('Charges variables-Calculs auto'!J$139-CONFIG!$D$7)/31,0)&gt;=ROUND('Charges variables (avancé)'!$J83,0),'Charges variables (avancé)'!$E83&lt;&gt;0),SUM(INDEX($C653:$BJ653,,IF((COLUMN(J666)-COLUMN($C666)+1)&gt;('Charges variables (avancé)'!$I83+'Charges variables (avancé)'!$J83),(COLUMN(J666)-COLUMN($C666)+1)-('Charges variables (avancé)'!$I83+'Charges variables (avancé)'!$J83),0)+1):INDEX($C653:$BJ653,,(COLUMN(J666)-COLUMN($C666)+1)-'Charges variables (avancé)'!$J83)),0)</f>
        <v>0</v>
      </c>
      <c r="K666" s="368">
        <f>IF(AND(ROUND(('Charges variables-Calculs auto'!K$139-CONFIG!$D$7)/31,0)&gt;=ROUND('Charges variables (avancé)'!$J83,0),'Charges variables (avancé)'!$E83&lt;&gt;0),SUM(INDEX($C653:$BJ653,,IF((COLUMN(K666)-COLUMN($C666)+1)&gt;('Charges variables (avancé)'!$I83+'Charges variables (avancé)'!$J83),(COLUMN(K666)-COLUMN($C666)+1)-('Charges variables (avancé)'!$I83+'Charges variables (avancé)'!$J83),0)+1):INDEX($C653:$BJ653,,(COLUMN(K666)-COLUMN($C666)+1)-'Charges variables (avancé)'!$J83)),0)</f>
        <v>0</v>
      </c>
      <c r="L666" s="368">
        <f>IF(AND(ROUND(('Charges variables-Calculs auto'!L$139-CONFIG!$D$7)/31,0)&gt;=ROUND('Charges variables (avancé)'!$J83,0),'Charges variables (avancé)'!$E83&lt;&gt;0),SUM(INDEX($C653:$BJ653,,IF((COLUMN(L666)-COLUMN($C666)+1)&gt;('Charges variables (avancé)'!$I83+'Charges variables (avancé)'!$J83),(COLUMN(L666)-COLUMN($C666)+1)-('Charges variables (avancé)'!$I83+'Charges variables (avancé)'!$J83),0)+1):INDEX($C653:$BJ653,,(COLUMN(L666)-COLUMN($C666)+1)-'Charges variables (avancé)'!$J83)),0)</f>
        <v>0</v>
      </c>
      <c r="M666" s="368">
        <f>IF(AND(ROUND(('Charges variables-Calculs auto'!M$139-CONFIG!$D$7)/31,0)&gt;=ROUND('Charges variables (avancé)'!$J83,0),'Charges variables (avancé)'!$E83&lt;&gt;0),SUM(INDEX($C653:$BJ653,,IF((COLUMN(M666)-COLUMN($C666)+1)&gt;('Charges variables (avancé)'!$I83+'Charges variables (avancé)'!$J83),(COLUMN(M666)-COLUMN($C666)+1)-('Charges variables (avancé)'!$I83+'Charges variables (avancé)'!$J83),0)+1):INDEX($C653:$BJ653,,(COLUMN(M666)-COLUMN($C666)+1)-'Charges variables (avancé)'!$J83)),0)</f>
        <v>0</v>
      </c>
      <c r="N666" s="368">
        <f>IF(AND(ROUND(('Charges variables-Calculs auto'!N$139-CONFIG!$D$7)/31,0)&gt;=ROUND('Charges variables (avancé)'!$J83,0),'Charges variables (avancé)'!$E83&lt;&gt;0),SUM(INDEX($C653:$BJ653,,IF((COLUMN(N666)-COLUMN($C666)+1)&gt;('Charges variables (avancé)'!$I83+'Charges variables (avancé)'!$J83),(COLUMN(N666)-COLUMN($C666)+1)-('Charges variables (avancé)'!$I83+'Charges variables (avancé)'!$J83),0)+1):INDEX($C653:$BJ653,,(COLUMN(N666)-COLUMN($C666)+1)-'Charges variables (avancé)'!$J83)),0)</f>
        <v>0</v>
      </c>
      <c r="O666" s="368">
        <f>IF(AND(ROUND(('Charges variables-Calculs auto'!O$139-CONFIG!$D$7)/31,0)&gt;=ROUND('Charges variables (avancé)'!$J83,0),'Charges variables (avancé)'!$E83&lt;&gt;0),SUM(INDEX($C653:$BJ653,,IF((COLUMN(O666)-COLUMN($C666)+1)&gt;('Charges variables (avancé)'!$I83+'Charges variables (avancé)'!$J83),(COLUMN(O666)-COLUMN($C666)+1)-('Charges variables (avancé)'!$I83+'Charges variables (avancé)'!$J83),0)+1):INDEX($C653:$BJ653,,(COLUMN(O666)-COLUMN($C666)+1)-'Charges variables (avancé)'!$J83)),0)</f>
        <v>0</v>
      </c>
      <c r="P666" s="368">
        <f>IF(AND(ROUND(('Charges variables-Calculs auto'!P$139-CONFIG!$D$7)/31,0)&gt;=ROUND('Charges variables (avancé)'!$J83,0),'Charges variables (avancé)'!$E83&lt;&gt;0),SUM(INDEX($C653:$BJ653,,IF((COLUMN(P666)-COLUMN($C666)+1)&gt;('Charges variables (avancé)'!$I83+'Charges variables (avancé)'!$J83),(COLUMN(P666)-COLUMN($C666)+1)-('Charges variables (avancé)'!$I83+'Charges variables (avancé)'!$J83),0)+1):INDEX($C653:$BJ653,,(COLUMN(P666)-COLUMN($C666)+1)-'Charges variables (avancé)'!$J83)),0)</f>
        <v>0</v>
      </c>
      <c r="Q666" s="368">
        <f>IF(AND(ROUND(('Charges variables-Calculs auto'!Q$139-CONFIG!$D$7)/31,0)&gt;=ROUND('Charges variables (avancé)'!$J83,0),'Charges variables (avancé)'!$E83&lt;&gt;0),SUM(INDEX($C653:$BJ653,,IF((COLUMN(Q666)-COLUMN($C666)+1)&gt;('Charges variables (avancé)'!$I83+'Charges variables (avancé)'!$J83),(COLUMN(Q666)-COLUMN($C666)+1)-('Charges variables (avancé)'!$I83+'Charges variables (avancé)'!$J83),0)+1):INDEX($C653:$BJ653,,(COLUMN(Q666)-COLUMN($C666)+1)-'Charges variables (avancé)'!$J83)),0)</f>
        <v>0</v>
      </c>
      <c r="R666" s="368">
        <f>IF(AND(ROUND(('Charges variables-Calculs auto'!R$139-CONFIG!$D$7)/31,0)&gt;=ROUND('Charges variables (avancé)'!$J83,0),'Charges variables (avancé)'!$E83&lt;&gt;0),SUM(INDEX($C653:$BJ653,,IF((COLUMN(R666)-COLUMN($C666)+1)&gt;('Charges variables (avancé)'!$I83+'Charges variables (avancé)'!$J83),(COLUMN(R666)-COLUMN($C666)+1)-('Charges variables (avancé)'!$I83+'Charges variables (avancé)'!$J83),0)+1):INDEX($C653:$BJ653,,(COLUMN(R666)-COLUMN($C666)+1)-'Charges variables (avancé)'!$J83)),0)</f>
        <v>0</v>
      </c>
      <c r="S666" s="368">
        <f>IF(AND(ROUND(('Charges variables-Calculs auto'!S$139-CONFIG!$D$7)/31,0)&gt;=ROUND('Charges variables (avancé)'!$J83,0),'Charges variables (avancé)'!$E83&lt;&gt;0),SUM(INDEX($C653:$BJ653,,IF((COLUMN(S666)-COLUMN($C666)+1)&gt;('Charges variables (avancé)'!$I83+'Charges variables (avancé)'!$J83),(COLUMN(S666)-COLUMN($C666)+1)-('Charges variables (avancé)'!$I83+'Charges variables (avancé)'!$J83),0)+1):INDEX($C653:$BJ653,,(COLUMN(S666)-COLUMN($C666)+1)-'Charges variables (avancé)'!$J83)),0)</f>
        <v>0</v>
      </c>
      <c r="T666" s="368">
        <f>IF(AND(ROUND(('Charges variables-Calculs auto'!T$139-CONFIG!$D$7)/31,0)&gt;=ROUND('Charges variables (avancé)'!$J83,0),'Charges variables (avancé)'!$E83&lt;&gt;0),SUM(INDEX($C653:$BJ653,,IF((COLUMN(T666)-COLUMN($C666)+1)&gt;('Charges variables (avancé)'!$I83+'Charges variables (avancé)'!$J83),(COLUMN(T666)-COLUMN($C666)+1)-('Charges variables (avancé)'!$I83+'Charges variables (avancé)'!$J83),0)+1):INDEX($C653:$BJ653,,(COLUMN(T666)-COLUMN($C666)+1)-'Charges variables (avancé)'!$J83)),0)</f>
        <v>0</v>
      </c>
      <c r="U666" s="368">
        <f>IF(AND(ROUND(('Charges variables-Calculs auto'!U$139-CONFIG!$D$7)/31,0)&gt;=ROUND('Charges variables (avancé)'!$J83,0),'Charges variables (avancé)'!$E83&lt;&gt;0),SUM(INDEX($C653:$BJ653,,IF((COLUMN(U666)-COLUMN($C666)+1)&gt;('Charges variables (avancé)'!$I83+'Charges variables (avancé)'!$J83),(COLUMN(U666)-COLUMN($C666)+1)-('Charges variables (avancé)'!$I83+'Charges variables (avancé)'!$J83),0)+1):INDEX($C653:$BJ653,,(COLUMN(U666)-COLUMN($C666)+1)-'Charges variables (avancé)'!$J83)),0)</f>
        <v>0</v>
      </c>
      <c r="V666" s="368">
        <f>IF(AND(ROUND(('Charges variables-Calculs auto'!V$139-CONFIG!$D$7)/31,0)&gt;=ROUND('Charges variables (avancé)'!$J83,0),'Charges variables (avancé)'!$E83&lt;&gt;0),SUM(INDEX($C653:$BJ653,,IF((COLUMN(V666)-COLUMN($C666)+1)&gt;('Charges variables (avancé)'!$I83+'Charges variables (avancé)'!$J83),(COLUMN(V666)-COLUMN($C666)+1)-('Charges variables (avancé)'!$I83+'Charges variables (avancé)'!$J83),0)+1):INDEX($C653:$BJ653,,(COLUMN(V666)-COLUMN($C666)+1)-'Charges variables (avancé)'!$J83)),0)</f>
        <v>0</v>
      </c>
      <c r="W666" s="368">
        <f>IF(AND(ROUND(('Charges variables-Calculs auto'!W$139-CONFIG!$D$7)/31,0)&gt;=ROUND('Charges variables (avancé)'!$J83,0),'Charges variables (avancé)'!$E83&lt;&gt;0),SUM(INDEX($C653:$BJ653,,IF((COLUMN(W666)-COLUMN($C666)+1)&gt;('Charges variables (avancé)'!$I83+'Charges variables (avancé)'!$J83),(COLUMN(W666)-COLUMN($C666)+1)-('Charges variables (avancé)'!$I83+'Charges variables (avancé)'!$J83),0)+1):INDEX($C653:$BJ653,,(COLUMN(W666)-COLUMN($C666)+1)-'Charges variables (avancé)'!$J83)),0)</f>
        <v>0</v>
      </c>
      <c r="X666" s="368">
        <f>IF(AND(ROUND(('Charges variables-Calculs auto'!X$139-CONFIG!$D$7)/31,0)&gt;=ROUND('Charges variables (avancé)'!$J83,0),'Charges variables (avancé)'!$E83&lt;&gt;0),SUM(INDEX($C653:$BJ653,,IF((COLUMN(X666)-COLUMN($C666)+1)&gt;('Charges variables (avancé)'!$I83+'Charges variables (avancé)'!$J83),(COLUMN(X666)-COLUMN($C666)+1)-('Charges variables (avancé)'!$I83+'Charges variables (avancé)'!$J83),0)+1):INDEX($C653:$BJ653,,(COLUMN(X666)-COLUMN($C666)+1)-'Charges variables (avancé)'!$J83)),0)</f>
        <v>0</v>
      </c>
      <c r="Y666" s="368">
        <f>IF(AND(ROUND(('Charges variables-Calculs auto'!Y$139-CONFIG!$D$7)/31,0)&gt;=ROUND('Charges variables (avancé)'!$J83,0),'Charges variables (avancé)'!$E83&lt;&gt;0),SUM(INDEX($C653:$BJ653,,IF((COLUMN(Y666)-COLUMN($C666)+1)&gt;('Charges variables (avancé)'!$I83+'Charges variables (avancé)'!$J83),(COLUMN(Y666)-COLUMN($C666)+1)-('Charges variables (avancé)'!$I83+'Charges variables (avancé)'!$J83),0)+1):INDEX($C653:$BJ653,,(COLUMN(Y666)-COLUMN($C666)+1)-'Charges variables (avancé)'!$J83)),0)</f>
        <v>0</v>
      </c>
      <c r="Z666" s="368">
        <f>IF(AND(ROUND(('Charges variables-Calculs auto'!Z$139-CONFIG!$D$7)/31,0)&gt;=ROUND('Charges variables (avancé)'!$J83,0),'Charges variables (avancé)'!$E83&lt;&gt;0),SUM(INDEX($C653:$BJ653,,IF((COLUMN(Z666)-COLUMN($C666)+1)&gt;('Charges variables (avancé)'!$I83+'Charges variables (avancé)'!$J83),(COLUMN(Z666)-COLUMN($C666)+1)-('Charges variables (avancé)'!$I83+'Charges variables (avancé)'!$J83),0)+1):INDEX($C653:$BJ653,,(COLUMN(Z666)-COLUMN($C666)+1)-'Charges variables (avancé)'!$J83)),0)</f>
        <v>0</v>
      </c>
      <c r="AA666" s="368">
        <f>IF(AND(ROUND(('Charges variables-Calculs auto'!AA$139-CONFIG!$D$7)/31,0)&gt;=ROUND('Charges variables (avancé)'!$J83,0),'Charges variables (avancé)'!$E83&lt;&gt;0),SUM(INDEX($C653:$BJ653,,IF((COLUMN(AA666)-COLUMN($C666)+1)&gt;('Charges variables (avancé)'!$I83+'Charges variables (avancé)'!$J83),(COLUMN(AA666)-COLUMN($C666)+1)-('Charges variables (avancé)'!$I83+'Charges variables (avancé)'!$J83),0)+1):INDEX($C653:$BJ653,,(COLUMN(AA666)-COLUMN($C666)+1)-'Charges variables (avancé)'!$J83)),0)</f>
        <v>0</v>
      </c>
      <c r="AB666" s="368">
        <f>IF(AND(ROUND(('Charges variables-Calculs auto'!AB$139-CONFIG!$D$7)/31,0)&gt;=ROUND('Charges variables (avancé)'!$J83,0),'Charges variables (avancé)'!$E83&lt;&gt;0),SUM(INDEX($C653:$BJ653,,IF((COLUMN(AB666)-COLUMN($C666)+1)&gt;('Charges variables (avancé)'!$I83+'Charges variables (avancé)'!$J83),(COLUMN(AB666)-COLUMN($C666)+1)-('Charges variables (avancé)'!$I83+'Charges variables (avancé)'!$J83),0)+1):INDEX($C653:$BJ653,,(COLUMN(AB666)-COLUMN($C666)+1)-'Charges variables (avancé)'!$J83)),0)</f>
        <v>0</v>
      </c>
      <c r="AC666" s="368">
        <f>IF(AND(ROUND(('Charges variables-Calculs auto'!AC$139-CONFIG!$D$7)/31,0)&gt;=ROUND('Charges variables (avancé)'!$J83,0),'Charges variables (avancé)'!$E83&lt;&gt;0),SUM(INDEX($C653:$BJ653,,IF((COLUMN(AC666)-COLUMN($C666)+1)&gt;('Charges variables (avancé)'!$I83+'Charges variables (avancé)'!$J83),(COLUMN(AC666)-COLUMN($C666)+1)-('Charges variables (avancé)'!$I83+'Charges variables (avancé)'!$J83),0)+1):INDEX($C653:$BJ653,,(COLUMN(AC666)-COLUMN($C666)+1)-'Charges variables (avancé)'!$J83)),0)</f>
        <v>0</v>
      </c>
      <c r="AD666" s="368">
        <f>IF(AND(ROUND(('Charges variables-Calculs auto'!AD$139-CONFIG!$D$7)/31,0)&gt;=ROUND('Charges variables (avancé)'!$J83,0),'Charges variables (avancé)'!$E83&lt;&gt;0),SUM(INDEX($C653:$BJ653,,IF((COLUMN(AD666)-COLUMN($C666)+1)&gt;('Charges variables (avancé)'!$I83+'Charges variables (avancé)'!$J83),(COLUMN(AD666)-COLUMN($C666)+1)-('Charges variables (avancé)'!$I83+'Charges variables (avancé)'!$J83),0)+1):INDEX($C653:$BJ653,,(COLUMN(AD666)-COLUMN($C666)+1)-'Charges variables (avancé)'!$J83)),0)</f>
        <v>0</v>
      </c>
      <c r="AE666" s="368">
        <f>IF(AND(ROUND(('Charges variables-Calculs auto'!AE$139-CONFIG!$D$7)/31,0)&gt;=ROUND('Charges variables (avancé)'!$J83,0),'Charges variables (avancé)'!$E83&lt;&gt;0),SUM(INDEX($C653:$BJ653,,IF((COLUMN(AE666)-COLUMN($C666)+1)&gt;('Charges variables (avancé)'!$I83+'Charges variables (avancé)'!$J83),(COLUMN(AE666)-COLUMN($C666)+1)-('Charges variables (avancé)'!$I83+'Charges variables (avancé)'!$J83),0)+1):INDEX($C653:$BJ653,,(COLUMN(AE666)-COLUMN($C666)+1)-'Charges variables (avancé)'!$J83)),0)</f>
        <v>0</v>
      </c>
      <c r="AF666" s="368">
        <f>IF(AND(ROUND(('Charges variables-Calculs auto'!AF$139-CONFIG!$D$7)/31,0)&gt;=ROUND('Charges variables (avancé)'!$J83,0),'Charges variables (avancé)'!$E83&lt;&gt;0),SUM(INDEX($C653:$BJ653,,IF((COLUMN(AF666)-COLUMN($C666)+1)&gt;('Charges variables (avancé)'!$I83+'Charges variables (avancé)'!$J83),(COLUMN(AF666)-COLUMN($C666)+1)-('Charges variables (avancé)'!$I83+'Charges variables (avancé)'!$J83),0)+1):INDEX($C653:$BJ653,,(COLUMN(AF666)-COLUMN($C666)+1)-'Charges variables (avancé)'!$J83)),0)</f>
        <v>0</v>
      </c>
      <c r="AG666" s="368">
        <f>IF(AND(ROUND(('Charges variables-Calculs auto'!AG$139-CONFIG!$D$7)/31,0)&gt;=ROUND('Charges variables (avancé)'!$J83,0),'Charges variables (avancé)'!$E83&lt;&gt;0),SUM(INDEX($C653:$BJ653,,IF((COLUMN(AG666)-COLUMN($C666)+1)&gt;('Charges variables (avancé)'!$I83+'Charges variables (avancé)'!$J83),(COLUMN(AG666)-COLUMN($C666)+1)-('Charges variables (avancé)'!$I83+'Charges variables (avancé)'!$J83),0)+1):INDEX($C653:$BJ653,,(COLUMN(AG666)-COLUMN($C666)+1)-'Charges variables (avancé)'!$J83)),0)</f>
        <v>0</v>
      </c>
      <c r="AH666" s="368">
        <f>IF(AND(ROUND(('Charges variables-Calculs auto'!AH$139-CONFIG!$D$7)/31,0)&gt;=ROUND('Charges variables (avancé)'!$J83,0),'Charges variables (avancé)'!$E83&lt;&gt;0),SUM(INDEX($C653:$BJ653,,IF((COLUMN(AH666)-COLUMN($C666)+1)&gt;('Charges variables (avancé)'!$I83+'Charges variables (avancé)'!$J83),(COLUMN(AH666)-COLUMN($C666)+1)-('Charges variables (avancé)'!$I83+'Charges variables (avancé)'!$J83),0)+1):INDEX($C653:$BJ653,,(COLUMN(AH666)-COLUMN($C666)+1)-'Charges variables (avancé)'!$J83)),0)</f>
        <v>0</v>
      </c>
      <c r="AI666" s="368">
        <f>IF(AND(ROUND(('Charges variables-Calculs auto'!AI$139-CONFIG!$D$7)/31,0)&gt;=ROUND('Charges variables (avancé)'!$J83,0),'Charges variables (avancé)'!$E83&lt;&gt;0),SUM(INDEX($C653:$BJ653,,IF((COLUMN(AI666)-COLUMN($C666)+1)&gt;('Charges variables (avancé)'!$I83+'Charges variables (avancé)'!$J83),(COLUMN(AI666)-COLUMN($C666)+1)-('Charges variables (avancé)'!$I83+'Charges variables (avancé)'!$J83),0)+1):INDEX($C653:$BJ653,,(COLUMN(AI666)-COLUMN($C666)+1)-'Charges variables (avancé)'!$J83)),0)</f>
        <v>0</v>
      </c>
      <c r="AJ666" s="368">
        <f>IF(AND(ROUND(('Charges variables-Calculs auto'!AJ$139-CONFIG!$D$7)/31,0)&gt;=ROUND('Charges variables (avancé)'!$J83,0),'Charges variables (avancé)'!$E83&lt;&gt;0),SUM(INDEX($C653:$BJ653,,IF((COLUMN(AJ666)-COLUMN($C666)+1)&gt;('Charges variables (avancé)'!$I83+'Charges variables (avancé)'!$J83),(COLUMN(AJ666)-COLUMN($C666)+1)-('Charges variables (avancé)'!$I83+'Charges variables (avancé)'!$J83),0)+1):INDEX($C653:$BJ653,,(COLUMN(AJ666)-COLUMN($C666)+1)-'Charges variables (avancé)'!$J83)),0)</f>
        <v>0</v>
      </c>
      <c r="AK666" s="368">
        <f>IF(AND(ROUND(('Charges variables-Calculs auto'!AK$139-CONFIG!$D$7)/31,0)&gt;=ROUND('Charges variables (avancé)'!$J83,0),'Charges variables (avancé)'!$E83&lt;&gt;0),SUM(INDEX($C653:$BJ653,,IF((COLUMN(AK666)-COLUMN($C666)+1)&gt;('Charges variables (avancé)'!$I83+'Charges variables (avancé)'!$J83),(COLUMN(AK666)-COLUMN($C666)+1)-('Charges variables (avancé)'!$I83+'Charges variables (avancé)'!$J83),0)+1):INDEX($C653:$BJ653,,(COLUMN(AK666)-COLUMN($C666)+1)-'Charges variables (avancé)'!$J83)),0)</f>
        <v>0</v>
      </c>
      <c r="AL666" s="368">
        <f>IF(AND(ROUND(('Charges variables-Calculs auto'!AL$139-CONFIG!$D$7)/31,0)&gt;=ROUND('Charges variables (avancé)'!$J83,0),'Charges variables (avancé)'!$E83&lt;&gt;0),SUM(INDEX($C653:$BJ653,,IF((COLUMN(AL666)-COLUMN($C666)+1)&gt;('Charges variables (avancé)'!$I83+'Charges variables (avancé)'!$J83),(COLUMN(AL666)-COLUMN($C666)+1)-('Charges variables (avancé)'!$I83+'Charges variables (avancé)'!$J83),0)+1):INDEX($C653:$BJ653,,(COLUMN(AL666)-COLUMN($C666)+1)-'Charges variables (avancé)'!$J83)),0)</f>
        <v>0</v>
      </c>
      <c r="AM666" s="368">
        <f>IF(AND(ROUND(('Charges variables-Calculs auto'!AM$139-CONFIG!$D$7)/31,0)&gt;=ROUND('Charges variables (avancé)'!$J83,0),'Charges variables (avancé)'!$E83&lt;&gt;0),SUM(INDEX($C653:$BJ653,,IF((COLUMN(AM666)-COLUMN($C666)+1)&gt;('Charges variables (avancé)'!$I83+'Charges variables (avancé)'!$J83),(COLUMN(AM666)-COLUMN($C666)+1)-('Charges variables (avancé)'!$I83+'Charges variables (avancé)'!$J83),0)+1):INDEX($C653:$BJ653,,(COLUMN(AM666)-COLUMN($C666)+1)-'Charges variables (avancé)'!$J83)),0)</f>
        <v>0</v>
      </c>
      <c r="AN666" s="368">
        <f>IF(AND(ROUND(('Charges variables-Calculs auto'!AN$139-CONFIG!$D$7)/31,0)&gt;=ROUND('Charges variables (avancé)'!$J83,0),'Charges variables (avancé)'!$E83&lt;&gt;0),SUM(INDEX($C653:$BJ653,,IF((COLUMN(AN666)-COLUMN($C666)+1)&gt;('Charges variables (avancé)'!$I83+'Charges variables (avancé)'!$J83),(COLUMN(AN666)-COLUMN($C666)+1)-('Charges variables (avancé)'!$I83+'Charges variables (avancé)'!$J83),0)+1):INDEX($C653:$BJ653,,(COLUMN(AN666)-COLUMN($C666)+1)-'Charges variables (avancé)'!$J83)),0)</f>
        <v>0</v>
      </c>
      <c r="AO666" s="368">
        <f>IF(AND(ROUND(('Charges variables-Calculs auto'!AO$139-CONFIG!$D$7)/31,0)&gt;=ROUND('Charges variables (avancé)'!$J83,0),'Charges variables (avancé)'!$E83&lt;&gt;0),SUM(INDEX($C653:$BJ653,,IF((COLUMN(AO666)-COLUMN($C666)+1)&gt;('Charges variables (avancé)'!$I83+'Charges variables (avancé)'!$J83),(COLUMN(AO666)-COLUMN($C666)+1)-('Charges variables (avancé)'!$I83+'Charges variables (avancé)'!$J83),0)+1):INDEX($C653:$BJ653,,(COLUMN(AO666)-COLUMN($C666)+1)-'Charges variables (avancé)'!$J83)),0)</f>
        <v>0</v>
      </c>
      <c r="AP666" s="368">
        <f>IF(AND(ROUND(('Charges variables-Calculs auto'!AP$139-CONFIG!$D$7)/31,0)&gt;=ROUND('Charges variables (avancé)'!$J83,0),'Charges variables (avancé)'!$E83&lt;&gt;0),SUM(INDEX($C653:$BJ653,,IF((COLUMN(AP666)-COLUMN($C666)+1)&gt;('Charges variables (avancé)'!$I83+'Charges variables (avancé)'!$J83),(COLUMN(AP666)-COLUMN($C666)+1)-('Charges variables (avancé)'!$I83+'Charges variables (avancé)'!$J83),0)+1):INDEX($C653:$BJ653,,(COLUMN(AP666)-COLUMN($C666)+1)-'Charges variables (avancé)'!$J83)),0)</f>
        <v>0</v>
      </c>
      <c r="AQ666" s="368">
        <f>IF(AND(ROUND(('Charges variables-Calculs auto'!AQ$139-CONFIG!$D$7)/31,0)&gt;=ROUND('Charges variables (avancé)'!$J83,0),'Charges variables (avancé)'!$E83&lt;&gt;0),SUM(INDEX($C653:$BJ653,,IF((COLUMN(AQ666)-COLUMN($C666)+1)&gt;('Charges variables (avancé)'!$I83+'Charges variables (avancé)'!$J83),(COLUMN(AQ666)-COLUMN($C666)+1)-('Charges variables (avancé)'!$I83+'Charges variables (avancé)'!$J83),0)+1):INDEX($C653:$BJ653,,(COLUMN(AQ666)-COLUMN($C666)+1)-'Charges variables (avancé)'!$J83)),0)</f>
        <v>0</v>
      </c>
      <c r="AR666" s="368">
        <f>IF(AND(ROUND(('Charges variables-Calculs auto'!AR$139-CONFIG!$D$7)/31,0)&gt;=ROUND('Charges variables (avancé)'!$J83,0),'Charges variables (avancé)'!$E83&lt;&gt;0),SUM(INDEX($C653:$BJ653,,IF((COLUMN(AR666)-COLUMN($C666)+1)&gt;('Charges variables (avancé)'!$I83+'Charges variables (avancé)'!$J83),(COLUMN(AR666)-COLUMN($C666)+1)-('Charges variables (avancé)'!$I83+'Charges variables (avancé)'!$J83),0)+1):INDEX($C653:$BJ653,,(COLUMN(AR666)-COLUMN($C666)+1)-'Charges variables (avancé)'!$J83)),0)</f>
        <v>0</v>
      </c>
      <c r="AS666" s="368">
        <f>IF(AND(ROUND(('Charges variables-Calculs auto'!AS$139-CONFIG!$D$7)/31,0)&gt;=ROUND('Charges variables (avancé)'!$J83,0),'Charges variables (avancé)'!$E83&lt;&gt;0),SUM(INDEX($C653:$BJ653,,IF((COLUMN(AS666)-COLUMN($C666)+1)&gt;('Charges variables (avancé)'!$I83+'Charges variables (avancé)'!$J83),(COLUMN(AS666)-COLUMN($C666)+1)-('Charges variables (avancé)'!$I83+'Charges variables (avancé)'!$J83),0)+1):INDEX($C653:$BJ653,,(COLUMN(AS666)-COLUMN($C666)+1)-'Charges variables (avancé)'!$J83)),0)</f>
        <v>0</v>
      </c>
      <c r="AT666" s="368">
        <f>IF(AND(ROUND(('Charges variables-Calculs auto'!AT$139-CONFIG!$D$7)/31,0)&gt;=ROUND('Charges variables (avancé)'!$J83,0),'Charges variables (avancé)'!$E83&lt;&gt;0),SUM(INDEX($C653:$BJ653,,IF((COLUMN(AT666)-COLUMN($C666)+1)&gt;('Charges variables (avancé)'!$I83+'Charges variables (avancé)'!$J83),(COLUMN(AT666)-COLUMN($C666)+1)-('Charges variables (avancé)'!$I83+'Charges variables (avancé)'!$J83),0)+1):INDEX($C653:$BJ653,,(COLUMN(AT666)-COLUMN($C666)+1)-'Charges variables (avancé)'!$J83)),0)</f>
        <v>0</v>
      </c>
      <c r="AU666" s="368">
        <f>IF(AND(ROUND(('Charges variables-Calculs auto'!AU$139-CONFIG!$D$7)/31,0)&gt;=ROUND('Charges variables (avancé)'!$J83,0),'Charges variables (avancé)'!$E83&lt;&gt;0),SUM(INDEX($C653:$BJ653,,IF((COLUMN(AU666)-COLUMN($C666)+1)&gt;('Charges variables (avancé)'!$I83+'Charges variables (avancé)'!$J83),(COLUMN(AU666)-COLUMN($C666)+1)-('Charges variables (avancé)'!$I83+'Charges variables (avancé)'!$J83),0)+1):INDEX($C653:$BJ653,,(COLUMN(AU666)-COLUMN($C666)+1)-'Charges variables (avancé)'!$J83)),0)</f>
        <v>0</v>
      </c>
      <c r="AV666" s="368">
        <f>IF(AND(ROUND(('Charges variables-Calculs auto'!AV$139-CONFIG!$D$7)/31,0)&gt;=ROUND('Charges variables (avancé)'!$J83,0),'Charges variables (avancé)'!$E83&lt;&gt;0),SUM(INDEX($C653:$BJ653,,IF((COLUMN(AV666)-COLUMN($C666)+1)&gt;('Charges variables (avancé)'!$I83+'Charges variables (avancé)'!$J83),(COLUMN(AV666)-COLUMN($C666)+1)-('Charges variables (avancé)'!$I83+'Charges variables (avancé)'!$J83),0)+1):INDEX($C653:$BJ653,,(COLUMN(AV666)-COLUMN($C666)+1)-'Charges variables (avancé)'!$J83)),0)</f>
        <v>0</v>
      </c>
      <c r="AW666" s="368">
        <f>IF(AND(ROUND(('Charges variables-Calculs auto'!AW$139-CONFIG!$D$7)/31,0)&gt;=ROUND('Charges variables (avancé)'!$J83,0),'Charges variables (avancé)'!$E83&lt;&gt;0),SUM(INDEX($C653:$BJ653,,IF((COLUMN(AW666)-COLUMN($C666)+1)&gt;('Charges variables (avancé)'!$I83+'Charges variables (avancé)'!$J83),(COLUMN(AW666)-COLUMN($C666)+1)-('Charges variables (avancé)'!$I83+'Charges variables (avancé)'!$J83),0)+1):INDEX($C653:$BJ653,,(COLUMN(AW666)-COLUMN($C666)+1)-'Charges variables (avancé)'!$J83)),0)</f>
        <v>0</v>
      </c>
      <c r="AX666" s="368">
        <f>IF(AND(ROUND(('Charges variables-Calculs auto'!AX$139-CONFIG!$D$7)/31,0)&gt;=ROUND('Charges variables (avancé)'!$J83,0),'Charges variables (avancé)'!$E83&lt;&gt;0),SUM(INDEX($C653:$BJ653,,IF((COLUMN(AX666)-COLUMN($C666)+1)&gt;('Charges variables (avancé)'!$I83+'Charges variables (avancé)'!$J83),(COLUMN(AX666)-COLUMN($C666)+1)-('Charges variables (avancé)'!$I83+'Charges variables (avancé)'!$J83),0)+1):INDEX($C653:$BJ653,,(COLUMN(AX666)-COLUMN($C666)+1)-'Charges variables (avancé)'!$J83)),0)</f>
        <v>0</v>
      </c>
      <c r="AY666" s="368">
        <f>IF(AND(ROUND(('Charges variables-Calculs auto'!AY$139-CONFIG!$D$7)/31,0)&gt;=ROUND('Charges variables (avancé)'!$J83,0),'Charges variables (avancé)'!$E83&lt;&gt;0),SUM(INDEX($C653:$BJ653,,IF((COLUMN(AY666)-COLUMN($C666)+1)&gt;('Charges variables (avancé)'!$I83+'Charges variables (avancé)'!$J83),(COLUMN(AY666)-COLUMN($C666)+1)-('Charges variables (avancé)'!$I83+'Charges variables (avancé)'!$J83),0)+1):INDEX($C653:$BJ653,,(COLUMN(AY666)-COLUMN($C666)+1)-'Charges variables (avancé)'!$J83)),0)</f>
        <v>0</v>
      </c>
      <c r="AZ666" s="368">
        <f>IF(AND(ROUND(('Charges variables-Calculs auto'!AZ$139-CONFIG!$D$7)/31,0)&gt;=ROUND('Charges variables (avancé)'!$J83,0),'Charges variables (avancé)'!$E83&lt;&gt;0),SUM(INDEX($C653:$BJ653,,IF((COLUMN(AZ666)-COLUMN($C666)+1)&gt;('Charges variables (avancé)'!$I83+'Charges variables (avancé)'!$J83),(COLUMN(AZ666)-COLUMN($C666)+1)-('Charges variables (avancé)'!$I83+'Charges variables (avancé)'!$J83),0)+1):INDEX($C653:$BJ653,,(COLUMN(AZ666)-COLUMN($C666)+1)-'Charges variables (avancé)'!$J83)),0)</f>
        <v>0</v>
      </c>
      <c r="BA666" s="368">
        <f>IF(AND(ROUND(('Charges variables-Calculs auto'!BA$139-CONFIG!$D$7)/31,0)&gt;=ROUND('Charges variables (avancé)'!$J83,0),'Charges variables (avancé)'!$E83&lt;&gt;0),SUM(INDEX($C653:$BJ653,,IF((COLUMN(BA666)-COLUMN($C666)+1)&gt;('Charges variables (avancé)'!$I83+'Charges variables (avancé)'!$J83),(COLUMN(BA666)-COLUMN($C666)+1)-('Charges variables (avancé)'!$I83+'Charges variables (avancé)'!$J83),0)+1):INDEX($C653:$BJ653,,(COLUMN(BA666)-COLUMN($C666)+1)-'Charges variables (avancé)'!$J83)),0)</f>
        <v>0</v>
      </c>
      <c r="BB666" s="368">
        <f>IF(AND(ROUND(('Charges variables-Calculs auto'!BB$139-CONFIG!$D$7)/31,0)&gt;=ROUND('Charges variables (avancé)'!$J83,0),'Charges variables (avancé)'!$E83&lt;&gt;0),SUM(INDEX($C653:$BJ653,,IF((COLUMN(BB666)-COLUMN($C666)+1)&gt;('Charges variables (avancé)'!$I83+'Charges variables (avancé)'!$J83),(COLUMN(BB666)-COLUMN($C666)+1)-('Charges variables (avancé)'!$I83+'Charges variables (avancé)'!$J83),0)+1):INDEX($C653:$BJ653,,(COLUMN(BB666)-COLUMN($C666)+1)-'Charges variables (avancé)'!$J83)),0)</f>
        <v>0</v>
      </c>
      <c r="BC666" s="368">
        <f>IF(AND(ROUND(('Charges variables-Calculs auto'!BC$139-CONFIG!$D$7)/31,0)&gt;=ROUND('Charges variables (avancé)'!$J83,0),'Charges variables (avancé)'!$E83&lt;&gt;0),SUM(INDEX($C653:$BJ653,,IF((COLUMN(BC666)-COLUMN($C666)+1)&gt;('Charges variables (avancé)'!$I83+'Charges variables (avancé)'!$J83),(COLUMN(BC666)-COLUMN($C666)+1)-('Charges variables (avancé)'!$I83+'Charges variables (avancé)'!$J83),0)+1):INDEX($C653:$BJ653,,(COLUMN(BC666)-COLUMN($C666)+1)-'Charges variables (avancé)'!$J83)),0)</f>
        <v>0</v>
      </c>
      <c r="BD666" s="368">
        <f>IF(AND(ROUND(('Charges variables-Calculs auto'!BD$139-CONFIG!$D$7)/31,0)&gt;=ROUND('Charges variables (avancé)'!$J83,0),'Charges variables (avancé)'!$E83&lt;&gt;0),SUM(INDEX($C653:$BJ653,,IF((COLUMN(BD666)-COLUMN($C666)+1)&gt;('Charges variables (avancé)'!$I83+'Charges variables (avancé)'!$J83),(COLUMN(BD666)-COLUMN($C666)+1)-('Charges variables (avancé)'!$I83+'Charges variables (avancé)'!$J83),0)+1):INDEX($C653:$BJ653,,(COLUMN(BD666)-COLUMN($C666)+1)-'Charges variables (avancé)'!$J83)),0)</f>
        <v>0</v>
      </c>
      <c r="BE666" s="368">
        <f>IF(AND(ROUND(('Charges variables-Calculs auto'!BE$139-CONFIG!$D$7)/31,0)&gt;=ROUND('Charges variables (avancé)'!$J83,0),'Charges variables (avancé)'!$E83&lt;&gt;0),SUM(INDEX($C653:$BJ653,,IF((COLUMN(BE666)-COLUMN($C666)+1)&gt;('Charges variables (avancé)'!$I83+'Charges variables (avancé)'!$J83),(COLUMN(BE666)-COLUMN($C666)+1)-('Charges variables (avancé)'!$I83+'Charges variables (avancé)'!$J83),0)+1):INDEX($C653:$BJ653,,(COLUMN(BE666)-COLUMN($C666)+1)-'Charges variables (avancé)'!$J83)),0)</f>
        <v>0</v>
      </c>
      <c r="BF666" s="368">
        <f>IF(AND(ROUND(('Charges variables-Calculs auto'!BF$139-CONFIG!$D$7)/31,0)&gt;=ROUND('Charges variables (avancé)'!$J83,0),'Charges variables (avancé)'!$E83&lt;&gt;0),SUM(INDEX($C653:$BJ653,,IF((COLUMN(BF666)-COLUMN($C666)+1)&gt;('Charges variables (avancé)'!$I83+'Charges variables (avancé)'!$J83),(COLUMN(BF666)-COLUMN($C666)+1)-('Charges variables (avancé)'!$I83+'Charges variables (avancé)'!$J83),0)+1):INDEX($C653:$BJ653,,(COLUMN(BF666)-COLUMN($C666)+1)-'Charges variables (avancé)'!$J83)),0)</f>
        <v>0</v>
      </c>
      <c r="BG666" s="368">
        <f>IF(AND(ROUND(('Charges variables-Calculs auto'!BG$139-CONFIG!$D$7)/31,0)&gt;=ROUND('Charges variables (avancé)'!$J83,0),'Charges variables (avancé)'!$E83&lt;&gt;0),SUM(INDEX($C653:$BJ653,,IF((COLUMN(BG666)-COLUMN($C666)+1)&gt;('Charges variables (avancé)'!$I83+'Charges variables (avancé)'!$J83),(COLUMN(BG666)-COLUMN($C666)+1)-('Charges variables (avancé)'!$I83+'Charges variables (avancé)'!$J83),0)+1):INDEX($C653:$BJ653,,(COLUMN(BG666)-COLUMN($C666)+1)-'Charges variables (avancé)'!$J83)),0)</f>
        <v>0</v>
      </c>
      <c r="BH666" s="368">
        <f>IF(AND(ROUND(('Charges variables-Calculs auto'!BH$139-CONFIG!$D$7)/31,0)&gt;=ROUND('Charges variables (avancé)'!$J83,0),'Charges variables (avancé)'!$E83&lt;&gt;0),SUM(INDEX($C653:$BJ653,,IF((COLUMN(BH666)-COLUMN($C666)+1)&gt;('Charges variables (avancé)'!$I83+'Charges variables (avancé)'!$J83),(COLUMN(BH666)-COLUMN($C666)+1)-('Charges variables (avancé)'!$I83+'Charges variables (avancé)'!$J83),0)+1):INDEX($C653:$BJ653,,(COLUMN(BH666)-COLUMN($C666)+1)-'Charges variables (avancé)'!$J83)),0)</f>
        <v>0</v>
      </c>
      <c r="BI666" s="368">
        <f>IF(AND(ROUND(('Charges variables-Calculs auto'!BI$139-CONFIG!$D$7)/31,0)&gt;=ROUND('Charges variables (avancé)'!$J83,0),'Charges variables (avancé)'!$E83&lt;&gt;0),SUM(INDEX($C653:$BJ653,,IF((COLUMN(BI666)-COLUMN($C666)+1)&gt;('Charges variables (avancé)'!$I83+'Charges variables (avancé)'!$J83),(COLUMN(BI666)-COLUMN($C666)+1)-('Charges variables (avancé)'!$I83+'Charges variables (avancé)'!$J83),0)+1):INDEX($C653:$BJ653,,(COLUMN(BI666)-COLUMN($C666)+1)-'Charges variables (avancé)'!$J83)),0)</f>
        <v>0</v>
      </c>
      <c r="BJ666" s="368">
        <f>IF(AND(ROUND(('Charges variables-Calculs auto'!BJ$139-CONFIG!$D$7)/31,0)&gt;=ROUND('Charges variables (avancé)'!$J83,0),'Charges variables (avancé)'!$E83&lt;&gt;0),SUM(INDEX($C653:$BJ653,,IF((COLUMN(BJ666)-COLUMN($C666)+1)&gt;('Charges variables (avancé)'!$I83+'Charges variables (avancé)'!$J83),(COLUMN(BJ666)-COLUMN($C666)+1)-('Charges variables (avancé)'!$I83+'Charges variables (avancé)'!$J83),0)+1):INDEX($C653:$BJ653,,(COLUMN(BJ666)-COLUMN($C666)+1)-'Charges variables (avancé)'!$J83)),0)</f>
        <v>0</v>
      </c>
    </row>
    <row r="667" spans="2:62" ht="15" customHeight="1">
      <c r="B667" s="366">
        <f>'Charges variables (avancé)'!C84</f>
        <v>0</v>
      </c>
      <c r="C667" s="368">
        <f>IF(AND(ROUND(('Charges variables-Calculs auto'!C$139-CONFIG!$D$7)/31,0)&gt;=ROUND('Charges variables (avancé)'!$J84,0),'Charges variables (avancé)'!$E84&lt;&gt;0),SUM(INDEX($C654:$BJ654,,IF((COLUMN(C667)-COLUMN($C667)+1)&gt;('Charges variables (avancé)'!$I84+'Charges variables (avancé)'!$J84),(COLUMN(C667)-COLUMN($C667)+1)-('Charges variables (avancé)'!$I84+'Charges variables (avancé)'!$J84),0)+1):INDEX($C654:$BJ654,,(COLUMN(C667)-COLUMN($C667)+1)-'Charges variables (avancé)'!$J84)),0)</f>
        <v>0</v>
      </c>
      <c r="D667" s="368">
        <f>IF(AND(ROUND(('Charges variables-Calculs auto'!D$139-CONFIG!$D$7)/31,0)&gt;=ROUND('Charges variables (avancé)'!$J84,0),'Charges variables (avancé)'!$E84&lt;&gt;0),SUM(INDEX($C654:$BJ654,,IF((COLUMN(D667)-COLUMN($C667)+1)&gt;('Charges variables (avancé)'!$I84+'Charges variables (avancé)'!$J84),(COLUMN(D667)-COLUMN($C667)+1)-('Charges variables (avancé)'!$I84+'Charges variables (avancé)'!$J84),0)+1):INDEX($C654:$BJ654,,(COLUMN(D667)-COLUMN($C667)+1)-'Charges variables (avancé)'!$J84)),0)</f>
        <v>0</v>
      </c>
      <c r="E667" s="368">
        <f>IF(AND(ROUND(('Charges variables-Calculs auto'!E$139-CONFIG!$D$7)/31,0)&gt;=ROUND('Charges variables (avancé)'!$J84,0),'Charges variables (avancé)'!$E84&lt;&gt;0),SUM(INDEX($C654:$BJ654,,IF((COLUMN(E667)-COLUMN($C667)+1)&gt;('Charges variables (avancé)'!$I84+'Charges variables (avancé)'!$J84),(COLUMN(E667)-COLUMN($C667)+1)-('Charges variables (avancé)'!$I84+'Charges variables (avancé)'!$J84),0)+1):INDEX($C654:$BJ654,,(COLUMN(E667)-COLUMN($C667)+1)-'Charges variables (avancé)'!$J84)),0)</f>
        <v>0</v>
      </c>
      <c r="F667" s="368">
        <f>IF(AND(ROUND(('Charges variables-Calculs auto'!F$139-CONFIG!$D$7)/31,0)&gt;=ROUND('Charges variables (avancé)'!$J84,0),'Charges variables (avancé)'!$E84&lt;&gt;0),SUM(INDEX($C654:$BJ654,,IF((COLUMN(F667)-COLUMN($C667)+1)&gt;('Charges variables (avancé)'!$I84+'Charges variables (avancé)'!$J84),(COLUMN(F667)-COLUMN($C667)+1)-('Charges variables (avancé)'!$I84+'Charges variables (avancé)'!$J84),0)+1):INDEX($C654:$BJ654,,(COLUMN(F667)-COLUMN($C667)+1)-'Charges variables (avancé)'!$J84)),0)</f>
        <v>0</v>
      </c>
      <c r="G667" s="368">
        <f>IF(AND(ROUND(('Charges variables-Calculs auto'!G$139-CONFIG!$D$7)/31,0)&gt;=ROUND('Charges variables (avancé)'!$J84,0),'Charges variables (avancé)'!$E84&lt;&gt;0),SUM(INDEX($C654:$BJ654,,IF((COLUMN(G667)-COLUMN($C667)+1)&gt;('Charges variables (avancé)'!$I84+'Charges variables (avancé)'!$J84),(COLUMN(G667)-COLUMN($C667)+1)-('Charges variables (avancé)'!$I84+'Charges variables (avancé)'!$J84),0)+1):INDEX($C654:$BJ654,,(COLUMN(G667)-COLUMN($C667)+1)-'Charges variables (avancé)'!$J84)),0)</f>
        <v>0</v>
      </c>
      <c r="H667" s="368">
        <f>IF(AND(ROUND(('Charges variables-Calculs auto'!H$139-CONFIG!$D$7)/31,0)&gt;=ROUND('Charges variables (avancé)'!$J84,0),'Charges variables (avancé)'!$E84&lt;&gt;0),SUM(INDEX($C654:$BJ654,,IF((COLUMN(H667)-COLUMN($C667)+1)&gt;('Charges variables (avancé)'!$I84+'Charges variables (avancé)'!$J84),(COLUMN(H667)-COLUMN($C667)+1)-('Charges variables (avancé)'!$I84+'Charges variables (avancé)'!$J84),0)+1):INDEX($C654:$BJ654,,(COLUMN(H667)-COLUMN($C667)+1)-'Charges variables (avancé)'!$J84)),0)</f>
        <v>0</v>
      </c>
      <c r="I667" s="368">
        <f>IF(AND(ROUND(('Charges variables-Calculs auto'!I$139-CONFIG!$D$7)/31,0)&gt;=ROUND('Charges variables (avancé)'!$J84,0),'Charges variables (avancé)'!$E84&lt;&gt;0),SUM(INDEX($C654:$BJ654,,IF((COLUMN(I667)-COLUMN($C667)+1)&gt;('Charges variables (avancé)'!$I84+'Charges variables (avancé)'!$J84),(COLUMN(I667)-COLUMN($C667)+1)-('Charges variables (avancé)'!$I84+'Charges variables (avancé)'!$J84),0)+1):INDEX($C654:$BJ654,,(COLUMN(I667)-COLUMN($C667)+1)-'Charges variables (avancé)'!$J84)),0)</f>
        <v>0</v>
      </c>
      <c r="J667" s="368">
        <f>IF(AND(ROUND(('Charges variables-Calculs auto'!J$139-CONFIG!$D$7)/31,0)&gt;=ROUND('Charges variables (avancé)'!$J84,0),'Charges variables (avancé)'!$E84&lt;&gt;0),SUM(INDEX($C654:$BJ654,,IF((COLUMN(J667)-COLUMN($C667)+1)&gt;('Charges variables (avancé)'!$I84+'Charges variables (avancé)'!$J84),(COLUMN(J667)-COLUMN($C667)+1)-('Charges variables (avancé)'!$I84+'Charges variables (avancé)'!$J84),0)+1):INDEX($C654:$BJ654,,(COLUMN(J667)-COLUMN($C667)+1)-'Charges variables (avancé)'!$J84)),0)</f>
        <v>0</v>
      </c>
      <c r="K667" s="368">
        <f>IF(AND(ROUND(('Charges variables-Calculs auto'!K$139-CONFIG!$D$7)/31,0)&gt;=ROUND('Charges variables (avancé)'!$J84,0),'Charges variables (avancé)'!$E84&lt;&gt;0),SUM(INDEX($C654:$BJ654,,IF((COLUMN(K667)-COLUMN($C667)+1)&gt;('Charges variables (avancé)'!$I84+'Charges variables (avancé)'!$J84),(COLUMN(K667)-COLUMN($C667)+1)-('Charges variables (avancé)'!$I84+'Charges variables (avancé)'!$J84),0)+1):INDEX($C654:$BJ654,,(COLUMN(K667)-COLUMN($C667)+1)-'Charges variables (avancé)'!$J84)),0)</f>
        <v>0</v>
      </c>
      <c r="L667" s="368">
        <f>IF(AND(ROUND(('Charges variables-Calculs auto'!L$139-CONFIG!$D$7)/31,0)&gt;=ROUND('Charges variables (avancé)'!$J84,0),'Charges variables (avancé)'!$E84&lt;&gt;0),SUM(INDEX($C654:$BJ654,,IF((COLUMN(L667)-COLUMN($C667)+1)&gt;('Charges variables (avancé)'!$I84+'Charges variables (avancé)'!$J84),(COLUMN(L667)-COLUMN($C667)+1)-('Charges variables (avancé)'!$I84+'Charges variables (avancé)'!$J84),0)+1):INDEX($C654:$BJ654,,(COLUMN(L667)-COLUMN($C667)+1)-'Charges variables (avancé)'!$J84)),0)</f>
        <v>0</v>
      </c>
      <c r="M667" s="368">
        <f>IF(AND(ROUND(('Charges variables-Calculs auto'!M$139-CONFIG!$D$7)/31,0)&gt;=ROUND('Charges variables (avancé)'!$J84,0),'Charges variables (avancé)'!$E84&lt;&gt;0),SUM(INDEX($C654:$BJ654,,IF((COLUMN(M667)-COLUMN($C667)+1)&gt;('Charges variables (avancé)'!$I84+'Charges variables (avancé)'!$J84),(COLUMN(M667)-COLUMN($C667)+1)-('Charges variables (avancé)'!$I84+'Charges variables (avancé)'!$J84),0)+1):INDEX($C654:$BJ654,,(COLUMN(M667)-COLUMN($C667)+1)-'Charges variables (avancé)'!$J84)),0)</f>
        <v>0</v>
      </c>
      <c r="N667" s="368">
        <f>IF(AND(ROUND(('Charges variables-Calculs auto'!N$139-CONFIG!$D$7)/31,0)&gt;=ROUND('Charges variables (avancé)'!$J84,0),'Charges variables (avancé)'!$E84&lt;&gt;0),SUM(INDEX($C654:$BJ654,,IF((COLUMN(N667)-COLUMN($C667)+1)&gt;('Charges variables (avancé)'!$I84+'Charges variables (avancé)'!$J84),(COLUMN(N667)-COLUMN($C667)+1)-('Charges variables (avancé)'!$I84+'Charges variables (avancé)'!$J84),0)+1):INDEX($C654:$BJ654,,(COLUMN(N667)-COLUMN($C667)+1)-'Charges variables (avancé)'!$J84)),0)</f>
        <v>0</v>
      </c>
      <c r="O667" s="368">
        <f>IF(AND(ROUND(('Charges variables-Calculs auto'!O$139-CONFIG!$D$7)/31,0)&gt;=ROUND('Charges variables (avancé)'!$J84,0),'Charges variables (avancé)'!$E84&lt;&gt;0),SUM(INDEX($C654:$BJ654,,IF((COLUMN(O667)-COLUMN($C667)+1)&gt;('Charges variables (avancé)'!$I84+'Charges variables (avancé)'!$J84),(COLUMN(O667)-COLUMN($C667)+1)-('Charges variables (avancé)'!$I84+'Charges variables (avancé)'!$J84),0)+1):INDEX($C654:$BJ654,,(COLUMN(O667)-COLUMN($C667)+1)-'Charges variables (avancé)'!$J84)),0)</f>
        <v>0</v>
      </c>
      <c r="P667" s="368">
        <f>IF(AND(ROUND(('Charges variables-Calculs auto'!P$139-CONFIG!$D$7)/31,0)&gt;=ROUND('Charges variables (avancé)'!$J84,0),'Charges variables (avancé)'!$E84&lt;&gt;0),SUM(INDEX($C654:$BJ654,,IF((COLUMN(P667)-COLUMN($C667)+1)&gt;('Charges variables (avancé)'!$I84+'Charges variables (avancé)'!$J84),(COLUMN(P667)-COLUMN($C667)+1)-('Charges variables (avancé)'!$I84+'Charges variables (avancé)'!$J84),0)+1):INDEX($C654:$BJ654,,(COLUMN(P667)-COLUMN($C667)+1)-'Charges variables (avancé)'!$J84)),0)</f>
        <v>0</v>
      </c>
      <c r="Q667" s="368">
        <f>IF(AND(ROUND(('Charges variables-Calculs auto'!Q$139-CONFIG!$D$7)/31,0)&gt;=ROUND('Charges variables (avancé)'!$J84,0),'Charges variables (avancé)'!$E84&lt;&gt;0),SUM(INDEX($C654:$BJ654,,IF((COLUMN(Q667)-COLUMN($C667)+1)&gt;('Charges variables (avancé)'!$I84+'Charges variables (avancé)'!$J84),(COLUMN(Q667)-COLUMN($C667)+1)-('Charges variables (avancé)'!$I84+'Charges variables (avancé)'!$J84),0)+1):INDEX($C654:$BJ654,,(COLUMN(Q667)-COLUMN($C667)+1)-'Charges variables (avancé)'!$J84)),0)</f>
        <v>0</v>
      </c>
      <c r="R667" s="368">
        <f>IF(AND(ROUND(('Charges variables-Calculs auto'!R$139-CONFIG!$D$7)/31,0)&gt;=ROUND('Charges variables (avancé)'!$J84,0),'Charges variables (avancé)'!$E84&lt;&gt;0),SUM(INDEX($C654:$BJ654,,IF((COLUMN(R667)-COLUMN($C667)+1)&gt;('Charges variables (avancé)'!$I84+'Charges variables (avancé)'!$J84),(COLUMN(R667)-COLUMN($C667)+1)-('Charges variables (avancé)'!$I84+'Charges variables (avancé)'!$J84),0)+1):INDEX($C654:$BJ654,,(COLUMN(R667)-COLUMN($C667)+1)-'Charges variables (avancé)'!$J84)),0)</f>
        <v>0</v>
      </c>
      <c r="S667" s="368">
        <f>IF(AND(ROUND(('Charges variables-Calculs auto'!S$139-CONFIG!$D$7)/31,0)&gt;=ROUND('Charges variables (avancé)'!$J84,0),'Charges variables (avancé)'!$E84&lt;&gt;0),SUM(INDEX($C654:$BJ654,,IF((COLUMN(S667)-COLUMN($C667)+1)&gt;('Charges variables (avancé)'!$I84+'Charges variables (avancé)'!$J84),(COLUMN(S667)-COLUMN($C667)+1)-('Charges variables (avancé)'!$I84+'Charges variables (avancé)'!$J84),0)+1):INDEX($C654:$BJ654,,(COLUMN(S667)-COLUMN($C667)+1)-'Charges variables (avancé)'!$J84)),0)</f>
        <v>0</v>
      </c>
      <c r="T667" s="368">
        <f>IF(AND(ROUND(('Charges variables-Calculs auto'!T$139-CONFIG!$D$7)/31,0)&gt;=ROUND('Charges variables (avancé)'!$J84,0),'Charges variables (avancé)'!$E84&lt;&gt;0),SUM(INDEX($C654:$BJ654,,IF((COLUMN(T667)-COLUMN($C667)+1)&gt;('Charges variables (avancé)'!$I84+'Charges variables (avancé)'!$J84),(COLUMN(T667)-COLUMN($C667)+1)-('Charges variables (avancé)'!$I84+'Charges variables (avancé)'!$J84),0)+1):INDEX($C654:$BJ654,,(COLUMN(T667)-COLUMN($C667)+1)-'Charges variables (avancé)'!$J84)),0)</f>
        <v>0</v>
      </c>
      <c r="U667" s="368">
        <f>IF(AND(ROUND(('Charges variables-Calculs auto'!U$139-CONFIG!$D$7)/31,0)&gt;=ROUND('Charges variables (avancé)'!$J84,0),'Charges variables (avancé)'!$E84&lt;&gt;0),SUM(INDEX($C654:$BJ654,,IF((COLUMN(U667)-COLUMN($C667)+1)&gt;('Charges variables (avancé)'!$I84+'Charges variables (avancé)'!$J84),(COLUMN(U667)-COLUMN($C667)+1)-('Charges variables (avancé)'!$I84+'Charges variables (avancé)'!$J84),0)+1):INDEX($C654:$BJ654,,(COLUMN(U667)-COLUMN($C667)+1)-'Charges variables (avancé)'!$J84)),0)</f>
        <v>0</v>
      </c>
      <c r="V667" s="368">
        <f>IF(AND(ROUND(('Charges variables-Calculs auto'!V$139-CONFIG!$D$7)/31,0)&gt;=ROUND('Charges variables (avancé)'!$J84,0),'Charges variables (avancé)'!$E84&lt;&gt;0),SUM(INDEX($C654:$BJ654,,IF((COLUMN(V667)-COLUMN($C667)+1)&gt;('Charges variables (avancé)'!$I84+'Charges variables (avancé)'!$J84),(COLUMN(V667)-COLUMN($C667)+1)-('Charges variables (avancé)'!$I84+'Charges variables (avancé)'!$J84),0)+1):INDEX($C654:$BJ654,,(COLUMN(V667)-COLUMN($C667)+1)-'Charges variables (avancé)'!$J84)),0)</f>
        <v>0</v>
      </c>
      <c r="W667" s="368">
        <f>IF(AND(ROUND(('Charges variables-Calculs auto'!W$139-CONFIG!$D$7)/31,0)&gt;=ROUND('Charges variables (avancé)'!$J84,0),'Charges variables (avancé)'!$E84&lt;&gt;0),SUM(INDEX($C654:$BJ654,,IF((COLUMN(W667)-COLUMN($C667)+1)&gt;('Charges variables (avancé)'!$I84+'Charges variables (avancé)'!$J84),(COLUMN(W667)-COLUMN($C667)+1)-('Charges variables (avancé)'!$I84+'Charges variables (avancé)'!$J84),0)+1):INDEX($C654:$BJ654,,(COLUMN(W667)-COLUMN($C667)+1)-'Charges variables (avancé)'!$J84)),0)</f>
        <v>0</v>
      </c>
      <c r="X667" s="368">
        <f>IF(AND(ROUND(('Charges variables-Calculs auto'!X$139-CONFIG!$D$7)/31,0)&gt;=ROUND('Charges variables (avancé)'!$J84,0),'Charges variables (avancé)'!$E84&lt;&gt;0),SUM(INDEX($C654:$BJ654,,IF((COLUMN(X667)-COLUMN($C667)+1)&gt;('Charges variables (avancé)'!$I84+'Charges variables (avancé)'!$J84),(COLUMN(X667)-COLUMN($C667)+1)-('Charges variables (avancé)'!$I84+'Charges variables (avancé)'!$J84),0)+1):INDEX($C654:$BJ654,,(COLUMN(X667)-COLUMN($C667)+1)-'Charges variables (avancé)'!$J84)),0)</f>
        <v>0</v>
      </c>
      <c r="Y667" s="368">
        <f>IF(AND(ROUND(('Charges variables-Calculs auto'!Y$139-CONFIG!$D$7)/31,0)&gt;=ROUND('Charges variables (avancé)'!$J84,0),'Charges variables (avancé)'!$E84&lt;&gt;0),SUM(INDEX($C654:$BJ654,,IF((COLUMN(Y667)-COLUMN($C667)+1)&gt;('Charges variables (avancé)'!$I84+'Charges variables (avancé)'!$J84),(COLUMN(Y667)-COLUMN($C667)+1)-('Charges variables (avancé)'!$I84+'Charges variables (avancé)'!$J84),0)+1):INDEX($C654:$BJ654,,(COLUMN(Y667)-COLUMN($C667)+1)-'Charges variables (avancé)'!$J84)),0)</f>
        <v>0</v>
      </c>
      <c r="Z667" s="368">
        <f>IF(AND(ROUND(('Charges variables-Calculs auto'!Z$139-CONFIG!$D$7)/31,0)&gt;=ROUND('Charges variables (avancé)'!$J84,0),'Charges variables (avancé)'!$E84&lt;&gt;0),SUM(INDEX($C654:$BJ654,,IF((COLUMN(Z667)-COLUMN($C667)+1)&gt;('Charges variables (avancé)'!$I84+'Charges variables (avancé)'!$J84),(COLUMN(Z667)-COLUMN($C667)+1)-('Charges variables (avancé)'!$I84+'Charges variables (avancé)'!$J84),0)+1):INDEX($C654:$BJ654,,(COLUMN(Z667)-COLUMN($C667)+1)-'Charges variables (avancé)'!$J84)),0)</f>
        <v>0</v>
      </c>
      <c r="AA667" s="368">
        <f>IF(AND(ROUND(('Charges variables-Calculs auto'!AA$139-CONFIG!$D$7)/31,0)&gt;=ROUND('Charges variables (avancé)'!$J84,0),'Charges variables (avancé)'!$E84&lt;&gt;0),SUM(INDEX($C654:$BJ654,,IF((COLUMN(AA667)-COLUMN($C667)+1)&gt;('Charges variables (avancé)'!$I84+'Charges variables (avancé)'!$J84),(COLUMN(AA667)-COLUMN($C667)+1)-('Charges variables (avancé)'!$I84+'Charges variables (avancé)'!$J84),0)+1):INDEX($C654:$BJ654,,(COLUMN(AA667)-COLUMN($C667)+1)-'Charges variables (avancé)'!$J84)),0)</f>
        <v>0</v>
      </c>
      <c r="AB667" s="368">
        <f>IF(AND(ROUND(('Charges variables-Calculs auto'!AB$139-CONFIG!$D$7)/31,0)&gt;=ROUND('Charges variables (avancé)'!$J84,0),'Charges variables (avancé)'!$E84&lt;&gt;0),SUM(INDEX($C654:$BJ654,,IF((COLUMN(AB667)-COLUMN($C667)+1)&gt;('Charges variables (avancé)'!$I84+'Charges variables (avancé)'!$J84),(COLUMN(AB667)-COLUMN($C667)+1)-('Charges variables (avancé)'!$I84+'Charges variables (avancé)'!$J84),0)+1):INDEX($C654:$BJ654,,(COLUMN(AB667)-COLUMN($C667)+1)-'Charges variables (avancé)'!$J84)),0)</f>
        <v>0</v>
      </c>
      <c r="AC667" s="368">
        <f>IF(AND(ROUND(('Charges variables-Calculs auto'!AC$139-CONFIG!$D$7)/31,0)&gt;=ROUND('Charges variables (avancé)'!$J84,0),'Charges variables (avancé)'!$E84&lt;&gt;0),SUM(INDEX($C654:$BJ654,,IF((COLUMN(AC667)-COLUMN($C667)+1)&gt;('Charges variables (avancé)'!$I84+'Charges variables (avancé)'!$J84),(COLUMN(AC667)-COLUMN($C667)+1)-('Charges variables (avancé)'!$I84+'Charges variables (avancé)'!$J84),0)+1):INDEX($C654:$BJ654,,(COLUMN(AC667)-COLUMN($C667)+1)-'Charges variables (avancé)'!$J84)),0)</f>
        <v>0</v>
      </c>
      <c r="AD667" s="368">
        <f>IF(AND(ROUND(('Charges variables-Calculs auto'!AD$139-CONFIG!$D$7)/31,0)&gt;=ROUND('Charges variables (avancé)'!$J84,0),'Charges variables (avancé)'!$E84&lt;&gt;0),SUM(INDEX($C654:$BJ654,,IF((COLUMN(AD667)-COLUMN($C667)+1)&gt;('Charges variables (avancé)'!$I84+'Charges variables (avancé)'!$J84),(COLUMN(AD667)-COLUMN($C667)+1)-('Charges variables (avancé)'!$I84+'Charges variables (avancé)'!$J84),0)+1):INDEX($C654:$BJ654,,(COLUMN(AD667)-COLUMN($C667)+1)-'Charges variables (avancé)'!$J84)),0)</f>
        <v>0</v>
      </c>
      <c r="AE667" s="368">
        <f>IF(AND(ROUND(('Charges variables-Calculs auto'!AE$139-CONFIG!$D$7)/31,0)&gt;=ROUND('Charges variables (avancé)'!$J84,0),'Charges variables (avancé)'!$E84&lt;&gt;0),SUM(INDEX($C654:$BJ654,,IF((COLUMN(AE667)-COLUMN($C667)+1)&gt;('Charges variables (avancé)'!$I84+'Charges variables (avancé)'!$J84),(COLUMN(AE667)-COLUMN($C667)+1)-('Charges variables (avancé)'!$I84+'Charges variables (avancé)'!$J84),0)+1):INDEX($C654:$BJ654,,(COLUMN(AE667)-COLUMN($C667)+1)-'Charges variables (avancé)'!$J84)),0)</f>
        <v>0</v>
      </c>
      <c r="AF667" s="368">
        <f>IF(AND(ROUND(('Charges variables-Calculs auto'!AF$139-CONFIG!$D$7)/31,0)&gt;=ROUND('Charges variables (avancé)'!$J84,0),'Charges variables (avancé)'!$E84&lt;&gt;0),SUM(INDEX($C654:$BJ654,,IF((COLUMN(AF667)-COLUMN($C667)+1)&gt;('Charges variables (avancé)'!$I84+'Charges variables (avancé)'!$J84),(COLUMN(AF667)-COLUMN($C667)+1)-('Charges variables (avancé)'!$I84+'Charges variables (avancé)'!$J84),0)+1):INDEX($C654:$BJ654,,(COLUMN(AF667)-COLUMN($C667)+1)-'Charges variables (avancé)'!$J84)),0)</f>
        <v>0</v>
      </c>
      <c r="AG667" s="368">
        <f>IF(AND(ROUND(('Charges variables-Calculs auto'!AG$139-CONFIG!$D$7)/31,0)&gt;=ROUND('Charges variables (avancé)'!$J84,0),'Charges variables (avancé)'!$E84&lt;&gt;0),SUM(INDEX($C654:$BJ654,,IF((COLUMN(AG667)-COLUMN($C667)+1)&gt;('Charges variables (avancé)'!$I84+'Charges variables (avancé)'!$J84),(COLUMN(AG667)-COLUMN($C667)+1)-('Charges variables (avancé)'!$I84+'Charges variables (avancé)'!$J84),0)+1):INDEX($C654:$BJ654,,(COLUMN(AG667)-COLUMN($C667)+1)-'Charges variables (avancé)'!$J84)),0)</f>
        <v>0</v>
      </c>
      <c r="AH667" s="368">
        <f>IF(AND(ROUND(('Charges variables-Calculs auto'!AH$139-CONFIG!$D$7)/31,0)&gt;=ROUND('Charges variables (avancé)'!$J84,0),'Charges variables (avancé)'!$E84&lt;&gt;0),SUM(INDEX($C654:$BJ654,,IF((COLUMN(AH667)-COLUMN($C667)+1)&gt;('Charges variables (avancé)'!$I84+'Charges variables (avancé)'!$J84),(COLUMN(AH667)-COLUMN($C667)+1)-('Charges variables (avancé)'!$I84+'Charges variables (avancé)'!$J84),0)+1):INDEX($C654:$BJ654,,(COLUMN(AH667)-COLUMN($C667)+1)-'Charges variables (avancé)'!$J84)),0)</f>
        <v>0</v>
      </c>
      <c r="AI667" s="368">
        <f>IF(AND(ROUND(('Charges variables-Calculs auto'!AI$139-CONFIG!$D$7)/31,0)&gt;=ROUND('Charges variables (avancé)'!$J84,0),'Charges variables (avancé)'!$E84&lt;&gt;0),SUM(INDEX($C654:$BJ654,,IF((COLUMN(AI667)-COLUMN($C667)+1)&gt;('Charges variables (avancé)'!$I84+'Charges variables (avancé)'!$J84),(COLUMN(AI667)-COLUMN($C667)+1)-('Charges variables (avancé)'!$I84+'Charges variables (avancé)'!$J84),0)+1):INDEX($C654:$BJ654,,(COLUMN(AI667)-COLUMN($C667)+1)-'Charges variables (avancé)'!$J84)),0)</f>
        <v>0</v>
      </c>
      <c r="AJ667" s="368">
        <f>IF(AND(ROUND(('Charges variables-Calculs auto'!AJ$139-CONFIG!$D$7)/31,0)&gt;=ROUND('Charges variables (avancé)'!$J84,0),'Charges variables (avancé)'!$E84&lt;&gt;0),SUM(INDEX($C654:$BJ654,,IF((COLUMN(AJ667)-COLUMN($C667)+1)&gt;('Charges variables (avancé)'!$I84+'Charges variables (avancé)'!$J84),(COLUMN(AJ667)-COLUMN($C667)+1)-('Charges variables (avancé)'!$I84+'Charges variables (avancé)'!$J84),0)+1):INDEX($C654:$BJ654,,(COLUMN(AJ667)-COLUMN($C667)+1)-'Charges variables (avancé)'!$J84)),0)</f>
        <v>0</v>
      </c>
      <c r="AK667" s="368">
        <f>IF(AND(ROUND(('Charges variables-Calculs auto'!AK$139-CONFIG!$D$7)/31,0)&gt;=ROUND('Charges variables (avancé)'!$J84,0),'Charges variables (avancé)'!$E84&lt;&gt;0),SUM(INDEX($C654:$BJ654,,IF((COLUMN(AK667)-COLUMN($C667)+1)&gt;('Charges variables (avancé)'!$I84+'Charges variables (avancé)'!$J84),(COLUMN(AK667)-COLUMN($C667)+1)-('Charges variables (avancé)'!$I84+'Charges variables (avancé)'!$J84),0)+1):INDEX($C654:$BJ654,,(COLUMN(AK667)-COLUMN($C667)+1)-'Charges variables (avancé)'!$J84)),0)</f>
        <v>0</v>
      </c>
      <c r="AL667" s="368">
        <f>IF(AND(ROUND(('Charges variables-Calculs auto'!AL$139-CONFIG!$D$7)/31,0)&gt;=ROUND('Charges variables (avancé)'!$J84,0),'Charges variables (avancé)'!$E84&lt;&gt;0),SUM(INDEX($C654:$BJ654,,IF((COLUMN(AL667)-COLUMN($C667)+1)&gt;('Charges variables (avancé)'!$I84+'Charges variables (avancé)'!$J84),(COLUMN(AL667)-COLUMN($C667)+1)-('Charges variables (avancé)'!$I84+'Charges variables (avancé)'!$J84),0)+1):INDEX($C654:$BJ654,,(COLUMN(AL667)-COLUMN($C667)+1)-'Charges variables (avancé)'!$J84)),0)</f>
        <v>0</v>
      </c>
      <c r="AM667" s="368">
        <f>IF(AND(ROUND(('Charges variables-Calculs auto'!AM$139-CONFIG!$D$7)/31,0)&gt;=ROUND('Charges variables (avancé)'!$J84,0),'Charges variables (avancé)'!$E84&lt;&gt;0),SUM(INDEX($C654:$BJ654,,IF((COLUMN(AM667)-COLUMN($C667)+1)&gt;('Charges variables (avancé)'!$I84+'Charges variables (avancé)'!$J84),(COLUMN(AM667)-COLUMN($C667)+1)-('Charges variables (avancé)'!$I84+'Charges variables (avancé)'!$J84),0)+1):INDEX($C654:$BJ654,,(COLUMN(AM667)-COLUMN($C667)+1)-'Charges variables (avancé)'!$J84)),0)</f>
        <v>0</v>
      </c>
      <c r="AN667" s="368">
        <f>IF(AND(ROUND(('Charges variables-Calculs auto'!AN$139-CONFIG!$D$7)/31,0)&gt;=ROUND('Charges variables (avancé)'!$J84,0),'Charges variables (avancé)'!$E84&lt;&gt;0),SUM(INDEX($C654:$BJ654,,IF((COLUMN(AN667)-COLUMN($C667)+1)&gt;('Charges variables (avancé)'!$I84+'Charges variables (avancé)'!$J84),(COLUMN(AN667)-COLUMN($C667)+1)-('Charges variables (avancé)'!$I84+'Charges variables (avancé)'!$J84),0)+1):INDEX($C654:$BJ654,,(COLUMN(AN667)-COLUMN($C667)+1)-'Charges variables (avancé)'!$J84)),0)</f>
        <v>0</v>
      </c>
      <c r="AO667" s="368">
        <f>IF(AND(ROUND(('Charges variables-Calculs auto'!AO$139-CONFIG!$D$7)/31,0)&gt;=ROUND('Charges variables (avancé)'!$J84,0),'Charges variables (avancé)'!$E84&lt;&gt;0),SUM(INDEX($C654:$BJ654,,IF((COLUMN(AO667)-COLUMN($C667)+1)&gt;('Charges variables (avancé)'!$I84+'Charges variables (avancé)'!$J84),(COLUMN(AO667)-COLUMN($C667)+1)-('Charges variables (avancé)'!$I84+'Charges variables (avancé)'!$J84),0)+1):INDEX($C654:$BJ654,,(COLUMN(AO667)-COLUMN($C667)+1)-'Charges variables (avancé)'!$J84)),0)</f>
        <v>0</v>
      </c>
      <c r="AP667" s="368">
        <f>IF(AND(ROUND(('Charges variables-Calculs auto'!AP$139-CONFIG!$D$7)/31,0)&gt;=ROUND('Charges variables (avancé)'!$J84,0),'Charges variables (avancé)'!$E84&lt;&gt;0),SUM(INDEX($C654:$BJ654,,IF((COLUMN(AP667)-COLUMN($C667)+1)&gt;('Charges variables (avancé)'!$I84+'Charges variables (avancé)'!$J84),(COLUMN(AP667)-COLUMN($C667)+1)-('Charges variables (avancé)'!$I84+'Charges variables (avancé)'!$J84),0)+1):INDEX($C654:$BJ654,,(COLUMN(AP667)-COLUMN($C667)+1)-'Charges variables (avancé)'!$J84)),0)</f>
        <v>0</v>
      </c>
      <c r="AQ667" s="368">
        <f>IF(AND(ROUND(('Charges variables-Calculs auto'!AQ$139-CONFIG!$D$7)/31,0)&gt;=ROUND('Charges variables (avancé)'!$J84,0),'Charges variables (avancé)'!$E84&lt;&gt;0),SUM(INDEX($C654:$BJ654,,IF((COLUMN(AQ667)-COLUMN($C667)+1)&gt;('Charges variables (avancé)'!$I84+'Charges variables (avancé)'!$J84),(COLUMN(AQ667)-COLUMN($C667)+1)-('Charges variables (avancé)'!$I84+'Charges variables (avancé)'!$J84),0)+1):INDEX($C654:$BJ654,,(COLUMN(AQ667)-COLUMN($C667)+1)-'Charges variables (avancé)'!$J84)),0)</f>
        <v>0</v>
      </c>
      <c r="AR667" s="368">
        <f>IF(AND(ROUND(('Charges variables-Calculs auto'!AR$139-CONFIG!$D$7)/31,0)&gt;=ROUND('Charges variables (avancé)'!$J84,0),'Charges variables (avancé)'!$E84&lt;&gt;0),SUM(INDEX($C654:$BJ654,,IF((COLUMN(AR667)-COLUMN($C667)+1)&gt;('Charges variables (avancé)'!$I84+'Charges variables (avancé)'!$J84),(COLUMN(AR667)-COLUMN($C667)+1)-('Charges variables (avancé)'!$I84+'Charges variables (avancé)'!$J84),0)+1):INDEX($C654:$BJ654,,(COLUMN(AR667)-COLUMN($C667)+1)-'Charges variables (avancé)'!$J84)),0)</f>
        <v>0</v>
      </c>
      <c r="AS667" s="368">
        <f>IF(AND(ROUND(('Charges variables-Calculs auto'!AS$139-CONFIG!$D$7)/31,0)&gt;=ROUND('Charges variables (avancé)'!$J84,0),'Charges variables (avancé)'!$E84&lt;&gt;0),SUM(INDEX($C654:$BJ654,,IF((COLUMN(AS667)-COLUMN($C667)+1)&gt;('Charges variables (avancé)'!$I84+'Charges variables (avancé)'!$J84),(COLUMN(AS667)-COLUMN($C667)+1)-('Charges variables (avancé)'!$I84+'Charges variables (avancé)'!$J84),0)+1):INDEX($C654:$BJ654,,(COLUMN(AS667)-COLUMN($C667)+1)-'Charges variables (avancé)'!$J84)),0)</f>
        <v>0</v>
      </c>
      <c r="AT667" s="368">
        <f>IF(AND(ROUND(('Charges variables-Calculs auto'!AT$139-CONFIG!$D$7)/31,0)&gt;=ROUND('Charges variables (avancé)'!$J84,0),'Charges variables (avancé)'!$E84&lt;&gt;0),SUM(INDEX($C654:$BJ654,,IF((COLUMN(AT667)-COLUMN($C667)+1)&gt;('Charges variables (avancé)'!$I84+'Charges variables (avancé)'!$J84),(COLUMN(AT667)-COLUMN($C667)+1)-('Charges variables (avancé)'!$I84+'Charges variables (avancé)'!$J84),0)+1):INDEX($C654:$BJ654,,(COLUMN(AT667)-COLUMN($C667)+1)-'Charges variables (avancé)'!$J84)),0)</f>
        <v>0</v>
      </c>
      <c r="AU667" s="368">
        <f>IF(AND(ROUND(('Charges variables-Calculs auto'!AU$139-CONFIG!$D$7)/31,0)&gt;=ROUND('Charges variables (avancé)'!$J84,0),'Charges variables (avancé)'!$E84&lt;&gt;0),SUM(INDEX($C654:$BJ654,,IF((COLUMN(AU667)-COLUMN($C667)+1)&gt;('Charges variables (avancé)'!$I84+'Charges variables (avancé)'!$J84),(COLUMN(AU667)-COLUMN($C667)+1)-('Charges variables (avancé)'!$I84+'Charges variables (avancé)'!$J84),0)+1):INDEX($C654:$BJ654,,(COLUMN(AU667)-COLUMN($C667)+1)-'Charges variables (avancé)'!$J84)),0)</f>
        <v>0</v>
      </c>
      <c r="AV667" s="368">
        <f>IF(AND(ROUND(('Charges variables-Calculs auto'!AV$139-CONFIG!$D$7)/31,0)&gt;=ROUND('Charges variables (avancé)'!$J84,0),'Charges variables (avancé)'!$E84&lt;&gt;0),SUM(INDEX($C654:$BJ654,,IF((COLUMN(AV667)-COLUMN($C667)+1)&gt;('Charges variables (avancé)'!$I84+'Charges variables (avancé)'!$J84),(COLUMN(AV667)-COLUMN($C667)+1)-('Charges variables (avancé)'!$I84+'Charges variables (avancé)'!$J84),0)+1):INDEX($C654:$BJ654,,(COLUMN(AV667)-COLUMN($C667)+1)-'Charges variables (avancé)'!$J84)),0)</f>
        <v>0</v>
      </c>
      <c r="AW667" s="368">
        <f>IF(AND(ROUND(('Charges variables-Calculs auto'!AW$139-CONFIG!$D$7)/31,0)&gt;=ROUND('Charges variables (avancé)'!$J84,0),'Charges variables (avancé)'!$E84&lt;&gt;0),SUM(INDEX($C654:$BJ654,,IF((COLUMN(AW667)-COLUMN($C667)+1)&gt;('Charges variables (avancé)'!$I84+'Charges variables (avancé)'!$J84),(COLUMN(AW667)-COLUMN($C667)+1)-('Charges variables (avancé)'!$I84+'Charges variables (avancé)'!$J84),0)+1):INDEX($C654:$BJ654,,(COLUMN(AW667)-COLUMN($C667)+1)-'Charges variables (avancé)'!$J84)),0)</f>
        <v>0</v>
      </c>
      <c r="AX667" s="368">
        <f>IF(AND(ROUND(('Charges variables-Calculs auto'!AX$139-CONFIG!$D$7)/31,0)&gt;=ROUND('Charges variables (avancé)'!$J84,0),'Charges variables (avancé)'!$E84&lt;&gt;0),SUM(INDEX($C654:$BJ654,,IF((COLUMN(AX667)-COLUMN($C667)+1)&gt;('Charges variables (avancé)'!$I84+'Charges variables (avancé)'!$J84),(COLUMN(AX667)-COLUMN($C667)+1)-('Charges variables (avancé)'!$I84+'Charges variables (avancé)'!$J84),0)+1):INDEX($C654:$BJ654,,(COLUMN(AX667)-COLUMN($C667)+1)-'Charges variables (avancé)'!$J84)),0)</f>
        <v>0</v>
      </c>
      <c r="AY667" s="368">
        <f>IF(AND(ROUND(('Charges variables-Calculs auto'!AY$139-CONFIG!$D$7)/31,0)&gt;=ROUND('Charges variables (avancé)'!$J84,0),'Charges variables (avancé)'!$E84&lt;&gt;0),SUM(INDEX($C654:$BJ654,,IF((COLUMN(AY667)-COLUMN($C667)+1)&gt;('Charges variables (avancé)'!$I84+'Charges variables (avancé)'!$J84),(COLUMN(AY667)-COLUMN($C667)+1)-('Charges variables (avancé)'!$I84+'Charges variables (avancé)'!$J84),0)+1):INDEX($C654:$BJ654,,(COLUMN(AY667)-COLUMN($C667)+1)-'Charges variables (avancé)'!$J84)),0)</f>
        <v>0</v>
      </c>
      <c r="AZ667" s="368">
        <f>IF(AND(ROUND(('Charges variables-Calculs auto'!AZ$139-CONFIG!$D$7)/31,0)&gt;=ROUND('Charges variables (avancé)'!$J84,0),'Charges variables (avancé)'!$E84&lt;&gt;0),SUM(INDEX($C654:$BJ654,,IF((COLUMN(AZ667)-COLUMN($C667)+1)&gt;('Charges variables (avancé)'!$I84+'Charges variables (avancé)'!$J84),(COLUMN(AZ667)-COLUMN($C667)+1)-('Charges variables (avancé)'!$I84+'Charges variables (avancé)'!$J84),0)+1):INDEX($C654:$BJ654,,(COLUMN(AZ667)-COLUMN($C667)+1)-'Charges variables (avancé)'!$J84)),0)</f>
        <v>0</v>
      </c>
      <c r="BA667" s="368">
        <f>IF(AND(ROUND(('Charges variables-Calculs auto'!BA$139-CONFIG!$D$7)/31,0)&gt;=ROUND('Charges variables (avancé)'!$J84,0),'Charges variables (avancé)'!$E84&lt;&gt;0),SUM(INDEX($C654:$BJ654,,IF((COLUMN(BA667)-COLUMN($C667)+1)&gt;('Charges variables (avancé)'!$I84+'Charges variables (avancé)'!$J84),(COLUMN(BA667)-COLUMN($C667)+1)-('Charges variables (avancé)'!$I84+'Charges variables (avancé)'!$J84),0)+1):INDEX($C654:$BJ654,,(COLUMN(BA667)-COLUMN($C667)+1)-'Charges variables (avancé)'!$J84)),0)</f>
        <v>0</v>
      </c>
      <c r="BB667" s="368">
        <f>IF(AND(ROUND(('Charges variables-Calculs auto'!BB$139-CONFIG!$D$7)/31,0)&gt;=ROUND('Charges variables (avancé)'!$J84,0),'Charges variables (avancé)'!$E84&lt;&gt;0),SUM(INDEX($C654:$BJ654,,IF((COLUMN(BB667)-COLUMN($C667)+1)&gt;('Charges variables (avancé)'!$I84+'Charges variables (avancé)'!$J84),(COLUMN(BB667)-COLUMN($C667)+1)-('Charges variables (avancé)'!$I84+'Charges variables (avancé)'!$J84),0)+1):INDEX($C654:$BJ654,,(COLUMN(BB667)-COLUMN($C667)+1)-'Charges variables (avancé)'!$J84)),0)</f>
        <v>0</v>
      </c>
      <c r="BC667" s="368">
        <f>IF(AND(ROUND(('Charges variables-Calculs auto'!BC$139-CONFIG!$D$7)/31,0)&gt;=ROUND('Charges variables (avancé)'!$J84,0),'Charges variables (avancé)'!$E84&lt;&gt;0),SUM(INDEX($C654:$BJ654,,IF((COLUMN(BC667)-COLUMN($C667)+1)&gt;('Charges variables (avancé)'!$I84+'Charges variables (avancé)'!$J84),(COLUMN(BC667)-COLUMN($C667)+1)-('Charges variables (avancé)'!$I84+'Charges variables (avancé)'!$J84),0)+1):INDEX($C654:$BJ654,,(COLUMN(BC667)-COLUMN($C667)+1)-'Charges variables (avancé)'!$J84)),0)</f>
        <v>0</v>
      </c>
      <c r="BD667" s="368">
        <f>IF(AND(ROUND(('Charges variables-Calculs auto'!BD$139-CONFIG!$D$7)/31,0)&gt;=ROUND('Charges variables (avancé)'!$J84,0),'Charges variables (avancé)'!$E84&lt;&gt;0),SUM(INDEX($C654:$BJ654,,IF((COLUMN(BD667)-COLUMN($C667)+1)&gt;('Charges variables (avancé)'!$I84+'Charges variables (avancé)'!$J84),(COLUMN(BD667)-COLUMN($C667)+1)-('Charges variables (avancé)'!$I84+'Charges variables (avancé)'!$J84),0)+1):INDEX($C654:$BJ654,,(COLUMN(BD667)-COLUMN($C667)+1)-'Charges variables (avancé)'!$J84)),0)</f>
        <v>0</v>
      </c>
      <c r="BE667" s="368">
        <f>IF(AND(ROUND(('Charges variables-Calculs auto'!BE$139-CONFIG!$D$7)/31,0)&gt;=ROUND('Charges variables (avancé)'!$J84,0),'Charges variables (avancé)'!$E84&lt;&gt;0),SUM(INDEX($C654:$BJ654,,IF((COLUMN(BE667)-COLUMN($C667)+1)&gt;('Charges variables (avancé)'!$I84+'Charges variables (avancé)'!$J84),(COLUMN(BE667)-COLUMN($C667)+1)-('Charges variables (avancé)'!$I84+'Charges variables (avancé)'!$J84),0)+1):INDEX($C654:$BJ654,,(COLUMN(BE667)-COLUMN($C667)+1)-'Charges variables (avancé)'!$J84)),0)</f>
        <v>0</v>
      </c>
      <c r="BF667" s="368">
        <f>IF(AND(ROUND(('Charges variables-Calculs auto'!BF$139-CONFIG!$D$7)/31,0)&gt;=ROUND('Charges variables (avancé)'!$J84,0),'Charges variables (avancé)'!$E84&lt;&gt;0),SUM(INDEX($C654:$BJ654,,IF((COLUMN(BF667)-COLUMN($C667)+1)&gt;('Charges variables (avancé)'!$I84+'Charges variables (avancé)'!$J84),(COLUMN(BF667)-COLUMN($C667)+1)-('Charges variables (avancé)'!$I84+'Charges variables (avancé)'!$J84),0)+1):INDEX($C654:$BJ654,,(COLUMN(BF667)-COLUMN($C667)+1)-'Charges variables (avancé)'!$J84)),0)</f>
        <v>0</v>
      </c>
      <c r="BG667" s="368">
        <f>IF(AND(ROUND(('Charges variables-Calculs auto'!BG$139-CONFIG!$D$7)/31,0)&gt;=ROUND('Charges variables (avancé)'!$J84,0),'Charges variables (avancé)'!$E84&lt;&gt;0),SUM(INDEX($C654:$BJ654,,IF((COLUMN(BG667)-COLUMN($C667)+1)&gt;('Charges variables (avancé)'!$I84+'Charges variables (avancé)'!$J84),(COLUMN(BG667)-COLUMN($C667)+1)-('Charges variables (avancé)'!$I84+'Charges variables (avancé)'!$J84),0)+1):INDEX($C654:$BJ654,,(COLUMN(BG667)-COLUMN($C667)+1)-'Charges variables (avancé)'!$J84)),0)</f>
        <v>0</v>
      </c>
      <c r="BH667" s="368">
        <f>IF(AND(ROUND(('Charges variables-Calculs auto'!BH$139-CONFIG!$D$7)/31,0)&gt;=ROUND('Charges variables (avancé)'!$J84,0),'Charges variables (avancé)'!$E84&lt;&gt;0),SUM(INDEX($C654:$BJ654,,IF((COLUMN(BH667)-COLUMN($C667)+1)&gt;('Charges variables (avancé)'!$I84+'Charges variables (avancé)'!$J84),(COLUMN(BH667)-COLUMN($C667)+1)-('Charges variables (avancé)'!$I84+'Charges variables (avancé)'!$J84),0)+1):INDEX($C654:$BJ654,,(COLUMN(BH667)-COLUMN($C667)+1)-'Charges variables (avancé)'!$J84)),0)</f>
        <v>0</v>
      </c>
      <c r="BI667" s="368">
        <f>IF(AND(ROUND(('Charges variables-Calculs auto'!BI$139-CONFIG!$D$7)/31,0)&gt;=ROUND('Charges variables (avancé)'!$J84,0),'Charges variables (avancé)'!$E84&lt;&gt;0),SUM(INDEX($C654:$BJ654,,IF((COLUMN(BI667)-COLUMN($C667)+1)&gt;('Charges variables (avancé)'!$I84+'Charges variables (avancé)'!$J84),(COLUMN(BI667)-COLUMN($C667)+1)-('Charges variables (avancé)'!$I84+'Charges variables (avancé)'!$J84),0)+1):INDEX($C654:$BJ654,,(COLUMN(BI667)-COLUMN($C667)+1)-'Charges variables (avancé)'!$J84)),0)</f>
        <v>0</v>
      </c>
      <c r="BJ667" s="368">
        <f>IF(AND(ROUND(('Charges variables-Calculs auto'!BJ$139-CONFIG!$D$7)/31,0)&gt;=ROUND('Charges variables (avancé)'!$J84,0),'Charges variables (avancé)'!$E84&lt;&gt;0),SUM(INDEX($C654:$BJ654,,IF((COLUMN(BJ667)-COLUMN($C667)+1)&gt;('Charges variables (avancé)'!$I84+'Charges variables (avancé)'!$J84),(COLUMN(BJ667)-COLUMN($C667)+1)-('Charges variables (avancé)'!$I84+'Charges variables (avancé)'!$J84),0)+1):INDEX($C654:$BJ654,,(COLUMN(BJ667)-COLUMN($C667)+1)-'Charges variables (avancé)'!$J84)),0)</f>
        <v>0</v>
      </c>
    </row>
    <row r="668" spans="2:62" ht="15" customHeight="1">
      <c r="B668" s="366">
        <f>'Charges variables (avancé)'!C85</f>
        <v>0</v>
      </c>
      <c r="C668" s="368">
        <f>IF(AND(ROUND(('Charges variables-Calculs auto'!C$139-CONFIG!$D$7)/31,0)&gt;=ROUND('Charges variables (avancé)'!$J85,0),'Charges variables (avancé)'!$E85&lt;&gt;0),SUM(INDEX($C655:$BJ655,,IF((COLUMN(C668)-COLUMN($C668)+1)&gt;('Charges variables (avancé)'!$I85+'Charges variables (avancé)'!$J85),(COLUMN(C668)-COLUMN($C668)+1)-('Charges variables (avancé)'!$I85+'Charges variables (avancé)'!$J85),0)+1):INDEX($C655:$BJ655,,(COLUMN(C668)-COLUMN($C668)+1)-'Charges variables (avancé)'!$J85)),0)</f>
        <v>0</v>
      </c>
      <c r="D668" s="368">
        <f>IF(AND(ROUND(('Charges variables-Calculs auto'!D$139-CONFIG!$D$7)/31,0)&gt;=ROUND('Charges variables (avancé)'!$J85,0),'Charges variables (avancé)'!$E85&lt;&gt;0),SUM(INDEX($C655:$BJ655,,IF((COLUMN(D668)-COLUMN($C668)+1)&gt;('Charges variables (avancé)'!$I85+'Charges variables (avancé)'!$J85),(COLUMN(D668)-COLUMN($C668)+1)-('Charges variables (avancé)'!$I85+'Charges variables (avancé)'!$J85),0)+1):INDEX($C655:$BJ655,,(COLUMN(D668)-COLUMN($C668)+1)-'Charges variables (avancé)'!$J85)),0)</f>
        <v>0</v>
      </c>
      <c r="E668" s="368">
        <f>IF(AND(ROUND(('Charges variables-Calculs auto'!E$139-CONFIG!$D$7)/31,0)&gt;=ROUND('Charges variables (avancé)'!$J85,0),'Charges variables (avancé)'!$E85&lt;&gt;0),SUM(INDEX($C655:$BJ655,,IF((COLUMN(E668)-COLUMN($C668)+1)&gt;('Charges variables (avancé)'!$I85+'Charges variables (avancé)'!$J85),(COLUMN(E668)-COLUMN($C668)+1)-('Charges variables (avancé)'!$I85+'Charges variables (avancé)'!$J85),0)+1):INDEX($C655:$BJ655,,(COLUMN(E668)-COLUMN($C668)+1)-'Charges variables (avancé)'!$J85)),0)</f>
        <v>0</v>
      </c>
      <c r="F668" s="368">
        <f>IF(AND(ROUND(('Charges variables-Calculs auto'!F$139-CONFIG!$D$7)/31,0)&gt;=ROUND('Charges variables (avancé)'!$J85,0),'Charges variables (avancé)'!$E85&lt;&gt;0),SUM(INDEX($C655:$BJ655,,IF((COLUMN(F668)-COLUMN($C668)+1)&gt;('Charges variables (avancé)'!$I85+'Charges variables (avancé)'!$J85),(COLUMN(F668)-COLUMN($C668)+1)-('Charges variables (avancé)'!$I85+'Charges variables (avancé)'!$J85),0)+1):INDEX($C655:$BJ655,,(COLUMN(F668)-COLUMN($C668)+1)-'Charges variables (avancé)'!$J85)),0)</f>
        <v>0</v>
      </c>
      <c r="G668" s="368">
        <f>IF(AND(ROUND(('Charges variables-Calculs auto'!G$139-CONFIG!$D$7)/31,0)&gt;=ROUND('Charges variables (avancé)'!$J85,0),'Charges variables (avancé)'!$E85&lt;&gt;0),SUM(INDEX($C655:$BJ655,,IF((COLUMN(G668)-COLUMN($C668)+1)&gt;('Charges variables (avancé)'!$I85+'Charges variables (avancé)'!$J85),(COLUMN(G668)-COLUMN($C668)+1)-('Charges variables (avancé)'!$I85+'Charges variables (avancé)'!$J85),0)+1):INDEX($C655:$BJ655,,(COLUMN(G668)-COLUMN($C668)+1)-'Charges variables (avancé)'!$J85)),0)</f>
        <v>0</v>
      </c>
      <c r="H668" s="368">
        <f>IF(AND(ROUND(('Charges variables-Calculs auto'!H$139-CONFIG!$D$7)/31,0)&gt;=ROUND('Charges variables (avancé)'!$J85,0),'Charges variables (avancé)'!$E85&lt;&gt;0),SUM(INDEX($C655:$BJ655,,IF((COLUMN(H668)-COLUMN($C668)+1)&gt;('Charges variables (avancé)'!$I85+'Charges variables (avancé)'!$J85),(COLUMN(H668)-COLUMN($C668)+1)-('Charges variables (avancé)'!$I85+'Charges variables (avancé)'!$J85),0)+1):INDEX($C655:$BJ655,,(COLUMN(H668)-COLUMN($C668)+1)-'Charges variables (avancé)'!$J85)),0)</f>
        <v>0</v>
      </c>
      <c r="I668" s="368">
        <f>IF(AND(ROUND(('Charges variables-Calculs auto'!I$139-CONFIG!$D$7)/31,0)&gt;=ROUND('Charges variables (avancé)'!$J85,0),'Charges variables (avancé)'!$E85&lt;&gt;0),SUM(INDEX($C655:$BJ655,,IF((COLUMN(I668)-COLUMN($C668)+1)&gt;('Charges variables (avancé)'!$I85+'Charges variables (avancé)'!$J85),(COLUMN(I668)-COLUMN($C668)+1)-('Charges variables (avancé)'!$I85+'Charges variables (avancé)'!$J85),0)+1):INDEX($C655:$BJ655,,(COLUMN(I668)-COLUMN($C668)+1)-'Charges variables (avancé)'!$J85)),0)</f>
        <v>0</v>
      </c>
      <c r="J668" s="368">
        <f>IF(AND(ROUND(('Charges variables-Calculs auto'!J$139-CONFIG!$D$7)/31,0)&gt;=ROUND('Charges variables (avancé)'!$J85,0),'Charges variables (avancé)'!$E85&lt;&gt;0),SUM(INDEX($C655:$BJ655,,IF((COLUMN(J668)-COLUMN($C668)+1)&gt;('Charges variables (avancé)'!$I85+'Charges variables (avancé)'!$J85),(COLUMN(J668)-COLUMN($C668)+1)-('Charges variables (avancé)'!$I85+'Charges variables (avancé)'!$J85),0)+1):INDEX($C655:$BJ655,,(COLUMN(J668)-COLUMN($C668)+1)-'Charges variables (avancé)'!$J85)),0)</f>
        <v>0</v>
      </c>
      <c r="K668" s="368">
        <f>IF(AND(ROUND(('Charges variables-Calculs auto'!K$139-CONFIG!$D$7)/31,0)&gt;=ROUND('Charges variables (avancé)'!$J85,0),'Charges variables (avancé)'!$E85&lt;&gt;0),SUM(INDEX($C655:$BJ655,,IF((COLUMN(K668)-COLUMN($C668)+1)&gt;('Charges variables (avancé)'!$I85+'Charges variables (avancé)'!$J85),(COLUMN(K668)-COLUMN($C668)+1)-('Charges variables (avancé)'!$I85+'Charges variables (avancé)'!$J85),0)+1):INDEX($C655:$BJ655,,(COLUMN(K668)-COLUMN($C668)+1)-'Charges variables (avancé)'!$J85)),0)</f>
        <v>0</v>
      </c>
      <c r="L668" s="368">
        <f>IF(AND(ROUND(('Charges variables-Calculs auto'!L$139-CONFIG!$D$7)/31,0)&gt;=ROUND('Charges variables (avancé)'!$J85,0),'Charges variables (avancé)'!$E85&lt;&gt;0),SUM(INDEX($C655:$BJ655,,IF((COLUMN(L668)-COLUMN($C668)+1)&gt;('Charges variables (avancé)'!$I85+'Charges variables (avancé)'!$J85),(COLUMN(L668)-COLUMN($C668)+1)-('Charges variables (avancé)'!$I85+'Charges variables (avancé)'!$J85),0)+1):INDEX($C655:$BJ655,,(COLUMN(L668)-COLUMN($C668)+1)-'Charges variables (avancé)'!$J85)),0)</f>
        <v>0</v>
      </c>
      <c r="M668" s="368">
        <f>IF(AND(ROUND(('Charges variables-Calculs auto'!M$139-CONFIG!$D$7)/31,0)&gt;=ROUND('Charges variables (avancé)'!$J85,0),'Charges variables (avancé)'!$E85&lt;&gt;0),SUM(INDEX($C655:$BJ655,,IF((COLUMN(M668)-COLUMN($C668)+1)&gt;('Charges variables (avancé)'!$I85+'Charges variables (avancé)'!$J85),(COLUMN(M668)-COLUMN($C668)+1)-('Charges variables (avancé)'!$I85+'Charges variables (avancé)'!$J85),0)+1):INDEX($C655:$BJ655,,(COLUMN(M668)-COLUMN($C668)+1)-'Charges variables (avancé)'!$J85)),0)</f>
        <v>0</v>
      </c>
      <c r="N668" s="368">
        <f>IF(AND(ROUND(('Charges variables-Calculs auto'!N$139-CONFIG!$D$7)/31,0)&gt;=ROUND('Charges variables (avancé)'!$J85,0),'Charges variables (avancé)'!$E85&lt;&gt;0),SUM(INDEX($C655:$BJ655,,IF((COLUMN(N668)-COLUMN($C668)+1)&gt;('Charges variables (avancé)'!$I85+'Charges variables (avancé)'!$J85),(COLUMN(N668)-COLUMN($C668)+1)-('Charges variables (avancé)'!$I85+'Charges variables (avancé)'!$J85),0)+1):INDEX($C655:$BJ655,,(COLUMN(N668)-COLUMN($C668)+1)-'Charges variables (avancé)'!$J85)),0)</f>
        <v>0</v>
      </c>
      <c r="O668" s="368">
        <f>IF(AND(ROUND(('Charges variables-Calculs auto'!O$139-CONFIG!$D$7)/31,0)&gt;=ROUND('Charges variables (avancé)'!$J85,0),'Charges variables (avancé)'!$E85&lt;&gt;0),SUM(INDEX($C655:$BJ655,,IF((COLUMN(O668)-COLUMN($C668)+1)&gt;('Charges variables (avancé)'!$I85+'Charges variables (avancé)'!$J85),(COLUMN(O668)-COLUMN($C668)+1)-('Charges variables (avancé)'!$I85+'Charges variables (avancé)'!$J85),0)+1):INDEX($C655:$BJ655,,(COLUMN(O668)-COLUMN($C668)+1)-'Charges variables (avancé)'!$J85)),0)</f>
        <v>0</v>
      </c>
      <c r="P668" s="368">
        <f>IF(AND(ROUND(('Charges variables-Calculs auto'!P$139-CONFIG!$D$7)/31,0)&gt;=ROUND('Charges variables (avancé)'!$J85,0),'Charges variables (avancé)'!$E85&lt;&gt;0),SUM(INDEX($C655:$BJ655,,IF((COLUMN(P668)-COLUMN($C668)+1)&gt;('Charges variables (avancé)'!$I85+'Charges variables (avancé)'!$J85),(COLUMN(P668)-COLUMN($C668)+1)-('Charges variables (avancé)'!$I85+'Charges variables (avancé)'!$J85),0)+1):INDEX($C655:$BJ655,,(COLUMN(P668)-COLUMN($C668)+1)-'Charges variables (avancé)'!$J85)),0)</f>
        <v>0</v>
      </c>
      <c r="Q668" s="368">
        <f>IF(AND(ROUND(('Charges variables-Calculs auto'!Q$139-CONFIG!$D$7)/31,0)&gt;=ROUND('Charges variables (avancé)'!$J85,0),'Charges variables (avancé)'!$E85&lt;&gt;0),SUM(INDEX($C655:$BJ655,,IF((COLUMN(Q668)-COLUMN($C668)+1)&gt;('Charges variables (avancé)'!$I85+'Charges variables (avancé)'!$J85),(COLUMN(Q668)-COLUMN($C668)+1)-('Charges variables (avancé)'!$I85+'Charges variables (avancé)'!$J85),0)+1):INDEX($C655:$BJ655,,(COLUMN(Q668)-COLUMN($C668)+1)-'Charges variables (avancé)'!$J85)),0)</f>
        <v>0</v>
      </c>
      <c r="R668" s="368">
        <f>IF(AND(ROUND(('Charges variables-Calculs auto'!R$139-CONFIG!$D$7)/31,0)&gt;=ROUND('Charges variables (avancé)'!$J85,0),'Charges variables (avancé)'!$E85&lt;&gt;0),SUM(INDEX($C655:$BJ655,,IF((COLUMN(R668)-COLUMN($C668)+1)&gt;('Charges variables (avancé)'!$I85+'Charges variables (avancé)'!$J85),(COLUMN(R668)-COLUMN($C668)+1)-('Charges variables (avancé)'!$I85+'Charges variables (avancé)'!$J85),0)+1):INDEX($C655:$BJ655,,(COLUMN(R668)-COLUMN($C668)+1)-'Charges variables (avancé)'!$J85)),0)</f>
        <v>0</v>
      </c>
      <c r="S668" s="368">
        <f>IF(AND(ROUND(('Charges variables-Calculs auto'!S$139-CONFIG!$D$7)/31,0)&gt;=ROUND('Charges variables (avancé)'!$J85,0),'Charges variables (avancé)'!$E85&lt;&gt;0),SUM(INDEX($C655:$BJ655,,IF((COLUMN(S668)-COLUMN($C668)+1)&gt;('Charges variables (avancé)'!$I85+'Charges variables (avancé)'!$J85),(COLUMN(S668)-COLUMN($C668)+1)-('Charges variables (avancé)'!$I85+'Charges variables (avancé)'!$J85),0)+1):INDEX($C655:$BJ655,,(COLUMN(S668)-COLUMN($C668)+1)-'Charges variables (avancé)'!$J85)),0)</f>
        <v>0</v>
      </c>
      <c r="T668" s="368">
        <f>IF(AND(ROUND(('Charges variables-Calculs auto'!T$139-CONFIG!$D$7)/31,0)&gt;=ROUND('Charges variables (avancé)'!$J85,0),'Charges variables (avancé)'!$E85&lt;&gt;0),SUM(INDEX($C655:$BJ655,,IF((COLUMN(T668)-COLUMN($C668)+1)&gt;('Charges variables (avancé)'!$I85+'Charges variables (avancé)'!$J85),(COLUMN(T668)-COLUMN($C668)+1)-('Charges variables (avancé)'!$I85+'Charges variables (avancé)'!$J85),0)+1):INDEX($C655:$BJ655,,(COLUMN(T668)-COLUMN($C668)+1)-'Charges variables (avancé)'!$J85)),0)</f>
        <v>0</v>
      </c>
      <c r="U668" s="368">
        <f>IF(AND(ROUND(('Charges variables-Calculs auto'!U$139-CONFIG!$D$7)/31,0)&gt;=ROUND('Charges variables (avancé)'!$J85,0),'Charges variables (avancé)'!$E85&lt;&gt;0),SUM(INDEX($C655:$BJ655,,IF((COLUMN(U668)-COLUMN($C668)+1)&gt;('Charges variables (avancé)'!$I85+'Charges variables (avancé)'!$J85),(COLUMN(U668)-COLUMN($C668)+1)-('Charges variables (avancé)'!$I85+'Charges variables (avancé)'!$J85),0)+1):INDEX($C655:$BJ655,,(COLUMN(U668)-COLUMN($C668)+1)-'Charges variables (avancé)'!$J85)),0)</f>
        <v>0</v>
      </c>
      <c r="V668" s="368">
        <f>IF(AND(ROUND(('Charges variables-Calculs auto'!V$139-CONFIG!$D$7)/31,0)&gt;=ROUND('Charges variables (avancé)'!$J85,0),'Charges variables (avancé)'!$E85&lt;&gt;0),SUM(INDEX($C655:$BJ655,,IF((COLUMN(V668)-COLUMN($C668)+1)&gt;('Charges variables (avancé)'!$I85+'Charges variables (avancé)'!$J85),(COLUMN(V668)-COLUMN($C668)+1)-('Charges variables (avancé)'!$I85+'Charges variables (avancé)'!$J85),0)+1):INDEX($C655:$BJ655,,(COLUMN(V668)-COLUMN($C668)+1)-'Charges variables (avancé)'!$J85)),0)</f>
        <v>0</v>
      </c>
      <c r="W668" s="368">
        <f>IF(AND(ROUND(('Charges variables-Calculs auto'!W$139-CONFIG!$D$7)/31,0)&gt;=ROUND('Charges variables (avancé)'!$J85,0),'Charges variables (avancé)'!$E85&lt;&gt;0),SUM(INDEX($C655:$BJ655,,IF((COLUMN(W668)-COLUMN($C668)+1)&gt;('Charges variables (avancé)'!$I85+'Charges variables (avancé)'!$J85),(COLUMN(W668)-COLUMN($C668)+1)-('Charges variables (avancé)'!$I85+'Charges variables (avancé)'!$J85),0)+1):INDEX($C655:$BJ655,,(COLUMN(W668)-COLUMN($C668)+1)-'Charges variables (avancé)'!$J85)),0)</f>
        <v>0</v>
      </c>
      <c r="X668" s="368">
        <f>IF(AND(ROUND(('Charges variables-Calculs auto'!X$139-CONFIG!$D$7)/31,0)&gt;=ROUND('Charges variables (avancé)'!$J85,0),'Charges variables (avancé)'!$E85&lt;&gt;0),SUM(INDEX($C655:$BJ655,,IF((COLUMN(X668)-COLUMN($C668)+1)&gt;('Charges variables (avancé)'!$I85+'Charges variables (avancé)'!$J85),(COLUMN(X668)-COLUMN($C668)+1)-('Charges variables (avancé)'!$I85+'Charges variables (avancé)'!$J85),0)+1):INDEX($C655:$BJ655,,(COLUMN(X668)-COLUMN($C668)+1)-'Charges variables (avancé)'!$J85)),0)</f>
        <v>0</v>
      </c>
      <c r="Y668" s="368">
        <f>IF(AND(ROUND(('Charges variables-Calculs auto'!Y$139-CONFIG!$D$7)/31,0)&gt;=ROUND('Charges variables (avancé)'!$J85,0),'Charges variables (avancé)'!$E85&lt;&gt;0),SUM(INDEX($C655:$BJ655,,IF((COLUMN(Y668)-COLUMN($C668)+1)&gt;('Charges variables (avancé)'!$I85+'Charges variables (avancé)'!$J85),(COLUMN(Y668)-COLUMN($C668)+1)-('Charges variables (avancé)'!$I85+'Charges variables (avancé)'!$J85),0)+1):INDEX($C655:$BJ655,,(COLUMN(Y668)-COLUMN($C668)+1)-'Charges variables (avancé)'!$J85)),0)</f>
        <v>0</v>
      </c>
      <c r="Z668" s="368">
        <f>IF(AND(ROUND(('Charges variables-Calculs auto'!Z$139-CONFIG!$D$7)/31,0)&gt;=ROUND('Charges variables (avancé)'!$J85,0),'Charges variables (avancé)'!$E85&lt;&gt;0),SUM(INDEX($C655:$BJ655,,IF((COLUMN(Z668)-COLUMN($C668)+1)&gt;('Charges variables (avancé)'!$I85+'Charges variables (avancé)'!$J85),(COLUMN(Z668)-COLUMN($C668)+1)-('Charges variables (avancé)'!$I85+'Charges variables (avancé)'!$J85),0)+1):INDEX($C655:$BJ655,,(COLUMN(Z668)-COLUMN($C668)+1)-'Charges variables (avancé)'!$J85)),0)</f>
        <v>0</v>
      </c>
      <c r="AA668" s="368">
        <f>IF(AND(ROUND(('Charges variables-Calculs auto'!AA$139-CONFIG!$D$7)/31,0)&gt;=ROUND('Charges variables (avancé)'!$J85,0),'Charges variables (avancé)'!$E85&lt;&gt;0),SUM(INDEX($C655:$BJ655,,IF((COLUMN(AA668)-COLUMN($C668)+1)&gt;('Charges variables (avancé)'!$I85+'Charges variables (avancé)'!$J85),(COLUMN(AA668)-COLUMN($C668)+1)-('Charges variables (avancé)'!$I85+'Charges variables (avancé)'!$J85),0)+1):INDEX($C655:$BJ655,,(COLUMN(AA668)-COLUMN($C668)+1)-'Charges variables (avancé)'!$J85)),0)</f>
        <v>0</v>
      </c>
      <c r="AB668" s="368">
        <f>IF(AND(ROUND(('Charges variables-Calculs auto'!AB$139-CONFIG!$D$7)/31,0)&gt;=ROUND('Charges variables (avancé)'!$J85,0),'Charges variables (avancé)'!$E85&lt;&gt;0),SUM(INDEX($C655:$BJ655,,IF((COLUMN(AB668)-COLUMN($C668)+1)&gt;('Charges variables (avancé)'!$I85+'Charges variables (avancé)'!$J85),(COLUMN(AB668)-COLUMN($C668)+1)-('Charges variables (avancé)'!$I85+'Charges variables (avancé)'!$J85),0)+1):INDEX($C655:$BJ655,,(COLUMN(AB668)-COLUMN($C668)+1)-'Charges variables (avancé)'!$J85)),0)</f>
        <v>0</v>
      </c>
      <c r="AC668" s="368">
        <f>IF(AND(ROUND(('Charges variables-Calculs auto'!AC$139-CONFIG!$D$7)/31,0)&gt;=ROUND('Charges variables (avancé)'!$J85,0),'Charges variables (avancé)'!$E85&lt;&gt;0),SUM(INDEX($C655:$BJ655,,IF((COLUMN(AC668)-COLUMN($C668)+1)&gt;('Charges variables (avancé)'!$I85+'Charges variables (avancé)'!$J85),(COLUMN(AC668)-COLUMN($C668)+1)-('Charges variables (avancé)'!$I85+'Charges variables (avancé)'!$J85),0)+1):INDEX($C655:$BJ655,,(COLUMN(AC668)-COLUMN($C668)+1)-'Charges variables (avancé)'!$J85)),0)</f>
        <v>0</v>
      </c>
      <c r="AD668" s="368">
        <f>IF(AND(ROUND(('Charges variables-Calculs auto'!AD$139-CONFIG!$D$7)/31,0)&gt;=ROUND('Charges variables (avancé)'!$J85,0),'Charges variables (avancé)'!$E85&lt;&gt;0),SUM(INDEX($C655:$BJ655,,IF((COLUMN(AD668)-COLUMN($C668)+1)&gt;('Charges variables (avancé)'!$I85+'Charges variables (avancé)'!$J85),(COLUMN(AD668)-COLUMN($C668)+1)-('Charges variables (avancé)'!$I85+'Charges variables (avancé)'!$J85),0)+1):INDEX($C655:$BJ655,,(COLUMN(AD668)-COLUMN($C668)+1)-'Charges variables (avancé)'!$J85)),0)</f>
        <v>0</v>
      </c>
      <c r="AE668" s="368">
        <f>IF(AND(ROUND(('Charges variables-Calculs auto'!AE$139-CONFIG!$D$7)/31,0)&gt;=ROUND('Charges variables (avancé)'!$J85,0),'Charges variables (avancé)'!$E85&lt;&gt;0),SUM(INDEX($C655:$BJ655,,IF((COLUMN(AE668)-COLUMN($C668)+1)&gt;('Charges variables (avancé)'!$I85+'Charges variables (avancé)'!$J85),(COLUMN(AE668)-COLUMN($C668)+1)-('Charges variables (avancé)'!$I85+'Charges variables (avancé)'!$J85),0)+1):INDEX($C655:$BJ655,,(COLUMN(AE668)-COLUMN($C668)+1)-'Charges variables (avancé)'!$J85)),0)</f>
        <v>0</v>
      </c>
      <c r="AF668" s="368">
        <f>IF(AND(ROUND(('Charges variables-Calculs auto'!AF$139-CONFIG!$D$7)/31,0)&gt;=ROUND('Charges variables (avancé)'!$J85,0),'Charges variables (avancé)'!$E85&lt;&gt;0),SUM(INDEX($C655:$BJ655,,IF((COLUMN(AF668)-COLUMN($C668)+1)&gt;('Charges variables (avancé)'!$I85+'Charges variables (avancé)'!$J85),(COLUMN(AF668)-COLUMN($C668)+1)-('Charges variables (avancé)'!$I85+'Charges variables (avancé)'!$J85),0)+1):INDEX($C655:$BJ655,,(COLUMN(AF668)-COLUMN($C668)+1)-'Charges variables (avancé)'!$J85)),0)</f>
        <v>0</v>
      </c>
      <c r="AG668" s="368">
        <f>IF(AND(ROUND(('Charges variables-Calculs auto'!AG$139-CONFIG!$D$7)/31,0)&gt;=ROUND('Charges variables (avancé)'!$J85,0),'Charges variables (avancé)'!$E85&lt;&gt;0),SUM(INDEX($C655:$BJ655,,IF((COLUMN(AG668)-COLUMN($C668)+1)&gt;('Charges variables (avancé)'!$I85+'Charges variables (avancé)'!$J85),(COLUMN(AG668)-COLUMN($C668)+1)-('Charges variables (avancé)'!$I85+'Charges variables (avancé)'!$J85),0)+1):INDEX($C655:$BJ655,,(COLUMN(AG668)-COLUMN($C668)+1)-'Charges variables (avancé)'!$J85)),0)</f>
        <v>0</v>
      </c>
      <c r="AH668" s="368">
        <f>IF(AND(ROUND(('Charges variables-Calculs auto'!AH$139-CONFIG!$D$7)/31,0)&gt;=ROUND('Charges variables (avancé)'!$J85,0),'Charges variables (avancé)'!$E85&lt;&gt;0),SUM(INDEX($C655:$BJ655,,IF((COLUMN(AH668)-COLUMN($C668)+1)&gt;('Charges variables (avancé)'!$I85+'Charges variables (avancé)'!$J85),(COLUMN(AH668)-COLUMN($C668)+1)-('Charges variables (avancé)'!$I85+'Charges variables (avancé)'!$J85),0)+1):INDEX($C655:$BJ655,,(COLUMN(AH668)-COLUMN($C668)+1)-'Charges variables (avancé)'!$J85)),0)</f>
        <v>0</v>
      </c>
      <c r="AI668" s="368">
        <f>IF(AND(ROUND(('Charges variables-Calculs auto'!AI$139-CONFIG!$D$7)/31,0)&gt;=ROUND('Charges variables (avancé)'!$J85,0),'Charges variables (avancé)'!$E85&lt;&gt;0),SUM(INDEX($C655:$BJ655,,IF((COLUMN(AI668)-COLUMN($C668)+1)&gt;('Charges variables (avancé)'!$I85+'Charges variables (avancé)'!$J85),(COLUMN(AI668)-COLUMN($C668)+1)-('Charges variables (avancé)'!$I85+'Charges variables (avancé)'!$J85),0)+1):INDEX($C655:$BJ655,,(COLUMN(AI668)-COLUMN($C668)+1)-'Charges variables (avancé)'!$J85)),0)</f>
        <v>0</v>
      </c>
      <c r="AJ668" s="368">
        <f>IF(AND(ROUND(('Charges variables-Calculs auto'!AJ$139-CONFIG!$D$7)/31,0)&gt;=ROUND('Charges variables (avancé)'!$J85,0),'Charges variables (avancé)'!$E85&lt;&gt;0),SUM(INDEX($C655:$BJ655,,IF((COLUMN(AJ668)-COLUMN($C668)+1)&gt;('Charges variables (avancé)'!$I85+'Charges variables (avancé)'!$J85),(COLUMN(AJ668)-COLUMN($C668)+1)-('Charges variables (avancé)'!$I85+'Charges variables (avancé)'!$J85),0)+1):INDEX($C655:$BJ655,,(COLUMN(AJ668)-COLUMN($C668)+1)-'Charges variables (avancé)'!$J85)),0)</f>
        <v>0</v>
      </c>
      <c r="AK668" s="368">
        <f>IF(AND(ROUND(('Charges variables-Calculs auto'!AK$139-CONFIG!$D$7)/31,0)&gt;=ROUND('Charges variables (avancé)'!$J85,0),'Charges variables (avancé)'!$E85&lt;&gt;0),SUM(INDEX($C655:$BJ655,,IF((COLUMN(AK668)-COLUMN($C668)+1)&gt;('Charges variables (avancé)'!$I85+'Charges variables (avancé)'!$J85),(COLUMN(AK668)-COLUMN($C668)+1)-('Charges variables (avancé)'!$I85+'Charges variables (avancé)'!$J85),0)+1):INDEX($C655:$BJ655,,(COLUMN(AK668)-COLUMN($C668)+1)-'Charges variables (avancé)'!$J85)),0)</f>
        <v>0</v>
      </c>
      <c r="AL668" s="368">
        <f>IF(AND(ROUND(('Charges variables-Calculs auto'!AL$139-CONFIG!$D$7)/31,0)&gt;=ROUND('Charges variables (avancé)'!$J85,0),'Charges variables (avancé)'!$E85&lt;&gt;0),SUM(INDEX($C655:$BJ655,,IF((COLUMN(AL668)-COLUMN($C668)+1)&gt;('Charges variables (avancé)'!$I85+'Charges variables (avancé)'!$J85),(COLUMN(AL668)-COLUMN($C668)+1)-('Charges variables (avancé)'!$I85+'Charges variables (avancé)'!$J85),0)+1):INDEX($C655:$BJ655,,(COLUMN(AL668)-COLUMN($C668)+1)-'Charges variables (avancé)'!$J85)),0)</f>
        <v>0</v>
      </c>
      <c r="AM668" s="368">
        <f>IF(AND(ROUND(('Charges variables-Calculs auto'!AM$139-CONFIG!$D$7)/31,0)&gt;=ROUND('Charges variables (avancé)'!$J85,0),'Charges variables (avancé)'!$E85&lt;&gt;0),SUM(INDEX($C655:$BJ655,,IF((COLUMN(AM668)-COLUMN($C668)+1)&gt;('Charges variables (avancé)'!$I85+'Charges variables (avancé)'!$J85),(COLUMN(AM668)-COLUMN($C668)+1)-('Charges variables (avancé)'!$I85+'Charges variables (avancé)'!$J85),0)+1):INDEX($C655:$BJ655,,(COLUMN(AM668)-COLUMN($C668)+1)-'Charges variables (avancé)'!$J85)),0)</f>
        <v>0</v>
      </c>
      <c r="AN668" s="368">
        <f>IF(AND(ROUND(('Charges variables-Calculs auto'!AN$139-CONFIG!$D$7)/31,0)&gt;=ROUND('Charges variables (avancé)'!$J85,0),'Charges variables (avancé)'!$E85&lt;&gt;0),SUM(INDEX($C655:$BJ655,,IF((COLUMN(AN668)-COLUMN($C668)+1)&gt;('Charges variables (avancé)'!$I85+'Charges variables (avancé)'!$J85),(COLUMN(AN668)-COLUMN($C668)+1)-('Charges variables (avancé)'!$I85+'Charges variables (avancé)'!$J85),0)+1):INDEX($C655:$BJ655,,(COLUMN(AN668)-COLUMN($C668)+1)-'Charges variables (avancé)'!$J85)),0)</f>
        <v>0</v>
      </c>
      <c r="AO668" s="368">
        <f>IF(AND(ROUND(('Charges variables-Calculs auto'!AO$139-CONFIG!$D$7)/31,0)&gt;=ROUND('Charges variables (avancé)'!$J85,0),'Charges variables (avancé)'!$E85&lt;&gt;0),SUM(INDEX($C655:$BJ655,,IF((COLUMN(AO668)-COLUMN($C668)+1)&gt;('Charges variables (avancé)'!$I85+'Charges variables (avancé)'!$J85),(COLUMN(AO668)-COLUMN($C668)+1)-('Charges variables (avancé)'!$I85+'Charges variables (avancé)'!$J85),0)+1):INDEX($C655:$BJ655,,(COLUMN(AO668)-COLUMN($C668)+1)-'Charges variables (avancé)'!$J85)),0)</f>
        <v>0</v>
      </c>
      <c r="AP668" s="368">
        <f>IF(AND(ROUND(('Charges variables-Calculs auto'!AP$139-CONFIG!$D$7)/31,0)&gt;=ROUND('Charges variables (avancé)'!$J85,0),'Charges variables (avancé)'!$E85&lt;&gt;0),SUM(INDEX($C655:$BJ655,,IF((COLUMN(AP668)-COLUMN($C668)+1)&gt;('Charges variables (avancé)'!$I85+'Charges variables (avancé)'!$J85),(COLUMN(AP668)-COLUMN($C668)+1)-('Charges variables (avancé)'!$I85+'Charges variables (avancé)'!$J85),0)+1):INDEX($C655:$BJ655,,(COLUMN(AP668)-COLUMN($C668)+1)-'Charges variables (avancé)'!$J85)),0)</f>
        <v>0</v>
      </c>
      <c r="AQ668" s="368">
        <f>IF(AND(ROUND(('Charges variables-Calculs auto'!AQ$139-CONFIG!$D$7)/31,0)&gt;=ROUND('Charges variables (avancé)'!$J85,0),'Charges variables (avancé)'!$E85&lt;&gt;0),SUM(INDEX($C655:$BJ655,,IF((COLUMN(AQ668)-COLUMN($C668)+1)&gt;('Charges variables (avancé)'!$I85+'Charges variables (avancé)'!$J85),(COLUMN(AQ668)-COLUMN($C668)+1)-('Charges variables (avancé)'!$I85+'Charges variables (avancé)'!$J85),0)+1):INDEX($C655:$BJ655,,(COLUMN(AQ668)-COLUMN($C668)+1)-'Charges variables (avancé)'!$J85)),0)</f>
        <v>0</v>
      </c>
      <c r="AR668" s="368">
        <f>IF(AND(ROUND(('Charges variables-Calculs auto'!AR$139-CONFIG!$D$7)/31,0)&gt;=ROUND('Charges variables (avancé)'!$J85,0),'Charges variables (avancé)'!$E85&lt;&gt;0),SUM(INDEX($C655:$BJ655,,IF((COLUMN(AR668)-COLUMN($C668)+1)&gt;('Charges variables (avancé)'!$I85+'Charges variables (avancé)'!$J85),(COLUMN(AR668)-COLUMN($C668)+1)-('Charges variables (avancé)'!$I85+'Charges variables (avancé)'!$J85),0)+1):INDEX($C655:$BJ655,,(COLUMN(AR668)-COLUMN($C668)+1)-'Charges variables (avancé)'!$J85)),0)</f>
        <v>0</v>
      </c>
      <c r="AS668" s="368">
        <f>IF(AND(ROUND(('Charges variables-Calculs auto'!AS$139-CONFIG!$D$7)/31,0)&gt;=ROUND('Charges variables (avancé)'!$J85,0),'Charges variables (avancé)'!$E85&lt;&gt;0),SUM(INDEX($C655:$BJ655,,IF((COLUMN(AS668)-COLUMN($C668)+1)&gt;('Charges variables (avancé)'!$I85+'Charges variables (avancé)'!$J85),(COLUMN(AS668)-COLUMN($C668)+1)-('Charges variables (avancé)'!$I85+'Charges variables (avancé)'!$J85),0)+1):INDEX($C655:$BJ655,,(COLUMN(AS668)-COLUMN($C668)+1)-'Charges variables (avancé)'!$J85)),0)</f>
        <v>0</v>
      </c>
      <c r="AT668" s="368">
        <f>IF(AND(ROUND(('Charges variables-Calculs auto'!AT$139-CONFIG!$D$7)/31,0)&gt;=ROUND('Charges variables (avancé)'!$J85,0),'Charges variables (avancé)'!$E85&lt;&gt;0),SUM(INDEX($C655:$BJ655,,IF((COLUMN(AT668)-COLUMN($C668)+1)&gt;('Charges variables (avancé)'!$I85+'Charges variables (avancé)'!$J85),(COLUMN(AT668)-COLUMN($C668)+1)-('Charges variables (avancé)'!$I85+'Charges variables (avancé)'!$J85),0)+1):INDEX($C655:$BJ655,,(COLUMN(AT668)-COLUMN($C668)+1)-'Charges variables (avancé)'!$J85)),0)</f>
        <v>0</v>
      </c>
      <c r="AU668" s="368">
        <f>IF(AND(ROUND(('Charges variables-Calculs auto'!AU$139-CONFIG!$D$7)/31,0)&gt;=ROUND('Charges variables (avancé)'!$J85,0),'Charges variables (avancé)'!$E85&lt;&gt;0),SUM(INDEX($C655:$BJ655,,IF((COLUMN(AU668)-COLUMN($C668)+1)&gt;('Charges variables (avancé)'!$I85+'Charges variables (avancé)'!$J85),(COLUMN(AU668)-COLUMN($C668)+1)-('Charges variables (avancé)'!$I85+'Charges variables (avancé)'!$J85),0)+1):INDEX($C655:$BJ655,,(COLUMN(AU668)-COLUMN($C668)+1)-'Charges variables (avancé)'!$J85)),0)</f>
        <v>0</v>
      </c>
      <c r="AV668" s="368">
        <f>IF(AND(ROUND(('Charges variables-Calculs auto'!AV$139-CONFIG!$D$7)/31,0)&gt;=ROUND('Charges variables (avancé)'!$J85,0),'Charges variables (avancé)'!$E85&lt;&gt;0),SUM(INDEX($C655:$BJ655,,IF((COLUMN(AV668)-COLUMN($C668)+1)&gt;('Charges variables (avancé)'!$I85+'Charges variables (avancé)'!$J85),(COLUMN(AV668)-COLUMN($C668)+1)-('Charges variables (avancé)'!$I85+'Charges variables (avancé)'!$J85),0)+1):INDEX($C655:$BJ655,,(COLUMN(AV668)-COLUMN($C668)+1)-'Charges variables (avancé)'!$J85)),0)</f>
        <v>0</v>
      </c>
      <c r="AW668" s="368">
        <f>IF(AND(ROUND(('Charges variables-Calculs auto'!AW$139-CONFIG!$D$7)/31,0)&gt;=ROUND('Charges variables (avancé)'!$J85,0),'Charges variables (avancé)'!$E85&lt;&gt;0),SUM(INDEX($C655:$BJ655,,IF((COLUMN(AW668)-COLUMN($C668)+1)&gt;('Charges variables (avancé)'!$I85+'Charges variables (avancé)'!$J85),(COLUMN(AW668)-COLUMN($C668)+1)-('Charges variables (avancé)'!$I85+'Charges variables (avancé)'!$J85),0)+1):INDEX($C655:$BJ655,,(COLUMN(AW668)-COLUMN($C668)+1)-'Charges variables (avancé)'!$J85)),0)</f>
        <v>0</v>
      </c>
      <c r="AX668" s="368">
        <f>IF(AND(ROUND(('Charges variables-Calculs auto'!AX$139-CONFIG!$D$7)/31,0)&gt;=ROUND('Charges variables (avancé)'!$J85,0),'Charges variables (avancé)'!$E85&lt;&gt;0),SUM(INDEX($C655:$BJ655,,IF((COLUMN(AX668)-COLUMN($C668)+1)&gt;('Charges variables (avancé)'!$I85+'Charges variables (avancé)'!$J85),(COLUMN(AX668)-COLUMN($C668)+1)-('Charges variables (avancé)'!$I85+'Charges variables (avancé)'!$J85),0)+1):INDEX($C655:$BJ655,,(COLUMN(AX668)-COLUMN($C668)+1)-'Charges variables (avancé)'!$J85)),0)</f>
        <v>0</v>
      </c>
      <c r="AY668" s="368">
        <f>IF(AND(ROUND(('Charges variables-Calculs auto'!AY$139-CONFIG!$D$7)/31,0)&gt;=ROUND('Charges variables (avancé)'!$J85,0),'Charges variables (avancé)'!$E85&lt;&gt;0),SUM(INDEX($C655:$BJ655,,IF((COLUMN(AY668)-COLUMN($C668)+1)&gt;('Charges variables (avancé)'!$I85+'Charges variables (avancé)'!$J85),(COLUMN(AY668)-COLUMN($C668)+1)-('Charges variables (avancé)'!$I85+'Charges variables (avancé)'!$J85),0)+1):INDEX($C655:$BJ655,,(COLUMN(AY668)-COLUMN($C668)+1)-'Charges variables (avancé)'!$J85)),0)</f>
        <v>0</v>
      </c>
      <c r="AZ668" s="368">
        <f>IF(AND(ROUND(('Charges variables-Calculs auto'!AZ$139-CONFIG!$D$7)/31,0)&gt;=ROUND('Charges variables (avancé)'!$J85,0),'Charges variables (avancé)'!$E85&lt;&gt;0),SUM(INDEX($C655:$BJ655,,IF((COLUMN(AZ668)-COLUMN($C668)+1)&gt;('Charges variables (avancé)'!$I85+'Charges variables (avancé)'!$J85),(COLUMN(AZ668)-COLUMN($C668)+1)-('Charges variables (avancé)'!$I85+'Charges variables (avancé)'!$J85),0)+1):INDEX($C655:$BJ655,,(COLUMN(AZ668)-COLUMN($C668)+1)-'Charges variables (avancé)'!$J85)),0)</f>
        <v>0</v>
      </c>
      <c r="BA668" s="368">
        <f>IF(AND(ROUND(('Charges variables-Calculs auto'!BA$139-CONFIG!$D$7)/31,0)&gt;=ROUND('Charges variables (avancé)'!$J85,0),'Charges variables (avancé)'!$E85&lt;&gt;0),SUM(INDEX($C655:$BJ655,,IF((COLUMN(BA668)-COLUMN($C668)+1)&gt;('Charges variables (avancé)'!$I85+'Charges variables (avancé)'!$J85),(COLUMN(BA668)-COLUMN($C668)+1)-('Charges variables (avancé)'!$I85+'Charges variables (avancé)'!$J85),0)+1):INDEX($C655:$BJ655,,(COLUMN(BA668)-COLUMN($C668)+1)-'Charges variables (avancé)'!$J85)),0)</f>
        <v>0</v>
      </c>
      <c r="BB668" s="368">
        <f>IF(AND(ROUND(('Charges variables-Calculs auto'!BB$139-CONFIG!$D$7)/31,0)&gt;=ROUND('Charges variables (avancé)'!$J85,0),'Charges variables (avancé)'!$E85&lt;&gt;0),SUM(INDEX($C655:$BJ655,,IF((COLUMN(BB668)-COLUMN($C668)+1)&gt;('Charges variables (avancé)'!$I85+'Charges variables (avancé)'!$J85),(COLUMN(BB668)-COLUMN($C668)+1)-('Charges variables (avancé)'!$I85+'Charges variables (avancé)'!$J85),0)+1):INDEX($C655:$BJ655,,(COLUMN(BB668)-COLUMN($C668)+1)-'Charges variables (avancé)'!$J85)),0)</f>
        <v>0</v>
      </c>
      <c r="BC668" s="368">
        <f>IF(AND(ROUND(('Charges variables-Calculs auto'!BC$139-CONFIG!$D$7)/31,0)&gt;=ROUND('Charges variables (avancé)'!$J85,0),'Charges variables (avancé)'!$E85&lt;&gt;0),SUM(INDEX($C655:$BJ655,,IF((COLUMN(BC668)-COLUMN($C668)+1)&gt;('Charges variables (avancé)'!$I85+'Charges variables (avancé)'!$J85),(COLUMN(BC668)-COLUMN($C668)+1)-('Charges variables (avancé)'!$I85+'Charges variables (avancé)'!$J85),0)+1):INDEX($C655:$BJ655,,(COLUMN(BC668)-COLUMN($C668)+1)-'Charges variables (avancé)'!$J85)),0)</f>
        <v>0</v>
      </c>
      <c r="BD668" s="368">
        <f>IF(AND(ROUND(('Charges variables-Calculs auto'!BD$139-CONFIG!$D$7)/31,0)&gt;=ROUND('Charges variables (avancé)'!$J85,0),'Charges variables (avancé)'!$E85&lt;&gt;0),SUM(INDEX($C655:$BJ655,,IF((COLUMN(BD668)-COLUMN($C668)+1)&gt;('Charges variables (avancé)'!$I85+'Charges variables (avancé)'!$J85),(COLUMN(BD668)-COLUMN($C668)+1)-('Charges variables (avancé)'!$I85+'Charges variables (avancé)'!$J85),0)+1):INDEX($C655:$BJ655,,(COLUMN(BD668)-COLUMN($C668)+1)-'Charges variables (avancé)'!$J85)),0)</f>
        <v>0</v>
      </c>
      <c r="BE668" s="368">
        <f>IF(AND(ROUND(('Charges variables-Calculs auto'!BE$139-CONFIG!$D$7)/31,0)&gt;=ROUND('Charges variables (avancé)'!$J85,0),'Charges variables (avancé)'!$E85&lt;&gt;0),SUM(INDEX($C655:$BJ655,,IF((COLUMN(BE668)-COLUMN($C668)+1)&gt;('Charges variables (avancé)'!$I85+'Charges variables (avancé)'!$J85),(COLUMN(BE668)-COLUMN($C668)+1)-('Charges variables (avancé)'!$I85+'Charges variables (avancé)'!$J85),0)+1):INDEX($C655:$BJ655,,(COLUMN(BE668)-COLUMN($C668)+1)-'Charges variables (avancé)'!$J85)),0)</f>
        <v>0</v>
      </c>
      <c r="BF668" s="368">
        <f>IF(AND(ROUND(('Charges variables-Calculs auto'!BF$139-CONFIG!$D$7)/31,0)&gt;=ROUND('Charges variables (avancé)'!$J85,0),'Charges variables (avancé)'!$E85&lt;&gt;0),SUM(INDEX($C655:$BJ655,,IF((COLUMN(BF668)-COLUMN($C668)+1)&gt;('Charges variables (avancé)'!$I85+'Charges variables (avancé)'!$J85),(COLUMN(BF668)-COLUMN($C668)+1)-('Charges variables (avancé)'!$I85+'Charges variables (avancé)'!$J85),0)+1):INDEX($C655:$BJ655,,(COLUMN(BF668)-COLUMN($C668)+1)-'Charges variables (avancé)'!$J85)),0)</f>
        <v>0</v>
      </c>
      <c r="BG668" s="368">
        <f>IF(AND(ROUND(('Charges variables-Calculs auto'!BG$139-CONFIG!$D$7)/31,0)&gt;=ROUND('Charges variables (avancé)'!$J85,0),'Charges variables (avancé)'!$E85&lt;&gt;0),SUM(INDEX($C655:$BJ655,,IF((COLUMN(BG668)-COLUMN($C668)+1)&gt;('Charges variables (avancé)'!$I85+'Charges variables (avancé)'!$J85),(COLUMN(BG668)-COLUMN($C668)+1)-('Charges variables (avancé)'!$I85+'Charges variables (avancé)'!$J85),0)+1):INDEX($C655:$BJ655,,(COLUMN(BG668)-COLUMN($C668)+1)-'Charges variables (avancé)'!$J85)),0)</f>
        <v>0</v>
      </c>
      <c r="BH668" s="368">
        <f>IF(AND(ROUND(('Charges variables-Calculs auto'!BH$139-CONFIG!$D$7)/31,0)&gt;=ROUND('Charges variables (avancé)'!$J85,0),'Charges variables (avancé)'!$E85&lt;&gt;0),SUM(INDEX($C655:$BJ655,,IF((COLUMN(BH668)-COLUMN($C668)+1)&gt;('Charges variables (avancé)'!$I85+'Charges variables (avancé)'!$J85),(COLUMN(BH668)-COLUMN($C668)+1)-('Charges variables (avancé)'!$I85+'Charges variables (avancé)'!$J85),0)+1):INDEX($C655:$BJ655,,(COLUMN(BH668)-COLUMN($C668)+1)-'Charges variables (avancé)'!$J85)),0)</f>
        <v>0</v>
      </c>
      <c r="BI668" s="368">
        <f>IF(AND(ROUND(('Charges variables-Calculs auto'!BI$139-CONFIG!$D$7)/31,0)&gt;=ROUND('Charges variables (avancé)'!$J85,0),'Charges variables (avancé)'!$E85&lt;&gt;0),SUM(INDEX($C655:$BJ655,,IF((COLUMN(BI668)-COLUMN($C668)+1)&gt;('Charges variables (avancé)'!$I85+'Charges variables (avancé)'!$J85),(COLUMN(BI668)-COLUMN($C668)+1)-('Charges variables (avancé)'!$I85+'Charges variables (avancé)'!$J85),0)+1):INDEX($C655:$BJ655,,(COLUMN(BI668)-COLUMN($C668)+1)-'Charges variables (avancé)'!$J85)),0)</f>
        <v>0</v>
      </c>
      <c r="BJ668" s="368">
        <f>IF(AND(ROUND(('Charges variables-Calculs auto'!BJ$139-CONFIG!$D$7)/31,0)&gt;=ROUND('Charges variables (avancé)'!$J85,0),'Charges variables (avancé)'!$E85&lt;&gt;0),SUM(INDEX($C655:$BJ655,,IF((COLUMN(BJ668)-COLUMN($C668)+1)&gt;('Charges variables (avancé)'!$I85+'Charges variables (avancé)'!$J85),(COLUMN(BJ668)-COLUMN($C668)+1)-('Charges variables (avancé)'!$I85+'Charges variables (avancé)'!$J85),0)+1):INDEX($C655:$BJ655,,(COLUMN(BJ668)-COLUMN($C668)+1)-'Charges variables (avancé)'!$J85)),0)</f>
        <v>0</v>
      </c>
    </row>
    <row r="669" spans="2:62" ht="15" customHeight="1">
      <c r="B669" s="366">
        <f>'Charges variables (avancé)'!C86</f>
        <v>0</v>
      </c>
      <c r="C669" s="368">
        <f>IF(AND(ROUND(('Charges variables-Calculs auto'!C$139-CONFIG!$D$7)/31,0)&gt;=ROUND('Charges variables (avancé)'!$J86,0),'Charges variables (avancé)'!$E86&lt;&gt;0),SUM(INDEX($C656:$BJ656,,IF((COLUMN(C669)-COLUMN($C669)+1)&gt;('Charges variables (avancé)'!$I86+'Charges variables (avancé)'!$J86),(COLUMN(C669)-COLUMN($C669)+1)-('Charges variables (avancé)'!$I86+'Charges variables (avancé)'!$J86),0)+1):INDEX($C656:$BJ656,,(COLUMN(C669)-COLUMN($C669)+1)-'Charges variables (avancé)'!$J86)),0)</f>
        <v>0</v>
      </c>
      <c r="D669" s="368">
        <f>IF(AND(ROUND(('Charges variables-Calculs auto'!D$139-CONFIG!$D$7)/31,0)&gt;=ROUND('Charges variables (avancé)'!$J86,0),'Charges variables (avancé)'!$E86&lt;&gt;0),SUM(INDEX($C656:$BJ656,,IF((COLUMN(D669)-COLUMN($C669)+1)&gt;('Charges variables (avancé)'!$I86+'Charges variables (avancé)'!$J86),(COLUMN(D669)-COLUMN($C669)+1)-('Charges variables (avancé)'!$I86+'Charges variables (avancé)'!$J86),0)+1):INDEX($C656:$BJ656,,(COLUMN(D669)-COLUMN($C669)+1)-'Charges variables (avancé)'!$J86)),0)</f>
        <v>0</v>
      </c>
      <c r="E669" s="368">
        <f>IF(AND(ROUND(('Charges variables-Calculs auto'!E$139-CONFIG!$D$7)/31,0)&gt;=ROUND('Charges variables (avancé)'!$J86,0),'Charges variables (avancé)'!$E86&lt;&gt;0),SUM(INDEX($C656:$BJ656,,IF((COLUMN(E669)-COLUMN($C669)+1)&gt;('Charges variables (avancé)'!$I86+'Charges variables (avancé)'!$J86),(COLUMN(E669)-COLUMN($C669)+1)-('Charges variables (avancé)'!$I86+'Charges variables (avancé)'!$J86),0)+1):INDEX($C656:$BJ656,,(COLUMN(E669)-COLUMN($C669)+1)-'Charges variables (avancé)'!$J86)),0)</f>
        <v>0</v>
      </c>
      <c r="F669" s="368">
        <f>IF(AND(ROUND(('Charges variables-Calculs auto'!F$139-CONFIG!$D$7)/31,0)&gt;=ROUND('Charges variables (avancé)'!$J86,0),'Charges variables (avancé)'!$E86&lt;&gt;0),SUM(INDEX($C656:$BJ656,,IF((COLUMN(F669)-COLUMN($C669)+1)&gt;('Charges variables (avancé)'!$I86+'Charges variables (avancé)'!$J86),(COLUMN(F669)-COLUMN($C669)+1)-('Charges variables (avancé)'!$I86+'Charges variables (avancé)'!$J86),0)+1):INDEX($C656:$BJ656,,(COLUMN(F669)-COLUMN($C669)+1)-'Charges variables (avancé)'!$J86)),0)</f>
        <v>0</v>
      </c>
      <c r="G669" s="368">
        <f>IF(AND(ROUND(('Charges variables-Calculs auto'!G$139-CONFIG!$D$7)/31,0)&gt;=ROUND('Charges variables (avancé)'!$J86,0),'Charges variables (avancé)'!$E86&lt;&gt;0),SUM(INDEX($C656:$BJ656,,IF((COLUMN(G669)-COLUMN($C669)+1)&gt;('Charges variables (avancé)'!$I86+'Charges variables (avancé)'!$J86),(COLUMN(G669)-COLUMN($C669)+1)-('Charges variables (avancé)'!$I86+'Charges variables (avancé)'!$J86),0)+1):INDEX($C656:$BJ656,,(COLUMN(G669)-COLUMN($C669)+1)-'Charges variables (avancé)'!$J86)),0)</f>
        <v>0</v>
      </c>
      <c r="H669" s="368">
        <f>IF(AND(ROUND(('Charges variables-Calculs auto'!H$139-CONFIG!$D$7)/31,0)&gt;=ROUND('Charges variables (avancé)'!$J86,0),'Charges variables (avancé)'!$E86&lt;&gt;0),SUM(INDEX($C656:$BJ656,,IF((COLUMN(H669)-COLUMN($C669)+1)&gt;('Charges variables (avancé)'!$I86+'Charges variables (avancé)'!$J86),(COLUMN(H669)-COLUMN($C669)+1)-('Charges variables (avancé)'!$I86+'Charges variables (avancé)'!$J86),0)+1):INDEX($C656:$BJ656,,(COLUMN(H669)-COLUMN($C669)+1)-'Charges variables (avancé)'!$J86)),0)</f>
        <v>0</v>
      </c>
      <c r="I669" s="368">
        <f>IF(AND(ROUND(('Charges variables-Calculs auto'!I$139-CONFIG!$D$7)/31,0)&gt;=ROUND('Charges variables (avancé)'!$J86,0),'Charges variables (avancé)'!$E86&lt;&gt;0),SUM(INDEX($C656:$BJ656,,IF((COLUMN(I669)-COLUMN($C669)+1)&gt;('Charges variables (avancé)'!$I86+'Charges variables (avancé)'!$J86),(COLUMN(I669)-COLUMN($C669)+1)-('Charges variables (avancé)'!$I86+'Charges variables (avancé)'!$J86),0)+1):INDEX($C656:$BJ656,,(COLUMN(I669)-COLUMN($C669)+1)-'Charges variables (avancé)'!$J86)),0)</f>
        <v>0</v>
      </c>
      <c r="J669" s="368">
        <f>IF(AND(ROUND(('Charges variables-Calculs auto'!J$139-CONFIG!$D$7)/31,0)&gt;=ROUND('Charges variables (avancé)'!$J86,0),'Charges variables (avancé)'!$E86&lt;&gt;0),SUM(INDEX($C656:$BJ656,,IF((COLUMN(J669)-COLUMN($C669)+1)&gt;('Charges variables (avancé)'!$I86+'Charges variables (avancé)'!$J86),(COLUMN(J669)-COLUMN($C669)+1)-('Charges variables (avancé)'!$I86+'Charges variables (avancé)'!$J86),0)+1):INDEX($C656:$BJ656,,(COLUMN(J669)-COLUMN($C669)+1)-'Charges variables (avancé)'!$J86)),0)</f>
        <v>0</v>
      </c>
      <c r="K669" s="368">
        <f>IF(AND(ROUND(('Charges variables-Calculs auto'!K$139-CONFIG!$D$7)/31,0)&gt;=ROUND('Charges variables (avancé)'!$J86,0),'Charges variables (avancé)'!$E86&lt;&gt;0),SUM(INDEX($C656:$BJ656,,IF((COLUMN(K669)-COLUMN($C669)+1)&gt;('Charges variables (avancé)'!$I86+'Charges variables (avancé)'!$J86),(COLUMN(K669)-COLUMN($C669)+1)-('Charges variables (avancé)'!$I86+'Charges variables (avancé)'!$J86),0)+1):INDEX($C656:$BJ656,,(COLUMN(K669)-COLUMN($C669)+1)-'Charges variables (avancé)'!$J86)),0)</f>
        <v>0</v>
      </c>
      <c r="L669" s="368">
        <f>IF(AND(ROUND(('Charges variables-Calculs auto'!L$139-CONFIG!$D$7)/31,0)&gt;=ROUND('Charges variables (avancé)'!$J86,0),'Charges variables (avancé)'!$E86&lt;&gt;0),SUM(INDEX($C656:$BJ656,,IF((COLUMN(L669)-COLUMN($C669)+1)&gt;('Charges variables (avancé)'!$I86+'Charges variables (avancé)'!$J86),(COLUMN(L669)-COLUMN($C669)+1)-('Charges variables (avancé)'!$I86+'Charges variables (avancé)'!$J86),0)+1):INDEX($C656:$BJ656,,(COLUMN(L669)-COLUMN($C669)+1)-'Charges variables (avancé)'!$J86)),0)</f>
        <v>0</v>
      </c>
      <c r="M669" s="368">
        <f>IF(AND(ROUND(('Charges variables-Calculs auto'!M$139-CONFIG!$D$7)/31,0)&gt;=ROUND('Charges variables (avancé)'!$J86,0),'Charges variables (avancé)'!$E86&lt;&gt;0),SUM(INDEX($C656:$BJ656,,IF((COLUMN(M669)-COLUMN($C669)+1)&gt;('Charges variables (avancé)'!$I86+'Charges variables (avancé)'!$J86),(COLUMN(M669)-COLUMN($C669)+1)-('Charges variables (avancé)'!$I86+'Charges variables (avancé)'!$J86),0)+1):INDEX($C656:$BJ656,,(COLUMN(M669)-COLUMN($C669)+1)-'Charges variables (avancé)'!$J86)),0)</f>
        <v>0</v>
      </c>
      <c r="N669" s="368">
        <f>IF(AND(ROUND(('Charges variables-Calculs auto'!N$139-CONFIG!$D$7)/31,0)&gt;=ROUND('Charges variables (avancé)'!$J86,0),'Charges variables (avancé)'!$E86&lt;&gt;0),SUM(INDEX($C656:$BJ656,,IF((COLUMN(N669)-COLUMN($C669)+1)&gt;('Charges variables (avancé)'!$I86+'Charges variables (avancé)'!$J86),(COLUMN(N669)-COLUMN($C669)+1)-('Charges variables (avancé)'!$I86+'Charges variables (avancé)'!$J86),0)+1):INDEX($C656:$BJ656,,(COLUMN(N669)-COLUMN($C669)+1)-'Charges variables (avancé)'!$J86)),0)</f>
        <v>0</v>
      </c>
      <c r="O669" s="368">
        <f>IF(AND(ROUND(('Charges variables-Calculs auto'!O$139-CONFIG!$D$7)/31,0)&gt;=ROUND('Charges variables (avancé)'!$J86,0),'Charges variables (avancé)'!$E86&lt;&gt;0),SUM(INDEX($C656:$BJ656,,IF((COLUMN(O669)-COLUMN($C669)+1)&gt;('Charges variables (avancé)'!$I86+'Charges variables (avancé)'!$J86),(COLUMN(O669)-COLUMN($C669)+1)-('Charges variables (avancé)'!$I86+'Charges variables (avancé)'!$J86),0)+1):INDEX($C656:$BJ656,,(COLUMN(O669)-COLUMN($C669)+1)-'Charges variables (avancé)'!$J86)),0)</f>
        <v>0</v>
      </c>
      <c r="P669" s="368">
        <f>IF(AND(ROUND(('Charges variables-Calculs auto'!P$139-CONFIG!$D$7)/31,0)&gt;=ROUND('Charges variables (avancé)'!$J86,0),'Charges variables (avancé)'!$E86&lt;&gt;0),SUM(INDEX($C656:$BJ656,,IF((COLUMN(P669)-COLUMN($C669)+1)&gt;('Charges variables (avancé)'!$I86+'Charges variables (avancé)'!$J86),(COLUMN(P669)-COLUMN($C669)+1)-('Charges variables (avancé)'!$I86+'Charges variables (avancé)'!$J86),0)+1):INDEX($C656:$BJ656,,(COLUMN(P669)-COLUMN($C669)+1)-'Charges variables (avancé)'!$J86)),0)</f>
        <v>0</v>
      </c>
      <c r="Q669" s="368">
        <f>IF(AND(ROUND(('Charges variables-Calculs auto'!Q$139-CONFIG!$D$7)/31,0)&gt;=ROUND('Charges variables (avancé)'!$J86,0),'Charges variables (avancé)'!$E86&lt;&gt;0),SUM(INDEX($C656:$BJ656,,IF((COLUMN(Q669)-COLUMN($C669)+1)&gt;('Charges variables (avancé)'!$I86+'Charges variables (avancé)'!$J86),(COLUMN(Q669)-COLUMN($C669)+1)-('Charges variables (avancé)'!$I86+'Charges variables (avancé)'!$J86),0)+1):INDEX($C656:$BJ656,,(COLUMN(Q669)-COLUMN($C669)+1)-'Charges variables (avancé)'!$J86)),0)</f>
        <v>0</v>
      </c>
      <c r="R669" s="368">
        <f>IF(AND(ROUND(('Charges variables-Calculs auto'!R$139-CONFIG!$D$7)/31,0)&gt;=ROUND('Charges variables (avancé)'!$J86,0),'Charges variables (avancé)'!$E86&lt;&gt;0),SUM(INDEX($C656:$BJ656,,IF((COLUMN(R669)-COLUMN($C669)+1)&gt;('Charges variables (avancé)'!$I86+'Charges variables (avancé)'!$J86),(COLUMN(R669)-COLUMN($C669)+1)-('Charges variables (avancé)'!$I86+'Charges variables (avancé)'!$J86),0)+1):INDEX($C656:$BJ656,,(COLUMN(R669)-COLUMN($C669)+1)-'Charges variables (avancé)'!$J86)),0)</f>
        <v>0</v>
      </c>
      <c r="S669" s="368">
        <f>IF(AND(ROUND(('Charges variables-Calculs auto'!S$139-CONFIG!$D$7)/31,0)&gt;=ROUND('Charges variables (avancé)'!$J86,0),'Charges variables (avancé)'!$E86&lt;&gt;0),SUM(INDEX($C656:$BJ656,,IF((COLUMN(S669)-COLUMN($C669)+1)&gt;('Charges variables (avancé)'!$I86+'Charges variables (avancé)'!$J86),(COLUMN(S669)-COLUMN($C669)+1)-('Charges variables (avancé)'!$I86+'Charges variables (avancé)'!$J86),0)+1):INDEX($C656:$BJ656,,(COLUMN(S669)-COLUMN($C669)+1)-'Charges variables (avancé)'!$J86)),0)</f>
        <v>0</v>
      </c>
      <c r="T669" s="368">
        <f>IF(AND(ROUND(('Charges variables-Calculs auto'!T$139-CONFIG!$D$7)/31,0)&gt;=ROUND('Charges variables (avancé)'!$J86,0),'Charges variables (avancé)'!$E86&lt;&gt;0),SUM(INDEX($C656:$BJ656,,IF((COLUMN(T669)-COLUMN($C669)+1)&gt;('Charges variables (avancé)'!$I86+'Charges variables (avancé)'!$J86),(COLUMN(T669)-COLUMN($C669)+1)-('Charges variables (avancé)'!$I86+'Charges variables (avancé)'!$J86),0)+1):INDEX($C656:$BJ656,,(COLUMN(T669)-COLUMN($C669)+1)-'Charges variables (avancé)'!$J86)),0)</f>
        <v>0</v>
      </c>
      <c r="U669" s="368">
        <f>IF(AND(ROUND(('Charges variables-Calculs auto'!U$139-CONFIG!$D$7)/31,0)&gt;=ROUND('Charges variables (avancé)'!$J86,0),'Charges variables (avancé)'!$E86&lt;&gt;0),SUM(INDEX($C656:$BJ656,,IF((COLUMN(U669)-COLUMN($C669)+1)&gt;('Charges variables (avancé)'!$I86+'Charges variables (avancé)'!$J86),(COLUMN(U669)-COLUMN($C669)+1)-('Charges variables (avancé)'!$I86+'Charges variables (avancé)'!$J86),0)+1):INDEX($C656:$BJ656,,(COLUMN(U669)-COLUMN($C669)+1)-'Charges variables (avancé)'!$J86)),0)</f>
        <v>0</v>
      </c>
      <c r="V669" s="368">
        <f>IF(AND(ROUND(('Charges variables-Calculs auto'!V$139-CONFIG!$D$7)/31,0)&gt;=ROUND('Charges variables (avancé)'!$J86,0),'Charges variables (avancé)'!$E86&lt;&gt;0),SUM(INDEX($C656:$BJ656,,IF((COLUMN(V669)-COLUMN($C669)+1)&gt;('Charges variables (avancé)'!$I86+'Charges variables (avancé)'!$J86),(COLUMN(V669)-COLUMN($C669)+1)-('Charges variables (avancé)'!$I86+'Charges variables (avancé)'!$J86),0)+1):INDEX($C656:$BJ656,,(COLUMN(V669)-COLUMN($C669)+1)-'Charges variables (avancé)'!$J86)),0)</f>
        <v>0</v>
      </c>
      <c r="W669" s="368">
        <f>IF(AND(ROUND(('Charges variables-Calculs auto'!W$139-CONFIG!$D$7)/31,0)&gt;=ROUND('Charges variables (avancé)'!$J86,0),'Charges variables (avancé)'!$E86&lt;&gt;0),SUM(INDEX($C656:$BJ656,,IF((COLUMN(W669)-COLUMN($C669)+1)&gt;('Charges variables (avancé)'!$I86+'Charges variables (avancé)'!$J86),(COLUMN(W669)-COLUMN($C669)+1)-('Charges variables (avancé)'!$I86+'Charges variables (avancé)'!$J86),0)+1):INDEX($C656:$BJ656,,(COLUMN(W669)-COLUMN($C669)+1)-'Charges variables (avancé)'!$J86)),0)</f>
        <v>0</v>
      </c>
      <c r="X669" s="368">
        <f>IF(AND(ROUND(('Charges variables-Calculs auto'!X$139-CONFIG!$D$7)/31,0)&gt;=ROUND('Charges variables (avancé)'!$J86,0),'Charges variables (avancé)'!$E86&lt;&gt;0),SUM(INDEX($C656:$BJ656,,IF((COLUMN(X669)-COLUMN($C669)+1)&gt;('Charges variables (avancé)'!$I86+'Charges variables (avancé)'!$J86),(COLUMN(X669)-COLUMN($C669)+1)-('Charges variables (avancé)'!$I86+'Charges variables (avancé)'!$J86),0)+1):INDEX($C656:$BJ656,,(COLUMN(X669)-COLUMN($C669)+1)-'Charges variables (avancé)'!$J86)),0)</f>
        <v>0</v>
      </c>
      <c r="Y669" s="368">
        <f>IF(AND(ROUND(('Charges variables-Calculs auto'!Y$139-CONFIG!$D$7)/31,0)&gt;=ROUND('Charges variables (avancé)'!$J86,0),'Charges variables (avancé)'!$E86&lt;&gt;0),SUM(INDEX($C656:$BJ656,,IF((COLUMN(Y669)-COLUMN($C669)+1)&gt;('Charges variables (avancé)'!$I86+'Charges variables (avancé)'!$J86),(COLUMN(Y669)-COLUMN($C669)+1)-('Charges variables (avancé)'!$I86+'Charges variables (avancé)'!$J86),0)+1):INDEX($C656:$BJ656,,(COLUMN(Y669)-COLUMN($C669)+1)-'Charges variables (avancé)'!$J86)),0)</f>
        <v>0</v>
      </c>
      <c r="Z669" s="368">
        <f>IF(AND(ROUND(('Charges variables-Calculs auto'!Z$139-CONFIG!$D$7)/31,0)&gt;=ROUND('Charges variables (avancé)'!$J86,0),'Charges variables (avancé)'!$E86&lt;&gt;0),SUM(INDEX($C656:$BJ656,,IF((COLUMN(Z669)-COLUMN($C669)+1)&gt;('Charges variables (avancé)'!$I86+'Charges variables (avancé)'!$J86),(COLUMN(Z669)-COLUMN($C669)+1)-('Charges variables (avancé)'!$I86+'Charges variables (avancé)'!$J86),0)+1):INDEX($C656:$BJ656,,(COLUMN(Z669)-COLUMN($C669)+1)-'Charges variables (avancé)'!$J86)),0)</f>
        <v>0</v>
      </c>
      <c r="AA669" s="368">
        <f>IF(AND(ROUND(('Charges variables-Calculs auto'!AA$139-CONFIG!$D$7)/31,0)&gt;=ROUND('Charges variables (avancé)'!$J86,0),'Charges variables (avancé)'!$E86&lt;&gt;0),SUM(INDEX($C656:$BJ656,,IF((COLUMN(AA669)-COLUMN($C669)+1)&gt;('Charges variables (avancé)'!$I86+'Charges variables (avancé)'!$J86),(COLUMN(AA669)-COLUMN($C669)+1)-('Charges variables (avancé)'!$I86+'Charges variables (avancé)'!$J86),0)+1):INDEX($C656:$BJ656,,(COLUMN(AA669)-COLUMN($C669)+1)-'Charges variables (avancé)'!$J86)),0)</f>
        <v>0</v>
      </c>
      <c r="AB669" s="368">
        <f>IF(AND(ROUND(('Charges variables-Calculs auto'!AB$139-CONFIG!$D$7)/31,0)&gt;=ROUND('Charges variables (avancé)'!$J86,0),'Charges variables (avancé)'!$E86&lt;&gt;0),SUM(INDEX($C656:$BJ656,,IF((COLUMN(AB669)-COLUMN($C669)+1)&gt;('Charges variables (avancé)'!$I86+'Charges variables (avancé)'!$J86),(COLUMN(AB669)-COLUMN($C669)+1)-('Charges variables (avancé)'!$I86+'Charges variables (avancé)'!$J86),0)+1):INDEX($C656:$BJ656,,(COLUMN(AB669)-COLUMN($C669)+1)-'Charges variables (avancé)'!$J86)),0)</f>
        <v>0</v>
      </c>
      <c r="AC669" s="368">
        <f>IF(AND(ROUND(('Charges variables-Calculs auto'!AC$139-CONFIG!$D$7)/31,0)&gt;=ROUND('Charges variables (avancé)'!$J86,0),'Charges variables (avancé)'!$E86&lt;&gt;0),SUM(INDEX($C656:$BJ656,,IF((COLUMN(AC669)-COLUMN($C669)+1)&gt;('Charges variables (avancé)'!$I86+'Charges variables (avancé)'!$J86),(COLUMN(AC669)-COLUMN($C669)+1)-('Charges variables (avancé)'!$I86+'Charges variables (avancé)'!$J86),0)+1):INDEX($C656:$BJ656,,(COLUMN(AC669)-COLUMN($C669)+1)-'Charges variables (avancé)'!$J86)),0)</f>
        <v>0</v>
      </c>
      <c r="AD669" s="368">
        <f>IF(AND(ROUND(('Charges variables-Calculs auto'!AD$139-CONFIG!$D$7)/31,0)&gt;=ROUND('Charges variables (avancé)'!$J86,0),'Charges variables (avancé)'!$E86&lt;&gt;0),SUM(INDEX($C656:$BJ656,,IF((COLUMN(AD669)-COLUMN($C669)+1)&gt;('Charges variables (avancé)'!$I86+'Charges variables (avancé)'!$J86),(COLUMN(AD669)-COLUMN($C669)+1)-('Charges variables (avancé)'!$I86+'Charges variables (avancé)'!$J86),0)+1):INDEX($C656:$BJ656,,(COLUMN(AD669)-COLUMN($C669)+1)-'Charges variables (avancé)'!$J86)),0)</f>
        <v>0</v>
      </c>
      <c r="AE669" s="368">
        <f>IF(AND(ROUND(('Charges variables-Calculs auto'!AE$139-CONFIG!$D$7)/31,0)&gt;=ROUND('Charges variables (avancé)'!$J86,0),'Charges variables (avancé)'!$E86&lt;&gt;0),SUM(INDEX($C656:$BJ656,,IF((COLUMN(AE669)-COLUMN($C669)+1)&gt;('Charges variables (avancé)'!$I86+'Charges variables (avancé)'!$J86),(COLUMN(AE669)-COLUMN($C669)+1)-('Charges variables (avancé)'!$I86+'Charges variables (avancé)'!$J86),0)+1):INDEX($C656:$BJ656,,(COLUMN(AE669)-COLUMN($C669)+1)-'Charges variables (avancé)'!$J86)),0)</f>
        <v>0</v>
      </c>
      <c r="AF669" s="368">
        <f>IF(AND(ROUND(('Charges variables-Calculs auto'!AF$139-CONFIG!$D$7)/31,0)&gt;=ROUND('Charges variables (avancé)'!$J86,0),'Charges variables (avancé)'!$E86&lt;&gt;0),SUM(INDEX($C656:$BJ656,,IF((COLUMN(AF669)-COLUMN($C669)+1)&gt;('Charges variables (avancé)'!$I86+'Charges variables (avancé)'!$J86),(COLUMN(AF669)-COLUMN($C669)+1)-('Charges variables (avancé)'!$I86+'Charges variables (avancé)'!$J86),0)+1):INDEX($C656:$BJ656,,(COLUMN(AF669)-COLUMN($C669)+1)-'Charges variables (avancé)'!$J86)),0)</f>
        <v>0</v>
      </c>
      <c r="AG669" s="368">
        <f>IF(AND(ROUND(('Charges variables-Calculs auto'!AG$139-CONFIG!$D$7)/31,0)&gt;=ROUND('Charges variables (avancé)'!$J86,0),'Charges variables (avancé)'!$E86&lt;&gt;0),SUM(INDEX($C656:$BJ656,,IF((COLUMN(AG669)-COLUMN($C669)+1)&gt;('Charges variables (avancé)'!$I86+'Charges variables (avancé)'!$J86),(COLUMN(AG669)-COLUMN($C669)+1)-('Charges variables (avancé)'!$I86+'Charges variables (avancé)'!$J86),0)+1):INDEX($C656:$BJ656,,(COLUMN(AG669)-COLUMN($C669)+1)-'Charges variables (avancé)'!$J86)),0)</f>
        <v>0</v>
      </c>
      <c r="AH669" s="368">
        <f>IF(AND(ROUND(('Charges variables-Calculs auto'!AH$139-CONFIG!$D$7)/31,0)&gt;=ROUND('Charges variables (avancé)'!$J86,0),'Charges variables (avancé)'!$E86&lt;&gt;0),SUM(INDEX($C656:$BJ656,,IF((COLUMN(AH669)-COLUMN($C669)+1)&gt;('Charges variables (avancé)'!$I86+'Charges variables (avancé)'!$J86),(COLUMN(AH669)-COLUMN($C669)+1)-('Charges variables (avancé)'!$I86+'Charges variables (avancé)'!$J86),0)+1):INDEX($C656:$BJ656,,(COLUMN(AH669)-COLUMN($C669)+1)-'Charges variables (avancé)'!$J86)),0)</f>
        <v>0</v>
      </c>
      <c r="AI669" s="368">
        <f>IF(AND(ROUND(('Charges variables-Calculs auto'!AI$139-CONFIG!$D$7)/31,0)&gt;=ROUND('Charges variables (avancé)'!$J86,0),'Charges variables (avancé)'!$E86&lt;&gt;0),SUM(INDEX($C656:$BJ656,,IF((COLUMN(AI669)-COLUMN($C669)+1)&gt;('Charges variables (avancé)'!$I86+'Charges variables (avancé)'!$J86),(COLUMN(AI669)-COLUMN($C669)+1)-('Charges variables (avancé)'!$I86+'Charges variables (avancé)'!$J86),0)+1):INDEX($C656:$BJ656,,(COLUMN(AI669)-COLUMN($C669)+1)-'Charges variables (avancé)'!$J86)),0)</f>
        <v>0</v>
      </c>
      <c r="AJ669" s="368">
        <f>IF(AND(ROUND(('Charges variables-Calculs auto'!AJ$139-CONFIG!$D$7)/31,0)&gt;=ROUND('Charges variables (avancé)'!$J86,0),'Charges variables (avancé)'!$E86&lt;&gt;0),SUM(INDEX($C656:$BJ656,,IF((COLUMN(AJ669)-COLUMN($C669)+1)&gt;('Charges variables (avancé)'!$I86+'Charges variables (avancé)'!$J86),(COLUMN(AJ669)-COLUMN($C669)+1)-('Charges variables (avancé)'!$I86+'Charges variables (avancé)'!$J86),0)+1):INDEX($C656:$BJ656,,(COLUMN(AJ669)-COLUMN($C669)+1)-'Charges variables (avancé)'!$J86)),0)</f>
        <v>0</v>
      </c>
      <c r="AK669" s="368">
        <f>IF(AND(ROUND(('Charges variables-Calculs auto'!AK$139-CONFIG!$D$7)/31,0)&gt;=ROUND('Charges variables (avancé)'!$J86,0),'Charges variables (avancé)'!$E86&lt;&gt;0),SUM(INDEX($C656:$BJ656,,IF((COLUMN(AK669)-COLUMN($C669)+1)&gt;('Charges variables (avancé)'!$I86+'Charges variables (avancé)'!$J86),(COLUMN(AK669)-COLUMN($C669)+1)-('Charges variables (avancé)'!$I86+'Charges variables (avancé)'!$J86),0)+1):INDEX($C656:$BJ656,,(COLUMN(AK669)-COLUMN($C669)+1)-'Charges variables (avancé)'!$J86)),0)</f>
        <v>0</v>
      </c>
      <c r="AL669" s="368">
        <f>IF(AND(ROUND(('Charges variables-Calculs auto'!AL$139-CONFIG!$D$7)/31,0)&gt;=ROUND('Charges variables (avancé)'!$J86,0),'Charges variables (avancé)'!$E86&lt;&gt;0),SUM(INDEX($C656:$BJ656,,IF((COLUMN(AL669)-COLUMN($C669)+1)&gt;('Charges variables (avancé)'!$I86+'Charges variables (avancé)'!$J86),(COLUMN(AL669)-COLUMN($C669)+1)-('Charges variables (avancé)'!$I86+'Charges variables (avancé)'!$J86),0)+1):INDEX($C656:$BJ656,,(COLUMN(AL669)-COLUMN($C669)+1)-'Charges variables (avancé)'!$J86)),0)</f>
        <v>0</v>
      </c>
      <c r="AM669" s="368">
        <f>IF(AND(ROUND(('Charges variables-Calculs auto'!AM$139-CONFIG!$D$7)/31,0)&gt;=ROUND('Charges variables (avancé)'!$J86,0),'Charges variables (avancé)'!$E86&lt;&gt;0),SUM(INDEX($C656:$BJ656,,IF((COLUMN(AM669)-COLUMN($C669)+1)&gt;('Charges variables (avancé)'!$I86+'Charges variables (avancé)'!$J86),(COLUMN(AM669)-COLUMN($C669)+1)-('Charges variables (avancé)'!$I86+'Charges variables (avancé)'!$J86),0)+1):INDEX($C656:$BJ656,,(COLUMN(AM669)-COLUMN($C669)+1)-'Charges variables (avancé)'!$J86)),0)</f>
        <v>0</v>
      </c>
      <c r="AN669" s="368">
        <f>IF(AND(ROUND(('Charges variables-Calculs auto'!AN$139-CONFIG!$D$7)/31,0)&gt;=ROUND('Charges variables (avancé)'!$J86,0),'Charges variables (avancé)'!$E86&lt;&gt;0),SUM(INDEX($C656:$BJ656,,IF((COLUMN(AN669)-COLUMN($C669)+1)&gt;('Charges variables (avancé)'!$I86+'Charges variables (avancé)'!$J86),(COLUMN(AN669)-COLUMN($C669)+1)-('Charges variables (avancé)'!$I86+'Charges variables (avancé)'!$J86),0)+1):INDEX($C656:$BJ656,,(COLUMN(AN669)-COLUMN($C669)+1)-'Charges variables (avancé)'!$J86)),0)</f>
        <v>0</v>
      </c>
      <c r="AO669" s="368">
        <f>IF(AND(ROUND(('Charges variables-Calculs auto'!AO$139-CONFIG!$D$7)/31,0)&gt;=ROUND('Charges variables (avancé)'!$J86,0),'Charges variables (avancé)'!$E86&lt;&gt;0),SUM(INDEX($C656:$BJ656,,IF((COLUMN(AO669)-COLUMN($C669)+1)&gt;('Charges variables (avancé)'!$I86+'Charges variables (avancé)'!$J86),(COLUMN(AO669)-COLUMN($C669)+1)-('Charges variables (avancé)'!$I86+'Charges variables (avancé)'!$J86),0)+1):INDEX($C656:$BJ656,,(COLUMN(AO669)-COLUMN($C669)+1)-'Charges variables (avancé)'!$J86)),0)</f>
        <v>0</v>
      </c>
      <c r="AP669" s="368">
        <f>IF(AND(ROUND(('Charges variables-Calculs auto'!AP$139-CONFIG!$D$7)/31,0)&gt;=ROUND('Charges variables (avancé)'!$J86,0),'Charges variables (avancé)'!$E86&lt;&gt;0),SUM(INDEX($C656:$BJ656,,IF((COLUMN(AP669)-COLUMN($C669)+1)&gt;('Charges variables (avancé)'!$I86+'Charges variables (avancé)'!$J86),(COLUMN(AP669)-COLUMN($C669)+1)-('Charges variables (avancé)'!$I86+'Charges variables (avancé)'!$J86),0)+1):INDEX($C656:$BJ656,,(COLUMN(AP669)-COLUMN($C669)+1)-'Charges variables (avancé)'!$J86)),0)</f>
        <v>0</v>
      </c>
      <c r="AQ669" s="368">
        <f>IF(AND(ROUND(('Charges variables-Calculs auto'!AQ$139-CONFIG!$D$7)/31,0)&gt;=ROUND('Charges variables (avancé)'!$J86,0),'Charges variables (avancé)'!$E86&lt;&gt;0),SUM(INDEX($C656:$BJ656,,IF((COLUMN(AQ669)-COLUMN($C669)+1)&gt;('Charges variables (avancé)'!$I86+'Charges variables (avancé)'!$J86),(COLUMN(AQ669)-COLUMN($C669)+1)-('Charges variables (avancé)'!$I86+'Charges variables (avancé)'!$J86),0)+1):INDEX($C656:$BJ656,,(COLUMN(AQ669)-COLUMN($C669)+1)-'Charges variables (avancé)'!$J86)),0)</f>
        <v>0</v>
      </c>
      <c r="AR669" s="368">
        <f>IF(AND(ROUND(('Charges variables-Calculs auto'!AR$139-CONFIG!$D$7)/31,0)&gt;=ROUND('Charges variables (avancé)'!$J86,0),'Charges variables (avancé)'!$E86&lt;&gt;0),SUM(INDEX($C656:$BJ656,,IF((COLUMN(AR669)-COLUMN($C669)+1)&gt;('Charges variables (avancé)'!$I86+'Charges variables (avancé)'!$J86),(COLUMN(AR669)-COLUMN($C669)+1)-('Charges variables (avancé)'!$I86+'Charges variables (avancé)'!$J86),0)+1):INDEX($C656:$BJ656,,(COLUMN(AR669)-COLUMN($C669)+1)-'Charges variables (avancé)'!$J86)),0)</f>
        <v>0</v>
      </c>
      <c r="AS669" s="368">
        <f>IF(AND(ROUND(('Charges variables-Calculs auto'!AS$139-CONFIG!$D$7)/31,0)&gt;=ROUND('Charges variables (avancé)'!$J86,0),'Charges variables (avancé)'!$E86&lt;&gt;0),SUM(INDEX($C656:$BJ656,,IF((COLUMN(AS669)-COLUMN($C669)+1)&gt;('Charges variables (avancé)'!$I86+'Charges variables (avancé)'!$J86),(COLUMN(AS669)-COLUMN($C669)+1)-('Charges variables (avancé)'!$I86+'Charges variables (avancé)'!$J86),0)+1):INDEX($C656:$BJ656,,(COLUMN(AS669)-COLUMN($C669)+1)-'Charges variables (avancé)'!$J86)),0)</f>
        <v>0</v>
      </c>
      <c r="AT669" s="368">
        <f>IF(AND(ROUND(('Charges variables-Calculs auto'!AT$139-CONFIG!$D$7)/31,0)&gt;=ROUND('Charges variables (avancé)'!$J86,0),'Charges variables (avancé)'!$E86&lt;&gt;0),SUM(INDEX($C656:$BJ656,,IF((COLUMN(AT669)-COLUMN($C669)+1)&gt;('Charges variables (avancé)'!$I86+'Charges variables (avancé)'!$J86),(COLUMN(AT669)-COLUMN($C669)+1)-('Charges variables (avancé)'!$I86+'Charges variables (avancé)'!$J86),0)+1):INDEX($C656:$BJ656,,(COLUMN(AT669)-COLUMN($C669)+1)-'Charges variables (avancé)'!$J86)),0)</f>
        <v>0</v>
      </c>
      <c r="AU669" s="368">
        <f>IF(AND(ROUND(('Charges variables-Calculs auto'!AU$139-CONFIG!$D$7)/31,0)&gt;=ROUND('Charges variables (avancé)'!$J86,0),'Charges variables (avancé)'!$E86&lt;&gt;0),SUM(INDEX($C656:$BJ656,,IF((COLUMN(AU669)-COLUMN($C669)+1)&gt;('Charges variables (avancé)'!$I86+'Charges variables (avancé)'!$J86),(COLUMN(AU669)-COLUMN($C669)+1)-('Charges variables (avancé)'!$I86+'Charges variables (avancé)'!$J86),0)+1):INDEX($C656:$BJ656,,(COLUMN(AU669)-COLUMN($C669)+1)-'Charges variables (avancé)'!$J86)),0)</f>
        <v>0</v>
      </c>
      <c r="AV669" s="368">
        <f>IF(AND(ROUND(('Charges variables-Calculs auto'!AV$139-CONFIG!$D$7)/31,0)&gt;=ROUND('Charges variables (avancé)'!$J86,0),'Charges variables (avancé)'!$E86&lt;&gt;0),SUM(INDEX($C656:$BJ656,,IF((COLUMN(AV669)-COLUMN($C669)+1)&gt;('Charges variables (avancé)'!$I86+'Charges variables (avancé)'!$J86),(COLUMN(AV669)-COLUMN($C669)+1)-('Charges variables (avancé)'!$I86+'Charges variables (avancé)'!$J86),0)+1):INDEX($C656:$BJ656,,(COLUMN(AV669)-COLUMN($C669)+1)-'Charges variables (avancé)'!$J86)),0)</f>
        <v>0</v>
      </c>
      <c r="AW669" s="368">
        <f>IF(AND(ROUND(('Charges variables-Calculs auto'!AW$139-CONFIG!$D$7)/31,0)&gt;=ROUND('Charges variables (avancé)'!$J86,0),'Charges variables (avancé)'!$E86&lt;&gt;0),SUM(INDEX($C656:$BJ656,,IF((COLUMN(AW669)-COLUMN($C669)+1)&gt;('Charges variables (avancé)'!$I86+'Charges variables (avancé)'!$J86),(COLUMN(AW669)-COLUMN($C669)+1)-('Charges variables (avancé)'!$I86+'Charges variables (avancé)'!$J86),0)+1):INDEX($C656:$BJ656,,(COLUMN(AW669)-COLUMN($C669)+1)-'Charges variables (avancé)'!$J86)),0)</f>
        <v>0</v>
      </c>
      <c r="AX669" s="368">
        <f>IF(AND(ROUND(('Charges variables-Calculs auto'!AX$139-CONFIG!$D$7)/31,0)&gt;=ROUND('Charges variables (avancé)'!$J86,0),'Charges variables (avancé)'!$E86&lt;&gt;0),SUM(INDEX($C656:$BJ656,,IF((COLUMN(AX669)-COLUMN($C669)+1)&gt;('Charges variables (avancé)'!$I86+'Charges variables (avancé)'!$J86),(COLUMN(AX669)-COLUMN($C669)+1)-('Charges variables (avancé)'!$I86+'Charges variables (avancé)'!$J86),0)+1):INDEX($C656:$BJ656,,(COLUMN(AX669)-COLUMN($C669)+1)-'Charges variables (avancé)'!$J86)),0)</f>
        <v>0</v>
      </c>
      <c r="AY669" s="368">
        <f>IF(AND(ROUND(('Charges variables-Calculs auto'!AY$139-CONFIG!$D$7)/31,0)&gt;=ROUND('Charges variables (avancé)'!$J86,0),'Charges variables (avancé)'!$E86&lt;&gt;0),SUM(INDEX($C656:$BJ656,,IF((COLUMN(AY669)-COLUMN($C669)+1)&gt;('Charges variables (avancé)'!$I86+'Charges variables (avancé)'!$J86),(COLUMN(AY669)-COLUMN($C669)+1)-('Charges variables (avancé)'!$I86+'Charges variables (avancé)'!$J86),0)+1):INDEX($C656:$BJ656,,(COLUMN(AY669)-COLUMN($C669)+1)-'Charges variables (avancé)'!$J86)),0)</f>
        <v>0</v>
      </c>
      <c r="AZ669" s="368">
        <f>IF(AND(ROUND(('Charges variables-Calculs auto'!AZ$139-CONFIG!$D$7)/31,0)&gt;=ROUND('Charges variables (avancé)'!$J86,0),'Charges variables (avancé)'!$E86&lt;&gt;0),SUM(INDEX($C656:$BJ656,,IF((COLUMN(AZ669)-COLUMN($C669)+1)&gt;('Charges variables (avancé)'!$I86+'Charges variables (avancé)'!$J86),(COLUMN(AZ669)-COLUMN($C669)+1)-('Charges variables (avancé)'!$I86+'Charges variables (avancé)'!$J86),0)+1):INDEX($C656:$BJ656,,(COLUMN(AZ669)-COLUMN($C669)+1)-'Charges variables (avancé)'!$J86)),0)</f>
        <v>0</v>
      </c>
      <c r="BA669" s="368">
        <f>IF(AND(ROUND(('Charges variables-Calculs auto'!BA$139-CONFIG!$D$7)/31,0)&gt;=ROUND('Charges variables (avancé)'!$J86,0),'Charges variables (avancé)'!$E86&lt;&gt;0),SUM(INDEX($C656:$BJ656,,IF((COLUMN(BA669)-COLUMN($C669)+1)&gt;('Charges variables (avancé)'!$I86+'Charges variables (avancé)'!$J86),(COLUMN(BA669)-COLUMN($C669)+1)-('Charges variables (avancé)'!$I86+'Charges variables (avancé)'!$J86),0)+1):INDEX($C656:$BJ656,,(COLUMN(BA669)-COLUMN($C669)+1)-'Charges variables (avancé)'!$J86)),0)</f>
        <v>0</v>
      </c>
      <c r="BB669" s="368">
        <f>IF(AND(ROUND(('Charges variables-Calculs auto'!BB$139-CONFIG!$D$7)/31,0)&gt;=ROUND('Charges variables (avancé)'!$J86,0),'Charges variables (avancé)'!$E86&lt;&gt;0),SUM(INDEX($C656:$BJ656,,IF((COLUMN(BB669)-COLUMN($C669)+1)&gt;('Charges variables (avancé)'!$I86+'Charges variables (avancé)'!$J86),(COLUMN(BB669)-COLUMN($C669)+1)-('Charges variables (avancé)'!$I86+'Charges variables (avancé)'!$J86),0)+1):INDEX($C656:$BJ656,,(COLUMN(BB669)-COLUMN($C669)+1)-'Charges variables (avancé)'!$J86)),0)</f>
        <v>0</v>
      </c>
      <c r="BC669" s="368">
        <f>IF(AND(ROUND(('Charges variables-Calculs auto'!BC$139-CONFIG!$D$7)/31,0)&gt;=ROUND('Charges variables (avancé)'!$J86,0),'Charges variables (avancé)'!$E86&lt;&gt;0),SUM(INDEX($C656:$BJ656,,IF((COLUMN(BC669)-COLUMN($C669)+1)&gt;('Charges variables (avancé)'!$I86+'Charges variables (avancé)'!$J86),(COLUMN(BC669)-COLUMN($C669)+1)-('Charges variables (avancé)'!$I86+'Charges variables (avancé)'!$J86),0)+1):INDEX($C656:$BJ656,,(COLUMN(BC669)-COLUMN($C669)+1)-'Charges variables (avancé)'!$J86)),0)</f>
        <v>0</v>
      </c>
      <c r="BD669" s="368">
        <f>IF(AND(ROUND(('Charges variables-Calculs auto'!BD$139-CONFIG!$D$7)/31,0)&gt;=ROUND('Charges variables (avancé)'!$J86,0),'Charges variables (avancé)'!$E86&lt;&gt;0),SUM(INDEX($C656:$BJ656,,IF((COLUMN(BD669)-COLUMN($C669)+1)&gt;('Charges variables (avancé)'!$I86+'Charges variables (avancé)'!$J86),(COLUMN(BD669)-COLUMN($C669)+1)-('Charges variables (avancé)'!$I86+'Charges variables (avancé)'!$J86),0)+1):INDEX($C656:$BJ656,,(COLUMN(BD669)-COLUMN($C669)+1)-'Charges variables (avancé)'!$J86)),0)</f>
        <v>0</v>
      </c>
      <c r="BE669" s="368">
        <f>IF(AND(ROUND(('Charges variables-Calculs auto'!BE$139-CONFIG!$D$7)/31,0)&gt;=ROUND('Charges variables (avancé)'!$J86,0),'Charges variables (avancé)'!$E86&lt;&gt;0),SUM(INDEX($C656:$BJ656,,IF((COLUMN(BE669)-COLUMN($C669)+1)&gt;('Charges variables (avancé)'!$I86+'Charges variables (avancé)'!$J86),(COLUMN(BE669)-COLUMN($C669)+1)-('Charges variables (avancé)'!$I86+'Charges variables (avancé)'!$J86),0)+1):INDEX($C656:$BJ656,,(COLUMN(BE669)-COLUMN($C669)+1)-'Charges variables (avancé)'!$J86)),0)</f>
        <v>0</v>
      </c>
      <c r="BF669" s="368">
        <f>IF(AND(ROUND(('Charges variables-Calculs auto'!BF$139-CONFIG!$D$7)/31,0)&gt;=ROUND('Charges variables (avancé)'!$J86,0),'Charges variables (avancé)'!$E86&lt;&gt;0),SUM(INDEX($C656:$BJ656,,IF((COLUMN(BF669)-COLUMN($C669)+1)&gt;('Charges variables (avancé)'!$I86+'Charges variables (avancé)'!$J86),(COLUMN(BF669)-COLUMN($C669)+1)-('Charges variables (avancé)'!$I86+'Charges variables (avancé)'!$J86),0)+1):INDEX($C656:$BJ656,,(COLUMN(BF669)-COLUMN($C669)+1)-'Charges variables (avancé)'!$J86)),0)</f>
        <v>0</v>
      </c>
      <c r="BG669" s="368">
        <f>IF(AND(ROUND(('Charges variables-Calculs auto'!BG$139-CONFIG!$D$7)/31,0)&gt;=ROUND('Charges variables (avancé)'!$J86,0),'Charges variables (avancé)'!$E86&lt;&gt;0),SUM(INDEX($C656:$BJ656,,IF((COLUMN(BG669)-COLUMN($C669)+1)&gt;('Charges variables (avancé)'!$I86+'Charges variables (avancé)'!$J86),(COLUMN(BG669)-COLUMN($C669)+1)-('Charges variables (avancé)'!$I86+'Charges variables (avancé)'!$J86),0)+1):INDEX($C656:$BJ656,,(COLUMN(BG669)-COLUMN($C669)+1)-'Charges variables (avancé)'!$J86)),0)</f>
        <v>0</v>
      </c>
      <c r="BH669" s="368">
        <f>IF(AND(ROUND(('Charges variables-Calculs auto'!BH$139-CONFIG!$D$7)/31,0)&gt;=ROUND('Charges variables (avancé)'!$J86,0),'Charges variables (avancé)'!$E86&lt;&gt;0),SUM(INDEX($C656:$BJ656,,IF((COLUMN(BH669)-COLUMN($C669)+1)&gt;('Charges variables (avancé)'!$I86+'Charges variables (avancé)'!$J86),(COLUMN(BH669)-COLUMN($C669)+1)-('Charges variables (avancé)'!$I86+'Charges variables (avancé)'!$J86),0)+1):INDEX($C656:$BJ656,,(COLUMN(BH669)-COLUMN($C669)+1)-'Charges variables (avancé)'!$J86)),0)</f>
        <v>0</v>
      </c>
      <c r="BI669" s="368">
        <f>IF(AND(ROUND(('Charges variables-Calculs auto'!BI$139-CONFIG!$D$7)/31,0)&gt;=ROUND('Charges variables (avancé)'!$J86,0),'Charges variables (avancé)'!$E86&lt;&gt;0),SUM(INDEX($C656:$BJ656,,IF((COLUMN(BI669)-COLUMN($C669)+1)&gt;('Charges variables (avancé)'!$I86+'Charges variables (avancé)'!$J86),(COLUMN(BI669)-COLUMN($C669)+1)-('Charges variables (avancé)'!$I86+'Charges variables (avancé)'!$J86),0)+1):INDEX($C656:$BJ656,,(COLUMN(BI669)-COLUMN($C669)+1)-'Charges variables (avancé)'!$J86)),0)</f>
        <v>0</v>
      </c>
      <c r="BJ669" s="368">
        <f>IF(AND(ROUND(('Charges variables-Calculs auto'!BJ$139-CONFIG!$D$7)/31,0)&gt;=ROUND('Charges variables (avancé)'!$J86,0),'Charges variables (avancé)'!$E86&lt;&gt;0),SUM(INDEX($C656:$BJ656,,IF((COLUMN(BJ669)-COLUMN($C669)+1)&gt;('Charges variables (avancé)'!$I86+'Charges variables (avancé)'!$J86),(COLUMN(BJ669)-COLUMN($C669)+1)-('Charges variables (avancé)'!$I86+'Charges variables (avancé)'!$J86),0)+1):INDEX($C656:$BJ656,,(COLUMN(BJ669)-COLUMN($C669)+1)-'Charges variables (avancé)'!$J86)),0)</f>
        <v>0</v>
      </c>
    </row>
    <row r="670" spans="2:62" ht="15" customHeight="1">
      <c r="B670" s="366">
        <f>'Charges variables (avancé)'!C87</f>
        <v>0</v>
      </c>
      <c r="C670" s="368">
        <f>IF(AND(ROUND(('Charges variables-Calculs auto'!C$139-CONFIG!$D$7)/31,0)&gt;=ROUND('Charges variables (avancé)'!$J87,0),'Charges variables (avancé)'!$E87&lt;&gt;0),SUM(INDEX($C657:$BJ657,,IF((COLUMN(C670)-COLUMN($C670)+1)&gt;('Charges variables (avancé)'!$I87+'Charges variables (avancé)'!$J87),(COLUMN(C670)-COLUMN($C670)+1)-('Charges variables (avancé)'!$I87+'Charges variables (avancé)'!$J87),0)+1):INDEX($C657:$BJ657,,(COLUMN(C670)-COLUMN($C670)+1)-'Charges variables (avancé)'!$J87)),0)</f>
        <v>0</v>
      </c>
      <c r="D670" s="368">
        <f>IF(AND(ROUND(('Charges variables-Calculs auto'!D$139-CONFIG!$D$7)/31,0)&gt;=ROUND('Charges variables (avancé)'!$J87,0),'Charges variables (avancé)'!$E87&lt;&gt;0),SUM(INDEX($C657:$BJ657,,IF((COLUMN(D670)-COLUMN($C670)+1)&gt;('Charges variables (avancé)'!$I87+'Charges variables (avancé)'!$J87),(COLUMN(D670)-COLUMN($C670)+1)-('Charges variables (avancé)'!$I87+'Charges variables (avancé)'!$J87),0)+1):INDEX($C657:$BJ657,,(COLUMN(D670)-COLUMN($C670)+1)-'Charges variables (avancé)'!$J87)),0)</f>
        <v>0</v>
      </c>
      <c r="E670" s="368">
        <f>IF(AND(ROUND(('Charges variables-Calculs auto'!E$139-CONFIG!$D$7)/31,0)&gt;=ROUND('Charges variables (avancé)'!$J87,0),'Charges variables (avancé)'!$E87&lt;&gt;0),SUM(INDEX($C657:$BJ657,,IF((COLUMN(E670)-COLUMN($C670)+1)&gt;('Charges variables (avancé)'!$I87+'Charges variables (avancé)'!$J87),(COLUMN(E670)-COLUMN($C670)+1)-('Charges variables (avancé)'!$I87+'Charges variables (avancé)'!$J87),0)+1):INDEX($C657:$BJ657,,(COLUMN(E670)-COLUMN($C670)+1)-'Charges variables (avancé)'!$J87)),0)</f>
        <v>0</v>
      </c>
      <c r="F670" s="368">
        <f>IF(AND(ROUND(('Charges variables-Calculs auto'!F$139-CONFIG!$D$7)/31,0)&gt;=ROUND('Charges variables (avancé)'!$J87,0),'Charges variables (avancé)'!$E87&lt;&gt;0),SUM(INDEX($C657:$BJ657,,IF((COLUMN(F670)-COLUMN($C670)+1)&gt;('Charges variables (avancé)'!$I87+'Charges variables (avancé)'!$J87),(COLUMN(F670)-COLUMN($C670)+1)-('Charges variables (avancé)'!$I87+'Charges variables (avancé)'!$J87),0)+1):INDEX($C657:$BJ657,,(COLUMN(F670)-COLUMN($C670)+1)-'Charges variables (avancé)'!$J87)),0)</f>
        <v>0</v>
      </c>
      <c r="G670" s="368">
        <f>IF(AND(ROUND(('Charges variables-Calculs auto'!G$139-CONFIG!$D$7)/31,0)&gt;=ROUND('Charges variables (avancé)'!$J87,0),'Charges variables (avancé)'!$E87&lt;&gt;0),SUM(INDEX($C657:$BJ657,,IF((COLUMN(G670)-COLUMN($C670)+1)&gt;('Charges variables (avancé)'!$I87+'Charges variables (avancé)'!$J87),(COLUMN(G670)-COLUMN($C670)+1)-('Charges variables (avancé)'!$I87+'Charges variables (avancé)'!$J87),0)+1):INDEX($C657:$BJ657,,(COLUMN(G670)-COLUMN($C670)+1)-'Charges variables (avancé)'!$J87)),0)</f>
        <v>0</v>
      </c>
      <c r="H670" s="368">
        <f>IF(AND(ROUND(('Charges variables-Calculs auto'!H$139-CONFIG!$D$7)/31,0)&gt;=ROUND('Charges variables (avancé)'!$J87,0),'Charges variables (avancé)'!$E87&lt;&gt;0),SUM(INDEX($C657:$BJ657,,IF((COLUMN(H670)-COLUMN($C670)+1)&gt;('Charges variables (avancé)'!$I87+'Charges variables (avancé)'!$J87),(COLUMN(H670)-COLUMN($C670)+1)-('Charges variables (avancé)'!$I87+'Charges variables (avancé)'!$J87),0)+1):INDEX($C657:$BJ657,,(COLUMN(H670)-COLUMN($C670)+1)-'Charges variables (avancé)'!$J87)),0)</f>
        <v>0</v>
      </c>
      <c r="I670" s="368">
        <f>IF(AND(ROUND(('Charges variables-Calculs auto'!I$139-CONFIG!$D$7)/31,0)&gt;=ROUND('Charges variables (avancé)'!$J87,0),'Charges variables (avancé)'!$E87&lt;&gt;0),SUM(INDEX($C657:$BJ657,,IF((COLUMN(I670)-COLUMN($C670)+1)&gt;('Charges variables (avancé)'!$I87+'Charges variables (avancé)'!$J87),(COLUMN(I670)-COLUMN($C670)+1)-('Charges variables (avancé)'!$I87+'Charges variables (avancé)'!$J87),0)+1):INDEX($C657:$BJ657,,(COLUMN(I670)-COLUMN($C670)+1)-'Charges variables (avancé)'!$J87)),0)</f>
        <v>0</v>
      </c>
      <c r="J670" s="368">
        <f>IF(AND(ROUND(('Charges variables-Calculs auto'!J$139-CONFIG!$D$7)/31,0)&gt;=ROUND('Charges variables (avancé)'!$J87,0),'Charges variables (avancé)'!$E87&lt;&gt;0),SUM(INDEX($C657:$BJ657,,IF((COLUMN(J670)-COLUMN($C670)+1)&gt;('Charges variables (avancé)'!$I87+'Charges variables (avancé)'!$J87),(COLUMN(J670)-COLUMN($C670)+1)-('Charges variables (avancé)'!$I87+'Charges variables (avancé)'!$J87),0)+1):INDEX($C657:$BJ657,,(COLUMN(J670)-COLUMN($C670)+1)-'Charges variables (avancé)'!$J87)),0)</f>
        <v>0</v>
      </c>
      <c r="K670" s="368">
        <f>IF(AND(ROUND(('Charges variables-Calculs auto'!K$139-CONFIG!$D$7)/31,0)&gt;=ROUND('Charges variables (avancé)'!$J87,0),'Charges variables (avancé)'!$E87&lt;&gt;0),SUM(INDEX($C657:$BJ657,,IF((COLUMN(K670)-COLUMN($C670)+1)&gt;('Charges variables (avancé)'!$I87+'Charges variables (avancé)'!$J87),(COLUMN(K670)-COLUMN($C670)+1)-('Charges variables (avancé)'!$I87+'Charges variables (avancé)'!$J87),0)+1):INDEX($C657:$BJ657,,(COLUMN(K670)-COLUMN($C670)+1)-'Charges variables (avancé)'!$J87)),0)</f>
        <v>0</v>
      </c>
      <c r="L670" s="368">
        <f>IF(AND(ROUND(('Charges variables-Calculs auto'!L$139-CONFIG!$D$7)/31,0)&gt;=ROUND('Charges variables (avancé)'!$J87,0),'Charges variables (avancé)'!$E87&lt;&gt;0),SUM(INDEX($C657:$BJ657,,IF((COLUMN(L670)-COLUMN($C670)+1)&gt;('Charges variables (avancé)'!$I87+'Charges variables (avancé)'!$J87),(COLUMN(L670)-COLUMN($C670)+1)-('Charges variables (avancé)'!$I87+'Charges variables (avancé)'!$J87),0)+1):INDEX($C657:$BJ657,,(COLUMN(L670)-COLUMN($C670)+1)-'Charges variables (avancé)'!$J87)),0)</f>
        <v>0</v>
      </c>
      <c r="M670" s="368">
        <f>IF(AND(ROUND(('Charges variables-Calculs auto'!M$139-CONFIG!$D$7)/31,0)&gt;=ROUND('Charges variables (avancé)'!$J87,0),'Charges variables (avancé)'!$E87&lt;&gt;0),SUM(INDEX($C657:$BJ657,,IF((COLUMN(M670)-COLUMN($C670)+1)&gt;('Charges variables (avancé)'!$I87+'Charges variables (avancé)'!$J87),(COLUMN(M670)-COLUMN($C670)+1)-('Charges variables (avancé)'!$I87+'Charges variables (avancé)'!$J87),0)+1):INDEX($C657:$BJ657,,(COLUMN(M670)-COLUMN($C670)+1)-'Charges variables (avancé)'!$J87)),0)</f>
        <v>0</v>
      </c>
      <c r="N670" s="368">
        <f>IF(AND(ROUND(('Charges variables-Calculs auto'!N$139-CONFIG!$D$7)/31,0)&gt;=ROUND('Charges variables (avancé)'!$J87,0),'Charges variables (avancé)'!$E87&lt;&gt;0),SUM(INDEX($C657:$BJ657,,IF((COLUMN(N670)-COLUMN($C670)+1)&gt;('Charges variables (avancé)'!$I87+'Charges variables (avancé)'!$J87),(COLUMN(N670)-COLUMN($C670)+1)-('Charges variables (avancé)'!$I87+'Charges variables (avancé)'!$J87),0)+1):INDEX($C657:$BJ657,,(COLUMN(N670)-COLUMN($C670)+1)-'Charges variables (avancé)'!$J87)),0)</f>
        <v>0</v>
      </c>
      <c r="O670" s="368">
        <f>IF(AND(ROUND(('Charges variables-Calculs auto'!O$139-CONFIG!$D$7)/31,0)&gt;=ROUND('Charges variables (avancé)'!$J87,0),'Charges variables (avancé)'!$E87&lt;&gt;0),SUM(INDEX($C657:$BJ657,,IF((COLUMN(O670)-COLUMN($C670)+1)&gt;('Charges variables (avancé)'!$I87+'Charges variables (avancé)'!$J87),(COLUMN(O670)-COLUMN($C670)+1)-('Charges variables (avancé)'!$I87+'Charges variables (avancé)'!$J87),0)+1):INDEX($C657:$BJ657,,(COLUMN(O670)-COLUMN($C670)+1)-'Charges variables (avancé)'!$J87)),0)</f>
        <v>0</v>
      </c>
      <c r="P670" s="368">
        <f>IF(AND(ROUND(('Charges variables-Calculs auto'!P$139-CONFIG!$D$7)/31,0)&gt;=ROUND('Charges variables (avancé)'!$J87,0),'Charges variables (avancé)'!$E87&lt;&gt;0),SUM(INDEX($C657:$BJ657,,IF((COLUMN(P670)-COLUMN($C670)+1)&gt;('Charges variables (avancé)'!$I87+'Charges variables (avancé)'!$J87),(COLUMN(P670)-COLUMN($C670)+1)-('Charges variables (avancé)'!$I87+'Charges variables (avancé)'!$J87),0)+1):INDEX($C657:$BJ657,,(COLUMN(P670)-COLUMN($C670)+1)-'Charges variables (avancé)'!$J87)),0)</f>
        <v>0</v>
      </c>
      <c r="Q670" s="368">
        <f>IF(AND(ROUND(('Charges variables-Calculs auto'!Q$139-CONFIG!$D$7)/31,0)&gt;=ROUND('Charges variables (avancé)'!$J87,0),'Charges variables (avancé)'!$E87&lt;&gt;0),SUM(INDEX($C657:$BJ657,,IF((COLUMN(Q670)-COLUMN($C670)+1)&gt;('Charges variables (avancé)'!$I87+'Charges variables (avancé)'!$J87),(COLUMN(Q670)-COLUMN($C670)+1)-('Charges variables (avancé)'!$I87+'Charges variables (avancé)'!$J87),0)+1):INDEX($C657:$BJ657,,(COLUMN(Q670)-COLUMN($C670)+1)-'Charges variables (avancé)'!$J87)),0)</f>
        <v>0</v>
      </c>
      <c r="R670" s="368">
        <f>IF(AND(ROUND(('Charges variables-Calculs auto'!R$139-CONFIG!$D$7)/31,0)&gt;=ROUND('Charges variables (avancé)'!$J87,0),'Charges variables (avancé)'!$E87&lt;&gt;0),SUM(INDEX($C657:$BJ657,,IF((COLUMN(R670)-COLUMN($C670)+1)&gt;('Charges variables (avancé)'!$I87+'Charges variables (avancé)'!$J87),(COLUMN(R670)-COLUMN($C670)+1)-('Charges variables (avancé)'!$I87+'Charges variables (avancé)'!$J87),0)+1):INDEX($C657:$BJ657,,(COLUMN(R670)-COLUMN($C670)+1)-'Charges variables (avancé)'!$J87)),0)</f>
        <v>0</v>
      </c>
      <c r="S670" s="368">
        <f>IF(AND(ROUND(('Charges variables-Calculs auto'!S$139-CONFIG!$D$7)/31,0)&gt;=ROUND('Charges variables (avancé)'!$J87,0),'Charges variables (avancé)'!$E87&lt;&gt;0),SUM(INDEX($C657:$BJ657,,IF((COLUMN(S670)-COLUMN($C670)+1)&gt;('Charges variables (avancé)'!$I87+'Charges variables (avancé)'!$J87),(COLUMN(S670)-COLUMN($C670)+1)-('Charges variables (avancé)'!$I87+'Charges variables (avancé)'!$J87),0)+1):INDEX($C657:$BJ657,,(COLUMN(S670)-COLUMN($C670)+1)-'Charges variables (avancé)'!$J87)),0)</f>
        <v>0</v>
      </c>
      <c r="T670" s="368">
        <f>IF(AND(ROUND(('Charges variables-Calculs auto'!T$139-CONFIG!$D$7)/31,0)&gt;=ROUND('Charges variables (avancé)'!$J87,0),'Charges variables (avancé)'!$E87&lt;&gt;0),SUM(INDEX($C657:$BJ657,,IF((COLUMN(T670)-COLUMN($C670)+1)&gt;('Charges variables (avancé)'!$I87+'Charges variables (avancé)'!$J87),(COLUMN(T670)-COLUMN($C670)+1)-('Charges variables (avancé)'!$I87+'Charges variables (avancé)'!$J87),0)+1):INDEX($C657:$BJ657,,(COLUMN(T670)-COLUMN($C670)+1)-'Charges variables (avancé)'!$J87)),0)</f>
        <v>0</v>
      </c>
      <c r="U670" s="368">
        <f>IF(AND(ROUND(('Charges variables-Calculs auto'!U$139-CONFIG!$D$7)/31,0)&gt;=ROUND('Charges variables (avancé)'!$J87,0),'Charges variables (avancé)'!$E87&lt;&gt;0),SUM(INDEX($C657:$BJ657,,IF((COLUMN(U670)-COLUMN($C670)+1)&gt;('Charges variables (avancé)'!$I87+'Charges variables (avancé)'!$J87),(COLUMN(U670)-COLUMN($C670)+1)-('Charges variables (avancé)'!$I87+'Charges variables (avancé)'!$J87),0)+1):INDEX($C657:$BJ657,,(COLUMN(U670)-COLUMN($C670)+1)-'Charges variables (avancé)'!$J87)),0)</f>
        <v>0</v>
      </c>
      <c r="V670" s="368">
        <f>IF(AND(ROUND(('Charges variables-Calculs auto'!V$139-CONFIG!$D$7)/31,0)&gt;=ROUND('Charges variables (avancé)'!$J87,0),'Charges variables (avancé)'!$E87&lt;&gt;0),SUM(INDEX($C657:$BJ657,,IF((COLUMN(V670)-COLUMN($C670)+1)&gt;('Charges variables (avancé)'!$I87+'Charges variables (avancé)'!$J87),(COLUMN(V670)-COLUMN($C670)+1)-('Charges variables (avancé)'!$I87+'Charges variables (avancé)'!$J87),0)+1):INDEX($C657:$BJ657,,(COLUMN(V670)-COLUMN($C670)+1)-'Charges variables (avancé)'!$J87)),0)</f>
        <v>0</v>
      </c>
      <c r="W670" s="368">
        <f>IF(AND(ROUND(('Charges variables-Calculs auto'!W$139-CONFIG!$D$7)/31,0)&gt;=ROUND('Charges variables (avancé)'!$J87,0),'Charges variables (avancé)'!$E87&lt;&gt;0),SUM(INDEX($C657:$BJ657,,IF((COLUMN(W670)-COLUMN($C670)+1)&gt;('Charges variables (avancé)'!$I87+'Charges variables (avancé)'!$J87),(COLUMN(W670)-COLUMN($C670)+1)-('Charges variables (avancé)'!$I87+'Charges variables (avancé)'!$J87),0)+1):INDEX($C657:$BJ657,,(COLUMN(W670)-COLUMN($C670)+1)-'Charges variables (avancé)'!$J87)),0)</f>
        <v>0</v>
      </c>
      <c r="X670" s="368">
        <f>IF(AND(ROUND(('Charges variables-Calculs auto'!X$139-CONFIG!$D$7)/31,0)&gt;=ROUND('Charges variables (avancé)'!$J87,0),'Charges variables (avancé)'!$E87&lt;&gt;0),SUM(INDEX($C657:$BJ657,,IF((COLUMN(X670)-COLUMN($C670)+1)&gt;('Charges variables (avancé)'!$I87+'Charges variables (avancé)'!$J87),(COLUMN(X670)-COLUMN($C670)+1)-('Charges variables (avancé)'!$I87+'Charges variables (avancé)'!$J87),0)+1):INDEX($C657:$BJ657,,(COLUMN(X670)-COLUMN($C670)+1)-'Charges variables (avancé)'!$J87)),0)</f>
        <v>0</v>
      </c>
      <c r="Y670" s="368">
        <f>IF(AND(ROUND(('Charges variables-Calculs auto'!Y$139-CONFIG!$D$7)/31,0)&gt;=ROUND('Charges variables (avancé)'!$J87,0),'Charges variables (avancé)'!$E87&lt;&gt;0),SUM(INDEX($C657:$BJ657,,IF((COLUMN(Y670)-COLUMN($C670)+1)&gt;('Charges variables (avancé)'!$I87+'Charges variables (avancé)'!$J87),(COLUMN(Y670)-COLUMN($C670)+1)-('Charges variables (avancé)'!$I87+'Charges variables (avancé)'!$J87),0)+1):INDEX($C657:$BJ657,,(COLUMN(Y670)-COLUMN($C670)+1)-'Charges variables (avancé)'!$J87)),0)</f>
        <v>0</v>
      </c>
      <c r="Z670" s="368">
        <f>IF(AND(ROUND(('Charges variables-Calculs auto'!Z$139-CONFIG!$D$7)/31,0)&gt;=ROUND('Charges variables (avancé)'!$J87,0),'Charges variables (avancé)'!$E87&lt;&gt;0),SUM(INDEX($C657:$BJ657,,IF((COLUMN(Z670)-COLUMN($C670)+1)&gt;('Charges variables (avancé)'!$I87+'Charges variables (avancé)'!$J87),(COLUMN(Z670)-COLUMN($C670)+1)-('Charges variables (avancé)'!$I87+'Charges variables (avancé)'!$J87),0)+1):INDEX($C657:$BJ657,,(COLUMN(Z670)-COLUMN($C670)+1)-'Charges variables (avancé)'!$J87)),0)</f>
        <v>0</v>
      </c>
      <c r="AA670" s="368">
        <f>IF(AND(ROUND(('Charges variables-Calculs auto'!AA$139-CONFIG!$D$7)/31,0)&gt;=ROUND('Charges variables (avancé)'!$J87,0),'Charges variables (avancé)'!$E87&lt;&gt;0),SUM(INDEX($C657:$BJ657,,IF((COLUMN(AA670)-COLUMN($C670)+1)&gt;('Charges variables (avancé)'!$I87+'Charges variables (avancé)'!$J87),(COLUMN(AA670)-COLUMN($C670)+1)-('Charges variables (avancé)'!$I87+'Charges variables (avancé)'!$J87),0)+1):INDEX($C657:$BJ657,,(COLUMN(AA670)-COLUMN($C670)+1)-'Charges variables (avancé)'!$J87)),0)</f>
        <v>0</v>
      </c>
      <c r="AB670" s="368">
        <f>IF(AND(ROUND(('Charges variables-Calculs auto'!AB$139-CONFIG!$D$7)/31,0)&gt;=ROUND('Charges variables (avancé)'!$J87,0),'Charges variables (avancé)'!$E87&lt;&gt;0),SUM(INDEX($C657:$BJ657,,IF((COLUMN(AB670)-COLUMN($C670)+1)&gt;('Charges variables (avancé)'!$I87+'Charges variables (avancé)'!$J87),(COLUMN(AB670)-COLUMN($C670)+1)-('Charges variables (avancé)'!$I87+'Charges variables (avancé)'!$J87),0)+1):INDEX($C657:$BJ657,,(COLUMN(AB670)-COLUMN($C670)+1)-'Charges variables (avancé)'!$J87)),0)</f>
        <v>0</v>
      </c>
      <c r="AC670" s="368">
        <f>IF(AND(ROUND(('Charges variables-Calculs auto'!AC$139-CONFIG!$D$7)/31,0)&gt;=ROUND('Charges variables (avancé)'!$J87,0),'Charges variables (avancé)'!$E87&lt;&gt;0),SUM(INDEX($C657:$BJ657,,IF((COLUMN(AC670)-COLUMN($C670)+1)&gt;('Charges variables (avancé)'!$I87+'Charges variables (avancé)'!$J87),(COLUMN(AC670)-COLUMN($C670)+1)-('Charges variables (avancé)'!$I87+'Charges variables (avancé)'!$J87),0)+1):INDEX($C657:$BJ657,,(COLUMN(AC670)-COLUMN($C670)+1)-'Charges variables (avancé)'!$J87)),0)</f>
        <v>0</v>
      </c>
      <c r="AD670" s="368">
        <f>IF(AND(ROUND(('Charges variables-Calculs auto'!AD$139-CONFIG!$D$7)/31,0)&gt;=ROUND('Charges variables (avancé)'!$J87,0),'Charges variables (avancé)'!$E87&lt;&gt;0),SUM(INDEX($C657:$BJ657,,IF((COLUMN(AD670)-COLUMN($C670)+1)&gt;('Charges variables (avancé)'!$I87+'Charges variables (avancé)'!$J87),(COLUMN(AD670)-COLUMN($C670)+1)-('Charges variables (avancé)'!$I87+'Charges variables (avancé)'!$J87),0)+1):INDEX($C657:$BJ657,,(COLUMN(AD670)-COLUMN($C670)+1)-'Charges variables (avancé)'!$J87)),0)</f>
        <v>0</v>
      </c>
      <c r="AE670" s="368">
        <f>IF(AND(ROUND(('Charges variables-Calculs auto'!AE$139-CONFIG!$D$7)/31,0)&gt;=ROUND('Charges variables (avancé)'!$J87,0),'Charges variables (avancé)'!$E87&lt;&gt;0),SUM(INDEX($C657:$BJ657,,IF((COLUMN(AE670)-COLUMN($C670)+1)&gt;('Charges variables (avancé)'!$I87+'Charges variables (avancé)'!$J87),(COLUMN(AE670)-COLUMN($C670)+1)-('Charges variables (avancé)'!$I87+'Charges variables (avancé)'!$J87),0)+1):INDEX($C657:$BJ657,,(COLUMN(AE670)-COLUMN($C670)+1)-'Charges variables (avancé)'!$J87)),0)</f>
        <v>0</v>
      </c>
      <c r="AF670" s="368">
        <f>IF(AND(ROUND(('Charges variables-Calculs auto'!AF$139-CONFIG!$D$7)/31,0)&gt;=ROUND('Charges variables (avancé)'!$J87,0),'Charges variables (avancé)'!$E87&lt;&gt;0),SUM(INDEX($C657:$BJ657,,IF((COLUMN(AF670)-COLUMN($C670)+1)&gt;('Charges variables (avancé)'!$I87+'Charges variables (avancé)'!$J87),(COLUMN(AF670)-COLUMN($C670)+1)-('Charges variables (avancé)'!$I87+'Charges variables (avancé)'!$J87),0)+1):INDEX($C657:$BJ657,,(COLUMN(AF670)-COLUMN($C670)+1)-'Charges variables (avancé)'!$J87)),0)</f>
        <v>0</v>
      </c>
      <c r="AG670" s="368">
        <f>IF(AND(ROUND(('Charges variables-Calculs auto'!AG$139-CONFIG!$D$7)/31,0)&gt;=ROUND('Charges variables (avancé)'!$J87,0),'Charges variables (avancé)'!$E87&lt;&gt;0),SUM(INDEX($C657:$BJ657,,IF((COLUMN(AG670)-COLUMN($C670)+1)&gt;('Charges variables (avancé)'!$I87+'Charges variables (avancé)'!$J87),(COLUMN(AG670)-COLUMN($C670)+1)-('Charges variables (avancé)'!$I87+'Charges variables (avancé)'!$J87),0)+1):INDEX($C657:$BJ657,,(COLUMN(AG670)-COLUMN($C670)+1)-'Charges variables (avancé)'!$J87)),0)</f>
        <v>0</v>
      </c>
      <c r="AH670" s="368">
        <f>IF(AND(ROUND(('Charges variables-Calculs auto'!AH$139-CONFIG!$D$7)/31,0)&gt;=ROUND('Charges variables (avancé)'!$J87,0),'Charges variables (avancé)'!$E87&lt;&gt;0),SUM(INDEX($C657:$BJ657,,IF((COLUMN(AH670)-COLUMN($C670)+1)&gt;('Charges variables (avancé)'!$I87+'Charges variables (avancé)'!$J87),(COLUMN(AH670)-COLUMN($C670)+1)-('Charges variables (avancé)'!$I87+'Charges variables (avancé)'!$J87),0)+1):INDEX($C657:$BJ657,,(COLUMN(AH670)-COLUMN($C670)+1)-'Charges variables (avancé)'!$J87)),0)</f>
        <v>0</v>
      </c>
      <c r="AI670" s="368">
        <f>IF(AND(ROUND(('Charges variables-Calculs auto'!AI$139-CONFIG!$D$7)/31,0)&gt;=ROUND('Charges variables (avancé)'!$J87,0),'Charges variables (avancé)'!$E87&lt;&gt;0),SUM(INDEX($C657:$BJ657,,IF((COLUMN(AI670)-COLUMN($C670)+1)&gt;('Charges variables (avancé)'!$I87+'Charges variables (avancé)'!$J87),(COLUMN(AI670)-COLUMN($C670)+1)-('Charges variables (avancé)'!$I87+'Charges variables (avancé)'!$J87),0)+1):INDEX($C657:$BJ657,,(COLUMN(AI670)-COLUMN($C670)+1)-'Charges variables (avancé)'!$J87)),0)</f>
        <v>0</v>
      </c>
      <c r="AJ670" s="368">
        <f>IF(AND(ROUND(('Charges variables-Calculs auto'!AJ$139-CONFIG!$D$7)/31,0)&gt;=ROUND('Charges variables (avancé)'!$J87,0),'Charges variables (avancé)'!$E87&lt;&gt;0),SUM(INDEX($C657:$BJ657,,IF((COLUMN(AJ670)-COLUMN($C670)+1)&gt;('Charges variables (avancé)'!$I87+'Charges variables (avancé)'!$J87),(COLUMN(AJ670)-COLUMN($C670)+1)-('Charges variables (avancé)'!$I87+'Charges variables (avancé)'!$J87),0)+1):INDEX($C657:$BJ657,,(COLUMN(AJ670)-COLUMN($C670)+1)-'Charges variables (avancé)'!$J87)),0)</f>
        <v>0</v>
      </c>
      <c r="AK670" s="368">
        <f>IF(AND(ROUND(('Charges variables-Calculs auto'!AK$139-CONFIG!$D$7)/31,0)&gt;=ROUND('Charges variables (avancé)'!$J87,0),'Charges variables (avancé)'!$E87&lt;&gt;0),SUM(INDEX($C657:$BJ657,,IF((COLUMN(AK670)-COLUMN($C670)+1)&gt;('Charges variables (avancé)'!$I87+'Charges variables (avancé)'!$J87),(COLUMN(AK670)-COLUMN($C670)+1)-('Charges variables (avancé)'!$I87+'Charges variables (avancé)'!$J87),0)+1):INDEX($C657:$BJ657,,(COLUMN(AK670)-COLUMN($C670)+1)-'Charges variables (avancé)'!$J87)),0)</f>
        <v>0</v>
      </c>
      <c r="AL670" s="368">
        <f>IF(AND(ROUND(('Charges variables-Calculs auto'!AL$139-CONFIG!$D$7)/31,0)&gt;=ROUND('Charges variables (avancé)'!$J87,0),'Charges variables (avancé)'!$E87&lt;&gt;0),SUM(INDEX($C657:$BJ657,,IF((COLUMN(AL670)-COLUMN($C670)+1)&gt;('Charges variables (avancé)'!$I87+'Charges variables (avancé)'!$J87),(COLUMN(AL670)-COLUMN($C670)+1)-('Charges variables (avancé)'!$I87+'Charges variables (avancé)'!$J87),0)+1):INDEX($C657:$BJ657,,(COLUMN(AL670)-COLUMN($C670)+1)-'Charges variables (avancé)'!$J87)),0)</f>
        <v>0</v>
      </c>
      <c r="AM670" s="368">
        <f>IF(AND(ROUND(('Charges variables-Calculs auto'!AM$139-CONFIG!$D$7)/31,0)&gt;=ROUND('Charges variables (avancé)'!$J87,0),'Charges variables (avancé)'!$E87&lt;&gt;0),SUM(INDEX($C657:$BJ657,,IF((COLUMN(AM670)-COLUMN($C670)+1)&gt;('Charges variables (avancé)'!$I87+'Charges variables (avancé)'!$J87),(COLUMN(AM670)-COLUMN($C670)+1)-('Charges variables (avancé)'!$I87+'Charges variables (avancé)'!$J87),0)+1):INDEX($C657:$BJ657,,(COLUMN(AM670)-COLUMN($C670)+1)-'Charges variables (avancé)'!$J87)),0)</f>
        <v>0</v>
      </c>
      <c r="AN670" s="368">
        <f>IF(AND(ROUND(('Charges variables-Calculs auto'!AN$139-CONFIG!$D$7)/31,0)&gt;=ROUND('Charges variables (avancé)'!$J87,0),'Charges variables (avancé)'!$E87&lt;&gt;0),SUM(INDEX($C657:$BJ657,,IF((COLUMN(AN670)-COLUMN($C670)+1)&gt;('Charges variables (avancé)'!$I87+'Charges variables (avancé)'!$J87),(COLUMN(AN670)-COLUMN($C670)+1)-('Charges variables (avancé)'!$I87+'Charges variables (avancé)'!$J87),0)+1):INDEX($C657:$BJ657,,(COLUMN(AN670)-COLUMN($C670)+1)-'Charges variables (avancé)'!$J87)),0)</f>
        <v>0</v>
      </c>
      <c r="AO670" s="368">
        <f>IF(AND(ROUND(('Charges variables-Calculs auto'!AO$139-CONFIG!$D$7)/31,0)&gt;=ROUND('Charges variables (avancé)'!$J87,0),'Charges variables (avancé)'!$E87&lt;&gt;0),SUM(INDEX($C657:$BJ657,,IF((COLUMN(AO670)-COLUMN($C670)+1)&gt;('Charges variables (avancé)'!$I87+'Charges variables (avancé)'!$J87),(COLUMN(AO670)-COLUMN($C670)+1)-('Charges variables (avancé)'!$I87+'Charges variables (avancé)'!$J87),0)+1):INDEX($C657:$BJ657,,(COLUMN(AO670)-COLUMN($C670)+1)-'Charges variables (avancé)'!$J87)),0)</f>
        <v>0</v>
      </c>
      <c r="AP670" s="368">
        <f>IF(AND(ROUND(('Charges variables-Calculs auto'!AP$139-CONFIG!$D$7)/31,0)&gt;=ROUND('Charges variables (avancé)'!$J87,0),'Charges variables (avancé)'!$E87&lt;&gt;0),SUM(INDEX($C657:$BJ657,,IF((COLUMN(AP670)-COLUMN($C670)+1)&gt;('Charges variables (avancé)'!$I87+'Charges variables (avancé)'!$J87),(COLUMN(AP670)-COLUMN($C670)+1)-('Charges variables (avancé)'!$I87+'Charges variables (avancé)'!$J87),0)+1):INDEX($C657:$BJ657,,(COLUMN(AP670)-COLUMN($C670)+1)-'Charges variables (avancé)'!$J87)),0)</f>
        <v>0</v>
      </c>
      <c r="AQ670" s="368">
        <f>IF(AND(ROUND(('Charges variables-Calculs auto'!AQ$139-CONFIG!$D$7)/31,0)&gt;=ROUND('Charges variables (avancé)'!$J87,0),'Charges variables (avancé)'!$E87&lt;&gt;0),SUM(INDEX($C657:$BJ657,,IF((COLUMN(AQ670)-COLUMN($C670)+1)&gt;('Charges variables (avancé)'!$I87+'Charges variables (avancé)'!$J87),(COLUMN(AQ670)-COLUMN($C670)+1)-('Charges variables (avancé)'!$I87+'Charges variables (avancé)'!$J87),0)+1):INDEX($C657:$BJ657,,(COLUMN(AQ670)-COLUMN($C670)+1)-'Charges variables (avancé)'!$J87)),0)</f>
        <v>0</v>
      </c>
      <c r="AR670" s="368">
        <f>IF(AND(ROUND(('Charges variables-Calculs auto'!AR$139-CONFIG!$D$7)/31,0)&gt;=ROUND('Charges variables (avancé)'!$J87,0),'Charges variables (avancé)'!$E87&lt;&gt;0),SUM(INDEX($C657:$BJ657,,IF((COLUMN(AR670)-COLUMN($C670)+1)&gt;('Charges variables (avancé)'!$I87+'Charges variables (avancé)'!$J87),(COLUMN(AR670)-COLUMN($C670)+1)-('Charges variables (avancé)'!$I87+'Charges variables (avancé)'!$J87),0)+1):INDEX($C657:$BJ657,,(COLUMN(AR670)-COLUMN($C670)+1)-'Charges variables (avancé)'!$J87)),0)</f>
        <v>0</v>
      </c>
      <c r="AS670" s="368">
        <f>IF(AND(ROUND(('Charges variables-Calculs auto'!AS$139-CONFIG!$D$7)/31,0)&gt;=ROUND('Charges variables (avancé)'!$J87,0),'Charges variables (avancé)'!$E87&lt;&gt;0),SUM(INDEX($C657:$BJ657,,IF((COLUMN(AS670)-COLUMN($C670)+1)&gt;('Charges variables (avancé)'!$I87+'Charges variables (avancé)'!$J87),(COLUMN(AS670)-COLUMN($C670)+1)-('Charges variables (avancé)'!$I87+'Charges variables (avancé)'!$J87),0)+1):INDEX($C657:$BJ657,,(COLUMN(AS670)-COLUMN($C670)+1)-'Charges variables (avancé)'!$J87)),0)</f>
        <v>0</v>
      </c>
      <c r="AT670" s="368">
        <f>IF(AND(ROUND(('Charges variables-Calculs auto'!AT$139-CONFIG!$D$7)/31,0)&gt;=ROUND('Charges variables (avancé)'!$J87,0),'Charges variables (avancé)'!$E87&lt;&gt;0),SUM(INDEX($C657:$BJ657,,IF((COLUMN(AT670)-COLUMN($C670)+1)&gt;('Charges variables (avancé)'!$I87+'Charges variables (avancé)'!$J87),(COLUMN(AT670)-COLUMN($C670)+1)-('Charges variables (avancé)'!$I87+'Charges variables (avancé)'!$J87),0)+1):INDEX($C657:$BJ657,,(COLUMN(AT670)-COLUMN($C670)+1)-'Charges variables (avancé)'!$J87)),0)</f>
        <v>0</v>
      </c>
      <c r="AU670" s="368">
        <f>IF(AND(ROUND(('Charges variables-Calculs auto'!AU$139-CONFIG!$D$7)/31,0)&gt;=ROUND('Charges variables (avancé)'!$J87,0),'Charges variables (avancé)'!$E87&lt;&gt;0),SUM(INDEX($C657:$BJ657,,IF((COLUMN(AU670)-COLUMN($C670)+1)&gt;('Charges variables (avancé)'!$I87+'Charges variables (avancé)'!$J87),(COLUMN(AU670)-COLUMN($C670)+1)-('Charges variables (avancé)'!$I87+'Charges variables (avancé)'!$J87),0)+1):INDEX($C657:$BJ657,,(COLUMN(AU670)-COLUMN($C670)+1)-'Charges variables (avancé)'!$J87)),0)</f>
        <v>0</v>
      </c>
      <c r="AV670" s="368">
        <f>IF(AND(ROUND(('Charges variables-Calculs auto'!AV$139-CONFIG!$D$7)/31,0)&gt;=ROUND('Charges variables (avancé)'!$J87,0),'Charges variables (avancé)'!$E87&lt;&gt;0),SUM(INDEX($C657:$BJ657,,IF((COLUMN(AV670)-COLUMN($C670)+1)&gt;('Charges variables (avancé)'!$I87+'Charges variables (avancé)'!$J87),(COLUMN(AV670)-COLUMN($C670)+1)-('Charges variables (avancé)'!$I87+'Charges variables (avancé)'!$J87),0)+1):INDEX($C657:$BJ657,,(COLUMN(AV670)-COLUMN($C670)+1)-'Charges variables (avancé)'!$J87)),0)</f>
        <v>0</v>
      </c>
      <c r="AW670" s="368">
        <f>IF(AND(ROUND(('Charges variables-Calculs auto'!AW$139-CONFIG!$D$7)/31,0)&gt;=ROUND('Charges variables (avancé)'!$J87,0),'Charges variables (avancé)'!$E87&lt;&gt;0),SUM(INDEX($C657:$BJ657,,IF((COLUMN(AW670)-COLUMN($C670)+1)&gt;('Charges variables (avancé)'!$I87+'Charges variables (avancé)'!$J87),(COLUMN(AW670)-COLUMN($C670)+1)-('Charges variables (avancé)'!$I87+'Charges variables (avancé)'!$J87),0)+1):INDEX($C657:$BJ657,,(COLUMN(AW670)-COLUMN($C670)+1)-'Charges variables (avancé)'!$J87)),0)</f>
        <v>0</v>
      </c>
      <c r="AX670" s="368">
        <f>IF(AND(ROUND(('Charges variables-Calculs auto'!AX$139-CONFIG!$D$7)/31,0)&gt;=ROUND('Charges variables (avancé)'!$J87,0),'Charges variables (avancé)'!$E87&lt;&gt;0),SUM(INDEX($C657:$BJ657,,IF((COLUMN(AX670)-COLUMN($C670)+1)&gt;('Charges variables (avancé)'!$I87+'Charges variables (avancé)'!$J87),(COLUMN(AX670)-COLUMN($C670)+1)-('Charges variables (avancé)'!$I87+'Charges variables (avancé)'!$J87),0)+1):INDEX($C657:$BJ657,,(COLUMN(AX670)-COLUMN($C670)+1)-'Charges variables (avancé)'!$J87)),0)</f>
        <v>0</v>
      </c>
      <c r="AY670" s="368">
        <f>IF(AND(ROUND(('Charges variables-Calculs auto'!AY$139-CONFIG!$D$7)/31,0)&gt;=ROUND('Charges variables (avancé)'!$J87,0),'Charges variables (avancé)'!$E87&lt;&gt;0),SUM(INDEX($C657:$BJ657,,IF((COLUMN(AY670)-COLUMN($C670)+1)&gt;('Charges variables (avancé)'!$I87+'Charges variables (avancé)'!$J87),(COLUMN(AY670)-COLUMN($C670)+1)-('Charges variables (avancé)'!$I87+'Charges variables (avancé)'!$J87),0)+1):INDEX($C657:$BJ657,,(COLUMN(AY670)-COLUMN($C670)+1)-'Charges variables (avancé)'!$J87)),0)</f>
        <v>0</v>
      </c>
      <c r="AZ670" s="368">
        <f>IF(AND(ROUND(('Charges variables-Calculs auto'!AZ$139-CONFIG!$D$7)/31,0)&gt;=ROUND('Charges variables (avancé)'!$J87,0),'Charges variables (avancé)'!$E87&lt;&gt;0),SUM(INDEX($C657:$BJ657,,IF((COLUMN(AZ670)-COLUMN($C670)+1)&gt;('Charges variables (avancé)'!$I87+'Charges variables (avancé)'!$J87),(COLUMN(AZ670)-COLUMN($C670)+1)-('Charges variables (avancé)'!$I87+'Charges variables (avancé)'!$J87),0)+1):INDEX($C657:$BJ657,,(COLUMN(AZ670)-COLUMN($C670)+1)-'Charges variables (avancé)'!$J87)),0)</f>
        <v>0</v>
      </c>
      <c r="BA670" s="368">
        <f>IF(AND(ROUND(('Charges variables-Calculs auto'!BA$139-CONFIG!$D$7)/31,0)&gt;=ROUND('Charges variables (avancé)'!$J87,0),'Charges variables (avancé)'!$E87&lt;&gt;0),SUM(INDEX($C657:$BJ657,,IF((COLUMN(BA670)-COLUMN($C670)+1)&gt;('Charges variables (avancé)'!$I87+'Charges variables (avancé)'!$J87),(COLUMN(BA670)-COLUMN($C670)+1)-('Charges variables (avancé)'!$I87+'Charges variables (avancé)'!$J87),0)+1):INDEX($C657:$BJ657,,(COLUMN(BA670)-COLUMN($C670)+1)-'Charges variables (avancé)'!$J87)),0)</f>
        <v>0</v>
      </c>
      <c r="BB670" s="368">
        <f>IF(AND(ROUND(('Charges variables-Calculs auto'!BB$139-CONFIG!$D$7)/31,0)&gt;=ROUND('Charges variables (avancé)'!$J87,0),'Charges variables (avancé)'!$E87&lt;&gt;0),SUM(INDEX($C657:$BJ657,,IF((COLUMN(BB670)-COLUMN($C670)+1)&gt;('Charges variables (avancé)'!$I87+'Charges variables (avancé)'!$J87),(COLUMN(BB670)-COLUMN($C670)+1)-('Charges variables (avancé)'!$I87+'Charges variables (avancé)'!$J87),0)+1):INDEX($C657:$BJ657,,(COLUMN(BB670)-COLUMN($C670)+1)-'Charges variables (avancé)'!$J87)),0)</f>
        <v>0</v>
      </c>
      <c r="BC670" s="368">
        <f>IF(AND(ROUND(('Charges variables-Calculs auto'!BC$139-CONFIG!$D$7)/31,0)&gt;=ROUND('Charges variables (avancé)'!$J87,0),'Charges variables (avancé)'!$E87&lt;&gt;0),SUM(INDEX($C657:$BJ657,,IF((COLUMN(BC670)-COLUMN($C670)+1)&gt;('Charges variables (avancé)'!$I87+'Charges variables (avancé)'!$J87),(COLUMN(BC670)-COLUMN($C670)+1)-('Charges variables (avancé)'!$I87+'Charges variables (avancé)'!$J87),0)+1):INDEX($C657:$BJ657,,(COLUMN(BC670)-COLUMN($C670)+1)-'Charges variables (avancé)'!$J87)),0)</f>
        <v>0</v>
      </c>
      <c r="BD670" s="368">
        <f>IF(AND(ROUND(('Charges variables-Calculs auto'!BD$139-CONFIG!$D$7)/31,0)&gt;=ROUND('Charges variables (avancé)'!$J87,0),'Charges variables (avancé)'!$E87&lt;&gt;0),SUM(INDEX($C657:$BJ657,,IF((COLUMN(BD670)-COLUMN($C670)+1)&gt;('Charges variables (avancé)'!$I87+'Charges variables (avancé)'!$J87),(COLUMN(BD670)-COLUMN($C670)+1)-('Charges variables (avancé)'!$I87+'Charges variables (avancé)'!$J87),0)+1):INDEX($C657:$BJ657,,(COLUMN(BD670)-COLUMN($C670)+1)-'Charges variables (avancé)'!$J87)),0)</f>
        <v>0</v>
      </c>
      <c r="BE670" s="368">
        <f>IF(AND(ROUND(('Charges variables-Calculs auto'!BE$139-CONFIG!$D$7)/31,0)&gt;=ROUND('Charges variables (avancé)'!$J87,0),'Charges variables (avancé)'!$E87&lt;&gt;0),SUM(INDEX($C657:$BJ657,,IF((COLUMN(BE670)-COLUMN($C670)+1)&gt;('Charges variables (avancé)'!$I87+'Charges variables (avancé)'!$J87),(COLUMN(BE670)-COLUMN($C670)+1)-('Charges variables (avancé)'!$I87+'Charges variables (avancé)'!$J87),0)+1):INDEX($C657:$BJ657,,(COLUMN(BE670)-COLUMN($C670)+1)-'Charges variables (avancé)'!$J87)),0)</f>
        <v>0</v>
      </c>
      <c r="BF670" s="368">
        <f>IF(AND(ROUND(('Charges variables-Calculs auto'!BF$139-CONFIG!$D$7)/31,0)&gt;=ROUND('Charges variables (avancé)'!$J87,0),'Charges variables (avancé)'!$E87&lt;&gt;0),SUM(INDEX($C657:$BJ657,,IF((COLUMN(BF670)-COLUMN($C670)+1)&gt;('Charges variables (avancé)'!$I87+'Charges variables (avancé)'!$J87),(COLUMN(BF670)-COLUMN($C670)+1)-('Charges variables (avancé)'!$I87+'Charges variables (avancé)'!$J87),0)+1):INDEX($C657:$BJ657,,(COLUMN(BF670)-COLUMN($C670)+1)-'Charges variables (avancé)'!$J87)),0)</f>
        <v>0</v>
      </c>
      <c r="BG670" s="368">
        <f>IF(AND(ROUND(('Charges variables-Calculs auto'!BG$139-CONFIG!$D$7)/31,0)&gt;=ROUND('Charges variables (avancé)'!$J87,0),'Charges variables (avancé)'!$E87&lt;&gt;0),SUM(INDEX($C657:$BJ657,,IF((COLUMN(BG670)-COLUMN($C670)+1)&gt;('Charges variables (avancé)'!$I87+'Charges variables (avancé)'!$J87),(COLUMN(BG670)-COLUMN($C670)+1)-('Charges variables (avancé)'!$I87+'Charges variables (avancé)'!$J87),0)+1):INDEX($C657:$BJ657,,(COLUMN(BG670)-COLUMN($C670)+1)-'Charges variables (avancé)'!$J87)),0)</f>
        <v>0</v>
      </c>
      <c r="BH670" s="368">
        <f>IF(AND(ROUND(('Charges variables-Calculs auto'!BH$139-CONFIG!$D$7)/31,0)&gt;=ROUND('Charges variables (avancé)'!$J87,0),'Charges variables (avancé)'!$E87&lt;&gt;0),SUM(INDEX($C657:$BJ657,,IF((COLUMN(BH670)-COLUMN($C670)+1)&gt;('Charges variables (avancé)'!$I87+'Charges variables (avancé)'!$J87),(COLUMN(BH670)-COLUMN($C670)+1)-('Charges variables (avancé)'!$I87+'Charges variables (avancé)'!$J87),0)+1):INDEX($C657:$BJ657,,(COLUMN(BH670)-COLUMN($C670)+1)-'Charges variables (avancé)'!$J87)),0)</f>
        <v>0</v>
      </c>
      <c r="BI670" s="368">
        <f>IF(AND(ROUND(('Charges variables-Calculs auto'!BI$139-CONFIG!$D$7)/31,0)&gt;=ROUND('Charges variables (avancé)'!$J87,0),'Charges variables (avancé)'!$E87&lt;&gt;0),SUM(INDEX($C657:$BJ657,,IF((COLUMN(BI670)-COLUMN($C670)+1)&gt;('Charges variables (avancé)'!$I87+'Charges variables (avancé)'!$J87),(COLUMN(BI670)-COLUMN($C670)+1)-('Charges variables (avancé)'!$I87+'Charges variables (avancé)'!$J87),0)+1):INDEX($C657:$BJ657,,(COLUMN(BI670)-COLUMN($C670)+1)-'Charges variables (avancé)'!$J87)),0)</f>
        <v>0</v>
      </c>
      <c r="BJ670" s="368">
        <f>IF(AND(ROUND(('Charges variables-Calculs auto'!BJ$139-CONFIG!$D$7)/31,0)&gt;=ROUND('Charges variables (avancé)'!$J87,0),'Charges variables (avancé)'!$E87&lt;&gt;0),SUM(INDEX($C657:$BJ657,,IF((COLUMN(BJ670)-COLUMN($C670)+1)&gt;('Charges variables (avancé)'!$I87+'Charges variables (avancé)'!$J87),(COLUMN(BJ670)-COLUMN($C670)+1)-('Charges variables (avancé)'!$I87+'Charges variables (avancé)'!$J87),0)+1):INDEX($C657:$BJ657,,(COLUMN(BJ670)-COLUMN($C670)+1)-'Charges variables (avancé)'!$J87)),0)</f>
        <v>0</v>
      </c>
    </row>
    <row r="671" spans="2:62" ht="15" customHeight="1">
      <c r="B671" s="366">
        <f>'Charges variables (avancé)'!C88</f>
        <v>0</v>
      </c>
      <c r="C671" s="368">
        <f>IF(AND(ROUND(('Charges variables-Calculs auto'!C$139-CONFIG!$D$7)/31,0)&gt;=ROUND('Charges variables (avancé)'!$J88,0),'Charges variables (avancé)'!$E88&lt;&gt;0),SUM(INDEX($C658:$BJ658,,IF((COLUMN(C671)-COLUMN($C671)+1)&gt;('Charges variables (avancé)'!$I88+'Charges variables (avancé)'!$J88),(COLUMN(C671)-COLUMN($C671)+1)-('Charges variables (avancé)'!$I88+'Charges variables (avancé)'!$J88),0)+1):INDEX($C658:$BJ658,,(COLUMN(C671)-COLUMN($C671)+1)-'Charges variables (avancé)'!$J88)),0)</f>
        <v>0</v>
      </c>
      <c r="D671" s="368">
        <f>IF(AND(ROUND(('Charges variables-Calculs auto'!D$139-CONFIG!$D$7)/31,0)&gt;=ROUND('Charges variables (avancé)'!$J88,0),'Charges variables (avancé)'!$E88&lt;&gt;0),SUM(INDEX($C658:$BJ658,,IF((COLUMN(D671)-COLUMN($C671)+1)&gt;('Charges variables (avancé)'!$I88+'Charges variables (avancé)'!$J88),(COLUMN(D671)-COLUMN($C671)+1)-('Charges variables (avancé)'!$I88+'Charges variables (avancé)'!$J88),0)+1):INDEX($C658:$BJ658,,(COLUMN(D671)-COLUMN($C671)+1)-'Charges variables (avancé)'!$J88)),0)</f>
        <v>0</v>
      </c>
      <c r="E671" s="368">
        <f>IF(AND(ROUND(('Charges variables-Calculs auto'!E$139-CONFIG!$D$7)/31,0)&gt;=ROUND('Charges variables (avancé)'!$J88,0),'Charges variables (avancé)'!$E88&lt;&gt;0),SUM(INDEX($C658:$BJ658,,IF((COLUMN(E671)-COLUMN($C671)+1)&gt;('Charges variables (avancé)'!$I88+'Charges variables (avancé)'!$J88),(COLUMN(E671)-COLUMN($C671)+1)-('Charges variables (avancé)'!$I88+'Charges variables (avancé)'!$J88),0)+1):INDEX($C658:$BJ658,,(COLUMN(E671)-COLUMN($C671)+1)-'Charges variables (avancé)'!$J88)),0)</f>
        <v>0</v>
      </c>
      <c r="F671" s="368">
        <f>IF(AND(ROUND(('Charges variables-Calculs auto'!F$139-CONFIG!$D$7)/31,0)&gt;=ROUND('Charges variables (avancé)'!$J88,0),'Charges variables (avancé)'!$E88&lt;&gt;0),SUM(INDEX($C658:$BJ658,,IF((COLUMN(F671)-COLUMN($C671)+1)&gt;('Charges variables (avancé)'!$I88+'Charges variables (avancé)'!$J88),(COLUMN(F671)-COLUMN($C671)+1)-('Charges variables (avancé)'!$I88+'Charges variables (avancé)'!$J88),0)+1):INDEX($C658:$BJ658,,(COLUMN(F671)-COLUMN($C671)+1)-'Charges variables (avancé)'!$J88)),0)</f>
        <v>0</v>
      </c>
      <c r="G671" s="368">
        <f>IF(AND(ROUND(('Charges variables-Calculs auto'!G$139-CONFIG!$D$7)/31,0)&gt;=ROUND('Charges variables (avancé)'!$J88,0),'Charges variables (avancé)'!$E88&lt;&gt;0),SUM(INDEX($C658:$BJ658,,IF((COLUMN(G671)-COLUMN($C671)+1)&gt;('Charges variables (avancé)'!$I88+'Charges variables (avancé)'!$J88),(COLUMN(G671)-COLUMN($C671)+1)-('Charges variables (avancé)'!$I88+'Charges variables (avancé)'!$J88),0)+1):INDEX($C658:$BJ658,,(COLUMN(G671)-COLUMN($C671)+1)-'Charges variables (avancé)'!$J88)),0)</f>
        <v>0</v>
      </c>
      <c r="H671" s="368">
        <f>IF(AND(ROUND(('Charges variables-Calculs auto'!H$139-CONFIG!$D$7)/31,0)&gt;=ROUND('Charges variables (avancé)'!$J88,0),'Charges variables (avancé)'!$E88&lt;&gt;0),SUM(INDEX($C658:$BJ658,,IF((COLUMN(H671)-COLUMN($C671)+1)&gt;('Charges variables (avancé)'!$I88+'Charges variables (avancé)'!$J88),(COLUMN(H671)-COLUMN($C671)+1)-('Charges variables (avancé)'!$I88+'Charges variables (avancé)'!$J88),0)+1):INDEX($C658:$BJ658,,(COLUMN(H671)-COLUMN($C671)+1)-'Charges variables (avancé)'!$J88)),0)</f>
        <v>0</v>
      </c>
      <c r="I671" s="368">
        <f>IF(AND(ROUND(('Charges variables-Calculs auto'!I$139-CONFIG!$D$7)/31,0)&gt;=ROUND('Charges variables (avancé)'!$J88,0),'Charges variables (avancé)'!$E88&lt;&gt;0),SUM(INDEX($C658:$BJ658,,IF((COLUMN(I671)-COLUMN($C671)+1)&gt;('Charges variables (avancé)'!$I88+'Charges variables (avancé)'!$J88),(COLUMN(I671)-COLUMN($C671)+1)-('Charges variables (avancé)'!$I88+'Charges variables (avancé)'!$J88),0)+1):INDEX($C658:$BJ658,,(COLUMN(I671)-COLUMN($C671)+1)-'Charges variables (avancé)'!$J88)),0)</f>
        <v>0</v>
      </c>
      <c r="J671" s="368">
        <f>IF(AND(ROUND(('Charges variables-Calculs auto'!J$139-CONFIG!$D$7)/31,0)&gt;=ROUND('Charges variables (avancé)'!$J88,0),'Charges variables (avancé)'!$E88&lt;&gt;0),SUM(INDEX($C658:$BJ658,,IF((COLUMN(J671)-COLUMN($C671)+1)&gt;('Charges variables (avancé)'!$I88+'Charges variables (avancé)'!$J88),(COLUMN(J671)-COLUMN($C671)+1)-('Charges variables (avancé)'!$I88+'Charges variables (avancé)'!$J88),0)+1):INDEX($C658:$BJ658,,(COLUMN(J671)-COLUMN($C671)+1)-'Charges variables (avancé)'!$J88)),0)</f>
        <v>0</v>
      </c>
      <c r="K671" s="368">
        <f>IF(AND(ROUND(('Charges variables-Calculs auto'!K$139-CONFIG!$D$7)/31,0)&gt;=ROUND('Charges variables (avancé)'!$J88,0),'Charges variables (avancé)'!$E88&lt;&gt;0),SUM(INDEX($C658:$BJ658,,IF((COLUMN(K671)-COLUMN($C671)+1)&gt;('Charges variables (avancé)'!$I88+'Charges variables (avancé)'!$J88),(COLUMN(K671)-COLUMN($C671)+1)-('Charges variables (avancé)'!$I88+'Charges variables (avancé)'!$J88),0)+1):INDEX($C658:$BJ658,,(COLUMN(K671)-COLUMN($C671)+1)-'Charges variables (avancé)'!$J88)),0)</f>
        <v>0</v>
      </c>
      <c r="L671" s="368">
        <f>IF(AND(ROUND(('Charges variables-Calculs auto'!L$139-CONFIG!$D$7)/31,0)&gt;=ROUND('Charges variables (avancé)'!$J88,0),'Charges variables (avancé)'!$E88&lt;&gt;0),SUM(INDEX($C658:$BJ658,,IF((COLUMN(L671)-COLUMN($C671)+1)&gt;('Charges variables (avancé)'!$I88+'Charges variables (avancé)'!$J88),(COLUMN(L671)-COLUMN($C671)+1)-('Charges variables (avancé)'!$I88+'Charges variables (avancé)'!$J88),0)+1):INDEX($C658:$BJ658,,(COLUMN(L671)-COLUMN($C671)+1)-'Charges variables (avancé)'!$J88)),0)</f>
        <v>0</v>
      </c>
      <c r="M671" s="368">
        <f>IF(AND(ROUND(('Charges variables-Calculs auto'!M$139-CONFIG!$D$7)/31,0)&gt;=ROUND('Charges variables (avancé)'!$J88,0),'Charges variables (avancé)'!$E88&lt;&gt;0),SUM(INDEX($C658:$BJ658,,IF((COLUMN(M671)-COLUMN($C671)+1)&gt;('Charges variables (avancé)'!$I88+'Charges variables (avancé)'!$J88),(COLUMN(M671)-COLUMN($C671)+1)-('Charges variables (avancé)'!$I88+'Charges variables (avancé)'!$J88),0)+1):INDEX($C658:$BJ658,,(COLUMN(M671)-COLUMN($C671)+1)-'Charges variables (avancé)'!$J88)),0)</f>
        <v>0</v>
      </c>
      <c r="N671" s="368">
        <f>IF(AND(ROUND(('Charges variables-Calculs auto'!N$139-CONFIG!$D$7)/31,0)&gt;=ROUND('Charges variables (avancé)'!$J88,0),'Charges variables (avancé)'!$E88&lt;&gt;0),SUM(INDEX($C658:$BJ658,,IF((COLUMN(N671)-COLUMN($C671)+1)&gt;('Charges variables (avancé)'!$I88+'Charges variables (avancé)'!$J88),(COLUMN(N671)-COLUMN($C671)+1)-('Charges variables (avancé)'!$I88+'Charges variables (avancé)'!$J88),0)+1):INDEX($C658:$BJ658,,(COLUMN(N671)-COLUMN($C671)+1)-'Charges variables (avancé)'!$J88)),0)</f>
        <v>0</v>
      </c>
      <c r="O671" s="368">
        <f>IF(AND(ROUND(('Charges variables-Calculs auto'!O$139-CONFIG!$D$7)/31,0)&gt;=ROUND('Charges variables (avancé)'!$J88,0),'Charges variables (avancé)'!$E88&lt;&gt;0),SUM(INDEX($C658:$BJ658,,IF((COLUMN(O671)-COLUMN($C671)+1)&gt;('Charges variables (avancé)'!$I88+'Charges variables (avancé)'!$J88),(COLUMN(O671)-COLUMN($C671)+1)-('Charges variables (avancé)'!$I88+'Charges variables (avancé)'!$J88),0)+1):INDEX($C658:$BJ658,,(COLUMN(O671)-COLUMN($C671)+1)-'Charges variables (avancé)'!$J88)),0)</f>
        <v>0</v>
      </c>
      <c r="P671" s="368">
        <f>IF(AND(ROUND(('Charges variables-Calculs auto'!P$139-CONFIG!$D$7)/31,0)&gt;=ROUND('Charges variables (avancé)'!$J88,0),'Charges variables (avancé)'!$E88&lt;&gt;0),SUM(INDEX($C658:$BJ658,,IF((COLUMN(P671)-COLUMN($C671)+1)&gt;('Charges variables (avancé)'!$I88+'Charges variables (avancé)'!$J88),(COLUMN(P671)-COLUMN($C671)+1)-('Charges variables (avancé)'!$I88+'Charges variables (avancé)'!$J88),0)+1):INDEX($C658:$BJ658,,(COLUMN(P671)-COLUMN($C671)+1)-'Charges variables (avancé)'!$J88)),0)</f>
        <v>0</v>
      </c>
      <c r="Q671" s="368">
        <f>IF(AND(ROUND(('Charges variables-Calculs auto'!Q$139-CONFIG!$D$7)/31,0)&gt;=ROUND('Charges variables (avancé)'!$J88,0),'Charges variables (avancé)'!$E88&lt;&gt;0),SUM(INDEX($C658:$BJ658,,IF((COLUMN(Q671)-COLUMN($C671)+1)&gt;('Charges variables (avancé)'!$I88+'Charges variables (avancé)'!$J88),(COLUMN(Q671)-COLUMN($C671)+1)-('Charges variables (avancé)'!$I88+'Charges variables (avancé)'!$J88),0)+1):INDEX($C658:$BJ658,,(COLUMN(Q671)-COLUMN($C671)+1)-'Charges variables (avancé)'!$J88)),0)</f>
        <v>0</v>
      </c>
      <c r="R671" s="368">
        <f>IF(AND(ROUND(('Charges variables-Calculs auto'!R$139-CONFIG!$D$7)/31,0)&gt;=ROUND('Charges variables (avancé)'!$J88,0),'Charges variables (avancé)'!$E88&lt;&gt;0),SUM(INDEX($C658:$BJ658,,IF((COLUMN(R671)-COLUMN($C671)+1)&gt;('Charges variables (avancé)'!$I88+'Charges variables (avancé)'!$J88),(COLUMN(R671)-COLUMN($C671)+1)-('Charges variables (avancé)'!$I88+'Charges variables (avancé)'!$J88),0)+1):INDEX($C658:$BJ658,,(COLUMN(R671)-COLUMN($C671)+1)-'Charges variables (avancé)'!$J88)),0)</f>
        <v>0</v>
      </c>
      <c r="S671" s="368">
        <f>IF(AND(ROUND(('Charges variables-Calculs auto'!S$139-CONFIG!$D$7)/31,0)&gt;=ROUND('Charges variables (avancé)'!$J88,0),'Charges variables (avancé)'!$E88&lt;&gt;0),SUM(INDEX($C658:$BJ658,,IF((COLUMN(S671)-COLUMN($C671)+1)&gt;('Charges variables (avancé)'!$I88+'Charges variables (avancé)'!$J88),(COLUMN(S671)-COLUMN($C671)+1)-('Charges variables (avancé)'!$I88+'Charges variables (avancé)'!$J88),0)+1):INDEX($C658:$BJ658,,(COLUMN(S671)-COLUMN($C671)+1)-'Charges variables (avancé)'!$J88)),0)</f>
        <v>0</v>
      </c>
      <c r="T671" s="368">
        <f>IF(AND(ROUND(('Charges variables-Calculs auto'!T$139-CONFIG!$D$7)/31,0)&gt;=ROUND('Charges variables (avancé)'!$J88,0),'Charges variables (avancé)'!$E88&lt;&gt;0),SUM(INDEX($C658:$BJ658,,IF((COLUMN(T671)-COLUMN($C671)+1)&gt;('Charges variables (avancé)'!$I88+'Charges variables (avancé)'!$J88),(COLUMN(T671)-COLUMN($C671)+1)-('Charges variables (avancé)'!$I88+'Charges variables (avancé)'!$J88),0)+1):INDEX($C658:$BJ658,,(COLUMN(T671)-COLUMN($C671)+1)-'Charges variables (avancé)'!$J88)),0)</f>
        <v>0</v>
      </c>
      <c r="U671" s="368">
        <f>IF(AND(ROUND(('Charges variables-Calculs auto'!U$139-CONFIG!$D$7)/31,0)&gt;=ROUND('Charges variables (avancé)'!$J88,0),'Charges variables (avancé)'!$E88&lt;&gt;0),SUM(INDEX($C658:$BJ658,,IF((COLUMN(U671)-COLUMN($C671)+1)&gt;('Charges variables (avancé)'!$I88+'Charges variables (avancé)'!$J88),(COLUMN(U671)-COLUMN($C671)+1)-('Charges variables (avancé)'!$I88+'Charges variables (avancé)'!$J88),0)+1):INDEX($C658:$BJ658,,(COLUMN(U671)-COLUMN($C671)+1)-'Charges variables (avancé)'!$J88)),0)</f>
        <v>0</v>
      </c>
      <c r="V671" s="368">
        <f>IF(AND(ROUND(('Charges variables-Calculs auto'!V$139-CONFIG!$D$7)/31,0)&gt;=ROUND('Charges variables (avancé)'!$J88,0),'Charges variables (avancé)'!$E88&lt;&gt;0),SUM(INDEX($C658:$BJ658,,IF((COLUMN(V671)-COLUMN($C671)+1)&gt;('Charges variables (avancé)'!$I88+'Charges variables (avancé)'!$J88),(COLUMN(V671)-COLUMN($C671)+1)-('Charges variables (avancé)'!$I88+'Charges variables (avancé)'!$J88),0)+1):INDEX($C658:$BJ658,,(COLUMN(V671)-COLUMN($C671)+1)-'Charges variables (avancé)'!$J88)),0)</f>
        <v>0</v>
      </c>
      <c r="W671" s="368">
        <f>IF(AND(ROUND(('Charges variables-Calculs auto'!W$139-CONFIG!$D$7)/31,0)&gt;=ROUND('Charges variables (avancé)'!$J88,0),'Charges variables (avancé)'!$E88&lt;&gt;0),SUM(INDEX($C658:$BJ658,,IF((COLUMN(W671)-COLUMN($C671)+1)&gt;('Charges variables (avancé)'!$I88+'Charges variables (avancé)'!$J88),(COLUMN(W671)-COLUMN($C671)+1)-('Charges variables (avancé)'!$I88+'Charges variables (avancé)'!$J88),0)+1):INDEX($C658:$BJ658,,(COLUMN(W671)-COLUMN($C671)+1)-'Charges variables (avancé)'!$J88)),0)</f>
        <v>0</v>
      </c>
      <c r="X671" s="368">
        <f>IF(AND(ROUND(('Charges variables-Calculs auto'!X$139-CONFIG!$D$7)/31,0)&gt;=ROUND('Charges variables (avancé)'!$J88,0),'Charges variables (avancé)'!$E88&lt;&gt;0),SUM(INDEX($C658:$BJ658,,IF((COLUMN(X671)-COLUMN($C671)+1)&gt;('Charges variables (avancé)'!$I88+'Charges variables (avancé)'!$J88),(COLUMN(X671)-COLUMN($C671)+1)-('Charges variables (avancé)'!$I88+'Charges variables (avancé)'!$J88),0)+1):INDEX($C658:$BJ658,,(COLUMN(X671)-COLUMN($C671)+1)-'Charges variables (avancé)'!$J88)),0)</f>
        <v>0</v>
      </c>
      <c r="Y671" s="368">
        <f>IF(AND(ROUND(('Charges variables-Calculs auto'!Y$139-CONFIG!$D$7)/31,0)&gt;=ROUND('Charges variables (avancé)'!$J88,0),'Charges variables (avancé)'!$E88&lt;&gt;0),SUM(INDEX($C658:$BJ658,,IF((COLUMN(Y671)-COLUMN($C671)+1)&gt;('Charges variables (avancé)'!$I88+'Charges variables (avancé)'!$J88),(COLUMN(Y671)-COLUMN($C671)+1)-('Charges variables (avancé)'!$I88+'Charges variables (avancé)'!$J88),0)+1):INDEX($C658:$BJ658,,(COLUMN(Y671)-COLUMN($C671)+1)-'Charges variables (avancé)'!$J88)),0)</f>
        <v>0</v>
      </c>
      <c r="Z671" s="368">
        <f>IF(AND(ROUND(('Charges variables-Calculs auto'!Z$139-CONFIG!$D$7)/31,0)&gt;=ROUND('Charges variables (avancé)'!$J88,0),'Charges variables (avancé)'!$E88&lt;&gt;0),SUM(INDEX($C658:$BJ658,,IF((COLUMN(Z671)-COLUMN($C671)+1)&gt;('Charges variables (avancé)'!$I88+'Charges variables (avancé)'!$J88),(COLUMN(Z671)-COLUMN($C671)+1)-('Charges variables (avancé)'!$I88+'Charges variables (avancé)'!$J88),0)+1):INDEX($C658:$BJ658,,(COLUMN(Z671)-COLUMN($C671)+1)-'Charges variables (avancé)'!$J88)),0)</f>
        <v>0</v>
      </c>
      <c r="AA671" s="368">
        <f>IF(AND(ROUND(('Charges variables-Calculs auto'!AA$139-CONFIG!$D$7)/31,0)&gt;=ROUND('Charges variables (avancé)'!$J88,0),'Charges variables (avancé)'!$E88&lt;&gt;0),SUM(INDEX($C658:$BJ658,,IF((COLUMN(AA671)-COLUMN($C671)+1)&gt;('Charges variables (avancé)'!$I88+'Charges variables (avancé)'!$J88),(COLUMN(AA671)-COLUMN($C671)+1)-('Charges variables (avancé)'!$I88+'Charges variables (avancé)'!$J88),0)+1):INDEX($C658:$BJ658,,(COLUMN(AA671)-COLUMN($C671)+1)-'Charges variables (avancé)'!$J88)),0)</f>
        <v>0</v>
      </c>
      <c r="AB671" s="368">
        <f>IF(AND(ROUND(('Charges variables-Calculs auto'!AB$139-CONFIG!$D$7)/31,0)&gt;=ROUND('Charges variables (avancé)'!$J88,0),'Charges variables (avancé)'!$E88&lt;&gt;0),SUM(INDEX($C658:$BJ658,,IF((COLUMN(AB671)-COLUMN($C671)+1)&gt;('Charges variables (avancé)'!$I88+'Charges variables (avancé)'!$J88),(COLUMN(AB671)-COLUMN($C671)+1)-('Charges variables (avancé)'!$I88+'Charges variables (avancé)'!$J88),0)+1):INDEX($C658:$BJ658,,(COLUMN(AB671)-COLUMN($C671)+1)-'Charges variables (avancé)'!$J88)),0)</f>
        <v>0</v>
      </c>
      <c r="AC671" s="368">
        <f>IF(AND(ROUND(('Charges variables-Calculs auto'!AC$139-CONFIG!$D$7)/31,0)&gt;=ROUND('Charges variables (avancé)'!$J88,0),'Charges variables (avancé)'!$E88&lt;&gt;0),SUM(INDEX($C658:$BJ658,,IF((COLUMN(AC671)-COLUMN($C671)+1)&gt;('Charges variables (avancé)'!$I88+'Charges variables (avancé)'!$J88),(COLUMN(AC671)-COLUMN($C671)+1)-('Charges variables (avancé)'!$I88+'Charges variables (avancé)'!$J88),0)+1):INDEX($C658:$BJ658,,(COLUMN(AC671)-COLUMN($C671)+1)-'Charges variables (avancé)'!$J88)),0)</f>
        <v>0</v>
      </c>
      <c r="AD671" s="368">
        <f>IF(AND(ROUND(('Charges variables-Calculs auto'!AD$139-CONFIG!$D$7)/31,0)&gt;=ROUND('Charges variables (avancé)'!$J88,0),'Charges variables (avancé)'!$E88&lt;&gt;0),SUM(INDEX($C658:$BJ658,,IF((COLUMN(AD671)-COLUMN($C671)+1)&gt;('Charges variables (avancé)'!$I88+'Charges variables (avancé)'!$J88),(COLUMN(AD671)-COLUMN($C671)+1)-('Charges variables (avancé)'!$I88+'Charges variables (avancé)'!$J88),0)+1):INDEX($C658:$BJ658,,(COLUMN(AD671)-COLUMN($C671)+1)-'Charges variables (avancé)'!$J88)),0)</f>
        <v>0</v>
      </c>
      <c r="AE671" s="368">
        <f>IF(AND(ROUND(('Charges variables-Calculs auto'!AE$139-CONFIG!$D$7)/31,0)&gt;=ROUND('Charges variables (avancé)'!$J88,0),'Charges variables (avancé)'!$E88&lt;&gt;0),SUM(INDEX($C658:$BJ658,,IF((COLUMN(AE671)-COLUMN($C671)+1)&gt;('Charges variables (avancé)'!$I88+'Charges variables (avancé)'!$J88),(COLUMN(AE671)-COLUMN($C671)+1)-('Charges variables (avancé)'!$I88+'Charges variables (avancé)'!$J88),0)+1):INDEX($C658:$BJ658,,(COLUMN(AE671)-COLUMN($C671)+1)-'Charges variables (avancé)'!$J88)),0)</f>
        <v>0</v>
      </c>
      <c r="AF671" s="368">
        <f>IF(AND(ROUND(('Charges variables-Calculs auto'!AF$139-CONFIG!$D$7)/31,0)&gt;=ROUND('Charges variables (avancé)'!$J88,0),'Charges variables (avancé)'!$E88&lt;&gt;0),SUM(INDEX($C658:$BJ658,,IF((COLUMN(AF671)-COLUMN($C671)+1)&gt;('Charges variables (avancé)'!$I88+'Charges variables (avancé)'!$J88),(COLUMN(AF671)-COLUMN($C671)+1)-('Charges variables (avancé)'!$I88+'Charges variables (avancé)'!$J88),0)+1):INDEX($C658:$BJ658,,(COLUMN(AF671)-COLUMN($C671)+1)-'Charges variables (avancé)'!$J88)),0)</f>
        <v>0</v>
      </c>
      <c r="AG671" s="368">
        <f>IF(AND(ROUND(('Charges variables-Calculs auto'!AG$139-CONFIG!$D$7)/31,0)&gt;=ROUND('Charges variables (avancé)'!$J88,0),'Charges variables (avancé)'!$E88&lt;&gt;0),SUM(INDEX($C658:$BJ658,,IF((COLUMN(AG671)-COLUMN($C671)+1)&gt;('Charges variables (avancé)'!$I88+'Charges variables (avancé)'!$J88),(COLUMN(AG671)-COLUMN($C671)+1)-('Charges variables (avancé)'!$I88+'Charges variables (avancé)'!$J88),0)+1):INDEX($C658:$BJ658,,(COLUMN(AG671)-COLUMN($C671)+1)-'Charges variables (avancé)'!$J88)),0)</f>
        <v>0</v>
      </c>
      <c r="AH671" s="368">
        <f>IF(AND(ROUND(('Charges variables-Calculs auto'!AH$139-CONFIG!$D$7)/31,0)&gt;=ROUND('Charges variables (avancé)'!$J88,0),'Charges variables (avancé)'!$E88&lt;&gt;0),SUM(INDEX($C658:$BJ658,,IF((COLUMN(AH671)-COLUMN($C671)+1)&gt;('Charges variables (avancé)'!$I88+'Charges variables (avancé)'!$J88),(COLUMN(AH671)-COLUMN($C671)+1)-('Charges variables (avancé)'!$I88+'Charges variables (avancé)'!$J88),0)+1):INDEX($C658:$BJ658,,(COLUMN(AH671)-COLUMN($C671)+1)-'Charges variables (avancé)'!$J88)),0)</f>
        <v>0</v>
      </c>
      <c r="AI671" s="368">
        <f>IF(AND(ROUND(('Charges variables-Calculs auto'!AI$139-CONFIG!$D$7)/31,0)&gt;=ROUND('Charges variables (avancé)'!$J88,0),'Charges variables (avancé)'!$E88&lt;&gt;0),SUM(INDEX($C658:$BJ658,,IF((COLUMN(AI671)-COLUMN($C671)+1)&gt;('Charges variables (avancé)'!$I88+'Charges variables (avancé)'!$J88),(COLUMN(AI671)-COLUMN($C671)+1)-('Charges variables (avancé)'!$I88+'Charges variables (avancé)'!$J88),0)+1):INDEX($C658:$BJ658,,(COLUMN(AI671)-COLUMN($C671)+1)-'Charges variables (avancé)'!$J88)),0)</f>
        <v>0</v>
      </c>
      <c r="AJ671" s="368">
        <f>IF(AND(ROUND(('Charges variables-Calculs auto'!AJ$139-CONFIG!$D$7)/31,0)&gt;=ROUND('Charges variables (avancé)'!$J88,0),'Charges variables (avancé)'!$E88&lt;&gt;0),SUM(INDEX($C658:$BJ658,,IF((COLUMN(AJ671)-COLUMN($C671)+1)&gt;('Charges variables (avancé)'!$I88+'Charges variables (avancé)'!$J88),(COLUMN(AJ671)-COLUMN($C671)+1)-('Charges variables (avancé)'!$I88+'Charges variables (avancé)'!$J88),0)+1):INDEX($C658:$BJ658,,(COLUMN(AJ671)-COLUMN($C671)+1)-'Charges variables (avancé)'!$J88)),0)</f>
        <v>0</v>
      </c>
      <c r="AK671" s="368">
        <f>IF(AND(ROUND(('Charges variables-Calculs auto'!AK$139-CONFIG!$D$7)/31,0)&gt;=ROUND('Charges variables (avancé)'!$J88,0),'Charges variables (avancé)'!$E88&lt;&gt;0),SUM(INDEX($C658:$BJ658,,IF((COLUMN(AK671)-COLUMN($C671)+1)&gt;('Charges variables (avancé)'!$I88+'Charges variables (avancé)'!$J88),(COLUMN(AK671)-COLUMN($C671)+1)-('Charges variables (avancé)'!$I88+'Charges variables (avancé)'!$J88),0)+1):INDEX($C658:$BJ658,,(COLUMN(AK671)-COLUMN($C671)+1)-'Charges variables (avancé)'!$J88)),0)</f>
        <v>0</v>
      </c>
      <c r="AL671" s="368">
        <f>IF(AND(ROUND(('Charges variables-Calculs auto'!AL$139-CONFIG!$D$7)/31,0)&gt;=ROUND('Charges variables (avancé)'!$J88,0),'Charges variables (avancé)'!$E88&lt;&gt;0),SUM(INDEX($C658:$BJ658,,IF((COLUMN(AL671)-COLUMN($C671)+1)&gt;('Charges variables (avancé)'!$I88+'Charges variables (avancé)'!$J88),(COLUMN(AL671)-COLUMN($C671)+1)-('Charges variables (avancé)'!$I88+'Charges variables (avancé)'!$J88),0)+1):INDEX($C658:$BJ658,,(COLUMN(AL671)-COLUMN($C671)+1)-'Charges variables (avancé)'!$J88)),0)</f>
        <v>0</v>
      </c>
      <c r="AM671" s="368">
        <f>IF(AND(ROUND(('Charges variables-Calculs auto'!AM$139-CONFIG!$D$7)/31,0)&gt;=ROUND('Charges variables (avancé)'!$J88,0),'Charges variables (avancé)'!$E88&lt;&gt;0),SUM(INDEX($C658:$BJ658,,IF((COLUMN(AM671)-COLUMN($C671)+1)&gt;('Charges variables (avancé)'!$I88+'Charges variables (avancé)'!$J88),(COLUMN(AM671)-COLUMN($C671)+1)-('Charges variables (avancé)'!$I88+'Charges variables (avancé)'!$J88),0)+1):INDEX($C658:$BJ658,,(COLUMN(AM671)-COLUMN($C671)+1)-'Charges variables (avancé)'!$J88)),0)</f>
        <v>0</v>
      </c>
      <c r="AN671" s="368">
        <f>IF(AND(ROUND(('Charges variables-Calculs auto'!AN$139-CONFIG!$D$7)/31,0)&gt;=ROUND('Charges variables (avancé)'!$J88,0),'Charges variables (avancé)'!$E88&lt;&gt;0),SUM(INDEX($C658:$BJ658,,IF((COLUMN(AN671)-COLUMN($C671)+1)&gt;('Charges variables (avancé)'!$I88+'Charges variables (avancé)'!$J88),(COLUMN(AN671)-COLUMN($C671)+1)-('Charges variables (avancé)'!$I88+'Charges variables (avancé)'!$J88),0)+1):INDEX($C658:$BJ658,,(COLUMN(AN671)-COLUMN($C671)+1)-'Charges variables (avancé)'!$J88)),0)</f>
        <v>0</v>
      </c>
      <c r="AO671" s="368">
        <f>IF(AND(ROUND(('Charges variables-Calculs auto'!AO$139-CONFIG!$D$7)/31,0)&gt;=ROUND('Charges variables (avancé)'!$J88,0),'Charges variables (avancé)'!$E88&lt;&gt;0),SUM(INDEX($C658:$BJ658,,IF((COLUMN(AO671)-COLUMN($C671)+1)&gt;('Charges variables (avancé)'!$I88+'Charges variables (avancé)'!$J88),(COLUMN(AO671)-COLUMN($C671)+1)-('Charges variables (avancé)'!$I88+'Charges variables (avancé)'!$J88),0)+1):INDEX($C658:$BJ658,,(COLUMN(AO671)-COLUMN($C671)+1)-'Charges variables (avancé)'!$J88)),0)</f>
        <v>0</v>
      </c>
      <c r="AP671" s="368">
        <f>IF(AND(ROUND(('Charges variables-Calculs auto'!AP$139-CONFIG!$D$7)/31,0)&gt;=ROUND('Charges variables (avancé)'!$J88,0),'Charges variables (avancé)'!$E88&lt;&gt;0),SUM(INDEX($C658:$BJ658,,IF((COLUMN(AP671)-COLUMN($C671)+1)&gt;('Charges variables (avancé)'!$I88+'Charges variables (avancé)'!$J88),(COLUMN(AP671)-COLUMN($C671)+1)-('Charges variables (avancé)'!$I88+'Charges variables (avancé)'!$J88),0)+1):INDEX($C658:$BJ658,,(COLUMN(AP671)-COLUMN($C671)+1)-'Charges variables (avancé)'!$J88)),0)</f>
        <v>0</v>
      </c>
      <c r="AQ671" s="368">
        <f>IF(AND(ROUND(('Charges variables-Calculs auto'!AQ$139-CONFIG!$D$7)/31,0)&gt;=ROUND('Charges variables (avancé)'!$J88,0),'Charges variables (avancé)'!$E88&lt;&gt;0),SUM(INDEX($C658:$BJ658,,IF((COLUMN(AQ671)-COLUMN($C671)+1)&gt;('Charges variables (avancé)'!$I88+'Charges variables (avancé)'!$J88),(COLUMN(AQ671)-COLUMN($C671)+1)-('Charges variables (avancé)'!$I88+'Charges variables (avancé)'!$J88),0)+1):INDEX($C658:$BJ658,,(COLUMN(AQ671)-COLUMN($C671)+1)-'Charges variables (avancé)'!$J88)),0)</f>
        <v>0</v>
      </c>
      <c r="AR671" s="368">
        <f>IF(AND(ROUND(('Charges variables-Calculs auto'!AR$139-CONFIG!$D$7)/31,0)&gt;=ROUND('Charges variables (avancé)'!$J88,0),'Charges variables (avancé)'!$E88&lt;&gt;0),SUM(INDEX($C658:$BJ658,,IF((COLUMN(AR671)-COLUMN($C671)+1)&gt;('Charges variables (avancé)'!$I88+'Charges variables (avancé)'!$J88),(COLUMN(AR671)-COLUMN($C671)+1)-('Charges variables (avancé)'!$I88+'Charges variables (avancé)'!$J88),0)+1):INDEX($C658:$BJ658,,(COLUMN(AR671)-COLUMN($C671)+1)-'Charges variables (avancé)'!$J88)),0)</f>
        <v>0</v>
      </c>
      <c r="AS671" s="368">
        <f>IF(AND(ROUND(('Charges variables-Calculs auto'!AS$139-CONFIG!$D$7)/31,0)&gt;=ROUND('Charges variables (avancé)'!$J88,0),'Charges variables (avancé)'!$E88&lt;&gt;0),SUM(INDEX($C658:$BJ658,,IF((COLUMN(AS671)-COLUMN($C671)+1)&gt;('Charges variables (avancé)'!$I88+'Charges variables (avancé)'!$J88),(COLUMN(AS671)-COLUMN($C671)+1)-('Charges variables (avancé)'!$I88+'Charges variables (avancé)'!$J88),0)+1):INDEX($C658:$BJ658,,(COLUMN(AS671)-COLUMN($C671)+1)-'Charges variables (avancé)'!$J88)),0)</f>
        <v>0</v>
      </c>
      <c r="AT671" s="368">
        <f>IF(AND(ROUND(('Charges variables-Calculs auto'!AT$139-CONFIG!$D$7)/31,0)&gt;=ROUND('Charges variables (avancé)'!$J88,0),'Charges variables (avancé)'!$E88&lt;&gt;0),SUM(INDEX($C658:$BJ658,,IF((COLUMN(AT671)-COLUMN($C671)+1)&gt;('Charges variables (avancé)'!$I88+'Charges variables (avancé)'!$J88),(COLUMN(AT671)-COLUMN($C671)+1)-('Charges variables (avancé)'!$I88+'Charges variables (avancé)'!$J88),0)+1):INDEX($C658:$BJ658,,(COLUMN(AT671)-COLUMN($C671)+1)-'Charges variables (avancé)'!$J88)),0)</f>
        <v>0</v>
      </c>
      <c r="AU671" s="368">
        <f>IF(AND(ROUND(('Charges variables-Calculs auto'!AU$139-CONFIG!$D$7)/31,0)&gt;=ROUND('Charges variables (avancé)'!$J88,0),'Charges variables (avancé)'!$E88&lt;&gt;0),SUM(INDEX($C658:$BJ658,,IF((COLUMN(AU671)-COLUMN($C671)+1)&gt;('Charges variables (avancé)'!$I88+'Charges variables (avancé)'!$J88),(COLUMN(AU671)-COLUMN($C671)+1)-('Charges variables (avancé)'!$I88+'Charges variables (avancé)'!$J88),0)+1):INDEX($C658:$BJ658,,(COLUMN(AU671)-COLUMN($C671)+1)-'Charges variables (avancé)'!$J88)),0)</f>
        <v>0</v>
      </c>
      <c r="AV671" s="368">
        <f>IF(AND(ROUND(('Charges variables-Calculs auto'!AV$139-CONFIG!$D$7)/31,0)&gt;=ROUND('Charges variables (avancé)'!$J88,0),'Charges variables (avancé)'!$E88&lt;&gt;0),SUM(INDEX($C658:$BJ658,,IF((COLUMN(AV671)-COLUMN($C671)+1)&gt;('Charges variables (avancé)'!$I88+'Charges variables (avancé)'!$J88),(COLUMN(AV671)-COLUMN($C671)+1)-('Charges variables (avancé)'!$I88+'Charges variables (avancé)'!$J88),0)+1):INDEX($C658:$BJ658,,(COLUMN(AV671)-COLUMN($C671)+1)-'Charges variables (avancé)'!$J88)),0)</f>
        <v>0</v>
      </c>
      <c r="AW671" s="368">
        <f>IF(AND(ROUND(('Charges variables-Calculs auto'!AW$139-CONFIG!$D$7)/31,0)&gt;=ROUND('Charges variables (avancé)'!$J88,0),'Charges variables (avancé)'!$E88&lt;&gt;0),SUM(INDEX($C658:$BJ658,,IF((COLUMN(AW671)-COLUMN($C671)+1)&gt;('Charges variables (avancé)'!$I88+'Charges variables (avancé)'!$J88),(COLUMN(AW671)-COLUMN($C671)+1)-('Charges variables (avancé)'!$I88+'Charges variables (avancé)'!$J88),0)+1):INDEX($C658:$BJ658,,(COLUMN(AW671)-COLUMN($C671)+1)-'Charges variables (avancé)'!$J88)),0)</f>
        <v>0</v>
      </c>
      <c r="AX671" s="368">
        <f>IF(AND(ROUND(('Charges variables-Calculs auto'!AX$139-CONFIG!$D$7)/31,0)&gt;=ROUND('Charges variables (avancé)'!$J88,0),'Charges variables (avancé)'!$E88&lt;&gt;0),SUM(INDEX($C658:$BJ658,,IF((COLUMN(AX671)-COLUMN($C671)+1)&gt;('Charges variables (avancé)'!$I88+'Charges variables (avancé)'!$J88),(COLUMN(AX671)-COLUMN($C671)+1)-('Charges variables (avancé)'!$I88+'Charges variables (avancé)'!$J88),0)+1):INDEX($C658:$BJ658,,(COLUMN(AX671)-COLUMN($C671)+1)-'Charges variables (avancé)'!$J88)),0)</f>
        <v>0</v>
      </c>
      <c r="AY671" s="368">
        <f>IF(AND(ROUND(('Charges variables-Calculs auto'!AY$139-CONFIG!$D$7)/31,0)&gt;=ROUND('Charges variables (avancé)'!$J88,0),'Charges variables (avancé)'!$E88&lt;&gt;0),SUM(INDEX($C658:$BJ658,,IF((COLUMN(AY671)-COLUMN($C671)+1)&gt;('Charges variables (avancé)'!$I88+'Charges variables (avancé)'!$J88),(COLUMN(AY671)-COLUMN($C671)+1)-('Charges variables (avancé)'!$I88+'Charges variables (avancé)'!$J88),0)+1):INDEX($C658:$BJ658,,(COLUMN(AY671)-COLUMN($C671)+1)-'Charges variables (avancé)'!$J88)),0)</f>
        <v>0</v>
      </c>
      <c r="AZ671" s="368">
        <f>IF(AND(ROUND(('Charges variables-Calculs auto'!AZ$139-CONFIG!$D$7)/31,0)&gt;=ROUND('Charges variables (avancé)'!$J88,0),'Charges variables (avancé)'!$E88&lt;&gt;0),SUM(INDEX($C658:$BJ658,,IF((COLUMN(AZ671)-COLUMN($C671)+1)&gt;('Charges variables (avancé)'!$I88+'Charges variables (avancé)'!$J88),(COLUMN(AZ671)-COLUMN($C671)+1)-('Charges variables (avancé)'!$I88+'Charges variables (avancé)'!$J88),0)+1):INDEX($C658:$BJ658,,(COLUMN(AZ671)-COLUMN($C671)+1)-'Charges variables (avancé)'!$J88)),0)</f>
        <v>0</v>
      </c>
      <c r="BA671" s="368">
        <f>IF(AND(ROUND(('Charges variables-Calculs auto'!BA$139-CONFIG!$D$7)/31,0)&gt;=ROUND('Charges variables (avancé)'!$J88,0),'Charges variables (avancé)'!$E88&lt;&gt;0),SUM(INDEX($C658:$BJ658,,IF((COLUMN(BA671)-COLUMN($C671)+1)&gt;('Charges variables (avancé)'!$I88+'Charges variables (avancé)'!$J88),(COLUMN(BA671)-COLUMN($C671)+1)-('Charges variables (avancé)'!$I88+'Charges variables (avancé)'!$J88),0)+1):INDEX($C658:$BJ658,,(COLUMN(BA671)-COLUMN($C671)+1)-'Charges variables (avancé)'!$J88)),0)</f>
        <v>0</v>
      </c>
      <c r="BB671" s="368">
        <f>IF(AND(ROUND(('Charges variables-Calculs auto'!BB$139-CONFIG!$D$7)/31,0)&gt;=ROUND('Charges variables (avancé)'!$J88,0),'Charges variables (avancé)'!$E88&lt;&gt;0),SUM(INDEX($C658:$BJ658,,IF((COLUMN(BB671)-COLUMN($C671)+1)&gt;('Charges variables (avancé)'!$I88+'Charges variables (avancé)'!$J88),(COLUMN(BB671)-COLUMN($C671)+1)-('Charges variables (avancé)'!$I88+'Charges variables (avancé)'!$J88),0)+1):INDEX($C658:$BJ658,,(COLUMN(BB671)-COLUMN($C671)+1)-'Charges variables (avancé)'!$J88)),0)</f>
        <v>0</v>
      </c>
      <c r="BC671" s="368">
        <f>IF(AND(ROUND(('Charges variables-Calculs auto'!BC$139-CONFIG!$D$7)/31,0)&gt;=ROUND('Charges variables (avancé)'!$J88,0),'Charges variables (avancé)'!$E88&lt;&gt;0),SUM(INDEX($C658:$BJ658,,IF((COLUMN(BC671)-COLUMN($C671)+1)&gt;('Charges variables (avancé)'!$I88+'Charges variables (avancé)'!$J88),(COLUMN(BC671)-COLUMN($C671)+1)-('Charges variables (avancé)'!$I88+'Charges variables (avancé)'!$J88),0)+1):INDEX($C658:$BJ658,,(COLUMN(BC671)-COLUMN($C671)+1)-'Charges variables (avancé)'!$J88)),0)</f>
        <v>0</v>
      </c>
      <c r="BD671" s="368">
        <f>IF(AND(ROUND(('Charges variables-Calculs auto'!BD$139-CONFIG!$D$7)/31,0)&gt;=ROUND('Charges variables (avancé)'!$J88,0),'Charges variables (avancé)'!$E88&lt;&gt;0),SUM(INDEX($C658:$BJ658,,IF((COLUMN(BD671)-COLUMN($C671)+1)&gt;('Charges variables (avancé)'!$I88+'Charges variables (avancé)'!$J88),(COLUMN(BD671)-COLUMN($C671)+1)-('Charges variables (avancé)'!$I88+'Charges variables (avancé)'!$J88),0)+1):INDEX($C658:$BJ658,,(COLUMN(BD671)-COLUMN($C671)+1)-'Charges variables (avancé)'!$J88)),0)</f>
        <v>0</v>
      </c>
      <c r="BE671" s="368">
        <f>IF(AND(ROUND(('Charges variables-Calculs auto'!BE$139-CONFIG!$D$7)/31,0)&gt;=ROUND('Charges variables (avancé)'!$J88,0),'Charges variables (avancé)'!$E88&lt;&gt;0),SUM(INDEX($C658:$BJ658,,IF((COLUMN(BE671)-COLUMN($C671)+1)&gt;('Charges variables (avancé)'!$I88+'Charges variables (avancé)'!$J88),(COLUMN(BE671)-COLUMN($C671)+1)-('Charges variables (avancé)'!$I88+'Charges variables (avancé)'!$J88),0)+1):INDEX($C658:$BJ658,,(COLUMN(BE671)-COLUMN($C671)+1)-'Charges variables (avancé)'!$J88)),0)</f>
        <v>0</v>
      </c>
      <c r="BF671" s="368">
        <f>IF(AND(ROUND(('Charges variables-Calculs auto'!BF$139-CONFIG!$D$7)/31,0)&gt;=ROUND('Charges variables (avancé)'!$J88,0),'Charges variables (avancé)'!$E88&lt;&gt;0),SUM(INDEX($C658:$BJ658,,IF((COLUMN(BF671)-COLUMN($C671)+1)&gt;('Charges variables (avancé)'!$I88+'Charges variables (avancé)'!$J88),(COLUMN(BF671)-COLUMN($C671)+1)-('Charges variables (avancé)'!$I88+'Charges variables (avancé)'!$J88),0)+1):INDEX($C658:$BJ658,,(COLUMN(BF671)-COLUMN($C671)+1)-'Charges variables (avancé)'!$J88)),0)</f>
        <v>0</v>
      </c>
      <c r="BG671" s="368">
        <f>IF(AND(ROUND(('Charges variables-Calculs auto'!BG$139-CONFIG!$D$7)/31,0)&gt;=ROUND('Charges variables (avancé)'!$J88,0),'Charges variables (avancé)'!$E88&lt;&gt;0),SUM(INDEX($C658:$BJ658,,IF((COLUMN(BG671)-COLUMN($C671)+1)&gt;('Charges variables (avancé)'!$I88+'Charges variables (avancé)'!$J88),(COLUMN(BG671)-COLUMN($C671)+1)-('Charges variables (avancé)'!$I88+'Charges variables (avancé)'!$J88),0)+1):INDEX($C658:$BJ658,,(COLUMN(BG671)-COLUMN($C671)+1)-'Charges variables (avancé)'!$J88)),0)</f>
        <v>0</v>
      </c>
      <c r="BH671" s="368">
        <f>IF(AND(ROUND(('Charges variables-Calculs auto'!BH$139-CONFIG!$D$7)/31,0)&gt;=ROUND('Charges variables (avancé)'!$J88,0),'Charges variables (avancé)'!$E88&lt;&gt;0),SUM(INDEX($C658:$BJ658,,IF((COLUMN(BH671)-COLUMN($C671)+1)&gt;('Charges variables (avancé)'!$I88+'Charges variables (avancé)'!$J88),(COLUMN(BH671)-COLUMN($C671)+1)-('Charges variables (avancé)'!$I88+'Charges variables (avancé)'!$J88),0)+1):INDEX($C658:$BJ658,,(COLUMN(BH671)-COLUMN($C671)+1)-'Charges variables (avancé)'!$J88)),0)</f>
        <v>0</v>
      </c>
      <c r="BI671" s="368">
        <f>IF(AND(ROUND(('Charges variables-Calculs auto'!BI$139-CONFIG!$D$7)/31,0)&gt;=ROUND('Charges variables (avancé)'!$J88,0),'Charges variables (avancé)'!$E88&lt;&gt;0),SUM(INDEX($C658:$BJ658,,IF((COLUMN(BI671)-COLUMN($C671)+1)&gt;('Charges variables (avancé)'!$I88+'Charges variables (avancé)'!$J88),(COLUMN(BI671)-COLUMN($C671)+1)-('Charges variables (avancé)'!$I88+'Charges variables (avancé)'!$J88),0)+1):INDEX($C658:$BJ658,,(COLUMN(BI671)-COLUMN($C671)+1)-'Charges variables (avancé)'!$J88)),0)</f>
        <v>0</v>
      </c>
      <c r="BJ671" s="368">
        <f>IF(AND(ROUND(('Charges variables-Calculs auto'!BJ$139-CONFIG!$D$7)/31,0)&gt;=ROUND('Charges variables (avancé)'!$J88,0),'Charges variables (avancé)'!$E88&lt;&gt;0),SUM(INDEX($C658:$BJ658,,IF((COLUMN(BJ671)-COLUMN($C671)+1)&gt;('Charges variables (avancé)'!$I88+'Charges variables (avancé)'!$J88),(COLUMN(BJ671)-COLUMN($C671)+1)-('Charges variables (avancé)'!$I88+'Charges variables (avancé)'!$J88),0)+1):INDEX($C658:$BJ658,,(COLUMN(BJ671)-COLUMN($C671)+1)-'Charges variables (avancé)'!$J88)),0)</f>
        <v>0</v>
      </c>
    </row>
    <row r="672" spans="2:62" ht="15" customHeight="1">
      <c r="B672" s="366">
        <f>'Charges variables (avancé)'!C89</f>
        <v>0</v>
      </c>
      <c r="C672" s="368">
        <f>IF(AND(ROUND(('Charges variables-Calculs auto'!C$139-CONFIG!$D$7)/31,0)&gt;=ROUND('Charges variables (avancé)'!$J89,0),'Charges variables (avancé)'!$E89&lt;&gt;0),SUM(INDEX($C659:$BJ659,,IF((COLUMN(C672)-COLUMN($C672)+1)&gt;('Charges variables (avancé)'!$I89+'Charges variables (avancé)'!$J89),(COLUMN(C672)-COLUMN($C672)+1)-('Charges variables (avancé)'!$I89+'Charges variables (avancé)'!$J89),0)+1):INDEX($C659:$BJ659,,(COLUMN(C672)-COLUMN($C672)+1)-'Charges variables (avancé)'!$J89)),0)</f>
        <v>0</v>
      </c>
      <c r="D672" s="368">
        <f>IF(AND(ROUND(('Charges variables-Calculs auto'!D$139-CONFIG!$D$7)/31,0)&gt;=ROUND('Charges variables (avancé)'!$J89,0),'Charges variables (avancé)'!$E89&lt;&gt;0),SUM(INDEX($C659:$BJ659,,IF((COLUMN(D672)-COLUMN($C672)+1)&gt;('Charges variables (avancé)'!$I89+'Charges variables (avancé)'!$J89),(COLUMN(D672)-COLUMN($C672)+1)-('Charges variables (avancé)'!$I89+'Charges variables (avancé)'!$J89),0)+1):INDEX($C659:$BJ659,,(COLUMN(D672)-COLUMN($C672)+1)-'Charges variables (avancé)'!$J89)),0)</f>
        <v>0</v>
      </c>
      <c r="E672" s="368">
        <f>IF(AND(ROUND(('Charges variables-Calculs auto'!E$139-CONFIG!$D$7)/31,0)&gt;=ROUND('Charges variables (avancé)'!$J89,0),'Charges variables (avancé)'!$E89&lt;&gt;0),SUM(INDEX($C659:$BJ659,,IF((COLUMN(E672)-COLUMN($C672)+1)&gt;('Charges variables (avancé)'!$I89+'Charges variables (avancé)'!$J89),(COLUMN(E672)-COLUMN($C672)+1)-('Charges variables (avancé)'!$I89+'Charges variables (avancé)'!$J89),0)+1):INDEX($C659:$BJ659,,(COLUMN(E672)-COLUMN($C672)+1)-'Charges variables (avancé)'!$J89)),0)</f>
        <v>0</v>
      </c>
      <c r="F672" s="368">
        <f>IF(AND(ROUND(('Charges variables-Calculs auto'!F$139-CONFIG!$D$7)/31,0)&gt;=ROUND('Charges variables (avancé)'!$J89,0),'Charges variables (avancé)'!$E89&lt;&gt;0),SUM(INDEX($C659:$BJ659,,IF((COLUMN(F672)-COLUMN($C672)+1)&gt;('Charges variables (avancé)'!$I89+'Charges variables (avancé)'!$J89),(COLUMN(F672)-COLUMN($C672)+1)-('Charges variables (avancé)'!$I89+'Charges variables (avancé)'!$J89),0)+1):INDEX($C659:$BJ659,,(COLUMN(F672)-COLUMN($C672)+1)-'Charges variables (avancé)'!$J89)),0)</f>
        <v>0</v>
      </c>
      <c r="G672" s="368">
        <f>IF(AND(ROUND(('Charges variables-Calculs auto'!G$139-CONFIG!$D$7)/31,0)&gt;=ROUND('Charges variables (avancé)'!$J89,0),'Charges variables (avancé)'!$E89&lt;&gt;0),SUM(INDEX($C659:$BJ659,,IF((COLUMN(G672)-COLUMN($C672)+1)&gt;('Charges variables (avancé)'!$I89+'Charges variables (avancé)'!$J89),(COLUMN(G672)-COLUMN($C672)+1)-('Charges variables (avancé)'!$I89+'Charges variables (avancé)'!$J89),0)+1):INDEX($C659:$BJ659,,(COLUMN(G672)-COLUMN($C672)+1)-'Charges variables (avancé)'!$J89)),0)</f>
        <v>0</v>
      </c>
      <c r="H672" s="368">
        <f>IF(AND(ROUND(('Charges variables-Calculs auto'!H$139-CONFIG!$D$7)/31,0)&gt;=ROUND('Charges variables (avancé)'!$J89,0),'Charges variables (avancé)'!$E89&lt;&gt;0),SUM(INDEX($C659:$BJ659,,IF((COLUMN(H672)-COLUMN($C672)+1)&gt;('Charges variables (avancé)'!$I89+'Charges variables (avancé)'!$J89),(COLUMN(H672)-COLUMN($C672)+1)-('Charges variables (avancé)'!$I89+'Charges variables (avancé)'!$J89),0)+1):INDEX($C659:$BJ659,,(COLUMN(H672)-COLUMN($C672)+1)-'Charges variables (avancé)'!$J89)),0)</f>
        <v>0</v>
      </c>
      <c r="I672" s="368">
        <f>IF(AND(ROUND(('Charges variables-Calculs auto'!I$139-CONFIG!$D$7)/31,0)&gt;=ROUND('Charges variables (avancé)'!$J89,0),'Charges variables (avancé)'!$E89&lt;&gt;0),SUM(INDEX($C659:$BJ659,,IF((COLUMN(I672)-COLUMN($C672)+1)&gt;('Charges variables (avancé)'!$I89+'Charges variables (avancé)'!$J89),(COLUMN(I672)-COLUMN($C672)+1)-('Charges variables (avancé)'!$I89+'Charges variables (avancé)'!$J89),0)+1):INDEX($C659:$BJ659,,(COLUMN(I672)-COLUMN($C672)+1)-'Charges variables (avancé)'!$J89)),0)</f>
        <v>0</v>
      </c>
      <c r="J672" s="368">
        <f>IF(AND(ROUND(('Charges variables-Calculs auto'!J$139-CONFIG!$D$7)/31,0)&gt;=ROUND('Charges variables (avancé)'!$J89,0),'Charges variables (avancé)'!$E89&lt;&gt;0),SUM(INDEX($C659:$BJ659,,IF((COLUMN(J672)-COLUMN($C672)+1)&gt;('Charges variables (avancé)'!$I89+'Charges variables (avancé)'!$J89),(COLUMN(J672)-COLUMN($C672)+1)-('Charges variables (avancé)'!$I89+'Charges variables (avancé)'!$J89),0)+1):INDEX($C659:$BJ659,,(COLUMN(J672)-COLUMN($C672)+1)-'Charges variables (avancé)'!$J89)),0)</f>
        <v>0</v>
      </c>
      <c r="K672" s="368">
        <f>IF(AND(ROUND(('Charges variables-Calculs auto'!K$139-CONFIG!$D$7)/31,0)&gt;=ROUND('Charges variables (avancé)'!$J89,0),'Charges variables (avancé)'!$E89&lt;&gt;0),SUM(INDEX($C659:$BJ659,,IF((COLUMN(K672)-COLUMN($C672)+1)&gt;('Charges variables (avancé)'!$I89+'Charges variables (avancé)'!$J89),(COLUMN(K672)-COLUMN($C672)+1)-('Charges variables (avancé)'!$I89+'Charges variables (avancé)'!$J89),0)+1):INDEX($C659:$BJ659,,(COLUMN(K672)-COLUMN($C672)+1)-'Charges variables (avancé)'!$J89)),0)</f>
        <v>0</v>
      </c>
      <c r="L672" s="368">
        <f>IF(AND(ROUND(('Charges variables-Calculs auto'!L$139-CONFIG!$D$7)/31,0)&gt;=ROUND('Charges variables (avancé)'!$J89,0),'Charges variables (avancé)'!$E89&lt;&gt;0),SUM(INDEX($C659:$BJ659,,IF((COLUMN(L672)-COLUMN($C672)+1)&gt;('Charges variables (avancé)'!$I89+'Charges variables (avancé)'!$J89),(COLUMN(L672)-COLUMN($C672)+1)-('Charges variables (avancé)'!$I89+'Charges variables (avancé)'!$J89),0)+1):INDEX($C659:$BJ659,,(COLUMN(L672)-COLUMN($C672)+1)-'Charges variables (avancé)'!$J89)),0)</f>
        <v>0</v>
      </c>
      <c r="M672" s="368">
        <f>IF(AND(ROUND(('Charges variables-Calculs auto'!M$139-CONFIG!$D$7)/31,0)&gt;=ROUND('Charges variables (avancé)'!$J89,0),'Charges variables (avancé)'!$E89&lt;&gt;0),SUM(INDEX($C659:$BJ659,,IF((COLUMN(M672)-COLUMN($C672)+1)&gt;('Charges variables (avancé)'!$I89+'Charges variables (avancé)'!$J89),(COLUMN(M672)-COLUMN($C672)+1)-('Charges variables (avancé)'!$I89+'Charges variables (avancé)'!$J89),0)+1):INDEX($C659:$BJ659,,(COLUMN(M672)-COLUMN($C672)+1)-'Charges variables (avancé)'!$J89)),0)</f>
        <v>0</v>
      </c>
      <c r="N672" s="368">
        <f>IF(AND(ROUND(('Charges variables-Calculs auto'!N$139-CONFIG!$D$7)/31,0)&gt;=ROUND('Charges variables (avancé)'!$J89,0),'Charges variables (avancé)'!$E89&lt;&gt;0),SUM(INDEX($C659:$BJ659,,IF((COLUMN(N672)-COLUMN($C672)+1)&gt;('Charges variables (avancé)'!$I89+'Charges variables (avancé)'!$J89),(COLUMN(N672)-COLUMN($C672)+1)-('Charges variables (avancé)'!$I89+'Charges variables (avancé)'!$J89),0)+1):INDEX($C659:$BJ659,,(COLUMN(N672)-COLUMN($C672)+1)-'Charges variables (avancé)'!$J89)),0)</f>
        <v>0</v>
      </c>
      <c r="O672" s="368">
        <f>IF(AND(ROUND(('Charges variables-Calculs auto'!O$139-CONFIG!$D$7)/31,0)&gt;=ROUND('Charges variables (avancé)'!$J89,0),'Charges variables (avancé)'!$E89&lt;&gt;0),SUM(INDEX($C659:$BJ659,,IF((COLUMN(O672)-COLUMN($C672)+1)&gt;('Charges variables (avancé)'!$I89+'Charges variables (avancé)'!$J89),(COLUMN(O672)-COLUMN($C672)+1)-('Charges variables (avancé)'!$I89+'Charges variables (avancé)'!$J89),0)+1):INDEX($C659:$BJ659,,(COLUMN(O672)-COLUMN($C672)+1)-'Charges variables (avancé)'!$J89)),0)</f>
        <v>0</v>
      </c>
      <c r="P672" s="368">
        <f>IF(AND(ROUND(('Charges variables-Calculs auto'!P$139-CONFIG!$D$7)/31,0)&gt;=ROUND('Charges variables (avancé)'!$J89,0),'Charges variables (avancé)'!$E89&lt;&gt;0),SUM(INDEX($C659:$BJ659,,IF((COLUMN(P672)-COLUMN($C672)+1)&gt;('Charges variables (avancé)'!$I89+'Charges variables (avancé)'!$J89),(COLUMN(P672)-COLUMN($C672)+1)-('Charges variables (avancé)'!$I89+'Charges variables (avancé)'!$J89),0)+1):INDEX($C659:$BJ659,,(COLUMN(P672)-COLUMN($C672)+1)-'Charges variables (avancé)'!$J89)),0)</f>
        <v>0</v>
      </c>
      <c r="Q672" s="368">
        <f>IF(AND(ROUND(('Charges variables-Calculs auto'!Q$139-CONFIG!$D$7)/31,0)&gt;=ROUND('Charges variables (avancé)'!$J89,0),'Charges variables (avancé)'!$E89&lt;&gt;0),SUM(INDEX($C659:$BJ659,,IF((COLUMN(Q672)-COLUMN($C672)+1)&gt;('Charges variables (avancé)'!$I89+'Charges variables (avancé)'!$J89),(COLUMN(Q672)-COLUMN($C672)+1)-('Charges variables (avancé)'!$I89+'Charges variables (avancé)'!$J89),0)+1):INDEX($C659:$BJ659,,(COLUMN(Q672)-COLUMN($C672)+1)-'Charges variables (avancé)'!$J89)),0)</f>
        <v>0</v>
      </c>
      <c r="R672" s="368">
        <f>IF(AND(ROUND(('Charges variables-Calculs auto'!R$139-CONFIG!$D$7)/31,0)&gt;=ROUND('Charges variables (avancé)'!$J89,0),'Charges variables (avancé)'!$E89&lt;&gt;0),SUM(INDEX($C659:$BJ659,,IF((COLUMN(R672)-COLUMN($C672)+1)&gt;('Charges variables (avancé)'!$I89+'Charges variables (avancé)'!$J89),(COLUMN(R672)-COLUMN($C672)+1)-('Charges variables (avancé)'!$I89+'Charges variables (avancé)'!$J89),0)+1):INDEX($C659:$BJ659,,(COLUMN(R672)-COLUMN($C672)+1)-'Charges variables (avancé)'!$J89)),0)</f>
        <v>0</v>
      </c>
      <c r="S672" s="368">
        <f>IF(AND(ROUND(('Charges variables-Calculs auto'!S$139-CONFIG!$D$7)/31,0)&gt;=ROUND('Charges variables (avancé)'!$J89,0),'Charges variables (avancé)'!$E89&lt;&gt;0),SUM(INDEX($C659:$BJ659,,IF((COLUMN(S672)-COLUMN($C672)+1)&gt;('Charges variables (avancé)'!$I89+'Charges variables (avancé)'!$J89),(COLUMN(S672)-COLUMN($C672)+1)-('Charges variables (avancé)'!$I89+'Charges variables (avancé)'!$J89),0)+1):INDEX($C659:$BJ659,,(COLUMN(S672)-COLUMN($C672)+1)-'Charges variables (avancé)'!$J89)),0)</f>
        <v>0</v>
      </c>
      <c r="T672" s="368">
        <f>IF(AND(ROUND(('Charges variables-Calculs auto'!T$139-CONFIG!$D$7)/31,0)&gt;=ROUND('Charges variables (avancé)'!$J89,0),'Charges variables (avancé)'!$E89&lt;&gt;0),SUM(INDEX($C659:$BJ659,,IF((COLUMN(T672)-COLUMN($C672)+1)&gt;('Charges variables (avancé)'!$I89+'Charges variables (avancé)'!$J89),(COLUMN(T672)-COLUMN($C672)+1)-('Charges variables (avancé)'!$I89+'Charges variables (avancé)'!$J89),0)+1):INDEX($C659:$BJ659,,(COLUMN(T672)-COLUMN($C672)+1)-'Charges variables (avancé)'!$J89)),0)</f>
        <v>0</v>
      </c>
      <c r="U672" s="368">
        <f>IF(AND(ROUND(('Charges variables-Calculs auto'!U$139-CONFIG!$D$7)/31,0)&gt;=ROUND('Charges variables (avancé)'!$J89,0),'Charges variables (avancé)'!$E89&lt;&gt;0),SUM(INDEX($C659:$BJ659,,IF((COLUMN(U672)-COLUMN($C672)+1)&gt;('Charges variables (avancé)'!$I89+'Charges variables (avancé)'!$J89),(COLUMN(U672)-COLUMN($C672)+1)-('Charges variables (avancé)'!$I89+'Charges variables (avancé)'!$J89),0)+1):INDEX($C659:$BJ659,,(COLUMN(U672)-COLUMN($C672)+1)-'Charges variables (avancé)'!$J89)),0)</f>
        <v>0</v>
      </c>
      <c r="V672" s="368">
        <f>IF(AND(ROUND(('Charges variables-Calculs auto'!V$139-CONFIG!$D$7)/31,0)&gt;=ROUND('Charges variables (avancé)'!$J89,0),'Charges variables (avancé)'!$E89&lt;&gt;0),SUM(INDEX($C659:$BJ659,,IF((COLUMN(V672)-COLUMN($C672)+1)&gt;('Charges variables (avancé)'!$I89+'Charges variables (avancé)'!$J89),(COLUMN(V672)-COLUMN($C672)+1)-('Charges variables (avancé)'!$I89+'Charges variables (avancé)'!$J89),0)+1):INDEX($C659:$BJ659,,(COLUMN(V672)-COLUMN($C672)+1)-'Charges variables (avancé)'!$J89)),0)</f>
        <v>0</v>
      </c>
      <c r="W672" s="368">
        <f>IF(AND(ROUND(('Charges variables-Calculs auto'!W$139-CONFIG!$D$7)/31,0)&gt;=ROUND('Charges variables (avancé)'!$J89,0),'Charges variables (avancé)'!$E89&lt;&gt;0),SUM(INDEX($C659:$BJ659,,IF((COLUMN(W672)-COLUMN($C672)+1)&gt;('Charges variables (avancé)'!$I89+'Charges variables (avancé)'!$J89),(COLUMN(W672)-COLUMN($C672)+1)-('Charges variables (avancé)'!$I89+'Charges variables (avancé)'!$J89),0)+1):INDEX($C659:$BJ659,,(COLUMN(W672)-COLUMN($C672)+1)-'Charges variables (avancé)'!$J89)),0)</f>
        <v>0</v>
      </c>
      <c r="X672" s="368">
        <f>IF(AND(ROUND(('Charges variables-Calculs auto'!X$139-CONFIG!$D$7)/31,0)&gt;=ROUND('Charges variables (avancé)'!$J89,0),'Charges variables (avancé)'!$E89&lt;&gt;0),SUM(INDEX($C659:$BJ659,,IF((COLUMN(X672)-COLUMN($C672)+1)&gt;('Charges variables (avancé)'!$I89+'Charges variables (avancé)'!$J89),(COLUMN(X672)-COLUMN($C672)+1)-('Charges variables (avancé)'!$I89+'Charges variables (avancé)'!$J89),0)+1):INDEX($C659:$BJ659,,(COLUMN(X672)-COLUMN($C672)+1)-'Charges variables (avancé)'!$J89)),0)</f>
        <v>0</v>
      </c>
      <c r="Y672" s="368">
        <f>IF(AND(ROUND(('Charges variables-Calculs auto'!Y$139-CONFIG!$D$7)/31,0)&gt;=ROUND('Charges variables (avancé)'!$J89,0),'Charges variables (avancé)'!$E89&lt;&gt;0),SUM(INDEX($C659:$BJ659,,IF((COLUMN(Y672)-COLUMN($C672)+1)&gt;('Charges variables (avancé)'!$I89+'Charges variables (avancé)'!$J89),(COLUMN(Y672)-COLUMN($C672)+1)-('Charges variables (avancé)'!$I89+'Charges variables (avancé)'!$J89),0)+1):INDEX($C659:$BJ659,,(COLUMN(Y672)-COLUMN($C672)+1)-'Charges variables (avancé)'!$J89)),0)</f>
        <v>0</v>
      </c>
      <c r="Z672" s="368">
        <f>IF(AND(ROUND(('Charges variables-Calculs auto'!Z$139-CONFIG!$D$7)/31,0)&gt;=ROUND('Charges variables (avancé)'!$J89,0),'Charges variables (avancé)'!$E89&lt;&gt;0),SUM(INDEX($C659:$BJ659,,IF((COLUMN(Z672)-COLUMN($C672)+1)&gt;('Charges variables (avancé)'!$I89+'Charges variables (avancé)'!$J89),(COLUMN(Z672)-COLUMN($C672)+1)-('Charges variables (avancé)'!$I89+'Charges variables (avancé)'!$J89),0)+1):INDEX($C659:$BJ659,,(COLUMN(Z672)-COLUMN($C672)+1)-'Charges variables (avancé)'!$J89)),0)</f>
        <v>0</v>
      </c>
      <c r="AA672" s="368">
        <f>IF(AND(ROUND(('Charges variables-Calculs auto'!AA$139-CONFIG!$D$7)/31,0)&gt;=ROUND('Charges variables (avancé)'!$J89,0),'Charges variables (avancé)'!$E89&lt;&gt;0),SUM(INDEX($C659:$BJ659,,IF((COLUMN(AA672)-COLUMN($C672)+1)&gt;('Charges variables (avancé)'!$I89+'Charges variables (avancé)'!$J89),(COLUMN(AA672)-COLUMN($C672)+1)-('Charges variables (avancé)'!$I89+'Charges variables (avancé)'!$J89),0)+1):INDEX($C659:$BJ659,,(COLUMN(AA672)-COLUMN($C672)+1)-'Charges variables (avancé)'!$J89)),0)</f>
        <v>0</v>
      </c>
      <c r="AB672" s="368">
        <f>IF(AND(ROUND(('Charges variables-Calculs auto'!AB$139-CONFIG!$D$7)/31,0)&gt;=ROUND('Charges variables (avancé)'!$J89,0),'Charges variables (avancé)'!$E89&lt;&gt;0),SUM(INDEX($C659:$BJ659,,IF((COLUMN(AB672)-COLUMN($C672)+1)&gt;('Charges variables (avancé)'!$I89+'Charges variables (avancé)'!$J89),(COLUMN(AB672)-COLUMN($C672)+1)-('Charges variables (avancé)'!$I89+'Charges variables (avancé)'!$J89),0)+1):INDEX($C659:$BJ659,,(COLUMN(AB672)-COLUMN($C672)+1)-'Charges variables (avancé)'!$J89)),0)</f>
        <v>0</v>
      </c>
      <c r="AC672" s="368">
        <f>IF(AND(ROUND(('Charges variables-Calculs auto'!AC$139-CONFIG!$D$7)/31,0)&gt;=ROUND('Charges variables (avancé)'!$J89,0),'Charges variables (avancé)'!$E89&lt;&gt;0),SUM(INDEX($C659:$BJ659,,IF((COLUMN(AC672)-COLUMN($C672)+1)&gt;('Charges variables (avancé)'!$I89+'Charges variables (avancé)'!$J89),(COLUMN(AC672)-COLUMN($C672)+1)-('Charges variables (avancé)'!$I89+'Charges variables (avancé)'!$J89),0)+1):INDEX($C659:$BJ659,,(COLUMN(AC672)-COLUMN($C672)+1)-'Charges variables (avancé)'!$J89)),0)</f>
        <v>0</v>
      </c>
      <c r="AD672" s="368">
        <f>IF(AND(ROUND(('Charges variables-Calculs auto'!AD$139-CONFIG!$D$7)/31,0)&gt;=ROUND('Charges variables (avancé)'!$J89,0),'Charges variables (avancé)'!$E89&lt;&gt;0),SUM(INDEX($C659:$BJ659,,IF((COLUMN(AD672)-COLUMN($C672)+1)&gt;('Charges variables (avancé)'!$I89+'Charges variables (avancé)'!$J89),(COLUMN(AD672)-COLUMN($C672)+1)-('Charges variables (avancé)'!$I89+'Charges variables (avancé)'!$J89),0)+1):INDEX($C659:$BJ659,,(COLUMN(AD672)-COLUMN($C672)+1)-'Charges variables (avancé)'!$J89)),0)</f>
        <v>0</v>
      </c>
      <c r="AE672" s="368">
        <f>IF(AND(ROUND(('Charges variables-Calculs auto'!AE$139-CONFIG!$D$7)/31,0)&gt;=ROUND('Charges variables (avancé)'!$J89,0),'Charges variables (avancé)'!$E89&lt;&gt;0),SUM(INDEX($C659:$BJ659,,IF((COLUMN(AE672)-COLUMN($C672)+1)&gt;('Charges variables (avancé)'!$I89+'Charges variables (avancé)'!$J89),(COLUMN(AE672)-COLUMN($C672)+1)-('Charges variables (avancé)'!$I89+'Charges variables (avancé)'!$J89),0)+1):INDEX($C659:$BJ659,,(COLUMN(AE672)-COLUMN($C672)+1)-'Charges variables (avancé)'!$J89)),0)</f>
        <v>0</v>
      </c>
      <c r="AF672" s="368">
        <f>IF(AND(ROUND(('Charges variables-Calculs auto'!AF$139-CONFIG!$D$7)/31,0)&gt;=ROUND('Charges variables (avancé)'!$J89,0),'Charges variables (avancé)'!$E89&lt;&gt;0),SUM(INDEX($C659:$BJ659,,IF((COLUMN(AF672)-COLUMN($C672)+1)&gt;('Charges variables (avancé)'!$I89+'Charges variables (avancé)'!$J89),(COLUMN(AF672)-COLUMN($C672)+1)-('Charges variables (avancé)'!$I89+'Charges variables (avancé)'!$J89),0)+1):INDEX($C659:$BJ659,,(COLUMN(AF672)-COLUMN($C672)+1)-'Charges variables (avancé)'!$J89)),0)</f>
        <v>0</v>
      </c>
      <c r="AG672" s="368">
        <f>IF(AND(ROUND(('Charges variables-Calculs auto'!AG$139-CONFIG!$D$7)/31,0)&gt;=ROUND('Charges variables (avancé)'!$J89,0),'Charges variables (avancé)'!$E89&lt;&gt;0),SUM(INDEX($C659:$BJ659,,IF((COLUMN(AG672)-COLUMN($C672)+1)&gt;('Charges variables (avancé)'!$I89+'Charges variables (avancé)'!$J89),(COLUMN(AG672)-COLUMN($C672)+1)-('Charges variables (avancé)'!$I89+'Charges variables (avancé)'!$J89),0)+1):INDEX($C659:$BJ659,,(COLUMN(AG672)-COLUMN($C672)+1)-'Charges variables (avancé)'!$J89)),0)</f>
        <v>0</v>
      </c>
      <c r="AH672" s="368">
        <f>IF(AND(ROUND(('Charges variables-Calculs auto'!AH$139-CONFIG!$D$7)/31,0)&gt;=ROUND('Charges variables (avancé)'!$J89,0),'Charges variables (avancé)'!$E89&lt;&gt;0),SUM(INDEX($C659:$BJ659,,IF((COLUMN(AH672)-COLUMN($C672)+1)&gt;('Charges variables (avancé)'!$I89+'Charges variables (avancé)'!$J89),(COLUMN(AH672)-COLUMN($C672)+1)-('Charges variables (avancé)'!$I89+'Charges variables (avancé)'!$J89),0)+1):INDEX($C659:$BJ659,,(COLUMN(AH672)-COLUMN($C672)+1)-'Charges variables (avancé)'!$J89)),0)</f>
        <v>0</v>
      </c>
      <c r="AI672" s="368">
        <f>IF(AND(ROUND(('Charges variables-Calculs auto'!AI$139-CONFIG!$D$7)/31,0)&gt;=ROUND('Charges variables (avancé)'!$J89,0),'Charges variables (avancé)'!$E89&lt;&gt;0),SUM(INDEX($C659:$BJ659,,IF((COLUMN(AI672)-COLUMN($C672)+1)&gt;('Charges variables (avancé)'!$I89+'Charges variables (avancé)'!$J89),(COLUMN(AI672)-COLUMN($C672)+1)-('Charges variables (avancé)'!$I89+'Charges variables (avancé)'!$J89),0)+1):INDEX($C659:$BJ659,,(COLUMN(AI672)-COLUMN($C672)+1)-'Charges variables (avancé)'!$J89)),0)</f>
        <v>0</v>
      </c>
      <c r="AJ672" s="368">
        <f>IF(AND(ROUND(('Charges variables-Calculs auto'!AJ$139-CONFIG!$D$7)/31,0)&gt;=ROUND('Charges variables (avancé)'!$J89,0),'Charges variables (avancé)'!$E89&lt;&gt;0),SUM(INDEX($C659:$BJ659,,IF((COLUMN(AJ672)-COLUMN($C672)+1)&gt;('Charges variables (avancé)'!$I89+'Charges variables (avancé)'!$J89),(COLUMN(AJ672)-COLUMN($C672)+1)-('Charges variables (avancé)'!$I89+'Charges variables (avancé)'!$J89),0)+1):INDEX($C659:$BJ659,,(COLUMN(AJ672)-COLUMN($C672)+1)-'Charges variables (avancé)'!$J89)),0)</f>
        <v>0</v>
      </c>
      <c r="AK672" s="368">
        <f>IF(AND(ROUND(('Charges variables-Calculs auto'!AK$139-CONFIG!$D$7)/31,0)&gt;=ROUND('Charges variables (avancé)'!$J89,0),'Charges variables (avancé)'!$E89&lt;&gt;0),SUM(INDEX($C659:$BJ659,,IF((COLUMN(AK672)-COLUMN($C672)+1)&gt;('Charges variables (avancé)'!$I89+'Charges variables (avancé)'!$J89),(COLUMN(AK672)-COLUMN($C672)+1)-('Charges variables (avancé)'!$I89+'Charges variables (avancé)'!$J89),0)+1):INDEX($C659:$BJ659,,(COLUMN(AK672)-COLUMN($C672)+1)-'Charges variables (avancé)'!$J89)),0)</f>
        <v>0</v>
      </c>
      <c r="AL672" s="368">
        <f>IF(AND(ROUND(('Charges variables-Calculs auto'!AL$139-CONFIG!$D$7)/31,0)&gt;=ROUND('Charges variables (avancé)'!$J89,0),'Charges variables (avancé)'!$E89&lt;&gt;0),SUM(INDEX($C659:$BJ659,,IF((COLUMN(AL672)-COLUMN($C672)+1)&gt;('Charges variables (avancé)'!$I89+'Charges variables (avancé)'!$J89),(COLUMN(AL672)-COLUMN($C672)+1)-('Charges variables (avancé)'!$I89+'Charges variables (avancé)'!$J89),0)+1):INDEX($C659:$BJ659,,(COLUMN(AL672)-COLUMN($C672)+1)-'Charges variables (avancé)'!$J89)),0)</f>
        <v>0</v>
      </c>
      <c r="AM672" s="368">
        <f>IF(AND(ROUND(('Charges variables-Calculs auto'!AM$139-CONFIG!$D$7)/31,0)&gt;=ROUND('Charges variables (avancé)'!$J89,0),'Charges variables (avancé)'!$E89&lt;&gt;0),SUM(INDEX($C659:$BJ659,,IF((COLUMN(AM672)-COLUMN($C672)+1)&gt;('Charges variables (avancé)'!$I89+'Charges variables (avancé)'!$J89),(COLUMN(AM672)-COLUMN($C672)+1)-('Charges variables (avancé)'!$I89+'Charges variables (avancé)'!$J89),0)+1):INDEX($C659:$BJ659,,(COLUMN(AM672)-COLUMN($C672)+1)-'Charges variables (avancé)'!$J89)),0)</f>
        <v>0</v>
      </c>
      <c r="AN672" s="368">
        <f>IF(AND(ROUND(('Charges variables-Calculs auto'!AN$139-CONFIG!$D$7)/31,0)&gt;=ROUND('Charges variables (avancé)'!$J89,0),'Charges variables (avancé)'!$E89&lt;&gt;0),SUM(INDEX($C659:$BJ659,,IF((COLUMN(AN672)-COLUMN($C672)+1)&gt;('Charges variables (avancé)'!$I89+'Charges variables (avancé)'!$J89),(COLUMN(AN672)-COLUMN($C672)+1)-('Charges variables (avancé)'!$I89+'Charges variables (avancé)'!$J89),0)+1):INDEX($C659:$BJ659,,(COLUMN(AN672)-COLUMN($C672)+1)-'Charges variables (avancé)'!$J89)),0)</f>
        <v>0</v>
      </c>
      <c r="AO672" s="368">
        <f>IF(AND(ROUND(('Charges variables-Calculs auto'!AO$139-CONFIG!$D$7)/31,0)&gt;=ROUND('Charges variables (avancé)'!$J89,0),'Charges variables (avancé)'!$E89&lt;&gt;0),SUM(INDEX($C659:$BJ659,,IF((COLUMN(AO672)-COLUMN($C672)+1)&gt;('Charges variables (avancé)'!$I89+'Charges variables (avancé)'!$J89),(COLUMN(AO672)-COLUMN($C672)+1)-('Charges variables (avancé)'!$I89+'Charges variables (avancé)'!$J89),0)+1):INDEX($C659:$BJ659,,(COLUMN(AO672)-COLUMN($C672)+1)-'Charges variables (avancé)'!$J89)),0)</f>
        <v>0</v>
      </c>
      <c r="AP672" s="368">
        <f>IF(AND(ROUND(('Charges variables-Calculs auto'!AP$139-CONFIG!$D$7)/31,0)&gt;=ROUND('Charges variables (avancé)'!$J89,0),'Charges variables (avancé)'!$E89&lt;&gt;0),SUM(INDEX($C659:$BJ659,,IF((COLUMN(AP672)-COLUMN($C672)+1)&gt;('Charges variables (avancé)'!$I89+'Charges variables (avancé)'!$J89),(COLUMN(AP672)-COLUMN($C672)+1)-('Charges variables (avancé)'!$I89+'Charges variables (avancé)'!$J89),0)+1):INDEX($C659:$BJ659,,(COLUMN(AP672)-COLUMN($C672)+1)-'Charges variables (avancé)'!$J89)),0)</f>
        <v>0</v>
      </c>
      <c r="AQ672" s="368">
        <f>IF(AND(ROUND(('Charges variables-Calculs auto'!AQ$139-CONFIG!$D$7)/31,0)&gt;=ROUND('Charges variables (avancé)'!$J89,0),'Charges variables (avancé)'!$E89&lt;&gt;0),SUM(INDEX($C659:$BJ659,,IF((COLUMN(AQ672)-COLUMN($C672)+1)&gt;('Charges variables (avancé)'!$I89+'Charges variables (avancé)'!$J89),(COLUMN(AQ672)-COLUMN($C672)+1)-('Charges variables (avancé)'!$I89+'Charges variables (avancé)'!$J89),0)+1):INDEX($C659:$BJ659,,(COLUMN(AQ672)-COLUMN($C672)+1)-'Charges variables (avancé)'!$J89)),0)</f>
        <v>0</v>
      </c>
      <c r="AR672" s="368">
        <f>IF(AND(ROUND(('Charges variables-Calculs auto'!AR$139-CONFIG!$D$7)/31,0)&gt;=ROUND('Charges variables (avancé)'!$J89,0),'Charges variables (avancé)'!$E89&lt;&gt;0),SUM(INDEX($C659:$BJ659,,IF((COLUMN(AR672)-COLUMN($C672)+1)&gt;('Charges variables (avancé)'!$I89+'Charges variables (avancé)'!$J89),(COLUMN(AR672)-COLUMN($C672)+1)-('Charges variables (avancé)'!$I89+'Charges variables (avancé)'!$J89),0)+1):INDEX($C659:$BJ659,,(COLUMN(AR672)-COLUMN($C672)+1)-'Charges variables (avancé)'!$J89)),0)</f>
        <v>0</v>
      </c>
      <c r="AS672" s="368">
        <f>IF(AND(ROUND(('Charges variables-Calculs auto'!AS$139-CONFIG!$D$7)/31,0)&gt;=ROUND('Charges variables (avancé)'!$J89,0),'Charges variables (avancé)'!$E89&lt;&gt;0),SUM(INDEX($C659:$BJ659,,IF((COLUMN(AS672)-COLUMN($C672)+1)&gt;('Charges variables (avancé)'!$I89+'Charges variables (avancé)'!$J89),(COLUMN(AS672)-COLUMN($C672)+1)-('Charges variables (avancé)'!$I89+'Charges variables (avancé)'!$J89),0)+1):INDEX($C659:$BJ659,,(COLUMN(AS672)-COLUMN($C672)+1)-'Charges variables (avancé)'!$J89)),0)</f>
        <v>0</v>
      </c>
      <c r="AT672" s="368">
        <f>IF(AND(ROUND(('Charges variables-Calculs auto'!AT$139-CONFIG!$D$7)/31,0)&gt;=ROUND('Charges variables (avancé)'!$J89,0),'Charges variables (avancé)'!$E89&lt;&gt;0),SUM(INDEX($C659:$BJ659,,IF((COLUMN(AT672)-COLUMN($C672)+1)&gt;('Charges variables (avancé)'!$I89+'Charges variables (avancé)'!$J89),(COLUMN(AT672)-COLUMN($C672)+1)-('Charges variables (avancé)'!$I89+'Charges variables (avancé)'!$J89),0)+1):INDEX($C659:$BJ659,,(COLUMN(AT672)-COLUMN($C672)+1)-'Charges variables (avancé)'!$J89)),0)</f>
        <v>0</v>
      </c>
      <c r="AU672" s="368">
        <f>IF(AND(ROUND(('Charges variables-Calculs auto'!AU$139-CONFIG!$D$7)/31,0)&gt;=ROUND('Charges variables (avancé)'!$J89,0),'Charges variables (avancé)'!$E89&lt;&gt;0),SUM(INDEX($C659:$BJ659,,IF((COLUMN(AU672)-COLUMN($C672)+1)&gt;('Charges variables (avancé)'!$I89+'Charges variables (avancé)'!$J89),(COLUMN(AU672)-COLUMN($C672)+1)-('Charges variables (avancé)'!$I89+'Charges variables (avancé)'!$J89),0)+1):INDEX($C659:$BJ659,,(COLUMN(AU672)-COLUMN($C672)+1)-'Charges variables (avancé)'!$J89)),0)</f>
        <v>0</v>
      </c>
      <c r="AV672" s="368">
        <f>IF(AND(ROUND(('Charges variables-Calculs auto'!AV$139-CONFIG!$D$7)/31,0)&gt;=ROUND('Charges variables (avancé)'!$J89,0),'Charges variables (avancé)'!$E89&lt;&gt;0),SUM(INDEX($C659:$BJ659,,IF((COLUMN(AV672)-COLUMN($C672)+1)&gt;('Charges variables (avancé)'!$I89+'Charges variables (avancé)'!$J89),(COLUMN(AV672)-COLUMN($C672)+1)-('Charges variables (avancé)'!$I89+'Charges variables (avancé)'!$J89),0)+1):INDEX($C659:$BJ659,,(COLUMN(AV672)-COLUMN($C672)+1)-'Charges variables (avancé)'!$J89)),0)</f>
        <v>0</v>
      </c>
      <c r="AW672" s="368">
        <f>IF(AND(ROUND(('Charges variables-Calculs auto'!AW$139-CONFIG!$D$7)/31,0)&gt;=ROUND('Charges variables (avancé)'!$J89,0),'Charges variables (avancé)'!$E89&lt;&gt;0),SUM(INDEX($C659:$BJ659,,IF((COLUMN(AW672)-COLUMN($C672)+1)&gt;('Charges variables (avancé)'!$I89+'Charges variables (avancé)'!$J89),(COLUMN(AW672)-COLUMN($C672)+1)-('Charges variables (avancé)'!$I89+'Charges variables (avancé)'!$J89),0)+1):INDEX($C659:$BJ659,,(COLUMN(AW672)-COLUMN($C672)+1)-'Charges variables (avancé)'!$J89)),0)</f>
        <v>0</v>
      </c>
      <c r="AX672" s="368">
        <f>IF(AND(ROUND(('Charges variables-Calculs auto'!AX$139-CONFIG!$D$7)/31,0)&gt;=ROUND('Charges variables (avancé)'!$J89,0),'Charges variables (avancé)'!$E89&lt;&gt;0),SUM(INDEX($C659:$BJ659,,IF((COLUMN(AX672)-COLUMN($C672)+1)&gt;('Charges variables (avancé)'!$I89+'Charges variables (avancé)'!$J89),(COLUMN(AX672)-COLUMN($C672)+1)-('Charges variables (avancé)'!$I89+'Charges variables (avancé)'!$J89),0)+1):INDEX($C659:$BJ659,,(COLUMN(AX672)-COLUMN($C672)+1)-'Charges variables (avancé)'!$J89)),0)</f>
        <v>0</v>
      </c>
      <c r="AY672" s="368">
        <f>IF(AND(ROUND(('Charges variables-Calculs auto'!AY$139-CONFIG!$D$7)/31,0)&gt;=ROUND('Charges variables (avancé)'!$J89,0),'Charges variables (avancé)'!$E89&lt;&gt;0),SUM(INDEX($C659:$BJ659,,IF((COLUMN(AY672)-COLUMN($C672)+1)&gt;('Charges variables (avancé)'!$I89+'Charges variables (avancé)'!$J89),(COLUMN(AY672)-COLUMN($C672)+1)-('Charges variables (avancé)'!$I89+'Charges variables (avancé)'!$J89),0)+1):INDEX($C659:$BJ659,,(COLUMN(AY672)-COLUMN($C672)+1)-'Charges variables (avancé)'!$J89)),0)</f>
        <v>0</v>
      </c>
      <c r="AZ672" s="368">
        <f>IF(AND(ROUND(('Charges variables-Calculs auto'!AZ$139-CONFIG!$D$7)/31,0)&gt;=ROUND('Charges variables (avancé)'!$J89,0),'Charges variables (avancé)'!$E89&lt;&gt;0),SUM(INDEX($C659:$BJ659,,IF((COLUMN(AZ672)-COLUMN($C672)+1)&gt;('Charges variables (avancé)'!$I89+'Charges variables (avancé)'!$J89),(COLUMN(AZ672)-COLUMN($C672)+1)-('Charges variables (avancé)'!$I89+'Charges variables (avancé)'!$J89),0)+1):INDEX($C659:$BJ659,,(COLUMN(AZ672)-COLUMN($C672)+1)-'Charges variables (avancé)'!$J89)),0)</f>
        <v>0</v>
      </c>
      <c r="BA672" s="368">
        <f>IF(AND(ROUND(('Charges variables-Calculs auto'!BA$139-CONFIG!$D$7)/31,0)&gt;=ROUND('Charges variables (avancé)'!$J89,0),'Charges variables (avancé)'!$E89&lt;&gt;0),SUM(INDEX($C659:$BJ659,,IF((COLUMN(BA672)-COLUMN($C672)+1)&gt;('Charges variables (avancé)'!$I89+'Charges variables (avancé)'!$J89),(COLUMN(BA672)-COLUMN($C672)+1)-('Charges variables (avancé)'!$I89+'Charges variables (avancé)'!$J89),0)+1):INDEX($C659:$BJ659,,(COLUMN(BA672)-COLUMN($C672)+1)-'Charges variables (avancé)'!$J89)),0)</f>
        <v>0</v>
      </c>
      <c r="BB672" s="368">
        <f>IF(AND(ROUND(('Charges variables-Calculs auto'!BB$139-CONFIG!$D$7)/31,0)&gt;=ROUND('Charges variables (avancé)'!$J89,0),'Charges variables (avancé)'!$E89&lt;&gt;0),SUM(INDEX($C659:$BJ659,,IF((COLUMN(BB672)-COLUMN($C672)+1)&gt;('Charges variables (avancé)'!$I89+'Charges variables (avancé)'!$J89),(COLUMN(BB672)-COLUMN($C672)+1)-('Charges variables (avancé)'!$I89+'Charges variables (avancé)'!$J89),0)+1):INDEX($C659:$BJ659,,(COLUMN(BB672)-COLUMN($C672)+1)-'Charges variables (avancé)'!$J89)),0)</f>
        <v>0</v>
      </c>
      <c r="BC672" s="368">
        <f>IF(AND(ROUND(('Charges variables-Calculs auto'!BC$139-CONFIG!$D$7)/31,0)&gt;=ROUND('Charges variables (avancé)'!$J89,0),'Charges variables (avancé)'!$E89&lt;&gt;0),SUM(INDEX($C659:$BJ659,,IF((COLUMN(BC672)-COLUMN($C672)+1)&gt;('Charges variables (avancé)'!$I89+'Charges variables (avancé)'!$J89),(COLUMN(BC672)-COLUMN($C672)+1)-('Charges variables (avancé)'!$I89+'Charges variables (avancé)'!$J89),0)+1):INDEX($C659:$BJ659,,(COLUMN(BC672)-COLUMN($C672)+1)-'Charges variables (avancé)'!$J89)),0)</f>
        <v>0</v>
      </c>
      <c r="BD672" s="368">
        <f>IF(AND(ROUND(('Charges variables-Calculs auto'!BD$139-CONFIG!$D$7)/31,0)&gt;=ROUND('Charges variables (avancé)'!$J89,0),'Charges variables (avancé)'!$E89&lt;&gt;0),SUM(INDEX($C659:$BJ659,,IF((COLUMN(BD672)-COLUMN($C672)+1)&gt;('Charges variables (avancé)'!$I89+'Charges variables (avancé)'!$J89),(COLUMN(BD672)-COLUMN($C672)+1)-('Charges variables (avancé)'!$I89+'Charges variables (avancé)'!$J89),0)+1):INDEX($C659:$BJ659,,(COLUMN(BD672)-COLUMN($C672)+1)-'Charges variables (avancé)'!$J89)),0)</f>
        <v>0</v>
      </c>
      <c r="BE672" s="368">
        <f>IF(AND(ROUND(('Charges variables-Calculs auto'!BE$139-CONFIG!$D$7)/31,0)&gt;=ROUND('Charges variables (avancé)'!$J89,0),'Charges variables (avancé)'!$E89&lt;&gt;0),SUM(INDEX($C659:$BJ659,,IF((COLUMN(BE672)-COLUMN($C672)+1)&gt;('Charges variables (avancé)'!$I89+'Charges variables (avancé)'!$J89),(COLUMN(BE672)-COLUMN($C672)+1)-('Charges variables (avancé)'!$I89+'Charges variables (avancé)'!$J89),0)+1):INDEX($C659:$BJ659,,(COLUMN(BE672)-COLUMN($C672)+1)-'Charges variables (avancé)'!$J89)),0)</f>
        <v>0</v>
      </c>
      <c r="BF672" s="368">
        <f>IF(AND(ROUND(('Charges variables-Calculs auto'!BF$139-CONFIG!$D$7)/31,0)&gt;=ROUND('Charges variables (avancé)'!$J89,0),'Charges variables (avancé)'!$E89&lt;&gt;0),SUM(INDEX($C659:$BJ659,,IF((COLUMN(BF672)-COLUMN($C672)+1)&gt;('Charges variables (avancé)'!$I89+'Charges variables (avancé)'!$J89),(COLUMN(BF672)-COLUMN($C672)+1)-('Charges variables (avancé)'!$I89+'Charges variables (avancé)'!$J89),0)+1):INDEX($C659:$BJ659,,(COLUMN(BF672)-COLUMN($C672)+1)-'Charges variables (avancé)'!$J89)),0)</f>
        <v>0</v>
      </c>
      <c r="BG672" s="368">
        <f>IF(AND(ROUND(('Charges variables-Calculs auto'!BG$139-CONFIG!$D$7)/31,0)&gt;=ROUND('Charges variables (avancé)'!$J89,0),'Charges variables (avancé)'!$E89&lt;&gt;0),SUM(INDEX($C659:$BJ659,,IF((COLUMN(BG672)-COLUMN($C672)+1)&gt;('Charges variables (avancé)'!$I89+'Charges variables (avancé)'!$J89),(COLUMN(BG672)-COLUMN($C672)+1)-('Charges variables (avancé)'!$I89+'Charges variables (avancé)'!$J89),0)+1):INDEX($C659:$BJ659,,(COLUMN(BG672)-COLUMN($C672)+1)-'Charges variables (avancé)'!$J89)),0)</f>
        <v>0</v>
      </c>
      <c r="BH672" s="368">
        <f>IF(AND(ROUND(('Charges variables-Calculs auto'!BH$139-CONFIG!$D$7)/31,0)&gt;=ROUND('Charges variables (avancé)'!$J89,0),'Charges variables (avancé)'!$E89&lt;&gt;0),SUM(INDEX($C659:$BJ659,,IF((COLUMN(BH672)-COLUMN($C672)+1)&gt;('Charges variables (avancé)'!$I89+'Charges variables (avancé)'!$J89),(COLUMN(BH672)-COLUMN($C672)+1)-('Charges variables (avancé)'!$I89+'Charges variables (avancé)'!$J89),0)+1):INDEX($C659:$BJ659,,(COLUMN(BH672)-COLUMN($C672)+1)-'Charges variables (avancé)'!$J89)),0)</f>
        <v>0</v>
      </c>
      <c r="BI672" s="368">
        <f>IF(AND(ROUND(('Charges variables-Calculs auto'!BI$139-CONFIG!$D$7)/31,0)&gt;=ROUND('Charges variables (avancé)'!$J89,0),'Charges variables (avancé)'!$E89&lt;&gt;0),SUM(INDEX($C659:$BJ659,,IF((COLUMN(BI672)-COLUMN($C672)+1)&gt;('Charges variables (avancé)'!$I89+'Charges variables (avancé)'!$J89),(COLUMN(BI672)-COLUMN($C672)+1)-('Charges variables (avancé)'!$I89+'Charges variables (avancé)'!$J89),0)+1):INDEX($C659:$BJ659,,(COLUMN(BI672)-COLUMN($C672)+1)-'Charges variables (avancé)'!$J89)),0)</f>
        <v>0</v>
      </c>
      <c r="BJ672" s="368">
        <f>IF(AND(ROUND(('Charges variables-Calculs auto'!BJ$139-CONFIG!$D$7)/31,0)&gt;=ROUND('Charges variables (avancé)'!$J89,0),'Charges variables (avancé)'!$E89&lt;&gt;0),SUM(INDEX($C659:$BJ659,,IF((COLUMN(BJ672)-COLUMN($C672)+1)&gt;('Charges variables (avancé)'!$I89+'Charges variables (avancé)'!$J89),(COLUMN(BJ672)-COLUMN($C672)+1)-('Charges variables (avancé)'!$I89+'Charges variables (avancé)'!$J89),0)+1):INDEX($C659:$BJ659,,(COLUMN(BJ672)-COLUMN($C672)+1)-'Charges variables (avancé)'!$J89)),0)</f>
        <v>0</v>
      </c>
    </row>
    <row r="673" spans="2:62" ht="15" customHeight="1">
      <c r="B673" s="369"/>
      <c r="C673" s="370"/>
      <c r="D673" s="370"/>
      <c r="E673" s="370"/>
      <c r="F673" s="370"/>
      <c r="G673" s="370"/>
      <c r="H673" s="370"/>
      <c r="I673" s="370"/>
      <c r="J673" s="370"/>
      <c r="K673" s="370"/>
      <c r="L673" s="370"/>
      <c r="M673" s="370"/>
      <c r="N673" s="370"/>
      <c r="O673" s="370"/>
      <c r="P673" s="370"/>
      <c r="Q673" s="370"/>
      <c r="R673" s="370"/>
      <c r="S673" s="370"/>
      <c r="T673" s="370"/>
      <c r="U673" s="370"/>
      <c r="V673" s="370"/>
      <c r="W673" s="370"/>
      <c r="X673" s="370"/>
      <c r="Y673" s="370"/>
      <c r="Z673" s="370"/>
      <c r="AA673" s="370"/>
      <c r="AB673" s="370"/>
      <c r="AC673" s="370"/>
      <c r="AD673" s="370"/>
      <c r="AE673" s="370"/>
      <c r="AF673" s="370"/>
      <c r="AG673" s="370"/>
      <c r="AH673" s="370"/>
      <c r="AI673" s="370"/>
      <c r="AJ673" s="370"/>
      <c r="AK673" s="370"/>
      <c r="AL673" s="370"/>
      <c r="AM673" s="370"/>
      <c r="AN673" s="370"/>
      <c r="AO673" s="370"/>
      <c r="AP673" s="370"/>
      <c r="AQ673" s="370"/>
      <c r="AR673" s="370"/>
      <c r="AS673" s="370"/>
      <c r="AT673" s="370"/>
      <c r="AU673" s="370"/>
      <c r="AV673" s="370"/>
      <c r="AW673" s="370"/>
      <c r="AX673" s="370"/>
      <c r="AY673" s="370"/>
      <c r="AZ673" s="370"/>
      <c r="BA673" s="370"/>
      <c r="BB673" s="370"/>
      <c r="BC673" s="370"/>
      <c r="BD673" s="370"/>
      <c r="BE673" s="370"/>
      <c r="BF673" s="370"/>
      <c r="BG673" s="370"/>
      <c r="BH673" s="370"/>
      <c r="BI673" s="370"/>
      <c r="BJ673" s="370"/>
    </row>
    <row r="674" spans="2:62" ht="15" customHeight="1">
      <c r="B674" s="104" t="s">
        <v>63</v>
      </c>
      <c r="C674" s="11"/>
      <c r="D674" s="11"/>
      <c r="E674" s="11"/>
      <c r="F674" s="32"/>
    </row>
    <row r="675" spans="2:62" ht="15" customHeight="1"/>
    <row r="676" spans="2:62" ht="15" customHeight="1">
      <c r="B676" s="81"/>
      <c r="C676" s="475" t="s">
        <v>18</v>
      </c>
      <c r="D676" s="476"/>
      <c r="E676" s="476"/>
      <c r="F676" s="476"/>
      <c r="G676" s="476"/>
      <c r="H676" s="476"/>
      <c r="I676" s="476"/>
      <c r="J676" s="476"/>
      <c r="K676" s="476"/>
      <c r="L676" s="476"/>
      <c r="M676" s="476"/>
      <c r="N676" s="476"/>
      <c r="O676" s="473" t="s">
        <v>19</v>
      </c>
      <c r="P676" s="473"/>
      <c r="Q676" s="473"/>
      <c r="R676" s="473"/>
      <c r="S676" s="473"/>
      <c r="T676" s="473"/>
      <c r="U676" s="473"/>
      <c r="V676" s="473"/>
      <c r="W676" s="473"/>
      <c r="X676" s="473"/>
      <c r="Y676" s="473"/>
      <c r="Z676" s="473"/>
      <c r="AA676" s="475" t="s">
        <v>20</v>
      </c>
      <c r="AB676" s="476"/>
      <c r="AC676" s="476"/>
      <c r="AD676" s="476"/>
      <c r="AE676" s="476"/>
      <c r="AF676" s="476"/>
      <c r="AG676" s="476"/>
      <c r="AH676" s="476"/>
      <c r="AI676" s="476"/>
      <c r="AJ676" s="476"/>
      <c r="AK676" s="476"/>
      <c r="AL676" s="476"/>
      <c r="AM676" s="473" t="s">
        <v>32</v>
      </c>
      <c r="AN676" s="473"/>
      <c r="AO676" s="473"/>
      <c r="AP676" s="473"/>
      <c r="AQ676" s="473"/>
      <c r="AR676" s="473"/>
      <c r="AS676" s="473"/>
      <c r="AT676" s="473"/>
      <c r="AU676" s="473"/>
      <c r="AV676" s="473"/>
      <c r="AW676" s="473"/>
      <c r="AX676" s="473"/>
      <c r="AY676" s="473" t="s">
        <v>33</v>
      </c>
      <c r="AZ676" s="473"/>
      <c r="BA676" s="473"/>
      <c r="BB676" s="473"/>
      <c r="BC676" s="473"/>
      <c r="BD676" s="473"/>
      <c r="BE676" s="473"/>
      <c r="BF676" s="473"/>
      <c r="BG676" s="473"/>
      <c r="BH676" s="473"/>
      <c r="BI676" s="473"/>
      <c r="BJ676" s="473"/>
    </row>
    <row r="677" spans="2:62" ht="15" customHeight="1">
      <c r="B677" s="83" t="s">
        <v>36</v>
      </c>
      <c r="C677" s="18">
        <f>CONFIG!$D$7</f>
        <v>41640</v>
      </c>
      <c r="D677" s="18">
        <f>DATE(YEAR(C677),MONTH(C677)+1,DAY(C677))</f>
        <v>41671</v>
      </c>
      <c r="E677" s="18">
        <f t="shared" ref="E677:BJ677" si="394">DATE(YEAR(D677),MONTH(D677)+1,DAY(D677))</f>
        <v>41699</v>
      </c>
      <c r="F677" s="18">
        <f t="shared" si="394"/>
        <v>41730</v>
      </c>
      <c r="G677" s="18">
        <f t="shared" si="394"/>
        <v>41760</v>
      </c>
      <c r="H677" s="18">
        <f t="shared" si="394"/>
        <v>41791</v>
      </c>
      <c r="I677" s="18">
        <f t="shared" si="394"/>
        <v>41821</v>
      </c>
      <c r="J677" s="18">
        <f t="shared" si="394"/>
        <v>41852</v>
      </c>
      <c r="K677" s="18">
        <f t="shared" si="394"/>
        <v>41883</v>
      </c>
      <c r="L677" s="18">
        <f t="shared" si="394"/>
        <v>41913</v>
      </c>
      <c r="M677" s="18">
        <f t="shared" si="394"/>
        <v>41944</v>
      </c>
      <c r="N677" s="18">
        <f t="shared" si="394"/>
        <v>41974</v>
      </c>
      <c r="O677" s="18">
        <f t="shared" si="394"/>
        <v>42005</v>
      </c>
      <c r="P677" s="18">
        <f t="shared" si="394"/>
        <v>42036</v>
      </c>
      <c r="Q677" s="18">
        <f t="shared" si="394"/>
        <v>42064</v>
      </c>
      <c r="R677" s="18">
        <f t="shared" si="394"/>
        <v>42095</v>
      </c>
      <c r="S677" s="18">
        <f t="shared" si="394"/>
        <v>42125</v>
      </c>
      <c r="T677" s="18">
        <f t="shared" si="394"/>
        <v>42156</v>
      </c>
      <c r="U677" s="18">
        <f t="shared" si="394"/>
        <v>42186</v>
      </c>
      <c r="V677" s="18">
        <f t="shared" si="394"/>
        <v>42217</v>
      </c>
      <c r="W677" s="18">
        <f t="shared" si="394"/>
        <v>42248</v>
      </c>
      <c r="X677" s="18">
        <f t="shared" si="394"/>
        <v>42278</v>
      </c>
      <c r="Y677" s="18">
        <f t="shared" si="394"/>
        <v>42309</v>
      </c>
      <c r="Z677" s="18">
        <f t="shared" si="394"/>
        <v>42339</v>
      </c>
      <c r="AA677" s="18">
        <f t="shared" si="394"/>
        <v>42370</v>
      </c>
      <c r="AB677" s="18">
        <f t="shared" si="394"/>
        <v>42401</v>
      </c>
      <c r="AC677" s="18">
        <f t="shared" si="394"/>
        <v>42430</v>
      </c>
      <c r="AD677" s="18">
        <f t="shared" si="394"/>
        <v>42461</v>
      </c>
      <c r="AE677" s="18">
        <f t="shared" si="394"/>
        <v>42491</v>
      </c>
      <c r="AF677" s="18">
        <f t="shared" si="394"/>
        <v>42522</v>
      </c>
      <c r="AG677" s="18">
        <f t="shared" si="394"/>
        <v>42552</v>
      </c>
      <c r="AH677" s="18">
        <f t="shared" si="394"/>
        <v>42583</v>
      </c>
      <c r="AI677" s="18">
        <f t="shared" si="394"/>
        <v>42614</v>
      </c>
      <c r="AJ677" s="18">
        <f t="shared" si="394"/>
        <v>42644</v>
      </c>
      <c r="AK677" s="18">
        <f t="shared" si="394"/>
        <v>42675</v>
      </c>
      <c r="AL677" s="18">
        <f t="shared" si="394"/>
        <v>42705</v>
      </c>
      <c r="AM677" s="18">
        <f t="shared" si="394"/>
        <v>42736</v>
      </c>
      <c r="AN677" s="18">
        <f t="shared" si="394"/>
        <v>42767</v>
      </c>
      <c r="AO677" s="18">
        <f t="shared" si="394"/>
        <v>42795</v>
      </c>
      <c r="AP677" s="18">
        <f t="shared" si="394"/>
        <v>42826</v>
      </c>
      <c r="AQ677" s="18">
        <f t="shared" si="394"/>
        <v>42856</v>
      </c>
      <c r="AR677" s="18">
        <f t="shared" si="394"/>
        <v>42887</v>
      </c>
      <c r="AS677" s="18">
        <f t="shared" si="394"/>
        <v>42917</v>
      </c>
      <c r="AT677" s="18">
        <f t="shared" si="394"/>
        <v>42948</v>
      </c>
      <c r="AU677" s="18">
        <f t="shared" si="394"/>
        <v>42979</v>
      </c>
      <c r="AV677" s="18">
        <f t="shared" si="394"/>
        <v>43009</v>
      </c>
      <c r="AW677" s="18">
        <f t="shared" si="394"/>
        <v>43040</v>
      </c>
      <c r="AX677" s="18">
        <f t="shared" si="394"/>
        <v>43070</v>
      </c>
      <c r="AY677" s="18">
        <f t="shared" si="394"/>
        <v>43101</v>
      </c>
      <c r="AZ677" s="18">
        <f t="shared" si="394"/>
        <v>43132</v>
      </c>
      <c r="BA677" s="18">
        <f t="shared" si="394"/>
        <v>43160</v>
      </c>
      <c r="BB677" s="18">
        <f t="shared" si="394"/>
        <v>43191</v>
      </c>
      <c r="BC677" s="18">
        <f t="shared" si="394"/>
        <v>43221</v>
      </c>
      <c r="BD677" s="18">
        <f t="shared" si="394"/>
        <v>43252</v>
      </c>
      <c r="BE677" s="18">
        <f t="shared" si="394"/>
        <v>43282</v>
      </c>
      <c r="BF677" s="18">
        <f t="shared" si="394"/>
        <v>43313</v>
      </c>
      <c r="BG677" s="18">
        <f t="shared" si="394"/>
        <v>43344</v>
      </c>
      <c r="BH677" s="18">
        <f t="shared" si="394"/>
        <v>43374</v>
      </c>
      <c r="BI677" s="18">
        <f t="shared" si="394"/>
        <v>43405</v>
      </c>
      <c r="BJ677" s="18">
        <f t="shared" si="394"/>
        <v>43435</v>
      </c>
    </row>
    <row r="678" spans="2:62" ht="15" customHeight="1">
      <c r="B678" s="366">
        <f>'Charges variables (avancé)'!$C$82</f>
        <v>0</v>
      </c>
      <c r="C678" s="341">
        <f>(('Charges variables (avancé)'!$L82*C652)+IF(ROUND(('Charges variables-Calculs auto'!C$152-CONFIG!$D$7)/31,0)&gt;=('Charges variables (avancé)'!$J82+'Charges variables (avancé)'!$K82),INDEX($C652:$BJ652,,COLUMN('Charges variables-Calculs auto'!C$152)-COLUMN('Charges variables-Calculs auto'!$C$152)+1-('Charges variables (avancé)'!$J82+'Charges variables (avancé)'!$K82)),0)*(1-'Charges variables (avancé)'!$L82))*'Charges variables (avancé)'!$D82</f>
        <v>0</v>
      </c>
      <c r="D678" s="341">
        <f>(('Charges variables (avancé)'!$L82*D652)+IF(ROUND(('Charges variables-Calculs auto'!D$152-CONFIG!$D$7)/31,0)&gt;=('Charges variables (avancé)'!$J82+'Charges variables (avancé)'!$K82),INDEX($C652:$BJ652,,COLUMN('Charges variables-Calculs auto'!D$152)-COLUMN('Charges variables-Calculs auto'!$C$152)+1-('Charges variables (avancé)'!$J82+'Charges variables (avancé)'!$K82)),0)*(1-'Charges variables (avancé)'!$L82))*'Charges variables (avancé)'!$D82</f>
        <v>0</v>
      </c>
      <c r="E678" s="341">
        <f>(('Charges variables (avancé)'!$L82*E652)+IF(ROUND(('Charges variables-Calculs auto'!E$152-CONFIG!$D$7)/31,0)&gt;=('Charges variables (avancé)'!$J82+'Charges variables (avancé)'!$K82),INDEX($C652:$BJ652,,COLUMN('Charges variables-Calculs auto'!E$152)-COLUMN('Charges variables-Calculs auto'!$C$152)+1-('Charges variables (avancé)'!$J82+'Charges variables (avancé)'!$K82)),0)*(1-'Charges variables (avancé)'!$L82))*'Charges variables (avancé)'!$D82</f>
        <v>0</v>
      </c>
      <c r="F678" s="341">
        <f>(('Charges variables (avancé)'!$L82*F652)+IF(ROUND(('Charges variables-Calculs auto'!F$152-CONFIG!$D$7)/31,0)&gt;=('Charges variables (avancé)'!$J82+'Charges variables (avancé)'!$K82),INDEX($C652:$BJ652,,COLUMN('Charges variables-Calculs auto'!F$152)-COLUMN('Charges variables-Calculs auto'!$C$152)+1-('Charges variables (avancé)'!$J82+'Charges variables (avancé)'!$K82)),0)*(1-'Charges variables (avancé)'!$L82))*'Charges variables (avancé)'!$D82</f>
        <v>0</v>
      </c>
      <c r="G678" s="341">
        <f>(('Charges variables (avancé)'!$L82*G652)+IF(ROUND(('Charges variables-Calculs auto'!G$152-CONFIG!$D$7)/31,0)&gt;=('Charges variables (avancé)'!$J82+'Charges variables (avancé)'!$K82),INDEX($C652:$BJ652,,COLUMN('Charges variables-Calculs auto'!G$152)-COLUMN('Charges variables-Calculs auto'!$C$152)+1-('Charges variables (avancé)'!$J82+'Charges variables (avancé)'!$K82)),0)*(1-'Charges variables (avancé)'!$L82))*'Charges variables (avancé)'!$D82</f>
        <v>0</v>
      </c>
      <c r="H678" s="341">
        <f>(('Charges variables (avancé)'!$L82*H652)+IF(ROUND(('Charges variables-Calculs auto'!H$152-CONFIG!$D$7)/31,0)&gt;=('Charges variables (avancé)'!$J82+'Charges variables (avancé)'!$K82),INDEX($C652:$BJ652,,COLUMN('Charges variables-Calculs auto'!H$152)-COLUMN('Charges variables-Calculs auto'!$C$152)+1-('Charges variables (avancé)'!$J82+'Charges variables (avancé)'!$K82)),0)*(1-'Charges variables (avancé)'!$L82))*'Charges variables (avancé)'!$D82</f>
        <v>0</v>
      </c>
      <c r="I678" s="341">
        <f>(('Charges variables (avancé)'!$L82*I652)+IF(ROUND(('Charges variables-Calculs auto'!I$152-CONFIG!$D$7)/31,0)&gt;=('Charges variables (avancé)'!$J82+'Charges variables (avancé)'!$K82),INDEX($C652:$BJ652,,COLUMN('Charges variables-Calculs auto'!I$152)-COLUMN('Charges variables-Calculs auto'!$C$152)+1-('Charges variables (avancé)'!$J82+'Charges variables (avancé)'!$K82)),0)*(1-'Charges variables (avancé)'!$L82))*'Charges variables (avancé)'!$D82</f>
        <v>0</v>
      </c>
      <c r="J678" s="341">
        <f>(('Charges variables (avancé)'!$L82*J652)+IF(ROUND(('Charges variables-Calculs auto'!J$152-CONFIG!$D$7)/31,0)&gt;=('Charges variables (avancé)'!$J82+'Charges variables (avancé)'!$K82),INDEX($C652:$BJ652,,COLUMN('Charges variables-Calculs auto'!J$152)-COLUMN('Charges variables-Calculs auto'!$C$152)+1-('Charges variables (avancé)'!$J82+'Charges variables (avancé)'!$K82)),0)*(1-'Charges variables (avancé)'!$L82))*'Charges variables (avancé)'!$D82</f>
        <v>0</v>
      </c>
      <c r="K678" s="341">
        <f>(('Charges variables (avancé)'!$L82*K652)+IF(ROUND(('Charges variables-Calculs auto'!K$152-CONFIG!$D$7)/31,0)&gt;=('Charges variables (avancé)'!$J82+'Charges variables (avancé)'!$K82),INDEX($C652:$BJ652,,COLUMN('Charges variables-Calculs auto'!K$152)-COLUMN('Charges variables-Calculs auto'!$C$152)+1-('Charges variables (avancé)'!$J82+'Charges variables (avancé)'!$K82)),0)*(1-'Charges variables (avancé)'!$L82))*'Charges variables (avancé)'!$D82</f>
        <v>0</v>
      </c>
      <c r="L678" s="341">
        <f>(('Charges variables (avancé)'!$L82*L652)+IF(ROUND(('Charges variables-Calculs auto'!L$152-CONFIG!$D$7)/31,0)&gt;=('Charges variables (avancé)'!$J82+'Charges variables (avancé)'!$K82),INDEX($C652:$BJ652,,COLUMN('Charges variables-Calculs auto'!L$152)-COLUMN('Charges variables-Calculs auto'!$C$152)+1-('Charges variables (avancé)'!$J82+'Charges variables (avancé)'!$K82)),0)*(1-'Charges variables (avancé)'!$L82))*'Charges variables (avancé)'!$D82</f>
        <v>0</v>
      </c>
      <c r="M678" s="341">
        <f>(('Charges variables (avancé)'!$L82*M652)+IF(ROUND(('Charges variables-Calculs auto'!M$152-CONFIG!$D$7)/31,0)&gt;=('Charges variables (avancé)'!$J82+'Charges variables (avancé)'!$K82),INDEX($C652:$BJ652,,COLUMN('Charges variables-Calculs auto'!M$152)-COLUMN('Charges variables-Calculs auto'!$C$152)+1-('Charges variables (avancé)'!$J82+'Charges variables (avancé)'!$K82)),0)*(1-'Charges variables (avancé)'!$L82))*'Charges variables (avancé)'!$D82</f>
        <v>0</v>
      </c>
      <c r="N678" s="341">
        <f>(('Charges variables (avancé)'!$L82*N652)+IF(ROUND(('Charges variables-Calculs auto'!N$152-CONFIG!$D$7)/31,0)&gt;=('Charges variables (avancé)'!$J82+'Charges variables (avancé)'!$K82),INDEX($C652:$BJ652,,COLUMN('Charges variables-Calculs auto'!N$152)-COLUMN('Charges variables-Calculs auto'!$C$152)+1-('Charges variables (avancé)'!$J82+'Charges variables (avancé)'!$K82)),0)*(1-'Charges variables (avancé)'!$L82))*'Charges variables (avancé)'!$D82</f>
        <v>0</v>
      </c>
      <c r="O678" s="341">
        <f>(('Charges variables (avancé)'!$L82*O652)+IF(ROUND(('Charges variables-Calculs auto'!O$152-CONFIG!$D$7)/31,0)&gt;=('Charges variables (avancé)'!$J82+'Charges variables (avancé)'!$K82),INDEX($C652:$BJ652,,COLUMN('Charges variables-Calculs auto'!O$152)-COLUMN('Charges variables-Calculs auto'!$C$152)+1-('Charges variables (avancé)'!$J82+'Charges variables (avancé)'!$K82)),0)*(1-'Charges variables (avancé)'!$L82))*'Charges variables (avancé)'!$X82</f>
        <v>0</v>
      </c>
      <c r="P678" s="341">
        <f>(('Charges variables (avancé)'!$L82*P652)+IF(ROUND(('Charges variables-Calculs auto'!P$152-CONFIG!$D$7)/31,0)&gt;=('Charges variables (avancé)'!$J82+'Charges variables (avancé)'!$K82),INDEX($C652:$BJ652,,COLUMN('Charges variables-Calculs auto'!P$152)-COLUMN('Charges variables-Calculs auto'!$C$152)+1-('Charges variables (avancé)'!$J82+'Charges variables (avancé)'!$K82)),0)*(1-'Charges variables (avancé)'!$L82))*'Charges variables (avancé)'!$X82</f>
        <v>0</v>
      </c>
      <c r="Q678" s="341">
        <f>(('Charges variables (avancé)'!$L82*Q652)+IF(ROUND(('Charges variables-Calculs auto'!Q$152-CONFIG!$D$7)/31,0)&gt;=('Charges variables (avancé)'!$J82+'Charges variables (avancé)'!$K82),INDEX($C652:$BJ652,,COLUMN('Charges variables-Calculs auto'!Q$152)-COLUMN('Charges variables-Calculs auto'!$C$152)+1-('Charges variables (avancé)'!$J82+'Charges variables (avancé)'!$K82)),0)*(1-'Charges variables (avancé)'!$L82))*'Charges variables (avancé)'!$X82</f>
        <v>0</v>
      </c>
      <c r="R678" s="341">
        <f>(('Charges variables (avancé)'!$L82*R652)+IF(ROUND(('Charges variables-Calculs auto'!R$152-CONFIG!$D$7)/31,0)&gt;=('Charges variables (avancé)'!$J82+'Charges variables (avancé)'!$K82),INDEX($C652:$BJ652,,COLUMN('Charges variables-Calculs auto'!R$152)-COLUMN('Charges variables-Calculs auto'!$C$152)+1-('Charges variables (avancé)'!$J82+'Charges variables (avancé)'!$K82)),0)*(1-'Charges variables (avancé)'!$L82))*'Charges variables (avancé)'!$X82</f>
        <v>0</v>
      </c>
      <c r="S678" s="341">
        <f>(('Charges variables (avancé)'!$L82*S652)+IF(ROUND(('Charges variables-Calculs auto'!S$152-CONFIG!$D$7)/31,0)&gt;=('Charges variables (avancé)'!$J82+'Charges variables (avancé)'!$K82),INDEX($C652:$BJ652,,COLUMN('Charges variables-Calculs auto'!S$152)-COLUMN('Charges variables-Calculs auto'!$C$152)+1-('Charges variables (avancé)'!$J82+'Charges variables (avancé)'!$K82)),0)*(1-'Charges variables (avancé)'!$L82))*'Charges variables (avancé)'!$X82</f>
        <v>0</v>
      </c>
      <c r="T678" s="341">
        <f>(('Charges variables (avancé)'!$L82*T652)+IF(ROUND(('Charges variables-Calculs auto'!T$152-CONFIG!$D$7)/31,0)&gt;=('Charges variables (avancé)'!$J82+'Charges variables (avancé)'!$K82),INDEX($C652:$BJ652,,COLUMN('Charges variables-Calculs auto'!T$152)-COLUMN('Charges variables-Calculs auto'!$C$152)+1-('Charges variables (avancé)'!$J82+'Charges variables (avancé)'!$K82)),0)*(1-'Charges variables (avancé)'!$L82))*'Charges variables (avancé)'!$X82</f>
        <v>0</v>
      </c>
      <c r="U678" s="341">
        <f>(('Charges variables (avancé)'!$L82*U652)+IF(ROUND(('Charges variables-Calculs auto'!U$152-CONFIG!$D$7)/31,0)&gt;=('Charges variables (avancé)'!$J82+'Charges variables (avancé)'!$K82),INDEX($C652:$BJ652,,COLUMN('Charges variables-Calculs auto'!U$152)-COLUMN('Charges variables-Calculs auto'!$C$152)+1-('Charges variables (avancé)'!$J82+'Charges variables (avancé)'!$K82)),0)*(1-'Charges variables (avancé)'!$L82))*'Charges variables (avancé)'!$X82</f>
        <v>0</v>
      </c>
      <c r="V678" s="341">
        <f>(('Charges variables (avancé)'!$L82*V652)+IF(ROUND(('Charges variables-Calculs auto'!V$152-CONFIG!$D$7)/31,0)&gt;=('Charges variables (avancé)'!$J82+'Charges variables (avancé)'!$K82),INDEX($C652:$BJ652,,COLUMN('Charges variables-Calculs auto'!V$152)-COLUMN('Charges variables-Calculs auto'!$C$152)+1-('Charges variables (avancé)'!$J82+'Charges variables (avancé)'!$K82)),0)*(1-'Charges variables (avancé)'!$L82))*'Charges variables (avancé)'!$X82</f>
        <v>0</v>
      </c>
      <c r="W678" s="341">
        <f>(('Charges variables (avancé)'!$L82*W652)+IF(ROUND(('Charges variables-Calculs auto'!W$152-CONFIG!$D$7)/31,0)&gt;=('Charges variables (avancé)'!$J82+'Charges variables (avancé)'!$K82),INDEX($C652:$BJ652,,COLUMN('Charges variables-Calculs auto'!W$152)-COLUMN('Charges variables-Calculs auto'!$C$152)+1-('Charges variables (avancé)'!$J82+'Charges variables (avancé)'!$K82)),0)*(1-'Charges variables (avancé)'!$L82))*'Charges variables (avancé)'!$X82</f>
        <v>0</v>
      </c>
      <c r="X678" s="341">
        <f>(('Charges variables (avancé)'!$L82*X652)+IF(ROUND(('Charges variables-Calculs auto'!X$152-CONFIG!$D$7)/31,0)&gt;=('Charges variables (avancé)'!$J82+'Charges variables (avancé)'!$K82),INDEX($C652:$BJ652,,COLUMN('Charges variables-Calculs auto'!X$152)-COLUMN('Charges variables-Calculs auto'!$C$152)+1-('Charges variables (avancé)'!$J82+'Charges variables (avancé)'!$K82)),0)*(1-'Charges variables (avancé)'!$L82))*'Charges variables (avancé)'!$X82</f>
        <v>0</v>
      </c>
      <c r="Y678" s="341">
        <f>(('Charges variables (avancé)'!$L82*Y652)+IF(ROUND(('Charges variables-Calculs auto'!Y$152-CONFIG!$D$7)/31,0)&gt;=('Charges variables (avancé)'!$J82+'Charges variables (avancé)'!$K82),INDEX($C652:$BJ652,,COLUMN('Charges variables-Calculs auto'!Y$152)-COLUMN('Charges variables-Calculs auto'!$C$152)+1-('Charges variables (avancé)'!$J82+'Charges variables (avancé)'!$K82)),0)*(1-'Charges variables (avancé)'!$L82))*'Charges variables (avancé)'!$X82</f>
        <v>0</v>
      </c>
      <c r="Z678" s="341">
        <f>(('Charges variables (avancé)'!$L82*Z652)+IF(ROUND(('Charges variables-Calculs auto'!Z$152-CONFIG!$D$7)/31,0)&gt;=('Charges variables (avancé)'!$J82+'Charges variables (avancé)'!$K82),INDEX($C652:$BJ652,,COLUMN('Charges variables-Calculs auto'!Z$152)-COLUMN('Charges variables-Calculs auto'!$C$152)+1-('Charges variables (avancé)'!$J82+'Charges variables (avancé)'!$K82)),0)*(1-'Charges variables (avancé)'!$L82))*'Charges variables (avancé)'!$X82</f>
        <v>0</v>
      </c>
      <c r="AA678" s="341">
        <f>(('Charges variables (avancé)'!$L82*AA652)+IF(ROUND(('Charges variables-Calculs auto'!AA$152-CONFIG!$D$7)/31,0)&gt;=('Charges variables (avancé)'!$J82+'Charges variables (avancé)'!$K82),INDEX($C652:$BJ652,,COLUMN('Charges variables-Calculs auto'!AA$152)-COLUMN('Charges variables-Calculs auto'!$C$152)+1-('Charges variables (avancé)'!$J82+'Charges variables (avancé)'!$K82)),0)*(1-'Charges variables (avancé)'!$L82))*'Charges variables (avancé)'!$Z82</f>
        <v>0</v>
      </c>
      <c r="AB678" s="341">
        <f>(('Charges variables (avancé)'!$L82*AB652)+IF(ROUND(('Charges variables-Calculs auto'!AB$152-CONFIG!$D$7)/31,0)&gt;=('Charges variables (avancé)'!$J82+'Charges variables (avancé)'!$K82),INDEX($C652:$BJ652,,COLUMN('Charges variables-Calculs auto'!AB$152)-COLUMN('Charges variables-Calculs auto'!$C$152)+1-('Charges variables (avancé)'!$J82+'Charges variables (avancé)'!$K82)),0)*(1-'Charges variables (avancé)'!$L82))*'Charges variables (avancé)'!$Z82</f>
        <v>0</v>
      </c>
      <c r="AC678" s="341">
        <f>(('Charges variables (avancé)'!$L82*AC652)+IF(ROUND(('Charges variables-Calculs auto'!AC$152-CONFIG!$D$7)/31,0)&gt;=('Charges variables (avancé)'!$J82+'Charges variables (avancé)'!$K82),INDEX($C652:$BJ652,,COLUMN('Charges variables-Calculs auto'!AC$152)-COLUMN('Charges variables-Calculs auto'!$C$152)+1-('Charges variables (avancé)'!$J82+'Charges variables (avancé)'!$K82)),0)*(1-'Charges variables (avancé)'!$L82))*'Charges variables (avancé)'!$Z82</f>
        <v>0</v>
      </c>
      <c r="AD678" s="341">
        <f>(('Charges variables (avancé)'!$L82*AD652)+IF(ROUND(('Charges variables-Calculs auto'!AD$152-CONFIG!$D$7)/31,0)&gt;=('Charges variables (avancé)'!$J82+'Charges variables (avancé)'!$K82),INDEX($C652:$BJ652,,COLUMN('Charges variables-Calculs auto'!AD$152)-COLUMN('Charges variables-Calculs auto'!$C$152)+1-('Charges variables (avancé)'!$J82+'Charges variables (avancé)'!$K82)),0)*(1-'Charges variables (avancé)'!$L82))*'Charges variables (avancé)'!$Z82</f>
        <v>0</v>
      </c>
      <c r="AE678" s="341">
        <f>(('Charges variables (avancé)'!$L82*AE652)+IF(ROUND(('Charges variables-Calculs auto'!AE$152-CONFIG!$D$7)/31,0)&gt;=('Charges variables (avancé)'!$J82+'Charges variables (avancé)'!$K82),INDEX($C652:$BJ652,,COLUMN('Charges variables-Calculs auto'!AE$152)-COLUMN('Charges variables-Calculs auto'!$C$152)+1-('Charges variables (avancé)'!$J82+'Charges variables (avancé)'!$K82)),0)*(1-'Charges variables (avancé)'!$L82))*'Charges variables (avancé)'!$Z82</f>
        <v>0</v>
      </c>
      <c r="AF678" s="341">
        <f>(('Charges variables (avancé)'!$L82*AF652)+IF(ROUND(('Charges variables-Calculs auto'!AF$152-CONFIG!$D$7)/31,0)&gt;=('Charges variables (avancé)'!$J82+'Charges variables (avancé)'!$K82),INDEX($C652:$BJ652,,COLUMN('Charges variables-Calculs auto'!AF$152)-COLUMN('Charges variables-Calculs auto'!$C$152)+1-('Charges variables (avancé)'!$J82+'Charges variables (avancé)'!$K82)),0)*(1-'Charges variables (avancé)'!$L82))*'Charges variables (avancé)'!$Z82</f>
        <v>0</v>
      </c>
      <c r="AG678" s="341">
        <f>(('Charges variables (avancé)'!$L82*AG652)+IF(ROUND(('Charges variables-Calculs auto'!AG$152-CONFIG!$D$7)/31,0)&gt;=('Charges variables (avancé)'!$J82+'Charges variables (avancé)'!$K82),INDEX($C652:$BJ652,,COLUMN('Charges variables-Calculs auto'!AG$152)-COLUMN('Charges variables-Calculs auto'!$C$152)+1-('Charges variables (avancé)'!$J82+'Charges variables (avancé)'!$K82)),0)*(1-'Charges variables (avancé)'!$L82))*'Charges variables (avancé)'!$Z82</f>
        <v>0</v>
      </c>
      <c r="AH678" s="341">
        <f>(('Charges variables (avancé)'!$L82*AH652)+IF(ROUND(('Charges variables-Calculs auto'!AH$152-CONFIG!$D$7)/31,0)&gt;=('Charges variables (avancé)'!$J82+'Charges variables (avancé)'!$K82),INDEX($C652:$BJ652,,COLUMN('Charges variables-Calculs auto'!AH$152)-COLUMN('Charges variables-Calculs auto'!$C$152)+1-('Charges variables (avancé)'!$J82+'Charges variables (avancé)'!$K82)),0)*(1-'Charges variables (avancé)'!$L82))*'Charges variables (avancé)'!$Z82</f>
        <v>0</v>
      </c>
      <c r="AI678" s="341">
        <f>(('Charges variables (avancé)'!$L82*AI652)+IF(ROUND(('Charges variables-Calculs auto'!AI$152-CONFIG!$D$7)/31,0)&gt;=('Charges variables (avancé)'!$J82+'Charges variables (avancé)'!$K82),INDEX($C652:$BJ652,,COLUMN('Charges variables-Calculs auto'!AI$152)-COLUMN('Charges variables-Calculs auto'!$C$152)+1-('Charges variables (avancé)'!$J82+'Charges variables (avancé)'!$K82)),0)*(1-'Charges variables (avancé)'!$L82))*'Charges variables (avancé)'!$Z82</f>
        <v>0</v>
      </c>
      <c r="AJ678" s="341">
        <f>(('Charges variables (avancé)'!$L82*AJ652)+IF(ROUND(('Charges variables-Calculs auto'!AJ$152-CONFIG!$D$7)/31,0)&gt;=('Charges variables (avancé)'!$J82+'Charges variables (avancé)'!$K82),INDEX($C652:$BJ652,,COLUMN('Charges variables-Calculs auto'!AJ$152)-COLUMN('Charges variables-Calculs auto'!$C$152)+1-('Charges variables (avancé)'!$J82+'Charges variables (avancé)'!$K82)),0)*(1-'Charges variables (avancé)'!$L82))*'Charges variables (avancé)'!$Z82</f>
        <v>0</v>
      </c>
      <c r="AK678" s="341">
        <f>(('Charges variables (avancé)'!$L82*AK652)+IF(ROUND(('Charges variables-Calculs auto'!AK$152-CONFIG!$D$7)/31,0)&gt;=('Charges variables (avancé)'!$J82+'Charges variables (avancé)'!$K82),INDEX($C652:$BJ652,,COLUMN('Charges variables-Calculs auto'!AK$152)-COLUMN('Charges variables-Calculs auto'!$C$152)+1-('Charges variables (avancé)'!$J82+'Charges variables (avancé)'!$K82)),0)*(1-'Charges variables (avancé)'!$L82))*'Charges variables (avancé)'!$Z82</f>
        <v>0</v>
      </c>
      <c r="AL678" s="341">
        <f>(('Charges variables (avancé)'!$L82*AL652)+IF(ROUND(('Charges variables-Calculs auto'!AL$152-CONFIG!$D$7)/31,0)&gt;=('Charges variables (avancé)'!$J82+'Charges variables (avancé)'!$K82),INDEX($C652:$BJ652,,COLUMN('Charges variables-Calculs auto'!AL$152)-COLUMN('Charges variables-Calculs auto'!$C$152)+1-('Charges variables (avancé)'!$J82+'Charges variables (avancé)'!$K82)),0)*(1-'Charges variables (avancé)'!$L82))*'Charges variables (avancé)'!$Z82</f>
        <v>0</v>
      </c>
      <c r="AM678" s="341">
        <f>(('Charges variables (avancé)'!$L82*AM652)+IF(ROUND(('Charges variables-Calculs auto'!AM$152-CONFIG!$D$7)/31,0)&gt;=('Charges variables (avancé)'!$J82+'Charges variables (avancé)'!$K82),INDEX($C652:$BJ652,,COLUMN('Charges variables-Calculs auto'!AM$152)-COLUMN('Charges variables-Calculs auto'!$C$152)+1-('Charges variables (avancé)'!$J82+'Charges variables (avancé)'!$K82)),0)*(1-'Charges variables (avancé)'!$L82))*'Charges variables (avancé)'!$AB82</f>
        <v>0</v>
      </c>
      <c r="AN678" s="341">
        <f>(('Charges variables (avancé)'!$L82*AN652)+IF(ROUND(('Charges variables-Calculs auto'!AN$152-CONFIG!$D$7)/31,0)&gt;=('Charges variables (avancé)'!$J82+'Charges variables (avancé)'!$K82),INDEX($C652:$BJ652,,COLUMN('Charges variables-Calculs auto'!AN$152)-COLUMN('Charges variables-Calculs auto'!$C$152)+1-('Charges variables (avancé)'!$J82+'Charges variables (avancé)'!$K82)),0)*(1-'Charges variables (avancé)'!$L82))*'Charges variables (avancé)'!$AB82</f>
        <v>0</v>
      </c>
      <c r="AO678" s="341">
        <f>(('Charges variables (avancé)'!$L82*AO652)+IF(ROUND(('Charges variables-Calculs auto'!AO$152-CONFIG!$D$7)/31,0)&gt;=('Charges variables (avancé)'!$J82+'Charges variables (avancé)'!$K82),INDEX($C652:$BJ652,,COLUMN('Charges variables-Calculs auto'!AO$152)-COLUMN('Charges variables-Calculs auto'!$C$152)+1-('Charges variables (avancé)'!$J82+'Charges variables (avancé)'!$K82)),0)*(1-'Charges variables (avancé)'!$L82))*'Charges variables (avancé)'!$AB82</f>
        <v>0</v>
      </c>
      <c r="AP678" s="341">
        <f>(('Charges variables (avancé)'!$L82*AP652)+IF(ROUND(('Charges variables-Calculs auto'!AP$152-CONFIG!$D$7)/31,0)&gt;=('Charges variables (avancé)'!$J82+'Charges variables (avancé)'!$K82),INDEX($C652:$BJ652,,COLUMN('Charges variables-Calculs auto'!AP$152)-COLUMN('Charges variables-Calculs auto'!$C$152)+1-('Charges variables (avancé)'!$J82+'Charges variables (avancé)'!$K82)),0)*(1-'Charges variables (avancé)'!$L82))*'Charges variables (avancé)'!$AB82</f>
        <v>0</v>
      </c>
      <c r="AQ678" s="341">
        <f>(('Charges variables (avancé)'!$L82*AQ652)+IF(ROUND(('Charges variables-Calculs auto'!AQ$152-CONFIG!$D$7)/31,0)&gt;=('Charges variables (avancé)'!$J82+'Charges variables (avancé)'!$K82),INDEX($C652:$BJ652,,COLUMN('Charges variables-Calculs auto'!AQ$152)-COLUMN('Charges variables-Calculs auto'!$C$152)+1-('Charges variables (avancé)'!$J82+'Charges variables (avancé)'!$K82)),0)*(1-'Charges variables (avancé)'!$L82))*'Charges variables (avancé)'!$AB82</f>
        <v>0</v>
      </c>
      <c r="AR678" s="341">
        <f>(('Charges variables (avancé)'!$L82*AR652)+IF(ROUND(('Charges variables-Calculs auto'!AR$152-CONFIG!$D$7)/31,0)&gt;=('Charges variables (avancé)'!$J82+'Charges variables (avancé)'!$K82),INDEX($C652:$BJ652,,COLUMN('Charges variables-Calculs auto'!AR$152)-COLUMN('Charges variables-Calculs auto'!$C$152)+1-('Charges variables (avancé)'!$J82+'Charges variables (avancé)'!$K82)),0)*(1-'Charges variables (avancé)'!$L82))*'Charges variables (avancé)'!$AB82</f>
        <v>0</v>
      </c>
      <c r="AS678" s="341">
        <f>(('Charges variables (avancé)'!$L82*AS652)+IF(ROUND(('Charges variables-Calculs auto'!AS$152-CONFIG!$D$7)/31,0)&gt;=('Charges variables (avancé)'!$J82+'Charges variables (avancé)'!$K82),INDEX($C652:$BJ652,,COLUMN('Charges variables-Calculs auto'!AS$152)-COLUMN('Charges variables-Calculs auto'!$C$152)+1-('Charges variables (avancé)'!$J82+'Charges variables (avancé)'!$K82)),0)*(1-'Charges variables (avancé)'!$L82))*'Charges variables (avancé)'!$AB82</f>
        <v>0</v>
      </c>
      <c r="AT678" s="341">
        <f>(('Charges variables (avancé)'!$L82*AT652)+IF(ROUND(('Charges variables-Calculs auto'!AT$152-CONFIG!$D$7)/31,0)&gt;=('Charges variables (avancé)'!$J82+'Charges variables (avancé)'!$K82),INDEX($C652:$BJ652,,COLUMN('Charges variables-Calculs auto'!AT$152)-COLUMN('Charges variables-Calculs auto'!$C$152)+1-('Charges variables (avancé)'!$J82+'Charges variables (avancé)'!$K82)),0)*(1-'Charges variables (avancé)'!$L82))*'Charges variables (avancé)'!$AB82</f>
        <v>0</v>
      </c>
      <c r="AU678" s="341">
        <f>(('Charges variables (avancé)'!$L82*AU652)+IF(ROUND(('Charges variables-Calculs auto'!AU$152-CONFIG!$D$7)/31,0)&gt;=('Charges variables (avancé)'!$J82+'Charges variables (avancé)'!$K82),INDEX($C652:$BJ652,,COLUMN('Charges variables-Calculs auto'!AU$152)-COLUMN('Charges variables-Calculs auto'!$C$152)+1-('Charges variables (avancé)'!$J82+'Charges variables (avancé)'!$K82)),0)*(1-'Charges variables (avancé)'!$L82))*'Charges variables (avancé)'!$AB82</f>
        <v>0</v>
      </c>
      <c r="AV678" s="341">
        <f>(('Charges variables (avancé)'!$L82*AV652)+IF(ROUND(('Charges variables-Calculs auto'!AV$152-CONFIG!$D$7)/31,0)&gt;=('Charges variables (avancé)'!$J82+'Charges variables (avancé)'!$K82),INDEX($C652:$BJ652,,COLUMN('Charges variables-Calculs auto'!AV$152)-COLUMN('Charges variables-Calculs auto'!$C$152)+1-('Charges variables (avancé)'!$J82+'Charges variables (avancé)'!$K82)),0)*(1-'Charges variables (avancé)'!$L82))*'Charges variables (avancé)'!$AB82</f>
        <v>0</v>
      </c>
      <c r="AW678" s="341">
        <f>(('Charges variables (avancé)'!$L82*AW652)+IF(ROUND(('Charges variables-Calculs auto'!AW$152-CONFIG!$D$7)/31,0)&gt;=('Charges variables (avancé)'!$J82+'Charges variables (avancé)'!$K82),INDEX($C652:$BJ652,,COLUMN('Charges variables-Calculs auto'!AW$152)-COLUMN('Charges variables-Calculs auto'!$C$152)+1-('Charges variables (avancé)'!$J82+'Charges variables (avancé)'!$K82)),0)*(1-'Charges variables (avancé)'!$L82))*'Charges variables (avancé)'!$AB82</f>
        <v>0</v>
      </c>
      <c r="AX678" s="341">
        <f>(('Charges variables (avancé)'!$L82*AX652)+IF(ROUND(('Charges variables-Calculs auto'!AX$152-CONFIG!$D$7)/31,0)&gt;=('Charges variables (avancé)'!$J82+'Charges variables (avancé)'!$K82),INDEX($C652:$BJ652,,COLUMN('Charges variables-Calculs auto'!AX$152)-COLUMN('Charges variables-Calculs auto'!$C$152)+1-('Charges variables (avancé)'!$J82+'Charges variables (avancé)'!$K82)),0)*(1-'Charges variables (avancé)'!$L82))*'Charges variables (avancé)'!$AB82</f>
        <v>0</v>
      </c>
      <c r="AY678" s="341">
        <f>(('Charges variables (avancé)'!$L82*AY652)+IF(ROUND(('Charges variables-Calculs auto'!AY$152-CONFIG!$D$7)/31,0)&gt;=('Charges variables (avancé)'!$J82+'Charges variables (avancé)'!$K82),INDEX($C652:$BJ652,,COLUMN('Charges variables-Calculs auto'!AY$152)-COLUMN('Charges variables-Calculs auto'!$C$152)+1-('Charges variables (avancé)'!$J82+'Charges variables (avancé)'!$K82)),0)*(1-'Charges variables (avancé)'!$L82))*'Charges variables (avancé)'!$AD82</f>
        <v>0</v>
      </c>
      <c r="AZ678" s="341">
        <f>(('Charges variables (avancé)'!$L82*AZ652)+IF(ROUND(('Charges variables-Calculs auto'!AZ$152-CONFIG!$D$7)/31,0)&gt;=('Charges variables (avancé)'!$J82+'Charges variables (avancé)'!$K82),INDEX($C652:$BJ652,,COLUMN('Charges variables-Calculs auto'!AZ$152)-COLUMN('Charges variables-Calculs auto'!$C$152)+1-('Charges variables (avancé)'!$J82+'Charges variables (avancé)'!$K82)),0)*(1-'Charges variables (avancé)'!$L82))*'Charges variables (avancé)'!$AD82</f>
        <v>0</v>
      </c>
      <c r="BA678" s="341">
        <f>(('Charges variables (avancé)'!$L82*BA652)+IF(ROUND(('Charges variables-Calculs auto'!BA$152-CONFIG!$D$7)/31,0)&gt;=('Charges variables (avancé)'!$J82+'Charges variables (avancé)'!$K82),INDEX($C652:$BJ652,,COLUMN('Charges variables-Calculs auto'!BA$152)-COLUMN('Charges variables-Calculs auto'!$C$152)+1-('Charges variables (avancé)'!$J82+'Charges variables (avancé)'!$K82)),0)*(1-'Charges variables (avancé)'!$L82))*'Charges variables (avancé)'!$AD82</f>
        <v>0</v>
      </c>
      <c r="BB678" s="341">
        <f>(('Charges variables (avancé)'!$L82*BB652)+IF(ROUND(('Charges variables-Calculs auto'!BB$152-CONFIG!$D$7)/31,0)&gt;=('Charges variables (avancé)'!$J82+'Charges variables (avancé)'!$K82),INDEX($C652:$BJ652,,COLUMN('Charges variables-Calculs auto'!BB$152)-COLUMN('Charges variables-Calculs auto'!$C$152)+1-('Charges variables (avancé)'!$J82+'Charges variables (avancé)'!$K82)),0)*(1-'Charges variables (avancé)'!$L82))*'Charges variables (avancé)'!$AD82</f>
        <v>0</v>
      </c>
      <c r="BC678" s="341">
        <f>(('Charges variables (avancé)'!$L82*BC652)+IF(ROUND(('Charges variables-Calculs auto'!BC$152-CONFIG!$D$7)/31,0)&gt;=('Charges variables (avancé)'!$J82+'Charges variables (avancé)'!$K82),INDEX($C652:$BJ652,,COLUMN('Charges variables-Calculs auto'!BC$152)-COLUMN('Charges variables-Calculs auto'!$C$152)+1-('Charges variables (avancé)'!$J82+'Charges variables (avancé)'!$K82)),0)*(1-'Charges variables (avancé)'!$L82))*'Charges variables (avancé)'!$AD82</f>
        <v>0</v>
      </c>
      <c r="BD678" s="341">
        <f>(('Charges variables (avancé)'!$L82*BD652)+IF(ROUND(('Charges variables-Calculs auto'!BD$152-CONFIG!$D$7)/31,0)&gt;=('Charges variables (avancé)'!$J82+'Charges variables (avancé)'!$K82),INDEX($C652:$BJ652,,COLUMN('Charges variables-Calculs auto'!BD$152)-COLUMN('Charges variables-Calculs auto'!$C$152)+1-('Charges variables (avancé)'!$J82+'Charges variables (avancé)'!$K82)),0)*(1-'Charges variables (avancé)'!$L82))*'Charges variables (avancé)'!$AD82</f>
        <v>0</v>
      </c>
      <c r="BE678" s="341">
        <f>(('Charges variables (avancé)'!$L82*BE652)+IF(ROUND(('Charges variables-Calculs auto'!BE$152-CONFIG!$D$7)/31,0)&gt;=('Charges variables (avancé)'!$J82+'Charges variables (avancé)'!$K82),INDEX($C652:$BJ652,,COLUMN('Charges variables-Calculs auto'!BE$152)-COLUMN('Charges variables-Calculs auto'!$C$152)+1-('Charges variables (avancé)'!$J82+'Charges variables (avancé)'!$K82)),0)*(1-'Charges variables (avancé)'!$L82))*'Charges variables (avancé)'!$AD82</f>
        <v>0</v>
      </c>
      <c r="BF678" s="341">
        <f>(('Charges variables (avancé)'!$L82*BF652)+IF(ROUND(('Charges variables-Calculs auto'!BF$152-CONFIG!$D$7)/31,0)&gt;=('Charges variables (avancé)'!$J82+'Charges variables (avancé)'!$K82),INDEX($C652:$BJ652,,COLUMN('Charges variables-Calculs auto'!BF$152)-COLUMN('Charges variables-Calculs auto'!$C$152)+1-('Charges variables (avancé)'!$J82+'Charges variables (avancé)'!$K82)),0)*(1-'Charges variables (avancé)'!$L82))*'Charges variables (avancé)'!$AD82</f>
        <v>0</v>
      </c>
      <c r="BG678" s="341">
        <f>(('Charges variables (avancé)'!$L82*BG652)+IF(ROUND(('Charges variables-Calculs auto'!BG$152-CONFIG!$D$7)/31,0)&gt;=('Charges variables (avancé)'!$J82+'Charges variables (avancé)'!$K82),INDEX($C652:$BJ652,,COLUMN('Charges variables-Calculs auto'!BG$152)-COLUMN('Charges variables-Calculs auto'!$C$152)+1-('Charges variables (avancé)'!$J82+'Charges variables (avancé)'!$K82)),0)*(1-'Charges variables (avancé)'!$L82))*'Charges variables (avancé)'!$AD82</f>
        <v>0</v>
      </c>
      <c r="BH678" s="341">
        <f>(('Charges variables (avancé)'!$L82*BH652)+IF(ROUND(('Charges variables-Calculs auto'!BH$152-CONFIG!$D$7)/31,0)&gt;=('Charges variables (avancé)'!$J82+'Charges variables (avancé)'!$K82),INDEX($C652:$BJ652,,COLUMN('Charges variables-Calculs auto'!BH$152)-COLUMN('Charges variables-Calculs auto'!$C$152)+1-('Charges variables (avancé)'!$J82+'Charges variables (avancé)'!$K82)),0)*(1-'Charges variables (avancé)'!$L82))*'Charges variables (avancé)'!$AD82</f>
        <v>0</v>
      </c>
      <c r="BI678" s="341">
        <f>(('Charges variables (avancé)'!$L82*BI652)+IF(ROUND(('Charges variables-Calculs auto'!BI$152-CONFIG!$D$7)/31,0)&gt;=('Charges variables (avancé)'!$J82+'Charges variables (avancé)'!$K82),INDEX($C652:$BJ652,,COLUMN('Charges variables-Calculs auto'!BI$152)-COLUMN('Charges variables-Calculs auto'!$C$152)+1-('Charges variables (avancé)'!$J82+'Charges variables (avancé)'!$K82)),0)*(1-'Charges variables (avancé)'!$L82))*'Charges variables (avancé)'!$AD82</f>
        <v>0</v>
      </c>
      <c r="BJ678" s="341">
        <f>(('Charges variables (avancé)'!$L82*BJ652)+IF(ROUND(('Charges variables-Calculs auto'!BJ$152-CONFIG!$D$7)/31,0)&gt;=('Charges variables (avancé)'!$J82+'Charges variables (avancé)'!$K82),INDEX($C652:$BJ652,,COLUMN('Charges variables-Calculs auto'!BJ$152)-COLUMN('Charges variables-Calculs auto'!$C$152)+1-('Charges variables (avancé)'!$J82+'Charges variables (avancé)'!$K82)),0)*(1-'Charges variables (avancé)'!$L82))*'Charges variables (avancé)'!$AD82</f>
        <v>0</v>
      </c>
    </row>
    <row r="679" spans="2:62" ht="15" customHeight="1">
      <c r="B679" s="366">
        <f>'Charges variables (avancé)'!$C$83</f>
        <v>0</v>
      </c>
      <c r="C679" s="341">
        <f>(('Charges variables (avancé)'!$L83*C653)+IF(ROUND(('Charges variables-Calculs auto'!C$152-CONFIG!$D$7)/31,0)&gt;=('Charges variables (avancé)'!$J83+'Charges variables (avancé)'!$K83),INDEX($C653:$BJ653,,COLUMN('Charges variables-Calculs auto'!C$152)-COLUMN('Charges variables-Calculs auto'!$C$152)+1-('Charges variables (avancé)'!$J83+'Charges variables (avancé)'!$K83)),0)*(1-'Charges variables (avancé)'!$L83))*'Charges variables (avancé)'!$D83</f>
        <v>0</v>
      </c>
      <c r="D679" s="341">
        <f>(('Charges variables (avancé)'!$L83*D653)+IF(ROUND(('Charges variables-Calculs auto'!D$152-CONFIG!$D$7)/31,0)&gt;=('Charges variables (avancé)'!$J83+'Charges variables (avancé)'!$K83),INDEX($C653:$BJ653,,COLUMN('Charges variables-Calculs auto'!D$152)-COLUMN('Charges variables-Calculs auto'!$C$152)+1-('Charges variables (avancé)'!$J83+'Charges variables (avancé)'!$K83)),0)*(1-'Charges variables (avancé)'!$L83))*'Charges variables (avancé)'!$D83</f>
        <v>0</v>
      </c>
      <c r="E679" s="341">
        <f>(('Charges variables (avancé)'!$L83*E653)+IF(ROUND(('Charges variables-Calculs auto'!E$152-CONFIG!$D$7)/31,0)&gt;=('Charges variables (avancé)'!$J83+'Charges variables (avancé)'!$K83),INDEX($C653:$BJ653,,COLUMN('Charges variables-Calculs auto'!E$152)-COLUMN('Charges variables-Calculs auto'!$C$152)+1-('Charges variables (avancé)'!$J83+'Charges variables (avancé)'!$K83)),0)*(1-'Charges variables (avancé)'!$L83))*'Charges variables (avancé)'!$D83</f>
        <v>0</v>
      </c>
      <c r="F679" s="341">
        <f>(('Charges variables (avancé)'!$L83*F653)+IF(ROUND(('Charges variables-Calculs auto'!F$152-CONFIG!$D$7)/31,0)&gt;=('Charges variables (avancé)'!$J83+'Charges variables (avancé)'!$K83),INDEX($C653:$BJ653,,COLUMN('Charges variables-Calculs auto'!F$152)-COLUMN('Charges variables-Calculs auto'!$C$152)+1-('Charges variables (avancé)'!$J83+'Charges variables (avancé)'!$K83)),0)*(1-'Charges variables (avancé)'!$L83))*'Charges variables (avancé)'!$D83</f>
        <v>0</v>
      </c>
      <c r="G679" s="341">
        <f>(('Charges variables (avancé)'!$L83*G653)+IF(ROUND(('Charges variables-Calculs auto'!G$152-CONFIG!$D$7)/31,0)&gt;=('Charges variables (avancé)'!$J83+'Charges variables (avancé)'!$K83),INDEX($C653:$BJ653,,COLUMN('Charges variables-Calculs auto'!G$152)-COLUMN('Charges variables-Calculs auto'!$C$152)+1-('Charges variables (avancé)'!$J83+'Charges variables (avancé)'!$K83)),0)*(1-'Charges variables (avancé)'!$L83))*'Charges variables (avancé)'!$D83</f>
        <v>0</v>
      </c>
      <c r="H679" s="341">
        <f>(('Charges variables (avancé)'!$L83*H653)+IF(ROUND(('Charges variables-Calculs auto'!H$152-CONFIG!$D$7)/31,0)&gt;=('Charges variables (avancé)'!$J83+'Charges variables (avancé)'!$K83),INDEX($C653:$BJ653,,COLUMN('Charges variables-Calculs auto'!H$152)-COLUMN('Charges variables-Calculs auto'!$C$152)+1-('Charges variables (avancé)'!$J83+'Charges variables (avancé)'!$K83)),0)*(1-'Charges variables (avancé)'!$L83))*'Charges variables (avancé)'!$D83</f>
        <v>0</v>
      </c>
      <c r="I679" s="341">
        <f>(('Charges variables (avancé)'!$L83*I653)+IF(ROUND(('Charges variables-Calculs auto'!I$152-CONFIG!$D$7)/31,0)&gt;=('Charges variables (avancé)'!$J83+'Charges variables (avancé)'!$K83),INDEX($C653:$BJ653,,COLUMN('Charges variables-Calculs auto'!I$152)-COLUMN('Charges variables-Calculs auto'!$C$152)+1-('Charges variables (avancé)'!$J83+'Charges variables (avancé)'!$K83)),0)*(1-'Charges variables (avancé)'!$L83))*'Charges variables (avancé)'!$D83</f>
        <v>0</v>
      </c>
      <c r="J679" s="341">
        <f>(('Charges variables (avancé)'!$L83*J653)+IF(ROUND(('Charges variables-Calculs auto'!J$152-CONFIG!$D$7)/31,0)&gt;=('Charges variables (avancé)'!$J83+'Charges variables (avancé)'!$K83),INDEX($C653:$BJ653,,COLUMN('Charges variables-Calculs auto'!J$152)-COLUMN('Charges variables-Calculs auto'!$C$152)+1-('Charges variables (avancé)'!$J83+'Charges variables (avancé)'!$K83)),0)*(1-'Charges variables (avancé)'!$L83))*'Charges variables (avancé)'!$D83</f>
        <v>0</v>
      </c>
      <c r="K679" s="341">
        <f>(('Charges variables (avancé)'!$L83*K653)+IF(ROUND(('Charges variables-Calculs auto'!K$152-CONFIG!$D$7)/31,0)&gt;=('Charges variables (avancé)'!$J83+'Charges variables (avancé)'!$K83),INDEX($C653:$BJ653,,COLUMN('Charges variables-Calculs auto'!K$152)-COLUMN('Charges variables-Calculs auto'!$C$152)+1-('Charges variables (avancé)'!$J83+'Charges variables (avancé)'!$K83)),0)*(1-'Charges variables (avancé)'!$L83))*'Charges variables (avancé)'!$D83</f>
        <v>0</v>
      </c>
      <c r="L679" s="341">
        <f>(('Charges variables (avancé)'!$L83*L653)+IF(ROUND(('Charges variables-Calculs auto'!L$152-CONFIG!$D$7)/31,0)&gt;=('Charges variables (avancé)'!$J83+'Charges variables (avancé)'!$K83),INDEX($C653:$BJ653,,COLUMN('Charges variables-Calculs auto'!L$152)-COLUMN('Charges variables-Calculs auto'!$C$152)+1-('Charges variables (avancé)'!$J83+'Charges variables (avancé)'!$K83)),0)*(1-'Charges variables (avancé)'!$L83))*'Charges variables (avancé)'!$D83</f>
        <v>0</v>
      </c>
      <c r="M679" s="341">
        <f>(('Charges variables (avancé)'!$L83*M653)+IF(ROUND(('Charges variables-Calculs auto'!M$152-CONFIG!$D$7)/31,0)&gt;=('Charges variables (avancé)'!$J83+'Charges variables (avancé)'!$K83),INDEX($C653:$BJ653,,COLUMN('Charges variables-Calculs auto'!M$152)-COLUMN('Charges variables-Calculs auto'!$C$152)+1-('Charges variables (avancé)'!$J83+'Charges variables (avancé)'!$K83)),0)*(1-'Charges variables (avancé)'!$L83))*'Charges variables (avancé)'!$D83</f>
        <v>0</v>
      </c>
      <c r="N679" s="341">
        <f>(('Charges variables (avancé)'!$L83*N653)+IF(ROUND(('Charges variables-Calculs auto'!N$152-CONFIG!$D$7)/31,0)&gt;=('Charges variables (avancé)'!$J83+'Charges variables (avancé)'!$K83),INDEX($C653:$BJ653,,COLUMN('Charges variables-Calculs auto'!N$152)-COLUMN('Charges variables-Calculs auto'!$C$152)+1-('Charges variables (avancé)'!$J83+'Charges variables (avancé)'!$K83)),0)*(1-'Charges variables (avancé)'!$L83))*'Charges variables (avancé)'!$D83</f>
        <v>0</v>
      </c>
      <c r="O679" s="341">
        <f>(('Charges variables (avancé)'!$L83*O653)+IF(ROUND(('Charges variables-Calculs auto'!O$152-CONFIG!$D$7)/31,0)&gt;=('Charges variables (avancé)'!$J83+'Charges variables (avancé)'!$K83),INDEX($C653:$BJ653,,COLUMN('Charges variables-Calculs auto'!O$152)-COLUMN('Charges variables-Calculs auto'!$C$152)+1-('Charges variables (avancé)'!$J83+'Charges variables (avancé)'!$K83)),0)*(1-'Charges variables (avancé)'!$L83))*'Charges variables (avancé)'!$X83</f>
        <v>0</v>
      </c>
      <c r="P679" s="341">
        <f>(('Charges variables (avancé)'!$L83*P653)+IF(ROUND(('Charges variables-Calculs auto'!P$152-CONFIG!$D$7)/31,0)&gt;=('Charges variables (avancé)'!$J83+'Charges variables (avancé)'!$K83),INDEX($C653:$BJ653,,COLUMN('Charges variables-Calculs auto'!P$152)-COLUMN('Charges variables-Calculs auto'!$C$152)+1-('Charges variables (avancé)'!$J83+'Charges variables (avancé)'!$K83)),0)*(1-'Charges variables (avancé)'!$L83))*'Charges variables (avancé)'!$X83</f>
        <v>0</v>
      </c>
      <c r="Q679" s="341">
        <f>(('Charges variables (avancé)'!$L83*Q653)+IF(ROUND(('Charges variables-Calculs auto'!Q$152-CONFIG!$D$7)/31,0)&gt;=('Charges variables (avancé)'!$J83+'Charges variables (avancé)'!$K83),INDEX($C653:$BJ653,,COLUMN('Charges variables-Calculs auto'!Q$152)-COLUMN('Charges variables-Calculs auto'!$C$152)+1-('Charges variables (avancé)'!$J83+'Charges variables (avancé)'!$K83)),0)*(1-'Charges variables (avancé)'!$L83))*'Charges variables (avancé)'!$X83</f>
        <v>0</v>
      </c>
      <c r="R679" s="341">
        <f>(('Charges variables (avancé)'!$L83*R653)+IF(ROUND(('Charges variables-Calculs auto'!R$152-CONFIG!$D$7)/31,0)&gt;=('Charges variables (avancé)'!$J83+'Charges variables (avancé)'!$K83),INDEX($C653:$BJ653,,COLUMN('Charges variables-Calculs auto'!R$152)-COLUMN('Charges variables-Calculs auto'!$C$152)+1-('Charges variables (avancé)'!$J83+'Charges variables (avancé)'!$K83)),0)*(1-'Charges variables (avancé)'!$L83))*'Charges variables (avancé)'!$X83</f>
        <v>0</v>
      </c>
      <c r="S679" s="341">
        <f>(('Charges variables (avancé)'!$L83*S653)+IF(ROUND(('Charges variables-Calculs auto'!S$152-CONFIG!$D$7)/31,0)&gt;=('Charges variables (avancé)'!$J83+'Charges variables (avancé)'!$K83),INDEX($C653:$BJ653,,COLUMN('Charges variables-Calculs auto'!S$152)-COLUMN('Charges variables-Calculs auto'!$C$152)+1-('Charges variables (avancé)'!$J83+'Charges variables (avancé)'!$K83)),0)*(1-'Charges variables (avancé)'!$L83))*'Charges variables (avancé)'!$X83</f>
        <v>0</v>
      </c>
      <c r="T679" s="341">
        <f>(('Charges variables (avancé)'!$L83*T653)+IF(ROUND(('Charges variables-Calculs auto'!T$152-CONFIG!$D$7)/31,0)&gt;=('Charges variables (avancé)'!$J83+'Charges variables (avancé)'!$K83),INDEX($C653:$BJ653,,COLUMN('Charges variables-Calculs auto'!T$152)-COLUMN('Charges variables-Calculs auto'!$C$152)+1-('Charges variables (avancé)'!$J83+'Charges variables (avancé)'!$K83)),0)*(1-'Charges variables (avancé)'!$L83))*'Charges variables (avancé)'!$X83</f>
        <v>0</v>
      </c>
      <c r="U679" s="341">
        <f>(('Charges variables (avancé)'!$L83*U653)+IF(ROUND(('Charges variables-Calculs auto'!U$152-CONFIG!$D$7)/31,0)&gt;=('Charges variables (avancé)'!$J83+'Charges variables (avancé)'!$K83),INDEX($C653:$BJ653,,COLUMN('Charges variables-Calculs auto'!U$152)-COLUMN('Charges variables-Calculs auto'!$C$152)+1-('Charges variables (avancé)'!$J83+'Charges variables (avancé)'!$K83)),0)*(1-'Charges variables (avancé)'!$L83))*'Charges variables (avancé)'!$X83</f>
        <v>0</v>
      </c>
      <c r="V679" s="341">
        <f>(('Charges variables (avancé)'!$L83*V653)+IF(ROUND(('Charges variables-Calculs auto'!V$152-CONFIG!$D$7)/31,0)&gt;=('Charges variables (avancé)'!$J83+'Charges variables (avancé)'!$K83),INDEX($C653:$BJ653,,COLUMN('Charges variables-Calculs auto'!V$152)-COLUMN('Charges variables-Calculs auto'!$C$152)+1-('Charges variables (avancé)'!$J83+'Charges variables (avancé)'!$K83)),0)*(1-'Charges variables (avancé)'!$L83))*'Charges variables (avancé)'!$X83</f>
        <v>0</v>
      </c>
      <c r="W679" s="341">
        <f>(('Charges variables (avancé)'!$L83*W653)+IF(ROUND(('Charges variables-Calculs auto'!W$152-CONFIG!$D$7)/31,0)&gt;=('Charges variables (avancé)'!$J83+'Charges variables (avancé)'!$K83),INDEX($C653:$BJ653,,COLUMN('Charges variables-Calculs auto'!W$152)-COLUMN('Charges variables-Calculs auto'!$C$152)+1-('Charges variables (avancé)'!$J83+'Charges variables (avancé)'!$K83)),0)*(1-'Charges variables (avancé)'!$L83))*'Charges variables (avancé)'!$X83</f>
        <v>0</v>
      </c>
      <c r="X679" s="341">
        <f>(('Charges variables (avancé)'!$L83*X653)+IF(ROUND(('Charges variables-Calculs auto'!X$152-CONFIG!$D$7)/31,0)&gt;=('Charges variables (avancé)'!$J83+'Charges variables (avancé)'!$K83),INDEX($C653:$BJ653,,COLUMN('Charges variables-Calculs auto'!X$152)-COLUMN('Charges variables-Calculs auto'!$C$152)+1-('Charges variables (avancé)'!$J83+'Charges variables (avancé)'!$K83)),0)*(1-'Charges variables (avancé)'!$L83))*'Charges variables (avancé)'!$X83</f>
        <v>0</v>
      </c>
      <c r="Y679" s="341">
        <f>(('Charges variables (avancé)'!$L83*Y653)+IF(ROUND(('Charges variables-Calculs auto'!Y$152-CONFIG!$D$7)/31,0)&gt;=('Charges variables (avancé)'!$J83+'Charges variables (avancé)'!$K83),INDEX($C653:$BJ653,,COLUMN('Charges variables-Calculs auto'!Y$152)-COLUMN('Charges variables-Calculs auto'!$C$152)+1-('Charges variables (avancé)'!$J83+'Charges variables (avancé)'!$K83)),0)*(1-'Charges variables (avancé)'!$L83))*'Charges variables (avancé)'!$X83</f>
        <v>0</v>
      </c>
      <c r="Z679" s="341">
        <f>(('Charges variables (avancé)'!$L83*Z653)+IF(ROUND(('Charges variables-Calculs auto'!Z$152-CONFIG!$D$7)/31,0)&gt;=('Charges variables (avancé)'!$J83+'Charges variables (avancé)'!$K83),INDEX($C653:$BJ653,,COLUMN('Charges variables-Calculs auto'!Z$152)-COLUMN('Charges variables-Calculs auto'!$C$152)+1-('Charges variables (avancé)'!$J83+'Charges variables (avancé)'!$K83)),0)*(1-'Charges variables (avancé)'!$L83))*'Charges variables (avancé)'!$X83</f>
        <v>0</v>
      </c>
      <c r="AA679" s="341">
        <f>(('Charges variables (avancé)'!$L83*AA653)+IF(ROUND(('Charges variables-Calculs auto'!AA$152-CONFIG!$D$7)/31,0)&gt;=('Charges variables (avancé)'!$J83+'Charges variables (avancé)'!$K83),INDEX($C653:$BJ653,,COLUMN('Charges variables-Calculs auto'!AA$152)-COLUMN('Charges variables-Calculs auto'!$C$152)+1-('Charges variables (avancé)'!$J83+'Charges variables (avancé)'!$K83)),0)*(1-'Charges variables (avancé)'!$L83))*'Charges variables (avancé)'!$Z83</f>
        <v>0</v>
      </c>
      <c r="AB679" s="341">
        <f>(('Charges variables (avancé)'!$L83*AB653)+IF(ROUND(('Charges variables-Calculs auto'!AB$152-CONFIG!$D$7)/31,0)&gt;=('Charges variables (avancé)'!$J83+'Charges variables (avancé)'!$K83),INDEX($C653:$BJ653,,COLUMN('Charges variables-Calculs auto'!AB$152)-COLUMN('Charges variables-Calculs auto'!$C$152)+1-('Charges variables (avancé)'!$J83+'Charges variables (avancé)'!$K83)),0)*(1-'Charges variables (avancé)'!$L83))*'Charges variables (avancé)'!$Z83</f>
        <v>0</v>
      </c>
      <c r="AC679" s="341">
        <f>(('Charges variables (avancé)'!$L83*AC653)+IF(ROUND(('Charges variables-Calculs auto'!AC$152-CONFIG!$D$7)/31,0)&gt;=('Charges variables (avancé)'!$J83+'Charges variables (avancé)'!$K83),INDEX($C653:$BJ653,,COLUMN('Charges variables-Calculs auto'!AC$152)-COLUMN('Charges variables-Calculs auto'!$C$152)+1-('Charges variables (avancé)'!$J83+'Charges variables (avancé)'!$K83)),0)*(1-'Charges variables (avancé)'!$L83))*'Charges variables (avancé)'!$Z83</f>
        <v>0</v>
      </c>
      <c r="AD679" s="341">
        <f>(('Charges variables (avancé)'!$L83*AD653)+IF(ROUND(('Charges variables-Calculs auto'!AD$152-CONFIG!$D$7)/31,0)&gt;=('Charges variables (avancé)'!$J83+'Charges variables (avancé)'!$K83),INDEX($C653:$BJ653,,COLUMN('Charges variables-Calculs auto'!AD$152)-COLUMN('Charges variables-Calculs auto'!$C$152)+1-('Charges variables (avancé)'!$J83+'Charges variables (avancé)'!$K83)),0)*(1-'Charges variables (avancé)'!$L83))*'Charges variables (avancé)'!$Z83</f>
        <v>0</v>
      </c>
      <c r="AE679" s="341">
        <f>(('Charges variables (avancé)'!$L83*AE653)+IF(ROUND(('Charges variables-Calculs auto'!AE$152-CONFIG!$D$7)/31,0)&gt;=('Charges variables (avancé)'!$J83+'Charges variables (avancé)'!$K83),INDEX($C653:$BJ653,,COLUMN('Charges variables-Calculs auto'!AE$152)-COLUMN('Charges variables-Calculs auto'!$C$152)+1-('Charges variables (avancé)'!$J83+'Charges variables (avancé)'!$K83)),0)*(1-'Charges variables (avancé)'!$L83))*'Charges variables (avancé)'!$Z83</f>
        <v>0</v>
      </c>
      <c r="AF679" s="341">
        <f>(('Charges variables (avancé)'!$L83*AF653)+IF(ROUND(('Charges variables-Calculs auto'!AF$152-CONFIG!$D$7)/31,0)&gt;=('Charges variables (avancé)'!$J83+'Charges variables (avancé)'!$K83),INDEX($C653:$BJ653,,COLUMN('Charges variables-Calculs auto'!AF$152)-COLUMN('Charges variables-Calculs auto'!$C$152)+1-('Charges variables (avancé)'!$J83+'Charges variables (avancé)'!$K83)),0)*(1-'Charges variables (avancé)'!$L83))*'Charges variables (avancé)'!$Z83</f>
        <v>0</v>
      </c>
      <c r="AG679" s="341">
        <f>(('Charges variables (avancé)'!$L83*AG653)+IF(ROUND(('Charges variables-Calculs auto'!AG$152-CONFIG!$D$7)/31,0)&gt;=('Charges variables (avancé)'!$J83+'Charges variables (avancé)'!$K83),INDEX($C653:$BJ653,,COLUMN('Charges variables-Calculs auto'!AG$152)-COLUMN('Charges variables-Calculs auto'!$C$152)+1-('Charges variables (avancé)'!$J83+'Charges variables (avancé)'!$K83)),0)*(1-'Charges variables (avancé)'!$L83))*'Charges variables (avancé)'!$Z83</f>
        <v>0</v>
      </c>
      <c r="AH679" s="341">
        <f>(('Charges variables (avancé)'!$L83*AH653)+IF(ROUND(('Charges variables-Calculs auto'!AH$152-CONFIG!$D$7)/31,0)&gt;=('Charges variables (avancé)'!$J83+'Charges variables (avancé)'!$K83),INDEX($C653:$BJ653,,COLUMN('Charges variables-Calculs auto'!AH$152)-COLUMN('Charges variables-Calculs auto'!$C$152)+1-('Charges variables (avancé)'!$J83+'Charges variables (avancé)'!$K83)),0)*(1-'Charges variables (avancé)'!$L83))*'Charges variables (avancé)'!$Z83</f>
        <v>0</v>
      </c>
      <c r="AI679" s="341">
        <f>(('Charges variables (avancé)'!$L83*AI653)+IF(ROUND(('Charges variables-Calculs auto'!AI$152-CONFIG!$D$7)/31,0)&gt;=('Charges variables (avancé)'!$J83+'Charges variables (avancé)'!$K83),INDEX($C653:$BJ653,,COLUMN('Charges variables-Calculs auto'!AI$152)-COLUMN('Charges variables-Calculs auto'!$C$152)+1-('Charges variables (avancé)'!$J83+'Charges variables (avancé)'!$K83)),0)*(1-'Charges variables (avancé)'!$L83))*'Charges variables (avancé)'!$Z83</f>
        <v>0</v>
      </c>
      <c r="AJ679" s="341">
        <f>(('Charges variables (avancé)'!$L83*AJ653)+IF(ROUND(('Charges variables-Calculs auto'!AJ$152-CONFIG!$D$7)/31,0)&gt;=('Charges variables (avancé)'!$J83+'Charges variables (avancé)'!$K83),INDEX($C653:$BJ653,,COLUMN('Charges variables-Calculs auto'!AJ$152)-COLUMN('Charges variables-Calculs auto'!$C$152)+1-('Charges variables (avancé)'!$J83+'Charges variables (avancé)'!$K83)),0)*(1-'Charges variables (avancé)'!$L83))*'Charges variables (avancé)'!$Z83</f>
        <v>0</v>
      </c>
      <c r="AK679" s="341">
        <f>(('Charges variables (avancé)'!$L83*AK653)+IF(ROUND(('Charges variables-Calculs auto'!AK$152-CONFIG!$D$7)/31,0)&gt;=('Charges variables (avancé)'!$J83+'Charges variables (avancé)'!$K83),INDEX($C653:$BJ653,,COLUMN('Charges variables-Calculs auto'!AK$152)-COLUMN('Charges variables-Calculs auto'!$C$152)+1-('Charges variables (avancé)'!$J83+'Charges variables (avancé)'!$K83)),0)*(1-'Charges variables (avancé)'!$L83))*'Charges variables (avancé)'!$Z83</f>
        <v>0</v>
      </c>
      <c r="AL679" s="341">
        <f>(('Charges variables (avancé)'!$L83*AL653)+IF(ROUND(('Charges variables-Calculs auto'!AL$152-CONFIG!$D$7)/31,0)&gt;=('Charges variables (avancé)'!$J83+'Charges variables (avancé)'!$K83),INDEX($C653:$BJ653,,COLUMN('Charges variables-Calculs auto'!AL$152)-COLUMN('Charges variables-Calculs auto'!$C$152)+1-('Charges variables (avancé)'!$J83+'Charges variables (avancé)'!$K83)),0)*(1-'Charges variables (avancé)'!$L83))*'Charges variables (avancé)'!$Z83</f>
        <v>0</v>
      </c>
      <c r="AM679" s="341">
        <f>(('Charges variables (avancé)'!$L83*AM653)+IF(ROUND(('Charges variables-Calculs auto'!AM$152-CONFIG!$D$7)/31,0)&gt;=('Charges variables (avancé)'!$J83+'Charges variables (avancé)'!$K83),INDEX($C653:$BJ653,,COLUMN('Charges variables-Calculs auto'!AM$152)-COLUMN('Charges variables-Calculs auto'!$C$152)+1-('Charges variables (avancé)'!$J83+'Charges variables (avancé)'!$K83)),0)*(1-'Charges variables (avancé)'!$L83))*'Charges variables (avancé)'!$AB83</f>
        <v>0</v>
      </c>
      <c r="AN679" s="341">
        <f>(('Charges variables (avancé)'!$L83*AN653)+IF(ROUND(('Charges variables-Calculs auto'!AN$152-CONFIG!$D$7)/31,0)&gt;=('Charges variables (avancé)'!$J83+'Charges variables (avancé)'!$K83),INDEX($C653:$BJ653,,COLUMN('Charges variables-Calculs auto'!AN$152)-COLUMN('Charges variables-Calculs auto'!$C$152)+1-('Charges variables (avancé)'!$J83+'Charges variables (avancé)'!$K83)),0)*(1-'Charges variables (avancé)'!$L83))*'Charges variables (avancé)'!$AB83</f>
        <v>0</v>
      </c>
      <c r="AO679" s="341">
        <f>(('Charges variables (avancé)'!$L83*AO653)+IF(ROUND(('Charges variables-Calculs auto'!AO$152-CONFIG!$D$7)/31,0)&gt;=('Charges variables (avancé)'!$J83+'Charges variables (avancé)'!$K83),INDEX($C653:$BJ653,,COLUMN('Charges variables-Calculs auto'!AO$152)-COLUMN('Charges variables-Calculs auto'!$C$152)+1-('Charges variables (avancé)'!$J83+'Charges variables (avancé)'!$K83)),0)*(1-'Charges variables (avancé)'!$L83))*'Charges variables (avancé)'!$AB83</f>
        <v>0</v>
      </c>
      <c r="AP679" s="341">
        <f>(('Charges variables (avancé)'!$L83*AP653)+IF(ROUND(('Charges variables-Calculs auto'!AP$152-CONFIG!$D$7)/31,0)&gt;=('Charges variables (avancé)'!$J83+'Charges variables (avancé)'!$K83),INDEX($C653:$BJ653,,COLUMN('Charges variables-Calculs auto'!AP$152)-COLUMN('Charges variables-Calculs auto'!$C$152)+1-('Charges variables (avancé)'!$J83+'Charges variables (avancé)'!$K83)),0)*(1-'Charges variables (avancé)'!$L83))*'Charges variables (avancé)'!$AB83</f>
        <v>0</v>
      </c>
      <c r="AQ679" s="341">
        <f>(('Charges variables (avancé)'!$L83*AQ653)+IF(ROUND(('Charges variables-Calculs auto'!AQ$152-CONFIG!$D$7)/31,0)&gt;=('Charges variables (avancé)'!$J83+'Charges variables (avancé)'!$K83),INDEX($C653:$BJ653,,COLUMN('Charges variables-Calculs auto'!AQ$152)-COLUMN('Charges variables-Calculs auto'!$C$152)+1-('Charges variables (avancé)'!$J83+'Charges variables (avancé)'!$K83)),0)*(1-'Charges variables (avancé)'!$L83))*'Charges variables (avancé)'!$AB83</f>
        <v>0</v>
      </c>
      <c r="AR679" s="341">
        <f>(('Charges variables (avancé)'!$L83*AR653)+IF(ROUND(('Charges variables-Calculs auto'!AR$152-CONFIG!$D$7)/31,0)&gt;=('Charges variables (avancé)'!$J83+'Charges variables (avancé)'!$K83),INDEX($C653:$BJ653,,COLUMN('Charges variables-Calculs auto'!AR$152)-COLUMN('Charges variables-Calculs auto'!$C$152)+1-('Charges variables (avancé)'!$J83+'Charges variables (avancé)'!$K83)),0)*(1-'Charges variables (avancé)'!$L83))*'Charges variables (avancé)'!$AB83</f>
        <v>0</v>
      </c>
      <c r="AS679" s="341">
        <f>(('Charges variables (avancé)'!$L83*AS653)+IF(ROUND(('Charges variables-Calculs auto'!AS$152-CONFIG!$D$7)/31,0)&gt;=('Charges variables (avancé)'!$J83+'Charges variables (avancé)'!$K83),INDEX($C653:$BJ653,,COLUMN('Charges variables-Calculs auto'!AS$152)-COLUMN('Charges variables-Calculs auto'!$C$152)+1-('Charges variables (avancé)'!$J83+'Charges variables (avancé)'!$K83)),0)*(1-'Charges variables (avancé)'!$L83))*'Charges variables (avancé)'!$AB83</f>
        <v>0</v>
      </c>
      <c r="AT679" s="341">
        <f>(('Charges variables (avancé)'!$L83*AT653)+IF(ROUND(('Charges variables-Calculs auto'!AT$152-CONFIG!$D$7)/31,0)&gt;=('Charges variables (avancé)'!$J83+'Charges variables (avancé)'!$K83),INDEX($C653:$BJ653,,COLUMN('Charges variables-Calculs auto'!AT$152)-COLUMN('Charges variables-Calculs auto'!$C$152)+1-('Charges variables (avancé)'!$J83+'Charges variables (avancé)'!$K83)),0)*(1-'Charges variables (avancé)'!$L83))*'Charges variables (avancé)'!$AB83</f>
        <v>0</v>
      </c>
      <c r="AU679" s="341">
        <f>(('Charges variables (avancé)'!$L83*AU653)+IF(ROUND(('Charges variables-Calculs auto'!AU$152-CONFIG!$D$7)/31,0)&gt;=('Charges variables (avancé)'!$J83+'Charges variables (avancé)'!$K83),INDEX($C653:$BJ653,,COLUMN('Charges variables-Calculs auto'!AU$152)-COLUMN('Charges variables-Calculs auto'!$C$152)+1-('Charges variables (avancé)'!$J83+'Charges variables (avancé)'!$K83)),0)*(1-'Charges variables (avancé)'!$L83))*'Charges variables (avancé)'!$AB83</f>
        <v>0</v>
      </c>
      <c r="AV679" s="341">
        <f>(('Charges variables (avancé)'!$L83*AV653)+IF(ROUND(('Charges variables-Calculs auto'!AV$152-CONFIG!$D$7)/31,0)&gt;=('Charges variables (avancé)'!$J83+'Charges variables (avancé)'!$K83),INDEX($C653:$BJ653,,COLUMN('Charges variables-Calculs auto'!AV$152)-COLUMN('Charges variables-Calculs auto'!$C$152)+1-('Charges variables (avancé)'!$J83+'Charges variables (avancé)'!$K83)),0)*(1-'Charges variables (avancé)'!$L83))*'Charges variables (avancé)'!$AB83</f>
        <v>0</v>
      </c>
      <c r="AW679" s="341">
        <f>(('Charges variables (avancé)'!$L83*AW653)+IF(ROUND(('Charges variables-Calculs auto'!AW$152-CONFIG!$D$7)/31,0)&gt;=('Charges variables (avancé)'!$J83+'Charges variables (avancé)'!$K83),INDEX($C653:$BJ653,,COLUMN('Charges variables-Calculs auto'!AW$152)-COLUMN('Charges variables-Calculs auto'!$C$152)+1-('Charges variables (avancé)'!$J83+'Charges variables (avancé)'!$K83)),0)*(1-'Charges variables (avancé)'!$L83))*'Charges variables (avancé)'!$AB83</f>
        <v>0</v>
      </c>
      <c r="AX679" s="341">
        <f>(('Charges variables (avancé)'!$L83*AX653)+IF(ROUND(('Charges variables-Calculs auto'!AX$152-CONFIG!$D$7)/31,0)&gt;=('Charges variables (avancé)'!$J83+'Charges variables (avancé)'!$K83),INDEX($C653:$BJ653,,COLUMN('Charges variables-Calculs auto'!AX$152)-COLUMN('Charges variables-Calculs auto'!$C$152)+1-('Charges variables (avancé)'!$J83+'Charges variables (avancé)'!$K83)),0)*(1-'Charges variables (avancé)'!$L83))*'Charges variables (avancé)'!$AB83</f>
        <v>0</v>
      </c>
      <c r="AY679" s="341">
        <f>(('Charges variables (avancé)'!$L83*AY653)+IF(ROUND(('Charges variables-Calculs auto'!AY$152-CONFIG!$D$7)/31,0)&gt;=('Charges variables (avancé)'!$J83+'Charges variables (avancé)'!$K83),INDEX($C653:$BJ653,,COLUMN('Charges variables-Calculs auto'!AY$152)-COLUMN('Charges variables-Calculs auto'!$C$152)+1-('Charges variables (avancé)'!$J83+'Charges variables (avancé)'!$K83)),0)*(1-'Charges variables (avancé)'!$L83))*'Charges variables (avancé)'!$AD83</f>
        <v>0</v>
      </c>
      <c r="AZ679" s="341">
        <f>(('Charges variables (avancé)'!$L83*AZ653)+IF(ROUND(('Charges variables-Calculs auto'!AZ$152-CONFIG!$D$7)/31,0)&gt;=('Charges variables (avancé)'!$J83+'Charges variables (avancé)'!$K83),INDEX($C653:$BJ653,,COLUMN('Charges variables-Calculs auto'!AZ$152)-COLUMN('Charges variables-Calculs auto'!$C$152)+1-('Charges variables (avancé)'!$J83+'Charges variables (avancé)'!$K83)),0)*(1-'Charges variables (avancé)'!$L83))*'Charges variables (avancé)'!$AD83</f>
        <v>0</v>
      </c>
      <c r="BA679" s="341">
        <f>(('Charges variables (avancé)'!$L83*BA653)+IF(ROUND(('Charges variables-Calculs auto'!BA$152-CONFIG!$D$7)/31,0)&gt;=('Charges variables (avancé)'!$J83+'Charges variables (avancé)'!$K83),INDEX($C653:$BJ653,,COLUMN('Charges variables-Calculs auto'!BA$152)-COLUMN('Charges variables-Calculs auto'!$C$152)+1-('Charges variables (avancé)'!$J83+'Charges variables (avancé)'!$K83)),0)*(1-'Charges variables (avancé)'!$L83))*'Charges variables (avancé)'!$AD83</f>
        <v>0</v>
      </c>
      <c r="BB679" s="341">
        <f>(('Charges variables (avancé)'!$L83*BB653)+IF(ROUND(('Charges variables-Calculs auto'!BB$152-CONFIG!$D$7)/31,0)&gt;=('Charges variables (avancé)'!$J83+'Charges variables (avancé)'!$K83),INDEX($C653:$BJ653,,COLUMN('Charges variables-Calculs auto'!BB$152)-COLUMN('Charges variables-Calculs auto'!$C$152)+1-('Charges variables (avancé)'!$J83+'Charges variables (avancé)'!$K83)),0)*(1-'Charges variables (avancé)'!$L83))*'Charges variables (avancé)'!$AD83</f>
        <v>0</v>
      </c>
      <c r="BC679" s="341">
        <f>(('Charges variables (avancé)'!$L83*BC653)+IF(ROUND(('Charges variables-Calculs auto'!BC$152-CONFIG!$D$7)/31,0)&gt;=('Charges variables (avancé)'!$J83+'Charges variables (avancé)'!$K83),INDEX($C653:$BJ653,,COLUMN('Charges variables-Calculs auto'!BC$152)-COLUMN('Charges variables-Calculs auto'!$C$152)+1-('Charges variables (avancé)'!$J83+'Charges variables (avancé)'!$K83)),0)*(1-'Charges variables (avancé)'!$L83))*'Charges variables (avancé)'!$AD83</f>
        <v>0</v>
      </c>
      <c r="BD679" s="341">
        <f>(('Charges variables (avancé)'!$L83*BD653)+IF(ROUND(('Charges variables-Calculs auto'!BD$152-CONFIG!$D$7)/31,0)&gt;=('Charges variables (avancé)'!$J83+'Charges variables (avancé)'!$K83),INDEX($C653:$BJ653,,COLUMN('Charges variables-Calculs auto'!BD$152)-COLUMN('Charges variables-Calculs auto'!$C$152)+1-('Charges variables (avancé)'!$J83+'Charges variables (avancé)'!$K83)),0)*(1-'Charges variables (avancé)'!$L83))*'Charges variables (avancé)'!$AD83</f>
        <v>0</v>
      </c>
      <c r="BE679" s="341">
        <f>(('Charges variables (avancé)'!$L83*BE653)+IF(ROUND(('Charges variables-Calculs auto'!BE$152-CONFIG!$D$7)/31,0)&gt;=('Charges variables (avancé)'!$J83+'Charges variables (avancé)'!$K83),INDEX($C653:$BJ653,,COLUMN('Charges variables-Calculs auto'!BE$152)-COLUMN('Charges variables-Calculs auto'!$C$152)+1-('Charges variables (avancé)'!$J83+'Charges variables (avancé)'!$K83)),0)*(1-'Charges variables (avancé)'!$L83))*'Charges variables (avancé)'!$AD83</f>
        <v>0</v>
      </c>
      <c r="BF679" s="341">
        <f>(('Charges variables (avancé)'!$L83*BF653)+IF(ROUND(('Charges variables-Calculs auto'!BF$152-CONFIG!$D$7)/31,0)&gt;=('Charges variables (avancé)'!$J83+'Charges variables (avancé)'!$K83),INDEX($C653:$BJ653,,COLUMN('Charges variables-Calculs auto'!BF$152)-COLUMN('Charges variables-Calculs auto'!$C$152)+1-('Charges variables (avancé)'!$J83+'Charges variables (avancé)'!$K83)),0)*(1-'Charges variables (avancé)'!$L83))*'Charges variables (avancé)'!$AD83</f>
        <v>0</v>
      </c>
      <c r="BG679" s="341">
        <f>(('Charges variables (avancé)'!$L83*BG653)+IF(ROUND(('Charges variables-Calculs auto'!BG$152-CONFIG!$D$7)/31,0)&gt;=('Charges variables (avancé)'!$J83+'Charges variables (avancé)'!$K83),INDEX($C653:$BJ653,,COLUMN('Charges variables-Calculs auto'!BG$152)-COLUMN('Charges variables-Calculs auto'!$C$152)+1-('Charges variables (avancé)'!$J83+'Charges variables (avancé)'!$K83)),0)*(1-'Charges variables (avancé)'!$L83))*'Charges variables (avancé)'!$AD83</f>
        <v>0</v>
      </c>
      <c r="BH679" s="341">
        <f>(('Charges variables (avancé)'!$L83*BH653)+IF(ROUND(('Charges variables-Calculs auto'!BH$152-CONFIG!$D$7)/31,0)&gt;=('Charges variables (avancé)'!$J83+'Charges variables (avancé)'!$K83),INDEX($C653:$BJ653,,COLUMN('Charges variables-Calculs auto'!BH$152)-COLUMN('Charges variables-Calculs auto'!$C$152)+1-('Charges variables (avancé)'!$J83+'Charges variables (avancé)'!$K83)),0)*(1-'Charges variables (avancé)'!$L83))*'Charges variables (avancé)'!$AD83</f>
        <v>0</v>
      </c>
      <c r="BI679" s="341">
        <f>(('Charges variables (avancé)'!$L83*BI653)+IF(ROUND(('Charges variables-Calculs auto'!BI$152-CONFIG!$D$7)/31,0)&gt;=('Charges variables (avancé)'!$J83+'Charges variables (avancé)'!$K83),INDEX($C653:$BJ653,,COLUMN('Charges variables-Calculs auto'!BI$152)-COLUMN('Charges variables-Calculs auto'!$C$152)+1-('Charges variables (avancé)'!$J83+'Charges variables (avancé)'!$K83)),0)*(1-'Charges variables (avancé)'!$L83))*'Charges variables (avancé)'!$AD83</f>
        <v>0</v>
      </c>
      <c r="BJ679" s="341">
        <f>(('Charges variables (avancé)'!$L83*BJ653)+IF(ROUND(('Charges variables-Calculs auto'!BJ$152-CONFIG!$D$7)/31,0)&gt;=('Charges variables (avancé)'!$J83+'Charges variables (avancé)'!$K83),INDEX($C653:$BJ653,,COLUMN('Charges variables-Calculs auto'!BJ$152)-COLUMN('Charges variables-Calculs auto'!$C$152)+1-('Charges variables (avancé)'!$J83+'Charges variables (avancé)'!$K83)),0)*(1-'Charges variables (avancé)'!$L83))*'Charges variables (avancé)'!$AD83</f>
        <v>0</v>
      </c>
    </row>
    <row r="680" spans="2:62" ht="15" customHeight="1">
      <c r="B680" s="366">
        <f>'Charges variables (avancé)'!$C$84</f>
        <v>0</v>
      </c>
      <c r="C680" s="341">
        <f>(('Charges variables (avancé)'!$L84*C654)+IF(ROUND(('Charges variables-Calculs auto'!C$152-CONFIG!$D$7)/31,0)&gt;=('Charges variables (avancé)'!$J84+'Charges variables (avancé)'!$K84),INDEX($C654:$BJ654,,COLUMN('Charges variables-Calculs auto'!C$152)-COLUMN('Charges variables-Calculs auto'!$C$152)+1-('Charges variables (avancé)'!$J84+'Charges variables (avancé)'!$K84)),0)*(1-'Charges variables (avancé)'!$L84))*'Charges variables (avancé)'!$D84</f>
        <v>0</v>
      </c>
      <c r="D680" s="341">
        <f>(('Charges variables (avancé)'!$L84*D654)+IF(ROUND(('Charges variables-Calculs auto'!D$152-CONFIG!$D$7)/31,0)&gt;=('Charges variables (avancé)'!$J84+'Charges variables (avancé)'!$K84),INDEX($C654:$BJ654,,COLUMN('Charges variables-Calculs auto'!D$152)-COLUMN('Charges variables-Calculs auto'!$C$152)+1-('Charges variables (avancé)'!$J84+'Charges variables (avancé)'!$K84)),0)*(1-'Charges variables (avancé)'!$L84))*'Charges variables (avancé)'!$D84</f>
        <v>0</v>
      </c>
      <c r="E680" s="341">
        <f>(('Charges variables (avancé)'!$L84*E654)+IF(ROUND(('Charges variables-Calculs auto'!E$152-CONFIG!$D$7)/31,0)&gt;=('Charges variables (avancé)'!$J84+'Charges variables (avancé)'!$K84),INDEX($C654:$BJ654,,COLUMN('Charges variables-Calculs auto'!E$152)-COLUMN('Charges variables-Calculs auto'!$C$152)+1-('Charges variables (avancé)'!$J84+'Charges variables (avancé)'!$K84)),0)*(1-'Charges variables (avancé)'!$L84))*'Charges variables (avancé)'!$D84</f>
        <v>0</v>
      </c>
      <c r="F680" s="341">
        <f>(('Charges variables (avancé)'!$L84*F654)+IF(ROUND(('Charges variables-Calculs auto'!F$152-CONFIG!$D$7)/31,0)&gt;=('Charges variables (avancé)'!$J84+'Charges variables (avancé)'!$K84),INDEX($C654:$BJ654,,COLUMN('Charges variables-Calculs auto'!F$152)-COLUMN('Charges variables-Calculs auto'!$C$152)+1-('Charges variables (avancé)'!$J84+'Charges variables (avancé)'!$K84)),0)*(1-'Charges variables (avancé)'!$L84))*'Charges variables (avancé)'!$D84</f>
        <v>0</v>
      </c>
      <c r="G680" s="341">
        <f>(('Charges variables (avancé)'!$L84*G654)+IF(ROUND(('Charges variables-Calculs auto'!G$152-CONFIG!$D$7)/31,0)&gt;=('Charges variables (avancé)'!$J84+'Charges variables (avancé)'!$K84),INDEX($C654:$BJ654,,COLUMN('Charges variables-Calculs auto'!G$152)-COLUMN('Charges variables-Calculs auto'!$C$152)+1-('Charges variables (avancé)'!$J84+'Charges variables (avancé)'!$K84)),0)*(1-'Charges variables (avancé)'!$L84))*'Charges variables (avancé)'!$D84</f>
        <v>0</v>
      </c>
      <c r="H680" s="341">
        <f>(('Charges variables (avancé)'!$L84*H654)+IF(ROUND(('Charges variables-Calculs auto'!H$152-CONFIG!$D$7)/31,0)&gt;=('Charges variables (avancé)'!$J84+'Charges variables (avancé)'!$K84),INDEX($C654:$BJ654,,COLUMN('Charges variables-Calculs auto'!H$152)-COLUMN('Charges variables-Calculs auto'!$C$152)+1-('Charges variables (avancé)'!$J84+'Charges variables (avancé)'!$K84)),0)*(1-'Charges variables (avancé)'!$L84))*'Charges variables (avancé)'!$D84</f>
        <v>0</v>
      </c>
      <c r="I680" s="341">
        <f>(('Charges variables (avancé)'!$L84*I654)+IF(ROUND(('Charges variables-Calculs auto'!I$152-CONFIG!$D$7)/31,0)&gt;=('Charges variables (avancé)'!$J84+'Charges variables (avancé)'!$K84),INDEX($C654:$BJ654,,COLUMN('Charges variables-Calculs auto'!I$152)-COLUMN('Charges variables-Calculs auto'!$C$152)+1-('Charges variables (avancé)'!$J84+'Charges variables (avancé)'!$K84)),0)*(1-'Charges variables (avancé)'!$L84))*'Charges variables (avancé)'!$D84</f>
        <v>0</v>
      </c>
      <c r="J680" s="341">
        <f>(('Charges variables (avancé)'!$L84*J654)+IF(ROUND(('Charges variables-Calculs auto'!J$152-CONFIG!$D$7)/31,0)&gt;=('Charges variables (avancé)'!$J84+'Charges variables (avancé)'!$K84),INDEX($C654:$BJ654,,COLUMN('Charges variables-Calculs auto'!J$152)-COLUMN('Charges variables-Calculs auto'!$C$152)+1-('Charges variables (avancé)'!$J84+'Charges variables (avancé)'!$K84)),0)*(1-'Charges variables (avancé)'!$L84))*'Charges variables (avancé)'!$D84</f>
        <v>0</v>
      </c>
      <c r="K680" s="341">
        <f>(('Charges variables (avancé)'!$L84*K654)+IF(ROUND(('Charges variables-Calculs auto'!K$152-CONFIG!$D$7)/31,0)&gt;=('Charges variables (avancé)'!$J84+'Charges variables (avancé)'!$K84),INDEX($C654:$BJ654,,COLUMN('Charges variables-Calculs auto'!K$152)-COLUMN('Charges variables-Calculs auto'!$C$152)+1-('Charges variables (avancé)'!$J84+'Charges variables (avancé)'!$K84)),0)*(1-'Charges variables (avancé)'!$L84))*'Charges variables (avancé)'!$D84</f>
        <v>0</v>
      </c>
      <c r="L680" s="341">
        <f>(('Charges variables (avancé)'!$L84*L654)+IF(ROUND(('Charges variables-Calculs auto'!L$152-CONFIG!$D$7)/31,0)&gt;=('Charges variables (avancé)'!$J84+'Charges variables (avancé)'!$K84),INDEX($C654:$BJ654,,COLUMN('Charges variables-Calculs auto'!L$152)-COLUMN('Charges variables-Calculs auto'!$C$152)+1-('Charges variables (avancé)'!$J84+'Charges variables (avancé)'!$K84)),0)*(1-'Charges variables (avancé)'!$L84))*'Charges variables (avancé)'!$D84</f>
        <v>0</v>
      </c>
      <c r="M680" s="341">
        <f>(('Charges variables (avancé)'!$L84*M654)+IF(ROUND(('Charges variables-Calculs auto'!M$152-CONFIG!$D$7)/31,0)&gt;=('Charges variables (avancé)'!$J84+'Charges variables (avancé)'!$K84),INDEX($C654:$BJ654,,COLUMN('Charges variables-Calculs auto'!M$152)-COLUMN('Charges variables-Calculs auto'!$C$152)+1-('Charges variables (avancé)'!$J84+'Charges variables (avancé)'!$K84)),0)*(1-'Charges variables (avancé)'!$L84))*'Charges variables (avancé)'!$D84</f>
        <v>0</v>
      </c>
      <c r="N680" s="341">
        <f>(('Charges variables (avancé)'!$L84*N654)+IF(ROUND(('Charges variables-Calculs auto'!N$152-CONFIG!$D$7)/31,0)&gt;=('Charges variables (avancé)'!$J84+'Charges variables (avancé)'!$K84),INDEX($C654:$BJ654,,COLUMN('Charges variables-Calculs auto'!N$152)-COLUMN('Charges variables-Calculs auto'!$C$152)+1-('Charges variables (avancé)'!$J84+'Charges variables (avancé)'!$K84)),0)*(1-'Charges variables (avancé)'!$L84))*'Charges variables (avancé)'!$D84</f>
        <v>0</v>
      </c>
      <c r="O680" s="341">
        <f>(('Charges variables (avancé)'!$L84*O654)+IF(ROUND(('Charges variables-Calculs auto'!O$152-CONFIG!$D$7)/31,0)&gt;=('Charges variables (avancé)'!$J84+'Charges variables (avancé)'!$K84),INDEX($C654:$BJ654,,COLUMN('Charges variables-Calculs auto'!O$152)-COLUMN('Charges variables-Calculs auto'!$C$152)+1-('Charges variables (avancé)'!$J84+'Charges variables (avancé)'!$K84)),0)*(1-'Charges variables (avancé)'!$L84))*'Charges variables (avancé)'!$X84</f>
        <v>0</v>
      </c>
      <c r="P680" s="341">
        <f>(('Charges variables (avancé)'!$L84*P654)+IF(ROUND(('Charges variables-Calculs auto'!P$152-CONFIG!$D$7)/31,0)&gt;=('Charges variables (avancé)'!$J84+'Charges variables (avancé)'!$K84),INDEX($C654:$BJ654,,COLUMN('Charges variables-Calculs auto'!P$152)-COLUMN('Charges variables-Calculs auto'!$C$152)+1-('Charges variables (avancé)'!$J84+'Charges variables (avancé)'!$K84)),0)*(1-'Charges variables (avancé)'!$L84))*'Charges variables (avancé)'!$X84</f>
        <v>0</v>
      </c>
      <c r="Q680" s="341">
        <f>(('Charges variables (avancé)'!$L84*Q654)+IF(ROUND(('Charges variables-Calculs auto'!Q$152-CONFIG!$D$7)/31,0)&gt;=('Charges variables (avancé)'!$J84+'Charges variables (avancé)'!$K84),INDEX($C654:$BJ654,,COLUMN('Charges variables-Calculs auto'!Q$152)-COLUMN('Charges variables-Calculs auto'!$C$152)+1-('Charges variables (avancé)'!$J84+'Charges variables (avancé)'!$K84)),0)*(1-'Charges variables (avancé)'!$L84))*'Charges variables (avancé)'!$X84</f>
        <v>0</v>
      </c>
      <c r="R680" s="341">
        <f>(('Charges variables (avancé)'!$L84*R654)+IF(ROUND(('Charges variables-Calculs auto'!R$152-CONFIG!$D$7)/31,0)&gt;=('Charges variables (avancé)'!$J84+'Charges variables (avancé)'!$K84),INDEX($C654:$BJ654,,COLUMN('Charges variables-Calculs auto'!R$152)-COLUMN('Charges variables-Calculs auto'!$C$152)+1-('Charges variables (avancé)'!$J84+'Charges variables (avancé)'!$K84)),0)*(1-'Charges variables (avancé)'!$L84))*'Charges variables (avancé)'!$X84</f>
        <v>0</v>
      </c>
      <c r="S680" s="341">
        <f>(('Charges variables (avancé)'!$L84*S654)+IF(ROUND(('Charges variables-Calculs auto'!S$152-CONFIG!$D$7)/31,0)&gt;=('Charges variables (avancé)'!$J84+'Charges variables (avancé)'!$K84),INDEX($C654:$BJ654,,COLUMN('Charges variables-Calculs auto'!S$152)-COLUMN('Charges variables-Calculs auto'!$C$152)+1-('Charges variables (avancé)'!$J84+'Charges variables (avancé)'!$K84)),0)*(1-'Charges variables (avancé)'!$L84))*'Charges variables (avancé)'!$X84</f>
        <v>0</v>
      </c>
      <c r="T680" s="341">
        <f>(('Charges variables (avancé)'!$L84*T654)+IF(ROUND(('Charges variables-Calculs auto'!T$152-CONFIG!$D$7)/31,0)&gt;=('Charges variables (avancé)'!$J84+'Charges variables (avancé)'!$K84),INDEX($C654:$BJ654,,COLUMN('Charges variables-Calculs auto'!T$152)-COLUMN('Charges variables-Calculs auto'!$C$152)+1-('Charges variables (avancé)'!$J84+'Charges variables (avancé)'!$K84)),0)*(1-'Charges variables (avancé)'!$L84))*'Charges variables (avancé)'!$X84</f>
        <v>0</v>
      </c>
      <c r="U680" s="341">
        <f>(('Charges variables (avancé)'!$L84*U654)+IF(ROUND(('Charges variables-Calculs auto'!U$152-CONFIG!$D$7)/31,0)&gt;=('Charges variables (avancé)'!$J84+'Charges variables (avancé)'!$K84),INDEX($C654:$BJ654,,COLUMN('Charges variables-Calculs auto'!U$152)-COLUMN('Charges variables-Calculs auto'!$C$152)+1-('Charges variables (avancé)'!$J84+'Charges variables (avancé)'!$K84)),0)*(1-'Charges variables (avancé)'!$L84))*'Charges variables (avancé)'!$X84</f>
        <v>0</v>
      </c>
      <c r="V680" s="341">
        <f>(('Charges variables (avancé)'!$L84*V654)+IF(ROUND(('Charges variables-Calculs auto'!V$152-CONFIG!$D$7)/31,0)&gt;=('Charges variables (avancé)'!$J84+'Charges variables (avancé)'!$K84),INDEX($C654:$BJ654,,COLUMN('Charges variables-Calculs auto'!V$152)-COLUMN('Charges variables-Calculs auto'!$C$152)+1-('Charges variables (avancé)'!$J84+'Charges variables (avancé)'!$K84)),0)*(1-'Charges variables (avancé)'!$L84))*'Charges variables (avancé)'!$X84</f>
        <v>0</v>
      </c>
      <c r="W680" s="341">
        <f>(('Charges variables (avancé)'!$L84*W654)+IF(ROUND(('Charges variables-Calculs auto'!W$152-CONFIG!$D$7)/31,0)&gt;=('Charges variables (avancé)'!$J84+'Charges variables (avancé)'!$K84),INDEX($C654:$BJ654,,COLUMN('Charges variables-Calculs auto'!W$152)-COLUMN('Charges variables-Calculs auto'!$C$152)+1-('Charges variables (avancé)'!$J84+'Charges variables (avancé)'!$K84)),0)*(1-'Charges variables (avancé)'!$L84))*'Charges variables (avancé)'!$X84</f>
        <v>0</v>
      </c>
      <c r="X680" s="341">
        <f>(('Charges variables (avancé)'!$L84*X654)+IF(ROUND(('Charges variables-Calculs auto'!X$152-CONFIG!$D$7)/31,0)&gt;=('Charges variables (avancé)'!$J84+'Charges variables (avancé)'!$K84),INDEX($C654:$BJ654,,COLUMN('Charges variables-Calculs auto'!X$152)-COLUMN('Charges variables-Calculs auto'!$C$152)+1-('Charges variables (avancé)'!$J84+'Charges variables (avancé)'!$K84)),0)*(1-'Charges variables (avancé)'!$L84))*'Charges variables (avancé)'!$X84</f>
        <v>0</v>
      </c>
      <c r="Y680" s="341">
        <f>(('Charges variables (avancé)'!$L84*Y654)+IF(ROUND(('Charges variables-Calculs auto'!Y$152-CONFIG!$D$7)/31,0)&gt;=('Charges variables (avancé)'!$J84+'Charges variables (avancé)'!$K84),INDEX($C654:$BJ654,,COLUMN('Charges variables-Calculs auto'!Y$152)-COLUMN('Charges variables-Calculs auto'!$C$152)+1-('Charges variables (avancé)'!$J84+'Charges variables (avancé)'!$K84)),0)*(1-'Charges variables (avancé)'!$L84))*'Charges variables (avancé)'!$X84</f>
        <v>0</v>
      </c>
      <c r="Z680" s="341">
        <f>(('Charges variables (avancé)'!$L84*Z654)+IF(ROUND(('Charges variables-Calculs auto'!Z$152-CONFIG!$D$7)/31,0)&gt;=('Charges variables (avancé)'!$J84+'Charges variables (avancé)'!$K84),INDEX($C654:$BJ654,,COLUMN('Charges variables-Calculs auto'!Z$152)-COLUMN('Charges variables-Calculs auto'!$C$152)+1-('Charges variables (avancé)'!$J84+'Charges variables (avancé)'!$K84)),0)*(1-'Charges variables (avancé)'!$L84))*'Charges variables (avancé)'!$X84</f>
        <v>0</v>
      </c>
      <c r="AA680" s="341">
        <f>(('Charges variables (avancé)'!$L84*AA654)+IF(ROUND(('Charges variables-Calculs auto'!AA$152-CONFIG!$D$7)/31,0)&gt;=('Charges variables (avancé)'!$J84+'Charges variables (avancé)'!$K84),INDEX($C654:$BJ654,,COLUMN('Charges variables-Calculs auto'!AA$152)-COLUMN('Charges variables-Calculs auto'!$C$152)+1-('Charges variables (avancé)'!$J84+'Charges variables (avancé)'!$K84)),0)*(1-'Charges variables (avancé)'!$L84))*'Charges variables (avancé)'!$Z84</f>
        <v>0</v>
      </c>
      <c r="AB680" s="341">
        <f>(('Charges variables (avancé)'!$L84*AB654)+IF(ROUND(('Charges variables-Calculs auto'!AB$152-CONFIG!$D$7)/31,0)&gt;=('Charges variables (avancé)'!$J84+'Charges variables (avancé)'!$K84),INDEX($C654:$BJ654,,COLUMN('Charges variables-Calculs auto'!AB$152)-COLUMN('Charges variables-Calculs auto'!$C$152)+1-('Charges variables (avancé)'!$J84+'Charges variables (avancé)'!$K84)),0)*(1-'Charges variables (avancé)'!$L84))*'Charges variables (avancé)'!$Z84</f>
        <v>0</v>
      </c>
      <c r="AC680" s="341">
        <f>(('Charges variables (avancé)'!$L84*AC654)+IF(ROUND(('Charges variables-Calculs auto'!AC$152-CONFIG!$D$7)/31,0)&gt;=('Charges variables (avancé)'!$J84+'Charges variables (avancé)'!$K84),INDEX($C654:$BJ654,,COLUMN('Charges variables-Calculs auto'!AC$152)-COLUMN('Charges variables-Calculs auto'!$C$152)+1-('Charges variables (avancé)'!$J84+'Charges variables (avancé)'!$K84)),0)*(1-'Charges variables (avancé)'!$L84))*'Charges variables (avancé)'!$Z84</f>
        <v>0</v>
      </c>
      <c r="AD680" s="341">
        <f>(('Charges variables (avancé)'!$L84*AD654)+IF(ROUND(('Charges variables-Calculs auto'!AD$152-CONFIG!$D$7)/31,0)&gt;=('Charges variables (avancé)'!$J84+'Charges variables (avancé)'!$K84),INDEX($C654:$BJ654,,COLUMN('Charges variables-Calculs auto'!AD$152)-COLUMN('Charges variables-Calculs auto'!$C$152)+1-('Charges variables (avancé)'!$J84+'Charges variables (avancé)'!$K84)),0)*(1-'Charges variables (avancé)'!$L84))*'Charges variables (avancé)'!$Z84</f>
        <v>0</v>
      </c>
      <c r="AE680" s="341">
        <f>(('Charges variables (avancé)'!$L84*AE654)+IF(ROUND(('Charges variables-Calculs auto'!AE$152-CONFIG!$D$7)/31,0)&gt;=('Charges variables (avancé)'!$J84+'Charges variables (avancé)'!$K84),INDEX($C654:$BJ654,,COLUMN('Charges variables-Calculs auto'!AE$152)-COLUMN('Charges variables-Calculs auto'!$C$152)+1-('Charges variables (avancé)'!$J84+'Charges variables (avancé)'!$K84)),0)*(1-'Charges variables (avancé)'!$L84))*'Charges variables (avancé)'!$Z84</f>
        <v>0</v>
      </c>
      <c r="AF680" s="341">
        <f>(('Charges variables (avancé)'!$L84*AF654)+IF(ROUND(('Charges variables-Calculs auto'!AF$152-CONFIG!$D$7)/31,0)&gt;=('Charges variables (avancé)'!$J84+'Charges variables (avancé)'!$K84),INDEX($C654:$BJ654,,COLUMN('Charges variables-Calculs auto'!AF$152)-COLUMN('Charges variables-Calculs auto'!$C$152)+1-('Charges variables (avancé)'!$J84+'Charges variables (avancé)'!$K84)),0)*(1-'Charges variables (avancé)'!$L84))*'Charges variables (avancé)'!$Z84</f>
        <v>0</v>
      </c>
      <c r="AG680" s="341">
        <f>(('Charges variables (avancé)'!$L84*AG654)+IF(ROUND(('Charges variables-Calculs auto'!AG$152-CONFIG!$D$7)/31,0)&gt;=('Charges variables (avancé)'!$J84+'Charges variables (avancé)'!$K84),INDEX($C654:$BJ654,,COLUMN('Charges variables-Calculs auto'!AG$152)-COLUMN('Charges variables-Calculs auto'!$C$152)+1-('Charges variables (avancé)'!$J84+'Charges variables (avancé)'!$K84)),0)*(1-'Charges variables (avancé)'!$L84))*'Charges variables (avancé)'!$Z84</f>
        <v>0</v>
      </c>
      <c r="AH680" s="341">
        <f>(('Charges variables (avancé)'!$L84*AH654)+IF(ROUND(('Charges variables-Calculs auto'!AH$152-CONFIG!$D$7)/31,0)&gt;=('Charges variables (avancé)'!$J84+'Charges variables (avancé)'!$K84),INDEX($C654:$BJ654,,COLUMN('Charges variables-Calculs auto'!AH$152)-COLUMN('Charges variables-Calculs auto'!$C$152)+1-('Charges variables (avancé)'!$J84+'Charges variables (avancé)'!$K84)),0)*(1-'Charges variables (avancé)'!$L84))*'Charges variables (avancé)'!$Z84</f>
        <v>0</v>
      </c>
      <c r="AI680" s="341">
        <f>(('Charges variables (avancé)'!$L84*AI654)+IF(ROUND(('Charges variables-Calculs auto'!AI$152-CONFIG!$D$7)/31,0)&gt;=('Charges variables (avancé)'!$J84+'Charges variables (avancé)'!$K84),INDEX($C654:$BJ654,,COLUMN('Charges variables-Calculs auto'!AI$152)-COLUMN('Charges variables-Calculs auto'!$C$152)+1-('Charges variables (avancé)'!$J84+'Charges variables (avancé)'!$K84)),0)*(1-'Charges variables (avancé)'!$L84))*'Charges variables (avancé)'!$Z84</f>
        <v>0</v>
      </c>
      <c r="AJ680" s="341">
        <f>(('Charges variables (avancé)'!$L84*AJ654)+IF(ROUND(('Charges variables-Calculs auto'!AJ$152-CONFIG!$D$7)/31,0)&gt;=('Charges variables (avancé)'!$J84+'Charges variables (avancé)'!$K84),INDEX($C654:$BJ654,,COLUMN('Charges variables-Calculs auto'!AJ$152)-COLUMN('Charges variables-Calculs auto'!$C$152)+1-('Charges variables (avancé)'!$J84+'Charges variables (avancé)'!$K84)),0)*(1-'Charges variables (avancé)'!$L84))*'Charges variables (avancé)'!$Z84</f>
        <v>0</v>
      </c>
      <c r="AK680" s="341">
        <f>(('Charges variables (avancé)'!$L84*AK654)+IF(ROUND(('Charges variables-Calculs auto'!AK$152-CONFIG!$D$7)/31,0)&gt;=('Charges variables (avancé)'!$J84+'Charges variables (avancé)'!$K84),INDEX($C654:$BJ654,,COLUMN('Charges variables-Calculs auto'!AK$152)-COLUMN('Charges variables-Calculs auto'!$C$152)+1-('Charges variables (avancé)'!$J84+'Charges variables (avancé)'!$K84)),0)*(1-'Charges variables (avancé)'!$L84))*'Charges variables (avancé)'!$Z84</f>
        <v>0</v>
      </c>
      <c r="AL680" s="341">
        <f>(('Charges variables (avancé)'!$L84*AL654)+IF(ROUND(('Charges variables-Calculs auto'!AL$152-CONFIG!$D$7)/31,0)&gt;=('Charges variables (avancé)'!$J84+'Charges variables (avancé)'!$K84),INDEX($C654:$BJ654,,COLUMN('Charges variables-Calculs auto'!AL$152)-COLUMN('Charges variables-Calculs auto'!$C$152)+1-('Charges variables (avancé)'!$J84+'Charges variables (avancé)'!$K84)),0)*(1-'Charges variables (avancé)'!$L84))*'Charges variables (avancé)'!$Z84</f>
        <v>0</v>
      </c>
      <c r="AM680" s="341">
        <f>(('Charges variables (avancé)'!$L84*AM654)+IF(ROUND(('Charges variables-Calculs auto'!AM$152-CONFIG!$D$7)/31,0)&gt;=('Charges variables (avancé)'!$J84+'Charges variables (avancé)'!$K84),INDEX($C654:$BJ654,,COLUMN('Charges variables-Calculs auto'!AM$152)-COLUMN('Charges variables-Calculs auto'!$C$152)+1-('Charges variables (avancé)'!$J84+'Charges variables (avancé)'!$K84)),0)*(1-'Charges variables (avancé)'!$L84))*'Charges variables (avancé)'!$AB84</f>
        <v>0</v>
      </c>
      <c r="AN680" s="341">
        <f>(('Charges variables (avancé)'!$L84*AN654)+IF(ROUND(('Charges variables-Calculs auto'!AN$152-CONFIG!$D$7)/31,0)&gt;=('Charges variables (avancé)'!$J84+'Charges variables (avancé)'!$K84),INDEX($C654:$BJ654,,COLUMN('Charges variables-Calculs auto'!AN$152)-COLUMN('Charges variables-Calculs auto'!$C$152)+1-('Charges variables (avancé)'!$J84+'Charges variables (avancé)'!$K84)),0)*(1-'Charges variables (avancé)'!$L84))*'Charges variables (avancé)'!$AB84</f>
        <v>0</v>
      </c>
      <c r="AO680" s="341">
        <f>(('Charges variables (avancé)'!$L84*AO654)+IF(ROUND(('Charges variables-Calculs auto'!AO$152-CONFIG!$D$7)/31,0)&gt;=('Charges variables (avancé)'!$J84+'Charges variables (avancé)'!$K84),INDEX($C654:$BJ654,,COLUMN('Charges variables-Calculs auto'!AO$152)-COLUMN('Charges variables-Calculs auto'!$C$152)+1-('Charges variables (avancé)'!$J84+'Charges variables (avancé)'!$K84)),0)*(1-'Charges variables (avancé)'!$L84))*'Charges variables (avancé)'!$AB84</f>
        <v>0</v>
      </c>
      <c r="AP680" s="341">
        <f>(('Charges variables (avancé)'!$L84*AP654)+IF(ROUND(('Charges variables-Calculs auto'!AP$152-CONFIG!$D$7)/31,0)&gt;=('Charges variables (avancé)'!$J84+'Charges variables (avancé)'!$K84),INDEX($C654:$BJ654,,COLUMN('Charges variables-Calculs auto'!AP$152)-COLUMN('Charges variables-Calculs auto'!$C$152)+1-('Charges variables (avancé)'!$J84+'Charges variables (avancé)'!$K84)),0)*(1-'Charges variables (avancé)'!$L84))*'Charges variables (avancé)'!$AB84</f>
        <v>0</v>
      </c>
      <c r="AQ680" s="341">
        <f>(('Charges variables (avancé)'!$L84*AQ654)+IF(ROUND(('Charges variables-Calculs auto'!AQ$152-CONFIG!$D$7)/31,0)&gt;=('Charges variables (avancé)'!$J84+'Charges variables (avancé)'!$K84),INDEX($C654:$BJ654,,COLUMN('Charges variables-Calculs auto'!AQ$152)-COLUMN('Charges variables-Calculs auto'!$C$152)+1-('Charges variables (avancé)'!$J84+'Charges variables (avancé)'!$K84)),0)*(1-'Charges variables (avancé)'!$L84))*'Charges variables (avancé)'!$AB84</f>
        <v>0</v>
      </c>
      <c r="AR680" s="341">
        <f>(('Charges variables (avancé)'!$L84*AR654)+IF(ROUND(('Charges variables-Calculs auto'!AR$152-CONFIG!$D$7)/31,0)&gt;=('Charges variables (avancé)'!$J84+'Charges variables (avancé)'!$K84),INDEX($C654:$BJ654,,COLUMN('Charges variables-Calculs auto'!AR$152)-COLUMN('Charges variables-Calculs auto'!$C$152)+1-('Charges variables (avancé)'!$J84+'Charges variables (avancé)'!$K84)),0)*(1-'Charges variables (avancé)'!$L84))*'Charges variables (avancé)'!$AB84</f>
        <v>0</v>
      </c>
      <c r="AS680" s="341">
        <f>(('Charges variables (avancé)'!$L84*AS654)+IF(ROUND(('Charges variables-Calculs auto'!AS$152-CONFIG!$D$7)/31,0)&gt;=('Charges variables (avancé)'!$J84+'Charges variables (avancé)'!$K84),INDEX($C654:$BJ654,,COLUMN('Charges variables-Calculs auto'!AS$152)-COLUMN('Charges variables-Calculs auto'!$C$152)+1-('Charges variables (avancé)'!$J84+'Charges variables (avancé)'!$K84)),0)*(1-'Charges variables (avancé)'!$L84))*'Charges variables (avancé)'!$AB84</f>
        <v>0</v>
      </c>
      <c r="AT680" s="341">
        <f>(('Charges variables (avancé)'!$L84*AT654)+IF(ROUND(('Charges variables-Calculs auto'!AT$152-CONFIG!$D$7)/31,0)&gt;=('Charges variables (avancé)'!$J84+'Charges variables (avancé)'!$K84),INDEX($C654:$BJ654,,COLUMN('Charges variables-Calculs auto'!AT$152)-COLUMN('Charges variables-Calculs auto'!$C$152)+1-('Charges variables (avancé)'!$J84+'Charges variables (avancé)'!$K84)),0)*(1-'Charges variables (avancé)'!$L84))*'Charges variables (avancé)'!$AB84</f>
        <v>0</v>
      </c>
      <c r="AU680" s="341">
        <f>(('Charges variables (avancé)'!$L84*AU654)+IF(ROUND(('Charges variables-Calculs auto'!AU$152-CONFIG!$D$7)/31,0)&gt;=('Charges variables (avancé)'!$J84+'Charges variables (avancé)'!$K84),INDEX($C654:$BJ654,,COLUMN('Charges variables-Calculs auto'!AU$152)-COLUMN('Charges variables-Calculs auto'!$C$152)+1-('Charges variables (avancé)'!$J84+'Charges variables (avancé)'!$K84)),0)*(1-'Charges variables (avancé)'!$L84))*'Charges variables (avancé)'!$AB84</f>
        <v>0</v>
      </c>
      <c r="AV680" s="341">
        <f>(('Charges variables (avancé)'!$L84*AV654)+IF(ROUND(('Charges variables-Calculs auto'!AV$152-CONFIG!$D$7)/31,0)&gt;=('Charges variables (avancé)'!$J84+'Charges variables (avancé)'!$K84),INDEX($C654:$BJ654,,COLUMN('Charges variables-Calculs auto'!AV$152)-COLUMN('Charges variables-Calculs auto'!$C$152)+1-('Charges variables (avancé)'!$J84+'Charges variables (avancé)'!$K84)),0)*(1-'Charges variables (avancé)'!$L84))*'Charges variables (avancé)'!$AB84</f>
        <v>0</v>
      </c>
      <c r="AW680" s="341">
        <f>(('Charges variables (avancé)'!$L84*AW654)+IF(ROUND(('Charges variables-Calculs auto'!AW$152-CONFIG!$D$7)/31,0)&gt;=('Charges variables (avancé)'!$J84+'Charges variables (avancé)'!$K84),INDEX($C654:$BJ654,,COLUMN('Charges variables-Calculs auto'!AW$152)-COLUMN('Charges variables-Calculs auto'!$C$152)+1-('Charges variables (avancé)'!$J84+'Charges variables (avancé)'!$K84)),0)*(1-'Charges variables (avancé)'!$L84))*'Charges variables (avancé)'!$AB84</f>
        <v>0</v>
      </c>
      <c r="AX680" s="341">
        <f>(('Charges variables (avancé)'!$L84*AX654)+IF(ROUND(('Charges variables-Calculs auto'!AX$152-CONFIG!$D$7)/31,0)&gt;=('Charges variables (avancé)'!$J84+'Charges variables (avancé)'!$K84),INDEX($C654:$BJ654,,COLUMN('Charges variables-Calculs auto'!AX$152)-COLUMN('Charges variables-Calculs auto'!$C$152)+1-('Charges variables (avancé)'!$J84+'Charges variables (avancé)'!$K84)),0)*(1-'Charges variables (avancé)'!$L84))*'Charges variables (avancé)'!$AB84</f>
        <v>0</v>
      </c>
      <c r="AY680" s="341">
        <f>(('Charges variables (avancé)'!$L84*AY654)+IF(ROUND(('Charges variables-Calculs auto'!AY$152-CONFIG!$D$7)/31,0)&gt;=('Charges variables (avancé)'!$J84+'Charges variables (avancé)'!$K84),INDEX($C654:$BJ654,,COLUMN('Charges variables-Calculs auto'!AY$152)-COLUMN('Charges variables-Calculs auto'!$C$152)+1-('Charges variables (avancé)'!$J84+'Charges variables (avancé)'!$K84)),0)*(1-'Charges variables (avancé)'!$L84))*'Charges variables (avancé)'!$AD84</f>
        <v>0</v>
      </c>
      <c r="AZ680" s="341">
        <f>(('Charges variables (avancé)'!$L84*AZ654)+IF(ROUND(('Charges variables-Calculs auto'!AZ$152-CONFIG!$D$7)/31,0)&gt;=('Charges variables (avancé)'!$J84+'Charges variables (avancé)'!$K84),INDEX($C654:$BJ654,,COLUMN('Charges variables-Calculs auto'!AZ$152)-COLUMN('Charges variables-Calculs auto'!$C$152)+1-('Charges variables (avancé)'!$J84+'Charges variables (avancé)'!$K84)),0)*(1-'Charges variables (avancé)'!$L84))*'Charges variables (avancé)'!$AD84</f>
        <v>0</v>
      </c>
      <c r="BA680" s="341">
        <f>(('Charges variables (avancé)'!$L84*BA654)+IF(ROUND(('Charges variables-Calculs auto'!BA$152-CONFIG!$D$7)/31,0)&gt;=('Charges variables (avancé)'!$J84+'Charges variables (avancé)'!$K84),INDEX($C654:$BJ654,,COLUMN('Charges variables-Calculs auto'!BA$152)-COLUMN('Charges variables-Calculs auto'!$C$152)+1-('Charges variables (avancé)'!$J84+'Charges variables (avancé)'!$K84)),0)*(1-'Charges variables (avancé)'!$L84))*'Charges variables (avancé)'!$AD84</f>
        <v>0</v>
      </c>
      <c r="BB680" s="341">
        <f>(('Charges variables (avancé)'!$L84*BB654)+IF(ROUND(('Charges variables-Calculs auto'!BB$152-CONFIG!$D$7)/31,0)&gt;=('Charges variables (avancé)'!$J84+'Charges variables (avancé)'!$K84),INDEX($C654:$BJ654,,COLUMN('Charges variables-Calculs auto'!BB$152)-COLUMN('Charges variables-Calculs auto'!$C$152)+1-('Charges variables (avancé)'!$J84+'Charges variables (avancé)'!$K84)),0)*(1-'Charges variables (avancé)'!$L84))*'Charges variables (avancé)'!$AD84</f>
        <v>0</v>
      </c>
      <c r="BC680" s="341">
        <f>(('Charges variables (avancé)'!$L84*BC654)+IF(ROUND(('Charges variables-Calculs auto'!BC$152-CONFIG!$D$7)/31,0)&gt;=('Charges variables (avancé)'!$J84+'Charges variables (avancé)'!$K84),INDEX($C654:$BJ654,,COLUMN('Charges variables-Calculs auto'!BC$152)-COLUMN('Charges variables-Calculs auto'!$C$152)+1-('Charges variables (avancé)'!$J84+'Charges variables (avancé)'!$K84)),0)*(1-'Charges variables (avancé)'!$L84))*'Charges variables (avancé)'!$AD84</f>
        <v>0</v>
      </c>
      <c r="BD680" s="341">
        <f>(('Charges variables (avancé)'!$L84*BD654)+IF(ROUND(('Charges variables-Calculs auto'!BD$152-CONFIG!$D$7)/31,0)&gt;=('Charges variables (avancé)'!$J84+'Charges variables (avancé)'!$K84),INDEX($C654:$BJ654,,COLUMN('Charges variables-Calculs auto'!BD$152)-COLUMN('Charges variables-Calculs auto'!$C$152)+1-('Charges variables (avancé)'!$J84+'Charges variables (avancé)'!$K84)),0)*(1-'Charges variables (avancé)'!$L84))*'Charges variables (avancé)'!$AD84</f>
        <v>0</v>
      </c>
      <c r="BE680" s="341">
        <f>(('Charges variables (avancé)'!$L84*BE654)+IF(ROUND(('Charges variables-Calculs auto'!BE$152-CONFIG!$D$7)/31,0)&gt;=('Charges variables (avancé)'!$J84+'Charges variables (avancé)'!$K84),INDEX($C654:$BJ654,,COLUMN('Charges variables-Calculs auto'!BE$152)-COLUMN('Charges variables-Calculs auto'!$C$152)+1-('Charges variables (avancé)'!$J84+'Charges variables (avancé)'!$K84)),0)*(1-'Charges variables (avancé)'!$L84))*'Charges variables (avancé)'!$AD84</f>
        <v>0</v>
      </c>
      <c r="BF680" s="341">
        <f>(('Charges variables (avancé)'!$L84*BF654)+IF(ROUND(('Charges variables-Calculs auto'!BF$152-CONFIG!$D$7)/31,0)&gt;=('Charges variables (avancé)'!$J84+'Charges variables (avancé)'!$K84),INDEX($C654:$BJ654,,COLUMN('Charges variables-Calculs auto'!BF$152)-COLUMN('Charges variables-Calculs auto'!$C$152)+1-('Charges variables (avancé)'!$J84+'Charges variables (avancé)'!$K84)),0)*(1-'Charges variables (avancé)'!$L84))*'Charges variables (avancé)'!$AD84</f>
        <v>0</v>
      </c>
      <c r="BG680" s="341">
        <f>(('Charges variables (avancé)'!$L84*BG654)+IF(ROUND(('Charges variables-Calculs auto'!BG$152-CONFIG!$D$7)/31,0)&gt;=('Charges variables (avancé)'!$J84+'Charges variables (avancé)'!$K84),INDEX($C654:$BJ654,,COLUMN('Charges variables-Calculs auto'!BG$152)-COLUMN('Charges variables-Calculs auto'!$C$152)+1-('Charges variables (avancé)'!$J84+'Charges variables (avancé)'!$K84)),0)*(1-'Charges variables (avancé)'!$L84))*'Charges variables (avancé)'!$AD84</f>
        <v>0</v>
      </c>
      <c r="BH680" s="341">
        <f>(('Charges variables (avancé)'!$L84*BH654)+IF(ROUND(('Charges variables-Calculs auto'!BH$152-CONFIG!$D$7)/31,0)&gt;=('Charges variables (avancé)'!$J84+'Charges variables (avancé)'!$K84),INDEX($C654:$BJ654,,COLUMN('Charges variables-Calculs auto'!BH$152)-COLUMN('Charges variables-Calculs auto'!$C$152)+1-('Charges variables (avancé)'!$J84+'Charges variables (avancé)'!$K84)),0)*(1-'Charges variables (avancé)'!$L84))*'Charges variables (avancé)'!$AD84</f>
        <v>0</v>
      </c>
      <c r="BI680" s="341">
        <f>(('Charges variables (avancé)'!$L84*BI654)+IF(ROUND(('Charges variables-Calculs auto'!BI$152-CONFIG!$D$7)/31,0)&gt;=('Charges variables (avancé)'!$J84+'Charges variables (avancé)'!$K84),INDEX($C654:$BJ654,,COLUMN('Charges variables-Calculs auto'!BI$152)-COLUMN('Charges variables-Calculs auto'!$C$152)+1-('Charges variables (avancé)'!$J84+'Charges variables (avancé)'!$K84)),0)*(1-'Charges variables (avancé)'!$L84))*'Charges variables (avancé)'!$AD84</f>
        <v>0</v>
      </c>
      <c r="BJ680" s="341">
        <f>(('Charges variables (avancé)'!$L84*BJ654)+IF(ROUND(('Charges variables-Calculs auto'!BJ$152-CONFIG!$D$7)/31,0)&gt;=('Charges variables (avancé)'!$J84+'Charges variables (avancé)'!$K84),INDEX($C654:$BJ654,,COLUMN('Charges variables-Calculs auto'!BJ$152)-COLUMN('Charges variables-Calculs auto'!$C$152)+1-('Charges variables (avancé)'!$J84+'Charges variables (avancé)'!$K84)),0)*(1-'Charges variables (avancé)'!$L84))*'Charges variables (avancé)'!$AD84</f>
        <v>0</v>
      </c>
    </row>
    <row r="681" spans="2:62" ht="15" customHeight="1">
      <c r="B681" s="366">
        <f>'Charges variables (avancé)'!$C$85</f>
        <v>0</v>
      </c>
      <c r="C681" s="341">
        <f>(('Charges variables (avancé)'!$L85*C655)+IF(ROUND(('Charges variables-Calculs auto'!C$152-CONFIG!$D$7)/31,0)&gt;=('Charges variables (avancé)'!$J85+'Charges variables (avancé)'!$K85),INDEX($C655:$BJ655,,COLUMN('Charges variables-Calculs auto'!C$152)-COLUMN('Charges variables-Calculs auto'!$C$152)+1-('Charges variables (avancé)'!$J85+'Charges variables (avancé)'!$K85)),0)*(1-'Charges variables (avancé)'!$L85))*'Charges variables (avancé)'!$D85</f>
        <v>0</v>
      </c>
      <c r="D681" s="341">
        <f>(('Charges variables (avancé)'!$L85*D655)+IF(ROUND(('Charges variables-Calculs auto'!D$152-CONFIG!$D$7)/31,0)&gt;=('Charges variables (avancé)'!$J85+'Charges variables (avancé)'!$K85),INDEX($C655:$BJ655,,COLUMN('Charges variables-Calculs auto'!D$152)-COLUMN('Charges variables-Calculs auto'!$C$152)+1-('Charges variables (avancé)'!$J85+'Charges variables (avancé)'!$K85)),0)*(1-'Charges variables (avancé)'!$L85))*'Charges variables (avancé)'!$D85</f>
        <v>0</v>
      </c>
      <c r="E681" s="341">
        <f>(('Charges variables (avancé)'!$L85*E655)+IF(ROUND(('Charges variables-Calculs auto'!E$152-CONFIG!$D$7)/31,0)&gt;=('Charges variables (avancé)'!$J85+'Charges variables (avancé)'!$K85),INDEX($C655:$BJ655,,COLUMN('Charges variables-Calculs auto'!E$152)-COLUMN('Charges variables-Calculs auto'!$C$152)+1-('Charges variables (avancé)'!$J85+'Charges variables (avancé)'!$K85)),0)*(1-'Charges variables (avancé)'!$L85))*'Charges variables (avancé)'!$D85</f>
        <v>0</v>
      </c>
      <c r="F681" s="341">
        <f>(('Charges variables (avancé)'!$L85*F655)+IF(ROUND(('Charges variables-Calculs auto'!F$152-CONFIG!$D$7)/31,0)&gt;=('Charges variables (avancé)'!$J85+'Charges variables (avancé)'!$K85),INDEX($C655:$BJ655,,COLUMN('Charges variables-Calculs auto'!F$152)-COLUMN('Charges variables-Calculs auto'!$C$152)+1-('Charges variables (avancé)'!$J85+'Charges variables (avancé)'!$K85)),0)*(1-'Charges variables (avancé)'!$L85))*'Charges variables (avancé)'!$D85</f>
        <v>0</v>
      </c>
      <c r="G681" s="341">
        <f>(('Charges variables (avancé)'!$L85*G655)+IF(ROUND(('Charges variables-Calculs auto'!G$152-CONFIG!$D$7)/31,0)&gt;=('Charges variables (avancé)'!$J85+'Charges variables (avancé)'!$K85),INDEX($C655:$BJ655,,COLUMN('Charges variables-Calculs auto'!G$152)-COLUMN('Charges variables-Calculs auto'!$C$152)+1-('Charges variables (avancé)'!$J85+'Charges variables (avancé)'!$K85)),0)*(1-'Charges variables (avancé)'!$L85))*'Charges variables (avancé)'!$D85</f>
        <v>0</v>
      </c>
      <c r="H681" s="341">
        <f>(('Charges variables (avancé)'!$L85*H655)+IF(ROUND(('Charges variables-Calculs auto'!H$152-CONFIG!$D$7)/31,0)&gt;=('Charges variables (avancé)'!$J85+'Charges variables (avancé)'!$K85),INDEX($C655:$BJ655,,COLUMN('Charges variables-Calculs auto'!H$152)-COLUMN('Charges variables-Calculs auto'!$C$152)+1-('Charges variables (avancé)'!$J85+'Charges variables (avancé)'!$K85)),0)*(1-'Charges variables (avancé)'!$L85))*'Charges variables (avancé)'!$D85</f>
        <v>0</v>
      </c>
      <c r="I681" s="341">
        <f>(('Charges variables (avancé)'!$L85*I655)+IF(ROUND(('Charges variables-Calculs auto'!I$152-CONFIG!$D$7)/31,0)&gt;=('Charges variables (avancé)'!$J85+'Charges variables (avancé)'!$K85),INDEX($C655:$BJ655,,COLUMN('Charges variables-Calculs auto'!I$152)-COLUMN('Charges variables-Calculs auto'!$C$152)+1-('Charges variables (avancé)'!$J85+'Charges variables (avancé)'!$K85)),0)*(1-'Charges variables (avancé)'!$L85))*'Charges variables (avancé)'!$D85</f>
        <v>0</v>
      </c>
      <c r="J681" s="341">
        <f>(('Charges variables (avancé)'!$L85*J655)+IF(ROUND(('Charges variables-Calculs auto'!J$152-CONFIG!$D$7)/31,0)&gt;=('Charges variables (avancé)'!$J85+'Charges variables (avancé)'!$K85),INDEX($C655:$BJ655,,COLUMN('Charges variables-Calculs auto'!J$152)-COLUMN('Charges variables-Calculs auto'!$C$152)+1-('Charges variables (avancé)'!$J85+'Charges variables (avancé)'!$K85)),0)*(1-'Charges variables (avancé)'!$L85))*'Charges variables (avancé)'!$D85</f>
        <v>0</v>
      </c>
      <c r="K681" s="341">
        <f>(('Charges variables (avancé)'!$L85*K655)+IF(ROUND(('Charges variables-Calculs auto'!K$152-CONFIG!$D$7)/31,0)&gt;=('Charges variables (avancé)'!$J85+'Charges variables (avancé)'!$K85),INDEX($C655:$BJ655,,COLUMN('Charges variables-Calculs auto'!K$152)-COLUMN('Charges variables-Calculs auto'!$C$152)+1-('Charges variables (avancé)'!$J85+'Charges variables (avancé)'!$K85)),0)*(1-'Charges variables (avancé)'!$L85))*'Charges variables (avancé)'!$D85</f>
        <v>0</v>
      </c>
      <c r="L681" s="341">
        <f>(('Charges variables (avancé)'!$L85*L655)+IF(ROUND(('Charges variables-Calculs auto'!L$152-CONFIG!$D$7)/31,0)&gt;=('Charges variables (avancé)'!$J85+'Charges variables (avancé)'!$K85),INDEX($C655:$BJ655,,COLUMN('Charges variables-Calculs auto'!L$152)-COLUMN('Charges variables-Calculs auto'!$C$152)+1-('Charges variables (avancé)'!$J85+'Charges variables (avancé)'!$K85)),0)*(1-'Charges variables (avancé)'!$L85))*'Charges variables (avancé)'!$D85</f>
        <v>0</v>
      </c>
      <c r="M681" s="341">
        <f>(('Charges variables (avancé)'!$L85*M655)+IF(ROUND(('Charges variables-Calculs auto'!M$152-CONFIG!$D$7)/31,0)&gt;=('Charges variables (avancé)'!$J85+'Charges variables (avancé)'!$K85),INDEX($C655:$BJ655,,COLUMN('Charges variables-Calculs auto'!M$152)-COLUMN('Charges variables-Calculs auto'!$C$152)+1-('Charges variables (avancé)'!$J85+'Charges variables (avancé)'!$K85)),0)*(1-'Charges variables (avancé)'!$L85))*'Charges variables (avancé)'!$D85</f>
        <v>0</v>
      </c>
      <c r="N681" s="341">
        <f>(('Charges variables (avancé)'!$L85*N655)+IF(ROUND(('Charges variables-Calculs auto'!N$152-CONFIG!$D$7)/31,0)&gt;=('Charges variables (avancé)'!$J85+'Charges variables (avancé)'!$K85),INDEX($C655:$BJ655,,COLUMN('Charges variables-Calculs auto'!N$152)-COLUMN('Charges variables-Calculs auto'!$C$152)+1-('Charges variables (avancé)'!$J85+'Charges variables (avancé)'!$K85)),0)*(1-'Charges variables (avancé)'!$L85))*'Charges variables (avancé)'!$D85</f>
        <v>0</v>
      </c>
      <c r="O681" s="341">
        <f>(('Charges variables (avancé)'!$L85*O655)+IF(ROUND(('Charges variables-Calculs auto'!O$152-CONFIG!$D$7)/31,0)&gt;=('Charges variables (avancé)'!$J85+'Charges variables (avancé)'!$K85),INDEX($C655:$BJ655,,COLUMN('Charges variables-Calculs auto'!O$152)-COLUMN('Charges variables-Calculs auto'!$C$152)+1-('Charges variables (avancé)'!$J85+'Charges variables (avancé)'!$K85)),0)*(1-'Charges variables (avancé)'!$L85))*'Charges variables (avancé)'!$X85</f>
        <v>0</v>
      </c>
      <c r="P681" s="341">
        <f>(('Charges variables (avancé)'!$L85*P655)+IF(ROUND(('Charges variables-Calculs auto'!P$152-CONFIG!$D$7)/31,0)&gt;=('Charges variables (avancé)'!$J85+'Charges variables (avancé)'!$K85),INDEX($C655:$BJ655,,COLUMN('Charges variables-Calculs auto'!P$152)-COLUMN('Charges variables-Calculs auto'!$C$152)+1-('Charges variables (avancé)'!$J85+'Charges variables (avancé)'!$K85)),0)*(1-'Charges variables (avancé)'!$L85))*'Charges variables (avancé)'!$X85</f>
        <v>0</v>
      </c>
      <c r="Q681" s="341">
        <f>(('Charges variables (avancé)'!$L85*Q655)+IF(ROUND(('Charges variables-Calculs auto'!Q$152-CONFIG!$D$7)/31,0)&gt;=('Charges variables (avancé)'!$J85+'Charges variables (avancé)'!$K85),INDEX($C655:$BJ655,,COLUMN('Charges variables-Calculs auto'!Q$152)-COLUMN('Charges variables-Calculs auto'!$C$152)+1-('Charges variables (avancé)'!$J85+'Charges variables (avancé)'!$K85)),0)*(1-'Charges variables (avancé)'!$L85))*'Charges variables (avancé)'!$X85</f>
        <v>0</v>
      </c>
      <c r="R681" s="341">
        <f>(('Charges variables (avancé)'!$L85*R655)+IF(ROUND(('Charges variables-Calculs auto'!R$152-CONFIG!$D$7)/31,0)&gt;=('Charges variables (avancé)'!$J85+'Charges variables (avancé)'!$K85),INDEX($C655:$BJ655,,COLUMN('Charges variables-Calculs auto'!R$152)-COLUMN('Charges variables-Calculs auto'!$C$152)+1-('Charges variables (avancé)'!$J85+'Charges variables (avancé)'!$K85)),0)*(1-'Charges variables (avancé)'!$L85))*'Charges variables (avancé)'!$X85</f>
        <v>0</v>
      </c>
      <c r="S681" s="341">
        <f>(('Charges variables (avancé)'!$L85*S655)+IF(ROUND(('Charges variables-Calculs auto'!S$152-CONFIG!$D$7)/31,0)&gt;=('Charges variables (avancé)'!$J85+'Charges variables (avancé)'!$K85),INDEX($C655:$BJ655,,COLUMN('Charges variables-Calculs auto'!S$152)-COLUMN('Charges variables-Calculs auto'!$C$152)+1-('Charges variables (avancé)'!$J85+'Charges variables (avancé)'!$K85)),0)*(1-'Charges variables (avancé)'!$L85))*'Charges variables (avancé)'!$X85</f>
        <v>0</v>
      </c>
      <c r="T681" s="341">
        <f>(('Charges variables (avancé)'!$L85*T655)+IF(ROUND(('Charges variables-Calculs auto'!T$152-CONFIG!$D$7)/31,0)&gt;=('Charges variables (avancé)'!$J85+'Charges variables (avancé)'!$K85),INDEX($C655:$BJ655,,COLUMN('Charges variables-Calculs auto'!T$152)-COLUMN('Charges variables-Calculs auto'!$C$152)+1-('Charges variables (avancé)'!$J85+'Charges variables (avancé)'!$K85)),0)*(1-'Charges variables (avancé)'!$L85))*'Charges variables (avancé)'!$X85</f>
        <v>0</v>
      </c>
      <c r="U681" s="341">
        <f>(('Charges variables (avancé)'!$L85*U655)+IF(ROUND(('Charges variables-Calculs auto'!U$152-CONFIG!$D$7)/31,0)&gt;=('Charges variables (avancé)'!$J85+'Charges variables (avancé)'!$K85),INDEX($C655:$BJ655,,COLUMN('Charges variables-Calculs auto'!U$152)-COLUMN('Charges variables-Calculs auto'!$C$152)+1-('Charges variables (avancé)'!$J85+'Charges variables (avancé)'!$K85)),0)*(1-'Charges variables (avancé)'!$L85))*'Charges variables (avancé)'!$X85</f>
        <v>0</v>
      </c>
      <c r="V681" s="341">
        <f>(('Charges variables (avancé)'!$L85*V655)+IF(ROUND(('Charges variables-Calculs auto'!V$152-CONFIG!$D$7)/31,0)&gt;=('Charges variables (avancé)'!$J85+'Charges variables (avancé)'!$K85),INDEX($C655:$BJ655,,COLUMN('Charges variables-Calculs auto'!V$152)-COLUMN('Charges variables-Calculs auto'!$C$152)+1-('Charges variables (avancé)'!$J85+'Charges variables (avancé)'!$K85)),0)*(1-'Charges variables (avancé)'!$L85))*'Charges variables (avancé)'!$X85</f>
        <v>0</v>
      </c>
      <c r="W681" s="341">
        <f>(('Charges variables (avancé)'!$L85*W655)+IF(ROUND(('Charges variables-Calculs auto'!W$152-CONFIG!$D$7)/31,0)&gt;=('Charges variables (avancé)'!$J85+'Charges variables (avancé)'!$K85),INDEX($C655:$BJ655,,COLUMN('Charges variables-Calculs auto'!W$152)-COLUMN('Charges variables-Calculs auto'!$C$152)+1-('Charges variables (avancé)'!$J85+'Charges variables (avancé)'!$K85)),0)*(1-'Charges variables (avancé)'!$L85))*'Charges variables (avancé)'!$X85</f>
        <v>0</v>
      </c>
      <c r="X681" s="341">
        <f>(('Charges variables (avancé)'!$L85*X655)+IF(ROUND(('Charges variables-Calculs auto'!X$152-CONFIG!$D$7)/31,0)&gt;=('Charges variables (avancé)'!$J85+'Charges variables (avancé)'!$K85),INDEX($C655:$BJ655,,COLUMN('Charges variables-Calculs auto'!X$152)-COLUMN('Charges variables-Calculs auto'!$C$152)+1-('Charges variables (avancé)'!$J85+'Charges variables (avancé)'!$K85)),0)*(1-'Charges variables (avancé)'!$L85))*'Charges variables (avancé)'!$X85</f>
        <v>0</v>
      </c>
      <c r="Y681" s="341">
        <f>(('Charges variables (avancé)'!$L85*Y655)+IF(ROUND(('Charges variables-Calculs auto'!Y$152-CONFIG!$D$7)/31,0)&gt;=('Charges variables (avancé)'!$J85+'Charges variables (avancé)'!$K85),INDEX($C655:$BJ655,,COLUMN('Charges variables-Calculs auto'!Y$152)-COLUMN('Charges variables-Calculs auto'!$C$152)+1-('Charges variables (avancé)'!$J85+'Charges variables (avancé)'!$K85)),0)*(1-'Charges variables (avancé)'!$L85))*'Charges variables (avancé)'!$X85</f>
        <v>0</v>
      </c>
      <c r="Z681" s="341">
        <f>(('Charges variables (avancé)'!$L85*Z655)+IF(ROUND(('Charges variables-Calculs auto'!Z$152-CONFIG!$D$7)/31,0)&gt;=('Charges variables (avancé)'!$J85+'Charges variables (avancé)'!$K85),INDEX($C655:$BJ655,,COLUMN('Charges variables-Calculs auto'!Z$152)-COLUMN('Charges variables-Calculs auto'!$C$152)+1-('Charges variables (avancé)'!$J85+'Charges variables (avancé)'!$K85)),0)*(1-'Charges variables (avancé)'!$L85))*'Charges variables (avancé)'!$X85</f>
        <v>0</v>
      </c>
      <c r="AA681" s="341">
        <f>(('Charges variables (avancé)'!$L85*AA655)+IF(ROUND(('Charges variables-Calculs auto'!AA$152-CONFIG!$D$7)/31,0)&gt;=('Charges variables (avancé)'!$J85+'Charges variables (avancé)'!$K85),INDEX($C655:$BJ655,,COLUMN('Charges variables-Calculs auto'!AA$152)-COLUMN('Charges variables-Calculs auto'!$C$152)+1-('Charges variables (avancé)'!$J85+'Charges variables (avancé)'!$K85)),0)*(1-'Charges variables (avancé)'!$L85))*'Charges variables (avancé)'!$Z85</f>
        <v>0</v>
      </c>
      <c r="AB681" s="341">
        <f>(('Charges variables (avancé)'!$L85*AB655)+IF(ROUND(('Charges variables-Calculs auto'!AB$152-CONFIG!$D$7)/31,0)&gt;=('Charges variables (avancé)'!$J85+'Charges variables (avancé)'!$K85),INDEX($C655:$BJ655,,COLUMN('Charges variables-Calculs auto'!AB$152)-COLUMN('Charges variables-Calculs auto'!$C$152)+1-('Charges variables (avancé)'!$J85+'Charges variables (avancé)'!$K85)),0)*(1-'Charges variables (avancé)'!$L85))*'Charges variables (avancé)'!$Z85</f>
        <v>0</v>
      </c>
      <c r="AC681" s="341">
        <f>(('Charges variables (avancé)'!$L85*AC655)+IF(ROUND(('Charges variables-Calculs auto'!AC$152-CONFIG!$D$7)/31,0)&gt;=('Charges variables (avancé)'!$J85+'Charges variables (avancé)'!$K85),INDEX($C655:$BJ655,,COLUMN('Charges variables-Calculs auto'!AC$152)-COLUMN('Charges variables-Calculs auto'!$C$152)+1-('Charges variables (avancé)'!$J85+'Charges variables (avancé)'!$K85)),0)*(1-'Charges variables (avancé)'!$L85))*'Charges variables (avancé)'!$Z85</f>
        <v>0</v>
      </c>
      <c r="AD681" s="341">
        <f>(('Charges variables (avancé)'!$L85*AD655)+IF(ROUND(('Charges variables-Calculs auto'!AD$152-CONFIG!$D$7)/31,0)&gt;=('Charges variables (avancé)'!$J85+'Charges variables (avancé)'!$K85),INDEX($C655:$BJ655,,COLUMN('Charges variables-Calculs auto'!AD$152)-COLUMN('Charges variables-Calculs auto'!$C$152)+1-('Charges variables (avancé)'!$J85+'Charges variables (avancé)'!$K85)),0)*(1-'Charges variables (avancé)'!$L85))*'Charges variables (avancé)'!$Z85</f>
        <v>0</v>
      </c>
      <c r="AE681" s="341">
        <f>(('Charges variables (avancé)'!$L85*AE655)+IF(ROUND(('Charges variables-Calculs auto'!AE$152-CONFIG!$D$7)/31,0)&gt;=('Charges variables (avancé)'!$J85+'Charges variables (avancé)'!$K85),INDEX($C655:$BJ655,,COLUMN('Charges variables-Calculs auto'!AE$152)-COLUMN('Charges variables-Calculs auto'!$C$152)+1-('Charges variables (avancé)'!$J85+'Charges variables (avancé)'!$K85)),0)*(1-'Charges variables (avancé)'!$L85))*'Charges variables (avancé)'!$Z85</f>
        <v>0</v>
      </c>
      <c r="AF681" s="341">
        <f>(('Charges variables (avancé)'!$L85*AF655)+IF(ROUND(('Charges variables-Calculs auto'!AF$152-CONFIG!$D$7)/31,0)&gt;=('Charges variables (avancé)'!$J85+'Charges variables (avancé)'!$K85),INDEX($C655:$BJ655,,COLUMN('Charges variables-Calculs auto'!AF$152)-COLUMN('Charges variables-Calculs auto'!$C$152)+1-('Charges variables (avancé)'!$J85+'Charges variables (avancé)'!$K85)),0)*(1-'Charges variables (avancé)'!$L85))*'Charges variables (avancé)'!$Z85</f>
        <v>0</v>
      </c>
      <c r="AG681" s="341">
        <f>(('Charges variables (avancé)'!$L85*AG655)+IF(ROUND(('Charges variables-Calculs auto'!AG$152-CONFIG!$D$7)/31,0)&gt;=('Charges variables (avancé)'!$J85+'Charges variables (avancé)'!$K85),INDEX($C655:$BJ655,,COLUMN('Charges variables-Calculs auto'!AG$152)-COLUMN('Charges variables-Calculs auto'!$C$152)+1-('Charges variables (avancé)'!$J85+'Charges variables (avancé)'!$K85)),0)*(1-'Charges variables (avancé)'!$L85))*'Charges variables (avancé)'!$Z85</f>
        <v>0</v>
      </c>
      <c r="AH681" s="341">
        <f>(('Charges variables (avancé)'!$L85*AH655)+IF(ROUND(('Charges variables-Calculs auto'!AH$152-CONFIG!$D$7)/31,0)&gt;=('Charges variables (avancé)'!$J85+'Charges variables (avancé)'!$K85),INDEX($C655:$BJ655,,COLUMN('Charges variables-Calculs auto'!AH$152)-COLUMN('Charges variables-Calculs auto'!$C$152)+1-('Charges variables (avancé)'!$J85+'Charges variables (avancé)'!$K85)),0)*(1-'Charges variables (avancé)'!$L85))*'Charges variables (avancé)'!$Z85</f>
        <v>0</v>
      </c>
      <c r="AI681" s="341">
        <f>(('Charges variables (avancé)'!$L85*AI655)+IF(ROUND(('Charges variables-Calculs auto'!AI$152-CONFIG!$D$7)/31,0)&gt;=('Charges variables (avancé)'!$J85+'Charges variables (avancé)'!$K85),INDEX($C655:$BJ655,,COLUMN('Charges variables-Calculs auto'!AI$152)-COLUMN('Charges variables-Calculs auto'!$C$152)+1-('Charges variables (avancé)'!$J85+'Charges variables (avancé)'!$K85)),0)*(1-'Charges variables (avancé)'!$L85))*'Charges variables (avancé)'!$Z85</f>
        <v>0</v>
      </c>
      <c r="AJ681" s="341">
        <f>(('Charges variables (avancé)'!$L85*AJ655)+IF(ROUND(('Charges variables-Calculs auto'!AJ$152-CONFIG!$D$7)/31,0)&gt;=('Charges variables (avancé)'!$J85+'Charges variables (avancé)'!$K85),INDEX($C655:$BJ655,,COLUMN('Charges variables-Calculs auto'!AJ$152)-COLUMN('Charges variables-Calculs auto'!$C$152)+1-('Charges variables (avancé)'!$J85+'Charges variables (avancé)'!$K85)),0)*(1-'Charges variables (avancé)'!$L85))*'Charges variables (avancé)'!$Z85</f>
        <v>0</v>
      </c>
      <c r="AK681" s="341">
        <f>(('Charges variables (avancé)'!$L85*AK655)+IF(ROUND(('Charges variables-Calculs auto'!AK$152-CONFIG!$D$7)/31,0)&gt;=('Charges variables (avancé)'!$J85+'Charges variables (avancé)'!$K85),INDEX($C655:$BJ655,,COLUMN('Charges variables-Calculs auto'!AK$152)-COLUMN('Charges variables-Calculs auto'!$C$152)+1-('Charges variables (avancé)'!$J85+'Charges variables (avancé)'!$K85)),0)*(1-'Charges variables (avancé)'!$L85))*'Charges variables (avancé)'!$Z85</f>
        <v>0</v>
      </c>
      <c r="AL681" s="341">
        <f>(('Charges variables (avancé)'!$L85*AL655)+IF(ROUND(('Charges variables-Calculs auto'!AL$152-CONFIG!$D$7)/31,0)&gt;=('Charges variables (avancé)'!$J85+'Charges variables (avancé)'!$K85),INDEX($C655:$BJ655,,COLUMN('Charges variables-Calculs auto'!AL$152)-COLUMN('Charges variables-Calculs auto'!$C$152)+1-('Charges variables (avancé)'!$J85+'Charges variables (avancé)'!$K85)),0)*(1-'Charges variables (avancé)'!$L85))*'Charges variables (avancé)'!$Z85</f>
        <v>0</v>
      </c>
      <c r="AM681" s="341">
        <f>(('Charges variables (avancé)'!$L85*AM655)+IF(ROUND(('Charges variables-Calculs auto'!AM$152-CONFIG!$D$7)/31,0)&gt;=('Charges variables (avancé)'!$J85+'Charges variables (avancé)'!$K85),INDEX($C655:$BJ655,,COLUMN('Charges variables-Calculs auto'!AM$152)-COLUMN('Charges variables-Calculs auto'!$C$152)+1-('Charges variables (avancé)'!$J85+'Charges variables (avancé)'!$K85)),0)*(1-'Charges variables (avancé)'!$L85))*'Charges variables (avancé)'!$AB85</f>
        <v>0</v>
      </c>
      <c r="AN681" s="341">
        <f>(('Charges variables (avancé)'!$L85*AN655)+IF(ROUND(('Charges variables-Calculs auto'!AN$152-CONFIG!$D$7)/31,0)&gt;=('Charges variables (avancé)'!$J85+'Charges variables (avancé)'!$K85),INDEX($C655:$BJ655,,COLUMN('Charges variables-Calculs auto'!AN$152)-COLUMN('Charges variables-Calculs auto'!$C$152)+1-('Charges variables (avancé)'!$J85+'Charges variables (avancé)'!$K85)),0)*(1-'Charges variables (avancé)'!$L85))*'Charges variables (avancé)'!$AB85</f>
        <v>0</v>
      </c>
      <c r="AO681" s="341">
        <f>(('Charges variables (avancé)'!$L85*AO655)+IF(ROUND(('Charges variables-Calculs auto'!AO$152-CONFIG!$D$7)/31,0)&gt;=('Charges variables (avancé)'!$J85+'Charges variables (avancé)'!$K85),INDEX($C655:$BJ655,,COLUMN('Charges variables-Calculs auto'!AO$152)-COLUMN('Charges variables-Calculs auto'!$C$152)+1-('Charges variables (avancé)'!$J85+'Charges variables (avancé)'!$K85)),0)*(1-'Charges variables (avancé)'!$L85))*'Charges variables (avancé)'!$AB85</f>
        <v>0</v>
      </c>
      <c r="AP681" s="341">
        <f>(('Charges variables (avancé)'!$L85*AP655)+IF(ROUND(('Charges variables-Calculs auto'!AP$152-CONFIG!$D$7)/31,0)&gt;=('Charges variables (avancé)'!$J85+'Charges variables (avancé)'!$K85),INDEX($C655:$BJ655,,COLUMN('Charges variables-Calculs auto'!AP$152)-COLUMN('Charges variables-Calculs auto'!$C$152)+1-('Charges variables (avancé)'!$J85+'Charges variables (avancé)'!$K85)),0)*(1-'Charges variables (avancé)'!$L85))*'Charges variables (avancé)'!$AB85</f>
        <v>0</v>
      </c>
      <c r="AQ681" s="341">
        <f>(('Charges variables (avancé)'!$L85*AQ655)+IF(ROUND(('Charges variables-Calculs auto'!AQ$152-CONFIG!$D$7)/31,0)&gt;=('Charges variables (avancé)'!$J85+'Charges variables (avancé)'!$K85),INDEX($C655:$BJ655,,COLUMN('Charges variables-Calculs auto'!AQ$152)-COLUMN('Charges variables-Calculs auto'!$C$152)+1-('Charges variables (avancé)'!$J85+'Charges variables (avancé)'!$K85)),0)*(1-'Charges variables (avancé)'!$L85))*'Charges variables (avancé)'!$AB85</f>
        <v>0</v>
      </c>
      <c r="AR681" s="341">
        <f>(('Charges variables (avancé)'!$L85*AR655)+IF(ROUND(('Charges variables-Calculs auto'!AR$152-CONFIG!$D$7)/31,0)&gt;=('Charges variables (avancé)'!$J85+'Charges variables (avancé)'!$K85),INDEX($C655:$BJ655,,COLUMN('Charges variables-Calculs auto'!AR$152)-COLUMN('Charges variables-Calculs auto'!$C$152)+1-('Charges variables (avancé)'!$J85+'Charges variables (avancé)'!$K85)),0)*(1-'Charges variables (avancé)'!$L85))*'Charges variables (avancé)'!$AB85</f>
        <v>0</v>
      </c>
      <c r="AS681" s="341">
        <f>(('Charges variables (avancé)'!$L85*AS655)+IF(ROUND(('Charges variables-Calculs auto'!AS$152-CONFIG!$D$7)/31,0)&gt;=('Charges variables (avancé)'!$J85+'Charges variables (avancé)'!$K85),INDEX($C655:$BJ655,,COLUMN('Charges variables-Calculs auto'!AS$152)-COLUMN('Charges variables-Calculs auto'!$C$152)+1-('Charges variables (avancé)'!$J85+'Charges variables (avancé)'!$K85)),0)*(1-'Charges variables (avancé)'!$L85))*'Charges variables (avancé)'!$AB85</f>
        <v>0</v>
      </c>
      <c r="AT681" s="341">
        <f>(('Charges variables (avancé)'!$L85*AT655)+IF(ROUND(('Charges variables-Calculs auto'!AT$152-CONFIG!$D$7)/31,0)&gt;=('Charges variables (avancé)'!$J85+'Charges variables (avancé)'!$K85),INDEX($C655:$BJ655,,COLUMN('Charges variables-Calculs auto'!AT$152)-COLUMN('Charges variables-Calculs auto'!$C$152)+1-('Charges variables (avancé)'!$J85+'Charges variables (avancé)'!$K85)),0)*(1-'Charges variables (avancé)'!$L85))*'Charges variables (avancé)'!$AB85</f>
        <v>0</v>
      </c>
      <c r="AU681" s="341">
        <f>(('Charges variables (avancé)'!$L85*AU655)+IF(ROUND(('Charges variables-Calculs auto'!AU$152-CONFIG!$D$7)/31,0)&gt;=('Charges variables (avancé)'!$J85+'Charges variables (avancé)'!$K85),INDEX($C655:$BJ655,,COLUMN('Charges variables-Calculs auto'!AU$152)-COLUMN('Charges variables-Calculs auto'!$C$152)+1-('Charges variables (avancé)'!$J85+'Charges variables (avancé)'!$K85)),0)*(1-'Charges variables (avancé)'!$L85))*'Charges variables (avancé)'!$AB85</f>
        <v>0</v>
      </c>
      <c r="AV681" s="341">
        <f>(('Charges variables (avancé)'!$L85*AV655)+IF(ROUND(('Charges variables-Calculs auto'!AV$152-CONFIG!$D$7)/31,0)&gt;=('Charges variables (avancé)'!$J85+'Charges variables (avancé)'!$K85),INDEX($C655:$BJ655,,COLUMN('Charges variables-Calculs auto'!AV$152)-COLUMN('Charges variables-Calculs auto'!$C$152)+1-('Charges variables (avancé)'!$J85+'Charges variables (avancé)'!$K85)),0)*(1-'Charges variables (avancé)'!$L85))*'Charges variables (avancé)'!$AB85</f>
        <v>0</v>
      </c>
      <c r="AW681" s="341">
        <f>(('Charges variables (avancé)'!$L85*AW655)+IF(ROUND(('Charges variables-Calculs auto'!AW$152-CONFIG!$D$7)/31,0)&gt;=('Charges variables (avancé)'!$J85+'Charges variables (avancé)'!$K85),INDEX($C655:$BJ655,,COLUMN('Charges variables-Calculs auto'!AW$152)-COLUMN('Charges variables-Calculs auto'!$C$152)+1-('Charges variables (avancé)'!$J85+'Charges variables (avancé)'!$K85)),0)*(1-'Charges variables (avancé)'!$L85))*'Charges variables (avancé)'!$AB85</f>
        <v>0</v>
      </c>
      <c r="AX681" s="341">
        <f>(('Charges variables (avancé)'!$L85*AX655)+IF(ROUND(('Charges variables-Calculs auto'!AX$152-CONFIG!$D$7)/31,0)&gt;=('Charges variables (avancé)'!$J85+'Charges variables (avancé)'!$K85),INDEX($C655:$BJ655,,COLUMN('Charges variables-Calculs auto'!AX$152)-COLUMN('Charges variables-Calculs auto'!$C$152)+1-('Charges variables (avancé)'!$J85+'Charges variables (avancé)'!$K85)),0)*(1-'Charges variables (avancé)'!$L85))*'Charges variables (avancé)'!$AB85</f>
        <v>0</v>
      </c>
      <c r="AY681" s="341">
        <f>(('Charges variables (avancé)'!$L85*AY655)+IF(ROUND(('Charges variables-Calculs auto'!AY$152-CONFIG!$D$7)/31,0)&gt;=('Charges variables (avancé)'!$J85+'Charges variables (avancé)'!$K85),INDEX($C655:$BJ655,,COLUMN('Charges variables-Calculs auto'!AY$152)-COLUMN('Charges variables-Calculs auto'!$C$152)+1-('Charges variables (avancé)'!$J85+'Charges variables (avancé)'!$K85)),0)*(1-'Charges variables (avancé)'!$L85))*'Charges variables (avancé)'!$AD85</f>
        <v>0</v>
      </c>
      <c r="AZ681" s="341">
        <f>(('Charges variables (avancé)'!$L85*AZ655)+IF(ROUND(('Charges variables-Calculs auto'!AZ$152-CONFIG!$D$7)/31,0)&gt;=('Charges variables (avancé)'!$J85+'Charges variables (avancé)'!$K85),INDEX($C655:$BJ655,,COLUMN('Charges variables-Calculs auto'!AZ$152)-COLUMN('Charges variables-Calculs auto'!$C$152)+1-('Charges variables (avancé)'!$J85+'Charges variables (avancé)'!$K85)),0)*(1-'Charges variables (avancé)'!$L85))*'Charges variables (avancé)'!$AD85</f>
        <v>0</v>
      </c>
      <c r="BA681" s="341">
        <f>(('Charges variables (avancé)'!$L85*BA655)+IF(ROUND(('Charges variables-Calculs auto'!BA$152-CONFIG!$D$7)/31,0)&gt;=('Charges variables (avancé)'!$J85+'Charges variables (avancé)'!$K85),INDEX($C655:$BJ655,,COLUMN('Charges variables-Calculs auto'!BA$152)-COLUMN('Charges variables-Calculs auto'!$C$152)+1-('Charges variables (avancé)'!$J85+'Charges variables (avancé)'!$K85)),0)*(1-'Charges variables (avancé)'!$L85))*'Charges variables (avancé)'!$AD85</f>
        <v>0</v>
      </c>
      <c r="BB681" s="341">
        <f>(('Charges variables (avancé)'!$L85*BB655)+IF(ROUND(('Charges variables-Calculs auto'!BB$152-CONFIG!$D$7)/31,0)&gt;=('Charges variables (avancé)'!$J85+'Charges variables (avancé)'!$K85),INDEX($C655:$BJ655,,COLUMN('Charges variables-Calculs auto'!BB$152)-COLUMN('Charges variables-Calculs auto'!$C$152)+1-('Charges variables (avancé)'!$J85+'Charges variables (avancé)'!$K85)),0)*(1-'Charges variables (avancé)'!$L85))*'Charges variables (avancé)'!$AD85</f>
        <v>0</v>
      </c>
      <c r="BC681" s="341">
        <f>(('Charges variables (avancé)'!$L85*BC655)+IF(ROUND(('Charges variables-Calculs auto'!BC$152-CONFIG!$D$7)/31,0)&gt;=('Charges variables (avancé)'!$J85+'Charges variables (avancé)'!$K85),INDEX($C655:$BJ655,,COLUMN('Charges variables-Calculs auto'!BC$152)-COLUMN('Charges variables-Calculs auto'!$C$152)+1-('Charges variables (avancé)'!$J85+'Charges variables (avancé)'!$K85)),0)*(1-'Charges variables (avancé)'!$L85))*'Charges variables (avancé)'!$AD85</f>
        <v>0</v>
      </c>
      <c r="BD681" s="341">
        <f>(('Charges variables (avancé)'!$L85*BD655)+IF(ROUND(('Charges variables-Calculs auto'!BD$152-CONFIG!$D$7)/31,0)&gt;=('Charges variables (avancé)'!$J85+'Charges variables (avancé)'!$K85),INDEX($C655:$BJ655,,COLUMN('Charges variables-Calculs auto'!BD$152)-COLUMN('Charges variables-Calculs auto'!$C$152)+1-('Charges variables (avancé)'!$J85+'Charges variables (avancé)'!$K85)),0)*(1-'Charges variables (avancé)'!$L85))*'Charges variables (avancé)'!$AD85</f>
        <v>0</v>
      </c>
      <c r="BE681" s="341">
        <f>(('Charges variables (avancé)'!$L85*BE655)+IF(ROUND(('Charges variables-Calculs auto'!BE$152-CONFIG!$D$7)/31,0)&gt;=('Charges variables (avancé)'!$J85+'Charges variables (avancé)'!$K85),INDEX($C655:$BJ655,,COLUMN('Charges variables-Calculs auto'!BE$152)-COLUMN('Charges variables-Calculs auto'!$C$152)+1-('Charges variables (avancé)'!$J85+'Charges variables (avancé)'!$K85)),0)*(1-'Charges variables (avancé)'!$L85))*'Charges variables (avancé)'!$AD85</f>
        <v>0</v>
      </c>
      <c r="BF681" s="341">
        <f>(('Charges variables (avancé)'!$L85*BF655)+IF(ROUND(('Charges variables-Calculs auto'!BF$152-CONFIG!$D$7)/31,0)&gt;=('Charges variables (avancé)'!$J85+'Charges variables (avancé)'!$K85),INDEX($C655:$BJ655,,COLUMN('Charges variables-Calculs auto'!BF$152)-COLUMN('Charges variables-Calculs auto'!$C$152)+1-('Charges variables (avancé)'!$J85+'Charges variables (avancé)'!$K85)),0)*(1-'Charges variables (avancé)'!$L85))*'Charges variables (avancé)'!$AD85</f>
        <v>0</v>
      </c>
      <c r="BG681" s="341">
        <f>(('Charges variables (avancé)'!$L85*BG655)+IF(ROUND(('Charges variables-Calculs auto'!BG$152-CONFIG!$D$7)/31,0)&gt;=('Charges variables (avancé)'!$J85+'Charges variables (avancé)'!$K85),INDEX($C655:$BJ655,,COLUMN('Charges variables-Calculs auto'!BG$152)-COLUMN('Charges variables-Calculs auto'!$C$152)+1-('Charges variables (avancé)'!$J85+'Charges variables (avancé)'!$K85)),0)*(1-'Charges variables (avancé)'!$L85))*'Charges variables (avancé)'!$AD85</f>
        <v>0</v>
      </c>
      <c r="BH681" s="341">
        <f>(('Charges variables (avancé)'!$L85*BH655)+IF(ROUND(('Charges variables-Calculs auto'!BH$152-CONFIG!$D$7)/31,0)&gt;=('Charges variables (avancé)'!$J85+'Charges variables (avancé)'!$K85),INDEX($C655:$BJ655,,COLUMN('Charges variables-Calculs auto'!BH$152)-COLUMN('Charges variables-Calculs auto'!$C$152)+1-('Charges variables (avancé)'!$J85+'Charges variables (avancé)'!$K85)),0)*(1-'Charges variables (avancé)'!$L85))*'Charges variables (avancé)'!$AD85</f>
        <v>0</v>
      </c>
      <c r="BI681" s="341">
        <f>(('Charges variables (avancé)'!$L85*BI655)+IF(ROUND(('Charges variables-Calculs auto'!BI$152-CONFIG!$D$7)/31,0)&gt;=('Charges variables (avancé)'!$J85+'Charges variables (avancé)'!$K85),INDEX($C655:$BJ655,,COLUMN('Charges variables-Calculs auto'!BI$152)-COLUMN('Charges variables-Calculs auto'!$C$152)+1-('Charges variables (avancé)'!$J85+'Charges variables (avancé)'!$K85)),0)*(1-'Charges variables (avancé)'!$L85))*'Charges variables (avancé)'!$AD85</f>
        <v>0</v>
      </c>
      <c r="BJ681" s="341">
        <f>(('Charges variables (avancé)'!$L85*BJ655)+IF(ROUND(('Charges variables-Calculs auto'!BJ$152-CONFIG!$D$7)/31,0)&gt;=('Charges variables (avancé)'!$J85+'Charges variables (avancé)'!$K85),INDEX($C655:$BJ655,,COLUMN('Charges variables-Calculs auto'!BJ$152)-COLUMN('Charges variables-Calculs auto'!$C$152)+1-('Charges variables (avancé)'!$J85+'Charges variables (avancé)'!$K85)),0)*(1-'Charges variables (avancé)'!$L85))*'Charges variables (avancé)'!$AD85</f>
        <v>0</v>
      </c>
    </row>
    <row r="682" spans="2:62" ht="15" customHeight="1">
      <c r="B682" s="366">
        <f>'Charges variables (avancé)'!$C$86</f>
        <v>0</v>
      </c>
      <c r="C682" s="341">
        <f>(('Charges variables (avancé)'!$L86*C656)+IF(ROUND(('Charges variables-Calculs auto'!C$152-CONFIG!$D$7)/31,0)&gt;=('Charges variables (avancé)'!$J86+'Charges variables (avancé)'!$K86),INDEX($C656:$BJ656,,COLUMN('Charges variables-Calculs auto'!C$152)-COLUMN('Charges variables-Calculs auto'!$C$152)+1-('Charges variables (avancé)'!$J86+'Charges variables (avancé)'!$K86)),0)*(1-'Charges variables (avancé)'!$L86))*'Charges variables (avancé)'!$D86</f>
        <v>0</v>
      </c>
      <c r="D682" s="341">
        <f>(('Charges variables (avancé)'!$L86*D656)+IF(ROUND(('Charges variables-Calculs auto'!D$152-CONFIG!$D$7)/31,0)&gt;=('Charges variables (avancé)'!$J86+'Charges variables (avancé)'!$K86),INDEX($C656:$BJ656,,COLUMN('Charges variables-Calculs auto'!D$152)-COLUMN('Charges variables-Calculs auto'!$C$152)+1-('Charges variables (avancé)'!$J86+'Charges variables (avancé)'!$K86)),0)*(1-'Charges variables (avancé)'!$L86))*'Charges variables (avancé)'!$D86</f>
        <v>0</v>
      </c>
      <c r="E682" s="341">
        <f>(('Charges variables (avancé)'!$L86*E656)+IF(ROUND(('Charges variables-Calculs auto'!E$152-CONFIG!$D$7)/31,0)&gt;=('Charges variables (avancé)'!$J86+'Charges variables (avancé)'!$K86),INDEX($C656:$BJ656,,COLUMN('Charges variables-Calculs auto'!E$152)-COLUMN('Charges variables-Calculs auto'!$C$152)+1-('Charges variables (avancé)'!$J86+'Charges variables (avancé)'!$K86)),0)*(1-'Charges variables (avancé)'!$L86))*'Charges variables (avancé)'!$D86</f>
        <v>0</v>
      </c>
      <c r="F682" s="341">
        <f>(('Charges variables (avancé)'!$L86*F656)+IF(ROUND(('Charges variables-Calculs auto'!F$152-CONFIG!$D$7)/31,0)&gt;=('Charges variables (avancé)'!$J86+'Charges variables (avancé)'!$K86),INDEX($C656:$BJ656,,COLUMN('Charges variables-Calculs auto'!F$152)-COLUMN('Charges variables-Calculs auto'!$C$152)+1-('Charges variables (avancé)'!$J86+'Charges variables (avancé)'!$K86)),0)*(1-'Charges variables (avancé)'!$L86))*'Charges variables (avancé)'!$D86</f>
        <v>0</v>
      </c>
      <c r="G682" s="341">
        <f>(('Charges variables (avancé)'!$L86*G656)+IF(ROUND(('Charges variables-Calculs auto'!G$152-CONFIG!$D$7)/31,0)&gt;=('Charges variables (avancé)'!$J86+'Charges variables (avancé)'!$K86),INDEX($C656:$BJ656,,COLUMN('Charges variables-Calculs auto'!G$152)-COLUMN('Charges variables-Calculs auto'!$C$152)+1-('Charges variables (avancé)'!$J86+'Charges variables (avancé)'!$K86)),0)*(1-'Charges variables (avancé)'!$L86))*'Charges variables (avancé)'!$D86</f>
        <v>0</v>
      </c>
      <c r="H682" s="341">
        <f>(('Charges variables (avancé)'!$L86*H656)+IF(ROUND(('Charges variables-Calculs auto'!H$152-CONFIG!$D$7)/31,0)&gt;=('Charges variables (avancé)'!$J86+'Charges variables (avancé)'!$K86),INDEX($C656:$BJ656,,COLUMN('Charges variables-Calculs auto'!H$152)-COLUMN('Charges variables-Calculs auto'!$C$152)+1-('Charges variables (avancé)'!$J86+'Charges variables (avancé)'!$K86)),0)*(1-'Charges variables (avancé)'!$L86))*'Charges variables (avancé)'!$D86</f>
        <v>0</v>
      </c>
      <c r="I682" s="341">
        <f>(('Charges variables (avancé)'!$L86*I656)+IF(ROUND(('Charges variables-Calculs auto'!I$152-CONFIG!$D$7)/31,0)&gt;=('Charges variables (avancé)'!$J86+'Charges variables (avancé)'!$K86),INDEX($C656:$BJ656,,COLUMN('Charges variables-Calculs auto'!I$152)-COLUMN('Charges variables-Calculs auto'!$C$152)+1-('Charges variables (avancé)'!$J86+'Charges variables (avancé)'!$K86)),0)*(1-'Charges variables (avancé)'!$L86))*'Charges variables (avancé)'!$D86</f>
        <v>0</v>
      </c>
      <c r="J682" s="341">
        <f>(('Charges variables (avancé)'!$L86*J656)+IF(ROUND(('Charges variables-Calculs auto'!J$152-CONFIG!$D$7)/31,0)&gt;=('Charges variables (avancé)'!$J86+'Charges variables (avancé)'!$K86),INDEX($C656:$BJ656,,COLUMN('Charges variables-Calculs auto'!J$152)-COLUMN('Charges variables-Calculs auto'!$C$152)+1-('Charges variables (avancé)'!$J86+'Charges variables (avancé)'!$K86)),0)*(1-'Charges variables (avancé)'!$L86))*'Charges variables (avancé)'!$D86</f>
        <v>0</v>
      </c>
      <c r="K682" s="341">
        <f>(('Charges variables (avancé)'!$L86*K656)+IF(ROUND(('Charges variables-Calculs auto'!K$152-CONFIG!$D$7)/31,0)&gt;=('Charges variables (avancé)'!$J86+'Charges variables (avancé)'!$K86),INDEX($C656:$BJ656,,COLUMN('Charges variables-Calculs auto'!K$152)-COLUMN('Charges variables-Calculs auto'!$C$152)+1-('Charges variables (avancé)'!$J86+'Charges variables (avancé)'!$K86)),0)*(1-'Charges variables (avancé)'!$L86))*'Charges variables (avancé)'!$D86</f>
        <v>0</v>
      </c>
      <c r="L682" s="341">
        <f>(('Charges variables (avancé)'!$L86*L656)+IF(ROUND(('Charges variables-Calculs auto'!L$152-CONFIG!$D$7)/31,0)&gt;=('Charges variables (avancé)'!$J86+'Charges variables (avancé)'!$K86),INDEX($C656:$BJ656,,COLUMN('Charges variables-Calculs auto'!L$152)-COLUMN('Charges variables-Calculs auto'!$C$152)+1-('Charges variables (avancé)'!$J86+'Charges variables (avancé)'!$K86)),0)*(1-'Charges variables (avancé)'!$L86))*'Charges variables (avancé)'!$D86</f>
        <v>0</v>
      </c>
      <c r="M682" s="341">
        <f>(('Charges variables (avancé)'!$L86*M656)+IF(ROUND(('Charges variables-Calculs auto'!M$152-CONFIG!$D$7)/31,0)&gt;=('Charges variables (avancé)'!$J86+'Charges variables (avancé)'!$K86),INDEX($C656:$BJ656,,COLUMN('Charges variables-Calculs auto'!M$152)-COLUMN('Charges variables-Calculs auto'!$C$152)+1-('Charges variables (avancé)'!$J86+'Charges variables (avancé)'!$K86)),0)*(1-'Charges variables (avancé)'!$L86))*'Charges variables (avancé)'!$D86</f>
        <v>0</v>
      </c>
      <c r="N682" s="341">
        <f>(('Charges variables (avancé)'!$L86*N656)+IF(ROUND(('Charges variables-Calculs auto'!N$152-CONFIG!$D$7)/31,0)&gt;=('Charges variables (avancé)'!$J86+'Charges variables (avancé)'!$K86),INDEX($C656:$BJ656,,COLUMN('Charges variables-Calculs auto'!N$152)-COLUMN('Charges variables-Calculs auto'!$C$152)+1-('Charges variables (avancé)'!$J86+'Charges variables (avancé)'!$K86)),0)*(1-'Charges variables (avancé)'!$L86))*'Charges variables (avancé)'!$D86</f>
        <v>0</v>
      </c>
      <c r="O682" s="341">
        <f>(('Charges variables (avancé)'!$L86*O656)+IF(ROUND(('Charges variables-Calculs auto'!O$152-CONFIG!$D$7)/31,0)&gt;=('Charges variables (avancé)'!$J86+'Charges variables (avancé)'!$K86),INDEX($C656:$BJ656,,COLUMN('Charges variables-Calculs auto'!O$152)-COLUMN('Charges variables-Calculs auto'!$C$152)+1-('Charges variables (avancé)'!$J86+'Charges variables (avancé)'!$K86)),0)*(1-'Charges variables (avancé)'!$L86))*'Charges variables (avancé)'!$X86</f>
        <v>0</v>
      </c>
      <c r="P682" s="341">
        <f>(('Charges variables (avancé)'!$L86*P656)+IF(ROUND(('Charges variables-Calculs auto'!P$152-CONFIG!$D$7)/31,0)&gt;=('Charges variables (avancé)'!$J86+'Charges variables (avancé)'!$K86),INDEX($C656:$BJ656,,COLUMN('Charges variables-Calculs auto'!P$152)-COLUMN('Charges variables-Calculs auto'!$C$152)+1-('Charges variables (avancé)'!$J86+'Charges variables (avancé)'!$K86)),0)*(1-'Charges variables (avancé)'!$L86))*'Charges variables (avancé)'!$X86</f>
        <v>0</v>
      </c>
      <c r="Q682" s="341">
        <f>(('Charges variables (avancé)'!$L86*Q656)+IF(ROUND(('Charges variables-Calculs auto'!Q$152-CONFIG!$D$7)/31,0)&gt;=('Charges variables (avancé)'!$J86+'Charges variables (avancé)'!$K86),INDEX($C656:$BJ656,,COLUMN('Charges variables-Calculs auto'!Q$152)-COLUMN('Charges variables-Calculs auto'!$C$152)+1-('Charges variables (avancé)'!$J86+'Charges variables (avancé)'!$K86)),0)*(1-'Charges variables (avancé)'!$L86))*'Charges variables (avancé)'!$X86</f>
        <v>0</v>
      </c>
      <c r="R682" s="341">
        <f>(('Charges variables (avancé)'!$L86*R656)+IF(ROUND(('Charges variables-Calculs auto'!R$152-CONFIG!$D$7)/31,0)&gt;=('Charges variables (avancé)'!$J86+'Charges variables (avancé)'!$K86),INDEX($C656:$BJ656,,COLUMN('Charges variables-Calculs auto'!R$152)-COLUMN('Charges variables-Calculs auto'!$C$152)+1-('Charges variables (avancé)'!$J86+'Charges variables (avancé)'!$K86)),0)*(1-'Charges variables (avancé)'!$L86))*'Charges variables (avancé)'!$X86</f>
        <v>0</v>
      </c>
      <c r="S682" s="341">
        <f>(('Charges variables (avancé)'!$L86*S656)+IF(ROUND(('Charges variables-Calculs auto'!S$152-CONFIG!$D$7)/31,0)&gt;=('Charges variables (avancé)'!$J86+'Charges variables (avancé)'!$K86),INDEX($C656:$BJ656,,COLUMN('Charges variables-Calculs auto'!S$152)-COLUMN('Charges variables-Calculs auto'!$C$152)+1-('Charges variables (avancé)'!$J86+'Charges variables (avancé)'!$K86)),0)*(1-'Charges variables (avancé)'!$L86))*'Charges variables (avancé)'!$X86</f>
        <v>0</v>
      </c>
      <c r="T682" s="341">
        <f>(('Charges variables (avancé)'!$L86*T656)+IF(ROUND(('Charges variables-Calculs auto'!T$152-CONFIG!$D$7)/31,0)&gt;=('Charges variables (avancé)'!$J86+'Charges variables (avancé)'!$K86),INDEX($C656:$BJ656,,COLUMN('Charges variables-Calculs auto'!T$152)-COLUMN('Charges variables-Calculs auto'!$C$152)+1-('Charges variables (avancé)'!$J86+'Charges variables (avancé)'!$K86)),0)*(1-'Charges variables (avancé)'!$L86))*'Charges variables (avancé)'!$X86</f>
        <v>0</v>
      </c>
      <c r="U682" s="341">
        <f>(('Charges variables (avancé)'!$L86*U656)+IF(ROUND(('Charges variables-Calculs auto'!U$152-CONFIG!$D$7)/31,0)&gt;=('Charges variables (avancé)'!$J86+'Charges variables (avancé)'!$K86),INDEX($C656:$BJ656,,COLUMN('Charges variables-Calculs auto'!U$152)-COLUMN('Charges variables-Calculs auto'!$C$152)+1-('Charges variables (avancé)'!$J86+'Charges variables (avancé)'!$K86)),0)*(1-'Charges variables (avancé)'!$L86))*'Charges variables (avancé)'!$X86</f>
        <v>0</v>
      </c>
      <c r="V682" s="341">
        <f>(('Charges variables (avancé)'!$L86*V656)+IF(ROUND(('Charges variables-Calculs auto'!V$152-CONFIG!$D$7)/31,0)&gt;=('Charges variables (avancé)'!$J86+'Charges variables (avancé)'!$K86),INDEX($C656:$BJ656,,COLUMN('Charges variables-Calculs auto'!V$152)-COLUMN('Charges variables-Calculs auto'!$C$152)+1-('Charges variables (avancé)'!$J86+'Charges variables (avancé)'!$K86)),0)*(1-'Charges variables (avancé)'!$L86))*'Charges variables (avancé)'!$X86</f>
        <v>0</v>
      </c>
      <c r="W682" s="341">
        <f>(('Charges variables (avancé)'!$L86*W656)+IF(ROUND(('Charges variables-Calculs auto'!W$152-CONFIG!$D$7)/31,0)&gt;=('Charges variables (avancé)'!$J86+'Charges variables (avancé)'!$K86),INDEX($C656:$BJ656,,COLUMN('Charges variables-Calculs auto'!W$152)-COLUMN('Charges variables-Calculs auto'!$C$152)+1-('Charges variables (avancé)'!$J86+'Charges variables (avancé)'!$K86)),0)*(1-'Charges variables (avancé)'!$L86))*'Charges variables (avancé)'!$X86</f>
        <v>0</v>
      </c>
      <c r="X682" s="341">
        <f>(('Charges variables (avancé)'!$L86*X656)+IF(ROUND(('Charges variables-Calculs auto'!X$152-CONFIG!$D$7)/31,0)&gt;=('Charges variables (avancé)'!$J86+'Charges variables (avancé)'!$K86),INDEX($C656:$BJ656,,COLUMN('Charges variables-Calculs auto'!X$152)-COLUMN('Charges variables-Calculs auto'!$C$152)+1-('Charges variables (avancé)'!$J86+'Charges variables (avancé)'!$K86)),0)*(1-'Charges variables (avancé)'!$L86))*'Charges variables (avancé)'!$X86</f>
        <v>0</v>
      </c>
      <c r="Y682" s="341">
        <f>(('Charges variables (avancé)'!$L86*Y656)+IF(ROUND(('Charges variables-Calculs auto'!Y$152-CONFIG!$D$7)/31,0)&gt;=('Charges variables (avancé)'!$J86+'Charges variables (avancé)'!$K86),INDEX($C656:$BJ656,,COLUMN('Charges variables-Calculs auto'!Y$152)-COLUMN('Charges variables-Calculs auto'!$C$152)+1-('Charges variables (avancé)'!$J86+'Charges variables (avancé)'!$K86)),0)*(1-'Charges variables (avancé)'!$L86))*'Charges variables (avancé)'!$X86</f>
        <v>0</v>
      </c>
      <c r="Z682" s="341">
        <f>(('Charges variables (avancé)'!$L86*Z656)+IF(ROUND(('Charges variables-Calculs auto'!Z$152-CONFIG!$D$7)/31,0)&gt;=('Charges variables (avancé)'!$J86+'Charges variables (avancé)'!$K86),INDEX($C656:$BJ656,,COLUMN('Charges variables-Calculs auto'!Z$152)-COLUMN('Charges variables-Calculs auto'!$C$152)+1-('Charges variables (avancé)'!$J86+'Charges variables (avancé)'!$K86)),0)*(1-'Charges variables (avancé)'!$L86))*'Charges variables (avancé)'!$X86</f>
        <v>0</v>
      </c>
      <c r="AA682" s="341">
        <f>(('Charges variables (avancé)'!$L86*AA656)+IF(ROUND(('Charges variables-Calculs auto'!AA$152-CONFIG!$D$7)/31,0)&gt;=('Charges variables (avancé)'!$J86+'Charges variables (avancé)'!$K86),INDEX($C656:$BJ656,,COLUMN('Charges variables-Calculs auto'!AA$152)-COLUMN('Charges variables-Calculs auto'!$C$152)+1-('Charges variables (avancé)'!$J86+'Charges variables (avancé)'!$K86)),0)*(1-'Charges variables (avancé)'!$L86))*'Charges variables (avancé)'!$Z86</f>
        <v>0</v>
      </c>
      <c r="AB682" s="341">
        <f>(('Charges variables (avancé)'!$L86*AB656)+IF(ROUND(('Charges variables-Calculs auto'!AB$152-CONFIG!$D$7)/31,0)&gt;=('Charges variables (avancé)'!$J86+'Charges variables (avancé)'!$K86),INDEX($C656:$BJ656,,COLUMN('Charges variables-Calculs auto'!AB$152)-COLUMN('Charges variables-Calculs auto'!$C$152)+1-('Charges variables (avancé)'!$J86+'Charges variables (avancé)'!$K86)),0)*(1-'Charges variables (avancé)'!$L86))*'Charges variables (avancé)'!$Z86</f>
        <v>0</v>
      </c>
      <c r="AC682" s="341">
        <f>(('Charges variables (avancé)'!$L86*AC656)+IF(ROUND(('Charges variables-Calculs auto'!AC$152-CONFIG!$D$7)/31,0)&gt;=('Charges variables (avancé)'!$J86+'Charges variables (avancé)'!$K86),INDEX($C656:$BJ656,,COLUMN('Charges variables-Calculs auto'!AC$152)-COLUMN('Charges variables-Calculs auto'!$C$152)+1-('Charges variables (avancé)'!$J86+'Charges variables (avancé)'!$K86)),0)*(1-'Charges variables (avancé)'!$L86))*'Charges variables (avancé)'!$Z86</f>
        <v>0</v>
      </c>
      <c r="AD682" s="341">
        <f>(('Charges variables (avancé)'!$L86*AD656)+IF(ROUND(('Charges variables-Calculs auto'!AD$152-CONFIG!$D$7)/31,0)&gt;=('Charges variables (avancé)'!$J86+'Charges variables (avancé)'!$K86),INDEX($C656:$BJ656,,COLUMN('Charges variables-Calculs auto'!AD$152)-COLUMN('Charges variables-Calculs auto'!$C$152)+1-('Charges variables (avancé)'!$J86+'Charges variables (avancé)'!$K86)),0)*(1-'Charges variables (avancé)'!$L86))*'Charges variables (avancé)'!$Z86</f>
        <v>0</v>
      </c>
      <c r="AE682" s="341">
        <f>(('Charges variables (avancé)'!$L86*AE656)+IF(ROUND(('Charges variables-Calculs auto'!AE$152-CONFIG!$D$7)/31,0)&gt;=('Charges variables (avancé)'!$J86+'Charges variables (avancé)'!$K86),INDEX($C656:$BJ656,,COLUMN('Charges variables-Calculs auto'!AE$152)-COLUMN('Charges variables-Calculs auto'!$C$152)+1-('Charges variables (avancé)'!$J86+'Charges variables (avancé)'!$K86)),0)*(1-'Charges variables (avancé)'!$L86))*'Charges variables (avancé)'!$Z86</f>
        <v>0</v>
      </c>
      <c r="AF682" s="341">
        <f>(('Charges variables (avancé)'!$L86*AF656)+IF(ROUND(('Charges variables-Calculs auto'!AF$152-CONFIG!$D$7)/31,0)&gt;=('Charges variables (avancé)'!$J86+'Charges variables (avancé)'!$K86),INDEX($C656:$BJ656,,COLUMN('Charges variables-Calculs auto'!AF$152)-COLUMN('Charges variables-Calculs auto'!$C$152)+1-('Charges variables (avancé)'!$J86+'Charges variables (avancé)'!$K86)),0)*(1-'Charges variables (avancé)'!$L86))*'Charges variables (avancé)'!$Z86</f>
        <v>0</v>
      </c>
      <c r="AG682" s="341">
        <f>(('Charges variables (avancé)'!$L86*AG656)+IF(ROUND(('Charges variables-Calculs auto'!AG$152-CONFIG!$D$7)/31,0)&gt;=('Charges variables (avancé)'!$J86+'Charges variables (avancé)'!$K86),INDEX($C656:$BJ656,,COLUMN('Charges variables-Calculs auto'!AG$152)-COLUMN('Charges variables-Calculs auto'!$C$152)+1-('Charges variables (avancé)'!$J86+'Charges variables (avancé)'!$K86)),0)*(1-'Charges variables (avancé)'!$L86))*'Charges variables (avancé)'!$Z86</f>
        <v>0</v>
      </c>
      <c r="AH682" s="341">
        <f>(('Charges variables (avancé)'!$L86*AH656)+IF(ROUND(('Charges variables-Calculs auto'!AH$152-CONFIG!$D$7)/31,0)&gt;=('Charges variables (avancé)'!$J86+'Charges variables (avancé)'!$K86),INDEX($C656:$BJ656,,COLUMN('Charges variables-Calculs auto'!AH$152)-COLUMN('Charges variables-Calculs auto'!$C$152)+1-('Charges variables (avancé)'!$J86+'Charges variables (avancé)'!$K86)),0)*(1-'Charges variables (avancé)'!$L86))*'Charges variables (avancé)'!$Z86</f>
        <v>0</v>
      </c>
      <c r="AI682" s="341">
        <f>(('Charges variables (avancé)'!$L86*AI656)+IF(ROUND(('Charges variables-Calculs auto'!AI$152-CONFIG!$D$7)/31,0)&gt;=('Charges variables (avancé)'!$J86+'Charges variables (avancé)'!$K86),INDEX($C656:$BJ656,,COLUMN('Charges variables-Calculs auto'!AI$152)-COLUMN('Charges variables-Calculs auto'!$C$152)+1-('Charges variables (avancé)'!$J86+'Charges variables (avancé)'!$K86)),0)*(1-'Charges variables (avancé)'!$L86))*'Charges variables (avancé)'!$Z86</f>
        <v>0</v>
      </c>
      <c r="AJ682" s="341">
        <f>(('Charges variables (avancé)'!$L86*AJ656)+IF(ROUND(('Charges variables-Calculs auto'!AJ$152-CONFIG!$D$7)/31,0)&gt;=('Charges variables (avancé)'!$J86+'Charges variables (avancé)'!$K86),INDEX($C656:$BJ656,,COLUMN('Charges variables-Calculs auto'!AJ$152)-COLUMN('Charges variables-Calculs auto'!$C$152)+1-('Charges variables (avancé)'!$J86+'Charges variables (avancé)'!$K86)),0)*(1-'Charges variables (avancé)'!$L86))*'Charges variables (avancé)'!$Z86</f>
        <v>0</v>
      </c>
      <c r="AK682" s="341">
        <f>(('Charges variables (avancé)'!$L86*AK656)+IF(ROUND(('Charges variables-Calculs auto'!AK$152-CONFIG!$D$7)/31,0)&gt;=('Charges variables (avancé)'!$J86+'Charges variables (avancé)'!$K86),INDEX($C656:$BJ656,,COLUMN('Charges variables-Calculs auto'!AK$152)-COLUMN('Charges variables-Calculs auto'!$C$152)+1-('Charges variables (avancé)'!$J86+'Charges variables (avancé)'!$K86)),0)*(1-'Charges variables (avancé)'!$L86))*'Charges variables (avancé)'!$Z86</f>
        <v>0</v>
      </c>
      <c r="AL682" s="341">
        <f>(('Charges variables (avancé)'!$L86*AL656)+IF(ROUND(('Charges variables-Calculs auto'!AL$152-CONFIG!$D$7)/31,0)&gt;=('Charges variables (avancé)'!$J86+'Charges variables (avancé)'!$K86),INDEX($C656:$BJ656,,COLUMN('Charges variables-Calculs auto'!AL$152)-COLUMN('Charges variables-Calculs auto'!$C$152)+1-('Charges variables (avancé)'!$J86+'Charges variables (avancé)'!$K86)),0)*(1-'Charges variables (avancé)'!$L86))*'Charges variables (avancé)'!$Z86</f>
        <v>0</v>
      </c>
      <c r="AM682" s="341">
        <f>(('Charges variables (avancé)'!$L86*AM656)+IF(ROUND(('Charges variables-Calculs auto'!AM$152-CONFIG!$D$7)/31,0)&gt;=('Charges variables (avancé)'!$J86+'Charges variables (avancé)'!$K86),INDEX($C656:$BJ656,,COLUMN('Charges variables-Calculs auto'!AM$152)-COLUMN('Charges variables-Calculs auto'!$C$152)+1-('Charges variables (avancé)'!$J86+'Charges variables (avancé)'!$K86)),0)*(1-'Charges variables (avancé)'!$L86))*'Charges variables (avancé)'!$AB86</f>
        <v>0</v>
      </c>
      <c r="AN682" s="341">
        <f>(('Charges variables (avancé)'!$L86*AN656)+IF(ROUND(('Charges variables-Calculs auto'!AN$152-CONFIG!$D$7)/31,0)&gt;=('Charges variables (avancé)'!$J86+'Charges variables (avancé)'!$K86),INDEX($C656:$BJ656,,COLUMN('Charges variables-Calculs auto'!AN$152)-COLUMN('Charges variables-Calculs auto'!$C$152)+1-('Charges variables (avancé)'!$J86+'Charges variables (avancé)'!$K86)),0)*(1-'Charges variables (avancé)'!$L86))*'Charges variables (avancé)'!$AB86</f>
        <v>0</v>
      </c>
      <c r="AO682" s="341">
        <f>(('Charges variables (avancé)'!$L86*AO656)+IF(ROUND(('Charges variables-Calculs auto'!AO$152-CONFIG!$D$7)/31,0)&gt;=('Charges variables (avancé)'!$J86+'Charges variables (avancé)'!$K86),INDEX($C656:$BJ656,,COLUMN('Charges variables-Calculs auto'!AO$152)-COLUMN('Charges variables-Calculs auto'!$C$152)+1-('Charges variables (avancé)'!$J86+'Charges variables (avancé)'!$K86)),0)*(1-'Charges variables (avancé)'!$L86))*'Charges variables (avancé)'!$AB86</f>
        <v>0</v>
      </c>
      <c r="AP682" s="341">
        <f>(('Charges variables (avancé)'!$L86*AP656)+IF(ROUND(('Charges variables-Calculs auto'!AP$152-CONFIG!$D$7)/31,0)&gt;=('Charges variables (avancé)'!$J86+'Charges variables (avancé)'!$K86),INDEX($C656:$BJ656,,COLUMN('Charges variables-Calculs auto'!AP$152)-COLUMN('Charges variables-Calculs auto'!$C$152)+1-('Charges variables (avancé)'!$J86+'Charges variables (avancé)'!$K86)),0)*(1-'Charges variables (avancé)'!$L86))*'Charges variables (avancé)'!$AB86</f>
        <v>0</v>
      </c>
      <c r="AQ682" s="341">
        <f>(('Charges variables (avancé)'!$L86*AQ656)+IF(ROUND(('Charges variables-Calculs auto'!AQ$152-CONFIG!$D$7)/31,0)&gt;=('Charges variables (avancé)'!$J86+'Charges variables (avancé)'!$K86),INDEX($C656:$BJ656,,COLUMN('Charges variables-Calculs auto'!AQ$152)-COLUMN('Charges variables-Calculs auto'!$C$152)+1-('Charges variables (avancé)'!$J86+'Charges variables (avancé)'!$K86)),0)*(1-'Charges variables (avancé)'!$L86))*'Charges variables (avancé)'!$AB86</f>
        <v>0</v>
      </c>
      <c r="AR682" s="341">
        <f>(('Charges variables (avancé)'!$L86*AR656)+IF(ROUND(('Charges variables-Calculs auto'!AR$152-CONFIG!$D$7)/31,0)&gt;=('Charges variables (avancé)'!$J86+'Charges variables (avancé)'!$K86),INDEX($C656:$BJ656,,COLUMN('Charges variables-Calculs auto'!AR$152)-COLUMN('Charges variables-Calculs auto'!$C$152)+1-('Charges variables (avancé)'!$J86+'Charges variables (avancé)'!$K86)),0)*(1-'Charges variables (avancé)'!$L86))*'Charges variables (avancé)'!$AB86</f>
        <v>0</v>
      </c>
      <c r="AS682" s="341">
        <f>(('Charges variables (avancé)'!$L86*AS656)+IF(ROUND(('Charges variables-Calculs auto'!AS$152-CONFIG!$D$7)/31,0)&gt;=('Charges variables (avancé)'!$J86+'Charges variables (avancé)'!$K86),INDEX($C656:$BJ656,,COLUMN('Charges variables-Calculs auto'!AS$152)-COLUMN('Charges variables-Calculs auto'!$C$152)+1-('Charges variables (avancé)'!$J86+'Charges variables (avancé)'!$K86)),0)*(1-'Charges variables (avancé)'!$L86))*'Charges variables (avancé)'!$AB86</f>
        <v>0</v>
      </c>
      <c r="AT682" s="341">
        <f>(('Charges variables (avancé)'!$L86*AT656)+IF(ROUND(('Charges variables-Calculs auto'!AT$152-CONFIG!$D$7)/31,0)&gt;=('Charges variables (avancé)'!$J86+'Charges variables (avancé)'!$K86),INDEX($C656:$BJ656,,COLUMN('Charges variables-Calculs auto'!AT$152)-COLUMN('Charges variables-Calculs auto'!$C$152)+1-('Charges variables (avancé)'!$J86+'Charges variables (avancé)'!$K86)),0)*(1-'Charges variables (avancé)'!$L86))*'Charges variables (avancé)'!$AB86</f>
        <v>0</v>
      </c>
      <c r="AU682" s="341">
        <f>(('Charges variables (avancé)'!$L86*AU656)+IF(ROUND(('Charges variables-Calculs auto'!AU$152-CONFIG!$D$7)/31,0)&gt;=('Charges variables (avancé)'!$J86+'Charges variables (avancé)'!$K86),INDEX($C656:$BJ656,,COLUMN('Charges variables-Calculs auto'!AU$152)-COLUMN('Charges variables-Calculs auto'!$C$152)+1-('Charges variables (avancé)'!$J86+'Charges variables (avancé)'!$K86)),0)*(1-'Charges variables (avancé)'!$L86))*'Charges variables (avancé)'!$AB86</f>
        <v>0</v>
      </c>
      <c r="AV682" s="341">
        <f>(('Charges variables (avancé)'!$L86*AV656)+IF(ROUND(('Charges variables-Calculs auto'!AV$152-CONFIG!$D$7)/31,0)&gt;=('Charges variables (avancé)'!$J86+'Charges variables (avancé)'!$K86),INDEX($C656:$BJ656,,COLUMN('Charges variables-Calculs auto'!AV$152)-COLUMN('Charges variables-Calculs auto'!$C$152)+1-('Charges variables (avancé)'!$J86+'Charges variables (avancé)'!$K86)),0)*(1-'Charges variables (avancé)'!$L86))*'Charges variables (avancé)'!$AB86</f>
        <v>0</v>
      </c>
      <c r="AW682" s="341">
        <f>(('Charges variables (avancé)'!$L86*AW656)+IF(ROUND(('Charges variables-Calculs auto'!AW$152-CONFIG!$D$7)/31,0)&gt;=('Charges variables (avancé)'!$J86+'Charges variables (avancé)'!$K86),INDEX($C656:$BJ656,,COLUMN('Charges variables-Calculs auto'!AW$152)-COLUMN('Charges variables-Calculs auto'!$C$152)+1-('Charges variables (avancé)'!$J86+'Charges variables (avancé)'!$K86)),0)*(1-'Charges variables (avancé)'!$L86))*'Charges variables (avancé)'!$AB86</f>
        <v>0</v>
      </c>
      <c r="AX682" s="341">
        <f>(('Charges variables (avancé)'!$L86*AX656)+IF(ROUND(('Charges variables-Calculs auto'!AX$152-CONFIG!$D$7)/31,0)&gt;=('Charges variables (avancé)'!$J86+'Charges variables (avancé)'!$K86),INDEX($C656:$BJ656,,COLUMN('Charges variables-Calculs auto'!AX$152)-COLUMN('Charges variables-Calculs auto'!$C$152)+1-('Charges variables (avancé)'!$J86+'Charges variables (avancé)'!$K86)),0)*(1-'Charges variables (avancé)'!$L86))*'Charges variables (avancé)'!$AB86</f>
        <v>0</v>
      </c>
      <c r="AY682" s="341">
        <f>(('Charges variables (avancé)'!$L86*AY656)+IF(ROUND(('Charges variables-Calculs auto'!AY$152-CONFIG!$D$7)/31,0)&gt;=('Charges variables (avancé)'!$J86+'Charges variables (avancé)'!$K86),INDEX($C656:$BJ656,,COLUMN('Charges variables-Calculs auto'!AY$152)-COLUMN('Charges variables-Calculs auto'!$C$152)+1-('Charges variables (avancé)'!$J86+'Charges variables (avancé)'!$K86)),0)*(1-'Charges variables (avancé)'!$L86))*'Charges variables (avancé)'!$AD86</f>
        <v>0</v>
      </c>
      <c r="AZ682" s="341">
        <f>(('Charges variables (avancé)'!$L86*AZ656)+IF(ROUND(('Charges variables-Calculs auto'!AZ$152-CONFIG!$D$7)/31,0)&gt;=('Charges variables (avancé)'!$J86+'Charges variables (avancé)'!$K86),INDEX($C656:$BJ656,,COLUMN('Charges variables-Calculs auto'!AZ$152)-COLUMN('Charges variables-Calculs auto'!$C$152)+1-('Charges variables (avancé)'!$J86+'Charges variables (avancé)'!$K86)),0)*(1-'Charges variables (avancé)'!$L86))*'Charges variables (avancé)'!$AD86</f>
        <v>0</v>
      </c>
      <c r="BA682" s="341">
        <f>(('Charges variables (avancé)'!$L86*BA656)+IF(ROUND(('Charges variables-Calculs auto'!BA$152-CONFIG!$D$7)/31,0)&gt;=('Charges variables (avancé)'!$J86+'Charges variables (avancé)'!$K86),INDEX($C656:$BJ656,,COLUMN('Charges variables-Calculs auto'!BA$152)-COLUMN('Charges variables-Calculs auto'!$C$152)+1-('Charges variables (avancé)'!$J86+'Charges variables (avancé)'!$K86)),0)*(1-'Charges variables (avancé)'!$L86))*'Charges variables (avancé)'!$AD86</f>
        <v>0</v>
      </c>
      <c r="BB682" s="341">
        <f>(('Charges variables (avancé)'!$L86*BB656)+IF(ROUND(('Charges variables-Calculs auto'!BB$152-CONFIG!$D$7)/31,0)&gt;=('Charges variables (avancé)'!$J86+'Charges variables (avancé)'!$K86),INDEX($C656:$BJ656,,COLUMN('Charges variables-Calculs auto'!BB$152)-COLUMN('Charges variables-Calculs auto'!$C$152)+1-('Charges variables (avancé)'!$J86+'Charges variables (avancé)'!$K86)),0)*(1-'Charges variables (avancé)'!$L86))*'Charges variables (avancé)'!$AD86</f>
        <v>0</v>
      </c>
      <c r="BC682" s="341">
        <f>(('Charges variables (avancé)'!$L86*BC656)+IF(ROUND(('Charges variables-Calculs auto'!BC$152-CONFIG!$D$7)/31,0)&gt;=('Charges variables (avancé)'!$J86+'Charges variables (avancé)'!$K86),INDEX($C656:$BJ656,,COLUMN('Charges variables-Calculs auto'!BC$152)-COLUMN('Charges variables-Calculs auto'!$C$152)+1-('Charges variables (avancé)'!$J86+'Charges variables (avancé)'!$K86)),0)*(1-'Charges variables (avancé)'!$L86))*'Charges variables (avancé)'!$AD86</f>
        <v>0</v>
      </c>
      <c r="BD682" s="341">
        <f>(('Charges variables (avancé)'!$L86*BD656)+IF(ROUND(('Charges variables-Calculs auto'!BD$152-CONFIG!$D$7)/31,0)&gt;=('Charges variables (avancé)'!$J86+'Charges variables (avancé)'!$K86),INDEX($C656:$BJ656,,COLUMN('Charges variables-Calculs auto'!BD$152)-COLUMN('Charges variables-Calculs auto'!$C$152)+1-('Charges variables (avancé)'!$J86+'Charges variables (avancé)'!$K86)),0)*(1-'Charges variables (avancé)'!$L86))*'Charges variables (avancé)'!$AD86</f>
        <v>0</v>
      </c>
      <c r="BE682" s="341">
        <f>(('Charges variables (avancé)'!$L86*BE656)+IF(ROUND(('Charges variables-Calculs auto'!BE$152-CONFIG!$D$7)/31,0)&gt;=('Charges variables (avancé)'!$J86+'Charges variables (avancé)'!$K86),INDEX($C656:$BJ656,,COLUMN('Charges variables-Calculs auto'!BE$152)-COLUMN('Charges variables-Calculs auto'!$C$152)+1-('Charges variables (avancé)'!$J86+'Charges variables (avancé)'!$K86)),0)*(1-'Charges variables (avancé)'!$L86))*'Charges variables (avancé)'!$AD86</f>
        <v>0</v>
      </c>
      <c r="BF682" s="341">
        <f>(('Charges variables (avancé)'!$L86*BF656)+IF(ROUND(('Charges variables-Calculs auto'!BF$152-CONFIG!$D$7)/31,0)&gt;=('Charges variables (avancé)'!$J86+'Charges variables (avancé)'!$K86),INDEX($C656:$BJ656,,COLUMN('Charges variables-Calculs auto'!BF$152)-COLUMN('Charges variables-Calculs auto'!$C$152)+1-('Charges variables (avancé)'!$J86+'Charges variables (avancé)'!$K86)),0)*(1-'Charges variables (avancé)'!$L86))*'Charges variables (avancé)'!$AD86</f>
        <v>0</v>
      </c>
      <c r="BG682" s="341">
        <f>(('Charges variables (avancé)'!$L86*BG656)+IF(ROUND(('Charges variables-Calculs auto'!BG$152-CONFIG!$D$7)/31,0)&gt;=('Charges variables (avancé)'!$J86+'Charges variables (avancé)'!$K86),INDEX($C656:$BJ656,,COLUMN('Charges variables-Calculs auto'!BG$152)-COLUMN('Charges variables-Calculs auto'!$C$152)+1-('Charges variables (avancé)'!$J86+'Charges variables (avancé)'!$K86)),0)*(1-'Charges variables (avancé)'!$L86))*'Charges variables (avancé)'!$AD86</f>
        <v>0</v>
      </c>
      <c r="BH682" s="341">
        <f>(('Charges variables (avancé)'!$L86*BH656)+IF(ROUND(('Charges variables-Calculs auto'!BH$152-CONFIG!$D$7)/31,0)&gt;=('Charges variables (avancé)'!$J86+'Charges variables (avancé)'!$K86),INDEX($C656:$BJ656,,COLUMN('Charges variables-Calculs auto'!BH$152)-COLUMN('Charges variables-Calculs auto'!$C$152)+1-('Charges variables (avancé)'!$J86+'Charges variables (avancé)'!$K86)),0)*(1-'Charges variables (avancé)'!$L86))*'Charges variables (avancé)'!$AD86</f>
        <v>0</v>
      </c>
      <c r="BI682" s="341">
        <f>(('Charges variables (avancé)'!$L86*BI656)+IF(ROUND(('Charges variables-Calculs auto'!BI$152-CONFIG!$D$7)/31,0)&gt;=('Charges variables (avancé)'!$J86+'Charges variables (avancé)'!$K86),INDEX($C656:$BJ656,,COLUMN('Charges variables-Calculs auto'!BI$152)-COLUMN('Charges variables-Calculs auto'!$C$152)+1-('Charges variables (avancé)'!$J86+'Charges variables (avancé)'!$K86)),0)*(1-'Charges variables (avancé)'!$L86))*'Charges variables (avancé)'!$AD86</f>
        <v>0</v>
      </c>
      <c r="BJ682" s="341">
        <f>(('Charges variables (avancé)'!$L86*BJ656)+IF(ROUND(('Charges variables-Calculs auto'!BJ$152-CONFIG!$D$7)/31,0)&gt;=('Charges variables (avancé)'!$J86+'Charges variables (avancé)'!$K86),INDEX($C656:$BJ656,,COLUMN('Charges variables-Calculs auto'!BJ$152)-COLUMN('Charges variables-Calculs auto'!$C$152)+1-('Charges variables (avancé)'!$J86+'Charges variables (avancé)'!$K86)),0)*(1-'Charges variables (avancé)'!$L86))*'Charges variables (avancé)'!$AD86</f>
        <v>0</v>
      </c>
    </row>
    <row r="683" spans="2:62" ht="15" customHeight="1">
      <c r="B683" s="366">
        <f>'Charges variables (avancé)'!$C$87</f>
        <v>0</v>
      </c>
      <c r="C683" s="341">
        <f>(('Charges variables (avancé)'!$L87*C657)+IF(ROUND(('Charges variables-Calculs auto'!C$152-CONFIG!$D$7)/31,0)&gt;=('Charges variables (avancé)'!$J87+'Charges variables (avancé)'!$K87),INDEX($C657:$BJ657,,COLUMN('Charges variables-Calculs auto'!C$152)-COLUMN('Charges variables-Calculs auto'!$C$152)+1-('Charges variables (avancé)'!$J87+'Charges variables (avancé)'!$K87)),0)*(1-'Charges variables (avancé)'!$L87))*'Charges variables (avancé)'!$D87</f>
        <v>0</v>
      </c>
      <c r="D683" s="341">
        <f>(('Charges variables (avancé)'!$L87*D657)+IF(ROUND(('Charges variables-Calculs auto'!D$152-CONFIG!$D$7)/31,0)&gt;=('Charges variables (avancé)'!$J87+'Charges variables (avancé)'!$K87),INDEX($C657:$BJ657,,COLUMN('Charges variables-Calculs auto'!D$152)-COLUMN('Charges variables-Calculs auto'!$C$152)+1-('Charges variables (avancé)'!$J87+'Charges variables (avancé)'!$K87)),0)*(1-'Charges variables (avancé)'!$L87))*'Charges variables (avancé)'!$D87</f>
        <v>0</v>
      </c>
      <c r="E683" s="341">
        <f>(('Charges variables (avancé)'!$L87*E657)+IF(ROUND(('Charges variables-Calculs auto'!E$152-CONFIG!$D$7)/31,0)&gt;=('Charges variables (avancé)'!$J87+'Charges variables (avancé)'!$K87),INDEX($C657:$BJ657,,COLUMN('Charges variables-Calculs auto'!E$152)-COLUMN('Charges variables-Calculs auto'!$C$152)+1-('Charges variables (avancé)'!$J87+'Charges variables (avancé)'!$K87)),0)*(1-'Charges variables (avancé)'!$L87))*'Charges variables (avancé)'!$D87</f>
        <v>0</v>
      </c>
      <c r="F683" s="341">
        <f>(('Charges variables (avancé)'!$L87*F657)+IF(ROUND(('Charges variables-Calculs auto'!F$152-CONFIG!$D$7)/31,0)&gt;=('Charges variables (avancé)'!$J87+'Charges variables (avancé)'!$K87),INDEX($C657:$BJ657,,COLUMN('Charges variables-Calculs auto'!F$152)-COLUMN('Charges variables-Calculs auto'!$C$152)+1-('Charges variables (avancé)'!$J87+'Charges variables (avancé)'!$K87)),0)*(1-'Charges variables (avancé)'!$L87))*'Charges variables (avancé)'!$D87</f>
        <v>0</v>
      </c>
      <c r="G683" s="341">
        <f>(('Charges variables (avancé)'!$L87*G657)+IF(ROUND(('Charges variables-Calculs auto'!G$152-CONFIG!$D$7)/31,0)&gt;=('Charges variables (avancé)'!$J87+'Charges variables (avancé)'!$K87),INDEX($C657:$BJ657,,COLUMN('Charges variables-Calculs auto'!G$152)-COLUMN('Charges variables-Calculs auto'!$C$152)+1-('Charges variables (avancé)'!$J87+'Charges variables (avancé)'!$K87)),0)*(1-'Charges variables (avancé)'!$L87))*'Charges variables (avancé)'!$D87</f>
        <v>0</v>
      </c>
      <c r="H683" s="341">
        <f>(('Charges variables (avancé)'!$L87*H657)+IF(ROUND(('Charges variables-Calculs auto'!H$152-CONFIG!$D$7)/31,0)&gt;=('Charges variables (avancé)'!$J87+'Charges variables (avancé)'!$K87),INDEX($C657:$BJ657,,COLUMN('Charges variables-Calculs auto'!H$152)-COLUMN('Charges variables-Calculs auto'!$C$152)+1-('Charges variables (avancé)'!$J87+'Charges variables (avancé)'!$K87)),0)*(1-'Charges variables (avancé)'!$L87))*'Charges variables (avancé)'!$D87</f>
        <v>0</v>
      </c>
      <c r="I683" s="341">
        <f>(('Charges variables (avancé)'!$L87*I657)+IF(ROUND(('Charges variables-Calculs auto'!I$152-CONFIG!$D$7)/31,0)&gt;=('Charges variables (avancé)'!$J87+'Charges variables (avancé)'!$K87),INDEX($C657:$BJ657,,COLUMN('Charges variables-Calculs auto'!I$152)-COLUMN('Charges variables-Calculs auto'!$C$152)+1-('Charges variables (avancé)'!$J87+'Charges variables (avancé)'!$K87)),0)*(1-'Charges variables (avancé)'!$L87))*'Charges variables (avancé)'!$D87</f>
        <v>0</v>
      </c>
      <c r="J683" s="341">
        <f>(('Charges variables (avancé)'!$L87*J657)+IF(ROUND(('Charges variables-Calculs auto'!J$152-CONFIG!$D$7)/31,0)&gt;=('Charges variables (avancé)'!$J87+'Charges variables (avancé)'!$K87),INDEX($C657:$BJ657,,COLUMN('Charges variables-Calculs auto'!J$152)-COLUMN('Charges variables-Calculs auto'!$C$152)+1-('Charges variables (avancé)'!$J87+'Charges variables (avancé)'!$K87)),0)*(1-'Charges variables (avancé)'!$L87))*'Charges variables (avancé)'!$D87</f>
        <v>0</v>
      </c>
      <c r="K683" s="341">
        <f>(('Charges variables (avancé)'!$L87*K657)+IF(ROUND(('Charges variables-Calculs auto'!K$152-CONFIG!$D$7)/31,0)&gt;=('Charges variables (avancé)'!$J87+'Charges variables (avancé)'!$K87),INDEX($C657:$BJ657,,COLUMN('Charges variables-Calculs auto'!K$152)-COLUMN('Charges variables-Calculs auto'!$C$152)+1-('Charges variables (avancé)'!$J87+'Charges variables (avancé)'!$K87)),0)*(1-'Charges variables (avancé)'!$L87))*'Charges variables (avancé)'!$D87</f>
        <v>0</v>
      </c>
      <c r="L683" s="341">
        <f>(('Charges variables (avancé)'!$L87*L657)+IF(ROUND(('Charges variables-Calculs auto'!L$152-CONFIG!$D$7)/31,0)&gt;=('Charges variables (avancé)'!$J87+'Charges variables (avancé)'!$K87),INDEX($C657:$BJ657,,COLUMN('Charges variables-Calculs auto'!L$152)-COLUMN('Charges variables-Calculs auto'!$C$152)+1-('Charges variables (avancé)'!$J87+'Charges variables (avancé)'!$K87)),0)*(1-'Charges variables (avancé)'!$L87))*'Charges variables (avancé)'!$D87</f>
        <v>0</v>
      </c>
      <c r="M683" s="341">
        <f>(('Charges variables (avancé)'!$L87*M657)+IF(ROUND(('Charges variables-Calculs auto'!M$152-CONFIG!$D$7)/31,0)&gt;=('Charges variables (avancé)'!$J87+'Charges variables (avancé)'!$K87),INDEX($C657:$BJ657,,COLUMN('Charges variables-Calculs auto'!M$152)-COLUMN('Charges variables-Calculs auto'!$C$152)+1-('Charges variables (avancé)'!$J87+'Charges variables (avancé)'!$K87)),0)*(1-'Charges variables (avancé)'!$L87))*'Charges variables (avancé)'!$D87</f>
        <v>0</v>
      </c>
      <c r="N683" s="341">
        <f>(('Charges variables (avancé)'!$L87*N657)+IF(ROUND(('Charges variables-Calculs auto'!N$152-CONFIG!$D$7)/31,0)&gt;=('Charges variables (avancé)'!$J87+'Charges variables (avancé)'!$K87),INDEX($C657:$BJ657,,COLUMN('Charges variables-Calculs auto'!N$152)-COLUMN('Charges variables-Calculs auto'!$C$152)+1-('Charges variables (avancé)'!$J87+'Charges variables (avancé)'!$K87)),0)*(1-'Charges variables (avancé)'!$L87))*'Charges variables (avancé)'!$D87</f>
        <v>0</v>
      </c>
      <c r="O683" s="341">
        <f>(('Charges variables (avancé)'!$L87*O657)+IF(ROUND(('Charges variables-Calculs auto'!O$152-CONFIG!$D$7)/31,0)&gt;=('Charges variables (avancé)'!$J87+'Charges variables (avancé)'!$K87),INDEX($C657:$BJ657,,COLUMN('Charges variables-Calculs auto'!O$152)-COLUMN('Charges variables-Calculs auto'!$C$152)+1-('Charges variables (avancé)'!$J87+'Charges variables (avancé)'!$K87)),0)*(1-'Charges variables (avancé)'!$L87))*'Charges variables (avancé)'!$X87</f>
        <v>0</v>
      </c>
      <c r="P683" s="341">
        <f>(('Charges variables (avancé)'!$L87*P657)+IF(ROUND(('Charges variables-Calculs auto'!P$152-CONFIG!$D$7)/31,0)&gt;=('Charges variables (avancé)'!$J87+'Charges variables (avancé)'!$K87),INDEX($C657:$BJ657,,COLUMN('Charges variables-Calculs auto'!P$152)-COLUMN('Charges variables-Calculs auto'!$C$152)+1-('Charges variables (avancé)'!$J87+'Charges variables (avancé)'!$K87)),0)*(1-'Charges variables (avancé)'!$L87))*'Charges variables (avancé)'!$X87</f>
        <v>0</v>
      </c>
      <c r="Q683" s="341">
        <f>(('Charges variables (avancé)'!$L87*Q657)+IF(ROUND(('Charges variables-Calculs auto'!Q$152-CONFIG!$D$7)/31,0)&gt;=('Charges variables (avancé)'!$J87+'Charges variables (avancé)'!$K87),INDEX($C657:$BJ657,,COLUMN('Charges variables-Calculs auto'!Q$152)-COLUMN('Charges variables-Calculs auto'!$C$152)+1-('Charges variables (avancé)'!$J87+'Charges variables (avancé)'!$K87)),0)*(1-'Charges variables (avancé)'!$L87))*'Charges variables (avancé)'!$X87</f>
        <v>0</v>
      </c>
      <c r="R683" s="341">
        <f>(('Charges variables (avancé)'!$L87*R657)+IF(ROUND(('Charges variables-Calculs auto'!R$152-CONFIG!$D$7)/31,0)&gt;=('Charges variables (avancé)'!$J87+'Charges variables (avancé)'!$K87),INDEX($C657:$BJ657,,COLUMN('Charges variables-Calculs auto'!R$152)-COLUMN('Charges variables-Calculs auto'!$C$152)+1-('Charges variables (avancé)'!$J87+'Charges variables (avancé)'!$K87)),0)*(1-'Charges variables (avancé)'!$L87))*'Charges variables (avancé)'!$X87</f>
        <v>0</v>
      </c>
      <c r="S683" s="341">
        <f>(('Charges variables (avancé)'!$L87*S657)+IF(ROUND(('Charges variables-Calculs auto'!S$152-CONFIG!$D$7)/31,0)&gt;=('Charges variables (avancé)'!$J87+'Charges variables (avancé)'!$K87),INDEX($C657:$BJ657,,COLUMN('Charges variables-Calculs auto'!S$152)-COLUMN('Charges variables-Calculs auto'!$C$152)+1-('Charges variables (avancé)'!$J87+'Charges variables (avancé)'!$K87)),0)*(1-'Charges variables (avancé)'!$L87))*'Charges variables (avancé)'!$X87</f>
        <v>0</v>
      </c>
      <c r="T683" s="341">
        <f>(('Charges variables (avancé)'!$L87*T657)+IF(ROUND(('Charges variables-Calculs auto'!T$152-CONFIG!$D$7)/31,0)&gt;=('Charges variables (avancé)'!$J87+'Charges variables (avancé)'!$K87),INDEX($C657:$BJ657,,COLUMN('Charges variables-Calculs auto'!T$152)-COLUMN('Charges variables-Calculs auto'!$C$152)+1-('Charges variables (avancé)'!$J87+'Charges variables (avancé)'!$K87)),0)*(1-'Charges variables (avancé)'!$L87))*'Charges variables (avancé)'!$X87</f>
        <v>0</v>
      </c>
      <c r="U683" s="341">
        <f>(('Charges variables (avancé)'!$L87*U657)+IF(ROUND(('Charges variables-Calculs auto'!U$152-CONFIG!$D$7)/31,0)&gt;=('Charges variables (avancé)'!$J87+'Charges variables (avancé)'!$K87),INDEX($C657:$BJ657,,COLUMN('Charges variables-Calculs auto'!U$152)-COLUMN('Charges variables-Calculs auto'!$C$152)+1-('Charges variables (avancé)'!$J87+'Charges variables (avancé)'!$K87)),0)*(1-'Charges variables (avancé)'!$L87))*'Charges variables (avancé)'!$X87</f>
        <v>0</v>
      </c>
      <c r="V683" s="341">
        <f>(('Charges variables (avancé)'!$L87*V657)+IF(ROUND(('Charges variables-Calculs auto'!V$152-CONFIG!$D$7)/31,0)&gt;=('Charges variables (avancé)'!$J87+'Charges variables (avancé)'!$K87),INDEX($C657:$BJ657,,COLUMN('Charges variables-Calculs auto'!V$152)-COLUMN('Charges variables-Calculs auto'!$C$152)+1-('Charges variables (avancé)'!$J87+'Charges variables (avancé)'!$K87)),0)*(1-'Charges variables (avancé)'!$L87))*'Charges variables (avancé)'!$X87</f>
        <v>0</v>
      </c>
      <c r="W683" s="341">
        <f>(('Charges variables (avancé)'!$L87*W657)+IF(ROUND(('Charges variables-Calculs auto'!W$152-CONFIG!$D$7)/31,0)&gt;=('Charges variables (avancé)'!$J87+'Charges variables (avancé)'!$K87),INDEX($C657:$BJ657,,COLUMN('Charges variables-Calculs auto'!W$152)-COLUMN('Charges variables-Calculs auto'!$C$152)+1-('Charges variables (avancé)'!$J87+'Charges variables (avancé)'!$K87)),0)*(1-'Charges variables (avancé)'!$L87))*'Charges variables (avancé)'!$X87</f>
        <v>0</v>
      </c>
      <c r="X683" s="341">
        <f>(('Charges variables (avancé)'!$L87*X657)+IF(ROUND(('Charges variables-Calculs auto'!X$152-CONFIG!$D$7)/31,0)&gt;=('Charges variables (avancé)'!$J87+'Charges variables (avancé)'!$K87),INDEX($C657:$BJ657,,COLUMN('Charges variables-Calculs auto'!X$152)-COLUMN('Charges variables-Calculs auto'!$C$152)+1-('Charges variables (avancé)'!$J87+'Charges variables (avancé)'!$K87)),0)*(1-'Charges variables (avancé)'!$L87))*'Charges variables (avancé)'!$X87</f>
        <v>0</v>
      </c>
      <c r="Y683" s="341">
        <f>(('Charges variables (avancé)'!$L87*Y657)+IF(ROUND(('Charges variables-Calculs auto'!Y$152-CONFIG!$D$7)/31,0)&gt;=('Charges variables (avancé)'!$J87+'Charges variables (avancé)'!$K87),INDEX($C657:$BJ657,,COLUMN('Charges variables-Calculs auto'!Y$152)-COLUMN('Charges variables-Calculs auto'!$C$152)+1-('Charges variables (avancé)'!$J87+'Charges variables (avancé)'!$K87)),0)*(1-'Charges variables (avancé)'!$L87))*'Charges variables (avancé)'!$X87</f>
        <v>0</v>
      </c>
      <c r="Z683" s="341">
        <f>(('Charges variables (avancé)'!$L87*Z657)+IF(ROUND(('Charges variables-Calculs auto'!Z$152-CONFIG!$D$7)/31,0)&gt;=('Charges variables (avancé)'!$J87+'Charges variables (avancé)'!$K87),INDEX($C657:$BJ657,,COLUMN('Charges variables-Calculs auto'!Z$152)-COLUMN('Charges variables-Calculs auto'!$C$152)+1-('Charges variables (avancé)'!$J87+'Charges variables (avancé)'!$K87)),0)*(1-'Charges variables (avancé)'!$L87))*'Charges variables (avancé)'!$X87</f>
        <v>0</v>
      </c>
      <c r="AA683" s="341">
        <f>(('Charges variables (avancé)'!$L87*AA657)+IF(ROUND(('Charges variables-Calculs auto'!AA$152-CONFIG!$D$7)/31,0)&gt;=('Charges variables (avancé)'!$J87+'Charges variables (avancé)'!$K87),INDEX($C657:$BJ657,,COLUMN('Charges variables-Calculs auto'!AA$152)-COLUMN('Charges variables-Calculs auto'!$C$152)+1-('Charges variables (avancé)'!$J87+'Charges variables (avancé)'!$K87)),0)*(1-'Charges variables (avancé)'!$L87))*'Charges variables (avancé)'!$Z87</f>
        <v>0</v>
      </c>
      <c r="AB683" s="341">
        <f>(('Charges variables (avancé)'!$L87*AB657)+IF(ROUND(('Charges variables-Calculs auto'!AB$152-CONFIG!$D$7)/31,0)&gt;=('Charges variables (avancé)'!$J87+'Charges variables (avancé)'!$K87),INDEX($C657:$BJ657,,COLUMN('Charges variables-Calculs auto'!AB$152)-COLUMN('Charges variables-Calculs auto'!$C$152)+1-('Charges variables (avancé)'!$J87+'Charges variables (avancé)'!$K87)),0)*(1-'Charges variables (avancé)'!$L87))*'Charges variables (avancé)'!$Z87</f>
        <v>0</v>
      </c>
      <c r="AC683" s="341">
        <f>(('Charges variables (avancé)'!$L87*AC657)+IF(ROUND(('Charges variables-Calculs auto'!AC$152-CONFIG!$D$7)/31,0)&gt;=('Charges variables (avancé)'!$J87+'Charges variables (avancé)'!$K87),INDEX($C657:$BJ657,,COLUMN('Charges variables-Calculs auto'!AC$152)-COLUMN('Charges variables-Calculs auto'!$C$152)+1-('Charges variables (avancé)'!$J87+'Charges variables (avancé)'!$K87)),0)*(1-'Charges variables (avancé)'!$L87))*'Charges variables (avancé)'!$Z87</f>
        <v>0</v>
      </c>
      <c r="AD683" s="341">
        <f>(('Charges variables (avancé)'!$L87*AD657)+IF(ROUND(('Charges variables-Calculs auto'!AD$152-CONFIG!$D$7)/31,0)&gt;=('Charges variables (avancé)'!$J87+'Charges variables (avancé)'!$K87),INDEX($C657:$BJ657,,COLUMN('Charges variables-Calculs auto'!AD$152)-COLUMN('Charges variables-Calculs auto'!$C$152)+1-('Charges variables (avancé)'!$J87+'Charges variables (avancé)'!$K87)),0)*(1-'Charges variables (avancé)'!$L87))*'Charges variables (avancé)'!$Z87</f>
        <v>0</v>
      </c>
      <c r="AE683" s="341">
        <f>(('Charges variables (avancé)'!$L87*AE657)+IF(ROUND(('Charges variables-Calculs auto'!AE$152-CONFIG!$D$7)/31,0)&gt;=('Charges variables (avancé)'!$J87+'Charges variables (avancé)'!$K87),INDEX($C657:$BJ657,,COLUMN('Charges variables-Calculs auto'!AE$152)-COLUMN('Charges variables-Calculs auto'!$C$152)+1-('Charges variables (avancé)'!$J87+'Charges variables (avancé)'!$K87)),0)*(1-'Charges variables (avancé)'!$L87))*'Charges variables (avancé)'!$Z87</f>
        <v>0</v>
      </c>
      <c r="AF683" s="341">
        <f>(('Charges variables (avancé)'!$L87*AF657)+IF(ROUND(('Charges variables-Calculs auto'!AF$152-CONFIG!$D$7)/31,0)&gt;=('Charges variables (avancé)'!$J87+'Charges variables (avancé)'!$K87),INDEX($C657:$BJ657,,COLUMN('Charges variables-Calculs auto'!AF$152)-COLUMN('Charges variables-Calculs auto'!$C$152)+1-('Charges variables (avancé)'!$J87+'Charges variables (avancé)'!$K87)),0)*(1-'Charges variables (avancé)'!$L87))*'Charges variables (avancé)'!$Z87</f>
        <v>0</v>
      </c>
      <c r="AG683" s="341">
        <f>(('Charges variables (avancé)'!$L87*AG657)+IF(ROUND(('Charges variables-Calculs auto'!AG$152-CONFIG!$D$7)/31,0)&gt;=('Charges variables (avancé)'!$J87+'Charges variables (avancé)'!$K87),INDEX($C657:$BJ657,,COLUMN('Charges variables-Calculs auto'!AG$152)-COLUMN('Charges variables-Calculs auto'!$C$152)+1-('Charges variables (avancé)'!$J87+'Charges variables (avancé)'!$K87)),0)*(1-'Charges variables (avancé)'!$L87))*'Charges variables (avancé)'!$Z87</f>
        <v>0</v>
      </c>
      <c r="AH683" s="341">
        <f>(('Charges variables (avancé)'!$L87*AH657)+IF(ROUND(('Charges variables-Calculs auto'!AH$152-CONFIG!$D$7)/31,0)&gt;=('Charges variables (avancé)'!$J87+'Charges variables (avancé)'!$K87),INDEX($C657:$BJ657,,COLUMN('Charges variables-Calculs auto'!AH$152)-COLUMN('Charges variables-Calculs auto'!$C$152)+1-('Charges variables (avancé)'!$J87+'Charges variables (avancé)'!$K87)),0)*(1-'Charges variables (avancé)'!$L87))*'Charges variables (avancé)'!$Z87</f>
        <v>0</v>
      </c>
      <c r="AI683" s="341">
        <f>(('Charges variables (avancé)'!$L87*AI657)+IF(ROUND(('Charges variables-Calculs auto'!AI$152-CONFIG!$D$7)/31,0)&gt;=('Charges variables (avancé)'!$J87+'Charges variables (avancé)'!$K87),INDEX($C657:$BJ657,,COLUMN('Charges variables-Calculs auto'!AI$152)-COLUMN('Charges variables-Calculs auto'!$C$152)+1-('Charges variables (avancé)'!$J87+'Charges variables (avancé)'!$K87)),0)*(1-'Charges variables (avancé)'!$L87))*'Charges variables (avancé)'!$Z87</f>
        <v>0</v>
      </c>
      <c r="AJ683" s="341">
        <f>(('Charges variables (avancé)'!$L87*AJ657)+IF(ROUND(('Charges variables-Calculs auto'!AJ$152-CONFIG!$D$7)/31,0)&gt;=('Charges variables (avancé)'!$J87+'Charges variables (avancé)'!$K87),INDEX($C657:$BJ657,,COLUMN('Charges variables-Calculs auto'!AJ$152)-COLUMN('Charges variables-Calculs auto'!$C$152)+1-('Charges variables (avancé)'!$J87+'Charges variables (avancé)'!$K87)),0)*(1-'Charges variables (avancé)'!$L87))*'Charges variables (avancé)'!$Z87</f>
        <v>0</v>
      </c>
      <c r="AK683" s="341">
        <f>(('Charges variables (avancé)'!$L87*AK657)+IF(ROUND(('Charges variables-Calculs auto'!AK$152-CONFIG!$D$7)/31,0)&gt;=('Charges variables (avancé)'!$J87+'Charges variables (avancé)'!$K87),INDEX($C657:$BJ657,,COLUMN('Charges variables-Calculs auto'!AK$152)-COLUMN('Charges variables-Calculs auto'!$C$152)+1-('Charges variables (avancé)'!$J87+'Charges variables (avancé)'!$K87)),0)*(1-'Charges variables (avancé)'!$L87))*'Charges variables (avancé)'!$Z87</f>
        <v>0</v>
      </c>
      <c r="AL683" s="341">
        <f>(('Charges variables (avancé)'!$L87*AL657)+IF(ROUND(('Charges variables-Calculs auto'!AL$152-CONFIG!$D$7)/31,0)&gt;=('Charges variables (avancé)'!$J87+'Charges variables (avancé)'!$K87),INDEX($C657:$BJ657,,COLUMN('Charges variables-Calculs auto'!AL$152)-COLUMN('Charges variables-Calculs auto'!$C$152)+1-('Charges variables (avancé)'!$J87+'Charges variables (avancé)'!$K87)),0)*(1-'Charges variables (avancé)'!$L87))*'Charges variables (avancé)'!$Z87</f>
        <v>0</v>
      </c>
      <c r="AM683" s="341">
        <f>(('Charges variables (avancé)'!$L87*AM657)+IF(ROUND(('Charges variables-Calculs auto'!AM$152-CONFIG!$D$7)/31,0)&gt;=('Charges variables (avancé)'!$J87+'Charges variables (avancé)'!$K87),INDEX($C657:$BJ657,,COLUMN('Charges variables-Calculs auto'!AM$152)-COLUMN('Charges variables-Calculs auto'!$C$152)+1-('Charges variables (avancé)'!$J87+'Charges variables (avancé)'!$K87)),0)*(1-'Charges variables (avancé)'!$L87))*'Charges variables (avancé)'!$AB87</f>
        <v>0</v>
      </c>
      <c r="AN683" s="341">
        <f>(('Charges variables (avancé)'!$L87*AN657)+IF(ROUND(('Charges variables-Calculs auto'!AN$152-CONFIG!$D$7)/31,0)&gt;=('Charges variables (avancé)'!$J87+'Charges variables (avancé)'!$K87),INDEX($C657:$BJ657,,COLUMN('Charges variables-Calculs auto'!AN$152)-COLUMN('Charges variables-Calculs auto'!$C$152)+1-('Charges variables (avancé)'!$J87+'Charges variables (avancé)'!$K87)),0)*(1-'Charges variables (avancé)'!$L87))*'Charges variables (avancé)'!$AB87</f>
        <v>0</v>
      </c>
      <c r="AO683" s="341">
        <f>(('Charges variables (avancé)'!$L87*AO657)+IF(ROUND(('Charges variables-Calculs auto'!AO$152-CONFIG!$D$7)/31,0)&gt;=('Charges variables (avancé)'!$J87+'Charges variables (avancé)'!$K87),INDEX($C657:$BJ657,,COLUMN('Charges variables-Calculs auto'!AO$152)-COLUMN('Charges variables-Calculs auto'!$C$152)+1-('Charges variables (avancé)'!$J87+'Charges variables (avancé)'!$K87)),0)*(1-'Charges variables (avancé)'!$L87))*'Charges variables (avancé)'!$AB87</f>
        <v>0</v>
      </c>
      <c r="AP683" s="341">
        <f>(('Charges variables (avancé)'!$L87*AP657)+IF(ROUND(('Charges variables-Calculs auto'!AP$152-CONFIG!$D$7)/31,0)&gt;=('Charges variables (avancé)'!$J87+'Charges variables (avancé)'!$K87),INDEX($C657:$BJ657,,COLUMN('Charges variables-Calculs auto'!AP$152)-COLUMN('Charges variables-Calculs auto'!$C$152)+1-('Charges variables (avancé)'!$J87+'Charges variables (avancé)'!$K87)),0)*(1-'Charges variables (avancé)'!$L87))*'Charges variables (avancé)'!$AB87</f>
        <v>0</v>
      </c>
      <c r="AQ683" s="341">
        <f>(('Charges variables (avancé)'!$L87*AQ657)+IF(ROUND(('Charges variables-Calculs auto'!AQ$152-CONFIG!$D$7)/31,0)&gt;=('Charges variables (avancé)'!$J87+'Charges variables (avancé)'!$K87),INDEX($C657:$BJ657,,COLUMN('Charges variables-Calculs auto'!AQ$152)-COLUMN('Charges variables-Calculs auto'!$C$152)+1-('Charges variables (avancé)'!$J87+'Charges variables (avancé)'!$K87)),0)*(1-'Charges variables (avancé)'!$L87))*'Charges variables (avancé)'!$AB87</f>
        <v>0</v>
      </c>
      <c r="AR683" s="341">
        <f>(('Charges variables (avancé)'!$L87*AR657)+IF(ROUND(('Charges variables-Calculs auto'!AR$152-CONFIG!$D$7)/31,0)&gt;=('Charges variables (avancé)'!$J87+'Charges variables (avancé)'!$K87),INDEX($C657:$BJ657,,COLUMN('Charges variables-Calculs auto'!AR$152)-COLUMN('Charges variables-Calculs auto'!$C$152)+1-('Charges variables (avancé)'!$J87+'Charges variables (avancé)'!$K87)),0)*(1-'Charges variables (avancé)'!$L87))*'Charges variables (avancé)'!$AB87</f>
        <v>0</v>
      </c>
      <c r="AS683" s="341">
        <f>(('Charges variables (avancé)'!$L87*AS657)+IF(ROUND(('Charges variables-Calculs auto'!AS$152-CONFIG!$D$7)/31,0)&gt;=('Charges variables (avancé)'!$J87+'Charges variables (avancé)'!$K87),INDEX($C657:$BJ657,,COLUMN('Charges variables-Calculs auto'!AS$152)-COLUMN('Charges variables-Calculs auto'!$C$152)+1-('Charges variables (avancé)'!$J87+'Charges variables (avancé)'!$K87)),0)*(1-'Charges variables (avancé)'!$L87))*'Charges variables (avancé)'!$AB87</f>
        <v>0</v>
      </c>
      <c r="AT683" s="341">
        <f>(('Charges variables (avancé)'!$L87*AT657)+IF(ROUND(('Charges variables-Calculs auto'!AT$152-CONFIG!$D$7)/31,0)&gt;=('Charges variables (avancé)'!$J87+'Charges variables (avancé)'!$K87),INDEX($C657:$BJ657,,COLUMN('Charges variables-Calculs auto'!AT$152)-COLUMN('Charges variables-Calculs auto'!$C$152)+1-('Charges variables (avancé)'!$J87+'Charges variables (avancé)'!$K87)),0)*(1-'Charges variables (avancé)'!$L87))*'Charges variables (avancé)'!$AB87</f>
        <v>0</v>
      </c>
      <c r="AU683" s="341">
        <f>(('Charges variables (avancé)'!$L87*AU657)+IF(ROUND(('Charges variables-Calculs auto'!AU$152-CONFIG!$D$7)/31,0)&gt;=('Charges variables (avancé)'!$J87+'Charges variables (avancé)'!$K87),INDEX($C657:$BJ657,,COLUMN('Charges variables-Calculs auto'!AU$152)-COLUMN('Charges variables-Calculs auto'!$C$152)+1-('Charges variables (avancé)'!$J87+'Charges variables (avancé)'!$K87)),0)*(1-'Charges variables (avancé)'!$L87))*'Charges variables (avancé)'!$AB87</f>
        <v>0</v>
      </c>
      <c r="AV683" s="341">
        <f>(('Charges variables (avancé)'!$L87*AV657)+IF(ROUND(('Charges variables-Calculs auto'!AV$152-CONFIG!$D$7)/31,0)&gt;=('Charges variables (avancé)'!$J87+'Charges variables (avancé)'!$K87),INDEX($C657:$BJ657,,COLUMN('Charges variables-Calculs auto'!AV$152)-COLUMN('Charges variables-Calculs auto'!$C$152)+1-('Charges variables (avancé)'!$J87+'Charges variables (avancé)'!$K87)),0)*(1-'Charges variables (avancé)'!$L87))*'Charges variables (avancé)'!$AB87</f>
        <v>0</v>
      </c>
      <c r="AW683" s="341">
        <f>(('Charges variables (avancé)'!$L87*AW657)+IF(ROUND(('Charges variables-Calculs auto'!AW$152-CONFIG!$D$7)/31,0)&gt;=('Charges variables (avancé)'!$J87+'Charges variables (avancé)'!$K87),INDEX($C657:$BJ657,,COLUMN('Charges variables-Calculs auto'!AW$152)-COLUMN('Charges variables-Calculs auto'!$C$152)+1-('Charges variables (avancé)'!$J87+'Charges variables (avancé)'!$K87)),0)*(1-'Charges variables (avancé)'!$L87))*'Charges variables (avancé)'!$AB87</f>
        <v>0</v>
      </c>
      <c r="AX683" s="341">
        <f>(('Charges variables (avancé)'!$L87*AX657)+IF(ROUND(('Charges variables-Calculs auto'!AX$152-CONFIG!$D$7)/31,0)&gt;=('Charges variables (avancé)'!$J87+'Charges variables (avancé)'!$K87),INDEX($C657:$BJ657,,COLUMN('Charges variables-Calculs auto'!AX$152)-COLUMN('Charges variables-Calculs auto'!$C$152)+1-('Charges variables (avancé)'!$J87+'Charges variables (avancé)'!$K87)),0)*(1-'Charges variables (avancé)'!$L87))*'Charges variables (avancé)'!$AB87</f>
        <v>0</v>
      </c>
      <c r="AY683" s="341">
        <f>(('Charges variables (avancé)'!$L87*AY657)+IF(ROUND(('Charges variables-Calculs auto'!AY$152-CONFIG!$D$7)/31,0)&gt;=('Charges variables (avancé)'!$J87+'Charges variables (avancé)'!$K87),INDEX($C657:$BJ657,,COLUMN('Charges variables-Calculs auto'!AY$152)-COLUMN('Charges variables-Calculs auto'!$C$152)+1-('Charges variables (avancé)'!$J87+'Charges variables (avancé)'!$K87)),0)*(1-'Charges variables (avancé)'!$L87))*'Charges variables (avancé)'!$AD87</f>
        <v>0</v>
      </c>
      <c r="AZ683" s="341">
        <f>(('Charges variables (avancé)'!$L87*AZ657)+IF(ROUND(('Charges variables-Calculs auto'!AZ$152-CONFIG!$D$7)/31,0)&gt;=('Charges variables (avancé)'!$J87+'Charges variables (avancé)'!$K87),INDEX($C657:$BJ657,,COLUMN('Charges variables-Calculs auto'!AZ$152)-COLUMN('Charges variables-Calculs auto'!$C$152)+1-('Charges variables (avancé)'!$J87+'Charges variables (avancé)'!$K87)),0)*(1-'Charges variables (avancé)'!$L87))*'Charges variables (avancé)'!$AD87</f>
        <v>0</v>
      </c>
      <c r="BA683" s="341">
        <f>(('Charges variables (avancé)'!$L87*BA657)+IF(ROUND(('Charges variables-Calculs auto'!BA$152-CONFIG!$D$7)/31,0)&gt;=('Charges variables (avancé)'!$J87+'Charges variables (avancé)'!$K87),INDEX($C657:$BJ657,,COLUMN('Charges variables-Calculs auto'!BA$152)-COLUMN('Charges variables-Calculs auto'!$C$152)+1-('Charges variables (avancé)'!$J87+'Charges variables (avancé)'!$K87)),0)*(1-'Charges variables (avancé)'!$L87))*'Charges variables (avancé)'!$AD87</f>
        <v>0</v>
      </c>
      <c r="BB683" s="341">
        <f>(('Charges variables (avancé)'!$L87*BB657)+IF(ROUND(('Charges variables-Calculs auto'!BB$152-CONFIG!$D$7)/31,0)&gt;=('Charges variables (avancé)'!$J87+'Charges variables (avancé)'!$K87),INDEX($C657:$BJ657,,COLUMN('Charges variables-Calculs auto'!BB$152)-COLUMN('Charges variables-Calculs auto'!$C$152)+1-('Charges variables (avancé)'!$J87+'Charges variables (avancé)'!$K87)),0)*(1-'Charges variables (avancé)'!$L87))*'Charges variables (avancé)'!$AD87</f>
        <v>0</v>
      </c>
      <c r="BC683" s="341">
        <f>(('Charges variables (avancé)'!$L87*BC657)+IF(ROUND(('Charges variables-Calculs auto'!BC$152-CONFIG!$D$7)/31,0)&gt;=('Charges variables (avancé)'!$J87+'Charges variables (avancé)'!$K87),INDEX($C657:$BJ657,,COLUMN('Charges variables-Calculs auto'!BC$152)-COLUMN('Charges variables-Calculs auto'!$C$152)+1-('Charges variables (avancé)'!$J87+'Charges variables (avancé)'!$K87)),0)*(1-'Charges variables (avancé)'!$L87))*'Charges variables (avancé)'!$AD87</f>
        <v>0</v>
      </c>
      <c r="BD683" s="341">
        <f>(('Charges variables (avancé)'!$L87*BD657)+IF(ROUND(('Charges variables-Calculs auto'!BD$152-CONFIG!$D$7)/31,0)&gt;=('Charges variables (avancé)'!$J87+'Charges variables (avancé)'!$K87),INDEX($C657:$BJ657,,COLUMN('Charges variables-Calculs auto'!BD$152)-COLUMN('Charges variables-Calculs auto'!$C$152)+1-('Charges variables (avancé)'!$J87+'Charges variables (avancé)'!$K87)),0)*(1-'Charges variables (avancé)'!$L87))*'Charges variables (avancé)'!$AD87</f>
        <v>0</v>
      </c>
      <c r="BE683" s="341">
        <f>(('Charges variables (avancé)'!$L87*BE657)+IF(ROUND(('Charges variables-Calculs auto'!BE$152-CONFIG!$D$7)/31,0)&gt;=('Charges variables (avancé)'!$J87+'Charges variables (avancé)'!$K87),INDEX($C657:$BJ657,,COLUMN('Charges variables-Calculs auto'!BE$152)-COLUMN('Charges variables-Calculs auto'!$C$152)+1-('Charges variables (avancé)'!$J87+'Charges variables (avancé)'!$K87)),0)*(1-'Charges variables (avancé)'!$L87))*'Charges variables (avancé)'!$AD87</f>
        <v>0</v>
      </c>
      <c r="BF683" s="341">
        <f>(('Charges variables (avancé)'!$L87*BF657)+IF(ROUND(('Charges variables-Calculs auto'!BF$152-CONFIG!$D$7)/31,0)&gt;=('Charges variables (avancé)'!$J87+'Charges variables (avancé)'!$K87),INDEX($C657:$BJ657,,COLUMN('Charges variables-Calculs auto'!BF$152)-COLUMN('Charges variables-Calculs auto'!$C$152)+1-('Charges variables (avancé)'!$J87+'Charges variables (avancé)'!$K87)),0)*(1-'Charges variables (avancé)'!$L87))*'Charges variables (avancé)'!$AD87</f>
        <v>0</v>
      </c>
      <c r="BG683" s="341">
        <f>(('Charges variables (avancé)'!$L87*BG657)+IF(ROUND(('Charges variables-Calculs auto'!BG$152-CONFIG!$D$7)/31,0)&gt;=('Charges variables (avancé)'!$J87+'Charges variables (avancé)'!$K87),INDEX($C657:$BJ657,,COLUMN('Charges variables-Calculs auto'!BG$152)-COLUMN('Charges variables-Calculs auto'!$C$152)+1-('Charges variables (avancé)'!$J87+'Charges variables (avancé)'!$K87)),0)*(1-'Charges variables (avancé)'!$L87))*'Charges variables (avancé)'!$AD87</f>
        <v>0</v>
      </c>
      <c r="BH683" s="341">
        <f>(('Charges variables (avancé)'!$L87*BH657)+IF(ROUND(('Charges variables-Calculs auto'!BH$152-CONFIG!$D$7)/31,0)&gt;=('Charges variables (avancé)'!$J87+'Charges variables (avancé)'!$K87),INDEX($C657:$BJ657,,COLUMN('Charges variables-Calculs auto'!BH$152)-COLUMN('Charges variables-Calculs auto'!$C$152)+1-('Charges variables (avancé)'!$J87+'Charges variables (avancé)'!$K87)),0)*(1-'Charges variables (avancé)'!$L87))*'Charges variables (avancé)'!$AD87</f>
        <v>0</v>
      </c>
      <c r="BI683" s="341">
        <f>(('Charges variables (avancé)'!$L87*BI657)+IF(ROUND(('Charges variables-Calculs auto'!BI$152-CONFIG!$D$7)/31,0)&gt;=('Charges variables (avancé)'!$J87+'Charges variables (avancé)'!$K87),INDEX($C657:$BJ657,,COLUMN('Charges variables-Calculs auto'!BI$152)-COLUMN('Charges variables-Calculs auto'!$C$152)+1-('Charges variables (avancé)'!$J87+'Charges variables (avancé)'!$K87)),0)*(1-'Charges variables (avancé)'!$L87))*'Charges variables (avancé)'!$AD87</f>
        <v>0</v>
      </c>
      <c r="BJ683" s="341">
        <f>(('Charges variables (avancé)'!$L87*BJ657)+IF(ROUND(('Charges variables-Calculs auto'!BJ$152-CONFIG!$D$7)/31,0)&gt;=('Charges variables (avancé)'!$J87+'Charges variables (avancé)'!$K87),INDEX($C657:$BJ657,,COLUMN('Charges variables-Calculs auto'!BJ$152)-COLUMN('Charges variables-Calculs auto'!$C$152)+1-('Charges variables (avancé)'!$J87+'Charges variables (avancé)'!$K87)),0)*(1-'Charges variables (avancé)'!$L87))*'Charges variables (avancé)'!$AD87</f>
        <v>0</v>
      </c>
    </row>
    <row r="684" spans="2:62" ht="15" customHeight="1">
      <c r="B684" s="366">
        <f>'Charges variables (avancé)'!$C$88</f>
        <v>0</v>
      </c>
      <c r="C684" s="341">
        <f>(('Charges variables (avancé)'!$L88*C658)+IF(ROUND(('Charges variables-Calculs auto'!C$152-CONFIG!$D$7)/31,0)&gt;=('Charges variables (avancé)'!$J88+'Charges variables (avancé)'!$K88),INDEX($C658:$BJ658,,COLUMN('Charges variables-Calculs auto'!C$152)-COLUMN('Charges variables-Calculs auto'!$C$152)+1-('Charges variables (avancé)'!$J88+'Charges variables (avancé)'!$K88)),0)*(1-'Charges variables (avancé)'!$L88))*'Charges variables (avancé)'!$D88</f>
        <v>0</v>
      </c>
      <c r="D684" s="341">
        <f>(('Charges variables (avancé)'!$L88*D658)+IF(ROUND(('Charges variables-Calculs auto'!D$152-CONFIG!$D$7)/31,0)&gt;=('Charges variables (avancé)'!$J88+'Charges variables (avancé)'!$K88),INDEX($C658:$BJ658,,COLUMN('Charges variables-Calculs auto'!D$152)-COLUMN('Charges variables-Calculs auto'!$C$152)+1-('Charges variables (avancé)'!$J88+'Charges variables (avancé)'!$K88)),0)*(1-'Charges variables (avancé)'!$L88))*'Charges variables (avancé)'!$D88</f>
        <v>0</v>
      </c>
      <c r="E684" s="341">
        <f>(('Charges variables (avancé)'!$L88*E658)+IF(ROUND(('Charges variables-Calculs auto'!E$152-CONFIG!$D$7)/31,0)&gt;=('Charges variables (avancé)'!$J88+'Charges variables (avancé)'!$K88),INDEX($C658:$BJ658,,COLUMN('Charges variables-Calculs auto'!E$152)-COLUMN('Charges variables-Calculs auto'!$C$152)+1-('Charges variables (avancé)'!$J88+'Charges variables (avancé)'!$K88)),0)*(1-'Charges variables (avancé)'!$L88))*'Charges variables (avancé)'!$D88</f>
        <v>0</v>
      </c>
      <c r="F684" s="341">
        <f>(('Charges variables (avancé)'!$L88*F658)+IF(ROUND(('Charges variables-Calculs auto'!F$152-CONFIG!$D$7)/31,0)&gt;=('Charges variables (avancé)'!$J88+'Charges variables (avancé)'!$K88),INDEX($C658:$BJ658,,COLUMN('Charges variables-Calculs auto'!F$152)-COLUMN('Charges variables-Calculs auto'!$C$152)+1-('Charges variables (avancé)'!$J88+'Charges variables (avancé)'!$K88)),0)*(1-'Charges variables (avancé)'!$L88))*'Charges variables (avancé)'!$D88</f>
        <v>0</v>
      </c>
      <c r="G684" s="341">
        <f>(('Charges variables (avancé)'!$L88*G658)+IF(ROUND(('Charges variables-Calculs auto'!G$152-CONFIG!$D$7)/31,0)&gt;=('Charges variables (avancé)'!$J88+'Charges variables (avancé)'!$K88),INDEX($C658:$BJ658,,COLUMN('Charges variables-Calculs auto'!G$152)-COLUMN('Charges variables-Calculs auto'!$C$152)+1-('Charges variables (avancé)'!$J88+'Charges variables (avancé)'!$K88)),0)*(1-'Charges variables (avancé)'!$L88))*'Charges variables (avancé)'!$D88</f>
        <v>0</v>
      </c>
      <c r="H684" s="341">
        <f>(('Charges variables (avancé)'!$L88*H658)+IF(ROUND(('Charges variables-Calculs auto'!H$152-CONFIG!$D$7)/31,0)&gt;=('Charges variables (avancé)'!$J88+'Charges variables (avancé)'!$K88),INDEX($C658:$BJ658,,COLUMN('Charges variables-Calculs auto'!H$152)-COLUMN('Charges variables-Calculs auto'!$C$152)+1-('Charges variables (avancé)'!$J88+'Charges variables (avancé)'!$K88)),0)*(1-'Charges variables (avancé)'!$L88))*'Charges variables (avancé)'!$D88</f>
        <v>0</v>
      </c>
      <c r="I684" s="341">
        <f>(('Charges variables (avancé)'!$L88*I658)+IF(ROUND(('Charges variables-Calculs auto'!I$152-CONFIG!$D$7)/31,0)&gt;=('Charges variables (avancé)'!$J88+'Charges variables (avancé)'!$K88),INDEX($C658:$BJ658,,COLUMN('Charges variables-Calculs auto'!I$152)-COLUMN('Charges variables-Calculs auto'!$C$152)+1-('Charges variables (avancé)'!$J88+'Charges variables (avancé)'!$K88)),0)*(1-'Charges variables (avancé)'!$L88))*'Charges variables (avancé)'!$D88</f>
        <v>0</v>
      </c>
      <c r="J684" s="341">
        <f>(('Charges variables (avancé)'!$L88*J658)+IF(ROUND(('Charges variables-Calculs auto'!J$152-CONFIG!$D$7)/31,0)&gt;=('Charges variables (avancé)'!$J88+'Charges variables (avancé)'!$K88),INDEX($C658:$BJ658,,COLUMN('Charges variables-Calculs auto'!J$152)-COLUMN('Charges variables-Calculs auto'!$C$152)+1-('Charges variables (avancé)'!$J88+'Charges variables (avancé)'!$K88)),0)*(1-'Charges variables (avancé)'!$L88))*'Charges variables (avancé)'!$D88</f>
        <v>0</v>
      </c>
      <c r="K684" s="341">
        <f>(('Charges variables (avancé)'!$L88*K658)+IF(ROUND(('Charges variables-Calculs auto'!K$152-CONFIG!$D$7)/31,0)&gt;=('Charges variables (avancé)'!$J88+'Charges variables (avancé)'!$K88),INDEX($C658:$BJ658,,COLUMN('Charges variables-Calculs auto'!K$152)-COLUMN('Charges variables-Calculs auto'!$C$152)+1-('Charges variables (avancé)'!$J88+'Charges variables (avancé)'!$K88)),0)*(1-'Charges variables (avancé)'!$L88))*'Charges variables (avancé)'!$D88</f>
        <v>0</v>
      </c>
      <c r="L684" s="341">
        <f>(('Charges variables (avancé)'!$L88*L658)+IF(ROUND(('Charges variables-Calculs auto'!L$152-CONFIG!$D$7)/31,0)&gt;=('Charges variables (avancé)'!$J88+'Charges variables (avancé)'!$K88),INDEX($C658:$BJ658,,COLUMN('Charges variables-Calculs auto'!L$152)-COLUMN('Charges variables-Calculs auto'!$C$152)+1-('Charges variables (avancé)'!$J88+'Charges variables (avancé)'!$K88)),0)*(1-'Charges variables (avancé)'!$L88))*'Charges variables (avancé)'!$D88</f>
        <v>0</v>
      </c>
      <c r="M684" s="341">
        <f>(('Charges variables (avancé)'!$L88*M658)+IF(ROUND(('Charges variables-Calculs auto'!M$152-CONFIG!$D$7)/31,0)&gt;=('Charges variables (avancé)'!$J88+'Charges variables (avancé)'!$K88),INDEX($C658:$BJ658,,COLUMN('Charges variables-Calculs auto'!M$152)-COLUMN('Charges variables-Calculs auto'!$C$152)+1-('Charges variables (avancé)'!$J88+'Charges variables (avancé)'!$K88)),0)*(1-'Charges variables (avancé)'!$L88))*'Charges variables (avancé)'!$D88</f>
        <v>0</v>
      </c>
      <c r="N684" s="341">
        <f>(('Charges variables (avancé)'!$L88*N658)+IF(ROUND(('Charges variables-Calculs auto'!N$152-CONFIG!$D$7)/31,0)&gt;=('Charges variables (avancé)'!$J88+'Charges variables (avancé)'!$K88),INDEX($C658:$BJ658,,COLUMN('Charges variables-Calculs auto'!N$152)-COLUMN('Charges variables-Calculs auto'!$C$152)+1-('Charges variables (avancé)'!$J88+'Charges variables (avancé)'!$K88)),0)*(1-'Charges variables (avancé)'!$L88))*'Charges variables (avancé)'!$D88</f>
        <v>0</v>
      </c>
      <c r="O684" s="341">
        <f>(('Charges variables (avancé)'!$L88*O658)+IF(ROUND(('Charges variables-Calculs auto'!O$152-CONFIG!$D$7)/31,0)&gt;=('Charges variables (avancé)'!$J88+'Charges variables (avancé)'!$K88),INDEX($C658:$BJ658,,COLUMN('Charges variables-Calculs auto'!O$152)-COLUMN('Charges variables-Calculs auto'!$C$152)+1-('Charges variables (avancé)'!$J88+'Charges variables (avancé)'!$K88)),0)*(1-'Charges variables (avancé)'!$L88))*'Charges variables (avancé)'!$X88</f>
        <v>0</v>
      </c>
      <c r="P684" s="341">
        <f>(('Charges variables (avancé)'!$L88*P658)+IF(ROUND(('Charges variables-Calculs auto'!P$152-CONFIG!$D$7)/31,0)&gt;=('Charges variables (avancé)'!$J88+'Charges variables (avancé)'!$K88),INDEX($C658:$BJ658,,COLUMN('Charges variables-Calculs auto'!P$152)-COLUMN('Charges variables-Calculs auto'!$C$152)+1-('Charges variables (avancé)'!$J88+'Charges variables (avancé)'!$K88)),0)*(1-'Charges variables (avancé)'!$L88))*'Charges variables (avancé)'!$X88</f>
        <v>0</v>
      </c>
      <c r="Q684" s="341">
        <f>(('Charges variables (avancé)'!$L88*Q658)+IF(ROUND(('Charges variables-Calculs auto'!Q$152-CONFIG!$D$7)/31,0)&gt;=('Charges variables (avancé)'!$J88+'Charges variables (avancé)'!$K88),INDEX($C658:$BJ658,,COLUMN('Charges variables-Calculs auto'!Q$152)-COLUMN('Charges variables-Calculs auto'!$C$152)+1-('Charges variables (avancé)'!$J88+'Charges variables (avancé)'!$K88)),0)*(1-'Charges variables (avancé)'!$L88))*'Charges variables (avancé)'!$X88</f>
        <v>0</v>
      </c>
      <c r="R684" s="341">
        <f>(('Charges variables (avancé)'!$L88*R658)+IF(ROUND(('Charges variables-Calculs auto'!R$152-CONFIG!$D$7)/31,0)&gt;=('Charges variables (avancé)'!$J88+'Charges variables (avancé)'!$K88),INDEX($C658:$BJ658,,COLUMN('Charges variables-Calculs auto'!R$152)-COLUMN('Charges variables-Calculs auto'!$C$152)+1-('Charges variables (avancé)'!$J88+'Charges variables (avancé)'!$K88)),0)*(1-'Charges variables (avancé)'!$L88))*'Charges variables (avancé)'!$X88</f>
        <v>0</v>
      </c>
      <c r="S684" s="341">
        <f>(('Charges variables (avancé)'!$L88*S658)+IF(ROUND(('Charges variables-Calculs auto'!S$152-CONFIG!$D$7)/31,0)&gt;=('Charges variables (avancé)'!$J88+'Charges variables (avancé)'!$K88),INDEX($C658:$BJ658,,COLUMN('Charges variables-Calculs auto'!S$152)-COLUMN('Charges variables-Calculs auto'!$C$152)+1-('Charges variables (avancé)'!$J88+'Charges variables (avancé)'!$K88)),0)*(1-'Charges variables (avancé)'!$L88))*'Charges variables (avancé)'!$X88</f>
        <v>0</v>
      </c>
      <c r="T684" s="341">
        <f>(('Charges variables (avancé)'!$L88*T658)+IF(ROUND(('Charges variables-Calculs auto'!T$152-CONFIG!$D$7)/31,0)&gt;=('Charges variables (avancé)'!$J88+'Charges variables (avancé)'!$K88),INDEX($C658:$BJ658,,COLUMN('Charges variables-Calculs auto'!T$152)-COLUMN('Charges variables-Calculs auto'!$C$152)+1-('Charges variables (avancé)'!$J88+'Charges variables (avancé)'!$K88)),0)*(1-'Charges variables (avancé)'!$L88))*'Charges variables (avancé)'!$X88</f>
        <v>0</v>
      </c>
      <c r="U684" s="341">
        <f>(('Charges variables (avancé)'!$L88*U658)+IF(ROUND(('Charges variables-Calculs auto'!U$152-CONFIG!$D$7)/31,0)&gt;=('Charges variables (avancé)'!$J88+'Charges variables (avancé)'!$K88),INDEX($C658:$BJ658,,COLUMN('Charges variables-Calculs auto'!U$152)-COLUMN('Charges variables-Calculs auto'!$C$152)+1-('Charges variables (avancé)'!$J88+'Charges variables (avancé)'!$K88)),0)*(1-'Charges variables (avancé)'!$L88))*'Charges variables (avancé)'!$X88</f>
        <v>0</v>
      </c>
      <c r="V684" s="341">
        <f>(('Charges variables (avancé)'!$L88*V658)+IF(ROUND(('Charges variables-Calculs auto'!V$152-CONFIG!$D$7)/31,0)&gt;=('Charges variables (avancé)'!$J88+'Charges variables (avancé)'!$K88),INDEX($C658:$BJ658,,COLUMN('Charges variables-Calculs auto'!V$152)-COLUMN('Charges variables-Calculs auto'!$C$152)+1-('Charges variables (avancé)'!$J88+'Charges variables (avancé)'!$K88)),0)*(1-'Charges variables (avancé)'!$L88))*'Charges variables (avancé)'!$X88</f>
        <v>0</v>
      </c>
      <c r="W684" s="341">
        <f>(('Charges variables (avancé)'!$L88*W658)+IF(ROUND(('Charges variables-Calculs auto'!W$152-CONFIG!$D$7)/31,0)&gt;=('Charges variables (avancé)'!$J88+'Charges variables (avancé)'!$K88),INDEX($C658:$BJ658,,COLUMN('Charges variables-Calculs auto'!W$152)-COLUMN('Charges variables-Calculs auto'!$C$152)+1-('Charges variables (avancé)'!$J88+'Charges variables (avancé)'!$K88)),0)*(1-'Charges variables (avancé)'!$L88))*'Charges variables (avancé)'!$X88</f>
        <v>0</v>
      </c>
      <c r="X684" s="341">
        <f>(('Charges variables (avancé)'!$L88*X658)+IF(ROUND(('Charges variables-Calculs auto'!X$152-CONFIG!$D$7)/31,0)&gt;=('Charges variables (avancé)'!$J88+'Charges variables (avancé)'!$K88),INDEX($C658:$BJ658,,COLUMN('Charges variables-Calculs auto'!X$152)-COLUMN('Charges variables-Calculs auto'!$C$152)+1-('Charges variables (avancé)'!$J88+'Charges variables (avancé)'!$K88)),0)*(1-'Charges variables (avancé)'!$L88))*'Charges variables (avancé)'!$X88</f>
        <v>0</v>
      </c>
      <c r="Y684" s="341">
        <f>(('Charges variables (avancé)'!$L88*Y658)+IF(ROUND(('Charges variables-Calculs auto'!Y$152-CONFIG!$D$7)/31,0)&gt;=('Charges variables (avancé)'!$J88+'Charges variables (avancé)'!$K88),INDEX($C658:$BJ658,,COLUMN('Charges variables-Calculs auto'!Y$152)-COLUMN('Charges variables-Calculs auto'!$C$152)+1-('Charges variables (avancé)'!$J88+'Charges variables (avancé)'!$K88)),0)*(1-'Charges variables (avancé)'!$L88))*'Charges variables (avancé)'!$X88</f>
        <v>0</v>
      </c>
      <c r="Z684" s="341">
        <f>(('Charges variables (avancé)'!$L88*Z658)+IF(ROUND(('Charges variables-Calculs auto'!Z$152-CONFIG!$D$7)/31,0)&gt;=('Charges variables (avancé)'!$J88+'Charges variables (avancé)'!$K88),INDEX($C658:$BJ658,,COLUMN('Charges variables-Calculs auto'!Z$152)-COLUMN('Charges variables-Calculs auto'!$C$152)+1-('Charges variables (avancé)'!$J88+'Charges variables (avancé)'!$K88)),0)*(1-'Charges variables (avancé)'!$L88))*'Charges variables (avancé)'!$X88</f>
        <v>0</v>
      </c>
      <c r="AA684" s="341">
        <f>(('Charges variables (avancé)'!$L88*AA658)+IF(ROUND(('Charges variables-Calculs auto'!AA$152-CONFIG!$D$7)/31,0)&gt;=('Charges variables (avancé)'!$J88+'Charges variables (avancé)'!$K88),INDEX($C658:$BJ658,,COLUMN('Charges variables-Calculs auto'!AA$152)-COLUMN('Charges variables-Calculs auto'!$C$152)+1-('Charges variables (avancé)'!$J88+'Charges variables (avancé)'!$K88)),0)*(1-'Charges variables (avancé)'!$L88))*'Charges variables (avancé)'!$Z88</f>
        <v>0</v>
      </c>
      <c r="AB684" s="341">
        <f>(('Charges variables (avancé)'!$L88*AB658)+IF(ROUND(('Charges variables-Calculs auto'!AB$152-CONFIG!$D$7)/31,0)&gt;=('Charges variables (avancé)'!$J88+'Charges variables (avancé)'!$K88),INDEX($C658:$BJ658,,COLUMN('Charges variables-Calculs auto'!AB$152)-COLUMN('Charges variables-Calculs auto'!$C$152)+1-('Charges variables (avancé)'!$J88+'Charges variables (avancé)'!$K88)),0)*(1-'Charges variables (avancé)'!$L88))*'Charges variables (avancé)'!$Z88</f>
        <v>0</v>
      </c>
      <c r="AC684" s="341">
        <f>(('Charges variables (avancé)'!$L88*AC658)+IF(ROUND(('Charges variables-Calculs auto'!AC$152-CONFIG!$D$7)/31,0)&gt;=('Charges variables (avancé)'!$J88+'Charges variables (avancé)'!$K88),INDEX($C658:$BJ658,,COLUMN('Charges variables-Calculs auto'!AC$152)-COLUMN('Charges variables-Calculs auto'!$C$152)+1-('Charges variables (avancé)'!$J88+'Charges variables (avancé)'!$K88)),0)*(1-'Charges variables (avancé)'!$L88))*'Charges variables (avancé)'!$Z88</f>
        <v>0</v>
      </c>
      <c r="AD684" s="341">
        <f>(('Charges variables (avancé)'!$L88*AD658)+IF(ROUND(('Charges variables-Calculs auto'!AD$152-CONFIG!$D$7)/31,0)&gt;=('Charges variables (avancé)'!$J88+'Charges variables (avancé)'!$K88),INDEX($C658:$BJ658,,COLUMN('Charges variables-Calculs auto'!AD$152)-COLUMN('Charges variables-Calculs auto'!$C$152)+1-('Charges variables (avancé)'!$J88+'Charges variables (avancé)'!$K88)),0)*(1-'Charges variables (avancé)'!$L88))*'Charges variables (avancé)'!$Z88</f>
        <v>0</v>
      </c>
      <c r="AE684" s="341">
        <f>(('Charges variables (avancé)'!$L88*AE658)+IF(ROUND(('Charges variables-Calculs auto'!AE$152-CONFIG!$D$7)/31,0)&gt;=('Charges variables (avancé)'!$J88+'Charges variables (avancé)'!$K88),INDEX($C658:$BJ658,,COLUMN('Charges variables-Calculs auto'!AE$152)-COLUMN('Charges variables-Calculs auto'!$C$152)+1-('Charges variables (avancé)'!$J88+'Charges variables (avancé)'!$K88)),0)*(1-'Charges variables (avancé)'!$L88))*'Charges variables (avancé)'!$Z88</f>
        <v>0</v>
      </c>
      <c r="AF684" s="341">
        <f>(('Charges variables (avancé)'!$L88*AF658)+IF(ROUND(('Charges variables-Calculs auto'!AF$152-CONFIG!$D$7)/31,0)&gt;=('Charges variables (avancé)'!$J88+'Charges variables (avancé)'!$K88),INDEX($C658:$BJ658,,COLUMN('Charges variables-Calculs auto'!AF$152)-COLUMN('Charges variables-Calculs auto'!$C$152)+1-('Charges variables (avancé)'!$J88+'Charges variables (avancé)'!$K88)),0)*(1-'Charges variables (avancé)'!$L88))*'Charges variables (avancé)'!$Z88</f>
        <v>0</v>
      </c>
      <c r="AG684" s="341">
        <f>(('Charges variables (avancé)'!$L88*AG658)+IF(ROUND(('Charges variables-Calculs auto'!AG$152-CONFIG!$D$7)/31,0)&gt;=('Charges variables (avancé)'!$J88+'Charges variables (avancé)'!$K88),INDEX($C658:$BJ658,,COLUMN('Charges variables-Calculs auto'!AG$152)-COLUMN('Charges variables-Calculs auto'!$C$152)+1-('Charges variables (avancé)'!$J88+'Charges variables (avancé)'!$K88)),0)*(1-'Charges variables (avancé)'!$L88))*'Charges variables (avancé)'!$Z88</f>
        <v>0</v>
      </c>
      <c r="AH684" s="341">
        <f>(('Charges variables (avancé)'!$L88*AH658)+IF(ROUND(('Charges variables-Calculs auto'!AH$152-CONFIG!$D$7)/31,0)&gt;=('Charges variables (avancé)'!$J88+'Charges variables (avancé)'!$K88),INDEX($C658:$BJ658,,COLUMN('Charges variables-Calculs auto'!AH$152)-COLUMN('Charges variables-Calculs auto'!$C$152)+1-('Charges variables (avancé)'!$J88+'Charges variables (avancé)'!$K88)),0)*(1-'Charges variables (avancé)'!$L88))*'Charges variables (avancé)'!$Z88</f>
        <v>0</v>
      </c>
      <c r="AI684" s="341">
        <f>(('Charges variables (avancé)'!$L88*AI658)+IF(ROUND(('Charges variables-Calculs auto'!AI$152-CONFIG!$D$7)/31,0)&gt;=('Charges variables (avancé)'!$J88+'Charges variables (avancé)'!$K88),INDEX($C658:$BJ658,,COLUMN('Charges variables-Calculs auto'!AI$152)-COLUMN('Charges variables-Calculs auto'!$C$152)+1-('Charges variables (avancé)'!$J88+'Charges variables (avancé)'!$K88)),0)*(1-'Charges variables (avancé)'!$L88))*'Charges variables (avancé)'!$Z88</f>
        <v>0</v>
      </c>
      <c r="AJ684" s="341">
        <f>(('Charges variables (avancé)'!$L88*AJ658)+IF(ROUND(('Charges variables-Calculs auto'!AJ$152-CONFIG!$D$7)/31,0)&gt;=('Charges variables (avancé)'!$J88+'Charges variables (avancé)'!$K88),INDEX($C658:$BJ658,,COLUMN('Charges variables-Calculs auto'!AJ$152)-COLUMN('Charges variables-Calculs auto'!$C$152)+1-('Charges variables (avancé)'!$J88+'Charges variables (avancé)'!$K88)),0)*(1-'Charges variables (avancé)'!$L88))*'Charges variables (avancé)'!$Z88</f>
        <v>0</v>
      </c>
      <c r="AK684" s="341">
        <f>(('Charges variables (avancé)'!$L88*AK658)+IF(ROUND(('Charges variables-Calculs auto'!AK$152-CONFIG!$D$7)/31,0)&gt;=('Charges variables (avancé)'!$J88+'Charges variables (avancé)'!$K88),INDEX($C658:$BJ658,,COLUMN('Charges variables-Calculs auto'!AK$152)-COLUMN('Charges variables-Calculs auto'!$C$152)+1-('Charges variables (avancé)'!$J88+'Charges variables (avancé)'!$K88)),0)*(1-'Charges variables (avancé)'!$L88))*'Charges variables (avancé)'!$Z88</f>
        <v>0</v>
      </c>
      <c r="AL684" s="341">
        <f>(('Charges variables (avancé)'!$L88*AL658)+IF(ROUND(('Charges variables-Calculs auto'!AL$152-CONFIG!$D$7)/31,0)&gt;=('Charges variables (avancé)'!$J88+'Charges variables (avancé)'!$K88),INDEX($C658:$BJ658,,COLUMN('Charges variables-Calculs auto'!AL$152)-COLUMN('Charges variables-Calculs auto'!$C$152)+1-('Charges variables (avancé)'!$J88+'Charges variables (avancé)'!$K88)),0)*(1-'Charges variables (avancé)'!$L88))*'Charges variables (avancé)'!$Z88</f>
        <v>0</v>
      </c>
      <c r="AM684" s="341">
        <f>(('Charges variables (avancé)'!$L88*AM658)+IF(ROUND(('Charges variables-Calculs auto'!AM$152-CONFIG!$D$7)/31,0)&gt;=('Charges variables (avancé)'!$J88+'Charges variables (avancé)'!$K88),INDEX($C658:$BJ658,,COLUMN('Charges variables-Calculs auto'!AM$152)-COLUMN('Charges variables-Calculs auto'!$C$152)+1-('Charges variables (avancé)'!$J88+'Charges variables (avancé)'!$K88)),0)*(1-'Charges variables (avancé)'!$L88))*'Charges variables (avancé)'!$AB88</f>
        <v>0</v>
      </c>
      <c r="AN684" s="341">
        <f>(('Charges variables (avancé)'!$L88*AN658)+IF(ROUND(('Charges variables-Calculs auto'!AN$152-CONFIG!$D$7)/31,0)&gt;=('Charges variables (avancé)'!$J88+'Charges variables (avancé)'!$K88),INDEX($C658:$BJ658,,COLUMN('Charges variables-Calculs auto'!AN$152)-COLUMN('Charges variables-Calculs auto'!$C$152)+1-('Charges variables (avancé)'!$J88+'Charges variables (avancé)'!$K88)),0)*(1-'Charges variables (avancé)'!$L88))*'Charges variables (avancé)'!$AB88</f>
        <v>0</v>
      </c>
      <c r="AO684" s="341">
        <f>(('Charges variables (avancé)'!$L88*AO658)+IF(ROUND(('Charges variables-Calculs auto'!AO$152-CONFIG!$D$7)/31,0)&gt;=('Charges variables (avancé)'!$J88+'Charges variables (avancé)'!$K88),INDEX($C658:$BJ658,,COLUMN('Charges variables-Calculs auto'!AO$152)-COLUMN('Charges variables-Calculs auto'!$C$152)+1-('Charges variables (avancé)'!$J88+'Charges variables (avancé)'!$K88)),0)*(1-'Charges variables (avancé)'!$L88))*'Charges variables (avancé)'!$AB88</f>
        <v>0</v>
      </c>
      <c r="AP684" s="341">
        <f>(('Charges variables (avancé)'!$L88*AP658)+IF(ROUND(('Charges variables-Calculs auto'!AP$152-CONFIG!$D$7)/31,0)&gt;=('Charges variables (avancé)'!$J88+'Charges variables (avancé)'!$K88),INDEX($C658:$BJ658,,COLUMN('Charges variables-Calculs auto'!AP$152)-COLUMN('Charges variables-Calculs auto'!$C$152)+1-('Charges variables (avancé)'!$J88+'Charges variables (avancé)'!$K88)),0)*(1-'Charges variables (avancé)'!$L88))*'Charges variables (avancé)'!$AB88</f>
        <v>0</v>
      </c>
      <c r="AQ684" s="341">
        <f>(('Charges variables (avancé)'!$L88*AQ658)+IF(ROUND(('Charges variables-Calculs auto'!AQ$152-CONFIG!$D$7)/31,0)&gt;=('Charges variables (avancé)'!$J88+'Charges variables (avancé)'!$K88),INDEX($C658:$BJ658,,COLUMN('Charges variables-Calculs auto'!AQ$152)-COLUMN('Charges variables-Calculs auto'!$C$152)+1-('Charges variables (avancé)'!$J88+'Charges variables (avancé)'!$K88)),0)*(1-'Charges variables (avancé)'!$L88))*'Charges variables (avancé)'!$AB88</f>
        <v>0</v>
      </c>
      <c r="AR684" s="341">
        <f>(('Charges variables (avancé)'!$L88*AR658)+IF(ROUND(('Charges variables-Calculs auto'!AR$152-CONFIG!$D$7)/31,0)&gt;=('Charges variables (avancé)'!$J88+'Charges variables (avancé)'!$K88),INDEX($C658:$BJ658,,COLUMN('Charges variables-Calculs auto'!AR$152)-COLUMN('Charges variables-Calculs auto'!$C$152)+1-('Charges variables (avancé)'!$J88+'Charges variables (avancé)'!$K88)),0)*(1-'Charges variables (avancé)'!$L88))*'Charges variables (avancé)'!$AB88</f>
        <v>0</v>
      </c>
      <c r="AS684" s="341">
        <f>(('Charges variables (avancé)'!$L88*AS658)+IF(ROUND(('Charges variables-Calculs auto'!AS$152-CONFIG!$D$7)/31,0)&gt;=('Charges variables (avancé)'!$J88+'Charges variables (avancé)'!$K88),INDEX($C658:$BJ658,,COLUMN('Charges variables-Calculs auto'!AS$152)-COLUMN('Charges variables-Calculs auto'!$C$152)+1-('Charges variables (avancé)'!$J88+'Charges variables (avancé)'!$K88)),0)*(1-'Charges variables (avancé)'!$L88))*'Charges variables (avancé)'!$AB88</f>
        <v>0</v>
      </c>
      <c r="AT684" s="341">
        <f>(('Charges variables (avancé)'!$L88*AT658)+IF(ROUND(('Charges variables-Calculs auto'!AT$152-CONFIG!$D$7)/31,0)&gt;=('Charges variables (avancé)'!$J88+'Charges variables (avancé)'!$K88),INDEX($C658:$BJ658,,COLUMN('Charges variables-Calculs auto'!AT$152)-COLUMN('Charges variables-Calculs auto'!$C$152)+1-('Charges variables (avancé)'!$J88+'Charges variables (avancé)'!$K88)),0)*(1-'Charges variables (avancé)'!$L88))*'Charges variables (avancé)'!$AB88</f>
        <v>0</v>
      </c>
      <c r="AU684" s="341">
        <f>(('Charges variables (avancé)'!$L88*AU658)+IF(ROUND(('Charges variables-Calculs auto'!AU$152-CONFIG!$D$7)/31,0)&gt;=('Charges variables (avancé)'!$J88+'Charges variables (avancé)'!$K88),INDEX($C658:$BJ658,,COLUMN('Charges variables-Calculs auto'!AU$152)-COLUMN('Charges variables-Calculs auto'!$C$152)+1-('Charges variables (avancé)'!$J88+'Charges variables (avancé)'!$K88)),0)*(1-'Charges variables (avancé)'!$L88))*'Charges variables (avancé)'!$AB88</f>
        <v>0</v>
      </c>
      <c r="AV684" s="341">
        <f>(('Charges variables (avancé)'!$L88*AV658)+IF(ROUND(('Charges variables-Calculs auto'!AV$152-CONFIG!$D$7)/31,0)&gt;=('Charges variables (avancé)'!$J88+'Charges variables (avancé)'!$K88),INDEX($C658:$BJ658,,COLUMN('Charges variables-Calculs auto'!AV$152)-COLUMN('Charges variables-Calculs auto'!$C$152)+1-('Charges variables (avancé)'!$J88+'Charges variables (avancé)'!$K88)),0)*(1-'Charges variables (avancé)'!$L88))*'Charges variables (avancé)'!$AB88</f>
        <v>0</v>
      </c>
      <c r="AW684" s="341">
        <f>(('Charges variables (avancé)'!$L88*AW658)+IF(ROUND(('Charges variables-Calculs auto'!AW$152-CONFIG!$D$7)/31,0)&gt;=('Charges variables (avancé)'!$J88+'Charges variables (avancé)'!$K88),INDEX($C658:$BJ658,,COLUMN('Charges variables-Calculs auto'!AW$152)-COLUMN('Charges variables-Calculs auto'!$C$152)+1-('Charges variables (avancé)'!$J88+'Charges variables (avancé)'!$K88)),0)*(1-'Charges variables (avancé)'!$L88))*'Charges variables (avancé)'!$AB88</f>
        <v>0</v>
      </c>
      <c r="AX684" s="341">
        <f>(('Charges variables (avancé)'!$L88*AX658)+IF(ROUND(('Charges variables-Calculs auto'!AX$152-CONFIG!$D$7)/31,0)&gt;=('Charges variables (avancé)'!$J88+'Charges variables (avancé)'!$K88),INDEX($C658:$BJ658,,COLUMN('Charges variables-Calculs auto'!AX$152)-COLUMN('Charges variables-Calculs auto'!$C$152)+1-('Charges variables (avancé)'!$J88+'Charges variables (avancé)'!$K88)),0)*(1-'Charges variables (avancé)'!$L88))*'Charges variables (avancé)'!$AB88</f>
        <v>0</v>
      </c>
      <c r="AY684" s="341">
        <f>(('Charges variables (avancé)'!$L88*AY658)+IF(ROUND(('Charges variables-Calculs auto'!AY$152-CONFIG!$D$7)/31,0)&gt;=('Charges variables (avancé)'!$J88+'Charges variables (avancé)'!$K88),INDEX($C658:$BJ658,,COLUMN('Charges variables-Calculs auto'!AY$152)-COLUMN('Charges variables-Calculs auto'!$C$152)+1-('Charges variables (avancé)'!$J88+'Charges variables (avancé)'!$K88)),0)*(1-'Charges variables (avancé)'!$L88))*'Charges variables (avancé)'!$AD88</f>
        <v>0</v>
      </c>
      <c r="AZ684" s="341">
        <f>(('Charges variables (avancé)'!$L88*AZ658)+IF(ROUND(('Charges variables-Calculs auto'!AZ$152-CONFIG!$D$7)/31,0)&gt;=('Charges variables (avancé)'!$J88+'Charges variables (avancé)'!$K88),INDEX($C658:$BJ658,,COLUMN('Charges variables-Calculs auto'!AZ$152)-COLUMN('Charges variables-Calculs auto'!$C$152)+1-('Charges variables (avancé)'!$J88+'Charges variables (avancé)'!$K88)),0)*(1-'Charges variables (avancé)'!$L88))*'Charges variables (avancé)'!$AD88</f>
        <v>0</v>
      </c>
      <c r="BA684" s="341">
        <f>(('Charges variables (avancé)'!$L88*BA658)+IF(ROUND(('Charges variables-Calculs auto'!BA$152-CONFIG!$D$7)/31,0)&gt;=('Charges variables (avancé)'!$J88+'Charges variables (avancé)'!$K88),INDEX($C658:$BJ658,,COLUMN('Charges variables-Calculs auto'!BA$152)-COLUMN('Charges variables-Calculs auto'!$C$152)+1-('Charges variables (avancé)'!$J88+'Charges variables (avancé)'!$K88)),0)*(1-'Charges variables (avancé)'!$L88))*'Charges variables (avancé)'!$AD88</f>
        <v>0</v>
      </c>
      <c r="BB684" s="341">
        <f>(('Charges variables (avancé)'!$L88*BB658)+IF(ROUND(('Charges variables-Calculs auto'!BB$152-CONFIG!$D$7)/31,0)&gt;=('Charges variables (avancé)'!$J88+'Charges variables (avancé)'!$K88),INDEX($C658:$BJ658,,COLUMN('Charges variables-Calculs auto'!BB$152)-COLUMN('Charges variables-Calculs auto'!$C$152)+1-('Charges variables (avancé)'!$J88+'Charges variables (avancé)'!$K88)),0)*(1-'Charges variables (avancé)'!$L88))*'Charges variables (avancé)'!$AD88</f>
        <v>0</v>
      </c>
      <c r="BC684" s="341">
        <f>(('Charges variables (avancé)'!$L88*BC658)+IF(ROUND(('Charges variables-Calculs auto'!BC$152-CONFIG!$D$7)/31,0)&gt;=('Charges variables (avancé)'!$J88+'Charges variables (avancé)'!$K88),INDEX($C658:$BJ658,,COLUMN('Charges variables-Calculs auto'!BC$152)-COLUMN('Charges variables-Calculs auto'!$C$152)+1-('Charges variables (avancé)'!$J88+'Charges variables (avancé)'!$K88)),0)*(1-'Charges variables (avancé)'!$L88))*'Charges variables (avancé)'!$AD88</f>
        <v>0</v>
      </c>
      <c r="BD684" s="341">
        <f>(('Charges variables (avancé)'!$L88*BD658)+IF(ROUND(('Charges variables-Calculs auto'!BD$152-CONFIG!$D$7)/31,0)&gt;=('Charges variables (avancé)'!$J88+'Charges variables (avancé)'!$K88),INDEX($C658:$BJ658,,COLUMN('Charges variables-Calculs auto'!BD$152)-COLUMN('Charges variables-Calculs auto'!$C$152)+1-('Charges variables (avancé)'!$J88+'Charges variables (avancé)'!$K88)),0)*(1-'Charges variables (avancé)'!$L88))*'Charges variables (avancé)'!$AD88</f>
        <v>0</v>
      </c>
      <c r="BE684" s="341">
        <f>(('Charges variables (avancé)'!$L88*BE658)+IF(ROUND(('Charges variables-Calculs auto'!BE$152-CONFIG!$D$7)/31,0)&gt;=('Charges variables (avancé)'!$J88+'Charges variables (avancé)'!$K88),INDEX($C658:$BJ658,,COLUMN('Charges variables-Calculs auto'!BE$152)-COLUMN('Charges variables-Calculs auto'!$C$152)+1-('Charges variables (avancé)'!$J88+'Charges variables (avancé)'!$K88)),0)*(1-'Charges variables (avancé)'!$L88))*'Charges variables (avancé)'!$AD88</f>
        <v>0</v>
      </c>
      <c r="BF684" s="341">
        <f>(('Charges variables (avancé)'!$L88*BF658)+IF(ROUND(('Charges variables-Calculs auto'!BF$152-CONFIG!$D$7)/31,0)&gt;=('Charges variables (avancé)'!$J88+'Charges variables (avancé)'!$K88),INDEX($C658:$BJ658,,COLUMN('Charges variables-Calculs auto'!BF$152)-COLUMN('Charges variables-Calculs auto'!$C$152)+1-('Charges variables (avancé)'!$J88+'Charges variables (avancé)'!$K88)),0)*(1-'Charges variables (avancé)'!$L88))*'Charges variables (avancé)'!$AD88</f>
        <v>0</v>
      </c>
      <c r="BG684" s="341">
        <f>(('Charges variables (avancé)'!$L88*BG658)+IF(ROUND(('Charges variables-Calculs auto'!BG$152-CONFIG!$D$7)/31,0)&gt;=('Charges variables (avancé)'!$J88+'Charges variables (avancé)'!$K88),INDEX($C658:$BJ658,,COLUMN('Charges variables-Calculs auto'!BG$152)-COLUMN('Charges variables-Calculs auto'!$C$152)+1-('Charges variables (avancé)'!$J88+'Charges variables (avancé)'!$K88)),0)*(1-'Charges variables (avancé)'!$L88))*'Charges variables (avancé)'!$AD88</f>
        <v>0</v>
      </c>
      <c r="BH684" s="341">
        <f>(('Charges variables (avancé)'!$L88*BH658)+IF(ROUND(('Charges variables-Calculs auto'!BH$152-CONFIG!$D$7)/31,0)&gt;=('Charges variables (avancé)'!$J88+'Charges variables (avancé)'!$K88),INDEX($C658:$BJ658,,COLUMN('Charges variables-Calculs auto'!BH$152)-COLUMN('Charges variables-Calculs auto'!$C$152)+1-('Charges variables (avancé)'!$J88+'Charges variables (avancé)'!$K88)),0)*(1-'Charges variables (avancé)'!$L88))*'Charges variables (avancé)'!$AD88</f>
        <v>0</v>
      </c>
      <c r="BI684" s="341">
        <f>(('Charges variables (avancé)'!$L88*BI658)+IF(ROUND(('Charges variables-Calculs auto'!BI$152-CONFIG!$D$7)/31,0)&gt;=('Charges variables (avancé)'!$J88+'Charges variables (avancé)'!$K88),INDEX($C658:$BJ658,,COLUMN('Charges variables-Calculs auto'!BI$152)-COLUMN('Charges variables-Calculs auto'!$C$152)+1-('Charges variables (avancé)'!$J88+'Charges variables (avancé)'!$K88)),0)*(1-'Charges variables (avancé)'!$L88))*'Charges variables (avancé)'!$AD88</f>
        <v>0</v>
      </c>
      <c r="BJ684" s="341">
        <f>(('Charges variables (avancé)'!$L88*BJ658)+IF(ROUND(('Charges variables-Calculs auto'!BJ$152-CONFIG!$D$7)/31,0)&gt;=('Charges variables (avancé)'!$J88+'Charges variables (avancé)'!$K88),INDEX($C658:$BJ658,,COLUMN('Charges variables-Calculs auto'!BJ$152)-COLUMN('Charges variables-Calculs auto'!$C$152)+1-('Charges variables (avancé)'!$J88+'Charges variables (avancé)'!$K88)),0)*(1-'Charges variables (avancé)'!$L88))*'Charges variables (avancé)'!$AD88</f>
        <v>0</v>
      </c>
    </row>
    <row r="685" spans="2:62" ht="15" customHeight="1">
      <c r="B685" s="34">
        <f>'Charges variables (avancé)'!$C$89</f>
        <v>0</v>
      </c>
      <c r="C685" s="22">
        <f>(('Charges variables (avancé)'!$L89*C659)+IF(ROUND(('Charges variables-Calculs auto'!C$152-CONFIG!$D$7)/31,0)&gt;=('Charges variables (avancé)'!$J89+'Charges variables (avancé)'!$K89),INDEX($C659:$BJ659,,COLUMN('Charges variables-Calculs auto'!C$152)-COLUMN('Charges variables-Calculs auto'!$C$152)+1-('Charges variables (avancé)'!$J89+'Charges variables (avancé)'!$K89)),0)*(1-'Charges variables (avancé)'!$L89))*'Charges variables (avancé)'!$D89</f>
        <v>0</v>
      </c>
      <c r="D685" s="22">
        <f>(('Charges variables (avancé)'!$L89*D659)+IF(ROUND(('Charges variables-Calculs auto'!D$152-CONFIG!$D$7)/31,0)&gt;=('Charges variables (avancé)'!$J89+'Charges variables (avancé)'!$K89),INDEX($C659:$BJ659,,COLUMN('Charges variables-Calculs auto'!D$152)-COLUMN('Charges variables-Calculs auto'!$C$152)+1-('Charges variables (avancé)'!$J89+'Charges variables (avancé)'!$K89)),0)*(1-'Charges variables (avancé)'!$L89))*'Charges variables (avancé)'!$D89</f>
        <v>0</v>
      </c>
      <c r="E685" s="22">
        <f>(('Charges variables (avancé)'!$L89*E659)+IF(ROUND(('Charges variables-Calculs auto'!E$152-CONFIG!$D$7)/31,0)&gt;=('Charges variables (avancé)'!$J89+'Charges variables (avancé)'!$K89),INDEX($C659:$BJ659,,COLUMN('Charges variables-Calculs auto'!E$152)-COLUMN('Charges variables-Calculs auto'!$C$152)+1-('Charges variables (avancé)'!$J89+'Charges variables (avancé)'!$K89)),0)*(1-'Charges variables (avancé)'!$L89))*'Charges variables (avancé)'!$D89</f>
        <v>0</v>
      </c>
      <c r="F685" s="22">
        <f>(('Charges variables (avancé)'!$L89*F659)+IF(ROUND(('Charges variables-Calculs auto'!F$152-CONFIG!$D$7)/31,0)&gt;=('Charges variables (avancé)'!$J89+'Charges variables (avancé)'!$K89),INDEX($C659:$BJ659,,COLUMN('Charges variables-Calculs auto'!F$152)-COLUMN('Charges variables-Calculs auto'!$C$152)+1-('Charges variables (avancé)'!$J89+'Charges variables (avancé)'!$K89)),0)*(1-'Charges variables (avancé)'!$L89))*'Charges variables (avancé)'!$D89</f>
        <v>0</v>
      </c>
      <c r="G685" s="22">
        <f>(('Charges variables (avancé)'!$L89*G659)+IF(ROUND(('Charges variables-Calculs auto'!G$152-CONFIG!$D$7)/31,0)&gt;=('Charges variables (avancé)'!$J89+'Charges variables (avancé)'!$K89),INDEX($C659:$BJ659,,COLUMN('Charges variables-Calculs auto'!G$152)-COLUMN('Charges variables-Calculs auto'!$C$152)+1-('Charges variables (avancé)'!$J89+'Charges variables (avancé)'!$K89)),0)*(1-'Charges variables (avancé)'!$L89))*'Charges variables (avancé)'!$D89</f>
        <v>0</v>
      </c>
      <c r="H685" s="22">
        <f>(('Charges variables (avancé)'!$L89*H659)+IF(ROUND(('Charges variables-Calculs auto'!H$152-CONFIG!$D$7)/31,0)&gt;=('Charges variables (avancé)'!$J89+'Charges variables (avancé)'!$K89),INDEX($C659:$BJ659,,COLUMN('Charges variables-Calculs auto'!H$152)-COLUMN('Charges variables-Calculs auto'!$C$152)+1-('Charges variables (avancé)'!$J89+'Charges variables (avancé)'!$K89)),0)*(1-'Charges variables (avancé)'!$L89))*'Charges variables (avancé)'!$D89</f>
        <v>0</v>
      </c>
      <c r="I685" s="22">
        <f>(('Charges variables (avancé)'!$L89*I659)+IF(ROUND(('Charges variables-Calculs auto'!I$152-CONFIG!$D$7)/31,0)&gt;=('Charges variables (avancé)'!$J89+'Charges variables (avancé)'!$K89),INDEX($C659:$BJ659,,COLUMN('Charges variables-Calculs auto'!I$152)-COLUMN('Charges variables-Calculs auto'!$C$152)+1-('Charges variables (avancé)'!$J89+'Charges variables (avancé)'!$K89)),0)*(1-'Charges variables (avancé)'!$L89))*'Charges variables (avancé)'!$D89</f>
        <v>0</v>
      </c>
      <c r="J685" s="22">
        <f>(('Charges variables (avancé)'!$L89*J659)+IF(ROUND(('Charges variables-Calculs auto'!J$152-CONFIG!$D$7)/31,0)&gt;=('Charges variables (avancé)'!$J89+'Charges variables (avancé)'!$K89),INDEX($C659:$BJ659,,COLUMN('Charges variables-Calculs auto'!J$152)-COLUMN('Charges variables-Calculs auto'!$C$152)+1-('Charges variables (avancé)'!$J89+'Charges variables (avancé)'!$K89)),0)*(1-'Charges variables (avancé)'!$L89))*'Charges variables (avancé)'!$D89</f>
        <v>0</v>
      </c>
      <c r="K685" s="22">
        <f>(('Charges variables (avancé)'!$L89*K659)+IF(ROUND(('Charges variables-Calculs auto'!K$152-CONFIG!$D$7)/31,0)&gt;=('Charges variables (avancé)'!$J89+'Charges variables (avancé)'!$K89),INDEX($C659:$BJ659,,COLUMN('Charges variables-Calculs auto'!K$152)-COLUMN('Charges variables-Calculs auto'!$C$152)+1-('Charges variables (avancé)'!$J89+'Charges variables (avancé)'!$K89)),0)*(1-'Charges variables (avancé)'!$L89))*'Charges variables (avancé)'!$D89</f>
        <v>0</v>
      </c>
      <c r="L685" s="22">
        <f>(('Charges variables (avancé)'!$L89*L659)+IF(ROUND(('Charges variables-Calculs auto'!L$152-CONFIG!$D$7)/31,0)&gt;=('Charges variables (avancé)'!$J89+'Charges variables (avancé)'!$K89),INDEX($C659:$BJ659,,COLUMN('Charges variables-Calculs auto'!L$152)-COLUMN('Charges variables-Calculs auto'!$C$152)+1-('Charges variables (avancé)'!$J89+'Charges variables (avancé)'!$K89)),0)*(1-'Charges variables (avancé)'!$L89))*'Charges variables (avancé)'!$D89</f>
        <v>0</v>
      </c>
      <c r="M685" s="22">
        <f>(('Charges variables (avancé)'!$L89*M659)+IF(ROUND(('Charges variables-Calculs auto'!M$152-CONFIG!$D$7)/31,0)&gt;=('Charges variables (avancé)'!$J89+'Charges variables (avancé)'!$K89),INDEX($C659:$BJ659,,COLUMN('Charges variables-Calculs auto'!M$152)-COLUMN('Charges variables-Calculs auto'!$C$152)+1-('Charges variables (avancé)'!$J89+'Charges variables (avancé)'!$K89)),0)*(1-'Charges variables (avancé)'!$L89))*'Charges variables (avancé)'!$D89</f>
        <v>0</v>
      </c>
      <c r="N685" s="22">
        <f>(('Charges variables (avancé)'!$L89*N659)+IF(ROUND(('Charges variables-Calculs auto'!N$152-CONFIG!$D$7)/31,0)&gt;=('Charges variables (avancé)'!$J89+'Charges variables (avancé)'!$K89),INDEX($C659:$BJ659,,COLUMN('Charges variables-Calculs auto'!N$152)-COLUMN('Charges variables-Calculs auto'!$C$152)+1-('Charges variables (avancé)'!$J89+'Charges variables (avancé)'!$K89)),0)*(1-'Charges variables (avancé)'!$L89))*'Charges variables (avancé)'!$D89</f>
        <v>0</v>
      </c>
      <c r="O685" s="22">
        <f>(('Charges variables (avancé)'!$L89*O659)+IF(ROUND(('Charges variables-Calculs auto'!O$152-CONFIG!$D$7)/31,0)&gt;=('Charges variables (avancé)'!$J89+'Charges variables (avancé)'!$K89),INDEX($C659:$BJ659,,COLUMN('Charges variables-Calculs auto'!O$152)-COLUMN('Charges variables-Calculs auto'!$C$152)+1-('Charges variables (avancé)'!$J89+'Charges variables (avancé)'!$K89)),0)*(1-'Charges variables (avancé)'!$L89))*'Charges variables (avancé)'!$X89</f>
        <v>0</v>
      </c>
      <c r="P685" s="22">
        <f>(('Charges variables (avancé)'!$L89*P659)+IF(ROUND(('Charges variables-Calculs auto'!P$152-CONFIG!$D$7)/31,0)&gt;=('Charges variables (avancé)'!$J89+'Charges variables (avancé)'!$K89),INDEX($C659:$BJ659,,COLUMN('Charges variables-Calculs auto'!P$152)-COLUMN('Charges variables-Calculs auto'!$C$152)+1-('Charges variables (avancé)'!$J89+'Charges variables (avancé)'!$K89)),0)*(1-'Charges variables (avancé)'!$L89))*'Charges variables (avancé)'!$X89</f>
        <v>0</v>
      </c>
      <c r="Q685" s="22">
        <f>(('Charges variables (avancé)'!$L89*Q659)+IF(ROUND(('Charges variables-Calculs auto'!Q$152-CONFIG!$D$7)/31,0)&gt;=('Charges variables (avancé)'!$J89+'Charges variables (avancé)'!$K89),INDEX($C659:$BJ659,,COLUMN('Charges variables-Calculs auto'!Q$152)-COLUMN('Charges variables-Calculs auto'!$C$152)+1-('Charges variables (avancé)'!$J89+'Charges variables (avancé)'!$K89)),0)*(1-'Charges variables (avancé)'!$L89))*'Charges variables (avancé)'!$X89</f>
        <v>0</v>
      </c>
      <c r="R685" s="22">
        <f>(('Charges variables (avancé)'!$L89*R659)+IF(ROUND(('Charges variables-Calculs auto'!R$152-CONFIG!$D$7)/31,0)&gt;=('Charges variables (avancé)'!$J89+'Charges variables (avancé)'!$K89),INDEX($C659:$BJ659,,COLUMN('Charges variables-Calculs auto'!R$152)-COLUMN('Charges variables-Calculs auto'!$C$152)+1-('Charges variables (avancé)'!$J89+'Charges variables (avancé)'!$K89)),0)*(1-'Charges variables (avancé)'!$L89))*'Charges variables (avancé)'!$X89</f>
        <v>0</v>
      </c>
      <c r="S685" s="22">
        <f>(('Charges variables (avancé)'!$L89*S659)+IF(ROUND(('Charges variables-Calculs auto'!S$152-CONFIG!$D$7)/31,0)&gt;=('Charges variables (avancé)'!$J89+'Charges variables (avancé)'!$K89),INDEX($C659:$BJ659,,COLUMN('Charges variables-Calculs auto'!S$152)-COLUMN('Charges variables-Calculs auto'!$C$152)+1-('Charges variables (avancé)'!$J89+'Charges variables (avancé)'!$K89)),0)*(1-'Charges variables (avancé)'!$L89))*'Charges variables (avancé)'!$X89</f>
        <v>0</v>
      </c>
      <c r="T685" s="22">
        <f>(('Charges variables (avancé)'!$L89*T659)+IF(ROUND(('Charges variables-Calculs auto'!T$152-CONFIG!$D$7)/31,0)&gt;=('Charges variables (avancé)'!$J89+'Charges variables (avancé)'!$K89),INDEX($C659:$BJ659,,COLUMN('Charges variables-Calculs auto'!T$152)-COLUMN('Charges variables-Calculs auto'!$C$152)+1-('Charges variables (avancé)'!$J89+'Charges variables (avancé)'!$K89)),0)*(1-'Charges variables (avancé)'!$L89))*'Charges variables (avancé)'!$X89</f>
        <v>0</v>
      </c>
      <c r="U685" s="22">
        <f>(('Charges variables (avancé)'!$L89*U659)+IF(ROUND(('Charges variables-Calculs auto'!U$152-CONFIG!$D$7)/31,0)&gt;=('Charges variables (avancé)'!$J89+'Charges variables (avancé)'!$K89),INDEX($C659:$BJ659,,COLUMN('Charges variables-Calculs auto'!U$152)-COLUMN('Charges variables-Calculs auto'!$C$152)+1-('Charges variables (avancé)'!$J89+'Charges variables (avancé)'!$K89)),0)*(1-'Charges variables (avancé)'!$L89))*'Charges variables (avancé)'!$X89</f>
        <v>0</v>
      </c>
      <c r="V685" s="22">
        <f>(('Charges variables (avancé)'!$L89*V659)+IF(ROUND(('Charges variables-Calculs auto'!V$152-CONFIG!$D$7)/31,0)&gt;=('Charges variables (avancé)'!$J89+'Charges variables (avancé)'!$K89),INDEX($C659:$BJ659,,COLUMN('Charges variables-Calculs auto'!V$152)-COLUMN('Charges variables-Calculs auto'!$C$152)+1-('Charges variables (avancé)'!$J89+'Charges variables (avancé)'!$K89)),0)*(1-'Charges variables (avancé)'!$L89))*'Charges variables (avancé)'!$X89</f>
        <v>0</v>
      </c>
      <c r="W685" s="22">
        <f>(('Charges variables (avancé)'!$L89*W659)+IF(ROUND(('Charges variables-Calculs auto'!W$152-CONFIG!$D$7)/31,0)&gt;=('Charges variables (avancé)'!$J89+'Charges variables (avancé)'!$K89),INDEX($C659:$BJ659,,COLUMN('Charges variables-Calculs auto'!W$152)-COLUMN('Charges variables-Calculs auto'!$C$152)+1-('Charges variables (avancé)'!$J89+'Charges variables (avancé)'!$K89)),0)*(1-'Charges variables (avancé)'!$L89))*'Charges variables (avancé)'!$X89</f>
        <v>0</v>
      </c>
      <c r="X685" s="22">
        <f>(('Charges variables (avancé)'!$L89*X659)+IF(ROUND(('Charges variables-Calculs auto'!X$152-CONFIG!$D$7)/31,0)&gt;=('Charges variables (avancé)'!$J89+'Charges variables (avancé)'!$K89),INDEX($C659:$BJ659,,COLUMN('Charges variables-Calculs auto'!X$152)-COLUMN('Charges variables-Calculs auto'!$C$152)+1-('Charges variables (avancé)'!$J89+'Charges variables (avancé)'!$K89)),0)*(1-'Charges variables (avancé)'!$L89))*'Charges variables (avancé)'!$X89</f>
        <v>0</v>
      </c>
      <c r="Y685" s="22">
        <f>(('Charges variables (avancé)'!$L89*Y659)+IF(ROUND(('Charges variables-Calculs auto'!Y$152-CONFIG!$D$7)/31,0)&gt;=('Charges variables (avancé)'!$J89+'Charges variables (avancé)'!$K89),INDEX($C659:$BJ659,,COLUMN('Charges variables-Calculs auto'!Y$152)-COLUMN('Charges variables-Calculs auto'!$C$152)+1-('Charges variables (avancé)'!$J89+'Charges variables (avancé)'!$K89)),0)*(1-'Charges variables (avancé)'!$L89))*'Charges variables (avancé)'!$X89</f>
        <v>0</v>
      </c>
      <c r="Z685" s="22">
        <f>(('Charges variables (avancé)'!$L89*Z659)+IF(ROUND(('Charges variables-Calculs auto'!Z$152-CONFIG!$D$7)/31,0)&gt;=('Charges variables (avancé)'!$J89+'Charges variables (avancé)'!$K89),INDEX($C659:$BJ659,,COLUMN('Charges variables-Calculs auto'!Z$152)-COLUMN('Charges variables-Calculs auto'!$C$152)+1-('Charges variables (avancé)'!$J89+'Charges variables (avancé)'!$K89)),0)*(1-'Charges variables (avancé)'!$L89))*'Charges variables (avancé)'!$X89</f>
        <v>0</v>
      </c>
      <c r="AA685" s="22">
        <f>(('Charges variables (avancé)'!$L89*AA659)+IF(ROUND(('Charges variables-Calculs auto'!AA$152-CONFIG!$D$7)/31,0)&gt;=('Charges variables (avancé)'!$J89+'Charges variables (avancé)'!$K89),INDEX($C659:$BJ659,,COLUMN('Charges variables-Calculs auto'!AA$152)-COLUMN('Charges variables-Calculs auto'!$C$152)+1-('Charges variables (avancé)'!$J89+'Charges variables (avancé)'!$K89)),0)*(1-'Charges variables (avancé)'!$L89))*'Charges variables (avancé)'!$Z89</f>
        <v>0</v>
      </c>
      <c r="AB685" s="22">
        <f>(('Charges variables (avancé)'!$L89*AB659)+IF(ROUND(('Charges variables-Calculs auto'!AB$152-CONFIG!$D$7)/31,0)&gt;=('Charges variables (avancé)'!$J89+'Charges variables (avancé)'!$K89),INDEX($C659:$BJ659,,COLUMN('Charges variables-Calculs auto'!AB$152)-COLUMN('Charges variables-Calculs auto'!$C$152)+1-('Charges variables (avancé)'!$J89+'Charges variables (avancé)'!$K89)),0)*(1-'Charges variables (avancé)'!$L89))*'Charges variables (avancé)'!$Z89</f>
        <v>0</v>
      </c>
      <c r="AC685" s="22">
        <f>(('Charges variables (avancé)'!$L89*AC659)+IF(ROUND(('Charges variables-Calculs auto'!AC$152-CONFIG!$D$7)/31,0)&gt;=('Charges variables (avancé)'!$J89+'Charges variables (avancé)'!$K89),INDEX($C659:$BJ659,,COLUMN('Charges variables-Calculs auto'!AC$152)-COLUMN('Charges variables-Calculs auto'!$C$152)+1-('Charges variables (avancé)'!$J89+'Charges variables (avancé)'!$K89)),0)*(1-'Charges variables (avancé)'!$L89))*'Charges variables (avancé)'!$Z89</f>
        <v>0</v>
      </c>
      <c r="AD685" s="22">
        <f>(('Charges variables (avancé)'!$L89*AD659)+IF(ROUND(('Charges variables-Calculs auto'!AD$152-CONFIG!$D$7)/31,0)&gt;=('Charges variables (avancé)'!$J89+'Charges variables (avancé)'!$K89),INDEX($C659:$BJ659,,COLUMN('Charges variables-Calculs auto'!AD$152)-COLUMN('Charges variables-Calculs auto'!$C$152)+1-('Charges variables (avancé)'!$J89+'Charges variables (avancé)'!$K89)),0)*(1-'Charges variables (avancé)'!$L89))*'Charges variables (avancé)'!$Z89</f>
        <v>0</v>
      </c>
      <c r="AE685" s="22">
        <f>(('Charges variables (avancé)'!$L89*AE659)+IF(ROUND(('Charges variables-Calculs auto'!AE$152-CONFIG!$D$7)/31,0)&gt;=('Charges variables (avancé)'!$J89+'Charges variables (avancé)'!$K89),INDEX($C659:$BJ659,,COLUMN('Charges variables-Calculs auto'!AE$152)-COLUMN('Charges variables-Calculs auto'!$C$152)+1-('Charges variables (avancé)'!$J89+'Charges variables (avancé)'!$K89)),0)*(1-'Charges variables (avancé)'!$L89))*'Charges variables (avancé)'!$Z89</f>
        <v>0</v>
      </c>
      <c r="AF685" s="22">
        <f>(('Charges variables (avancé)'!$L89*AF659)+IF(ROUND(('Charges variables-Calculs auto'!AF$152-CONFIG!$D$7)/31,0)&gt;=('Charges variables (avancé)'!$J89+'Charges variables (avancé)'!$K89),INDEX($C659:$BJ659,,COLUMN('Charges variables-Calculs auto'!AF$152)-COLUMN('Charges variables-Calculs auto'!$C$152)+1-('Charges variables (avancé)'!$J89+'Charges variables (avancé)'!$K89)),0)*(1-'Charges variables (avancé)'!$L89))*'Charges variables (avancé)'!$Z89</f>
        <v>0</v>
      </c>
      <c r="AG685" s="22">
        <f>(('Charges variables (avancé)'!$L89*AG659)+IF(ROUND(('Charges variables-Calculs auto'!AG$152-CONFIG!$D$7)/31,0)&gt;=('Charges variables (avancé)'!$J89+'Charges variables (avancé)'!$K89),INDEX($C659:$BJ659,,COLUMN('Charges variables-Calculs auto'!AG$152)-COLUMN('Charges variables-Calculs auto'!$C$152)+1-('Charges variables (avancé)'!$J89+'Charges variables (avancé)'!$K89)),0)*(1-'Charges variables (avancé)'!$L89))*'Charges variables (avancé)'!$Z89</f>
        <v>0</v>
      </c>
      <c r="AH685" s="22">
        <f>(('Charges variables (avancé)'!$L89*AH659)+IF(ROUND(('Charges variables-Calculs auto'!AH$152-CONFIG!$D$7)/31,0)&gt;=('Charges variables (avancé)'!$J89+'Charges variables (avancé)'!$K89),INDEX($C659:$BJ659,,COLUMN('Charges variables-Calculs auto'!AH$152)-COLUMN('Charges variables-Calculs auto'!$C$152)+1-('Charges variables (avancé)'!$J89+'Charges variables (avancé)'!$K89)),0)*(1-'Charges variables (avancé)'!$L89))*'Charges variables (avancé)'!$Z89</f>
        <v>0</v>
      </c>
      <c r="AI685" s="22">
        <f>(('Charges variables (avancé)'!$L89*AI659)+IF(ROUND(('Charges variables-Calculs auto'!AI$152-CONFIG!$D$7)/31,0)&gt;=('Charges variables (avancé)'!$J89+'Charges variables (avancé)'!$K89),INDEX($C659:$BJ659,,COLUMN('Charges variables-Calculs auto'!AI$152)-COLUMN('Charges variables-Calculs auto'!$C$152)+1-('Charges variables (avancé)'!$J89+'Charges variables (avancé)'!$K89)),0)*(1-'Charges variables (avancé)'!$L89))*'Charges variables (avancé)'!$Z89</f>
        <v>0</v>
      </c>
      <c r="AJ685" s="22">
        <f>(('Charges variables (avancé)'!$L89*AJ659)+IF(ROUND(('Charges variables-Calculs auto'!AJ$152-CONFIG!$D$7)/31,0)&gt;=('Charges variables (avancé)'!$J89+'Charges variables (avancé)'!$K89),INDEX($C659:$BJ659,,COLUMN('Charges variables-Calculs auto'!AJ$152)-COLUMN('Charges variables-Calculs auto'!$C$152)+1-('Charges variables (avancé)'!$J89+'Charges variables (avancé)'!$K89)),0)*(1-'Charges variables (avancé)'!$L89))*'Charges variables (avancé)'!$Z89</f>
        <v>0</v>
      </c>
      <c r="AK685" s="22">
        <f>(('Charges variables (avancé)'!$L89*AK659)+IF(ROUND(('Charges variables-Calculs auto'!AK$152-CONFIG!$D$7)/31,0)&gt;=('Charges variables (avancé)'!$J89+'Charges variables (avancé)'!$K89),INDEX($C659:$BJ659,,COLUMN('Charges variables-Calculs auto'!AK$152)-COLUMN('Charges variables-Calculs auto'!$C$152)+1-('Charges variables (avancé)'!$J89+'Charges variables (avancé)'!$K89)),0)*(1-'Charges variables (avancé)'!$L89))*'Charges variables (avancé)'!$Z89</f>
        <v>0</v>
      </c>
      <c r="AL685" s="22">
        <f>(('Charges variables (avancé)'!$L89*AL659)+IF(ROUND(('Charges variables-Calculs auto'!AL$152-CONFIG!$D$7)/31,0)&gt;=('Charges variables (avancé)'!$J89+'Charges variables (avancé)'!$K89),INDEX($C659:$BJ659,,COLUMN('Charges variables-Calculs auto'!AL$152)-COLUMN('Charges variables-Calculs auto'!$C$152)+1-('Charges variables (avancé)'!$J89+'Charges variables (avancé)'!$K89)),0)*(1-'Charges variables (avancé)'!$L89))*'Charges variables (avancé)'!$Z89</f>
        <v>0</v>
      </c>
      <c r="AM685" s="22">
        <f>(('Charges variables (avancé)'!$L89*AM659)+IF(ROUND(('Charges variables-Calculs auto'!AM$152-CONFIG!$D$7)/31,0)&gt;=('Charges variables (avancé)'!$J89+'Charges variables (avancé)'!$K89),INDEX($C659:$BJ659,,COLUMN('Charges variables-Calculs auto'!AM$152)-COLUMN('Charges variables-Calculs auto'!$C$152)+1-('Charges variables (avancé)'!$J89+'Charges variables (avancé)'!$K89)),0)*(1-'Charges variables (avancé)'!$L89))*'Charges variables (avancé)'!$AB89</f>
        <v>0</v>
      </c>
      <c r="AN685" s="22">
        <f>(('Charges variables (avancé)'!$L89*AN659)+IF(ROUND(('Charges variables-Calculs auto'!AN$152-CONFIG!$D$7)/31,0)&gt;=('Charges variables (avancé)'!$J89+'Charges variables (avancé)'!$K89),INDEX($C659:$BJ659,,COLUMN('Charges variables-Calculs auto'!AN$152)-COLUMN('Charges variables-Calculs auto'!$C$152)+1-('Charges variables (avancé)'!$J89+'Charges variables (avancé)'!$K89)),0)*(1-'Charges variables (avancé)'!$L89))*'Charges variables (avancé)'!$AB89</f>
        <v>0</v>
      </c>
      <c r="AO685" s="22">
        <f>(('Charges variables (avancé)'!$L89*AO659)+IF(ROUND(('Charges variables-Calculs auto'!AO$152-CONFIG!$D$7)/31,0)&gt;=('Charges variables (avancé)'!$J89+'Charges variables (avancé)'!$K89),INDEX($C659:$BJ659,,COLUMN('Charges variables-Calculs auto'!AO$152)-COLUMN('Charges variables-Calculs auto'!$C$152)+1-('Charges variables (avancé)'!$J89+'Charges variables (avancé)'!$K89)),0)*(1-'Charges variables (avancé)'!$L89))*'Charges variables (avancé)'!$AB89</f>
        <v>0</v>
      </c>
      <c r="AP685" s="22">
        <f>(('Charges variables (avancé)'!$L89*AP659)+IF(ROUND(('Charges variables-Calculs auto'!AP$152-CONFIG!$D$7)/31,0)&gt;=('Charges variables (avancé)'!$J89+'Charges variables (avancé)'!$K89),INDEX($C659:$BJ659,,COLUMN('Charges variables-Calculs auto'!AP$152)-COLUMN('Charges variables-Calculs auto'!$C$152)+1-('Charges variables (avancé)'!$J89+'Charges variables (avancé)'!$K89)),0)*(1-'Charges variables (avancé)'!$L89))*'Charges variables (avancé)'!$AB89</f>
        <v>0</v>
      </c>
      <c r="AQ685" s="22">
        <f>(('Charges variables (avancé)'!$L89*AQ659)+IF(ROUND(('Charges variables-Calculs auto'!AQ$152-CONFIG!$D$7)/31,0)&gt;=('Charges variables (avancé)'!$J89+'Charges variables (avancé)'!$K89),INDEX($C659:$BJ659,,COLUMN('Charges variables-Calculs auto'!AQ$152)-COLUMN('Charges variables-Calculs auto'!$C$152)+1-('Charges variables (avancé)'!$J89+'Charges variables (avancé)'!$K89)),0)*(1-'Charges variables (avancé)'!$L89))*'Charges variables (avancé)'!$AB89</f>
        <v>0</v>
      </c>
      <c r="AR685" s="22">
        <f>(('Charges variables (avancé)'!$L89*AR659)+IF(ROUND(('Charges variables-Calculs auto'!AR$152-CONFIG!$D$7)/31,0)&gt;=('Charges variables (avancé)'!$J89+'Charges variables (avancé)'!$K89),INDEX($C659:$BJ659,,COLUMN('Charges variables-Calculs auto'!AR$152)-COLUMN('Charges variables-Calculs auto'!$C$152)+1-('Charges variables (avancé)'!$J89+'Charges variables (avancé)'!$K89)),0)*(1-'Charges variables (avancé)'!$L89))*'Charges variables (avancé)'!$AB89</f>
        <v>0</v>
      </c>
      <c r="AS685" s="22">
        <f>(('Charges variables (avancé)'!$L89*AS659)+IF(ROUND(('Charges variables-Calculs auto'!AS$152-CONFIG!$D$7)/31,0)&gt;=('Charges variables (avancé)'!$J89+'Charges variables (avancé)'!$K89),INDEX($C659:$BJ659,,COLUMN('Charges variables-Calculs auto'!AS$152)-COLUMN('Charges variables-Calculs auto'!$C$152)+1-('Charges variables (avancé)'!$J89+'Charges variables (avancé)'!$K89)),0)*(1-'Charges variables (avancé)'!$L89))*'Charges variables (avancé)'!$AB89</f>
        <v>0</v>
      </c>
      <c r="AT685" s="22">
        <f>(('Charges variables (avancé)'!$L89*AT659)+IF(ROUND(('Charges variables-Calculs auto'!AT$152-CONFIG!$D$7)/31,0)&gt;=('Charges variables (avancé)'!$J89+'Charges variables (avancé)'!$K89),INDEX($C659:$BJ659,,COLUMN('Charges variables-Calculs auto'!AT$152)-COLUMN('Charges variables-Calculs auto'!$C$152)+1-('Charges variables (avancé)'!$J89+'Charges variables (avancé)'!$K89)),0)*(1-'Charges variables (avancé)'!$L89))*'Charges variables (avancé)'!$AB89</f>
        <v>0</v>
      </c>
      <c r="AU685" s="22">
        <f>(('Charges variables (avancé)'!$L89*AU659)+IF(ROUND(('Charges variables-Calculs auto'!AU$152-CONFIG!$D$7)/31,0)&gt;=('Charges variables (avancé)'!$J89+'Charges variables (avancé)'!$K89),INDEX($C659:$BJ659,,COLUMN('Charges variables-Calculs auto'!AU$152)-COLUMN('Charges variables-Calculs auto'!$C$152)+1-('Charges variables (avancé)'!$J89+'Charges variables (avancé)'!$K89)),0)*(1-'Charges variables (avancé)'!$L89))*'Charges variables (avancé)'!$AB89</f>
        <v>0</v>
      </c>
      <c r="AV685" s="22">
        <f>(('Charges variables (avancé)'!$L89*AV659)+IF(ROUND(('Charges variables-Calculs auto'!AV$152-CONFIG!$D$7)/31,0)&gt;=('Charges variables (avancé)'!$J89+'Charges variables (avancé)'!$K89),INDEX($C659:$BJ659,,COLUMN('Charges variables-Calculs auto'!AV$152)-COLUMN('Charges variables-Calculs auto'!$C$152)+1-('Charges variables (avancé)'!$J89+'Charges variables (avancé)'!$K89)),0)*(1-'Charges variables (avancé)'!$L89))*'Charges variables (avancé)'!$AB89</f>
        <v>0</v>
      </c>
      <c r="AW685" s="22">
        <f>(('Charges variables (avancé)'!$L89*AW659)+IF(ROUND(('Charges variables-Calculs auto'!AW$152-CONFIG!$D$7)/31,0)&gt;=('Charges variables (avancé)'!$J89+'Charges variables (avancé)'!$K89),INDEX($C659:$BJ659,,COLUMN('Charges variables-Calculs auto'!AW$152)-COLUMN('Charges variables-Calculs auto'!$C$152)+1-('Charges variables (avancé)'!$J89+'Charges variables (avancé)'!$K89)),0)*(1-'Charges variables (avancé)'!$L89))*'Charges variables (avancé)'!$AB89</f>
        <v>0</v>
      </c>
      <c r="AX685" s="22">
        <f>(('Charges variables (avancé)'!$L89*AX659)+IF(ROUND(('Charges variables-Calculs auto'!AX$152-CONFIG!$D$7)/31,0)&gt;=('Charges variables (avancé)'!$J89+'Charges variables (avancé)'!$K89),INDEX($C659:$BJ659,,COLUMN('Charges variables-Calculs auto'!AX$152)-COLUMN('Charges variables-Calculs auto'!$C$152)+1-('Charges variables (avancé)'!$J89+'Charges variables (avancé)'!$K89)),0)*(1-'Charges variables (avancé)'!$L89))*'Charges variables (avancé)'!$AB89</f>
        <v>0</v>
      </c>
      <c r="AY685" s="22">
        <f>(('Charges variables (avancé)'!$L89*AY659)+IF(ROUND(('Charges variables-Calculs auto'!AY$152-CONFIG!$D$7)/31,0)&gt;=('Charges variables (avancé)'!$J89+'Charges variables (avancé)'!$K89),INDEX($C659:$BJ659,,COLUMN('Charges variables-Calculs auto'!AY$152)-COLUMN('Charges variables-Calculs auto'!$C$152)+1-('Charges variables (avancé)'!$J89+'Charges variables (avancé)'!$K89)),0)*(1-'Charges variables (avancé)'!$L89))*'Charges variables (avancé)'!$AD89</f>
        <v>0</v>
      </c>
      <c r="AZ685" s="22">
        <f>(('Charges variables (avancé)'!$L89*AZ659)+IF(ROUND(('Charges variables-Calculs auto'!AZ$152-CONFIG!$D$7)/31,0)&gt;=('Charges variables (avancé)'!$J89+'Charges variables (avancé)'!$K89),INDEX($C659:$BJ659,,COLUMN('Charges variables-Calculs auto'!AZ$152)-COLUMN('Charges variables-Calculs auto'!$C$152)+1-('Charges variables (avancé)'!$J89+'Charges variables (avancé)'!$K89)),0)*(1-'Charges variables (avancé)'!$L89))*'Charges variables (avancé)'!$AD89</f>
        <v>0</v>
      </c>
      <c r="BA685" s="22">
        <f>(('Charges variables (avancé)'!$L89*BA659)+IF(ROUND(('Charges variables-Calculs auto'!BA$152-CONFIG!$D$7)/31,0)&gt;=('Charges variables (avancé)'!$J89+'Charges variables (avancé)'!$K89),INDEX($C659:$BJ659,,COLUMN('Charges variables-Calculs auto'!BA$152)-COLUMN('Charges variables-Calculs auto'!$C$152)+1-('Charges variables (avancé)'!$J89+'Charges variables (avancé)'!$K89)),0)*(1-'Charges variables (avancé)'!$L89))*'Charges variables (avancé)'!$AD89</f>
        <v>0</v>
      </c>
      <c r="BB685" s="22">
        <f>(('Charges variables (avancé)'!$L89*BB659)+IF(ROUND(('Charges variables-Calculs auto'!BB$152-CONFIG!$D$7)/31,0)&gt;=('Charges variables (avancé)'!$J89+'Charges variables (avancé)'!$K89),INDEX($C659:$BJ659,,COLUMN('Charges variables-Calculs auto'!BB$152)-COLUMN('Charges variables-Calculs auto'!$C$152)+1-('Charges variables (avancé)'!$J89+'Charges variables (avancé)'!$K89)),0)*(1-'Charges variables (avancé)'!$L89))*'Charges variables (avancé)'!$AD89</f>
        <v>0</v>
      </c>
      <c r="BC685" s="22">
        <f>(('Charges variables (avancé)'!$L89*BC659)+IF(ROUND(('Charges variables-Calculs auto'!BC$152-CONFIG!$D$7)/31,0)&gt;=('Charges variables (avancé)'!$J89+'Charges variables (avancé)'!$K89),INDEX($C659:$BJ659,,COLUMN('Charges variables-Calculs auto'!BC$152)-COLUMN('Charges variables-Calculs auto'!$C$152)+1-('Charges variables (avancé)'!$J89+'Charges variables (avancé)'!$K89)),0)*(1-'Charges variables (avancé)'!$L89))*'Charges variables (avancé)'!$AD89</f>
        <v>0</v>
      </c>
      <c r="BD685" s="22">
        <f>(('Charges variables (avancé)'!$L89*BD659)+IF(ROUND(('Charges variables-Calculs auto'!BD$152-CONFIG!$D$7)/31,0)&gt;=('Charges variables (avancé)'!$J89+'Charges variables (avancé)'!$K89),INDEX($C659:$BJ659,,COLUMN('Charges variables-Calculs auto'!BD$152)-COLUMN('Charges variables-Calculs auto'!$C$152)+1-('Charges variables (avancé)'!$J89+'Charges variables (avancé)'!$K89)),0)*(1-'Charges variables (avancé)'!$L89))*'Charges variables (avancé)'!$AD89</f>
        <v>0</v>
      </c>
      <c r="BE685" s="22">
        <f>(('Charges variables (avancé)'!$L89*BE659)+IF(ROUND(('Charges variables-Calculs auto'!BE$152-CONFIG!$D$7)/31,0)&gt;=('Charges variables (avancé)'!$J89+'Charges variables (avancé)'!$K89),INDEX($C659:$BJ659,,COLUMN('Charges variables-Calculs auto'!BE$152)-COLUMN('Charges variables-Calculs auto'!$C$152)+1-('Charges variables (avancé)'!$J89+'Charges variables (avancé)'!$K89)),0)*(1-'Charges variables (avancé)'!$L89))*'Charges variables (avancé)'!$AD89</f>
        <v>0</v>
      </c>
      <c r="BF685" s="22">
        <f>(('Charges variables (avancé)'!$L89*BF659)+IF(ROUND(('Charges variables-Calculs auto'!BF$152-CONFIG!$D$7)/31,0)&gt;=('Charges variables (avancé)'!$J89+'Charges variables (avancé)'!$K89),INDEX($C659:$BJ659,,COLUMN('Charges variables-Calculs auto'!BF$152)-COLUMN('Charges variables-Calculs auto'!$C$152)+1-('Charges variables (avancé)'!$J89+'Charges variables (avancé)'!$K89)),0)*(1-'Charges variables (avancé)'!$L89))*'Charges variables (avancé)'!$AD89</f>
        <v>0</v>
      </c>
      <c r="BG685" s="22">
        <f>(('Charges variables (avancé)'!$L89*BG659)+IF(ROUND(('Charges variables-Calculs auto'!BG$152-CONFIG!$D$7)/31,0)&gt;=('Charges variables (avancé)'!$J89+'Charges variables (avancé)'!$K89),INDEX($C659:$BJ659,,COLUMN('Charges variables-Calculs auto'!BG$152)-COLUMN('Charges variables-Calculs auto'!$C$152)+1-('Charges variables (avancé)'!$J89+'Charges variables (avancé)'!$K89)),0)*(1-'Charges variables (avancé)'!$L89))*'Charges variables (avancé)'!$AD89</f>
        <v>0</v>
      </c>
      <c r="BH685" s="22">
        <f>(('Charges variables (avancé)'!$L89*BH659)+IF(ROUND(('Charges variables-Calculs auto'!BH$152-CONFIG!$D$7)/31,0)&gt;=('Charges variables (avancé)'!$J89+'Charges variables (avancé)'!$K89),INDEX($C659:$BJ659,,COLUMN('Charges variables-Calculs auto'!BH$152)-COLUMN('Charges variables-Calculs auto'!$C$152)+1-('Charges variables (avancé)'!$J89+'Charges variables (avancé)'!$K89)),0)*(1-'Charges variables (avancé)'!$L89))*'Charges variables (avancé)'!$AD89</f>
        <v>0</v>
      </c>
      <c r="BI685" s="22">
        <f>(('Charges variables (avancé)'!$L89*BI659)+IF(ROUND(('Charges variables-Calculs auto'!BI$152-CONFIG!$D$7)/31,0)&gt;=('Charges variables (avancé)'!$J89+'Charges variables (avancé)'!$K89),INDEX($C659:$BJ659,,COLUMN('Charges variables-Calculs auto'!BI$152)-COLUMN('Charges variables-Calculs auto'!$C$152)+1-('Charges variables (avancé)'!$J89+'Charges variables (avancé)'!$K89)),0)*(1-'Charges variables (avancé)'!$L89))*'Charges variables (avancé)'!$AD89</f>
        <v>0</v>
      </c>
      <c r="BJ685" s="22">
        <f>(('Charges variables (avancé)'!$L89*BJ659)+IF(ROUND(('Charges variables-Calculs auto'!BJ$152-CONFIG!$D$7)/31,0)&gt;=('Charges variables (avancé)'!$J89+'Charges variables (avancé)'!$K89),INDEX($C659:$BJ659,,COLUMN('Charges variables-Calculs auto'!BJ$152)-COLUMN('Charges variables-Calculs auto'!$C$152)+1-('Charges variables (avancé)'!$J89+'Charges variables (avancé)'!$K89)),0)*(1-'Charges variables (avancé)'!$L89))*'Charges variables (avancé)'!$AD89</f>
        <v>0</v>
      </c>
    </row>
    <row r="686" spans="2:62" ht="15" customHeight="1"/>
    <row r="687" spans="2:62" ht="15" customHeight="1">
      <c r="B687" s="82" t="s">
        <v>21</v>
      </c>
      <c r="C687" s="20">
        <f t="shared" ref="C687:AH687" si="395">SUM(C678:C685)</f>
        <v>0</v>
      </c>
      <c r="D687" s="20">
        <f t="shared" si="395"/>
        <v>0</v>
      </c>
      <c r="E687" s="20">
        <f t="shared" si="395"/>
        <v>0</v>
      </c>
      <c r="F687" s="20">
        <f t="shared" si="395"/>
        <v>0</v>
      </c>
      <c r="G687" s="20">
        <f t="shared" si="395"/>
        <v>0</v>
      </c>
      <c r="H687" s="20">
        <f t="shared" si="395"/>
        <v>0</v>
      </c>
      <c r="I687" s="20">
        <f t="shared" si="395"/>
        <v>0</v>
      </c>
      <c r="J687" s="20">
        <f t="shared" si="395"/>
        <v>0</v>
      </c>
      <c r="K687" s="20">
        <f t="shared" si="395"/>
        <v>0</v>
      </c>
      <c r="L687" s="20">
        <f t="shared" si="395"/>
        <v>0</v>
      </c>
      <c r="M687" s="20">
        <f t="shared" si="395"/>
        <v>0</v>
      </c>
      <c r="N687" s="20">
        <f t="shared" si="395"/>
        <v>0</v>
      </c>
      <c r="O687" s="20">
        <f t="shared" si="395"/>
        <v>0</v>
      </c>
      <c r="P687" s="20">
        <f t="shared" si="395"/>
        <v>0</v>
      </c>
      <c r="Q687" s="20">
        <f t="shared" si="395"/>
        <v>0</v>
      </c>
      <c r="R687" s="20">
        <f t="shared" si="395"/>
        <v>0</v>
      </c>
      <c r="S687" s="20">
        <f t="shared" si="395"/>
        <v>0</v>
      </c>
      <c r="T687" s="20">
        <f t="shared" si="395"/>
        <v>0</v>
      </c>
      <c r="U687" s="20">
        <f t="shared" si="395"/>
        <v>0</v>
      </c>
      <c r="V687" s="20">
        <f t="shared" si="395"/>
        <v>0</v>
      </c>
      <c r="W687" s="20">
        <f t="shared" si="395"/>
        <v>0</v>
      </c>
      <c r="X687" s="20">
        <f t="shared" si="395"/>
        <v>0</v>
      </c>
      <c r="Y687" s="20">
        <f t="shared" si="395"/>
        <v>0</v>
      </c>
      <c r="Z687" s="20">
        <f t="shared" si="395"/>
        <v>0</v>
      </c>
      <c r="AA687" s="20">
        <f t="shared" si="395"/>
        <v>0</v>
      </c>
      <c r="AB687" s="20">
        <f t="shared" si="395"/>
        <v>0</v>
      </c>
      <c r="AC687" s="20">
        <f t="shared" si="395"/>
        <v>0</v>
      </c>
      <c r="AD687" s="20">
        <f t="shared" si="395"/>
        <v>0</v>
      </c>
      <c r="AE687" s="20">
        <f t="shared" si="395"/>
        <v>0</v>
      </c>
      <c r="AF687" s="20">
        <f t="shared" si="395"/>
        <v>0</v>
      </c>
      <c r="AG687" s="20">
        <f t="shared" si="395"/>
        <v>0</v>
      </c>
      <c r="AH687" s="20">
        <f t="shared" si="395"/>
        <v>0</v>
      </c>
      <c r="AI687" s="20">
        <f t="shared" ref="AI687:BJ687" si="396">SUM(AI678:AI685)</f>
        <v>0</v>
      </c>
      <c r="AJ687" s="20">
        <f t="shared" si="396"/>
        <v>0</v>
      </c>
      <c r="AK687" s="20">
        <f t="shared" si="396"/>
        <v>0</v>
      </c>
      <c r="AL687" s="20">
        <f t="shared" si="396"/>
        <v>0</v>
      </c>
      <c r="AM687" s="20">
        <f t="shared" si="396"/>
        <v>0</v>
      </c>
      <c r="AN687" s="20">
        <f t="shared" si="396"/>
        <v>0</v>
      </c>
      <c r="AO687" s="20">
        <f t="shared" si="396"/>
        <v>0</v>
      </c>
      <c r="AP687" s="20">
        <f t="shared" si="396"/>
        <v>0</v>
      </c>
      <c r="AQ687" s="20">
        <f t="shared" si="396"/>
        <v>0</v>
      </c>
      <c r="AR687" s="20">
        <f t="shared" si="396"/>
        <v>0</v>
      </c>
      <c r="AS687" s="20">
        <f t="shared" si="396"/>
        <v>0</v>
      </c>
      <c r="AT687" s="20">
        <f t="shared" si="396"/>
        <v>0</v>
      </c>
      <c r="AU687" s="20">
        <f t="shared" si="396"/>
        <v>0</v>
      </c>
      <c r="AV687" s="20">
        <f t="shared" si="396"/>
        <v>0</v>
      </c>
      <c r="AW687" s="20">
        <f t="shared" si="396"/>
        <v>0</v>
      </c>
      <c r="AX687" s="20">
        <f t="shared" si="396"/>
        <v>0</v>
      </c>
      <c r="AY687" s="20">
        <f t="shared" si="396"/>
        <v>0</v>
      </c>
      <c r="AZ687" s="20">
        <f t="shared" si="396"/>
        <v>0</v>
      </c>
      <c r="BA687" s="20">
        <f t="shared" si="396"/>
        <v>0</v>
      </c>
      <c r="BB687" s="20">
        <f t="shared" si="396"/>
        <v>0</v>
      </c>
      <c r="BC687" s="20">
        <f t="shared" si="396"/>
        <v>0</v>
      </c>
      <c r="BD687" s="20">
        <f t="shared" si="396"/>
        <v>0</v>
      </c>
      <c r="BE687" s="20">
        <f t="shared" si="396"/>
        <v>0</v>
      </c>
      <c r="BF687" s="20">
        <f t="shared" si="396"/>
        <v>0</v>
      </c>
      <c r="BG687" s="20">
        <f t="shared" si="396"/>
        <v>0</v>
      </c>
      <c r="BH687" s="20">
        <f t="shared" si="396"/>
        <v>0</v>
      </c>
      <c r="BI687" s="20">
        <f t="shared" si="396"/>
        <v>0</v>
      </c>
      <c r="BJ687" s="20">
        <f t="shared" si="396"/>
        <v>0</v>
      </c>
    </row>
    <row r="688" spans="2:62" ht="15" customHeight="1">
      <c r="B688" s="83" t="s">
        <v>49</v>
      </c>
      <c r="C688" s="20">
        <f>C687</f>
        <v>0</v>
      </c>
      <c r="D688" s="20">
        <f t="shared" ref="D688:N688" si="397">C688+D687</f>
        <v>0</v>
      </c>
      <c r="E688" s="20">
        <f t="shared" si="397"/>
        <v>0</v>
      </c>
      <c r="F688" s="20">
        <f t="shared" si="397"/>
        <v>0</v>
      </c>
      <c r="G688" s="20">
        <f t="shared" si="397"/>
        <v>0</v>
      </c>
      <c r="H688" s="20">
        <f t="shared" si="397"/>
        <v>0</v>
      </c>
      <c r="I688" s="20">
        <f t="shared" si="397"/>
        <v>0</v>
      </c>
      <c r="J688" s="20">
        <f t="shared" si="397"/>
        <v>0</v>
      </c>
      <c r="K688" s="20">
        <f t="shared" si="397"/>
        <v>0</v>
      </c>
      <c r="L688" s="20">
        <f t="shared" si="397"/>
        <v>0</v>
      </c>
      <c r="M688" s="20">
        <f t="shared" si="397"/>
        <v>0</v>
      </c>
      <c r="N688" s="21">
        <f t="shared" si="397"/>
        <v>0</v>
      </c>
      <c r="O688" s="20">
        <f>O687</f>
        <v>0</v>
      </c>
      <c r="P688" s="20">
        <f t="shared" ref="P688:Z688" si="398">O688+P687</f>
        <v>0</v>
      </c>
      <c r="Q688" s="20">
        <f t="shared" si="398"/>
        <v>0</v>
      </c>
      <c r="R688" s="20">
        <f t="shared" si="398"/>
        <v>0</v>
      </c>
      <c r="S688" s="20">
        <f t="shared" si="398"/>
        <v>0</v>
      </c>
      <c r="T688" s="20">
        <f t="shared" si="398"/>
        <v>0</v>
      </c>
      <c r="U688" s="20">
        <f t="shared" si="398"/>
        <v>0</v>
      </c>
      <c r="V688" s="20">
        <f t="shared" si="398"/>
        <v>0</v>
      </c>
      <c r="W688" s="20">
        <f t="shared" si="398"/>
        <v>0</v>
      </c>
      <c r="X688" s="20">
        <f t="shared" si="398"/>
        <v>0</v>
      </c>
      <c r="Y688" s="20">
        <f t="shared" si="398"/>
        <v>0</v>
      </c>
      <c r="Z688" s="21">
        <f t="shared" si="398"/>
        <v>0</v>
      </c>
      <c r="AA688" s="20">
        <f>AA687</f>
        <v>0</v>
      </c>
      <c r="AB688" s="20">
        <f t="shared" ref="AB688:AL688" si="399">AA688+AB687</f>
        <v>0</v>
      </c>
      <c r="AC688" s="20">
        <f t="shared" si="399"/>
        <v>0</v>
      </c>
      <c r="AD688" s="20">
        <f t="shared" si="399"/>
        <v>0</v>
      </c>
      <c r="AE688" s="20">
        <f t="shared" si="399"/>
        <v>0</v>
      </c>
      <c r="AF688" s="20">
        <f t="shared" si="399"/>
        <v>0</v>
      </c>
      <c r="AG688" s="20">
        <f t="shared" si="399"/>
        <v>0</v>
      </c>
      <c r="AH688" s="20">
        <f t="shared" si="399"/>
        <v>0</v>
      </c>
      <c r="AI688" s="20">
        <f t="shared" si="399"/>
        <v>0</v>
      </c>
      <c r="AJ688" s="20">
        <f t="shared" si="399"/>
        <v>0</v>
      </c>
      <c r="AK688" s="20">
        <f t="shared" si="399"/>
        <v>0</v>
      </c>
      <c r="AL688" s="21">
        <f t="shared" si="399"/>
        <v>0</v>
      </c>
      <c r="AM688" s="20">
        <f>AM687</f>
        <v>0</v>
      </c>
      <c r="AN688" s="20">
        <f t="shared" ref="AN688:AX688" si="400">AM688+AN687</f>
        <v>0</v>
      </c>
      <c r="AO688" s="20">
        <f t="shared" si="400"/>
        <v>0</v>
      </c>
      <c r="AP688" s="20">
        <f t="shared" si="400"/>
        <v>0</v>
      </c>
      <c r="AQ688" s="20">
        <f t="shared" si="400"/>
        <v>0</v>
      </c>
      <c r="AR688" s="20">
        <f t="shared" si="400"/>
        <v>0</v>
      </c>
      <c r="AS688" s="20">
        <f t="shared" si="400"/>
        <v>0</v>
      </c>
      <c r="AT688" s="20">
        <f t="shared" si="400"/>
        <v>0</v>
      </c>
      <c r="AU688" s="20">
        <f t="shared" si="400"/>
        <v>0</v>
      </c>
      <c r="AV688" s="20">
        <f t="shared" si="400"/>
        <v>0</v>
      </c>
      <c r="AW688" s="20">
        <f t="shared" si="400"/>
        <v>0</v>
      </c>
      <c r="AX688" s="21">
        <f t="shared" si="400"/>
        <v>0</v>
      </c>
      <c r="AY688" s="20">
        <f>AY687</f>
        <v>0</v>
      </c>
      <c r="AZ688" s="20">
        <f t="shared" ref="AZ688:BJ688" si="401">AY688+AZ687</f>
        <v>0</v>
      </c>
      <c r="BA688" s="20">
        <f t="shared" si="401"/>
        <v>0</v>
      </c>
      <c r="BB688" s="20">
        <f t="shared" si="401"/>
        <v>0</v>
      </c>
      <c r="BC688" s="20">
        <f t="shared" si="401"/>
        <v>0</v>
      </c>
      <c r="BD688" s="20">
        <f t="shared" si="401"/>
        <v>0</v>
      </c>
      <c r="BE688" s="20">
        <f t="shared" si="401"/>
        <v>0</v>
      </c>
      <c r="BF688" s="20">
        <f t="shared" si="401"/>
        <v>0</v>
      </c>
      <c r="BG688" s="20">
        <f t="shared" si="401"/>
        <v>0</v>
      </c>
      <c r="BH688" s="20">
        <f t="shared" si="401"/>
        <v>0</v>
      </c>
      <c r="BI688" s="20">
        <f t="shared" si="401"/>
        <v>0</v>
      </c>
      <c r="BJ688" s="21">
        <f t="shared" si="401"/>
        <v>0</v>
      </c>
    </row>
    <row r="689" spans="2:62" ht="15" customHeight="1"/>
    <row r="690" spans="2:62" ht="15" customHeight="1">
      <c r="B690" s="104" t="s">
        <v>135</v>
      </c>
      <c r="C690" s="11"/>
      <c r="D690" s="11"/>
      <c r="E690" s="11"/>
      <c r="F690" s="32"/>
    </row>
    <row r="691" spans="2:62" ht="15" customHeight="1"/>
    <row r="692" spans="2:62" ht="15" customHeight="1">
      <c r="B692" s="81"/>
      <c r="C692" s="475" t="s">
        <v>18</v>
      </c>
      <c r="D692" s="476"/>
      <c r="E692" s="476"/>
      <c r="F692" s="476"/>
      <c r="G692" s="476"/>
      <c r="H692" s="476"/>
      <c r="I692" s="476"/>
      <c r="J692" s="476"/>
      <c r="K692" s="476"/>
      <c r="L692" s="476"/>
      <c r="M692" s="476"/>
      <c r="N692" s="476"/>
      <c r="O692" s="473" t="s">
        <v>19</v>
      </c>
      <c r="P692" s="473"/>
      <c r="Q692" s="473"/>
      <c r="R692" s="473"/>
      <c r="S692" s="473"/>
      <c r="T692" s="473"/>
      <c r="U692" s="473"/>
      <c r="V692" s="473"/>
      <c r="W692" s="473"/>
      <c r="X692" s="473"/>
      <c r="Y692" s="473"/>
      <c r="Z692" s="473"/>
      <c r="AA692" s="475" t="s">
        <v>20</v>
      </c>
      <c r="AB692" s="476"/>
      <c r="AC692" s="476"/>
      <c r="AD692" s="476"/>
      <c r="AE692" s="476"/>
      <c r="AF692" s="476"/>
      <c r="AG692" s="476"/>
      <c r="AH692" s="476"/>
      <c r="AI692" s="476"/>
      <c r="AJ692" s="476"/>
      <c r="AK692" s="476"/>
      <c r="AL692" s="476"/>
      <c r="AM692" s="473" t="s">
        <v>32</v>
      </c>
      <c r="AN692" s="473"/>
      <c r="AO692" s="473"/>
      <c r="AP692" s="473"/>
      <c r="AQ692" s="473"/>
      <c r="AR692" s="473"/>
      <c r="AS692" s="473"/>
      <c r="AT692" s="473"/>
      <c r="AU692" s="473"/>
      <c r="AV692" s="473"/>
      <c r="AW692" s="473"/>
      <c r="AX692" s="473"/>
      <c r="AY692" s="473" t="s">
        <v>33</v>
      </c>
      <c r="AZ692" s="473"/>
      <c r="BA692" s="473"/>
      <c r="BB692" s="473"/>
      <c r="BC692" s="473"/>
      <c r="BD692" s="473"/>
      <c r="BE692" s="473"/>
      <c r="BF692" s="473"/>
      <c r="BG692" s="473"/>
      <c r="BH692" s="473"/>
      <c r="BI692" s="473"/>
      <c r="BJ692" s="473"/>
    </row>
    <row r="693" spans="2:62" ht="15" customHeight="1">
      <c r="B693" s="83" t="s">
        <v>36</v>
      </c>
      <c r="C693" s="18">
        <f>CONFIG!$D$7</f>
        <v>41640</v>
      </c>
      <c r="D693" s="18">
        <f>DATE(YEAR(C693),MONTH(C693)+1,DAY(C693))</f>
        <v>41671</v>
      </c>
      <c r="E693" s="18">
        <f t="shared" ref="E693:BJ693" si="402">DATE(YEAR(D693),MONTH(D693)+1,DAY(D693))</f>
        <v>41699</v>
      </c>
      <c r="F693" s="18">
        <f t="shared" si="402"/>
        <v>41730</v>
      </c>
      <c r="G693" s="18">
        <f t="shared" si="402"/>
        <v>41760</v>
      </c>
      <c r="H693" s="18">
        <f t="shared" si="402"/>
        <v>41791</v>
      </c>
      <c r="I693" s="18">
        <f t="shared" si="402"/>
        <v>41821</v>
      </c>
      <c r="J693" s="18">
        <f t="shared" si="402"/>
        <v>41852</v>
      </c>
      <c r="K693" s="18">
        <f t="shared" si="402"/>
        <v>41883</v>
      </c>
      <c r="L693" s="18">
        <f t="shared" si="402"/>
        <v>41913</v>
      </c>
      <c r="M693" s="18">
        <f t="shared" si="402"/>
        <v>41944</v>
      </c>
      <c r="N693" s="18">
        <f t="shared" si="402"/>
        <v>41974</v>
      </c>
      <c r="O693" s="18">
        <f t="shared" si="402"/>
        <v>42005</v>
      </c>
      <c r="P693" s="18">
        <f t="shared" si="402"/>
        <v>42036</v>
      </c>
      <c r="Q693" s="18">
        <f t="shared" si="402"/>
        <v>42064</v>
      </c>
      <c r="R693" s="18">
        <f t="shared" si="402"/>
        <v>42095</v>
      </c>
      <c r="S693" s="18">
        <f t="shared" si="402"/>
        <v>42125</v>
      </c>
      <c r="T693" s="18">
        <f t="shared" si="402"/>
        <v>42156</v>
      </c>
      <c r="U693" s="18">
        <f t="shared" si="402"/>
        <v>42186</v>
      </c>
      <c r="V693" s="18">
        <f t="shared" si="402"/>
        <v>42217</v>
      </c>
      <c r="W693" s="18">
        <f t="shared" si="402"/>
        <v>42248</v>
      </c>
      <c r="X693" s="18">
        <f t="shared" si="402"/>
        <v>42278</v>
      </c>
      <c r="Y693" s="18">
        <f t="shared" si="402"/>
        <v>42309</v>
      </c>
      <c r="Z693" s="18">
        <f t="shared" si="402"/>
        <v>42339</v>
      </c>
      <c r="AA693" s="18">
        <f t="shared" si="402"/>
        <v>42370</v>
      </c>
      <c r="AB693" s="18">
        <f t="shared" si="402"/>
        <v>42401</v>
      </c>
      <c r="AC693" s="18">
        <f t="shared" si="402"/>
        <v>42430</v>
      </c>
      <c r="AD693" s="18">
        <f t="shared" si="402"/>
        <v>42461</v>
      </c>
      <c r="AE693" s="18">
        <f t="shared" si="402"/>
        <v>42491</v>
      </c>
      <c r="AF693" s="18">
        <f t="shared" si="402"/>
        <v>42522</v>
      </c>
      <c r="AG693" s="18">
        <f t="shared" si="402"/>
        <v>42552</v>
      </c>
      <c r="AH693" s="18">
        <f t="shared" si="402"/>
        <v>42583</v>
      </c>
      <c r="AI693" s="18">
        <f t="shared" si="402"/>
        <v>42614</v>
      </c>
      <c r="AJ693" s="18">
        <f t="shared" si="402"/>
        <v>42644</v>
      </c>
      <c r="AK693" s="18">
        <f t="shared" si="402"/>
        <v>42675</v>
      </c>
      <c r="AL693" s="18">
        <f t="shared" si="402"/>
        <v>42705</v>
      </c>
      <c r="AM693" s="18">
        <f t="shared" si="402"/>
        <v>42736</v>
      </c>
      <c r="AN693" s="18">
        <f t="shared" si="402"/>
        <v>42767</v>
      </c>
      <c r="AO693" s="18">
        <f t="shared" si="402"/>
        <v>42795</v>
      </c>
      <c r="AP693" s="18">
        <f t="shared" si="402"/>
        <v>42826</v>
      </c>
      <c r="AQ693" s="18">
        <f t="shared" si="402"/>
        <v>42856</v>
      </c>
      <c r="AR693" s="18">
        <f t="shared" si="402"/>
        <v>42887</v>
      </c>
      <c r="AS693" s="18">
        <f t="shared" si="402"/>
        <v>42917</v>
      </c>
      <c r="AT693" s="18">
        <f t="shared" si="402"/>
        <v>42948</v>
      </c>
      <c r="AU693" s="18">
        <f t="shared" si="402"/>
        <v>42979</v>
      </c>
      <c r="AV693" s="18">
        <f t="shared" si="402"/>
        <v>43009</v>
      </c>
      <c r="AW693" s="18">
        <f t="shared" si="402"/>
        <v>43040</v>
      </c>
      <c r="AX693" s="18">
        <f t="shared" si="402"/>
        <v>43070</v>
      </c>
      <c r="AY693" s="18">
        <f t="shared" si="402"/>
        <v>43101</v>
      </c>
      <c r="AZ693" s="18">
        <f t="shared" si="402"/>
        <v>43132</v>
      </c>
      <c r="BA693" s="18">
        <f t="shared" si="402"/>
        <v>43160</v>
      </c>
      <c r="BB693" s="18">
        <f t="shared" si="402"/>
        <v>43191</v>
      </c>
      <c r="BC693" s="18">
        <f t="shared" si="402"/>
        <v>43221</v>
      </c>
      <c r="BD693" s="18">
        <f t="shared" si="402"/>
        <v>43252</v>
      </c>
      <c r="BE693" s="18">
        <f t="shared" si="402"/>
        <v>43282</v>
      </c>
      <c r="BF693" s="18">
        <f t="shared" si="402"/>
        <v>43313</v>
      </c>
      <c r="BG693" s="18">
        <f t="shared" si="402"/>
        <v>43344</v>
      </c>
      <c r="BH693" s="18">
        <f t="shared" si="402"/>
        <v>43374</v>
      </c>
      <c r="BI693" s="18">
        <f t="shared" si="402"/>
        <v>43405</v>
      </c>
      <c r="BJ693" s="18">
        <f t="shared" si="402"/>
        <v>43435</v>
      </c>
    </row>
    <row r="694" spans="2:62" ht="15" customHeight="1">
      <c r="B694" s="366">
        <f>'Charges variables (avancé)'!$C$82</f>
        <v>0</v>
      </c>
      <c r="C694" s="341">
        <f>IF(ROUND(('Charges variables-Calculs auto'!C$168-CONFIG!$D$7)/31,0)&gt;=ROUND('Charges variables (avancé)'!$K82,0),INDEX($C665:$BJ665,,COLUMN('Charges variables-Calculs auto'!C$168)-COLUMN('Charges variables-Calculs auto'!$C$168)+1-'Charges variables (avancé)'!$K82),0)*'Charges variables (avancé)'!$E82</f>
        <v>0</v>
      </c>
      <c r="D694" s="341">
        <f>IF(ROUND(('Charges variables-Calculs auto'!D$168-CONFIG!$D$7)/31,0)&gt;=ROUND('Charges variables (avancé)'!$K82,0),INDEX($C665:$BJ665,,COLUMN('Charges variables-Calculs auto'!D$168)-COLUMN('Charges variables-Calculs auto'!$C$168)+1-'Charges variables (avancé)'!$K82),0)*'Charges variables (avancé)'!$E82</f>
        <v>0</v>
      </c>
      <c r="E694" s="341">
        <f>IF(ROUND(('Charges variables-Calculs auto'!E$168-CONFIG!$D$7)/31,0)&gt;=ROUND('Charges variables (avancé)'!$K82,0),INDEX($C665:$BJ665,,COLUMN('Charges variables-Calculs auto'!E$168)-COLUMN('Charges variables-Calculs auto'!$C$168)+1-'Charges variables (avancé)'!$K82),0)*'Charges variables (avancé)'!$E82</f>
        <v>0</v>
      </c>
      <c r="F694" s="341">
        <f>IF(ROUND(('Charges variables-Calculs auto'!F$168-CONFIG!$D$7)/31,0)&gt;=ROUND('Charges variables (avancé)'!$K82,0),INDEX($C665:$BJ665,,COLUMN('Charges variables-Calculs auto'!F$168)-COLUMN('Charges variables-Calculs auto'!$C$168)+1-'Charges variables (avancé)'!$K82),0)*'Charges variables (avancé)'!$E82</f>
        <v>0</v>
      </c>
      <c r="G694" s="341">
        <f>IF(ROUND(('Charges variables-Calculs auto'!G$168-CONFIG!$D$7)/31,0)&gt;=ROUND('Charges variables (avancé)'!$K82,0),INDEX($C665:$BJ665,,COLUMN('Charges variables-Calculs auto'!G$168)-COLUMN('Charges variables-Calculs auto'!$C$168)+1-'Charges variables (avancé)'!$K82),0)*'Charges variables (avancé)'!$E82</f>
        <v>0</v>
      </c>
      <c r="H694" s="341">
        <f>IF(ROUND(('Charges variables-Calculs auto'!H$168-CONFIG!$D$7)/31,0)&gt;=ROUND('Charges variables (avancé)'!$K82,0),INDEX($C665:$BJ665,,COLUMN('Charges variables-Calculs auto'!H$168)-COLUMN('Charges variables-Calculs auto'!$C$168)+1-'Charges variables (avancé)'!$K82),0)*'Charges variables (avancé)'!$E82</f>
        <v>0</v>
      </c>
      <c r="I694" s="341">
        <f>IF(ROUND(('Charges variables-Calculs auto'!I$168-CONFIG!$D$7)/31,0)&gt;=ROUND('Charges variables (avancé)'!$K82,0),INDEX($C665:$BJ665,,COLUMN('Charges variables-Calculs auto'!I$168)-COLUMN('Charges variables-Calculs auto'!$C$168)+1-'Charges variables (avancé)'!$K82),0)*'Charges variables (avancé)'!$E82</f>
        <v>0</v>
      </c>
      <c r="J694" s="341">
        <f>IF(ROUND(('Charges variables-Calculs auto'!J$168-CONFIG!$D$7)/31,0)&gt;=ROUND('Charges variables (avancé)'!$K82,0),INDEX($C665:$BJ665,,COLUMN('Charges variables-Calculs auto'!J$168)-COLUMN('Charges variables-Calculs auto'!$C$168)+1-'Charges variables (avancé)'!$K82),0)*'Charges variables (avancé)'!$E82</f>
        <v>0</v>
      </c>
      <c r="K694" s="341">
        <f>IF(ROUND(('Charges variables-Calculs auto'!K$168-CONFIG!$D$7)/31,0)&gt;=ROUND('Charges variables (avancé)'!$K82,0),INDEX($C665:$BJ665,,COLUMN('Charges variables-Calculs auto'!K$168)-COLUMN('Charges variables-Calculs auto'!$C$168)+1-'Charges variables (avancé)'!$K82),0)*'Charges variables (avancé)'!$E82</f>
        <v>0</v>
      </c>
      <c r="L694" s="341">
        <f>IF(ROUND(('Charges variables-Calculs auto'!L$168-CONFIG!$D$7)/31,0)&gt;=ROUND('Charges variables (avancé)'!$K82,0),INDEX($C665:$BJ665,,COLUMN('Charges variables-Calculs auto'!L$168)-COLUMN('Charges variables-Calculs auto'!$C$168)+1-'Charges variables (avancé)'!$K82),0)*'Charges variables (avancé)'!$E82</f>
        <v>0</v>
      </c>
      <c r="M694" s="341">
        <f>IF(ROUND(('Charges variables-Calculs auto'!M$168-CONFIG!$D$7)/31,0)&gt;=ROUND('Charges variables (avancé)'!$K82,0),INDEX($C665:$BJ665,,COLUMN('Charges variables-Calculs auto'!M$168)-COLUMN('Charges variables-Calculs auto'!$C$168)+1-'Charges variables (avancé)'!$K82),0)*'Charges variables (avancé)'!$E82</f>
        <v>0</v>
      </c>
      <c r="N694" s="341">
        <f>IF(ROUND(('Charges variables-Calculs auto'!N$168-CONFIG!$D$7)/31,0)&gt;=ROUND('Charges variables (avancé)'!$K82,0),INDEX($C665:$BJ665,,COLUMN('Charges variables-Calculs auto'!N$168)-COLUMN('Charges variables-Calculs auto'!$C$168)+1-'Charges variables (avancé)'!$K82),0)*'Charges variables (avancé)'!$E82</f>
        <v>0</v>
      </c>
      <c r="O694" s="341">
        <f>IF(ROUND(('Charges variables-Calculs auto'!O$168-CONFIG!$D$7)/31,0)&gt;=ROUND('Charges variables (avancé)'!$K82,0),INDEX($C665:$BJ665,,COLUMN('Charges variables-Calculs auto'!O$168)-COLUMN('Charges variables-Calculs auto'!$C$168)+1-'Charges variables (avancé)'!$K82),0)*'Charges variables (avancé)'!$Y82</f>
        <v>0</v>
      </c>
      <c r="P694" s="341">
        <f>IF(ROUND(('Charges variables-Calculs auto'!P$168-CONFIG!$D$7)/31,0)&gt;=ROUND('Charges variables (avancé)'!$K82,0),INDEX($C665:$BJ665,,COLUMN('Charges variables-Calculs auto'!P$168)-COLUMN('Charges variables-Calculs auto'!$C$168)+1-'Charges variables (avancé)'!$K82),0)*'Charges variables (avancé)'!$Y82</f>
        <v>0</v>
      </c>
      <c r="Q694" s="341">
        <f>IF(ROUND(('Charges variables-Calculs auto'!Q$168-CONFIG!$D$7)/31,0)&gt;=ROUND('Charges variables (avancé)'!$K82,0),INDEX($C665:$BJ665,,COLUMN('Charges variables-Calculs auto'!Q$168)-COLUMN('Charges variables-Calculs auto'!$C$168)+1-'Charges variables (avancé)'!$K82),0)*'Charges variables (avancé)'!$Y82</f>
        <v>0</v>
      </c>
      <c r="R694" s="341">
        <f>IF(ROUND(('Charges variables-Calculs auto'!R$168-CONFIG!$D$7)/31,0)&gt;=ROUND('Charges variables (avancé)'!$K82,0),INDEX($C665:$BJ665,,COLUMN('Charges variables-Calculs auto'!R$168)-COLUMN('Charges variables-Calculs auto'!$C$168)+1-'Charges variables (avancé)'!$K82),0)*'Charges variables (avancé)'!$Y82</f>
        <v>0</v>
      </c>
      <c r="S694" s="341">
        <f>IF(ROUND(('Charges variables-Calculs auto'!S$168-CONFIG!$D$7)/31,0)&gt;=ROUND('Charges variables (avancé)'!$K82,0),INDEX($C665:$BJ665,,COLUMN('Charges variables-Calculs auto'!S$168)-COLUMN('Charges variables-Calculs auto'!$C$168)+1-'Charges variables (avancé)'!$K82),0)*'Charges variables (avancé)'!$Y82</f>
        <v>0</v>
      </c>
      <c r="T694" s="341">
        <f>IF(ROUND(('Charges variables-Calculs auto'!T$168-CONFIG!$D$7)/31,0)&gt;=ROUND('Charges variables (avancé)'!$K82,0),INDEX($C665:$BJ665,,COLUMN('Charges variables-Calculs auto'!T$168)-COLUMN('Charges variables-Calculs auto'!$C$168)+1-'Charges variables (avancé)'!$K82),0)*'Charges variables (avancé)'!$Y82</f>
        <v>0</v>
      </c>
      <c r="U694" s="341">
        <f>IF(ROUND(('Charges variables-Calculs auto'!U$168-CONFIG!$D$7)/31,0)&gt;=ROUND('Charges variables (avancé)'!$K82,0),INDEX($C665:$BJ665,,COLUMN('Charges variables-Calculs auto'!U$168)-COLUMN('Charges variables-Calculs auto'!$C$168)+1-'Charges variables (avancé)'!$K82),0)*'Charges variables (avancé)'!$Y82</f>
        <v>0</v>
      </c>
      <c r="V694" s="341">
        <f>IF(ROUND(('Charges variables-Calculs auto'!V$168-CONFIG!$D$7)/31,0)&gt;=ROUND('Charges variables (avancé)'!$K82,0),INDEX($C665:$BJ665,,COLUMN('Charges variables-Calculs auto'!V$168)-COLUMN('Charges variables-Calculs auto'!$C$168)+1-'Charges variables (avancé)'!$K82),0)*'Charges variables (avancé)'!$Y82</f>
        <v>0</v>
      </c>
      <c r="W694" s="341">
        <f>IF(ROUND(('Charges variables-Calculs auto'!W$168-CONFIG!$D$7)/31,0)&gt;=ROUND('Charges variables (avancé)'!$K82,0),INDEX($C665:$BJ665,,COLUMN('Charges variables-Calculs auto'!W$168)-COLUMN('Charges variables-Calculs auto'!$C$168)+1-'Charges variables (avancé)'!$K82),0)*'Charges variables (avancé)'!$Y82</f>
        <v>0</v>
      </c>
      <c r="X694" s="341">
        <f>IF(ROUND(('Charges variables-Calculs auto'!X$168-CONFIG!$D$7)/31,0)&gt;=ROUND('Charges variables (avancé)'!$K82,0),INDEX($C665:$BJ665,,COLUMN('Charges variables-Calculs auto'!X$168)-COLUMN('Charges variables-Calculs auto'!$C$168)+1-'Charges variables (avancé)'!$K82),0)*'Charges variables (avancé)'!$Y82</f>
        <v>0</v>
      </c>
      <c r="Y694" s="341">
        <f>IF(ROUND(('Charges variables-Calculs auto'!Y$168-CONFIG!$D$7)/31,0)&gt;=ROUND('Charges variables (avancé)'!$K82,0),INDEX($C665:$BJ665,,COLUMN('Charges variables-Calculs auto'!Y$168)-COLUMN('Charges variables-Calculs auto'!$C$168)+1-'Charges variables (avancé)'!$K82),0)*'Charges variables (avancé)'!$Y82</f>
        <v>0</v>
      </c>
      <c r="Z694" s="341">
        <f>IF(ROUND(('Charges variables-Calculs auto'!Z$168-CONFIG!$D$7)/31,0)&gt;=ROUND('Charges variables (avancé)'!$K82,0),INDEX($C665:$BJ665,,COLUMN('Charges variables-Calculs auto'!Z$168)-COLUMN('Charges variables-Calculs auto'!$C$168)+1-'Charges variables (avancé)'!$K82),0)*'Charges variables (avancé)'!$Y82</f>
        <v>0</v>
      </c>
      <c r="AA694" s="341">
        <f>IF(ROUND(('Charges variables-Calculs auto'!AA$168-CONFIG!$D$7)/31,0)&gt;=ROUND('Charges variables (avancé)'!$K82,0),INDEX($C665:$BJ665,,COLUMN('Charges variables-Calculs auto'!AA$168)-COLUMN('Charges variables-Calculs auto'!$C$168)+1-'Charges variables (avancé)'!$K82),0)*'Charges variables (avancé)'!$AA82</f>
        <v>0</v>
      </c>
      <c r="AB694" s="341">
        <f>IF(ROUND(('Charges variables-Calculs auto'!AB$168-CONFIG!$D$7)/31,0)&gt;=ROUND('Charges variables (avancé)'!$K82,0),INDEX($C665:$BJ665,,COLUMN('Charges variables-Calculs auto'!AB$168)-COLUMN('Charges variables-Calculs auto'!$C$168)+1-'Charges variables (avancé)'!$K82),0)*'Charges variables (avancé)'!$AA82</f>
        <v>0</v>
      </c>
      <c r="AC694" s="341">
        <f>IF(ROUND(('Charges variables-Calculs auto'!AC$168-CONFIG!$D$7)/31,0)&gt;=ROUND('Charges variables (avancé)'!$K82,0),INDEX($C665:$BJ665,,COLUMN('Charges variables-Calculs auto'!AC$168)-COLUMN('Charges variables-Calculs auto'!$C$168)+1-'Charges variables (avancé)'!$K82),0)*'Charges variables (avancé)'!$AA82</f>
        <v>0</v>
      </c>
      <c r="AD694" s="341">
        <f>IF(ROUND(('Charges variables-Calculs auto'!AD$168-CONFIG!$D$7)/31,0)&gt;=ROUND('Charges variables (avancé)'!$K82,0),INDEX($C665:$BJ665,,COLUMN('Charges variables-Calculs auto'!AD$168)-COLUMN('Charges variables-Calculs auto'!$C$168)+1-'Charges variables (avancé)'!$K82),0)*'Charges variables (avancé)'!$AA82</f>
        <v>0</v>
      </c>
      <c r="AE694" s="341">
        <f>IF(ROUND(('Charges variables-Calculs auto'!AE$168-CONFIG!$D$7)/31,0)&gt;=ROUND('Charges variables (avancé)'!$K82,0),INDEX($C665:$BJ665,,COLUMN('Charges variables-Calculs auto'!AE$168)-COLUMN('Charges variables-Calculs auto'!$C$168)+1-'Charges variables (avancé)'!$K82),0)*'Charges variables (avancé)'!$AA82</f>
        <v>0</v>
      </c>
      <c r="AF694" s="341">
        <f>IF(ROUND(('Charges variables-Calculs auto'!AF$168-CONFIG!$D$7)/31,0)&gt;=ROUND('Charges variables (avancé)'!$K82,0),INDEX($C665:$BJ665,,COLUMN('Charges variables-Calculs auto'!AF$168)-COLUMN('Charges variables-Calculs auto'!$C$168)+1-'Charges variables (avancé)'!$K82),0)*'Charges variables (avancé)'!$AA82</f>
        <v>0</v>
      </c>
      <c r="AG694" s="341">
        <f>IF(ROUND(('Charges variables-Calculs auto'!AG$168-CONFIG!$D$7)/31,0)&gt;=ROUND('Charges variables (avancé)'!$K82,0),INDEX($C665:$BJ665,,COLUMN('Charges variables-Calculs auto'!AG$168)-COLUMN('Charges variables-Calculs auto'!$C$168)+1-'Charges variables (avancé)'!$K82),0)*'Charges variables (avancé)'!$AA82</f>
        <v>0</v>
      </c>
      <c r="AH694" s="341">
        <f>IF(ROUND(('Charges variables-Calculs auto'!AH$168-CONFIG!$D$7)/31,0)&gt;=ROUND('Charges variables (avancé)'!$K82,0),INDEX($C665:$BJ665,,COLUMN('Charges variables-Calculs auto'!AH$168)-COLUMN('Charges variables-Calculs auto'!$C$168)+1-'Charges variables (avancé)'!$K82),0)*'Charges variables (avancé)'!$AA82</f>
        <v>0</v>
      </c>
      <c r="AI694" s="341">
        <f>IF(ROUND(('Charges variables-Calculs auto'!AI$168-CONFIG!$D$7)/31,0)&gt;=ROUND('Charges variables (avancé)'!$K82,0),INDEX($C665:$BJ665,,COLUMN('Charges variables-Calculs auto'!AI$168)-COLUMN('Charges variables-Calculs auto'!$C$168)+1-'Charges variables (avancé)'!$K82),0)*'Charges variables (avancé)'!$AA82</f>
        <v>0</v>
      </c>
      <c r="AJ694" s="341">
        <f>IF(ROUND(('Charges variables-Calculs auto'!AJ$168-CONFIG!$D$7)/31,0)&gt;=ROUND('Charges variables (avancé)'!$K82,0),INDEX($C665:$BJ665,,COLUMN('Charges variables-Calculs auto'!AJ$168)-COLUMN('Charges variables-Calculs auto'!$C$168)+1-'Charges variables (avancé)'!$K82),0)*'Charges variables (avancé)'!$AA82</f>
        <v>0</v>
      </c>
      <c r="AK694" s="341">
        <f>IF(ROUND(('Charges variables-Calculs auto'!AK$168-CONFIG!$D$7)/31,0)&gt;=ROUND('Charges variables (avancé)'!$K82,0),INDEX($C665:$BJ665,,COLUMN('Charges variables-Calculs auto'!AK$168)-COLUMN('Charges variables-Calculs auto'!$C$168)+1-'Charges variables (avancé)'!$K82),0)*'Charges variables (avancé)'!$AA82</f>
        <v>0</v>
      </c>
      <c r="AL694" s="341">
        <f>IF(ROUND(('Charges variables-Calculs auto'!AL$168-CONFIG!$D$7)/31,0)&gt;=ROUND('Charges variables (avancé)'!$K82,0),INDEX($C665:$BJ665,,COLUMN('Charges variables-Calculs auto'!AL$168)-COLUMN('Charges variables-Calculs auto'!$C$168)+1-'Charges variables (avancé)'!$K82),0)*'Charges variables (avancé)'!$AA82</f>
        <v>0</v>
      </c>
      <c r="AM694" s="341">
        <f>IF(ROUND(('Charges variables-Calculs auto'!AM$168-CONFIG!$D$7)/31,0)&gt;=ROUND('Charges variables (avancé)'!$K82,0),INDEX($C665:$BJ665,,COLUMN('Charges variables-Calculs auto'!AM$168)-COLUMN('Charges variables-Calculs auto'!$C$168)+1-'Charges variables (avancé)'!$K82),0)*'Charges variables (avancé)'!$AC82</f>
        <v>0</v>
      </c>
      <c r="AN694" s="341">
        <f>IF(ROUND(('Charges variables-Calculs auto'!AN$168-CONFIG!$D$7)/31,0)&gt;=ROUND('Charges variables (avancé)'!$K82,0),INDEX($C665:$BJ665,,COLUMN('Charges variables-Calculs auto'!AN$168)-COLUMN('Charges variables-Calculs auto'!$C$168)+1-'Charges variables (avancé)'!$K82),0)*'Charges variables (avancé)'!$AC82</f>
        <v>0</v>
      </c>
      <c r="AO694" s="341">
        <f>IF(ROUND(('Charges variables-Calculs auto'!AO$168-CONFIG!$D$7)/31,0)&gt;=ROUND('Charges variables (avancé)'!$K82,0),INDEX($C665:$BJ665,,COLUMN('Charges variables-Calculs auto'!AO$168)-COLUMN('Charges variables-Calculs auto'!$C$168)+1-'Charges variables (avancé)'!$K82),0)*'Charges variables (avancé)'!$AC82</f>
        <v>0</v>
      </c>
      <c r="AP694" s="341">
        <f>IF(ROUND(('Charges variables-Calculs auto'!AP$168-CONFIG!$D$7)/31,0)&gt;=ROUND('Charges variables (avancé)'!$K82,0),INDEX($C665:$BJ665,,COLUMN('Charges variables-Calculs auto'!AP$168)-COLUMN('Charges variables-Calculs auto'!$C$168)+1-'Charges variables (avancé)'!$K82),0)*'Charges variables (avancé)'!$AC82</f>
        <v>0</v>
      </c>
      <c r="AQ694" s="341">
        <f>IF(ROUND(('Charges variables-Calculs auto'!AQ$168-CONFIG!$D$7)/31,0)&gt;=ROUND('Charges variables (avancé)'!$K82,0),INDEX($C665:$BJ665,,COLUMN('Charges variables-Calculs auto'!AQ$168)-COLUMN('Charges variables-Calculs auto'!$C$168)+1-'Charges variables (avancé)'!$K82),0)*'Charges variables (avancé)'!$AC82</f>
        <v>0</v>
      </c>
      <c r="AR694" s="341">
        <f>IF(ROUND(('Charges variables-Calculs auto'!AR$168-CONFIG!$D$7)/31,0)&gt;=ROUND('Charges variables (avancé)'!$K82,0),INDEX($C665:$BJ665,,COLUMN('Charges variables-Calculs auto'!AR$168)-COLUMN('Charges variables-Calculs auto'!$C$168)+1-'Charges variables (avancé)'!$K82),0)*'Charges variables (avancé)'!$AC82</f>
        <v>0</v>
      </c>
      <c r="AS694" s="341">
        <f>IF(ROUND(('Charges variables-Calculs auto'!AS$168-CONFIG!$D$7)/31,0)&gt;=ROUND('Charges variables (avancé)'!$K82,0),INDEX($C665:$BJ665,,COLUMN('Charges variables-Calculs auto'!AS$168)-COLUMN('Charges variables-Calculs auto'!$C$168)+1-'Charges variables (avancé)'!$K82),0)*'Charges variables (avancé)'!$AC82</f>
        <v>0</v>
      </c>
      <c r="AT694" s="341">
        <f>IF(ROUND(('Charges variables-Calculs auto'!AT$168-CONFIG!$D$7)/31,0)&gt;=ROUND('Charges variables (avancé)'!$K82,0),INDEX($C665:$BJ665,,COLUMN('Charges variables-Calculs auto'!AT$168)-COLUMN('Charges variables-Calculs auto'!$C$168)+1-'Charges variables (avancé)'!$K82),0)*'Charges variables (avancé)'!$AC82</f>
        <v>0</v>
      </c>
      <c r="AU694" s="341">
        <f>IF(ROUND(('Charges variables-Calculs auto'!AU$168-CONFIG!$D$7)/31,0)&gt;=ROUND('Charges variables (avancé)'!$K82,0),INDEX($C665:$BJ665,,COLUMN('Charges variables-Calculs auto'!AU$168)-COLUMN('Charges variables-Calculs auto'!$C$168)+1-'Charges variables (avancé)'!$K82),0)*'Charges variables (avancé)'!$AC82</f>
        <v>0</v>
      </c>
      <c r="AV694" s="341">
        <f>IF(ROUND(('Charges variables-Calculs auto'!AV$168-CONFIG!$D$7)/31,0)&gt;=ROUND('Charges variables (avancé)'!$K82,0),INDEX($C665:$BJ665,,COLUMN('Charges variables-Calculs auto'!AV$168)-COLUMN('Charges variables-Calculs auto'!$C$168)+1-'Charges variables (avancé)'!$K82),0)*'Charges variables (avancé)'!$AC82</f>
        <v>0</v>
      </c>
      <c r="AW694" s="341">
        <f>IF(ROUND(('Charges variables-Calculs auto'!AW$168-CONFIG!$D$7)/31,0)&gt;=ROUND('Charges variables (avancé)'!$K82,0),INDEX($C665:$BJ665,,COLUMN('Charges variables-Calculs auto'!AW$168)-COLUMN('Charges variables-Calculs auto'!$C$168)+1-'Charges variables (avancé)'!$K82),0)*'Charges variables (avancé)'!$AC82</f>
        <v>0</v>
      </c>
      <c r="AX694" s="341">
        <f>IF(ROUND(('Charges variables-Calculs auto'!AX$168-CONFIG!$D$7)/31,0)&gt;=ROUND('Charges variables (avancé)'!$K82,0),INDEX($C665:$BJ665,,COLUMN('Charges variables-Calculs auto'!AX$168)-COLUMN('Charges variables-Calculs auto'!$C$168)+1-'Charges variables (avancé)'!$K82),0)*'Charges variables (avancé)'!$AC82</f>
        <v>0</v>
      </c>
      <c r="AY694" s="341">
        <f>IF(ROUND(('Charges variables-Calculs auto'!AY$168-CONFIG!$D$7)/31,0)&gt;=ROUND('Charges variables (avancé)'!$K82,0),INDEX($C665:$BJ665,,COLUMN('Charges variables-Calculs auto'!AY$168)-COLUMN('Charges variables-Calculs auto'!$C$168)+1-'Charges variables (avancé)'!$K82),0)*'Charges variables (avancé)'!$AE82</f>
        <v>0</v>
      </c>
      <c r="AZ694" s="341">
        <f>IF(ROUND(('Charges variables-Calculs auto'!AZ$168-CONFIG!$D$7)/31,0)&gt;=ROUND('Charges variables (avancé)'!$K82,0),INDEX($C665:$BJ665,,COLUMN('Charges variables-Calculs auto'!AZ$168)-COLUMN('Charges variables-Calculs auto'!$C$168)+1-'Charges variables (avancé)'!$K82),0)*'Charges variables (avancé)'!$AE82</f>
        <v>0</v>
      </c>
      <c r="BA694" s="341">
        <f>IF(ROUND(('Charges variables-Calculs auto'!BA$168-CONFIG!$D$7)/31,0)&gt;=ROUND('Charges variables (avancé)'!$K82,0),INDEX($C665:$BJ665,,COLUMN('Charges variables-Calculs auto'!BA$168)-COLUMN('Charges variables-Calculs auto'!$C$168)+1-'Charges variables (avancé)'!$K82),0)*'Charges variables (avancé)'!$AE82</f>
        <v>0</v>
      </c>
      <c r="BB694" s="341">
        <f>IF(ROUND(('Charges variables-Calculs auto'!BB$168-CONFIG!$D$7)/31,0)&gt;=ROUND('Charges variables (avancé)'!$K82,0),INDEX($C665:$BJ665,,COLUMN('Charges variables-Calculs auto'!BB$168)-COLUMN('Charges variables-Calculs auto'!$C$168)+1-'Charges variables (avancé)'!$K82),0)*'Charges variables (avancé)'!$AE82</f>
        <v>0</v>
      </c>
      <c r="BC694" s="341">
        <f>IF(ROUND(('Charges variables-Calculs auto'!BC$168-CONFIG!$D$7)/31,0)&gt;=ROUND('Charges variables (avancé)'!$K82,0),INDEX($C665:$BJ665,,COLUMN('Charges variables-Calculs auto'!BC$168)-COLUMN('Charges variables-Calculs auto'!$C$168)+1-'Charges variables (avancé)'!$K82),0)*'Charges variables (avancé)'!$AE82</f>
        <v>0</v>
      </c>
      <c r="BD694" s="341">
        <f>IF(ROUND(('Charges variables-Calculs auto'!BD$168-CONFIG!$D$7)/31,0)&gt;=ROUND('Charges variables (avancé)'!$K82,0),INDEX($C665:$BJ665,,COLUMN('Charges variables-Calculs auto'!BD$168)-COLUMN('Charges variables-Calculs auto'!$C$168)+1-'Charges variables (avancé)'!$K82),0)*'Charges variables (avancé)'!$AE82</f>
        <v>0</v>
      </c>
      <c r="BE694" s="341">
        <f>IF(ROUND(('Charges variables-Calculs auto'!BE$168-CONFIG!$D$7)/31,0)&gt;=ROUND('Charges variables (avancé)'!$K82,0),INDEX($C665:$BJ665,,COLUMN('Charges variables-Calculs auto'!BE$168)-COLUMN('Charges variables-Calculs auto'!$C$168)+1-'Charges variables (avancé)'!$K82),0)*'Charges variables (avancé)'!$AE82</f>
        <v>0</v>
      </c>
      <c r="BF694" s="341">
        <f>IF(ROUND(('Charges variables-Calculs auto'!BF$168-CONFIG!$D$7)/31,0)&gt;=ROUND('Charges variables (avancé)'!$K82,0),INDEX($C665:$BJ665,,COLUMN('Charges variables-Calculs auto'!BF$168)-COLUMN('Charges variables-Calculs auto'!$C$168)+1-'Charges variables (avancé)'!$K82),0)*'Charges variables (avancé)'!$AE82</f>
        <v>0</v>
      </c>
      <c r="BG694" s="341">
        <f>IF(ROUND(('Charges variables-Calculs auto'!BG$168-CONFIG!$D$7)/31,0)&gt;=ROUND('Charges variables (avancé)'!$K82,0),INDEX($C665:$BJ665,,COLUMN('Charges variables-Calculs auto'!BG$168)-COLUMN('Charges variables-Calculs auto'!$C$168)+1-'Charges variables (avancé)'!$K82),0)*'Charges variables (avancé)'!$AE82</f>
        <v>0</v>
      </c>
      <c r="BH694" s="341">
        <f>IF(ROUND(('Charges variables-Calculs auto'!BH$168-CONFIG!$D$7)/31,0)&gt;=ROUND('Charges variables (avancé)'!$K82,0),INDEX($C665:$BJ665,,COLUMN('Charges variables-Calculs auto'!BH$168)-COLUMN('Charges variables-Calculs auto'!$C$168)+1-'Charges variables (avancé)'!$K82),0)*'Charges variables (avancé)'!$AE82</f>
        <v>0</v>
      </c>
      <c r="BI694" s="341">
        <f>IF(ROUND(('Charges variables-Calculs auto'!BI$168-CONFIG!$D$7)/31,0)&gt;=ROUND('Charges variables (avancé)'!$K82,0),INDEX($C665:$BJ665,,COLUMN('Charges variables-Calculs auto'!BI$168)-COLUMN('Charges variables-Calculs auto'!$C$168)+1-'Charges variables (avancé)'!$K82),0)*'Charges variables (avancé)'!$AE82</f>
        <v>0</v>
      </c>
      <c r="BJ694" s="341">
        <f>IF(ROUND(('Charges variables-Calculs auto'!BJ$168-CONFIG!$D$7)/31,0)&gt;=ROUND('Charges variables (avancé)'!$K82,0),INDEX($C665:$BJ665,,COLUMN('Charges variables-Calculs auto'!BJ$168)-COLUMN('Charges variables-Calculs auto'!$C$168)+1-'Charges variables (avancé)'!$K82),0)*'Charges variables (avancé)'!$AE82</f>
        <v>0</v>
      </c>
    </row>
    <row r="695" spans="2:62" ht="15" customHeight="1">
      <c r="B695" s="366">
        <f>'Charges variables (avancé)'!$C$83</f>
        <v>0</v>
      </c>
      <c r="C695" s="341">
        <f>IF(ROUND(('Charges variables-Calculs auto'!C$168-CONFIG!$D$7)/31,0)&gt;=ROUND('Charges variables (avancé)'!$K83,0),INDEX($C666:$BJ666,,COLUMN('Charges variables-Calculs auto'!C$168)-COLUMN('Charges variables-Calculs auto'!$C$168)+1-'Charges variables (avancé)'!$K83),0)*'Charges variables (avancé)'!$E83</f>
        <v>0</v>
      </c>
      <c r="D695" s="341">
        <f>IF(ROUND(('Charges variables-Calculs auto'!D$168-CONFIG!$D$7)/31,0)&gt;=ROUND('Charges variables (avancé)'!$K83,0),INDEX($C666:$BJ666,,COLUMN('Charges variables-Calculs auto'!D$168)-COLUMN('Charges variables-Calculs auto'!$C$168)+1-'Charges variables (avancé)'!$K83),0)*'Charges variables (avancé)'!$E83</f>
        <v>0</v>
      </c>
      <c r="E695" s="341">
        <f>IF(ROUND(('Charges variables-Calculs auto'!E$168-CONFIG!$D$7)/31,0)&gt;=ROUND('Charges variables (avancé)'!$K83,0),INDEX($C666:$BJ666,,COLUMN('Charges variables-Calculs auto'!E$168)-COLUMN('Charges variables-Calculs auto'!$C$168)+1-'Charges variables (avancé)'!$K83),0)*'Charges variables (avancé)'!$E83</f>
        <v>0</v>
      </c>
      <c r="F695" s="341">
        <f>IF(ROUND(('Charges variables-Calculs auto'!F$168-CONFIG!$D$7)/31,0)&gt;=ROUND('Charges variables (avancé)'!$K83,0),INDEX($C666:$BJ666,,COLUMN('Charges variables-Calculs auto'!F$168)-COLUMN('Charges variables-Calculs auto'!$C$168)+1-'Charges variables (avancé)'!$K83),0)*'Charges variables (avancé)'!$E83</f>
        <v>0</v>
      </c>
      <c r="G695" s="341">
        <f>IF(ROUND(('Charges variables-Calculs auto'!G$168-CONFIG!$D$7)/31,0)&gt;=ROUND('Charges variables (avancé)'!$K83,0),INDEX($C666:$BJ666,,COLUMN('Charges variables-Calculs auto'!G$168)-COLUMN('Charges variables-Calculs auto'!$C$168)+1-'Charges variables (avancé)'!$K83),0)*'Charges variables (avancé)'!$E83</f>
        <v>0</v>
      </c>
      <c r="H695" s="341">
        <f>IF(ROUND(('Charges variables-Calculs auto'!H$168-CONFIG!$D$7)/31,0)&gt;=ROUND('Charges variables (avancé)'!$K83,0),INDEX($C666:$BJ666,,COLUMN('Charges variables-Calculs auto'!H$168)-COLUMN('Charges variables-Calculs auto'!$C$168)+1-'Charges variables (avancé)'!$K83),0)*'Charges variables (avancé)'!$E83</f>
        <v>0</v>
      </c>
      <c r="I695" s="341">
        <f>IF(ROUND(('Charges variables-Calculs auto'!I$168-CONFIG!$D$7)/31,0)&gt;=ROUND('Charges variables (avancé)'!$K83,0),INDEX($C666:$BJ666,,COLUMN('Charges variables-Calculs auto'!I$168)-COLUMN('Charges variables-Calculs auto'!$C$168)+1-'Charges variables (avancé)'!$K83),0)*'Charges variables (avancé)'!$E83</f>
        <v>0</v>
      </c>
      <c r="J695" s="341">
        <f>IF(ROUND(('Charges variables-Calculs auto'!J$168-CONFIG!$D$7)/31,0)&gt;=ROUND('Charges variables (avancé)'!$K83,0),INDEX($C666:$BJ666,,COLUMN('Charges variables-Calculs auto'!J$168)-COLUMN('Charges variables-Calculs auto'!$C$168)+1-'Charges variables (avancé)'!$K83),0)*'Charges variables (avancé)'!$E83</f>
        <v>0</v>
      </c>
      <c r="K695" s="341">
        <f>IF(ROUND(('Charges variables-Calculs auto'!K$168-CONFIG!$D$7)/31,0)&gt;=ROUND('Charges variables (avancé)'!$K83,0),INDEX($C666:$BJ666,,COLUMN('Charges variables-Calculs auto'!K$168)-COLUMN('Charges variables-Calculs auto'!$C$168)+1-'Charges variables (avancé)'!$K83),0)*'Charges variables (avancé)'!$E83</f>
        <v>0</v>
      </c>
      <c r="L695" s="341">
        <f>IF(ROUND(('Charges variables-Calculs auto'!L$168-CONFIG!$D$7)/31,0)&gt;=ROUND('Charges variables (avancé)'!$K83,0),INDEX($C666:$BJ666,,COLUMN('Charges variables-Calculs auto'!L$168)-COLUMN('Charges variables-Calculs auto'!$C$168)+1-'Charges variables (avancé)'!$K83),0)*'Charges variables (avancé)'!$E83</f>
        <v>0</v>
      </c>
      <c r="M695" s="341">
        <f>IF(ROUND(('Charges variables-Calculs auto'!M$168-CONFIG!$D$7)/31,0)&gt;=ROUND('Charges variables (avancé)'!$K83,0),INDEX($C666:$BJ666,,COLUMN('Charges variables-Calculs auto'!M$168)-COLUMN('Charges variables-Calculs auto'!$C$168)+1-'Charges variables (avancé)'!$K83),0)*'Charges variables (avancé)'!$E83</f>
        <v>0</v>
      </c>
      <c r="N695" s="341">
        <f>IF(ROUND(('Charges variables-Calculs auto'!N$168-CONFIG!$D$7)/31,0)&gt;=ROUND('Charges variables (avancé)'!$K83,0),INDEX($C666:$BJ666,,COLUMN('Charges variables-Calculs auto'!N$168)-COLUMN('Charges variables-Calculs auto'!$C$168)+1-'Charges variables (avancé)'!$K83),0)*'Charges variables (avancé)'!$E83</f>
        <v>0</v>
      </c>
      <c r="O695" s="341">
        <f>IF(ROUND(('Charges variables-Calculs auto'!O$168-CONFIG!$D$7)/31,0)&gt;=ROUND('Charges variables (avancé)'!$K83,0),INDEX($C666:$BJ666,,COLUMN('Charges variables-Calculs auto'!O$168)-COLUMN('Charges variables-Calculs auto'!$C$168)+1-'Charges variables (avancé)'!$K83),0)*'Charges variables (avancé)'!$Y83</f>
        <v>0</v>
      </c>
      <c r="P695" s="341">
        <f>IF(ROUND(('Charges variables-Calculs auto'!P$168-CONFIG!$D$7)/31,0)&gt;=ROUND('Charges variables (avancé)'!$K83,0),INDEX($C666:$BJ666,,COLUMN('Charges variables-Calculs auto'!P$168)-COLUMN('Charges variables-Calculs auto'!$C$168)+1-'Charges variables (avancé)'!$K83),0)*'Charges variables (avancé)'!$Y83</f>
        <v>0</v>
      </c>
      <c r="Q695" s="341">
        <f>IF(ROUND(('Charges variables-Calculs auto'!Q$168-CONFIG!$D$7)/31,0)&gt;=ROUND('Charges variables (avancé)'!$K83,0),INDEX($C666:$BJ666,,COLUMN('Charges variables-Calculs auto'!Q$168)-COLUMN('Charges variables-Calculs auto'!$C$168)+1-'Charges variables (avancé)'!$K83),0)*'Charges variables (avancé)'!$Y83</f>
        <v>0</v>
      </c>
      <c r="R695" s="341">
        <f>IF(ROUND(('Charges variables-Calculs auto'!R$168-CONFIG!$D$7)/31,0)&gt;=ROUND('Charges variables (avancé)'!$K83,0),INDEX($C666:$BJ666,,COLUMN('Charges variables-Calculs auto'!R$168)-COLUMN('Charges variables-Calculs auto'!$C$168)+1-'Charges variables (avancé)'!$K83),0)*'Charges variables (avancé)'!$Y83</f>
        <v>0</v>
      </c>
      <c r="S695" s="341">
        <f>IF(ROUND(('Charges variables-Calculs auto'!S$168-CONFIG!$D$7)/31,0)&gt;=ROUND('Charges variables (avancé)'!$K83,0),INDEX($C666:$BJ666,,COLUMN('Charges variables-Calculs auto'!S$168)-COLUMN('Charges variables-Calculs auto'!$C$168)+1-'Charges variables (avancé)'!$K83),0)*'Charges variables (avancé)'!$Y83</f>
        <v>0</v>
      </c>
      <c r="T695" s="341">
        <f>IF(ROUND(('Charges variables-Calculs auto'!T$168-CONFIG!$D$7)/31,0)&gt;=ROUND('Charges variables (avancé)'!$K83,0),INDEX($C666:$BJ666,,COLUMN('Charges variables-Calculs auto'!T$168)-COLUMN('Charges variables-Calculs auto'!$C$168)+1-'Charges variables (avancé)'!$K83),0)*'Charges variables (avancé)'!$Y83</f>
        <v>0</v>
      </c>
      <c r="U695" s="341">
        <f>IF(ROUND(('Charges variables-Calculs auto'!U$168-CONFIG!$D$7)/31,0)&gt;=ROUND('Charges variables (avancé)'!$K83,0),INDEX($C666:$BJ666,,COLUMN('Charges variables-Calculs auto'!U$168)-COLUMN('Charges variables-Calculs auto'!$C$168)+1-'Charges variables (avancé)'!$K83),0)*'Charges variables (avancé)'!$Y83</f>
        <v>0</v>
      </c>
      <c r="V695" s="341">
        <f>IF(ROUND(('Charges variables-Calculs auto'!V$168-CONFIG!$D$7)/31,0)&gt;=ROUND('Charges variables (avancé)'!$K83,0),INDEX($C666:$BJ666,,COLUMN('Charges variables-Calculs auto'!V$168)-COLUMN('Charges variables-Calculs auto'!$C$168)+1-'Charges variables (avancé)'!$K83),0)*'Charges variables (avancé)'!$Y83</f>
        <v>0</v>
      </c>
      <c r="W695" s="341">
        <f>IF(ROUND(('Charges variables-Calculs auto'!W$168-CONFIG!$D$7)/31,0)&gt;=ROUND('Charges variables (avancé)'!$K83,0),INDEX($C666:$BJ666,,COLUMN('Charges variables-Calculs auto'!W$168)-COLUMN('Charges variables-Calculs auto'!$C$168)+1-'Charges variables (avancé)'!$K83),0)*'Charges variables (avancé)'!$Y83</f>
        <v>0</v>
      </c>
      <c r="X695" s="341">
        <f>IF(ROUND(('Charges variables-Calculs auto'!X$168-CONFIG!$D$7)/31,0)&gt;=ROUND('Charges variables (avancé)'!$K83,0),INDEX($C666:$BJ666,,COLUMN('Charges variables-Calculs auto'!X$168)-COLUMN('Charges variables-Calculs auto'!$C$168)+1-'Charges variables (avancé)'!$K83),0)*'Charges variables (avancé)'!$Y83</f>
        <v>0</v>
      </c>
      <c r="Y695" s="341">
        <f>IF(ROUND(('Charges variables-Calculs auto'!Y$168-CONFIG!$D$7)/31,0)&gt;=ROUND('Charges variables (avancé)'!$K83,0),INDEX($C666:$BJ666,,COLUMN('Charges variables-Calculs auto'!Y$168)-COLUMN('Charges variables-Calculs auto'!$C$168)+1-'Charges variables (avancé)'!$K83),0)*'Charges variables (avancé)'!$Y83</f>
        <v>0</v>
      </c>
      <c r="Z695" s="341">
        <f>IF(ROUND(('Charges variables-Calculs auto'!Z$168-CONFIG!$D$7)/31,0)&gt;=ROUND('Charges variables (avancé)'!$K83,0),INDEX($C666:$BJ666,,COLUMN('Charges variables-Calculs auto'!Z$168)-COLUMN('Charges variables-Calculs auto'!$C$168)+1-'Charges variables (avancé)'!$K83),0)*'Charges variables (avancé)'!$Y83</f>
        <v>0</v>
      </c>
      <c r="AA695" s="341">
        <f>IF(ROUND(('Charges variables-Calculs auto'!AA$168-CONFIG!$D$7)/31,0)&gt;=ROUND('Charges variables (avancé)'!$K83,0),INDEX($C666:$BJ666,,COLUMN('Charges variables-Calculs auto'!AA$168)-COLUMN('Charges variables-Calculs auto'!$C$168)+1-'Charges variables (avancé)'!$K83),0)*'Charges variables (avancé)'!$AA83</f>
        <v>0</v>
      </c>
      <c r="AB695" s="341">
        <f>IF(ROUND(('Charges variables-Calculs auto'!AB$168-CONFIG!$D$7)/31,0)&gt;=ROUND('Charges variables (avancé)'!$K83,0),INDEX($C666:$BJ666,,COLUMN('Charges variables-Calculs auto'!AB$168)-COLUMN('Charges variables-Calculs auto'!$C$168)+1-'Charges variables (avancé)'!$K83),0)*'Charges variables (avancé)'!$AA83</f>
        <v>0</v>
      </c>
      <c r="AC695" s="341">
        <f>IF(ROUND(('Charges variables-Calculs auto'!AC$168-CONFIG!$D$7)/31,0)&gt;=ROUND('Charges variables (avancé)'!$K83,0),INDEX($C666:$BJ666,,COLUMN('Charges variables-Calculs auto'!AC$168)-COLUMN('Charges variables-Calculs auto'!$C$168)+1-'Charges variables (avancé)'!$K83),0)*'Charges variables (avancé)'!$AA83</f>
        <v>0</v>
      </c>
      <c r="AD695" s="341">
        <f>IF(ROUND(('Charges variables-Calculs auto'!AD$168-CONFIG!$D$7)/31,0)&gt;=ROUND('Charges variables (avancé)'!$K83,0),INDEX($C666:$BJ666,,COLUMN('Charges variables-Calculs auto'!AD$168)-COLUMN('Charges variables-Calculs auto'!$C$168)+1-'Charges variables (avancé)'!$K83),0)*'Charges variables (avancé)'!$AA83</f>
        <v>0</v>
      </c>
      <c r="AE695" s="341">
        <f>IF(ROUND(('Charges variables-Calculs auto'!AE$168-CONFIG!$D$7)/31,0)&gt;=ROUND('Charges variables (avancé)'!$K83,0),INDEX($C666:$BJ666,,COLUMN('Charges variables-Calculs auto'!AE$168)-COLUMN('Charges variables-Calculs auto'!$C$168)+1-'Charges variables (avancé)'!$K83),0)*'Charges variables (avancé)'!$AA83</f>
        <v>0</v>
      </c>
      <c r="AF695" s="341">
        <f>IF(ROUND(('Charges variables-Calculs auto'!AF$168-CONFIG!$D$7)/31,0)&gt;=ROUND('Charges variables (avancé)'!$K83,0),INDEX($C666:$BJ666,,COLUMN('Charges variables-Calculs auto'!AF$168)-COLUMN('Charges variables-Calculs auto'!$C$168)+1-'Charges variables (avancé)'!$K83),0)*'Charges variables (avancé)'!$AA83</f>
        <v>0</v>
      </c>
      <c r="AG695" s="341">
        <f>IF(ROUND(('Charges variables-Calculs auto'!AG$168-CONFIG!$D$7)/31,0)&gt;=ROUND('Charges variables (avancé)'!$K83,0),INDEX($C666:$BJ666,,COLUMN('Charges variables-Calculs auto'!AG$168)-COLUMN('Charges variables-Calculs auto'!$C$168)+1-'Charges variables (avancé)'!$K83),0)*'Charges variables (avancé)'!$AA83</f>
        <v>0</v>
      </c>
      <c r="AH695" s="341">
        <f>IF(ROUND(('Charges variables-Calculs auto'!AH$168-CONFIG!$D$7)/31,0)&gt;=ROUND('Charges variables (avancé)'!$K83,0),INDEX($C666:$BJ666,,COLUMN('Charges variables-Calculs auto'!AH$168)-COLUMN('Charges variables-Calculs auto'!$C$168)+1-'Charges variables (avancé)'!$K83),0)*'Charges variables (avancé)'!$AA83</f>
        <v>0</v>
      </c>
      <c r="AI695" s="341">
        <f>IF(ROUND(('Charges variables-Calculs auto'!AI$168-CONFIG!$D$7)/31,0)&gt;=ROUND('Charges variables (avancé)'!$K83,0),INDEX($C666:$BJ666,,COLUMN('Charges variables-Calculs auto'!AI$168)-COLUMN('Charges variables-Calculs auto'!$C$168)+1-'Charges variables (avancé)'!$K83),0)*'Charges variables (avancé)'!$AA83</f>
        <v>0</v>
      </c>
      <c r="AJ695" s="341">
        <f>IF(ROUND(('Charges variables-Calculs auto'!AJ$168-CONFIG!$D$7)/31,0)&gt;=ROUND('Charges variables (avancé)'!$K83,0),INDEX($C666:$BJ666,,COLUMN('Charges variables-Calculs auto'!AJ$168)-COLUMN('Charges variables-Calculs auto'!$C$168)+1-'Charges variables (avancé)'!$K83),0)*'Charges variables (avancé)'!$AA83</f>
        <v>0</v>
      </c>
      <c r="AK695" s="341">
        <f>IF(ROUND(('Charges variables-Calculs auto'!AK$168-CONFIG!$D$7)/31,0)&gt;=ROUND('Charges variables (avancé)'!$K83,0),INDEX($C666:$BJ666,,COLUMN('Charges variables-Calculs auto'!AK$168)-COLUMN('Charges variables-Calculs auto'!$C$168)+1-'Charges variables (avancé)'!$K83),0)*'Charges variables (avancé)'!$AA83</f>
        <v>0</v>
      </c>
      <c r="AL695" s="341">
        <f>IF(ROUND(('Charges variables-Calculs auto'!AL$168-CONFIG!$D$7)/31,0)&gt;=ROUND('Charges variables (avancé)'!$K83,0),INDEX($C666:$BJ666,,COLUMN('Charges variables-Calculs auto'!AL$168)-COLUMN('Charges variables-Calculs auto'!$C$168)+1-'Charges variables (avancé)'!$K83),0)*'Charges variables (avancé)'!$AA83</f>
        <v>0</v>
      </c>
      <c r="AM695" s="341">
        <f>IF(ROUND(('Charges variables-Calculs auto'!AM$168-CONFIG!$D$7)/31,0)&gt;=ROUND('Charges variables (avancé)'!$K83,0),INDEX($C666:$BJ666,,COLUMN('Charges variables-Calculs auto'!AM$168)-COLUMN('Charges variables-Calculs auto'!$C$168)+1-'Charges variables (avancé)'!$K83),0)*'Charges variables (avancé)'!$AC83</f>
        <v>0</v>
      </c>
      <c r="AN695" s="341">
        <f>IF(ROUND(('Charges variables-Calculs auto'!AN$168-CONFIG!$D$7)/31,0)&gt;=ROUND('Charges variables (avancé)'!$K83,0),INDEX($C666:$BJ666,,COLUMN('Charges variables-Calculs auto'!AN$168)-COLUMN('Charges variables-Calculs auto'!$C$168)+1-'Charges variables (avancé)'!$K83),0)*'Charges variables (avancé)'!$AC83</f>
        <v>0</v>
      </c>
      <c r="AO695" s="341">
        <f>IF(ROUND(('Charges variables-Calculs auto'!AO$168-CONFIG!$D$7)/31,0)&gt;=ROUND('Charges variables (avancé)'!$K83,0),INDEX($C666:$BJ666,,COLUMN('Charges variables-Calculs auto'!AO$168)-COLUMN('Charges variables-Calculs auto'!$C$168)+1-'Charges variables (avancé)'!$K83),0)*'Charges variables (avancé)'!$AC83</f>
        <v>0</v>
      </c>
      <c r="AP695" s="341">
        <f>IF(ROUND(('Charges variables-Calculs auto'!AP$168-CONFIG!$D$7)/31,0)&gt;=ROUND('Charges variables (avancé)'!$K83,0),INDEX($C666:$BJ666,,COLUMN('Charges variables-Calculs auto'!AP$168)-COLUMN('Charges variables-Calculs auto'!$C$168)+1-'Charges variables (avancé)'!$K83),0)*'Charges variables (avancé)'!$AC83</f>
        <v>0</v>
      </c>
      <c r="AQ695" s="341">
        <f>IF(ROUND(('Charges variables-Calculs auto'!AQ$168-CONFIG!$D$7)/31,0)&gt;=ROUND('Charges variables (avancé)'!$K83,0),INDEX($C666:$BJ666,,COLUMN('Charges variables-Calculs auto'!AQ$168)-COLUMN('Charges variables-Calculs auto'!$C$168)+1-'Charges variables (avancé)'!$K83),0)*'Charges variables (avancé)'!$AC83</f>
        <v>0</v>
      </c>
      <c r="AR695" s="341">
        <f>IF(ROUND(('Charges variables-Calculs auto'!AR$168-CONFIG!$D$7)/31,0)&gt;=ROUND('Charges variables (avancé)'!$K83,0),INDEX($C666:$BJ666,,COLUMN('Charges variables-Calculs auto'!AR$168)-COLUMN('Charges variables-Calculs auto'!$C$168)+1-'Charges variables (avancé)'!$K83),0)*'Charges variables (avancé)'!$AC83</f>
        <v>0</v>
      </c>
      <c r="AS695" s="341">
        <f>IF(ROUND(('Charges variables-Calculs auto'!AS$168-CONFIG!$D$7)/31,0)&gt;=ROUND('Charges variables (avancé)'!$K83,0),INDEX($C666:$BJ666,,COLUMN('Charges variables-Calculs auto'!AS$168)-COLUMN('Charges variables-Calculs auto'!$C$168)+1-'Charges variables (avancé)'!$K83),0)*'Charges variables (avancé)'!$AC83</f>
        <v>0</v>
      </c>
      <c r="AT695" s="341">
        <f>IF(ROUND(('Charges variables-Calculs auto'!AT$168-CONFIG!$D$7)/31,0)&gt;=ROUND('Charges variables (avancé)'!$K83,0),INDEX($C666:$BJ666,,COLUMN('Charges variables-Calculs auto'!AT$168)-COLUMN('Charges variables-Calculs auto'!$C$168)+1-'Charges variables (avancé)'!$K83),0)*'Charges variables (avancé)'!$AC83</f>
        <v>0</v>
      </c>
      <c r="AU695" s="341">
        <f>IF(ROUND(('Charges variables-Calculs auto'!AU$168-CONFIG!$D$7)/31,0)&gt;=ROUND('Charges variables (avancé)'!$K83,0),INDEX($C666:$BJ666,,COLUMN('Charges variables-Calculs auto'!AU$168)-COLUMN('Charges variables-Calculs auto'!$C$168)+1-'Charges variables (avancé)'!$K83),0)*'Charges variables (avancé)'!$AC83</f>
        <v>0</v>
      </c>
      <c r="AV695" s="341">
        <f>IF(ROUND(('Charges variables-Calculs auto'!AV$168-CONFIG!$D$7)/31,0)&gt;=ROUND('Charges variables (avancé)'!$K83,0),INDEX($C666:$BJ666,,COLUMN('Charges variables-Calculs auto'!AV$168)-COLUMN('Charges variables-Calculs auto'!$C$168)+1-'Charges variables (avancé)'!$K83),0)*'Charges variables (avancé)'!$AC83</f>
        <v>0</v>
      </c>
      <c r="AW695" s="341">
        <f>IF(ROUND(('Charges variables-Calculs auto'!AW$168-CONFIG!$D$7)/31,0)&gt;=ROUND('Charges variables (avancé)'!$K83,0),INDEX($C666:$BJ666,,COLUMN('Charges variables-Calculs auto'!AW$168)-COLUMN('Charges variables-Calculs auto'!$C$168)+1-'Charges variables (avancé)'!$K83),0)*'Charges variables (avancé)'!$AC83</f>
        <v>0</v>
      </c>
      <c r="AX695" s="341">
        <f>IF(ROUND(('Charges variables-Calculs auto'!AX$168-CONFIG!$D$7)/31,0)&gt;=ROUND('Charges variables (avancé)'!$K83,0),INDEX($C666:$BJ666,,COLUMN('Charges variables-Calculs auto'!AX$168)-COLUMN('Charges variables-Calculs auto'!$C$168)+1-'Charges variables (avancé)'!$K83),0)*'Charges variables (avancé)'!$AC83</f>
        <v>0</v>
      </c>
      <c r="AY695" s="341">
        <f>IF(ROUND(('Charges variables-Calculs auto'!AY$168-CONFIG!$D$7)/31,0)&gt;=ROUND('Charges variables (avancé)'!$K83,0),INDEX($C666:$BJ666,,COLUMN('Charges variables-Calculs auto'!AY$168)-COLUMN('Charges variables-Calculs auto'!$C$168)+1-'Charges variables (avancé)'!$K83),0)*'Charges variables (avancé)'!$AE83</f>
        <v>0</v>
      </c>
      <c r="AZ695" s="341">
        <f>IF(ROUND(('Charges variables-Calculs auto'!AZ$168-CONFIG!$D$7)/31,0)&gt;=ROUND('Charges variables (avancé)'!$K83,0),INDEX($C666:$BJ666,,COLUMN('Charges variables-Calculs auto'!AZ$168)-COLUMN('Charges variables-Calculs auto'!$C$168)+1-'Charges variables (avancé)'!$K83),0)*'Charges variables (avancé)'!$AE83</f>
        <v>0</v>
      </c>
      <c r="BA695" s="341">
        <f>IF(ROUND(('Charges variables-Calculs auto'!BA$168-CONFIG!$D$7)/31,0)&gt;=ROUND('Charges variables (avancé)'!$K83,0),INDEX($C666:$BJ666,,COLUMN('Charges variables-Calculs auto'!BA$168)-COLUMN('Charges variables-Calculs auto'!$C$168)+1-'Charges variables (avancé)'!$K83),0)*'Charges variables (avancé)'!$AE83</f>
        <v>0</v>
      </c>
      <c r="BB695" s="341">
        <f>IF(ROUND(('Charges variables-Calculs auto'!BB$168-CONFIG!$D$7)/31,0)&gt;=ROUND('Charges variables (avancé)'!$K83,0),INDEX($C666:$BJ666,,COLUMN('Charges variables-Calculs auto'!BB$168)-COLUMN('Charges variables-Calculs auto'!$C$168)+1-'Charges variables (avancé)'!$K83),0)*'Charges variables (avancé)'!$AE83</f>
        <v>0</v>
      </c>
      <c r="BC695" s="341">
        <f>IF(ROUND(('Charges variables-Calculs auto'!BC$168-CONFIG!$D$7)/31,0)&gt;=ROUND('Charges variables (avancé)'!$K83,0),INDEX($C666:$BJ666,,COLUMN('Charges variables-Calculs auto'!BC$168)-COLUMN('Charges variables-Calculs auto'!$C$168)+1-'Charges variables (avancé)'!$K83),0)*'Charges variables (avancé)'!$AE83</f>
        <v>0</v>
      </c>
      <c r="BD695" s="341">
        <f>IF(ROUND(('Charges variables-Calculs auto'!BD$168-CONFIG!$D$7)/31,0)&gt;=ROUND('Charges variables (avancé)'!$K83,0),INDEX($C666:$BJ666,,COLUMN('Charges variables-Calculs auto'!BD$168)-COLUMN('Charges variables-Calculs auto'!$C$168)+1-'Charges variables (avancé)'!$K83),0)*'Charges variables (avancé)'!$AE83</f>
        <v>0</v>
      </c>
      <c r="BE695" s="341">
        <f>IF(ROUND(('Charges variables-Calculs auto'!BE$168-CONFIG!$D$7)/31,0)&gt;=ROUND('Charges variables (avancé)'!$K83,0),INDEX($C666:$BJ666,,COLUMN('Charges variables-Calculs auto'!BE$168)-COLUMN('Charges variables-Calculs auto'!$C$168)+1-'Charges variables (avancé)'!$K83),0)*'Charges variables (avancé)'!$AE83</f>
        <v>0</v>
      </c>
      <c r="BF695" s="341">
        <f>IF(ROUND(('Charges variables-Calculs auto'!BF$168-CONFIG!$D$7)/31,0)&gt;=ROUND('Charges variables (avancé)'!$K83,0),INDEX($C666:$BJ666,,COLUMN('Charges variables-Calculs auto'!BF$168)-COLUMN('Charges variables-Calculs auto'!$C$168)+1-'Charges variables (avancé)'!$K83),0)*'Charges variables (avancé)'!$AE83</f>
        <v>0</v>
      </c>
      <c r="BG695" s="341">
        <f>IF(ROUND(('Charges variables-Calculs auto'!BG$168-CONFIG!$D$7)/31,0)&gt;=ROUND('Charges variables (avancé)'!$K83,0),INDEX($C666:$BJ666,,COLUMN('Charges variables-Calculs auto'!BG$168)-COLUMN('Charges variables-Calculs auto'!$C$168)+1-'Charges variables (avancé)'!$K83),0)*'Charges variables (avancé)'!$AE83</f>
        <v>0</v>
      </c>
      <c r="BH695" s="341">
        <f>IF(ROUND(('Charges variables-Calculs auto'!BH$168-CONFIG!$D$7)/31,0)&gt;=ROUND('Charges variables (avancé)'!$K83,0),INDEX($C666:$BJ666,,COLUMN('Charges variables-Calculs auto'!BH$168)-COLUMN('Charges variables-Calculs auto'!$C$168)+1-'Charges variables (avancé)'!$K83),0)*'Charges variables (avancé)'!$AE83</f>
        <v>0</v>
      </c>
      <c r="BI695" s="341">
        <f>IF(ROUND(('Charges variables-Calculs auto'!BI$168-CONFIG!$D$7)/31,0)&gt;=ROUND('Charges variables (avancé)'!$K83,0),INDEX($C666:$BJ666,,COLUMN('Charges variables-Calculs auto'!BI$168)-COLUMN('Charges variables-Calculs auto'!$C$168)+1-'Charges variables (avancé)'!$K83),0)*'Charges variables (avancé)'!$AE83</f>
        <v>0</v>
      </c>
      <c r="BJ695" s="341">
        <f>IF(ROUND(('Charges variables-Calculs auto'!BJ$168-CONFIG!$D$7)/31,0)&gt;=ROUND('Charges variables (avancé)'!$K83,0),INDEX($C666:$BJ666,,COLUMN('Charges variables-Calculs auto'!BJ$168)-COLUMN('Charges variables-Calculs auto'!$C$168)+1-'Charges variables (avancé)'!$K83),0)*'Charges variables (avancé)'!$AE83</f>
        <v>0</v>
      </c>
    </row>
    <row r="696" spans="2:62" ht="15" customHeight="1">
      <c r="B696" s="366">
        <f>'Charges variables (avancé)'!$C$84</f>
        <v>0</v>
      </c>
      <c r="C696" s="341">
        <f>IF(ROUND(('Charges variables-Calculs auto'!C$168-CONFIG!$D$7)/31,0)&gt;=ROUND('Charges variables (avancé)'!$K84,0),INDEX($C667:$BJ667,,COLUMN('Charges variables-Calculs auto'!C$168)-COLUMN('Charges variables-Calculs auto'!$C$168)+1-'Charges variables (avancé)'!$K84),0)*'Charges variables (avancé)'!$E84</f>
        <v>0</v>
      </c>
      <c r="D696" s="341">
        <f>IF(ROUND(('Charges variables-Calculs auto'!D$168-CONFIG!$D$7)/31,0)&gt;=ROUND('Charges variables (avancé)'!$K84,0),INDEX($C667:$BJ667,,COLUMN('Charges variables-Calculs auto'!D$168)-COLUMN('Charges variables-Calculs auto'!$C$168)+1-'Charges variables (avancé)'!$K84),0)*'Charges variables (avancé)'!$E84</f>
        <v>0</v>
      </c>
      <c r="E696" s="341">
        <f>IF(ROUND(('Charges variables-Calculs auto'!E$168-CONFIG!$D$7)/31,0)&gt;=ROUND('Charges variables (avancé)'!$K84,0),INDEX($C667:$BJ667,,COLUMN('Charges variables-Calculs auto'!E$168)-COLUMN('Charges variables-Calculs auto'!$C$168)+1-'Charges variables (avancé)'!$K84),0)*'Charges variables (avancé)'!$E84</f>
        <v>0</v>
      </c>
      <c r="F696" s="341">
        <f>IF(ROUND(('Charges variables-Calculs auto'!F$168-CONFIG!$D$7)/31,0)&gt;=ROUND('Charges variables (avancé)'!$K84,0),INDEX($C667:$BJ667,,COLUMN('Charges variables-Calculs auto'!F$168)-COLUMN('Charges variables-Calculs auto'!$C$168)+1-'Charges variables (avancé)'!$K84),0)*'Charges variables (avancé)'!$E84</f>
        <v>0</v>
      </c>
      <c r="G696" s="341">
        <f>IF(ROUND(('Charges variables-Calculs auto'!G$168-CONFIG!$D$7)/31,0)&gt;=ROUND('Charges variables (avancé)'!$K84,0),INDEX($C667:$BJ667,,COLUMN('Charges variables-Calculs auto'!G$168)-COLUMN('Charges variables-Calculs auto'!$C$168)+1-'Charges variables (avancé)'!$K84),0)*'Charges variables (avancé)'!$E84</f>
        <v>0</v>
      </c>
      <c r="H696" s="341">
        <f>IF(ROUND(('Charges variables-Calculs auto'!H$168-CONFIG!$D$7)/31,0)&gt;=ROUND('Charges variables (avancé)'!$K84,0),INDEX($C667:$BJ667,,COLUMN('Charges variables-Calculs auto'!H$168)-COLUMN('Charges variables-Calculs auto'!$C$168)+1-'Charges variables (avancé)'!$K84),0)*'Charges variables (avancé)'!$E84</f>
        <v>0</v>
      </c>
      <c r="I696" s="341">
        <f>IF(ROUND(('Charges variables-Calculs auto'!I$168-CONFIG!$D$7)/31,0)&gt;=ROUND('Charges variables (avancé)'!$K84,0),INDEX($C667:$BJ667,,COLUMN('Charges variables-Calculs auto'!I$168)-COLUMN('Charges variables-Calculs auto'!$C$168)+1-'Charges variables (avancé)'!$K84),0)*'Charges variables (avancé)'!$E84</f>
        <v>0</v>
      </c>
      <c r="J696" s="341">
        <f>IF(ROUND(('Charges variables-Calculs auto'!J$168-CONFIG!$D$7)/31,0)&gt;=ROUND('Charges variables (avancé)'!$K84,0),INDEX($C667:$BJ667,,COLUMN('Charges variables-Calculs auto'!J$168)-COLUMN('Charges variables-Calculs auto'!$C$168)+1-'Charges variables (avancé)'!$K84),0)*'Charges variables (avancé)'!$E84</f>
        <v>0</v>
      </c>
      <c r="K696" s="341">
        <f>IF(ROUND(('Charges variables-Calculs auto'!K$168-CONFIG!$D$7)/31,0)&gt;=ROUND('Charges variables (avancé)'!$K84,0),INDEX($C667:$BJ667,,COLUMN('Charges variables-Calculs auto'!K$168)-COLUMN('Charges variables-Calculs auto'!$C$168)+1-'Charges variables (avancé)'!$K84),0)*'Charges variables (avancé)'!$E84</f>
        <v>0</v>
      </c>
      <c r="L696" s="341">
        <f>IF(ROUND(('Charges variables-Calculs auto'!L$168-CONFIG!$D$7)/31,0)&gt;=ROUND('Charges variables (avancé)'!$K84,0),INDEX($C667:$BJ667,,COLUMN('Charges variables-Calculs auto'!L$168)-COLUMN('Charges variables-Calculs auto'!$C$168)+1-'Charges variables (avancé)'!$K84),0)*'Charges variables (avancé)'!$E84</f>
        <v>0</v>
      </c>
      <c r="M696" s="341">
        <f>IF(ROUND(('Charges variables-Calculs auto'!M$168-CONFIG!$D$7)/31,0)&gt;=ROUND('Charges variables (avancé)'!$K84,0),INDEX($C667:$BJ667,,COLUMN('Charges variables-Calculs auto'!M$168)-COLUMN('Charges variables-Calculs auto'!$C$168)+1-'Charges variables (avancé)'!$K84),0)*'Charges variables (avancé)'!$E84</f>
        <v>0</v>
      </c>
      <c r="N696" s="341">
        <f>IF(ROUND(('Charges variables-Calculs auto'!N$168-CONFIG!$D$7)/31,0)&gt;=ROUND('Charges variables (avancé)'!$K84,0),INDEX($C667:$BJ667,,COLUMN('Charges variables-Calculs auto'!N$168)-COLUMN('Charges variables-Calculs auto'!$C$168)+1-'Charges variables (avancé)'!$K84),0)*'Charges variables (avancé)'!$E84</f>
        <v>0</v>
      </c>
      <c r="O696" s="341">
        <f>IF(ROUND(('Charges variables-Calculs auto'!O$168-CONFIG!$D$7)/31,0)&gt;=ROUND('Charges variables (avancé)'!$K84,0),INDEX($C667:$BJ667,,COLUMN('Charges variables-Calculs auto'!O$168)-COLUMN('Charges variables-Calculs auto'!$C$168)+1-'Charges variables (avancé)'!$K84),0)*'Charges variables (avancé)'!$Y84</f>
        <v>0</v>
      </c>
      <c r="P696" s="341">
        <f>IF(ROUND(('Charges variables-Calculs auto'!P$168-CONFIG!$D$7)/31,0)&gt;=ROUND('Charges variables (avancé)'!$K84,0),INDEX($C667:$BJ667,,COLUMN('Charges variables-Calculs auto'!P$168)-COLUMN('Charges variables-Calculs auto'!$C$168)+1-'Charges variables (avancé)'!$K84),0)*'Charges variables (avancé)'!$Y84</f>
        <v>0</v>
      </c>
      <c r="Q696" s="341">
        <f>IF(ROUND(('Charges variables-Calculs auto'!Q$168-CONFIG!$D$7)/31,0)&gt;=ROUND('Charges variables (avancé)'!$K84,0),INDEX($C667:$BJ667,,COLUMN('Charges variables-Calculs auto'!Q$168)-COLUMN('Charges variables-Calculs auto'!$C$168)+1-'Charges variables (avancé)'!$K84),0)*'Charges variables (avancé)'!$Y84</f>
        <v>0</v>
      </c>
      <c r="R696" s="341">
        <f>IF(ROUND(('Charges variables-Calculs auto'!R$168-CONFIG!$D$7)/31,0)&gt;=ROUND('Charges variables (avancé)'!$K84,0),INDEX($C667:$BJ667,,COLUMN('Charges variables-Calculs auto'!R$168)-COLUMN('Charges variables-Calculs auto'!$C$168)+1-'Charges variables (avancé)'!$K84),0)*'Charges variables (avancé)'!$Y84</f>
        <v>0</v>
      </c>
      <c r="S696" s="341">
        <f>IF(ROUND(('Charges variables-Calculs auto'!S$168-CONFIG!$D$7)/31,0)&gt;=ROUND('Charges variables (avancé)'!$K84,0),INDEX($C667:$BJ667,,COLUMN('Charges variables-Calculs auto'!S$168)-COLUMN('Charges variables-Calculs auto'!$C$168)+1-'Charges variables (avancé)'!$K84),0)*'Charges variables (avancé)'!$Y84</f>
        <v>0</v>
      </c>
      <c r="T696" s="341">
        <f>IF(ROUND(('Charges variables-Calculs auto'!T$168-CONFIG!$D$7)/31,0)&gt;=ROUND('Charges variables (avancé)'!$K84,0),INDEX($C667:$BJ667,,COLUMN('Charges variables-Calculs auto'!T$168)-COLUMN('Charges variables-Calculs auto'!$C$168)+1-'Charges variables (avancé)'!$K84),0)*'Charges variables (avancé)'!$Y84</f>
        <v>0</v>
      </c>
      <c r="U696" s="341">
        <f>IF(ROUND(('Charges variables-Calculs auto'!U$168-CONFIG!$D$7)/31,0)&gt;=ROUND('Charges variables (avancé)'!$K84,0),INDEX($C667:$BJ667,,COLUMN('Charges variables-Calculs auto'!U$168)-COLUMN('Charges variables-Calculs auto'!$C$168)+1-'Charges variables (avancé)'!$K84),0)*'Charges variables (avancé)'!$Y84</f>
        <v>0</v>
      </c>
      <c r="V696" s="341">
        <f>IF(ROUND(('Charges variables-Calculs auto'!V$168-CONFIG!$D$7)/31,0)&gt;=ROUND('Charges variables (avancé)'!$K84,0),INDEX($C667:$BJ667,,COLUMN('Charges variables-Calculs auto'!V$168)-COLUMN('Charges variables-Calculs auto'!$C$168)+1-'Charges variables (avancé)'!$K84),0)*'Charges variables (avancé)'!$Y84</f>
        <v>0</v>
      </c>
      <c r="W696" s="341">
        <f>IF(ROUND(('Charges variables-Calculs auto'!W$168-CONFIG!$D$7)/31,0)&gt;=ROUND('Charges variables (avancé)'!$K84,0),INDEX($C667:$BJ667,,COLUMN('Charges variables-Calculs auto'!W$168)-COLUMN('Charges variables-Calculs auto'!$C$168)+1-'Charges variables (avancé)'!$K84),0)*'Charges variables (avancé)'!$Y84</f>
        <v>0</v>
      </c>
      <c r="X696" s="341">
        <f>IF(ROUND(('Charges variables-Calculs auto'!X$168-CONFIG!$D$7)/31,0)&gt;=ROUND('Charges variables (avancé)'!$K84,0),INDEX($C667:$BJ667,,COLUMN('Charges variables-Calculs auto'!X$168)-COLUMN('Charges variables-Calculs auto'!$C$168)+1-'Charges variables (avancé)'!$K84),0)*'Charges variables (avancé)'!$Y84</f>
        <v>0</v>
      </c>
      <c r="Y696" s="341">
        <f>IF(ROUND(('Charges variables-Calculs auto'!Y$168-CONFIG!$D$7)/31,0)&gt;=ROUND('Charges variables (avancé)'!$K84,0),INDEX($C667:$BJ667,,COLUMN('Charges variables-Calculs auto'!Y$168)-COLUMN('Charges variables-Calculs auto'!$C$168)+1-'Charges variables (avancé)'!$K84),0)*'Charges variables (avancé)'!$Y84</f>
        <v>0</v>
      </c>
      <c r="Z696" s="341">
        <f>IF(ROUND(('Charges variables-Calculs auto'!Z$168-CONFIG!$D$7)/31,0)&gt;=ROUND('Charges variables (avancé)'!$K84,0),INDEX($C667:$BJ667,,COLUMN('Charges variables-Calculs auto'!Z$168)-COLUMN('Charges variables-Calculs auto'!$C$168)+1-'Charges variables (avancé)'!$K84),0)*'Charges variables (avancé)'!$Y84</f>
        <v>0</v>
      </c>
      <c r="AA696" s="341">
        <f>IF(ROUND(('Charges variables-Calculs auto'!AA$168-CONFIG!$D$7)/31,0)&gt;=ROUND('Charges variables (avancé)'!$K84,0),INDEX($C667:$BJ667,,COLUMN('Charges variables-Calculs auto'!AA$168)-COLUMN('Charges variables-Calculs auto'!$C$168)+1-'Charges variables (avancé)'!$K84),0)*'Charges variables (avancé)'!$AA84</f>
        <v>0</v>
      </c>
      <c r="AB696" s="341">
        <f>IF(ROUND(('Charges variables-Calculs auto'!AB$168-CONFIG!$D$7)/31,0)&gt;=ROUND('Charges variables (avancé)'!$K84,0),INDEX($C667:$BJ667,,COLUMN('Charges variables-Calculs auto'!AB$168)-COLUMN('Charges variables-Calculs auto'!$C$168)+1-'Charges variables (avancé)'!$K84),0)*'Charges variables (avancé)'!$AA84</f>
        <v>0</v>
      </c>
      <c r="AC696" s="341">
        <f>IF(ROUND(('Charges variables-Calculs auto'!AC$168-CONFIG!$D$7)/31,0)&gt;=ROUND('Charges variables (avancé)'!$K84,0),INDEX($C667:$BJ667,,COLUMN('Charges variables-Calculs auto'!AC$168)-COLUMN('Charges variables-Calculs auto'!$C$168)+1-'Charges variables (avancé)'!$K84),0)*'Charges variables (avancé)'!$AA84</f>
        <v>0</v>
      </c>
      <c r="AD696" s="341">
        <f>IF(ROUND(('Charges variables-Calculs auto'!AD$168-CONFIG!$D$7)/31,0)&gt;=ROUND('Charges variables (avancé)'!$K84,0),INDEX($C667:$BJ667,,COLUMN('Charges variables-Calculs auto'!AD$168)-COLUMN('Charges variables-Calculs auto'!$C$168)+1-'Charges variables (avancé)'!$K84),0)*'Charges variables (avancé)'!$AA84</f>
        <v>0</v>
      </c>
      <c r="AE696" s="341">
        <f>IF(ROUND(('Charges variables-Calculs auto'!AE$168-CONFIG!$D$7)/31,0)&gt;=ROUND('Charges variables (avancé)'!$K84,0),INDEX($C667:$BJ667,,COLUMN('Charges variables-Calculs auto'!AE$168)-COLUMN('Charges variables-Calculs auto'!$C$168)+1-'Charges variables (avancé)'!$K84),0)*'Charges variables (avancé)'!$AA84</f>
        <v>0</v>
      </c>
      <c r="AF696" s="341">
        <f>IF(ROUND(('Charges variables-Calculs auto'!AF$168-CONFIG!$D$7)/31,0)&gt;=ROUND('Charges variables (avancé)'!$K84,0),INDEX($C667:$BJ667,,COLUMN('Charges variables-Calculs auto'!AF$168)-COLUMN('Charges variables-Calculs auto'!$C$168)+1-'Charges variables (avancé)'!$K84),0)*'Charges variables (avancé)'!$AA84</f>
        <v>0</v>
      </c>
      <c r="AG696" s="341">
        <f>IF(ROUND(('Charges variables-Calculs auto'!AG$168-CONFIG!$D$7)/31,0)&gt;=ROUND('Charges variables (avancé)'!$K84,0),INDEX($C667:$BJ667,,COLUMN('Charges variables-Calculs auto'!AG$168)-COLUMN('Charges variables-Calculs auto'!$C$168)+1-'Charges variables (avancé)'!$K84),0)*'Charges variables (avancé)'!$AA84</f>
        <v>0</v>
      </c>
      <c r="AH696" s="341">
        <f>IF(ROUND(('Charges variables-Calculs auto'!AH$168-CONFIG!$D$7)/31,0)&gt;=ROUND('Charges variables (avancé)'!$K84,0),INDEX($C667:$BJ667,,COLUMN('Charges variables-Calculs auto'!AH$168)-COLUMN('Charges variables-Calculs auto'!$C$168)+1-'Charges variables (avancé)'!$K84),0)*'Charges variables (avancé)'!$AA84</f>
        <v>0</v>
      </c>
      <c r="AI696" s="341">
        <f>IF(ROUND(('Charges variables-Calculs auto'!AI$168-CONFIG!$D$7)/31,0)&gt;=ROUND('Charges variables (avancé)'!$K84,0),INDEX($C667:$BJ667,,COLUMN('Charges variables-Calculs auto'!AI$168)-COLUMN('Charges variables-Calculs auto'!$C$168)+1-'Charges variables (avancé)'!$K84),0)*'Charges variables (avancé)'!$AA84</f>
        <v>0</v>
      </c>
      <c r="AJ696" s="341">
        <f>IF(ROUND(('Charges variables-Calculs auto'!AJ$168-CONFIG!$D$7)/31,0)&gt;=ROUND('Charges variables (avancé)'!$K84,0),INDEX($C667:$BJ667,,COLUMN('Charges variables-Calculs auto'!AJ$168)-COLUMN('Charges variables-Calculs auto'!$C$168)+1-'Charges variables (avancé)'!$K84),0)*'Charges variables (avancé)'!$AA84</f>
        <v>0</v>
      </c>
      <c r="AK696" s="341">
        <f>IF(ROUND(('Charges variables-Calculs auto'!AK$168-CONFIG!$D$7)/31,0)&gt;=ROUND('Charges variables (avancé)'!$K84,0),INDEX($C667:$BJ667,,COLUMN('Charges variables-Calculs auto'!AK$168)-COLUMN('Charges variables-Calculs auto'!$C$168)+1-'Charges variables (avancé)'!$K84),0)*'Charges variables (avancé)'!$AA84</f>
        <v>0</v>
      </c>
      <c r="AL696" s="341">
        <f>IF(ROUND(('Charges variables-Calculs auto'!AL$168-CONFIG!$D$7)/31,0)&gt;=ROUND('Charges variables (avancé)'!$K84,0),INDEX($C667:$BJ667,,COLUMN('Charges variables-Calculs auto'!AL$168)-COLUMN('Charges variables-Calculs auto'!$C$168)+1-'Charges variables (avancé)'!$K84),0)*'Charges variables (avancé)'!$AA84</f>
        <v>0</v>
      </c>
      <c r="AM696" s="341">
        <f>IF(ROUND(('Charges variables-Calculs auto'!AM$168-CONFIG!$D$7)/31,0)&gt;=ROUND('Charges variables (avancé)'!$K84,0),INDEX($C667:$BJ667,,COLUMN('Charges variables-Calculs auto'!AM$168)-COLUMN('Charges variables-Calculs auto'!$C$168)+1-'Charges variables (avancé)'!$K84),0)*'Charges variables (avancé)'!$AC84</f>
        <v>0</v>
      </c>
      <c r="AN696" s="341">
        <f>IF(ROUND(('Charges variables-Calculs auto'!AN$168-CONFIG!$D$7)/31,0)&gt;=ROUND('Charges variables (avancé)'!$K84,0),INDEX($C667:$BJ667,,COLUMN('Charges variables-Calculs auto'!AN$168)-COLUMN('Charges variables-Calculs auto'!$C$168)+1-'Charges variables (avancé)'!$K84),0)*'Charges variables (avancé)'!$AC84</f>
        <v>0</v>
      </c>
      <c r="AO696" s="341">
        <f>IF(ROUND(('Charges variables-Calculs auto'!AO$168-CONFIG!$D$7)/31,0)&gt;=ROUND('Charges variables (avancé)'!$K84,0),INDEX($C667:$BJ667,,COLUMN('Charges variables-Calculs auto'!AO$168)-COLUMN('Charges variables-Calculs auto'!$C$168)+1-'Charges variables (avancé)'!$K84),0)*'Charges variables (avancé)'!$AC84</f>
        <v>0</v>
      </c>
      <c r="AP696" s="341">
        <f>IF(ROUND(('Charges variables-Calculs auto'!AP$168-CONFIG!$D$7)/31,0)&gt;=ROUND('Charges variables (avancé)'!$K84,0),INDEX($C667:$BJ667,,COLUMN('Charges variables-Calculs auto'!AP$168)-COLUMN('Charges variables-Calculs auto'!$C$168)+1-'Charges variables (avancé)'!$K84),0)*'Charges variables (avancé)'!$AC84</f>
        <v>0</v>
      </c>
      <c r="AQ696" s="341">
        <f>IF(ROUND(('Charges variables-Calculs auto'!AQ$168-CONFIG!$D$7)/31,0)&gt;=ROUND('Charges variables (avancé)'!$K84,0),INDEX($C667:$BJ667,,COLUMN('Charges variables-Calculs auto'!AQ$168)-COLUMN('Charges variables-Calculs auto'!$C$168)+1-'Charges variables (avancé)'!$K84),0)*'Charges variables (avancé)'!$AC84</f>
        <v>0</v>
      </c>
      <c r="AR696" s="341">
        <f>IF(ROUND(('Charges variables-Calculs auto'!AR$168-CONFIG!$D$7)/31,0)&gt;=ROUND('Charges variables (avancé)'!$K84,0),INDEX($C667:$BJ667,,COLUMN('Charges variables-Calculs auto'!AR$168)-COLUMN('Charges variables-Calculs auto'!$C$168)+1-'Charges variables (avancé)'!$K84),0)*'Charges variables (avancé)'!$AC84</f>
        <v>0</v>
      </c>
      <c r="AS696" s="341">
        <f>IF(ROUND(('Charges variables-Calculs auto'!AS$168-CONFIG!$D$7)/31,0)&gt;=ROUND('Charges variables (avancé)'!$K84,0),INDEX($C667:$BJ667,,COLUMN('Charges variables-Calculs auto'!AS$168)-COLUMN('Charges variables-Calculs auto'!$C$168)+1-'Charges variables (avancé)'!$K84),0)*'Charges variables (avancé)'!$AC84</f>
        <v>0</v>
      </c>
      <c r="AT696" s="341">
        <f>IF(ROUND(('Charges variables-Calculs auto'!AT$168-CONFIG!$D$7)/31,0)&gt;=ROUND('Charges variables (avancé)'!$K84,0),INDEX($C667:$BJ667,,COLUMN('Charges variables-Calculs auto'!AT$168)-COLUMN('Charges variables-Calculs auto'!$C$168)+1-'Charges variables (avancé)'!$K84),0)*'Charges variables (avancé)'!$AC84</f>
        <v>0</v>
      </c>
      <c r="AU696" s="341">
        <f>IF(ROUND(('Charges variables-Calculs auto'!AU$168-CONFIG!$D$7)/31,0)&gt;=ROUND('Charges variables (avancé)'!$K84,0),INDEX($C667:$BJ667,,COLUMN('Charges variables-Calculs auto'!AU$168)-COLUMN('Charges variables-Calculs auto'!$C$168)+1-'Charges variables (avancé)'!$K84),0)*'Charges variables (avancé)'!$AC84</f>
        <v>0</v>
      </c>
      <c r="AV696" s="341">
        <f>IF(ROUND(('Charges variables-Calculs auto'!AV$168-CONFIG!$D$7)/31,0)&gt;=ROUND('Charges variables (avancé)'!$K84,0),INDEX($C667:$BJ667,,COLUMN('Charges variables-Calculs auto'!AV$168)-COLUMN('Charges variables-Calculs auto'!$C$168)+1-'Charges variables (avancé)'!$K84),0)*'Charges variables (avancé)'!$AC84</f>
        <v>0</v>
      </c>
      <c r="AW696" s="341">
        <f>IF(ROUND(('Charges variables-Calculs auto'!AW$168-CONFIG!$D$7)/31,0)&gt;=ROUND('Charges variables (avancé)'!$K84,0),INDEX($C667:$BJ667,,COLUMN('Charges variables-Calculs auto'!AW$168)-COLUMN('Charges variables-Calculs auto'!$C$168)+1-'Charges variables (avancé)'!$K84),0)*'Charges variables (avancé)'!$AC84</f>
        <v>0</v>
      </c>
      <c r="AX696" s="341">
        <f>IF(ROUND(('Charges variables-Calculs auto'!AX$168-CONFIG!$D$7)/31,0)&gt;=ROUND('Charges variables (avancé)'!$K84,0),INDEX($C667:$BJ667,,COLUMN('Charges variables-Calculs auto'!AX$168)-COLUMN('Charges variables-Calculs auto'!$C$168)+1-'Charges variables (avancé)'!$K84),0)*'Charges variables (avancé)'!$AC84</f>
        <v>0</v>
      </c>
      <c r="AY696" s="341">
        <f>IF(ROUND(('Charges variables-Calculs auto'!AY$168-CONFIG!$D$7)/31,0)&gt;=ROUND('Charges variables (avancé)'!$K84,0),INDEX($C667:$BJ667,,COLUMN('Charges variables-Calculs auto'!AY$168)-COLUMN('Charges variables-Calculs auto'!$C$168)+1-'Charges variables (avancé)'!$K84),0)*'Charges variables (avancé)'!$AE84</f>
        <v>0</v>
      </c>
      <c r="AZ696" s="341">
        <f>IF(ROUND(('Charges variables-Calculs auto'!AZ$168-CONFIG!$D$7)/31,0)&gt;=ROUND('Charges variables (avancé)'!$K84,0),INDEX($C667:$BJ667,,COLUMN('Charges variables-Calculs auto'!AZ$168)-COLUMN('Charges variables-Calculs auto'!$C$168)+1-'Charges variables (avancé)'!$K84),0)*'Charges variables (avancé)'!$AE84</f>
        <v>0</v>
      </c>
      <c r="BA696" s="341">
        <f>IF(ROUND(('Charges variables-Calculs auto'!BA$168-CONFIG!$D$7)/31,0)&gt;=ROUND('Charges variables (avancé)'!$K84,0),INDEX($C667:$BJ667,,COLUMN('Charges variables-Calculs auto'!BA$168)-COLUMN('Charges variables-Calculs auto'!$C$168)+1-'Charges variables (avancé)'!$K84),0)*'Charges variables (avancé)'!$AE84</f>
        <v>0</v>
      </c>
      <c r="BB696" s="341">
        <f>IF(ROUND(('Charges variables-Calculs auto'!BB$168-CONFIG!$D$7)/31,0)&gt;=ROUND('Charges variables (avancé)'!$K84,0),INDEX($C667:$BJ667,,COLUMN('Charges variables-Calculs auto'!BB$168)-COLUMN('Charges variables-Calculs auto'!$C$168)+1-'Charges variables (avancé)'!$K84),0)*'Charges variables (avancé)'!$AE84</f>
        <v>0</v>
      </c>
      <c r="BC696" s="341">
        <f>IF(ROUND(('Charges variables-Calculs auto'!BC$168-CONFIG!$D$7)/31,0)&gt;=ROUND('Charges variables (avancé)'!$K84,0),INDEX($C667:$BJ667,,COLUMN('Charges variables-Calculs auto'!BC$168)-COLUMN('Charges variables-Calculs auto'!$C$168)+1-'Charges variables (avancé)'!$K84),0)*'Charges variables (avancé)'!$AE84</f>
        <v>0</v>
      </c>
      <c r="BD696" s="341">
        <f>IF(ROUND(('Charges variables-Calculs auto'!BD$168-CONFIG!$D$7)/31,0)&gt;=ROUND('Charges variables (avancé)'!$K84,0),INDEX($C667:$BJ667,,COLUMN('Charges variables-Calculs auto'!BD$168)-COLUMN('Charges variables-Calculs auto'!$C$168)+1-'Charges variables (avancé)'!$K84),0)*'Charges variables (avancé)'!$AE84</f>
        <v>0</v>
      </c>
      <c r="BE696" s="341">
        <f>IF(ROUND(('Charges variables-Calculs auto'!BE$168-CONFIG!$D$7)/31,0)&gt;=ROUND('Charges variables (avancé)'!$K84,0),INDEX($C667:$BJ667,,COLUMN('Charges variables-Calculs auto'!BE$168)-COLUMN('Charges variables-Calculs auto'!$C$168)+1-'Charges variables (avancé)'!$K84),0)*'Charges variables (avancé)'!$AE84</f>
        <v>0</v>
      </c>
      <c r="BF696" s="341">
        <f>IF(ROUND(('Charges variables-Calculs auto'!BF$168-CONFIG!$D$7)/31,0)&gt;=ROUND('Charges variables (avancé)'!$K84,0),INDEX($C667:$BJ667,,COLUMN('Charges variables-Calculs auto'!BF$168)-COLUMN('Charges variables-Calculs auto'!$C$168)+1-'Charges variables (avancé)'!$K84),0)*'Charges variables (avancé)'!$AE84</f>
        <v>0</v>
      </c>
      <c r="BG696" s="341">
        <f>IF(ROUND(('Charges variables-Calculs auto'!BG$168-CONFIG!$D$7)/31,0)&gt;=ROUND('Charges variables (avancé)'!$K84,0),INDEX($C667:$BJ667,,COLUMN('Charges variables-Calculs auto'!BG$168)-COLUMN('Charges variables-Calculs auto'!$C$168)+1-'Charges variables (avancé)'!$K84),0)*'Charges variables (avancé)'!$AE84</f>
        <v>0</v>
      </c>
      <c r="BH696" s="341">
        <f>IF(ROUND(('Charges variables-Calculs auto'!BH$168-CONFIG!$D$7)/31,0)&gt;=ROUND('Charges variables (avancé)'!$K84,0),INDEX($C667:$BJ667,,COLUMN('Charges variables-Calculs auto'!BH$168)-COLUMN('Charges variables-Calculs auto'!$C$168)+1-'Charges variables (avancé)'!$K84),0)*'Charges variables (avancé)'!$AE84</f>
        <v>0</v>
      </c>
      <c r="BI696" s="341">
        <f>IF(ROUND(('Charges variables-Calculs auto'!BI$168-CONFIG!$D$7)/31,0)&gt;=ROUND('Charges variables (avancé)'!$K84,0),INDEX($C667:$BJ667,,COLUMN('Charges variables-Calculs auto'!BI$168)-COLUMN('Charges variables-Calculs auto'!$C$168)+1-'Charges variables (avancé)'!$K84),0)*'Charges variables (avancé)'!$AE84</f>
        <v>0</v>
      </c>
      <c r="BJ696" s="341">
        <f>IF(ROUND(('Charges variables-Calculs auto'!BJ$168-CONFIG!$D$7)/31,0)&gt;=ROUND('Charges variables (avancé)'!$K84,0),INDEX($C667:$BJ667,,COLUMN('Charges variables-Calculs auto'!BJ$168)-COLUMN('Charges variables-Calculs auto'!$C$168)+1-'Charges variables (avancé)'!$K84),0)*'Charges variables (avancé)'!$AE84</f>
        <v>0</v>
      </c>
    </row>
    <row r="697" spans="2:62" ht="15" customHeight="1">
      <c r="B697" s="366">
        <f>'Charges variables (avancé)'!$C$85</f>
        <v>0</v>
      </c>
      <c r="C697" s="341">
        <f>IF(ROUND(('Charges variables-Calculs auto'!C$168-CONFIG!$D$7)/31,0)&gt;=ROUND('Charges variables (avancé)'!$K85,0),INDEX($C668:$BJ668,,COLUMN('Charges variables-Calculs auto'!C$168)-COLUMN('Charges variables-Calculs auto'!$C$168)+1-'Charges variables (avancé)'!$K85),0)*'Charges variables (avancé)'!$E85</f>
        <v>0</v>
      </c>
      <c r="D697" s="341">
        <f>IF(ROUND(('Charges variables-Calculs auto'!D$168-CONFIG!$D$7)/31,0)&gt;=ROUND('Charges variables (avancé)'!$K85,0),INDEX($C668:$BJ668,,COLUMN('Charges variables-Calculs auto'!D$168)-COLUMN('Charges variables-Calculs auto'!$C$168)+1-'Charges variables (avancé)'!$K85),0)*'Charges variables (avancé)'!$E85</f>
        <v>0</v>
      </c>
      <c r="E697" s="341">
        <f>IF(ROUND(('Charges variables-Calculs auto'!E$168-CONFIG!$D$7)/31,0)&gt;=ROUND('Charges variables (avancé)'!$K85,0),INDEX($C668:$BJ668,,COLUMN('Charges variables-Calculs auto'!E$168)-COLUMN('Charges variables-Calculs auto'!$C$168)+1-'Charges variables (avancé)'!$K85),0)*'Charges variables (avancé)'!$E85</f>
        <v>0</v>
      </c>
      <c r="F697" s="341">
        <f>IF(ROUND(('Charges variables-Calculs auto'!F$168-CONFIG!$D$7)/31,0)&gt;=ROUND('Charges variables (avancé)'!$K85,0),INDEX($C668:$BJ668,,COLUMN('Charges variables-Calculs auto'!F$168)-COLUMN('Charges variables-Calculs auto'!$C$168)+1-'Charges variables (avancé)'!$K85),0)*'Charges variables (avancé)'!$E85</f>
        <v>0</v>
      </c>
      <c r="G697" s="341">
        <f>IF(ROUND(('Charges variables-Calculs auto'!G$168-CONFIG!$D$7)/31,0)&gt;=ROUND('Charges variables (avancé)'!$K85,0),INDEX($C668:$BJ668,,COLUMN('Charges variables-Calculs auto'!G$168)-COLUMN('Charges variables-Calculs auto'!$C$168)+1-'Charges variables (avancé)'!$K85),0)*'Charges variables (avancé)'!$E85</f>
        <v>0</v>
      </c>
      <c r="H697" s="341">
        <f>IF(ROUND(('Charges variables-Calculs auto'!H$168-CONFIG!$D$7)/31,0)&gt;=ROUND('Charges variables (avancé)'!$K85,0),INDEX($C668:$BJ668,,COLUMN('Charges variables-Calculs auto'!H$168)-COLUMN('Charges variables-Calculs auto'!$C$168)+1-'Charges variables (avancé)'!$K85),0)*'Charges variables (avancé)'!$E85</f>
        <v>0</v>
      </c>
      <c r="I697" s="341">
        <f>IF(ROUND(('Charges variables-Calculs auto'!I$168-CONFIG!$D$7)/31,0)&gt;=ROUND('Charges variables (avancé)'!$K85,0),INDEX($C668:$BJ668,,COLUMN('Charges variables-Calculs auto'!I$168)-COLUMN('Charges variables-Calculs auto'!$C$168)+1-'Charges variables (avancé)'!$K85),0)*'Charges variables (avancé)'!$E85</f>
        <v>0</v>
      </c>
      <c r="J697" s="341">
        <f>IF(ROUND(('Charges variables-Calculs auto'!J$168-CONFIG!$D$7)/31,0)&gt;=ROUND('Charges variables (avancé)'!$K85,0),INDEX($C668:$BJ668,,COLUMN('Charges variables-Calculs auto'!J$168)-COLUMN('Charges variables-Calculs auto'!$C$168)+1-'Charges variables (avancé)'!$K85),0)*'Charges variables (avancé)'!$E85</f>
        <v>0</v>
      </c>
      <c r="K697" s="341">
        <f>IF(ROUND(('Charges variables-Calculs auto'!K$168-CONFIG!$D$7)/31,0)&gt;=ROUND('Charges variables (avancé)'!$K85,0),INDEX($C668:$BJ668,,COLUMN('Charges variables-Calculs auto'!K$168)-COLUMN('Charges variables-Calculs auto'!$C$168)+1-'Charges variables (avancé)'!$K85),0)*'Charges variables (avancé)'!$E85</f>
        <v>0</v>
      </c>
      <c r="L697" s="341">
        <f>IF(ROUND(('Charges variables-Calculs auto'!L$168-CONFIG!$D$7)/31,0)&gt;=ROUND('Charges variables (avancé)'!$K85,0),INDEX($C668:$BJ668,,COLUMN('Charges variables-Calculs auto'!L$168)-COLUMN('Charges variables-Calculs auto'!$C$168)+1-'Charges variables (avancé)'!$K85),0)*'Charges variables (avancé)'!$E85</f>
        <v>0</v>
      </c>
      <c r="M697" s="341">
        <f>IF(ROUND(('Charges variables-Calculs auto'!M$168-CONFIG!$D$7)/31,0)&gt;=ROUND('Charges variables (avancé)'!$K85,0),INDEX($C668:$BJ668,,COLUMN('Charges variables-Calculs auto'!M$168)-COLUMN('Charges variables-Calculs auto'!$C$168)+1-'Charges variables (avancé)'!$K85),0)*'Charges variables (avancé)'!$E85</f>
        <v>0</v>
      </c>
      <c r="N697" s="341">
        <f>IF(ROUND(('Charges variables-Calculs auto'!N$168-CONFIG!$D$7)/31,0)&gt;=ROUND('Charges variables (avancé)'!$K85,0),INDEX($C668:$BJ668,,COLUMN('Charges variables-Calculs auto'!N$168)-COLUMN('Charges variables-Calculs auto'!$C$168)+1-'Charges variables (avancé)'!$K85),0)*'Charges variables (avancé)'!$E85</f>
        <v>0</v>
      </c>
      <c r="O697" s="341">
        <f>IF(ROUND(('Charges variables-Calculs auto'!O$168-CONFIG!$D$7)/31,0)&gt;=ROUND('Charges variables (avancé)'!$K85,0),INDEX($C668:$BJ668,,COLUMN('Charges variables-Calculs auto'!O$168)-COLUMN('Charges variables-Calculs auto'!$C$168)+1-'Charges variables (avancé)'!$K85),0)*'Charges variables (avancé)'!$Y85</f>
        <v>0</v>
      </c>
      <c r="P697" s="341">
        <f>IF(ROUND(('Charges variables-Calculs auto'!P$168-CONFIG!$D$7)/31,0)&gt;=ROUND('Charges variables (avancé)'!$K85,0),INDEX($C668:$BJ668,,COLUMN('Charges variables-Calculs auto'!P$168)-COLUMN('Charges variables-Calculs auto'!$C$168)+1-'Charges variables (avancé)'!$K85),0)*'Charges variables (avancé)'!$Y85</f>
        <v>0</v>
      </c>
      <c r="Q697" s="341">
        <f>IF(ROUND(('Charges variables-Calculs auto'!Q$168-CONFIG!$D$7)/31,0)&gt;=ROUND('Charges variables (avancé)'!$K85,0),INDEX($C668:$BJ668,,COLUMN('Charges variables-Calculs auto'!Q$168)-COLUMN('Charges variables-Calculs auto'!$C$168)+1-'Charges variables (avancé)'!$K85),0)*'Charges variables (avancé)'!$Y85</f>
        <v>0</v>
      </c>
      <c r="R697" s="341">
        <f>IF(ROUND(('Charges variables-Calculs auto'!R$168-CONFIG!$D$7)/31,0)&gt;=ROUND('Charges variables (avancé)'!$K85,0),INDEX($C668:$BJ668,,COLUMN('Charges variables-Calculs auto'!R$168)-COLUMN('Charges variables-Calculs auto'!$C$168)+1-'Charges variables (avancé)'!$K85),0)*'Charges variables (avancé)'!$Y85</f>
        <v>0</v>
      </c>
      <c r="S697" s="341">
        <f>IF(ROUND(('Charges variables-Calculs auto'!S$168-CONFIG!$D$7)/31,0)&gt;=ROUND('Charges variables (avancé)'!$K85,0),INDEX($C668:$BJ668,,COLUMN('Charges variables-Calculs auto'!S$168)-COLUMN('Charges variables-Calculs auto'!$C$168)+1-'Charges variables (avancé)'!$K85),0)*'Charges variables (avancé)'!$Y85</f>
        <v>0</v>
      </c>
      <c r="T697" s="341">
        <f>IF(ROUND(('Charges variables-Calculs auto'!T$168-CONFIG!$D$7)/31,0)&gt;=ROUND('Charges variables (avancé)'!$K85,0),INDEX($C668:$BJ668,,COLUMN('Charges variables-Calculs auto'!T$168)-COLUMN('Charges variables-Calculs auto'!$C$168)+1-'Charges variables (avancé)'!$K85),0)*'Charges variables (avancé)'!$Y85</f>
        <v>0</v>
      </c>
      <c r="U697" s="341">
        <f>IF(ROUND(('Charges variables-Calculs auto'!U$168-CONFIG!$D$7)/31,0)&gt;=ROUND('Charges variables (avancé)'!$K85,0),INDEX($C668:$BJ668,,COLUMN('Charges variables-Calculs auto'!U$168)-COLUMN('Charges variables-Calculs auto'!$C$168)+1-'Charges variables (avancé)'!$K85),0)*'Charges variables (avancé)'!$Y85</f>
        <v>0</v>
      </c>
      <c r="V697" s="341">
        <f>IF(ROUND(('Charges variables-Calculs auto'!V$168-CONFIG!$D$7)/31,0)&gt;=ROUND('Charges variables (avancé)'!$K85,0),INDEX($C668:$BJ668,,COLUMN('Charges variables-Calculs auto'!V$168)-COLUMN('Charges variables-Calculs auto'!$C$168)+1-'Charges variables (avancé)'!$K85),0)*'Charges variables (avancé)'!$Y85</f>
        <v>0</v>
      </c>
      <c r="W697" s="341">
        <f>IF(ROUND(('Charges variables-Calculs auto'!W$168-CONFIG!$D$7)/31,0)&gt;=ROUND('Charges variables (avancé)'!$K85,0),INDEX($C668:$BJ668,,COLUMN('Charges variables-Calculs auto'!W$168)-COLUMN('Charges variables-Calculs auto'!$C$168)+1-'Charges variables (avancé)'!$K85),0)*'Charges variables (avancé)'!$Y85</f>
        <v>0</v>
      </c>
      <c r="X697" s="341">
        <f>IF(ROUND(('Charges variables-Calculs auto'!X$168-CONFIG!$D$7)/31,0)&gt;=ROUND('Charges variables (avancé)'!$K85,0),INDEX($C668:$BJ668,,COLUMN('Charges variables-Calculs auto'!X$168)-COLUMN('Charges variables-Calculs auto'!$C$168)+1-'Charges variables (avancé)'!$K85),0)*'Charges variables (avancé)'!$Y85</f>
        <v>0</v>
      </c>
      <c r="Y697" s="341">
        <f>IF(ROUND(('Charges variables-Calculs auto'!Y$168-CONFIG!$D$7)/31,0)&gt;=ROUND('Charges variables (avancé)'!$K85,0),INDEX($C668:$BJ668,,COLUMN('Charges variables-Calculs auto'!Y$168)-COLUMN('Charges variables-Calculs auto'!$C$168)+1-'Charges variables (avancé)'!$K85),0)*'Charges variables (avancé)'!$Y85</f>
        <v>0</v>
      </c>
      <c r="Z697" s="341">
        <f>IF(ROUND(('Charges variables-Calculs auto'!Z$168-CONFIG!$D$7)/31,0)&gt;=ROUND('Charges variables (avancé)'!$K85,0),INDEX($C668:$BJ668,,COLUMN('Charges variables-Calculs auto'!Z$168)-COLUMN('Charges variables-Calculs auto'!$C$168)+1-'Charges variables (avancé)'!$K85),0)*'Charges variables (avancé)'!$Y85</f>
        <v>0</v>
      </c>
      <c r="AA697" s="341">
        <f>IF(ROUND(('Charges variables-Calculs auto'!AA$168-CONFIG!$D$7)/31,0)&gt;=ROUND('Charges variables (avancé)'!$K85,0),INDEX($C668:$BJ668,,COLUMN('Charges variables-Calculs auto'!AA$168)-COLUMN('Charges variables-Calculs auto'!$C$168)+1-'Charges variables (avancé)'!$K85),0)*'Charges variables (avancé)'!$AA85</f>
        <v>0</v>
      </c>
      <c r="AB697" s="341">
        <f>IF(ROUND(('Charges variables-Calculs auto'!AB$168-CONFIG!$D$7)/31,0)&gt;=ROUND('Charges variables (avancé)'!$K85,0),INDEX($C668:$BJ668,,COLUMN('Charges variables-Calculs auto'!AB$168)-COLUMN('Charges variables-Calculs auto'!$C$168)+1-'Charges variables (avancé)'!$K85),0)*'Charges variables (avancé)'!$AA85</f>
        <v>0</v>
      </c>
      <c r="AC697" s="341">
        <f>IF(ROUND(('Charges variables-Calculs auto'!AC$168-CONFIG!$D$7)/31,0)&gt;=ROUND('Charges variables (avancé)'!$K85,0),INDEX($C668:$BJ668,,COLUMN('Charges variables-Calculs auto'!AC$168)-COLUMN('Charges variables-Calculs auto'!$C$168)+1-'Charges variables (avancé)'!$K85),0)*'Charges variables (avancé)'!$AA85</f>
        <v>0</v>
      </c>
      <c r="AD697" s="341">
        <f>IF(ROUND(('Charges variables-Calculs auto'!AD$168-CONFIG!$D$7)/31,0)&gt;=ROUND('Charges variables (avancé)'!$K85,0),INDEX($C668:$BJ668,,COLUMN('Charges variables-Calculs auto'!AD$168)-COLUMN('Charges variables-Calculs auto'!$C$168)+1-'Charges variables (avancé)'!$K85),0)*'Charges variables (avancé)'!$AA85</f>
        <v>0</v>
      </c>
      <c r="AE697" s="341">
        <f>IF(ROUND(('Charges variables-Calculs auto'!AE$168-CONFIG!$D$7)/31,0)&gt;=ROUND('Charges variables (avancé)'!$K85,0),INDEX($C668:$BJ668,,COLUMN('Charges variables-Calculs auto'!AE$168)-COLUMN('Charges variables-Calculs auto'!$C$168)+1-'Charges variables (avancé)'!$K85),0)*'Charges variables (avancé)'!$AA85</f>
        <v>0</v>
      </c>
      <c r="AF697" s="341">
        <f>IF(ROUND(('Charges variables-Calculs auto'!AF$168-CONFIG!$D$7)/31,0)&gt;=ROUND('Charges variables (avancé)'!$K85,0),INDEX($C668:$BJ668,,COLUMN('Charges variables-Calculs auto'!AF$168)-COLUMN('Charges variables-Calculs auto'!$C$168)+1-'Charges variables (avancé)'!$K85),0)*'Charges variables (avancé)'!$AA85</f>
        <v>0</v>
      </c>
      <c r="AG697" s="341">
        <f>IF(ROUND(('Charges variables-Calculs auto'!AG$168-CONFIG!$D$7)/31,0)&gt;=ROUND('Charges variables (avancé)'!$K85,0),INDEX($C668:$BJ668,,COLUMN('Charges variables-Calculs auto'!AG$168)-COLUMN('Charges variables-Calculs auto'!$C$168)+1-'Charges variables (avancé)'!$K85),0)*'Charges variables (avancé)'!$AA85</f>
        <v>0</v>
      </c>
      <c r="AH697" s="341">
        <f>IF(ROUND(('Charges variables-Calculs auto'!AH$168-CONFIG!$D$7)/31,0)&gt;=ROUND('Charges variables (avancé)'!$K85,0),INDEX($C668:$BJ668,,COLUMN('Charges variables-Calculs auto'!AH$168)-COLUMN('Charges variables-Calculs auto'!$C$168)+1-'Charges variables (avancé)'!$K85),0)*'Charges variables (avancé)'!$AA85</f>
        <v>0</v>
      </c>
      <c r="AI697" s="341">
        <f>IF(ROUND(('Charges variables-Calculs auto'!AI$168-CONFIG!$D$7)/31,0)&gt;=ROUND('Charges variables (avancé)'!$K85,0),INDEX($C668:$BJ668,,COLUMN('Charges variables-Calculs auto'!AI$168)-COLUMN('Charges variables-Calculs auto'!$C$168)+1-'Charges variables (avancé)'!$K85),0)*'Charges variables (avancé)'!$AA85</f>
        <v>0</v>
      </c>
      <c r="AJ697" s="341">
        <f>IF(ROUND(('Charges variables-Calculs auto'!AJ$168-CONFIG!$D$7)/31,0)&gt;=ROUND('Charges variables (avancé)'!$K85,0),INDEX($C668:$BJ668,,COLUMN('Charges variables-Calculs auto'!AJ$168)-COLUMN('Charges variables-Calculs auto'!$C$168)+1-'Charges variables (avancé)'!$K85),0)*'Charges variables (avancé)'!$AA85</f>
        <v>0</v>
      </c>
      <c r="AK697" s="341">
        <f>IF(ROUND(('Charges variables-Calculs auto'!AK$168-CONFIG!$D$7)/31,0)&gt;=ROUND('Charges variables (avancé)'!$K85,0),INDEX($C668:$BJ668,,COLUMN('Charges variables-Calculs auto'!AK$168)-COLUMN('Charges variables-Calculs auto'!$C$168)+1-'Charges variables (avancé)'!$K85),0)*'Charges variables (avancé)'!$AA85</f>
        <v>0</v>
      </c>
      <c r="AL697" s="341">
        <f>IF(ROUND(('Charges variables-Calculs auto'!AL$168-CONFIG!$D$7)/31,0)&gt;=ROUND('Charges variables (avancé)'!$K85,0),INDEX($C668:$BJ668,,COLUMN('Charges variables-Calculs auto'!AL$168)-COLUMN('Charges variables-Calculs auto'!$C$168)+1-'Charges variables (avancé)'!$K85),0)*'Charges variables (avancé)'!$AA85</f>
        <v>0</v>
      </c>
      <c r="AM697" s="341">
        <f>IF(ROUND(('Charges variables-Calculs auto'!AM$168-CONFIG!$D$7)/31,0)&gt;=ROUND('Charges variables (avancé)'!$K85,0),INDEX($C668:$BJ668,,COLUMN('Charges variables-Calculs auto'!AM$168)-COLUMN('Charges variables-Calculs auto'!$C$168)+1-'Charges variables (avancé)'!$K85),0)*'Charges variables (avancé)'!$AC85</f>
        <v>0</v>
      </c>
      <c r="AN697" s="341">
        <f>IF(ROUND(('Charges variables-Calculs auto'!AN$168-CONFIG!$D$7)/31,0)&gt;=ROUND('Charges variables (avancé)'!$K85,0),INDEX($C668:$BJ668,,COLUMN('Charges variables-Calculs auto'!AN$168)-COLUMN('Charges variables-Calculs auto'!$C$168)+1-'Charges variables (avancé)'!$K85),0)*'Charges variables (avancé)'!$AC85</f>
        <v>0</v>
      </c>
      <c r="AO697" s="341">
        <f>IF(ROUND(('Charges variables-Calculs auto'!AO$168-CONFIG!$D$7)/31,0)&gt;=ROUND('Charges variables (avancé)'!$K85,0),INDEX($C668:$BJ668,,COLUMN('Charges variables-Calculs auto'!AO$168)-COLUMN('Charges variables-Calculs auto'!$C$168)+1-'Charges variables (avancé)'!$K85),0)*'Charges variables (avancé)'!$AC85</f>
        <v>0</v>
      </c>
      <c r="AP697" s="341">
        <f>IF(ROUND(('Charges variables-Calculs auto'!AP$168-CONFIG!$D$7)/31,0)&gt;=ROUND('Charges variables (avancé)'!$K85,0),INDEX($C668:$BJ668,,COLUMN('Charges variables-Calculs auto'!AP$168)-COLUMN('Charges variables-Calculs auto'!$C$168)+1-'Charges variables (avancé)'!$K85),0)*'Charges variables (avancé)'!$AC85</f>
        <v>0</v>
      </c>
      <c r="AQ697" s="341">
        <f>IF(ROUND(('Charges variables-Calculs auto'!AQ$168-CONFIG!$D$7)/31,0)&gt;=ROUND('Charges variables (avancé)'!$K85,0),INDEX($C668:$BJ668,,COLUMN('Charges variables-Calculs auto'!AQ$168)-COLUMN('Charges variables-Calculs auto'!$C$168)+1-'Charges variables (avancé)'!$K85),0)*'Charges variables (avancé)'!$AC85</f>
        <v>0</v>
      </c>
      <c r="AR697" s="341">
        <f>IF(ROUND(('Charges variables-Calculs auto'!AR$168-CONFIG!$D$7)/31,0)&gt;=ROUND('Charges variables (avancé)'!$K85,0),INDEX($C668:$BJ668,,COLUMN('Charges variables-Calculs auto'!AR$168)-COLUMN('Charges variables-Calculs auto'!$C$168)+1-'Charges variables (avancé)'!$K85),0)*'Charges variables (avancé)'!$AC85</f>
        <v>0</v>
      </c>
      <c r="AS697" s="341">
        <f>IF(ROUND(('Charges variables-Calculs auto'!AS$168-CONFIG!$D$7)/31,0)&gt;=ROUND('Charges variables (avancé)'!$K85,0),INDEX($C668:$BJ668,,COLUMN('Charges variables-Calculs auto'!AS$168)-COLUMN('Charges variables-Calculs auto'!$C$168)+1-'Charges variables (avancé)'!$K85),0)*'Charges variables (avancé)'!$AC85</f>
        <v>0</v>
      </c>
      <c r="AT697" s="341">
        <f>IF(ROUND(('Charges variables-Calculs auto'!AT$168-CONFIG!$D$7)/31,0)&gt;=ROUND('Charges variables (avancé)'!$K85,0),INDEX($C668:$BJ668,,COLUMN('Charges variables-Calculs auto'!AT$168)-COLUMN('Charges variables-Calculs auto'!$C$168)+1-'Charges variables (avancé)'!$K85),0)*'Charges variables (avancé)'!$AC85</f>
        <v>0</v>
      </c>
      <c r="AU697" s="341">
        <f>IF(ROUND(('Charges variables-Calculs auto'!AU$168-CONFIG!$D$7)/31,0)&gt;=ROUND('Charges variables (avancé)'!$K85,0),INDEX($C668:$BJ668,,COLUMN('Charges variables-Calculs auto'!AU$168)-COLUMN('Charges variables-Calculs auto'!$C$168)+1-'Charges variables (avancé)'!$K85),0)*'Charges variables (avancé)'!$AC85</f>
        <v>0</v>
      </c>
      <c r="AV697" s="341">
        <f>IF(ROUND(('Charges variables-Calculs auto'!AV$168-CONFIG!$D$7)/31,0)&gt;=ROUND('Charges variables (avancé)'!$K85,0),INDEX($C668:$BJ668,,COLUMN('Charges variables-Calculs auto'!AV$168)-COLUMN('Charges variables-Calculs auto'!$C$168)+1-'Charges variables (avancé)'!$K85),0)*'Charges variables (avancé)'!$AC85</f>
        <v>0</v>
      </c>
      <c r="AW697" s="341">
        <f>IF(ROUND(('Charges variables-Calculs auto'!AW$168-CONFIG!$D$7)/31,0)&gt;=ROUND('Charges variables (avancé)'!$K85,0),INDEX($C668:$BJ668,,COLUMN('Charges variables-Calculs auto'!AW$168)-COLUMN('Charges variables-Calculs auto'!$C$168)+1-'Charges variables (avancé)'!$K85),0)*'Charges variables (avancé)'!$AC85</f>
        <v>0</v>
      </c>
      <c r="AX697" s="341">
        <f>IF(ROUND(('Charges variables-Calculs auto'!AX$168-CONFIG!$D$7)/31,0)&gt;=ROUND('Charges variables (avancé)'!$K85,0),INDEX($C668:$BJ668,,COLUMN('Charges variables-Calculs auto'!AX$168)-COLUMN('Charges variables-Calculs auto'!$C$168)+1-'Charges variables (avancé)'!$K85),0)*'Charges variables (avancé)'!$AC85</f>
        <v>0</v>
      </c>
      <c r="AY697" s="341">
        <f>IF(ROUND(('Charges variables-Calculs auto'!AY$168-CONFIG!$D$7)/31,0)&gt;=ROUND('Charges variables (avancé)'!$K85,0),INDEX($C668:$BJ668,,COLUMN('Charges variables-Calculs auto'!AY$168)-COLUMN('Charges variables-Calculs auto'!$C$168)+1-'Charges variables (avancé)'!$K85),0)*'Charges variables (avancé)'!$AE85</f>
        <v>0</v>
      </c>
      <c r="AZ697" s="341">
        <f>IF(ROUND(('Charges variables-Calculs auto'!AZ$168-CONFIG!$D$7)/31,0)&gt;=ROUND('Charges variables (avancé)'!$K85,0),INDEX($C668:$BJ668,,COLUMN('Charges variables-Calculs auto'!AZ$168)-COLUMN('Charges variables-Calculs auto'!$C$168)+1-'Charges variables (avancé)'!$K85),0)*'Charges variables (avancé)'!$AE85</f>
        <v>0</v>
      </c>
      <c r="BA697" s="341">
        <f>IF(ROUND(('Charges variables-Calculs auto'!BA$168-CONFIG!$D$7)/31,0)&gt;=ROUND('Charges variables (avancé)'!$K85,0),INDEX($C668:$BJ668,,COLUMN('Charges variables-Calculs auto'!BA$168)-COLUMN('Charges variables-Calculs auto'!$C$168)+1-'Charges variables (avancé)'!$K85),0)*'Charges variables (avancé)'!$AE85</f>
        <v>0</v>
      </c>
      <c r="BB697" s="341">
        <f>IF(ROUND(('Charges variables-Calculs auto'!BB$168-CONFIG!$D$7)/31,0)&gt;=ROUND('Charges variables (avancé)'!$K85,0),INDEX($C668:$BJ668,,COLUMN('Charges variables-Calculs auto'!BB$168)-COLUMN('Charges variables-Calculs auto'!$C$168)+1-'Charges variables (avancé)'!$K85),0)*'Charges variables (avancé)'!$AE85</f>
        <v>0</v>
      </c>
      <c r="BC697" s="341">
        <f>IF(ROUND(('Charges variables-Calculs auto'!BC$168-CONFIG!$D$7)/31,0)&gt;=ROUND('Charges variables (avancé)'!$K85,0),INDEX($C668:$BJ668,,COLUMN('Charges variables-Calculs auto'!BC$168)-COLUMN('Charges variables-Calculs auto'!$C$168)+1-'Charges variables (avancé)'!$K85),0)*'Charges variables (avancé)'!$AE85</f>
        <v>0</v>
      </c>
      <c r="BD697" s="341">
        <f>IF(ROUND(('Charges variables-Calculs auto'!BD$168-CONFIG!$D$7)/31,0)&gt;=ROUND('Charges variables (avancé)'!$K85,0),INDEX($C668:$BJ668,,COLUMN('Charges variables-Calculs auto'!BD$168)-COLUMN('Charges variables-Calculs auto'!$C$168)+1-'Charges variables (avancé)'!$K85),0)*'Charges variables (avancé)'!$AE85</f>
        <v>0</v>
      </c>
      <c r="BE697" s="341">
        <f>IF(ROUND(('Charges variables-Calculs auto'!BE$168-CONFIG!$D$7)/31,0)&gt;=ROUND('Charges variables (avancé)'!$K85,0),INDEX($C668:$BJ668,,COLUMN('Charges variables-Calculs auto'!BE$168)-COLUMN('Charges variables-Calculs auto'!$C$168)+1-'Charges variables (avancé)'!$K85),0)*'Charges variables (avancé)'!$AE85</f>
        <v>0</v>
      </c>
      <c r="BF697" s="341">
        <f>IF(ROUND(('Charges variables-Calculs auto'!BF$168-CONFIG!$D$7)/31,0)&gt;=ROUND('Charges variables (avancé)'!$K85,0),INDEX($C668:$BJ668,,COLUMN('Charges variables-Calculs auto'!BF$168)-COLUMN('Charges variables-Calculs auto'!$C$168)+1-'Charges variables (avancé)'!$K85),0)*'Charges variables (avancé)'!$AE85</f>
        <v>0</v>
      </c>
      <c r="BG697" s="341">
        <f>IF(ROUND(('Charges variables-Calculs auto'!BG$168-CONFIG!$D$7)/31,0)&gt;=ROUND('Charges variables (avancé)'!$K85,0),INDEX($C668:$BJ668,,COLUMN('Charges variables-Calculs auto'!BG$168)-COLUMN('Charges variables-Calculs auto'!$C$168)+1-'Charges variables (avancé)'!$K85),0)*'Charges variables (avancé)'!$AE85</f>
        <v>0</v>
      </c>
      <c r="BH697" s="341">
        <f>IF(ROUND(('Charges variables-Calculs auto'!BH$168-CONFIG!$D$7)/31,0)&gt;=ROUND('Charges variables (avancé)'!$K85,0),INDEX($C668:$BJ668,,COLUMN('Charges variables-Calculs auto'!BH$168)-COLUMN('Charges variables-Calculs auto'!$C$168)+1-'Charges variables (avancé)'!$K85),0)*'Charges variables (avancé)'!$AE85</f>
        <v>0</v>
      </c>
      <c r="BI697" s="341">
        <f>IF(ROUND(('Charges variables-Calculs auto'!BI$168-CONFIG!$D$7)/31,0)&gt;=ROUND('Charges variables (avancé)'!$K85,0),INDEX($C668:$BJ668,,COLUMN('Charges variables-Calculs auto'!BI$168)-COLUMN('Charges variables-Calculs auto'!$C$168)+1-'Charges variables (avancé)'!$K85),0)*'Charges variables (avancé)'!$AE85</f>
        <v>0</v>
      </c>
      <c r="BJ697" s="341">
        <f>IF(ROUND(('Charges variables-Calculs auto'!BJ$168-CONFIG!$D$7)/31,0)&gt;=ROUND('Charges variables (avancé)'!$K85,0),INDEX($C668:$BJ668,,COLUMN('Charges variables-Calculs auto'!BJ$168)-COLUMN('Charges variables-Calculs auto'!$C$168)+1-'Charges variables (avancé)'!$K85),0)*'Charges variables (avancé)'!$AE85</f>
        <v>0</v>
      </c>
    </row>
    <row r="698" spans="2:62" ht="15" customHeight="1">
      <c r="B698" s="366">
        <f>'Charges variables (avancé)'!$C$86</f>
        <v>0</v>
      </c>
      <c r="C698" s="341">
        <f>IF(ROUND(('Charges variables-Calculs auto'!C$168-CONFIG!$D$7)/31,0)&gt;=ROUND('Charges variables (avancé)'!$K86,0),INDEX($C669:$BJ669,,COLUMN('Charges variables-Calculs auto'!C$168)-COLUMN('Charges variables-Calculs auto'!$C$168)+1-'Charges variables (avancé)'!$K86),0)*'Charges variables (avancé)'!$E86</f>
        <v>0</v>
      </c>
      <c r="D698" s="341">
        <f>IF(ROUND(('Charges variables-Calculs auto'!D$168-CONFIG!$D$7)/31,0)&gt;=ROUND('Charges variables (avancé)'!$K86,0),INDEX($C669:$BJ669,,COLUMN('Charges variables-Calculs auto'!D$168)-COLUMN('Charges variables-Calculs auto'!$C$168)+1-'Charges variables (avancé)'!$K86),0)*'Charges variables (avancé)'!$E86</f>
        <v>0</v>
      </c>
      <c r="E698" s="341">
        <f>IF(ROUND(('Charges variables-Calculs auto'!E$168-CONFIG!$D$7)/31,0)&gt;=ROUND('Charges variables (avancé)'!$K86,0),INDEX($C669:$BJ669,,COLUMN('Charges variables-Calculs auto'!E$168)-COLUMN('Charges variables-Calculs auto'!$C$168)+1-'Charges variables (avancé)'!$K86),0)*'Charges variables (avancé)'!$E86</f>
        <v>0</v>
      </c>
      <c r="F698" s="341">
        <f>IF(ROUND(('Charges variables-Calculs auto'!F$168-CONFIG!$D$7)/31,0)&gt;=ROUND('Charges variables (avancé)'!$K86,0),INDEX($C669:$BJ669,,COLUMN('Charges variables-Calculs auto'!F$168)-COLUMN('Charges variables-Calculs auto'!$C$168)+1-'Charges variables (avancé)'!$K86),0)*'Charges variables (avancé)'!$E86</f>
        <v>0</v>
      </c>
      <c r="G698" s="341">
        <f>IF(ROUND(('Charges variables-Calculs auto'!G$168-CONFIG!$D$7)/31,0)&gt;=ROUND('Charges variables (avancé)'!$K86,0),INDEX($C669:$BJ669,,COLUMN('Charges variables-Calculs auto'!G$168)-COLUMN('Charges variables-Calculs auto'!$C$168)+1-'Charges variables (avancé)'!$K86),0)*'Charges variables (avancé)'!$E86</f>
        <v>0</v>
      </c>
      <c r="H698" s="341">
        <f>IF(ROUND(('Charges variables-Calculs auto'!H$168-CONFIG!$D$7)/31,0)&gt;=ROUND('Charges variables (avancé)'!$K86,0),INDEX($C669:$BJ669,,COLUMN('Charges variables-Calculs auto'!H$168)-COLUMN('Charges variables-Calculs auto'!$C$168)+1-'Charges variables (avancé)'!$K86),0)*'Charges variables (avancé)'!$E86</f>
        <v>0</v>
      </c>
      <c r="I698" s="341">
        <f>IF(ROUND(('Charges variables-Calculs auto'!I$168-CONFIG!$D$7)/31,0)&gt;=ROUND('Charges variables (avancé)'!$K86,0),INDEX($C669:$BJ669,,COLUMN('Charges variables-Calculs auto'!I$168)-COLUMN('Charges variables-Calculs auto'!$C$168)+1-'Charges variables (avancé)'!$K86),0)*'Charges variables (avancé)'!$E86</f>
        <v>0</v>
      </c>
      <c r="J698" s="341">
        <f>IF(ROUND(('Charges variables-Calculs auto'!J$168-CONFIG!$D$7)/31,0)&gt;=ROUND('Charges variables (avancé)'!$K86,0),INDEX($C669:$BJ669,,COLUMN('Charges variables-Calculs auto'!J$168)-COLUMN('Charges variables-Calculs auto'!$C$168)+1-'Charges variables (avancé)'!$K86),0)*'Charges variables (avancé)'!$E86</f>
        <v>0</v>
      </c>
      <c r="K698" s="341">
        <f>IF(ROUND(('Charges variables-Calculs auto'!K$168-CONFIG!$D$7)/31,0)&gt;=ROUND('Charges variables (avancé)'!$K86,0),INDEX($C669:$BJ669,,COLUMN('Charges variables-Calculs auto'!K$168)-COLUMN('Charges variables-Calculs auto'!$C$168)+1-'Charges variables (avancé)'!$K86),0)*'Charges variables (avancé)'!$E86</f>
        <v>0</v>
      </c>
      <c r="L698" s="341">
        <f>IF(ROUND(('Charges variables-Calculs auto'!L$168-CONFIG!$D$7)/31,0)&gt;=ROUND('Charges variables (avancé)'!$K86,0),INDEX($C669:$BJ669,,COLUMN('Charges variables-Calculs auto'!L$168)-COLUMN('Charges variables-Calculs auto'!$C$168)+1-'Charges variables (avancé)'!$K86),0)*'Charges variables (avancé)'!$E86</f>
        <v>0</v>
      </c>
      <c r="M698" s="341">
        <f>IF(ROUND(('Charges variables-Calculs auto'!M$168-CONFIG!$D$7)/31,0)&gt;=ROUND('Charges variables (avancé)'!$K86,0),INDEX($C669:$BJ669,,COLUMN('Charges variables-Calculs auto'!M$168)-COLUMN('Charges variables-Calculs auto'!$C$168)+1-'Charges variables (avancé)'!$K86),0)*'Charges variables (avancé)'!$E86</f>
        <v>0</v>
      </c>
      <c r="N698" s="341">
        <f>IF(ROUND(('Charges variables-Calculs auto'!N$168-CONFIG!$D$7)/31,0)&gt;=ROUND('Charges variables (avancé)'!$K86,0),INDEX($C669:$BJ669,,COLUMN('Charges variables-Calculs auto'!N$168)-COLUMN('Charges variables-Calculs auto'!$C$168)+1-'Charges variables (avancé)'!$K86),0)*'Charges variables (avancé)'!$E86</f>
        <v>0</v>
      </c>
      <c r="O698" s="341">
        <f>IF(ROUND(('Charges variables-Calculs auto'!O$168-CONFIG!$D$7)/31,0)&gt;=ROUND('Charges variables (avancé)'!$K86,0),INDEX($C669:$BJ669,,COLUMN('Charges variables-Calculs auto'!O$168)-COLUMN('Charges variables-Calculs auto'!$C$168)+1-'Charges variables (avancé)'!$K86),0)*'Charges variables (avancé)'!$Y86</f>
        <v>0</v>
      </c>
      <c r="P698" s="341">
        <f>IF(ROUND(('Charges variables-Calculs auto'!P$168-CONFIG!$D$7)/31,0)&gt;=ROUND('Charges variables (avancé)'!$K86,0),INDEX($C669:$BJ669,,COLUMN('Charges variables-Calculs auto'!P$168)-COLUMN('Charges variables-Calculs auto'!$C$168)+1-'Charges variables (avancé)'!$K86),0)*'Charges variables (avancé)'!$Y86</f>
        <v>0</v>
      </c>
      <c r="Q698" s="341">
        <f>IF(ROUND(('Charges variables-Calculs auto'!Q$168-CONFIG!$D$7)/31,0)&gt;=ROUND('Charges variables (avancé)'!$K86,0),INDEX($C669:$BJ669,,COLUMN('Charges variables-Calculs auto'!Q$168)-COLUMN('Charges variables-Calculs auto'!$C$168)+1-'Charges variables (avancé)'!$K86),0)*'Charges variables (avancé)'!$Y86</f>
        <v>0</v>
      </c>
      <c r="R698" s="341">
        <f>IF(ROUND(('Charges variables-Calculs auto'!R$168-CONFIG!$D$7)/31,0)&gt;=ROUND('Charges variables (avancé)'!$K86,0),INDEX($C669:$BJ669,,COLUMN('Charges variables-Calculs auto'!R$168)-COLUMN('Charges variables-Calculs auto'!$C$168)+1-'Charges variables (avancé)'!$K86),0)*'Charges variables (avancé)'!$Y86</f>
        <v>0</v>
      </c>
      <c r="S698" s="341">
        <f>IF(ROUND(('Charges variables-Calculs auto'!S$168-CONFIG!$D$7)/31,0)&gt;=ROUND('Charges variables (avancé)'!$K86,0),INDEX($C669:$BJ669,,COLUMN('Charges variables-Calculs auto'!S$168)-COLUMN('Charges variables-Calculs auto'!$C$168)+1-'Charges variables (avancé)'!$K86),0)*'Charges variables (avancé)'!$Y86</f>
        <v>0</v>
      </c>
      <c r="T698" s="341">
        <f>IF(ROUND(('Charges variables-Calculs auto'!T$168-CONFIG!$D$7)/31,0)&gt;=ROUND('Charges variables (avancé)'!$K86,0),INDEX($C669:$BJ669,,COLUMN('Charges variables-Calculs auto'!T$168)-COLUMN('Charges variables-Calculs auto'!$C$168)+1-'Charges variables (avancé)'!$K86),0)*'Charges variables (avancé)'!$Y86</f>
        <v>0</v>
      </c>
      <c r="U698" s="341">
        <f>IF(ROUND(('Charges variables-Calculs auto'!U$168-CONFIG!$D$7)/31,0)&gt;=ROUND('Charges variables (avancé)'!$K86,0),INDEX($C669:$BJ669,,COLUMN('Charges variables-Calculs auto'!U$168)-COLUMN('Charges variables-Calculs auto'!$C$168)+1-'Charges variables (avancé)'!$K86),0)*'Charges variables (avancé)'!$Y86</f>
        <v>0</v>
      </c>
      <c r="V698" s="341">
        <f>IF(ROUND(('Charges variables-Calculs auto'!V$168-CONFIG!$D$7)/31,0)&gt;=ROUND('Charges variables (avancé)'!$K86,0),INDEX($C669:$BJ669,,COLUMN('Charges variables-Calculs auto'!V$168)-COLUMN('Charges variables-Calculs auto'!$C$168)+1-'Charges variables (avancé)'!$K86),0)*'Charges variables (avancé)'!$Y86</f>
        <v>0</v>
      </c>
      <c r="W698" s="341">
        <f>IF(ROUND(('Charges variables-Calculs auto'!W$168-CONFIG!$D$7)/31,0)&gt;=ROUND('Charges variables (avancé)'!$K86,0),INDEX($C669:$BJ669,,COLUMN('Charges variables-Calculs auto'!W$168)-COLUMN('Charges variables-Calculs auto'!$C$168)+1-'Charges variables (avancé)'!$K86),0)*'Charges variables (avancé)'!$Y86</f>
        <v>0</v>
      </c>
      <c r="X698" s="341">
        <f>IF(ROUND(('Charges variables-Calculs auto'!X$168-CONFIG!$D$7)/31,0)&gt;=ROUND('Charges variables (avancé)'!$K86,0),INDEX($C669:$BJ669,,COLUMN('Charges variables-Calculs auto'!X$168)-COLUMN('Charges variables-Calculs auto'!$C$168)+1-'Charges variables (avancé)'!$K86),0)*'Charges variables (avancé)'!$Y86</f>
        <v>0</v>
      </c>
      <c r="Y698" s="341">
        <f>IF(ROUND(('Charges variables-Calculs auto'!Y$168-CONFIG!$D$7)/31,0)&gt;=ROUND('Charges variables (avancé)'!$K86,0),INDEX($C669:$BJ669,,COLUMN('Charges variables-Calculs auto'!Y$168)-COLUMN('Charges variables-Calculs auto'!$C$168)+1-'Charges variables (avancé)'!$K86),0)*'Charges variables (avancé)'!$Y86</f>
        <v>0</v>
      </c>
      <c r="Z698" s="341">
        <f>IF(ROUND(('Charges variables-Calculs auto'!Z$168-CONFIG!$D$7)/31,0)&gt;=ROUND('Charges variables (avancé)'!$K86,0),INDEX($C669:$BJ669,,COLUMN('Charges variables-Calculs auto'!Z$168)-COLUMN('Charges variables-Calculs auto'!$C$168)+1-'Charges variables (avancé)'!$K86),0)*'Charges variables (avancé)'!$Y86</f>
        <v>0</v>
      </c>
      <c r="AA698" s="341">
        <f>IF(ROUND(('Charges variables-Calculs auto'!AA$168-CONFIG!$D$7)/31,0)&gt;=ROUND('Charges variables (avancé)'!$K86,0),INDEX($C669:$BJ669,,COLUMN('Charges variables-Calculs auto'!AA$168)-COLUMN('Charges variables-Calculs auto'!$C$168)+1-'Charges variables (avancé)'!$K86),0)*'Charges variables (avancé)'!$AA86</f>
        <v>0</v>
      </c>
      <c r="AB698" s="341">
        <f>IF(ROUND(('Charges variables-Calculs auto'!AB$168-CONFIG!$D$7)/31,0)&gt;=ROUND('Charges variables (avancé)'!$K86,0),INDEX($C669:$BJ669,,COLUMN('Charges variables-Calculs auto'!AB$168)-COLUMN('Charges variables-Calculs auto'!$C$168)+1-'Charges variables (avancé)'!$K86),0)*'Charges variables (avancé)'!$AA86</f>
        <v>0</v>
      </c>
      <c r="AC698" s="341">
        <f>IF(ROUND(('Charges variables-Calculs auto'!AC$168-CONFIG!$D$7)/31,0)&gt;=ROUND('Charges variables (avancé)'!$K86,0),INDEX($C669:$BJ669,,COLUMN('Charges variables-Calculs auto'!AC$168)-COLUMN('Charges variables-Calculs auto'!$C$168)+1-'Charges variables (avancé)'!$K86),0)*'Charges variables (avancé)'!$AA86</f>
        <v>0</v>
      </c>
      <c r="AD698" s="341">
        <f>IF(ROUND(('Charges variables-Calculs auto'!AD$168-CONFIG!$D$7)/31,0)&gt;=ROUND('Charges variables (avancé)'!$K86,0),INDEX($C669:$BJ669,,COLUMN('Charges variables-Calculs auto'!AD$168)-COLUMN('Charges variables-Calculs auto'!$C$168)+1-'Charges variables (avancé)'!$K86),0)*'Charges variables (avancé)'!$AA86</f>
        <v>0</v>
      </c>
      <c r="AE698" s="341">
        <f>IF(ROUND(('Charges variables-Calculs auto'!AE$168-CONFIG!$D$7)/31,0)&gt;=ROUND('Charges variables (avancé)'!$K86,0),INDEX($C669:$BJ669,,COLUMN('Charges variables-Calculs auto'!AE$168)-COLUMN('Charges variables-Calculs auto'!$C$168)+1-'Charges variables (avancé)'!$K86),0)*'Charges variables (avancé)'!$AA86</f>
        <v>0</v>
      </c>
      <c r="AF698" s="341">
        <f>IF(ROUND(('Charges variables-Calculs auto'!AF$168-CONFIG!$D$7)/31,0)&gt;=ROUND('Charges variables (avancé)'!$K86,0),INDEX($C669:$BJ669,,COLUMN('Charges variables-Calculs auto'!AF$168)-COLUMN('Charges variables-Calculs auto'!$C$168)+1-'Charges variables (avancé)'!$K86),0)*'Charges variables (avancé)'!$AA86</f>
        <v>0</v>
      </c>
      <c r="AG698" s="341">
        <f>IF(ROUND(('Charges variables-Calculs auto'!AG$168-CONFIG!$D$7)/31,0)&gt;=ROUND('Charges variables (avancé)'!$K86,0),INDEX($C669:$BJ669,,COLUMN('Charges variables-Calculs auto'!AG$168)-COLUMN('Charges variables-Calculs auto'!$C$168)+1-'Charges variables (avancé)'!$K86),0)*'Charges variables (avancé)'!$AA86</f>
        <v>0</v>
      </c>
      <c r="AH698" s="341">
        <f>IF(ROUND(('Charges variables-Calculs auto'!AH$168-CONFIG!$D$7)/31,0)&gt;=ROUND('Charges variables (avancé)'!$K86,0),INDEX($C669:$BJ669,,COLUMN('Charges variables-Calculs auto'!AH$168)-COLUMN('Charges variables-Calculs auto'!$C$168)+1-'Charges variables (avancé)'!$K86),0)*'Charges variables (avancé)'!$AA86</f>
        <v>0</v>
      </c>
      <c r="AI698" s="341">
        <f>IF(ROUND(('Charges variables-Calculs auto'!AI$168-CONFIG!$D$7)/31,0)&gt;=ROUND('Charges variables (avancé)'!$K86,0),INDEX($C669:$BJ669,,COLUMN('Charges variables-Calculs auto'!AI$168)-COLUMN('Charges variables-Calculs auto'!$C$168)+1-'Charges variables (avancé)'!$K86),0)*'Charges variables (avancé)'!$AA86</f>
        <v>0</v>
      </c>
      <c r="AJ698" s="341">
        <f>IF(ROUND(('Charges variables-Calculs auto'!AJ$168-CONFIG!$D$7)/31,0)&gt;=ROUND('Charges variables (avancé)'!$K86,0),INDEX($C669:$BJ669,,COLUMN('Charges variables-Calculs auto'!AJ$168)-COLUMN('Charges variables-Calculs auto'!$C$168)+1-'Charges variables (avancé)'!$K86),0)*'Charges variables (avancé)'!$AA86</f>
        <v>0</v>
      </c>
      <c r="AK698" s="341">
        <f>IF(ROUND(('Charges variables-Calculs auto'!AK$168-CONFIG!$D$7)/31,0)&gt;=ROUND('Charges variables (avancé)'!$K86,0),INDEX($C669:$BJ669,,COLUMN('Charges variables-Calculs auto'!AK$168)-COLUMN('Charges variables-Calculs auto'!$C$168)+1-'Charges variables (avancé)'!$K86),0)*'Charges variables (avancé)'!$AA86</f>
        <v>0</v>
      </c>
      <c r="AL698" s="341">
        <f>IF(ROUND(('Charges variables-Calculs auto'!AL$168-CONFIG!$D$7)/31,0)&gt;=ROUND('Charges variables (avancé)'!$K86,0),INDEX($C669:$BJ669,,COLUMN('Charges variables-Calculs auto'!AL$168)-COLUMN('Charges variables-Calculs auto'!$C$168)+1-'Charges variables (avancé)'!$K86),0)*'Charges variables (avancé)'!$AA86</f>
        <v>0</v>
      </c>
      <c r="AM698" s="341">
        <f>IF(ROUND(('Charges variables-Calculs auto'!AM$168-CONFIG!$D$7)/31,0)&gt;=ROUND('Charges variables (avancé)'!$K86,0),INDEX($C669:$BJ669,,COLUMN('Charges variables-Calculs auto'!AM$168)-COLUMN('Charges variables-Calculs auto'!$C$168)+1-'Charges variables (avancé)'!$K86),0)*'Charges variables (avancé)'!$AC86</f>
        <v>0</v>
      </c>
      <c r="AN698" s="341">
        <f>IF(ROUND(('Charges variables-Calculs auto'!AN$168-CONFIG!$D$7)/31,0)&gt;=ROUND('Charges variables (avancé)'!$K86,0),INDEX($C669:$BJ669,,COLUMN('Charges variables-Calculs auto'!AN$168)-COLUMN('Charges variables-Calculs auto'!$C$168)+1-'Charges variables (avancé)'!$K86),0)*'Charges variables (avancé)'!$AC86</f>
        <v>0</v>
      </c>
      <c r="AO698" s="341">
        <f>IF(ROUND(('Charges variables-Calculs auto'!AO$168-CONFIG!$D$7)/31,0)&gt;=ROUND('Charges variables (avancé)'!$K86,0),INDEX($C669:$BJ669,,COLUMN('Charges variables-Calculs auto'!AO$168)-COLUMN('Charges variables-Calculs auto'!$C$168)+1-'Charges variables (avancé)'!$K86),0)*'Charges variables (avancé)'!$AC86</f>
        <v>0</v>
      </c>
      <c r="AP698" s="341">
        <f>IF(ROUND(('Charges variables-Calculs auto'!AP$168-CONFIG!$D$7)/31,0)&gt;=ROUND('Charges variables (avancé)'!$K86,0),INDEX($C669:$BJ669,,COLUMN('Charges variables-Calculs auto'!AP$168)-COLUMN('Charges variables-Calculs auto'!$C$168)+1-'Charges variables (avancé)'!$K86),0)*'Charges variables (avancé)'!$AC86</f>
        <v>0</v>
      </c>
      <c r="AQ698" s="341">
        <f>IF(ROUND(('Charges variables-Calculs auto'!AQ$168-CONFIG!$D$7)/31,0)&gt;=ROUND('Charges variables (avancé)'!$K86,0),INDEX($C669:$BJ669,,COLUMN('Charges variables-Calculs auto'!AQ$168)-COLUMN('Charges variables-Calculs auto'!$C$168)+1-'Charges variables (avancé)'!$K86),0)*'Charges variables (avancé)'!$AC86</f>
        <v>0</v>
      </c>
      <c r="AR698" s="341">
        <f>IF(ROUND(('Charges variables-Calculs auto'!AR$168-CONFIG!$D$7)/31,0)&gt;=ROUND('Charges variables (avancé)'!$K86,0),INDEX($C669:$BJ669,,COLUMN('Charges variables-Calculs auto'!AR$168)-COLUMN('Charges variables-Calculs auto'!$C$168)+1-'Charges variables (avancé)'!$K86),0)*'Charges variables (avancé)'!$AC86</f>
        <v>0</v>
      </c>
      <c r="AS698" s="341">
        <f>IF(ROUND(('Charges variables-Calculs auto'!AS$168-CONFIG!$D$7)/31,0)&gt;=ROUND('Charges variables (avancé)'!$K86,0),INDEX($C669:$BJ669,,COLUMN('Charges variables-Calculs auto'!AS$168)-COLUMN('Charges variables-Calculs auto'!$C$168)+1-'Charges variables (avancé)'!$K86),0)*'Charges variables (avancé)'!$AC86</f>
        <v>0</v>
      </c>
      <c r="AT698" s="341">
        <f>IF(ROUND(('Charges variables-Calculs auto'!AT$168-CONFIG!$D$7)/31,0)&gt;=ROUND('Charges variables (avancé)'!$K86,0),INDEX($C669:$BJ669,,COLUMN('Charges variables-Calculs auto'!AT$168)-COLUMN('Charges variables-Calculs auto'!$C$168)+1-'Charges variables (avancé)'!$K86),0)*'Charges variables (avancé)'!$AC86</f>
        <v>0</v>
      </c>
      <c r="AU698" s="341">
        <f>IF(ROUND(('Charges variables-Calculs auto'!AU$168-CONFIG!$D$7)/31,0)&gt;=ROUND('Charges variables (avancé)'!$K86,0),INDEX($C669:$BJ669,,COLUMN('Charges variables-Calculs auto'!AU$168)-COLUMN('Charges variables-Calculs auto'!$C$168)+1-'Charges variables (avancé)'!$K86),0)*'Charges variables (avancé)'!$AC86</f>
        <v>0</v>
      </c>
      <c r="AV698" s="341">
        <f>IF(ROUND(('Charges variables-Calculs auto'!AV$168-CONFIG!$D$7)/31,0)&gt;=ROUND('Charges variables (avancé)'!$K86,0),INDEX($C669:$BJ669,,COLUMN('Charges variables-Calculs auto'!AV$168)-COLUMN('Charges variables-Calculs auto'!$C$168)+1-'Charges variables (avancé)'!$K86),0)*'Charges variables (avancé)'!$AC86</f>
        <v>0</v>
      </c>
      <c r="AW698" s="341">
        <f>IF(ROUND(('Charges variables-Calculs auto'!AW$168-CONFIG!$D$7)/31,0)&gt;=ROUND('Charges variables (avancé)'!$K86,0),INDEX($C669:$BJ669,,COLUMN('Charges variables-Calculs auto'!AW$168)-COLUMN('Charges variables-Calculs auto'!$C$168)+1-'Charges variables (avancé)'!$K86),0)*'Charges variables (avancé)'!$AC86</f>
        <v>0</v>
      </c>
      <c r="AX698" s="341">
        <f>IF(ROUND(('Charges variables-Calculs auto'!AX$168-CONFIG!$D$7)/31,0)&gt;=ROUND('Charges variables (avancé)'!$K86,0),INDEX($C669:$BJ669,,COLUMN('Charges variables-Calculs auto'!AX$168)-COLUMN('Charges variables-Calculs auto'!$C$168)+1-'Charges variables (avancé)'!$K86),0)*'Charges variables (avancé)'!$AC86</f>
        <v>0</v>
      </c>
      <c r="AY698" s="341">
        <f>IF(ROUND(('Charges variables-Calculs auto'!AY$168-CONFIG!$D$7)/31,0)&gt;=ROUND('Charges variables (avancé)'!$K86,0),INDEX($C669:$BJ669,,COLUMN('Charges variables-Calculs auto'!AY$168)-COLUMN('Charges variables-Calculs auto'!$C$168)+1-'Charges variables (avancé)'!$K86),0)*'Charges variables (avancé)'!$AE86</f>
        <v>0</v>
      </c>
      <c r="AZ698" s="341">
        <f>IF(ROUND(('Charges variables-Calculs auto'!AZ$168-CONFIG!$D$7)/31,0)&gt;=ROUND('Charges variables (avancé)'!$K86,0),INDEX($C669:$BJ669,,COLUMN('Charges variables-Calculs auto'!AZ$168)-COLUMN('Charges variables-Calculs auto'!$C$168)+1-'Charges variables (avancé)'!$K86),0)*'Charges variables (avancé)'!$AE86</f>
        <v>0</v>
      </c>
      <c r="BA698" s="341">
        <f>IF(ROUND(('Charges variables-Calculs auto'!BA$168-CONFIG!$D$7)/31,0)&gt;=ROUND('Charges variables (avancé)'!$K86,0),INDEX($C669:$BJ669,,COLUMN('Charges variables-Calculs auto'!BA$168)-COLUMN('Charges variables-Calculs auto'!$C$168)+1-'Charges variables (avancé)'!$K86),0)*'Charges variables (avancé)'!$AE86</f>
        <v>0</v>
      </c>
      <c r="BB698" s="341">
        <f>IF(ROUND(('Charges variables-Calculs auto'!BB$168-CONFIG!$D$7)/31,0)&gt;=ROUND('Charges variables (avancé)'!$K86,0),INDEX($C669:$BJ669,,COLUMN('Charges variables-Calculs auto'!BB$168)-COLUMN('Charges variables-Calculs auto'!$C$168)+1-'Charges variables (avancé)'!$K86),0)*'Charges variables (avancé)'!$AE86</f>
        <v>0</v>
      </c>
      <c r="BC698" s="341">
        <f>IF(ROUND(('Charges variables-Calculs auto'!BC$168-CONFIG!$D$7)/31,0)&gt;=ROUND('Charges variables (avancé)'!$K86,0),INDEX($C669:$BJ669,,COLUMN('Charges variables-Calculs auto'!BC$168)-COLUMN('Charges variables-Calculs auto'!$C$168)+1-'Charges variables (avancé)'!$K86),0)*'Charges variables (avancé)'!$AE86</f>
        <v>0</v>
      </c>
      <c r="BD698" s="341">
        <f>IF(ROUND(('Charges variables-Calculs auto'!BD$168-CONFIG!$D$7)/31,0)&gt;=ROUND('Charges variables (avancé)'!$K86,0),INDEX($C669:$BJ669,,COLUMN('Charges variables-Calculs auto'!BD$168)-COLUMN('Charges variables-Calculs auto'!$C$168)+1-'Charges variables (avancé)'!$K86),0)*'Charges variables (avancé)'!$AE86</f>
        <v>0</v>
      </c>
      <c r="BE698" s="341">
        <f>IF(ROUND(('Charges variables-Calculs auto'!BE$168-CONFIG!$D$7)/31,0)&gt;=ROUND('Charges variables (avancé)'!$K86,0),INDEX($C669:$BJ669,,COLUMN('Charges variables-Calculs auto'!BE$168)-COLUMN('Charges variables-Calculs auto'!$C$168)+1-'Charges variables (avancé)'!$K86),0)*'Charges variables (avancé)'!$AE86</f>
        <v>0</v>
      </c>
      <c r="BF698" s="341">
        <f>IF(ROUND(('Charges variables-Calculs auto'!BF$168-CONFIG!$D$7)/31,0)&gt;=ROUND('Charges variables (avancé)'!$K86,0),INDEX($C669:$BJ669,,COLUMN('Charges variables-Calculs auto'!BF$168)-COLUMN('Charges variables-Calculs auto'!$C$168)+1-'Charges variables (avancé)'!$K86),0)*'Charges variables (avancé)'!$AE86</f>
        <v>0</v>
      </c>
      <c r="BG698" s="341">
        <f>IF(ROUND(('Charges variables-Calculs auto'!BG$168-CONFIG!$D$7)/31,0)&gt;=ROUND('Charges variables (avancé)'!$K86,0),INDEX($C669:$BJ669,,COLUMN('Charges variables-Calculs auto'!BG$168)-COLUMN('Charges variables-Calculs auto'!$C$168)+1-'Charges variables (avancé)'!$K86),0)*'Charges variables (avancé)'!$AE86</f>
        <v>0</v>
      </c>
      <c r="BH698" s="341">
        <f>IF(ROUND(('Charges variables-Calculs auto'!BH$168-CONFIG!$D$7)/31,0)&gt;=ROUND('Charges variables (avancé)'!$K86,0),INDEX($C669:$BJ669,,COLUMN('Charges variables-Calculs auto'!BH$168)-COLUMN('Charges variables-Calculs auto'!$C$168)+1-'Charges variables (avancé)'!$K86),0)*'Charges variables (avancé)'!$AE86</f>
        <v>0</v>
      </c>
      <c r="BI698" s="341">
        <f>IF(ROUND(('Charges variables-Calculs auto'!BI$168-CONFIG!$D$7)/31,0)&gt;=ROUND('Charges variables (avancé)'!$K86,0),INDEX($C669:$BJ669,,COLUMN('Charges variables-Calculs auto'!BI$168)-COLUMN('Charges variables-Calculs auto'!$C$168)+1-'Charges variables (avancé)'!$K86),0)*'Charges variables (avancé)'!$AE86</f>
        <v>0</v>
      </c>
      <c r="BJ698" s="341">
        <f>IF(ROUND(('Charges variables-Calculs auto'!BJ$168-CONFIG!$D$7)/31,0)&gt;=ROUND('Charges variables (avancé)'!$K86,0),INDEX($C669:$BJ669,,COLUMN('Charges variables-Calculs auto'!BJ$168)-COLUMN('Charges variables-Calculs auto'!$C$168)+1-'Charges variables (avancé)'!$K86),0)*'Charges variables (avancé)'!$AE86</f>
        <v>0</v>
      </c>
    </row>
    <row r="699" spans="2:62" ht="15" customHeight="1">
      <c r="B699" s="366">
        <f>'Charges variables (avancé)'!$C$87</f>
        <v>0</v>
      </c>
      <c r="C699" s="341">
        <f>IF(ROUND(('Charges variables-Calculs auto'!C$168-CONFIG!$D$7)/31,0)&gt;=ROUND('Charges variables (avancé)'!$K87,0),INDEX($C670:$BJ670,,COLUMN('Charges variables-Calculs auto'!C$168)-COLUMN('Charges variables-Calculs auto'!$C$168)+1-'Charges variables (avancé)'!$K87),0)*'Charges variables (avancé)'!$E87</f>
        <v>0</v>
      </c>
      <c r="D699" s="341">
        <f>IF(ROUND(('Charges variables-Calculs auto'!D$168-CONFIG!$D$7)/31,0)&gt;=ROUND('Charges variables (avancé)'!$K87,0),INDEX($C670:$BJ670,,COLUMN('Charges variables-Calculs auto'!D$168)-COLUMN('Charges variables-Calculs auto'!$C$168)+1-'Charges variables (avancé)'!$K87),0)*'Charges variables (avancé)'!$E87</f>
        <v>0</v>
      </c>
      <c r="E699" s="341">
        <f>IF(ROUND(('Charges variables-Calculs auto'!E$168-CONFIG!$D$7)/31,0)&gt;=ROUND('Charges variables (avancé)'!$K87,0),INDEX($C670:$BJ670,,COLUMN('Charges variables-Calculs auto'!E$168)-COLUMN('Charges variables-Calculs auto'!$C$168)+1-'Charges variables (avancé)'!$K87),0)*'Charges variables (avancé)'!$E87</f>
        <v>0</v>
      </c>
      <c r="F699" s="341">
        <f>IF(ROUND(('Charges variables-Calculs auto'!F$168-CONFIG!$D$7)/31,0)&gt;=ROUND('Charges variables (avancé)'!$K87,0),INDEX($C670:$BJ670,,COLUMN('Charges variables-Calculs auto'!F$168)-COLUMN('Charges variables-Calculs auto'!$C$168)+1-'Charges variables (avancé)'!$K87),0)*'Charges variables (avancé)'!$E87</f>
        <v>0</v>
      </c>
      <c r="G699" s="341">
        <f>IF(ROUND(('Charges variables-Calculs auto'!G$168-CONFIG!$D$7)/31,0)&gt;=ROUND('Charges variables (avancé)'!$K87,0),INDEX($C670:$BJ670,,COLUMN('Charges variables-Calculs auto'!G$168)-COLUMN('Charges variables-Calculs auto'!$C$168)+1-'Charges variables (avancé)'!$K87),0)*'Charges variables (avancé)'!$E87</f>
        <v>0</v>
      </c>
      <c r="H699" s="341">
        <f>IF(ROUND(('Charges variables-Calculs auto'!H$168-CONFIG!$D$7)/31,0)&gt;=ROUND('Charges variables (avancé)'!$K87,0),INDEX($C670:$BJ670,,COLUMN('Charges variables-Calculs auto'!H$168)-COLUMN('Charges variables-Calculs auto'!$C$168)+1-'Charges variables (avancé)'!$K87),0)*'Charges variables (avancé)'!$E87</f>
        <v>0</v>
      </c>
      <c r="I699" s="341">
        <f>IF(ROUND(('Charges variables-Calculs auto'!I$168-CONFIG!$D$7)/31,0)&gt;=ROUND('Charges variables (avancé)'!$K87,0),INDEX($C670:$BJ670,,COLUMN('Charges variables-Calculs auto'!I$168)-COLUMN('Charges variables-Calculs auto'!$C$168)+1-'Charges variables (avancé)'!$K87),0)*'Charges variables (avancé)'!$E87</f>
        <v>0</v>
      </c>
      <c r="J699" s="341">
        <f>IF(ROUND(('Charges variables-Calculs auto'!J$168-CONFIG!$D$7)/31,0)&gt;=ROUND('Charges variables (avancé)'!$K87,0),INDEX($C670:$BJ670,,COLUMN('Charges variables-Calculs auto'!J$168)-COLUMN('Charges variables-Calculs auto'!$C$168)+1-'Charges variables (avancé)'!$K87),0)*'Charges variables (avancé)'!$E87</f>
        <v>0</v>
      </c>
      <c r="K699" s="341">
        <f>IF(ROUND(('Charges variables-Calculs auto'!K$168-CONFIG!$D$7)/31,0)&gt;=ROUND('Charges variables (avancé)'!$K87,0),INDEX($C670:$BJ670,,COLUMN('Charges variables-Calculs auto'!K$168)-COLUMN('Charges variables-Calculs auto'!$C$168)+1-'Charges variables (avancé)'!$K87),0)*'Charges variables (avancé)'!$E87</f>
        <v>0</v>
      </c>
      <c r="L699" s="341">
        <f>IF(ROUND(('Charges variables-Calculs auto'!L$168-CONFIG!$D$7)/31,0)&gt;=ROUND('Charges variables (avancé)'!$K87,0),INDEX($C670:$BJ670,,COLUMN('Charges variables-Calculs auto'!L$168)-COLUMN('Charges variables-Calculs auto'!$C$168)+1-'Charges variables (avancé)'!$K87),0)*'Charges variables (avancé)'!$E87</f>
        <v>0</v>
      </c>
      <c r="M699" s="341">
        <f>IF(ROUND(('Charges variables-Calculs auto'!M$168-CONFIG!$D$7)/31,0)&gt;=ROUND('Charges variables (avancé)'!$K87,0),INDEX($C670:$BJ670,,COLUMN('Charges variables-Calculs auto'!M$168)-COLUMN('Charges variables-Calculs auto'!$C$168)+1-'Charges variables (avancé)'!$K87),0)*'Charges variables (avancé)'!$E87</f>
        <v>0</v>
      </c>
      <c r="N699" s="341">
        <f>IF(ROUND(('Charges variables-Calculs auto'!N$168-CONFIG!$D$7)/31,0)&gt;=ROUND('Charges variables (avancé)'!$K87,0),INDEX($C670:$BJ670,,COLUMN('Charges variables-Calculs auto'!N$168)-COLUMN('Charges variables-Calculs auto'!$C$168)+1-'Charges variables (avancé)'!$K87),0)*'Charges variables (avancé)'!$E87</f>
        <v>0</v>
      </c>
      <c r="O699" s="341">
        <f>IF(ROUND(('Charges variables-Calculs auto'!O$168-CONFIG!$D$7)/31,0)&gt;=ROUND('Charges variables (avancé)'!$K87,0),INDEX($C670:$BJ670,,COLUMN('Charges variables-Calculs auto'!O$168)-COLUMN('Charges variables-Calculs auto'!$C$168)+1-'Charges variables (avancé)'!$K87),0)*'Charges variables (avancé)'!$Y87</f>
        <v>0</v>
      </c>
      <c r="P699" s="341">
        <f>IF(ROUND(('Charges variables-Calculs auto'!P$168-CONFIG!$D$7)/31,0)&gt;=ROUND('Charges variables (avancé)'!$K87,0),INDEX($C670:$BJ670,,COLUMN('Charges variables-Calculs auto'!P$168)-COLUMN('Charges variables-Calculs auto'!$C$168)+1-'Charges variables (avancé)'!$K87),0)*'Charges variables (avancé)'!$Y87</f>
        <v>0</v>
      </c>
      <c r="Q699" s="341">
        <f>IF(ROUND(('Charges variables-Calculs auto'!Q$168-CONFIG!$D$7)/31,0)&gt;=ROUND('Charges variables (avancé)'!$K87,0),INDEX($C670:$BJ670,,COLUMN('Charges variables-Calculs auto'!Q$168)-COLUMN('Charges variables-Calculs auto'!$C$168)+1-'Charges variables (avancé)'!$K87),0)*'Charges variables (avancé)'!$Y87</f>
        <v>0</v>
      </c>
      <c r="R699" s="341">
        <f>IF(ROUND(('Charges variables-Calculs auto'!R$168-CONFIG!$D$7)/31,0)&gt;=ROUND('Charges variables (avancé)'!$K87,0),INDEX($C670:$BJ670,,COLUMN('Charges variables-Calculs auto'!R$168)-COLUMN('Charges variables-Calculs auto'!$C$168)+1-'Charges variables (avancé)'!$K87),0)*'Charges variables (avancé)'!$Y87</f>
        <v>0</v>
      </c>
      <c r="S699" s="341">
        <f>IF(ROUND(('Charges variables-Calculs auto'!S$168-CONFIG!$D$7)/31,0)&gt;=ROUND('Charges variables (avancé)'!$K87,0),INDEX($C670:$BJ670,,COLUMN('Charges variables-Calculs auto'!S$168)-COLUMN('Charges variables-Calculs auto'!$C$168)+1-'Charges variables (avancé)'!$K87),0)*'Charges variables (avancé)'!$Y87</f>
        <v>0</v>
      </c>
      <c r="T699" s="341">
        <f>IF(ROUND(('Charges variables-Calculs auto'!T$168-CONFIG!$D$7)/31,0)&gt;=ROUND('Charges variables (avancé)'!$K87,0),INDEX($C670:$BJ670,,COLUMN('Charges variables-Calculs auto'!T$168)-COLUMN('Charges variables-Calculs auto'!$C$168)+1-'Charges variables (avancé)'!$K87),0)*'Charges variables (avancé)'!$Y87</f>
        <v>0</v>
      </c>
      <c r="U699" s="341">
        <f>IF(ROUND(('Charges variables-Calculs auto'!U$168-CONFIG!$D$7)/31,0)&gt;=ROUND('Charges variables (avancé)'!$K87,0),INDEX($C670:$BJ670,,COLUMN('Charges variables-Calculs auto'!U$168)-COLUMN('Charges variables-Calculs auto'!$C$168)+1-'Charges variables (avancé)'!$K87),0)*'Charges variables (avancé)'!$Y87</f>
        <v>0</v>
      </c>
      <c r="V699" s="341">
        <f>IF(ROUND(('Charges variables-Calculs auto'!V$168-CONFIG!$D$7)/31,0)&gt;=ROUND('Charges variables (avancé)'!$K87,0),INDEX($C670:$BJ670,,COLUMN('Charges variables-Calculs auto'!V$168)-COLUMN('Charges variables-Calculs auto'!$C$168)+1-'Charges variables (avancé)'!$K87),0)*'Charges variables (avancé)'!$Y87</f>
        <v>0</v>
      </c>
      <c r="W699" s="341">
        <f>IF(ROUND(('Charges variables-Calculs auto'!W$168-CONFIG!$D$7)/31,0)&gt;=ROUND('Charges variables (avancé)'!$K87,0),INDEX($C670:$BJ670,,COLUMN('Charges variables-Calculs auto'!W$168)-COLUMN('Charges variables-Calculs auto'!$C$168)+1-'Charges variables (avancé)'!$K87),0)*'Charges variables (avancé)'!$Y87</f>
        <v>0</v>
      </c>
      <c r="X699" s="341">
        <f>IF(ROUND(('Charges variables-Calculs auto'!X$168-CONFIG!$D$7)/31,0)&gt;=ROUND('Charges variables (avancé)'!$K87,0),INDEX($C670:$BJ670,,COLUMN('Charges variables-Calculs auto'!X$168)-COLUMN('Charges variables-Calculs auto'!$C$168)+1-'Charges variables (avancé)'!$K87),0)*'Charges variables (avancé)'!$Y87</f>
        <v>0</v>
      </c>
      <c r="Y699" s="341">
        <f>IF(ROUND(('Charges variables-Calculs auto'!Y$168-CONFIG!$D$7)/31,0)&gt;=ROUND('Charges variables (avancé)'!$K87,0),INDEX($C670:$BJ670,,COLUMN('Charges variables-Calculs auto'!Y$168)-COLUMN('Charges variables-Calculs auto'!$C$168)+1-'Charges variables (avancé)'!$K87),0)*'Charges variables (avancé)'!$Y87</f>
        <v>0</v>
      </c>
      <c r="Z699" s="341">
        <f>IF(ROUND(('Charges variables-Calculs auto'!Z$168-CONFIG!$D$7)/31,0)&gt;=ROUND('Charges variables (avancé)'!$K87,0),INDEX($C670:$BJ670,,COLUMN('Charges variables-Calculs auto'!Z$168)-COLUMN('Charges variables-Calculs auto'!$C$168)+1-'Charges variables (avancé)'!$K87),0)*'Charges variables (avancé)'!$Y87</f>
        <v>0</v>
      </c>
      <c r="AA699" s="341">
        <f>IF(ROUND(('Charges variables-Calculs auto'!AA$168-CONFIG!$D$7)/31,0)&gt;=ROUND('Charges variables (avancé)'!$K87,0),INDEX($C670:$BJ670,,COLUMN('Charges variables-Calculs auto'!AA$168)-COLUMN('Charges variables-Calculs auto'!$C$168)+1-'Charges variables (avancé)'!$K87),0)*'Charges variables (avancé)'!$AA87</f>
        <v>0</v>
      </c>
      <c r="AB699" s="341">
        <f>IF(ROUND(('Charges variables-Calculs auto'!AB$168-CONFIG!$D$7)/31,0)&gt;=ROUND('Charges variables (avancé)'!$K87,0),INDEX($C670:$BJ670,,COLUMN('Charges variables-Calculs auto'!AB$168)-COLUMN('Charges variables-Calculs auto'!$C$168)+1-'Charges variables (avancé)'!$K87),0)*'Charges variables (avancé)'!$AA87</f>
        <v>0</v>
      </c>
      <c r="AC699" s="341">
        <f>IF(ROUND(('Charges variables-Calculs auto'!AC$168-CONFIG!$D$7)/31,0)&gt;=ROUND('Charges variables (avancé)'!$K87,0),INDEX($C670:$BJ670,,COLUMN('Charges variables-Calculs auto'!AC$168)-COLUMN('Charges variables-Calculs auto'!$C$168)+1-'Charges variables (avancé)'!$K87),0)*'Charges variables (avancé)'!$AA87</f>
        <v>0</v>
      </c>
      <c r="AD699" s="341">
        <f>IF(ROUND(('Charges variables-Calculs auto'!AD$168-CONFIG!$D$7)/31,0)&gt;=ROUND('Charges variables (avancé)'!$K87,0),INDEX($C670:$BJ670,,COLUMN('Charges variables-Calculs auto'!AD$168)-COLUMN('Charges variables-Calculs auto'!$C$168)+1-'Charges variables (avancé)'!$K87),0)*'Charges variables (avancé)'!$AA87</f>
        <v>0</v>
      </c>
      <c r="AE699" s="341">
        <f>IF(ROUND(('Charges variables-Calculs auto'!AE$168-CONFIG!$D$7)/31,0)&gt;=ROUND('Charges variables (avancé)'!$K87,0),INDEX($C670:$BJ670,,COLUMN('Charges variables-Calculs auto'!AE$168)-COLUMN('Charges variables-Calculs auto'!$C$168)+1-'Charges variables (avancé)'!$K87),0)*'Charges variables (avancé)'!$AA87</f>
        <v>0</v>
      </c>
      <c r="AF699" s="341">
        <f>IF(ROUND(('Charges variables-Calculs auto'!AF$168-CONFIG!$D$7)/31,0)&gt;=ROUND('Charges variables (avancé)'!$K87,0),INDEX($C670:$BJ670,,COLUMN('Charges variables-Calculs auto'!AF$168)-COLUMN('Charges variables-Calculs auto'!$C$168)+1-'Charges variables (avancé)'!$K87),0)*'Charges variables (avancé)'!$AA87</f>
        <v>0</v>
      </c>
      <c r="AG699" s="341">
        <f>IF(ROUND(('Charges variables-Calculs auto'!AG$168-CONFIG!$D$7)/31,0)&gt;=ROUND('Charges variables (avancé)'!$K87,0),INDEX($C670:$BJ670,,COLUMN('Charges variables-Calculs auto'!AG$168)-COLUMN('Charges variables-Calculs auto'!$C$168)+1-'Charges variables (avancé)'!$K87),0)*'Charges variables (avancé)'!$AA87</f>
        <v>0</v>
      </c>
      <c r="AH699" s="341">
        <f>IF(ROUND(('Charges variables-Calculs auto'!AH$168-CONFIG!$D$7)/31,0)&gt;=ROUND('Charges variables (avancé)'!$K87,0),INDEX($C670:$BJ670,,COLUMN('Charges variables-Calculs auto'!AH$168)-COLUMN('Charges variables-Calculs auto'!$C$168)+1-'Charges variables (avancé)'!$K87),0)*'Charges variables (avancé)'!$AA87</f>
        <v>0</v>
      </c>
      <c r="AI699" s="341">
        <f>IF(ROUND(('Charges variables-Calculs auto'!AI$168-CONFIG!$D$7)/31,0)&gt;=ROUND('Charges variables (avancé)'!$K87,0),INDEX($C670:$BJ670,,COLUMN('Charges variables-Calculs auto'!AI$168)-COLUMN('Charges variables-Calculs auto'!$C$168)+1-'Charges variables (avancé)'!$K87),0)*'Charges variables (avancé)'!$AA87</f>
        <v>0</v>
      </c>
      <c r="AJ699" s="341">
        <f>IF(ROUND(('Charges variables-Calculs auto'!AJ$168-CONFIG!$D$7)/31,0)&gt;=ROUND('Charges variables (avancé)'!$K87,0),INDEX($C670:$BJ670,,COLUMN('Charges variables-Calculs auto'!AJ$168)-COLUMN('Charges variables-Calculs auto'!$C$168)+1-'Charges variables (avancé)'!$K87),0)*'Charges variables (avancé)'!$AA87</f>
        <v>0</v>
      </c>
      <c r="AK699" s="341">
        <f>IF(ROUND(('Charges variables-Calculs auto'!AK$168-CONFIG!$D$7)/31,0)&gt;=ROUND('Charges variables (avancé)'!$K87,0),INDEX($C670:$BJ670,,COLUMN('Charges variables-Calculs auto'!AK$168)-COLUMN('Charges variables-Calculs auto'!$C$168)+1-'Charges variables (avancé)'!$K87),0)*'Charges variables (avancé)'!$AA87</f>
        <v>0</v>
      </c>
      <c r="AL699" s="341">
        <f>IF(ROUND(('Charges variables-Calculs auto'!AL$168-CONFIG!$D$7)/31,0)&gt;=ROUND('Charges variables (avancé)'!$K87,0),INDEX($C670:$BJ670,,COLUMN('Charges variables-Calculs auto'!AL$168)-COLUMN('Charges variables-Calculs auto'!$C$168)+1-'Charges variables (avancé)'!$K87),0)*'Charges variables (avancé)'!$AA87</f>
        <v>0</v>
      </c>
      <c r="AM699" s="341">
        <f>IF(ROUND(('Charges variables-Calculs auto'!AM$168-CONFIG!$D$7)/31,0)&gt;=ROUND('Charges variables (avancé)'!$K87,0),INDEX($C670:$BJ670,,COLUMN('Charges variables-Calculs auto'!AM$168)-COLUMN('Charges variables-Calculs auto'!$C$168)+1-'Charges variables (avancé)'!$K87),0)*'Charges variables (avancé)'!$AC87</f>
        <v>0</v>
      </c>
      <c r="AN699" s="341">
        <f>IF(ROUND(('Charges variables-Calculs auto'!AN$168-CONFIG!$D$7)/31,0)&gt;=ROUND('Charges variables (avancé)'!$K87,0),INDEX($C670:$BJ670,,COLUMN('Charges variables-Calculs auto'!AN$168)-COLUMN('Charges variables-Calculs auto'!$C$168)+1-'Charges variables (avancé)'!$K87),0)*'Charges variables (avancé)'!$AC87</f>
        <v>0</v>
      </c>
      <c r="AO699" s="341">
        <f>IF(ROUND(('Charges variables-Calculs auto'!AO$168-CONFIG!$D$7)/31,0)&gt;=ROUND('Charges variables (avancé)'!$K87,0),INDEX($C670:$BJ670,,COLUMN('Charges variables-Calculs auto'!AO$168)-COLUMN('Charges variables-Calculs auto'!$C$168)+1-'Charges variables (avancé)'!$K87),0)*'Charges variables (avancé)'!$AC87</f>
        <v>0</v>
      </c>
      <c r="AP699" s="341">
        <f>IF(ROUND(('Charges variables-Calculs auto'!AP$168-CONFIG!$D$7)/31,0)&gt;=ROUND('Charges variables (avancé)'!$K87,0),INDEX($C670:$BJ670,,COLUMN('Charges variables-Calculs auto'!AP$168)-COLUMN('Charges variables-Calculs auto'!$C$168)+1-'Charges variables (avancé)'!$K87),0)*'Charges variables (avancé)'!$AC87</f>
        <v>0</v>
      </c>
      <c r="AQ699" s="341">
        <f>IF(ROUND(('Charges variables-Calculs auto'!AQ$168-CONFIG!$D$7)/31,0)&gt;=ROUND('Charges variables (avancé)'!$K87,0),INDEX($C670:$BJ670,,COLUMN('Charges variables-Calculs auto'!AQ$168)-COLUMN('Charges variables-Calculs auto'!$C$168)+1-'Charges variables (avancé)'!$K87),0)*'Charges variables (avancé)'!$AC87</f>
        <v>0</v>
      </c>
      <c r="AR699" s="341">
        <f>IF(ROUND(('Charges variables-Calculs auto'!AR$168-CONFIG!$D$7)/31,0)&gt;=ROUND('Charges variables (avancé)'!$K87,0),INDEX($C670:$BJ670,,COLUMN('Charges variables-Calculs auto'!AR$168)-COLUMN('Charges variables-Calculs auto'!$C$168)+1-'Charges variables (avancé)'!$K87),0)*'Charges variables (avancé)'!$AC87</f>
        <v>0</v>
      </c>
      <c r="AS699" s="341">
        <f>IF(ROUND(('Charges variables-Calculs auto'!AS$168-CONFIG!$D$7)/31,0)&gt;=ROUND('Charges variables (avancé)'!$K87,0),INDEX($C670:$BJ670,,COLUMN('Charges variables-Calculs auto'!AS$168)-COLUMN('Charges variables-Calculs auto'!$C$168)+1-'Charges variables (avancé)'!$K87),0)*'Charges variables (avancé)'!$AC87</f>
        <v>0</v>
      </c>
      <c r="AT699" s="341">
        <f>IF(ROUND(('Charges variables-Calculs auto'!AT$168-CONFIG!$D$7)/31,0)&gt;=ROUND('Charges variables (avancé)'!$K87,0),INDEX($C670:$BJ670,,COLUMN('Charges variables-Calculs auto'!AT$168)-COLUMN('Charges variables-Calculs auto'!$C$168)+1-'Charges variables (avancé)'!$K87),0)*'Charges variables (avancé)'!$AC87</f>
        <v>0</v>
      </c>
      <c r="AU699" s="341">
        <f>IF(ROUND(('Charges variables-Calculs auto'!AU$168-CONFIG!$D$7)/31,0)&gt;=ROUND('Charges variables (avancé)'!$K87,0),INDEX($C670:$BJ670,,COLUMN('Charges variables-Calculs auto'!AU$168)-COLUMN('Charges variables-Calculs auto'!$C$168)+1-'Charges variables (avancé)'!$K87),0)*'Charges variables (avancé)'!$AC87</f>
        <v>0</v>
      </c>
      <c r="AV699" s="341">
        <f>IF(ROUND(('Charges variables-Calculs auto'!AV$168-CONFIG!$D$7)/31,0)&gt;=ROUND('Charges variables (avancé)'!$K87,0),INDEX($C670:$BJ670,,COLUMN('Charges variables-Calculs auto'!AV$168)-COLUMN('Charges variables-Calculs auto'!$C$168)+1-'Charges variables (avancé)'!$K87),0)*'Charges variables (avancé)'!$AC87</f>
        <v>0</v>
      </c>
      <c r="AW699" s="341">
        <f>IF(ROUND(('Charges variables-Calculs auto'!AW$168-CONFIG!$D$7)/31,0)&gt;=ROUND('Charges variables (avancé)'!$K87,0),INDEX($C670:$BJ670,,COLUMN('Charges variables-Calculs auto'!AW$168)-COLUMN('Charges variables-Calculs auto'!$C$168)+1-'Charges variables (avancé)'!$K87),0)*'Charges variables (avancé)'!$AC87</f>
        <v>0</v>
      </c>
      <c r="AX699" s="341">
        <f>IF(ROUND(('Charges variables-Calculs auto'!AX$168-CONFIG!$D$7)/31,0)&gt;=ROUND('Charges variables (avancé)'!$K87,0),INDEX($C670:$BJ670,,COLUMN('Charges variables-Calculs auto'!AX$168)-COLUMN('Charges variables-Calculs auto'!$C$168)+1-'Charges variables (avancé)'!$K87),0)*'Charges variables (avancé)'!$AC87</f>
        <v>0</v>
      </c>
      <c r="AY699" s="341">
        <f>IF(ROUND(('Charges variables-Calculs auto'!AY$168-CONFIG!$D$7)/31,0)&gt;=ROUND('Charges variables (avancé)'!$K87,0),INDEX($C670:$BJ670,,COLUMN('Charges variables-Calculs auto'!AY$168)-COLUMN('Charges variables-Calculs auto'!$C$168)+1-'Charges variables (avancé)'!$K87),0)*'Charges variables (avancé)'!$AE87</f>
        <v>0</v>
      </c>
      <c r="AZ699" s="341">
        <f>IF(ROUND(('Charges variables-Calculs auto'!AZ$168-CONFIG!$D$7)/31,0)&gt;=ROUND('Charges variables (avancé)'!$K87,0),INDEX($C670:$BJ670,,COLUMN('Charges variables-Calculs auto'!AZ$168)-COLUMN('Charges variables-Calculs auto'!$C$168)+1-'Charges variables (avancé)'!$K87),0)*'Charges variables (avancé)'!$AE87</f>
        <v>0</v>
      </c>
      <c r="BA699" s="341">
        <f>IF(ROUND(('Charges variables-Calculs auto'!BA$168-CONFIG!$D$7)/31,0)&gt;=ROUND('Charges variables (avancé)'!$K87,0),INDEX($C670:$BJ670,,COLUMN('Charges variables-Calculs auto'!BA$168)-COLUMN('Charges variables-Calculs auto'!$C$168)+1-'Charges variables (avancé)'!$K87),0)*'Charges variables (avancé)'!$AE87</f>
        <v>0</v>
      </c>
      <c r="BB699" s="341">
        <f>IF(ROUND(('Charges variables-Calculs auto'!BB$168-CONFIG!$D$7)/31,0)&gt;=ROUND('Charges variables (avancé)'!$K87,0),INDEX($C670:$BJ670,,COLUMN('Charges variables-Calculs auto'!BB$168)-COLUMN('Charges variables-Calculs auto'!$C$168)+1-'Charges variables (avancé)'!$K87),0)*'Charges variables (avancé)'!$AE87</f>
        <v>0</v>
      </c>
      <c r="BC699" s="341">
        <f>IF(ROUND(('Charges variables-Calculs auto'!BC$168-CONFIG!$D$7)/31,0)&gt;=ROUND('Charges variables (avancé)'!$K87,0),INDEX($C670:$BJ670,,COLUMN('Charges variables-Calculs auto'!BC$168)-COLUMN('Charges variables-Calculs auto'!$C$168)+1-'Charges variables (avancé)'!$K87),0)*'Charges variables (avancé)'!$AE87</f>
        <v>0</v>
      </c>
      <c r="BD699" s="341">
        <f>IF(ROUND(('Charges variables-Calculs auto'!BD$168-CONFIG!$D$7)/31,0)&gt;=ROUND('Charges variables (avancé)'!$K87,0),INDEX($C670:$BJ670,,COLUMN('Charges variables-Calculs auto'!BD$168)-COLUMN('Charges variables-Calculs auto'!$C$168)+1-'Charges variables (avancé)'!$K87),0)*'Charges variables (avancé)'!$AE87</f>
        <v>0</v>
      </c>
      <c r="BE699" s="341">
        <f>IF(ROUND(('Charges variables-Calculs auto'!BE$168-CONFIG!$D$7)/31,0)&gt;=ROUND('Charges variables (avancé)'!$K87,0),INDEX($C670:$BJ670,,COLUMN('Charges variables-Calculs auto'!BE$168)-COLUMN('Charges variables-Calculs auto'!$C$168)+1-'Charges variables (avancé)'!$K87),0)*'Charges variables (avancé)'!$AE87</f>
        <v>0</v>
      </c>
      <c r="BF699" s="341">
        <f>IF(ROUND(('Charges variables-Calculs auto'!BF$168-CONFIG!$D$7)/31,0)&gt;=ROUND('Charges variables (avancé)'!$K87,0),INDEX($C670:$BJ670,,COLUMN('Charges variables-Calculs auto'!BF$168)-COLUMN('Charges variables-Calculs auto'!$C$168)+1-'Charges variables (avancé)'!$K87),0)*'Charges variables (avancé)'!$AE87</f>
        <v>0</v>
      </c>
      <c r="BG699" s="341">
        <f>IF(ROUND(('Charges variables-Calculs auto'!BG$168-CONFIG!$D$7)/31,0)&gt;=ROUND('Charges variables (avancé)'!$K87,0),INDEX($C670:$BJ670,,COLUMN('Charges variables-Calculs auto'!BG$168)-COLUMN('Charges variables-Calculs auto'!$C$168)+1-'Charges variables (avancé)'!$K87),0)*'Charges variables (avancé)'!$AE87</f>
        <v>0</v>
      </c>
      <c r="BH699" s="341">
        <f>IF(ROUND(('Charges variables-Calculs auto'!BH$168-CONFIG!$D$7)/31,0)&gt;=ROUND('Charges variables (avancé)'!$K87,0),INDEX($C670:$BJ670,,COLUMN('Charges variables-Calculs auto'!BH$168)-COLUMN('Charges variables-Calculs auto'!$C$168)+1-'Charges variables (avancé)'!$K87),0)*'Charges variables (avancé)'!$AE87</f>
        <v>0</v>
      </c>
      <c r="BI699" s="341">
        <f>IF(ROUND(('Charges variables-Calculs auto'!BI$168-CONFIG!$D$7)/31,0)&gt;=ROUND('Charges variables (avancé)'!$K87,0),INDEX($C670:$BJ670,,COLUMN('Charges variables-Calculs auto'!BI$168)-COLUMN('Charges variables-Calculs auto'!$C$168)+1-'Charges variables (avancé)'!$K87),0)*'Charges variables (avancé)'!$AE87</f>
        <v>0</v>
      </c>
      <c r="BJ699" s="341">
        <f>IF(ROUND(('Charges variables-Calculs auto'!BJ$168-CONFIG!$D$7)/31,0)&gt;=ROUND('Charges variables (avancé)'!$K87,0),INDEX($C670:$BJ670,,COLUMN('Charges variables-Calculs auto'!BJ$168)-COLUMN('Charges variables-Calculs auto'!$C$168)+1-'Charges variables (avancé)'!$K87),0)*'Charges variables (avancé)'!$AE87</f>
        <v>0</v>
      </c>
    </row>
    <row r="700" spans="2:62" ht="15" customHeight="1">
      <c r="B700" s="366">
        <f>'Charges variables (avancé)'!$C$88</f>
        <v>0</v>
      </c>
      <c r="C700" s="341">
        <f>IF(ROUND(('Charges variables-Calculs auto'!C$168-CONFIG!$D$7)/31,0)&gt;=ROUND('Charges variables (avancé)'!$K88,0),INDEX($C671:$BJ671,,COLUMN('Charges variables-Calculs auto'!C$168)-COLUMN('Charges variables-Calculs auto'!$C$168)+1-'Charges variables (avancé)'!$K88),0)*'Charges variables (avancé)'!$E88</f>
        <v>0</v>
      </c>
      <c r="D700" s="341">
        <f>IF(ROUND(('Charges variables-Calculs auto'!D$168-CONFIG!$D$7)/31,0)&gt;=ROUND('Charges variables (avancé)'!$K88,0),INDEX($C671:$BJ671,,COLUMN('Charges variables-Calculs auto'!D$168)-COLUMN('Charges variables-Calculs auto'!$C$168)+1-'Charges variables (avancé)'!$K88),0)*'Charges variables (avancé)'!$E88</f>
        <v>0</v>
      </c>
      <c r="E700" s="341">
        <f>IF(ROUND(('Charges variables-Calculs auto'!E$168-CONFIG!$D$7)/31,0)&gt;=ROUND('Charges variables (avancé)'!$K88,0),INDEX($C671:$BJ671,,COLUMN('Charges variables-Calculs auto'!E$168)-COLUMN('Charges variables-Calculs auto'!$C$168)+1-'Charges variables (avancé)'!$K88),0)*'Charges variables (avancé)'!$E88</f>
        <v>0</v>
      </c>
      <c r="F700" s="341">
        <f>IF(ROUND(('Charges variables-Calculs auto'!F$168-CONFIG!$D$7)/31,0)&gt;=ROUND('Charges variables (avancé)'!$K88,0),INDEX($C671:$BJ671,,COLUMN('Charges variables-Calculs auto'!F$168)-COLUMN('Charges variables-Calculs auto'!$C$168)+1-'Charges variables (avancé)'!$K88),0)*'Charges variables (avancé)'!$E88</f>
        <v>0</v>
      </c>
      <c r="G700" s="341">
        <f>IF(ROUND(('Charges variables-Calculs auto'!G$168-CONFIG!$D$7)/31,0)&gt;=ROUND('Charges variables (avancé)'!$K88,0),INDEX($C671:$BJ671,,COLUMN('Charges variables-Calculs auto'!G$168)-COLUMN('Charges variables-Calculs auto'!$C$168)+1-'Charges variables (avancé)'!$K88),0)*'Charges variables (avancé)'!$E88</f>
        <v>0</v>
      </c>
      <c r="H700" s="341">
        <f>IF(ROUND(('Charges variables-Calculs auto'!H$168-CONFIG!$D$7)/31,0)&gt;=ROUND('Charges variables (avancé)'!$K88,0),INDEX($C671:$BJ671,,COLUMN('Charges variables-Calculs auto'!H$168)-COLUMN('Charges variables-Calculs auto'!$C$168)+1-'Charges variables (avancé)'!$K88),0)*'Charges variables (avancé)'!$E88</f>
        <v>0</v>
      </c>
      <c r="I700" s="341">
        <f>IF(ROUND(('Charges variables-Calculs auto'!I$168-CONFIG!$D$7)/31,0)&gt;=ROUND('Charges variables (avancé)'!$K88,0),INDEX($C671:$BJ671,,COLUMN('Charges variables-Calculs auto'!I$168)-COLUMN('Charges variables-Calculs auto'!$C$168)+1-'Charges variables (avancé)'!$K88),0)*'Charges variables (avancé)'!$E88</f>
        <v>0</v>
      </c>
      <c r="J700" s="341">
        <f>IF(ROUND(('Charges variables-Calculs auto'!J$168-CONFIG!$D$7)/31,0)&gt;=ROUND('Charges variables (avancé)'!$K88,0),INDEX($C671:$BJ671,,COLUMN('Charges variables-Calculs auto'!J$168)-COLUMN('Charges variables-Calculs auto'!$C$168)+1-'Charges variables (avancé)'!$K88),0)*'Charges variables (avancé)'!$E88</f>
        <v>0</v>
      </c>
      <c r="K700" s="341">
        <f>IF(ROUND(('Charges variables-Calculs auto'!K$168-CONFIG!$D$7)/31,0)&gt;=ROUND('Charges variables (avancé)'!$K88,0),INDEX($C671:$BJ671,,COLUMN('Charges variables-Calculs auto'!K$168)-COLUMN('Charges variables-Calculs auto'!$C$168)+1-'Charges variables (avancé)'!$K88),0)*'Charges variables (avancé)'!$E88</f>
        <v>0</v>
      </c>
      <c r="L700" s="341">
        <f>IF(ROUND(('Charges variables-Calculs auto'!L$168-CONFIG!$D$7)/31,0)&gt;=ROUND('Charges variables (avancé)'!$K88,0),INDEX($C671:$BJ671,,COLUMN('Charges variables-Calculs auto'!L$168)-COLUMN('Charges variables-Calculs auto'!$C$168)+1-'Charges variables (avancé)'!$K88),0)*'Charges variables (avancé)'!$E88</f>
        <v>0</v>
      </c>
      <c r="M700" s="341">
        <f>IF(ROUND(('Charges variables-Calculs auto'!M$168-CONFIG!$D$7)/31,0)&gt;=ROUND('Charges variables (avancé)'!$K88,0),INDEX($C671:$BJ671,,COLUMN('Charges variables-Calculs auto'!M$168)-COLUMN('Charges variables-Calculs auto'!$C$168)+1-'Charges variables (avancé)'!$K88),0)*'Charges variables (avancé)'!$E88</f>
        <v>0</v>
      </c>
      <c r="N700" s="341">
        <f>IF(ROUND(('Charges variables-Calculs auto'!N$168-CONFIG!$D$7)/31,0)&gt;=ROUND('Charges variables (avancé)'!$K88,0),INDEX($C671:$BJ671,,COLUMN('Charges variables-Calculs auto'!N$168)-COLUMN('Charges variables-Calculs auto'!$C$168)+1-'Charges variables (avancé)'!$K88),0)*'Charges variables (avancé)'!$E88</f>
        <v>0</v>
      </c>
      <c r="O700" s="341">
        <f>IF(ROUND(('Charges variables-Calculs auto'!O$168-CONFIG!$D$7)/31,0)&gt;=ROUND('Charges variables (avancé)'!$K88,0),INDEX($C671:$BJ671,,COLUMN('Charges variables-Calculs auto'!O$168)-COLUMN('Charges variables-Calculs auto'!$C$168)+1-'Charges variables (avancé)'!$K88),0)*'Charges variables (avancé)'!$Y88</f>
        <v>0</v>
      </c>
      <c r="P700" s="341">
        <f>IF(ROUND(('Charges variables-Calculs auto'!P$168-CONFIG!$D$7)/31,0)&gt;=ROUND('Charges variables (avancé)'!$K88,0),INDEX($C671:$BJ671,,COLUMN('Charges variables-Calculs auto'!P$168)-COLUMN('Charges variables-Calculs auto'!$C$168)+1-'Charges variables (avancé)'!$K88),0)*'Charges variables (avancé)'!$Y88</f>
        <v>0</v>
      </c>
      <c r="Q700" s="341">
        <f>IF(ROUND(('Charges variables-Calculs auto'!Q$168-CONFIG!$D$7)/31,0)&gt;=ROUND('Charges variables (avancé)'!$K88,0),INDEX($C671:$BJ671,,COLUMN('Charges variables-Calculs auto'!Q$168)-COLUMN('Charges variables-Calculs auto'!$C$168)+1-'Charges variables (avancé)'!$K88),0)*'Charges variables (avancé)'!$Y88</f>
        <v>0</v>
      </c>
      <c r="R700" s="341">
        <f>IF(ROUND(('Charges variables-Calculs auto'!R$168-CONFIG!$D$7)/31,0)&gt;=ROUND('Charges variables (avancé)'!$K88,0),INDEX($C671:$BJ671,,COLUMN('Charges variables-Calculs auto'!R$168)-COLUMN('Charges variables-Calculs auto'!$C$168)+1-'Charges variables (avancé)'!$K88),0)*'Charges variables (avancé)'!$Y88</f>
        <v>0</v>
      </c>
      <c r="S700" s="341">
        <f>IF(ROUND(('Charges variables-Calculs auto'!S$168-CONFIG!$D$7)/31,0)&gt;=ROUND('Charges variables (avancé)'!$K88,0),INDEX($C671:$BJ671,,COLUMN('Charges variables-Calculs auto'!S$168)-COLUMN('Charges variables-Calculs auto'!$C$168)+1-'Charges variables (avancé)'!$K88),0)*'Charges variables (avancé)'!$Y88</f>
        <v>0</v>
      </c>
      <c r="T700" s="341">
        <f>IF(ROUND(('Charges variables-Calculs auto'!T$168-CONFIG!$D$7)/31,0)&gt;=ROUND('Charges variables (avancé)'!$K88,0),INDEX($C671:$BJ671,,COLUMN('Charges variables-Calculs auto'!T$168)-COLUMN('Charges variables-Calculs auto'!$C$168)+1-'Charges variables (avancé)'!$K88),0)*'Charges variables (avancé)'!$Y88</f>
        <v>0</v>
      </c>
      <c r="U700" s="341">
        <f>IF(ROUND(('Charges variables-Calculs auto'!U$168-CONFIG!$D$7)/31,0)&gt;=ROUND('Charges variables (avancé)'!$K88,0),INDEX($C671:$BJ671,,COLUMN('Charges variables-Calculs auto'!U$168)-COLUMN('Charges variables-Calculs auto'!$C$168)+1-'Charges variables (avancé)'!$K88),0)*'Charges variables (avancé)'!$Y88</f>
        <v>0</v>
      </c>
      <c r="V700" s="341">
        <f>IF(ROUND(('Charges variables-Calculs auto'!V$168-CONFIG!$D$7)/31,0)&gt;=ROUND('Charges variables (avancé)'!$K88,0),INDEX($C671:$BJ671,,COLUMN('Charges variables-Calculs auto'!V$168)-COLUMN('Charges variables-Calculs auto'!$C$168)+1-'Charges variables (avancé)'!$K88),0)*'Charges variables (avancé)'!$Y88</f>
        <v>0</v>
      </c>
      <c r="W700" s="341">
        <f>IF(ROUND(('Charges variables-Calculs auto'!W$168-CONFIG!$D$7)/31,0)&gt;=ROUND('Charges variables (avancé)'!$K88,0),INDEX($C671:$BJ671,,COLUMN('Charges variables-Calculs auto'!W$168)-COLUMN('Charges variables-Calculs auto'!$C$168)+1-'Charges variables (avancé)'!$K88),0)*'Charges variables (avancé)'!$Y88</f>
        <v>0</v>
      </c>
      <c r="X700" s="341">
        <f>IF(ROUND(('Charges variables-Calculs auto'!X$168-CONFIG!$D$7)/31,0)&gt;=ROUND('Charges variables (avancé)'!$K88,0),INDEX($C671:$BJ671,,COLUMN('Charges variables-Calculs auto'!X$168)-COLUMN('Charges variables-Calculs auto'!$C$168)+1-'Charges variables (avancé)'!$K88),0)*'Charges variables (avancé)'!$Y88</f>
        <v>0</v>
      </c>
      <c r="Y700" s="341">
        <f>IF(ROUND(('Charges variables-Calculs auto'!Y$168-CONFIG!$D$7)/31,0)&gt;=ROUND('Charges variables (avancé)'!$K88,0),INDEX($C671:$BJ671,,COLUMN('Charges variables-Calculs auto'!Y$168)-COLUMN('Charges variables-Calculs auto'!$C$168)+1-'Charges variables (avancé)'!$K88),0)*'Charges variables (avancé)'!$Y88</f>
        <v>0</v>
      </c>
      <c r="Z700" s="341">
        <f>IF(ROUND(('Charges variables-Calculs auto'!Z$168-CONFIG!$D$7)/31,0)&gt;=ROUND('Charges variables (avancé)'!$K88,0),INDEX($C671:$BJ671,,COLUMN('Charges variables-Calculs auto'!Z$168)-COLUMN('Charges variables-Calculs auto'!$C$168)+1-'Charges variables (avancé)'!$K88),0)*'Charges variables (avancé)'!$Y88</f>
        <v>0</v>
      </c>
      <c r="AA700" s="341">
        <f>IF(ROUND(('Charges variables-Calculs auto'!AA$168-CONFIG!$D$7)/31,0)&gt;=ROUND('Charges variables (avancé)'!$K88,0),INDEX($C671:$BJ671,,COLUMN('Charges variables-Calculs auto'!AA$168)-COLUMN('Charges variables-Calculs auto'!$C$168)+1-'Charges variables (avancé)'!$K88),0)*'Charges variables (avancé)'!$AA88</f>
        <v>0</v>
      </c>
      <c r="AB700" s="341">
        <f>IF(ROUND(('Charges variables-Calculs auto'!AB$168-CONFIG!$D$7)/31,0)&gt;=ROUND('Charges variables (avancé)'!$K88,0),INDEX($C671:$BJ671,,COLUMN('Charges variables-Calculs auto'!AB$168)-COLUMN('Charges variables-Calculs auto'!$C$168)+1-'Charges variables (avancé)'!$K88),0)*'Charges variables (avancé)'!$AA88</f>
        <v>0</v>
      </c>
      <c r="AC700" s="341">
        <f>IF(ROUND(('Charges variables-Calculs auto'!AC$168-CONFIG!$D$7)/31,0)&gt;=ROUND('Charges variables (avancé)'!$K88,0),INDEX($C671:$BJ671,,COLUMN('Charges variables-Calculs auto'!AC$168)-COLUMN('Charges variables-Calculs auto'!$C$168)+1-'Charges variables (avancé)'!$K88),0)*'Charges variables (avancé)'!$AA88</f>
        <v>0</v>
      </c>
      <c r="AD700" s="341">
        <f>IF(ROUND(('Charges variables-Calculs auto'!AD$168-CONFIG!$D$7)/31,0)&gt;=ROUND('Charges variables (avancé)'!$K88,0),INDEX($C671:$BJ671,,COLUMN('Charges variables-Calculs auto'!AD$168)-COLUMN('Charges variables-Calculs auto'!$C$168)+1-'Charges variables (avancé)'!$K88),0)*'Charges variables (avancé)'!$AA88</f>
        <v>0</v>
      </c>
      <c r="AE700" s="341">
        <f>IF(ROUND(('Charges variables-Calculs auto'!AE$168-CONFIG!$D$7)/31,0)&gt;=ROUND('Charges variables (avancé)'!$K88,0),INDEX($C671:$BJ671,,COLUMN('Charges variables-Calculs auto'!AE$168)-COLUMN('Charges variables-Calculs auto'!$C$168)+1-'Charges variables (avancé)'!$K88),0)*'Charges variables (avancé)'!$AA88</f>
        <v>0</v>
      </c>
      <c r="AF700" s="341">
        <f>IF(ROUND(('Charges variables-Calculs auto'!AF$168-CONFIG!$D$7)/31,0)&gt;=ROUND('Charges variables (avancé)'!$K88,0),INDEX($C671:$BJ671,,COLUMN('Charges variables-Calculs auto'!AF$168)-COLUMN('Charges variables-Calculs auto'!$C$168)+1-'Charges variables (avancé)'!$K88),0)*'Charges variables (avancé)'!$AA88</f>
        <v>0</v>
      </c>
      <c r="AG700" s="341">
        <f>IF(ROUND(('Charges variables-Calculs auto'!AG$168-CONFIG!$D$7)/31,0)&gt;=ROUND('Charges variables (avancé)'!$K88,0),INDEX($C671:$BJ671,,COLUMN('Charges variables-Calculs auto'!AG$168)-COLUMN('Charges variables-Calculs auto'!$C$168)+1-'Charges variables (avancé)'!$K88),0)*'Charges variables (avancé)'!$AA88</f>
        <v>0</v>
      </c>
      <c r="AH700" s="341">
        <f>IF(ROUND(('Charges variables-Calculs auto'!AH$168-CONFIG!$D$7)/31,0)&gt;=ROUND('Charges variables (avancé)'!$K88,0),INDEX($C671:$BJ671,,COLUMN('Charges variables-Calculs auto'!AH$168)-COLUMN('Charges variables-Calculs auto'!$C$168)+1-'Charges variables (avancé)'!$K88),0)*'Charges variables (avancé)'!$AA88</f>
        <v>0</v>
      </c>
      <c r="AI700" s="341">
        <f>IF(ROUND(('Charges variables-Calculs auto'!AI$168-CONFIG!$D$7)/31,0)&gt;=ROUND('Charges variables (avancé)'!$K88,0),INDEX($C671:$BJ671,,COLUMN('Charges variables-Calculs auto'!AI$168)-COLUMN('Charges variables-Calculs auto'!$C$168)+1-'Charges variables (avancé)'!$K88),0)*'Charges variables (avancé)'!$AA88</f>
        <v>0</v>
      </c>
      <c r="AJ700" s="341">
        <f>IF(ROUND(('Charges variables-Calculs auto'!AJ$168-CONFIG!$D$7)/31,0)&gt;=ROUND('Charges variables (avancé)'!$K88,0),INDEX($C671:$BJ671,,COLUMN('Charges variables-Calculs auto'!AJ$168)-COLUMN('Charges variables-Calculs auto'!$C$168)+1-'Charges variables (avancé)'!$K88),0)*'Charges variables (avancé)'!$AA88</f>
        <v>0</v>
      </c>
      <c r="AK700" s="341">
        <f>IF(ROUND(('Charges variables-Calculs auto'!AK$168-CONFIG!$D$7)/31,0)&gt;=ROUND('Charges variables (avancé)'!$K88,0),INDEX($C671:$BJ671,,COLUMN('Charges variables-Calculs auto'!AK$168)-COLUMN('Charges variables-Calculs auto'!$C$168)+1-'Charges variables (avancé)'!$K88),0)*'Charges variables (avancé)'!$AA88</f>
        <v>0</v>
      </c>
      <c r="AL700" s="341">
        <f>IF(ROUND(('Charges variables-Calculs auto'!AL$168-CONFIG!$D$7)/31,0)&gt;=ROUND('Charges variables (avancé)'!$K88,0),INDEX($C671:$BJ671,,COLUMN('Charges variables-Calculs auto'!AL$168)-COLUMN('Charges variables-Calculs auto'!$C$168)+1-'Charges variables (avancé)'!$K88),0)*'Charges variables (avancé)'!$AA88</f>
        <v>0</v>
      </c>
      <c r="AM700" s="341">
        <f>IF(ROUND(('Charges variables-Calculs auto'!AM$168-CONFIG!$D$7)/31,0)&gt;=ROUND('Charges variables (avancé)'!$K88,0),INDEX($C671:$BJ671,,COLUMN('Charges variables-Calculs auto'!AM$168)-COLUMN('Charges variables-Calculs auto'!$C$168)+1-'Charges variables (avancé)'!$K88),0)*'Charges variables (avancé)'!$AC88</f>
        <v>0</v>
      </c>
      <c r="AN700" s="341">
        <f>IF(ROUND(('Charges variables-Calculs auto'!AN$168-CONFIG!$D$7)/31,0)&gt;=ROUND('Charges variables (avancé)'!$K88,0),INDEX($C671:$BJ671,,COLUMN('Charges variables-Calculs auto'!AN$168)-COLUMN('Charges variables-Calculs auto'!$C$168)+1-'Charges variables (avancé)'!$K88),0)*'Charges variables (avancé)'!$AC88</f>
        <v>0</v>
      </c>
      <c r="AO700" s="341">
        <f>IF(ROUND(('Charges variables-Calculs auto'!AO$168-CONFIG!$D$7)/31,0)&gt;=ROUND('Charges variables (avancé)'!$K88,0),INDEX($C671:$BJ671,,COLUMN('Charges variables-Calculs auto'!AO$168)-COLUMN('Charges variables-Calculs auto'!$C$168)+1-'Charges variables (avancé)'!$K88),0)*'Charges variables (avancé)'!$AC88</f>
        <v>0</v>
      </c>
      <c r="AP700" s="341">
        <f>IF(ROUND(('Charges variables-Calculs auto'!AP$168-CONFIG!$D$7)/31,0)&gt;=ROUND('Charges variables (avancé)'!$K88,0),INDEX($C671:$BJ671,,COLUMN('Charges variables-Calculs auto'!AP$168)-COLUMN('Charges variables-Calculs auto'!$C$168)+1-'Charges variables (avancé)'!$K88),0)*'Charges variables (avancé)'!$AC88</f>
        <v>0</v>
      </c>
      <c r="AQ700" s="341">
        <f>IF(ROUND(('Charges variables-Calculs auto'!AQ$168-CONFIG!$D$7)/31,0)&gt;=ROUND('Charges variables (avancé)'!$K88,0),INDEX($C671:$BJ671,,COLUMN('Charges variables-Calculs auto'!AQ$168)-COLUMN('Charges variables-Calculs auto'!$C$168)+1-'Charges variables (avancé)'!$K88),0)*'Charges variables (avancé)'!$AC88</f>
        <v>0</v>
      </c>
      <c r="AR700" s="341">
        <f>IF(ROUND(('Charges variables-Calculs auto'!AR$168-CONFIG!$D$7)/31,0)&gt;=ROUND('Charges variables (avancé)'!$K88,0),INDEX($C671:$BJ671,,COLUMN('Charges variables-Calculs auto'!AR$168)-COLUMN('Charges variables-Calculs auto'!$C$168)+1-'Charges variables (avancé)'!$K88),0)*'Charges variables (avancé)'!$AC88</f>
        <v>0</v>
      </c>
      <c r="AS700" s="341">
        <f>IF(ROUND(('Charges variables-Calculs auto'!AS$168-CONFIG!$D$7)/31,0)&gt;=ROUND('Charges variables (avancé)'!$K88,0),INDEX($C671:$BJ671,,COLUMN('Charges variables-Calculs auto'!AS$168)-COLUMN('Charges variables-Calculs auto'!$C$168)+1-'Charges variables (avancé)'!$K88),0)*'Charges variables (avancé)'!$AC88</f>
        <v>0</v>
      </c>
      <c r="AT700" s="341">
        <f>IF(ROUND(('Charges variables-Calculs auto'!AT$168-CONFIG!$D$7)/31,0)&gt;=ROUND('Charges variables (avancé)'!$K88,0),INDEX($C671:$BJ671,,COLUMN('Charges variables-Calculs auto'!AT$168)-COLUMN('Charges variables-Calculs auto'!$C$168)+1-'Charges variables (avancé)'!$K88),0)*'Charges variables (avancé)'!$AC88</f>
        <v>0</v>
      </c>
      <c r="AU700" s="341">
        <f>IF(ROUND(('Charges variables-Calculs auto'!AU$168-CONFIG!$D$7)/31,0)&gt;=ROUND('Charges variables (avancé)'!$K88,0),INDEX($C671:$BJ671,,COLUMN('Charges variables-Calculs auto'!AU$168)-COLUMN('Charges variables-Calculs auto'!$C$168)+1-'Charges variables (avancé)'!$K88),0)*'Charges variables (avancé)'!$AC88</f>
        <v>0</v>
      </c>
      <c r="AV700" s="341">
        <f>IF(ROUND(('Charges variables-Calculs auto'!AV$168-CONFIG!$D$7)/31,0)&gt;=ROUND('Charges variables (avancé)'!$K88,0),INDEX($C671:$BJ671,,COLUMN('Charges variables-Calculs auto'!AV$168)-COLUMN('Charges variables-Calculs auto'!$C$168)+1-'Charges variables (avancé)'!$K88),0)*'Charges variables (avancé)'!$AC88</f>
        <v>0</v>
      </c>
      <c r="AW700" s="341">
        <f>IF(ROUND(('Charges variables-Calculs auto'!AW$168-CONFIG!$D$7)/31,0)&gt;=ROUND('Charges variables (avancé)'!$K88,0),INDEX($C671:$BJ671,,COLUMN('Charges variables-Calculs auto'!AW$168)-COLUMN('Charges variables-Calculs auto'!$C$168)+1-'Charges variables (avancé)'!$K88),0)*'Charges variables (avancé)'!$AC88</f>
        <v>0</v>
      </c>
      <c r="AX700" s="341">
        <f>IF(ROUND(('Charges variables-Calculs auto'!AX$168-CONFIG!$D$7)/31,0)&gt;=ROUND('Charges variables (avancé)'!$K88,0),INDEX($C671:$BJ671,,COLUMN('Charges variables-Calculs auto'!AX$168)-COLUMN('Charges variables-Calculs auto'!$C$168)+1-'Charges variables (avancé)'!$K88),0)*'Charges variables (avancé)'!$AC88</f>
        <v>0</v>
      </c>
      <c r="AY700" s="341">
        <f>IF(ROUND(('Charges variables-Calculs auto'!AY$168-CONFIG!$D$7)/31,0)&gt;=ROUND('Charges variables (avancé)'!$K88,0),INDEX($C671:$BJ671,,COLUMN('Charges variables-Calculs auto'!AY$168)-COLUMN('Charges variables-Calculs auto'!$C$168)+1-'Charges variables (avancé)'!$K88),0)*'Charges variables (avancé)'!$AE88</f>
        <v>0</v>
      </c>
      <c r="AZ700" s="341">
        <f>IF(ROUND(('Charges variables-Calculs auto'!AZ$168-CONFIG!$D$7)/31,0)&gt;=ROUND('Charges variables (avancé)'!$K88,0),INDEX($C671:$BJ671,,COLUMN('Charges variables-Calculs auto'!AZ$168)-COLUMN('Charges variables-Calculs auto'!$C$168)+1-'Charges variables (avancé)'!$K88),0)*'Charges variables (avancé)'!$AE88</f>
        <v>0</v>
      </c>
      <c r="BA700" s="341">
        <f>IF(ROUND(('Charges variables-Calculs auto'!BA$168-CONFIG!$D$7)/31,0)&gt;=ROUND('Charges variables (avancé)'!$K88,0),INDEX($C671:$BJ671,,COLUMN('Charges variables-Calculs auto'!BA$168)-COLUMN('Charges variables-Calculs auto'!$C$168)+1-'Charges variables (avancé)'!$K88),0)*'Charges variables (avancé)'!$AE88</f>
        <v>0</v>
      </c>
      <c r="BB700" s="341">
        <f>IF(ROUND(('Charges variables-Calculs auto'!BB$168-CONFIG!$D$7)/31,0)&gt;=ROUND('Charges variables (avancé)'!$K88,0),INDEX($C671:$BJ671,,COLUMN('Charges variables-Calculs auto'!BB$168)-COLUMN('Charges variables-Calculs auto'!$C$168)+1-'Charges variables (avancé)'!$K88),0)*'Charges variables (avancé)'!$AE88</f>
        <v>0</v>
      </c>
      <c r="BC700" s="341">
        <f>IF(ROUND(('Charges variables-Calculs auto'!BC$168-CONFIG!$D$7)/31,0)&gt;=ROUND('Charges variables (avancé)'!$K88,0),INDEX($C671:$BJ671,,COLUMN('Charges variables-Calculs auto'!BC$168)-COLUMN('Charges variables-Calculs auto'!$C$168)+1-'Charges variables (avancé)'!$K88),0)*'Charges variables (avancé)'!$AE88</f>
        <v>0</v>
      </c>
      <c r="BD700" s="341">
        <f>IF(ROUND(('Charges variables-Calculs auto'!BD$168-CONFIG!$D$7)/31,0)&gt;=ROUND('Charges variables (avancé)'!$K88,0),INDEX($C671:$BJ671,,COLUMN('Charges variables-Calculs auto'!BD$168)-COLUMN('Charges variables-Calculs auto'!$C$168)+1-'Charges variables (avancé)'!$K88),0)*'Charges variables (avancé)'!$AE88</f>
        <v>0</v>
      </c>
      <c r="BE700" s="341">
        <f>IF(ROUND(('Charges variables-Calculs auto'!BE$168-CONFIG!$D$7)/31,0)&gt;=ROUND('Charges variables (avancé)'!$K88,0),INDEX($C671:$BJ671,,COLUMN('Charges variables-Calculs auto'!BE$168)-COLUMN('Charges variables-Calculs auto'!$C$168)+1-'Charges variables (avancé)'!$K88),0)*'Charges variables (avancé)'!$AE88</f>
        <v>0</v>
      </c>
      <c r="BF700" s="341">
        <f>IF(ROUND(('Charges variables-Calculs auto'!BF$168-CONFIG!$D$7)/31,0)&gt;=ROUND('Charges variables (avancé)'!$K88,0),INDEX($C671:$BJ671,,COLUMN('Charges variables-Calculs auto'!BF$168)-COLUMN('Charges variables-Calculs auto'!$C$168)+1-'Charges variables (avancé)'!$K88),0)*'Charges variables (avancé)'!$AE88</f>
        <v>0</v>
      </c>
      <c r="BG700" s="341">
        <f>IF(ROUND(('Charges variables-Calculs auto'!BG$168-CONFIG!$D$7)/31,0)&gt;=ROUND('Charges variables (avancé)'!$K88,0),INDEX($C671:$BJ671,,COLUMN('Charges variables-Calculs auto'!BG$168)-COLUMN('Charges variables-Calculs auto'!$C$168)+1-'Charges variables (avancé)'!$K88),0)*'Charges variables (avancé)'!$AE88</f>
        <v>0</v>
      </c>
      <c r="BH700" s="341">
        <f>IF(ROUND(('Charges variables-Calculs auto'!BH$168-CONFIG!$D$7)/31,0)&gt;=ROUND('Charges variables (avancé)'!$K88,0),INDEX($C671:$BJ671,,COLUMN('Charges variables-Calculs auto'!BH$168)-COLUMN('Charges variables-Calculs auto'!$C$168)+1-'Charges variables (avancé)'!$K88),0)*'Charges variables (avancé)'!$AE88</f>
        <v>0</v>
      </c>
      <c r="BI700" s="341">
        <f>IF(ROUND(('Charges variables-Calculs auto'!BI$168-CONFIG!$D$7)/31,0)&gt;=ROUND('Charges variables (avancé)'!$K88,0),INDEX($C671:$BJ671,,COLUMN('Charges variables-Calculs auto'!BI$168)-COLUMN('Charges variables-Calculs auto'!$C$168)+1-'Charges variables (avancé)'!$K88),0)*'Charges variables (avancé)'!$AE88</f>
        <v>0</v>
      </c>
      <c r="BJ700" s="341">
        <f>IF(ROUND(('Charges variables-Calculs auto'!BJ$168-CONFIG!$D$7)/31,0)&gt;=ROUND('Charges variables (avancé)'!$K88,0),INDEX($C671:$BJ671,,COLUMN('Charges variables-Calculs auto'!BJ$168)-COLUMN('Charges variables-Calculs auto'!$C$168)+1-'Charges variables (avancé)'!$K88),0)*'Charges variables (avancé)'!$AE88</f>
        <v>0</v>
      </c>
    </row>
    <row r="701" spans="2:62" ht="15" customHeight="1">
      <c r="B701" s="366">
        <f>'Charges variables (avancé)'!$C$89</f>
        <v>0</v>
      </c>
      <c r="C701" s="341">
        <f>IF(ROUND(('Charges variables-Calculs auto'!C$168-CONFIG!$D$7)/31,0)&gt;=ROUND('Charges variables (avancé)'!$K89,0),INDEX($C672:$BJ672,,COLUMN('Charges variables-Calculs auto'!C$168)-COLUMN('Charges variables-Calculs auto'!$C$168)+1-'Charges variables (avancé)'!$K89),0)*'Charges variables (avancé)'!$E89</f>
        <v>0</v>
      </c>
      <c r="D701" s="341">
        <f>IF(ROUND(('Charges variables-Calculs auto'!D$168-CONFIG!$D$7)/31,0)&gt;=ROUND('Charges variables (avancé)'!$K89,0),INDEX($C672:$BJ672,,COLUMN('Charges variables-Calculs auto'!D$168)-COLUMN('Charges variables-Calculs auto'!$C$168)+1-'Charges variables (avancé)'!$K89),0)*'Charges variables (avancé)'!$E89</f>
        <v>0</v>
      </c>
      <c r="E701" s="341">
        <f>IF(ROUND(('Charges variables-Calculs auto'!E$168-CONFIG!$D$7)/31,0)&gt;=ROUND('Charges variables (avancé)'!$K89,0),INDEX($C672:$BJ672,,COLUMN('Charges variables-Calculs auto'!E$168)-COLUMN('Charges variables-Calculs auto'!$C$168)+1-'Charges variables (avancé)'!$K89),0)*'Charges variables (avancé)'!$E89</f>
        <v>0</v>
      </c>
      <c r="F701" s="341">
        <f>IF(ROUND(('Charges variables-Calculs auto'!F$168-CONFIG!$D$7)/31,0)&gt;=ROUND('Charges variables (avancé)'!$K89,0),INDEX($C672:$BJ672,,COLUMN('Charges variables-Calculs auto'!F$168)-COLUMN('Charges variables-Calculs auto'!$C$168)+1-'Charges variables (avancé)'!$K89),0)*'Charges variables (avancé)'!$E89</f>
        <v>0</v>
      </c>
      <c r="G701" s="341">
        <f>IF(ROUND(('Charges variables-Calculs auto'!G$168-CONFIG!$D$7)/31,0)&gt;=ROUND('Charges variables (avancé)'!$K89,0),INDEX($C672:$BJ672,,COLUMN('Charges variables-Calculs auto'!G$168)-COLUMN('Charges variables-Calculs auto'!$C$168)+1-'Charges variables (avancé)'!$K89),0)*'Charges variables (avancé)'!$E89</f>
        <v>0</v>
      </c>
      <c r="H701" s="341">
        <f>IF(ROUND(('Charges variables-Calculs auto'!H$168-CONFIG!$D$7)/31,0)&gt;=ROUND('Charges variables (avancé)'!$K89,0),INDEX($C672:$BJ672,,COLUMN('Charges variables-Calculs auto'!H$168)-COLUMN('Charges variables-Calculs auto'!$C$168)+1-'Charges variables (avancé)'!$K89),0)*'Charges variables (avancé)'!$E89</f>
        <v>0</v>
      </c>
      <c r="I701" s="341">
        <f>IF(ROUND(('Charges variables-Calculs auto'!I$168-CONFIG!$D$7)/31,0)&gt;=ROUND('Charges variables (avancé)'!$K89,0),INDEX($C672:$BJ672,,COLUMN('Charges variables-Calculs auto'!I$168)-COLUMN('Charges variables-Calculs auto'!$C$168)+1-'Charges variables (avancé)'!$K89),0)*'Charges variables (avancé)'!$E89</f>
        <v>0</v>
      </c>
      <c r="J701" s="341">
        <f>IF(ROUND(('Charges variables-Calculs auto'!J$168-CONFIG!$D$7)/31,0)&gt;=ROUND('Charges variables (avancé)'!$K89,0),INDEX($C672:$BJ672,,COLUMN('Charges variables-Calculs auto'!J$168)-COLUMN('Charges variables-Calculs auto'!$C$168)+1-'Charges variables (avancé)'!$K89),0)*'Charges variables (avancé)'!$E89</f>
        <v>0</v>
      </c>
      <c r="K701" s="341">
        <f>IF(ROUND(('Charges variables-Calculs auto'!K$168-CONFIG!$D$7)/31,0)&gt;=ROUND('Charges variables (avancé)'!$K89,0),INDEX($C672:$BJ672,,COLUMN('Charges variables-Calculs auto'!K$168)-COLUMN('Charges variables-Calculs auto'!$C$168)+1-'Charges variables (avancé)'!$K89),0)*'Charges variables (avancé)'!$E89</f>
        <v>0</v>
      </c>
      <c r="L701" s="341">
        <f>IF(ROUND(('Charges variables-Calculs auto'!L$168-CONFIG!$D$7)/31,0)&gt;=ROUND('Charges variables (avancé)'!$K89,0),INDEX($C672:$BJ672,,COLUMN('Charges variables-Calculs auto'!L$168)-COLUMN('Charges variables-Calculs auto'!$C$168)+1-'Charges variables (avancé)'!$K89),0)*'Charges variables (avancé)'!$E89</f>
        <v>0</v>
      </c>
      <c r="M701" s="341">
        <f>IF(ROUND(('Charges variables-Calculs auto'!M$168-CONFIG!$D$7)/31,0)&gt;=ROUND('Charges variables (avancé)'!$K89,0),INDEX($C672:$BJ672,,COLUMN('Charges variables-Calculs auto'!M$168)-COLUMN('Charges variables-Calculs auto'!$C$168)+1-'Charges variables (avancé)'!$K89),0)*'Charges variables (avancé)'!$E89</f>
        <v>0</v>
      </c>
      <c r="N701" s="341">
        <f>IF(ROUND(('Charges variables-Calculs auto'!N$168-CONFIG!$D$7)/31,0)&gt;=ROUND('Charges variables (avancé)'!$K89,0),INDEX($C672:$BJ672,,COLUMN('Charges variables-Calculs auto'!N$168)-COLUMN('Charges variables-Calculs auto'!$C$168)+1-'Charges variables (avancé)'!$K89),0)*'Charges variables (avancé)'!$E89</f>
        <v>0</v>
      </c>
      <c r="O701" s="341">
        <f>IF(ROUND(('Charges variables-Calculs auto'!O$168-CONFIG!$D$7)/31,0)&gt;=ROUND('Charges variables (avancé)'!$K89,0),INDEX($C672:$BJ672,,COLUMN('Charges variables-Calculs auto'!O$168)-COLUMN('Charges variables-Calculs auto'!$C$168)+1-'Charges variables (avancé)'!$K89),0)*'Charges variables (avancé)'!$Y89</f>
        <v>0</v>
      </c>
      <c r="P701" s="341">
        <f>IF(ROUND(('Charges variables-Calculs auto'!P$168-CONFIG!$D$7)/31,0)&gt;=ROUND('Charges variables (avancé)'!$K89,0),INDEX($C672:$BJ672,,COLUMN('Charges variables-Calculs auto'!P$168)-COLUMN('Charges variables-Calculs auto'!$C$168)+1-'Charges variables (avancé)'!$K89),0)*'Charges variables (avancé)'!$Y89</f>
        <v>0</v>
      </c>
      <c r="Q701" s="341">
        <f>IF(ROUND(('Charges variables-Calculs auto'!Q$168-CONFIG!$D$7)/31,0)&gt;=ROUND('Charges variables (avancé)'!$K89,0),INDEX($C672:$BJ672,,COLUMN('Charges variables-Calculs auto'!Q$168)-COLUMN('Charges variables-Calculs auto'!$C$168)+1-'Charges variables (avancé)'!$K89),0)*'Charges variables (avancé)'!$Y89</f>
        <v>0</v>
      </c>
      <c r="R701" s="341">
        <f>IF(ROUND(('Charges variables-Calculs auto'!R$168-CONFIG!$D$7)/31,0)&gt;=ROUND('Charges variables (avancé)'!$K89,0),INDEX($C672:$BJ672,,COLUMN('Charges variables-Calculs auto'!R$168)-COLUMN('Charges variables-Calculs auto'!$C$168)+1-'Charges variables (avancé)'!$K89),0)*'Charges variables (avancé)'!$Y89</f>
        <v>0</v>
      </c>
      <c r="S701" s="341">
        <f>IF(ROUND(('Charges variables-Calculs auto'!S$168-CONFIG!$D$7)/31,0)&gt;=ROUND('Charges variables (avancé)'!$K89,0),INDEX($C672:$BJ672,,COLUMN('Charges variables-Calculs auto'!S$168)-COLUMN('Charges variables-Calculs auto'!$C$168)+1-'Charges variables (avancé)'!$K89),0)*'Charges variables (avancé)'!$Y89</f>
        <v>0</v>
      </c>
      <c r="T701" s="341">
        <f>IF(ROUND(('Charges variables-Calculs auto'!T$168-CONFIG!$D$7)/31,0)&gt;=ROUND('Charges variables (avancé)'!$K89,0),INDEX($C672:$BJ672,,COLUMN('Charges variables-Calculs auto'!T$168)-COLUMN('Charges variables-Calculs auto'!$C$168)+1-'Charges variables (avancé)'!$K89),0)*'Charges variables (avancé)'!$Y89</f>
        <v>0</v>
      </c>
      <c r="U701" s="341">
        <f>IF(ROUND(('Charges variables-Calculs auto'!U$168-CONFIG!$D$7)/31,0)&gt;=ROUND('Charges variables (avancé)'!$K89,0),INDEX($C672:$BJ672,,COLUMN('Charges variables-Calculs auto'!U$168)-COLUMN('Charges variables-Calculs auto'!$C$168)+1-'Charges variables (avancé)'!$K89),0)*'Charges variables (avancé)'!$Y89</f>
        <v>0</v>
      </c>
      <c r="V701" s="341">
        <f>IF(ROUND(('Charges variables-Calculs auto'!V$168-CONFIG!$D$7)/31,0)&gt;=ROUND('Charges variables (avancé)'!$K89,0),INDEX($C672:$BJ672,,COLUMN('Charges variables-Calculs auto'!V$168)-COLUMN('Charges variables-Calculs auto'!$C$168)+1-'Charges variables (avancé)'!$K89),0)*'Charges variables (avancé)'!$Y89</f>
        <v>0</v>
      </c>
      <c r="W701" s="341">
        <f>IF(ROUND(('Charges variables-Calculs auto'!W$168-CONFIG!$D$7)/31,0)&gt;=ROUND('Charges variables (avancé)'!$K89,0),INDEX($C672:$BJ672,,COLUMN('Charges variables-Calculs auto'!W$168)-COLUMN('Charges variables-Calculs auto'!$C$168)+1-'Charges variables (avancé)'!$K89),0)*'Charges variables (avancé)'!$Y89</f>
        <v>0</v>
      </c>
      <c r="X701" s="341">
        <f>IF(ROUND(('Charges variables-Calculs auto'!X$168-CONFIG!$D$7)/31,0)&gt;=ROUND('Charges variables (avancé)'!$K89,0),INDEX($C672:$BJ672,,COLUMN('Charges variables-Calculs auto'!X$168)-COLUMN('Charges variables-Calculs auto'!$C$168)+1-'Charges variables (avancé)'!$K89),0)*'Charges variables (avancé)'!$Y89</f>
        <v>0</v>
      </c>
      <c r="Y701" s="341">
        <f>IF(ROUND(('Charges variables-Calculs auto'!Y$168-CONFIG!$D$7)/31,0)&gt;=ROUND('Charges variables (avancé)'!$K89,0),INDEX($C672:$BJ672,,COLUMN('Charges variables-Calculs auto'!Y$168)-COLUMN('Charges variables-Calculs auto'!$C$168)+1-'Charges variables (avancé)'!$K89),0)*'Charges variables (avancé)'!$Y89</f>
        <v>0</v>
      </c>
      <c r="Z701" s="341">
        <f>IF(ROUND(('Charges variables-Calculs auto'!Z$168-CONFIG!$D$7)/31,0)&gt;=ROUND('Charges variables (avancé)'!$K89,0),INDEX($C672:$BJ672,,COLUMN('Charges variables-Calculs auto'!Z$168)-COLUMN('Charges variables-Calculs auto'!$C$168)+1-'Charges variables (avancé)'!$K89),0)*'Charges variables (avancé)'!$Y89</f>
        <v>0</v>
      </c>
      <c r="AA701" s="341">
        <f>IF(ROUND(('Charges variables-Calculs auto'!AA$168-CONFIG!$D$7)/31,0)&gt;=ROUND('Charges variables (avancé)'!$K89,0),INDEX($C672:$BJ672,,COLUMN('Charges variables-Calculs auto'!AA$168)-COLUMN('Charges variables-Calculs auto'!$C$168)+1-'Charges variables (avancé)'!$K89),0)*'Charges variables (avancé)'!$AA89</f>
        <v>0</v>
      </c>
      <c r="AB701" s="341">
        <f>IF(ROUND(('Charges variables-Calculs auto'!AB$168-CONFIG!$D$7)/31,0)&gt;=ROUND('Charges variables (avancé)'!$K89,0),INDEX($C672:$BJ672,,COLUMN('Charges variables-Calculs auto'!AB$168)-COLUMN('Charges variables-Calculs auto'!$C$168)+1-'Charges variables (avancé)'!$K89),0)*'Charges variables (avancé)'!$AA89</f>
        <v>0</v>
      </c>
      <c r="AC701" s="341">
        <f>IF(ROUND(('Charges variables-Calculs auto'!AC$168-CONFIG!$D$7)/31,0)&gt;=ROUND('Charges variables (avancé)'!$K89,0),INDEX($C672:$BJ672,,COLUMN('Charges variables-Calculs auto'!AC$168)-COLUMN('Charges variables-Calculs auto'!$C$168)+1-'Charges variables (avancé)'!$K89),0)*'Charges variables (avancé)'!$AA89</f>
        <v>0</v>
      </c>
      <c r="AD701" s="341">
        <f>IF(ROUND(('Charges variables-Calculs auto'!AD$168-CONFIG!$D$7)/31,0)&gt;=ROUND('Charges variables (avancé)'!$K89,0),INDEX($C672:$BJ672,,COLUMN('Charges variables-Calculs auto'!AD$168)-COLUMN('Charges variables-Calculs auto'!$C$168)+1-'Charges variables (avancé)'!$K89),0)*'Charges variables (avancé)'!$AA89</f>
        <v>0</v>
      </c>
      <c r="AE701" s="341">
        <f>IF(ROUND(('Charges variables-Calculs auto'!AE$168-CONFIG!$D$7)/31,0)&gt;=ROUND('Charges variables (avancé)'!$K89,0),INDEX($C672:$BJ672,,COLUMN('Charges variables-Calculs auto'!AE$168)-COLUMN('Charges variables-Calculs auto'!$C$168)+1-'Charges variables (avancé)'!$K89),0)*'Charges variables (avancé)'!$AA89</f>
        <v>0</v>
      </c>
      <c r="AF701" s="341">
        <f>IF(ROUND(('Charges variables-Calculs auto'!AF$168-CONFIG!$D$7)/31,0)&gt;=ROUND('Charges variables (avancé)'!$K89,0),INDEX($C672:$BJ672,,COLUMN('Charges variables-Calculs auto'!AF$168)-COLUMN('Charges variables-Calculs auto'!$C$168)+1-'Charges variables (avancé)'!$K89),0)*'Charges variables (avancé)'!$AA89</f>
        <v>0</v>
      </c>
      <c r="AG701" s="341">
        <f>IF(ROUND(('Charges variables-Calculs auto'!AG$168-CONFIG!$D$7)/31,0)&gt;=ROUND('Charges variables (avancé)'!$K89,0),INDEX($C672:$BJ672,,COLUMN('Charges variables-Calculs auto'!AG$168)-COLUMN('Charges variables-Calculs auto'!$C$168)+1-'Charges variables (avancé)'!$K89),0)*'Charges variables (avancé)'!$AA89</f>
        <v>0</v>
      </c>
      <c r="AH701" s="341">
        <f>IF(ROUND(('Charges variables-Calculs auto'!AH$168-CONFIG!$D$7)/31,0)&gt;=ROUND('Charges variables (avancé)'!$K89,0),INDEX($C672:$BJ672,,COLUMN('Charges variables-Calculs auto'!AH$168)-COLUMN('Charges variables-Calculs auto'!$C$168)+1-'Charges variables (avancé)'!$K89),0)*'Charges variables (avancé)'!$AA89</f>
        <v>0</v>
      </c>
      <c r="AI701" s="341">
        <f>IF(ROUND(('Charges variables-Calculs auto'!AI$168-CONFIG!$D$7)/31,0)&gt;=ROUND('Charges variables (avancé)'!$K89,0),INDEX($C672:$BJ672,,COLUMN('Charges variables-Calculs auto'!AI$168)-COLUMN('Charges variables-Calculs auto'!$C$168)+1-'Charges variables (avancé)'!$K89),0)*'Charges variables (avancé)'!$AA89</f>
        <v>0</v>
      </c>
      <c r="AJ701" s="341">
        <f>IF(ROUND(('Charges variables-Calculs auto'!AJ$168-CONFIG!$D$7)/31,0)&gt;=ROUND('Charges variables (avancé)'!$K89,0),INDEX($C672:$BJ672,,COLUMN('Charges variables-Calculs auto'!AJ$168)-COLUMN('Charges variables-Calculs auto'!$C$168)+1-'Charges variables (avancé)'!$K89),0)*'Charges variables (avancé)'!$AA89</f>
        <v>0</v>
      </c>
      <c r="AK701" s="341">
        <f>IF(ROUND(('Charges variables-Calculs auto'!AK$168-CONFIG!$D$7)/31,0)&gt;=ROUND('Charges variables (avancé)'!$K89,0),INDEX($C672:$BJ672,,COLUMN('Charges variables-Calculs auto'!AK$168)-COLUMN('Charges variables-Calculs auto'!$C$168)+1-'Charges variables (avancé)'!$K89),0)*'Charges variables (avancé)'!$AA89</f>
        <v>0</v>
      </c>
      <c r="AL701" s="341">
        <f>IF(ROUND(('Charges variables-Calculs auto'!AL$168-CONFIG!$D$7)/31,0)&gt;=ROUND('Charges variables (avancé)'!$K89,0),INDEX($C672:$BJ672,,COLUMN('Charges variables-Calculs auto'!AL$168)-COLUMN('Charges variables-Calculs auto'!$C$168)+1-'Charges variables (avancé)'!$K89),0)*'Charges variables (avancé)'!$AA89</f>
        <v>0</v>
      </c>
      <c r="AM701" s="341">
        <f>IF(ROUND(('Charges variables-Calculs auto'!AM$168-CONFIG!$D$7)/31,0)&gt;=ROUND('Charges variables (avancé)'!$K89,0),INDEX($C672:$BJ672,,COLUMN('Charges variables-Calculs auto'!AM$168)-COLUMN('Charges variables-Calculs auto'!$C$168)+1-'Charges variables (avancé)'!$K89),0)*'Charges variables (avancé)'!$AC89</f>
        <v>0</v>
      </c>
      <c r="AN701" s="341">
        <f>IF(ROUND(('Charges variables-Calculs auto'!AN$168-CONFIG!$D$7)/31,0)&gt;=ROUND('Charges variables (avancé)'!$K89,0),INDEX($C672:$BJ672,,COLUMN('Charges variables-Calculs auto'!AN$168)-COLUMN('Charges variables-Calculs auto'!$C$168)+1-'Charges variables (avancé)'!$K89),0)*'Charges variables (avancé)'!$AC89</f>
        <v>0</v>
      </c>
      <c r="AO701" s="341">
        <f>IF(ROUND(('Charges variables-Calculs auto'!AO$168-CONFIG!$D$7)/31,0)&gt;=ROUND('Charges variables (avancé)'!$K89,0),INDEX($C672:$BJ672,,COLUMN('Charges variables-Calculs auto'!AO$168)-COLUMN('Charges variables-Calculs auto'!$C$168)+1-'Charges variables (avancé)'!$K89),0)*'Charges variables (avancé)'!$AC89</f>
        <v>0</v>
      </c>
      <c r="AP701" s="341">
        <f>IF(ROUND(('Charges variables-Calculs auto'!AP$168-CONFIG!$D$7)/31,0)&gt;=ROUND('Charges variables (avancé)'!$K89,0),INDEX($C672:$BJ672,,COLUMN('Charges variables-Calculs auto'!AP$168)-COLUMN('Charges variables-Calculs auto'!$C$168)+1-'Charges variables (avancé)'!$K89),0)*'Charges variables (avancé)'!$AC89</f>
        <v>0</v>
      </c>
      <c r="AQ701" s="341">
        <f>IF(ROUND(('Charges variables-Calculs auto'!AQ$168-CONFIG!$D$7)/31,0)&gt;=ROUND('Charges variables (avancé)'!$K89,0),INDEX($C672:$BJ672,,COLUMN('Charges variables-Calculs auto'!AQ$168)-COLUMN('Charges variables-Calculs auto'!$C$168)+1-'Charges variables (avancé)'!$K89),0)*'Charges variables (avancé)'!$AC89</f>
        <v>0</v>
      </c>
      <c r="AR701" s="341">
        <f>IF(ROUND(('Charges variables-Calculs auto'!AR$168-CONFIG!$D$7)/31,0)&gt;=ROUND('Charges variables (avancé)'!$K89,0),INDEX($C672:$BJ672,,COLUMN('Charges variables-Calculs auto'!AR$168)-COLUMN('Charges variables-Calculs auto'!$C$168)+1-'Charges variables (avancé)'!$K89),0)*'Charges variables (avancé)'!$AC89</f>
        <v>0</v>
      </c>
      <c r="AS701" s="341">
        <f>IF(ROUND(('Charges variables-Calculs auto'!AS$168-CONFIG!$D$7)/31,0)&gt;=ROUND('Charges variables (avancé)'!$K89,0),INDEX($C672:$BJ672,,COLUMN('Charges variables-Calculs auto'!AS$168)-COLUMN('Charges variables-Calculs auto'!$C$168)+1-'Charges variables (avancé)'!$K89),0)*'Charges variables (avancé)'!$AC89</f>
        <v>0</v>
      </c>
      <c r="AT701" s="341">
        <f>IF(ROUND(('Charges variables-Calculs auto'!AT$168-CONFIG!$D$7)/31,0)&gt;=ROUND('Charges variables (avancé)'!$K89,0),INDEX($C672:$BJ672,,COLUMN('Charges variables-Calculs auto'!AT$168)-COLUMN('Charges variables-Calculs auto'!$C$168)+1-'Charges variables (avancé)'!$K89),0)*'Charges variables (avancé)'!$AC89</f>
        <v>0</v>
      </c>
      <c r="AU701" s="341">
        <f>IF(ROUND(('Charges variables-Calculs auto'!AU$168-CONFIG!$D$7)/31,0)&gt;=ROUND('Charges variables (avancé)'!$K89,0),INDEX($C672:$BJ672,,COLUMN('Charges variables-Calculs auto'!AU$168)-COLUMN('Charges variables-Calculs auto'!$C$168)+1-'Charges variables (avancé)'!$K89),0)*'Charges variables (avancé)'!$AC89</f>
        <v>0</v>
      </c>
      <c r="AV701" s="341">
        <f>IF(ROUND(('Charges variables-Calculs auto'!AV$168-CONFIG!$D$7)/31,0)&gt;=ROUND('Charges variables (avancé)'!$K89,0),INDEX($C672:$BJ672,,COLUMN('Charges variables-Calculs auto'!AV$168)-COLUMN('Charges variables-Calculs auto'!$C$168)+1-'Charges variables (avancé)'!$K89),0)*'Charges variables (avancé)'!$AC89</f>
        <v>0</v>
      </c>
      <c r="AW701" s="341">
        <f>IF(ROUND(('Charges variables-Calculs auto'!AW$168-CONFIG!$D$7)/31,0)&gt;=ROUND('Charges variables (avancé)'!$K89,0),INDEX($C672:$BJ672,,COLUMN('Charges variables-Calculs auto'!AW$168)-COLUMN('Charges variables-Calculs auto'!$C$168)+1-'Charges variables (avancé)'!$K89),0)*'Charges variables (avancé)'!$AC89</f>
        <v>0</v>
      </c>
      <c r="AX701" s="341">
        <f>IF(ROUND(('Charges variables-Calculs auto'!AX$168-CONFIG!$D$7)/31,0)&gt;=ROUND('Charges variables (avancé)'!$K89,0),INDEX($C672:$BJ672,,COLUMN('Charges variables-Calculs auto'!AX$168)-COLUMN('Charges variables-Calculs auto'!$C$168)+1-'Charges variables (avancé)'!$K89),0)*'Charges variables (avancé)'!$AC89</f>
        <v>0</v>
      </c>
      <c r="AY701" s="341">
        <f>IF(ROUND(('Charges variables-Calculs auto'!AY$168-CONFIG!$D$7)/31,0)&gt;=ROUND('Charges variables (avancé)'!$K89,0),INDEX($C672:$BJ672,,COLUMN('Charges variables-Calculs auto'!AY$168)-COLUMN('Charges variables-Calculs auto'!$C$168)+1-'Charges variables (avancé)'!$K89),0)*'Charges variables (avancé)'!$AE89</f>
        <v>0</v>
      </c>
      <c r="AZ701" s="341">
        <f>IF(ROUND(('Charges variables-Calculs auto'!AZ$168-CONFIG!$D$7)/31,0)&gt;=ROUND('Charges variables (avancé)'!$K89,0),INDEX($C672:$BJ672,,COLUMN('Charges variables-Calculs auto'!AZ$168)-COLUMN('Charges variables-Calculs auto'!$C$168)+1-'Charges variables (avancé)'!$K89),0)*'Charges variables (avancé)'!$AE89</f>
        <v>0</v>
      </c>
      <c r="BA701" s="341">
        <f>IF(ROUND(('Charges variables-Calculs auto'!BA$168-CONFIG!$D$7)/31,0)&gt;=ROUND('Charges variables (avancé)'!$K89,0),INDEX($C672:$BJ672,,COLUMN('Charges variables-Calculs auto'!BA$168)-COLUMN('Charges variables-Calculs auto'!$C$168)+1-'Charges variables (avancé)'!$K89),0)*'Charges variables (avancé)'!$AE89</f>
        <v>0</v>
      </c>
      <c r="BB701" s="341">
        <f>IF(ROUND(('Charges variables-Calculs auto'!BB$168-CONFIG!$D$7)/31,0)&gt;=ROUND('Charges variables (avancé)'!$K89,0),INDEX($C672:$BJ672,,COLUMN('Charges variables-Calculs auto'!BB$168)-COLUMN('Charges variables-Calculs auto'!$C$168)+1-'Charges variables (avancé)'!$K89),0)*'Charges variables (avancé)'!$AE89</f>
        <v>0</v>
      </c>
      <c r="BC701" s="341">
        <f>IF(ROUND(('Charges variables-Calculs auto'!BC$168-CONFIG!$D$7)/31,0)&gt;=ROUND('Charges variables (avancé)'!$K89,0),INDEX($C672:$BJ672,,COLUMN('Charges variables-Calculs auto'!BC$168)-COLUMN('Charges variables-Calculs auto'!$C$168)+1-'Charges variables (avancé)'!$K89),0)*'Charges variables (avancé)'!$AE89</f>
        <v>0</v>
      </c>
      <c r="BD701" s="341">
        <f>IF(ROUND(('Charges variables-Calculs auto'!BD$168-CONFIG!$D$7)/31,0)&gt;=ROUND('Charges variables (avancé)'!$K89,0),INDEX($C672:$BJ672,,COLUMN('Charges variables-Calculs auto'!BD$168)-COLUMN('Charges variables-Calculs auto'!$C$168)+1-'Charges variables (avancé)'!$K89),0)*'Charges variables (avancé)'!$AE89</f>
        <v>0</v>
      </c>
      <c r="BE701" s="341">
        <f>IF(ROUND(('Charges variables-Calculs auto'!BE$168-CONFIG!$D$7)/31,0)&gt;=ROUND('Charges variables (avancé)'!$K89,0),INDEX($C672:$BJ672,,COLUMN('Charges variables-Calculs auto'!BE$168)-COLUMN('Charges variables-Calculs auto'!$C$168)+1-'Charges variables (avancé)'!$K89),0)*'Charges variables (avancé)'!$AE89</f>
        <v>0</v>
      </c>
      <c r="BF701" s="341">
        <f>IF(ROUND(('Charges variables-Calculs auto'!BF$168-CONFIG!$D$7)/31,0)&gt;=ROUND('Charges variables (avancé)'!$K89,0),INDEX($C672:$BJ672,,COLUMN('Charges variables-Calculs auto'!BF$168)-COLUMN('Charges variables-Calculs auto'!$C$168)+1-'Charges variables (avancé)'!$K89),0)*'Charges variables (avancé)'!$AE89</f>
        <v>0</v>
      </c>
      <c r="BG701" s="341">
        <f>IF(ROUND(('Charges variables-Calculs auto'!BG$168-CONFIG!$D$7)/31,0)&gt;=ROUND('Charges variables (avancé)'!$K89,0),INDEX($C672:$BJ672,,COLUMN('Charges variables-Calculs auto'!BG$168)-COLUMN('Charges variables-Calculs auto'!$C$168)+1-'Charges variables (avancé)'!$K89),0)*'Charges variables (avancé)'!$AE89</f>
        <v>0</v>
      </c>
      <c r="BH701" s="341">
        <f>IF(ROUND(('Charges variables-Calculs auto'!BH$168-CONFIG!$D$7)/31,0)&gt;=ROUND('Charges variables (avancé)'!$K89,0),INDEX($C672:$BJ672,,COLUMN('Charges variables-Calculs auto'!BH$168)-COLUMN('Charges variables-Calculs auto'!$C$168)+1-'Charges variables (avancé)'!$K89),0)*'Charges variables (avancé)'!$AE89</f>
        <v>0</v>
      </c>
      <c r="BI701" s="341">
        <f>IF(ROUND(('Charges variables-Calculs auto'!BI$168-CONFIG!$D$7)/31,0)&gt;=ROUND('Charges variables (avancé)'!$K89,0),INDEX($C672:$BJ672,,COLUMN('Charges variables-Calculs auto'!BI$168)-COLUMN('Charges variables-Calculs auto'!$C$168)+1-'Charges variables (avancé)'!$K89),0)*'Charges variables (avancé)'!$AE89</f>
        <v>0</v>
      </c>
      <c r="BJ701" s="341">
        <f>IF(ROUND(('Charges variables-Calculs auto'!BJ$168-CONFIG!$D$7)/31,0)&gt;=ROUND('Charges variables (avancé)'!$K89,0),INDEX($C672:$BJ672,,COLUMN('Charges variables-Calculs auto'!BJ$168)-COLUMN('Charges variables-Calculs auto'!$C$168)+1-'Charges variables (avancé)'!$K89),0)*'Charges variables (avancé)'!$AE89</f>
        <v>0</v>
      </c>
    </row>
    <row r="702" spans="2:62" ht="15" customHeight="1"/>
    <row r="703" spans="2:62" ht="15" customHeight="1">
      <c r="B703" s="82" t="s">
        <v>21</v>
      </c>
      <c r="C703" s="20">
        <f t="shared" ref="C703:AH703" si="403">SUM(C694:C701)</f>
        <v>0</v>
      </c>
      <c r="D703" s="20">
        <f t="shared" si="403"/>
        <v>0</v>
      </c>
      <c r="E703" s="20">
        <f t="shared" si="403"/>
        <v>0</v>
      </c>
      <c r="F703" s="20">
        <f t="shared" si="403"/>
        <v>0</v>
      </c>
      <c r="G703" s="20">
        <f t="shared" si="403"/>
        <v>0</v>
      </c>
      <c r="H703" s="20">
        <f t="shared" si="403"/>
        <v>0</v>
      </c>
      <c r="I703" s="20">
        <f t="shared" si="403"/>
        <v>0</v>
      </c>
      <c r="J703" s="20">
        <f t="shared" si="403"/>
        <v>0</v>
      </c>
      <c r="K703" s="20">
        <f t="shared" si="403"/>
        <v>0</v>
      </c>
      <c r="L703" s="20">
        <f t="shared" si="403"/>
        <v>0</v>
      </c>
      <c r="M703" s="20">
        <f t="shared" si="403"/>
        <v>0</v>
      </c>
      <c r="N703" s="20">
        <f t="shared" si="403"/>
        <v>0</v>
      </c>
      <c r="O703" s="20">
        <f t="shared" si="403"/>
        <v>0</v>
      </c>
      <c r="P703" s="20">
        <f t="shared" si="403"/>
        <v>0</v>
      </c>
      <c r="Q703" s="20">
        <f t="shared" si="403"/>
        <v>0</v>
      </c>
      <c r="R703" s="20">
        <f t="shared" si="403"/>
        <v>0</v>
      </c>
      <c r="S703" s="20">
        <f t="shared" si="403"/>
        <v>0</v>
      </c>
      <c r="T703" s="20">
        <f t="shared" si="403"/>
        <v>0</v>
      </c>
      <c r="U703" s="20">
        <f t="shared" si="403"/>
        <v>0</v>
      </c>
      <c r="V703" s="20">
        <f t="shared" si="403"/>
        <v>0</v>
      </c>
      <c r="W703" s="20">
        <f t="shared" si="403"/>
        <v>0</v>
      </c>
      <c r="X703" s="20">
        <f t="shared" si="403"/>
        <v>0</v>
      </c>
      <c r="Y703" s="20">
        <f t="shared" si="403"/>
        <v>0</v>
      </c>
      <c r="Z703" s="20">
        <f t="shared" si="403"/>
        <v>0</v>
      </c>
      <c r="AA703" s="20">
        <f t="shared" si="403"/>
        <v>0</v>
      </c>
      <c r="AB703" s="20">
        <f t="shared" si="403"/>
        <v>0</v>
      </c>
      <c r="AC703" s="20">
        <f t="shared" si="403"/>
        <v>0</v>
      </c>
      <c r="AD703" s="20">
        <f t="shared" si="403"/>
        <v>0</v>
      </c>
      <c r="AE703" s="20">
        <f t="shared" si="403"/>
        <v>0</v>
      </c>
      <c r="AF703" s="20">
        <f t="shared" si="403"/>
        <v>0</v>
      </c>
      <c r="AG703" s="20">
        <f t="shared" si="403"/>
        <v>0</v>
      </c>
      <c r="AH703" s="20">
        <f t="shared" si="403"/>
        <v>0</v>
      </c>
      <c r="AI703" s="20">
        <f t="shared" ref="AI703:BJ703" si="404">SUM(AI694:AI701)</f>
        <v>0</v>
      </c>
      <c r="AJ703" s="20">
        <f t="shared" si="404"/>
        <v>0</v>
      </c>
      <c r="AK703" s="20">
        <f t="shared" si="404"/>
        <v>0</v>
      </c>
      <c r="AL703" s="20">
        <f t="shared" si="404"/>
        <v>0</v>
      </c>
      <c r="AM703" s="20">
        <f t="shared" si="404"/>
        <v>0</v>
      </c>
      <c r="AN703" s="20">
        <f t="shared" si="404"/>
        <v>0</v>
      </c>
      <c r="AO703" s="20">
        <f t="shared" si="404"/>
        <v>0</v>
      </c>
      <c r="AP703" s="20">
        <f t="shared" si="404"/>
        <v>0</v>
      </c>
      <c r="AQ703" s="20">
        <f t="shared" si="404"/>
        <v>0</v>
      </c>
      <c r="AR703" s="20">
        <f t="shared" si="404"/>
        <v>0</v>
      </c>
      <c r="AS703" s="20">
        <f t="shared" si="404"/>
        <v>0</v>
      </c>
      <c r="AT703" s="20">
        <f t="shared" si="404"/>
        <v>0</v>
      </c>
      <c r="AU703" s="20">
        <f t="shared" si="404"/>
        <v>0</v>
      </c>
      <c r="AV703" s="20">
        <f t="shared" si="404"/>
        <v>0</v>
      </c>
      <c r="AW703" s="20">
        <f t="shared" si="404"/>
        <v>0</v>
      </c>
      <c r="AX703" s="20">
        <f t="shared" si="404"/>
        <v>0</v>
      </c>
      <c r="AY703" s="20">
        <f t="shared" si="404"/>
        <v>0</v>
      </c>
      <c r="AZ703" s="20">
        <f t="shared" si="404"/>
        <v>0</v>
      </c>
      <c r="BA703" s="20">
        <f t="shared" si="404"/>
        <v>0</v>
      </c>
      <c r="BB703" s="20">
        <f t="shared" si="404"/>
        <v>0</v>
      </c>
      <c r="BC703" s="20">
        <f t="shared" si="404"/>
        <v>0</v>
      </c>
      <c r="BD703" s="20">
        <f t="shared" si="404"/>
        <v>0</v>
      </c>
      <c r="BE703" s="20">
        <f t="shared" si="404"/>
        <v>0</v>
      </c>
      <c r="BF703" s="20">
        <f t="shared" si="404"/>
        <v>0</v>
      </c>
      <c r="BG703" s="20">
        <f t="shared" si="404"/>
        <v>0</v>
      </c>
      <c r="BH703" s="20">
        <f t="shared" si="404"/>
        <v>0</v>
      </c>
      <c r="BI703" s="20">
        <f t="shared" si="404"/>
        <v>0</v>
      </c>
      <c r="BJ703" s="20">
        <f t="shared" si="404"/>
        <v>0</v>
      </c>
    </row>
    <row r="704" spans="2:62" ht="15" customHeight="1">
      <c r="B704" s="83" t="s">
        <v>49</v>
      </c>
      <c r="C704" s="20">
        <f>C703</f>
        <v>0</v>
      </c>
      <c r="D704" s="20">
        <f t="shared" ref="D704:N704" si="405">C704+D703</f>
        <v>0</v>
      </c>
      <c r="E704" s="20">
        <f t="shared" si="405"/>
        <v>0</v>
      </c>
      <c r="F704" s="20">
        <f t="shared" si="405"/>
        <v>0</v>
      </c>
      <c r="G704" s="20">
        <f t="shared" si="405"/>
        <v>0</v>
      </c>
      <c r="H704" s="20">
        <f t="shared" si="405"/>
        <v>0</v>
      </c>
      <c r="I704" s="20">
        <f t="shared" si="405"/>
        <v>0</v>
      </c>
      <c r="J704" s="20">
        <f t="shared" si="405"/>
        <v>0</v>
      </c>
      <c r="K704" s="20">
        <f t="shared" si="405"/>
        <v>0</v>
      </c>
      <c r="L704" s="20">
        <f t="shared" si="405"/>
        <v>0</v>
      </c>
      <c r="M704" s="20">
        <f t="shared" si="405"/>
        <v>0</v>
      </c>
      <c r="N704" s="21">
        <f t="shared" si="405"/>
        <v>0</v>
      </c>
      <c r="O704" s="20">
        <f>O703</f>
        <v>0</v>
      </c>
      <c r="P704" s="20">
        <f t="shared" ref="P704:Z704" si="406">O704+P703</f>
        <v>0</v>
      </c>
      <c r="Q704" s="20">
        <f t="shared" si="406"/>
        <v>0</v>
      </c>
      <c r="R704" s="20">
        <f t="shared" si="406"/>
        <v>0</v>
      </c>
      <c r="S704" s="20">
        <f t="shared" si="406"/>
        <v>0</v>
      </c>
      <c r="T704" s="20">
        <f t="shared" si="406"/>
        <v>0</v>
      </c>
      <c r="U704" s="20">
        <f t="shared" si="406"/>
        <v>0</v>
      </c>
      <c r="V704" s="20">
        <f t="shared" si="406"/>
        <v>0</v>
      </c>
      <c r="W704" s="20">
        <f t="shared" si="406"/>
        <v>0</v>
      </c>
      <c r="X704" s="20">
        <f t="shared" si="406"/>
        <v>0</v>
      </c>
      <c r="Y704" s="20">
        <f t="shared" si="406"/>
        <v>0</v>
      </c>
      <c r="Z704" s="21">
        <f t="shared" si="406"/>
        <v>0</v>
      </c>
      <c r="AA704" s="20">
        <f>AA703</f>
        <v>0</v>
      </c>
      <c r="AB704" s="20">
        <f t="shared" ref="AB704:AL704" si="407">AA704+AB703</f>
        <v>0</v>
      </c>
      <c r="AC704" s="20">
        <f t="shared" si="407"/>
        <v>0</v>
      </c>
      <c r="AD704" s="20">
        <f t="shared" si="407"/>
        <v>0</v>
      </c>
      <c r="AE704" s="20">
        <f t="shared" si="407"/>
        <v>0</v>
      </c>
      <c r="AF704" s="20">
        <f t="shared" si="407"/>
        <v>0</v>
      </c>
      <c r="AG704" s="20">
        <f t="shared" si="407"/>
        <v>0</v>
      </c>
      <c r="AH704" s="20">
        <f t="shared" si="407"/>
        <v>0</v>
      </c>
      <c r="AI704" s="20">
        <f t="shared" si="407"/>
        <v>0</v>
      </c>
      <c r="AJ704" s="20">
        <f t="shared" si="407"/>
        <v>0</v>
      </c>
      <c r="AK704" s="20">
        <f t="shared" si="407"/>
        <v>0</v>
      </c>
      <c r="AL704" s="21">
        <f t="shared" si="407"/>
        <v>0</v>
      </c>
      <c r="AM704" s="20">
        <f>AM703</f>
        <v>0</v>
      </c>
      <c r="AN704" s="20">
        <f t="shared" ref="AN704:AX704" si="408">AM704+AN703</f>
        <v>0</v>
      </c>
      <c r="AO704" s="20">
        <f t="shared" si="408"/>
        <v>0</v>
      </c>
      <c r="AP704" s="20">
        <f t="shared" si="408"/>
        <v>0</v>
      </c>
      <c r="AQ704" s="20">
        <f t="shared" si="408"/>
        <v>0</v>
      </c>
      <c r="AR704" s="20">
        <f t="shared" si="408"/>
        <v>0</v>
      </c>
      <c r="AS704" s="20">
        <f t="shared" si="408"/>
        <v>0</v>
      </c>
      <c r="AT704" s="20">
        <f t="shared" si="408"/>
        <v>0</v>
      </c>
      <c r="AU704" s="20">
        <f t="shared" si="408"/>
        <v>0</v>
      </c>
      <c r="AV704" s="20">
        <f t="shared" si="408"/>
        <v>0</v>
      </c>
      <c r="AW704" s="20">
        <f t="shared" si="408"/>
        <v>0</v>
      </c>
      <c r="AX704" s="21">
        <f t="shared" si="408"/>
        <v>0</v>
      </c>
      <c r="AY704" s="20">
        <f>AY703</f>
        <v>0</v>
      </c>
      <c r="AZ704" s="20">
        <f t="shared" ref="AZ704:BJ704" si="409">AY704+AZ703</f>
        <v>0</v>
      </c>
      <c r="BA704" s="20">
        <f t="shared" si="409"/>
        <v>0</v>
      </c>
      <c r="BB704" s="20">
        <f t="shared" si="409"/>
        <v>0</v>
      </c>
      <c r="BC704" s="20">
        <f t="shared" si="409"/>
        <v>0</v>
      </c>
      <c r="BD704" s="20">
        <f t="shared" si="409"/>
        <v>0</v>
      </c>
      <c r="BE704" s="20">
        <f t="shared" si="409"/>
        <v>0</v>
      </c>
      <c r="BF704" s="20">
        <f t="shared" si="409"/>
        <v>0</v>
      </c>
      <c r="BG704" s="20">
        <f t="shared" si="409"/>
        <v>0</v>
      </c>
      <c r="BH704" s="20">
        <f t="shared" si="409"/>
        <v>0</v>
      </c>
      <c r="BI704" s="20">
        <f t="shared" si="409"/>
        <v>0</v>
      </c>
      <c r="BJ704" s="21">
        <f t="shared" si="409"/>
        <v>0</v>
      </c>
    </row>
    <row r="705" spans="2:62" ht="15" customHeight="1"/>
    <row r="706" spans="2:62" ht="15" customHeight="1">
      <c r="B706" s="104" t="s">
        <v>143</v>
      </c>
      <c r="C706" s="11"/>
      <c r="D706" s="11"/>
      <c r="E706" s="11"/>
    </row>
    <row r="707" spans="2:62" ht="15" customHeight="1"/>
    <row r="708" spans="2:62" ht="15" customHeight="1">
      <c r="B708" s="81"/>
      <c r="C708" s="473" t="s">
        <v>18</v>
      </c>
      <c r="D708" s="473"/>
      <c r="E708" s="473"/>
      <c r="F708" s="473"/>
      <c r="G708" s="473"/>
      <c r="H708" s="473"/>
      <c r="I708" s="473"/>
      <c r="J708" s="473"/>
      <c r="K708" s="473"/>
      <c r="L708" s="473"/>
      <c r="M708" s="473"/>
      <c r="N708" s="473"/>
      <c r="O708" s="473" t="s">
        <v>19</v>
      </c>
      <c r="P708" s="473"/>
      <c r="Q708" s="473"/>
      <c r="R708" s="473"/>
      <c r="S708" s="473"/>
      <c r="T708" s="473"/>
      <c r="U708" s="473"/>
      <c r="V708" s="473"/>
      <c r="W708" s="473"/>
      <c r="X708" s="473"/>
      <c r="Y708" s="473"/>
      <c r="Z708" s="473"/>
      <c r="AA708" s="473" t="s">
        <v>20</v>
      </c>
      <c r="AB708" s="473"/>
      <c r="AC708" s="473"/>
      <c r="AD708" s="473"/>
      <c r="AE708" s="473"/>
      <c r="AF708" s="473"/>
      <c r="AG708" s="473"/>
      <c r="AH708" s="473"/>
      <c r="AI708" s="473"/>
      <c r="AJ708" s="473"/>
      <c r="AK708" s="473"/>
      <c r="AL708" s="473"/>
      <c r="AM708" s="29"/>
      <c r="AN708" s="476" t="s">
        <v>32</v>
      </c>
      <c r="AO708" s="476"/>
      <c r="AP708" s="476"/>
      <c r="AQ708" s="476"/>
      <c r="AR708" s="476"/>
      <c r="AS708" s="476"/>
      <c r="AT708" s="476"/>
      <c r="AU708" s="476"/>
      <c r="AV708" s="476"/>
      <c r="AW708" s="476"/>
      <c r="AX708" s="477"/>
      <c r="AY708" s="473" t="s">
        <v>33</v>
      </c>
      <c r="AZ708" s="473"/>
      <c r="BA708" s="473"/>
      <c r="BB708" s="473"/>
      <c r="BC708" s="473"/>
      <c r="BD708" s="473"/>
      <c r="BE708" s="473"/>
      <c r="BF708" s="473"/>
      <c r="BG708" s="473"/>
      <c r="BH708" s="473"/>
      <c r="BI708" s="473"/>
      <c r="BJ708" s="473"/>
    </row>
    <row r="709" spans="2:62" ht="15" customHeight="1">
      <c r="B709" s="83" t="s">
        <v>36</v>
      </c>
      <c r="C709" s="18">
        <f>CONFIG!$D$7</f>
        <v>41640</v>
      </c>
      <c r="D709" s="18">
        <f>DATE(YEAR(C709),MONTH(C709)+1,DAY(C709))</f>
        <v>41671</v>
      </c>
      <c r="E709" s="18">
        <f t="shared" ref="E709:BJ709" si="410">DATE(YEAR(D709),MONTH(D709)+1,DAY(D709))</f>
        <v>41699</v>
      </c>
      <c r="F709" s="18">
        <f t="shared" si="410"/>
        <v>41730</v>
      </c>
      <c r="G709" s="18">
        <f t="shared" si="410"/>
        <v>41760</v>
      </c>
      <c r="H709" s="18">
        <f t="shared" si="410"/>
        <v>41791</v>
      </c>
      <c r="I709" s="18">
        <f t="shared" si="410"/>
        <v>41821</v>
      </c>
      <c r="J709" s="18">
        <f t="shared" si="410"/>
        <v>41852</v>
      </c>
      <c r="K709" s="18">
        <f t="shared" si="410"/>
        <v>41883</v>
      </c>
      <c r="L709" s="18">
        <f t="shared" si="410"/>
        <v>41913</v>
      </c>
      <c r="M709" s="18">
        <f t="shared" si="410"/>
        <v>41944</v>
      </c>
      <c r="N709" s="18">
        <f t="shared" si="410"/>
        <v>41974</v>
      </c>
      <c r="O709" s="18">
        <f t="shared" si="410"/>
        <v>42005</v>
      </c>
      <c r="P709" s="18">
        <f t="shared" si="410"/>
        <v>42036</v>
      </c>
      <c r="Q709" s="18">
        <f t="shared" si="410"/>
        <v>42064</v>
      </c>
      <c r="R709" s="18">
        <f t="shared" si="410"/>
        <v>42095</v>
      </c>
      <c r="S709" s="18">
        <f t="shared" si="410"/>
        <v>42125</v>
      </c>
      <c r="T709" s="18">
        <f t="shared" si="410"/>
        <v>42156</v>
      </c>
      <c r="U709" s="18">
        <f t="shared" si="410"/>
        <v>42186</v>
      </c>
      <c r="V709" s="18">
        <f t="shared" si="410"/>
        <v>42217</v>
      </c>
      <c r="W709" s="18">
        <f t="shared" si="410"/>
        <v>42248</v>
      </c>
      <c r="X709" s="18">
        <f t="shared" si="410"/>
        <v>42278</v>
      </c>
      <c r="Y709" s="18">
        <f t="shared" si="410"/>
        <v>42309</v>
      </c>
      <c r="Z709" s="18">
        <f t="shared" si="410"/>
        <v>42339</v>
      </c>
      <c r="AA709" s="18">
        <f t="shared" si="410"/>
        <v>42370</v>
      </c>
      <c r="AB709" s="18">
        <f t="shared" si="410"/>
        <v>42401</v>
      </c>
      <c r="AC709" s="18">
        <f t="shared" si="410"/>
        <v>42430</v>
      </c>
      <c r="AD709" s="18">
        <f t="shared" si="410"/>
        <v>42461</v>
      </c>
      <c r="AE709" s="18">
        <f t="shared" si="410"/>
        <v>42491</v>
      </c>
      <c r="AF709" s="18">
        <f t="shared" si="410"/>
        <v>42522</v>
      </c>
      <c r="AG709" s="18">
        <f t="shared" si="410"/>
        <v>42552</v>
      </c>
      <c r="AH709" s="18">
        <f t="shared" si="410"/>
        <v>42583</v>
      </c>
      <c r="AI709" s="18">
        <f t="shared" si="410"/>
        <v>42614</v>
      </c>
      <c r="AJ709" s="18">
        <f t="shared" si="410"/>
        <v>42644</v>
      </c>
      <c r="AK709" s="18">
        <f t="shared" si="410"/>
        <v>42675</v>
      </c>
      <c r="AL709" s="18">
        <f t="shared" si="410"/>
        <v>42705</v>
      </c>
      <c r="AM709" s="18">
        <f t="shared" si="410"/>
        <v>42736</v>
      </c>
      <c r="AN709" s="18">
        <f t="shared" si="410"/>
        <v>42767</v>
      </c>
      <c r="AO709" s="18">
        <f t="shared" si="410"/>
        <v>42795</v>
      </c>
      <c r="AP709" s="18">
        <f t="shared" si="410"/>
        <v>42826</v>
      </c>
      <c r="AQ709" s="18">
        <f t="shared" si="410"/>
        <v>42856</v>
      </c>
      <c r="AR709" s="18">
        <f t="shared" si="410"/>
        <v>42887</v>
      </c>
      <c r="AS709" s="18">
        <f t="shared" si="410"/>
        <v>42917</v>
      </c>
      <c r="AT709" s="18">
        <f t="shared" si="410"/>
        <v>42948</v>
      </c>
      <c r="AU709" s="18">
        <f t="shared" si="410"/>
        <v>42979</v>
      </c>
      <c r="AV709" s="18">
        <f t="shared" si="410"/>
        <v>43009</v>
      </c>
      <c r="AW709" s="18">
        <f t="shared" si="410"/>
        <v>43040</v>
      </c>
      <c r="AX709" s="18">
        <f t="shared" si="410"/>
        <v>43070</v>
      </c>
      <c r="AY709" s="18">
        <f t="shared" si="410"/>
        <v>43101</v>
      </c>
      <c r="AZ709" s="18">
        <f t="shared" si="410"/>
        <v>43132</v>
      </c>
      <c r="BA709" s="18">
        <f t="shared" si="410"/>
        <v>43160</v>
      </c>
      <c r="BB709" s="18">
        <f t="shared" si="410"/>
        <v>43191</v>
      </c>
      <c r="BC709" s="18">
        <f t="shared" si="410"/>
        <v>43221</v>
      </c>
      <c r="BD709" s="18">
        <f t="shared" si="410"/>
        <v>43252</v>
      </c>
      <c r="BE709" s="18">
        <f t="shared" si="410"/>
        <v>43282</v>
      </c>
      <c r="BF709" s="18">
        <f t="shared" si="410"/>
        <v>43313</v>
      </c>
      <c r="BG709" s="18">
        <f t="shared" si="410"/>
        <v>43344</v>
      </c>
      <c r="BH709" s="18">
        <f t="shared" si="410"/>
        <v>43374</v>
      </c>
      <c r="BI709" s="18">
        <f t="shared" si="410"/>
        <v>43405</v>
      </c>
      <c r="BJ709" s="18">
        <f t="shared" si="410"/>
        <v>43435</v>
      </c>
    </row>
    <row r="710" spans="2:62" ht="15" customHeight="1">
      <c r="B710" s="366">
        <f>'Charges variables (avancé)'!$C$82</f>
        <v>0</v>
      </c>
      <c r="C710" s="341">
        <f t="shared" ref="C710:AH710" si="411">C678+C694</f>
        <v>0</v>
      </c>
      <c r="D710" s="341">
        <f t="shared" si="411"/>
        <v>0</v>
      </c>
      <c r="E710" s="341">
        <f t="shared" si="411"/>
        <v>0</v>
      </c>
      <c r="F710" s="341">
        <f t="shared" si="411"/>
        <v>0</v>
      </c>
      <c r="G710" s="341">
        <f t="shared" si="411"/>
        <v>0</v>
      </c>
      <c r="H710" s="341">
        <f t="shared" si="411"/>
        <v>0</v>
      </c>
      <c r="I710" s="341">
        <f t="shared" si="411"/>
        <v>0</v>
      </c>
      <c r="J710" s="341">
        <f t="shared" si="411"/>
        <v>0</v>
      </c>
      <c r="K710" s="341">
        <f t="shared" si="411"/>
        <v>0</v>
      </c>
      <c r="L710" s="341">
        <f t="shared" si="411"/>
        <v>0</v>
      </c>
      <c r="M710" s="341">
        <f t="shared" si="411"/>
        <v>0</v>
      </c>
      <c r="N710" s="341">
        <f t="shared" si="411"/>
        <v>0</v>
      </c>
      <c r="O710" s="341">
        <f t="shared" si="411"/>
        <v>0</v>
      </c>
      <c r="P710" s="341">
        <f t="shared" si="411"/>
        <v>0</v>
      </c>
      <c r="Q710" s="341">
        <f t="shared" si="411"/>
        <v>0</v>
      </c>
      <c r="R710" s="341">
        <f t="shared" si="411"/>
        <v>0</v>
      </c>
      <c r="S710" s="341">
        <f t="shared" si="411"/>
        <v>0</v>
      </c>
      <c r="T710" s="341">
        <f t="shared" si="411"/>
        <v>0</v>
      </c>
      <c r="U710" s="341">
        <f t="shared" si="411"/>
        <v>0</v>
      </c>
      <c r="V710" s="341">
        <f t="shared" si="411"/>
        <v>0</v>
      </c>
      <c r="W710" s="341">
        <f t="shared" si="411"/>
        <v>0</v>
      </c>
      <c r="X710" s="341">
        <f t="shared" si="411"/>
        <v>0</v>
      </c>
      <c r="Y710" s="341">
        <f t="shared" si="411"/>
        <v>0</v>
      </c>
      <c r="Z710" s="341">
        <f t="shared" si="411"/>
        <v>0</v>
      </c>
      <c r="AA710" s="341">
        <f t="shared" si="411"/>
        <v>0</v>
      </c>
      <c r="AB710" s="341">
        <f t="shared" si="411"/>
        <v>0</v>
      </c>
      <c r="AC710" s="341">
        <f t="shared" si="411"/>
        <v>0</v>
      </c>
      <c r="AD710" s="341">
        <f t="shared" si="411"/>
        <v>0</v>
      </c>
      <c r="AE710" s="341">
        <f t="shared" si="411"/>
        <v>0</v>
      </c>
      <c r="AF710" s="341">
        <f t="shared" si="411"/>
        <v>0</v>
      </c>
      <c r="AG710" s="341">
        <f t="shared" si="411"/>
        <v>0</v>
      </c>
      <c r="AH710" s="341">
        <f t="shared" si="411"/>
        <v>0</v>
      </c>
      <c r="AI710" s="341">
        <f t="shared" ref="AI710:BJ710" si="412">AI678+AI694</f>
        <v>0</v>
      </c>
      <c r="AJ710" s="341">
        <f t="shared" si="412"/>
        <v>0</v>
      </c>
      <c r="AK710" s="341">
        <f t="shared" si="412"/>
        <v>0</v>
      </c>
      <c r="AL710" s="341">
        <f t="shared" si="412"/>
        <v>0</v>
      </c>
      <c r="AM710" s="341">
        <f t="shared" si="412"/>
        <v>0</v>
      </c>
      <c r="AN710" s="341">
        <f t="shared" si="412"/>
        <v>0</v>
      </c>
      <c r="AO710" s="341">
        <f t="shared" si="412"/>
        <v>0</v>
      </c>
      <c r="AP710" s="341">
        <f t="shared" si="412"/>
        <v>0</v>
      </c>
      <c r="AQ710" s="341">
        <f t="shared" si="412"/>
        <v>0</v>
      </c>
      <c r="AR710" s="341">
        <f t="shared" si="412"/>
        <v>0</v>
      </c>
      <c r="AS710" s="341">
        <f t="shared" si="412"/>
        <v>0</v>
      </c>
      <c r="AT710" s="341">
        <f t="shared" si="412"/>
        <v>0</v>
      </c>
      <c r="AU710" s="341">
        <f t="shared" si="412"/>
        <v>0</v>
      </c>
      <c r="AV710" s="341">
        <f t="shared" si="412"/>
        <v>0</v>
      </c>
      <c r="AW710" s="341">
        <f t="shared" si="412"/>
        <v>0</v>
      </c>
      <c r="AX710" s="341">
        <f t="shared" si="412"/>
        <v>0</v>
      </c>
      <c r="AY710" s="341">
        <f t="shared" si="412"/>
        <v>0</v>
      </c>
      <c r="AZ710" s="341">
        <f t="shared" si="412"/>
        <v>0</v>
      </c>
      <c r="BA710" s="341">
        <f t="shared" si="412"/>
        <v>0</v>
      </c>
      <c r="BB710" s="341">
        <f t="shared" si="412"/>
        <v>0</v>
      </c>
      <c r="BC710" s="341">
        <f t="shared" si="412"/>
        <v>0</v>
      </c>
      <c r="BD710" s="341">
        <f t="shared" si="412"/>
        <v>0</v>
      </c>
      <c r="BE710" s="341">
        <f t="shared" si="412"/>
        <v>0</v>
      </c>
      <c r="BF710" s="341">
        <f t="shared" si="412"/>
        <v>0</v>
      </c>
      <c r="BG710" s="341">
        <f t="shared" si="412"/>
        <v>0</v>
      </c>
      <c r="BH710" s="341">
        <f t="shared" si="412"/>
        <v>0</v>
      </c>
      <c r="BI710" s="341">
        <f t="shared" si="412"/>
        <v>0</v>
      </c>
      <c r="BJ710" s="341">
        <f t="shared" si="412"/>
        <v>0</v>
      </c>
    </row>
    <row r="711" spans="2:62" ht="15" customHeight="1">
      <c r="B711" s="366">
        <f>'Charges variables (avancé)'!$C$83</f>
        <v>0</v>
      </c>
      <c r="C711" s="341">
        <f t="shared" ref="C711:AH711" si="413">C679+C695</f>
        <v>0</v>
      </c>
      <c r="D711" s="341">
        <f t="shared" si="413"/>
        <v>0</v>
      </c>
      <c r="E711" s="341">
        <f t="shared" si="413"/>
        <v>0</v>
      </c>
      <c r="F711" s="341">
        <f t="shared" si="413"/>
        <v>0</v>
      </c>
      <c r="G711" s="341">
        <f t="shared" si="413"/>
        <v>0</v>
      </c>
      <c r="H711" s="341">
        <f t="shared" si="413"/>
        <v>0</v>
      </c>
      <c r="I711" s="341">
        <f t="shared" si="413"/>
        <v>0</v>
      </c>
      <c r="J711" s="341">
        <f t="shared" si="413"/>
        <v>0</v>
      </c>
      <c r="K711" s="341">
        <f t="shared" si="413"/>
        <v>0</v>
      </c>
      <c r="L711" s="341">
        <f t="shared" si="413"/>
        <v>0</v>
      </c>
      <c r="M711" s="341">
        <f t="shared" si="413"/>
        <v>0</v>
      </c>
      <c r="N711" s="341">
        <f t="shared" si="413"/>
        <v>0</v>
      </c>
      <c r="O711" s="341">
        <f t="shared" si="413"/>
        <v>0</v>
      </c>
      <c r="P711" s="341">
        <f t="shared" si="413"/>
        <v>0</v>
      </c>
      <c r="Q711" s="341">
        <f t="shared" si="413"/>
        <v>0</v>
      </c>
      <c r="R711" s="341">
        <f t="shared" si="413"/>
        <v>0</v>
      </c>
      <c r="S711" s="341">
        <f t="shared" si="413"/>
        <v>0</v>
      </c>
      <c r="T711" s="341">
        <f t="shared" si="413"/>
        <v>0</v>
      </c>
      <c r="U711" s="341">
        <f t="shared" si="413"/>
        <v>0</v>
      </c>
      <c r="V711" s="341">
        <f t="shared" si="413"/>
        <v>0</v>
      </c>
      <c r="W711" s="341">
        <f t="shared" si="413"/>
        <v>0</v>
      </c>
      <c r="X711" s="341">
        <f t="shared" si="413"/>
        <v>0</v>
      </c>
      <c r="Y711" s="341">
        <f t="shared" si="413"/>
        <v>0</v>
      </c>
      <c r="Z711" s="341">
        <f t="shared" si="413"/>
        <v>0</v>
      </c>
      <c r="AA711" s="341">
        <f t="shared" si="413"/>
        <v>0</v>
      </c>
      <c r="AB711" s="341">
        <f t="shared" si="413"/>
        <v>0</v>
      </c>
      <c r="AC711" s="341">
        <f t="shared" si="413"/>
        <v>0</v>
      </c>
      <c r="AD711" s="341">
        <f t="shared" si="413"/>
        <v>0</v>
      </c>
      <c r="AE711" s="341">
        <f t="shared" si="413"/>
        <v>0</v>
      </c>
      <c r="AF711" s="341">
        <f t="shared" si="413"/>
        <v>0</v>
      </c>
      <c r="AG711" s="341">
        <f t="shared" si="413"/>
        <v>0</v>
      </c>
      <c r="AH711" s="341">
        <f t="shared" si="413"/>
        <v>0</v>
      </c>
      <c r="AI711" s="341">
        <f t="shared" ref="AI711:BJ711" si="414">AI679+AI695</f>
        <v>0</v>
      </c>
      <c r="AJ711" s="341">
        <f t="shared" si="414"/>
        <v>0</v>
      </c>
      <c r="AK711" s="341">
        <f t="shared" si="414"/>
        <v>0</v>
      </c>
      <c r="AL711" s="341">
        <f t="shared" si="414"/>
        <v>0</v>
      </c>
      <c r="AM711" s="341">
        <f t="shared" si="414"/>
        <v>0</v>
      </c>
      <c r="AN711" s="341">
        <f t="shared" si="414"/>
        <v>0</v>
      </c>
      <c r="AO711" s="341">
        <f t="shared" si="414"/>
        <v>0</v>
      </c>
      <c r="AP711" s="341">
        <f t="shared" si="414"/>
        <v>0</v>
      </c>
      <c r="AQ711" s="341">
        <f t="shared" si="414"/>
        <v>0</v>
      </c>
      <c r="AR711" s="341">
        <f t="shared" si="414"/>
        <v>0</v>
      </c>
      <c r="AS711" s="341">
        <f t="shared" si="414"/>
        <v>0</v>
      </c>
      <c r="AT711" s="341">
        <f t="shared" si="414"/>
        <v>0</v>
      </c>
      <c r="AU711" s="341">
        <f t="shared" si="414"/>
        <v>0</v>
      </c>
      <c r="AV711" s="341">
        <f t="shared" si="414"/>
        <v>0</v>
      </c>
      <c r="AW711" s="341">
        <f t="shared" si="414"/>
        <v>0</v>
      </c>
      <c r="AX711" s="341">
        <f t="shared" si="414"/>
        <v>0</v>
      </c>
      <c r="AY711" s="341">
        <f t="shared" si="414"/>
        <v>0</v>
      </c>
      <c r="AZ711" s="341">
        <f t="shared" si="414"/>
        <v>0</v>
      </c>
      <c r="BA711" s="341">
        <f t="shared" si="414"/>
        <v>0</v>
      </c>
      <c r="BB711" s="341">
        <f t="shared" si="414"/>
        <v>0</v>
      </c>
      <c r="BC711" s="341">
        <f t="shared" si="414"/>
        <v>0</v>
      </c>
      <c r="BD711" s="341">
        <f t="shared" si="414"/>
        <v>0</v>
      </c>
      <c r="BE711" s="341">
        <f t="shared" si="414"/>
        <v>0</v>
      </c>
      <c r="BF711" s="341">
        <f t="shared" si="414"/>
        <v>0</v>
      </c>
      <c r="BG711" s="341">
        <f t="shared" si="414"/>
        <v>0</v>
      </c>
      <c r="BH711" s="341">
        <f t="shared" si="414"/>
        <v>0</v>
      </c>
      <c r="BI711" s="341">
        <f t="shared" si="414"/>
        <v>0</v>
      </c>
      <c r="BJ711" s="341">
        <f t="shared" si="414"/>
        <v>0</v>
      </c>
    </row>
    <row r="712" spans="2:62" ht="15" customHeight="1">
      <c r="B712" s="366">
        <f>'Charges variables (avancé)'!$C$84</f>
        <v>0</v>
      </c>
      <c r="C712" s="341">
        <f t="shared" ref="C712:AH712" si="415">C680+C696</f>
        <v>0</v>
      </c>
      <c r="D712" s="341">
        <f t="shared" si="415"/>
        <v>0</v>
      </c>
      <c r="E712" s="341">
        <f t="shared" si="415"/>
        <v>0</v>
      </c>
      <c r="F712" s="341">
        <f t="shared" si="415"/>
        <v>0</v>
      </c>
      <c r="G712" s="341">
        <f t="shared" si="415"/>
        <v>0</v>
      </c>
      <c r="H712" s="341">
        <f t="shared" si="415"/>
        <v>0</v>
      </c>
      <c r="I712" s="341">
        <f t="shared" si="415"/>
        <v>0</v>
      </c>
      <c r="J712" s="341">
        <f t="shared" si="415"/>
        <v>0</v>
      </c>
      <c r="K712" s="341">
        <f t="shared" si="415"/>
        <v>0</v>
      </c>
      <c r="L712" s="341">
        <f t="shared" si="415"/>
        <v>0</v>
      </c>
      <c r="M712" s="341">
        <f t="shared" si="415"/>
        <v>0</v>
      </c>
      <c r="N712" s="341">
        <f t="shared" si="415"/>
        <v>0</v>
      </c>
      <c r="O712" s="341">
        <f t="shared" si="415"/>
        <v>0</v>
      </c>
      <c r="P712" s="341">
        <f t="shared" si="415"/>
        <v>0</v>
      </c>
      <c r="Q712" s="341">
        <f t="shared" si="415"/>
        <v>0</v>
      </c>
      <c r="R712" s="341">
        <f t="shared" si="415"/>
        <v>0</v>
      </c>
      <c r="S712" s="341">
        <f t="shared" si="415"/>
        <v>0</v>
      </c>
      <c r="T712" s="341">
        <f t="shared" si="415"/>
        <v>0</v>
      </c>
      <c r="U712" s="341">
        <f t="shared" si="415"/>
        <v>0</v>
      </c>
      <c r="V712" s="341">
        <f t="shared" si="415"/>
        <v>0</v>
      </c>
      <c r="W712" s="341">
        <f t="shared" si="415"/>
        <v>0</v>
      </c>
      <c r="X712" s="341">
        <f t="shared" si="415"/>
        <v>0</v>
      </c>
      <c r="Y712" s="341">
        <f t="shared" si="415"/>
        <v>0</v>
      </c>
      <c r="Z712" s="341">
        <f t="shared" si="415"/>
        <v>0</v>
      </c>
      <c r="AA712" s="341">
        <f t="shared" si="415"/>
        <v>0</v>
      </c>
      <c r="AB712" s="341">
        <f t="shared" si="415"/>
        <v>0</v>
      </c>
      <c r="AC712" s="341">
        <f t="shared" si="415"/>
        <v>0</v>
      </c>
      <c r="AD712" s="341">
        <f t="shared" si="415"/>
        <v>0</v>
      </c>
      <c r="AE712" s="341">
        <f t="shared" si="415"/>
        <v>0</v>
      </c>
      <c r="AF712" s="341">
        <f t="shared" si="415"/>
        <v>0</v>
      </c>
      <c r="AG712" s="341">
        <f t="shared" si="415"/>
        <v>0</v>
      </c>
      <c r="AH712" s="341">
        <f t="shared" si="415"/>
        <v>0</v>
      </c>
      <c r="AI712" s="341">
        <f t="shared" ref="AI712:BJ712" si="416">AI680+AI696</f>
        <v>0</v>
      </c>
      <c r="AJ712" s="341">
        <f t="shared" si="416"/>
        <v>0</v>
      </c>
      <c r="AK712" s="341">
        <f t="shared" si="416"/>
        <v>0</v>
      </c>
      <c r="AL712" s="341">
        <f t="shared" si="416"/>
        <v>0</v>
      </c>
      <c r="AM712" s="341">
        <f t="shared" si="416"/>
        <v>0</v>
      </c>
      <c r="AN712" s="341">
        <f t="shared" si="416"/>
        <v>0</v>
      </c>
      <c r="AO712" s="341">
        <f t="shared" si="416"/>
        <v>0</v>
      </c>
      <c r="AP712" s="341">
        <f t="shared" si="416"/>
        <v>0</v>
      </c>
      <c r="AQ712" s="341">
        <f t="shared" si="416"/>
        <v>0</v>
      </c>
      <c r="AR712" s="341">
        <f t="shared" si="416"/>
        <v>0</v>
      </c>
      <c r="AS712" s="341">
        <f t="shared" si="416"/>
        <v>0</v>
      </c>
      <c r="AT712" s="341">
        <f t="shared" si="416"/>
        <v>0</v>
      </c>
      <c r="AU712" s="341">
        <f t="shared" si="416"/>
        <v>0</v>
      </c>
      <c r="AV712" s="341">
        <f t="shared" si="416"/>
        <v>0</v>
      </c>
      <c r="AW712" s="341">
        <f t="shared" si="416"/>
        <v>0</v>
      </c>
      <c r="AX712" s="341">
        <f t="shared" si="416"/>
        <v>0</v>
      </c>
      <c r="AY712" s="341">
        <f t="shared" si="416"/>
        <v>0</v>
      </c>
      <c r="AZ712" s="341">
        <f t="shared" si="416"/>
        <v>0</v>
      </c>
      <c r="BA712" s="341">
        <f t="shared" si="416"/>
        <v>0</v>
      </c>
      <c r="BB712" s="341">
        <f t="shared" si="416"/>
        <v>0</v>
      </c>
      <c r="BC712" s="341">
        <f t="shared" si="416"/>
        <v>0</v>
      </c>
      <c r="BD712" s="341">
        <f t="shared" si="416"/>
        <v>0</v>
      </c>
      <c r="BE712" s="341">
        <f t="shared" si="416"/>
        <v>0</v>
      </c>
      <c r="BF712" s="341">
        <f t="shared" si="416"/>
        <v>0</v>
      </c>
      <c r="BG712" s="341">
        <f t="shared" si="416"/>
        <v>0</v>
      </c>
      <c r="BH712" s="341">
        <f t="shared" si="416"/>
        <v>0</v>
      </c>
      <c r="BI712" s="341">
        <f t="shared" si="416"/>
        <v>0</v>
      </c>
      <c r="BJ712" s="341">
        <f t="shared" si="416"/>
        <v>0</v>
      </c>
    </row>
    <row r="713" spans="2:62" ht="15" customHeight="1">
      <c r="B713" s="366">
        <f>'Charges variables (avancé)'!$C$85</f>
        <v>0</v>
      </c>
      <c r="C713" s="341">
        <f t="shared" ref="C713:AH713" si="417">C681+C697</f>
        <v>0</v>
      </c>
      <c r="D713" s="341">
        <f t="shared" si="417"/>
        <v>0</v>
      </c>
      <c r="E713" s="341">
        <f t="shared" si="417"/>
        <v>0</v>
      </c>
      <c r="F713" s="341">
        <f t="shared" si="417"/>
        <v>0</v>
      </c>
      <c r="G713" s="341">
        <f t="shared" si="417"/>
        <v>0</v>
      </c>
      <c r="H713" s="341">
        <f t="shared" si="417"/>
        <v>0</v>
      </c>
      <c r="I713" s="341">
        <f t="shared" si="417"/>
        <v>0</v>
      </c>
      <c r="J713" s="341">
        <f t="shared" si="417"/>
        <v>0</v>
      </c>
      <c r="K713" s="341">
        <f t="shared" si="417"/>
        <v>0</v>
      </c>
      <c r="L713" s="341">
        <f t="shared" si="417"/>
        <v>0</v>
      </c>
      <c r="M713" s="341">
        <f t="shared" si="417"/>
        <v>0</v>
      </c>
      <c r="N713" s="341">
        <f t="shared" si="417"/>
        <v>0</v>
      </c>
      <c r="O713" s="341">
        <f t="shared" si="417"/>
        <v>0</v>
      </c>
      <c r="P713" s="341">
        <f t="shared" si="417"/>
        <v>0</v>
      </c>
      <c r="Q713" s="341">
        <f t="shared" si="417"/>
        <v>0</v>
      </c>
      <c r="R713" s="341">
        <f t="shared" si="417"/>
        <v>0</v>
      </c>
      <c r="S713" s="341">
        <f t="shared" si="417"/>
        <v>0</v>
      </c>
      <c r="T713" s="341">
        <f t="shared" si="417"/>
        <v>0</v>
      </c>
      <c r="U713" s="341">
        <f t="shared" si="417"/>
        <v>0</v>
      </c>
      <c r="V713" s="341">
        <f t="shared" si="417"/>
        <v>0</v>
      </c>
      <c r="W713" s="341">
        <f t="shared" si="417"/>
        <v>0</v>
      </c>
      <c r="X713" s="341">
        <f t="shared" si="417"/>
        <v>0</v>
      </c>
      <c r="Y713" s="341">
        <f t="shared" si="417"/>
        <v>0</v>
      </c>
      <c r="Z713" s="341">
        <f t="shared" si="417"/>
        <v>0</v>
      </c>
      <c r="AA713" s="341">
        <f t="shared" si="417"/>
        <v>0</v>
      </c>
      <c r="AB713" s="341">
        <f t="shared" si="417"/>
        <v>0</v>
      </c>
      <c r="AC713" s="341">
        <f t="shared" si="417"/>
        <v>0</v>
      </c>
      <c r="AD713" s="341">
        <f t="shared" si="417"/>
        <v>0</v>
      </c>
      <c r="AE713" s="341">
        <f t="shared" si="417"/>
        <v>0</v>
      </c>
      <c r="AF713" s="341">
        <f t="shared" si="417"/>
        <v>0</v>
      </c>
      <c r="AG713" s="341">
        <f t="shared" si="417"/>
        <v>0</v>
      </c>
      <c r="AH713" s="341">
        <f t="shared" si="417"/>
        <v>0</v>
      </c>
      <c r="AI713" s="341">
        <f t="shared" ref="AI713:BJ713" si="418">AI681+AI697</f>
        <v>0</v>
      </c>
      <c r="AJ713" s="341">
        <f t="shared" si="418"/>
        <v>0</v>
      </c>
      <c r="AK713" s="341">
        <f t="shared" si="418"/>
        <v>0</v>
      </c>
      <c r="AL713" s="341">
        <f t="shared" si="418"/>
        <v>0</v>
      </c>
      <c r="AM713" s="341">
        <f t="shared" si="418"/>
        <v>0</v>
      </c>
      <c r="AN713" s="341">
        <f t="shared" si="418"/>
        <v>0</v>
      </c>
      <c r="AO713" s="341">
        <f t="shared" si="418"/>
        <v>0</v>
      </c>
      <c r="AP713" s="341">
        <f t="shared" si="418"/>
        <v>0</v>
      </c>
      <c r="AQ713" s="341">
        <f t="shared" si="418"/>
        <v>0</v>
      </c>
      <c r="AR713" s="341">
        <f t="shared" si="418"/>
        <v>0</v>
      </c>
      <c r="AS713" s="341">
        <f t="shared" si="418"/>
        <v>0</v>
      </c>
      <c r="AT713" s="341">
        <f t="shared" si="418"/>
        <v>0</v>
      </c>
      <c r="AU713" s="341">
        <f t="shared" si="418"/>
        <v>0</v>
      </c>
      <c r="AV713" s="341">
        <f t="shared" si="418"/>
        <v>0</v>
      </c>
      <c r="AW713" s="341">
        <f t="shared" si="418"/>
        <v>0</v>
      </c>
      <c r="AX713" s="341">
        <f t="shared" si="418"/>
        <v>0</v>
      </c>
      <c r="AY713" s="341">
        <f t="shared" si="418"/>
        <v>0</v>
      </c>
      <c r="AZ713" s="341">
        <f t="shared" si="418"/>
        <v>0</v>
      </c>
      <c r="BA713" s="341">
        <f t="shared" si="418"/>
        <v>0</v>
      </c>
      <c r="BB713" s="341">
        <f t="shared" si="418"/>
        <v>0</v>
      </c>
      <c r="BC713" s="341">
        <f t="shared" si="418"/>
        <v>0</v>
      </c>
      <c r="BD713" s="341">
        <f t="shared" si="418"/>
        <v>0</v>
      </c>
      <c r="BE713" s="341">
        <f t="shared" si="418"/>
        <v>0</v>
      </c>
      <c r="BF713" s="341">
        <f t="shared" si="418"/>
        <v>0</v>
      </c>
      <c r="BG713" s="341">
        <f t="shared" si="418"/>
        <v>0</v>
      </c>
      <c r="BH713" s="341">
        <f t="shared" si="418"/>
        <v>0</v>
      </c>
      <c r="BI713" s="341">
        <f t="shared" si="418"/>
        <v>0</v>
      </c>
      <c r="BJ713" s="341">
        <f t="shared" si="418"/>
        <v>0</v>
      </c>
    </row>
    <row r="714" spans="2:62" ht="15" customHeight="1">
      <c r="B714" s="366">
        <f>'Charges variables (avancé)'!$C$86</f>
        <v>0</v>
      </c>
      <c r="C714" s="341">
        <f t="shared" ref="C714:AH714" si="419">C682+C698</f>
        <v>0</v>
      </c>
      <c r="D714" s="341">
        <f t="shared" si="419"/>
        <v>0</v>
      </c>
      <c r="E714" s="341">
        <f t="shared" si="419"/>
        <v>0</v>
      </c>
      <c r="F714" s="341">
        <f t="shared" si="419"/>
        <v>0</v>
      </c>
      <c r="G714" s="341">
        <f t="shared" si="419"/>
        <v>0</v>
      </c>
      <c r="H714" s="341">
        <f t="shared" si="419"/>
        <v>0</v>
      </c>
      <c r="I714" s="341">
        <f t="shared" si="419"/>
        <v>0</v>
      </c>
      <c r="J714" s="341">
        <f t="shared" si="419"/>
        <v>0</v>
      </c>
      <c r="K714" s="341">
        <f t="shared" si="419"/>
        <v>0</v>
      </c>
      <c r="L714" s="341">
        <f t="shared" si="419"/>
        <v>0</v>
      </c>
      <c r="M714" s="341">
        <f t="shared" si="419"/>
        <v>0</v>
      </c>
      <c r="N714" s="341">
        <f t="shared" si="419"/>
        <v>0</v>
      </c>
      <c r="O714" s="341">
        <f t="shared" si="419"/>
        <v>0</v>
      </c>
      <c r="P714" s="341">
        <f t="shared" si="419"/>
        <v>0</v>
      </c>
      <c r="Q714" s="341">
        <f t="shared" si="419"/>
        <v>0</v>
      </c>
      <c r="R714" s="341">
        <f t="shared" si="419"/>
        <v>0</v>
      </c>
      <c r="S714" s="341">
        <f t="shared" si="419"/>
        <v>0</v>
      </c>
      <c r="T714" s="341">
        <f t="shared" si="419"/>
        <v>0</v>
      </c>
      <c r="U714" s="341">
        <f t="shared" si="419"/>
        <v>0</v>
      </c>
      <c r="V714" s="341">
        <f t="shared" si="419"/>
        <v>0</v>
      </c>
      <c r="W714" s="341">
        <f t="shared" si="419"/>
        <v>0</v>
      </c>
      <c r="X714" s="341">
        <f t="shared" si="419"/>
        <v>0</v>
      </c>
      <c r="Y714" s="341">
        <f t="shared" si="419"/>
        <v>0</v>
      </c>
      <c r="Z714" s="341">
        <f t="shared" si="419"/>
        <v>0</v>
      </c>
      <c r="AA714" s="341">
        <f t="shared" si="419"/>
        <v>0</v>
      </c>
      <c r="AB714" s="341">
        <f t="shared" si="419"/>
        <v>0</v>
      </c>
      <c r="AC714" s="341">
        <f t="shared" si="419"/>
        <v>0</v>
      </c>
      <c r="AD714" s="341">
        <f t="shared" si="419"/>
        <v>0</v>
      </c>
      <c r="AE714" s="341">
        <f t="shared" si="419"/>
        <v>0</v>
      </c>
      <c r="AF714" s="341">
        <f t="shared" si="419"/>
        <v>0</v>
      </c>
      <c r="AG714" s="341">
        <f t="shared" si="419"/>
        <v>0</v>
      </c>
      <c r="AH714" s="341">
        <f t="shared" si="419"/>
        <v>0</v>
      </c>
      <c r="AI714" s="341">
        <f t="shared" ref="AI714:BJ714" si="420">AI682+AI698</f>
        <v>0</v>
      </c>
      <c r="AJ714" s="341">
        <f t="shared" si="420"/>
        <v>0</v>
      </c>
      <c r="AK714" s="341">
        <f t="shared" si="420"/>
        <v>0</v>
      </c>
      <c r="AL714" s="341">
        <f t="shared" si="420"/>
        <v>0</v>
      </c>
      <c r="AM714" s="341">
        <f t="shared" si="420"/>
        <v>0</v>
      </c>
      <c r="AN714" s="341">
        <f t="shared" si="420"/>
        <v>0</v>
      </c>
      <c r="AO714" s="341">
        <f t="shared" si="420"/>
        <v>0</v>
      </c>
      <c r="AP714" s="341">
        <f t="shared" si="420"/>
        <v>0</v>
      </c>
      <c r="AQ714" s="341">
        <f t="shared" si="420"/>
        <v>0</v>
      </c>
      <c r="AR714" s="341">
        <f t="shared" si="420"/>
        <v>0</v>
      </c>
      <c r="AS714" s="341">
        <f t="shared" si="420"/>
        <v>0</v>
      </c>
      <c r="AT714" s="341">
        <f t="shared" si="420"/>
        <v>0</v>
      </c>
      <c r="AU714" s="341">
        <f t="shared" si="420"/>
        <v>0</v>
      </c>
      <c r="AV714" s="341">
        <f t="shared" si="420"/>
        <v>0</v>
      </c>
      <c r="AW714" s="341">
        <f t="shared" si="420"/>
        <v>0</v>
      </c>
      <c r="AX714" s="341">
        <f t="shared" si="420"/>
        <v>0</v>
      </c>
      <c r="AY714" s="341">
        <f t="shared" si="420"/>
        <v>0</v>
      </c>
      <c r="AZ714" s="341">
        <f t="shared" si="420"/>
        <v>0</v>
      </c>
      <c r="BA714" s="341">
        <f t="shared" si="420"/>
        <v>0</v>
      </c>
      <c r="BB714" s="341">
        <f t="shared" si="420"/>
        <v>0</v>
      </c>
      <c r="BC714" s="341">
        <f t="shared" si="420"/>
        <v>0</v>
      </c>
      <c r="BD714" s="341">
        <f t="shared" si="420"/>
        <v>0</v>
      </c>
      <c r="BE714" s="341">
        <f t="shared" si="420"/>
        <v>0</v>
      </c>
      <c r="BF714" s="341">
        <f t="shared" si="420"/>
        <v>0</v>
      </c>
      <c r="BG714" s="341">
        <f t="shared" si="420"/>
        <v>0</v>
      </c>
      <c r="BH714" s="341">
        <f t="shared" si="420"/>
        <v>0</v>
      </c>
      <c r="BI714" s="341">
        <f t="shared" si="420"/>
        <v>0</v>
      </c>
      <c r="BJ714" s="341">
        <f t="shared" si="420"/>
        <v>0</v>
      </c>
    </row>
    <row r="715" spans="2:62" ht="15" customHeight="1">
      <c r="B715" s="366">
        <f>'Charges variables (avancé)'!$C$87</f>
        <v>0</v>
      </c>
      <c r="C715" s="341">
        <f t="shared" ref="C715:AH715" si="421">C683+C699</f>
        <v>0</v>
      </c>
      <c r="D715" s="341">
        <f t="shared" si="421"/>
        <v>0</v>
      </c>
      <c r="E715" s="341">
        <f t="shared" si="421"/>
        <v>0</v>
      </c>
      <c r="F715" s="341">
        <f t="shared" si="421"/>
        <v>0</v>
      </c>
      <c r="G715" s="341">
        <f t="shared" si="421"/>
        <v>0</v>
      </c>
      <c r="H715" s="341">
        <f t="shared" si="421"/>
        <v>0</v>
      </c>
      <c r="I715" s="341">
        <f t="shared" si="421"/>
        <v>0</v>
      </c>
      <c r="J715" s="341">
        <f t="shared" si="421"/>
        <v>0</v>
      </c>
      <c r="K715" s="341">
        <f t="shared" si="421"/>
        <v>0</v>
      </c>
      <c r="L715" s="341">
        <f t="shared" si="421"/>
        <v>0</v>
      </c>
      <c r="M715" s="341">
        <f t="shared" si="421"/>
        <v>0</v>
      </c>
      <c r="N715" s="341">
        <f t="shared" si="421"/>
        <v>0</v>
      </c>
      <c r="O715" s="341">
        <f t="shared" si="421"/>
        <v>0</v>
      </c>
      <c r="P715" s="341">
        <f t="shared" si="421"/>
        <v>0</v>
      </c>
      <c r="Q715" s="341">
        <f t="shared" si="421"/>
        <v>0</v>
      </c>
      <c r="R715" s="341">
        <f t="shared" si="421"/>
        <v>0</v>
      </c>
      <c r="S715" s="341">
        <f t="shared" si="421"/>
        <v>0</v>
      </c>
      <c r="T715" s="341">
        <f t="shared" si="421"/>
        <v>0</v>
      </c>
      <c r="U715" s="341">
        <f t="shared" si="421"/>
        <v>0</v>
      </c>
      <c r="V715" s="341">
        <f t="shared" si="421"/>
        <v>0</v>
      </c>
      <c r="W715" s="341">
        <f t="shared" si="421"/>
        <v>0</v>
      </c>
      <c r="X715" s="341">
        <f t="shared" si="421"/>
        <v>0</v>
      </c>
      <c r="Y715" s="341">
        <f t="shared" si="421"/>
        <v>0</v>
      </c>
      <c r="Z715" s="341">
        <f t="shared" si="421"/>
        <v>0</v>
      </c>
      <c r="AA715" s="341">
        <f t="shared" si="421"/>
        <v>0</v>
      </c>
      <c r="AB715" s="341">
        <f t="shared" si="421"/>
        <v>0</v>
      </c>
      <c r="AC715" s="341">
        <f t="shared" si="421"/>
        <v>0</v>
      </c>
      <c r="AD715" s="341">
        <f t="shared" si="421"/>
        <v>0</v>
      </c>
      <c r="AE715" s="341">
        <f t="shared" si="421"/>
        <v>0</v>
      </c>
      <c r="AF715" s="341">
        <f t="shared" si="421"/>
        <v>0</v>
      </c>
      <c r="AG715" s="341">
        <f t="shared" si="421"/>
        <v>0</v>
      </c>
      <c r="AH715" s="341">
        <f t="shared" si="421"/>
        <v>0</v>
      </c>
      <c r="AI715" s="341">
        <f t="shared" ref="AI715:BJ715" si="422">AI683+AI699</f>
        <v>0</v>
      </c>
      <c r="AJ715" s="341">
        <f t="shared" si="422"/>
        <v>0</v>
      </c>
      <c r="AK715" s="341">
        <f t="shared" si="422"/>
        <v>0</v>
      </c>
      <c r="AL715" s="341">
        <f t="shared" si="422"/>
        <v>0</v>
      </c>
      <c r="AM715" s="341">
        <f t="shared" si="422"/>
        <v>0</v>
      </c>
      <c r="AN715" s="341">
        <f t="shared" si="422"/>
        <v>0</v>
      </c>
      <c r="AO715" s="341">
        <f t="shared" si="422"/>
        <v>0</v>
      </c>
      <c r="AP715" s="341">
        <f t="shared" si="422"/>
        <v>0</v>
      </c>
      <c r="AQ715" s="341">
        <f t="shared" si="422"/>
        <v>0</v>
      </c>
      <c r="AR715" s="341">
        <f t="shared" si="422"/>
        <v>0</v>
      </c>
      <c r="AS715" s="341">
        <f t="shared" si="422"/>
        <v>0</v>
      </c>
      <c r="AT715" s="341">
        <f t="shared" si="422"/>
        <v>0</v>
      </c>
      <c r="AU715" s="341">
        <f t="shared" si="422"/>
        <v>0</v>
      </c>
      <c r="AV715" s="341">
        <f t="shared" si="422"/>
        <v>0</v>
      </c>
      <c r="AW715" s="341">
        <f t="shared" si="422"/>
        <v>0</v>
      </c>
      <c r="AX715" s="341">
        <f t="shared" si="422"/>
        <v>0</v>
      </c>
      <c r="AY715" s="341">
        <f t="shared" si="422"/>
        <v>0</v>
      </c>
      <c r="AZ715" s="341">
        <f t="shared" si="422"/>
        <v>0</v>
      </c>
      <c r="BA715" s="341">
        <f t="shared" si="422"/>
        <v>0</v>
      </c>
      <c r="BB715" s="341">
        <f t="shared" si="422"/>
        <v>0</v>
      </c>
      <c r="BC715" s="341">
        <f t="shared" si="422"/>
        <v>0</v>
      </c>
      <c r="BD715" s="341">
        <f t="shared" si="422"/>
        <v>0</v>
      </c>
      <c r="BE715" s="341">
        <f t="shared" si="422"/>
        <v>0</v>
      </c>
      <c r="BF715" s="341">
        <f t="shared" si="422"/>
        <v>0</v>
      </c>
      <c r="BG715" s="341">
        <f t="shared" si="422"/>
        <v>0</v>
      </c>
      <c r="BH715" s="341">
        <f t="shared" si="422"/>
        <v>0</v>
      </c>
      <c r="BI715" s="341">
        <f t="shared" si="422"/>
        <v>0</v>
      </c>
      <c r="BJ715" s="341">
        <f t="shared" si="422"/>
        <v>0</v>
      </c>
    </row>
    <row r="716" spans="2:62" ht="15" customHeight="1">
      <c r="B716" s="366">
        <f>'Charges variables (avancé)'!$C$88</f>
        <v>0</v>
      </c>
      <c r="C716" s="341">
        <f t="shared" ref="C716:AH716" si="423">C684+C700</f>
        <v>0</v>
      </c>
      <c r="D716" s="341">
        <f t="shared" si="423"/>
        <v>0</v>
      </c>
      <c r="E716" s="341">
        <f t="shared" si="423"/>
        <v>0</v>
      </c>
      <c r="F716" s="341">
        <f t="shared" si="423"/>
        <v>0</v>
      </c>
      <c r="G716" s="341">
        <f t="shared" si="423"/>
        <v>0</v>
      </c>
      <c r="H716" s="341">
        <f t="shared" si="423"/>
        <v>0</v>
      </c>
      <c r="I716" s="341">
        <f t="shared" si="423"/>
        <v>0</v>
      </c>
      <c r="J716" s="341">
        <f t="shared" si="423"/>
        <v>0</v>
      </c>
      <c r="K716" s="341">
        <f t="shared" si="423"/>
        <v>0</v>
      </c>
      <c r="L716" s="341">
        <f t="shared" si="423"/>
        <v>0</v>
      </c>
      <c r="M716" s="341">
        <f t="shared" si="423"/>
        <v>0</v>
      </c>
      <c r="N716" s="341">
        <f t="shared" si="423"/>
        <v>0</v>
      </c>
      <c r="O716" s="341">
        <f t="shared" si="423"/>
        <v>0</v>
      </c>
      <c r="P716" s="341">
        <f t="shared" si="423"/>
        <v>0</v>
      </c>
      <c r="Q716" s="341">
        <f t="shared" si="423"/>
        <v>0</v>
      </c>
      <c r="R716" s="341">
        <f t="shared" si="423"/>
        <v>0</v>
      </c>
      <c r="S716" s="341">
        <f t="shared" si="423"/>
        <v>0</v>
      </c>
      <c r="T716" s="341">
        <f t="shared" si="423"/>
        <v>0</v>
      </c>
      <c r="U716" s="341">
        <f t="shared" si="423"/>
        <v>0</v>
      </c>
      <c r="V716" s="341">
        <f t="shared" si="423"/>
        <v>0</v>
      </c>
      <c r="W716" s="341">
        <f t="shared" si="423"/>
        <v>0</v>
      </c>
      <c r="X716" s="341">
        <f t="shared" si="423"/>
        <v>0</v>
      </c>
      <c r="Y716" s="341">
        <f t="shared" si="423"/>
        <v>0</v>
      </c>
      <c r="Z716" s="341">
        <f t="shared" si="423"/>
        <v>0</v>
      </c>
      <c r="AA716" s="341">
        <f t="shared" si="423"/>
        <v>0</v>
      </c>
      <c r="AB716" s="341">
        <f t="shared" si="423"/>
        <v>0</v>
      </c>
      <c r="AC716" s="341">
        <f t="shared" si="423"/>
        <v>0</v>
      </c>
      <c r="AD716" s="341">
        <f t="shared" si="423"/>
        <v>0</v>
      </c>
      <c r="AE716" s="341">
        <f t="shared" si="423"/>
        <v>0</v>
      </c>
      <c r="AF716" s="341">
        <f t="shared" si="423"/>
        <v>0</v>
      </c>
      <c r="AG716" s="341">
        <f t="shared" si="423"/>
        <v>0</v>
      </c>
      <c r="AH716" s="341">
        <f t="shared" si="423"/>
        <v>0</v>
      </c>
      <c r="AI716" s="341">
        <f t="shared" ref="AI716:BJ716" si="424">AI684+AI700</f>
        <v>0</v>
      </c>
      <c r="AJ716" s="341">
        <f t="shared" si="424"/>
        <v>0</v>
      </c>
      <c r="AK716" s="341">
        <f t="shared" si="424"/>
        <v>0</v>
      </c>
      <c r="AL716" s="341">
        <f t="shared" si="424"/>
        <v>0</v>
      </c>
      <c r="AM716" s="341">
        <f t="shared" si="424"/>
        <v>0</v>
      </c>
      <c r="AN716" s="341">
        <f t="shared" si="424"/>
        <v>0</v>
      </c>
      <c r="AO716" s="341">
        <f t="shared" si="424"/>
        <v>0</v>
      </c>
      <c r="AP716" s="341">
        <f t="shared" si="424"/>
        <v>0</v>
      </c>
      <c r="AQ716" s="341">
        <f t="shared" si="424"/>
        <v>0</v>
      </c>
      <c r="AR716" s="341">
        <f t="shared" si="424"/>
        <v>0</v>
      </c>
      <c r="AS716" s="341">
        <f t="shared" si="424"/>
        <v>0</v>
      </c>
      <c r="AT716" s="341">
        <f t="shared" si="424"/>
        <v>0</v>
      </c>
      <c r="AU716" s="341">
        <f t="shared" si="424"/>
        <v>0</v>
      </c>
      <c r="AV716" s="341">
        <f t="shared" si="424"/>
        <v>0</v>
      </c>
      <c r="AW716" s="341">
        <f t="shared" si="424"/>
        <v>0</v>
      </c>
      <c r="AX716" s="341">
        <f t="shared" si="424"/>
        <v>0</v>
      </c>
      <c r="AY716" s="341">
        <f t="shared" si="424"/>
        <v>0</v>
      </c>
      <c r="AZ716" s="341">
        <f t="shared" si="424"/>
        <v>0</v>
      </c>
      <c r="BA716" s="341">
        <f t="shared" si="424"/>
        <v>0</v>
      </c>
      <c r="BB716" s="341">
        <f t="shared" si="424"/>
        <v>0</v>
      </c>
      <c r="BC716" s="341">
        <f t="shared" si="424"/>
        <v>0</v>
      </c>
      <c r="BD716" s="341">
        <f t="shared" si="424"/>
        <v>0</v>
      </c>
      <c r="BE716" s="341">
        <f t="shared" si="424"/>
        <v>0</v>
      </c>
      <c r="BF716" s="341">
        <f t="shared" si="424"/>
        <v>0</v>
      </c>
      <c r="BG716" s="341">
        <f t="shared" si="424"/>
        <v>0</v>
      </c>
      <c r="BH716" s="341">
        <f t="shared" si="424"/>
        <v>0</v>
      </c>
      <c r="BI716" s="341">
        <f t="shared" si="424"/>
        <v>0</v>
      </c>
      <c r="BJ716" s="341">
        <f t="shared" si="424"/>
        <v>0</v>
      </c>
    </row>
    <row r="717" spans="2:62" ht="15" customHeight="1">
      <c r="B717" s="366">
        <f>'Charges variables (avancé)'!$C$89</f>
        <v>0</v>
      </c>
      <c r="C717" s="341">
        <f t="shared" ref="C717:AH717" si="425">C685+C701</f>
        <v>0</v>
      </c>
      <c r="D717" s="341">
        <f t="shared" si="425"/>
        <v>0</v>
      </c>
      <c r="E717" s="341">
        <f t="shared" si="425"/>
        <v>0</v>
      </c>
      <c r="F717" s="341">
        <f t="shared" si="425"/>
        <v>0</v>
      </c>
      <c r="G717" s="341">
        <f t="shared" si="425"/>
        <v>0</v>
      </c>
      <c r="H717" s="341">
        <f t="shared" si="425"/>
        <v>0</v>
      </c>
      <c r="I717" s="341">
        <f t="shared" si="425"/>
        <v>0</v>
      </c>
      <c r="J717" s="341">
        <f t="shared" si="425"/>
        <v>0</v>
      </c>
      <c r="K717" s="341">
        <f t="shared" si="425"/>
        <v>0</v>
      </c>
      <c r="L717" s="341">
        <f t="shared" si="425"/>
        <v>0</v>
      </c>
      <c r="M717" s="341">
        <f t="shared" si="425"/>
        <v>0</v>
      </c>
      <c r="N717" s="341">
        <f t="shared" si="425"/>
        <v>0</v>
      </c>
      <c r="O717" s="341">
        <f t="shared" si="425"/>
        <v>0</v>
      </c>
      <c r="P717" s="341">
        <f t="shared" si="425"/>
        <v>0</v>
      </c>
      <c r="Q717" s="341">
        <f t="shared" si="425"/>
        <v>0</v>
      </c>
      <c r="R717" s="341">
        <f t="shared" si="425"/>
        <v>0</v>
      </c>
      <c r="S717" s="341">
        <f t="shared" si="425"/>
        <v>0</v>
      </c>
      <c r="T717" s="341">
        <f t="shared" si="425"/>
        <v>0</v>
      </c>
      <c r="U717" s="341">
        <f t="shared" si="425"/>
        <v>0</v>
      </c>
      <c r="V717" s="341">
        <f t="shared" si="425"/>
        <v>0</v>
      </c>
      <c r="W717" s="341">
        <f t="shared" si="425"/>
        <v>0</v>
      </c>
      <c r="X717" s="341">
        <f t="shared" si="425"/>
        <v>0</v>
      </c>
      <c r="Y717" s="341">
        <f t="shared" si="425"/>
        <v>0</v>
      </c>
      <c r="Z717" s="341">
        <f t="shared" si="425"/>
        <v>0</v>
      </c>
      <c r="AA717" s="341">
        <f t="shared" si="425"/>
        <v>0</v>
      </c>
      <c r="AB717" s="341">
        <f t="shared" si="425"/>
        <v>0</v>
      </c>
      <c r="AC717" s="341">
        <f t="shared" si="425"/>
        <v>0</v>
      </c>
      <c r="AD717" s="341">
        <f t="shared" si="425"/>
        <v>0</v>
      </c>
      <c r="AE717" s="341">
        <f t="shared" si="425"/>
        <v>0</v>
      </c>
      <c r="AF717" s="341">
        <f t="shared" si="425"/>
        <v>0</v>
      </c>
      <c r="AG717" s="341">
        <f t="shared" si="425"/>
        <v>0</v>
      </c>
      <c r="AH717" s="341">
        <f t="shared" si="425"/>
        <v>0</v>
      </c>
      <c r="AI717" s="341">
        <f t="shared" ref="AI717:BJ717" si="426">AI685+AI701</f>
        <v>0</v>
      </c>
      <c r="AJ717" s="341">
        <f t="shared" si="426"/>
        <v>0</v>
      </c>
      <c r="AK717" s="341">
        <f t="shared" si="426"/>
        <v>0</v>
      </c>
      <c r="AL717" s="341">
        <f t="shared" si="426"/>
        <v>0</v>
      </c>
      <c r="AM717" s="341">
        <f t="shared" si="426"/>
        <v>0</v>
      </c>
      <c r="AN717" s="341">
        <f t="shared" si="426"/>
        <v>0</v>
      </c>
      <c r="AO717" s="341">
        <f t="shared" si="426"/>
        <v>0</v>
      </c>
      <c r="AP717" s="341">
        <f t="shared" si="426"/>
        <v>0</v>
      </c>
      <c r="AQ717" s="341">
        <f t="shared" si="426"/>
        <v>0</v>
      </c>
      <c r="AR717" s="341">
        <f t="shared" si="426"/>
        <v>0</v>
      </c>
      <c r="AS717" s="341">
        <f t="shared" si="426"/>
        <v>0</v>
      </c>
      <c r="AT717" s="341">
        <f t="shared" si="426"/>
        <v>0</v>
      </c>
      <c r="AU717" s="341">
        <f t="shared" si="426"/>
        <v>0</v>
      </c>
      <c r="AV717" s="341">
        <f t="shared" si="426"/>
        <v>0</v>
      </c>
      <c r="AW717" s="341">
        <f t="shared" si="426"/>
        <v>0</v>
      </c>
      <c r="AX717" s="341">
        <f t="shared" si="426"/>
        <v>0</v>
      </c>
      <c r="AY717" s="341">
        <f t="shared" si="426"/>
        <v>0</v>
      </c>
      <c r="AZ717" s="341">
        <f t="shared" si="426"/>
        <v>0</v>
      </c>
      <c r="BA717" s="341">
        <f t="shared" si="426"/>
        <v>0</v>
      </c>
      <c r="BB717" s="341">
        <f t="shared" si="426"/>
        <v>0</v>
      </c>
      <c r="BC717" s="341">
        <f t="shared" si="426"/>
        <v>0</v>
      </c>
      <c r="BD717" s="341">
        <f t="shared" si="426"/>
        <v>0</v>
      </c>
      <c r="BE717" s="341">
        <f t="shared" si="426"/>
        <v>0</v>
      </c>
      <c r="BF717" s="341">
        <f t="shared" si="426"/>
        <v>0</v>
      </c>
      <c r="BG717" s="341">
        <f t="shared" si="426"/>
        <v>0</v>
      </c>
      <c r="BH717" s="341">
        <f t="shared" si="426"/>
        <v>0</v>
      </c>
      <c r="BI717" s="341">
        <f t="shared" si="426"/>
        <v>0</v>
      </c>
      <c r="BJ717" s="341">
        <f t="shared" si="426"/>
        <v>0</v>
      </c>
    </row>
    <row r="718" spans="2:62" ht="15" customHeight="1"/>
    <row r="719" spans="2:62" ht="15" customHeight="1">
      <c r="B719" s="82" t="s">
        <v>21</v>
      </c>
      <c r="C719" s="20">
        <f t="shared" ref="C719:AH719" si="427">SUM(C710:C717)</f>
        <v>0</v>
      </c>
      <c r="D719" s="20">
        <f t="shared" si="427"/>
        <v>0</v>
      </c>
      <c r="E719" s="20">
        <f t="shared" si="427"/>
        <v>0</v>
      </c>
      <c r="F719" s="20">
        <f t="shared" si="427"/>
        <v>0</v>
      </c>
      <c r="G719" s="20">
        <f t="shared" si="427"/>
        <v>0</v>
      </c>
      <c r="H719" s="20">
        <f t="shared" si="427"/>
        <v>0</v>
      </c>
      <c r="I719" s="20">
        <f t="shared" si="427"/>
        <v>0</v>
      </c>
      <c r="J719" s="20">
        <f t="shared" si="427"/>
        <v>0</v>
      </c>
      <c r="K719" s="20">
        <f t="shared" si="427"/>
        <v>0</v>
      </c>
      <c r="L719" s="20">
        <f t="shared" si="427"/>
        <v>0</v>
      </c>
      <c r="M719" s="20">
        <f t="shared" si="427"/>
        <v>0</v>
      </c>
      <c r="N719" s="20">
        <f t="shared" si="427"/>
        <v>0</v>
      </c>
      <c r="O719" s="20">
        <f t="shared" si="427"/>
        <v>0</v>
      </c>
      <c r="P719" s="20">
        <f t="shared" si="427"/>
        <v>0</v>
      </c>
      <c r="Q719" s="20">
        <f t="shared" si="427"/>
        <v>0</v>
      </c>
      <c r="R719" s="20">
        <f t="shared" si="427"/>
        <v>0</v>
      </c>
      <c r="S719" s="20">
        <f t="shared" si="427"/>
        <v>0</v>
      </c>
      <c r="T719" s="20">
        <f t="shared" si="427"/>
        <v>0</v>
      </c>
      <c r="U719" s="20">
        <f t="shared" si="427"/>
        <v>0</v>
      </c>
      <c r="V719" s="20">
        <f t="shared" si="427"/>
        <v>0</v>
      </c>
      <c r="W719" s="20">
        <f t="shared" si="427"/>
        <v>0</v>
      </c>
      <c r="X719" s="20">
        <f t="shared" si="427"/>
        <v>0</v>
      </c>
      <c r="Y719" s="20">
        <f t="shared" si="427"/>
        <v>0</v>
      </c>
      <c r="Z719" s="20">
        <f t="shared" si="427"/>
        <v>0</v>
      </c>
      <c r="AA719" s="20">
        <f t="shared" si="427"/>
        <v>0</v>
      </c>
      <c r="AB719" s="20">
        <f t="shared" si="427"/>
        <v>0</v>
      </c>
      <c r="AC719" s="20">
        <f t="shared" si="427"/>
        <v>0</v>
      </c>
      <c r="AD719" s="20">
        <f t="shared" si="427"/>
        <v>0</v>
      </c>
      <c r="AE719" s="20">
        <f t="shared" si="427"/>
        <v>0</v>
      </c>
      <c r="AF719" s="20">
        <f t="shared" si="427"/>
        <v>0</v>
      </c>
      <c r="AG719" s="20">
        <f t="shared" si="427"/>
        <v>0</v>
      </c>
      <c r="AH719" s="20">
        <f t="shared" si="427"/>
        <v>0</v>
      </c>
      <c r="AI719" s="20">
        <f t="shared" ref="AI719:BJ719" si="428">SUM(AI710:AI717)</f>
        <v>0</v>
      </c>
      <c r="AJ719" s="20">
        <f t="shared" si="428"/>
        <v>0</v>
      </c>
      <c r="AK719" s="20">
        <f t="shared" si="428"/>
        <v>0</v>
      </c>
      <c r="AL719" s="20">
        <f t="shared" si="428"/>
        <v>0</v>
      </c>
      <c r="AM719" s="20">
        <f t="shared" si="428"/>
        <v>0</v>
      </c>
      <c r="AN719" s="20">
        <f t="shared" si="428"/>
        <v>0</v>
      </c>
      <c r="AO719" s="20">
        <f t="shared" si="428"/>
        <v>0</v>
      </c>
      <c r="AP719" s="20">
        <f t="shared" si="428"/>
        <v>0</v>
      </c>
      <c r="AQ719" s="20">
        <f t="shared" si="428"/>
        <v>0</v>
      </c>
      <c r="AR719" s="20">
        <f t="shared" si="428"/>
        <v>0</v>
      </c>
      <c r="AS719" s="20">
        <f t="shared" si="428"/>
        <v>0</v>
      </c>
      <c r="AT719" s="20">
        <f t="shared" si="428"/>
        <v>0</v>
      </c>
      <c r="AU719" s="20">
        <f t="shared" si="428"/>
        <v>0</v>
      </c>
      <c r="AV719" s="20">
        <f t="shared" si="428"/>
        <v>0</v>
      </c>
      <c r="AW719" s="20">
        <f t="shared" si="428"/>
        <v>0</v>
      </c>
      <c r="AX719" s="20">
        <f t="shared" si="428"/>
        <v>0</v>
      </c>
      <c r="AY719" s="20">
        <f t="shared" si="428"/>
        <v>0</v>
      </c>
      <c r="AZ719" s="20">
        <f t="shared" si="428"/>
        <v>0</v>
      </c>
      <c r="BA719" s="20">
        <f t="shared" si="428"/>
        <v>0</v>
      </c>
      <c r="BB719" s="20">
        <f t="shared" si="428"/>
        <v>0</v>
      </c>
      <c r="BC719" s="20">
        <f t="shared" si="428"/>
        <v>0</v>
      </c>
      <c r="BD719" s="20">
        <f t="shared" si="428"/>
        <v>0</v>
      </c>
      <c r="BE719" s="20">
        <f t="shared" si="428"/>
        <v>0</v>
      </c>
      <c r="BF719" s="20">
        <f t="shared" si="428"/>
        <v>0</v>
      </c>
      <c r="BG719" s="20">
        <f t="shared" si="428"/>
        <v>0</v>
      </c>
      <c r="BH719" s="20">
        <f t="shared" si="428"/>
        <v>0</v>
      </c>
      <c r="BI719" s="20">
        <f t="shared" si="428"/>
        <v>0</v>
      </c>
      <c r="BJ719" s="20">
        <f t="shared" si="428"/>
        <v>0</v>
      </c>
    </row>
    <row r="720" spans="2:62" ht="15" customHeight="1">
      <c r="B720" s="83" t="s">
        <v>49</v>
      </c>
      <c r="C720" s="20">
        <f>C719</f>
        <v>0</v>
      </c>
      <c r="D720" s="20">
        <f t="shared" ref="D720:N720" si="429">C720+D719</f>
        <v>0</v>
      </c>
      <c r="E720" s="20">
        <f t="shared" si="429"/>
        <v>0</v>
      </c>
      <c r="F720" s="20">
        <f t="shared" si="429"/>
        <v>0</v>
      </c>
      <c r="G720" s="20">
        <f t="shared" si="429"/>
        <v>0</v>
      </c>
      <c r="H720" s="20">
        <f t="shared" si="429"/>
        <v>0</v>
      </c>
      <c r="I720" s="20">
        <f t="shared" si="429"/>
        <v>0</v>
      </c>
      <c r="J720" s="20">
        <f t="shared" si="429"/>
        <v>0</v>
      </c>
      <c r="K720" s="20">
        <f t="shared" si="429"/>
        <v>0</v>
      </c>
      <c r="L720" s="20">
        <f t="shared" si="429"/>
        <v>0</v>
      </c>
      <c r="M720" s="20">
        <f t="shared" si="429"/>
        <v>0</v>
      </c>
      <c r="N720" s="21">
        <f t="shared" si="429"/>
        <v>0</v>
      </c>
      <c r="O720" s="20">
        <f>O719</f>
        <v>0</v>
      </c>
      <c r="P720" s="20">
        <f t="shared" ref="P720:Z720" si="430">O720+P719</f>
        <v>0</v>
      </c>
      <c r="Q720" s="20">
        <f t="shared" si="430"/>
        <v>0</v>
      </c>
      <c r="R720" s="20">
        <f t="shared" si="430"/>
        <v>0</v>
      </c>
      <c r="S720" s="20">
        <f t="shared" si="430"/>
        <v>0</v>
      </c>
      <c r="T720" s="20">
        <f t="shared" si="430"/>
        <v>0</v>
      </c>
      <c r="U720" s="20">
        <f t="shared" si="430"/>
        <v>0</v>
      </c>
      <c r="V720" s="20">
        <f t="shared" si="430"/>
        <v>0</v>
      </c>
      <c r="W720" s="20">
        <f t="shared" si="430"/>
        <v>0</v>
      </c>
      <c r="X720" s="20">
        <f t="shared" si="430"/>
        <v>0</v>
      </c>
      <c r="Y720" s="20">
        <f t="shared" si="430"/>
        <v>0</v>
      </c>
      <c r="Z720" s="21">
        <f t="shared" si="430"/>
        <v>0</v>
      </c>
      <c r="AA720" s="20">
        <f>AA719</f>
        <v>0</v>
      </c>
      <c r="AB720" s="20">
        <f t="shared" ref="AB720:AL720" si="431">AA720+AB719</f>
        <v>0</v>
      </c>
      <c r="AC720" s="20">
        <f t="shared" si="431"/>
        <v>0</v>
      </c>
      <c r="AD720" s="20">
        <f t="shared" si="431"/>
        <v>0</v>
      </c>
      <c r="AE720" s="20">
        <f t="shared" si="431"/>
        <v>0</v>
      </c>
      <c r="AF720" s="20">
        <f t="shared" si="431"/>
        <v>0</v>
      </c>
      <c r="AG720" s="20">
        <f t="shared" si="431"/>
        <v>0</v>
      </c>
      <c r="AH720" s="20">
        <f t="shared" si="431"/>
        <v>0</v>
      </c>
      <c r="AI720" s="20">
        <f t="shared" si="431"/>
        <v>0</v>
      </c>
      <c r="AJ720" s="20">
        <f t="shared" si="431"/>
        <v>0</v>
      </c>
      <c r="AK720" s="20">
        <f t="shared" si="431"/>
        <v>0</v>
      </c>
      <c r="AL720" s="21">
        <f t="shared" si="431"/>
        <v>0</v>
      </c>
      <c r="AM720" s="20">
        <f>AM719</f>
        <v>0</v>
      </c>
      <c r="AN720" s="20">
        <f t="shared" ref="AN720:AX720" si="432">AM720+AN719</f>
        <v>0</v>
      </c>
      <c r="AO720" s="20">
        <f t="shared" si="432"/>
        <v>0</v>
      </c>
      <c r="AP720" s="20">
        <f t="shared" si="432"/>
        <v>0</v>
      </c>
      <c r="AQ720" s="20">
        <f t="shared" si="432"/>
        <v>0</v>
      </c>
      <c r="AR720" s="20">
        <f t="shared" si="432"/>
        <v>0</v>
      </c>
      <c r="AS720" s="20">
        <f t="shared" si="432"/>
        <v>0</v>
      </c>
      <c r="AT720" s="20">
        <f t="shared" si="432"/>
        <v>0</v>
      </c>
      <c r="AU720" s="20">
        <f t="shared" si="432"/>
        <v>0</v>
      </c>
      <c r="AV720" s="20">
        <f t="shared" si="432"/>
        <v>0</v>
      </c>
      <c r="AW720" s="20">
        <f t="shared" si="432"/>
        <v>0</v>
      </c>
      <c r="AX720" s="21">
        <f t="shared" si="432"/>
        <v>0</v>
      </c>
      <c r="AY720" s="20">
        <f>AY719</f>
        <v>0</v>
      </c>
      <c r="AZ720" s="20">
        <f t="shared" ref="AZ720:BJ720" si="433">AY720+AZ719</f>
        <v>0</v>
      </c>
      <c r="BA720" s="20">
        <f t="shared" si="433"/>
        <v>0</v>
      </c>
      <c r="BB720" s="20">
        <f t="shared" si="433"/>
        <v>0</v>
      </c>
      <c r="BC720" s="20">
        <f t="shared" si="433"/>
        <v>0</v>
      </c>
      <c r="BD720" s="20">
        <f t="shared" si="433"/>
        <v>0</v>
      </c>
      <c r="BE720" s="20">
        <f t="shared" si="433"/>
        <v>0</v>
      </c>
      <c r="BF720" s="20">
        <f t="shared" si="433"/>
        <v>0</v>
      </c>
      <c r="BG720" s="20">
        <f t="shared" si="433"/>
        <v>0</v>
      </c>
      <c r="BH720" s="20">
        <f t="shared" si="433"/>
        <v>0</v>
      </c>
      <c r="BI720" s="20">
        <f t="shared" si="433"/>
        <v>0</v>
      </c>
      <c r="BJ720" s="21">
        <f t="shared" si="433"/>
        <v>0</v>
      </c>
    </row>
    <row r="721" spans="2:68" ht="15" customHeight="1"/>
    <row r="722" spans="2:68" ht="15" customHeight="1">
      <c r="B722" s="104" t="s">
        <v>52</v>
      </c>
      <c r="C722" s="11"/>
      <c r="D722" s="11"/>
      <c r="E722" s="11"/>
    </row>
    <row r="723" spans="2:68" ht="15" customHeight="1"/>
    <row r="724" spans="2:68" ht="15" customHeight="1">
      <c r="B724" s="81"/>
      <c r="C724" s="473" t="s">
        <v>18</v>
      </c>
      <c r="D724" s="473"/>
      <c r="E724" s="473"/>
      <c r="F724" s="473"/>
      <c r="G724" s="473"/>
      <c r="H724" s="473"/>
      <c r="I724" s="473"/>
      <c r="J724" s="473"/>
      <c r="K724" s="473"/>
      <c r="L724" s="473"/>
      <c r="M724" s="473"/>
      <c r="N724" s="473"/>
      <c r="O724" s="473" t="s">
        <v>19</v>
      </c>
      <c r="P724" s="473"/>
      <c r="Q724" s="473"/>
      <c r="R724" s="473"/>
      <c r="S724" s="473"/>
      <c r="T724" s="473"/>
      <c r="U724" s="473"/>
      <c r="V724" s="473"/>
      <c r="W724" s="473"/>
      <c r="X724" s="473"/>
      <c r="Y724" s="473"/>
      <c r="Z724" s="473"/>
      <c r="AA724" s="473" t="s">
        <v>20</v>
      </c>
      <c r="AB724" s="473"/>
      <c r="AC724" s="473"/>
      <c r="AD724" s="473"/>
      <c r="AE724" s="473"/>
      <c r="AF724" s="473"/>
      <c r="AG724" s="473"/>
      <c r="AH724" s="473"/>
      <c r="AI724" s="473"/>
      <c r="AJ724" s="473"/>
      <c r="AK724" s="473"/>
      <c r="AL724" s="473"/>
      <c r="AM724" s="29"/>
      <c r="AN724" s="476" t="s">
        <v>32</v>
      </c>
      <c r="AO724" s="476"/>
      <c r="AP724" s="476"/>
      <c r="AQ724" s="476"/>
      <c r="AR724" s="476"/>
      <c r="AS724" s="476"/>
      <c r="AT724" s="476"/>
      <c r="AU724" s="476"/>
      <c r="AV724" s="476"/>
      <c r="AW724" s="476"/>
      <c r="AX724" s="477"/>
      <c r="AY724" s="473" t="s">
        <v>33</v>
      </c>
      <c r="AZ724" s="473"/>
      <c r="BA724" s="473"/>
      <c r="BB724" s="473"/>
      <c r="BC724" s="473"/>
      <c r="BD724" s="473"/>
      <c r="BE724" s="473"/>
      <c r="BF724" s="473"/>
      <c r="BG724" s="473"/>
      <c r="BH724" s="473"/>
      <c r="BI724" s="473"/>
      <c r="BJ724" s="473"/>
      <c r="BL724" s="474" t="s">
        <v>207</v>
      </c>
      <c r="BM724" s="474"/>
      <c r="BN724" s="474"/>
      <c r="BO724" s="474"/>
      <c r="BP724" s="474"/>
    </row>
    <row r="725" spans="2:68" ht="15" customHeight="1">
      <c r="B725" s="83" t="s">
        <v>36</v>
      </c>
      <c r="C725" s="18">
        <f>CONFIG!$D$7</f>
        <v>41640</v>
      </c>
      <c r="D725" s="18">
        <f>DATE(YEAR(C725),MONTH(C725)+1,DAY(C725))</f>
        <v>41671</v>
      </c>
      <c r="E725" s="18">
        <f t="shared" ref="E725:BJ725" si="434">DATE(YEAR(D725),MONTH(D725)+1,DAY(D725))</f>
        <v>41699</v>
      </c>
      <c r="F725" s="18">
        <f t="shared" si="434"/>
        <v>41730</v>
      </c>
      <c r="G725" s="18">
        <f t="shared" si="434"/>
        <v>41760</v>
      </c>
      <c r="H725" s="18">
        <f t="shared" si="434"/>
        <v>41791</v>
      </c>
      <c r="I725" s="18">
        <f t="shared" si="434"/>
        <v>41821</v>
      </c>
      <c r="J725" s="18">
        <f t="shared" si="434"/>
        <v>41852</v>
      </c>
      <c r="K725" s="18">
        <f t="shared" si="434"/>
        <v>41883</v>
      </c>
      <c r="L725" s="18">
        <f t="shared" si="434"/>
        <v>41913</v>
      </c>
      <c r="M725" s="18">
        <f t="shared" si="434"/>
        <v>41944</v>
      </c>
      <c r="N725" s="18">
        <f t="shared" si="434"/>
        <v>41974</v>
      </c>
      <c r="O725" s="18">
        <f t="shared" si="434"/>
        <v>42005</v>
      </c>
      <c r="P725" s="18">
        <f t="shared" si="434"/>
        <v>42036</v>
      </c>
      <c r="Q725" s="18">
        <f t="shared" si="434"/>
        <v>42064</v>
      </c>
      <c r="R725" s="18">
        <f t="shared" si="434"/>
        <v>42095</v>
      </c>
      <c r="S725" s="18">
        <f t="shared" si="434"/>
        <v>42125</v>
      </c>
      <c r="T725" s="18">
        <f t="shared" si="434"/>
        <v>42156</v>
      </c>
      <c r="U725" s="18">
        <f t="shared" si="434"/>
        <v>42186</v>
      </c>
      <c r="V725" s="18">
        <f t="shared" si="434"/>
        <v>42217</v>
      </c>
      <c r="W725" s="18">
        <f t="shared" si="434"/>
        <v>42248</v>
      </c>
      <c r="X725" s="18">
        <f t="shared" si="434"/>
        <v>42278</v>
      </c>
      <c r="Y725" s="18">
        <f t="shared" si="434"/>
        <v>42309</v>
      </c>
      <c r="Z725" s="18">
        <f t="shared" si="434"/>
        <v>42339</v>
      </c>
      <c r="AA725" s="18">
        <f t="shared" si="434"/>
        <v>42370</v>
      </c>
      <c r="AB725" s="18">
        <f t="shared" si="434"/>
        <v>42401</v>
      </c>
      <c r="AC725" s="18">
        <f t="shared" si="434"/>
        <v>42430</v>
      </c>
      <c r="AD725" s="18">
        <f t="shared" si="434"/>
        <v>42461</v>
      </c>
      <c r="AE725" s="18">
        <f t="shared" si="434"/>
        <v>42491</v>
      </c>
      <c r="AF725" s="18">
        <f t="shared" si="434"/>
        <v>42522</v>
      </c>
      <c r="AG725" s="18">
        <f t="shared" si="434"/>
        <v>42552</v>
      </c>
      <c r="AH725" s="18">
        <f t="shared" si="434"/>
        <v>42583</v>
      </c>
      <c r="AI725" s="18">
        <f t="shared" si="434"/>
        <v>42614</v>
      </c>
      <c r="AJ725" s="18">
        <f t="shared" si="434"/>
        <v>42644</v>
      </c>
      <c r="AK725" s="18">
        <f t="shared" si="434"/>
        <v>42675</v>
      </c>
      <c r="AL725" s="18">
        <f t="shared" si="434"/>
        <v>42705</v>
      </c>
      <c r="AM725" s="18">
        <f t="shared" si="434"/>
        <v>42736</v>
      </c>
      <c r="AN725" s="18">
        <f t="shared" si="434"/>
        <v>42767</v>
      </c>
      <c r="AO725" s="18">
        <f t="shared" si="434"/>
        <v>42795</v>
      </c>
      <c r="AP725" s="18">
        <f t="shared" si="434"/>
        <v>42826</v>
      </c>
      <c r="AQ725" s="18">
        <f t="shared" si="434"/>
        <v>42856</v>
      </c>
      <c r="AR725" s="18">
        <f t="shared" si="434"/>
        <v>42887</v>
      </c>
      <c r="AS725" s="18">
        <f t="shared" si="434"/>
        <v>42917</v>
      </c>
      <c r="AT725" s="18">
        <f t="shared" si="434"/>
        <v>42948</v>
      </c>
      <c r="AU725" s="18">
        <f t="shared" si="434"/>
        <v>42979</v>
      </c>
      <c r="AV725" s="18">
        <f t="shared" si="434"/>
        <v>43009</v>
      </c>
      <c r="AW725" s="18">
        <f t="shared" si="434"/>
        <v>43040</v>
      </c>
      <c r="AX725" s="18">
        <f t="shared" si="434"/>
        <v>43070</v>
      </c>
      <c r="AY725" s="18">
        <f t="shared" si="434"/>
        <v>43101</v>
      </c>
      <c r="AZ725" s="18">
        <f t="shared" si="434"/>
        <v>43132</v>
      </c>
      <c r="BA725" s="18">
        <f t="shared" si="434"/>
        <v>43160</v>
      </c>
      <c r="BB725" s="18">
        <f t="shared" si="434"/>
        <v>43191</v>
      </c>
      <c r="BC725" s="18">
        <f t="shared" si="434"/>
        <v>43221</v>
      </c>
      <c r="BD725" s="18">
        <f t="shared" si="434"/>
        <v>43252</v>
      </c>
      <c r="BE725" s="18">
        <f t="shared" si="434"/>
        <v>43282</v>
      </c>
      <c r="BF725" s="18">
        <f t="shared" si="434"/>
        <v>43313</v>
      </c>
      <c r="BG725" s="18">
        <f t="shared" si="434"/>
        <v>43344</v>
      </c>
      <c r="BH725" s="18">
        <f t="shared" si="434"/>
        <v>43374</v>
      </c>
      <c r="BI725" s="18">
        <f t="shared" si="434"/>
        <v>43405</v>
      </c>
      <c r="BJ725" s="18">
        <f t="shared" si="434"/>
        <v>43435</v>
      </c>
      <c r="BL725" s="93" t="s">
        <v>18</v>
      </c>
      <c r="BM725" s="93" t="s">
        <v>19</v>
      </c>
      <c r="BN725" s="93" t="s">
        <v>20</v>
      </c>
      <c r="BO725" s="93" t="s">
        <v>32</v>
      </c>
      <c r="BP725" s="93" t="s">
        <v>33</v>
      </c>
    </row>
    <row r="726" spans="2:68" ht="15" customHeight="1">
      <c r="B726" s="366">
        <f>'Charges variables (avancé)'!C82</f>
        <v>0</v>
      </c>
      <c r="C726" s="341">
        <f>C652*'Charges variables (avancé)'!$D82 +C665*'Charges variables (avancé)'!$E82</f>
        <v>0</v>
      </c>
      <c r="D726" s="341">
        <f>D652*'Charges variables (avancé)'!$D82 +D665*'Charges variables (avancé)'!$E82</f>
        <v>0</v>
      </c>
      <c r="E726" s="341">
        <f>E652*'Charges variables (avancé)'!$D82 +E665*'Charges variables (avancé)'!$E82</f>
        <v>0</v>
      </c>
      <c r="F726" s="341">
        <f>F652*'Charges variables (avancé)'!$D82 +F665*'Charges variables (avancé)'!$E82</f>
        <v>0</v>
      </c>
      <c r="G726" s="341">
        <f>G652*'Charges variables (avancé)'!$D82 +G665*'Charges variables (avancé)'!$E82</f>
        <v>0</v>
      </c>
      <c r="H726" s="341">
        <f>H652*'Charges variables (avancé)'!$D82 +H665*'Charges variables (avancé)'!$E82</f>
        <v>0</v>
      </c>
      <c r="I726" s="341">
        <f>I652*'Charges variables (avancé)'!$D82 +I665*'Charges variables (avancé)'!$E82</f>
        <v>0</v>
      </c>
      <c r="J726" s="341">
        <f>J652*'Charges variables (avancé)'!$D82 +J665*'Charges variables (avancé)'!$E82</f>
        <v>0</v>
      </c>
      <c r="K726" s="341">
        <f>K652*'Charges variables (avancé)'!$D82 +K665*'Charges variables (avancé)'!$E82</f>
        <v>0</v>
      </c>
      <c r="L726" s="341">
        <f>L652*'Charges variables (avancé)'!$D82 +L665*'Charges variables (avancé)'!$E82</f>
        <v>0</v>
      </c>
      <c r="M726" s="341">
        <f>M652*'Charges variables (avancé)'!$D82 +M665*'Charges variables (avancé)'!$E82</f>
        <v>0</v>
      </c>
      <c r="N726" s="341">
        <f>N652*'Charges variables (avancé)'!$D82 +N665*'Charges variables (avancé)'!$E82</f>
        <v>0</v>
      </c>
      <c r="O726" s="341">
        <f>O652*'Charges variables (avancé)'!$X82 +O665*'Charges variables (avancé)'!$Y82</f>
        <v>0</v>
      </c>
      <c r="P726" s="341">
        <f>P652*'Charges variables (avancé)'!$X82 +P665*'Charges variables (avancé)'!$Y82</f>
        <v>0</v>
      </c>
      <c r="Q726" s="341">
        <f>Q652*'Charges variables (avancé)'!$X82 +Q665*'Charges variables (avancé)'!$Y82</f>
        <v>0</v>
      </c>
      <c r="R726" s="341">
        <f>R652*'Charges variables (avancé)'!$X82 +R665*'Charges variables (avancé)'!$Y82</f>
        <v>0</v>
      </c>
      <c r="S726" s="341">
        <f>S652*'Charges variables (avancé)'!$X82 +S665*'Charges variables (avancé)'!$Y82</f>
        <v>0</v>
      </c>
      <c r="T726" s="341">
        <f>T652*'Charges variables (avancé)'!$X82 +T665*'Charges variables (avancé)'!$Y82</f>
        <v>0</v>
      </c>
      <c r="U726" s="341">
        <f>U652*'Charges variables (avancé)'!$X82 +U665*'Charges variables (avancé)'!$Y82</f>
        <v>0</v>
      </c>
      <c r="V726" s="341">
        <f>V652*'Charges variables (avancé)'!$X82 +V665*'Charges variables (avancé)'!$Y82</f>
        <v>0</v>
      </c>
      <c r="W726" s="341">
        <f>W652*'Charges variables (avancé)'!$X82 +W665*'Charges variables (avancé)'!$Y82</f>
        <v>0</v>
      </c>
      <c r="X726" s="341">
        <f>X652*'Charges variables (avancé)'!$X82 +X665*'Charges variables (avancé)'!$Y82</f>
        <v>0</v>
      </c>
      <c r="Y726" s="341">
        <f>Y652*'Charges variables (avancé)'!$X82 +Y665*'Charges variables (avancé)'!$Y82</f>
        <v>0</v>
      </c>
      <c r="Z726" s="341">
        <f>Z652*'Charges variables (avancé)'!$X82 +Z665*'Charges variables (avancé)'!$Y82</f>
        <v>0</v>
      </c>
      <c r="AA726" s="341">
        <f>AA652*'Charges variables (avancé)'!$Z82 +AA665*'Charges variables (avancé)'!$AA82</f>
        <v>0</v>
      </c>
      <c r="AB726" s="341">
        <f>AB652*'Charges variables (avancé)'!$Z82 +AB665*'Charges variables (avancé)'!$AA82</f>
        <v>0</v>
      </c>
      <c r="AC726" s="341">
        <f>AC652*'Charges variables (avancé)'!$Z82 +AC665*'Charges variables (avancé)'!$AA82</f>
        <v>0</v>
      </c>
      <c r="AD726" s="341">
        <f>AD652*'Charges variables (avancé)'!$Z82 +AD665*'Charges variables (avancé)'!$AA82</f>
        <v>0</v>
      </c>
      <c r="AE726" s="341">
        <f>AE652*'Charges variables (avancé)'!$Z82 +AE665*'Charges variables (avancé)'!$AA82</f>
        <v>0</v>
      </c>
      <c r="AF726" s="341">
        <f>AF652*'Charges variables (avancé)'!$Z82 +AF665*'Charges variables (avancé)'!$AA82</f>
        <v>0</v>
      </c>
      <c r="AG726" s="341">
        <f>AG652*'Charges variables (avancé)'!$Z82 +AG665*'Charges variables (avancé)'!$AA82</f>
        <v>0</v>
      </c>
      <c r="AH726" s="341">
        <f>AH652*'Charges variables (avancé)'!$Z82 +AH665*'Charges variables (avancé)'!$AA82</f>
        <v>0</v>
      </c>
      <c r="AI726" s="341">
        <f>AI652*'Charges variables (avancé)'!$Z82 +AI665*'Charges variables (avancé)'!$AA82</f>
        <v>0</v>
      </c>
      <c r="AJ726" s="341">
        <f>AJ652*'Charges variables (avancé)'!$Z82 +AJ665*'Charges variables (avancé)'!$AA82</f>
        <v>0</v>
      </c>
      <c r="AK726" s="341">
        <f>AK652*'Charges variables (avancé)'!$Z82 +AK665*'Charges variables (avancé)'!$AA82</f>
        <v>0</v>
      </c>
      <c r="AL726" s="341">
        <f>AL652*'Charges variables (avancé)'!$Z82 +AL665*'Charges variables (avancé)'!$AA82</f>
        <v>0</v>
      </c>
      <c r="AM726" s="341">
        <f>AM652*'Charges variables (avancé)'!$AB82 +AM665*'Charges variables (avancé)'!$AC82</f>
        <v>0</v>
      </c>
      <c r="AN726" s="341">
        <f>AN652*'Charges variables (avancé)'!$AB82 +AN665*'Charges variables (avancé)'!$AC82</f>
        <v>0</v>
      </c>
      <c r="AO726" s="341">
        <f>AO652*'Charges variables (avancé)'!$AB82 +AO665*'Charges variables (avancé)'!$AC82</f>
        <v>0</v>
      </c>
      <c r="AP726" s="341">
        <f>AP652*'Charges variables (avancé)'!$AB82 +AP665*'Charges variables (avancé)'!$AC82</f>
        <v>0</v>
      </c>
      <c r="AQ726" s="341">
        <f>AQ652*'Charges variables (avancé)'!$AB82 +AQ665*'Charges variables (avancé)'!$AC82</f>
        <v>0</v>
      </c>
      <c r="AR726" s="341">
        <f>AR652*'Charges variables (avancé)'!$AB82 +AR665*'Charges variables (avancé)'!$AC82</f>
        <v>0</v>
      </c>
      <c r="AS726" s="341">
        <f>AS652*'Charges variables (avancé)'!$AB82 +AS665*'Charges variables (avancé)'!$AC82</f>
        <v>0</v>
      </c>
      <c r="AT726" s="341">
        <f>AT652*'Charges variables (avancé)'!$AB82 +AT665*'Charges variables (avancé)'!$AC82</f>
        <v>0</v>
      </c>
      <c r="AU726" s="341">
        <f>AU652*'Charges variables (avancé)'!$AB82 +AU665*'Charges variables (avancé)'!$AC82</f>
        <v>0</v>
      </c>
      <c r="AV726" s="341">
        <f>AV652*'Charges variables (avancé)'!$AB82 +AV665*'Charges variables (avancé)'!$AC82</f>
        <v>0</v>
      </c>
      <c r="AW726" s="341">
        <f>AW652*'Charges variables (avancé)'!$AB82 +AW665*'Charges variables (avancé)'!$AC82</f>
        <v>0</v>
      </c>
      <c r="AX726" s="341">
        <f>AX652*'Charges variables (avancé)'!$AB82 +AX665*'Charges variables (avancé)'!$AC82</f>
        <v>0</v>
      </c>
      <c r="AY726" s="341">
        <f>AY652*'Charges variables (avancé)'!$AD82 +AY665*'Charges variables (avancé)'!$AE82</f>
        <v>0</v>
      </c>
      <c r="AZ726" s="341">
        <f>AZ652*'Charges variables (avancé)'!$AD82 +AZ665*'Charges variables (avancé)'!$AE82</f>
        <v>0</v>
      </c>
      <c r="BA726" s="341">
        <f>BA652*'Charges variables (avancé)'!$AD82 +BA665*'Charges variables (avancé)'!$AE82</f>
        <v>0</v>
      </c>
      <c r="BB726" s="341">
        <f>BB652*'Charges variables (avancé)'!$AD82 +BB665*'Charges variables (avancé)'!$AE82</f>
        <v>0</v>
      </c>
      <c r="BC726" s="341">
        <f>BC652*'Charges variables (avancé)'!$AD82 +BC665*'Charges variables (avancé)'!$AE82</f>
        <v>0</v>
      </c>
      <c r="BD726" s="341">
        <f>BD652*'Charges variables (avancé)'!$AD82 +BD665*'Charges variables (avancé)'!$AE82</f>
        <v>0</v>
      </c>
      <c r="BE726" s="341">
        <f>BE652*'Charges variables (avancé)'!$AD82 +BE665*'Charges variables (avancé)'!$AE82</f>
        <v>0</v>
      </c>
      <c r="BF726" s="341">
        <f>BF652*'Charges variables (avancé)'!$AD82 +BF665*'Charges variables (avancé)'!$AE82</f>
        <v>0</v>
      </c>
      <c r="BG726" s="341">
        <f>BG652*'Charges variables (avancé)'!$AD82 +BG665*'Charges variables (avancé)'!$AE82</f>
        <v>0</v>
      </c>
      <c r="BH726" s="341">
        <f>BH652*'Charges variables (avancé)'!$AD82 +BH665*'Charges variables (avancé)'!$AE82</f>
        <v>0</v>
      </c>
      <c r="BI726" s="341">
        <f>BI652*'Charges variables (avancé)'!$AD82 +BI665*'Charges variables (avancé)'!$AE82</f>
        <v>0</v>
      </c>
      <c r="BJ726" s="341">
        <f>BJ652*'Charges variables (avancé)'!$AD82 +BJ665*'Charges variables (avancé)'!$AE82</f>
        <v>0</v>
      </c>
      <c r="BL726" s="353">
        <f t="shared" ref="BL726:BL733" si="435">SUM(C726:N726)</f>
        <v>0</v>
      </c>
      <c r="BM726" s="353">
        <f t="shared" ref="BM726:BM733" si="436">SUM(O726:Z726)</f>
        <v>0</v>
      </c>
      <c r="BN726" s="353">
        <f t="shared" ref="BN726:BN733" si="437">SUM(AA726:AL726)</f>
        <v>0</v>
      </c>
      <c r="BO726" s="353">
        <f t="shared" ref="BO726:BO733" si="438">SUM(AM726:AX726)</f>
        <v>0</v>
      </c>
      <c r="BP726" s="353">
        <f t="shared" ref="BP726:BP733" si="439">SUM(AY726:BJ726)</f>
        <v>0</v>
      </c>
    </row>
    <row r="727" spans="2:68" ht="15" customHeight="1">
      <c r="B727" s="366">
        <f>'Charges variables (avancé)'!C83</f>
        <v>0</v>
      </c>
      <c r="C727" s="341">
        <f>C653*'Charges variables (avancé)'!$D83 +C666*'Charges variables (avancé)'!$E83</f>
        <v>0</v>
      </c>
      <c r="D727" s="341">
        <f>D653*'Charges variables (avancé)'!$D83 +D666*'Charges variables (avancé)'!$E83</f>
        <v>0</v>
      </c>
      <c r="E727" s="341">
        <f>E653*'Charges variables (avancé)'!$D83 +E666*'Charges variables (avancé)'!$E83</f>
        <v>0</v>
      </c>
      <c r="F727" s="341">
        <f>F653*'Charges variables (avancé)'!$D83 +F666*'Charges variables (avancé)'!$E83</f>
        <v>0</v>
      </c>
      <c r="G727" s="341">
        <f>G653*'Charges variables (avancé)'!$D83 +G666*'Charges variables (avancé)'!$E83</f>
        <v>0</v>
      </c>
      <c r="H727" s="341">
        <f>H653*'Charges variables (avancé)'!$D83 +H666*'Charges variables (avancé)'!$E83</f>
        <v>0</v>
      </c>
      <c r="I727" s="341">
        <f>I653*'Charges variables (avancé)'!$D83 +I666*'Charges variables (avancé)'!$E83</f>
        <v>0</v>
      </c>
      <c r="J727" s="341">
        <f>J653*'Charges variables (avancé)'!$D83 +J666*'Charges variables (avancé)'!$E83</f>
        <v>0</v>
      </c>
      <c r="K727" s="341">
        <f>K653*'Charges variables (avancé)'!$D83 +K666*'Charges variables (avancé)'!$E83</f>
        <v>0</v>
      </c>
      <c r="L727" s="341">
        <f>L653*'Charges variables (avancé)'!$D83 +L666*'Charges variables (avancé)'!$E83</f>
        <v>0</v>
      </c>
      <c r="M727" s="341">
        <f>M653*'Charges variables (avancé)'!$D83 +M666*'Charges variables (avancé)'!$E83</f>
        <v>0</v>
      </c>
      <c r="N727" s="341">
        <f>N653*'Charges variables (avancé)'!$D83 +N666*'Charges variables (avancé)'!$E83</f>
        <v>0</v>
      </c>
      <c r="O727" s="341">
        <f>O653*'Charges variables (avancé)'!$X83 +O666*'Charges variables (avancé)'!$Y83</f>
        <v>0</v>
      </c>
      <c r="P727" s="341">
        <f>P653*'Charges variables (avancé)'!$X83 +P666*'Charges variables (avancé)'!$Y83</f>
        <v>0</v>
      </c>
      <c r="Q727" s="341">
        <f>Q653*'Charges variables (avancé)'!$X83 +Q666*'Charges variables (avancé)'!$Y83</f>
        <v>0</v>
      </c>
      <c r="R727" s="341">
        <f>R653*'Charges variables (avancé)'!$X83 +R666*'Charges variables (avancé)'!$Y83</f>
        <v>0</v>
      </c>
      <c r="S727" s="341">
        <f>S653*'Charges variables (avancé)'!$X83 +S666*'Charges variables (avancé)'!$Y83</f>
        <v>0</v>
      </c>
      <c r="T727" s="341">
        <f>T653*'Charges variables (avancé)'!$X83 +T666*'Charges variables (avancé)'!$Y83</f>
        <v>0</v>
      </c>
      <c r="U727" s="341">
        <f>U653*'Charges variables (avancé)'!$X83 +U666*'Charges variables (avancé)'!$Y83</f>
        <v>0</v>
      </c>
      <c r="V727" s="341">
        <f>V653*'Charges variables (avancé)'!$X83 +V666*'Charges variables (avancé)'!$Y83</f>
        <v>0</v>
      </c>
      <c r="W727" s="341">
        <f>W653*'Charges variables (avancé)'!$X83 +W666*'Charges variables (avancé)'!$Y83</f>
        <v>0</v>
      </c>
      <c r="X727" s="341">
        <f>X653*'Charges variables (avancé)'!$X83 +X666*'Charges variables (avancé)'!$Y83</f>
        <v>0</v>
      </c>
      <c r="Y727" s="341">
        <f>Y653*'Charges variables (avancé)'!$X83 +Y666*'Charges variables (avancé)'!$Y83</f>
        <v>0</v>
      </c>
      <c r="Z727" s="341">
        <f>Z653*'Charges variables (avancé)'!$X83 +Z666*'Charges variables (avancé)'!$Y83</f>
        <v>0</v>
      </c>
      <c r="AA727" s="341">
        <f>AA653*'Charges variables (avancé)'!$Z83 +AA666*'Charges variables (avancé)'!$AA83</f>
        <v>0</v>
      </c>
      <c r="AB727" s="341">
        <f>AB653*'Charges variables (avancé)'!$Z83 +AB666*'Charges variables (avancé)'!$AA83</f>
        <v>0</v>
      </c>
      <c r="AC727" s="341">
        <f>AC653*'Charges variables (avancé)'!$Z83 +AC666*'Charges variables (avancé)'!$AA83</f>
        <v>0</v>
      </c>
      <c r="AD727" s="341">
        <f>AD653*'Charges variables (avancé)'!$Z83 +AD666*'Charges variables (avancé)'!$AA83</f>
        <v>0</v>
      </c>
      <c r="AE727" s="341">
        <f>AE653*'Charges variables (avancé)'!$Z83 +AE666*'Charges variables (avancé)'!$AA83</f>
        <v>0</v>
      </c>
      <c r="AF727" s="341">
        <f>AF653*'Charges variables (avancé)'!$Z83 +AF666*'Charges variables (avancé)'!$AA83</f>
        <v>0</v>
      </c>
      <c r="AG727" s="341">
        <f>AG653*'Charges variables (avancé)'!$Z83 +AG666*'Charges variables (avancé)'!$AA83</f>
        <v>0</v>
      </c>
      <c r="AH727" s="341">
        <f>AH653*'Charges variables (avancé)'!$Z83 +AH666*'Charges variables (avancé)'!$AA83</f>
        <v>0</v>
      </c>
      <c r="AI727" s="341">
        <f>AI653*'Charges variables (avancé)'!$Z83 +AI666*'Charges variables (avancé)'!$AA83</f>
        <v>0</v>
      </c>
      <c r="AJ727" s="341">
        <f>AJ653*'Charges variables (avancé)'!$Z83 +AJ666*'Charges variables (avancé)'!$AA83</f>
        <v>0</v>
      </c>
      <c r="AK727" s="341">
        <f>AK653*'Charges variables (avancé)'!$Z83 +AK666*'Charges variables (avancé)'!$AA83</f>
        <v>0</v>
      </c>
      <c r="AL727" s="341">
        <f>AL653*'Charges variables (avancé)'!$Z83 +AL666*'Charges variables (avancé)'!$AA83</f>
        <v>0</v>
      </c>
      <c r="AM727" s="341">
        <f>AM653*'Charges variables (avancé)'!$AB83 +AM666*'Charges variables (avancé)'!$AC83</f>
        <v>0</v>
      </c>
      <c r="AN727" s="341">
        <f>AN653*'Charges variables (avancé)'!$AB83 +AN666*'Charges variables (avancé)'!$AC83</f>
        <v>0</v>
      </c>
      <c r="AO727" s="341">
        <f>AO653*'Charges variables (avancé)'!$AB83 +AO666*'Charges variables (avancé)'!$AC83</f>
        <v>0</v>
      </c>
      <c r="AP727" s="341">
        <f>AP653*'Charges variables (avancé)'!$AB83 +AP666*'Charges variables (avancé)'!$AC83</f>
        <v>0</v>
      </c>
      <c r="AQ727" s="341">
        <f>AQ653*'Charges variables (avancé)'!$AB83 +AQ666*'Charges variables (avancé)'!$AC83</f>
        <v>0</v>
      </c>
      <c r="AR727" s="341">
        <f>AR653*'Charges variables (avancé)'!$AB83 +AR666*'Charges variables (avancé)'!$AC83</f>
        <v>0</v>
      </c>
      <c r="AS727" s="341">
        <f>AS653*'Charges variables (avancé)'!$AB83 +AS666*'Charges variables (avancé)'!$AC83</f>
        <v>0</v>
      </c>
      <c r="AT727" s="341">
        <f>AT653*'Charges variables (avancé)'!$AB83 +AT666*'Charges variables (avancé)'!$AC83</f>
        <v>0</v>
      </c>
      <c r="AU727" s="341">
        <f>AU653*'Charges variables (avancé)'!$AB83 +AU666*'Charges variables (avancé)'!$AC83</f>
        <v>0</v>
      </c>
      <c r="AV727" s="341">
        <f>AV653*'Charges variables (avancé)'!$AB83 +AV666*'Charges variables (avancé)'!$AC83</f>
        <v>0</v>
      </c>
      <c r="AW727" s="341">
        <f>AW653*'Charges variables (avancé)'!$AB83 +AW666*'Charges variables (avancé)'!$AC83</f>
        <v>0</v>
      </c>
      <c r="AX727" s="341">
        <f>AX653*'Charges variables (avancé)'!$AB83 +AX666*'Charges variables (avancé)'!$AC83</f>
        <v>0</v>
      </c>
      <c r="AY727" s="341">
        <f>AY653*'Charges variables (avancé)'!$AD83 +AY666*'Charges variables (avancé)'!$AE83</f>
        <v>0</v>
      </c>
      <c r="AZ727" s="341">
        <f>AZ653*'Charges variables (avancé)'!$AD83 +AZ666*'Charges variables (avancé)'!$AE83</f>
        <v>0</v>
      </c>
      <c r="BA727" s="341">
        <f>BA653*'Charges variables (avancé)'!$AD83 +BA666*'Charges variables (avancé)'!$AE83</f>
        <v>0</v>
      </c>
      <c r="BB727" s="341">
        <f>BB653*'Charges variables (avancé)'!$AD83 +BB666*'Charges variables (avancé)'!$AE83</f>
        <v>0</v>
      </c>
      <c r="BC727" s="341">
        <f>BC653*'Charges variables (avancé)'!$AD83 +BC666*'Charges variables (avancé)'!$AE83</f>
        <v>0</v>
      </c>
      <c r="BD727" s="341">
        <f>BD653*'Charges variables (avancé)'!$AD83 +BD666*'Charges variables (avancé)'!$AE83</f>
        <v>0</v>
      </c>
      <c r="BE727" s="341">
        <f>BE653*'Charges variables (avancé)'!$AD83 +BE666*'Charges variables (avancé)'!$AE83</f>
        <v>0</v>
      </c>
      <c r="BF727" s="341">
        <f>BF653*'Charges variables (avancé)'!$AD83 +BF666*'Charges variables (avancé)'!$AE83</f>
        <v>0</v>
      </c>
      <c r="BG727" s="341">
        <f>BG653*'Charges variables (avancé)'!$AD83 +BG666*'Charges variables (avancé)'!$AE83</f>
        <v>0</v>
      </c>
      <c r="BH727" s="341">
        <f>BH653*'Charges variables (avancé)'!$AD83 +BH666*'Charges variables (avancé)'!$AE83</f>
        <v>0</v>
      </c>
      <c r="BI727" s="341">
        <f>BI653*'Charges variables (avancé)'!$AD83 +BI666*'Charges variables (avancé)'!$AE83</f>
        <v>0</v>
      </c>
      <c r="BJ727" s="341">
        <f>BJ653*'Charges variables (avancé)'!$AD83 +BJ666*'Charges variables (avancé)'!$AE83</f>
        <v>0</v>
      </c>
      <c r="BL727" s="353">
        <f t="shared" si="435"/>
        <v>0</v>
      </c>
      <c r="BM727" s="353">
        <f t="shared" si="436"/>
        <v>0</v>
      </c>
      <c r="BN727" s="353">
        <f t="shared" si="437"/>
        <v>0</v>
      </c>
      <c r="BO727" s="353">
        <f t="shared" si="438"/>
        <v>0</v>
      </c>
      <c r="BP727" s="353">
        <f t="shared" si="439"/>
        <v>0</v>
      </c>
    </row>
    <row r="728" spans="2:68" ht="15" customHeight="1">
      <c r="B728" s="366">
        <f>'Charges variables (avancé)'!C84</f>
        <v>0</v>
      </c>
      <c r="C728" s="341">
        <f>C654*'Charges variables (avancé)'!$D84 +C667*'Charges variables (avancé)'!$E84</f>
        <v>0</v>
      </c>
      <c r="D728" s="341">
        <f>D654*'Charges variables (avancé)'!$D84 +D667*'Charges variables (avancé)'!$E84</f>
        <v>0</v>
      </c>
      <c r="E728" s="341">
        <f>E654*'Charges variables (avancé)'!$D84 +E667*'Charges variables (avancé)'!$E84</f>
        <v>0</v>
      </c>
      <c r="F728" s="341">
        <f>F654*'Charges variables (avancé)'!$D84 +F667*'Charges variables (avancé)'!$E84</f>
        <v>0</v>
      </c>
      <c r="G728" s="341">
        <f>G654*'Charges variables (avancé)'!$D84 +G667*'Charges variables (avancé)'!$E84</f>
        <v>0</v>
      </c>
      <c r="H728" s="341">
        <f>H654*'Charges variables (avancé)'!$D84 +H667*'Charges variables (avancé)'!$E84</f>
        <v>0</v>
      </c>
      <c r="I728" s="341">
        <f>I654*'Charges variables (avancé)'!$D84 +I667*'Charges variables (avancé)'!$E84</f>
        <v>0</v>
      </c>
      <c r="J728" s="341">
        <f>J654*'Charges variables (avancé)'!$D84 +J667*'Charges variables (avancé)'!$E84</f>
        <v>0</v>
      </c>
      <c r="K728" s="341">
        <f>K654*'Charges variables (avancé)'!$D84 +K667*'Charges variables (avancé)'!$E84</f>
        <v>0</v>
      </c>
      <c r="L728" s="341">
        <f>L654*'Charges variables (avancé)'!$D84 +L667*'Charges variables (avancé)'!$E84</f>
        <v>0</v>
      </c>
      <c r="M728" s="341">
        <f>M654*'Charges variables (avancé)'!$D84 +M667*'Charges variables (avancé)'!$E84</f>
        <v>0</v>
      </c>
      <c r="N728" s="341">
        <f>N654*'Charges variables (avancé)'!$D84 +N667*'Charges variables (avancé)'!$E84</f>
        <v>0</v>
      </c>
      <c r="O728" s="341">
        <f>O654*'Charges variables (avancé)'!$X84 +O667*'Charges variables (avancé)'!$Y84</f>
        <v>0</v>
      </c>
      <c r="P728" s="341">
        <f>P654*'Charges variables (avancé)'!$X84 +P667*'Charges variables (avancé)'!$Y84</f>
        <v>0</v>
      </c>
      <c r="Q728" s="341">
        <f>Q654*'Charges variables (avancé)'!$X84 +Q667*'Charges variables (avancé)'!$Y84</f>
        <v>0</v>
      </c>
      <c r="R728" s="341">
        <f>R654*'Charges variables (avancé)'!$X84 +R667*'Charges variables (avancé)'!$Y84</f>
        <v>0</v>
      </c>
      <c r="S728" s="341">
        <f>S654*'Charges variables (avancé)'!$X84 +S667*'Charges variables (avancé)'!$Y84</f>
        <v>0</v>
      </c>
      <c r="T728" s="341">
        <f>T654*'Charges variables (avancé)'!$X84 +T667*'Charges variables (avancé)'!$Y84</f>
        <v>0</v>
      </c>
      <c r="U728" s="341">
        <f>U654*'Charges variables (avancé)'!$X84 +U667*'Charges variables (avancé)'!$Y84</f>
        <v>0</v>
      </c>
      <c r="V728" s="341">
        <f>V654*'Charges variables (avancé)'!$X84 +V667*'Charges variables (avancé)'!$Y84</f>
        <v>0</v>
      </c>
      <c r="W728" s="341">
        <f>W654*'Charges variables (avancé)'!$X84 +W667*'Charges variables (avancé)'!$Y84</f>
        <v>0</v>
      </c>
      <c r="X728" s="341">
        <f>X654*'Charges variables (avancé)'!$X84 +X667*'Charges variables (avancé)'!$Y84</f>
        <v>0</v>
      </c>
      <c r="Y728" s="341">
        <f>Y654*'Charges variables (avancé)'!$X84 +Y667*'Charges variables (avancé)'!$Y84</f>
        <v>0</v>
      </c>
      <c r="Z728" s="341">
        <f>Z654*'Charges variables (avancé)'!$X84 +Z667*'Charges variables (avancé)'!$Y84</f>
        <v>0</v>
      </c>
      <c r="AA728" s="341">
        <f>AA654*'Charges variables (avancé)'!$Z84 +AA667*'Charges variables (avancé)'!$AA84</f>
        <v>0</v>
      </c>
      <c r="AB728" s="341">
        <f>AB654*'Charges variables (avancé)'!$Z84 +AB667*'Charges variables (avancé)'!$AA84</f>
        <v>0</v>
      </c>
      <c r="AC728" s="341">
        <f>AC654*'Charges variables (avancé)'!$Z84 +AC667*'Charges variables (avancé)'!$AA84</f>
        <v>0</v>
      </c>
      <c r="AD728" s="341">
        <f>AD654*'Charges variables (avancé)'!$Z84 +AD667*'Charges variables (avancé)'!$AA84</f>
        <v>0</v>
      </c>
      <c r="AE728" s="341">
        <f>AE654*'Charges variables (avancé)'!$Z84 +AE667*'Charges variables (avancé)'!$AA84</f>
        <v>0</v>
      </c>
      <c r="AF728" s="341">
        <f>AF654*'Charges variables (avancé)'!$Z84 +AF667*'Charges variables (avancé)'!$AA84</f>
        <v>0</v>
      </c>
      <c r="AG728" s="341">
        <f>AG654*'Charges variables (avancé)'!$Z84 +AG667*'Charges variables (avancé)'!$AA84</f>
        <v>0</v>
      </c>
      <c r="AH728" s="341">
        <f>AH654*'Charges variables (avancé)'!$Z84 +AH667*'Charges variables (avancé)'!$AA84</f>
        <v>0</v>
      </c>
      <c r="AI728" s="341">
        <f>AI654*'Charges variables (avancé)'!$Z84 +AI667*'Charges variables (avancé)'!$AA84</f>
        <v>0</v>
      </c>
      <c r="AJ728" s="341">
        <f>AJ654*'Charges variables (avancé)'!$Z84 +AJ667*'Charges variables (avancé)'!$AA84</f>
        <v>0</v>
      </c>
      <c r="AK728" s="341">
        <f>AK654*'Charges variables (avancé)'!$Z84 +AK667*'Charges variables (avancé)'!$AA84</f>
        <v>0</v>
      </c>
      <c r="AL728" s="341">
        <f>AL654*'Charges variables (avancé)'!$Z84 +AL667*'Charges variables (avancé)'!$AA84</f>
        <v>0</v>
      </c>
      <c r="AM728" s="341">
        <f>AM654*'Charges variables (avancé)'!$AB84 +AM667*'Charges variables (avancé)'!$AC84</f>
        <v>0</v>
      </c>
      <c r="AN728" s="341">
        <f>AN654*'Charges variables (avancé)'!$AB84 +AN667*'Charges variables (avancé)'!$AC84</f>
        <v>0</v>
      </c>
      <c r="AO728" s="341">
        <f>AO654*'Charges variables (avancé)'!$AB84 +AO667*'Charges variables (avancé)'!$AC84</f>
        <v>0</v>
      </c>
      <c r="AP728" s="341">
        <f>AP654*'Charges variables (avancé)'!$AB84 +AP667*'Charges variables (avancé)'!$AC84</f>
        <v>0</v>
      </c>
      <c r="AQ728" s="341">
        <f>AQ654*'Charges variables (avancé)'!$AB84 +AQ667*'Charges variables (avancé)'!$AC84</f>
        <v>0</v>
      </c>
      <c r="AR728" s="341">
        <f>AR654*'Charges variables (avancé)'!$AB84 +AR667*'Charges variables (avancé)'!$AC84</f>
        <v>0</v>
      </c>
      <c r="AS728" s="341">
        <f>AS654*'Charges variables (avancé)'!$AB84 +AS667*'Charges variables (avancé)'!$AC84</f>
        <v>0</v>
      </c>
      <c r="AT728" s="341">
        <f>AT654*'Charges variables (avancé)'!$AB84 +AT667*'Charges variables (avancé)'!$AC84</f>
        <v>0</v>
      </c>
      <c r="AU728" s="341">
        <f>AU654*'Charges variables (avancé)'!$AB84 +AU667*'Charges variables (avancé)'!$AC84</f>
        <v>0</v>
      </c>
      <c r="AV728" s="341">
        <f>AV654*'Charges variables (avancé)'!$AB84 +AV667*'Charges variables (avancé)'!$AC84</f>
        <v>0</v>
      </c>
      <c r="AW728" s="341">
        <f>AW654*'Charges variables (avancé)'!$AB84 +AW667*'Charges variables (avancé)'!$AC84</f>
        <v>0</v>
      </c>
      <c r="AX728" s="341">
        <f>AX654*'Charges variables (avancé)'!$AB84 +AX667*'Charges variables (avancé)'!$AC84</f>
        <v>0</v>
      </c>
      <c r="AY728" s="341">
        <f>AY654*'Charges variables (avancé)'!$AD84 +AY667*'Charges variables (avancé)'!$AE84</f>
        <v>0</v>
      </c>
      <c r="AZ728" s="341">
        <f>AZ654*'Charges variables (avancé)'!$AD84 +AZ667*'Charges variables (avancé)'!$AE84</f>
        <v>0</v>
      </c>
      <c r="BA728" s="341">
        <f>BA654*'Charges variables (avancé)'!$AD84 +BA667*'Charges variables (avancé)'!$AE84</f>
        <v>0</v>
      </c>
      <c r="BB728" s="341">
        <f>BB654*'Charges variables (avancé)'!$AD84 +BB667*'Charges variables (avancé)'!$AE84</f>
        <v>0</v>
      </c>
      <c r="BC728" s="341">
        <f>BC654*'Charges variables (avancé)'!$AD84 +BC667*'Charges variables (avancé)'!$AE84</f>
        <v>0</v>
      </c>
      <c r="BD728" s="341">
        <f>BD654*'Charges variables (avancé)'!$AD84 +BD667*'Charges variables (avancé)'!$AE84</f>
        <v>0</v>
      </c>
      <c r="BE728" s="341">
        <f>BE654*'Charges variables (avancé)'!$AD84 +BE667*'Charges variables (avancé)'!$AE84</f>
        <v>0</v>
      </c>
      <c r="BF728" s="341">
        <f>BF654*'Charges variables (avancé)'!$AD84 +BF667*'Charges variables (avancé)'!$AE84</f>
        <v>0</v>
      </c>
      <c r="BG728" s="341">
        <f>BG654*'Charges variables (avancé)'!$AD84 +BG667*'Charges variables (avancé)'!$AE84</f>
        <v>0</v>
      </c>
      <c r="BH728" s="341">
        <f>BH654*'Charges variables (avancé)'!$AD84 +BH667*'Charges variables (avancé)'!$AE84</f>
        <v>0</v>
      </c>
      <c r="BI728" s="341">
        <f>BI654*'Charges variables (avancé)'!$AD84 +BI667*'Charges variables (avancé)'!$AE84</f>
        <v>0</v>
      </c>
      <c r="BJ728" s="341">
        <f>BJ654*'Charges variables (avancé)'!$AD84 +BJ667*'Charges variables (avancé)'!$AE84</f>
        <v>0</v>
      </c>
      <c r="BL728" s="353">
        <f t="shared" si="435"/>
        <v>0</v>
      </c>
      <c r="BM728" s="353">
        <f t="shared" si="436"/>
        <v>0</v>
      </c>
      <c r="BN728" s="353">
        <f t="shared" si="437"/>
        <v>0</v>
      </c>
      <c r="BO728" s="353">
        <f t="shared" si="438"/>
        <v>0</v>
      </c>
      <c r="BP728" s="353">
        <f t="shared" si="439"/>
        <v>0</v>
      </c>
    </row>
    <row r="729" spans="2:68" ht="15" customHeight="1">
      <c r="B729" s="366">
        <f>'Charges variables (avancé)'!C85</f>
        <v>0</v>
      </c>
      <c r="C729" s="341">
        <f>C655*'Charges variables (avancé)'!$D85 +C668*'Charges variables (avancé)'!$E85</f>
        <v>0</v>
      </c>
      <c r="D729" s="341">
        <f>D655*'Charges variables (avancé)'!$D85 +D668*'Charges variables (avancé)'!$E85</f>
        <v>0</v>
      </c>
      <c r="E729" s="341">
        <f>E655*'Charges variables (avancé)'!$D85 +E668*'Charges variables (avancé)'!$E85</f>
        <v>0</v>
      </c>
      <c r="F729" s="341">
        <f>F655*'Charges variables (avancé)'!$D85 +F668*'Charges variables (avancé)'!$E85</f>
        <v>0</v>
      </c>
      <c r="G729" s="341">
        <f>G655*'Charges variables (avancé)'!$D85 +G668*'Charges variables (avancé)'!$E85</f>
        <v>0</v>
      </c>
      <c r="H729" s="341">
        <f>H655*'Charges variables (avancé)'!$D85 +H668*'Charges variables (avancé)'!$E85</f>
        <v>0</v>
      </c>
      <c r="I729" s="341">
        <f>I655*'Charges variables (avancé)'!$D85 +I668*'Charges variables (avancé)'!$E85</f>
        <v>0</v>
      </c>
      <c r="J729" s="341">
        <f>J655*'Charges variables (avancé)'!$D85 +J668*'Charges variables (avancé)'!$E85</f>
        <v>0</v>
      </c>
      <c r="K729" s="341">
        <f>K655*'Charges variables (avancé)'!$D85 +K668*'Charges variables (avancé)'!$E85</f>
        <v>0</v>
      </c>
      <c r="L729" s="341">
        <f>L655*'Charges variables (avancé)'!$D85 +L668*'Charges variables (avancé)'!$E85</f>
        <v>0</v>
      </c>
      <c r="M729" s="341">
        <f>M655*'Charges variables (avancé)'!$D85 +M668*'Charges variables (avancé)'!$E85</f>
        <v>0</v>
      </c>
      <c r="N729" s="341">
        <f>N655*'Charges variables (avancé)'!$D85 +N668*'Charges variables (avancé)'!$E85</f>
        <v>0</v>
      </c>
      <c r="O729" s="341">
        <f>O655*'Charges variables (avancé)'!$X85 +O668*'Charges variables (avancé)'!$Y85</f>
        <v>0</v>
      </c>
      <c r="P729" s="341">
        <f>P655*'Charges variables (avancé)'!$X85 +P668*'Charges variables (avancé)'!$Y85</f>
        <v>0</v>
      </c>
      <c r="Q729" s="341">
        <f>Q655*'Charges variables (avancé)'!$X85 +Q668*'Charges variables (avancé)'!$Y85</f>
        <v>0</v>
      </c>
      <c r="R729" s="341">
        <f>R655*'Charges variables (avancé)'!$X85 +R668*'Charges variables (avancé)'!$Y85</f>
        <v>0</v>
      </c>
      <c r="S729" s="341">
        <f>S655*'Charges variables (avancé)'!$X85 +S668*'Charges variables (avancé)'!$Y85</f>
        <v>0</v>
      </c>
      <c r="T729" s="341">
        <f>T655*'Charges variables (avancé)'!$X85 +T668*'Charges variables (avancé)'!$Y85</f>
        <v>0</v>
      </c>
      <c r="U729" s="341">
        <f>U655*'Charges variables (avancé)'!$X85 +U668*'Charges variables (avancé)'!$Y85</f>
        <v>0</v>
      </c>
      <c r="V729" s="341">
        <f>V655*'Charges variables (avancé)'!$X85 +V668*'Charges variables (avancé)'!$Y85</f>
        <v>0</v>
      </c>
      <c r="W729" s="341">
        <f>W655*'Charges variables (avancé)'!$X85 +W668*'Charges variables (avancé)'!$Y85</f>
        <v>0</v>
      </c>
      <c r="X729" s="341">
        <f>X655*'Charges variables (avancé)'!$X85 +X668*'Charges variables (avancé)'!$Y85</f>
        <v>0</v>
      </c>
      <c r="Y729" s="341">
        <f>Y655*'Charges variables (avancé)'!$X85 +Y668*'Charges variables (avancé)'!$Y85</f>
        <v>0</v>
      </c>
      <c r="Z729" s="341">
        <f>Z655*'Charges variables (avancé)'!$X85 +Z668*'Charges variables (avancé)'!$Y85</f>
        <v>0</v>
      </c>
      <c r="AA729" s="341">
        <f>AA655*'Charges variables (avancé)'!$Z85 +AA668*'Charges variables (avancé)'!$AA85</f>
        <v>0</v>
      </c>
      <c r="AB729" s="341">
        <f>AB655*'Charges variables (avancé)'!$Z85 +AB668*'Charges variables (avancé)'!$AA85</f>
        <v>0</v>
      </c>
      <c r="AC729" s="341">
        <f>AC655*'Charges variables (avancé)'!$Z85 +AC668*'Charges variables (avancé)'!$AA85</f>
        <v>0</v>
      </c>
      <c r="AD729" s="341">
        <f>AD655*'Charges variables (avancé)'!$Z85 +AD668*'Charges variables (avancé)'!$AA85</f>
        <v>0</v>
      </c>
      <c r="AE729" s="341">
        <f>AE655*'Charges variables (avancé)'!$Z85 +AE668*'Charges variables (avancé)'!$AA85</f>
        <v>0</v>
      </c>
      <c r="AF729" s="341">
        <f>AF655*'Charges variables (avancé)'!$Z85 +AF668*'Charges variables (avancé)'!$AA85</f>
        <v>0</v>
      </c>
      <c r="AG729" s="341">
        <f>AG655*'Charges variables (avancé)'!$Z85 +AG668*'Charges variables (avancé)'!$AA85</f>
        <v>0</v>
      </c>
      <c r="AH729" s="341">
        <f>AH655*'Charges variables (avancé)'!$Z85 +AH668*'Charges variables (avancé)'!$AA85</f>
        <v>0</v>
      </c>
      <c r="AI729" s="341">
        <f>AI655*'Charges variables (avancé)'!$Z85 +AI668*'Charges variables (avancé)'!$AA85</f>
        <v>0</v>
      </c>
      <c r="AJ729" s="341">
        <f>AJ655*'Charges variables (avancé)'!$Z85 +AJ668*'Charges variables (avancé)'!$AA85</f>
        <v>0</v>
      </c>
      <c r="AK729" s="341">
        <f>AK655*'Charges variables (avancé)'!$Z85 +AK668*'Charges variables (avancé)'!$AA85</f>
        <v>0</v>
      </c>
      <c r="AL729" s="341">
        <f>AL655*'Charges variables (avancé)'!$Z85 +AL668*'Charges variables (avancé)'!$AA85</f>
        <v>0</v>
      </c>
      <c r="AM729" s="341">
        <f>AM655*'Charges variables (avancé)'!$AB85 +AM668*'Charges variables (avancé)'!$AC85</f>
        <v>0</v>
      </c>
      <c r="AN729" s="341">
        <f>AN655*'Charges variables (avancé)'!$AB85 +AN668*'Charges variables (avancé)'!$AC85</f>
        <v>0</v>
      </c>
      <c r="AO729" s="341">
        <f>AO655*'Charges variables (avancé)'!$AB85 +AO668*'Charges variables (avancé)'!$AC85</f>
        <v>0</v>
      </c>
      <c r="AP729" s="341">
        <f>AP655*'Charges variables (avancé)'!$AB85 +AP668*'Charges variables (avancé)'!$AC85</f>
        <v>0</v>
      </c>
      <c r="AQ729" s="341">
        <f>AQ655*'Charges variables (avancé)'!$AB85 +AQ668*'Charges variables (avancé)'!$AC85</f>
        <v>0</v>
      </c>
      <c r="AR729" s="341">
        <f>AR655*'Charges variables (avancé)'!$AB85 +AR668*'Charges variables (avancé)'!$AC85</f>
        <v>0</v>
      </c>
      <c r="AS729" s="341">
        <f>AS655*'Charges variables (avancé)'!$AB85 +AS668*'Charges variables (avancé)'!$AC85</f>
        <v>0</v>
      </c>
      <c r="AT729" s="341">
        <f>AT655*'Charges variables (avancé)'!$AB85 +AT668*'Charges variables (avancé)'!$AC85</f>
        <v>0</v>
      </c>
      <c r="AU729" s="341">
        <f>AU655*'Charges variables (avancé)'!$AB85 +AU668*'Charges variables (avancé)'!$AC85</f>
        <v>0</v>
      </c>
      <c r="AV729" s="341">
        <f>AV655*'Charges variables (avancé)'!$AB85 +AV668*'Charges variables (avancé)'!$AC85</f>
        <v>0</v>
      </c>
      <c r="AW729" s="341">
        <f>AW655*'Charges variables (avancé)'!$AB85 +AW668*'Charges variables (avancé)'!$AC85</f>
        <v>0</v>
      </c>
      <c r="AX729" s="341">
        <f>AX655*'Charges variables (avancé)'!$AB85 +AX668*'Charges variables (avancé)'!$AC85</f>
        <v>0</v>
      </c>
      <c r="AY729" s="341">
        <f>AY655*'Charges variables (avancé)'!$AD85 +AY668*'Charges variables (avancé)'!$AE85</f>
        <v>0</v>
      </c>
      <c r="AZ729" s="341">
        <f>AZ655*'Charges variables (avancé)'!$AD85 +AZ668*'Charges variables (avancé)'!$AE85</f>
        <v>0</v>
      </c>
      <c r="BA729" s="341">
        <f>BA655*'Charges variables (avancé)'!$AD85 +BA668*'Charges variables (avancé)'!$AE85</f>
        <v>0</v>
      </c>
      <c r="BB729" s="341">
        <f>BB655*'Charges variables (avancé)'!$AD85 +BB668*'Charges variables (avancé)'!$AE85</f>
        <v>0</v>
      </c>
      <c r="BC729" s="341">
        <f>BC655*'Charges variables (avancé)'!$AD85 +BC668*'Charges variables (avancé)'!$AE85</f>
        <v>0</v>
      </c>
      <c r="BD729" s="341">
        <f>BD655*'Charges variables (avancé)'!$AD85 +BD668*'Charges variables (avancé)'!$AE85</f>
        <v>0</v>
      </c>
      <c r="BE729" s="341">
        <f>BE655*'Charges variables (avancé)'!$AD85 +BE668*'Charges variables (avancé)'!$AE85</f>
        <v>0</v>
      </c>
      <c r="BF729" s="341">
        <f>BF655*'Charges variables (avancé)'!$AD85 +BF668*'Charges variables (avancé)'!$AE85</f>
        <v>0</v>
      </c>
      <c r="BG729" s="341">
        <f>BG655*'Charges variables (avancé)'!$AD85 +BG668*'Charges variables (avancé)'!$AE85</f>
        <v>0</v>
      </c>
      <c r="BH729" s="341">
        <f>BH655*'Charges variables (avancé)'!$AD85 +BH668*'Charges variables (avancé)'!$AE85</f>
        <v>0</v>
      </c>
      <c r="BI729" s="341">
        <f>BI655*'Charges variables (avancé)'!$AD85 +BI668*'Charges variables (avancé)'!$AE85</f>
        <v>0</v>
      </c>
      <c r="BJ729" s="341">
        <f>BJ655*'Charges variables (avancé)'!$AD85 +BJ668*'Charges variables (avancé)'!$AE85</f>
        <v>0</v>
      </c>
      <c r="BL729" s="353">
        <f t="shared" si="435"/>
        <v>0</v>
      </c>
      <c r="BM729" s="353">
        <f t="shared" si="436"/>
        <v>0</v>
      </c>
      <c r="BN729" s="353">
        <f t="shared" si="437"/>
        <v>0</v>
      </c>
      <c r="BO729" s="353">
        <f t="shared" si="438"/>
        <v>0</v>
      </c>
      <c r="BP729" s="353">
        <f t="shared" si="439"/>
        <v>0</v>
      </c>
    </row>
    <row r="730" spans="2:68" ht="15" customHeight="1">
      <c r="B730" s="366">
        <f>'Charges variables (avancé)'!C86</f>
        <v>0</v>
      </c>
      <c r="C730" s="341">
        <f>C656*'Charges variables (avancé)'!$D86 +C669*'Charges variables (avancé)'!$E86</f>
        <v>0</v>
      </c>
      <c r="D730" s="341">
        <f>D656*'Charges variables (avancé)'!$D86 +D669*'Charges variables (avancé)'!$E86</f>
        <v>0</v>
      </c>
      <c r="E730" s="341">
        <f>E656*'Charges variables (avancé)'!$D86 +E669*'Charges variables (avancé)'!$E86</f>
        <v>0</v>
      </c>
      <c r="F730" s="341">
        <f>F656*'Charges variables (avancé)'!$D86 +F669*'Charges variables (avancé)'!$E86</f>
        <v>0</v>
      </c>
      <c r="G730" s="341">
        <f>G656*'Charges variables (avancé)'!$D86 +G669*'Charges variables (avancé)'!$E86</f>
        <v>0</v>
      </c>
      <c r="H730" s="341">
        <f>H656*'Charges variables (avancé)'!$D86 +H669*'Charges variables (avancé)'!$E86</f>
        <v>0</v>
      </c>
      <c r="I730" s="341">
        <f>I656*'Charges variables (avancé)'!$D86 +I669*'Charges variables (avancé)'!$E86</f>
        <v>0</v>
      </c>
      <c r="J730" s="341">
        <f>J656*'Charges variables (avancé)'!$D86 +J669*'Charges variables (avancé)'!$E86</f>
        <v>0</v>
      </c>
      <c r="K730" s="341">
        <f>K656*'Charges variables (avancé)'!$D86 +K669*'Charges variables (avancé)'!$E86</f>
        <v>0</v>
      </c>
      <c r="L730" s="341">
        <f>L656*'Charges variables (avancé)'!$D86 +L669*'Charges variables (avancé)'!$E86</f>
        <v>0</v>
      </c>
      <c r="M730" s="341">
        <f>M656*'Charges variables (avancé)'!$D86 +M669*'Charges variables (avancé)'!$E86</f>
        <v>0</v>
      </c>
      <c r="N730" s="341">
        <f>N656*'Charges variables (avancé)'!$D86 +N669*'Charges variables (avancé)'!$E86</f>
        <v>0</v>
      </c>
      <c r="O730" s="341">
        <f>O656*'Charges variables (avancé)'!$X86 +O669*'Charges variables (avancé)'!$Y86</f>
        <v>0</v>
      </c>
      <c r="P730" s="341">
        <f>P656*'Charges variables (avancé)'!$X86 +P669*'Charges variables (avancé)'!$Y86</f>
        <v>0</v>
      </c>
      <c r="Q730" s="341">
        <f>Q656*'Charges variables (avancé)'!$X86 +Q669*'Charges variables (avancé)'!$Y86</f>
        <v>0</v>
      </c>
      <c r="R730" s="341">
        <f>R656*'Charges variables (avancé)'!$X86 +R669*'Charges variables (avancé)'!$Y86</f>
        <v>0</v>
      </c>
      <c r="S730" s="341">
        <f>S656*'Charges variables (avancé)'!$X86 +S669*'Charges variables (avancé)'!$Y86</f>
        <v>0</v>
      </c>
      <c r="T730" s="341">
        <f>T656*'Charges variables (avancé)'!$X86 +T669*'Charges variables (avancé)'!$Y86</f>
        <v>0</v>
      </c>
      <c r="U730" s="341">
        <f>U656*'Charges variables (avancé)'!$X86 +U669*'Charges variables (avancé)'!$Y86</f>
        <v>0</v>
      </c>
      <c r="V730" s="341">
        <f>V656*'Charges variables (avancé)'!$X86 +V669*'Charges variables (avancé)'!$Y86</f>
        <v>0</v>
      </c>
      <c r="W730" s="341">
        <f>W656*'Charges variables (avancé)'!$X86 +W669*'Charges variables (avancé)'!$Y86</f>
        <v>0</v>
      </c>
      <c r="X730" s="341">
        <f>X656*'Charges variables (avancé)'!$X86 +X669*'Charges variables (avancé)'!$Y86</f>
        <v>0</v>
      </c>
      <c r="Y730" s="341">
        <f>Y656*'Charges variables (avancé)'!$X86 +Y669*'Charges variables (avancé)'!$Y86</f>
        <v>0</v>
      </c>
      <c r="Z730" s="341">
        <f>Z656*'Charges variables (avancé)'!$X86 +Z669*'Charges variables (avancé)'!$Y86</f>
        <v>0</v>
      </c>
      <c r="AA730" s="341">
        <f>AA656*'Charges variables (avancé)'!$Z86 +AA669*'Charges variables (avancé)'!$AA86</f>
        <v>0</v>
      </c>
      <c r="AB730" s="341">
        <f>AB656*'Charges variables (avancé)'!$Z86 +AB669*'Charges variables (avancé)'!$AA86</f>
        <v>0</v>
      </c>
      <c r="AC730" s="341">
        <f>AC656*'Charges variables (avancé)'!$Z86 +AC669*'Charges variables (avancé)'!$AA86</f>
        <v>0</v>
      </c>
      <c r="AD730" s="341">
        <f>AD656*'Charges variables (avancé)'!$Z86 +AD669*'Charges variables (avancé)'!$AA86</f>
        <v>0</v>
      </c>
      <c r="AE730" s="341">
        <f>AE656*'Charges variables (avancé)'!$Z86 +AE669*'Charges variables (avancé)'!$AA86</f>
        <v>0</v>
      </c>
      <c r="AF730" s="341">
        <f>AF656*'Charges variables (avancé)'!$Z86 +AF669*'Charges variables (avancé)'!$AA86</f>
        <v>0</v>
      </c>
      <c r="AG730" s="341">
        <f>AG656*'Charges variables (avancé)'!$Z86 +AG669*'Charges variables (avancé)'!$AA86</f>
        <v>0</v>
      </c>
      <c r="AH730" s="341">
        <f>AH656*'Charges variables (avancé)'!$Z86 +AH669*'Charges variables (avancé)'!$AA86</f>
        <v>0</v>
      </c>
      <c r="AI730" s="341">
        <f>AI656*'Charges variables (avancé)'!$Z86 +AI669*'Charges variables (avancé)'!$AA86</f>
        <v>0</v>
      </c>
      <c r="AJ730" s="341">
        <f>AJ656*'Charges variables (avancé)'!$Z86 +AJ669*'Charges variables (avancé)'!$AA86</f>
        <v>0</v>
      </c>
      <c r="AK730" s="341">
        <f>AK656*'Charges variables (avancé)'!$Z86 +AK669*'Charges variables (avancé)'!$AA86</f>
        <v>0</v>
      </c>
      <c r="AL730" s="341">
        <f>AL656*'Charges variables (avancé)'!$Z86 +AL669*'Charges variables (avancé)'!$AA86</f>
        <v>0</v>
      </c>
      <c r="AM730" s="341">
        <f>AM656*'Charges variables (avancé)'!$AB86 +AM669*'Charges variables (avancé)'!$AC86</f>
        <v>0</v>
      </c>
      <c r="AN730" s="341">
        <f>AN656*'Charges variables (avancé)'!$AB86 +AN669*'Charges variables (avancé)'!$AC86</f>
        <v>0</v>
      </c>
      <c r="AO730" s="341">
        <f>AO656*'Charges variables (avancé)'!$AB86 +AO669*'Charges variables (avancé)'!$AC86</f>
        <v>0</v>
      </c>
      <c r="AP730" s="341">
        <f>AP656*'Charges variables (avancé)'!$AB86 +AP669*'Charges variables (avancé)'!$AC86</f>
        <v>0</v>
      </c>
      <c r="AQ730" s="341">
        <f>AQ656*'Charges variables (avancé)'!$AB86 +AQ669*'Charges variables (avancé)'!$AC86</f>
        <v>0</v>
      </c>
      <c r="AR730" s="341">
        <f>AR656*'Charges variables (avancé)'!$AB86 +AR669*'Charges variables (avancé)'!$AC86</f>
        <v>0</v>
      </c>
      <c r="AS730" s="341">
        <f>AS656*'Charges variables (avancé)'!$AB86 +AS669*'Charges variables (avancé)'!$AC86</f>
        <v>0</v>
      </c>
      <c r="AT730" s="341">
        <f>AT656*'Charges variables (avancé)'!$AB86 +AT669*'Charges variables (avancé)'!$AC86</f>
        <v>0</v>
      </c>
      <c r="AU730" s="341">
        <f>AU656*'Charges variables (avancé)'!$AB86 +AU669*'Charges variables (avancé)'!$AC86</f>
        <v>0</v>
      </c>
      <c r="AV730" s="341">
        <f>AV656*'Charges variables (avancé)'!$AB86 +AV669*'Charges variables (avancé)'!$AC86</f>
        <v>0</v>
      </c>
      <c r="AW730" s="341">
        <f>AW656*'Charges variables (avancé)'!$AB86 +AW669*'Charges variables (avancé)'!$AC86</f>
        <v>0</v>
      </c>
      <c r="AX730" s="341">
        <f>AX656*'Charges variables (avancé)'!$AB86 +AX669*'Charges variables (avancé)'!$AC86</f>
        <v>0</v>
      </c>
      <c r="AY730" s="341">
        <f>AY656*'Charges variables (avancé)'!$AD86 +AY669*'Charges variables (avancé)'!$AE86</f>
        <v>0</v>
      </c>
      <c r="AZ730" s="341">
        <f>AZ656*'Charges variables (avancé)'!$AD86 +AZ669*'Charges variables (avancé)'!$AE86</f>
        <v>0</v>
      </c>
      <c r="BA730" s="341">
        <f>BA656*'Charges variables (avancé)'!$AD86 +BA669*'Charges variables (avancé)'!$AE86</f>
        <v>0</v>
      </c>
      <c r="BB730" s="341">
        <f>BB656*'Charges variables (avancé)'!$AD86 +BB669*'Charges variables (avancé)'!$AE86</f>
        <v>0</v>
      </c>
      <c r="BC730" s="341">
        <f>BC656*'Charges variables (avancé)'!$AD86 +BC669*'Charges variables (avancé)'!$AE86</f>
        <v>0</v>
      </c>
      <c r="BD730" s="341">
        <f>BD656*'Charges variables (avancé)'!$AD86 +BD669*'Charges variables (avancé)'!$AE86</f>
        <v>0</v>
      </c>
      <c r="BE730" s="341">
        <f>BE656*'Charges variables (avancé)'!$AD86 +BE669*'Charges variables (avancé)'!$AE86</f>
        <v>0</v>
      </c>
      <c r="BF730" s="341">
        <f>BF656*'Charges variables (avancé)'!$AD86 +BF669*'Charges variables (avancé)'!$AE86</f>
        <v>0</v>
      </c>
      <c r="BG730" s="341">
        <f>BG656*'Charges variables (avancé)'!$AD86 +BG669*'Charges variables (avancé)'!$AE86</f>
        <v>0</v>
      </c>
      <c r="BH730" s="341">
        <f>BH656*'Charges variables (avancé)'!$AD86 +BH669*'Charges variables (avancé)'!$AE86</f>
        <v>0</v>
      </c>
      <c r="BI730" s="341">
        <f>BI656*'Charges variables (avancé)'!$AD86 +BI669*'Charges variables (avancé)'!$AE86</f>
        <v>0</v>
      </c>
      <c r="BJ730" s="341">
        <f>BJ656*'Charges variables (avancé)'!$AD86 +BJ669*'Charges variables (avancé)'!$AE86</f>
        <v>0</v>
      </c>
      <c r="BL730" s="353">
        <f t="shared" si="435"/>
        <v>0</v>
      </c>
      <c r="BM730" s="353">
        <f t="shared" si="436"/>
        <v>0</v>
      </c>
      <c r="BN730" s="353">
        <f t="shared" si="437"/>
        <v>0</v>
      </c>
      <c r="BO730" s="353">
        <f t="shared" si="438"/>
        <v>0</v>
      </c>
      <c r="BP730" s="353">
        <f t="shared" si="439"/>
        <v>0</v>
      </c>
    </row>
    <row r="731" spans="2:68" ht="15" customHeight="1">
      <c r="B731" s="366">
        <f>'Charges variables (avancé)'!C87</f>
        <v>0</v>
      </c>
      <c r="C731" s="341">
        <f>C657*'Charges variables (avancé)'!$D87 +C670*'Charges variables (avancé)'!$E87</f>
        <v>0</v>
      </c>
      <c r="D731" s="341">
        <f>D657*'Charges variables (avancé)'!$D87 +D670*'Charges variables (avancé)'!$E87</f>
        <v>0</v>
      </c>
      <c r="E731" s="341">
        <f>E657*'Charges variables (avancé)'!$D87 +E670*'Charges variables (avancé)'!$E87</f>
        <v>0</v>
      </c>
      <c r="F731" s="341">
        <f>F657*'Charges variables (avancé)'!$D87 +F670*'Charges variables (avancé)'!$E87</f>
        <v>0</v>
      </c>
      <c r="G731" s="341">
        <f>G657*'Charges variables (avancé)'!$D87 +G670*'Charges variables (avancé)'!$E87</f>
        <v>0</v>
      </c>
      <c r="H731" s="341">
        <f>H657*'Charges variables (avancé)'!$D87 +H670*'Charges variables (avancé)'!$E87</f>
        <v>0</v>
      </c>
      <c r="I731" s="341">
        <f>I657*'Charges variables (avancé)'!$D87 +I670*'Charges variables (avancé)'!$E87</f>
        <v>0</v>
      </c>
      <c r="J731" s="341">
        <f>J657*'Charges variables (avancé)'!$D87 +J670*'Charges variables (avancé)'!$E87</f>
        <v>0</v>
      </c>
      <c r="K731" s="341">
        <f>K657*'Charges variables (avancé)'!$D87 +K670*'Charges variables (avancé)'!$E87</f>
        <v>0</v>
      </c>
      <c r="L731" s="341">
        <f>L657*'Charges variables (avancé)'!$D87 +L670*'Charges variables (avancé)'!$E87</f>
        <v>0</v>
      </c>
      <c r="M731" s="341">
        <f>M657*'Charges variables (avancé)'!$D87 +M670*'Charges variables (avancé)'!$E87</f>
        <v>0</v>
      </c>
      <c r="N731" s="341">
        <f>N657*'Charges variables (avancé)'!$D87 +N670*'Charges variables (avancé)'!$E87</f>
        <v>0</v>
      </c>
      <c r="O731" s="341">
        <f>O657*'Charges variables (avancé)'!$X87 +O670*'Charges variables (avancé)'!$Y87</f>
        <v>0</v>
      </c>
      <c r="P731" s="341">
        <f>P657*'Charges variables (avancé)'!$X87 +P670*'Charges variables (avancé)'!$Y87</f>
        <v>0</v>
      </c>
      <c r="Q731" s="341">
        <f>Q657*'Charges variables (avancé)'!$X87 +Q670*'Charges variables (avancé)'!$Y87</f>
        <v>0</v>
      </c>
      <c r="R731" s="341">
        <f>R657*'Charges variables (avancé)'!$X87 +R670*'Charges variables (avancé)'!$Y87</f>
        <v>0</v>
      </c>
      <c r="S731" s="341">
        <f>S657*'Charges variables (avancé)'!$X87 +S670*'Charges variables (avancé)'!$Y87</f>
        <v>0</v>
      </c>
      <c r="T731" s="341">
        <f>T657*'Charges variables (avancé)'!$X87 +T670*'Charges variables (avancé)'!$Y87</f>
        <v>0</v>
      </c>
      <c r="U731" s="341">
        <f>U657*'Charges variables (avancé)'!$X87 +U670*'Charges variables (avancé)'!$Y87</f>
        <v>0</v>
      </c>
      <c r="V731" s="341">
        <f>V657*'Charges variables (avancé)'!$X87 +V670*'Charges variables (avancé)'!$Y87</f>
        <v>0</v>
      </c>
      <c r="W731" s="341">
        <f>W657*'Charges variables (avancé)'!$X87 +W670*'Charges variables (avancé)'!$Y87</f>
        <v>0</v>
      </c>
      <c r="X731" s="341">
        <f>X657*'Charges variables (avancé)'!$X87 +X670*'Charges variables (avancé)'!$Y87</f>
        <v>0</v>
      </c>
      <c r="Y731" s="341">
        <f>Y657*'Charges variables (avancé)'!$X87 +Y670*'Charges variables (avancé)'!$Y87</f>
        <v>0</v>
      </c>
      <c r="Z731" s="341">
        <f>Z657*'Charges variables (avancé)'!$X87 +Z670*'Charges variables (avancé)'!$Y87</f>
        <v>0</v>
      </c>
      <c r="AA731" s="341">
        <f>AA657*'Charges variables (avancé)'!$Z87 +AA670*'Charges variables (avancé)'!$AA87</f>
        <v>0</v>
      </c>
      <c r="AB731" s="341">
        <f>AB657*'Charges variables (avancé)'!$Z87 +AB670*'Charges variables (avancé)'!$AA87</f>
        <v>0</v>
      </c>
      <c r="AC731" s="341">
        <f>AC657*'Charges variables (avancé)'!$Z87 +AC670*'Charges variables (avancé)'!$AA87</f>
        <v>0</v>
      </c>
      <c r="AD731" s="341">
        <f>AD657*'Charges variables (avancé)'!$Z87 +AD670*'Charges variables (avancé)'!$AA87</f>
        <v>0</v>
      </c>
      <c r="AE731" s="341">
        <f>AE657*'Charges variables (avancé)'!$Z87 +AE670*'Charges variables (avancé)'!$AA87</f>
        <v>0</v>
      </c>
      <c r="AF731" s="341">
        <f>AF657*'Charges variables (avancé)'!$Z87 +AF670*'Charges variables (avancé)'!$AA87</f>
        <v>0</v>
      </c>
      <c r="AG731" s="341">
        <f>AG657*'Charges variables (avancé)'!$Z87 +AG670*'Charges variables (avancé)'!$AA87</f>
        <v>0</v>
      </c>
      <c r="AH731" s="341">
        <f>AH657*'Charges variables (avancé)'!$Z87 +AH670*'Charges variables (avancé)'!$AA87</f>
        <v>0</v>
      </c>
      <c r="AI731" s="341">
        <f>AI657*'Charges variables (avancé)'!$Z87 +AI670*'Charges variables (avancé)'!$AA87</f>
        <v>0</v>
      </c>
      <c r="AJ731" s="341">
        <f>AJ657*'Charges variables (avancé)'!$Z87 +AJ670*'Charges variables (avancé)'!$AA87</f>
        <v>0</v>
      </c>
      <c r="AK731" s="341">
        <f>AK657*'Charges variables (avancé)'!$Z87 +AK670*'Charges variables (avancé)'!$AA87</f>
        <v>0</v>
      </c>
      <c r="AL731" s="341">
        <f>AL657*'Charges variables (avancé)'!$Z87 +AL670*'Charges variables (avancé)'!$AA87</f>
        <v>0</v>
      </c>
      <c r="AM731" s="341">
        <f>AM657*'Charges variables (avancé)'!$AB87 +AM670*'Charges variables (avancé)'!$AC87</f>
        <v>0</v>
      </c>
      <c r="AN731" s="341">
        <f>AN657*'Charges variables (avancé)'!$AB87 +AN670*'Charges variables (avancé)'!$AC87</f>
        <v>0</v>
      </c>
      <c r="AO731" s="341">
        <f>AO657*'Charges variables (avancé)'!$AB87 +AO670*'Charges variables (avancé)'!$AC87</f>
        <v>0</v>
      </c>
      <c r="AP731" s="341">
        <f>AP657*'Charges variables (avancé)'!$AB87 +AP670*'Charges variables (avancé)'!$AC87</f>
        <v>0</v>
      </c>
      <c r="AQ731" s="341">
        <f>AQ657*'Charges variables (avancé)'!$AB87 +AQ670*'Charges variables (avancé)'!$AC87</f>
        <v>0</v>
      </c>
      <c r="AR731" s="341">
        <f>AR657*'Charges variables (avancé)'!$AB87 +AR670*'Charges variables (avancé)'!$AC87</f>
        <v>0</v>
      </c>
      <c r="AS731" s="341">
        <f>AS657*'Charges variables (avancé)'!$AB87 +AS670*'Charges variables (avancé)'!$AC87</f>
        <v>0</v>
      </c>
      <c r="AT731" s="341">
        <f>AT657*'Charges variables (avancé)'!$AB87 +AT670*'Charges variables (avancé)'!$AC87</f>
        <v>0</v>
      </c>
      <c r="AU731" s="341">
        <f>AU657*'Charges variables (avancé)'!$AB87 +AU670*'Charges variables (avancé)'!$AC87</f>
        <v>0</v>
      </c>
      <c r="AV731" s="341">
        <f>AV657*'Charges variables (avancé)'!$AB87 +AV670*'Charges variables (avancé)'!$AC87</f>
        <v>0</v>
      </c>
      <c r="AW731" s="341">
        <f>AW657*'Charges variables (avancé)'!$AB87 +AW670*'Charges variables (avancé)'!$AC87</f>
        <v>0</v>
      </c>
      <c r="AX731" s="341">
        <f>AX657*'Charges variables (avancé)'!$AB87 +AX670*'Charges variables (avancé)'!$AC87</f>
        <v>0</v>
      </c>
      <c r="AY731" s="341">
        <f>AY657*'Charges variables (avancé)'!$AD87 +AY670*'Charges variables (avancé)'!$AE87</f>
        <v>0</v>
      </c>
      <c r="AZ731" s="341">
        <f>AZ657*'Charges variables (avancé)'!$AD87 +AZ670*'Charges variables (avancé)'!$AE87</f>
        <v>0</v>
      </c>
      <c r="BA731" s="341">
        <f>BA657*'Charges variables (avancé)'!$AD87 +BA670*'Charges variables (avancé)'!$AE87</f>
        <v>0</v>
      </c>
      <c r="BB731" s="341">
        <f>BB657*'Charges variables (avancé)'!$AD87 +BB670*'Charges variables (avancé)'!$AE87</f>
        <v>0</v>
      </c>
      <c r="BC731" s="341">
        <f>BC657*'Charges variables (avancé)'!$AD87 +BC670*'Charges variables (avancé)'!$AE87</f>
        <v>0</v>
      </c>
      <c r="BD731" s="341">
        <f>BD657*'Charges variables (avancé)'!$AD87 +BD670*'Charges variables (avancé)'!$AE87</f>
        <v>0</v>
      </c>
      <c r="BE731" s="341">
        <f>BE657*'Charges variables (avancé)'!$AD87 +BE670*'Charges variables (avancé)'!$AE87</f>
        <v>0</v>
      </c>
      <c r="BF731" s="341">
        <f>BF657*'Charges variables (avancé)'!$AD87 +BF670*'Charges variables (avancé)'!$AE87</f>
        <v>0</v>
      </c>
      <c r="BG731" s="341">
        <f>BG657*'Charges variables (avancé)'!$AD87 +BG670*'Charges variables (avancé)'!$AE87</f>
        <v>0</v>
      </c>
      <c r="BH731" s="341">
        <f>BH657*'Charges variables (avancé)'!$AD87 +BH670*'Charges variables (avancé)'!$AE87</f>
        <v>0</v>
      </c>
      <c r="BI731" s="341">
        <f>BI657*'Charges variables (avancé)'!$AD87 +BI670*'Charges variables (avancé)'!$AE87</f>
        <v>0</v>
      </c>
      <c r="BJ731" s="341">
        <f>BJ657*'Charges variables (avancé)'!$AD87 +BJ670*'Charges variables (avancé)'!$AE87</f>
        <v>0</v>
      </c>
      <c r="BL731" s="353">
        <f t="shared" si="435"/>
        <v>0</v>
      </c>
      <c r="BM731" s="353">
        <f t="shared" si="436"/>
        <v>0</v>
      </c>
      <c r="BN731" s="353">
        <f t="shared" si="437"/>
        <v>0</v>
      </c>
      <c r="BO731" s="353">
        <f t="shared" si="438"/>
        <v>0</v>
      </c>
      <c r="BP731" s="353">
        <f t="shared" si="439"/>
        <v>0</v>
      </c>
    </row>
    <row r="732" spans="2:68" ht="15" customHeight="1">
      <c r="B732" s="366">
        <f>'Charges variables (avancé)'!C88</f>
        <v>0</v>
      </c>
      <c r="C732" s="341">
        <f>C658*'Charges variables (avancé)'!$D88 +C671*'Charges variables (avancé)'!$E88</f>
        <v>0</v>
      </c>
      <c r="D732" s="341">
        <f>D658*'Charges variables (avancé)'!$D88 +D671*'Charges variables (avancé)'!$E88</f>
        <v>0</v>
      </c>
      <c r="E732" s="341">
        <f>E658*'Charges variables (avancé)'!$D88 +E671*'Charges variables (avancé)'!$E88</f>
        <v>0</v>
      </c>
      <c r="F732" s="341">
        <f>F658*'Charges variables (avancé)'!$D88 +F671*'Charges variables (avancé)'!$E88</f>
        <v>0</v>
      </c>
      <c r="G732" s="341">
        <f>G658*'Charges variables (avancé)'!$D88 +G671*'Charges variables (avancé)'!$E88</f>
        <v>0</v>
      </c>
      <c r="H732" s="341">
        <f>H658*'Charges variables (avancé)'!$D88 +H671*'Charges variables (avancé)'!$E88</f>
        <v>0</v>
      </c>
      <c r="I732" s="341">
        <f>I658*'Charges variables (avancé)'!$D88 +I671*'Charges variables (avancé)'!$E88</f>
        <v>0</v>
      </c>
      <c r="J732" s="341">
        <f>J658*'Charges variables (avancé)'!$D88 +J671*'Charges variables (avancé)'!$E88</f>
        <v>0</v>
      </c>
      <c r="K732" s="341">
        <f>K658*'Charges variables (avancé)'!$D88 +K671*'Charges variables (avancé)'!$E88</f>
        <v>0</v>
      </c>
      <c r="L732" s="341">
        <f>L658*'Charges variables (avancé)'!$D88 +L671*'Charges variables (avancé)'!$E88</f>
        <v>0</v>
      </c>
      <c r="M732" s="341">
        <f>M658*'Charges variables (avancé)'!$D88 +M671*'Charges variables (avancé)'!$E88</f>
        <v>0</v>
      </c>
      <c r="N732" s="341">
        <f>N658*'Charges variables (avancé)'!$D88 +N671*'Charges variables (avancé)'!$E88</f>
        <v>0</v>
      </c>
      <c r="O732" s="341">
        <f>O658*'Charges variables (avancé)'!$X88 +O671*'Charges variables (avancé)'!$Y88</f>
        <v>0</v>
      </c>
      <c r="P732" s="341">
        <f>P658*'Charges variables (avancé)'!$X88 +P671*'Charges variables (avancé)'!$Y88</f>
        <v>0</v>
      </c>
      <c r="Q732" s="341">
        <f>Q658*'Charges variables (avancé)'!$X88 +Q671*'Charges variables (avancé)'!$Y88</f>
        <v>0</v>
      </c>
      <c r="R732" s="341">
        <f>R658*'Charges variables (avancé)'!$X88 +R671*'Charges variables (avancé)'!$Y88</f>
        <v>0</v>
      </c>
      <c r="S732" s="341">
        <f>S658*'Charges variables (avancé)'!$X88 +S671*'Charges variables (avancé)'!$Y88</f>
        <v>0</v>
      </c>
      <c r="T732" s="341">
        <f>T658*'Charges variables (avancé)'!$X88 +T671*'Charges variables (avancé)'!$Y88</f>
        <v>0</v>
      </c>
      <c r="U732" s="341">
        <f>U658*'Charges variables (avancé)'!$X88 +U671*'Charges variables (avancé)'!$Y88</f>
        <v>0</v>
      </c>
      <c r="V732" s="341">
        <f>V658*'Charges variables (avancé)'!$X88 +V671*'Charges variables (avancé)'!$Y88</f>
        <v>0</v>
      </c>
      <c r="W732" s="341">
        <f>W658*'Charges variables (avancé)'!$X88 +W671*'Charges variables (avancé)'!$Y88</f>
        <v>0</v>
      </c>
      <c r="X732" s="341">
        <f>X658*'Charges variables (avancé)'!$X88 +X671*'Charges variables (avancé)'!$Y88</f>
        <v>0</v>
      </c>
      <c r="Y732" s="341">
        <f>Y658*'Charges variables (avancé)'!$X88 +Y671*'Charges variables (avancé)'!$Y88</f>
        <v>0</v>
      </c>
      <c r="Z732" s="341">
        <f>Z658*'Charges variables (avancé)'!$X88 +Z671*'Charges variables (avancé)'!$Y88</f>
        <v>0</v>
      </c>
      <c r="AA732" s="341">
        <f>AA658*'Charges variables (avancé)'!$Z88 +AA671*'Charges variables (avancé)'!$AA88</f>
        <v>0</v>
      </c>
      <c r="AB732" s="341">
        <f>AB658*'Charges variables (avancé)'!$Z88 +AB671*'Charges variables (avancé)'!$AA88</f>
        <v>0</v>
      </c>
      <c r="AC732" s="341">
        <f>AC658*'Charges variables (avancé)'!$Z88 +AC671*'Charges variables (avancé)'!$AA88</f>
        <v>0</v>
      </c>
      <c r="AD732" s="341">
        <f>AD658*'Charges variables (avancé)'!$Z88 +AD671*'Charges variables (avancé)'!$AA88</f>
        <v>0</v>
      </c>
      <c r="AE732" s="341">
        <f>AE658*'Charges variables (avancé)'!$Z88 +AE671*'Charges variables (avancé)'!$AA88</f>
        <v>0</v>
      </c>
      <c r="AF732" s="341">
        <f>AF658*'Charges variables (avancé)'!$Z88 +AF671*'Charges variables (avancé)'!$AA88</f>
        <v>0</v>
      </c>
      <c r="AG732" s="341">
        <f>AG658*'Charges variables (avancé)'!$Z88 +AG671*'Charges variables (avancé)'!$AA88</f>
        <v>0</v>
      </c>
      <c r="AH732" s="341">
        <f>AH658*'Charges variables (avancé)'!$Z88 +AH671*'Charges variables (avancé)'!$AA88</f>
        <v>0</v>
      </c>
      <c r="AI732" s="341">
        <f>AI658*'Charges variables (avancé)'!$Z88 +AI671*'Charges variables (avancé)'!$AA88</f>
        <v>0</v>
      </c>
      <c r="AJ732" s="341">
        <f>AJ658*'Charges variables (avancé)'!$Z88 +AJ671*'Charges variables (avancé)'!$AA88</f>
        <v>0</v>
      </c>
      <c r="AK732" s="341">
        <f>AK658*'Charges variables (avancé)'!$Z88 +AK671*'Charges variables (avancé)'!$AA88</f>
        <v>0</v>
      </c>
      <c r="AL732" s="341">
        <f>AL658*'Charges variables (avancé)'!$Z88 +AL671*'Charges variables (avancé)'!$AA88</f>
        <v>0</v>
      </c>
      <c r="AM732" s="341">
        <f>AM658*'Charges variables (avancé)'!$AB88 +AM671*'Charges variables (avancé)'!$AC88</f>
        <v>0</v>
      </c>
      <c r="AN732" s="341">
        <f>AN658*'Charges variables (avancé)'!$AB88 +AN671*'Charges variables (avancé)'!$AC88</f>
        <v>0</v>
      </c>
      <c r="AO732" s="341">
        <f>AO658*'Charges variables (avancé)'!$AB88 +AO671*'Charges variables (avancé)'!$AC88</f>
        <v>0</v>
      </c>
      <c r="AP732" s="341">
        <f>AP658*'Charges variables (avancé)'!$AB88 +AP671*'Charges variables (avancé)'!$AC88</f>
        <v>0</v>
      </c>
      <c r="AQ732" s="341">
        <f>AQ658*'Charges variables (avancé)'!$AB88 +AQ671*'Charges variables (avancé)'!$AC88</f>
        <v>0</v>
      </c>
      <c r="AR732" s="341">
        <f>AR658*'Charges variables (avancé)'!$AB88 +AR671*'Charges variables (avancé)'!$AC88</f>
        <v>0</v>
      </c>
      <c r="AS732" s="341">
        <f>AS658*'Charges variables (avancé)'!$AB88 +AS671*'Charges variables (avancé)'!$AC88</f>
        <v>0</v>
      </c>
      <c r="AT732" s="341">
        <f>AT658*'Charges variables (avancé)'!$AB88 +AT671*'Charges variables (avancé)'!$AC88</f>
        <v>0</v>
      </c>
      <c r="AU732" s="341">
        <f>AU658*'Charges variables (avancé)'!$AB88 +AU671*'Charges variables (avancé)'!$AC88</f>
        <v>0</v>
      </c>
      <c r="AV732" s="341">
        <f>AV658*'Charges variables (avancé)'!$AB88 +AV671*'Charges variables (avancé)'!$AC88</f>
        <v>0</v>
      </c>
      <c r="AW732" s="341">
        <f>AW658*'Charges variables (avancé)'!$AB88 +AW671*'Charges variables (avancé)'!$AC88</f>
        <v>0</v>
      </c>
      <c r="AX732" s="341">
        <f>AX658*'Charges variables (avancé)'!$AB88 +AX671*'Charges variables (avancé)'!$AC88</f>
        <v>0</v>
      </c>
      <c r="AY732" s="341">
        <f>AY658*'Charges variables (avancé)'!$AD88 +AY671*'Charges variables (avancé)'!$AE88</f>
        <v>0</v>
      </c>
      <c r="AZ732" s="341">
        <f>AZ658*'Charges variables (avancé)'!$AD88 +AZ671*'Charges variables (avancé)'!$AE88</f>
        <v>0</v>
      </c>
      <c r="BA732" s="341">
        <f>BA658*'Charges variables (avancé)'!$AD88 +BA671*'Charges variables (avancé)'!$AE88</f>
        <v>0</v>
      </c>
      <c r="BB732" s="341">
        <f>BB658*'Charges variables (avancé)'!$AD88 +BB671*'Charges variables (avancé)'!$AE88</f>
        <v>0</v>
      </c>
      <c r="BC732" s="341">
        <f>BC658*'Charges variables (avancé)'!$AD88 +BC671*'Charges variables (avancé)'!$AE88</f>
        <v>0</v>
      </c>
      <c r="BD732" s="341">
        <f>BD658*'Charges variables (avancé)'!$AD88 +BD671*'Charges variables (avancé)'!$AE88</f>
        <v>0</v>
      </c>
      <c r="BE732" s="341">
        <f>BE658*'Charges variables (avancé)'!$AD88 +BE671*'Charges variables (avancé)'!$AE88</f>
        <v>0</v>
      </c>
      <c r="BF732" s="341">
        <f>BF658*'Charges variables (avancé)'!$AD88 +BF671*'Charges variables (avancé)'!$AE88</f>
        <v>0</v>
      </c>
      <c r="BG732" s="341">
        <f>BG658*'Charges variables (avancé)'!$AD88 +BG671*'Charges variables (avancé)'!$AE88</f>
        <v>0</v>
      </c>
      <c r="BH732" s="341">
        <f>BH658*'Charges variables (avancé)'!$AD88 +BH671*'Charges variables (avancé)'!$AE88</f>
        <v>0</v>
      </c>
      <c r="BI732" s="341">
        <f>BI658*'Charges variables (avancé)'!$AD88 +BI671*'Charges variables (avancé)'!$AE88</f>
        <v>0</v>
      </c>
      <c r="BJ732" s="341">
        <f>BJ658*'Charges variables (avancé)'!$AD88 +BJ671*'Charges variables (avancé)'!$AE88</f>
        <v>0</v>
      </c>
      <c r="BL732" s="353">
        <f t="shared" si="435"/>
        <v>0</v>
      </c>
      <c r="BM732" s="353">
        <f t="shared" si="436"/>
        <v>0</v>
      </c>
      <c r="BN732" s="353">
        <f t="shared" si="437"/>
        <v>0</v>
      </c>
      <c r="BO732" s="353">
        <f t="shared" si="438"/>
        <v>0</v>
      </c>
      <c r="BP732" s="353">
        <f t="shared" si="439"/>
        <v>0</v>
      </c>
    </row>
    <row r="733" spans="2:68" ht="15" customHeight="1">
      <c r="B733" s="366">
        <f>'Charges variables (avancé)'!C89</f>
        <v>0</v>
      </c>
      <c r="C733" s="341">
        <f>C659*'Charges variables (avancé)'!$D89 +C672*'Charges variables (avancé)'!$E89</f>
        <v>0</v>
      </c>
      <c r="D733" s="341">
        <f>D659*'Charges variables (avancé)'!$D89 +D672*'Charges variables (avancé)'!$E89</f>
        <v>0</v>
      </c>
      <c r="E733" s="341">
        <f>E659*'Charges variables (avancé)'!$D89 +E672*'Charges variables (avancé)'!$E89</f>
        <v>0</v>
      </c>
      <c r="F733" s="341">
        <f>F659*'Charges variables (avancé)'!$D89 +F672*'Charges variables (avancé)'!$E89</f>
        <v>0</v>
      </c>
      <c r="G733" s="341">
        <f>G659*'Charges variables (avancé)'!$D89 +G672*'Charges variables (avancé)'!$E89</f>
        <v>0</v>
      </c>
      <c r="H733" s="341">
        <f>H659*'Charges variables (avancé)'!$D89 +H672*'Charges variables (avancé)'!$E89</f>
        <v>0</v>
      </c>
      <c r="I733" s="341">
        <f>I659*'Charges variables (avancé)'!$D89 +I672*'Charges variables (avancé)'!$E89</f>
        <v>0</v>
      </c>
      <c r="J733" s="341">
        <f>J659*'Charges variables (avancé)'!$D89 +J672*'Charges variables (avancé)'!$E89</f>
        <v>0</v>
      </c>
      <c r="K733" s="341">
        <f>K659*'Charges variables (avancé)'!$D89 +K672*'Charges variables (avancé)'!$E89</f>
        <v>0</v>
      </c>
      <c r="L733" s="341">
        <f>L659*'Charges variables (avancé)'!$D89 +L672*'Charges variables (avancé)'!$E89</f>
        <v>0</v>
      </c>
      <c r="M733" s="341">
        <f>M659*'Charges variables (avancé)'!$D89 +M672*'Charges variables (avancé)'!$E89</f>
        <v>0</v>
      </c>
      <c r="N733" s="341">
        <f>N659*'Charges variables (avancé)'!$D89 +N672*'Charges variables (avancé)'!$E89</f>
        <v>0</v>
      </c>
      <c r="O733" s="341">
        <f>O659*'Charges variables (avancé)'!$X89 +O672*'Charges variables (avancé)'!$Y89</f>
        <v>0</v>
      </c>
      <c r="P733" s="341">
        <f>P659*'Charges variables (avancé)'!$X89 +P672*'Charges variables (avancé)'!$Y89</f>
        <v>0</v>
      </c>
      <c r="Q733" s="341">
        <f>Q659*'Charges variables (avancé)'!$X89 +Q672*'Charges variables (avancé)'!$Y89</f>
        <v>0</v>
      </c>
      <c r="R733" s="341">
        <f>R659*'Charges variables (avancé)'!$X89 +R672*'Charges variables (avancé)'!$Y89</f>
        <v>0</v>
      </c>
      <c r="S733" s="341">
        <f>S659*'Charges variables (avancé)'!$X89 +S672*'Charges variables (avancé)'!$Y89</f>
        <v>0</v>
      </c>
      <c r="T733" s="341">
        <f>T659*'Charges variables (avancé)'!$X89 +T672*'Charges variables (avancé)'!$Y89</f>
        <v>0</v>
      </c>
      <c r="U733" s="341">
        <f>U659*'Charges variables (avancé)'!$X89 +U672*'Charges variables (avancé)'!$Y89</f>
        <v>0</v>
      </c>
      <c r="V733" s="341">
        <f>V659*'Charges variables (avancé)'!$X89 +V672*'Charges variables (avancé)'!$Y89</f>
        <v>0</v>
      </c>
      <c r="W733" s="341">
        <f>W659*'Charges variables (avancé)'!$X89 +W672*'Charges variables (avancé)'!$Y89</f>
        <v>0</v>
      </c>
      <c r="X733" s="341">
        <f>X659*'Charges variables (avancé)'!$X89 +X672*'Charges variables (avancé)'!$Y89</f>
        <v>0</v>
      </c>
      <c r="Y733" s="341">
        <f>Y659*'Charges variables (avancé)'!$X89 +Y672*'Charges variables (avancé)'!$Y89</f>
        <v>0</v>
      </c>
      <c r="Z733" s="341">
        <f>Z659*'Charges variables (avancé)'!$X89 +Z672*'Charges variables (avancé)'!$Y89</f>
        <v>0</v>
      </c>
      <c r="AA733" s="341">
        <f>AA659*'Charges variables (avancé)'!$Z89 +AA672*'Charges variables (avancé)'!$AA89</f>
        <v>0</v>
      </c>
      <c r="AB733" s="341">
        <f>AB659*'Charges variables (avancé)'!$Z89 +AB672*'Charges variables (avancé)'!$AA89</f>
        <v>0</v>
      </c>
      <c r="AC733" s="341">
        <f>AC659*'Charges variables (avancé)'!$Z89 +AC672*'Charges variables (avancé)'!$AA89</f>
        <v>0</v>
      </c>
      <c r="AD733" s="341">
        <f>AD659*'Charges variables (avancé)'!$Z89 +AD672*'Charges variables (avancé)'!$AA89</f>
        <v>0</v>
      </c>
      <c r="AE733" s="341">
        <f>AE659*'Charges variables (avancé)'!$Z89 +AE672*'Charges variables (avancé)'!$AA89</f>
        <v>0</v>
      </c>
      <c r="AF733" s="341">
        <f>AF659*'Charges variables (avancé)'!$Z89 +AF672*'Charges variables (avancé)'!$AA89</f>
        <v>0</v>
      </c>
      <c r="AG733" s="341">
        <f>AG659*'Charges variables (avancé)'!$Z89 +AG672*'Charges variables (avancé)'!$AA89</f>
        <v>0</v>
      </c>
      <c r="AH733" s="341">
        <f>AH659*'Charges variables (avancé)'!$Z89 +AH672*'Charges variables (avancé)'!$AA89</f>
        <v>0</v>
      </c>
      <c r="AI733" s="341">
        <f>AI659*'Charges variables (avancé)'!$Z89 +AI672*'Charges variables (avancé)'!$AA89</f>
        <v>0</v>
      </c>
      <c r="AJ733" s="341">
        <f>AJ659*'Charges variables (avancé)'!$Z89 +AJ672*'Charges variables (avancé)'!$AA89</f>
        <v>0</v>
      </c>
      <c r="AK733" s="341">
        <f>AK659*'Charges variables (avancé)'!$Z89 +AK672*'Charges variables (avancé)'!$AA89</f>
        <v>0</v>
      </c>
      <c r="AL733" s="341">
        <f>AL659*'Charges variables (avancé)'!$Z89 +AL672*'Charges variables (avancé)'!$AA89</f>
        <v>0</v>
      </c>
      <c r="AM733" s="341">
        <f>AM659*'Charges variables (avancé)'!$AB89 +AM672*'Charges variables (avancé)'!$AC89</f>
        <v>0</v>
      </c>
      <c r="AN733" s="341">
        <f>AN659*'Charges variables (avancé)'!$AB89 +AN672*'Charges variables (avancé)'!$AC89</f>
        <v>0</v>
      </c>
      <c r="AO733" s="341">
        <f>AO659*'Charges variables (avancé)'!$AB89 +AO672*'Charges variables (avancé)'!$AC89</f>
        <v>0</v>
      </c>
      <c r="AP733" s="341">
        <f>AP659*'Charges variables (avancé)'!$AB89 +AP672*'Charges variables (avancé)'!$AC89</f>
        <v>0</v>
      </c>
      <c r="AQ733" s="341">
        <f>AQ659*'Charges variables (avancé)'!$AB89 +AQ672*'Charges variables (avancé)'!$AC89</f>
        <v>0</v>
      </c>
      <c r="AR733" s="341">
        <f>AR659*'Charges variables (avancé)'!$AB89 +AR672*'Charges variables (avancé)'!$AC89</f>
        <v>0</v>
      </c>
      <c r="AS733" s="341">
        <f>AS659*'Charges variables (avancé)'!$AB89 +AS672*'Charges variables (avancé)'!$AC89</f>
        <v>0</v>
      </c>
      <c r="AT733" s="341">
        <f>AT659*'Charges variables (avancé)'!$AB89 +AT672*'Charges variables (avancé)'!$AC89</f>
        <v>0</v>
      </c>
      <c r="AU733" s="341">
        <f>AU659*'Charges variables (avancé)'!$AB89 +AU672*'Charges variables (avancé)'!$AC89</f>
        <v>0</v>
      </c>
      <c r="AV733" s="341">
        <f>AV659*'Charges variables (avancé)'!$AB89 +AV672*'Charges variables (avancé)'!$AC89</f>
        <v>0</v>
      </c>
      <c r="AW733" s="341">
        <f>AW659*'Charges variables (avancé)'!$AB89 +AW672*'Charges variables (avancé)'!$AC89</f>
        <v>0</v>
      </c>
      <c r="AX733" s="341">
        <f>AX659*'Charges variables (avancé)'!$AB89 +AX672*'Charges variables (avancé)'!$AC89</f>
        <v>0</v>
      </c>
      <c r="AY733" s="341">
        <f>AY659*'Charges variables (avancé)'!$AD89 +AY672*'Charges variables (avancé)'!$AE89</f>
        <v>0</v>
      </c>
      <c r="AZ733" s="341">
        <f>AZ659*'Charges variables (avancé)'!$AD89 +AZ672*'Charges variables (avancé)'!$AE89</f>
        <v>0</v>
      </c>
      <c r="BA733" s="341">
        <f>BA659*'Charges variables (avancé)'!$AD89 +BA672*'Charges variables (avancé)'!$AE89</f>
        <v>0</v>
      </c>
      <c r="BB733" s="341">
        <f>BB659*'Charges variables (avancé)'!$AD89 +BB672*'Charges variables (avancé)'!$AE89</f>
        <v>0</v>
      </c>
      <c r="BC733" s="341">
        <f>BC659*'Charges variables (avancé)'!$AD89 +BC672*'Charges variables (avancé)'!$AE89</f>
        <v>0</v>
      </c>
      <c r="BD733" s="341">
        <f>BD659*'Charges variables (avancé)'!$AD89 +BD672*'Charges variables (avancé)'!$AE89</f>
        <v>0</v>
      </c>
      <c r="BE733" s="341">
        <f>BE659*'Charges variables (avancé)'!$AD89 +BE672*'Charges variables (avancé)'!$AE89</f>
        <v>0</v>
      </c>
      <c r="BF733" s="341">
        <f>BF659*'Charges variables (avancé)'!$AD89 +BF672*'Charges variables (avancé)'!$AE89</f>
        <v>0</v>
      </c>
      <c r="BG733" s="341">
        <f>BG659*'Charges variables (avancé)'!$AD89 +BG672*'Charges variables (avancé)'!$AE89</f>
        <v>0</v>
      </c>
      <c r="BH733" s="341">
        <f>BH659*'Charges variables (avancé)'!$AD89 +BH672*'Charges variables (avancé)'!$AE89</f>
        <v>0</v>
      </c>
      <c r="BI733" s="341">
        <f>BI659*'Charges variables (avancé)'!$AD89 +BI672*'Charges variables (avancé)'!$AE89</f>
        <v>0</v>
      </c>
      <c r="BJ733" s="341">
        <f>BJ659*'Charges variables (avancé)'!$AD89 +BJ672*'Charges variables (avancé)'!$AE89</f>
        <v>0</v>
      </c>
      <c r="BL733" s="353">
        <f t="shared" si="435"/>
        <v>0</v>
      </c>
      <c r="BM733" s="353">
        <f t="shared" si="436"/>
        <v>0</v>
      </c>
      <c r="BN733" s="353">
        <f t="shared" si="437"/>
        <v>0</v>
      </c>
      <c r="BO733" s="353">
        <f t="shared" si="438"/>
        <v>0</v>
      </c>
      <c r="BP733" s="353">
        <f t="shared" si="439"/>
        <v>0</v>
      </c>
    </row>
    <row r="734" spans="2:68" ht="15" customHeight="1"/>
    <row r="735" spans="2:68" ht="15" customHeight="1">
      <c r="B735" s="82" t="s">
        <v>21</v>
      </c>
      <c r="C735" s="20">
        <f t="shared" ref="C735:AH735" si="440">SUM(C726:C733)</f>
        <v>0</v>
      </c>
      <c r="D735" s="20">
        <f t="shared" si="440"/>
        <v>0</v>
      </c>
      <c r="E735" s="20">
        <f t="shared" si="440"/>
        <v>0</v>
      </c>
      <c r="F735" s="20">
        <f t="shared" si="440"/>
        <v>0</v>
      </c>
      <c r="G735" s="20">
        <f t="shared" si="440"/>
        <v>0</v>
      </c>
      <c r="H735" s="20">
        <f t="shared" si="440"/>
        <v>0</v>
      </c>
      <c r="I735" s="20">
        <f t="shared" si="440"/>
        <v>0</v>
      </c>
      <c r="J735" s="20">
        <f t="shared" si="440"/>
        <v>0</v>
      </c>
      <c r="K735" s="20">
        <f t="shared" si="440"/>
        <v>0</v>
      </c>
      <c r="L735" s="20">
        <f t="shared" si="440"/>
        <v>0</v>
      </c>
      <c r="M735" s="20">
        <f t="shared" si="440"/>
        <v>0</v>
      </c>
      <c r="N735" s="20">
        <f t="shared" si="440"/>
        <v>0</v>
      </c>
      <c r="O735" s="20">
        <f t="shared" si="440"/>
        <v>0</v>
      </c>
      <c r="P735" s="20">
        <f t="shared" si="440"/>
        <v>0</v>
      </c>
      <c r="Q735" s="20">
        <f t="shared" si="440"/>
        <v>0</v>
      </c>
      <c r="R735" s="20">
        <f t="shared" si="440"/>
        <v>0</v>
      </c>
      <c r="S735" s="20">
        <f t="shared" si="440"/>
        <v>0</v>
      </c>
      <c r="T735" s="20">
        <f t="shared" si="440"/>
        <v>0</v>
      </c>
      <c r="U735" s="20">
        <f t="shared" si="440"/>
        <v>0</v>
      </c>
      <c r="V735" s="20">
        <f t="shared" si="440"/>
        <v>0</v>
      </c>
      <c r="W735" s="20">
        <f t="shared" si="440"/>
        <v>0</v>
      </c>
      <c r="X735" s="20">
        <f t="shared" si="440"/>
        <v>0</v>
      </c>
      <c r="Y735" s="20">
        <f t="shared" si="440"/>
        <v>0</v>
      </c>
      <c r="Z735" s="20">
        <f t="shared" si="440"/>
        <v>0</v>
      </c>
      <c r="AA735" s="20">
        <f t="shared" si="440"/>
        <v>0</v>
      </c>
      <c r="AB735" s="20">
        <f t="shared" si="440"/>
        <v>0</v>
      </c>
      <c r="AC735" s="20">
        <f t="shared" si="440"/>
        <v>0</v>
      </c>
      <c r="AD735" s="20">
        <f t="shared" si="440"/>
        <v>0</v>
      </c>
      <c r="AE735" s="20">
        <f t="shared" si="440"/>
        <v>0</v>
      </c>
      <c r="AF735" s="20">
        <f t="shared" si="440"/>
        <v>0</v>
      </c>
      <c r="AG735" s="20">
        <f t="shared" si="440"/>
        <v>0</v>
      </c>
      <c r="AH735" s="20">
        <f t="shared" si="440"/>
        <v>0</v>
      </c>
      <c r="AI735" s="20">
        <f t="shared" ref="AI735:BJ735" si="441">SUM(AI726:AI733)</f>
        <v>0</v>
      </c>
      <c r="AJ735" s="20">
        <f t="shared" si="441"/>
        <v>0</v>
      </c>
      <c r="AK735" s="20">
        <f t="shared" si="441"/>
        <v>0</v>
      </c>
      <c r="AL735" s="20">
        <f t="shared" si="441"/>
        <v>0</v>
      </c>
      <c r="AM735" s="20">
        <f t="shared" si="441"/>
        <v>0</v>
      </c>
      <c r="AN735" s="20">
        <f t="shared" si="441"/>
        <v>0</v>
      </c>
      <c r="AO735" s="20">
        <f t="shared" si="441"/>
        <v>0</v>
      </c>
      <c r="AP735" s="20">
        <f t="shared" si="441"/>
        <v>0</v>
      </c>
      <c r="AQ735" s="20">
        <f t="shared" si="441"/>
        <v>0</v>
      </c>
      <c r="AR735" s="20">
        <f t="shared" si="441"/>
        <v>0</v>
      </c>
      <c r="AS735" s="20">
        <f t="shared" si="441"/>
        <v>0</v>
      </c>
      <c r="AT735" s="20">
        <f t="shared" si="441"/>
        <v>0</v>
      </c>
      <c r="AU735" s="20">
        <f t="shared" si="441"/>
        <v>0</v>
      </c>
      <c r="AV735" s="20">
        <f t="shared" si="441"/>
        <v>0</v>
      </c>
      <c r="AW735" s="20">
        <f t="shared" si="441"/>
        <v>0</v>
      </c>
      <c r="AX735" s="20">
        <f t="shared" si="441"/>
        <v>0</v>
      </c>
      <c r="AY735" s="20">
        <f t="shared" si="441"/>
        <v>0</v>
      </c>
      <c r="AZ735" s="20">
        <f t="shared" si="441"/>
        <v>0</v>
      </c>
      <c r="BA735" s="20">
        <f t="shared" si="441"/>
        <v>0</v>
      </c>
      <c r="BB735" s="20">
        <f t="shared" si="441"/>
        <v>0</v>
      </c>
      <c r="BC735" s="20">
        <f t="shared" si="441"/>
        <v>0</v>
      </c>
      <c r="BD735" s="20">
        <f t="shared" si="441"/>
        <v>0</v>
      </c>
      <c r="BE735" s="20">
        <f t="shared" si="441"/>
        <v>0</v>
      </c>
      <c r="BF735" s="20">
        <f t="shared" si="441"/>
        <v>0</v>
      </c>
      <c r="BG735" s="20">
        <f t="shared" si="441"/>
        <v>0</v>
      </c>
      <c r="BH735" s="20">
        <f t="shared" si="441"/>
        <v>0</v>
      </c>
      <c r="BI735" s="20">
        <f t="shared" si="441"/>
        <v>0</v>
      </c>
      <c r="BJ735" s="20">
        <f t="shared" si="441"/>
        <v>0</v>
      </c>
    </row>
    <row r="736" spans="2:68" ht="15" customHeight="1">
      <c r="B736" s="83" t="s">
        <v>49</v>
      </c>
      <c r="C736" s="20">
        <f>C735</f>
        <v>0</v>
      </c>
      <c r="D736" s="20">
        <f t="shared" ref="D736:N736" si="442">C736+D735</f>
        <v>0</v>
      </c>
      <c r="E736" s="20">
        <f t="shared" si="442"/>
        <v>0</v>
      </c>
      <c r="F736" s="20">
        <f t="shared" si="442"/>
        <v>0</v>
      </c>
      <c r="G736" s="20">
        <f t="shared" si="442"/>
        <v>0</v>
      </c>
      <c r="H736" s="20">
        <f t="shared" si="442"/>
        <v>0</v>
      </c>
      <c r="I736" s="20">
        <f t="shared" si="442"/>
        <v>0</v>
      </c>
      <c r="J736" s="20">
        <f t="shared" si="442"/>
        <v>0</v>
      </c>
      <c r="K736" s="20">
        <f t="shared" si="442"/>
        <v>0</v>
      </c>
      <c r="L736" s="20">
        <f t="shared" si="442"/>
        <v>0</v>
      </c>
      <c r="M736" s="20">
        <f t="shared" si="442"/>
        <v>0</v>
      </c>
      <c r="N736" s="21">
        <f t="shared" si="442"/>
        <v>0</v>
      </c>
      <c r="O736" s="20">
        <f>O735</f>
        <v>0</v>
      </c>
      <c r="P736" s="20">
        <f t="shared" ref="P736:Z736" si="443">O736+P735</f>
        <v>0</v>
      </c>
      <c r="Q736" s="20">
        <f t="shared" si="443"/>
        <v>0</v>
      </c>
      <c r="R736" s="20">
        <f t="shared" si="443"/>
        <v>0</v>
      </c>
      <c r="S736" s="20">
        <f t="shared" si="443"/>
        <v>0</v>
      </c>
      <c r="T736" s="20">
        <f t="shared" si="443"/>
        <v>0</v>
      </c>
      <c r="U736" s="20">
        <f t="shared" si="443"/>
        <v>0</v>
      </c>
      <c r="V736" s="20">
        <f t="shared" si="443"/>
        <v>0</v>
      </c>
      <c r="W736" s="20">
        <f t="shared" si="443"/>
        <v>0</v>
      </c>
      <c r="X736" s="20">
        <f t="shared" si="443"/>
        <v>0</v>
      </c>
      <c r="Y736" s="20">
        <f t="shared" si="443"/>
        <v>0</v>
      </c>
      <c r="Z736" s="21">
        <f t="shared" si="443"/>
        <v>0</v>
      </c>
      <c r="AA736" s="20">
        <f>AA735</f>
        <v>0</v>
      </c>
      <c r="AB736" s="20">
        <f t="shared" ref="AB736:AL736" si="444">AA736+AB735</f>
        <v>0</v>
      </c>
      <c r="AC736" s="20">
        <f t="shared" si="444"/>
        <v>0</v>
      </c>
      <c r="AD736" s="20">
        <f t="shared" si="444"/>
        <v>0</v>
      </c>
      <c r="AE736" s="20">
        <f t="shared" si="444"/>
        <v>0</v>
      </c>
      <c r="AF736" s="20">
        <f t="shared" si="444"/>
        <v>0</v>
      </c>
      <c r="AG736" s="20">
        <f t="shared" si="444"/>
        <v>0</v>
      </c>
      <c r="AH736" s="20">
        <f t="shared" si="444"/>
        <v>0</v>
      </c>
      <c r="AI736" s="20">
        <f t="shared" si="444"/>
        <v>0</v>
      </c>
      <c r="AJ736" s="20">
        <f t="shared" si="444"/>
        <v>0</v>
      </c>
      <c r="AK736" s="20">
        <f t="shared" si="444"/>
        <v>0</v>
      </c>
      <c r="AL736" s="21">
        <f t="shared" si="444"/>
        <v>0</v>
      </c>
      <c r="AM736" s="20">
        <f>AM735</f>
        <v>0</v>
      </c>
      <c r="AN736" s="20">
        <f t="shared" ref="AN736:AX736" si="445">AM736+AN735</f>
        <v>0</v>
      </c>
      <c r="AO736" s="20">
        <f t="shared" si="445"/>
        <v>0</v>
      </c>
      <c r="AP736" s="20">
        <f t="shared" si="445"/>
        <v>0</v>
      </c>
      <c r="AQ736" s="20">
        <f t="shared" si="445"/>
        <v>0</v>
      </c>
      <c r="AR736" s="20">
        <f t="shared" si="445"/>
        <v>0</v>
      </c>
      <c r="AS736" s="20">
        <f t="shared" si="445"/>
        <v>0</v>
      </c>
      <c r="AT736" s="20">
        <f t="shared" si="445"/>
        <v>0</v>
      </c>
      <c r="AU736" s="20">
        <f t="shared" si="445"/>
        <v>0</v>
      </c>
      <c r="AV736" s="20">
        <f t="shared" si="445"/>
        <v>0</v>
      </c>
      <c r="AW736" s="20">
        <f t="shared" si="445"/>
        <v>0</v>
      </c>
      <c r="AX736" s="21">
        <f t="shared" si="445"/>
        <v>0</v>
      </c>
      <c r="AY736" s="20">
        <f>AY735</f>
        <v>0</v>
      </c>
      <c r="AZ736" s="20">
        <f t="shared" ref="AZ736:BJ736" si="446">AY736+AZ735</f>
        <v>0</v>
      </c>
      <c r="BA736" s="20">
        <f t="shared" si="446"/>
        <v>0</v>
      </c>
      <c r="BB736" s="20">
        <f t="shared" si="446"/>
        <v>0</v>
      </c>
      <c r="BC736" s="20">
        <f t="shared" si="446"/>
        <v>0</v>
      </c>
      <c r="BD736" s="20">
        <f t="shared" si="446"/>
        <v>0</v>
      </c>
      <c r="BE736" s="20">
        <f t="shared" si="446"/>
        <v>0</v>
      </c>
      <c r="BF736" s="20">
        <f t="shared" si="446"/>
        <v>0</v>
      </c>
      <c r="BG736" s="20">
        <f t="shared" si="446"/>
        <v>0</v>
      </c>
      <c r="BH736" s="20">
        <f t="shared" si="446"/>
        <v>0</v>
      </c>
      <c r="BI736" s="20">
        <f t="shared" si="446"/>
        <v>0</v>
      </c>
      <c r="BJ736" s="21">
        <f t="shared" si="446"/>
        <v>0</v>
      </c>
    </row>
    <row r="738" spans="2:62">
      <c r="B738" s="105">
        <f>CONFIG!$C$20</f>
        <v>0</v>
      </c>
    </row>
    <row r="740" spans="2:62" ht="15" customHeight="1">
      <c r="B740" s="104" t="s">
        <v>62</v>
      </c>
      <c r="C740" s="11"/>
      <c r="D740" s="11"/>
      <c r="E740" s="11"/>
      <c r="F740" s="32"/>
    </row>
    <row r="741" spans="2:62" ht="15" customHeight="1"/>
    <row r="742" spans="2:62" ht="15" customHeight="1">
      <c r="B742" s="81"/>
      <c r="C742" s="475" t="s">
        <v>18</v>
      </c>
      <c r="D742" s="476"/>
      <c r="E742" s="476"/>
      <c r="F742" s="476"/>
      <c r="G742" s="476"/>
      <c r="H742" s="476"/>
      <c r="I742" s="476"/>
      <c r="J742" s="476"/>
      <c r="K742" s="476"/>
      <c r="L742" s="476"/>
      <c r="M742" s="476"/>
      <c r="N742" s="476"/>
      <c r="O742" s="473" t="s">
        <v>19</v>
      </c>
      <c r="P742" s="473"/>
      <c r="Q742" s="473"/>
      <c r="R742" s="473"/>
      <c r="S742" s="473"/>
      <c r="T742" s="473"/>
      <c r="U742" s="473"/>
      <c r="V742" s="473"/>
      <c r="W742" s="473"/>
      <c r="X742" s="473"/>
      <c r="Y742" s="473"/>
      <c r="Z742" s="473"/>
      <c r="AA742" s="475" t="s">
        <v>20</v>
      </c>
      <c r="AB742" s="476"/>
      <c r="AC742" s="476"/>
      <c r="AD742" s="476"/>
      <c r="AE742" s="476"/>
      <c r="AF742" s="476"/>
      <c r="AG742" s="476"/>
      <c r="AH742" s="476"/>
      <c r="AI742" s="476"/>
      <c r="AJ742" s="476"/>
      <c r="AK742" s="476"/>
      <c r="AL742" s="476"/>
      <c r="AM742" s="473" t="s">
        <v>32</v>
      </c>
      <c r="AN742" s="473"/>
      <c r="AO742" s="473"/>
      <c r="AP742" s="473"/>
      <c r="AQ742" s="473"/>
      <c r="AR742" s="473"/>
      <c r="AS742" s="473"/>
      <c r="AT742" s="473"/>
      <c r="AU742" s="473"/>
      <c r="AV742" s="473"/>
      <c r="AW742" s="473"/>
      <c r="AX742" s="473"/>
      <c r="AY742" s="473" t="s">
        <v>33</v>
      </c>
      <c r="AZ742" s="473"/>
      <c r="BA742" s="473"/>
      <c r="BB742" s="473"/>
      <c r="BC742" s="473"/>
      <c r="BD742" s="473"/>
      <c r="BE742" s="473"/>
      <c r="BF742" s="473"/>
      <c r="BG742" s="473"/>
      <c r="BH742" s="473"/>
      <c r="BI742" s="473"/>
      <c r="BJ742" s="473"/>
    </row>
    <row r="743" spans="2:62" ht="15" customHeight="1">
      <c r="B743" s="83" t="s">
        <v>36</v>
      </c>
      <c r="C743" s="18">
        <f>CONFIG!$D$7</f>
        <v>41640</v>
      </c>
      <c r="D743" s="18">
        <f>DATE(YEAR(C743),MONTH(C743)+1,DAY(C743))</f>
        <v>41671</v>
      </c>
      <c r="E743" s="18">
        <f t="shared" ref="E743:BJ743" si="447">DATE(YEAR(D743),MONTH(D743)+1,DAY(D743))</f>
        <v>41699</v>
      </c>
      <c r="F743" s="18">
        <f t="shared" si="447"/>
        <v>41730</v>
      </c>
      <c r="G743" s="18">
        <f t="shared" si="447"/>
        <v>41760</v>
      </c>
      <c r="H743" s="18">
        <f t="shared" si="447"/>
        <v>41791</v>
      </c>
      <c r="I743" s="18">
        <f t="shared" si="447"/>
        <v>41821</v>
      </c>
      <c r="J743" s="18">
        <f t="shared" si="447"/>
        <v>41852</v>
      </c>
      <c r="K743" s="18">
        <f t="shared" si="447"/>
        <v>41883</v>
      </c>
      <c r="L743" s="18">
        <f t="shared" si="447"/>
        <v>41913</v>
      </c>
      <c r="M743" s="18">
        <f t="shared" si="447"/>
        <v>41944</v>
      </c>
      <c r="N743" s="18">
        <f t="shared" si="447"/>
        <v>41974</v>
      </c>
      <c r="O743" s="18">
        <f t="shared" si="447"/>
        <v>42005</v>
      </c>
      <c r="P743" s="18">
        <f t="shared" si="447"/>
        <v>42036</v>
      </c>
      <c r="Q743" s="18">
        <f t="shared" si="447"/>
        <v>42064</v>
      </c>
      <c r="R743" s="18">
        <f t="shared" si="447"/>
        <v>42095</v>
      </c>
      <c r="S743" s="18">
        <f t="shared" si="447"/>
        <v>42125</v>
      </c>
      <c r="T743" s="18">
        <f t="shared" si="447"/>
        <v>42156</v>
      </c>
      <c r="U743" s="18">
        <f t="shared" si="447"/>
        <v>42186</v>
      </c>
      <c r="V743" s="18">
        <f t="shared" si="447"/>
        <v>42217</v>
      </c>
      <c r="W743" s="18">
        <f t="shared" si="447"/>
        <v>42248</v>
      </c>
      <c r="X743" s="18">
        <f t="shared" si="447"/>
        <v>42278</v>
      </c>
      <c r="Y743" s="18">
        <f t="shared" si="447"/>
        <v>42309</v>
      </c>
      <c r="Z743" s="18">
        <f t="shared" si="447"/>
        <v>42339</v>
      </c>
      <c r="AA743" s="18">
        <f t="shared" si="447"/>
        <v>42370</v>
      </c>
      <c r="AB743" s="18">
        <f t="shared" si="447"/>
        <v>42401</v>
      </c>
      <c r="AC743" s="18">
        <f t="shared" si="447"/>
        <v>42430</v>
      </c>
      <c r="AD743" s="18">
        <f t="shared" si="447"/>
        <v>42461</v>
      </c>
      <c r="AE743" s="18">
        <f t="shared" si="447"/>
        <v>42491</v>
      </c>
      <c r="AF743" s="18">
        <f t="shared" si="447"/>
        <v>42522</v>
      </c>
      <c r="AG743" s="18">
        <f t="shared" si="447"/>
        <v>42552</v>
      </c>
      <c r="AH743" s="18">
        <f t="shared" si="447"/>
        <v>42583</v>
      </c>
      <c r="AI743" s="18">
        <f t="shared" si="447"/>
        <v>42614</v>
      </c>
      <c r="AJ743" s="18">
        <f t="shared" si="447"/>
        <v>42644</v>
      </c>
      <c r="AK743" s="18">
        <f t="shared" si="447"/>
        <v>42675</v>
      </c>
      <c r="AL743" s="18">
        <f t="shared" si="447"/>
        <v>42705</v>
      </c>
      <c r="AM743" s="18">
        <f t="shared" si="447"/>
        <v>42736</v>
      </c>
      <c r="AN743" s="18">
        <f t="shared" si="447"/>
        <v>42767</v>
      </c>
      <c r="AO743" s="18">
        <f t="shared" si="447"/>
        <v>42795</v>
      </c>
      <c r="AP743" s="18">
        <f t="shared" si="447"/>
        <v>42826</v>
      </c>
      <c r="AQ743" s="18">
        <f t="shared" si="447"/>
        <v>42856</v>
      </c>
      <c r="AR743" s="18">
        <f t="shared" si="447"/>
        <v>42887</v>
      </c>
      <c r="AS743" s="18">
        <f t="shared" si="447"/>
        <v>42917</v>
      </c>
      <c r="AT743" s="18">
        <f t="shared" si="447"/>
        <v>42948</v>
      </c>
      <c r="AU743" s="18">
        <f t="shared" si="447"/>
        <v>42979</v>
      </c>
      <c r="AV743" s="18">
        <f t="shared" si="447"/>
        <v>43009</v>
      </c>
      <c r="AW743" s="18">
        <f t="shared" si="447"/>
        <v>43040</v>
      </c>
      <c r="AX743" s="18">
        <f t="shared" si="447"/>
        <v>43070</v>
      </c>
      <c r="AY743" s="18">
        <f t="shared" si="447"/>
        <v>43101</v>
      </c>
      <c r="AZ743" s="18">
        <f t="shared" si="447"/>
        <v>43132</v>
      </c>
      <c r="BA743" s="18">
        <f t="shared" si="447"/>
        <v>43160</v>
      </c>
      <c r="BB743" s="18">
        <f t="shared" si="447"/>
        <v>43191</v>
      </c>
      <c r="BC743" s="18">
        <f t="shared" si="447"/>
        <v>43221</v>
      </c>
      <c r="BD743" s="18">
        <f t="shared" si="447"/>
        <v>43252</v>
      </c>
      <c r="BE743" s="18">
        <f t="shared" si="447"/>
        <v>43282</v>
      </c>
      <c r="BF743" s="18">
        <f t="shared" si="447"/>
        <v>43313</v>
      </c>
      <c r="BG743" s="18">
        <f t="shared" si="447"/>
        <v>43344</v>
      </c>
      <c r="BH743" s="18">
        <f t="shared" si="447"/>
        <v>43374</v>
      </c>
      <c r="BI743" s="18">
        <f t="shared" si="447"/>
        <v>43405</v>
      </c>
      <c r="BJ743" s="18">
        <f t="shared" si="447"/>
        <v>43435</v>
      </c>
    </row>
    <row r="744" spans="2:62" ht="15" customHeight="1">
      <c r="B744" s="366">
        <f>'Charges variables (avancé)'!$C$96</f>
        <v>0</v>
      </c>
      <c r="C744" s="367">
        <v>0</v>
      </c>
      <c r="D744" s="368">
        <f>C757+C744-('Charges variables (avancé)'!$F96*Commandes!D$15)</f>
        <v>0</v>
      </c>
      <c r="E744" s="368">
        <f>D757+D744-('Charges variables (avancé)'!$F96*Commandes!E$15)</f>
        <v>0</v>
      </c>
      <c r="F744" s="368">
        <f>E757+E744-('Charges variables (avancé)'!$F96*Commandes!F$15)</f>
        <v>0</v>
      </c>
      <c r="G744" s="368">
        <f>F757+F744-('Charges variables (avancé)'!$F96*Commandes!G$15)</f>
        <v>0</v>
      </c>
      <c r="H744" s="368">
        <f>G757+G744-('Charges variables (avancé)'!$F96*Commandes!H$15)</f>
        <v>0</v>
      </c>
      <c r="I744" s="368">
        <f>H757+H744-('Charges variables (avancé)'!$F96*Commandes!I$15)</f>
        <v>0</v>
      </c>
      <c r="J744" s="368">
        <f>I757+I744-('Charges variables (avancé)'!$F96*Commandes!J$15)</f>
        <v>0</v>
      </c>
      <c r="K744" s="368">
        <f>J757+J744-('Charges variables (avancé)'!$F96*Commandes!K$15)</f>
        <v>0</v>
      </c>
      <c r="L744" s="368">
        <f>K757+K744-('Charges variables (avancé)'!$F96*Commandes!L$15)</f>
        <v>0</v>
      </c>
      <c r="M744" s="368">
        <f>L757+L744-('Charges variables (avancé)'!$F96*Commandes!M$15)</f>
        <v>0</v>
      </c>
      <c r="N744" s="368">
        <f>M757+M744-('Charges variables (avancé)'!$F96*Commandes!N$15)</f>
        <v>0</v>
      </c>
      <c r="O744" s="368">
        <f>N757+N744-('Charges variables (avancé)'!$F96*Commandes!O$15)</f>
        <v>0</v>
      </c>
      <c r="P744" s="368">
        <f>O757+O744-('Charges variables (avancé)'!$F96*Commandes!P$15)</f>
        <v>0</v>
      </c>
      <c r="Q744" s="368">
        <f>P757+P744-('Charges variables (avancé)'!$F96*Commandes!Q$15)</f>
        <v>0</v>
      </c>
      <c r="R744" s="368">
        <f>Q757+Q744-('Charges variables (avancé)'!$F96*Commandes!R$15)</f>
        <v>0</v>
      </c>
      <c r="S744" s="368">
        <f>R757+R744-('Charges variables (avancé)'!$F96*Commandes!S$15)</f>
        <v>0</v>
      </c>
      <c r="T744" s="368">
        <f>S757+S744-('Charges variables (avancé)'!$F96*Commandes!T$15)</f>
        <v>0</v>
      </c>
      <c r="U744" s="368">
        <f>T757+T744-('Charges variables (avancé)'!$F96*Commandes!U$15)</f>
        <v>0</v>
      </c>
      <c r="V744" s="368">
        <f>U757+U744-('Charges variables (avancé)'!$F96*Commandes!V$15)</f>
        <v>0</v>
      </c>
      <c r="W744" s="368">
        <f>V757+V744-('Charges variables (avancé)'!$F96*Commandes!W$15)</f>
        <v>0</v>
      </c>
      <c r="X744" s="368">
        <f>W757+W744-('Charges variables (avancé)'!$F96*Commandes!X$15)</f>
        <v>0</v>
      </c>
      <c r="Y744" s="368">
        <f>X757+X744-('Charges variables (avancé)'!$F96*Commandes!Y$15)</f>
        <v>0</v>
      </c>
      <c r="Z744" s="368">
        <f>Y757+Y744-('Charges variables (avancé)'!$F96*Commandes!Z$15)</f>
        <v>0</v>
      </c>
      <c r="AA744" s="368">
        <f>Z757+Z744-('Charges variables (avancé)'!$F96*Commandes!AA$15)</f>
        <v>0</v>
      </c>
      <c r="AB744" s="368">
        <f>AA757+AA744-('Charges variables (avancé)'!$F96*Commandes!AB$15)</f>
        <v>0</v>
      </c>
      <c r="AC744" s="368">
        <f>AB757+AB744-('Charges variables (avancé)'!$F96*Commandes!AC$15)</f>
        <v>0</v>
      </c>
      <c r="AD744" s="368">
        <f>AC757+AC744-('Charges variables (avancé)'!$F96*Commandes!AD$15)</f>
        <v>0</v>
      </c>
      <c r="AE744" s="368">
        <f>AD757+AD744-('Charges variables (avancé)'!$F96*Commandes!AE$15)</f>
        <v>0</v>
      </c>
      <c r="AF744" s="368">
        <f>AE757+AE744-('Charges variables (avancé)'!$F96*Commandes!AF$15)</f>
        <v>0</v>
      </c>
      <c r="AG744" s="368">
        <f>AF757+AF744-('Charges variables (avancé)'!$F96*Commandes!AG$15)</f>
        <v>0</v>
      </c>
      <c r="AH744" s="368">
        <f>AG757+AG744-('Charges variables (avancé)'!$F96*Commandes!AH$15)</f>
        <v>0</v>
      </c>
      <c r="AI744" s="368">
        <f>AH757+AH744-('Charges variables (avancé)'!$F96*Commandes!AI$15)</f>
        <v>0</v>
      </c>
      <c r="AJ744" s="368">
        <f>AI757+AI744-('Charges variables (avancé)'!$F96*Commandes!AJ$15)</f>
        <v>0</v>
      </c>
      <c r="AK744" s="368">
        <f>AJ757+AJ744-('Charges variables (avancé)'!$F96*Commandes!AK$15)</f>
        <v>0</v>
      </c>
      <c r="AL744" s="368">
        <f>AK757+AK744-('Charges variables (avancé)'!$F96*Commandes!AL$15)</f>
        <v>0</v>
      </c>
      <c r="AM744" s="368">
        <f>AL757+AL744-('Charges variables (avancé)'!$F96*Commandes!AM$15)</f>
        <v>0</v>
      </c>
      <c r="AN744" s="368">
        <f>AM757+AM744-('Charges variables (avancé)'!$F96*Commandes!AN$15)</f>
        <v>0</v>
      </c>
      <c r="AO744" s="368">
        <f>AN757+AN744-('Charges variables (avancé)'!$F96*Commandes!AO$15)</f>
        <v>0</v>
      </c>
      <c r="AP744" s="368">
        <f>AO757+AO744-('Charges variables (avancé)'!$F96*Commandes!AP$15)</f>
        <v>0</v>
      </c>
      <c r="AQ744" s="368">
        <f>AP757+AP744-('Charges variables (avancé)'!$F96*Commandes!AQ$15)</f>
        <v>0</v>
      </c>
      <c r="AR744" s="368">
        <f>AQ757+AQ744-('Charges variables (avancé)'!$F96*Commandes!AR$15)</f>
        <v>0</v>
      </c>
      <c r="AS744" s="368">
        <f>AR757+AR744-('Charges variables (avancé)'!$F96*Commandes!AS$15)</f>
        <v>0</v>
      </c>
      <c r="AT744" s="368">
        <f>AS757+AS744-('Charges variables (avancé)'!$F96*Commandes!AT$15)</f>
        <v>0</v>
      </c>
      <c r="AU744" s="368">
        <f>AT757+AT744-('Charges variables (avancé)'!$F96*Commandes!AU$15)</f>
        <v>0</v>
      </c>
      <c r="AV744" s="368">
        <f>AU757+AU744-('Charges variables (avancé)'!$F96*Commandes!AV$15)</f>
        <v>0</v>
      </c>
      <c r="AW744" s="368">
        <f>AV757+AV744-('Charges variables (avancé)'!$F96*Commandes!AW$15)</f>
        <v>0</v>
      </c>
      <c r="AX744" s="368">
        <f>AW757+AW744-('Charges variables (avancé)'!$F96*Commandes!AX$15)</f>
        <v>0</v>
      </c>
      <c r="AY744" s="368">
        <f>AX757+AX744-('Charges variables (avancé)'!$F96*Commandes!AY$15)</f>
        <v>0</v>
      </c>
      <c r="AZ744" s="368">
        <f>AY757+AY744-('Charges variables (avancé)'!$F96*Commandes!AZ$15)</f>
        <v>0</v>
      </c>
      <c r="BA744" s="368">
        <f>AZ757+AZ744-('Charges variables (avancé)'!$F96*Commandes!BA$15)</f>
        <v>0</v>
      </c>
      <c r="BB744" s="368">
        <f>BA757+BA744-('Charges variables (avancé)'!$F96*Commandes!BB$15)</f>
        <v>0</v>
      </c>
      <c r="BC744" s="368">
        <f>BB757+BB744-('Charges variables (avancé)'!$F96*Commandes!BC$15)</f>
        <v>0</v>
      </c>
      <c r="BD744" s="368">
        <f>BC757+BC744-('Charges variables (avancé)'!$F96*Commandes!BD$15)</f>
        <v>0</v>
      </c>
      <c r="BE744" s="368">
        <f>BD757+BD744-('Charges variables (avancé)'!$F96*Commandes!BE$15)</f>
        <v>0</v>
      </c>
      <c r="BF744" s="368">
        <f>BE757+BE744-('Charges variables (avancé)'!$F96*Commandes!BF$15)</f>
        <v>0</v>
      </c>
      <c r="BG744" s="368">
        <f>BF757+BF744-('Charges variables (avancé)'!$F96*Commandes!BG$15)</f>
        <v>0</v>
      </c>
      <c r="BH744" s="368">
        <f>BG757+BG744-('Charges variables (avancé)'!$F96*Commandes!BH$15)</f>
        <v>0</v>
      </c>
      <c r="BI744" s="368">
        <f>BH757+BH744-('Charges variables (avancé)'!$F96*Commandes!BI$15)</f>
        <v>0</v>
      </c>
      <c r="BJ744" s="368">
        <f>BI757+BI744-('Charges variables (avancé)'!$F96*Commandes!BJ$15)</f>
        <v>0</v>
      </c>
    </row>
    <row r="745" spans="2:62" ht="15" customHeight="1">
      <c r="B745" s="366">
        <f>'Charges variables (avancé)'!$C$97</f>
        <v>0</v>
      </c>
      <c r="C745" s="367">
        <v>0</v>
      </c>
      <c r="D745" s="368">
        <f>C758+C745-('Charges variables (avancé)'!$F97*Commandes!D$15)</f>
        <v>0</v>
      </c>
      <c r="E745" s="368">
        <f>D758+D745-('Charges variables (avancé)'!$F97*Commandes!E$15)</f>
        <v>0</v>
      </c>
      <c r="F745" s="368">
        <f>E758+E745-('Charges variables (avancé)'!$F97*Commandes!F$15)</f>
        <v>0</v>
      </c>
      <c r="G745" s="368">
        <f>F758+F745-('Charges variables (avancé)'!$F97*Commandes!G$15)</f>
        <v>0</v>
      </c>
      <c r="H745" s="368">
        <f>G758+G745-('Charges variables (avancé)'!$F97*Commandes!H$15)</f>
        <v>0</v>
      </c>
      <c r="I745" s="368">
        <f>H758+H745-('Charges variables (avancé)'!$F97*Commandes!I$15)</f>
        <v>0</v>
      </c>
      <c r="J745" s="368">
        <f>I758+I745-('Charges variables (avancé)'!$F97*Commandes!J$15)</f>
        <v>0</v>
      </c>
      <c r="K745" s="368">
        <f>J758+J745-('Charges variables (avancé)'!$F97*Commandes!K$15)</f>
        <v>0</v>
      </c>
      <c r="L745" s="368">
        <f>K758+K745-('Charges variables (avancé)'!$F97*Commandes!L$15)</f>
        <v>0</v>
      </c>
      <c r="M745" s="368">
        <f>L758+L745-('Charges variables (avancé)'!$F97*Commandes!M$15)</f>
        <v>0</v>
      </c>
      <c r="N745" s="368">
        <f>M758+M745-('Charges variables (avancé)'!$F97*Commandes!N$15)</f>
        <v>0</v>
      </c>
      <c r="O745" s="368">
        <f>N758+N745-('Charges variables (avancé)'!$F97*Commandes!O$15)</f>
        <v>0</v>
      </c>
      <c r="P745" s="368">
        <f>O758+O745-('Charges variables (avancé)'!$F97*Commandes!P$15)</f>
        <v>0</v>
      </c>
      <c r="Q745" s="368">
        <f>P758+P745-('Charges variables (avancé)'!$F97*Commandes!Q$15)</f>
        <v>0</v>
      </c>
      <c r="R745" s="368">
        <f>Q758+Q745-('Charges variables (avancé)'!$F97*Commandes!R$15)</f>
        <v>0</v>
      </c>
      <c r="S745" s="368">
        <f>R758+R745-('Charges variables (avancé)'!$F97*Commandes!S$15)</f>
        <v>0</v>
      </c>
      <c r="T745" s="368">
        <f>S758+S745-('Charges variables (avancé)'!$F97*Commandes!T$15)</f>
        <v>0</v>
      </c>
      <c r="U745" s="368">
        <f>T758+T745-('Charges variables (avancé)'!$F97*Commandes!U$15)</f>
        <v>0</v>
      </c>
      <c r="V745" s="368">
        <f>U758+U745-('Charges variables (avancé)'!$F97*Commandes!V$15)</f>
        <v>0</v>
      </c>
      <c r="W745" s="368">
        <f>V758+V745-('Charges variables (avancé)'!$F97*Commandes!W$15)</f>
        <v>0</v>
      </c>
      <c r="X745" s="368">
        <f>W758+W745-('Charges variables (avancé)'!$F97*Commandes!X$15)</f>
        <v>0</v>
      </c>
      <c r="Y745" s="368">
        <f>X758+X745-('Charges variables (avancé)'!$F97*Commandes!Y$15)</f>
        <v>0</v>
      </c>
      <c r="Z745" s="368">
        <f>Y758+Y745-('Charges variables (avancé)'!$F97*Commandes!Z$15)</f>
        <v>0</v>
      </c>
      <c r="AA745" s="368">
        <f>Z758+Z745-('Charges variables (avancé)'!$F97*Commandes!AA$15)</f>
        <v>0</v>
      </c>
      <c r="AB745" s="368">
        <f>AA758+AA745-('Charges variables (avancé)'!$F97*Commandes!AB$15)</f>
        <v>0</v>
      </c>
      <c r="AC745" s="368">
        <f>AB758+AB745-('Charges variables (avancé)'!$F97*Commandes!AC$15)</f>
        <v>0</v>
      </c>
      <c r="AD745" s="368">
        <f>AC758+AC745-('Charges variables (avancé)'!$F97*Commandes!AD$15)</f>
        <v>0</v>
      </c>
      <c r="AE745" s="368">
        <f>AD758+AD745-('Charges variables (avancé)'!$F97*Commandes!AE$15)</f>
        <v>0</v>
      </c>
      <c r="AF745" s="368">
        <f>AE758+AE745-('Charges variables (avancé)'!$F97*Commandes!AF$15)</f>
        <v>0</v>
      </c>
      <c r="AG745" s="368">
        <f>AF758+AF745-('Charges variables (avancé)'!$F97*Commandes!AG$15)</f>
        <v>0</v>
      </c>
      <c r="AH745" s="368">
        <f>AG758+AG745-('Charges variables (avancé)'!$F97*Commandes!AH$15)</f>
        <v>0</v>
      </c>
      <c r="AI745" s="368">
        <f>AH758+AH745-('Charges variables (avancé)'!$F97*Commandes!AI$15)</f>
        <v>0</v>
      </c>
      <c r="AJ745" s="368">
        <f>AI758+AI745-('Charges variables (avancé)'!$F97*Commandes!AJ$15)</f>
        <v>0</v>
      </c>
      <c r="AK745" s="368">
        <f>AJ758+AJ745-('Charges variables (avancé)'!$F97*Commandes!AK$15)</f>
        <v>0</v>
      </c>
      <c r="AL745" s="368">
        <f>AK758+AK745-('Charges variables (avancé)'!$F97*Commandes!AL$15)</f>
        <v>0</v>
      </c>
      <c r="AM745" s="368">
        <f>AL758+AL745-('Charges variables (avancé)'!$F97*Commandes!AM$15)</f>
        <v>0</v>
      </c>
      <c r="AN745" s="368">
        <f>AM758+AM745-('Charges variables (avancé)'!$F97*Commandes!AN$15)</f>
        <v>0</v>
      </c>
      <c r="AO745" s="368">
        <f>AN758+AN745-('Charges variables (avancé)'!$F97*Commandes!AO$15)</f>
        <v>0</v>
      </c>
      <c r="AP745" s="368">
        <f>AO758+AO745-('Charges variables (avancé)'!$F97*Commandes!AP$15)</f>
        <v>0</v>
      </c>
      <c r="AQ745" s="368">
        <f>AP758+AP745-('Charges variables (avancé)'!$F97*Commandes!AQ$15)</f>
        <v>0</v>
      </c>
      <c r="AR745" s="368">
        <f>AQ758+AQ745-('Charges variables (avancé)'!$F97*Commandes!AR$15)</f>
        <v>0</v>
      </c>
      <c r="AS745" s="368">
        <f>AR758+AR745-('Charges variables (avancé)'!$F97*Commandes!AS$15)</f>
        <v>0</v>
      </c>
      <c r="AT745" s="368">
        <f>AS758+AS745-('Charges variables (avancé)'!$F97*Commandes!AT$15)</f>
        <v>0</v>
      </c>
      <c r="AU745" s="368">
        <f>AT758+AT745-('Charges variables (avancé)'!$F97*Commandes!AU$15)</f>
        <v>0</v>
      </c>
      <c r="AV745" s="368">
        <f>AU758+AU745-('Charges variables (avancé)'!$F97*Commandes!AV$15)</f>
        <v>0</v>
      </c>
      <c r="AW745" s="368">
        <f>AV758+AV745-('Charges variables (avancé)'!$F97*Commandes!AW$15)</f>
        <v>0</v>
      </c>
      <c r="AX745" s="368">
        <f>AW758+AW745-('Charges variables (avancé)'!$F97*Commandes!AX$15)</f>
        <v>0</v>
      </c>
      <c r="AY745" s="368">
        <f>AX758+AX745-('Charges variables (avancé)'!$F97*Commandes!AY$15)</f>
        <v>0</v>
      </c>
      <c r="AZ745" s="368">
        <f>AY758+AY745-('Charges variables (avancé)'!$F97*Commandes!AZ$15)</f>
        <v>0</v>
      </c>
      <c r="BA745" s="368">
        <f>AZ758+AZ745-('Charges variables (avancé)'!$F97*Commandes!BA$15)</f>
        <v>0</v>
      </c>
      <c r="BB745" s="368">
        <f>BA758+BA745-('Charges variables (avancé)'!$F97*Commandes!BB$15)</f>
        <v>0</v>
      </c>
      <c r="BC745" s="368">
        <f>BB758+BB745-('Charges variables (avancé)'!$F97*Commandes!BC$15)</f>
        <v>0</v>
      </c>
      <c r="BD745" s="368">
        <f>BC758+BC745-('Charges variables (avancé)'!$F97*Commandes!BD$15)</f>
        <v>0</v>
      </c>
      <c r="BE745" s="368">
        <f>BD758+BD745-('Charges variables (avancé)'!$F97*Commandes!BE$15)</f>
        <v>0</v>
      </c>
      <c r="BF745" s="368">
        <f>BE758+BE745-('Charges variables (avancé)'!$F97*Commandes!BF$15)</f>
        <v>0</v>
      </c>
      <c r="BG745" s="368">
        <f>BF758+BF745-('Charges variables (avancé)'!$F97*Commandes!BG$15)</f>
        <v>0</v>
      </c>
      <c r="BH745" s="368">
        <f>BG758+BG745-('Charges variables (avancé)'!$F97*Commandes!BH$15)</f>
        <v>0</v>
      </c>
      <c r="BI745" s="368">
        <f>BH758+BH745-('Charges variables (avancé)'!$F97*Commandes!BI$15)</f>
        <v>0</v>
      </c>
      <c r="BJ745" s="368">
        <f>BI758+BI745-('Charges variables (avancé)'!$F97*Commandes!BJ$15)</f>
        <v>0</v>
      </c>
    </row>
    <row r="746" spans="2:62" ht="15" customHeight="1">
      <c r="B746" s="366">
        <f>'Charges variables (avancé)'!$C$98</f>
        <v>0</v>
      </c>
      <c r="C746" s="367">
        <v>0</v>
      </c>
      <c r="D746" s="368">
        <f>C759+C746-('Charges variables (avancé)'!$F98*Commandes!D$15)</f>
        <v>0</v>
      </c>
      <c r="E746" s="368">
        <f>D759+D746-('Charges variables (avancé)'!$F98*Commandes!E$15)</f>
        <v>0</v>
      </c>
      <c r="F746" s="368">
        <f>E759+E746-('Charges variables (avancé)'!$F98*Commandes!F$15)</f>
        <v>0</v>
      </c>
      <c r="G746" s="368">
        <f>F759+F746-('Charges variables (avancé)'!$F98*Commandes!G$15)</f>
        <v>0</v>
      </c>
      <c r="H746" s="368">
        <f>G759+G746-('Charges variables (avancé)'!$F98*Commandes!H$15)</f>
        <v>0</v>
      </c>
      <c r="I746" s="368">
        <f>H759+H746-('Charges variables (avancé)'!$F98*Commandes!I$15)</f>
        <v>0</v>
      </c>
      <c r="J746" s="368">
        <f>I759+I746-('Charges variables (avancé)'!$F98*Commandes!J$15)</f>
        <v>0</v>
      </c>
      <c r="K746" s="368">
        <f>J759+J746-('Charges variables (avancé)'!$F98*Commandes!K$15)</f>
        <v>0</v>
      </c>
      <c r="L746" s="368">
        <f>K759+K746-('Charges variables (avancé)'!$F98*Commandes!L$15)</f>
        <v>0</v>
      </c>
      <c r="M746" s="368">
        <f>L759+L746-('Charges variables (avancé)'!$F98*Commandes!M$15)</f>
        <v>0</v>
      </c>
      <c r="N746" s="368">
        <f>M759+M746-('Charges variables (avancé)'!$F98*Commandes!N$15)</f>
        <v>0</v>
      </c>
      <c r="O746" s="368">
        <f>N759+N746-('Charges variables (avancé)'!$F98*Commandes!O$15)</f>
        <v>0</v>
      </c>
      <c r="P746" s="368">
        <f>O759+O746-('Charges variables (avancé)'!$F98*Commandes!P$15)</f>
        <v>0</v>
      </c>
      <c r="Q746" s="368">
        <f>P759+P746-('Charges variables (avancé)'!$F98*Commandes!Q$15)</f>
        <v>0</v>
      </c>
      <c r="R746" s="368">
        <f>Q759+Q746-('Charges variables (avancé)'!$F98*Commandes!R$15)</f>
        <v>0</v>
      </c>
      <c r="S746" s="368">
        <f>R759+R746-('Charges variables (avancé)'!$F98*Commandes!S$15)</f>
        <v>0</v>
      </c>
      <c r="T746" s="368">
        <f>S759+S746-('Charges variables (avancé)'!$F98*Commandes!T$15)</f>
        <v>0</v>
      </c>
      <c r="U746" s="368">
        <f>T759+T746-('Charges variables (avancé)'!$F98*Commandes!U$15)</f>
        <v>0</v>
      </c>
      <c r="V746" s="368">
        <f>U759+U746-('Charges variables (avancé)'!$F98*Commandes!V$15)</f>
        <v>0</v>
      </c>
      <c r="W746" s="368">
        <f>V759+V746-('Charges variables (avancé)'!$F98*Commandes!W$15)</f>
        <v>0</v>
      </c>
      <c r="X746" s="368">
        <f>W759+W746-('Charges variables (avancé)'!$F98*Commandes!X$15)</f>
        <v>0</v>
      </c>
      <c r="Y746" s="368">
        <f>X759+X746-('Charges variables (avancé)'!$F98*Commandes!Y$15)</f>
        <v>0</v>
      </c>
      <c r="Z746" s="368">
        <f>Y759+Y746-('Charges variables (avancé)'!$F98*Commandes!Z$15)</f>
        <v>0</v>
      </c>
      <c r="AA746" s="368">
        <f>Z759+Z746-('Charges variables (avancé)'!$F98*Commandes!AA$15)</f>
        <v>0</v>
      </c>
      <c r="AB746" s="368">
        <f>AA759+AA746-('Charges variables (avancé)'!$F98*Commandes!AB$15)</f>
        <v>0</v>
      </c>
      <c r="AC746" s="368">
        <f>AB759+AB746-('Charges variables (avancé)'!$F98*Commandes!AC$15)</f>
        <v>0</v>
      </c>
      <c r="AD746" s="368">
        <f>AC759+AC746-('Charges variables (avancé)'!$F98*Commandes!AD$15)</f>
        <v>0</v>
      </c>
      <c r="AE746" s="368">
        <f>AD759+AD746-('Charges variables (avancé)'!$F98*Commandes!AE$15)</f>
        <v>0</v>
      </c>
      <c r="AF746" s="368">
        <f>AE759+AE746-('Charges variables (avancé)'!$F98*Commandes!AF$15)</f>
        <v>0</v>
      </c>
      <c r="AG746" s="368">
        <f>AF759+AF746-('Charges variables (avancé)'!$F98*Commandes!AG$15)</f>
        <v>0</v>
      </c>
      <c r="AH746" s="368">
        <f>AG759+AG746-('Charges variables (avancé)'!$F98*Commandes!AH$15)</f>
        <v>0</v>
      </c>
      <c r="AI746" s="368">
        <f>AH759+AH746-('Charges variables (avancé)'!$F98*Commandes!AI$15)</f>
        <v>0</v>
      </c>
      <c r="AJ746" s="368">
        <f>AI759+AI746-('Charges variables (avancé)'!$F98*Commandes!AJ$15)</f>
        <v>0</v>
      </c>
      <c r="AK746" s="368">
        <f>AJ759+AJ746-('Charges variables (avancé)'!$F98*Commandes!AK$15)</f>
        <v>0</v>
      </c>
      <c r="AL746" s="368">
        <f>AK759+AK746-('Charges variables (avancé)'!$F98*Commandes!AL$15)</f>
        <v>0</v>
      </c>
      <c r="AM746" s="368">
        <f>AL759+AL746-('Charges variables (avancé)'!$F98*Commandes!AM$15)</f>
        <v>0</v>
      </c>
      <c r="AN746" s="368">
        <f>AM759+AM746-('Charges variables (avancé)'!$F98*Commandes!AN$15)</f>
        <v>0</v>
      </c>
      <c r="AO746" s="368">
        <f>AN759+AN746-('Charges variables (avancé)'!$F98*Commandes!AO$15)</f>
        <v>0</v>
      </c>
      <c r="AP746" s="368">
        <f>AO759+AO746-('Charges variables (avancé)'!$F98*Commandes!AP$15)</f>
        <v>0</v>
      </c>
      <c r="AQ746" s="368">
        <f>AP759+AP746-('Charges variables (avancé)'!$F98*Commandes!AQ$15)</f>
        <v>0</v>
      </c>
      <c r="AR746" s="368">
        <f>AQ759+AQ746-('Charges variables (avancé)'!$F98*Commandes!AR$15)</f>
        <v>0</v>
      </c>
      <c r="AS746" s="368">
        <f>AR759+AR746-('Charges variables (avancé)'!$F98*Commandes!AS$15)</f>
        <v>0</v>
      </c>
      <c r="AT746" s="368">
        <f>AS759+AS746-('Charges variables (avancé)'!$F98*Commandes!AT$15)</f>
        <v>0</v>
      </c>
      <c r="AU746" s="368">
        <f>AT759+AT746-('Charges variables (avancé)'!$F98*Commandes!AU$15)</f>
        <v>0</v>
      </c>
      <c r="AV746" s="368">
        <f>AU759+AU746-('Charges variables (avancé)'!$F98*Commandes!AV$15)</f>
        <v>0</v>
      </c>
      <c r="AW746" s="368">
        <f>AV759+AV746-('Charges variables (avancé)'!$F98*Commandes!AW$15)</f>
        <v>0</v>
      </c>
      <c r="AX746" s="368">
        <f>AW759+AW746-('Charges variables (avancé)'!$F98*Commandes!AX$15)</f>
        <v>0</v>
      </c>
      <c r="AY746" s="368">
        <f>AX759+AX746-('Charges variables (avancé)'!$F98*Commandes!AY$15)</f>
        <v>0</v>
      </c>
      <c r="AZ746" s="368">
        <f>AY759+AY746-('Charges variables (avancé)'!$F98*Commandes!AZ$15)</f>
        <v>0</v>
      </c>
      <c r="BA746" s="368">
        <f>AZ759+AZ746-('Charges variables (avancé)'!$F98*Commandes!BA$15)</f>
        <v>0</v>
      </c>
      <c r="BB746" s="368">
        <f>BA759+BA746-('Charges variables (avancé)'!$F98*Commandes!BB$15)</f>
        <v>0</v>
      </c>
      <c r="BC746" s="368">
        <f>BB759+BB746-('Charges variables (avancé)'!$F98*Commandes!BC$15)</f>
        <v>0</v>
      </c>
      <c r="BD746" s="368">
        <f>BC759+BC746-('Charges variables (avancé)'!$F98*Commandes!BD$15)</f>
        <v>0</v>
      </c>
      <c r="BE746" s="368">
        <f>BD759+BD746-('Charges variables (avancé)'!$F98*Commandes!BE$15)</f>
        <v>0</v>
      </c>
      <c r="BF746" s="368">
        <f>BE759+BE746-('Charges variables (avancé)'!$F98*Commandes!BF$15)</f>
        <v>0</v>
      </c>
      <c r="BG746" s="368">
        <f>BF759+BF746-('Charges variables (avancé)'!$F98*Commandes!BG$15)</f>
        <v>0</v>
      </c>
      <c r="BH746" s="368">
        <f>BG759+BG746-('Charges variables (avancé)'!$F98*Commandes!BH$15)</f>
        <v>0</v>
      </c>
      <c r="BI746" s="368">
        <f>BH759+BH746-('Charges variables (avancé)'!$F98*Commandes!BI$15)</f>
        <v>0</v>
      </c>
      <c r="BJ746" s="368">
        <f>BI759+BI746-('Charges variables (avancé)'!$F98*Commandes!BJ$15)</f>
        <v>0</v>
      </c>
    </row>
    <row r="747" spans="2:62" ht="15" customHeight="1">
      <c r="B747" s="366">
        <f>'Charges variables (avancé)'!$C$99</f>
        <v>0</v>
      </c>
      <c r="C747" s="367">
        <v>0</v>
      </c>
      <c r="D747" s="368">
        <f>C760+C747-('Charges variables (avancé)'!$F99*Commandes!D$15)</f>
        <v>0</v>
      </c>
      <c r="E747" s="368">
        <f>D760+D747-('Charges variables (avancé)'!$F99*Commandes!E$15)</f>
        <v>0</v>
      </c>
      <c r="F747" s="368">
        <f>E760+E747-('Charges variables (avancé)'!$F99*Commandes!F$15)</f>
        <v>0</v>
      </c>
      <c r="G747" s="368">
        <f>F760+F747-('Charges variables (avancé)'!$F99*Commandes!G$15)</f>
        <v>0</v>
      </c>
      <c r="H747" s="368">
        <f>G760+G747-('Charges variables (avancé)'!$F99*Commandes!H$15)</f>
        <v>0</v>
      </c>
      <c r="I747" s="368">
        <f>H760+H747-('Charges variables (avancé)'!$F99*Commandes!I$15)</f>
        <v>0</v>
      </c>
      <c r="J747" s="368">
        <f>I760+I747-('Charges variables (avancé)'!$F99*Commandes!J$15)</f>
        <v>0</v>
      </c>
      <c r="K747" s="368">
        <f>J760+J747-('Charges variables (avancé)'!$F99*Commandes!K$15)</f>
        <v>0</v>
      </c>
      <c r="L747" s="368">
        <f>K760+K747-('Charges variables (avancé)'!$F99*Commandes!L$15)</f>
        <v>0</v>
      </c>
      <c r="M747" s="368">
        <f>L760+L747-('Charges variables (avancé)'!$F99*Commandes!M$15)</f>
        <v>0</v>
      </c>
      <c r="N747" s="368">
        <f>M760+M747-('Charges variables (avancé)'!$F99*Commandes!N$15)</f>
        <v>0</v>
      </c>
      <c r="O747" s="368">
        <f>N760+N747-('Charges variables (avancé)'!$F99*Commandes!O$15)</f>
        <v>0</v>
      </c>
      <c r="P747" s="368">
        <f>O760+O747-('Charges variables (avancé)'!$F99*Commandes!P$15)</f>
        <v>0</v>
      </c>
      <c r="Q747" s="368">
        <f>P760+P747-('Charges variables (avancé)'!$F99*Commandes!Q$15)</f>
        <v>0</v>
      </c>
      <c r="R747" s="368">
        <f>Q760+Q747-('Charges variables (avancé)'!$F99*Commandes!R$15)</f>
        <v>0</v>
      </c>
      <c r="S747" s="368">
        <f>R760+R747-('Charges variables (avancé)'!$F99*Commandes!S$15)</f>
        <v>0</v>
      </c>
      <c r="T747" s="368">
        <f>S760+S747-('Charges variables (avancé)'!$F99*Commandes!T$15)</f>
        <v>0</v>
      </c>
      <c r="U747" s="368">
        <f>T760+T747-('Charges variables (avancé)'!$F99*Commandes!U$15)</f>
        <v>0</v>
      </c>
      <c r="V747" s="368">
        <f>U760+U747-('Charges variables (avancé)'!$F99*Commandes!V$15)</f>
        <v>0</v>
      </c>
      <c r="W747" s="368">
        <f>V760+V747-('Charges variables (avancé)'!$F99*Commandes!W$15)</f>
        <v>0</v>
      </c>
      <c r="X747" s="368">
        <f>W760+W747-('Charges variables (avancé)'!$F99*Commandes!X$15)</f>
        <v>0</v>
      </c>
      <c r="Y747" s="368">
        <f>X760+X747-('Charges variables (avancé)'!$F99*Commandes!Y$15)</f>
        <v>0</v>
      </c>
      <c r="Z747" s="368">
        <f>Y760+Y747-('Charges variables (avancé)'!$F99*Commandes!Z$15)</f>
        <v>0</v>
      </c>
      <c r="AA747" s="368">
        <f>Z760+Z747-('Charges variables (avancé)'!$F99*Commandes!AA$15)</f>
        <v>0</v>
      </c>
      <c r="AB747" s="368">
        <f>AA760+AA747-('Charges variables (avancé)'!$F99*Commandes!AB$15)</f>
        <v>0</v>
      </c>
      <c r="AC747" s="368">
        <f>AB760+AB747-('Charges variables (avancé)'!$F99*Commandes!AC$15)</f>
        <v>0</v>
      </c>
      <c r="AD747" s="368">
        <f>AC760+AC747-('Charges variables (avancé)'!$F99*Commandes!AD$15)</f>
        <v>0</v>
      </c>
      <c r="AE747" s="368">
        <f>AD760+AD747-('Charges variables (avancé)'!$F99*Commandes!AE$15)</f>
        <v>0</v>
      </c>
      <c r="AF747" s="368">
        <f>AE760+AE747-('Charges variables (avancé)'!$F99*Commandes!AF$15)</f>
        <v>0</v>
      </c>
      <c r="AG747" s="368">
        <f>AF760+AF747-('Charges variables (avancé)'!$F99*Commandes!AG$15)</f>
        <v>0</v>
      </c>
      <c r="AH747" s="368">
        <f>AG760+AG747-('Charges variables (avancé)'!$F99*Commandes!AH$15)</f>
        <v>0</v>
      </c>
      <c r="AI747" s="368">
        <f>AH760+AH747-('Charges variables (avancé)'!$F99*Commandes!AI$15)</f>
        <v>0</v>
      </c>
      <c r="AJ747" s="368">
        <f>AI760+AI747-('Charges variables (avancé)'!$F99*Commandes!AJ$15)</f>
        <v>0</v>
      </c>
      <c r="AK747" s="368">
        <f>AJ760+AJ747-('Charges variables (avancé)'!$F99*Commandes!AK$15)</f>
        <v>0</v>
      </c>
      <c r="AL747" s="368">
        <f>AK760+AK747-('Charges variables (avancé)'!$F99*Commandes!AL$15)</f>
        <v>0</v>
      </c>
      <c r="AM747" s="368">
        <f>AL760+AL747-('Charges variables (avancé)'!$F99*Commandes!AM$15)</f>
        <v>0</v>
      </c>
      <c r="AN747" s="368">
        <f>AM760+AM747-('Charges variables (avancé)'!$F99*Commandes!AN$15)</f>
        <v>0</v>
      </c>
      <c r="AO747" s="368">
        <f>AN760+AN747-('Charges variables (avancé)'!$F99*Commandes!AO$15)</f>
        <v>0</v>
      </c>
      <c r="AP747" s="368">
        <f>AO760+AO747-('Charges variables (avancé)'!$F99*Commandes!AP$15)</f>
        <v>0</v>
      </c>
      <c r="AQ747" s="368">
        <f>AP760+AP747-('Charges variables (avancé)'!$F99*Commandes!AQ$15)</f>
        <v>0</v>
      </c>
      <c r="AR747" s="368">
        <f>AQ760+AQ747-('Charges variables (avancé)'!$F99*Commandes!AR$15)</f>
        <v>0</v>
      </c>
      <c r="AS747" s="368">
        <f>AR760+AR747-('Charges variables (avancé)'!$F99*Commandes!AS$15)</f>
        <v>0</v>
      </c>
      <c r="AT747" s="368">
        <f>AS760+AS747-('Charges variables (avancé)'!$F99*Commandes!AT$15)</f>
        <v>0</v>
      </c>
      <c r="AU747" s="368">
        <f>AT760+AT747-('Charges variables (avancé)'!$F99*Commandes!AU$15)</f>
        <v>0</v>
      </c>
      <c r="AV747" s="368">
        <f>AU760+AU747-('Charges variables (avancé)'!$F99*Commandes!AV$15)</f>
        <v>0</v>
      </c>
      <c r="AW747" s="368">
        <f>AV760+AV747-('Charges variables (avancé)'!$F99*Commandes!AW$15)</f>
        <v>0</v>
      </c>
      <c r="AX747" s="368">
        <f>AW760+AW747-('Charges variables (avancé)'!$F99*Commandes!AX$15)</f>
        <v>0</v>
      </c>
      <c r="AY747" s="368">
        <f>AX760+AX747-('Charges variables (avancé)'!$F99*Commandes!AY$15)</f>
        <v>0</v>
      </c>
      <c r="AZ747" s="368">
        <f>AY760+AY747-('Charges variables (avancé)'!$F99*Commandes!AZ$15)</f>
        <v>0</v>
      </c>
      <c r="BA747" s="368">
        <f>AZ760+AZ747-('Charges variables (avancé)'!$F99*Commandes!BA$15)</f>
        <v>0</v>
      </c>
      <c r="BB747" s="368">
        <f>BA760+BA747-('Charges variables (avancé)'!$F99*Commandes!BB$15)</f>
        <v>0</v>
      </c>
      <c r="BC747" s="368">
        <f>BB760+BB747-('Charges variables (avancé)'!$F99*Commandes!BC$15)</f>
        <v>0</v>
      </c>
      <c r="BD747" s="368">
        <f>BC760+BC747-('Charges variables (avancé)'!$F99*Commandes!BD$15)</f>
        <v>0</v>
      </c>
      <c r="BE747" s="368">
        <f>BD760+BD747-('Charges variables (avancé)'!$F99*Commandes!BE$15)</f>
        <v>0</v>
      </c>
      <c r="BF747" s="368">
        <f>BE760+BE747-('Charges variables (avancé)'!$F99*Commandes!BF$15)</f>
        <v>0</v>
      </c>
      <c r="BG747" s="368">
        <f>BF760+BF747-('Charges variables (avancé)'!$F99*Commandes!BG$15)</f>
        <v>0</v>
      </c>
      <c r="BH747" s="368">
        <f>BG760+BG747-('Charges variables (avancé)'!$F99*Commandes!BH$15)</f>
        <v>0</v>
      </c>
      <c r="BI747" s="368">
        <f>BH760+BH747-('Charges variables (avancé)'!$F99*Commandes!BI$15)</f>
        <v>0</v>
      </c>
      <c r="BJ747" s="368">
        <f>BI760+BI747-('Charges variables (avancé)'!$F99*Commandes!BJ$15)</f>
        <v>0</v>
      </c>
    </row>
    <row r="748" spans="2:62" ht="15" customHeight="1">
      <c r="B748" s="366">
        <f>'Charges variables (avancé)'!$C$100</f>
        <v>0</v>
      </c>
      <c r="C748" s="367">
        <v>0</v>
      </c>
      <c r="D748" s="368">
        <f>C761+C748-('Charges variables (avancé)'!$F100*Commandes!D$15)</f>
        <v>0</v>
      </c>
      <c r="E748" s="368">
        <f>D761+D748-('Charges variables (avancé)'!$F100*Commandes!E$15)</f>
        <v>0</v>
      </c>
      <c r="F748" s="368">
        <f>E761+E748-('Charges variables (avancé)'!$F100*Commandes!F$15)</f>
        <v>0</v>
      </c>
      <c r="G748" s="368">
        <f>F761+F748-('Charges variables (avancé)'!$F100*Commandes!G$15)</f>
        <v>0</v>
      </c>
      <c r="H748" s="368">
        <f>G761+G748-('Charges variables (avancé)'!$F100*Commandes!H$15)</f>
        <v>0</v>
      </c>
      <c r="I748" s="368">
        <f>H761+H748-('Charges variables (avancé)'!$F100*Commandes!I$15)</f>
        <v>0</v>
      </c>
      <c r="J748" s="368">
        <f>I761+I748-('Charges variables (avancé)'!$F100*Commandes!J$15)</f>
        <v>0</v>
      </c>
      <c r="K748" s="368">
        <f>J761+J748-('Charges variables (avancé)'!$F100*Commandes!K$15)</f>
        <v>0</v>
      </c>
      <c r="L748" s="368">
        <f>K761+K748-('Charges variables (avancé)'!$F100*Commandes!L$15)</f>
        <v>0</v>
      </c>
      <c r="M748" s="368">
        <f>L761+L748-('Charges variables (avancé)'!$F100*Commandes!M$15)</f>
        <v>0</v>
      </c>
      <c r="N748" s="368">
        <f>M761+M748-('Charges variables (avancé)'!$F100*Commandes!N$15)</f>
        <v>0</v>
      </c>
      <c r="O748" s="368">
        <f>N761+N748-('Charges variables (avancé)'!$F100*Commandes!O$15)</f>
        <v>0</v>
      </c>
      <c r="P748" s="368">
        <f>O761+O748-('Charges variables (avancé)'!$F100*Commandes!P$15)</f>
        <v>0</v>
      </c>
      <c r="Q748" s="368">
        <f>P761+P748-('Charges variables (avancé)'!$F100*Commandes!Q$15)</f>
        <v>0</v>
      </c>
      <c r="R748" s="368">
        <f>Q761+Q748-('Charges variables (avancé)'!$F100*Commandes!R$15)</f>
        <v>0</v>
      </c>
      <c r="S748" s="368">
        <f>R761+R748-('Charges variables (avancé)'!$F100*Commandes!S$15)</f>
        <v>0</v>
      </c>
      <c r="T748" s="368">
        <f>S761+S748-('Charges variables (avancé)'!$F100*Commandes!T$15)</f>
        <v>0</v>
      </c>
      <c r="U748" s="368">
        <f>T761+T748-('Charges variables (avancé)'!$F100*Commandes!U$15)</f>
        <v>0</v>
      </c>
      <c r="V748" s="368">
        <f>U761+U748-('Charges variables (avancé)'!$F100*Commandes!V$15)</f>
        <v>0</v>
      </c>
      <c r="W748" s="368">
        <f>V761+V748-('Charges variables (avancé)'!$F100*Commandes!W$15)</f>
        <v>0</v>
      </c>
      <c r="X748" s="368">
        <f>W761+W748-('Charges variables (avancé)'!$F100*Commandes!X$15)</f>
        <v>0</v>
      </c>
      <c r="Y748" s="368">
        <f>X761+X748-('Charges variables (avancé)'!$F100*Commandes!Y$15)</f>
        <v>0</v>
      </c>
      <c r="Z748" s="368">
        <f>Y761+Y748-('Charges variables (avancé)'!$F100*Commandes!Z$15)</f>
        <v>0</v>
      </c>
      <c r="AA748" s="368">
        <f>Z761+Z748-('Charges variables (avancé)'!$F100*Commandes!AA$15)</f>
        <v>0</v>
      </c>
      <c r="AB748" s="368">
        <f>AA761+AA748-('Charges variables (avancé)'!$F100*Commandes!AB$15)</f>
        <v>0</v>
      </c>
      <c r="AC748" s="368">
        <f>AB761+AB748-('Charges variables (avancé)'!$F100*Commandes!AC$15)</f>
        <v>0</v>
      </c>
      <c r="AD748" s="368">
        <f>AC761+AC748-('Charges variables (avancé)'!$F100*Commandes!AD$15)</f>
        <v>0</v>
      </c>
      <c r="AE748" s="368">
        <f>AD761+AD748-('Charges variables (avancé)'!$F100*Commandes!AE$15)</f>
        <v>0</v>
      </c>
      <c r="AF748" s="368">
        <f>AE761+AE748-('Charges variables (avancé)'!$F100*Commandes!AF$15)</f>
        <v>0</v>
      </c>
      <c r="AG748" s="368">
        <f>AF761+AF748-('Charges variables (avancé)'!$F100*Commandes!AG$15)</f>
        <v>0</v>
      </c>
      <c r="AH748" s="368">
        <f>AG761+AG748-('Charges variables (avancé)'!$F100*Commandes!AH$15)</f>
        <v>0</v>
      </c>
      <c r="AI748" s="368">
        <f>AH761+AH748-('Charges variables (avancé)'!$F100*Commandes!AI$15)</f>
        <v>0</v>
      </c>
      <c r="AJ748" s="368">
        <f>AI761+AI748-('Charges variables (avancé)'!$F100*Commandes!AJ$15)</f>
        <v>0</v>
      </c>
      <c r="AK748" s="368">
        <f>AJ761+AJ748-('Charges variables (avancé)'!$F100*Commandes!AK$15)</f>
        <v>0</v>
      </c>
      <c r="AL748" s="368">
        <f>AK761+AK748-('Charges variables (avancé)'!$F100*Commandes!AL$15)</f>
        <v>0</v>
      </c>
      <c r="AM748" s="368">
        <f>AL761+AL748-('Charges variables (avancé)'!$F100*Commandes!AM$15)</f>
        <v>0</v>
      </c>
      <c r="AN748" s="368">
        <f>AM761+AM748-('Charges variables (avancé)'!$F100*Commandes!AN$15)</f>
        <v>0</v>
      </c>
      <c r="AO748" s="368">
        <f>AN761+AN748-('Charges variables (avancé)'!$F100*Commandes!AO$15)</f>
        <v>0</v>
      </c>
      <c r="AP748" s="368">
        <f>AO761+AO748-('Charges variables (avancé)'!$F100*Commandes!AP$15)</f>
        <v>0</v>
      </c>
      <c r="AQ748" s="368">
        <f>AP761+AP748-('Charges variables (avancé)'!$F100*Commandes!AQ$15)</f>
        <v>0</v>
      </c>
      <c r="AR748" s="368">
        <f>AQ761+AQ748-('Charges variables (avancé)'!$F100*Commandes!AR$15)</f>
        <v>0</v>
      </c>
      <c r="AS748" s="368">
        <f>AR761+AR748-('Charges variables (avancé)'!$F100*Commandes!AS$15)</f>
        <v>0</v>
      </c>
      <c r="AT748" s="368">
        <f>AS761+AS748-('Charges variables (avancé)'!$F100*Commandes!AT$15)</f>
        <v>0</v>
      </c>
      <c r="AU748" s="368">
        <f>AT761+AT748-('Charges variables (avancé)'!$F100*Commandes!AU$15)</f>
        <v>0</v>
      </c>
      <c r="AV748" s="368">
        <f>AU761+AU748-('Charges variables (avancé)'!$F100*Commandes!AV$15)</f>
        <v>0</v>
      </c>
      <c r="AW748" s="368">
        <f>AV761+AV748-('Charges variables (avancé)'!$F100*Commandes!AW$15)</f>
        <v>0</v>
      </c>
      <c r="AX748" s="368">
        <f>AW761+AW748-('Charges variables (avancé)'!$F100*Commandes!AX$15)</f>
        <v>0</v>
      </c>
      <c r="AY748" s="368">
        <f>AX761+AX748-('Charges variables (avancé)'!$F100*Commandes!AY$15)</f>
        <v>0</v>
      </c>
      <c r="AZ748" s="368">
        <f>AY761+AY748-('Charges variables (avancé)'!$F100*Commandes!AZ$15)</f>
        <v>0</v>
      </c>
      <c r="BA748" s="368">
        <f>AZ761+AZ748-('Charges variables (avancé)'!$F100*Commandes!BA$15)</f>
        <v>0</v>
      </c>
      <c r="BB748" s="368">
        <f>BA761+BA748-('Charges variables (avancé)'!$F100*Commandes!BB$15)</f>
        <v>0</v>
      </c>
      <c r="BC748" s="368">
        <f>BB761+BB748-('Charges variables (avancé)'!$F100*Commandes!BC$15)</f>
        <v>0</v>
      </c>
      <c r="BD748" s="368">
        <f>BC761+BC748-('Charges variables (avancé)'!$F100*Commandes!BD$15)</f>
        <v>0</v>
      </c>
      <c r="BE748" s="368">
        <f>BD761+BD748-('Charges variables (avancé)'!$F100*Commandes!BE$15)</f>
        <v>0</v>
      </c>
      <c r="BF748" s="368">
        <f>BE761+BE748-('Charges variables (avancé)'!$F100*Commandes!BF$15)</f>
        <v>0</v>
      </c>
      <c r="BG748" s="368">
        <f>BF761+BF748-('Charges variables (avancé)'!$F100*Commandes!BG$15)</f>
        <v>0</v>
      </c>
      <c r="BH748" s="368">
        <f>BG761+BG748-('Charges variables (avancé)'!$F100*Commandes!BH$15)</f>
        <v>0</v>
      </c>
      <c r="BI748" s="368">
        <f>BH761+BH748-('Charges variables (avancé)'!$F100*Commandes!BI$15)</f>
        <v>0</v>
      </c>
      <c r="BJ748" s="368">
        <f>BI761+BI748-('Charges variables (avancé)'!$F100*Commandes!BJ$15)</f>
        <v>0</v>
      </c>
    </row>
    <row r="749" spans="2:62" ht="15" customHeight="1">
      <c r="B749" s="366">
        <f>'Charges variables (avancé)'!$C$101</f>
        <v>0</v>
      </c>
      <c r="C749" s="367">
        <v>0</v>
      </c>
      <c r="D749" s="368">
        <f>C762+C749-('Charges variables (avancé)'!$F101*Commandes!D$15)</f>
        <v>0</v>
      </c>
      <c r="E749" s="368">
        <f>D762+D749-('Charges variables (avancé)'!$F101*Commandes!E$15)</f>
        <v>0</v>
      </c>
      <c r="F749" s="368">
        <f>E762+E749-('Charges variables (avancé)'!$F101*Commandes!F$15)</f>
        <v>0</v>
      </c>
      <c r="G749" s="368">
        <f>F762+F749-('Charges variables (avancé)'!$F101*Commandes!G$15)</f>
        <v>0</v>
      </c>
      <c r="H749" s="368">
        <f>G762+G749-('Charges variables (avancé)'!$F101*Commandes!H$15)</f>
        <v>0</v>
      </c>
      <c r="I749" s="368">
        <f>H762+H749-('Charges variables (avancé)'!$F101*Commandes!I$15)</f>
        <v>0</v>
      </c>
      <c r="J749" s="368">
        <f>I762+I749-('Charges variables (avancé)'!$F101*Commandes!J$15)</f>
        <v>0</v>
      </c>
      <c r="K749" s="368">
        <f>J762+J749-('Charges variables (avancé)'!$F101*Commandes!K$15)</f>
        <v>0</v>
      </c>
      <c r="L749" s="368">
        <f>K762+K749-('Charges variables (avancé)'!$F101*Commandes!L$15)</f>
        <v>0</v>
      </c>
      <c r="M749" s="368">
        <f>L762+L749-('Charges variables (avancé)'!$F101*Commandes!M$15)</f>
        <v>0</v>
      </c>
      <c r="N749" s="368">
        <f>M762+M749-('Charges variables (avancé)'!$F101*Commandes!N$15)</f>
        <v>0</v>
      </c>
      <c r="O749" s="368">
        <f>N762+N749-('Charges variables (avancé)'!$F101*Commandes!O$15)</f>
        <v>0</v>
      </c>
      <c r="P749" s="368">
        <f>O762+O749-('Charges variables (avancé)'!$F101*Commandes!P$15)</f>
        <v>0</v>
      </c>
      <c r="Q749" s="368">
        <f>P762+P749-('Charges variables (avancé)'!$F101*Commandes!Q$15)</f>
        <v>0</v>
      </c>
      <c r="R749" s="368">
        <f>Q762+Q749-('Charges variables (avancé)'!$F101*Commandes!R$15)</f>
        <v>0</v>
      </c>
      <c r="S749" s="368">
        <f>R762+R749-('Charges variables (avancé)'!$F101*Commandes!S$15)</f>
        <v>0</v>
      </c>
      <c r="T749" s="368">
        <f>S762+S749-('Charges variables (avancé)'!$F101*Commandes!T$15)</f>
        <v>0</v>
      </c>
      <c r="U749" s="368">
        <f>T762+T749-('Charges variables (avancé)'!$F101*Commandes!U$15)</f>
        <v>0</v>
      </c>
      <c r="V749" s="368">
        <f>U762+U749-('Charges variables (avancé)'!$F101*Commandes!V$15)</f>
        <v>0</v>
      </c>
      <c r="W749" s="368">
        <f>V762+V749-('Charges variables (avancé)'!$F101*Commandes!W$15)</f>
        <v>0</v>
      </c>
      <c r="X749" s="368">
        <f>W762+W749-('Charges variables (avancé)'!$F101*Commandes!X$15)</f>
        <v>0</v>
      </c>
      <c r="Y749" s="368">
        <f>X762+X749-('Charges variables (avancé)'!$F101*Commandes!Y$15)</f>
        <v>0</v>
      </c>
      <c r="Z749" s="368">
        <f>Y762+Y749-('Charges variables (avancé)'!$F101*Commandes!Z$15)</f>
        <v>0</v>
      </c>
      <c r="AA749" s="368">
        <f>Z762+Z749-('Charges variables (avancé)'!$F101*Commandes!AA$15)</f>
        <v>0</v>
      </c>
      <c r="AB749" s="368">
        <f>AA762+AA749-('Charges variables (avancé)'!$F101*Commandes!AB$15)</f>
        <v>0</v>
      </c>
      <c r="AC749" s="368">
        <f>AB762+AB749-('Charges variables (avancé)'!$F101*Commandes!AC$15)</f>
        <v>0</v>
      </c>
      <c r="AD749" s="368">
        <f>AC762+AC749-('Charges variables (avancé)'!$F101*Commandes!AD$15)</f>
        <v>0</v>
      </c>
      <c r="AE749" s="368">
        <f>AD762+AD749-('Charges variables (avancé)'!$F101*Commandes!AE$15)</f>
        <v>0</v>
      </c>
      <c r="AF749" s="368">
        <f>AE762+AE749-('Charges variables (avancé)'!$F101*Commandes!AF$15)</f>
        <v>0</v>
      </c>
      <c r="AG749" s="368">
        <f>AF762+AF749-('Charges variables (avancé)'!$F101*Commandes!AG$15)</f>
        <v>0</v>
      </c>
      <c r="AH749" s="368">
        <f>AG762+AG749-('Charges variables (avancé)'!$F101*Commandes!AH$15)</f>
        <v>0</v>
      </c>
      <c r="AI749" s="368">
        <f>AH762+AH749-('Charges variables (avancé)'!$F101*Commandes!AI$15)</f>
        <v>0</v>
      </c>
      <c r="AJ749" s="368">
        <f>AI762+AI749-('Charges variables (avancé)'!$F101*Commandes!AJ$15)</f>
        <v>0</v>
      </c>
      <c r="AK749" s="368">
        <f>AJ762+AJ749-('Charges variables (avancé)'!$F101*Commandes!AK$15)</f>
        <v>0</v>
      </c>
      <c r="AL749" s="368">
        <f>AK762+AK749-('Charges variables (avancé)'!$F101*Commandes!AL$15)</f>
        <v>0</v>
      </c>
      <c r="AM749" s="368">
        <f>AL762+AL749-('Charges variables (avancé)'!$F101*Commandes!AM$15)</f>
        <v>0</v>
      </c>
      <c r="AN749" s="368">
        <f>AM762+AM749-('Charges variables (avancé)'!$F101*Commandes!AN$15)</f>
        <v>0</v>
      </c>
      <c r="AO749" s="368">
        <f>AN762+AN749-('Charges variables (avancé)'!$F101*Commandes!AO$15)</f>
        <v>0</v>
      </c>
      <c r="AP749" s="368">
        <f>AO762+AO749-('Charges variables (avancé)'!$F101*Commandes!AP$15)</f>
        <v>0</v>
      </c>
      <c r="AQ749" s="368">
        <f>AP762+AP749-('Charges variables (avancé)'!$F101*Commandes!AQ$15)</f>
        <v>0</v>
      </c>
      <c r="AR749" s="368">
        <f>AQ762+AQ749-('Charges variables (avancé)'!$F101*Commandes!AR$15)</f>
        <v>0</v>
      </c>
      <c r="AS749" s="368">
        <f>AR762+AR749-('Charges variables (avancé)'!$F101*Commandes!AS$15)</f>
        <v>0</v>
      </c>
      <c r="AT749" s="368">
        <f>AS762+AS749-('Charges variables (avancé)'!$F101*Commandes!AT$15)</f>
        <v>0</v>
      </c>
      <c r="AU749" s="368">
        <f>AT762+AT749-('Charges variables (avancé)'!$F101*Commandes!AU$15)</f>
        <v>0</v>
      </c>
      <c r="AV749" s="368">
        <f>AU762+AU749-('Charges variables (avancé)'!$F101*Commandes!AV$15)</f>
        <v>0</v>
      </c>
      <c r="AW749" s="368">
        <f>AV762+AV749-('Charges variables (avancé)'!$F101*Commandes!AW$15)</f>
        <v>0</v>
      </c>
      <c r="AX749" s="368">
        <f>AW762+AW749-('Charges variables (avancé)'!$F101*Commandes!AX$15)</f>
        <v>0</v>
      </c>
      <c r="AY749" s="368">
        <f>AX762+AX749-('Charges variables (avancé)'!$F101*Commandes!AY$15)</f>
        <v>0</v>
      </c>
      <c r="AZ749" s="368">
        <f>AY762+AY749-('Charges variables (avancé)'!$F101*Commandes!AZ$15)</f>
        <v>0</v>
      </c>
      <c r="BA749" s="368">
        <f>AZ762+AZ749-('Charges variables (avancé)'!$F101*Commandes!BA$15)</f>
        <v>0</v>
      </c>
      <c r="BB749" s="368">
        <f>BA762+BA749-('Charges variables (avancé)'!$F101*Commandes!BB$15)</f>
        <v>0</v>
      </c>
      <c r="BC749" s="368">
        <f>BB762+BB749-('Charges variables (avancé)'!$F101*Commandes!BC$15)</f>
        <v>0</v>
      </c>
      <c r="BD749" s="368">
        <f>BC762+BC749-('Charges variables (avancé)'!$F101*Commandes!BD$15)</f>
        <v>0</v>
      </c>
      <c r="BE749" s="368">
        <f>BD762+BD749-('Charges variables (avancé)'!$F101*Commandes!BE$15)</f>
        <v>0</v>
      </c>
      <c r="BF749" s="368">
        <f>BE762+BE749-('Charges variables (avancé)'!$F101*Commandes!BF$15)</f>
        <v>0</v>
      </c>
      <c r="BG749" s="368">
        <f>BF762+BF749-('Charges variables (avancé)'!$F101*Commandes!BG$15)</f>
        <v>0</v>
      </c>
      <c r="BH749" s="368">
        <f>BG762+BG749-('Charges variables (avancé)'!$F101*Commandes!BH$15)</f>
        <v>0</v>
      </c>
      <c r="BI749" s="368">
        <f>BH762+BH749-('Charges variables (avancé)'!$F101*Commandes!BI$15)</f>
        <v>0</v>
      </c>
      <c r="BJ749" s="368">
        <f>BI762+BI749-('Charges variables (avancé)'!$F101*Commandes!BJ$15)</f>
        <v>0</v>
      </c>
    </row>
    <row r="750" spans="2:62" ht="15" customHeight="1">
      <c r="B750" s="366">
        <f>'Charges variables (avancé)'!$C$102</f>
        <v>0</v>
      </c>
      <c r="C750" s="367">
        <v>0</v>
      </c>
      <c r="D750" s="368">
        <f>C763+C750-('Charges variables (avancé)'!$F102*Commandes!D$15)</f>
        <v>0</v>
      </c>
      <c r="E750" s="368">
        <f>D763+D750-('Charges variables (avancé)'!$F102*Commandes!E$15)</f>
        <v>0</v>
      </c>
      <c r="F750" s="368">
        <f>E763+E750-('Charges variables (avancé)'!$F102*Commandes!F$15)</f>
        <v>0</v>
      </c>
      <c r="G750" s="368">
        <f>F763+F750-('Charges variables (avancé)'!$F102*Commandes!G$15)</f>
        <v>0</v>
      </c>
      <c r="H750" s="368">
        <f>G763+G750-('Charges variables (avancé)'!$F102*Commandes!H$15)</f>
        <v>0</v>
      </c>
      <c r="I750" s="368">
        <f>H763+H750-('Charges variables (avancé)'!$F102*Commandes!I$15)</f>
        <v>0</v>
      </c>
      <c r="J750" s="368">
        <f>I763+I750-('Charges variables (avancé)'!$F102*Commandes!J$15)</f>
        <v>0</v>
      </c>
      <c r="K750" s="368">
        <f>J763+J750-('Charges variables (avancé)'!$F102*Commandes!K$15)</f>
        <v>0</v>
      </c>
      <c r="L750" s="368">
        <f>K763+K750-('Charges variables (avancé)'!$F102*Commandes!L$15)</f>
        <v>0</v>
      </c>
      <c r="M750" s="368">
        <f>L763+L750-('Charges variables (avancé)'!$F102*Commandes!M$15)</f>
        <v>0</v>
      </c>
      <c r="N750" s="368">
        <f>M763+M750-('Charges variables (avancé)'!$F102*Commandes!N$15)</f>
        <v>0</v>
      </c>
      <c r="O750" s="368">
        <f>N763+N750-('Charges variables (avancé)'!$F102*Commandes!O$15)</f>
        <v>0</v>
      </c>
      <c r="P750" s="368">
        <f>O763+O750-('Charges variables (avancé)'!$F102*Commandes!P$15)</f>
        <v>0</v>
      </c>
      <c r="Q750" s="368">
        <f>P763+P750-('Charges variables (avancé)'!$F102*Commandes!Q$15)</f>
        <v>0</v>
      </c>
      <c r="R750" s="368">
        <f>Q763+Q750-('Charges variables (avancé)'!$F102*Commandes!R$15)</f>
        <v>0</v>
      </c>
      <c r="S750" s="368">
        <f>R763+R750-('Charges variables (avancé)'!$F102*Commandes!S$15)</f>
        <v>0</v>
      </c>
      <c r="T750" s="368">
        <f>S763+S750-('Charges variables (avancé)'!$F102*Commandes!T$15)</f>
        <v>0</v>
      </c>
      <c r="U750" s="368">
        <f>T763+T750-('Charges variables (avancé)'!$F102*Commandes!U$15)</f>
        <v>0</v>
      </c>
      <c r="V750" s="368">
        <f>U763+U750-('Charges variables (avancé)'!$F102*Commandes!V$15)</f>
        <v>0</v>
      </c>
      <c r="W750" s="368">
        <f>V763+V750-('Charges variables (avancé)'!$F102*Commandes!W$15)</f>
        <v>0</v>
      </c>
      <c r="X750" s="368">
        <f>W763+W750-('Charges variables (avancé)'!$F102*Commandes!X$15)</f>
        <v>0</v>
      </c>
      <c r="Y750" s="368">
        <f>X763+X750-('Charges variables (avancé)'!$F102*Commandes!Y$15)</f>
        <v>0</v>
      </c>
      <c r="Z750" s="368">
        <f>Y763+Y750-('Charges variables (avancé)'!$F102*Commandes!Z$15)</f>
        <v>0</v>
      </c>
      <c r="AA750" s="368">
        <f>Z763+Z750-('Charges variables (avancé)'!$F102*Commandes!AA$15)</f>
        <v>0</v>
      </c>
      <c r="AB750" s="368">
        <f>AA763+AA750-('Charges variables (avancé)'!$F102*Commandes!AB$15)</f>
        <v>0</v>
      </c>
      <c r="AC750" s="368">
        <f>AB763+AB750-('Charges variables (avancé)'!$F102*Commandes!AC$15)</f>
        <v>0</v>
      </c>
      <c r="AD750" s="368">
        <f>AC763+AC750-('Charges variables (avancé)'!$F102*Commandes!AD$15)</f>
        <v>0</v>
      </c>
      <c r="AE750" s="368">
        <f>AD763+AD750-('Charges variables (avancé)'!$F102*Commandes!AE$15)</f>
        <v>0</v>
      </c>
      <c r="AF750" s="368">
        <f>AE763+AE750-('Charges variables (avancé)'!$F102*Commandes!AF$15)</f>
        <v>0</v>
      </c>
      <c r="AG750" s="368">
        <f>AF763+AF750-('Charges variables (avancé)'!$F102*Commandes!AG$15)</f>
        <v>0</v>
      </c>
      <c r="AH750" s="368">
        <f>AG763+AG750-('Charges variables (avancé)'!$F102*Commandes!AH$15)</f>
        <v>0</v>
      </c>
      <c r="AI750" s="368">
        <f>AH763+AH750-('Charges variables (avancé)'!$F102*Commandes!AI$15)</f>
        <v>0</v>
      </c>
      <c r="AJ750" s="368">
        <f>AI763+AI750-('Charges variables (avancé)'!$F102*Commandes!AJ$15)</f>
        <v>0</v>
      </c>
      <c r="AK750" s="368">
        <f>AJ763+AJ750-('Charges variables (avancé)'!$F102*Commandes!AK$15)</f>
        <v>0</v>
      </c>
      <c r="AL750" s="368">
        <f>AK763+AK750-('Charges variables (avancé)'!$F102*Commandes!AL$15)</f>
        <v>0</v>
      </c>
      <c r="AM750" s="368">
        <f>AL763+AL750-('Charges variables (avancé)'!$F102*Commandes!AM$15)</f>
        <v>0</v>
      </c>
      <c r="AN750" s="368">
        <f>AM763+AM750-('Charges variables (avancé)'!$F102*Commandes!AN$15)</f>
        <v>0</v>
      </c>
      <c r="AO750" s="368">
        <f>AN763+AN750-('Charges variables (avancé)'!$F102*Commandes!AO$15)</f>
        <v>0</v>
      </c>
      <c r="AP750" s="368">
        <f>AO763+AO750-('Charges variables (avancé)'!$F102*Commandes!AP$15)</f>
        <v>0</v>
      </c>
      <c r="AQ750" s="368">
        <f>AP763+AP750-('Charges variables (avancé)'!$F102*Commandes!AQ$15)</f>
        <v>0</v>
      </c>
      <c r="AR750" s="368">
        <f>AQ763+AQ750-('Charges variables (avancé)'!$F102*Commandes!AR$15)</f>
        <v>0</v>
      </c>
      <c r="AS750" s="368">
        <f>AR763+AR750-('Charges variables (avancé)'!$F102*Commandes!AS$15)</f>
        <v>0</v>
      </c>
      <c r="AT750" s="368">
        <f>AS763+AS750-('Charges variables (avancé)'!$F102*Commandes!AT$15)</f>
        <v>0</v>
      </c>
      <c r="AU750" s="368">
        <f>AT763+AT750-('Charges variables (avancé)'!$F102*Commandes!AU$15)</f>
        <v>0</v>
      </c>
      <c r="AV750" s="368">
        <f>AU763+AU750-('Charges variables (avancé)'!$F102*Commandes!AV$15)</f>
        <v>0</v>
      </c>
      <c r="AW750" s="368">
        <f>AV763+AV750-('Charges variables (avancé)'!$F102*Commandes!AW$15)</f>
        <v>0</v>
      </c>
      <c r="AX750" s="368">
        <f>AW763+AW750-('Charges variables (avancé)'!$F102*Commandes!AX$15)</f>
        <v>0</v>
      </c>
      <c r="AY750" s="368">
        <f>AX763+AX750-('Charges variables (avancé)'!$F102*Commandes!AY$15)</f>
        <v>0</v>
      </c>
      <c r="AZ750" s="368">
        <f>AY763+AY750-('Charges variables (avancé)'!$F102*Commandes!AZ$15)</f>
        <v>0</v>
      </c>
      <c r="BA750" s="368">
        <f>AZ763+AZ750-('Charges variables (avancé)'!$F102*Commandes!BA$15)</f>
        <v>0</v>
      </c>
      <c r="BB750" s="368">
        <f>BA763+BA750-('Charges variables (avancé)'!$F102*Commandes!BB$15)</f>
        <v>0</v>
      </c>
      <c r="BC750" s="368">
        <f>BB763+BB750-('Charges variables (avancé)'!$F102*Commandes!BC$15)</f>
        <v>0</v>
      </c>
      <c r="BD750" s="368">
        <f>BC763+BC750-('Charges variables (avancé)'!$F102*Commandes!BD$15)</f>
        <v>0</v>
      </c>
      <c r="BE750" s="368">
        <f>BD763+BD750-('Charges variables (avancé)'!$F102*Commandes!BE$15)</f>
        <v>0</v>
      </c>
      <c r="BF750" s="368">
        <f>BE763+BE750-('Charges variables (avancé)'!$F102*Commandes!BF$15)</f>
        <v>0</v>
      </c>
      <c r="BG750" s="368">
        <f>BF763+BF750-('Charges variables (avancé)'!$F102*Commandes!BG$15)</f>
        <v>0</v>
      </c>
      <c r="BH750" s="368">
        <f>BG763+BG750-('Charges variables (avancé)'!$F102*Commandes!BH$15)</f>
        <v>0</v>
      </c>
      <c r="BI750" s="368">
        <f>BH763+BH750-('Charges variables (avancé)'!$F102*Commandes!BI$15)</f>
        <v>0</v>
      </c>
      <c r="BJ750" s="368">
        <f>BI763+BI750-('Charges variables (avancé)'!$F102*Commandes!BJ$15)</f>
        <v>0</v>
      </c>
    </row>
    <row r="751" spans="2:62" ht="15" customHeight="1">
      <c r="B751" s="366">
        <f>'Charges variables (avancé)'!$C$103</f>
        <v>0</v>
      </c>
      <c r="C751" s="367">
        <v>0</v>
      </c>
      <c r="D751" s="368">
        <f>C764+C751-('Charges variables (avancé)'!$F103*Commandes!D$15)</f>
        <v>0</v>
      </c>
      <c r="E751" s="368">
        <f>D764+D751-('Charges variables (avancé)'!$F103*Commandes!E$15)</f>
        <v>0</v>
      </c>
      <c r="F751" s="368">
        <f>E764+E751-('Charges variables (avancé)'!$F103*Commandes!F$15)</f>
        <v>0</v>
      </c>
      <c r="G751" s="368">
        <f>F764+F751-('Charges variables (avancé)'!$F103*Commandes!G$15)</f>
        <v>0</v>
      </c>
      <c r="H751" s="368">
        <f>G764+G751-('Charges variables (avancé)'!$F103*Commandes!H$15)</f>
        <v>0</v>
      </c>
      <c r="I751" s="368">
        <f>H764+H751-('Charges variables (avancé)'!$F103*Commandes!I$15)</f>
        <v>0</v>
      </c>
      <c r="J751" s="368">
        <f>I764+I751-('Charges variables (avancé)'!$F103*Commandes!J$15)</f>
        <v>0</v>
      </c>
      <c r="K751" s="368">
        <f>J764+J751-('Charges variables (avancé)'!$F103*Commandes!K$15)</f>
        <v>0</v>
      </c>
      <c r="L751" s="368">
        <f>K764+K751-('Charges variables (avancé)'!$F103*Commandes!L$15)</f>
        <v>0</v>
      </c>
      <c r="M751" s="368">
        <f>L764+L751-('Charges variables (avancé)'!$F103*Commandes!M$15)</f>
        <v>0</v>
      </c>
      <c r="N751" s="368">
        <f>M764+M751-('Charges variables (avancé)'!$F103*Commandes!N$15)</f>
        <v>0</v>
      </c>
      <c r="O751" s="368">
        <f>N764+N751-('Charges variables (avancé)'!$F103*Commandes!O$15)</f>
        <v>0</v>
      </c>
      <c r="P751" s="368">
        <f>O764+O751-('Charges variables (avancé)'!$F103*Commandes!P$15)</f>
        <v>0</v>
      </c>
      <c r="Q751" s="368">
        <f>P764+P751-('Charges variables (avancé)'!$F103*Commandes!Q$15)</f>
        <v>0</v>
      </c>
      <c r="R751" s="368">
        <f>Q764+Q751-('Charges variables (avancé)'!$F103*Commandes!R$15)</f>
        <v>0</v>
      </c>
      <c r="S751" s="368">
        <f>R764+R751-('Charges variables (avancé)'!$F103*Commandes!S$15)</f>
        <v>0</v>
      </c>
      <c r="T751" s="368">
        <f>S764+S751-('Charges variables (avancé)'!$F103*Commandes!T$15)</f>
        <v>0</v>
      </c>
      <c r="U751" s="368">
        <f>T764+T751-('Charges variables (avancé)'!$F103*Commandes!U$15)</f>
        <v>0</v>
      </c>
      <c r="V751" s="368">
        <f>U764+U751-('Charges variables (avancé)'!$F103*Commandes!V$15)</f>
        <v>0</v>
      </c>
      <c r="W751" s="368">
        <f>V764+V751-('Charges variables (avancé)'!$F103*Commandes!W$15)</f>
        <v>0</v>
      </c>
      <c r="X751" s="368">
        <f>W764+W751-('Charges variables (avancé)'!$F103*Commandes!X$15)</f>
        <v>0</v>
      </c>
      <c r="Y751" s="368">
        <f>X764+X751-('Charges variables (avancé)'!$F103*Commandes!Y$15)</f>
        <v>0</v>
      </c>
      <c r="Z751" s="368">
        <f>Y764+Y751-('Charges variables (avancé)'!$F103*Commandes!Z$15)</f>
        <v>0</v>
      </c>
      <c r="AA751" s="368">
        <f>Z764+Z751-('Charges variables (avancé)'!$F103*Commandes!AA$15)</f>
        <v>0</v>
      </c>
      <c r="AB751" s="368">
        <f>AA764+AA751-('Charges variables (avancé)'!$F103*Commandes!AB$15)</f>
        <v>0</v>
      </c>
      <c r="AC751" s="368">
        <f>AB764+AB751-('Charges variables (avancé)'!$F103*Commandes!AC$15)</f>
        <v>0</v>
      </c>
      <c r="AD751" s="368">
        <f>AC764+AC751-('Charges variables (avancé)'!$F103*Commandes!AD$15)</f>
        <v>0</v>
      </c>
      <c r="AE751" s="368">
        <f>AD764+AD751-('Charges variables (avancé)'!$F103*Commandes!AE$15)</f>
        <v>0</v>
      </c>
      <c r="AF751" s="368">
        <f>AE764+AE751-('Charges variables (avancé)'!$F103*Commandes!AF$15)</f>
        <v>0</v>
      </c>
      <c r="AG751" s="368">
        <f>AF764+AF751-('Charges variables (avancé)'!$F103*Commandes!AG$15)</f>
        <v>0</v>
      </c>
      <c r="AH751" s="368">
        <f>AG764+AG751-('Charges variables (avancé)'!$F103*Commandes!AH$15)</f>
        <v>0</v>
      </c>
      <c r="AI751" s="368">
        <f>AH764+AH751-('Charges variables (avancé)'!$F103*Commandes!AI$15)</f>
        <v>0</v>
      </c>
      <c r="AJ751" s="368">
        <f>AI764+AI751-('Charges variables (avancé)'!$F103*Commandes!AJ$15)</f>
        <v>0</v>
      </c>
      <c r="AK751" s="368">
        <f>AJ764+AJ751-('Charges variables (avancé)'!$F103*Commandes!AK$15)</f>
        <v>0</v>
      </c>
      <c r="AL751" s="368">
        <f>AK764+AK751-('Charges variables (avancé)'!$F103*Commandes!AL$15)</f>
        <v>0</v>
      </c>
      <c r="AM751" s="368">
        <f>AL764+AL751-('Charges variables (avancé)'!$F103*Commandes!AM$15)</f>
        <v>0</v>
      </c>
      <c r="AN751" s="368">
        <f>AM764+AM751-('Charges variables (avancé)'!$F103*Commandes!AN$15)</f>
        <v>0</v>
      </c>
      <c r="AO751" s="368">
        <f>AN764+AN751-('Charges variables (avancé)'!$F103*Commandes!AO$15)</f>
        <v>0</v>
      </c>
      <c r="AP751" s="368">
        <f>AO764+AO751-('Charges variables (avancé)'!$F103*Commandes!AP$15)</f>
        <v>0</v>
      </c>
      <c r="AQ751" s="368">
        <f>AP764+AP751-('Charges variables (avancé)'!$F103*Commandes!AQ$15)</f>
        <v>0</v>
      </c>
      <c r="AR751" s="368">
        <f>AQ764+AQ751-('Charges variables (avancé)'!$F103*Commandes!AR$15)</f>
        <v>0</v>
      </c>
      <c r="AS751" s="368">
        <f>AR764+AR751-('Charges variables (avancé)'!$F103*Commandes!AS$15)</f>
        <v>0</v>
      </c>
      <c r="AT751" s="368">
        <f>AS764+AS751-('Charges variables (avancé)'!$F103*Commandes!AT$15)</f>
        <v>0</v>
      </c>
      <c r="AU751" s="368">
        <f>AT764+AT751-('Charges variables (avancé)'!$F103*Commandes!AU$15)</f>
        <v>0</v>
      </c>
      <c r="AV751" s="368">
        <f>AU764+AU751-('Charges variables (avancé)'!$F103*Commandes!AV$15)</f>
        <v>0</v>
      </c>
      <c r="AW751" s="368">
        <f>AV764+AV751-('Charges variables (avancé)'!$F103*Commandes!AW$15)</f>
        <v>0</v>
      </c>
      <c r="AX751" s="368">
        <f>AW764+AW751-('Charges variables (avancé)'!$F103*Commandes!AX$15)</f>
        <v>0</v>
      </c>
      <c r="AY751" s="368">
        <f>AX764+AX751-('Charges variables (avancé)'!$F103*Commandes!AY$15)</f>
        <v>0</v>
      </c>
      <c r="AZ751" s="368">
        <f>AY764+AY751-('Charges variables (avancé)'!$F103*Commandes!AZ$15)</f>
        <v>0</v>
      </c>
      <c r="BA751" s="368">
        <f>AZ764+AZ751-('Charges variables (avancé)'!$F103*Commandes!BA$15)</f>
        <v>0</v>
      </c>
      <c r="BB751" s="368">
        <f>BA764+BA751-('Charges variables (avancé)'!$F103*Commandes!BB$15)</f>
        <v>0</v>
      </c>
      <c r="BC751" s="368">
        <f>BB764+BB751-('Charges variables (avancé)'!$F103*Commandes!BC$15)</f>
        <v>0</v>
      </c>
      <c r="BD751" s="368">
        <f>BC764+BC751-('Charges variables (avancé)'!$F103*Commandes!BD$15)</f>
        <v>0</v>
      </c>
      <c r="BE751" s="368">
        <f>BD764+BD751-('Charges variables (avancé)'!$F103*Commandes!BE$15)</f>
        <v>0</v>
      </c>
      <c r="BF751" s="368">
        <f>BE764+BE751-('Charges variables (avancé)'!$F103*Commandes!BF$15)</f>
        <v>0</v>
      </c>
      <c r="BG751" s="368">
        <f>BF764+BF751-('Charges variables (avancé)'!$F103*Commandes!BG$15)</f>
        <v>0</v>
      </c>
      <c r="BH751" s="368">
        <f>BG764+BG751-('Charges variables (avancé)'!$F103*Commandes!BH$15)</f>
        <v>0</v>
      </c>
      <c r="BI751" s="368">
        <f>BH764+BH751-('Charges variables (avancé)'!$F103*Commandes!BI$15)</f>
        <v>0</v>
      </c>
      <c r="BJ751" s="368">
        <f>BI764+BI751-('Charges variables (avancé)'!$F103*Commandes!BJ$15)</f>
        <v>0</v>
      </c>
    </row>
    <row r="752" spans="2:62" ht="15" customHeight="1">
      <c r="B752" s="86"/>
      <c r="C752" s="31"/>
      <c r="D752" s="31"/>
      <c r="E752" s="31"/>
      <c r="F752" s="31"/>
    </row>
    <row r="753" spans="2:62" ht="15" customHeight="1">
      <c r="B753" s="104" t="s">
        <v>60</v>
      </c>
      <c r="C753" s="11"/>
      <c r="D753" s="11"/>
      <c r="E753" s="11"/>
      <c r="F753" s="32"/>
    </row>
    <row r="754" spans="2:62" ht="15" customHeight="1"/>
    <row r="755" spans="2:62" ht="15" customHeight="1">
      <c r="B755" s="81"/>
      <c r="C755" s="475" t="s">
        <v>18</v>
      </c>
      <c r="D755" s="476"/>
      <c r="E755" s="476"/>
      <c r="F755" s="476"/>
      <c r="G755" s="476"/>
      <c r="H755" s="476"/>
      <c r="I755" s="476"/>
      <c r="J755" s="476"/>
      <c r="K755" s="476"/>
      <c r="L755" s="476"/>
      <c r="M755" s="476"/>
      <c r="N755" s="476"/>
      <c r="O755" s="473" t="s">
        <v>19</v>
      </c>
      <c r="P755" s="473"/>
      <c r="Q755" s="473"/>
      <c r="R755" s="473"/>
      <c r="S755" s="473"/>
      <c r="T755" s="473"/>
      <c r="U755" s="473"/>
      <c r="V755" s="473"/>
      <c r="W755" s="473"/>
      <c r="X755" s="473"/>
      <c r="Y755" s="473"/>
      <c r="Z755" s="473"/>
      <c r="AA755" s="475" t="s">
        <v>20</v>
      </c>
      <c r="AB755" s="476"/>
      <c r="AC755" s="476"/>
      <c r="AD755" s="476"/>
      <c r="AE755" s="476"/>
      <c r="AF755" s="476"/>
      <c r="AG755" s="476"/>
      <c r="AH755" s="476"/>
      <c r="AI755" s="476"/>
      <c r="AJ755" s="476"/>
      <c r="AK755" s="476"/>
      <c r="AL755" s="476"/>
      <c r="AM755" s="473" t="s">
        <v>32</v>
      </c>
      <c r="AN755" s="473"/>
      <c r="AO755" s="473"/>
      <c r="AP755" s="473"/>
      <c r="AQ755" s="473"/>
      <c r="AR755" s="473"/>
      <c r="AS755" s="473"/>
      <c r="AT755" s="473"/>
      <c r="AU755" s="473"/>
      <c r="AV755" s="473"/>
      <c r="AW755" s="473"/>
      <c r="AX755" s="473"/>
      <c r="AY755" s="473" t="s">
        <v>33</v>
      </c>
      <c r="AZ755" s="473"/>
      <c r="BA755" s="473"/>
      <c r="BB755" s="473"/>
      <c r="BC755" s="473"/>
      <c r="BD755" s="473"/>
      <c r="BE755" s="473"/>
      <c r="BF755" s="473"/>
      <c r="BG755" s="473"/>
      <c r="BH755" s="473"/>
      <c r="BI755" s="473"/>
      <c r="BJ755" s="473"/>
    </row>
    <row r="756" spans="2:62" ht="15" customHeight="1">
      <c r="B756" s="83" t="s">
        <v>36</v>
      </c>
      <c r="C756" s="18">
        <f>CONFIG!$D$7</f>
        <v>41640</v>
      </c>
      <c r="D756" s="18">
        <f>DATE(YEAR(C756),MONTH(C756)+1,DAY(C756))</f>
        <v>41671</v>
      </c>
      <c r="E756" s="18">
        <f t="shared" ref="E756:BJ756" si="448">DATE(YEAR(D756),MONTH(D756)+1,DAY(D756))</f>
        <v>41699</v>
      </c>
      <c r="F756" s="18">
        <f t="shared" si="448"/>
        <v>41730</v>
      </c>
      <c r="G756" s="18">
        <f t="shared" si="448"/>
        <v>41760</v>
      </c>
      <c r="H756" s="18">
        <f t="shared" si="448"/>
        <v>41791</v>
      </c>
      <c r="I756" s="18">
        <f t="shared" si="448"/>
        <v>41821</v>
      </c>
      <c r="J756" s="18">
        <f t="shared" si="448"/>
        <v>41852</v>
      </c>
      <c r="K756" s="18">
        <f t="shared" si="448"/>
        <v>41883</v>
      </c>
      <c r="L756" s="18">
        <f t="shared" si="448"/>
        <v>41913</v>
      </c>
      <c r="M756" s="18">
        <f t="shared" si="448"/>
        <v>41944</v>
      </c>
      <c r="N756" s="18">
        <f t="shared" si="448"/>
        <v>41974</v>
      </c>
      <c r="O756" s="18">
        <f t="shared" si="448"/>
        <v>42005</v>
      </c>
      <c r="P756" s="18">
        <f t="shared" si="448"/>
        <v>42036</v>
      </c>
      <c r="Q756" s="18">
        <f t="shared" si="448"/>
        <v>42064</v>
      </c>
      <c r="R756" s="18">
        <f t="shared" si="448"/>
        <v>42095</v>
      </c>
      <c r="S756" s="18">
        <f t="shared" si="448"/>
        <v>42125</v>
      </c>
      <c r="T756" s="18">
        <f t="shared" si="448"/>
        <v>42156</v>
      </c>
      <c r="U756" s="18">
        <f t="shared" si="448"/>
        <v>42186</v>
      </c>
      <c r="V756" s="18">
        <f t="shared" si="448"/>
        <v>42217</v>
      </c>
      <c r="W756" s="18">
        <f t="shared" si="448"/>
        <v>42248</v>
      </c>
      <c r="X756" s="18">
        <f t="shared" si="448"/>
        <v>42278</v>
      </c>
      <c r="Y756" s="18">
        <f t="shared" si="448"/>
        <v>42309</v>
      </c>
      <c r="Z756" s="18">
        <f t="shared" si="448"/>
        <v>42339</v>
      </c>
      <c r="AA756" s="18">
        <f t="shared" si="448"/>
        <v>42370</v>
      </c>
      <c r="AB756" s="18">
        <f t="shared" si="448"/>
        <v>42401</v>
      </c>
      <c r="AC756" s="18">
        <f t="shared" si="448"/>
        <v>42430</v>
      </c>
      <c r="AD756" s="18">
        <f t="shared" si="448"/>
        <v>42461</v>
      </c>
      <c r="AE756" s="18">
        <f t="shared" si="448"/>
        <v>42491</v>
      </c>
      <c r="AF756" s="18">
        <f t="shared" si="448"/>
        <v>42522</v>
      </c>
      <c r="AG756" s="18">
        <f t="shared" si="448"/>
        <v>42552</v>
      </c>
      <c r="AH756" s="18">
        <f t="shared" si="448"/>
        <v>42583</v>
      </c>
      <c r="AI756" s="18">
        <f t="shared" si="448"/>
        <v>42614</v>
      </c>
      <c r="AJ756" s="18">
        <f t="shared" si="448"/>
        <v>42644</v>
      </c>
      <c r="AK756" s="18">
        <f t="shared" si="448"/>
        <v>42675</v>
      </c>
      <c r="AL756" s="18">
        <f t="shared" si="448"/>
        <v>42705</v>
      </c>
      <c r="AM756" s="18">
        <f t="shared" si="448"/>
        <v>42736</v>
      </c>
      <c r="AN756" s="18">
        <f t="shared" si="448"/>
        <v>42767</v>
      </c>
      <c r="AO756" s="18">
        <f t="shared" si="448"/>
        <v>42795</v>
      </c>
      <c r="AP756" s="18">
        <f t="shared" si="448"/>
        <v>42826</v>
      </c>
      <c r="AQ756" s="18">
        <f t="shared" si="448"/>
        <v>42856</v>
      </c>
      <c r="AR756" s="18">
        <f t="shared" si="448"/>
        <v>42887</v>
      </c>
      <c r="AS756" s="18">
        <f t="shared" si="448"/>
        <v>42917</v>
      </c>
      <c r="AT756" s="18">
        <f t="shared" si="448"/>
        <v>42948</v>
      </c>
      <c r="AU756" s="18">
        <f t="shared" si="448"/>
        <v>42979</v>
      </c>
      <c r="AV756" s="18">
        <f t="shared" si="448"/>
        <v>43009</v>
      </c>
      <c r="AW756" s="18">
        <f t="shared" si="448"/>
        <v>43040</v>
      </c>
      <c r="AX756" s="18">
        <f t="shared" si="448"/>
        <v>43070</v>
      </c>
      <c r="AY756" s="18">
        <f t="shared" si="448"/>
        <v>43101</v>
      </c>
      <c r="AZ756" s="18">
        <f t="shared" si="448"/>
        <v>43132</v>
      </c>
      <c r="BA756" s="18">
        <f t="shared" si="448"/>
        <v>43160</v>
      </c>
      <c r="BB756" s="18">
        <f t="shared" si="448"/>
        <v>43191</v>
      </c>
      <c r="BC756" s="18">
        <f t="shared" si="448"/>
        <v>43221</v>
      </c>
      <c r="BD756" s="18">
        <f t="shared" si="448"/>
        <v>43252</v>
      </c>
      <c r="BE756" s="18">
        <f t="shared" si="448"/>
        <v>43282</v>
      </c>
      <c r="BF756" s="18">
        <f t="shared" si="448"/>
        <v>43313</v>
      </c>
      <c r="BG756" s="18">
        <f t="shared" si="448"/>
        <v>43344</v>
      </c>
      <c r="BH756" s="18">
        <f t="shared" si="448"/>
        <v>43374</v>
      </c>
      <c r="BI756" s="18">
        <f t="shared" si="448"/>
        <v>43405</v>
      </c>
      <c r="BJ756" s="18">
        <f t="shared" si="448"/>
        <v>43435</v>
      </c>
    </row>
    <row r="757" spans="2:62" ht="15" customHeight="1">
      <c r="B757" s="366">
        <f>'Charges variables (avancé)'!$C$96</f>
        <v>0</v>
      </c>
      <c r="C757" s="368">
        <f>IF((C744-'Charges variables (avancé)'!$F96*Commandes!D$15)&lt;'Charges variables (avancé)'!$G96,ROUNDUP(ABS('Charges variables (avancé)'!$G96-(C744-'Charges variables (avancé)'!$F96*Commandes!D$15))/'Charges variables (avancé)'!$H96,0)*'Charges variables (avancé)'!$H96,0)</f>
        <v>0</v>
      </c>
      <c r="D757" s="368">
        <f>IF((D744-'Charges variables (avancé)'!$F96*Commandes!E$15)&lt;'Charges variables (avancé)'!$G96,ROUNDUP(ABS('Charges variables (avancé)'!$G96-(D744-'Charges variables (avancé)'!$F96*Commandes!E$15))/'Charges variables (avancé)'!$H96,0)*'Charges variables (avancé)'!$H96,0)</f>
        <v>0</v>
      </c>
      <c r="E757" s="368">
        <f>IF((E744-'Charges variables (avancé)'!$F96*Commandes!F$15)&lt;'Charges variables (avancé)'!$G96,ROUNDUP(ABS('Charges variables (avancé)'!$G96-(E744-'Charges variables (avancé)'!$F96*Commandes!F$15))/'Charges variables (avancé)'!$H96,0)*'Charges variables (avancé)'!$H96,0)</f>
        <v>0</v>
      </c>
      <c r="F757" s="368">
        <f>IF((F744-'Charges variables (avancé)'!$F96*Commandes!G$15)&lt;'Charges variables (avancé)'!$G96,ROUNDUP(ABS('Charges variables (avancé)'!$G96-(F744-'Charges variables (avancé)'!$F96*Commandes!G$15))/'Charges variables (avancé)'!$H96,0)*'Charges variables (avancé)'!$H96,0)</f>
        <v>0</v>
      </c>
      <c r="G757" s="368">
        <f>IF((G744-'Charges variables (avancé)'!$F96*Commandes!H$15)&lt;'Charges variables (avancé)'!$G96,ROUNDUP(ABS('Charges variables (avancé)'!$G96-(G744-'Charges variables (avancé)'!$F96*Commandes!H$15))/'Charges variables (avancé)'!$H96,0)*'Charges variables (avancé)'!$H96,0)</f>
        <v>0</v>
      </c>
      <c r="H757" s="368">
        <f>IF((H744-'Charges variables (avancé)'!$F96*Commandes!I$15)&lt;'Charges variables (avancé)'!$G96,ROUNDUP(ABS('Charges variables (avancé)'!$G96-(H744-'Charges variables (avancé)'!$F96*Commandes!I$15))/'Charges variables (avancé)'!$H96,0)*'Charges variables (avancé)'!$H96,0)</f>
        <v>0</v>
      </c>
      <c r="I757" s="368">
        <f>IF((I744-'Charges variables (avancé)'!$F96*Commandes!J$15)&lt;'Charges variables (avancé)'!$G96,ROUNDUP(ABS('Charges variables (avancé)'!$G96-(I744-'Charges variables (avancé)'!$F96*Commandes!J$15))/'Charges variables (avancé)'!$H96,0)*'Charges variables (avancé)'!$H96,0)</f>
        <v>0</v>
      </c>
      <c r="J757" s="368">
        <f>IF((J744-'Charges variables (avancé)'!$F96*Commandes!K$15)&lt;'Charges variables (avancé)'!$G96,ROUNDUP(ABS('Charges variables (avancé)'!$G96-(J744-'Charges variables (avancé)'!$F96*Commandes!K$15))/'Charges variables (avancé)'!$H96,0)*'Charges variables (avancé)'!$H96,0)</f>
        <v>0</v>
      </c>
      <c r="K757" s="368">
        <f>IF((K744-'Charges variables (avancé)'!$F96*Commandes!L$15)&lt;'Charges variables (avancé)'!$G96,ROUNDUP(ABS('Charges variables (avancé)'!$G96-(K744-'Charges variables (avancé)'!$F96*Commandes!L$15))/'Charges variables (avancé)'!$H96,0)*'Charges variables (avancé)'!$H96,0)</f>
        <v>0</v>
      </c>
      <c r="L757" s="368">
        <f>IF((L744-'Charges variables (avancé)'!$F96*Commandes!M$15)&lt;'Charges variables (avancé)'!$G96,ROUNDUP(ABS('Charges variables (avancé)'!$G96-(L744-'Charges variables (avancé)'!$F96*Commandes!M$15))/'Charges variables (avancé)'!$H96,0)*'Charges variables (avancé)'!$H96,0)</f>
        <v>0</v>
      </c>
      <c r="M757" s="368">
        <f>IF((M744-'Charges variables (avancé)'!$F96*Commandes!N$15)&lt;'Charges variables (avancé)'!$G96,ROUNDUP(ABS('Charges variables (avancé)'!$G96-(M744-'Charges variables (avancé)'!$F96*Commandes!N$15))/'Charges variables (avancé)'!$H96,0)*'Charges variables (avancé)'!$H96,0)</f>
        <v>0</v>
      </c>
      <c r="N757" s="368">
        <f>IF((N744-'Charges variables (avancé)'!$F96*Commandes!O$15)&lt;'Charges variables (avancé)'!$G96,ROUNDUP(ABS('Charges variables (avancé)'!$G96-(N744-'Charges variables (avancé)'!$F96*Commandes!O$15))/'Charges variables (avancé)'!$H96,0)*'Charges variables (avancé)'!$H96,0)</f>
        <v>0</v>
      </c>
      <c r="O757" s="368">
        <f>IF((O744-'Charges variables (avancé)'!$F96*Commandes!P$15)&lt;'Charges variables (avancé)'!$G96,ROUNDUP(ABS('Charges variables (avancé)'!$G96-(O744-'Charges variables (avancé)'!$F96*Commandes!P$15))/'Charges variables (avancé)'!$H96,0)*'Charges variables (avancé)'!$H96,0)</f>
        <v>0</v>
      </c>
      <c r="P757" s="368">
        <f>IF((P744-'Charges variables (avancé)'!$F96*Commandes!Q$15)&lt;'Charges variables (avancé)'!$G96,ROUNDUP(ABS('Charges variables (avancé)'!$G96-(P744-'Charges variables (avancé)'!$F96*Commandes!Q$15))/'Charges variables (avancé)'!$H96,0)*'Charges variables (avancé)'!$H96,0)</f>
        <v>0</v>
      </c>
      <c r="Q757" s="368">
        <f>IF((Q744-'Charges variables (avancé)'!$F96*Commandes!R$15)&lt;'Charges variables (avancé)'!$G96,ROUNDUP(ABS('Charges variables (avancé)'!$G96-(Q744-'Charges variables (avancé)'!$F96*Commandes!R$15))/'Charges variables (avancé)'!$H96,0)*'Charges variables (avancé)'!$H96,0)</f>
        <v>0</v>
      </c>
      <c r="R757" s="368">
        <f>IF((R744-'Charges variables (avancé)'!$F96*Commandes!S$15)&lt;'Charges variables (avancé)'!$G96,ROUNDUP(ABS('Charges variables (avancé)'!$G96-(R744-'Charges variables (avancé)'!$F96*Commandes!S$15))/'Charges variables (avancé)'!$H96,0)*'Charges variables (avancé)'!$H96,0)</f>
        <v>0</v>
      </c>
      <c r="S757" s="368">
        <f>IF((S744-'Charges variables (avancé)'!$F96*Commandes!T$15)&lt;'Charges variables (avancé)'!$G96,ROUNDUP(ABS('Charges variables (avancé)'!$G96-(S744-'Charges variables (avancé)'!$F96*Commandes!T$15))/'Charges variables (avancé)'!$H96,0)*'Charges variables (avancé)'!$H96,0)</f>
        <v>0</v>
      </c>
      <c r="T757" s="368">
        <f>IF((T744-'Charges variables (avancé)'!$F96*Commandes!U$15)&lt;'Charges variables (avancé)'!$G96,ROUNDUP(ABS('Charges variables (avancé)'!$G96-(T744-'Charges variables (avancé)'!$F96*Commandes!U$15))/'Charges variables (avancé)'!$H96,0)*'Charges variables (avancé)'!$H96,0)</f>
        <v>0</v>
      </c>
      <c r="U757" s="368">
        <f>IF((U744-'Charges variables (avancé)'!$F96*Commandes!V$15)&lt;'Charges variables (avancé)'!$G96,ROUNDUP(ABS('Charges variables (avancé)'!$G96-(U744-'Charges variables (avancé)'!$F96*Commandes!V$15))/'Charges variables (avancé)'!$H96,0)*'Charges variables (avancé)'!$H96,0)</f>
        <v>0</v>
      </c>
      <c r="V757" s="368">
        <f>IF((V744-'Charges variables (avancé)'!$F96*Commandes!W$15)&lt;'Charges variables (avancé)'!$G96,ROUNDUP(ABS('Charges variables (avancé)'!$G96-(V744-'Charges variables (avancé)'!$F96*Commandes!W$15))/'Charges variables (avancé)'!$H96,0)*'Charges variables (avancé)'!$H96,0)</f>
        <v>0</v>
      </c>
      <c r="W757" s="368">
        <f>IF((W744-'Charges variables (avancé)'!$F96*Commandes!X$15)&lt;'Charges variables (avancé)'!$G96,ROUNDUP(ABS('Charges variables (avancé)'!$G96-(W744-'Charges variables (avancé)'!$F96*Commandes!X$15))/'Charges variables (avancé)'!$H96,0)*'Charges variables (avancé)'!$H96,0)</f>
        <v>0</v>
      </c>
      <c r="X757" s="368">
        <f>IF((X744-'Charges variables (avancé)'!$F96*Commandes!Y$15)&lt;'Charges variables (avancé)'!$G96,ROUNDUP(ABS('Charges variables (avancé)'!$G96-(X744-'Charges variables (avancé)'!$F96*Commandes!Y$15))/'Charges variables (avancé)'!$H96,0)*'Charges variables (avancé)'!$H96,0)</f>
        <v>0</v>
      </c>
      <c r="Y757" s="368">
        <f>IF((Y744-'Charges variables (avancé)'!$F96*Commandes!Z$15)&lt;'Charges variables (avancé)'!$G96,ROUNDUP(ABS('Charges variables (avancé)'!$G96-(Y744-'Charges variables (avancé)'!$F96*Commandes!Z$15))/'Charges variables (avancé)'!$H96,0)*'Charges variables (avancé)'!$H96,0)</f>
        <v>0</v>
      </c>
      <c r="Z757" s="368">
        <f>IF((Z744-'Charges variables (avancé)'!$F96*Commandes!AA$15)&lt;'Charges variables (avancé)'!$G96,ROUNDUP(ABS('Charges variables (avancé)'!$G96-(Z744-'Charges variables (avancé)'!$F96*Commandes!AA$15))/'Charges variables (avancé)'!$H96,0)*'Charges variables (avancé)'!$H96,0)</f>
        <v>0</v>
      </c>
      <c r="AA757" s="368">
        <f>IF((AA744-'Charges variables (avancé)'!$F96*Commandes!AB$15)&lt;'Charges variables (avancé)'!$G96,ROUNDUP(ABS('Charges variables (avancé)'!$G96-(AA744-'Charges variables (avancé)'!$F96*Commandes!AB$15))/'Charges variables (avancé)'!$H96,0)*'Charges variables (avancé)'!$H96,0)</f>
        <v>0</v>
      </c>
      <c r="AB757" s="368">
        <f>IF((AB744-'Charges variables (avancé)'!$F96*Commandes!AC$15)&lt;'Charges variables (avancé)'!$G96,ROUNDUP(ABS('Charges variables (avancé)'!$G96-(AB744-'Charges variables (avancé)'!$F96*Commandes!AC$15))/'Charges variables (avancé)'!$H96,0)*'Charges variables (avancé)'!$H96,0)</f>
        <v>0</v>
      </c>
      <c r="AC757" s="368">
        <f>IF((AC744-'Charges variables (avancé)'!$F96*Commandes!AD$15)&lt;'Charges variables (avancé)'!$G96,ROUNDUP(ABS('Charges variables (avancé)'!$G96-(AC744-'Charges variables (avancé)'!$F96*Commandes!AD$15))/'Charges variables (avancé)'!$H96,0)*'Charges variables (avancé)'!$H96,0)</f>
        <v>0</v>
      </c>
      <c r="AD757" s="368">
        <f>IF((AD744-'Charges variables (avancé)'!$F96*Commandes!AE$15)&lt;'Charges variables (avancé)'!$G96,ROUNDUP(ABS('Charges variables (avancé)'!$G96-(AD744-'Charges variables (avancé)'!$F96*Commandes!AE$15))/'Charges variables (avancé)'!$H96,0)*'Charges variables (avancé)'!$H96,0)</f>
        <v>0</v>
      </c>
      <c r="AE757" s="368">
        <f>IF((AE744-'Charges variables (avancé)'!$F96*Commandes!AF$15)&lt;'Charges variables (avancé)'!$G96,ROUNDUP(ABS('Charges variables (avancé)'!$G96-(AE744-'Charges variables (avancé)'!$F96*Commandes!AF$15))/'Charges variables (avancé)'!$H96,0)*'Charges variables (avancé)'!$H96,0)</f>
        <v>0</v>
      </c>
      <c r="AF757" s="368">
        <f>IF((AF744-'Charges variables (avancé)'!$F96*Commandes!AG$15)&lt;'Charges variables (avancé)'!$G96,ROUNDUP(ABS('Charges variables (avancé)'!$G96-(AF744-'Charges variables (avancé)'!$F96*Commandes!AG$15))/'Charges variables (avancé)'!$H96,0)*'Charges variables (avancé)'!$H96,0)</f>
        <v>0</v>
      </c>
      <c r="AG757" s="368">
        <f>IF((AG744-'Charges variables (avancé)'!$F96*Commandes!AH$15)&lt;'Charges variables (avancé)'!$G96,ROUNDUP(ABS('Charges variables (avancé)'!$G96-(AG744-'Charges variables (avancé)'!$F96*Commandes!AH$15))/'Charges variables (avancé)'!$H96,0)*'Charges variables (avancé)'!$H96,0)</f>
        <v>0</v>
      </c>
      <c r="AH757" s="368">
        <f>IF((AH744-'Charges variables (avancé)'!$F96*Commandes!AI$15)&lt;'Charges variables (avancé)'!$G96,ROUNDUP(ABS('Charges variables (avancé)'!$G96-(AH744-'Charges variables (avancé)'!$F96*Commandes!AI$15))/'Charges variables (avancé)'!$H96,0)*'Charges variables (avancé)'!$H96,0)</f>
        <v>0</v>
      </c>
      <c r="AI757" s="368">
        <f>IF((AI744-'Charges variables (avancé)'!$F96*Commandes!AJ$15)&lt;'Charges variables (avancé)'!$G96,ROUNDUP(ABS('Charges variables (avancé)'!$G96-(AI744-'Charges variables (avancé)'!$F96*Commandes!AJ$15))/'Charges variables (avancé)'!$H96,0)*'Charges variables (avancé)'!$H96,0)</f>
        <v>0</v>
      </c>
      <c r="AJ757" s="368">
        <f>IF((AJ744-'Charges variables (avancé)'!$F96*Commandes!AK$15)&lt;'Charges variables (avancé)'!$G96,ROUNDUP(ABS('Charges variables (avancé)'!$G96-(AJ744-'Charges variables (avancé)'!$F96*Commandes!AK$15))/'Charges variables (avancé)'!$H96,0)*'Charges variables (avancé)'!$H96,0)</f>
        <v>0</v>
      </c>
      <c r="AK757" s="368">
        <f>IF((AK744-'Charges variables (avancé)'!$F96*Commandes!AL$15)&lt;'Charges variables (avancé)'!$G96,ROUNDUP(ABS('Charges variables (avancé)'!$G96-(AK744-'Charges variables (avancé)'!$F96*Commandes!AL$15))/'Charges variables (avancé)'!$H96,0)*'Charges variables (avancé)'!$H96,0)</f>
        <v>0</v>
      </c>
      <c r="AL757" s="368">
        <f>IF((AL744-'Charges variables (avancé)'!$F96*Commandes!AM$15)&lt;'Charges variables (avancé)'!$G96,ROUNDUP(ABS('Charges variables (avancé)'!$G96-(AL744-'Charges variables (avancé)'!$F96*Commandes!AM$15))/'Charges variables (avancé)'!$H96,0)*'Charges variables (avancé)'!$H96,0)</f>
        <v>0</v>
      </c>
      <c r="AM757" s="368">
        <f>IF((AM744-'Charges variables (avancé)'!$F96*Commandes!AN$15)&lt;'Charges variables (avancé)'!$G96,ROUNDUP(ABS('Charges variables (avancé)'!$G96-(AM744-'Charges variables (avancé)'!$F96*Commandes!AN$15))/'Charges variables (avancé)'!$H96,0)*'Charges variables (avancé)'!$H96,0)</f>
        <v>0</v>
      </c>
      <c r="AN757" s="368">
        <f>IF((AN744-'Charges variables (avancé)'!$F96*Commandes!AO$15)&lt;'Charges variables (avancé)'!$G96,ROUNDUP(ABS('Charges variables (avancé)'!$G96-(AN744-'Charges variables (avancé)'!$F96*Commandes!AO$15))/'Charges variables (avancé)'!$H96,0)*'Charges variables (avancé)'!$H96,0)</f>
        <v>0</v>
      </c>
      <c r="AO757" s="368">
        <f>IF((AO744-'Charges variables (avancé)'!$F96*Commandes!AP$15)&lt;'Charges variables (avancé)'!$G96,ROUNDUP(ABS('Charges variables (avancé)'!$G96-(AO744-'Charges variables (avancé)'!$F96*Commandes!AP$15))/'Charges variables (avancé)'!$H96,0)*'Charges variables (avancé)'!$H96,0)</f>
        <v>0</v>
      </c>
      <c r="AP757" s="368">
        <f>IF((AP744-'Charges variables (avancé)'!$F96*Commandes!AQ$15)&lt;'Charges variables (avancé)'!$G96,ROUNDUP(ABS('Charges variables (avancé)'!$G96-(AP744-'Charges variables (avancé)'!$F96*Commandes!AQ$15))/'Charges variables (avancé)'!$H96,0)*'Charges variables (avancé)'!$H96,0)</f>
        <v>0</v>
      </c>
      <c r="AQ757" s="368">
        <f>IF((AQ744-'Charges variables (avancé)'!$F96*Commandes!AR$15)&lt;'Charges variables (avancé)'!$G96,ROUNDUP(ABS('Charges variables (avancé)'!$G96-(AQ744-'Charges variables (avancé)'!$F96*Commandes!AR$15))/'Charges variables (avancé)'!$H96,0)*'Charges variables (avancé)'!$H96,0)</f>
        <v>0</v>
      </c>
      <c r="AR757" s="368">
        <f>IF((AR744-'Charges variables (avancé)'!$F96*Commandes!AS$15)&lt;'Charges variables (avancé)'!$G96,ROUNDUP(ABS('Charges variables (avancé)'!$G96-(AR744-'Charges variables (avancé)'!$F96*Commandes!AS$15))/'Charges variables (avancé)'!$H96,0)*'Charges variables (avancé)'!$H96,0)</f>
        <v>0</v>
      </c>
      <c r="AS757" s="368">
        <f>IF((AS744-'Charges variables (avancé)'!$F96*Commandes!AT$15)&lt;'Charges variables (avancé)'!$G96,ROUNDUP(ABS('Charges variables (avancé)'!$G96-(AS744-'Charges variables (avancé)'!$F96*Commandes!AT$15))/'Charges variables (avancé)'!$H96,0)*'Charges variables (avancé)'!$H96,0)</f>
        <v>0</v>
      </c>
      <c r="AT757" s="368">
        <f>IF((AT744-'Charges variables (avancé)'!$F96*Commandes!AU$15)&lt;'Charges variables (avancé)'!$G96,ROUNDUP(ABS('Charges variables (avancé)'!$G96-(AT744-'Charges variables (avancé)'!$F96*Commandes!AU$15))/'Charges variables (avancé)'!$H96,0)*'Charges variables (avancé)'!$H96,0)</f>
        <v>0</v>
      </c>
      <c r="AU757" s="368">
        <f>IF((AU744-'Charges variables (avancé)'!$F96*Commandes!AV$15)&lt;'Charges variables (avancé)'!$G96,ROUNDUP(ABS('Charges variables (avancé)'!$G96-(AU744-'Charges variables (avancé)'!$F96*Commandes!AV$15))/'Charges variables (avancé)'!$H96,0)*'Charges variables (avancé)'!$H96,0)</f>
        <v>0</v>
      </c>
      <c r="AV757" s="368">
        <f>IF((AV744-'Charges variables (avancé)'!$F96*Commandes!AW$15)&lt;'Charges variables (avancé)'!$G96,ROUNDUP(ABS('Charges variables (avancé)'!$G96-(AV744-'Charges variables (avancé)'!$F96*Commandes!AW$15))/'Charges variables (avancé)'!$H96,0)*'Charges variables (avancé)'!$H96,0)</f>
        <v>0</v>
      </c>
      <c r="AW757" s="368">
        <f>IF((AW744-'Charges variables (avancé)'!$F96*Commandes!AX$15)&lt;'Charges variables (avancé)'!$G96,ROUNDUP(ABS('Charges variables (avancé)'!$G96-(AW744-'Charges variables (avancé)'!$F96*Commandes!AX$15))/'Charges variables (avancé)'!$H96,0)*'Charges variables (avancé)'!$H96,0)</f>
        <v>0</v>
      </c>
      <c r="AX757" s="368">
        <f>IF((AX744-'Charges variables (avancé)'!$F96*Commandes!AY$15)&lt;'Charges variables (avancé)'!$G96,ROUNDUP(ABS('Charges variables (avancé)'!$G96-(AX744-'Charges variables (avancé)'!$F96*Commandes!AY$15))/'Charges variables (avancé)'!$H96,0)*'Charges variables (avancé)'!$H96,0)</f>
        <v>0</v>
      </c>
      <c r="AY757" s="368">
        <f>IF((AY744-'Charges variables (avancé)'!$F96*Commandes!AZ$15)&lt;'Charges variables (avancé)'!$G96,ROUNDUP(ABS('Charges variables (avancé)'!$G96-(AY744-'Charges variables (avancé)'!$F96*Commandes!AZ$15))/'Charges variables (avancé)'!$H96,0)*'Charges variables (avancé)'!$H96,0)</f>
        <v>0</v>
      </c>
      <c r="AZ757" s="368">
        <f>IF((AZ744-'Charges variables (avancé)'!$F96*Commandes!BA$15)&lt;'Charges variables (avancé)'!$G96,ROUNDUP(ABS('Charges variables (avancé)'!$G96-(AZ744-'Charges variables (avancé)'!$F96*Commandes!BA$15))/'Charges variables (avancé)'!$H96,0)*'Charges variables (avancé)'!$H96,0)</f>
        <v>0</v>
      </c>
      <c r="BA757" s="368">
        <f>IF((BA744-'Charges variables (avancé)'!$F96*Commandes!BB$15)&lt;'Charges variables (avancé)'!$G96,ROUNDUP(ABS('Charges variables (avancé)'!$G96-(BA744-'Charges variables (avancé)'!$F96*Commandes!BB$15))/'Charges variables (avancé)'!$H96,0)*'Charges variables (avancé)'!$H96,0)</f>
        <v>0</v>
      </c>
      <c r="BB757" s="368">
        <f>IF((BB744-'Charges variables (avancé)'!$F96*Commandes!BC$15)&lt;'Charges variables (avancé)'!$G96,ROUNDUP(ABS('Charges variables (avancé)'!$G96-(BB744-'Charges variables (avancé)'!$F96*Commandes!BC$15))/'Charges variables (avancé)'!$H96,0)*'Charges variables (avancé)'!$H96,0)</f>
        <v>0</v>
      </c>
      <c r="BC757" s="368">
        <f>IF((BC744-'Charges variables (avancé)'!$F96*Commandes!BD$15)&lt;'Charges variables (avancé)'!$G96,ROUNDUP(ABS('Charges variables (avancé)'!$G96-(BC744-'Charges variables (avancé)'!$F96*Commandes!BD$15))/'Charges variables (avancé)'!$H96,0)*'Charges variables (avancé)'!$H96,0)</f>
        <v>0</v>
      </c>
      <c r="BD757" s="368">
        <f>IF((BD744-'Charges variables (avancé)'!$F96*Commandes!BE$15)&lt;'Charges variables (avancé)'!$G96,ROUNDUP(ABS('Charges variables (avancé)'!$G96-(BD744-'Charges variables (avancé)'!$F96*Commandes!BE$15))/'Charges variables (avancé)'!$H96,0)*'Charges variables (avancé)'!$H96,0)</f>
        <v>0</v>
      </c>
      <c r="BE757" s="368">
        <f>IF((BE744-'Charges variables (avancé)'!$F96*Commandes!BF$15)&lt;'Charges variables (avancé)'!$G96,ROUNDUP(ABS('Charges variables (avancé)'!$G96-(BE744-'Charges variables (avancé)'!$F96*Commandes!BF$15))/'Charges variables (avancé)'!$H96,0)*'Charges variables (avancé)'!$H96,0)</f>
        <v>0</v>
      </c>
      <c r="BF757" s="368">
        <f>IF((BF744-'Charges variables (avancé)'!$F96*Commandes!BG$15)&lt;'Charges variables (avancé)'!$G96,ROUNDUP(ABS('Charges variables (avancé)'!$G96-(BF744-'Charges variables (avancé)'!$F96*Commandes!BG$15))/'Charges variables (avancé)'!$H96,0)*'Charges variables (avancé)'!$H96,0)</f>
        <v>0</v>
      </c>
      <c r="BG757" s="368">
        <f>IF((BG744-'Charges variables (avancé)'!$F96*Commandes!BH$15)&lt;'Charges variables (avancé)'!$G96,ROUNDUP(ABS('Charges variables (avancé)'!$G96-(BG744-'Charges variables (avancé)'!$F96*Commandes!BH$15))/'Charges variables (avancé)'!$H96,0)*'Charges variables (avancé)'!$H96,0)</f>
        <v>0</v>
      </c>
      <c r="BH757" s="368">
        <f>IF((BH744-'Charges variables (avancé)'!$F96*Commandes!BI$15)&lt;'Charges variables (avancé)'!$G96,ROUNDUP(ABS('Charges variables (avancé)'!$G96-(BH744-'Charges variables (avancé)'!$F96*Commandes!BI$15))/'Charges variables (avancé)'!$H96,0)*'Charges variables (avancé)'!$H96,0)</f>
        <v>0</v>
      </c>
      <c r="BI757" s="368">
        <f>IF((BI744-'Charges variables (avancé)'!$F96*Commandes!BJ$15)&lt;'Charges variables (avancé)'!$G96,ROUNDUP(ABS('Charges variables (avancé)'!$G96-(BI744-'Charges variables (avancé)'!$F96*Commandes!BJ$15))/'Charges variables (avancé)'!$H96,0)*'Charges variables (avancé)'!$H96,0)</f>
        <v>0</v>
      </c>
      <c r="BJ757" s="368">
        <f>IF((BJ744-'Charges variables (avancé)'!$F96*Commandes!BK$15)&lt;'Charges variables (avancé)'!$G96,ROUNDUP(ABS('Charges variables (avancé)'!$G96-(BJ744-'Charges variables (avancé)'!$F96*Commandes!BK$15))/'Charges variables (avancé)'!$H96,0)*'Charges variables (avancé)'!$H96,0)</f>
        <v>0</v>
      </c>
    </row>
    <row r="758" spans="2:62" ht="15" customHeight="1">
      <c r="B758" s="366">
        <f>'Charges variables (avancé)'!$C$97</f>
        <v>0</v>
      </c>
      <c r="C758" s="368">
        <f>IF((C745-'Charges variables (avancé)'!$F97*Commandes!D$15)&lt;'Charges variables (avancé)'!$G97,ROUNDUP(ABS('Charges variables (avancé)'!$G97-(C745-'Charges variables (avancé)'!$F97*Commandes!D$15))/'Charges variables (avancé)'!$H97,0)*'Charges variables (avancé)'!$H97,0)</f>
        <v>0</v>
      </c>
      <c r="D758" s="368">
        <f>IF((D745-'Charges variables (avancé)'!$F97*Commandes!E$15)&lt;'Charges variables (avancé)'!$G97,ROUNDUP(ABS('Charges variables (avancé)'!$G97-(D745-'Charges variables (avancé)'!$F97*Commandes!E$15))/'Charges variables (avancé)'!$H97,0)*'Charges variables (avancé)'!$H97,0)</f>
        <v>0</v>
      </c>
      <c r="E758" s="368">
        <f>IF((E745-'Charges variables (avancé)'!$F97*Commandes!F$15)&lt;'Charges variables (avancé)'!$G97,ROUNDUP(ABS('Charges variables (avancé)'!$G97-(E745-'Charges variables (avancé)'!$F97*Commandes!F$15))/'Charges variables (avancé)'!$H97,0)*'Charges variables (avancé)'!$H97,0)</f>
        <v>0</v>
      </c>
      <c r="F758" s="368">
        <f>IF((F745-'Charges variables (avancé)'!$F97*Commandes!G$15)&lt;'Charges variables (avancé)'!$G97,ROUNDUP(ABS('Charges variables (avancé)'!$G97-(F745-'Charges variables (avancé)'!$F97*Commandes!G$15))/'Charges variables (avancé)'!$H97,0)*'Charges variables (avancé)'!$H97,0)</f>
        <v>0</v>
      </c>
      <c r="G758" s="368">
        <f>IF((G745-'Charges variables (avancé)'!$F97*Commandes!H$15)&lt;'Charges variables (avancé)'!$G97,ROUNDUP(ABS('Charges variables (avancé)'!$G97-(G745-'Charges variables (avancé)'!$F97*Commandes!H$15))/'Charges variables (avancé)'!$H97,0)*'Charges variables (avancé)'!$H97,0)</f>
        <v>0</v>
      </c>
      <c r="H758" s="368">
        <f>IF((H745-'Charges variables (avancé)'!$F97*Commandes!I$15)&lt;'Charges variables (avancé)'!$G97,ROUNDUP(ABS('Charges variables (avancé)'!$G97-(H745-'Charges variables (avancé)'!$F97*Commandes!I$15))/'Charges variables (avancé)'!$H97,0)*'Charges variables (avancé)'!$H97,0)</f>
        <v>0</v>
      </c>
      <c r="I758" s="368">
        <f>IF((I745-'Charges variables (avancé)'!$F97*Commandes!J$15)&lt;'Charges variables (avancé)'!$G97,ROUNDUP(ABS('Charges variables (avancé)'!$G97-(I745-'Charges variables (avancé)'!$F97*Commandes!J$15))/'Charges variables (avancé)'!$H97,0)*'Charges variables (avancé)'!$H97,0)</f>
        <v>0</v>
      </c>
      <c r="J758" s="368">
        <f>IF((J745-'Charges variables (avancé)'!$F97*Commandes!K$15)&lt;'Charges variables (avancé)'!$G97,ROUNDUP(ABS('Charges variables (avancé)'!$G97-(J745-'Charges variables (avancé)'!$F97*Commandes!K$15))/'Charges variables (avancé)'!$H97,0)*'Charges variables (avancé)'!$H97,0)</f>
        <v>0</v>
      </c>
      <c r="K758" s="368">
        <f>IF((K745-'Charges variables (avancé)'!$F97*Commandes!L$15)&lt;'Charges variables (avancé)'!$G97,ROUNDUP(ABS('Charges variables (avancé)'!$G97-(K745-'Charges variables (avancé)'!$F97*Commandes!L$15))/'Charges variables (avancé)'!$H97,0)*'Charges variables (avancé)'!$H97,0)</f>
        <v>0</v>
      </c>
      <c r="L758" s="368">
        <f>IF((L745-'Charges variables (avancé)'!$F97*Commandes!M$15)&lt;'Charges variables (avancé)'!$G97,ROUNDUP(ABS('Charges variables (avancé)'!$G97-(L745-'Charges variables (avancé)'!$F97*Commandes!M$15))/'Charges variables (avancé)'!$H97,0)*'Charges variables (avancé)'!$H97,0)</f>
        <v>0</v>
      </c>
      <c r="M758" s="368">
        <f>IF((M745-'Charges variables (avancé)'!$F97*Commandes!N$15)&lt;'Charges variables (avancé)'!$G97,ROUNDUP(ABS('Charges variables (avancé)'!$G97-(M745-'Charges variables (avancé)'!$F97*Commandes!N$15))/'Charges variables (avancé)'!$H97,0)*'Charges variables (avancé)'!$H97,0)</f>
        <v>0</v>
      </c>
      <c r="N758" s="368">
        <f>IF((N745-'Charges variables (avancé)'!$F97*Commandes!O$15)&lt;'Charges variables (avancé)'!$G97,ROUNDUP(ABS('Charges variables (avancé)'!$G97-(N745-'Charges variables (avancé)'!$F97*Commandes!O$15))/'Charges variables (avancé)'!$H97,0)*'Charges variables (avancé)'!$H97,0)</f>
        <v>0</v>
      </c>
      <c r="O758" s="368">
        <f>IF((O745-'Charges variables (avancé)'!$F97*Commandes!P$15)&lt;'Charges variables (avancé)'!$G97,ROUNDUP(ABS('Charges variables (avancé)'!$G97-(O745-'Charges variables (avancé)'!$F97*Commandes!P$15))/'Charges variables (avancé)'!$H97,0)*'Charges variables (avancé)'!$H97,0)</f>
        <v>0</v>
      </c>
      <c r="P758" s="368">
        <f>IF((P745-'Charges variables (avancé)'!$F97*Commandes!Q$15)&lt;'Charges variables (avancé)'!$G97,ROUNDUP(ABS('Charges variables (avancé)'!$G97-(P745-'Charges variables (avancé)'!$F97*Commandes!Q$15))/'Charges variables (avancé)'!$H97,0)*'Charges variables (avancé)'!$H97,0)</f>
        <v>0</v>
      </c>
      <c r="Q758" s="368">
        <f>IF((Q745-'Charges variables (avancé)'!$F97*Commandes!R$15)&lt;'Charges variables (avancé)'!$G97,ROUNDUP(ABS('Charges variables (avancé)'!$G97-(Q745-'Charges variables (avancé)'!$F97*Commandes!R$15))/'Charges variables (avancé)'!$H97,0)*'Charges variables (avancé)'!$H97,0)</f>
        <v>0</v>
      </c>
      <c r="R758" s="368">
        <f>IF((R745-'Charges variables (avancé)'!$F97*Commandes!S$15)&lt;'Charges variables (avancé)'!$G97,ROUNDUP(ABS('Charges variables (avancé)'!$G97-(R745-'Charges variables (avancé)'!$F97*Commandes!S$15))/'Charges variables (avancé)'!$H97,0)*'Charges variables (avancé)'!$H97,0)</f>
        <v>0</v>
      </c>
      <c r="S758" s="368">
        <f>IF((S745-'Charges variables (avancé)'!$F97*Commandes!T$15)&lt;'Charges variables (avancé)'!$G97,ROUNDUP(ABS('Charges variables (avancé)'!$G97-(S745-'Charges variables (avancé)'!$F97*Commandes!T$15))/'Charges variables (avancé)'!$H97,0)*'Charges variables (avancé)'!$H97,0)</f>
        <v>0</v>
      </c>
      <c r="T758" s="368">
        <f>IF((T745-'Charges variables (avancé)'!$F97*Commandes!U$15)&lt;'Charges variables (avancé)'!$G97,ROUNDUP(ABS('Charges variables (avancé)'!$G97-(T745-'Charges variables (avancé)'!$F97*Commandes!U$15))/'Charges variables (avancé)'!$H97,0)*'Charges variables (avancé)'!$H97,0)</f>
        <v>0</v>
      </c>
      <c r="U758" s="368">
        <f>IF((U745-'Charges variables (avancé)'!$F97*Commandes!V$15)&lt;'Charges variables (avancé)'!$G97,ROUNDUP(ABS('Charges variables (avancé)'!$G97-(U745-'Charges variables (avancé)'!$F97*Commandes!V$15))/'Charges variables (avancé)'!$H97,0)*'Charges variables (avancé)'!$H97,0)</f>
        <v>0</v>
      </c>
      <c r="V758" s="368">
        <f>IF((V745-'Charges variables (avancé)'!$F97*Commandes!W$15)&lt;'Charges variables (avancé)'!$G97,ROUNDUP(ABS('Charges variables (avancé)'!$G97-(V745-'Charges variables (avancé)'!$F97*Commandes!W$15))/'Charges variables (avancé)'!$H97,0)*'Charges variables (avancé)'!$H97,0)</f>
        <v>0</v>
      </c>
      <c r="W758" s="368">
        <f>IF((W745-'Charges variables (avancé)'!$F97*Commandes!X$15)&lt;'Charges variables (avancé)'!$G97,ROUNDUP(ABS('Charges variables (avancé)'!$G97-(W745-'Charges variables (avancé)'!$F97*Commandes!X$15))/'Charges variables (avancé)'!$H97,0)*'Charges variables (avancé)'!$H97,0)</f>
        <v>0</v>
      </c>
      <c r="X758" s="368">
        <f>IF((X745-'Charges variables (avancé)'!$F97*Commandes!Y$15)&lt;'Charges variables (avancé)'!$G97,ROUNDUP(ABS('Charges variables (avancé)'!$G97-(X745-'Charges variables (avancé)'!$F97*Commandes!Y$15))/'Charges variables (avancé)'!$H97,0)*'Charges variables (avancé)'!$H97,0)</f>
        <v>0</v>
      </c>
      <c r="Y758" s="368">
        <f>IF((Y745-'Charges variables (avancé)'!$F97*Commandes!Z$15)&lt;'Charges variables (avancé)'!$G97,ROUNDUP(ABS('Charges variables (avancé)'!$G97-(Y745-'Charges variables (avancé)'!$F97*Commandes!Z$15))/'Charges variables (avancé)'!$H97,0)*'Charges variables (avancé)'!$H97,0)</f>
        <v>0</v>
      </c>
      <c r="Z758" s="368">
        <f>IF((Z745-'Charges variables (avancé)'!$F97*Commandes!AA$15)&lt;'Charges variables (avancé)'!$G97,ROUNDUP(ABS('Charges variables (avancé)'!$G97-(Z745-'Charges variables (avancé)'!$F97*Commandes!AA$15))/'Charges variables (avancé)'!$H97,0)*'Charges variables (avancé)'!$H97,0)</f>
        <v>0</v>
      </c>
      <c r="AA758" s="368">
        <f>IF((AA745-'Charges variables (avancé)'!$F97*Commandes!AB$15)&lt;'Charges variables (avancé)'!$G97,ROUNDUP(ABS('Charges variables (avancé)'!$G97-(AA745-'Charges variables (avancé)'!$F97*Commandes!AB$15))/'Charges variables (avancé)'!$H97,0)*'Charges variables (avancé)'!$H97,0)</f>
        <v>0</v>
      </c>
      <c r="AB758" s="368">
        <f>IF((AB745-'Charges variables (avancé)'!$F97*Commandes!AC$15)&lt;'Charges variables (avancé)'!$G97,ROUNDUP(ABS('Charges variables (avancé)'!$G97-(AB745-'Charges variables (avancé)'!$F97*Commandes!AC$15))/'Charges variables (avancé)'!$H97,0)*'Charges variables (avancé)'!$H97,0)</f>
        <v>0</v>
      </c>
      <c r="AC758" s="368">
        <f>IF((AC745-'Charges variables (avancé)'!$F97*Commandes!AD$15)&lt;'Charges variables (avancé)'!$G97,ROUNDUP(ABS('Charges variables (avancé)'!$G97-(AC745-'Charges variables (avancé)'!$F97*Commandes!AD$15))/'Charges variables (avancé)'!$H97,0)*'Charges variables (avancé)'!$H97,0)</f>
        <v>0</v>
      </c>
      <c r="AD758" s="368">
        <f>IF((AD745-'Charges variables (avancé)'!$F97*Commandes!AE$15)&lt;'Charges variables (avancé)'!$G97,ROUNDUP(ABS('Charges variables (avancé)'!$G97-(AD745-'Charges variables (avancé)'!$F97*Commandes!AE$15))/'Charges variables (avancé)'!$H97,0)*'Charges variables (avancé)'!$H97,0)</f>
        <v>0</v>
      </c>
      <c r="AE758" s="368">
        <f>IF((AE745-'Charges variables (avancé)'!$F97*Commandes!AF$15)&lt;'Charges variables (avancé)'!$G97,ROUNDUP(ABS('Charges variables (avancé)'!$G97-(AE745-'Charges variables (avancé)'!$F97*Commandes!AF$15))/'Charges variables (avancé)'!$H97,0)*'Charges variables (avancé)'!$H97,0)</f>
        <v>0</v>
      </c>
      <c r="AF758" s="368">
        <f>IF((AF745-'Charges variables (avancé)'!$F97*Commandes!AG$15)&lt;'Charges variables (avancé)'!$G97,ROUNDUP(ABS('Charges variables (avancé)'!$G97-(AF745-'Charges variables (avancé)'!$F97*Commandes!AG$15))/'Charges variables (avancé)'!$H97,0)*'Charges variables (avancé)'!$H97,0)</f>
        <v>0</v>
      </c>
      <c r="AG758" s="368">
        <f>IF((AG745-'Charges variables (avancé)'!$F97*Commandes!AH$15)&lt;'Charges variables (avancé)'!$G97,ROUNDUP(ABS('Charges variables (avancé)'!$G97-(AG745-'Charges variables (avancé)'!$F97*Commandes!AH$15))/'Charges variables (avancé)'!$H97,0)*'Charges variables (avancé)'!$H97,0)</f>
        <v>0</v>
      </c>
      <c r="AH758" s="368">
        <f>IF((AH745-'Charges variables (avancé)'!$F97*Commandes!AI$15)&lt;'Charges variables (avancé)'!$G97,ROUNDUP(ABS('Charges variables (avancé)'!$G97-(AH745-'Charges variables (avancé)'!$F97*Commandes!AI$15))/'Charges variables (avancé)'!$H97,0)*'Charges variables (avancé)'!$H97,0)</f>
        <v>0</v>
      </c>
      <c r="AI758" s="368">
        <f>IF((AI745-'Charges variables (avancé)'!$F97*Commandes!AJ$15)&lt;'Charges variables (avancé)'!$G97,ROUNDUP(ABS('Charges variables (avancé)'!$G97-(AI745-'Charges variables (avancé)'!$F97*Commandes!AJ$15))/'Charges variables (avancé)'!$H97,0)*'Charges variables (avancé)'!$H97,0)</f>
        <v>0</v>
      </c>
      <c r="AJ758" s="368">
        <f>IF((AJ745-'Charges variables (avancé)'!$F97*Commandes!AK$15)&lt;'Charges variables (avancé)'!$G97,ROUNDUP(ABS('Charges variables (avancé)'!$G97-(AJ745-'Charges variables (avancé)'!$F97*Commandes!AK$15))/'Charges variables (avancé)'!$H97,0)*'Charges variables (avancé)'!$H97,0)</f>
        <v>0</v>
      </c>
      <c r="AK758" s="368">
        <f>IF((AK745-'Charges variables (avancé)'!$F97*Commandes!AL$15)&lt;'Charges variables (avancé)'!$G97,ROUNDUP(ABS('Charges variables (avancé)'!$G97-(AK745-'Charges variables (avancé)'!$F97*Commandes!AL$15))/'Charges variables (avancé)'!$H97,0)*'Charges variables (avancé)'!$H97,0)</f>
        <v>0</v>
      </c>
      <c r="AL758" s="368">
        <f>IF((AL745-'Charges variables (avancé)'!$F97*Commandes!AM$15)&lt;'Charges variables (avancé)'!$G97,ROUNDUP(ABS('Charges variables (avancé)'!$G97-(AL745-'Charges variables (avancé)'!$F97*Commandes!AM$15))/'Charges variables (avancé)'!$H97,0)*'Charges variables (avancé)'!$H97,0)</f>
        <v>0</v>
      </c>
      <c r="AM758" s="368">
        <f>IF((AM745-'Charges variables (avancé)'!$F97*Commandes!AN$15)&lt;'Charges variables (avancé)'!$G97,ROUNDUP(ABS('Charges variables (avancé)'!$G97-(AM745-'Charges variables (avancé)'!$F97*Commandes!AN$15))/'Charges variables (avancé)'!$H97,0)*'Charges variables (avancé)'!$H97,0)</f>
        <v>0</v>
      </c>
      <c r="AN758" s="368">
        <f>IF((AN745-'Charges variables (avancé)'!$F97*Commandes!AO$15)&lt;'Charges variables (avancé)'!$G97,ROUNDUP(ABS('Charges variables (avancé)'!$G97-(AN745-'Charges variables (avancé)'!$F97*Commandes!AO$15))/'Charges variables (avancé)'!$H97,0)*'Charges variables (avancé)'!$H97,0)</f>
        <v>0</v>
      </c>
      <c r="AO758" s="368">
        <f>IF((AO745-'Charges variables (avancé)'!$F97*Commandes!AP$15)&lt;'Charges variables (avancé)'!$G97,ROUNDUP(ABS('Charges variables (avancé)'!$G97-(AO745-'Charges variables (avancé)'!$F97*Commandes!AP$15))/'Charges variables (avancé)'!$H97,0)*'Charges variables (avancé)'!$H97,0)</f>
        <v>0</v>
      </c>
      <c r="AP758" s="368">
        <f>IF((AP745-'Charges variables (avancé)'!$F97*Commandes!AQ$15)&lt;'Charges variables (avancé)'!$G97,ROUNDUP(ABS('Charges variables (avancé)'!$G97-(AP745-'Charges variables (avancé)'!$F97*Commandes!AQ$15))/'Charges variables (avancé)'!$H97,0)*'Charges variables (avancé)'!$H97,0)</f>
        <v>0</v>
      </c>
      <c r="AQ758" s="368">
        <f>IF((AQ745-'Charges variables (avancé)'!$F97*Commandes!AR$15)&lt;'Charges variables (avancé)'!$G97,ROUNDUP(ABS('Charges variables (avancé)'!$G97-(AQ745-'Charges variables (avancé)'!$F97*Commandes!AR$15))/'Charges variables (avancé)'!$H97,0)*'Charges variables (avancé)'!$H97,0)</f>
        <v>0</v>
      </c>
      <c r="AR758" s="368">
        <f>IF((AR745-'Charges variables (avancé)'!$F97*Commandes!AS$15)&lt;'Charges variables (avancé)'!$G97,ROUNDUP(ABS('Charges variables (avancé)'!$G97-(AR745-'Charges variables (avancé)'!$F97*Commandes!AS$15))/'Charges variables (avancé)'!$H97,0)*'Charges variables (avancé)'!$H97,0)</f>
        <v>0</v>
      </c>
      <c r="AS758" s="368">
        <f>IF((AS745-'Charges variables (avancé)'!$F97*Commandes!AT$15)&lt;'Charges variables (avancé)'!$G97,ROUNDUP(ABS('Charges variables (avancé)'!$G97-(AS745-'Charges variables (avancé)'!$F97*Commandes!AT$15))/'Charges variables (avancé)'!$H97,0)*'Charges variables (avancé)'!$H97,0)</f>
        <v>0</v>
      </c>
      <c r="AT758" s="368">
        <f>IF((AT745-'Charges variables (avancé)'!$F97*Commandes!AU$15)&lt;'Charges variables (avancé)'!$G97,ROUNDUP(ABS('Charges variables (avancé)'!$G97-(AT745-'Charges variables (avancé)'!$F97*Commandes!AU$15))/'Charges variables (avancé)'!$H97,0)*'Charges variables (avancé)'!$H97,0)</f>
        <v>0</v>
      </c>
      <c r="AU758" s="368">
        <f>IF((AU745-'Charges variables (avancé)'!$F97*Commandes!AV$15)&lt;'Charges variables (avancé)'!$G97,ROUNDUP(ABS('Charges variables (avancé)'!$G97-(AU745-'Charges variables (avancé)'!$F97*Commandes!AV$15))/'Charges variables (avancé)'!$H97,0)*'Charges variables (avancé)'!$H97,0)</f>
        <v>0</v>
      </c>
      <c r="AV758" s="368">
        <f>IF((AV745-'Charges variables (avancé)'!$F97*Commandes!AW$15)&lt;'Charges variables (avancé)'!$G97,ROUNDUP(ABS('Charges variables (avancé)'!$G97-(AV745-'Charges variables (avancé)'!$F97*Commandes!AW$15))/'Charges variables (avancé)'!$H97,0)*'Charges variables (avancé)'!$H97,0)</f>
        <v>0</v>
      </c>
      <c r="AW758" s="368">
        <f>IF((AW745-'Charges variables (avancé)'!$F97*Commandes!AX$15)&lt;'Charges variables (avancé)'!$G97,ROUNDUP(ABS('Charges variables (avancé)'!$G97-(AW745-'Charges variables (avancé)'!$F97*Commandes!AX$15))/'Charges variables (avancé)'!$H97,0)*'Charges variables (avancé)'!$H97,0)</f>
        <v>0</v>
      </c>
      <c r="AX758" s="368">
        <f>IF((AX745-'Charges variables (avancé)'!$F97*Commandes!AY$15)&lt;'Charges variables (avancé)'!$G97,ROUNDUP(ABS('Charges variables (avancé)'!$G97-(AX745-'Charges variables (avancé)'!$F97*Commandes!AY$15))/'Charges variables (avancé)'!$H97,0)*'Charges variables (avancé)'!$H97,0)</f>
        <v>0</v>
      </c>
      <c r="AY758" s="368">
        <f>IF((AY745-'Charges variables (avancé)'!$F97*Commandes!AZ$15)&lt;'Charges variables (avancé)'!$G97,ROUNDUP(ABS('Charges variables (avancé)'!$G97-(AY745-'Charges variables (avancé)'!$F97*Commandes!AZ$15))/'Charges variables (avancé)'!$H97,0)*'Charges variables (avancé)'!$H97,0)</f>
        <v>0</v>
      </c>
      <c r="AZ758" s="368">
        <f>IF((AZ745-'Charges variables (avancé)'!$F97*Commandes!BA$15)&lt;'Charges variables (avancé)'!$G97,ROUNDUP(ABS('Charges variables (avancé)'!$G97-(AZ745-'Charges variables (avancé)'!$F97*Commandes!BA$15))/'Charges variables (avancé)'!$H97,0)*'Charges variables (avancé)'!$H97,0)</f>
        <v>0</v>
      </c>
      <c r="BA758" s="368">
        <f>IF((BA745-'Charges variables (avancé)'!$F97*Commandes!BB$15)&lt;'Charges variables (avancé)'!$G97,ROUNDUP(ABS('Charges variables (avancé)'!$G97-(BA745-'Charges variables (avancé)'!$F97*Commandes!BB$15))/'Charges variables (avancé)'!$H97,0)*'Charges variables (avancé)'!$H97,0)</f>
        <v>0</v>
      </c>
      <c r="BB758" s="368">
        <f>IF((BB745-'Charges variables (avancé)'!$F97*Commandes!BC$15)&lt;'Charges variables (avancé)'!$G97,ROUNDUP(ABS('Charges variables (avancé)'!$G97-(BB745-'Charges variables (avancé)'!$F97*Commandes!BC$15))/'Charges variables (avancé)'!$H97,0)*'Charges variables (avancé)'!$H97,0)</f>
        <v>0</v>
      </c>
      <c r="BC758" s="368">
        <f>IF((BC745-'Charges variables (avancé)'!$F97*Commandes!BD$15)&lt;'Charges variables (avancé)'!$G97,ROUNDUP(ABS('Charges variables (avancé)'!$G97-(BC745-'Charges variables (avancé)'!$F97*Commandes!BD$15))/'Charges variables (avancé)'!$H97,0)*'Charges variables (avancé)'!$H97,0)</f>
        <v>0</v>
      </c>
      <c r="BD758" s="368">
        <f>IF((BD745-'Charges variables (avancé)'!$F97*Commandes!BE$15)&lt;'Charges variables (avancé)'!$G97,ROUNDUP(ABS('Charges variables (avancé)'!$G97-(BD745-'Charges variables (avancé)'!$F97*Commandes!BE$15))/'Charges variables (avancé)'!$H97,0)*'Charges variables (avancé)'!$H97,0)</f>
        <v>0</v>
      </c>
      <c r="BE758" s="368">
        <f>IF((BE745-'Charges variables (avancé)'!$F97*Commandes!BF$15)&lt;'Charges variables (avancé)'!$G97,ROUNDUP(ABS('Charges variables (avancé)'!$G97-(BE745-'Charges variables (avancé)'!$F97*Commandes!BF$15))/'Charges variables (avancé)'!$H97,0)*'Charges variables (avancé)'!$H97,0)</f>
        <v>0</v>
      </c>
      <c r="BF758" s="368">
        <f>IF((BF745-'Charges variables (avancé)'!$F97*Commandes!BG$15)&lt;'Charges variables (avancé)'!$G97,ROUNDUP(ABS('Charges variables (avancé)'!$G97-(BF745-'Charges variables (avancé)'!$F97*Commandes!BG$15))/'Charges variables (avancé)'!$H97,0)*'Charges variables (avancé)'!$H97,0)</f>
        <v>0</v>
      </c>
      <c r="BG758" s="368">
        <f>IF((BG745-'Charges variables (avancé)'!$F97*Commandes!BH$15)&lt;'Charges variables (avancé)'!$G97,ROUNDUP(ABS('Charges variables (avancé)'!$G97-(BG745-'Charges variables (avancé)'!$F97*Commandes!BH$15))/'Charges variables (avancé)'!$H97,0)*'Charges variables (avancé)'!$H97,0)</f>
        <v>0</v>
      </c>
      <c r="BH758" s="368">
        <f>IF((BH745-'Charges variables (avancé)'!$F97*Commandes!BI$15)&lt;'Charges variables (avancé)'!$G97,ROUNDUP(ABS('Charges variables (avancé)'!$G97-(BH745-'Charges variables (avancé)'!$F97*Commandes!BI$15))/'Charges variables (avancé)'!$H97,0)*'Charges variables (avancé)'!$H97,0)</f>
        <v>0</v>
      </c>
      <c r="BI758" s="368">
        <f>IF((BI745-'Charges variables (avancé)'!$F97*Commandes!BJ$15)&lt;'Charges variables (avancé)'!$G97,ROUNDUP(ABS('Charges variables (avancé)'!$G97-(BI745-'Charges variables (avancé)'!$F97*Commandes!BJ$15))/'Charges variables (avancé)'!$H97,0)*'Charges variables (avancé)'!$H97,0)</f>
        <v>0</v>
      </c>
      <c r="BJ758" s="368">
        <f>IF((BJ745-'Charges variables (avancé)'!$F97*Commandes!BK$15)&lt;'Charges variables (avancé)'!$G97,ROUNDUP(ABS('Charges variables (avancé)'!$G97-(BJ745-'Charges variables (avancé)'!$F97*Commandes!BK$15))/'Charges variables (avancé)'!$H97,0)*'Charges variables (avancé)'!$H97,0)</f>
        <v>0</v>
      </c>
    </row>
    <row r="759" spans="2:62" ht="15" customHeight="1">
      <c r="B759" s="366">
        <f>'Charges variables (avancé)'!$C$98</f>
        <v>0</v>
      </c>
      <c r="C759" s="368">
        <f>IF((C746-'Charges variables (avancé)'!$F98*Commandes!D$15)&lt;'Charges variables (avancé)'!$G98,ROUNDUP(ABS('Charges variables (avancé)'!$G98-(C746-'Charges variables (avancé)'!$F98*Commandes!D$15))/'Charges variables (avancé)'!$H98,0)*'Charges variables (avancé)'!$H98,0)</f>
        <v>0</v>
      </c>
      <c r="D759" s="368">
        <f>IF((D746-'Charges variables (avancé)'!$F98*Commandes!E$15)&lt;'Charges variables (avancé)'!$G98,ROUNDUP(ABS('Charges variables (avancé)'!$G98-(D746-'Charges variables (avancé)'!$F98*Commandes!E$15))/'Charges variables (avancé)'!$H98,0)*'Charges variables (avancé)'!$H98,0)</f>
        <v>0</v>
      </c>
      <c r="E759" s="368">
        <f>IF((E746-'Charges variables (avancé)'!$F98*Commandes!F$15)&lt;'Charges variables (avancé)'!$G98,ROUNDUP(ABS('Charges variables (avancé)'!$G98-(E746-'Charges variables (avancé)'!$F98*Commandes!F$15))/'Charges variables (avancé)'!$H98,0)*'Charges variables (avancé)'!$H98,0)</f>
        <v>0</v>
      </c>
      <c r="F759" s="368">
        <f>IF((F746-'Charges variables (avancé)'!$F98*Commandes!G$15)&lt;'Charges variables (avancé)'!$G98,ROUNDUP(ABS('Charges variables (avancé)'!$G98-(F746-'Charges variables (avancé)'!$F98*Commandes!G$15))/'Charges variables (avancé)'!$H98,0)*'Charges variables (avancé)'!$H98,0)</f>
        <v>0</v>
      </c>
      <c r="G759" s="368">
        <f>IF((G746-'Charges variables (avancé)'!$F98*Commandes!H$15)&lt;'Charges variables (avancé)'!$G98,ROUNDUP(ABS('Charges variables (avancé)'!$G98-(G746-'Charges variables (avancé)'!$F98*Commandes!H$15))/'Charges variables (avancé)'!$H98,0)*'Charges variables (avancé)'!$H98,0)</f>
        <v>0</v>
      </c>
      <c r="H759" s="368">
        <f>IF((H746-'Charges variables (avancé)'!$F98*Commandes!I$15)&lt;'Charges variables (avancé)'!$G98,ROUNDUP(ABS('Charges variables (avancé)'!$G98-(H746-'Charges variables (avancé)'!$F98*Commandes!I$15))/'Charges variables (avancé)'!$H98,0)*'Charges variables (avancé)'!$H98,0)</f>
        <v>0</v>
      </c>
      <c r="I759" s="368">
        <f>IF((I746-'Charges variables (avancé)'!$F98*Commandes!J$15)&lt;'Charges variables (avancé)'!$G98,ROUNDUP(ABS('Charges variables (avancé)'!$G98-(I746-'Charges variables (avancé)'!$F98*Commandes!J$15))/'Charges variables (avancé)'!$H98,0)*'Charges variables (avancé)'!$H98,0)</f>
        <v>0</v>
      </c>
      <c r="J759" s="368">
        <f>IF((J746-'Charges variables (avancé)'!$F98*Commandes!K$15)&lt;'Charges variables (avancé)'!$G98,ROUNDUP(ABS('Charges variables (avancé)'!$G98-(J746-'Charges variables (avancé)'!$F98*Commandes!K$15))/'Charges variables (avancé)'!$H98,0)*'Charges variables (avancé)'!$H98,0)</f>
        <v>0</v>
      </c>
      <c r="K759" s="368">
        <f>IF((K746-'Charges variables (avancé)'!$F98*Commandes!L$15)&lt;'Charges variables (avancé)'!$G98,ROUNDUP(ABS('Charges variables (avancé)'!$G98-(K746-'Charges variables (avancé)'!$F98*Commandes!L$15))/'Charges variables (avancé)'!$H98,0)*'Charges variables (avancé)'!$H98,0)</f>
        <v>0</v>
      </c>
      <c r="L759" s="368">
        <f>IF((L746-'Charges variables (avancé)'!$F98*Commandes!M$15)&lt;'Charges variables (avancé)'!$G98,ROUNDUP(ABS('Charges variables (avancé)'!$G98-(L746-'Charges variables (avancé)'!$F98*Commandes!M$15))/'Charges variables (avancé)'!$H98,0)*'Charges variables (avancé)'!$H98,0)</f>
        <v>0</v>
      </c>
      <c r="M759" s="368">
        <f>IF((M746-'Charges variables (avancé)'!$F98*Commandes!N$15)&lt;'Charges variables (avancé)'!$G98,ROUNDUP(ABS('Charges variables (avancé)'!$G98-(M746-'Charges variables (avancé)'!$F98*Commandes!N$15))/'Charges variables (avancé)'!$H98,0)*'Charges variables (avancé)'!$H98,0)</f>
        <v>0</v>
      </c>
      <c r="N759" s="368">
        <f>IF((N746-'Charges variables (avancé)'!$F98*Commandes!O$15)&lt;'Charges variables (avancé)'!$G98,ROUNDUP(ABS('Charges variables (avancé)'!$G98-(N746-'Charges variables (avancé)'!$F98*Commandes!O$15))/'Charges variables (avancé)'!$H98,0)*'Charges variables (avancé)'!$H98,0)</f>
        <v>0</v>
      </c>
      <c r="O759" s="368">
        <f>IF((O746-'Charges variables (avancé)'!$F98*Commandes!P$15)&lt;'Charges variables (avancé)'!$G98,ROUNDUP(ABS('Charges variables (avancé)'!$G98-(O746-'Charges variables (avancé)'!$F98*Commandes!P$15))/'Charges variables (avancé)'!$H98,0)*'Charges variables (avancé)'!$H98,0)</f>
        <v>0</v>
      </c>
      <c r="P759" s="368">
        <f>IF((P746-'Charges variables (avancé)'!$F98*Commandes!Q$15)&lt;'Charges variables (avancé)'!$G98,ROUNDUP(ABS('Charges variables (avancé)'!$G98-(P746-'Charges variables (avancé)'!$F98*Commandes!Q$15))/'Charges variables (avancé)'!$H98,0)*'Charges variables (avancé)'!$H98,0)</f>
        <v>0</v>
      </c>
      <c r="Q759" s="368">
        <f>IF((Q746-'Charges variables (avancé)'!$F98*Commandes!R$15)&lt;'Charges variables (avancé)'!$G98,ROUNDUP(ABS('Charges variables (avancé)'!$G98-(Q746-'Charges variables (avancé)'!$F98*Commandes!R$15))/'Charges variables (avancé)'!$H98,0)*'Charges variables (avancé)'!$H98,0)</f>
        <v>0</v>
      </c>
      <c r="R759" s="368">
        <f>IF((R746-'Charges variables (avancé)'!$F98*Commandes!S$15)&lt;'Charges variables (avancé)'!$G98,ROUNDUP(ABS('Charges variables (avancé)'!$G98-(R746-'Charges variables (avancé)'!$F98*Commandes!S$15))/'Charges variables (avancé)'!$H98,0)*'Charges variables (avancé)'!$H98,0)</f>
        <v>0</v>
      </c>
      <c r="S759" s="368">
        <f>IF((S746-'Charges variables (avancé)'!$F98*Commandes!T$15)&lt;'Charges variables (avancé)'!$G98,ROUNDUP(ABS('Charges variables (avancé)'!$G98-(S746-'Charges variables (avancé)'!$F98*Commandes!T$15))/'Charges variables (avancé)'!$H98,0)*'Charges variables (avancé)'!$H98,0)</f>
        <v>0</v>
      </c>
      <c r="T759" s="368">
        <f>IF((T746-'Charges variables (avancé)'!$F98*Commandes!U$15)&lt;'Charges variables (avancé)'!$G98,ROUNDUP(ABS('Charges variables (avancé)'!$G98-(T746-'Charges variables (avancé)'!$F98*Commandes!U$15))/'Charges variables (avancé)'!$H98,0)*'Charges variables (avancé)'!$H98,0)</f>
        <v>0</v>
      </c>
      <c r="U759" s="368">
        <f>IF((U746-'Charges variables (avancé)'!$F98*Commandes!V$15)&lt;'Charges variables (avancé)'!$G98,ROUNDUP(ABS('Charges variables (avancé)'!$G98-(U746-'Charges variables (avancé)'!$F98*Commandes!V$15))/'Charges variables (avancé)'!$H98,0)*'Charges variables (avancé)'!$H98,0)</f>
        <v>0</v>
      </c>
      <c r="V759" s="368">
        <f>IF((V746-'Charges variables (avancé)'!$F98*Commandes!W$15)&lt;'Charges variables (avancé)'!$G98,ROUNDUP(ABS('Charges variables (avancé)'!$G98-(V746-'Charges variables (avancé)'!$F98*Commandes!W$15))/'Charges variables (avancé)'!$H98,0)*'Charges variables (avancé)'!$H98,0)</f>
        <v>0</v>
      </c>
      <c r="W759" s="368">
        <f>IF((W746-'Charges variables (avancé)'!$F98*Commandes!X$15)&lt;'Charges variables (avancé)'!$G98,ROUNDUP(ABS('Charges variables (avancé)'!$G98-(W746-'Charges variables (avancé)'!$F98*Commandes!X$15))/'Charges variables (avancé)'!$H98,0)*'Charges variables (avancé)'!$H98,0)</f>
        <v>0</v>
      </c>
      <c r="X759" s="368">
        <f>IF((X746-'Charges variables (avancé)'!$F98*Commandes!Y$15)&lt;'Charges variables (avancé)'!$G98,ROUNDUP(ABS('Charges variables (avancé)'!$G98-(X746-'Charges variables (avancé)'!$F98*Commandes!Y$15))/'Charges variables (avancé)'!$H98,0)*'Charges variables (avancé)'!$H98,0)</f>
        <v>0</v>
      </c>
      <c r="Y759" s="368">
        <f>IF((Y746-'Charges variables (avancé)'!$F98*Commandes!Z$15)&lt;'Charges variables (avancé)'!$G98,ROUNDUP(ABS('Charges variables (avancé)'!$G98-(Y746-'Charges variables (avancé)'!$F98*Commandes!Z$15))/'Charges variables (avancé)'!$H98,0)*'Charges variables (avancé)'!$H98,0)</f>
        <v>0</v>
      </c>
      <c r="Z759" s="368">
        <f>IF((Z746-'Charges variables (avancé)'!$F98*Commandes!AA$15)&lt;'Charges variables (avancé)'!$G98,ROUNDUP(ABS('Charges variables (avancé)'!$G98-(Z746-'Charges variables (avancé)'!$F98*Commandes!AA$15))/'Charges variables (avancé)'!$H98,0)*'Charges variables (avancé)'!$H98,0)</f>
        <v>0</v>
      </c>
      <c r="AA759" s="368">
        <f>IF((AA746-'Charges variables (avancé)'!$F98*Commandes!AB$15)&lt;'Charges variables (avancé)'!$G98,ROUNDUP(ABS('Charges variables (avancé)'!$G98-(AA746-'Charges variables (avancé)'!$F98*Commandes!AB$15))/'Charges variables (avancé)'!$H98,0)*'Charges variables (avancé)'!$H98,0)</f>
        <v>0</v>
      </c>
      <c r="AB759" s="368">
        <f>IF((AB746-'Charges variables (avancé)'!$F98*Commandes!AC$15)&lt;'Charges variables (avancé)'!$G98,ROUNDUP(ABS('Charges variables (avancé)'!$G98-(AB746-'Charges variables (avancé)'!$F98*Commandes!AC$15))/'Charges variables (avancé)'!$H98,0)*'Charges variables (avancé)'!$H98,0)</f>
        <v>0</v>
      </c>
      <c r="AC759" s="368">
        <f>IF((AC746-'Charges variables (avancé)'!$F98*Commandes!AD$15)&lt;'Charges variables (avancé)'!$G98,ROUNDUP(ABS('Charges variables (avancé)'!$G98-(AC746-'Charges variables (avancé)'!$F98*Commandes!AD$15))/'Charges variables (avancé)'!$H98,0)*'Charges variables (avancé)'!$H98,0)</f>
        <v>0</v>
      </c>
      <c r="AD759" s="368">
        <f>IF((AD746-'Charges variables (avancé)'!$F98*Commandes!AE$15)&lt;'Charges variables (avancé)'!$G98,ROUNDUP(ABS('Charges variables (avancé)'!$G98-(AD746-'Charges variables (avancé)'!$F98*Commandes!AE$15))/'Charges variables (avancé)'!$H98,0)*'Charges variables (avancé)'!$H98,0)</f>
        <v>0</v>
      </c>
      <c r="AE759" s="368">
        <f>IF((AE746-'Charges variables (avancé)'!$F98*Commandes!AF$15)&lt;'Charges variables (avancé)'!$G98,ROUNDUP(ABS('Charges variables (avancé)'!$G98-(AE746-'Charges variables (avancé)'!$F98*Commandes!AF$15))/'Charges variables (avancé)'!$H98,0)*'Charges variables (avancé)'!$H98,0)</f>
        <v>0</v>
      </c>
      <c r="AF759" s="368">
        <f>IF((AF746-'Charges variables (avancé)'!$F98*Commandes!AG$15)&lt;'Charges variables (avancé)'!$G98,ROUNDUP(ABS('Charges variables (avancé)'!$G98-(AF746-'Charges variables (avancé)'!$F98*Commandes!AG$15))/'Charges variables (avancé)'!$H98,0)*'Charges variables (avancé)'!$H98,0)</f>
        <v>0</v>
      </c>
      <c r="AG759" s="368">
        <f>IF((AG746-'Charges variables (avancé)'!$F98*Commandes!AH$15)&lt;'Charges variables (avancé)'!$G98,ROUNDUP(ABS('Charges variables (avancé)'!$G98-(AG746-'Charges variables (avancé)'!$F98*Commandes!AH$15))/'Charges variables (avancé)'!$H98,0)*'Charges variables (avancé)'!$H98,0)</f>
        <v>0</v>
      </c>
      <c r="AH759" s="368">
        <f>IF((AH746-'Charges variables (avancé)'!$F98*Commandes!AI$15)&lt;'Charges variables (avancé)'!$G98,ROUNDUP(ABS('Charges variables (avancé)'!$G98-(AH746-'Charges variables (avancé)'!$F98*Commandes!AI$15))/'Charges variables (avancé)'!$H98,0)*'Charges variables (avancé)'!$H98,0)</f>
        <v>0</v>
      </c>
      <c r="AI759" s="368">
        <f>IF((AI746-'Charges variables (avancé)'!$F98*Commandes!AJ$15)&lt;'Charges variables (avancé)'!$G98,ROUNDUP(ABS('Charges variables (avancé)'!$G98-(AI746-'Charges variables (avancé)'!$F98*Commandes!AJ$15))/'Charges variables (avancé)'!$H98,0)*'Charges variables (avancé)'!$H98,0)</f>
        <v>0</v>
      </c>
      <c r="AJ759" s="368">
        <f>IF((AJ746-'Charges variables (avancé)'!$F98*Commandes!AK$15)&lt;'Charges variables (avancé)'!$G98,ROUNDUP(ABS('Charges variables (avancé)'!$G98-(AJ746-'Charges variables (avancé)'!$F98*Commandes!AK$15))/'Charges variables (avancé)'!$H98,0)*'Charges variables (avancé)'!$H98,0)</f>
        <v>0</v>
      </c>
      <c r="AK759" s="368">
        <f>IF((AK746-'Charges variables (avancé)'!$F98*Commandes!AL$15)&lt;'Charges variables (avancé)'!$G98,ROUNDUP(ABS('Charges variables (avancé)'!$G98-(AK746-'Charges variables (avancé)'!$F98*Commandes!AL$15))/'Charges variables (avancé)'!$H98,0)*'Charges variables (avancé)'!$H98,0)</f>
        <v>0</v>
      </c>
      <c r="AL759" s="368">
        <f>IF((AL746-'Charges variables (avancé)'!$F98*Commandes!AM$15)&lt;'Charges variables (avancé)'!$G98,ROUNDUP(ABS('Charges variables (avancé)'!$G98-(AL746-'Charges variables (avancé)'!$F98*Commandes!AM$15))/'Charges variables (avancé)'!$H98,0)*'Charges variables (avancé)'!$H98,0)</f>
        <v>0</v>
      </c>
      <c r="AM759" s="368">
        <f>IF((AM746-'Charges variables (avancé)'!$F98*Commandes!AN$15)&lt;'Charges variables (avancé)'!$G98,ROUNDUP(ABS('Charges variables (avancé)'!$G98-(AM746-'Charges variables (avancé)'!$F98*Commandes!AN$15))/'Charges variables (avancé)'!$H98,0)*'Charges variables (avancé)'!$H98,0)</f>
        <v>0</v>
      </c>
      <c r="AN759" s="368">
        <f>IF((AN746-'Charges variables (avancé)'!$F98*Commandes!AO$15)&lt;'Charges variables (avancé)'!$G98,ROUNDUP(ABS('Charges variables (avancé)'!$G98-(AN746-'Charges variables (avancé)'!$F98*Commandes!AO$15))/'Charges variables (avancé)'!$H98,0)*'Charges variables (avancé)'!$H98,0)</f>
        <v>0</v>
      </c>
      <c r="AO759" s="368">
        <f>IF((AO746-'Charges variables (avancé)'!$F98*Commandes!AP$15)&lt;'Charges variables (avancé)'!$G98,ROUNDUP(ABS('Charges variables (avancé)'!$G98-(AO746-'Charges variables (avancé)'!$F98*Commandes!AP$15))/'Charges variables (avancé)'!$H98,0)*'Charges variables (avancé)'!$H98,0)</f>
        <v>0</v>
      </c>
      <c r="AP759" s="368">
        <f>IF((AP746-'Charges variables (avancé)'!$F98*Commandes!AQ$15)&lt;'Charges variables (avancé)'!$G98,ROUNDUP(ABS('Charges variables (avancé)'!$G98-(AP746-'Charges variables (avancé)'!$F98*Commandes!AQ$15))/'Charges variables (avancé)'!$H98,0)*'Charges variables (avancé)'!$H98,0)</f>
        <v>0</v>
      </c>
      <c r="AQ759" s="368">
        <f>IF((AQ746-'Charges variables (avancé)'!$F98*Commandes!AR$15)&lt;'Charges variables (avancé)'!$G98,ROUNDUP(ABS('Charges variables (avancé)'!$G98-(AQ746-'Charges variables (avancé)'!$F98*Commandes!AR$15))/'Charges variables (avancé)'!$H98,0)*'Charges variables (avancé)'!$H98,0)</f>
        <v>0</v>
      </c>
      <c r="AR759" s="368">
        <f>IF((AR746-'Charges variables (avancé)'!$F98*Commandes!AS$15)&lt;'Charges variables (avancé)'!$G98,ROUNDUP(ABS('Charges variables (avancé)'!$G98-(AR746-'Charges variables (avancé)'!$F98*Commandes!AS$15))/'Charges variables (avancé)'!$H98,0)*'Charges variables (avancé)'!$H98,0)</f>
        <v>0</v>
      </c>
      <c r="AS759" s="368">
        <f>IF((AS746-'Charges variables (avancé)'!$F98*Commandes!AT$15)&lt;'Charges variables (avancé)'!$G98,ROUNDUP(ABS('Charges variables (avancé)'!$G98-(AS746-'Charges variables (avancé)'!$F98*Commandes!AT$15))/'Charges variables (avancé)'!$H98,0)*'Charges variables (avancé)'!$H98,0)</f>
        <v>0</v>
      </c>
      <c r="AT759" s="368">
        <f>IF((AT746-'Charges variables (avancé)'!$F98*Commandes!AU$15)&lt;'Charges variables (avancé)'!$G98,ROUNDUP(ABS('Charges variables (avancé)'!$G98-(AT746-'Charges variables (avancé)'!$F98*Commandes!AU$15))/'Charges variables (avancé)'!$H98,0)*'Charges variables (avancé)'!$H98,0)</f>
        <v>0</v>
      </c>
      <c r="AU759" s="368">
        <f>IF((AU746-'Charges variables (avancé)'!$F98*Commandes!AV$15)&lt;'Charges variables (avancé)'!$G98,ROUNDUP(ABS('Charges variables (avancé)'!$G98-(AU746-'Charges variables (avancé)'!$F98*Commandes!AV$15))/'Charges variables (avancé)'!$H98,0)*'Charges variables (avancé)'!$H98,0)</f>
        <v>0</v>
      </c>
      <c r="AV759" s="368">
        <f>IF((AV746-'Charges variables (avancé)'!$F98*Commandes!AW$15)&lt;'Charges variables (avancé)'!$G98,ROUNDUP(ABS('Charges variables (avancé)'!$G98-(AV746-'Charges variables (avancé)'!$F98*Commandes!AW$15))/'Charges variables (avancé)'!$H98,0)*'Charges variables (avancé)'!$H98,0)</f>
        <v>0</v>
      </c>
      <c r="AW759" s="368">
        <f>IF((AW746-'Charges variables (avancé)'!$F98*Commandes!AX$15)&lt;'Charges variables (avancé)'!$G98,ROUNDUP(ABS('Charges variables (avancé)'!$G98-(AW746-'Charges variables (avancé)'!$F98*Commandes!AX$15))/'Charges variables (avancé)'!$H98,0)*'Charges variables (avancé)'!$H98,0)</f>
        <v>0</v>
      </c>
      <c r="AX759" s="368">
        <f>IF((AX746-'Charges variables (avancé)'!$F98*Commandes!AY$15)&lt;'Charges variables (avancé)'!$G98,ROUNDUP(ABS('Charges variables (avancé)'!$G98-(AX746-'Charges variables (avancé)'!$F98*Commandes!AY$15))/'Charges variables (avancé)'!$H98,0)*'Charges variables (avancé)'!$H98,0)</f>
        <v>0</v>
      </c>
      <c r="AY759" s="368">
        <f>IF((AY746-'Charges variables (avancé)'!$F98*Commandes!AZ$15)&lt;'Charges variables (avancé)'!$G98,ROUNDUP(ABS('Charges variables (avancé)'!$G98-(AY746-'Charges variables (avancé)'!$F98*Commandes!AZ$15))/'Charges variables (avancé)'!$H98,0)*'Charges variables (avancé)'!$H98,0)</f>
        <v>0</v>
      </c>
      <c r="AZ759" s="368">
        <f>IF((AZ746-'Charges variables (avancé)'!$F98*Commandes!BA$15)&lt;'Charges variables (avancé)'!$G98,ROUNDUP(ABS('Charges variables (avancé)'!$G98-(AZ746-'Charges variables (avancé)'!$F98*Commandes!BA$15))/'Charges variables (avancé)'!$H98,0)*'Charges variables (avancé)'!$H98,0)</f>
        <v>0</v>
      </c>
      <c r="BA759" s="368">
        <f>IF((BA746-'Charges variables (avancé)'!$F98*Commandes!BB$15)&lt;'Charges variables (avancé)'!$G98,ROUNDUP(ABS('Charges variables (avancé)'!$G98-(BA746-'Charges variables (avancé)'!$F98*Commandes!BB$15))/'Charges variables (avancé)'!$H98,0)*'Charges variables (avancé)'!$H98,0)</f>
        <v>0</v>
      </c>
      <c r="BB759" s="368">
        <f>IF((BB746-'Charges variables (avancé)'!$F98*Commandes!BC$15)&lt;'Charges variables (avancé)'!$G98,ROUNDUP(ABS('Charges variables (avancé)'!$G98-(BB746-'Charges variables (avancé)'!$F98*Commandes!BC$15))/'Charges variables (avancé)'!$H98,0)*'Charges variables (avancé)'!$H98,0)</f>
        <v>0</v>
      </c>
      <c r="BC759" s="368">
        <f>IF((BC746-'Charges variables (avancé)'!$F98*Commandes!BD$15)&lt;'Charges variables (avancé)'!$G98,ROUNDUP(ABS('Charges variables (avancé)'!$G98-(BC746-'Charges variables (avancé)'!$F98*Commandes!BD$15))/'Charges variables (avancé)'!$H98,0)*'Charges variables (avancé)'!$H98,0)</f>
        <v>0</v>
      </c>
      <c r="BD759" s="368">
        <f>IF((BD746-'Charges variables (avancé)'!$F98*Commandes!BE$15)&lt;'Charges variables (avancé)'!$G98,ROUNDUP(ABS('Charges variables (avancé)'!$G98-(BD746-'Charges variables (avancé)'!$F98*Commandes!BE$15))/'Charges variables (avancé)'!$H98,0)*'Charges variables (avancé)'!$H98,0)</f>
        <v>0</v>
      </c>
      <c r="BE759" s="368">
        <f>IF((BE746-'Charges variables (avancé)'!$F98*Commandes!BF$15)&lt;'Charges variables (avancé)'!$G98,ROUNDUP(ABS('Charges variables (avancé)'!$G98-(BE746-'Charges variables (avancé)'!$F98*Commandes!BF$15))/'Charges variables (avancé)'!$H98,0)*'Charges variables (avancé)'!$H98,0)</f>
        <v>0</v>
      </c>
      <c r="BF759" s="368">
        <f>IF((BF746-'Charges variables (avancé)'!$F98*Commandes!BG$15)&lt;'Charges variables (avancé)'!$G98,ROUNDUP(ABS('Charges variables (avancé)'!$G98-(BF746-'Charges variables (avancé)'!$F98*Commandes!BG$15))/'Charges variables (avancé)'!$H98,0)*'Charges variables (avancé)'!$H98,0)</f>
        <v>0</v>
      </c>
      <c r="BG759" s="368">
        <f>IF((BG746-'Charges variables (avancé)'!$F98*Commandes!BH$15)&lt;'Charges variables (avancé)'!$G98,ROUNDUP(ABS('Charges variables (avancé)'!$G98-(BG746-'Charges variables (avancé)'!$F98*Commandes!BH$15))/'Charges variables (avancé)'!$H98,0)*'Charges variables (avancé)'!$H98,0)</f>
        <v>0</v>
      </c>
      <c r="BH759" s="368">
        <f>IF((BH746-'Charges variables (avancé)'!$F98*Commandes!BI$15)&lt;'Charges variables (avancé)'!$G98,ROUNDUP(ABS('Charges variables (avancé)'!$G98-(BH746-'Charges variables (avancé)'!$F98*Commandes!BI$15))/'Charges variables (avancé)'!$H98,0)*'Charges variables (avancé)'!$H98,0)</f>
        <v>0</v>
      </c>
      <c r="BI759" s="368">
        <f>IF((BI746-'Charges variables (avancé)'!$F98*Commandes!BJ$15)&lt;'Charges variables (avancé)'!$G98,ROUNDUP(ABS('Charges variables (avancé)'!$G98-(BI746-'Charges variables (avancé)'!$F98*Commandes!BJ$15))/'Charges variables (avancé)'!$H98,0)*'Charges variables (avancé)'!$H98,0)</f>
        <v>0</v>
      </c>
      <c r="BJ759" s="368">
        <f>IF((BJ746-'Charges variables (avancé)'!$F98*Commandes!BK$15)&lt;'Charges variables (avancé)'!$G98,ROUNDUP(ABS('Charges variables (avancé)'!$G98-(BJ746-'Charges variables (avancé)'!$F98*Commandes!BK$15))/'Charges variables (avancé)'!$H98,0)*'Charges variables (avancé)'!$H98,0)</f>
        <v>0</v>
      </c>
    </row>
    <row r="760" spans="2:62" ht="15" customHeight="1">
      <c r="B760" s="366">
        <f>'Charges variables (avancé)'!$C$99</f>
        <v>0</v>
      </c>
      <c r="C760" s="368">
        <f>IF((C747-'Charges variables (avancé)'!$F99*Commandes!D$15)&lt;'Charges variables (avancé)'!$G99,ROUNDUP(ABS('Charges variables (avancé)'!$G99-(C747-'Charges variables (avancé)'!$F99*Commandes!D$15))/'Charges variables (avancé)'!$H99,0)*'Charges variables (avancé)'!$H99,0)</f>
        <v>0</v>
      </c>
      <c r="D760" s="368">
        <f>IF((D747-'Charges variables (avancé)'!$F99*Commandes!E$15)&lt;'Charges variables (avancé)'!$G99,ROUNDUP(ABS('Charges variables (avancé)'!$G99-(D747-'Charges variables (avancé)'!$F99*Commandes!E$15))/'Charges variables (avancé)'!$H99,0)*'Charges variables (avancé)'!$H99,0)</f>
        <v>0</v>
      </c>
      <c r="E760" s="368">
        <f>IF((E747-'Charges variables (avancé)'!$F99*Commandes!F$15)&lt;'Charges variables (avancé)'!$G99,ROUNDUP(ABS('Charges variables (avancé)'!$G99-(E747-'Charges variables (avancé)'!$F99*Commandes!F$15))/'Charges variables (avancé)'!$H99,0)*'Charges variables (avancé)'!$H99,0)</f>
        <v>0</v>
      </c>
      <c r="F760" s="368">
        <f>IF((F747-'Charges variables (avancé)'!$F99*Commandes!G$15)&lt;'Charges variables (avancé)'!$G99,ROUNDUP(ABS('Charges variables (avancé)'!$G99-(F747-'Charges variables (avancé)'!$F99*Commandes!G$15))/'Charges variables (avancé)'!$H99,0)*'Charges variables (avancé)'!$H99,0)</f>
        <v>0</v>
      </c>
      <c r="G760" s="368">
        <f>IF((G747-'Charges variables (avancé)'!$F99*Commandes!H$15)&lt;'Charges variables (avancé)'!$G99,ROUNDUP(ABS('Charges variables (avancé)'!$G99-(G747-'Charges variables (avancé)'!$F99*Commandes!H$15))/'Charges variables (avancé)'!$H99,0)*'Charges variables (avancé)'!$H99,0)</f>
        <v>0</v>
      </c>
      <c r="H760" s="368">
        <f>IF((H747-'Charges variables (avancé)'!$F99*Commandes!I$15)&lt;'Charges variables (avancé)'!$G99,ROUNDUP(ABS('Charges variables (avancé)'!$G99-(H747-'Charges variables (avancé)'!$F99*Commandes!I$15))/'Charges variables (avancé)'!$H99,0)*'Charges variables (avancé)'!$H99,0)</f>
        <v>0</v>
      </c>
      <c r="I760" s="368">
        <f>IF((I747-'Charges variables (avancé)'!$F99*Commandes!J$15)&lt;'Charges variables (avancé)'!$G99,ROUNDUP(ABS('Charges variables (avancé)'!$G99-(I747-'Charges variables (avancé)'!$F99*Commandes!J$15))/'Charges variables (avancé)'!$H99,0)*'Charges variables (avancé)'!$H99,0)</f>
        <v>0</v>
      </c>
      <c r="J760" s="368">
        <f>IF((J747-'Charges variables (avancé)'!$F99*Commandes!K$15)&lt;'Charges variables (avancé)'!$G99,ROUNDUP(ABS('Charges variables (avancé)'!$G99-(J747-'Charges variables (avancé)'!$F99*Commandes!K$15))/'Charges variables (avancé)'!$H99,0)*'Charges variables (avancé)'!$H99,0)</f>
        <v>0</v>
      </c>
      <c r="K760" s="368">
        <f>IF((K747-'Charges variables (avancé)'!$F99*Commandes!L$15)&lt;'Charges variables (avancé)'!$G99,ROUNDUP(ABS('Charges variables (avancé)'!$G99-(K747-'Charges variables (avancé)'!$F99*Commandes!L$15))/'Charges variables (avancé)'!$H99,0)*'Charges variables (avancé)'!$H99,0)</f>
        <v>0</v>
      </c>
      <c r="L760" s="368">
        <f>IF((L747-'Charges variables (avancé)'!$F99*Commandes!M$15)&lt;'Charges variables (avancé)'!$G99,ROUNDUP(ABS('Charges variables (avancé)'!$G99-(L747-'Charges variables (avancé)'!$F99*Commandes!M$15))/'Charges variables (avancé)'!$H99,0)*'Charges variables (avancé)'!$H99,0)</f>
        <v>0</v>
      </c>
      <c r="M760" s="368">
        <f>IF((M747-'Charges variables (avancé)'!$F99*Commandes!N$15)&lt;'Charges variables (avancé)'!$G99,ROUNDUP(ABS('Charges variables (avancé)'!$G99-(M747-'Charges variables (avancé)'!$F99*Commandes!N$15))/'Charges variables (avancé)'!$H99,0)*'Charges variables (avancé)'!$H99,0)</f>
        <v>0</v>
      </c>
      <c r="N760" s="368">
        <f>IF((N747-'Charges variables (avancé)'!$F99*Commandes!O$15)&lt;'Charges variables (avancé)'!$G99,ROUNDUP(ABS('Charges variables (avancé)'!$G99-(N747-'Charges variables (avancé)'!$F99*Commandes!O$15))/'Charges variables (avancé)'!$H99,0)*'Charges variables (avancé)'!$H99,0)</f>
        <v>0</v>
      </c>
      <c r="O760" s="368">
        <f>IF((O747-'Charges variables (avancé)'!$F99*Commandes!P$15)&lt;'Charges variables (avancé)'!$G99,ROUNDUP(ABS('Charges variables (avancé)'!$G99-(O747-'Charges variables (avancé)'!$F99*Commandes!P$15))/'Charges variables (avancé)'!$H99,0)*'Charges variables (avancé)'!$H99,0)</f>
        <v>0</v>
      </c>
      <c r="P760" s="368">
        <f>IF((P747-'Charges variables (avancé)'!$F99*Commandes!Q$15)&lt;'Charges variables (avancé)'!$G99,ROUNDUP(ABS('Charges variables (avancé)'!$G99-(P747-'Charges variables (avancé)'!$F99*Commandes!Q$15))/'Charges variables (avancé)'!$H99,0)*'Charges variables (avancé)'!$H99,0)</f>
        <v>0</v>
      </c>
      <c r="Q760" s="368">
        <f>IF((Q747-'Charges variables (avancé)'!$F99*Commandes!R$15)&lt;'Charges variables (avancé)'!$G99,ROUNDUP(ABS('Charges variables (avancé)'!$G99-(Q747-'Charges variables (avancé)'!$F99*Commandes!R$15))/'Charges variables (avancé)'!$H99,0)*'Charges variables (avancé)'!$H99,0)</f>
        <v>0</v>
      </c>
      <c r="R760" s="368">
        <f>IF((R747-'Charges variables (avancé)'!$F99*Commandes!S$15)&lt;'Charges variables (avancé)'!$G99,ROUNDUP(ABS('Charges variables (avancé)'!$G99-(R747-'Charges variables (avancé)'!$F99*Commandes!S$15))/'Charges variables (avancé)'!$H99,0)*'Charges variables (avancé)'!$H99,0)</f>
        <v>0</v>
      </c>
      <c r="S760" s="368">
        <f>IF((S747-'Charges variables (avancé)'!$F99*Commandes!T$15)&lt;'Charges variables (avancé)'!$G99,ROUNDUP(ABS('Charges variables (avancé)'!$G99-(S747-'Charges variables (avancé)'!$F99*Commandes!T$15))/'Charges variables (avancé)'!$H99,0)*'Charges variables (avancé)'!$H99,0)</f>
        <v>0</v>
      </c>
      <c r="T760" s="368">
        <f>IF((T747-'Charges variables (avancé)'!$F99*Commandes!U$15)&lt;'Charges variables (avancé)'!$G99,ROUNDUP(ABS('Charges variables (avancé)'!$G99-(T747-'Charges variables (avancé)'!$F99*Commandes!U$15))/'Charges variables (avancé)'!$H99,0)*'Charges variables (avancé)'!$H99,0)</f>
        <v>0</v>
      </c>
      <c r="U760" s="368">
        <f>IF((U747-'Charges variables (avancé)'!$F99*Commandes!V$15)&lt;'Charges variables (avancé)'!$G99,ROUNDUP(ABS('Charges variables (avancé)'!$G99-(U747-'Charges variables (avancé)'!$F99*Commandes!V$15))/'Charges variables (avancé)'!$H99,0)*'Charges variables (avancé)'!$H99,0)</f>
        <v>0</v>
      </c>
      <c r="V760" s="368">
        <f>IF((V747-'Charges variables (avancé)'!$F99*Commandes!W$15)&lt;'Charges variables (avancé)'!$G99,ROUNDUP(ABS('Charges variables (avancé)'!$G99-(V747-'Charges variables (avancé)'!$F99*Commandes!W$15))/'Charges variables (avancé)'!$H99,0)*'Charges variables (avancé)'!$H99,0)</f>
        <v>0</v>
      </c>
      <c r="W760" s="368">
        <f>IF((W747-'Charges variables (avancé)'!$F99*Commandes!X$15)&lt;'Charges variables (avancé)'!$G99,ROUNDUP(ABS('Charges variables (avancé)'!$G99-(W747-'Charges variables (avancé)'!$F99*Commandes!X$15))/'Charges variables (avancé)'!$H99,0)*'Charges variables (avancé)'!$H99,0)</f>
        <v>0</v>
      </c>
      <c r="X760" s="368">
        <f>IF((X747-'Charges variables (avancé)'!$F99*Commandes!Y$15)&lt;'Charges variables (avancé)'!$G99,ROUNDUP(ABS('Charges variables (avancé)'!$G99-(X747-'Charges variables (avancé)'!$F99*Commandes!Y$15))/'Charges variables (avancé)'!$H99,0)*'Charges variables (avancé)'!$H99,0)</f>
        <v>0</v>
      </c>
      <c r="Y760" s="368">
        <f>IF((Y747-'Charges variables (avancé)'!$F99*Commandes!Z$15)&lt;'Charges variables (avancé)'!$G99,ROUNDUP(ABS('Charges variables (avancé)'!$G99-(Y747-'Charges variables (avancé)'!$F99*Commandes!Z$15))/'Charges variables (avancé)'!$H99,0)*'Charges variables (avancé)'!$H99,0)</f>
        <v>0</v>
      </c>
      <c r="Z760" s="368">
        <f>IF((Z747-'Charges variables (avancé)'!$F99*Commandes!AA$15)&lt;'Charges variables (avancé)'!$G99,ROUNDUP(ABS('Charges variables (avancé)'!$G99-(Z747-'Charges variables (avancé)'!$F99*Commandes!AA$15))/'Charges variables (avancé)'!$H99,0)*'Charges variables (avancé)'!$H99,0)</f>
        <v>0</v>
      </c>
      <c r="AA760" s="368">
        <f>IF((AA747-'Charges variables (avancé)'!$F99*Commandes!AB$15)&lt;'Charges variables (avancé)'!$G99,ROUNDUP(ABS('Charges variables (avancé)'!$G99-(AA747-'Charges variables (avancé)'!$F99*Commandes!AB$15))/'Charges variables (avancé)'!$H99,0)*'Charges variables (avancé)'!$H99,0)</f>
        <v>0</v>
      </c>
      <c r="AB760" s="368">
        <f>IF((AB747-'Charges variables (avancé)'!$F99*Commandes!AC$15)&lt;'Charges variables (avancé)'!$G99,ROUNDUP(ABS('Charges variables (avancé)'!$G99-(AB747-'Charges variables (avancé)'!$F99*Commandes!AC$15))/'Charges variables (avancé)'!$H99,0)*'Charges variables (avancé)'!$H99,0)</f>
        <v>0</v>
      </c>
      <c r="AC760" s="368">
        <f>IF((AC747-'Charges variables (avancé)'!$F99*Commandes!AD$15)&lt;'Charges variables (avancé)'!$G99,ROUNDUP(ABS('Charges variables (avancé)'!$G99-(AC747-'Charges variables (avancé)'!$F99*Commandes!AD$15))/'Charges variables (avancé)'!$H99,0)*'Charges variables (avancé)'!$H99,0)</f>
        <v>0</v>
      </c>
      <c r="AD760" s="368">
        <f>IF((AD747-'Charges variables (avancé)'!$F99*Commandes!AE$15)&lt;'Charges variables (avancé)'!$G99,ROUNDUP(ABS('Charges variables (avancé)'!$G99-(AD747-'Charges variables (avancé)'!$F99*Commandes!AE$15))/'Charges variables (avancé)'!$H99,0)*'Charges variables (avancé)'!$H99,0)</f>
        <v>0</v>
      </c>
      <c r="AE760" s="368">
        <f>IF((AE747-'Charges variables (avancé)'!$F99*Commandes!AF$15)&lt;'Charges variables (avancé)'!$G99,ROUNDUP(ABS('Charges variables (avancé)'!$G99-(AE747-'Charges variables (avancé)'!$F99*Commandes!AF$15))/'Charges variables (avancé)'!$H99,0)*'Charges variables (avancé)'!$H99,0)</f>
        <v>0</v>
      </c>
      <c r="AF760" s="368">
        <f>IF((AF747-'Charges variables (avancé)'!$F99*Commandes!AG$15)&lt;'Charges variables (avancé)'!$G99,ROUNDUP(ABS('Charges variables (avancé)'!$G99-(AF747-'Charges variables (avancé)'!$F99*Commandes!AG$15))/'Charges variables (avancé)'!$H99,0)*'Charges variables (avancé)'!$H99,0)</f>
        <v>0</v>
      </c>
      <c r="AG760" s="368">
        <f>IF((AG747-'Charges variables (avancé)'!$F99*Commandes!AH$15)&lt;'Charges variables (avancé)'!$G99,ROUNDUP(ABS('Charges variables (avancé)'!$G99-(AG747-'Charges variables (avancé)'!$F99*Commandes!AH$15))/'Charges variables (avancé)'!$H99,0)*'Charges variables (avancé)'!$H99,0)</f>
        <v>0</v>
      </c>
      <c r="AH760" s="368">
        <f>IF((AH747-'Charges variables (avancé)'!$F99*Commandes!AI$15)&lt;'Charges variables (avancé)'!$G99,ROUNDUP(ABS('Charges variables (avancé)'!$G99-(AH747-'Charges variables (avancé)'!$F99*Commandes!AI$15))/'Charges variables (avancé)'!$H99,0)*'Charges variables (avancé)'!$H99,0)</f>
        <v>0</v>
      </c>
      <c r="AI760" s="368">
        <f>IF((AI747-'Charges variables (avancé)'!$F99*Commandes!AJ$15)&lt;'Charges variables (avancé)'!$G99,ROUNDUP(ABS('Charges variables (avancé)'!$G99-(AI747-'Charges variables (avancé)'!$F99*Commandes!AJ$15))/'Charges variables (avancé)'!$H99,0)*'Charges variables (avancé)'!$H99,0)</f>
        <v>0</v>
      </c>
      <c r="AJ760" s="368">
        <f>IF((AJ747-'Charges variables (avancé)'!$F99*Commandes!AK$15)&lt;'Charges variables (avancé)'!$G99,ROUNDUP(ABS('Charges variables (avancé)'!$G99-(AJ747-'Charges variables (avancé)'!$F99*Commandes!AK$15))/'Charges variables (avancé)'!$H99,0)*'Charges variables (avancé)'!$H99,0)</f>
        <v>0</v>
      </c>
      <c r="AK760" s="368">
        <f>IF((AK747-'Charges variables (avancé)'!$F99*Commandes!AL$15)&lt;'Charges variables (avancé)'!$G99,ROUNDUP(ABS('Charges variables (avancé)'!$G99-(AK747-'Charges variables (avancé)'!$F99*Commandes!AL$15))/'Charges variables (avancé)'!$H99,0)*'Charges variables (avancé)'!$H99,0)</f>
        <v>0</v>
      </c>
      <c r="AL760" s="368">
        <f>IF((AL747-'Charges variables (avancé)'!$F99*Commandes!AM$15)&lt;'Charges variables (avancé)'!$G99,ROUNDUP(ABS('Charges variables (avancé)'!$G99-(AL747-'Charges variables (avancé)'!$F99*Commandes!AM$15))/'Charges variables (avancé)'!$H99,0)*'Charges variables (avancé)'!$H99,0)</f>
        <v>0</v>
      </c>
      <c r="AM760" s="368">
        <f>IF((AM747-'Charges variables (avancé)'!$F99*Commandes!AN$15)&lt;'Charges variables (avancé)'!$G99,ROUNDUP(ABS('Charges variables (avancé)'!$G99-(AM747-'Charges variables (avancé)'!$F99*Commandes!AN$15))/'Charges variables (avancé)'!$H99,0)*'Charges variables (avancé)'!$H99,0)</f>
        <v>0</v>
      </c>
      <c r="AN760" s="368">
        <f>IF((AN747-'Charges variables (avancé)'!$F99*Commandes!AO$15)&lt;'Charges variables (avancé)'!$G99,ROUNDUP(ABS('Charges variables (avancé)'!$G99-(AN747-'Charges variables (avancé)'!$F99*Commandes!AO$15))/'Charges variables (avancé)'!$H99,0)*'Charges variables (avancé)'!$H99,0)</f>
        <v>0</v>
      </c>
      <c r="AO760" s="368">
        <f>IF((AO747-'Charges variables (avancé)'!$F99*Commandes!AP$15)&lt;'Charges variables (avancé)'!$G99,ROUNDUP(ABS('Charges variables (avancé)'!$G99-(AO747-'Charges variables (avancé)'!$F99*Commandes!AP$15))/'Charges variables (avancé)'!$H99,0)*'Charges variables (avancé)'!$H99,0)</f>
        <v>0</v>
      </c>
      <c r="AP760" s="368">
        <f>IF((AP747-'Charges variables (avancé)'!$F99*Commandes!AQ$15)&lt;'Charges variables (avancé)'!$G99,ROUNDUP(ABS('Charges variables (avancé)'!$G99-(AP747-'Charges variables (avancé)'!$F99*Commandes!AQ$15))/'Charges variables (avancé)'!$H99,0)*'Charges variables (avancé)'!$H99,0)</f>
        <v>0</v>
      </c>
      <c r="AQ760" s="368">
        <f>IF((AQ747-'Charges variables (avancé)'!$F99*Commandes!AR$15)&lt;'Charges variables (avancé)'!$G99,ROUNDUP(ABS('Charges variables (avancé)'!$G99-(AQ747-'Charges variables (avancé)'!$F99*Commandes!AR$15))/'Charges variables (avancé)'!$H99,0)*'Charges variables (avancé)'!$H99,0)</f>
        <v>0</v>
      </c>
      <c r="AR760" s="368">
        <f>IF((AR747-'Charges variables (avancé)'!$F99*Commandes!AS$15)&lt;'Charges variables (avancé)'!$G99,ROUNDUP(ABS('Charges variables (avancé)'!$G99-(AR747-'Charges variables (avancé)'!$F99*Commandes!AS$15))/'Charges variables (avancé)'!$H99,0)*'Charges variables (avancé)'!$H99,0)</f>
        <v>0</v>
      </c>
      <c r="AS760" s="368">
        <f>IF((AS747-'Charges variables (avancé)'!$F99*Commandes!AT$15)&lt;'Charges variables (avancé)'!$G99,ROUNDUP(ABS('Charges variables (avancé)'!$G99-(AS747-'Charges variables (avancé)'!$F99*Commandes!AT$15))/'Charges variables (avancé)'!$H99,0)*'Charges variables (avancé)'!$H99,0)</f>
        <v>0</v>
      </c>
      <c r="AT760" s="368">
        <f>IF((AT747-'Charges variables (avancé)'!$F99*Commandes!AU$15)&lt;'Charges variables (avancé)'!$G99,ROUNDUP(ABS('Charges variables (avancé)'!$G99-(AT747-'Charges variables (avancé)'!$F99*Commandes!AU$15))/'Charges variables (avancé)'!$H99,0)*'Charges variables (avancé)'!$H99,0)</f>
        <v>0</v>
      </c>
      <c r="AU760" s="368">
        <f>IF((AU747-'Charges variables (avancé)'!$F99*Commandes!AV$15)&lt;'Charges variables (avancé)'!$G99,ROUNDUP(ABS('Charges variables (avancé)'!$G99-(AU747-'Charges variables (avancé)'!$F99*Commandes!AV$15))/'Charges variables (avancé)'!$H99,0)*'Charges variables (avancé)'!$H99,0)</f>
        <v>0</v>
      </c>
      <c r="AV760" s="368">
        <f>IF((AV747-'Charges variables (avancé)'!$F99*Commandes!AW$15)&lt;'Charges variables (avancé)'!$G99,ROUNDUP(ABS('Charges variables (avancé)'!$G99-(AV747-'Charges variables (avancé)'!$F99*Commandes!AW$15))/'Charges variables (avancé)'!$H99,0)*'Charges variables (avancé)'!$H99,0)</f>
        <v>0</v>
      </c>
      <c r="AW760" s="368">
        <f>IF((AW747-'Charges variables (avancé)'!$F99*Commandes!AX$15)&lt;'Charges variables (avancé)'!$G99,ROUNDUP(ABS('Charges variables (avancé)'!$G99-(AW747-'Charges variables (avancé)'!$F99*Commandes!AX$15))/'Charges variables (avancé)'!$H99,0)*'Charges variables (avancé)'!$H99,0)</f>
        <v>0</v>
      </c>
      <c r="AX760" s="368">
        <f>IF((AX747-'Charges variables (avancé)'!$F99*Commandes!AY$15)&lt;'Charges variables (avancé)'!$G99,ROUNDUP(ABS('Charges variables (avancé)'!$G99-(AX747-'Charges variables (avancé)'!$F99*Commandes!AY$15))/'Charges variables (avancé)'!$H99,0)*'Charges variables (avancé)'!$H99,0)</f>
        <v>0</v>
      </c>
      <c r="AY760" s="368">
        <f>IF((AY747-'Charges variables (avancé)'!$F99*Commandes!AZ$15)&lt;'Charges variables (avancé)'!$G99,ROUNDUP(ABS('Charges variables (avancé)'!$G99-(AY747-'Charges variables (avancé)'!$F99*Commandes!AZ$15))/'Charges variables (avancé)'!$H99,0)*'Charges variables (avancé)'!$H99,0)</f>
        <v>0</v>
      </c>
      <c r="AZ760" s="368">
        <f>IF((AZ747-'Charges variables (avancé)'!$F99*Commandes!BA$15)&lt;'Charges variables (avancé)'!$G99,ROUNDUP(ABS('Charges variables (avancé)'!$G99-(AZ747-'Charges variables (avancé)'!$F99*Commandes!BA$15))/'Charges variables (avancé)'!$H99,0)*'Charges variables (avancé)'!$H99,0)</f>
        <v>0</v>
      </c>
      <c r="BA760" s="368">
        <f>IF((BA747-'Charges variables (avancé)'!$F99*Commandes!BB$15)&lt;'Charges variables (avancé)'!$G99,ROUNDUP(ABS('Charges variables (avancé)'!$G99-(BA747-'Charges variables (avancé)'!$F99*Commandes!BB$15))/'Charges variables (avancé)'!$H99,0)*'Charges variables (avancé)'!$H99,0)</f>
        <v>0</v>
      </c>
      <c r="BB760" s="368">
        <f>IF((BB747-'Charges variables (avancé)'!$F99*Commandes!BC$15)&lt;'Charges variables (avancé)'!$G99,ROUNDUP(ABS('Charges variables (avancé)'!$G99-(BB747-'Charges variables (avancé)'!$F99*Commandes!BC$15))/'Charges variables (avancé)'!$H99,0)*'Charges variables (avancé)'!$H99,0)</f>
        <v>0</v>
      </c>
      <c r="BC760" s="368">
        <f>IF((BC747-'Charges variables (avancé)'!$F99*Commandes!BD$15)&lt;'Charges variables (avancé)'!$G99,ROUNDUP(ABS('Charges variables (avancé)'!$G99-(BC747-'Charges variables (avancé)'!$F99*Commandes!BD$15))/'Charges variables (avancé)'!$H99,0)*'Charges variables (avancé)'!$H99,0)</f>
        <v>0</v>
      </c>
      <c r="BD760" s="368">
        <f>IF((BD747-'Charges variables (avancé)'!$F99*Commandes!BE$15)&lt;'Charges variables (avancé)'!$G99,ROUNDUP(ABS('Charges variables (avancé)'!$G99-(BD747-'Charges variables (avancé)'!$F99*Commandes!BE$15))/'Charges variables (avancé)'!$H99,0)*'Charges variables (avancé)'!$H99,0)</f>
        <v>0</v>
      </c>
      <c r="BE760" s="368">
        <f>IF((BE747-'Charges variables (avancé)'!$F99*Commandes!BF$15)&lt;'Charges variables (avancé)'!$G99,ROUNDUP(ABS('Charges variables (avancé)'!$G99-(BE747-'Charges variables (avancé)'!$F99*Commandes!BF$15))/'Charges variables (avancé)'!$H99,0)*'Charges variables (avancé)'!$H99,0)</f>
        <v>0</v>
      </c>
      <c r="BF760" s="368">
        <f>IF((BF747-'Charges variables (avancé)'!$F99*Commandes!BG$15)&lt;'Charges variables (avancé)'!$G99,ROUNDUP(ABS('Charges variables (avancé)'!$G99-(BF747-'Charges variables (avancé)'!$F99*Commandes!BG$15))/'Charges variables (avancé)'!$H99,0)*'Charges variables (avancé)'!$H99,0)</f>
        <v>0</v>
      </c>
      <c r="BG760" s="368">
        <f>IF((BG747-'Charges variables (avancé)'!$F99*Commandes!BH$15)&lt;'Charges variables (avancé)'!$G99,ROUNDUP(ABS('Charges variables (avancé)'!$G99-(BG747-'Charges variables (avancé)'!$F99*Commandes!BH$15))/'Charges variables (avancé)'!$H99,0)*'Charges variables (avancé)'!$H99,0)</f>
        <v>0</v>
      </c>
      <c r="BH760" s="368">
        <f>IF((BH747-'Charges variables (avancé)'!$F99*Commandes!BI$15)&lt;'Charges variables (avancé)'!$G99,ROUNDUP(ABS('Charges variables (avancé)'!$G99-(BH747-'Charges variables (avancé)'!$F99*Commandes!BI$15))/'Charges variables (avancé)'!$H99,0)*'Charges variables (avancé)'!$H99,0)</f>
        <v>0</v>
      </c>
      <c r="BI760" s="368">
        <f>IF((BI747-'Charges variables (avancé)'!$F99*Commandes!BJ$15)&lt;'Charges variables (avancé)'!$G99,ROUNDUP(ABS('Charges variables (avancé)'!$G99-(BI747-'Charges variables (avancé)'!$F99*Commandes!BJ$15))/'Charges variables (avancé)'!$H99,0)*'Charges variables (avancé)'!$H99,0)</f>
        <v>0</v>
      </c>
      <c r="BJ760" s="368">
        <f>IF((BJ747-'Charges variables (avancé)'!$F99*Commandes!BK$15)&lt;'Charges variables (avancé)'!$G99,ROUNDUP(ABS('Charges variables (avancé)'!$G99-(BJ747-'Charges variables (avancé)'!$F99*Commandes!BK$15))/'Charges variables (avancé)'!$H99,0)*'Charges variables (avancé)'!$H99,0)</f>
        <v>0</v>
      </c>
    </row>
    <row r="761" spans="2:62" ht="15" customHeight="1">
      <c r="B761" s="366">
        <f>'Charges variables (avancé)'!$C$100</f>
        <v>0</v>
      </c>
      <c r="C761" s="368">
        <f>IF((C748-'Charges variables (avancé)'!$F100*Commandes!D$15)&lt;'Charges variables (avancé)'!$G100,ROUNDUP(ABS('Charges variables (avancé)'!$G100-(C748-'Charges variables (avancé)'!$F100*Commandes!D$15))/'Charges variables (avancé)'!$H100,0)*'Charges variables (avancé)'!$H100,0)</f>
        <v>0</v>
      </c>
      <c r="D761" s="368">
        <f>IF((D748-'Charges variables (avancé)'!$F100*Commandes!E$15)&lt;'Charges variables (avancé)'!$G100,ROUNDUP(ABS('Charges variables (avancé)'!$G100-(D748-'Charges variables (avancé)'!$F100*Commandes!E$15))/'Charges variables (avancé)'!$H100,0)*'Charges variables (avancé)'!$H100,0)</f>
        <v>0</v>
      </c>
      <c r="E761" s="368">
        <f>IF((E748-'Charges variables (avancé)'!$F100*Commandes!F$15)&lt;'Charges variables (avancé)'!$G100,ROUNDUP(ABS('Charges variables (avancé)'!$G100-(E748-'Charges variables (avancé)'!$F100*Commandes!F$15))/'Charges variables (avancé)'!$H100,0)*'Charges variables (avancé)'!$H100,0)</f>
        <v>0</v>
      </c>
      <c r="F761" s="368">
        <f>IF((F748-'Charges variables (avancé)'!$F100*Commandes!G$15)&lt;'Charges variables (avancé)'!$G100,ROUNDUP(ABS('Charges variables (avancé)'!$G100-(F748-'Charges variables (avancé)'!$F100*Commandes!G$15))/'Charges variables (avancé)'!$H100,0)*'Charges variables (avancé)'!$H100,0)</f>
        <v>0</v>
      </c>
      <c r="G761" s="368">
        <f>IF((G748-'Charges variables (avancé)'!$F100*Commandes!H$15)&lt;'Charges variables (avancé)'!$G100,ROUNDUP(ABS('Charges variables (avancé)'!$G100-(G748-'Charges variables (avancé)'!$F100*Commandes!H$15))/'Charges variables (avancé)'!$H100,0)*'Charges variables (avancé)'!$H100,0)</f>
        <v>0</v>
      </c>
      <c r="H761" s="368">
        <f>IF((H748-'Charges variables (avancé)'!$F100*Commandes!I$15)&lt;'Charges variables (avancé)'!$G100,ROUNDUP(ABS('Charges variables (avancé)'!$G100-(H748-'Charges variables (avancé)'!$F100*Commandes!I$15))/'Charges variables (avancé)'!$H100,0)*'Charges variables (avancé)'!$H100,0)</f>
        <v>0</v>
      </c>
      <c r="I761" s="368">
        <f>IF((I748-'Charges variables (avancé)'!$F100*Commandes!J$15)&lt;'Charges variables (avancé)'!$G100,ROUNDUP(ABS('Charges variables (avancé)'!$G100-(I748-'Charges variables (avancé)'!$F100*Commandes!J$15))/'Charges variables (avancé)'!$H100,0)*'Charges variables (avancé)'!$H100,0)</f>
        <v>0</v>
      </c>
      <c r="J761" s="368">
        <f>IF((J748-'Charges variables (avancé)'!$F100*Commandes!K$15)&lt;'Charges variables (avancé)'!$G100,ROUNDUP(ABS('Charges variables (avancé)'!$G100-(J748-'Charges variables (avancé)'!$F100*Commandes!K$15))/'Charges variables (avancé)'!$H100,0)*'Charges variables (avancé)'!$H100,0)</f>
        <v>0</v>
      </c>
      <c r="K761" s="368">
        <f>IF((K748-'Charges variables (avancé)'!$F100*Commandes!L$15)&lt;'Charges variables (avancé)'!$G100,ROUNDUP(ABS('Charges variables (avancé)'!$G100-(K748-'Charges variables (avancé)'!$F100*Commandes!L$15))/'Charges variables (avancé)'!$H100,0)*'Charges variables (avancé)'!$H100,0)</f>
        <v>0</v>
      </c>
      <c r="L761" s="368">
        <f>IF((L748-'Charges variables (avancé)'!$F100*Commandes!M$15)&lt;'Charges variables (avancé)'!$G100,ROUNDUP(ABS('Charges variables (avancé)'!$G100-(L748-'Charges variables (avancé)'!$F100*Commandes!M$15))/'Charges variables (avancé)'!$H100,0)*'Charges variables (avancé)'!$H100,0)</f>
        <v>0</v>
      </c>
      <c r="M761" s="368">
        <f>IF((M748-'Charges variables (avancé)'!$F100*Commandes!N$15)&lt;'Charges variables (avancé)'!$G100,ROUNDUP(ABS('Charges variables (avancé)'!$G100-(M748-'Charges variables (avancé)'!$F100*Commandes!N$15))/'Charges variables (avancé)'!$H100,0)*'Charges variables (avancé)'!$H100,0)</f>
        <v>0</v>
      </c>
      <c r="N761" s="368">
        <f>IF((N748-'Charges variables (avancé)'!$F100*Commandes!O$15)&lt;'Charges variables (avancé)'!$G100,ROUNDUP(ABS('Charges variables (avancé)'!$G100-(N748-'Charges variables (avancé)'!$F100*Commandes!O$15))/'Charges variables (avancé)'!$H100,0)*'Charges variables (avancé)'!$H100,0)</f>
        <v>0</v>
      </c>
      <c r="O761" s="368">
        <f>IF((O748-'Charges variables (avancé)'!$F100*Commandes!P$15)&lt;'Charges variables (avancé)'!$G100,ROUNDUP(ABS('Charges variables (avancé)'!$G100-(O748-'Charges variables (avancé)'!$F100*Commandes!P$15))/'Charges variables (avancé)'!$H100,0)*'Charges variables (avancé)'!$H100,0)</f>
        <v>0</v>
      </c>
      <c r="P761" s="368">
        <f>IF((P748-'Charges variables (avancé)'!$F100*Commandes!Q$15)&lt;'Charges variables (avancé)'!$G100,ROUNDUP(ABS('Charges variables (avancé)'!$G100-(P748-'Charges variables (avancé)'!$F100*Commandes!Q$15))/'Charges variables (avancé)'!$H100,0)*'Charges variables (avancé)'!$H100,0)</f>
        <v>0</v>
      </c>
      <c r="Q761" s="368">
        <f>IF((Q748-'Charges variables (avancé)'!$F100*Commandes!R$15)&lt;'Charges variables (avancé)'!$G100,ROUNDUP(ABS('Charges variables (avancé)'!$G100-(Q748-'Charges variables (avancé)'!$F100*Commandes!R$15))/'Charges variables (avancé)'!$H100,0)*'Charges variables (avancé)'!$H100,0)</f>
        <v>0</v>
      </c>
      <c r="R761" s="368">
        <f>IF((R748-'Charges variables (avancé)'!$F100*Commandes!S$15)&lt;'Charges variables (avancé)'!$G100,ROUNDUP(ABS('Charges variables (avancé)'!$G100-(R748-'Charges variables (avancé)'!$F100*Commandes!S$15))/'Charges variables (avancé)'!$H100,0)*'Charges variables (avancé)'!$H100,0)</f>
        <v>0</v>
      </c>
      <c r="S761" s="368">
        <f>IF((S748-'Charges variables (avancé)'!$F100*Commandes!T$15)&lt;'Charges variables (avancé)'!$G100,ROUNDUP(ABS('Charges variables (avancé)'!$G100-(S748-'Charges variables (avancé)'!$F100*Commandes!T$15))/'Charges variables (avancé)'!$H100,0)*'Charges variables (avancé)'!$H100,0)</f>
        <v>0</v>
      </c>
      <c r="T761" s="368">
        <f>IF((T748-'Charges variables (avancé)'!$F100*Commandes!U$15)&lt;'Charges variables (avancé)'!$G100,ROUNDUP(ABS('Charges variables (avancé)'!$G100-(T748-'Charges variables (avancé)'!$F100*Commandes!U$15))/'Charges variables (avancé)'!$H100,0)*'Charges variables (avancé)'!$H100,0)</f>
        <v>0</v>
      </c>
      <c r="U761" s="368">
        <f>IF((U748-'Charges variables (avancé)'!$F100*Commandes!V$15)&lt;'Charges variables (avancé)'!$G100,ROUNDUP(ABS('Charges variables (avancé)'!$G100-(U748-'Charges variables (avancé)'!$F100*Commandes!V$15))/'Charges variables (avancé)'!$H100,0)*'Charges variables (avancé)'!$H100,0)</f>
        <v>0</v>
      </c>
      <c r="V761" s="368">
        <f>IF((V748-'Charges variables (avancé)'!$F100*Commandes!W$15)&lt;'Charges variables (avancé)'!$G100,ROUNDUP(ABS('Charges variables (avancé)'!$G100-(V748-'Charges variables (avancé)'!$F100*Commandes!W$15))/'Charges variables (avancé)'!$H100,0)*'Charges variables (avancé)'!$H100,0)</f>
        <v>0</v>
      </c>
      <c r="W761" s="368">
        <f>IF((W748-'Charges variables (avancé)'!$F100*Commandes!X$15)&lt;'Charges variables (avancé)'!$G100,ROUNDUP(ABS('Charges variables (avancé)'!$G100-(W748-'Charges variables (avancé)'!$F100*Commandes!X$15))/'Charges variables (avancé)'!$H100,0)*'Charges variables (avancé)'!$H100,0)</f>
        <v>0</v>
      </c>
      <c r="X761" s="368">
        <f>IF((X748-'Charges variables (avancé)'!$F100*Commandes!Y$15)&lt;'Charges variables (avancé)'!$G100,ROUNDUP(ABS('Charges variables (avancé)'!$G100-(X748-'Charges variables (avancé)'!$F100*Commandes!Y$15))/'Charges variables (avancé)'!$H100,0)*'Charges variables (avancé)'!$H100,0)</f>
        <v>0</v>
      </c>
      <c r="Y761" s="368">
        <f>IF((Y748-'Charges variables (avancé)'!$F100*Commandes!Z$15)&lt;'Charges variables (avancé)'!$G100,ROUNDUP(ABS('Charges variables (avancé)'!$G100-(Y748-'Charges variables (avancé)'!$F100*Commandes!Z$15))/'Charges variables (avancé)'!$H100,0)*'Charges variables (avancé)'!$H100,0)</f>
        <v>0</v>
      </c>
      <c r="Z761" s="368">
        <f>IF((Z748-'Charges variables (avancé)'!$F100*Commandes!AA$15)&lt;'Charges variables (avancé)'!$G100,ROUNDUP(ABS('Charges variables (avancé)'!$G100-(Z748-'Charges variables (avancé)'!$F100*Commandes!AA$15))/'Charges variables (avancé)'!$H100,0)*'Charges variables (avancé)'!$H100,0)</f>
        <v>0</v>
      </c>
      <c r="AA761" s="368">
        <f>IF((AA748-'Charges variables (avancé)'!$F100*Commandes!AB$15)&lt;'Charges variables (avancé)'!$G100,ROUNDUP(ABS('Charges variables (avancé)'!$G100-(AA748-'Charges variables (avancé)'!$F100*Commandes!AB$15))/'Charges variables (avancé)'!$H100,0)*'Charges variables (avancé)'!$H100,0)</f>
        <v>0</v>
      </c>
      <c r="AB761" s="368">
        <f>IF((AB748-'Charges variables (avancé)'!$F100*Commandes!AC$15)&lt;'Charges variables (avancé)'!$G100,ROUNDUP(ABS('Charges variables (avancé)'!$G100-(AB748-'Charges variables (avancé)'!$F100*Commandes!AC$15))/'Charges variables (avancé)'!$H100,0)*'Charges variables (avancé)'!$H100,0)</f>
        <v>0</v>
      </c>
      <c r="AC761" s="368">
        <f>IF((AC748-'Charges variables (avancé)'!$F100*Commandes!AD$15)&lt;'Charges variables (avancé)'!$G100,ROUNDUP(ABS('Charges variables (avancé)'!$G100-(AC748-'Charges variables (avancé)'!$F100*Commandes!AD$15))/'Charges variables (avancé)'!$H100,0)*'Charges variables (avancé)'!$H100,0)</f>
        <v>0</v>
      </c>
      <c r="AD761" s="368">
        <f>IF((AD748-'Charges variables (avancé)'!$F100*Commandes!AE$15)&lt;'Charges variables (avancé)'!$G100,ROUNDUP(ABS('Charges variables (avancé)'!$G100-(AD748-'Charges variables (avancé)'!$F100*Commandes!AE$15))/'Charges variables (avancé)'!$H100,0)*'Charges variables (avancé)'!$H100,0)</f>
        <v>0</v>
      </c>
      <c r="AE761" s="368">
        <f>IF((AE748-'Charges variables (avancé)'!$F100*Commandes!AF$15)&lt;'Charges variables (avancé)'!$G100,ROUNDUP(ABS('Charges variables (avancé)'!$G100-(AE748-'Charges variables (avancé)'!$F100*Commandes!AF$15))/'Charges variables (avancé)'!$H100,0)*'Charges variables (avancé)'!$H100,0)</f>
        <v>0</v>
      </c>
      <c r="AF761" s="368">
        <f>IF((AF748-'Charges variables (avancé)'!$F100*Commandes!AG$15)&lt;'Charges variables (avancé)'!$G100,ROUNDUP(ABS('Charges variables (avancé)'!$G100-(AF748-'Charges variables (avancé)'!$F100*Commandes!AG$15))/'Charges variables (avancé)'!$H100,0)*'Charges variables (avancé)'!$H100,0)</f>
        <v>0</v>
      </c>
      <c r="AG761" s="368">
        <f>IF((AG748-'Charges variables (avancé)'!$F100*Commandes!AH$15)&lt;'Charges variables (avancé)'!$G100,ROUNDUP(ABS('Charges variables (avancé)'!$G100-(AG748-'Charges variables (avancé)'!$F100*Commandes!AH$15))/'Charges variables (avancé)'!$H100,0)*'Charges variables (avancé)'!$H100,0)</f>
        <v>0</v>
      </c>
      <c r="AH761" s="368">
        <f>IF((AH748-'Charges variables (avancé)'!$F100*Commandes!AI$15)&lt;'Charges variables (avancé)'!$G100,ROUNDUP(ABS('Charges variables (avancé)'!$G100-(AH748-'Charges variables (avancé)'!$F100*Commandes!AI$15))/'Charges variables (avancé)'!$H100,0)*'Charges variables (avancé)'!$H100,0)</f>
        <v>0</v>
      </c>
      <c r="AI761" s="368">
        <f>IF((AI748-'Charges variables (avancé)'!$F100*Commandes!AJ$15)&lt;'Charges variables (avancé)'!$G100,ROUNDUP(ABS('Charges variables (avancé)'!$G100-(AI748-'Charges variables (avancé)'!$F100*Commandes!AJ$15))/'Charges variables (avancé)'!$H100,0)*'Charges variables (avancé)'!$H100,0)</f>
        <v>0</v>
      </c>
      <c r="AJ761" s="368">
        <f>IF((AJ748-'Charges variables (avancé)'!$F100*Commandes!AK$15)&lt;'Charges variables (avancé)'!$G100,ROUNDUP(ABS('Charges variables (avancé)'!$G100-(AJ748-'Charges variables (avancé)'!$F100*Commandes!AK$15))/'Charges variables (avancé)'!$H100,0)*'Charges variables (avancé)'!$H100,0)</f>
        <v>0</v>
      </c>
      <c r="AK761" s="368">
        <f>IF((AK748-'Charges variables (avancé)'!$F100*Commandes!AL$15)&lt;'Charges variables (avancé)'!$G100,ROUNDUP(ABS('Charges variables (avancé)'!$G100-(AK748-'Charges variables (avancé)'!$F100*Commandes!AL$15))/'Charges variables (avancé)'!$H100,0)*'Charges variables (avancé)'!$H100,0)</f>
        <v>0</v>
      </c>
      <c r="AL761" s="368">
        <f>IF((AL748-'Charges variables (avancé)'!$F100*Commandes!AM$15)&lt;'Charges variables (avancé)'!$G100,ROUNDUP(ABS('Charges variables (avancé)'!$G100-(AL748-'Charges variables (avancé)'!$F100*Commandes!AM$15))/'Charges variables (avancé)'!$H100,0)*'Charges variables (avancé)'!$H100,0)</f>
        <v>0</v>
      </c>
      <c r="AM761" s="368">
        <f>IF((AM748-'Charges variables (avancé)'!$F100*Commandes!AN$15)&lt;'Charges variables (avancé)'!$G100,ROUNDUP(ABS('Charges variables (avancé)'!$G100-(AM748-'Charges variables (avancé)'!$F100*Commandes!AN$15))/'Charges variables (avancé)'!$H100,0)*'Charges variables (avancé)'!$H100,0)</f>
        <v>0</v>
      </c>
      <c r="AN761" s="368">
        <f>IF((AN748-'Charges variables (avancé)'!$F100*Commandes!AO$15)&lt;'Charges variables (avancé)'!$G100,ROUNDUP(ABS('Charges variables (avancé)'!$G100-(AN748-'Charges variables (avancé)'!$F100*Commandes!AO$15))/'Charges variables (avancé)'!$H100,0)*'Charges variables (avancé)'!$H100,0)</f>
        <v>0</v>
      </c>
      <c r="AO761" s="368">
        <f>IF((AO748-'Charges variables (avancé)'!$F100*Commandes!AP$15)&lt;'Charges variables (avancé)'!$G100,ROUNDUP(ABS('Charges variables (avancé)'!$G100-(AO748-'Charges variables (avancé)'!$F100*Commandes!AP$15))/'Charges variables (avancé)'!$H100,0)*'Charges variables (avancé)'!$H100,0)</f>
        <v>0</v>
      </c>
      <c r="AP761" s="368">
        <f>IF((AP748-'Charges variables (avancé)'!$F100*Commandes!AQ$15)&lt;'Charges variables (avancé)'!$G100,ROUNDUP(ABS('Charges variables (avancé)'!$G100-(AP748-'Charges variables (avancé)'!$F100*Commandes!AQ$15))/'Charges variables (avancé)'!$H100,0)*'Charges variables (avancé)'!$H100,0)</f>
        <v>0</v>
      </c>
      <c r="AQ761" s="368">
        <f>IF((AQ748-'Charges variables (avancé)'!$F100*Commandes!AR$15)&lt;'Charges variables (avancé)'!$G100,ROUNDUP(ABS('Charges variables (avancé)'!$G100-(AQ748-'Charges variables (avancé)'!$F100*Commandes!AR$15))/'Charges variables (avancé)'!$H100,0)*'Charges variables (avancé)'!$H100,0)</f>
        <v>0</v>
      </c>
      <c r="AR761" s="368">
        <f>IF((AR748-'Charges variables (avancé)'!$F100*Commandes!AS$15)&lt;'Charges variables (avancé)'!$G100,ROUNDUP(ABS('Charges variables (avancé)'!$G100-(AR748-'Charges variables (avancé)'!$F100*Commandes!AS$15))/'Charges variables (avancé)'!$H100,0)*'Charges variables (avancé)'!$H100,0)</f>
        <v>0</v>
      </c>
      <c r="AS761" s="368">
        <f>IF((AS748-'Charges variables (avancé)'!$F100*Commandes!AT$15)&lt;'Charges variables (avancé)'!$G100,ROUNDUP(ABS('Charges variables (avancé)'!$G100-(AS748-'Charges variables (avancé)'!$F100*Commandes!AT$15))/'Charges variables (avancé)'!$H100,0)*'Charges variables (avancé)'!$H100,0)</f>
        <v>0</v>
      </c>
      <c r="AT761" s="368">
        <f>IF((AT748-'Charges variables (avancé)'!$F100*Commandes!AU$15)&lt;'Charges variables (avancé)'!$G100,ROUNDUP(ABS('Charges variables (avancé)'!$G100-(AT748-'Charges variables (avancé)'!$F100*Commandes!AU$15))/'Charges variables (avancé)'!$H100,0)*'Charges variables (avancé)'!$H100,0)</f>
        <v>0</v>
      </c>
      <c r="AU761" s="368">
        <f>IF((AU748-'Charges variables (avancé)'!$F100*Commandes!AV$15)&lt;'Charges variables (avancé)'!$G100,ROUNDUP(ABS('Charges variables (avancé)'!$G100-(AU748-'Charges variables (avancé)'!$F100*Commandes!AV$15))/'Charges variables (avancé)'!$H100,0)*'Charges variables (avancé)'!$H100,0)</f>
        <v>0</v>
      </c>
      <c r="AV761" s="368">
        <f>IF((AV748-'Charges variables (avancé)'!$F100*Commandes!AW$15)&lt;'Charges variables (avancé)'!$G100,ROUNDUP(ABS('Charges variables (avancé)'!$G100-(AV748-'Charges variables (avancé)'!$F100*Commandes!AW$15))/'Charges variables (avancé)'!$H100,0)*'Charges variables (avancé)'!$H100,0)</f>
        <v>0</v>
      </c>
      <c r="AW761" s="368">
        <f>IF((AW748-'Charges variables (avancé)'!$F100*Commandes!AX$15)&lt;'Charges variables (avancé)'!$G100,ROUNDUP(ABS('Charges variables (avancé)'!$G100-(AW748-'Charges variables (avancé)'!$F100*Commandes!AX$15))/'Charges variables (avancé)'!$H100,0)*'Charges variables (avancé)'!$H100,0)</f>
        <v>0</v>
      </c>
      <c r="AX761" s="368">
        <f>IF((AX748-'Charges variables (avancé)'!$F100*Commandes!AY$15)&lt;'Charges variables (avancé)'!$G100,ROUNDUP(ABS('Charges variables (avancé)'!$G100-(AX748-'Charges variables (avancé)'!$F100*Commandes!AY$15))/'Charges variables (avancé)'!$H100,0)*'Charges variables (avancé)'!$H100,0)</f>
        <v>0</v>
      </c>
      <c r="AY761" s="368">
        <f>IF((AY748-'Charges variables (avancé)'!$F100*Commandes!AZ$15)&lt;'Charges variables (avancé)'!$G100,ROUNDUP(ABS('Charges variables (avancé)'!$G100-(AY748-'Charges variables (avancé)'!$F100*Commandes!AZ$15))/'Charges variables (avancé)'!$H100,0)*'Charges variables (avancé)'!$H100,0)</f>
        <v>0</v>
      </c>
      <c r="AZ761" s="368">
        <f>IF((AZ748-'Charges variables (avancé)'!$F100*Commandes!BA$15)&lt;'Charges variables (avancé)'!$G100,ROUNDUP(ABS('Charges variables (avancé)'!$G100-(AZ748-'Charges variables (avancé)'!$F100*Commandes!BA$15))/'Charges variables (avancé)'!$H100,0)*'Charges variables (avancé)'!$H100,0)</f>
        <v>0</v>
      </c>
      <c r="BA761" s="368">
        <f>IF((BA748-'Charges variables (avancé)'!$F100*Commandes!BB$15)&lt;'Charges variables (avancé)'!$G100,ROUNDUP(ABS('Charges variables (avancé)'!$G100-(BA748-'Charges variables (avancé)'!$F100*Commandes!BB$15))/'Charges variables (avancé)'!$H100,0)*'Charges variables (avancé)'!$H100,0)</f>
        <v>0</v>
      </c>
      <c r="BB761" s="368">
        <f>IF((BB748-'Charges variables (avancé)'!$F100*Commandes!BC$15)&lt;'Charges variables (avancé)'!$G100,ROUNDUP(ABS('Charges variables (avancé)'!$G100-(BB748-'Charges variables (avancé)'!$F100*Commandes!BC$15))/'Charges variables (avancé)'!$H100,0)*'Charges variables (avancé)'!$H100,0)</f>
        <v>0</v>
      </c>
      <c r="BC761" s="368">
        <f>IF((BC748-'Charges variables (avancé)'!$F100*Commandes!BD$15)&lt;'Charges variables (avancé)'!$G100,ROUNDUP(ABS('Charges variables (avancé)'!$G100-(BC748-'Charges variables (avancé)'!$F100*Commandes!BD$15))/'Charges variables (avancé)'!$H100,0)*'Charges variables (avancé)'!$H100,0)</f>
        <v>0</v>
      </c>
      <c r="BD761" s="368">
        <f>IF((BD748-'Charges variables (avancé)'!$F100*Commandes!BE$15)&lt;'Charges variables (avancé)'!$G100,ROUNDUP(ABS('Charges variables (avancé)'!$G100-(BD748-'Charges variables (avancé)'!$F100*Commandes!BE$15))/'Charges variables (avancé)'!$H100,0)*'Charges variables (avancé)'!$H100,0)</f>
        <v>0</v>
      </c>
      <c r="BE761" s="368">
        <f>IF((BE748-'Charges variables (avancé)'!$F100*Commandes!BF$15)&lt;'Charges variables (avancé)'!$G100,ROUNDUP(ABS('Charges variables (avancé)'!$G100-(BE748-'Charges variables (avancé)'!$F100*Commandes!BF$15))/'Charges variables (avancé)'!$H100,0)*'Charges variables (avancé)'!$H100,0)</f>
        <v>0</v>
      </c>
      <c r="BF761" s="368">
        <f>IF((BF748-'Charges variables (avancé)'!$F100*Commandes!BG$15)&lt;'Charges variables (avancé)'!$G100,ROUNDUP(ABS('Charges variables (avancé)'!$G100-(BF748-'Charges variables (avancé)'!$F100*Commandes!BG$15))/'Charges variables (avancé)'!$H100,0)*'Charges variables (avancé)'!$H100,0)</f>
        <v>0</v>
      </c>
      <c r="BG761" s="368">
        <f>IF((BG748-'Charges variables (avancé)'!$F100*Commandes!BH$15)&lt;'Charges variables (avancé)'!$G100,ROUNDUP(ABS('Charges variables (avancé)'!$G100-(BG748-'Charges variables (avancé)'!$F100*Commandes!BH$15))/'Charges variables (avancé)'!$H100,0)*'Charges variables (avancé)'!$H100,0)</f>
        <v>0</v>
      </c>
      <c r="BH761" s="368">
        <f>IF((BH748-'Charges variables (avancé)'!$F100*Commandes!BI$15)&lt;'Charges variables (avancé)'!$G100,ROUNDUP(ABS('Charges variables (avancé)'!$G100-(BH748-'Charges variables (avancé)'!$F100*Commandes!BI$15))/'Charges variables (avancé)'!$H100,0)*'Charges variables (avancé)'!$H100,0)</f>
        <v>0</v>
      </c>
      <c r="BI761" s="368">
        <f>IF((BI748-'Charges variables (avancé)'!$F100*Commandes!BJ$15)&lt;'Charges variables (avancé)'!$G100,ROUNDUP(ABS('Charges variables (avancé)'!$G100-(BI748-'Charges variables (avancé)'!$F100*Commandes!BJ$15))/'Charges variables (avancé)'!$H100,0)*'Charges variables (avancé)'!$H100,0)</f>
        <v>0</v>
      </c>
      <c r="BJ761" s="368">
        <f>IF((BJ748-'Charges variables (avancé)'!$F100*Commandes!BK$15)&lt;'Charges variables (avancé)'!$G100,ROUNDUP(ABS('Charges variables (avancé)'!$G100-(BJ748-'Charges variables (avancé)'!$F100*Commandes!BK$15))/'Charges variables (avancé)'!$H100,0)*'Charges variables (avancé)'!$H100,0)</f>
        <v>0</v>
      </c>
    </row>
    <row r="762" spans="2:62" ht="15" customHeight="1">
      <c r="B762" s="366">
        <f>'Charges variables (avancé)'!$C$101</f>
        <v>0</v>
      </c>
      <c r="C762" s="368">
        <f>IF((C749-'Charges variables (avancé)'!$F101*Commandes!D$15)&lt;'Charges variables (avancé)'!$G101,ROUNDUP(ABS('Charges variables (avancé)'!$G101-(C749-'Charges variables (avancé)'!$F101*Commandes!D$15))/'Charges variables (avancé)'!$H101,0)*'Charges variables (avancé)'!$H101,0)</f>
        <v>0</v>
      </c>
      <c r="D762" s="368">
        <f>IF((D749-'Charges variables (avancé)'!$F101*Commandes!E$15)&lt;'Charges variables (avancé)'!$G101,ROUNDUP(ABS('Charges variables (avancé)'!$G101-(D749-'Charges variables (avancé)'!$F101*Commandes!E$15))/'Charges variables (avancé)'!$H101,0)*'Charges variables (avancé)'!$H101,0)</f>
        <v>0</v>
      </c>
      <c r="E762" s="368">
        <f>IF((E749-'Charges variables (avancé)'!$F101*Commandes!F$15)&lt;'Charges variables (avancé)'!$G101,ROUNDUP(ABS('Charges variables (avancé)'!$G101-(E749-'Charges variables (avancé)'!$F101*Commandes!F$15))/'Charges variables (avancé)'!$H101,0)*'Charges variables (avancé)'!$H101,0)</f>
        <v>0</v>
      </c>
      <c r="F762" s="368">
        <f>IF((F749-'Charges variables (avancé)'!$F101*Commandes!G$15)&lt;'Charges variables (avancé)'!$G101,ROUNDUP(ABS('Charges variables (avancé)'!$G101-(F749-'Charges variables (avancé)'!$F101*Commandes!G$15))/'Charges variables (avancé)'!$H101,0)*'Charges variables (avancé)'!$H101,0)</f>
        <v>0</v>
      </c>
      <c r="G762" s="368">
        <f>IF((G749-'Charges variables (avancé)'!$F101*Commandes!H$15)&lt;'Charges variables (avancé)'!$G101,ROUNDUP(ABS('Charges variables (avancé)'!$G101-(G749-'Charges variables (avancé)'!$F101*Commandes!H$15))/'Charges variables (avancé)'!$H101,0)*'Charges variables (avancé)'!$H101,0)</f>
        <v>0</v>
      </c>
      <c r="H762" s="368">
        <f>IF((H749-'Charges variables (avancé)'!$F101*Commandes!I$15)&lt;'Charges variables (avancé)'!$G101,ROUNDUP(ABS('Charges variables (avancé)'!$G101-(H749-'Charges variables (avancé)'!$F101*Commandes!I$15))/'Charges variables (avancé)'!$H101,0)*'Charges variables (avancé)'!$H101,0)</f>
        <v>0</v>
      </c>
      <c r="I762" s="368">
        <f>IF((I749-'Charges variables (avancé)'!$F101*Commandes!J$15)&lt;'Charges variables (avancé)'!$G101,ROUNDUP(ABS('Charges variables (avancé)'!$G101-(I749-'Charges variables (avancé)'!$F101*Commandes!J$15))/'Charges variables (avancé)'!$H101,0)*'Charges variables (avancé)'!$H101,0)</f>
        <v>0</v>
      </c>
      <c r="J762" s="368">
        <f>IF((J749-'Charges variables (avancé)'!$F101*Commandes!K$15)&lt;'Charges variables (avancé)'!$G101,ROUNDUP(ABS('Charges variables (avancé)'!$G101-(J749-'Charges variables (avancé)'!$F101*Commandes!K$15))/'Charges variables (avancé)'!$H101,0)*'Charges variables (avancé)'!$H101,0)</f>
        <v>0</v>
      </c>
      <c r="K762" s="368">
        <f>IF((K749-'Charges variables (avancé)'!$F101*Commandes!L$15)&lt;'Charges variables (avancé)'!$G101,ROUNDUP(ABS('Charges variables (avancé)'!$G101-(K749-'Charges variables (avancé)'!$F101*Commandes!L$15))/'Charges variables (avancé)'!$H101,0)*'Charges variables (avancé)'!$H101,0)</f>
        <v>0</v>
      </c>
      <c r="L762" s="368">
        <f>IF((L749-'Charges variables (avancé)'!$F101*Commandes!M$15)&lt;'Charges variables (avancé)'!$G101,ROUNDUP(ABS('Charges variables (avancé)'!$G101-(L749-'Charges variables (avancé)'!$F101*Commandes!M$15))/'Charges variables (avancé)'!$H101,0)*'Charges variables (avancé)'!$H101,0)</f>
        <v>0</v>
      </c>
      <c r="M762" s="368">
        <f>IF((M749-'Charges variables (avancé)'!$F101*Commandes!N$15)&lt;'Charges variables (avancé)'!$G101,ROUNDUP(ABS('Charges variables (avancé)'!$G101-(M749-'Charges variables (avancé)'!$F101*Commandes!N$15))/'Charges variables (avancé)'!$H101,0)*'Charges variables (avancé)'!$H101,0)</f>
        <v>0</v>
      </c>
      <c r="N762" s="368">
        <f>IF((N749-'Charges variables (avancé)'!$F101*Commandes!O$15)&lt;'Charges variables (avancé)'!$G101,ROUNDUP(ABS('Charges variables (avancé)'!$G101-(N749-'Charges variables (avancé)'!$F101*Commandes!O$15))/'Charges variables (avancé)'!$H101,0)*'Charges variables (avancé)'!$H101,0)</f>
        <v>0</v>
      </c>
      <c r="O762" s="368">
        <f>IF((O749-'Charges variables (avancé)'!$F101*Commandes!P$15)&lt;'Charges variables (avancé)'!$G101,ROUNDUP(ABS('Charges variables (avancé)'!$G101-(O749-'Charges variables (avancé)'!$F101*Commandes!P$15))/'Charges variables (avancé)'!$H101,0)*'Charges variables (avancé)'!$H101,0)</f>
        <v>0</v>
      </c>
      <c r="P762" s="368">
        <f>IF((P749-'Charges variables (avancé)'!$F101*Commandes!Q$15)&lt;'Charges variables (avancé)'!$G101,ROUNDUP(ABS('Charges variables (avancé)'!$G101-(P749-'Charges variables (avancé)'!$F101*Commandes!Q$15))/'Charges variables (avancé)'!$H101,0)*'Charges variables (avancé)'!$H101,0)</f>
        <v>0</v>
      </c>
      <c r="Q762" s="368">
        <f>IF((Q749-'Charges variables (avancé)'!$F101*Commandes!R$15)&lt;'Charges variables (avancé)'!$G101,ROUNDUP(ABS('Charges variables (avancé)'!$G101-(Q749-'Charges variables (avancé)'!$F101*Commandes!R$15))/'Charges variables (avancé)'!$H101,0)*'Charges variables (avancé)'!$H101,0)</f>
        <v>0</v>
      </c>
      <c r="R762" s="368">
        <f>IF((R749-'Charges variables (avancé)'!$F101*Commandes!S$15)&lt;'Charges variables (avancé)'!$G101,ROUNDUP(ABS('Charges variables (avancé)'!$G101-(R749-'Charges variables (avancé)'!$F101*Commandes!S$15))/'Charges variables (avancé)'!$H101,0)*'Charges variables (avancé)'!$H101,0)</f>
        <v>0</v>
      </c>
      <c r="S762" s="368">
        <f>IF((S749-'Charges variables (avancé)'!$F101*Commandes!T$15)&lt;'Charges variables (avancé)'!$G101,ROUNDUP(ABS('Charges variables (avancé)'!$G101-(S749-'Charges variables (avancé)'!$F101*Commandes!T$15))/'Charges variables (avancé)'!$H101,0)*'Charges variables (avancé)'!$H101,0)</f>
        <v>0</v>
      </c>
      <c r="T762" s="368">
        <f>IF((T749-'Charges variables (avancé)'!$F101*Commandes!U$15)&lt;'Charges variables (avancé)'!$G101,ROUNDUP(ABS('Charges variables (avancé)'!$G101-(T749-'Charges variables (avancé)'!$F101*Commandes!U$15))/'Charges variables (avancé)'!$H101,0)*'Charges variables (avancé)'!$H101,0)</f>
        <v>0</v>
      </c>
      <c r="U762" s="368">
        <f>IF((U749-'Charges variables (avancé)'!$F101*Commandes!V$15)&lt;'Charges variables (avancé)'!$G101,ROUNDUP(ABS('Charges variables (avancé)'!$G101-(U749-'Charges variables (avancé)'!$F101*Commandes!V$15))/'Charges variables (avancé)'!$H101,0)*'Charges variables (avancé)'!$H101,0)</f>
        <v>0</v>
      </c>
      <c r="V762" s="368">
        <f>IF((V749-'Charges variables (avancé)'!$F101*Commandes!W$15)&lt;'Charges variables (avancé)'!$G101,ROUNDUP(ABS('Charges variables (avancé)'!$G101-(V749-'Charges variables (avancé)'!$F101*Commandes!W$15))/'Charges variables (avancé)'!$H101,0)*'Charges variables (avancé)'!$H101,0)</f>
        <v>0</v>
      </c>
      <c r="W762" s="368">
        <f>IF((W749-'Charges variables (avancé)'!$F101*Commandes!X$15)&lt;'Charges variables (avancé)'!$G101,ROUNDUP(ABS('Charges variables (avancé)'!$G101-(W749-'Charges variables (avancé)'!$F101*Commandes!X$15))/'Charges variables (avancé)'!$H101,0)*'Charges variables (avancé)'!$H101,0)</f>
        <v>0</v>
      </c>
      <c r="X762" s="368">
        <f>IF((X749-'Charges variables (avancé)'!$F101*Commandes!Y$15)&lt;'Charges variables (avancé)'!$G101,ROUNDUP(ABS('Charges variables (avancé)'!$G101-(X749-'Charges variables (avancé)'!$F101*Commandes!Y$15))/'Charges variables (avancé)'!$H101,0)*'Charges variables (avancé)'!$H101,0)</f>
        <v>0</v>
      </c>
      <c r="Y762" s="368">
        <f>IF((Y749-'Charges variables (avancé)'!$F101*Commandes!Z$15)&lt;'Charges variables (avancé)'!$G101,ROUNDUP(ABS('Charges variables (avancé)'!$G101-(Y749-'Charges variables (avancé)'!$F101*Commandes!Z$15))/'Charges variables (avancé)'!$H101,0)*'Charges variables (avancé)'!$H101,0)</f>
        <v>0</v>
      </c>
      <c r="Z762" s="368">
        <f>IF((Z749-'Charges variables (avancé)'!$F101*Commandes!AA$15)&lt;'Charges variables (avancé)'!$G101,ROUNDUP(ABS('Charges variables (avancé)'!$G101-(Z749-'Charges variables (avancé)'!$F101*Commandes!AA$15))/'Charges variables (avancé)'!$H101,0)*'Charges variables (avancé)'!$H101,0)</f>
        <v>0</v>
      </c>
      <c r="AA762" s="368">
        <f>IF((AA749-'Charges variables (avancé)'!$F101*Commandes!AB$15)&lt;'Charges variables (avancé)'!$G101,ROUNDUP(ABS('Charges variables (avancé)'!$G101-(AA749-'Charges variables (avancé)'!$F101*Commandes!AB$15))/'Charges variables (avancé)'!$H101,0)*'Charges variables (avancé)'!$H101,0)</f>
        <v>0</v>
      </c>
      <c r="AB762" s="368">
        <f>IF((AB749-'Charges variables (avancé)'!$F101*Commandes!AC$15)&lt;'Charges variables (avancé)'!$G101,ROUNDUP(ABS('Charges variables (avancé)'!$G101-(AB749-'Charges variables (avancé)'!$F101*Commandes!AC$15))/'Charges variables (avancé)'!$H101,0)*'Charges variables (avancé)'!$H101,0)</f>
        <v>0</v>
      </c>
      <c r="AC762" s="368">
        <f>IF((AC749-'Charges variables (avancé)'!$F101*Commandes!AD$15)&lt;'Charges variables (avancé)'!$G101,ROUNDUP(ABS('Charges variables (avancé)'!$G101-(AC749-'Charges variables (avancé)'!$F101*Commandes!AD$15))/'Charges variables (avancé)'!$H101,0)*'Charges variables (avancé)'!$H101,0)</f>
        <v>0</v>
      </c>
      <c r="AD762" s="368">
        <f>IF((AD749-'Charges variables (avancé)'!$F101*Commandes!AE$15)&lt;'Charges variables (avancé)'!$G101,ROUNDUP(ABS('Charges variables (avancé)'!$G101-(AD749-'Charges variables (avancé)'!$F101*Commandes!AE$15))/'Charges variables (avancé)'!$H101,0)*'Charges variables (avancé)'!$H101,0)</f>
        <v>0</v>
      </c>
      <c r="AE762" s="368">
        <f>IF((AE749-'Charges variables (avancé)'!$F101*Commandes!AF$15)&lt;'Charges variables (avancé)'!$G101,ROUNDUP(ABS('Charges variables (avancé)'!$G101-(AE749-'Charges variables (avancé)'!$F101*Commandes!AF$15))/'Charges variables (avancé)'!$H101,0)*'Charges variables (avancé)'!$H101,0)</f>
        <v>0</v>
      </c>
      <c r="AF762" s="368">
        <f>IF((AF749-'Charges variables (avancé)'!$F101*Commandes!AG$15)&lt;'Charges variables (avancé)'!$G101,ROUNDUP(ABS('Charges variables (avancé)'!$G101-(AF749-'Charges variables (avancé)'!$F101*Commandes!AG$15))/'Charges variables (avancé)'!$H101,0)*'Charges variables (avancé)'!$H101,0)</f>
        <v>0</v>
      </c>
      <c r="AG762" s="368">
        <f>IF((AG749-'Charges variables (avancé)'!$F101*Commandes!AH$15)&lt;'Charges variables (avancé)'!$G101,ROUNDUP(ABS('Charges variables (avancé)'!$G101-(AG749-'Charges variables (avancé)'!$F101*Commandes!AH$15))/'Charges variables (avancé)'!$H101,0)*'Charges variables (avancé)'!$H101,0)</f>
        <v>0</v>
      </c>
      <c r="AH762" s="368">
        <f>IF((AH749-'Charges variables (avancé)'!$F101*Commandes!AI$15)&lt;'Charges variables (avancé)'!$G101,ROUNDUP(ABS('Charges variables (avancé)'!$G101-(AH749-'Charges variables (avancé)'!$F101*Commandes!AI$15))/'Charges variables (avancé)'!$H101,0)*'Charges variables (avancé)'!$H101,0)</f>
        <v>0</v>
      </c>
      <c r="AI762" s="368">
        <f>IF((AI749-'Charges variables (avancé)'!$F101*Commandes!AJ$15)&lt;'Charges variables (avancé)'!$G101,ROUNDUP(ABS('Charges variables (avancé)'!$G101-(AI749-'Charges variables (avancé)'!$F101*Commandes!AJ$15))/'Charges variables (avancé)'!$H101,0)*'Charges variables (avancé)'!$H101,0)</f>
        <v>0</v>
      </c>
      <c r="AJ762" s="368">
        <f>IF((AJ749-'Charges variables (avancé)'!$F101*Commandes!AK$15)&lt;'Charges variables (avancé)'!$G101,ROUNDUP(ABS('Charges variables (avancé)'!$G101-(AJ749-'Charges variables (avancé)'!$F101*Commandes!AK$15))/'Charges variables (avancé)'!$H101,0)*'Charges variables (avancé)'!$H101,0)</f>
        <v>0</v>
      </c>
      <c r="AK762" s="368">
        <f>IF((AK749-'Charges variables (avancé)'!$F101*Commandes!AL$15)&lt;'Charges variables (avancé)'!$G101,ROUNDUP(ABS('Charges variables (avancé)'!$G101-(AK749-'Charges variables (avancé)'!$F101*Commandes!AL$15))/'Charges variables (avancé)'!$H101,0)*'Charges variables (avancé)'!$H101,0)</f>
        <v>0</v>
      </c>
      <c r="AL762" s="368">
        <f>IF((AL749-'Charges variables (avancé)'!$F101*Commandes!AM$15)&lt;'Charges variables (avancé)'!$G101,ROUNDUP(ABS('Charges variables (avancé)'!$G101-(AL749-'Charges variables (avancé)'!$F101*Commandes!AM$15))/'Charges variables (avancé)'!$H101,0)*'Charges variables (avancé)'!$H101,0)</f>
        <v>0</v>
      </c>
      <c r="AM762" s="368">
        <f>IF((AM749-'Charges variables (avancé)'!$F101*Commandes!AN$15)&lt;'Charges variables (avancé)'!$G101,ROUNDUP(ABS('Charges variables (avancé)'!$G101-(AM749-'Charges variables (avancé)'!$F101*Commandes!AN$15))/'Charges variables (avancé)'!$H101,0)*'Charges variables (avancé)'!$H101,0)</f>
        <v>0</v>
      </c>
      <c r="AN762" s="368">
        <f>IF((AN749-'Charges variables (avancé)'!$F101*Commandes!AO$15)&lt;'Charges variables (avancé)'!$G101,ROUNDUP(ABS('Charges variables (avancé)'!$G101-(AN749-'Charges variables (avancé)'!$F101*Commandes!AO$15))/'Charges variables (avancé)'!$H101,0)*'Charges variables (avancé)'!$H101,0)</f>
        <v>0</v>
      </c>
      <c r="AO762" s="368">
        <f>IF((AO749-'Charges variables (avancé)'!$F101*Commandes!AP$15)&lt;'Charges variables (avancé)'!$G101,ROUNDUP(ABS('Charges variables (avancé)'!$G101-(AO749-'Charges variables (avancé)'!$F101*Commandes!AP$15))/'Charges variables (avancé)'!$H101,0)*'Charges variables (avancé)'!$H101,0)</f>
        <v>0</v>
      </c>
      <c r="AP762" s="368">
        <f>IF((AP749-'Charges variables (avancé)'!$F101*Commandes!AQ$15)&lt;'Charges variables (avancé)'!$G101,ROUNDUP(ABS('Charges variables (avancé)'!$G101-(AP749-'Charges variables (avancé)'!$F101*Commandes!AQ$15))/'Charges variables (avancé)'!$H101,0)*'Charges variables (avancé)'!$H101,0)</f>
        <v>0</v>
      </c>
      <c r="AQ762" s="368">
        <f>IF((AQ749-'Charges variables (avancé)'!$F101*Commandes!AR$15)&lt;'Charges variables (avancé)'!$G101,ROUNDUP(ABS('Charges variables (avancé)'!$G101-(AQ749-'Charges variables (avancé)'!$F101*Commandes!AR$15))/'Charges variables (avancé)'!$H101,0)*'Charges variables (avancé)'!$H101,0)</f>
        <v>0</v>
      </c>
      <c r="AR762" s="368">
        <f>IF((AR749-'Charges variables (avancé)'!$F101*Commandes!AS$15)&lt;'Charges variables (avancé)'!$G101,ROUNDUP(ABS('Charges variables (avancé)'!$G101-(AR749-'Charges variables (avancé)'!$F101*Commandes!AS$15))/'Charges variables (avancé)'!$H101,0)*'Charges variables (avancé)'!$H101,0)</f>
        <v>0</v>
      </c>
      <c r="AS762" s="368">
        <f>IF((AS749-'Charges variables (avancé)'!$F101*Commandes!AT$15)&lt;'Charges variables (avancé)'!$G101,ROUNDUP(ABS('Charges variables (avancé)'!$G101-(AS749-'Charges variables (avancé)'!$F101*Commandes!AT$15))/'Charges variables (avancé)'!$H101,0)*'Charges variables (avancé)'!$H101,0)</f>
        <v>0</v>
      </c>
      <c r="AT762" s="368">
        <f>IF((AT749-'Charges variables (avancé)'!$F101*Commandes!AU$15)&lt;'Charges variables (avancé)'!$G101,ROUNDUP(ABS('Charges variables (avancé)'!$G101-(AT749-'Charges variables (avancé)'!$F101*Commandes!AU$15))/'Charges variables (avancé)'!$H101,0)*'Charges variables (avancé)'!$H101,0)</f>
        <v>0</v>
      </c>
      <c r="AU762" s="368">
        <f>IF((AU749-'Charges variables (avancé)'!$F101*Commandes!AV$15)&lt;'Charges variables (avancé)'!$G101,ROUNDUP(ABS('Charges variables (avancé)'!$G101-(AU749-'Charges variables (avancé)'!$F101*Commandes!AV$15))/'Charges variables (avancé)'!$H101,0)*'Charges variables (avancé)'!$H101,0)</f>
        <v>0</v>
      </c>
      <c r="AV762" s="368">
        <f>IF((AV749-'Charges variables (avancé)'!$F101*Commandes!AW$15)&lt;'Charges variables (avancé)'!$G101,ROUNDUP(ABS('Charges variables (avancé)'!$G101-(AV749-'Charges variables (avancé)'!$F101*Commandes!AW$15))/'Charges variables (avancé)'!$H101,0)*'Charges variables (avancé)'!$H101,0)</f>
        <v>0</v>
      </c>
      <c r="AW762" s="368">
        <f>IF((AW749-'Charges variables (avancé)'!$F101*Commandes!AX$15)&lt;'Charges variables (avancé)'!$G101,ROUNDUP(ABS('Charges variables (avancé)'!$G101-(AW749-'Charges variables (avancé)'!$F101*Commandes!AX$15))/'Charges variables (avancé)'!$H101,0)*'Charges variables (avancé)'!$H101,0)</f>
        <v>0</v>
      </c>
      <c r="AX762" s="368">
        <f>IF((AX749-'Charges variables (avancé)'!$F101*Commandes!AY$15)&lt;'Charges variables (avancé)'!$G101,ROUNDUP(ABS('Charges variables (avancé)'!$G101-(AX749-'Charges variables (avancé)'!$F101*Commandes!AY$15))/'Charges variables (avancé)'!$H101,0)*'Charges variables (avancé)'!$H101,0)</f>
        <v>0</v>
      </c>
      <c r="AY762" s="368">
        <f>IF((AY749-'Charges variables (avancé)'!$F101*Commandes!AZ$15)&lt;'Charges variables (avancé)'!$G101,ROUNDUP(ABS('Charges variables (avancé)'!$G101-(AY749-'Charges variables (avancé)'!$F101*Commandes!AZ$15))/'Charges variables (avancé)'!$H101,0)*'Charges variables (avancé)'!$H101,0)</f>
        <v>0</v>
      </c>
      <c r="AZ762" s="368">
        <f>IF((AZ749-'Charges variables (avancé)'!$F101*Commandes!BA$15)&lt;'Charges variables (avancé)'!$G101,ROUNDUP(ABS('Charges variables (avancé)'!$G101-(AZ749-'Charges variables (avancé)'!$F101*Commandes!BA$15))/'Charges variables (avancé)'!$H101,0)*'Charges variables (avancé)'!$H101,0)</f>
        <v>0</v>
      </c>
      <c r="BA762" s="368">
        <f>IF((BA749-'Charges variables (avancé)'!$F101*Commandes!BB$15)&lt;'Charges variables (avancé)'!$G101,ROUNDUP(ABS('Charges variables (avancé)'!$G101-(BA749-'Charges variables (avancé)'!$F101*Commandes!BB$15))/'Charges variables (avancé)'!$H101,0)*'Charges variables (avancé)'!$H101,0)</f>
        <v>0</v>
      </c>
      <c r="BB762" s="368">
        <f>IF((BB749-'Charges variables (avancé)'!$F101*Commandes!BC$15)&lt;'Charges variables (avancé)'!$G101,ROUNDUP(ABS('Charges variables (avancé)'!$G101-(BB749-'Charges variables (avancé)'!$F101*Commandes!BC$15))/'Charges variables (avancé)'!$H101,0)*'Charges variables (avancé)'!$H101,0)</f>
        <v>0</v>
      </c>
      <c r="BC762" s="368">
        <f>IF((BC749-'Charges variables (avancé)'!$F101*Commandes!BD$15)&lt;'Charges variables (avancé)'!$G101,ROUNDUP(ABS('Charges variables (avancé)'!$G101-(BC749-'Charges variables (avancé)'!$F101*Commandes!BD$15))/'Charges variables (avancé)'!$H101,0)*'Charges variables (avancé)'!$H101,0)</f>
        <v>0</v>
      </c>
      <c r="BD762" s="368">
        <f>IF((BD749-'Charges variables (avancé)'!$F101*Commandes!BE$15)&lt;'Charges variables (avancé)'!$G101,ROUNDUP(ABS('Charges variables (avancé)'!$G101-(BD749-'Charges variables (avancé)'!$F101*Commandes!BE$15))/'Charges variables (avancé)'!$H101,0)*'Charges variables (avancé)'!$H101,0)</f>
        <v>0</v>
      </c>
      <c r="BE762" s="368">
        <f>IF((BE749-'Charges variables (avancé)'!$F101*Commandes!BF$15)&lt;'Charges variables (avancé)'!$G101,ROUNDUP(ABS('Charges variables (avancé)'!$G101-(BE749-'Charges variables (avancé)'!$F101*Commandes!BF$15))/'Charges variables (avancé)'!$H101,0)*'Charges variables (avancé)'!$H101,0)</f>
        <v>0</v>
      </c>
      <c r="BF762" s="368">
        <f>IF((BF749-'Charges variables (avancé)'!$F101*Commandes!BG$15)&lt;'Charges variables (avancé)'!$G101,ROUNDUP(ABS('Charges variables (avancé)'!$G101-(BF749-'Charges variables (avancé)'!$F101*Commandes!BG$15))/'Charges variables (avancé)'!$H101,0)*'Charges variables (avancé)'!$H101,0)</f>
        <v>0</v>
      </c>
      <c r="BG762" s="368">
        <f>IF((BG749-'Charges variables (avancé)'!$F101*Commandes!BH$15)&lt;'Charges variables (avancé)'!$G101,ROUNDUP(ABS('Charges variables (avancé)'!$G101-(BG749-'Charges variables (avancé)'!$F101*Commandes!BH$15))/'Charges variables (avancé)'!$H101,0)*'Charges variables (avancé)'!$H101,0)</f>
        <v>0</v>
      </c>
      <c r="BH762" s="368">
        <f>IF((BH749-'Charges variables (avancé)'!$F101*Commandes!BI$15)&lt;'Charges variables (avancé)'!$G101,ROUNDUP(ABS('Charges variables (avancé)'!$G101-(BH749-'Charges variables (avancé)'!$F101*Commandes!BI$15))/'Charges variables (avancé)'!$H101,0)*'Charges variables (avancé)'!$H101,0)</f>
        <v>0</v>
      </c>
      <c r="BI762" s="368">
        <f>IF((BI749-'Charges variables (avancé)'!$F101*Commandes!BJ$15)&lt;'Charges variables (avancé)'!$G101,ROUNDUP(ABS('Charges variables (avancé)'!$G101-(BI749-'Charges variables (avancé)'!$F101*Commandes!BJ$15))/'Charges variables (avancé)'!$H101,0)*'Charges variables (avancé)'!$H101,0)</f>
        <v>0</v>
      </c>
      <c r="BJ762" s="368">
        <f>IF((BJ749-'Charges variables (avancé)'!$F101*Commandes!BK$15)&lt;'Charges variables (avancé)'!$G101,ROUNDUP(ABS('Charges variables (avancé)'!$G101-(BJ749-'Charges variables (avancé)'!$F101*Commandes!BK$15))/'Charges variables (avancé)'!$H101,0)*'Charges variables (avancé)'!$H101,0)</f>
        <v>0</v>
      </c>
    </row>
    <row r="763" spans="2:62" ht="15" customHeight="1">
      <c r="B763" s="366">
        <f>'Charges variables (avancé)'!$C$102</f>
        <v>0</v>
      </c>
      <c r="C763" s="368">
        <f>IF((C750-'Charges variables (avancé)'!$F102*Commandes!D$15)&lt;'Charges variables (avancé)'!$G102,ROUNDUP(ABS('Charges variables (avancé)'!$G102-(C750-'Charges variables (avancé)'!$F102*Commandes!D$15))/'Charges variables (avancé)'!$H102,0)*'Charges variables (avancé)'!$H102,0)</f>
        <v>0</v>
      </c>
      <c r="D763" s="368">
        <f>IF((D750-'Charges variables (avancé)'!$F102*Commandes!E$15)&lt;'Charges variables (avancé)'!$G102,ROUNDUP(ABS('Charges variables (avancé)'!$G102-(D750-'Charges variables (avancé)'!$F102*Commandes!E$15))/'Charges variables (avancé)'!$H102,0)*'Charges variables (avancé)'!$H102,0)</f>
        <v>0</v>
      </c>
      <c r="E763" s="368">
        <f>IF((E750-'Charges variables (avancé)'!$F102*Commandes!F$15)&lt;'Charges variables (avancé)'!$G102,ROUNDUP(ABS('Charges variables (avancé)'!$G102-(E750-'Charges variables (avancé)'!$F102*Commandes!F$15))/'Charges variables (avancé)'!$H102,0)*'Charges variables (avancé)'!$H102,0)</f>
        <v>0</v>
      </c>
      <c r="F763" s="368">
        <f>IF((F750-'Charges variables (avancé)'!$F102*Commandes!G$15)&lt;'Charges variables (avancé)'!$G102,ROUNDUP(ABS('Charges variables (avancé)'!$G102-(F750-'Charges variables (avancé)'!$F102*Commandes!G$15))/'Charges variables (avancé)'!$H102,0)*'Charges variables (avancé)'!$H102,0)</f>
        <v>0</v>
      </c>
      <c r="G763" s="368">
        <f>IF((G750-'Charges variables (avancé)'!$F102*Commandes!H$15)&lt;'Charges variables (avancé)'!$G102,ROUNDUP(ABS('Charges variables (avancé)'!$G102-(G750-'Charges variables (avancé)'!$F102*Commandes!H$15))/'Charges variables (avancé)'!$H102,0)*'Charges variables (avancé)'!$H102,0)</f>
        <v>0</v>
      </c>
      <c r="H763" s="368">
        <f>IF((H750-'Charges variables (avancé)'!$F102*Commandes!I$15)&lt;'Charges variables (avancé)'!$G102,ROUNDUP(ABS('Charges variables (avancé)'!$G102-(H750-'Charges variables (avancé)'!$F102*Commandes!I$15))/'Charges variables (avancé)'!$H102,0)*'Charges variables (avancé)'!$H102,0)</f>
        <v>0</v>
      </c>
      <c r="I763" s="368">
        <f>IF((I750-'Charges variables (avancé)'!$F102*Commandes!J$15)&lt;'Charges variables (avancé)'!$G102,ROUNDUP(ABS('Charges variables (avancé)'!$G102-(I750-'Charges variables (avancé)'!$F102*Commandes!J$15))/'Charges variables (avancé)'!$H102,0)*'Charges variables (avancé)'!$H102,0)</f>
        <v>0</v>
      </c>
      <c r="J763" s="368">
        <f>IF((J750-'Charges variables (avancé)'!$F102*Commandes!K$15)&lt;'Charges variables (avancé)'!$G102,ROUNDUP(ABS('Charges variables (avancé)'!$G102-(J750-'Charges variables (avancé)'!$F102*Commandes!K$15))/'Charges variables (avancé)'!$H102,0)*'Charges variables (avancé)'!$H102,0)</f>
        <v>0</v>
      </c>
      <c r="K763" s="368">
        <f>IF((K750-'Charges variables (avancé)'!$F102*Commandes!L$15)&lt;'Charges variables (avancé)'!$G102,ROUNDUP(ABS('Charges variables (avancé)'!$G102-(K750-'Charges variables (avancé)'!$F102*Commandes!L$15))/'Charges variables (avancé)'!$H102,0)*'Charges variables (avancé)'!$H102,0)</f>
        <v>0</v>
      </c>
      <c r="L763" s="368">
        <f>IF((L750-'Charges variables (avancé)'!$F102*Commandes!M$15)&lt;'Charges variables (avancé)'!$G102,ROUNDUP(ABS('Charges variables (avancé)'!$G102-(L750-'Charges variables (avancé)'!$F102*Commandes!M$15))/'Charges variables (avancé)'!$H102,0)*'Charges variables (avancé)'!$H102,0)</f>
        <v>0</v>
      </c>
      <c r="M763" s="368">
        <f>IF((M750-'Charges variables (avancé)'!$F102*Commandes!N$15)&lt;'Charges variables (avancé)'!$G102,ROUNDUP(ABS('Charges variables (avancé)'!$G102-(M750-'Charges variables (avancé)'!$F102*Commandes!N$15))/'Charges variables (avancé)'!$H102,0)*'Charges variables (avancé)'!$H102,0)</f>
        <v>0</v>
      </c>
      <c r="N763" s="368">
        <f>IF((N750-'Charges variables (avancé)'!$F102*Commandes!O$15)&lt;'Charges variables (avancé)'!$G102,ROUNDUP(ABS('Charges variables (avancé)'!$G102-(N750-'Charges variables (avancé)'!$F102*Commandes!O$15))/'Charges variables (avancé)'!$H102,0)*'Charges variables (avancé)'!$H102,0)</f>
        <v>0</v>
      </c>
      <c r="O763" s="368">
        <f>IF((O750-'Charges variables (avancé)'!$F102*Commandes!P$15)&lt;'Charges variables (avancé)'!$G102,ROUNDUP(ABS('Charges variables (avancé)'!$G102-(O750-'Charges variables (avancé)'!$F102*Commandes!P$15))/'Charges variables (avancé)'!$H102,0)*'Charges variables (avancé)'!$H102,0)</f>
        <v>0</v>
      </c>
      <c r="P763" s="368">
        <f>IF((P750-'Charges variables (avancé)'!$F102*Commandes!Q$15)&lt;'Charges variables (avancé)'!$G102,ROUNDUP(ABS('Charges variables (avancé)'!$G102-(P750-'Charges variables (avancé)'!$F102*Commandes!Q$15))/'Charges variables (avancé)'!$H102,0)*'Charges variables (avancé)'!$H102,0)</f>
        <v>0</v>
      </c>
      <c r="Q763" s="368">
        <f>IF((Q750-'Charges variables (avancé)'!$F102*Commandes!R$15)&lt;'Charges variables (avancé)'!$G102,ROUNDUP(ABS('Charges variables (avancé)'!$G102-(Q750-'Charges variables (avancé)'!$F102*Commandes!R$15))/'Charges variables (avancé)'!$H102,0)*'Charges variables (avancé)'!$H102,0)</f>
        <v>0</v>
      </c>
      <c r="R763" s="368">
        <f>IF((R750-'Charges variables (avancé)'!$F102*Commandes!S$15)&lt;'Charges variables (avancé)'!$G102,ROUNDUP(ABS('Charges variables (avancé)'!$G102-(R750-'Charges variables (avancé)'!$F102*Commandes!S$15))/'Charges variables (avancé)'!$H102,0)*'Charges variables (avancé)'!$H102,0)</f>
        <v>0</v>
      </c>
      <c r="S763" s="368">
        <f>IF((S750-'Charges variables (avancé)'!$F102*Commandes!T$15)&lt;'Charges variables (avancé)'!$G102,ROUNDUP(ABS('Charges variables (avancé)'!$G102-(S750-'Charges variables (avancé)'!$F102*Commandes!T$15))/'Charges variables (avancé)'!$H102,0)*'Charges variables (avancé)'!$H102,0)</f>
        <v>0</v>
      </c>
      <c r="T763" s="368">
        <f>IF((T750-'Charges variables (avancé)'!$F102*Commandes!U$15)&lt;'Charges variables (avancé)'!$G102,ROUNDUP(ABS('Charges variables (avancé)'!$G102-(T750-'Charges variables (avancé)'!$F102*Commandes!U$15))/'Charges variables (avancé)'!$H102,0)*'Charges variables (avancé)'!$H102,0)</f>
        <v>0</v>
      </c>
      <c r="U763" s="368">
        <f>IF((U750-'Charges variables (avancé)'!$F102*Commandes!V$15)&lt;'Charges variables (avancé)'!$G102,ROUNDUP(ABS('Charges variables (avancé)'!$G102-(U750-'Charges variables (avancé)'!$F102*Commandes!V$15))/'Charges variables (avancé)'!$H102,0)*'Charges variables (avancé)'!$H102,0)</f>
        <v>0</v>
      </c>
      <c r="V763" s="368">
        <f>IF((V750-'Charges variables (avancé)'!$F102*Commandes!W$15)&lt;'Charges variables (avancé)'!$G102,ROUNDUP(ABS('Charges variables (avancé)'!$G102-(V750-'Charges variables (avancé)'!$F102*Commandes!W$15))/'Charges variables (avancé)'!$H102,0)*'Charges variables (avancé)'!$H102,0)</f>
        <v>0</v>
      </c>
      <c r="W763" s="368">
        <f>IF((W750-'Charges variables (avancé)'!$F102*Commandes!X$15)&lt;'Charges variables (avancé)'!$G102,ROUNDUP(ABS('Charges variables (avancé)'!$G102-(W750-'Charges variables (avancé)'!$F102*Commandes!X$15))/'Charges variables (avancé)'!$H102,0)*'Charges variables (avancé)'!$H102,0)</f>
        <v>0</v>
      </c>
      <c r="X763" s="368">
        <f>IF((X750-'Charges variables (avancé)'!$F102*Commandes!Y$15)&lt;'Charges variables (avancé)'!$G102,ROUNDUP(ABS('Charges variables (avancé)'!$G102-(X750-'Charges variables (avancé)'!$F102*Commandes!Y$15))/'Charges variables (avancé)'!$H102,0)*'Charges variables (avancé)'!$H102,0)</f>
        <v>0</v>
      </c>
      <c r="Y763" s="368">
        <f>IF((Y750-'Charges variables (avancé)'!$F102*Commandes!Z$15)&lt;'Charges variables (avancé)'!$G102,ROUNDUP(ABS('Charges variables (avancé)'!$G102-(Y750-'Charges variables (avancé)'!$F102*Commandes!Z$15))/'Charges variables (avancé)'!$H102,0)*'Charges variables (avancé)'!$H102,0)</f>
        <v>0</v>
      </c>
      <c r="Z763" s="368">
        <f>IF((Z750-'Charges variables (avancé)'!$F102*Commandes!AA$15)&lt;'Charges variables (avancé)'!$G102,ROUNDUP(ABS('Charges variables (avancé)'!$G102-(Z750-'Charges variables (avancé)'!$F102*Commandes!AA$15))/'Charges variables (avancé)'!$H102,0)*'Charges variables (avancé)'!$H102,0)</f>
        <v>0</v>
      </c>
      <c r="AA763" s="368">
        <f>IF((AA750-'Charges variables (avancé)'!$F102*Commandes!AB$15)&lt;'Charges variables (avancé)'!$G102,ROUNDUP(ABS('Charges variables (avancé)'!$G102-(AA750-'Charges variables (avancé)'!$F102*Commandes!AB$15))/'Charges variables (avancé)'!$H102,0)*'Charges variables (avancé)'!$H102,0)</f>
        <v>0</v>
      </c>
      <c r="AB763" s="368">
        <f>IF((AB750-'Charges variables (avancé)'!$F102*Commandes!AC$15)&lt;'Charges variables (avancé)'!$G102,ROUNDUP(ABS('Charges variables (avancé)'!$G102-(AB750-'Charges variables (avancé)'!$F102*Commandes!AC$15))/'Charges variables (avancé)'!$H102,0)*'Charges variables (avancé)'!$H102,0)</f>
        <v>0</v>
      </c>
      <c r="AC763" s="368">
        <f>IF((AC750-'Charges variables (avancé)'!$F102*Commandes!AD$15)&lt;'Charges variables (avancé)'!$G102,ROUNDUP(ABS('Charges variables (avancé)'!$G102-(AC750-'Charges variables (avancé)'!$F102*Commandes!AD$15))/'Charges variables (avancé)'!$H102,0)*'Charges variables (avancé)'!$H102,0)</f>
        <v>0</v>
      </c>
      <c r="AD763" s="368">
        <f>IF((AD750-'Charges variables (avancé)'!$F102*Commandes!AE$15)&lt;'Charges variables (avancé)'!$G102,ROUNDUP(ABS('Charges variables (avancé)'!$G102-(AD750-'Charges variables (avancé)'!$F102*Commandes!AE$15))/'Charges variables (avancé)'!$H102,0)*'Charges variables (avancé)'!$H102,0)</f>
        <v>0</v>
      </c>
      <c r="AE763" s="368">
        <f>IF((AE750-'Charges variables (avancé)'!$F102*Commandes!AF$15)&lt;'Charges variables (avancé)'!$G102,ROUNDUP(ABS('Charges variables (avancé)'!$G102-(AE750-'Charges variables (avancé)'!$F102*Commandes!AF$15))/'Charges variables (avancé)'!$H102,0)*'Charges variables (avancé)'!$H102,0)</f>
        <v>0</v>
      </c>
      <c r="AF763" s="368">
        <f>IF((AF750-'Charges variables (avancé)'!$F102*Commandes!AG$15)&lt;'Charges variables (avancé)'!$G102,ROUNDUP(ABS('Charges variables (avancé)'!$G102-(AF750-'Charges variables (avancé)'!$F102*Commandes!AG$15))/'Charges variables (avancé)'!$H102,0)*'Charges variables (avancé)'!$H102,0)</f>
        <v>0</v>
      </c>
      <c r="AG763" s="368">
        <f>IF((AG750-'Charges variables (avancé)'!$F102*Commandes!AH$15)&lt;'Charges variables (avancé)'!$G102,ROUNDUP(ABS('Charges variables (avancé)'!$G102-(AG750-'Charges variables (avancé)'!$F102*Commandes!AH$15))/'Charges variables (avancé)'!$H102,0)*'Charges variables (avancé)'!$H102,0)</f>
        <v>0</v>
      </c>
      <c r="AH763" s="368">
        <f>IF((AH750-'Charges variables (avancé)'!$F102*Commandes!AI$15)&lt;'Charges variables (avancé)'!$G102,ROUNDUP(ABS('Charges variables (avancé)'!$G102-(AH750-'Charges variables (avancé)'!$F102*Commandes!AI$15))/'Charges variables (avancé)'!$H102,0)*'Charges variables (avancé)'!$H102,0)</f>
        <v>0</v>
      </c>
      <c r="AI763" s="368">
        <f>IF((AI750-'Charges variables (avancé)'!$F102*Commandes!AJ$15)&lt;'Charges variables (avancé)'!$G102,ROUNDUP(ABS('Charges variables (avancé)'!$G102-(AI750-'Charges variables (avancé)'!$F102*Commandes!AJ$15))/'Charges variables (avancé)'!$H102,0)*'Charges variables (avancé)'!$H102,0)</f>
        <v>0</v>
      </c>
      <c r="AJ763" s="368">
        <f>IF((AJ750-'Charges variables (avancé)'!$F102*Commandes!AK$15)&lt;'Charges variables (avancé)'!$G102,ROUNDUP(ABS('Charges variables (avancé)'!$G102-(AJ750-'Charges variables (avancé)'!$F102*Commandes!AK$15))/'Charges variables (avancé)'!$H102,0)*'Charges variables (avancé)'!$H102,0)</f>
        <v>0</v>
      </c>
      <c r="AK763" s="368">
        <f>IF((AK750-'Charges variables (avancé)'!$F102*Commandes!AL$15)&lt;'Charges variables (avancé)'!$G102,ROUNDUP(ABS('Charges variables (avancé)'!$G102-(AK750-'Charges variables (avancé)'!$F102*Commandes!AL$15))/'Charges variables (avancé)'!$H102,0)*'Charges variables (avancé)'!$H102,0)</f>
        <v>0</v>
      </c>
      <c r="AL763" s="368">
        <f>IF((AL750-'Charges variables (avancé)'!$F102*Commandes!AM$15)&lt;'Charges variables (avancé)'!$G102,ROUNDUP(ABS('Charges variables (avancé)'!$G102-(AL750-'Charges variables (avancé)'!$F102*Commandes!AM$15))/'Charges variables (avancé)'!$H102,0)*'Charges variables (avancé)'!$H102,0)</f>
        <v>0</v>
      </c>
      <c r="AM763" s="368">
        <f>IF((AM750-'Charges variables (avancé)'!$F102*Commandes!AN$15)&lt;'Charges variables (avancé)'!$G102,ROUNDUP(ABS('Charges variables (avancé)'!$G102-(AM750-'Charges variables (avancé)'!$F102*Commandes!AN$15))/'Charges variables (avancé)'!$H102,0)*'Charges variables (avancé)'!$H102,0)</f>
        <v>0</v>
      </c>
      <c r="AN763" s="368">
        <f>IF((AN750-'Charges variables (avancé)'!$F102*Commandes!AO$15)&lt;'Charges variables (avancé)'!$G102,ROUNDUP(ABS('Charges variables (avancé)'!$G102-(AN750-'Charges variables (avancé)'!$F102*Commandes!AO$15))/'Charges variables (avancé)'!$H102,0)*'Charges variables (avancé)'!$H102,0)</f>
        <v>0</v>
      </c>
      <c r="AO763" s="368">
        <f>IF((AO750-'Charges variables (avancé)'!$F102*Commandes!AP$15)&lt;'Charges variables (avancé)'!$G102,ROUNDUP(ABS('Charges variables (avancé)'!$G102-(AO750-'Charges variables (avancé)'!$F102*Commandes!AP$15))/'Charges variables (avancé)'!$H102,0)*'Charges variables (avancé)'!$H102,0)</f>
        <v>0</v>
      </c>
      <c r="AP763" s="368">
        <f>IF((AP750-'Charges variables (avancé)'!$F102*Commandes!AQ$15)&lt;'Charges variables (avancé)'!$G102,ROUNDUP(ABS('Charges variables (avancé)'!$G102-(AP750-'Charges variables (avancé)'!$F102*Commandes!AQ$15))/'Charges variables (avancé)'!$H102,0)*'Charges variables (avancé)'!$H102,0)</f>
        <v>0</v>
      </c>
      <c r="AQ763" s="368">
        <f>IF((AQ750-'Charges variables (avancé)'!$F102*Commandes!AR$15)&lt;'Charges variables (avancé)'!$G102,ROUNDUP(ABS('Charges variables (avancé)'!$G102-(AQ750-'Charges variables (avancé)'!$F102*Commandes!AR$15))/'Charges variables (avancé)'!$H102,0)*'Charges variables (avancé)'!$H102,0)</f>
        <v>0</v>
      </c>
      <c r="AR763" s="368">
        <f>IF((AR750-'Charges variables (avancé)'!$F102*Commandes!AS$15)&lt;'Charges variables (avancé)'!$G102,ROUNDUP(ABS('Charges variables (avancé)'!$G102-(AR750-'Charges variables (avancé)'!$F102*Commandes!AS$15))/'Charges variables (avancé)'!$H102,0)*'Charges variables (avancé)'!$H102,0)</f>
        <v>0</v>
      </c>
      <c r="AS763" s="368">
        <f>IF((AS750-'Charges variables (avancé)'!$F102*Commandes!AT$15)&lt;'Charges variables (avancé)'!$G102,ROUNDUP(ABS('Charges variables (avancé)'!$G102-(AS750-'Charges variables (avancé)'!$F102*Commandes!AT$15))/'Charges variables (avancé)'!$H102,0)*'Charges variables (avancé)'!$H102,0)</f>
        <v>0</v>
      </c>
      <c r="AT763" s="368">
        <f>IF((AT750-'Charges variables (avancé)'!$F102*Commandes!AU$15)&lt;'Charges variables (avancé)'!$G102,ROUNDUP(ABS('Charges variables (avancé)'!$G102-(AT750-'Charges variables (avancé)'!$F102*Commandes!AU$15))/'Charges variables (avancé)'!$H102,0)*'Charges variables (avancé)'!$H102,0)</f>
        <v>0</v>
      </c>
      <c r="AU763" s="368">
        <f>IF((AU750-'Charges variables (avancé)'!$F102*Commandes!AV$15)&lt;'Charges variables (avancé)'!$G102,ROUNDUP(ABS('Charges variables (avancé)'!$G102-(AU750-'Charges variables (avancé)'!$F102*Commandes!AV$15))/'Charges variables (avancé)'!$H102,0)*'Charges variables (avancé)'!$H102,0)</f>
        <v>0</v>
      </c>
      <c r="AV763" s="368">
        <f>IF((AV750-'Charges variables (avancé)'!$F102*Commandes!AW$15)&lt;'Charges variables (avancé)'!$G102,ROUNDUP(ABS('Charges variables (avancé)'!$G102-(AV750-'Charges variables (avancé)'!$F102*Commandes!AW$15))/'Charges variables (avancé)'!$H102,0)*'Charges variables (avancé)'!$H102,0)</f>
        <v>0</v>
      </c>
      <c r="AW763" s="368">
        <f>IF((AW750-'Charges variables (avancé)'!$F102*Commandes!AX$15)&lt;'Charges variables (avancé)'!$G102,ROUNDUP(ABS('Charges variables (avancé)'!$G102-(AW750-'Charges variables (avancé)'!$F102*Commandes!AX$15))/'Charges variables (avancé)'!$H102,0)*'Charges variables (avancé)'!$H102,0)</f>
        <v>0</v>
      </c>
      <c r="AX763" s="368">
        <f>IF((AX750-'Charges variables (avancé)'!$F102*Commandes!AY$15)&lt;'Charges variables (avancé)'!$G102,ROUNDUP(ABS('Charges variables (avancé)'!$G102-(AX750-'Charges variables (avancé)'!$F102*Commandes!AY$15))/'Charges variables (avancé)'!$H102,0)*'Charges variables (avancé)'!$H102,0)</f>
        <v>0</v>
      </c>
      <c r="AY763" s="368">
        <f>IF((AY750-'Charges variables (avancé)'!$F102*Commandes!AZ$15)&lt;'Charges variables (avancé)'!$G102,ROUNDUP(ABS('Charges variables (avancé)'!$G102-(AY750-'Charges variables (avancé)'!$F102*Commandes!AZ$15))/'Charges variables (avancé)'!$H102,0)*'Charges variables (avancé)'!$H102,0)</f>
        <v>0</v>
      </c>
      <c r="AZ763" s="368">
        <f>IF((AZ750-'Charges variables (avancé)'!$F102*Commandes!BA$15)&lt;'Charges variables (avancé)'!$G102,ROUNDUP(ABS('Charges variables (avancé)'!$G102-(AZ750-'Charges variables (avancé)'!$F102*Commandes!BA$15))/'Charges variables (avancé)'!$H102,0)*'Charges variables (avancé)'!$H102,0)</f>
        <v>0</v>
      </c>
      <c r="BA763" s="368">
        <f>IF((BA750-'Charges variables (avancé)'!$F102*Commandes!BB$15)&lt;'Charges variables (avancé)'!$G102,ROUNDUP(ABS('Charges variables (avancé)'!$G102-(BA750-'Charges variables (avancé)'!$F102*Commandes!BB$15))/'Charges variables (avancé)'!$H102,0)*'Charges variables (avancé)'!$H102,0)</f>
        <v>0</v>
      </c>
      <c r="BB763" s="368">
        <f>IF((BB750-'Charges variables (avancé)'!$F102*Commandes!BC$15)&lt;'Charges variables (avancé)'!$G102,ROUNDUP(ABS('Charges variables (avancé)'!$G102-(BB750-'Charges variables (avancé)'!$F102*Commandes!BC$15))/'Charges variables (avancé)'!$H102,0)*'Charges variables (avancé)'!$H102,0)</f>
        <v>0</v>
      </c>
      <c r="BC763" s="368">
        <f>IF((BC750-'Charges variables (avancé)'!$F102*Commandes!BD$15)&lt;'Charges variables (avancé)'!$G102,ROUNDUP(ABS('Charges variables (avancé)'!$G102-(BC750-'Charges variables (avancé)'!$F102*Commandes!BD$15))/'Charges variables (avancé)'!$H102,0)*'Charges variables (avancé)'!$H102,0)</f>
        <v>0</v>
      </c>
      <c r="BD763" s="368">
        <f>IF((BD750-'Charges variables (avancé)'!$F102*Commandes!BE$15)&lt;'Charges variables (avancé)'!$G102,ROUNDUP(ABS('Charges variables (avancé)'!$G102-(BD750-'Charges variables (avancé)'!$F102*Commandes!BE$15))/'Charges variables (avancé)'!$H102,0)*'Charges variables (avancé)'!$H102,0)</f>
        <v>0</v>
      </c>
      <c r="BE763" s="368">
        <f>IF((BE750-'Charges variables (avancé)'!$F102*Commandes!BF$15)&lt;'Charges variables (avancé)'!$G102,ROUNDUP(ABS('Charges variables (avancé)'!$G102-(BE750-'Charges variables (avancé)'!$F102*Commandes!BF$15))/'Charges variables (avancé)'!$H102,0)*'Charges variables (avancé)'!$H102,0)</f>
        <v>0</v>
      </c>
      <c r="BF763" s="368">
        <f>IF((BF750-'Charges variables (avancé)'!$F102*Commandes!BG$15)&lt;'Charges variables (avancé)'!$G102,ROUNDUP(ABS('Charges variables (avancé)'!$G102-(BF750-'Charges variables (avancé)'!$F102*Commandes!BG$15))/'Charges variables (avancé)'!$H102,0)*'Charges variables (avancé)'!$H102,0)</f>
        <v>0</v>
      </c>
      <c r="BG763" s="368">
        <f>IF((BG750-'Charges variables (avancé)'!$F102*Commandes!BH$15)&lt;'Charges variables (avancé)'!$G102,ROUNDUP(ABS('Charges variables (avancé)'!$G102-(BG750-'Charges variables (avancé)'!$F102*Commandes!BH$15))/'Charges variables (avancé)'!$H102,0)*'Charges variables (avancé)'!$H102,0)</f>
        <v>0</v>
      </c>
      <c r="BH763" s="368">
        <f>IF((BH750-'Charges variables (avancé)'!$F102*Commandes!BI$15)&lt;'Charges variables (avancé)'!$G102,ROUNDUP(ABS('Charges variables (avancé)'!$G102-(BH750-'Charges variables (avancé)'!$F102*Commandes!BI$15))/'Charges variables (avancé)'!$H102,0)*'Charges variables (avancé)'!$H102,0)</f>
        <v>0</v>
      </c>
      <c r="BI763" s="368">
        <f>IF((BI750-'Charges variables (avancé)'!$F102*Commandes!BJ$15)&lt;'Charges variables (avancé)'!$G102,ROUNDUP(ABS('Charges variables (avancé)'!$G102-(BI750-'Charges variables (avancé)'!$F102*Commandes!BJ$15))/'Charges variables (avancé)'!$H102,0)*'Charges variables (avancé)'!$H102,0)</f>
        <v>0</v>
      </c>
      <c r="BJ763" s="368">
        <f>IF((BJ750-'Charges variables (avancé)'!$F102*Commandes!BK$15)&lt;'Charges variables (avancé)'!$G102,ROUNDUP(ABS('Charges variables (avancé)'!$G102-(BJ750-'Charges variables (avancé)'!$F102*Commandes!BK$15))/'Charges variables (avancé)'!$H102,0)*'Charges variables (avancé)'!$H102,0)</f>
        <v>0</v>
      </c>
    </row>
    <row r="764" spans="2:62" ht="15" customHeight="1">
      <c r="B764" s="366">
        <f>'Charges variables (avancé)'!$C$103</f>
        <v>0</v>
      </c>
      <c r="C764" s="368">
        <f>IF((C751-'Charges variables (avancé)'!$F103*Commandes!D$15)&lt;'Charges variables (avancé)'!$G103,ROUNDUP(ABS('Charges variables (avancé)'!$G103-(C751-'Charges variables (avancé)'!$F103*Commandes!D$15))/'Charges variables (avancé)'!$H103,0)*'Charges variables (avancé)'!$H103,0)</f>
        <v>0</v>
      </c>
      <c r="D764" s="368">
        <f>IF((D751-'Charges variables (avancé)'!$F103*Commandes!E$15)&lt;'Charges variables (avancé)'!$G103,ROUNDUP(ABS('Charges variables (avancé)'!$G103-(D751-'Charges variables (avancé)'!$F103*Commandes!E$15))/'Charges variables (avancé)'!$H103,0)*'Charges variables (avancé)'!$H103,0)</f>
        <v>0</v>
      </c>
      <c r="E764" s="368">
        <f>IF((E751-'Charges variables (avancé)'!$F103*Commandes!F$15)&lt;'Charges variables (avancé)'!$G103,ROUNDUP(ABS('Charges variables (avancé)'!$G103-(E751-'Charges variables (avancé)'!$F103*Commandes!F$15))/'Charges variables (avancé)'!$H103,0)*'Charges variables (avancé)'!$H103,0)</f>
        <v>0</v>
      </c>
      <c r="F764" s="368">
        <f>IF((F751-'Charges variables (avancé)'!$F103*Commandes!G$15)&lt;'Charges variables (avancé)'!$G103,ROUNDUP(ABS('Charges variables (avancé)'!$G103-(F751-'Charges variables (avancé)'!$F103*Commandes!G$15))/'Charges variables (avancé)'!$H103,0)*'Charges variables (avancé)'!$H103,0)</f>
        <v>0</v>
      </c>
      <c r="G764" s="368">
        <f>IF((G751-'Charges variables (avancé)'!$F103*Commandes!H$15)&lt;'Charges variables (avancé)'!$G103,ROUNDUP(ABS('Charges variables (avancé)'!$G103-(G751-'Charges variables (avancé)'!$F103*Commandes!H$15))/'Charges variables (avancé)'!$H103,0)*'Charges variables (avancé)'!$H103,0)</f>
        <v>0</v>
      </c>
      <c r="H764" s="368">
        <f>IF((H751-'Charges variables (avancé)'!$F103*Commandes!I$15)&lt;'Charges variables (avancé)'!$G103,ROUNDUP(ABS('Charges variables (avancé)'!$G103-(H751-'Charges variables (avancé)'!$F103*Commandes!I$15))/'Charges variables (avancé)'!$H103,0)*'Charges variables (avancé)'!$H103,0)</f>
        <v>0</v>
      </c>
      <c r="I764" s="368">
        <f>IF((I751-'Charges variables (avancé)'!$F103*Commandes!J$15)&lt;'Charges variables (avancé)'!$G103,ROUNDUP(ABS('Charges variables (avancé)'!$G103-(I751-'Charges variables (avancé)'!$F103*Commandes!J$15))/'Charges variables (avancé)'!$H103,0)*'Charges variables (avancé)'!$H103,0)</f>
        <v>0</v>
      </c>
      <c r="J764" s="368">
        <f>IF((J751-'Charges variables (avancé)'!$F103*Commandes!K$15)&lt;'Charges variables (avancé)'!$G103,ROUNDUP(ABS('Charges variables (avancé)'!$G103-(J751-'Charges variables (avancé)'!$F103*Commandes!K$15))/'Charges variables (avancé)'!$H103,0)*'Charges variables (avancé)'!$H103,0)</f>
        <v>0</v>
      </c>
      <c r="K764" s="368">
        <f>IF((K751-'Charges variables (avancé)'!$F103*Commandes!L$15)&lt;'Charges variables (avancé)'!$G103,ROUNDUP(ABS('Charges variables (avancé)'!$G103-(K751-'Charges variables (avancé)'!$F103*Commandes!L$15))/'Charges variables (avancé)'!$H103,0)*'Charges variables (avancé)'!$H103,0)</f>
        <v>0</v>
      </c>
      <c r="L764" s="368">
        <f>IF((L751-'Charges variables (avancé)'!$F103*Commandes!M$15)&lt;'Charges variables (avancé)'!$G103,ROUNDUP(ABS('Charges variables (avancé)'!$G103-(L751-'Charges variables (avancé)'!$F103*Commandes!M$15))/'Charges variables (avancé)'!$H103,0)*'Charges variables (avancé)'!$H103,0)</f>
        <v>0</v>
      </c>
      <c r="M764" s="368">
        <f>IF((M751-'Charges variables (avancé)'!$F103*Commandes!N$15)&lt;'Charges variables (avancé)'!$G103,ROUNDUP(ABS('Charges variables (avancé)'!$G103-(M751-'Charges variables (avancé)'!$F103*Commandes!N$15))/'Charges variables (avancé)'!$H103,0)*'Charges variables (avancé)'!$H103,0)</f>
        <v>0</v>
      </c>
      <c r="N764" s="368">
        <f>IF((N751-'Charges variables (avancé)'!$F103*Commandes!O$15)&lt;'Charges variables (avancé)'!$G103,ROUNDUP(ABS('Charges variables (avancé)'!$G103-(N751-'Charges variables (avancé)'!$F103*Commandes!O$15))/'Charges variables (avancé)'!$H103,0)*'Charges variables (avancé)'!$H103,0)</f>
        <v>0</v>
      </c>
      <c r="O764" s="368">
        <f>IF((O751-'Charges variables (avancé)'!$F103*Commandes!P$15)&lt;'Charges variables (avancé)'!$G103,ROUNDUP(ABS('Charges variables (avancé)'!$G103-(O751-'Charges variables (avancé)'!$F103*Commandes!P$15))/'Charges variables (avancé)'!$H103,0)*'Charges variables (avancé)'!$H103,0)</f>
        <v>0</v>
      </c>
      <c r="P764" s="368">
        <f>IF((P751-'Charges variables (avancé)'!$F103*Commandes!Q$15)&lt;'Charges variables (avancé)'!$G103,ROUNDUP(ABS('Charges variables (avancé)'!$G103-(P751-'Charges variables (avancé)'!$F103*Commandes!Q$15))/'Charges variables (avancé)'!$H103,0)*'Charges variables (avancé)'!$H103,0)</f>
        <v>0</v>
      </c>
      <c r="Q764" s="368">
        <f>IF((Q751-'Charges variables (avancé)'!$F103*Commandes!R$15)&lt;'Charges variables (avancé)'!$G103,ROUNDUP(ABS('Charges variables (avancé)'!$G103-(Q751-'Charges variables (avancé)'!$F103*Commandes!R$15))/'Charges variables (avancé)'!$H103,0)*'Charges variables (avancé)'!$H103,0)</f>
        <v>0</v>
      </c>
      <c r="R764" s="368">
        <f>IF((R751-'Charges variables (avancé)'!$F103*Commandes!S$15)&lt;'Charges variables (avancé)'!$G103,ROUNDUP(ABS('Charges variables (avancé)'!$G103-(R751-'Charges variables (avancé)'!$F103*Commandes!S$15))/'Charges variables (avancé)'!$H103,0)*'Charges variables (avancé)'!$H103,0)</f>
        <v>0</v>
      </c>
      <c r="S764" s="368">
        <f>IF((S751-'Charges variables (avancé)'!$F103*Commandes!T$15)&lt;'Charges variables (avancé)'!$G103,ROUNDUP(ABS('Charges variables (avancé)'!$G103-(S751-'Charges variables (avancé)'!$F103*Commandes!T$15))/'Charges variables (avancé)'!$H103,0)*'Charges variables (avancé)'!$H103,0)</f>
        <v>0</v>
      </c>
      <c r="T764" s="368">
        <f>IF((T751-'Charges variables (avancé)'!$F103*Commandes!U$15)&lt;'Charges variables (avancé)'!$G103,ROUNDUP(ABS('Charges variables (avancé)'!$G103-(T751-'Charges variables (avancé)'!$F103*Commandes!U$15))/'Charges variables (avancé)'!$H103,0)*'Charges variables (avancé)'!$H103,0)</f>
        <v>0</v>
      </c>
      <c r="U764" s="368">
        <f>IF((U751-'Charges variables (avancé)'!$F103*Commandes!V$15)&lt;'Charges variables (avancé)'!$G103,ROUNDUP(ABS('Charges variables (avancé)'!$G103-(U751-'Charges variables (avancé)'!$F103*Commandes!V$15))/'Charges variables (avancé)'!$H103,0)*'Charges variables (avancé)'!$H103,0)</f>
        <v>0</v>
      </c>
      <c r="V764" s="368">
        <f>IF((V751-'Charges variables (avancé)'!$F103*Commandes!W$15)&lt;'Charges variables (avancé)'!$G103,ROUNDUP(ABS('Charges variables (avancé)'!$G103-(V751-'Charges variables (avancé)'!$F103*Commandes!W$15))/'Charges variables (avancé)'!$H103,0)*'Charges variables (avancé)'!$H103,0)</f>
        <v>0</v>
      </c>
      <c r="W764" s="368">
        <f>IF((W751-'Charges variables (avancé)'!$F103*Commandes!X$15)&lt;'Charges variables (avancé)'!$G103,ROUNDUP(ABS('Charges variables (avancé)'!$G103-(W751-'Charges variables (avancé)'!$F103*Commandes!X$15))/'Charges variables (avancé)'!$H103,0)*'Charges variables (avancé)'!$H103,0)</f>
        <v>0</v>
      </c>
      <c r="X764" s="368">
        <f>IF((X751-'Charges variables (avancé)'!$F103*Commandes!Y$15)&lt;'Charges variables (avancé)'!$G103,ROUNDUP(ABS('Charges variables (avancé)'!$G103-(X751-'Charges variables (avancé)'!$F103*Commandes!Y$15))/'Charges variables (avancé)'!$H103,0)*'Charges variables (avancé)'!$H103,0)</f>
        <v>0</v>
      </c>
      <c r="Y764" s="368">
        <f>IF((Y751-'Charges variables (avancé)'!$F103*Commandes!Z$15)&lt;'Charges variables (avancé)'!$G103,ROUNDUP(ABS('Charges variables (avancé)'!$G103-(Y751-'Charges variables (avancé)'!$F103*Commandes!Z$15))/'Charges variables (avancé)'!$H103,0)*'Charges variables (avancé)'!$H103,0)</f>
        <v>0</v>
      </c>
      <c r="Z764" s="368">
        <f>IF((Z751-'Charges variables (avancé)'!$F103*Commandes!AA$15)&lt;'Charges variables (avancé)'!$G103,ROUNDUP(ABS('Charges variables (avancé)'!$G103-(Z751-'Charges variables (avancé)'!$F103*Commandes!AA$15))/'Charges variables (avancé)'!$H103,0)*'Charges variables (avancé)'!$H103,0)</f>
        <v>0</v>
      </c>
      <c r="AA764" s="368">
        <f>IF((AA751-'Charges variables (avancé)'!$F103*Commandes!AB$15)&lt;'Charges variables (avancé)'!$G103,ROUNDUP(ABS('Charges variables (avancé)'!$G103-(AA751-'Charges variables (avancé)'!$F103*Commandes!AB$15))/'Charges variables (avancé)'!$H103,0)*'Charges variables (avancé)'!$H103,0)</f>
        <v>0</v>
      </c>
      <c r="AB764" s="368">
        <f>IF((AB751-'Charges variables (avancé)'!$F103*Commandes!AC$15)&lt;'Charges variables (avancé)'!$G103,ROUNDUP(ABS('Charges variables (avancé)'!$G103-(AB751-'Charges variables (avancé)'!$F103*Commandes!AC$15))/'Charges variables (avancé)'!$H103,0)*'Charges variables (avancé)'!$H103,0)</f>
        <v>0</v>
      </c>
      <c r="AC764" s="368">
        <f>IF((AC751-'Charges variables (avancé)'!$F103*Commandes!AD$15)&lt;'Charges variables (avancé)'!$G103,ROUNDUP(ABS('Charges variables (avancé)'!$G103-(AC751-'Charges variables (avancé)'!$F103*Commandes!AD$15))/'Charges variables (avancé)'!$H103,0)*'Charges variables (avancé)'!$H103,0)</f>
        <v>0</v>
      </c>
      <c r="AD764" s="368">
        <f>IF((AD751-'Charges variables (avancé)'!$F103*Commandes!AE$15)&lt;'Charges variables (avancé)'!$G103,ROUNDUP(ABS('Charges variables (avancé)'!$G103-(AD751-'Charges variables (avancé)'!$F103*Commandes!AE$15))/'Charges variables (avancé)'!$H103,0)*'Charges variables (avancé)'!$H103,0)</f>
        <v>0</v>
      </c>
      <c r="AE764" s="368">
        <f>IF((AE751-'Charges variables (avancé)'!$F103*Commandes!AF$15)&lt;'Charges variables (avancé)'!$G103,ROUNDUP(ABS('Charges variables (avancé)'!$G103-(AE751-'Charges variables (avancé)'!$F103*Commandes!AF$15))/'Charges variables (avancé)'!$H103,0)*'Charges variables (avancé)'!$H103,0)</f>
        <v>0</v>
      </c>
      <c r="AF764" s="368">
        <f>IF((AF751-'Charges variables (avancé)'!$F103*Commandes!AG$15)&lt;'Charges variables (avancé)'!$G103,ROUNDUP(ABS('Charges variables (avancé)'!$G103-(AF751-'Charges variables (avancé)'!$F103*Commandes!AG$15))/'Charges variables (avancé)'!$H103,0)*'Charges variables (avancé)'!$H103,0)</f>
        <v>0</v>
      </c>
      <c r="AG764" s="368">
        <f>IF((AG751-'Charges variables (avancé)'!$F103*Commandes!AH$15)&lt;'Charges variables (avancé)'!$G103,ROUNDUP(ABS('Charges variables (avancé)'!$G103-(AG751-'Charges variables (avancé)'!$F103*Commandes!AH$15))/'Charges variables (avancé)'!$H103,0)*'Charges variables (avancé)'!$H103,0)</f>
        <v>0</v>
      </c>
      <c r="AH764" s="368">
        <f>IF((AH751-'Charges variables (avancé)'!$F103*Commandes!AI$15)&lt;'Charges variables (avancé)'!$G103,ROUNDUP(ABS('Charges variables (avancé)'!$G103-(AH751-'Charges variables (avancé)'!$F103*Commandes!AI$15))/'Charges variables (avancé)'!$H103,0)*'Charges variables (avancé)'!$H103,0)</f>
        <v>0</v>
      </c>
      <c r="AI764" s="368">
        <f>IF((AI751-'Charges variables (avancé)'!$F103*Commandes!AJ$15)&lt;'Charges variables (avancé)'!$G103,ROUNDUP(ABS('Charges variables (avancé)'!$G103-(AI751-'Charges variables (avancé)'!$F103*Commandes!AJ$15))/'Charges variables (avancé)'!$H103,0)*'Charges variables (avancé)'!$H103,0)</f>
        <v>0</v>
      </c>
      <c r="AJ764" s="368">
        <f>IF((AJ751-'Charges variables (avancé)'!$F103*Commandes!AK$15)&lt;'Charges variables (avancé)'!$G103,ROUNDUP(ABS('Charges variables (avancé)'!$G103-(AJ751-'Charges variables (avancé)'!$F103*Commandes!AK$15))/'Charges variables (avancé)'!$H103,0)*'Charges variables (avancé)'!$H103,0)</f>
        <v>0</v>
      </c>
      <c r="AK764" s="368">
        <f>IF((AK751-'Charges variables (avancé)'!$F103*Commandes!AL$15)&lt;'Charges variables (avancé)'!$G103,ROUNDUP(ABS('Charges variables (avancé)'!$G103-(AK751-'Charges variables (avancé)'!$F103*Commandes!AL$15))/'Charges variables (avancé)'!$H103,0)*'Charges variables (avancé)'!$H103,0)</f>
        <v>0</v>
      </c>
      <c r="AL764" s="368">
        <f>IF((AL751-'Charges variables (avancé)'!$F103*Commandes!AM$15)&lt;'Charges variables (avancé)'!$G103,ROUNDUP(ABS('Charges variables (avancé)'!$G103-(AL751-'Charges variables (avancé)'!$F103*Commandes!AM$15))/'Charges variables (avancé)'!$H103,0)*'Charges variables (avancé)'!$H103,0)</f>
        <v>0</v>
      </c>
      <c r="AM764" s="368">
        <f>IF((AM751-'Charges variables (avancé)'!$F103*Commandes!AN$15)&lt;'Charges variables (avancé)'!$G103,ROUNDUP(ABS('Charges variables (avancé)'!$G103-(AM751-'Charges variables (avancé)'!$F103*Commandes!AN$15))/'Charges variables (avancé)'!$H103,0)*'Charges variables (avancé)'!$H103,0)</f>
        <v>0</v>
      </c>
      <c r="AN764" s="368">
        <f>IF((AN751-'Charges variables (avancé)'!$F103*Commandes!AO$15)&lt;'Charges variables (avancé)'!$G103,ROUNDUP(ABS('Charges variables (avancé)'!$G103-(AN751-'Charges variables (avancé)'!$F103*Commandes!AO$15))/'Charges variables (avancé)'!$H103,0)*'Charges variables (avancé)'!$H103,0)</f>
        <v>0</v>
      </c>
      <c r="AO764" s="368">
        <f>IF((AO751-'Charges variables (avancé)'!$F103*Commandes!AP$15)&lt;'Charges variables (avancé)'!$G103,ROUNDUP(ABS('Charges variables (avancé)'!$G103-(AO751-'Charges variables (avancé)'!$F103*Commandes!AP$15))/'Charges variables (avancé)'!$H103,0)*'Charges variables (avancé)'!$H103,0)</f>
        <v>0</v>
      </c>
      <c r="AP764" s="368">
        <f>IF((AP751-'Charges variables (avancé)'!$F103*Commandes!AQ$15)&lt;'Charges variables (avancé)'!$G103,ROUNDUP(ABS('Charges variables (avancé)'!$G103-(AP751-'Charges variables (avancé)'!$F103*Commandes!AQ$15))/'Charges variables (avancé)'!$H103,0)*'Charges variables (avancé)'!$H103,0)</f>
        <v>0</v>
      </c>
      <c r="AQ764" s="368">
        <f>IF((AQ751-'Charges variables (avancé)'!$F103*Commandes!AR$15)&lt;'Charges variables (avancé)'!$G103,ROUNDUP(ABS('Charges variables (avancé)'!$G103-(AQ751-'Charges variables (avancé)'!$F103*Commandes!AR$15))/'Charges variables (avancé)'!$H103,0)*'Charges variables (avancé)'!$H103,0)</f>
        <v>0</v>
      </c>
      <c r="AR764" s="368">
        <f>IF((AR751-'Charges variables (avancé)'!$F103*Commandes!AS$15)&lt;'Charges variables (avancé)'!$G103,ROUNDUP(ABS('Charges variables (avancé)'!$G103-(AR751-'Charges variables (avancé)'!$F103*Commandes!AS$15))/'Charges variables (avancé)'!$H103,0)*'Charges variables (avancé)'!$H103,0)</f>
        <v>0</v>
      </c>
      <c r="AS764" s="368">
        <f>IF((AS751-'Charges variables (avancé)'!$F103*Commandes!AT$15)&lt;'Charges variables (avancé)'!$G103,ROUNDUP(ABS('Charges variables (avancé)'!$G103-(AS751-'Charges variables (avancé)'!$F103*Commandes!AT$15))/'Charges variables (avancé)'!$H103,0)*'Charges variables (avancé)'!$H103,0)</f>
        <v>0</v>
      </c>
      <c r="AT764" s="368">
        <f>IF((AT751-'Charges variables (avancé)'!$F103*Commandes!AU$15)&lt;'Charges variables (avancé)'!$G103,ROUNDUP(ABS('Charges variables (avancé)'!$G103-(AT751-'Charges variables (avancé)'!$F103*Commandes!AU$15))/'Charges variables (avancé)'!$H103,0)*'Charges variables (avancé)'!$H103,0)</f>
        <v>0</v>
      </c>
      <c r="AU764" s="368">
        <f>IF((AU751-'Charges variables (avancé)'!$F103*Commandes!AV$15)&lt;'Charges variables (avancé)'!$G103,ROUNDUP(ABS('Charges variables (avancé)'!$G103-(AU751-'Charges variables (avancé)'!$F103*Commandes!AV$15))/'Charges variables (avancé)'!$H103,0)*'Charges variables (avancé)'!$H103,0)</f>
        <v>0</v>
      </c>
      <c r="AV764" s="368">
        <f>IF((AV751-'Charges variables (avancé)'!$F103*Commandes!AW$15)&lt;'Charges variables (avancé)'!$G103,ROUNDUP(ABS('Charges variables (avancé)'!$G103-(AV751-'Charges variables (avancé)'!$F103*Commandes!AW$15))/'Charges variables (avancé)'!$H103,0)*'Charges variables (avancé)'!$H103,0)</f>
        <v>0</v>
      </c>
      <c r="AW764" s="368">
        <f>IF((AW751-'Charges variables (avancé)'!$F103*Commandes!AX$15)&lt;'Charges variables (avancé)'!$G103,ROUNDUP(ABS('Charges variables (avancé)'!$G103-(AW751-'Charges variables (avancé)'!$F103*Commandes!AX$15))/'Charges variables (avancé)'!$H103,0)*'Charges variables (avancé)'!$H103,0)</f>
        <v>0</v>
      </c>
      <c r="AX764" s="368">
        <f>IF((AX751-'Charges variables (avancé)'!$F103*Commandes!AY$15)&lt;'Charges variables (avancé)'!$G103,ROUNDUP(ABS('Charges variables (avancé)'!$G103-(AX751-'Charges variables (avancé)'!$F103*Commandes!AY$15))/'Charges variables (avancé)'!$H103,0)*'Charges variables (avancé)'!$H103,0)</f>
        <v>0</v>
      </c>
      <c r="AY764" s="368">
        <f>IF((AY751-'Charges variables (avancé)'!$F103*Commandes!AZ$15)&lt;'Charges variables (avancé)'!$G103,ROUNDUP(ABS('Charges variables (avancé)'!$G103-(AY751-'Charges variables (avancé)'!$F103*Commandes!AZ$15))/'Charges variables (avancé)'!$H103,0)*'Charges variables (avancé)'!$H103,0)</f>
        <v>0</v>
      </c>
      <c r="AZ764" s="368">
        <f>IF((AZ751-'Charges variables (avancé)'!$F103*Commandes!BA$15)&lt;'Charges variables (avancé)'!$G103,ROUNDUP(ABS('Charges variables (avancé)'!$G103-(AZ751-'Charges variables (avancé)'!$F103*Commandes!BA$15))/'Charges variables (avancé)'!$H103,0)*'Charges variables (avancé)'!$H103,0)</f>
        <v>0</v>
      </c>
      <c r="BA764" s="368">
        <f>IF((BA751-'Charges variables (avancé)'!$F103*Commandes!BB$15)&lt;'Charges variables (avancé)'!$G103,ROUNDUP(ABS('Charges variables (avancé)'!$G103-(BA751-'Charges variables (avancé)'!$F103*Commandes!BB$15))/'Charges variables (avancé)'!$H103,0)*'Charges variables (avancé)'!$H103,0)</f>
        <v>0</v>
      </c>
      <c r="BB764" s="368">
        <f>IF((BB751-'Charges variables (avancé)'!$F103*Commandes!BC$15)&lt;'Charges variables (avancé)'!$G103,ROUNDUP(ABS('Charges variables (avancé)'!$G103-(BB751-'Charges variables (avancé)'!$F103*Commandes!BC$15))/'Charges variables (avancé)'!$H103,0)*'Charges variables (avancé)'!$H103,0)</f>
        <v>0</v>
      </c>
      <c r="BC764" s="368">
        <f>IF((BC751-'Charges variables (avancé)'!$F103*Commandes!BD$15)&lt;'Charges variables (avancé)'!$G103,ROUNDUP(ABS('Charges variables (avancé)'!$G103-(BC751-'Charges variables (avancé)'!$F103*Commandes!BD$15))/'Charges variables (avancé)'!$H103,0)*'Charges variables (avancé)'!$H103,0)</f>
        <v>0</v>
      </c>
      <c r="BD764" s="368">
        <f>IF((BD751-'Charges variables (avancé)'!$F103*Commandes!BE$15)&lt;'Charges variables (avancé)'!$G103,ROUNDUP(ABS('Charges variables (avancé)'!$G103-(BD751-'Charges variables (avancé)'!$F103*Commandes!BE$15))/'Charges variables (avancé)'!$H103,0)*'Charges variables (avancé)'!$H103,0)</f>
        <v>0</v>
      </c>
      <c r="BE764" s="368">
        <f>IF((BE751-'Charges variables (avancé)'!$F103*Commandes!BF$15)&lt;'Charges variables (avancé)'!$G103,ROUNDUP(ABS('Charges variables (avancé)'!$G103-(BE751-'Charges variables (avancé)'!$F103*Commandes!BF$15))/'Charges variables (avancé)'!$H103,0)*'Charges variables (avancé)'!$H103,0)</f>
        <v>0</v>
      </c>
      <c r="BF764" s="368">
        <f>IF((BF751-'Charges variables (avancé)'!$F103*Commandes!BG$15)&lt;'Charges variables (avancé)'!$G103,ROUNDUP(ABS('Charges variables (avancé)'!$G103-(BF751-'Charges variables (avancé)'!$F103*Commandes!BG$15))/'Charges variables (avancé)'!$H103,0)*'Charges variables (avancé)'!$H103,0)</f>
        <v>0</v>
      </c>
      <c r="BG764" s="368">
        <f>IF((BG751-'Charges variables (avancé)'!$F103*Commandes!BH$15)&lt;'Charges variables (avancé)'!$G103,ROUNDUP(ABS('Charges variables (avancé)'!$G103-(BG751-'Charges variables (avancé)'!$F103*Commandes!BH$15))/'Charges variables (avancé)'!$H103,0)*'Charges variables (avancé)'!$H103,0)</f>
        <v>0</v>
      </c>
      <c r="BH764" s="368">
        <f>IF((BH751-'Charges variables (avancé)'!$F103*Commandes!BI$15)&lt;'Charges variables (avancé)'!$G103,ROUNDUP(ABS('Charges variables (avancé)'!$G103-(BH751-'Charges variables (avancé)'!$F103*Commandes!BI$15))/'Charges variables (avancé)'!$H103,0)*'Charges variables (avancé)'!$H103,0)</f>
        <v>0</v>
      </c>
      <c r="BI764" s="368">
        <f>IF((BI751-'Charges variables (avancé)'!$F103*Commandes!BJ$15)&lt;'Charges variables (avancé)'!$G103,ROUNDUP(ABS('Charges variables (avancé)'!$G103-(BI751-'Charges variables (avancé)'!$F103*Commandes!BJ$15))/'Charges variables (avancé)'!$H103,0)*'Charges variables (avancé)'!$H103,0)</f>
        <v>0</v>
      </c>
      <c r="BJ764" s="368">
        <f>IF((BJ751-'Charges variables (avancé)'!$F103*Commandes!BK$15)&lt;'Charges variables (avancé)'!$G103,ROUNDUP(ABS('Charges variables (avancé)'!$G103-(BJ751-'Charges variables (avancé)'!$F103*Commandes!BK$15))/'Charges variables (avancé)'!$H103,0)*'Charges variables (avancé)'!$H103,0)</f>
        <v>0</v>
      </c>
    </row>
    <row r="765" spans="2:62" ht="15" customHeight="1"/>
    <row r="766" spans="2:62" ht="15" customHeight="1">
      <c r="B766" s="104" t="s">
        <v>167</v>
      </c>
      <c r="C766" s="11"/>
      <c r="D766" s="11"/>
      <c r="E766" s="11"/>
      <c r="F766" s="32"/>
    </row>
    <row r="767" spans="2:62" ht="15" customHeight="1"/>
    <row r="768" spans="2:62" ht="15" customHeight="1">
      <c r="B768" s="81"/>
      <c r="C768" s="475" t="s">
        <v>18</v>
      </c>
      <c r="D768" s="476"/>
      <c r="E768" s="476"/>
      <c r="F768" s="476"/>
      <c r="G768" s="476"/>
      <c r="H768" s="476"/>
      <c r="I768" s="476"/>
      <c r="J768" s="476"/>
      <c r="K768" s="476"/>
      <c r="L768" s="476"/>
      <c r="M768" s="476"/>
      <c r="N768" s="476"/>
      <c r="O768" s="473" t="s">
        <v>19</v>
      </c>
      <c r="P768" s="473"/>
      <c r="Q768" s="473"/>
      <c r="R768" s="473"/>
      <c r="S768" s="473"/>
      <c r="T768" s="473"/>
      <c r="U768" s="473"/>
      <c r="V768" s="473"/>
      <c r="W768" s="473"/>
      <c r="X768" s="473"/>
      <c r="Y768" s="473"/>
      <c r="Z768" s="473"/>
      <c r="AA768" s="475" t="s">
        <v>20</v>
      </c>
      <c r="AB768" s="476"/>
      <c r="AC768" s="476"/>
      <c r="AD768" s="476"/>
      <c r="AE768" s="476"/>
      <c r="AF768" s="476"/>
      <c r="AG768" s="476"/>
      <c r="AH768" s="476"/>
      <c r="AI768" s="476"/>
      <c r="AJ768" s="476"/>
      <c r="AK768" s="476"/>
      <c r="AL768" s="476"/>
      <c r="AM768" s="473" t="s">
        <v>32</v>
      </c>
      <c r="AN768" s="473"/>
      <c r="AO768" s="473"/>
      <c r="AP768" s="473"/>
      <c r="AQ768" s="473"/>
      <c r="AR768" s="473"/>
      <c r="AS768" s="473"/>
      <c r="AT768" s="473"/>
      <c r="AU768" s="473"/>
      <c r="AV768" s="473"/>
      <c r="AW768" s="473"/>
      <c r="AX768" s="473"/>
      <c r="AY768" s="473" t="s">
        <v>33</v>
      </c>
      <c r="AZ768" s="473"/>
      <c r="BA768" s="473"/>
      <c r="BB768" s="473"/>
      <c r="BC768" s="473"/>
      <c r="BD768" s="473"/>
      <c r="BE768" s="473"/>
      <c r="BF768" s="473"/>
      <c r="BG768" s="473"/>
      <c r="BH768" s="473"/>
      <c r="BI768" s="473"/>
      <c r="BJ768" s="473"/>
    </row>
    <row r="769" spans="2:62" ht="15" customHeight="1">
      <c r="B769" s="83" t="s">
        <v>36</v>
      </c>
      <c r="C769" s="18">
        <f>CONFIG!$D$7</f>
        <v>41640</v>
      </c>
      <c r="D769" s="18">
        <f>DATE(YEAR(C769),MONTH(C769)+1,DAY(C769))</f>
        <v>41671</v>
      </c>
      <c r="E769" s="18">
        <f t="shared" ref="E769:BJ769" si="449">DATE(YEAR(D769),MONTH(D769)+1,DAY(D769))</f>
        <v>41699</v>
      </c>
      <c r="F769" s="18">
        <f t="shared" si="449"/>
        <v>41730</v>
      </c>
      <c r="G769" s="18">
        <f t="shared" si="449"/>
        <v>41760</v>
      </c>
      <c r="H769" s="18">
        <f t="shared" si="449"/>
        <v>41791</v>
      </c>
      <c r="I769" s="18">
        <f t="shared" si="449"/>
        <v>41821</v>
      </c>
      <c r="J769" s="18">
        <f t="shared" si="449"/>
        <v>41852</v>
      </c>
      <c r="K769" s="18">
        <f t="shared" si="449"/>
        <v>41883</v>
      </c>
      <c r="L769" s="18">
        <f t="shared" si="449"/>
        <v>41913</v>
      </c>
      <c r="M769" s="18">
        <f t="shared" si="449"/>
        <v>41944</v>
      </c>
      <c r="N769" s="18">
        <f t="shared" si="449"/>
        <v>41974</v>
      </c>
      <c r="O769" s="18">
        <f t="shared" si="449"/>
        <v>42005</v>
      </c>
      <c r="P769" s="18">
        <f t="shared" si="449"/>
        <v>42036</v>
      </c>
      <c r="Q769" s="18">
        <f t="shared" si="449"/>
        <v>42064</v>
      </c>
      <c r="R769" s="18">
        <f t="shared" si="449"/>
        <v>42095</v>
      </c>
      <c r="S769" s="18">
        <f t="shared" si="449"/>
        <v>42125</v>
      </c>
      <c r="T769" s="18">
        <f t="shared" si="449"/>
        <v>42156</v>
      </c>
      <c r="U769" s="18">
        <f t="shared" si="449"/>
        <v>42186</v>
      </c>
      <c r="V769" s="18">
        <f t="shared" si="449"/>
        <v>42217</v>
      </c>
      <c r="W769" s="18">
        <f t="shared" si="449"/>
        <v>42248</v>
      </c>
      <c r="X769" s="18">
        <f t="shared" si="449"/>
        <v>42278</v>
      </c>
      <c r="Y769" s="18">
        <f t="shared" si="449"/>
        <v>42309</v>
      </c>
      <c r="Z769" s="18">
        <f t="shared" si="449"/>
        <v>42339</v>
      </c>
      <c r="AA769" s="18">
        <f t="shared" si="449"/>
        <v>42370</v>
      </c>
      <c r="AB769" s="18">
        <f t="shared" si="449"/>
        <v>42401</v>
      </c>
      <c r="AC769" s="18">
        <f t="shared" si="449"/>
        <v>42430</v>
      </c>
      <c r="AD769" s="18">
        <f t="shared" si="449"/>
        <v>42461</v>
      </c>
      <c r="AE769" s="18">
        <f t="shared" si="449"/>
        <v>42491</v>
      </c>
      <c r="AF769" s="18">
        <f t="shared" si="449"/>
        <v>42522</v>
      </c>
      <c r="AG769" s="18">
        <f t="shared" si="449"/>
        <v>42552</v>
      </c>
      <c r="AH769" s="18">
        <f t="shared" si="449"/>
        <v>42583</v>
      </c>
      <c r="AI769" s="18">
        <f t="shared" si="449"/>
        <v>42614</v>
      </c>
      <c r="AJ769" s="18">
        <f t="shared" si="449"/>
        <v>42644</v>
      </c>
      <c r="AK769" s="18">
        <f t="shared" si="449"/>
        <v>42675</v>
      </c>
      <c r="AL769" s="18">
        <f t="shared" si="449"/>
        <v>42705</v>
      </c>
      <c r="AM769" s="18">
        <f t="shared" si="449"/>
        <v>42736</v>
      </c>
      <c r="AN769" s="18">
        <f t="shared" si="449"/>
        <v>42767</v>
      </c>
      <c r="AO769" s="18">
        <f t="shared" si="449"/>
        <v>42795</v>
      </c>
      <c r="AP769" s="18">
        <f t="shared" si="449"/>
        <v>42826</v>
      </c>
      <c r="AQ769" s="18">
        <f t="shared" si="449"/>
        <v>42856</v>
      </c>
      <c r="AR769" s="18">
        <f t="shared" si="449"/>
        <v>42887</v>
      </c>
      <c r="AS769" s="18">
        <f t="shared" si="449"/>
        <v>42917</v>
      </c>
      <c r="AT769" s="18">
        <f t="shared" si="449"/>
        <v>42948</v>
      </c>
      <c r="AU769" s="18">
        <f t="shared" si="449"/>
        <v>42979</v>
      </c>
      <c r="AV769" s="18">
        <f t="shared" si="449"/>
        <v>43009</v>
      </c>
      <c r="AW769" s="18">
        <f t="shared" si="449"/>
        <v>43040</v>
      </c>
      <c r="AX769" s="18">
        <f t="shared" si="449"/>
        <v>43070</v>
      </c>
      <c r="AY769" s="18">
        <f t="shared" si="449"/>
        <v>43101</v>
      </c>
      <c r="AZ769" s="18">
        <f t="shared" si="449"/>
        <v>43132</v>
      </c>
      <c r="BA769" s="18">
        <f t="shared" si="449"/>
        <v>43160</v>
      </c>
      <c r="BB769" s="18">
        <f t="shared" si="449"/>
        <v>43191</v>
      </c>
      <c r="BC769" s="18">
        <f t="shared" si="449"/>
        <v>43221</v>
      </c>
      <c r="BD769" s="18">
        <f t="shared" si="449"/>
        <v>43252</v>
      </c>
      <c r="BE769" s="18">
        <f t="shared" si="449"/>
        <v>43282</v>
      </c>
      <c r="BF769" s="18">
        <f t="shared" si="449"/>
        <v>43313</v>
      </c>
      <c r="BG769" s="18">
        <f t="shared" si="449"/>
        <v>43344</v>
      </c>
      <c r="BH769" s="18">
        <f t="shared" si="449"/>
        <v>43374</v>
      </c>
      <c r="BI769" s="18">
        <f t="shared" si="449"/>
        <v>43405</v>
      </c>
      <c r="BJ769" s="18">
        <f t="shared" si="449"/>
        <v>43435</v>
      </c>
    </row>
    <row r="770" spans="2:62" ht="15" customHeight="1">
      <c r="B770" s="366">
        <f>'Charges variables (avancé)'!C96</f>
        <v>0</v>
      </c>
      <c r="C770" s="368">
        <f>IF(AND(ROUND(('Charges variables-Calculs auto'!C$139-CONFIG!$D$7)/31,0)&gt;=ROUND('Charges variables (avancé)'!$J96,0),'Charges variables (avancé)'!$E96&lt;&gt;0),SUM(INDEX($C757:$BJ757,,IF((COLUMN(C770)-COLUMN($C770)+1)&gt;('Charges variables (avancé)'!$I96+'Charges variables (avancé)'!$J96),(COLUMN(C770)-COLUMN($C770)+1)-('Charges variables (avancé)'!$I96+'Charges variables (avancé)'!$J96),0)+1):INDEX($C757:$BJ757,,(COLUMN(C770)-COLUMN($C770)+1)-'Charges variables (avancé)'!$J96)),0)</f>
        <v>0</v>
      </c>
      <c r="D770" s="368">
        <f>IF(AND(ROUND(('Charges variables-Calculs auto'!D$139-CONFIG!$D$7)/31,0)&gt;=ROUND('Charges variables (avancé)'!$J96,0),'Charges variables (avancé)'!$E96&lt;&gt;0),SUM(INDEX($C757:$BJ757,,IF((COLUMN(D770)-COLUMN($C770)+1)&gt;('Charges variables (avancé)'!$I96+'Charges variables (avancé)'!$J96),(COLUMN(D770)-COLUMN($C770)+1)-('Charges variables (avancé)'!$I96+'Charges variables (avancé)'!$J96),0)+1):INDEX($C757:$BJ757,,(COLUMN(D770)-COLUMN($C770)+1)-'Charges variables (avancé)'!$J96)),0)</f>
        <v>0</v>
      </c>
      <c r="E770" s="368">
        <f>IF(AND(ROUND(('Charges variables-Calculs auto'!E$139-CONFIG!$D$7)/31,0)&gt;=ROUND('Charges variables (avancé)'!$J96,0),'Charges variables (avancé)'!$E96&lt;&gt;0),SUM(INDEX($C757:$BJ757,,IF((COLUMN(E770)-COLUMN($C770)+1)&gt;('Charges variables (avancé)'!$I96+'Charges variables (avancé)'!$J96),(COLUMN(E770)-COLUMN($C770)+1)-('Charges variables (avancé)'!$I96+'Charges variables (avancé)'!$J96),0)+1):INDEX($C757:$BJ757,,(COLUMN(E770)-COLUMN($C770)+1)-'Charges variables (avancé)'!$J96)),0)</f>
        <v>0</v>
      </c>
      <c r="F770" s="368">
        <f>IF(AND(ROUND(('Charges variables-Calculs auto'!F$139-CONFIG!$D$7)/31,0)&gt;=ROUND('Charges variables (avancé)'!$J96,0),'Charges variables (avancé)'!$E96&lt;&gt;0),SUM(INDEX($C757:$BJ757,,IF((COLUMN(F770)-COLUMN($C770)+1)&gt;('Charges variables (avancé)'!$I96+'Charges variables (avancé)'!$J96),(COLUMN(F770)-COLUMN($C770)+1)-('Charges variables (avancé)'!$I96+'Charges variables (avancé)'!$J96),0)+1):INDEX($C757:$BJ757,,(COLUMN(F770)-COLUMN($C770)+1)-'Charges variables (avancé)'!$J96)),0)</f>
        <v>0</v>
      </c>
      <c r="G770" s="368">
        <f>IF(AND(ROUND(('Charges variables-Calculs auto'!G$139-CONFIG!$D$7)/31,0)&gt;=ROUND('Charges variables (avancé)'!$J96,0),'Charges variables (avancé)'!$E96&lt;&gt;0),SUM(INDEX($C757:$BJ757,,IF((COLUMN(G770)-COLUMN($C770)+1)&gt;('Charges variables (avancé)'!$I96+'Charges variables (avancé)'!$J96),(COLUMN(G770)-COLUMN($C770)+1)-('Charges variables (avancé)'!$I96+'Charges variables (avancé)'!$J96),0)+1):INDEX($C757:$BJ757,,(COLUMN(G770)-COLUMN($C770)+1)-'Charges variables (avancé)'!$J96)),0)</f>
        <v>0</v>
      </c>
      <c r="H770" s="368">
        <f>IF(AND(ROUND(('Charges variables-Calculs auto'!H$139-CONFIG!$D$7)/31,0)&gt;=ROUND('Charges variables (avancé)'!$J96,0),'Charges variables (avancé)'!$E96&lt;&gt;0),SUM(INDEX($C757:$BJ757,,IF((COLUMN(H770)-COLUMN($C770)+1)&gt;('Charges variables (avancé)'!$I96+'Charges variables (avancé)'!$J96),(COLUMN(H770)-COLUMN($C770)+1)-('Charges variables (avancé)'!$I96+'Charges variables (avancé)'!$J96),0)+1):INDEX($C757:$BJ757,,(COLUMN(H770)-COLUMN($C770)+1)-'Charges variables (avancé)'!$J96)),0)</f>
        <v>0</v>
      </c>
      <c r="I770" s="368">
        <f>IF(AND(ROUND(('Charges variables-Calculs auto'!I$139-CONFIG!$D$7)/31,0)&gt;=ROUND('Charges variables (avancé)'!$J96,0),'Charges variables (avancé)'!$E96&lt;&gt;0),SUM(INDEX($C757:$BJ757,,IF((COLUMN(I770)-COLUMN($C770)+1)&gt;('Charges variables (avancé)'!$I96+'Charges variables (avancé)'!$J96),(COLUMN(I770)-COLUMN($C770)+1)-('Charges variables (avancé)'!$I96+'Charges variables (avancé)'!$J96),0)+1):INDEX($C757:$BJ757,,(COLUMN(I770)-COLUMN($C770)+1)-'Charges variables (avancé)'!$J96)),0)</f>
        <v>0</v>
      </c>
      <c r="J770" s="368">
        <f>IF(AND(ROUND(('Charges variables-Calculs auto'!J$139-CONFIG!$D$7)/31,0)&gt;=ROUND('Charges variables (avancé)'!$J96,0),'Charges variables (avancé)'!$E96&lt;&gt;0),SUM(INDEX($C757:$BJ757,,IF((COLUMN(J770)-COLUMN($C770)+1)&gt;('Charges variables (avancé)'!$I96+'Charges variables (avancé)'!$J96),(COLUMN(J770)-COLUMN($C770)+1)-('Charges variables (avancé)'!$I96+'Charges variables (avancé)'!$J96),0)+1):INDEX($C757:$BJ757,,(COLUMN(J770)-COLUMN($C770)+1)-'Charges variables (avancé)'!$J96)),0)</f>
        <v>0</v>
      </c>
      <c r="K770" s="368">
        <f>IF(AND(ROUND(('Charges variables-Calculs auto'!K$139-CONFIG!$D$7)/31,0)&gt;=ROUND('Charges variables (avancé)'!$J96,0),'Charges variables (avancé)'!$E96&lt;&gt;0),SUM(INDEX($C757:$BJ757,,IF((COLUMN(K770)-COLUMN($C770)+1)&gt;('Charges variables (avancé)'!$I96+'Charges variables (avancé)'!$J96),(COLUMN(K770)-COLUMN($C770)+1)-('Charges variables (avancé)'!$I96+'Charges variables (avancé)'!$J96),0)+1):INDEX($C757:$BJ757,,(COLUMN(K770)-COLUMN($C770)+1)-'Charges variables (avancé)'!$J96)),0)</f>
        <v>0</v>
      </c>
      <c r="L770" s="368">
        <f>IF(AND(ROUND(('Charges variables-Calculs auto'!L$139-CONFIG!$D$7)/31,0)&gt;=ROUND('Charges variables (avancé)'!$J96,0),'Charges variables (avancé)'!$E96&lt;&gt;0),SUM(INDEX($C757:$BJ757,,IF((COLUMN(L770)-COLUMN($C770)+1)&gt;('Charges variables (avancé)'!$I96+'Charges variables (avancé)'!$J96),(COLUMN(L770)-COLUMN($C770)+1)-('Charges variables (avancé)'!$I96+'Charges variables (avancé)'!$J96),0)+1):INDEX($C757:$BJ757,,(COLUMN(L770)-COLUMN($C770)+1)-'Charges variables (avancé)'!$J96)),0)</f>
        <v>0</v>
      </c>
      <c r="M770" s="368">
        <f>IF(AND(ROUND(('Charges variables-Calculs auto'!M$139-CONFIG!$D$7)/31,0)&gt;=ROUND('Charges variables (avancé)'!$J96,0),'Charges variables (avancé)'!$E96&lt;&gt;0),SUM(INDEX($C757:$BJ757,,IF((COLUMN(M770)-COLUMN($C770)+1)&gt;('Charges variables (avancé)'!$I96+'Charges variables (avancé)'!$J96),(COLUMN(M770)-COLUMN($C770)+1)-('Charges variables (avancé)'!$I96+'Charges variables (avancé)'!$J96),0)+1):INDEX($C757:$BJ757,,(COLUMN(M770)-COLUMN($C770)+1)-'Charges variables (avancé)'!$J96)),0)</f>
        <v>0</v>
      </c>
      <c r="N770" s="368">
        <f>IF(AND(ROUND(('Charges variables-Calculs auto'!N$139-CONFIG!$D$7)/31,0)&gt;=ROUND('Charges variables (avancé)'!$J96,0),'Charges variables (avancé)'!$E96&lt;&gt;0),SUM(INDEX($C757:$BJ757,,IF((COLUMN(N770)-COLUMN($C770)+1)&gt;('Charges variables (avancé)'!$I96+'Charges variables (avancé)'!$J96),(COLUMN(N770)-COLUMN($C770)+1)-('Charges variables (avancé)'!$I96+'Charges variables (avancé)'!$J96),0)+1):INDEX($C757:$BJ757,,(COLUMN(N770)-COLUMN($C770)+1)-'Charges variables (avancé)'!$J96)),0)</f>
        <v>0</v>
      </c>
      <c r="O770" s="368">
        <f>IF(AND(ROUND(('Charges variables-Calculs auto'!O$139-CONFIG!$D$7)/31,0)&gt;=ROUND('Charges variables (avancé)'!$J96,0),'Charges variables (avancé)'!$E96&lt;&gt;0),SUM(INDEX($C757:$BJ757,,IF((COLUMN(O770)-COLUMN($C770)+1)&gt;('Charges variables (avancé)'!$I96+'Charges variables (avancé)'!$J96),(COLUMN(O770)-COLUMN($C770)+1)-('Charges variables (avancé)'!$I96+'Charges variables (avancé)'!$J96),0)+1):INDEX($C757:$BJ757,,(COLUMN(O770)-COLUMN($C770)+1)-'Charges variables (avancé)'!$J96)),0)</f>
        <v>0</v>
      </c>
      <c r="P770" s="368">
        <f>IF(AND(ROUND(('Charges variables-Calculs auto'!P$139-CONFIG!$D$7)/31,0)&gt;=ROUND('Charges variables (avancé)'!$J96,0),'Charges variables (avancé)'!$E96&lt;&gt;0),SUM(INDEX($C757:$BJ757,,IF((COLUMN(P770)-COLUMN($C770)+1)&gt;('Charges variables (avancé)'!$I96+'Charges variables (avancé)'!$J96),(COLUMN(P770)-COLUMN($C770)+1)-('Charges variables (avancé)'!$I96+'Charges variables (avancé)'!$J96),0)+1):INDEX($C757:$BJ757,,(COLUMN(P770)-COLUMN($C770)+1)-'Charges variables (avancé)'!$J96)),0)</f>
        <v>0</v>
      </c>
      <c r="Q770" s="368">
        <f>IF(AND(ROUND(('Charges variables-Calculs auto'!Q$139-CONFIG!$D$7)/31,0)&gt;=ROUND('Charges variables (avancé)'!$J96,0),'Charges variables (avancé)'!$E96&lt;&gt;0),SUM(INDEX($C757:$BJ757,,IF((COLUMN(Q770)-COLUMN($C770)+1)&gt;('Charges variables (avancé)'!$I96+'Charges variables (avancé)'!$J96),(COLUMN(Q770)-COLUMN($C770)+1)-('Charges variables (avancé)'!$I96+'Charges variables (avancé)'!$J96),0)+1):INDEX($C757:$BJ757,,(COLUMN(Q770)-COLUMN($C770)+1)-'Charges variables (avancé)'!$J96)),0)</f>
        <v>0</v>
      </c>
      <c r="R770" s="368">
        <f>IF(AND(ROUND(('Charges variables-Calculs auto'!R$139-CONFIG!$D$7)/31,0)&gt;=ROUND('Charges variables (avancé)'!$J96,0),'Charges variables (avancé)'!$E96&lt;&gt;0),SUM(INDEX($C757:$BJ757,,IF((COLUMN(R770)-COLUMN($C770)+1)&gt;('Charges variables (avancé)'!$I96+'Charges variables (avancé)'!$J96),(COLUMN(R770)-COLUMN($C770)+1)-('Charges variables (avancé)'!$I96+'Charges variables (avancé)'!$J96),0)+1):INDEX($C757:$BJ757,,(COLUMN(R770)-COLUMN($C770)+1)-'Charges variables (avancé)'!$J96)),0)</f>
        <v>0</v>
      </c>
      <c r="S770" s="368">
        <f>IF(AND(ROUND(('Charges variables-Calculs auto'!S$139-CONFIG!$D$7)/31,0)&gt;=ROUND('Charges variables (avancé)'!$J96,0),'Charges variables (avancé)'!$E96&lt;&gt;0),SUM(INDEX($C757:$BJ757,,IF((COLUMN(S770)-COLUMN($C770)+1)&gt;('Charges variables (avancé)'!$I96+'Charges variables (avancé)'!$J96),(COLUMN(S770)-COLUMN($C770)+1)-('Charges variables (avancé)'!$I96+'Charges variables (avancé)'!$J96),0)+1):INDEX($C757:$BJ757,,(COLUMN(S770)-COLUMN($C770)+1)-'Charges variables (avancé)'!$J96)),0)</f>
        <v>0</v>
      </c>
      <c r="T770" s="368">
        <f>IF(AND(ROUND(('Charges variables-Calculs auto'!T$139-CONFIG!$D$7)/31,0)&gt;=ROUND('Charges variables (avancé)'!$J96,0),'Charges variables (avancé)'!$E96&lt;&gt;0),SUM(INDEX($C757:$BJ757,,IF((COLUMN(T770)-COLUMN($C770)+1)&gt;('Charges variables (avancé)'!$I96+'Charges variables (avancé)'!$J96),(COLUMN(T770)-COLUMN($C770)+1)-('Charges variables (avancé)'!$I96+'Charges variables (avancé)'!$J96),0)+1):INDEX($C757:$BJ757,,(COLUMN(T770)-COLUMN($C770)+1)-'Charges variables (avancé)'!$J96)),0)</f>
        <v>0</v>
      </c>
      <c r="U770" s="368">
        <f>IF(AND(ROUND(('Charges variables-Calculs auto'!U$139-CONFIG!$D$7)/31,0)&gt;=ROUND('Charges variables (avancé)'!$J96,0),'Charges variables (avancé)'!$E96&lt;&gt;0),SUM(INDEX($C757:$BJ757,,IF((COLUMN(U770)-COLUMN($C770)+1)&gt;('Charges variables (avancé)'!$I96+'Charges variables (avancé)'!$J96),(COLUMN(U770)-COLUMN($C770)+1)-('Charges variables (avancé)'!$I96+'Charges variables (avancé)'!$J96),0)+1):INDEX($C757:$BJ757,,(COLUMN(U770)-COLUMN($C770)+1)-'Charges variables (avancé)'!$J96)),0)</f>
        <v>0</v>
      </c>
      <c r="V770" s="368">
        <f>IF(AND(ROUND(('Charges variables-Calculs auto'!V$139-CONFIG!$D$7)/31,0)&gt;=ROUND('Charges variables (avancé)'!$J96,0),'Charges variables (avancé)'!$E96&lt;&gt;0),SUM(INDEX($C757:$BJ757,,IF((COLUMN(V770)-COLUMN($C770)+1)&gt;('Charges variables (avancé)'!$I96+'Charges variables (avancé)'!$J96),(COLUMN(V770)-COLUMN($C770)+1)-('Charges variables (avancé)'!$I96+'Charges variables (avancé)'!$J96),0)+1):INDEX($C757:$BJ757,,(COLUMN(V770)-COLUMN($C770)+1)-'Charges variables (avancé)'!$J96)),0)</f>
        <v>0</v>
      </c>
      <c r="W770" s="368">
        <f>IF(AND(ROUND(('Charges variables-Calculs auto'!W$139-CONFIG!$D$7)/31,0)&gt;=ROUND('Charges variables (avancé)'!$J96,0),'Charges variables (avancé)'!$E96&lt;&gt;0),SUM(INDEX($C757:$BJ757,,IF((COLUMN(W770)-COLUMN($C770)+1)&gt;('Charges variables (avancé)'!$I96+'Charges variables (avancé)'!$J96),(COLUMN(W770)-COLUMN($C770)+1)-('Charges variables (avancé)'!$I96+'Charges variables (avancé)'!$J96),0)+1):INDEX($C757:$BJ757,,(COLUMN(W770)-COLUMN($C770)+1)-'Charges variables (avancé)'!$J96)),0)</f>
        <v>0</v>
      </c>
      <c r="X770" s="368">
        <f>IF(AND(ROUND(('Charges variables-Calculs auto'!X$139-CONFIG!$D$7)/31,0)&gt;=ROUND('Charges variables (avancé)'!$J96,0),'Charges variables (avancé)'!$E96&lt;&gt;0),SUM(INDEX($C757:$BJ757,,IF((COLUMN(X770)-COLUMN($C770)+1)&gt;('Charges variables (avancé)'!$I96+'Charges variables (avancé)'!$J96),(COLUMN(X770)-COLUMN($C770)+1)-('Charges variables (avancé)'!$I96+'Charges variables (avancé)'!$J96),0)+1):INDEX($C757:$BJ757,,(COLUMN(X770)-COLUMN($C770)+1)-'Charges variables (avancé)'!$J96)),0)</f>
        <v>0</v>
      </c>
      <c r="Y770" s="368">
        <f>IF(AND(ROUND(('Charges variables-Calculs auto'!Y$139-CONFIG!$D$7)/31,0)&gt;=ROUND('Charges variables (avancé)'!$J96,0),'Charges variables (avancé)'!$E96&lt;&gt;0),SUM(INDEX($C757:$BJ757,,IF((COLUMN(Y770)-COLUMN($C770)+1)&gt;('Charges variables (avancé)'!$I96+'Charges variables (avancé)'!$J96),(COLUMN(Y770)-COLUMN($C770)+1)-('Charges variables (avancé)'!$I96+'Charges variables (avancé)'!$J96),0)+1):INDEX($C757:$BJ757,,(COLUMN(Y770)-COLUMN($C770)+1)-'Charges variables (avancé)'!$J96)),0)</f>
        <v>0</v>
      </c>
      <c r="Z770" s="368">
        <f>IF(AND(ROUND(('Charges variables-Calculs auto'!Z$139-CONFIG!$D$7)/31,0)&gt;=ROUND('Charges variables (avancé)'!$J96,0),'Charges variables (avancé)'!$E96&lt;&gt;0),SUM(INDEX($C757:$BJ757,,IF((COLUMN(Z770)-COLUMN($C770)+1)&gt;('Charges variables (avancé)'!$I96+'Charges variables (avancé)'!$J96),(COLUMN(Z770)-COLUMN($C770)+1)-('Charges variables (avancé)'!$I96+'Charges variables (avancé)'!$J96),0)+1):INDEX($C757:$BJ757,,(COLUMN(Z770)-COLUMN($C770)+1)-'Charges variables (avancé)'!$J96)),0)</f>
        <v>0</v>
      </c>
      <c r="AA770" s="368">
        <f>IF(AND(ROUND(('Charges variables-Calculs auto'!AA$139-CONFIG!$D$7)/31,0)&gt;=ROUND('Charges variables (avancé)'!$J96,0),'Charges variables (avancé)'!$E96&lt;&gt;0),SUM(INDEX($C757:$BJ757,,IF((COLUMN(AA770)-COLUMN($C770)+1)&gt;('Charges variables (avancé)'!$I96+'Charges variables (avancé)'!$J96),(COLUMN(AA770)-COLUMN($C770)+1)-('Charges variables (avancé)'!$I96+'Charges variables (avancé)'!$J96),0)+1):INDEX($C757:$BJ757,,(COLUMN(AA770)-COLUMN($C770)+1)-'Charges variables (avancé)'!$J96)),0)</f>
        <v>0</v>
      </c>
      <c r="AB770" s="368">
        <f>IF(AND(ROUND(('Charges variables-Calculs auto'!AB$139-CONFIG!$D$7)/31,0)&gt;=ROUND('Charges variables (avancé)'!$J96,0),'Charges variables (avancé)'!$E96&lt;&gt;0),SUM(INDEX($C757:$BJ757,,IF((COLUMN(AB770)-COLUMN($C770)+1)&gt;('Charges variables (avancé)'!$I96+'Charges variables (avancé)'!$J96),(COLUMN(AB770)-COLUMN($C770)+1)-('Charges variables (avancé)'!$I96+'Charges variables (avancé)'!$J96),0)+1):INDEX($C757:$BJ757,,(COLUMN(AB770)-COLUMN($C770)+1)-'Charges variables (avancé)'!$J96)),0)</f>
        <v>0</v>
      </c>
      <c r="AC770" s="368">
        <f>IF(AND(ROUND(('Charges variables-Calculs auto'!AC$139-CONFIG!$D$7)/31,0)&gt;=ROUND('Charges variables (avancé)'!$J96,0),'Charges variables (avancé)'!$E96&lt;&gt;0),SUM(INDEX($C757:$BJ757,,IF((COLUMN(AC770)-COLUMN($C770)+1)&gt;('Charges variables (avancé)'!$I96+'Charges variables (avancé)'!$J96),(COLUMN(AC770)-COLUMN($C770)+1)-('Charges variables (avancé)'!$I96+'Charges variables (avancé)'!$J96),0)+1):INDEX($C757:$BJ757,,(COLUMN(AC770)-COLUMN($C770)+1)-'Charges variables (avancé)'!$J96)),0)</f>
        <v>0</v>
      </c>
      <c r="AD770" s="368">
        <f>IF(AND(ROUND(('Charges variables-Calculs auto'!AD$139-CONFIG!$D$7)/31,0)&gt;=ROUND('Charges variables (avancé)'!$J96,0),'Charges variables (avancé)'!$E96&lt;&gt;0),SUM(INDEX($C757:$BJ757,,IF((COLUMN(AD770)-COLUMN($C770)+1)&gt;('Charges variables (avancé)'!$I96+'Charges variables (avancé)'!$J96),(COLUMN(AD770)-COLUMN($C770)+1)-('Charges variables (avancé)'!$I96+'Charges variables (avancé)'!$J96),0)+1):INDEX($C757:$BJ757,,(COLUMN(AD770)-COLUMN($C770)+1)-'Charges variables (avancé)'!$J96)),0)</f>
        <v>0</v>
      </c>
      <c r="AE770" s="368">
        <f>IF(AND(ROUND(('Charges variables-Calculs auto'!AE$139-CONFIG!$D$7)/31,0)&gt;=ROUND('Charges variables (avancé)'!$J96,0),'Charges variables (avancé)'!$E96&lt;&gt;0),SUM(INDEX($C757:$BJ757,,IF((COLUMN(AE770)-COLUMN($C770)+1)&gt;('Charges variables (avancé)'!$I96+'Charges variables (avancé)'!$J96),(COLUMN(AE770)-COLUMN($C770)+1)-('Charges variables (avancé)'!$I96+'Charges variables (avancé)'!$J96),0)+1):INDEX($C757:$BJ757,,(COLUMN(AE770)-COLUMN($C770)+1)-'Charges variables (avancé)'!$J96)),0)</f>
        <v>0</v>
      </c>
      <c r="AF770" s="368">
        <f>IF(AND(ROUND(('Charges variables-Calculs auto'!AF$139-CONFIG!$D$7)/31,0)&gt;=ROUND('Charges variables (avancé)'!$J96,0),'Charges variables (avancé)'!$E96&lt;&gt;0),SUM(INDEX($C757:$BJ757,,IF((COLUMN(AF770)-COLUMN($C770)+1)&gt;('Charges variables (avancé)'!$I96+'Charges variables (avancé)'!$J96),(COLUMN(AF770)-COLUMN($C770)+1)-('Charges variables (avancé)'!$I96+'Charges variables (avancé)'!$J96),0)+1):INDEX($C757:$BJ757,,(COLUMN(AF770)-COLUMN($C770)+1)-'Charges variables (avancé)'!$J96)),0)</f>
        <v>0</v>
      </c>
      <c r="AG770" s="368">
        <f>IF(AND(ROUND(('Charges variables-Calculs auto'!AG$139-CONFIG!$D$7)/31,0)&gt;=ROUND('Charges variables (avancé)'!$J96,0),'Charges variables (avancé)'!$E96&lt;&gt;0),SUM(INDEX($C757:$BJ757,,IF((COLUMN(AG770)-COLUMN($C770)+1)&gt;('Charges variables (avancé)'!$I96+'Charges variables (avancé)'!$J96),(COLUMN(AG770)-COLUMN($C770)+1)-('Charges variables (avancé)'!$I96+'Charges variables (avancé)'!$J96),0)+1):INDEX($C757:$BJ757,,(COLUMN(AG770)-COLUMN($C770)+1)-'Charges variables (avancé)'!$J96)),0)</f>
        <v>0</v>
      </c>
      <c r="AH770" s="368">
        <f>IF(AND(ROUND(('Charges variables-Calculs auto'!AH$139-CONFIG!$D$7)/31,0)&gt;=ROUND('Charges variables (avancé)'!$J96,0),'Charges variables (avancé)'!$E96&lt;&gt;0),SUM(INDEX($C757:$BJ757,,IF((COLUMN(AH770)-COLUMN($C770)+1)&gt;('Charges variables (avancé)'!$I96+'Charges variables (avancé)'!$J96),(COLUMN(AH770)-COLUMN($C770)+1)-('Charges variables (avancé)'!$I96+'Charges variables (avancé)'!$J96),0)+1):INDEX($C757:$BJ757,,(COLUMN(AH770)-COLUMN($C770)+1)-'Charges variables (avancé)'!$J96)),0)</f>
        <v>0</v>
      </c>
      <c r="AI770" s="368">
        <f>IF(AND(ROUND(('Charges variables-Calculs auto'!AI$139-CONFIG!$D$7)/31,0)&gt;=ROUND('Charges variables (avancé)'!$J96,0),'Charges variables (avancé)'!$E96&lt;&gt;0),SUM(INDEX($C757:$BJ757,,IF((COLUMN(AI770)-COLUMN($C770)+1)&gt;('Charges variables (avancé)'!$I96+'Charges variables (avancé)'!$J96),(COLUMN(AI770)-COLUMN($C770)+1)-('Charges variables (avancé)'!$I96+'Charges variables (avancé)'!$J96),0)+1):INDEX($C757:$BJ757,,(COLUMN(AI770)-COLUMN($C770)+1)-'Charges variables (avancé)'!$J96)),0)</f>
        <v>0</v>
      </c>
      <c r="AJ770" s="368">
        <f>IF(AND(ROUND(('Charges variables-Calculs auto'!AJ$139-CONFIG!$D$7)/31,0)&gt;=ROUND('Charges variables (avancé)'!$J96,0),'Charges variables (avancé)'!$E96&lt;&gt;0),SUM(INDEX($C757:$BJ757,,IF((COLUMN(AJ770)-COLUMN($C770)+1)&gt;('Charges variables (avancé)'!$I96+'Charges variables (avancé)'!$J96),(COLUMN(AJ770)-COLUMN($C770)+1)-('Charges variables (avancé)'!$I96+'Charges variables (avancé)'!$J96),0)+1):INDEX($C757:$BJ757,,(COLUMN(AJ770)-COLUMN($C770)+1)-'Charges variables (avancé)'!$J96)),0)</f>
        <v>0</v>
      </c>
      <c r="AK770" s="368">
        <f>IF(AND(ROUND(('Charges variables-Calculs auto'!AK$139-CONFIG!$D$7)/31,0)&gt;=ROUND('Charges variables (avancé)'!$J96,0),'Charges variables (avancé)'!$E96&lt;&gt;0),SUM(INDEX($C757:$BJ757,,IF((COLUMN(AK770)-COLUMN($C770)+1)&gt;('Charges variables (avancé)'!$I96+'Charges variables (avancé)'!$J96),(COLUMN(AK770)-COLUMN($C770)+1)-('Charges variables (avancé)'!$I96+'Charges variables (avancé)'!$J96),0)+1):INDEX($C757:$BJ757,,(COLUMN(AK770)-COLUMN($C770)+1)-'Charges variables (avancé)'!$J96)),0)</f>
        <v>0</v>
      </c>
      <c r="AL770" s="368">
        <f>IF(AND(ROUND(('Charges variables-Calculs auto'!AL$139-CONFIG!$D$7)/31,0)&gt;=ROUND('Charges variables (avancé)'!$J96,0),'Charges variables (avancé)'!$E96&lt;&gt;0),SUM(INDEX($C757:$BJ757,,IF((COLUMN(AL770)-COLUMN($C770)+1)&gt;('Charges variables (avancé)'!$I96+'Charges variables (avancé)'!$J96),(COLUMN(AL770)-COLUMN($C770)+1)-('Charges variables (avancé)'!$I96+'Charges variables (avancé)'!$J96),0)+1):INDEX($C757:$BJ757,,(COLUMN(AL770)-COLUMN($C770)+1)-'Charges variables (avancé)'!$J96)),0)</f>
        <v>0</v>
      </c>
      <c r="AM770" s="368">
        <f>IF(AND(ROUND(('Charges variables-Calculs auto'!AM$139-CONFIG!$D$7)/31,0)&gt;=ROUND('Charges variables (avancé)'!$J96,0),'Charges variables (avancé)'!$E96&lt;&gt;0),SUM(INDEX($C757:$BJ757,,IF((COLUMN(AM770)-COLUMN($C770)+1)&gt;('Charges variables (avancé)'!$I96+'Charges variables (avancé)'!$J96),(COLUMN(AM770)-COLUMN($C770)+1)-('Charges variables (avancé)'!$I96+'Charges variables (avancé)'!$J96),0)+1):INDEX($C757:$BJ757,,(COLUMN(AM770)-COLUMN($C770)+1)-'Charges variables (avancé)'!$J96)),0)</f>
        <v>0</v>
      </c>
      <c r="AN770" s="368">
        <f>IF(AND(ROUND(('Charges variables-Calculs auto'!AN$139-CONFIG!$D$7)/31,0)&gt;=ROUND('Charges variables (avancé)'!$J96,0),'Charges variables (avancé)'!$E96&lt;&gt;0),SUM(INDEX($C757:$BJ757,,IF((COLUMN(AN770)-COLUMN($C770)+1)&gt;('Charges variables (avancé)'!$I96+'Charges variables (avancé)'!$J96),(COLUMN(AN770)-COLUMN($C770)+1)-('Charges variables (avancé)'!$I96+'Charges variables (avancé)'!$J96),0)+1):INDEX($C757:$BJ757,,(COLUMN(AN770)-COLUMN($C770)+1)-'Charges variables (avancé)'!$J96)),0)</f>
        <v>0</v>
      </c>
      <c r="AO770" s="368">
        <f>IF(AND(ROUND(('Charges variables-Calculs auto'!AO$139-CONFIG!$D$7)/31,0)&gt;=ROUND('Charges variables (avancé)'!$J96,0),'Charges variables (avancé)'!$E96&lt;&gt;0),SUM(INDEX($C757:$BJ757,,IF((COLUMN(AO770)-COLUMN($C770)+1)&gt;('Charges variables (avancé)'!$I96+'Charges variables (avancé)'!$J96),(COLUMN(AO770)-COLUMN($C770)+1)-('Charges variables (avancé)'!$I96+'Charges variables (avancé)'!$J96),0)+1):INDEX($C757:$BJ757,,(COLUMN(AO770)-COLUMN($C770)+1)-'Charges variables (avancé)'!$J96)),0)</f>
        <v>0</v>
      </c>
      <c r="AP770" s="368">
        <f>IF(AND(ROUND(('Charges variables-Calculs auto'!AP$139-CONFIG!$D$7)/31,0)&gt;=ROUND('Charges variables (avancé)'!$J96,0),'Charges variables (avancé)'!$E96&lt;&gt;0),SUM(INDEX($C757:$BJ757,,IF((COLUMN(AP770)-COLUMN($C770)+1)&gt;('Charges variables (avancé)'!$I96+'Charges variables (avancé)'!$J96),(COLUMN(AP770)-COLUMN($C770)+1)-('Charges variables (avancé)'!$I96+'Charges variables (avancé)'!$J96),0)+1):INDEX($C757:$BJ757,,(COLUMN(AP770)-COLUMN($C770)+1)-'Charges variables (avancé)'!$J96)),0)</f>
        <v>0</v>
      </c>
      <c r="AQ770" s="368">
        <f>IF(AND(ROUND(('Charges variables-Calculs auto'!AQ$139-CONFIG!$D$7)/31,0)&gt;=ROUND('Charges variables (avancé)'!$J96,0),'Charges variables (avancé)'!$E96&lt;&gt;0),SUM(INDEX($C757:$BJ757,,IF((COLUMN(AQ770)-COLUMN($C770)+1)&gt;('Charges variables (avancé)'!$I96+'Charges variables (avancé)'!$J96),(COLUMN(AQ770)-COLUMN($C770)+1)-('Charges variables (avancé)'!$I96+'Charges variables (avancé)'!$J96),0)+1):INDEX($C757:$BJ757,,(COLUMN(AQ770)-COLUMN($C770)+1)-'Charges variables (avancé)'!$J96)),0)</f>
        <v>0</v>
      </c>
      <c r="AR770" s="368">
        <f>IF(AND(ROUND(('Charges variables-Calculs auto'!AR$139-CONFIG!$D$7)/31,0)&gt;=ROUND('Charges variables (avancé)'!$J96,0),'Charges variables (avancé)'!$E96&lt;&gt;0),SUM(INDEX($C757:$BJ757,,IF((COLUMN(AR770)-COLUMN($C770)+1)&gt;('Charges variables (avancé)'!$I96+'Charges variables (avancé)'!$J96),(COLUMN(AR770)-COLUMN($C770)+1)-('Charges variables (avancé)'!$I96+'Charges variables (avancé)'!$J96),0)+1):INDEX($C757:$BJ757,,(COLUMN(AR770)-COLUMN($C770)+1)-'Charges variables (avancé)'!$J96)),0)</f>
        <v>0</v>
      </c>
      <c r="AS770" s="368">
        <f>IF(AND(ROUND(('Charges variables-Calculs auto'!AS$139-CONFIG!$D$7)/31,0)&gt;=ROUND('Charges variables (avancé)'!$J96,0),'Charges variables (avancé)'!$E96&lt;&gt;0),SUM(INDEX($C757:$BJ757,,IF((COLUMN(AS770)-COLUMN($C770)+1)&gt;('Charges variables (avancé)'!$I96+'Charges variables (avancé)'!$J96),(COLUMN(AS770)-COLUMN($C770)+1)-('Charges variables (avancé)'!$I96+'Charges variables (avancé)'!$J96),0)+1):INDEX($C757:$BJ757,,(COLUMN(AS770)-COLUMN($C770)+1)-'Charges variables (avancé)'!$J96)),0)</f>
        <v>0</v>
      </c>
      <c r="AT770" s="368">
        <f>IF(AND(ROUND(('Charges variables-Calculs auto'!AT$139-CONFIG!$D$7)/31,0)&gt;=ROUND('Charges variables (avancé)'!$J96,0),'Charges variables (avancé)'!$E96&lt;&gt;0),SUM(INDEX($C757:$BJ757,,IF((COLUMN(AT770)-COLUMN($C770)+1)&gt;('Charges variables (avancé)'!$I96+'Charges variables (avancé)'!$J96),(COLUMN(AT770)-COLUMN($C770)+1)-('Charges variables (avancé)'!$I96+'Charges variables (avancé)'!$J96),0)+1):INDEX($C757:$BJ757,,(COLUMN(AT770)-COLUMN($C770)+1)-'Charges variables (avancé)'!$J96)),0)</f>
        <v>0</v>
      </c>
      <c r="AU770" s="368">
        <f>IF(AND(ROUND(('Charges variables-Calculs auto'!AU$139-CONFIG!$D$7)/31,0)&gt;=ROUND('Charges variables (avancé)'!$J96,0),'Charges variables (avancé)'!$E96&lt;&gt;0),SUM(INDEX($C757:$BJ757,,IF((COLUMN(AU770)-COLUMN($C770)+1)&gt;('Charges variables (avancé)'!$I96+'Charges variables (avancé)'!$J96),(COLUMN(AU770)-COLUMN($C770)+1)-('Charges variables (avancé)'!$I96+'Charges variables (avancé)'!$J96),0)+1):INDEX($C757:$BJ757,,(COLUMN(AU770)-COLUMN($C770)+1)-'Charges variables (avancé)'!$J96)),0)</f>
        <v>0</v>
      </c>
      <c r="AV770" s="368">
        <f>IF(AND(ROUND(('Charges variables-Calculs auto'!AV$139-CONFIG!$D$7)/31,0)&gt;=ROUND('Charges variables (avancé)'!$J96,0),'Charges variables (avancé)'!$E96&lt;&gt;0),SUM(INDEX($C757:$BJ757,,IF((COLUMN(AV770)-COLUMN($C770)+1)&gt;('Charges variables (avancé)'!$I96+'Charges variables (avancé)'!$J96),(COLUMN(AV770)-COLUMN($C770)+1)-('Charges variables (avancé)'!$I96+'Charges variables (avancé)'!$J96),0)+1):INDEX($C757:$BJ757,,(COLUMN(AV770)-COLUMN($C770)+1)-'Charges variables (avancé)'!$J96)),0)</f>
        <v>0</v>
      </c>
      <c r="AW770" s="368">
        <f>IF(AND(ROUND(('Charges variables-Calculs auto'!AW$139-CONFIG!$D$7)/31,0)&gt;=ROUND('Charges variables (avancé)'!$J96,0),'Charges variables (avancé)'!$E96&lt;&gt;0),SUM(INDEX($C757:$BJ757,,IF((COLUMN(AW770)-COLUMN($C770)+1)&gt;('Charges variables (avancé)'!$I96+'Charges variables (avancé)'!$J96),(COLUMN(AW770)-COLUMN($C770)+1)-('Charges variables (avancé)'!$I96+'Charges variables (avancé)'!$J96),0)+1):INDEX($C757:$BJ757,,(COLUMN(AW770)-COLUMN($C770)+1)-'Charges variables (avancé)'!$J96)),0)</f>
        <v>0</v>
      </c>
      <c r="AX770" s="368">
        <f>IF(AND(ROUND(('Charges variables-Calculs auto'!AX$139-CONFIG!$D$7)/31,0)&gt;=ROUND('Charges variables (avancé)'!$J96,0),'Charges variables (avancé)'!$E96&lt;&gt;0),SUM(INDEX($C757:$BJ757,,IF((COLUMN(AX770)-COLUMN($C770)+1)&gt;('Charges variables (avancé)'!$I96+'Charges variables (avancé)'!$J96),(COLUMN(AX770)-COLUMN($C770)+1)-('Charges variables (avancé)'!$I96+'Charges variables (avancé)'!$J96),0)+1):INDEX($C757:$BJ757,,(COLUMN(AX770)-COLUMN($C770)+1)-'Charges variables (avancé)'!$J96)),0)</f>
        <v>0</v>
      </c>
      <c r="AY770" s="368">
        <f>IF(AND(ROUND(('Charges variables-Calculs auto'!AY$139-CONFIG!$D$7)/31,0)&gt;=ROUND('Charges variables (avancé)'!$J96,0),'Charges variables (avancé)'!$E96&lt;&gt;0),SUM(INDEX($C757:$BJ757,,IF((COLUMN(AY770)-COLUMN($C770)+1)&gt;('Charges variables (avancé)'!$I96+'Charges variables (avancé)'!$J96),(COLUMN(AY770)-COLUMN($C770)+1)-('Charges variables (avancé)'!$I96+'Charges variables (avancé)'!$J96),0)+1):INDEX($C757:$BJ757,,(COLUMN(AY770)-COLUMN($C770)+1)-'Charges variables (avancé)'!$J96)),0)</f>
        <v>0</v>
      </c>
      <c r="AZ770" s="368">
        <f>IF(AND(ROUND(('Charges variables-Calculs auto'!AZ$139-CONFIG!$D$7)/31,0)&gt;=ROUND('Charges variables (avancé)'!$J96,0),'Charges variables (avancé)'!$E96&lt;&gt;0),SUM(INDEX($C757:$BJ757,,IF((COLUMN(AZ770)-COLUMN($C770)+1)&gt;('Charges variables (avancé)'!$I96+'Charges variables (avancé)'!$J96),(COLUMN(AZ770)-COLUMN($C770)+1)-('Charges variables (avancé)'!$I96+'Charges variables (avancé)'!$J96),0)+1):INDEX($C757:$BJ757,,(COLUMN(AZ770)-COLUMN($C770)+1)-'Charges variables (avancé)'!$J96)),0)</f>
        <v>0</v>
      </c>
      <c r="BA770" s="368">
        <f>IF(AND(ROUND(('Charges variables-Calculs auto'!BA$139-CONFIG!$D$7)/31,0)&gt;=ROUND('Charges variables (avancé)'!$J96,0),'Charges variables (avancé)'!$E96&lt;&gt;0),SUM(INDEX($C757:$BJ757,,IF((COLUMN(BA770)-COLUMN($C770)+1)&gt;('Charges variables (avancé)'!$I96+'Charges variables (avancé)'!$J96),(COLUMN(BA770)-COLUMN($C770)+1)-('Charges variables (avancé)'!$I96+'Charges variables (avancé)'!$J96),0)+1):INDEX($C757:$BJ757,,(COLUMN(BA770)-COLUMN($C770)+1)-'Charges variables (avancé)'!$J96)),0)</f>
        <v>0</v>
      </c>
      <c r="BB770" s="368">
        <f>IF(AND(ROUND(('Charges variables-Calculs auto'!BB$139-CONFIG!$D$7)/31,0)&gt;=ROUND('Charges variables (avancé)'!$J96,0),'Charges variables (avancé)'!$E96&lt;&gt;0),SUM(INDEX($C757:$BJ757,,IF((COLUMN(BB770)-COLUMN($C770)+1)&gt;('Charges variables (avancé)'!$I96+'Charges variables (avancé)'!$J96),(COLUMN(BB770)-COLUMN($C770)+1)-('Charges variables (avancé)'!$I96+'Charges variables (avancé)'!$J96),0)+1):INDEX($C757:$BJ757,,(COLUMN(BB770)-COLUMN($C770)+1)-'Charges variables (avancé)'!$J96)),0)</f>
        <v>0</v>
      </c>
      <c r="BC770" s="368">
        <f>IF(AND(ROUND(('Charges variables-Calculs auto'!BC$139-CONFIG!$D$7)/31,0)&gt;=ROUND('Charges variables (avancé)'!$J96,0),'Charges variables (avancé)'!$E96&lt;&gt;0),SUM(INDEX($C757:$BJ757,,IF((COLUMN(BC770)-COLUMN($C770)+1)&gt;('Charges variables (avancé)'!$I96+'Charges variables (avancé)'!$J96),(COLUMN(BC770)-COLUMN($C770)+1)-('Charges variables (avancé)'!$I96+'Charges variables (avancé)'!$J96),0)+1):INDEX($C757:$BJ757,,(COLUMN(BC770)-COLUMN($C770)+1)-'Charges variables (avancé)'!$J96)),0)</f>
        <v>0</v>
      </c>
      <c r="BD770" s="368">
        <f>IF(AND(ROUND(('Charges variables-Calculs auto'!BD$139-CONFIG!$D$7)/31,0)&gt;=ROUND('Charges variables (avancé)'!$J96,0),'Charges variables (avancé)'!$E96&lt;&gt;0),SUM(INDEX($C757:$BJ757,,IF((COLUMN(BD770)-COLUMN($C770)+1)&gt;('Charges variables (avancé)'!$I96+'Charges variables (avancé)'!$J96),(COLUMN(BD770)-COLUMN($C770)+1)-('Charges variables (avancé)'!$I96+'Charges variables (avancé)'!$J96),0)+1):INDEX($C757:$BJ757,,(COLUMN(BD770)-COLUMN($C770)+1)-'Charges variables (avancé)'!$J96)),0)</f>
        <v>0</v>
      </c>
      <c r="BE770" s="368">
        <f>IF(AND(ROUND(('Charges variables-Calculs auto'!BE$139-CONFIG!$D$7)/31,0)&gt;=ROUND('Charges variables (avancé)'!$J96,0),'Charges variables (avancé)'!$E96&lt;&gt;0),SUM(INDEX($C757:$BJ757,,IF((COLUMN(BE770)-COLUMN($C770)+1)&gt;('Charges variables (avancé)'!$I96+'Charges variables (avancé)'!$J96),(COLUMN(BE770)-COLUMN($C770)+1)-('Charges variables (avancé)'!$I96+'Charges variables (avancé)'!$J96),0)+1):INDEX($C757:$BJ757,,(COLUMN(BE770)-COLUMN($C770)+1)-'Charges variables (avancé)'!$J96)),0)</f>
        <v>0</v>
      </c>
      <c r="BF770" s="368">
        <f>IF(AND(ROUND(('Charges variables-Calculs auto'!BF$139-CONFIG!$D$7)/31,0)&gt;=ROUND('Charges variables (avancé)'!$J96,0),'Charges variables (avancé)'!$E96&lt;&gt;0),SUM(INDEX($C757:$BJ757,,IF((COLUMN(BF770)-COLUMN($C770)+1)&gt;('Charges variables (avancé)'!$I96+'Charges variables (avancé)'!$J96),(COLUMN(BF770)-COLUMN($C770)+1)-('Charges variables (avancé)'!$I96+'Charges variables (avancé)'!$J96),0)+1):INDEX($C757:$BJ757,,(COLUMN(BF770)-COLUMN($C770)+1)-'Charges variables (avancé)'!$J96)),0)</f>
        <v>0</v>
      </c>
      <c r="BG770" s="368">
        <f>IF(AND(ROUND(('Charges variables-Calculs auto'!BG$139-CONFIG!$D$7)/31,0)&gt;=ROUND('Charges variables (avancé)'!$J96,0),'Charges variables (avancé)'!$E96&lt;&gt;0),SUM(INDEX($C757:$BJ757,,IF((COLUMN(BG770)-COLUMN($C770)+1)&gt;('Charges variables (avancé)'!$I96+'Charges variables (avancé)'!$J96),(COLUMN(BG770)-COLUMN($C770)+1)-('Charges variables (avancé)'!$I96+'Charges variables (avancé)'!$J96),0)+1):INDEX($C757:$BJ757,,(COLUMN(BG770)-COLUMN($C770)+1)-'Charges variables (avancé)'!$J96)),0)</f>
        <v>0</v>
      </c>
      <c r="BH770" s="368">
        <f>IF(AND(ROUND(('Charges variables-Calculs auto'!BH$139-CONFIG!$D$7)/31,0)&gt;=ROUND('Charges variables (avancé)'!$J96,0),'Charges variables (avancé)'!$E96&lt;&gt;0),SUM(INDEX($C757:$BJ757,,IF((COLUMN(BH770)-COLUMN($C770)+1)&gt;('Charges variables (avancé)'!$I96+'Charges variables (avancé)'!$J96),(COLUMN(BH770)-COLUMN($C770)+1)-('Charges variables (avancé)'!$I96+'Charges variables (avancé)'!$J96),0)+1):INDEX($C757:$BJ757,,(COLUMN(BH770)-COLUMN($C770)+1)-'Charges variables (avancé)'!$J96)),0)</f>
        <v>0</v>
      </c>
      <c r="BI770" s="368">
        <f>IF(AND(ROUND(('Charges variables-Calculs auto'!BI$139-CONFIG!$D$7)/31,0)&gt;=ROUND('Charges variables (avancé)'!$J96,0),'Charges variables (avancé)'!$E96&lt;&gt;0),SUM(INDEX($C757:$BJ757,,IF((COLUMN(BI770)-COLUMN($C770)+1)&gt;('Charges variables (avancé)'!$I96+'Charges variables (avancé)'!$J96),(COLUMN(BI770)-COLUMN($C770)+1)-('Charges variables (avancé)'!$I96+'Charges variables (avancé)'!$J96),0)+1):INDEX($C757:$BJ757,,(COLUMN(BI770)-COLUMN($C770)+1)-'Charges variables (avancé)'!$J96)),0)</f>
        <v>0</v>
      </c>
      <c r="BJ770" s="368">
        <f>IF(AND(ROUND(('Charges variables-Calculs auto'!BJ$139-CONFIG!$D$7)/31,0)&gt;=ROUND('Charges variables (avancé)'!$J96,0),'Charges variables (avancé)'!$E96&lt;&gt;0),SUM(INDEX($C757:$BJ757,,IF((COLUMN(BJ770)-COLUMN($C770)+1)&gt;('Charges variables (avancé)'!$I96+'Charges variables (avancé)'!$J96),(COLUMN(BJ770)-COLUMN($C770)+1)-('Charges variables (avancé)'!$I96+'Charges variables (avancé)'!$J96),0)+1):INDEX($C757:$BJ757,,(COLUMN(BJ770)-COLUMN($C770)+1)-'Charges variables (avancé)'!$J96)),0)</f>
        <v>0</v>
      </c>
    </row>
    <row r="771" spans="2:62" ht="15" customHeight="1">
      <c r="B771" s="366">
        <f>'Charges variables (avancé)'!C97</f>
        <v>0</v>
      </c>
      <c r="C771" s="368">
        <f>IF(AND(ROUND(('Charges variables-Calculs auto'!C$139-CONFIG!$D$7)/31,0)&gt;=ROUND('Charges variables (avancé)'!$J97,0),'Charges variables (avancé)'!$E97&lt;&gt;0),SUM(INDEX($C758:$BJ758,,IF((COLUMN(C771)-COLUMN($C771)+1)&gt;('Charges variables (avancé)'!$I97+'Charges variables (avancé)'!$J97),(COLUMN(C771)-COLUMN($C771)+1)-('Charges variables (avancé)'!$I97+'Charges variables (avancé)'!$J97),0)+1):INDEX($C758:$BJ758,,(COLUMN(C771)-COLUMN($C771)+1)-'Charges variables (avancé)'!$J97)),0)</f>
        <v>0</v>
      </c>
      <c r="D771" s="368">
        <f>IF(AND(ROUND(('Charges variables-Calculs auto'!D$139-CONFIG!$D$7)/31,0)&gt;=ROUND('Charges variables (avancé)'!$J97,0),'Charges variables (avancé)'!$E97&lt;&gt;0),SUM(INDEX($C758:$BJ758,,IF((COLUMN(D771)-COLUMN($C771)+1)&gt;('Charges variables (avancé)'!$I97+'Charges variables (avancé)'!$J97),(COLUMN(D771)-COLUMN($C771)+1)-('Charges variables (avancé)'!$I97+'Charges variables (avancé)'!$J97),0)+1):INDEX($C758:$BJ758,,(COLUMN(D771)-COLUMN($C771)+1)-'Charges variables (avancé)'!$J97)),0)</f>
        <v>0</v>
      </c>
      <c r="E771" s="368">
        <f>IF(AND(ROUND(('Charges variables-Calculs auto'!E$139-CONFIG!$D$7)/31,0)&gt;=ROUND('Charges variables (avancé)'!$J97,0),'Charges variables (avancé)'!$E97&lt;&gt;0),SUM(INDEX($C758:$BJ758,,IF((COLUMN(E771)-COLUMN($C771)+1)&gt;('Charges variables (avancé)'!$I97+'Charges variables (avancé)'!$J97),(COLUMN(E771)-COLUMN($C771)+1)-('Charges variables (avancé)'!$I97+'Charges variables (avancé)'!$J97),0)+1):INDEX($C758:$BJ758,,(COLUMN(E771)-COLUMN($C771)+1)-'Charges variables (avancé)'!$J97)),0)</f>
        <v>0</v>
      </c>
      <c r="F771" s="368">
        <f>IF(AND(ROUND(('Charges variables-Calculs auto'!F$139-CONFIG!$D$7)/31,0)&gt;=ROUND('Charges variables (avancé)'!$J97,0),'Charges variables (avancé)'!$E97&lt;&gt;0),SUM(INDEX($C758:$BJ758,,IF((COLUMN(F771)-COLUMN($C771)+1)&gt;('Charges variables (avancé)'!$I97+'Charges variables (avancé)'!$J97),(COLUMN(F771)-COLUMN($C771)+1)-('Charges variables (avancé)'!$I97+'Charges variables (avancé)'!$J97),0)+1):INDEX($C758:$BJ758,,(COLUMN(F771)-COLUMN($C771)+1)-'Charges variables (avancé)'!$J97)),0)</f>
        <v>0</v>
      </c>
      <c r="G771" s="368">
        <f>IF(AND(ROUND(('Charges variables-Calculs auto'!G$139-CONFIG!$D$7)/31,0)&gt;=ROUND('Charges variables (avancé)'!$J97,0),'Charges variables (avancé)'!$E97&lt;&gt;0),SUM(INDEX($C758:$BJ758,,IF((COLUMN(G771)-COLUMN($C771)+1)&gt;('Charges variables (avancé)'!$I97+'Charges variables (avancé)'!$J97),(COLUMN(G771)-COLUMN($C771)+1)-('Charges variables (avancé)'!$I97+'Charges variables (avancé)'!$J97),0)+1):INDEX($C758:$BJ758,,(COLUMN(G771)-COLUMN($C771)+1)-'Charges variables (avancé)'!$J97)),0)</f>
        <v>0</v>
      </c>
      <c r="H771" s="368">
        <f>IF(AND(ROUND(('Charges variables-Calculs auto'!H$139-CONFIG!$D$7)/31,0)&gt;=ROUND('Charges variables (avancé)'!$J97,0),'Charges variables (avancé)'!$E97&lt;&gt;0),SUM(INDEX($C758:$BJ758,,IF((COLUMN(H771)-COLUMN($C771)+1)&gt;('Charges variables (avancé)'!$I97+'Charges variables (avancé)'!$J97),(COLUMN(H771)-COLUMN($C771)+1)-('Charges variables (avancé)'!$I97+'Charges variables (avancé)'!$J97),0)+1):INDEX($C758:$BJ758,,(COLUMN(H771)-COLUMN($C771)+1)-'Charges variables (avancé)'!$J97)),0)</f>
        <v>0</v>
      </c>
      <c r="I771" s="368">
        <f>IF(AND(ROUND(('Charges variables-Calculs auto'!I$139-CONFIG!$D$7)/31,0)&gt;=ROUND('Charges variables (avancé)'!$J97,0),'Charges variables (avancé)'!$E97&lt;&gt;0),SUM(INDEX($C758:$BJ758,,IF((COLUMN(I771)-COLUMN($C771)+1)&gt;('Charges variables (avancé)'!$I97+'Charges variables (avancé)'!$J97),(COLUMN(I771)-COLUMN($C771)+1)-('Charges variables (avancé)'!$I97+'Charges variables (avancé)'!$J97),0)+1):INDEX($C758:$BJ758,,(COLUMN(I771)-COLUMN($C771)+1)-'Charges variables (avancé)'!$J97)),0)</f>
        <v>0</v>
      </c>
      <c r="J771" s="368">
        <f>IF(AND(ROUND(('Charges variables-Calculs auto'!J$139-CONFIG!$D$7)/31,0)&gt;=ROUND('Charges variables (avancé)'!$J97,0),'Charges variables (avancé)'!$E97&lt;&gt;0),SUM(INDEX($C758:$BJ758,,IF((COLUMN(J771)-COLUMN($C771)+1)&gt;('Charges variables (avancé)'!$I97+'Charges variables (avancé)'!$J97),(COLUMN(J771)-COLUMN($C771)+1)-('Charges variables (avancé)'!$I97+'Charges variables (avancé)'!$J97),0)+1):INDEX($C758:$BJ758,,(COLUMN(J771)-COLUMN($C771)+1)-'Charges variables (avancé)'!$J97)),0)</f>
        <v>0</v>
      </c>
      <c r="K771" s="368">
        <f>IF(AND(ROUND(('Charges variables-Calculs auto'!K$139-CONFIG!$D$7)/31,0)&gt;=ROUND('Charges variables (avancé)'!$J97,0),'Charges variables (avancé)'!$E97&lt;&gt;0),SUM(INDEX($C758:$BJ758,,IF((COLUMN(K771)-COLUMN($C771)+1)&gt;('Charges variables (avancé)'!$I97+'Charges variables (avancé)'!$J97),(COLUMN(K771)-COLUMN($C771)+1)-('Charges variables (avancé)'!$I97+'Charges variables (avancé)'!$J97),0)+1):INDEX($C758:$BJ758,,(COLUMN(K771)-COLUMN($C771)+1)-'Charges variables (avancé)'!$J97)),0)</f>
        <v>0</v>
      </c>
      <c r="L771" s="368">
        <f>IF(AND(ROUND(('Charges variables-Calculs auto'!L$139-CONFIG!$D$7)/31,0)&gt;=ROUND('Charges variables (avancé)'!$J97,0),'Charges variables (avancé)'!$E97&lt;&gt;0),SUM(INDEX($C758:$BJ758,,IF((COLUMN(L771)-COLUMN($C771)+1)&gt;('Charges variables (avancé)'!$I97+'Charges variables (avancé)'!$J97),(COLUMN(L771)-COLUMN($C771)+1)-('Charges variables (avancé)'!$I97+'Charges variables (avancé)'!$J97),0)+1):INDEX($C758:$BJ758,,(COLUMN(L771)-COLUMN($C771)+1)-'Charges variables (avancé)'!$J97)),0)</f>
        <v>0</v>
      </c>
      <c r="M771" s="368">
        <f>IF(AND(ROUND(('Charges variables-Calculs auto'!M$139-CONFIG!$D$7)/31,0)&gt;=ROUND('Charges variables (avancé)'!$J97,0),'Charges variables (avancé)'!$E97&lt;&gt;0),SUM(INDEX($C758:$BJ758,,IF((COLUMN(M771)-COLUMN($C771)+1)&gt;('Charges variables (avancé)'!$I97+'Charges variables (avancé)'!$J97),(COLUMN(M771)-COLUMN($C771)+1)-('Charges variables (avancé)'!$I97+'Charges variables (avancé)'!$J97),0)+1):INDEX($C758:$BJ758,,(COLUMN(M771)-COLUMN($C771)+1)-'Charges variables (avancé)'!$J97)),0)</f>
        <v>0</v>
      </c>
      <c r="N771" s="368">
        <f>IF(AND(ROUND(('Charges variables-Calculs auto'!N$139-CONFIG!$D$7)/31,0)&gt;=ROUND('Charges variables (avancé)'!$J97,0),'Charges variables (avancé)'!$E97&lt;&gt;0),SUM(INDEX($C758:$BJ758,,IF((COLUMN(N771)-COLUMN($C771)+1)&gt;('Charges variables (avancé)'!$I97+'Charges variables (avancé)'!$J97),(COLUMN(N771)-COLUMN($C771)+1)-('Charges variables (avancé)'!$I97+'Charges variables (avancé)'!$J97),0)+1):INDEX($C758:$BJ758,,(COLUMN(N771)-COLUMN($C771)+1)-'Charges variables (avancé)'!$J97)),0)</f>
        <v>0</v>
      </c>
      <c r="O771" s="368">
        <f>IF(AND(ROUND(('Charges variables-Calculs auto'!O$139-CONFIG!$D$7)/31,0)&gt;=ROUND('Charges variables (avancé)'!$J97,0),'Charges variables (avancé)'!$E97&lt;&gt;0),SUM(INDEX($C758:$BJ758,,IF((COLUMN(O771)-COLUMN($C771)+1)&gt;('Charges variables (avancé)'!$I97+'Charges variables (avancé)'!$J97),(COLUMN(O771)-COLUMN($C771)+1)-('Charges variables (avancé)'!$I97+'Charges variables (avancé)'!$J97),0)+1):INDEX($C758:$BJ758,,(COLUMN(O771)-COLUMN($C771)+1)-'Charges variables (avancé)'!$J97)),0)</f>
        <v>0</v>
      </c>
      <c r="P771" s="368">
        <f>IF(AND(ROUND(('Charges variables-Calculs auto'!P$139-CONFIG!$D$7)/31,0)&gt;=ROUND('Charges variables (avancé)'!$J97,0),'Charges variables (avancé)'!$E97&lt;&gt;0),SUM(INDEX($C758:$BJ758,,IF((COLUMN(P771)-COLUMN($C771)+1)&gt;('Charges variables (avancé)'!$I97+'Charges variables (avancé)'!$J97),(COLUMN(P771)-COLUMN($C771)+1)-('Charges variables (avancé)'!$I97+'Charges variables (avancé)'!$J97),0)+1):INDEX($C758:$BJ758,,(COLUMN(P771)-COLUMN($C771)+1)-'Charges variables (avancé)'!$J97)),0)</f>
        <v>0</v>
      </c>
      <c r="Q771" s="368">
        <f>IF(AND(ROUND(('Charges variables-Calculs auto'!Q$139-CONFIG!$D$7)/31,0)&gt;=ROUND('Charges variables (avancé)'!$J97,0),'Charges variables (avancé)'!$E97&lt;&gt;0),SUM(INDEX($C758:$BJ758,,IF((COLUMN(Q771)-COLUMN($C771)+1)&gt;('Charges variables (avancé)'!$I97+'Charges variables (avancé)'!$J97),(COLUMN(Q771)-COLUMN($C771)+1)-('Charges variables (avancé)'!$I97+'Charges variables (avancé)'!$J97),0)+1):INDEX($C758:$BJ758,,(COLUMN(Q771)-COLUMN($C771)+1)-'Charges variables (avancé)'!$J97)),0)</f>
        <v>0</v>
      </c>
      <c r="R771" s="368">
        <f>IF(AND(ROUND(('Charges variables-Calculs auto'!R$139-CONFIG!$D$7)/31,0)&gt;=ROUND('Charges variables (avancé)'!$J97,0),'Charges variables (avancé)'!$E97&lt;&gt;0),SUM(INDEX($C758:$BJ758,,IF((COLUMN(R771)-COLUMN($C771)+1)&gt;('Charges variables (avancé)'!$I97+'Charges variables (avancé)'!$J97),(COLUMN(R771)-COLUMN($C771)+1)-('Charges variables (avancé)'!$I97+'Charges variables (avancé)'!$J97),0)+1):INDEX($C758:$BJ758,,(COLUMN(R771)-COLUMN($C771)+1)-'Charges variables (avancé)'!$J97)),0)</f>
        <v>0</v>
      </c>
      <c r="S771" s="368">
        <f>IF(AND(ROUND(('Charges variables-Calculs auto'!S$139-CONFIG!$D$7)/31,0)&gt;=ROUND('Charges variables (avancé)'!$J97,0),'Charges variables (avancé)'!$E97&lt;&gt;0),SUM(INDEX($C758:$BJ758,,IF((COLUMN(S771)-COLUMN($C771)+1)&gt;('Charges variables (avancé)'!$I97+'Charges variables (avancé)'!$J97),(COLUMN(S771)-COLUMN($C771)+1)-('Charges variables (avancé)'!$I97+'Charges variables (avancé)'!$J97),0)+1):INDEX($C758:$BJ758,,(COLUMN(S771)-COLUMN($C771)+1)-'Charges variables (avancé)'!$J97)),0)</f>
        <v>0</v>
      </c>
      <c r="T771" s="368">
        <f>IF(AND(ROUND(('Charges variables-Calculs auto'!T$139-CONFIG!$D$7)/31,0)&gt;=ROUND('Charges variables (avancé)'!$J97,0),'Charges variables (avancé)'!$E97&lt;&gt;0),SUM(INDEX($C758:$BJ758,,IF((COLUMN(T771)-COLUMN($C771)+1)&gt;('Charges variables (avancé)'!$I97+'Charges variables (avancé)'!$J97),(COLUMN(T771)-COLUMN($C771)+1)-('Charges variables (avancé)'!$I97+'Charges variables (avancé)'!$J97),0)+1):INDEX($C758:$BJ758,,(COLUMN(T771)-COLUMN($C771)+1)-'Charges variables (avancé)'!$J97)),0)</f>
        <v>0</v>
      </c>
      <c r="U771" s="368">
        <f>IF(AND(ROUND(('Charges variables-Calculs auto'!U$139-CONFIG!$D$7)/31,0)&gt;=ROUND('Charges variables (avancé)'!$J97,0),'Charges variables (avancé)'!$E97&lt;&gt;0),SUM(INDEX($C758:$BJ758,,IF((COLUMN(U771)-COLUMN($C771)+1)&gt;('Charges variables (avancé)'!$I97+'Charges variables (avancé)'!$J97),(COLUMN(U771)-COLUMN($C771)+1)-('Charges variables (avancé)'!$I97+'Charges variables (avancé)'!$J97),0)+1):INDEX($C758:$BJ758,,(COLUMN(U771)-COLUMN($C771)+1)-'Charges variables (avancé)'!$J97)),0)</f>
        <v>0</v>
      </c>
      <c r="V771" s="368">
        <f>IF(AND(ROUND(('Charges variables-Calculs auto'!V$139-CONFIG!$D$7)/31,0)&gt;=ROUND('Charges variables (avancé)'!$J97,0),'Charges variables (avancé)'!$E97&lt;&gt;0),SUM(INDEX($C758:$BJ758,,IF((COLUMN(V771)-COLUMN($C771)+1)&gt;('Charges variables (avancé)'!$I97+'Charges variables (avancé)'!$J97),(COLUMN(V771)-COLUMN($C771)+1)-('Charges variables (avancé)'!$I97+'Charges variables (avancé)'!$J97),0)+1):INDEX($C758:$BJ758,,(COLUMN(V771)-COLUMN($C771)+1)-'Charges variables (avancé)'!$J97)),0)</f>
        <v>0</v>
      </c>
      <c r="W771" s="368">
        <f>IF(AND(ROUND(('Charges variables-Calculs auto'!W$139-CONFIG!$D$7)/31,0)&gt;=ROUND('Charges variables (avancé)'!$J97,0),'Charges variables (avancé)'!$E97&lt;&gt;0),SUM(INDEX($C758:$BJ758,,IF((COLUMN(W771)-COLUMN($C771)+1)&gt;('Charges variables (avancé)'!$I97+'Charges variables (avancé)'!$J97),(COLUMN(W771)-COLUMN($C771)+1)-('Charges variables (avancé)'!$I97+'Charges variables (avancé)'!$J97),0)+1):INDEX($C758:$BJ758,,(COLUMN(W771)-COLUMN($C771)+1)-'Charges variables (avancé)'!$J97)),0)</f>
        <v>0</v>
      </c>
      <c r="X771" s="368">
        <f>IF(AND(ROUND(('Charges variables-Calculs auto'!X$139-CONFIG!$D$7)/31,0)&gt;=ROUND('Charges variables (avancé)'!$J97,0),'Charges variables (avancé)'!$E97&lt;&gt;0),SUM(INDEX($C758:$BJ758,,IF((COLUMN(X771)-COLUMN($C771)+1)&gt;('Charges variables (avancé)'!$I97+'Charges variables (avancé)'!$J97),(COLUMN(X771)-COLUMN($C771)+1)-('Charges variables (avancé)'!$I97+'Charges variables (avancé)'!$J97),0)+1):INDEX($C758:$BJ758,,(COLUMN(X771)-COLUMN($C771)+1)-'Charges variables (avancé)'!$J97)),0)</f>
        <v>0</v>
      </c>
      <c r="Y771" s="368">
        <f>IF(AND(ROUND(('Charges variables-Calculs auto'!Y$139-CONFIG!$D$7)/31,0)&gt;=ROUND('Charges variables (avancé)'!$J97,0),'Charges variables (avancé)'!$E97&lt;&gt;0),SUM(INDEX($C758:$BJ758,,IF((COLUMN(Y771)-COLUMN($C771)+1)&gt;('Charges variables (avancé)'!$I97+'Charges variables (avancé)'!$J97),(COLUMN(Y771)-COLUMN($C771)+1)-('Charges variables (avancé)'!$I97+'Charges variables (avancé)'!$J97),0)+1):INDEX($C758:$BJ758,,(COLUMN(Y771)-COLUMN($C771)+1)-'Charges variables (avancé)'!$J97)),0)</f>
        <v>0</v>
      </c>
      <c r="Z771" s="368">
        <f>IF(AND(ROUND(('Charges variables-Calculs auto'!Z$139-CONFIG!$D$7)/31,0)&gt;=ROUND('Charges variables (avancé)'!$J97,0),'Charges variables (avancé)'!$E97&lt;&gt;0),SUM(INDEX($C758:$BJ758,,IF((COLUMN(Z771)-COLUMN($C771)+1)&gt;('Charges variables (avancé)'!$I97+'Charges variables (avancé)'!$J97),(COLUMN(Z771)-COLUMN($C771)+1)-('Charges variables (avancé)'!$I97+'Charges variables (avancé)'!$J97),0)+1):INDEX($C758:$BJ758,,(COLUMN(Z771)-COLUMN($C771)+1)-'Charges variables (avancé)'!$J97)),0)</f>
        <v>0</v>
      </c>
      <c r="AA771" s="368">
        <f>IF(AND(ROUND(('Charges variables-Calculs auto'!AA$139-CONFIG!$D$7)/31,0)&gt;=ROUND('Charges variables (avancé)'!$J97,0),'Charges variables (avancé)'!$E97&lt;&gt;0),SUM(INDEX($C758:$BJ758,,IF((COLUMN(AA771)-COLUMN($C771)+1)&gt;('Charges variables (avancé)'!$I97+'Charges variables (avancé)'!$J97),(COLUMN(AA771)-COLUMN($C771)+1)-('Charges variables (avancé)'!$I97+'Charges variables (avancé)'!$J97),0)+1):INDEX($C758:$BJ758,,(COLUMN(AA771)-COLUMN($C771)+1)-'Charges variables (avancé)'!$J97)),0)</f>
        <v>0</v>
      </c>
      <c r="AB771" s="368">
        <f>IF(AND(ROUND(('Charges variables-Calculs auto'!AB$139-CONFIG!$D$7)/31,0)&gt;=ROUND('Charges variables (avancé)'!$J97,0),'Charges variables (avancé)'!$E97&lt;&gt;0),SUM(INDEX($C758:$BJ758,,IF((COLUMN(AB771)-COLUMN($C771)+1)&gt;('Charges variables (avancé)'!$I97+'Charges variables (avancé)'!$J97),(COLUMN(AB771)-COLUMN($C771)+1)-('Charges variables (avancé)'!$I97+'Charges variables (avancé)'!$J97),0)+1):INDEX($C758:$BJ758,,(COLUMN(AB771)-COLUMN($C771)+1)-'Charges variables (avancé)'!$J97)),0)</f>
        <v>0</v>
      </c>
      <c r="AC771" s="368">
        <f>IF(AND(ROUND(('Charges variables-Calculs auto'!AC$139-CONFIG!$D$7)/31,0)&gt;=ROUND('Charges variables (avancé)'!$J97,0),'Charges variables (avancé)'!$E97&lt;&gt;0),SUM(INDEX($C758:$BJ758,,IF((COLUMN(AC771)-COLUMN($C771)+1)&gt;('Charges variables (avancé)'!$I97+'Charges variables (avancé)'!$J97),(COLUMN(AC771)-COLUMN($C771)+1)-('Charges variables (avancé)'!$I97+'Charges variables (avancé)'!$J97),0)+1):INDEX($C758:$BJ758,,(COLUMN(AC771)-COLUMN($C771)+1)-'Charges variables (avancé)'!$J97)),0)</f>
        <v>0</v>
      </c>
      <c r="AD771" s="368">
        <f>IF(AND(ROUND(('Charges variables-Calculs auto'!AD$139-CONFIG!$D$7)/31,0)&gt;=ROUND('Charges variables (avancé)'!$J97,0),'Charges variables (avancé)'!$E97&lt;&gt;0),SUM(INDEX($C758:$BJ758,,IF((COLUMN(AD771)-COLUMN($C771)+1)&gt;('Charges variables (avancé)'!$I97+'Charges variables (avancé)'!$J97),(COLUMN(AD771)-COLUMN($C771)+1)-('Charges variables (avancé)'!$I97+'Charges variables (avancé)'!$J97),0)+1):INDEX($C758:$BJ758,,(COLUMN(AD771)-COLUMN($C771)+1)-'Charges variables (avancé)'!$J97)),0)</f>
        <v>0</v>
      </c>
      <c r="AE771" s="368">
        <f>IF(AND(ROUND(('Charges variables-Calculs auto'!AE$139-CONFIG!$D$7)/31,0)&gt;=ROUND('Charges variables (avancé)'!$J97,0),'Charges variables (avancé)'!$E97&lt;&gt;0),SUM(INDEX($C758:$BJ758,,IF((COLUMN(AE771)-COLUMN($C771)+1)&gt;('Charges variables (avancé)'!$I97+'Charges variables (avancé)'!$J97),(COLUMN(AE771)-COLUMN($C771)+1)-('Charges variables (avancé)'!$I97+'Charges variables (avancé)'!$J97),0)+1):INDEX($C758:$BJ758,,(COLUMN(AE771)-COLUMN($C771)+1)-'Charges variables (avancé)'!$J97)),0)</f>
        <v>0</v>
      </c>
      <c r="AF771" s="368">
        <f>IF(AND(ROUND(('Charges variables-Calculs auto'!AF$139-CONFIG!$D$7)/31,0)&gt;=ROUND('Charges variables (avancé)'!$J97,0),'Charges variables (avancé)'!$E97&lt;&gt;0),SUM(INDEX($C758:$BJ758,,IF((COLUMN(AF771)-COLUMN($C771)+1)&gt;('Charges variables (avancé)'!$I97+'Charges variables (avancé)'!$J97),(COLUMN(AF771)-COLUMN($C771)+1)-('Charges variables (avancé)'!$I97+'Charges variables (avancé)'!$J97),0)+1):INDEX($C758:$BJ758,,(COLUMN(AF771)-COLUMN($C771)+1)-'Charges variables (avancé)'!$J97)),0)</f>
        <v>0</v>
      </c>
      <c r="AG771" s="368">
        <f>IF(AND(ROUND(('Charges variables-Calculs auto'!AG$139-CONFIG!$D$7)/31,0)&gt;=ROUND('Charges variables (avancé)'!$J97,0),'Charges variables (avancé)'!$E97&lt;&gt;0),SUM(INDEX($C758:$BJ758,,IF((COLUMN(AG771)-COLUMN($C771)+1)&gt;('Charges variables (avancé)'!$I97+'Charges variables (avancé)'!$J97),(COLUMN(AG771)-COLUMN($C771)+1)-('Charges variables (avancé)'!$I97+'Charges variables (avancé)'!$J97),0)+1):INDEX($C758:$BJ758,,(COLUMN(AG771)-COLUMN($C771)+1)-'Charges variables (avancé)'!$J97)),0)</f>
        <v>0</v>
      </c>
      <c r="AH771" s="368">
        <f>IF(AND(ROUND(('Charges variables-Calculs auto'!AH$139-CONFIG!$D$7)/31,0)&gt;=ROUND('Charges variables (avancé)'!$J97,0),'Charges variables (avancé)'!$E97&lt;&gt;0),SUM(INDEX($C758:$BJ758,,IF((COLUMN(AH771)-COLUMN($C771)+1)&gt;('Charges variables (avancé)'!$I97+'Charges variables (avancé)'!$J97),(COLUMN(AH771)-COLUMN($C771)+1)-('Charges variables (avancé)'!$I97+'Charges variables (avancé)'!$J97),0)+1):INDEX($C758:$BJ758,,(COLUMN(AH771)-COLUMN($C771)+1)-'Charges variables (avancé)'!$J97)),0)</f>
        <v>0</v>
      </c>
      <c r="AI771" s="368">
        <f>IF(AND(ROUND(('Charges variables-Calculs auto'!AI$139-CONFIG!$D$7)/31,0)&gt;=ROUND('Charges variables (avancé)'!$J97,0),'Charges variables (avancé)'!$E97&lt;&gt;0),SUM(INDEX($C758:$BJ758,,IF((COLUMN(AI771)-COLUMN($C771)+1)&gt;('Charges variables (avancé)'!$I97+'Charges variables (avancé)'!$J97),(COLUMN(AI771)-COLUMN($C771)+1)-('Charges variables (avancé)'!$I97+'Charges variables (avancé)'!$J97),0)+1):INDEX($C758:$BJ758,,(COLUMN(AI771)-COLUMN($C771)+1)-'Charges variables (avancé)'!$J97)),0)</f>
        <v>0</v>
      </c>
      <c r="AJ771" s="368">
        <f>IF(AND(ROUND(('Charges variables-Calculs auto'!AJ$139-CONFIG!$D$7)/31,0)&gt;=ROUND('Charges variables (avancé)'!$J97,0),'Charges variables (avancé)'!$E97&lt;&gt;0),SUM(INDEX($C758:$BJ758,,IF((COLUMN(AJ771)-COLUMN($C771)+1)&gt;('Charges variables (avancé)'!$I97+'Charges variables (avancé)'!$J97),(COLUMN(AJ771)-COLUMN($C771)+1)-('Charges variables (avancé)'!$I97+'Charges variables (avancé)'!$J97),0)+1):INDEX($C758:$BJ758,,(COLUMN(AJ771)-COLUMN($C771)+1)-'Charges variables (avancé)'!$J97)),0)</f>
        <v>0</v>
      </c>
      <c r="AK771" s="368">
        <f>IF(AND(ROUND(('Charges variables-Calculs auto'!AK$139-CONFIG!$D$7)/31,0)&gt;=ROUND('Charges variables (avancé)'!$J97,0),'Charges variables (avancé)'!$E97&lt;&gt;0),SUM(INDEX($C758:$BJ758,,IF((COLUMN(AK771)-COLUMN($C771)+1)&gt;('Charges variables (avancé)'!$I97+'Charges variables (avancé)'!$J97),(COLUMN(AK771)-COLUMN($C771)+1)-('Charges variables (avancé)'!$I97+'Charges variables (avancé)'!$J97),0)+1):INDEX($C758:$BJ758,,(COLUMN(AK771)-COLUMN($C771)+1)-'Charges variables (avancé)'!$J97)),0)</f>
        <v>0</v>
      </c>
      <c r="AL771" s="368">
        <f>IF(AND(ROUND(('Charges variables-Calculs auto'!AL$139-CONFIG!$D$7)/31,0)&gt;=ROUND('Charges variables (avancé)'!$J97,0),'Charges variables (avancé)'!$E97&lt;&gt;0),SUM(INDEX($C758:$BJ758,,IF((COLUMN(AL771)-COLUMN($C771)+1)&gt;('Charges variables (avancé)'!$I97+'Charges variables (avancé)'!$J97),(COLUMN(AL771)-COLUMN($C771)+1)-('Charges variables (avancé)'!$I97+'Charges variables (avancé)'!$J97),0)+1):INDEX($C758:$BJ758,,(COLUMN(AL771)-COLUMN($C771)+1)-'Charges variables (avancé)'!$J97)),0)</f>
        <v>0</v>
      </c>
      <c r="AM771" s="368">
        <f>IF(AND(ROUND(('Charges variables-Calculs auto'!AM$139-CONFIG!$D$7)/31,0)&gt;=ROUND('Charges variables (avancé)'!$J97,0),'Charges variables (avancé)'!$E97&lt;&gt;0),SUM(INDEX($C758:$BJ758,,IF((COLUMN(AM771)-COLUMN($C771)+1)&gt;('Charges variables (avancé)'!$I97+'Charges variables (avancé)'!$J97),(COLUMN(AM771)-COLUMN($C771)+1)-('Charges variables (avancé)'!$I97+'Charges variables (avancé)'!$J97),0)+1):INDEX($C758:$BJ758,,(COLUMN(AM771)-COLUMN($C771)+1)-'Charges variables (avancé)'!$J97)),0)</f>
        <v>0</v>
      </c>
      <c r="AN771" s="368">
        <f>IF(AND(ROUND(('Charges variables-Calculs auto'!AN$139-CONFIG!$D$7)/31,0)&gt;=ROUND('Charges variables (avancé)'!$J97,0),'Charges variables (avancé)'!$E97&lt;&gt;0),SUM(INDEX($C758:$BJ758,,IF((COLUMN(AN771)-COLUMN($C771)+1)&gt;('Charges variables (avancé)'!$I97+'Charges variables (avancé)'!$J97),(COLUMN(AN771)-COLUMN($C771)+1)-('Charges variables (avancé)'!$I97+'Charges variables (avancé)'!$J97),0)+1):INDEX($C758:$BJ758,,(COLUMN(AN771)-COLUMN($C771)+1)-'Charges variables (avancé)'!$J97)),0)</f>
        <v>0</v>
      </c>
      <c r="AO771" s="368">
        <f>IF(AND(ROUND(('Charges variables-Calculs auto'!AO$139-CONFIG!$D$7)/31,0)&gt;=ROUND('Charges variables (avancé)'!$J97,0),'Charges variables (avancé)'!$E97&lt;&gt;0),SUM(INDEX($C758:$BJ758,,IF((COLUMN(AO771)-COLUMN($C771)+1)&gt;('Charges variables (avancé)'!$I97+'Charges variables (avancé)'!$J97),(COLUMN(AO771)-COLUMN($C771)+1)-('Charges variables (avancé)'!$I97+'Charges variables (avancé)'!$J97),0)+1):INDEX($C758:$BJ758,,(COLUMN(AO771)-COLUMN($C771)+1)-'Charges variables (avancé)'!$J97)),0)</f>
        <v>0</v>
      </c>
      <c r="AP771" s="368">
        <f>IF(AND(ROUND(('Charges variables-Calculs auto'!AP$139-CONFIG!$D$7)/31,0)&gt;=ROUND('Charges variables (avancé)'!$J97,0),'Charges variables (avancé)'!$E97&lt;&gt;0),SUM(INDEX($C758:$BJ758,,IF((COLUMN(AP771)-COLUMN($C771)+1)&gt;('Charges variables (avancé)'!$I97+'Charges variables (avancé)'!$J97),(COLUMN(AP771)-COLUMN($C771)+1)-('Charges variables (avancé)'!$I97+'Charges variables (avancé)'!$J97),0)+1):INDEX($C758:$BJ758,,(COLUMN(AP771)-COLUMN($C771)+1)-'Charges variables (avancé)'!$J97)),0)</f>
        <v>0</v>
      </c>
      <c r="AQ771" s="368">
        <f>IF(AND(ROUND(('Charges variables-Calculs auto'!AQ$139-CONFIG!$D$7)/31,0)&gt;=ROUND('Charges variables (avancé)'!$J97,0),'Charges variables (avancé)'!$E97&lt;&gt;0),SUM(INDEX($C758:$BJ758,,IF((COLUMN(AQ771)-COLUMN($C771)+1)&gt;('Charges variables (avancé)'!$I97+'Charges variables (avancé)'!$J97),(COLUMN(AQ771)-COLUMN($C771)+1)-('Charges variables (avancé)'!$I97+'Charges variables (avancé)'!$J97),0)+1):INDEX($C758:$BJ758,,(COLUMN(AQ771)-COLUMN($C771)+1)-'Charges variables (avancé)'!$J97)),0)</f>
        <v>0</v>
      </c>
      <c r="AR771" s="368">
        <f>IF(AND(ROUND(('Charges variables-Calculs auto'!AR$139-CONFIG!$D$7)/31,0)&gt;=ROUND('Charges variables (avancé)'!$J97,0),'Charges variables (avancé)'!$E97&lt;&gt;0),SUM(INDEX($C758:$BJ758,,IF((COLUMN(AR771)-COLUMN($C771)+1)&gt;('Charges variables (avancé)'!$I97+'Charges variables (avancé)'!$J97),(COLUMN(AR771)-COLUMN($C771)+1)-('Charges variables (avancé)'!$I97+'Charges variables (avancé)'!$J97),0)+1):INDEX($C758:$BJ758,,(COLUMN(AR771)-COLUMN($C771)+1)-'Charges variables (avancé)'!$J97)),0)</f>
        <v>0</v>
      </c>
      <c r="AS771" s="368">
        <f>IF(AND(ROUND(('Charges variables-Calculs auto'!AS$139-CONFIG!$D$7)/31,0)&gt;=ROUND('Charges variables (avancé)'!$J97,0),'Charges variables (avancé)'!$E97&lt;&gt;0),SUM(INDEX($C758:$BJ758,,IF((COLUMN(AS771)-COLUMN($C771)+1)&gt;('Charges variables (avancé)'!$I97+'Charges variables (avancé)'!$J97),(COLUMN(AS771)-COLUMN($C771)+1)-('Charges variables (avancé)'!$I97+'Charges variables (avancé)'!$J97),0)+1):INDEX($C758:$BJ758,,(COLUMN(AS771)-COLUMN($C771)+1)-'Charges variables (avancé)'!$J97)),0)</f>
        <v>0</v>
      </c>
      <c r="AT771" s="368">
        <f>IF(AND(ROUND(('Charges variables-Calculs auto'!AT$139-CONFIG!$D$7)/31,0)&gt;=ROUND('Charges variables (avancé)'!$J97,0),'Charges variables (avancé)'!$E97&lt;&gt;0),SUM(INDEX($C758:$BJ758,,IF((COLUMN(AT771)-COLUMN($C771)+1)&gt;('Charges variables (avancé)'!$I97+'Charges variables (avancé)'!$J97),(COLUMN(AT771)-COLUMN($C771)+1)-('Charges variables (avancé)'!$I97+'Charges variables (avancé)'!$J97),0)+1):INDEX($C758:$BJ758,,(COLUMN(AT771)-COLUMN($C771)+1)-'Charges variables (avancé)'!$J97)),0)</f>
        <v>0</v>
      </c>
      <c r="AU771" s="368">
        <f>IF(AND(ROUND(('Charges variables-Calculs auto'!AU$139-CONFIG!$D$7)/31,0)&gt;=ROUND('Charges variables (avancé)'!$J97,0),'Charges variables (avancé)'!$E97&lt;&gt;0),SUM(INDEX($C758:$BJ758,,IF((COLUMN(AU771)-COLUMN($C771)+1)&gt;('Charges variables (avancé)'!$I97+'Charges variables (avancé)'!$J97),(COLUMN(AU771)-COLUMN($C771)+1)-('Charges variables (avancé)'!$I97+'Charges variables (avancé)'!$J97),0)+1):INDEX($C758:$BJ758,,(COLUMN(AU771)-COLUMN($C771)+1)-'Charges variables (avancé)'!$J97)),0)</f>
        <v>0</v>
      </c>
      <c r="AV771" s="368">
        <f>IF(AND(ROUND(('Charges variables-Calculs auto'!AV$139-CONFIG!$D$7)/31,0)&gt;=ROUND('Charges variables (avancé)'!$J97,0),'Charges variables (avancé)'!$E97&lt;&gt;0),SUM(INDEX($C758:$BJ758,,IF((COLUMN(AV771)-COLUMN($C771)+1)&gt;('Charges variables (avancé)'!$I97+'Charges variables (avancé)'!$J97),(COLUMN(AV771)-COLUMN($C771)+1)-('Charges variables (avancé)'!$I97+'Charges variables (avancé)'!$J97),0)+1):INDEX($C758:$BJ758,,(COLUMN(AV771)-COLUMN($C771)+1)-'Charges variables (avancé)'!$J97)),0)</f>
        <v>0</v>
      </c>
      <c r="AW771" s="368">
        <f>IF(AND(ROUND(('Charges variables-Calculs auto'!AW$139-CONFIG!$D$7)/31,0)&gt;=ROUND('Charges variables (avancé)'!$J97,0),'Charges variables (avancé)'!$E97&lt;&gt;0),SUM(INDEX($C758:$BJ758,,IF((COLUMN(AW771)-COLUMN($C771)+1)&gt;('Charges variables (avancé)'!$I97+'Charges variables (avancé)'!$J97),(COLUMN(AW771)-COLUMN($C771)+1)-('Charges variables (avancé)'!$I97+'Charges variables (avancé)'!$J97),0)+1):INDEX($C758:$BJ758,,(COLUMN(AW771)-COLUMN($C771)+1)-'Charges variables (avancé)'!$J97)),0)</f>
        <v>0</v>
      </c>
      <c r="AX771" s="368">
        <f>IF(AND(ROUND(('Charges variables-Calculs auto'!AX$139-CONFIG!$D$7)/31,0)&gt;=ROUND('Charges variables (avancé)'!$J97,0),'Charges variables (avancé)'!$E97&lt;&gt;0),SUM(INDEX($C758:$BJ758,,IF((COLUMN(AX771)-COLUMN($C771)+1)&gt;('Charges variables (avancé)'!$I97+'Charges variables (avancé)'!$J97),(COLUMN(AX771)-COLUMN($C771)+1)-('Charges variables (avancé)'!$I97+'Charges variables (avancé)'!$J97),0)+1):INDEX($C758:$BJ758,,(COLUMN(AX771)-COLUMN($C771)+1)-'Charges variables (avancé)'!$J97)),0)</f>
        <v>0</v>
      </c>
      <c r="AY771" s="368">
        <f>IF(AND(ROUND(('Charges variables-Calculs auto'!AY$139-CONFIG!$D$7)/31,0)&gt;=ROUND('Charges variables (avancé)'!$J97,0),'Charges variables (avancé)'!$E97&lt;&gt;0),SUM(INDEX($C758:$BJ758,,IF((COLUMN(AY771)-COLUMN($C771)+1)&gt;('Charges variables (avancé)'!$I97+'Charges variables (avancé)'!$J97),(COLUMN(AY771)-COLUMN($C771)+1)-('Charges variables (avancé)'!$I97+'Charges variables (avancé)'!$J97),0)+1):INDEX($C758:$BJ758,,(COLUMN(AY771)-COLUMN($C771)+1)-'Charges variables (avancé)'!$J97)),0)</f>
        <v>0</v>
      </c>
      <c r="AZ771" s="368">
        <f>IF(AND(ROUND(('Charges variables-Calculs auto'!AZ$139-CONFIG!$D$7)/31,0)&gt;=ROUND('Charges variables (avancé)'!$J97,0),'Charges variables (avancé)'!$E97&lt;&gt;0),SUM(INDEX($C758:$BJ758,,IF((COLUMN(AZ771)-COLUMN($C771)+1)&gt;('Charges variables (avancé)'!$I97+'Charges variables (avancé)'!$J97),(COLUMN(AZ771)-COLUMN($C771)+1)-('Charges variables (avancé)'!$I97+'Charges variables (avancé)'!$J97),0)+1):INDEX($C758:$BJ758,,(COLUMN(AZ771)-COLUMN($C771)+1)-'Charges variables (avancé)'!$J97)),0)</f>
        <v>0</v>
      </c>
      <c r="BA771" s="368">
        <f>IF(AND(ROUND(('Charges variables-Calculs auto'!BA$139-CONFIG!$D$7)/31,0)&gt;=ROUND('Charges variables (avancé)'!$J97,0),'Charges variables (avancé)'!$E97&lt;&gt;0),SUM(INDEX($C758:$BJ758,,IF((COLUMN(BA771)-COLUMN($C771)+1)&gt;('Charges variables (avancé)'!$I97+'Charges variables (avancé)'!$J97),(COLUMN(BA771)-COLUMN($C771)+1)-('Charges variables (avancé)'!$I97+'Charges variables (avancé)'!$J97),0)+1):INDEX($C758:$BJ758,,(COLUMN(BA771)-COLUMN($C771)+1)-'Charges variables (avancé)'!$J97)),0)</f>
        <v>0</v>
      </c>
      <c r="BB771" s="368">
        <f>IF(AND(ROUND(('Charges variables-Calculs auto'!BB$139-CONFIG!$D$7)/31,0)&gt;=ROUND('Charges variables (avancé)'!$J97,0),'Charges variables (avancé)'!$E97&lt;&gt;0),SUM(INDEX($C758:$BJ758,,IF((COLUMN(BB771)-COLUMN($C771)+1)&gt;('Charges variables (avancé)'!$I97+'Charges variables (avancé)'!$J97),(COLUMN(BB771)-COLUMN($C771)+1)-('Charges variables (avancé)'!$I97+'Charges variables (avancé)'!$J97),0)+1):INDEX($C758:$BJ758,,(COLUMN(BB771)-COLUMN($C771)+1)-'Charges variables (avancé)'!$J97)),0)</f>
        <v>0</v>
      </c>
      <c r="BC771" s="368">
        <f>IF(AND(ROUND(('Charges variables-Calculs auto'!BC$139-CONFIG!$D$7)/31,0)&gt;=ROUND('Charges variables (avancé)'!$J97,0),'Charges variables (avancé)'!$E97&lt;&gt;0),SUM(INDEX($C758:$BJ758,,IF((COLUMN(BC771)-COLUMN($C771)+1)&gt;('Charges variables (avancé)'!$I97+'Charges variables (avancé)'!$J97),(COLUMN(BC771)-COLUMN($C771)+1)-('Charges variables (avancé)'!$I97+'Charges variables (avancé)'!$J97),0)+1):INDEX($C758:$BJ758,,(COLUMN(BC771)-COLUMN($C771)+1)-'Charges variables (avancé)'!$J97)),0)</f>
        <v>0</v>
      </c>
      <c r="BD771" s="368">
        <f>IF(AND(ROUND(('Charges variables-Calculs auto'!BD$139-CONFIG!$D$7)/31,0)&gt;=ROUND('Charges variables (avancé)'!$J97,0),'Charges variables (avancé)'!$E97&lt;&gt;0),SUM(INDEX($C758:$BJ758,,IF((COLUMN(BD771)-COLUMN($C771)+1)&gt;('Charges variables (avancé)'!$I97+'Charges variables (avancé)'!$J97),(COLUMN(BD771)-COLUMN($C771)+1)-('Charges variables (avancé)'!$I97+'Charges variables (avancé)'!$J97),0)+1):INDEX($C758:$BJ758,,(COLUMN(BD771)-COLUMN($C771)+1)-'Charges variables (avancé)'!$J97)),0)</f>
        <v>0</v>
      </c>
      <c r="BE771" s="368">
        <f>IF(AND(ROUND(('Charges variables-Calculs auto'!BE$139-CONFIG!$D$7)/31,0)&gt;=ROUND('Charges variables (avancé)'!$J97,0),'Charges variables (avancé)'!$E97&lt;&gt;0),SUM(INDEX($C758:$BJ758,,IF((COLUMN(BE771)-COLUMN($C771)+1)&gt;('Charges variables (avancé)'!$I97+'Charges variables (avancé)'!$J97),(COLUMN(BE771)-COLUMN($C771)+1)-('Charges variables (avancé)'!$I97+'Charges variables (avancé)'!$J97),0)+1):INDEX($C758:$BJ758,,(COLUMN(BE771)-COLUMN($C771)+1)-'Charges variables (avancé)'!$J97)),0)</f>
        <v>0</v>
      </c>
      <c r="BF771" s="368">
        <f>IF(AND(ROUND(('Charges variables-Calculs auto'!BF$139-CONFIG!$D$7)/31,0)&gt;=ROUND('Charges variables (avancé)'!$J97,0),'Charges variables (avancé)'!$E97&lt;&gt;0),SUM(INDEX($C758:$BJ758,,IF((COLUMN(BF771)-COLUMN($C771)+1)&gt;('Charges variables (avancé)'!$I97+'Charges variables (avancé)'!$J97),(COLUMN(BF771)-COLUMN($C771)+1)-('Charges variables (avancé)'!$I97+'Charges variables (avancé)'!$J97),0)+1):INDEX($C758:$BJ758,,(COLUMN(BF771)-COLUMN($C771)+1)-'Charges variables (avancé)'!$J97)),0)</f>
        <v>0</v>
      </c>
      <c r="BG771" s="368">
        <f>IF(AND(ROUND(('Charges variables-Calculs auto'!BG$139-CONFIG!$D$7)/31,0)&gt;=ROUND('Charges variables (avancé)'!$J97,0),'Charges variables (avancé)'!$E97&lt;&gt;0),SUM(INDEX($C758:$BJ758,,IF((COLUMN(BG771)-COLUMN($C771)+1)&gt;('Charges variables (avancé)'!$I97+'Charges variables (avancé)'!$J97),(COLUMN(BG771)-COLUMN($C771)+1)-('Charges variables (avancé)'!$I97+'Charges variables (avancé)'!$J97),0)+1):INDEX($C758:$BJ758,,(COLUMN(BG771)-COLUMN($C771)+1)-'Charges variables (avancé)'!$J97)),0)</f>
        <v>0</v>
      </c>
      <c r="BH771" s="368">
        <f>IF(AND(ROUND(('Charges variables-Calculs auto'!BH$139-CONFIG!$D$7)/31,0)&gt;=ROUND('Charges variables (avancé)'!$J97,0),'Charges variables (avancé)'!$E97&lt;&gt;0),SUM(INDEX($C758:$BJ758,,IF((COLUMN(BH771)-COLUMN($C771)+1)&gt;('Charges variables (avancé)'!$I97+'Charges variables (avancé)'!$J97),(COLUMN(BH771)-COLUMN($C771)+1)-('Charges variables (avancé)'!$I97+'Charges variables (avancé)'!$J97),0)+1):INDEX($C758:$BJ758,,(COLUMN(BH771)-COLUMN($C771)+1)-'Charges variables (avancé)'!$J97)),0)</f>
        <v>0</v>
      </c>
      <c r="BI771" s="368">
        <f>IF(AND(ROUND(('Charges variables-Calculs auto'!BI$139-CONFIG!$D$7)/31,0)&gt;=ROUND('Charges variables (avancé)'!$J97,0),'Charges variables (avancé)'!$E97&lt;&gt;0),SUM(INDEX($C758:$BJ758,,IF((COLUMN(BI771)-COLUMN($C771)+1)&gt;('Charges variables (avancé)'!$I97+'Charges variables (avancé)'!$J97),(COLUMN(BI771)-COLUMN($C771)+1)-('Charges variables (avancé)'!$I97+'Charges variables (avancé)'!$J97),0)+1):INDEX($C758:$BJ758,,(COLUMN(BI771)-COLUMN($C771)+1)-'Charges variables (avancé)'!$J97)),0)</f>
        <v>0</v>
      </c>
      <c r="BJ771" s="368">
        <f>IF(AND(ROUND(('Charges variables-Calculs auto'!BJ$139-CONFIG!$D$7)/31,0)&gt;=ROUND('Charges variables (avancé)'!$J97,0),'Charges variables (avancé)'!$E97&lt;&gt;0),SUM(INDEX($C758:$BJ758,,IF((COLUMN(BJ771)-COLUMN($C771)+1)&gt;('Charges variables (avancé)'!$I97+'Charges variables (avancé)'!$J97),(COLUMN(BJ771)-COLUMN($C771)+1)-('Charges variables (avancé)'!$I97+'Charges variables (avancé)'!$J97),0)+1):INDEX($C758:$BJ758,,(COLUMN(BJ771)-COLUMN($C771)+1)-'Charges variables (avancé)'!$J97)),0)</f>
        <v>0</v>
      </c>
    </row>
    <row r="772" spans="2:62" ht="15" customHeight="1">
      <c r="B772" s="366">
        <f>'Charges variables (avancé)'!C98</f>
        <v>0</v>
      </c>
      <c r="C772" s="368">
        <f>IF(AND(ROUND(('Charges variables-Calculs auto'!C$139-CONFIG!$D$7)/31,0)&gt;=ROUND('Charges variables (avancé)'!$J98,0),'Charges variables (avancé)'!$E98&lt;&gt;0),SUM(INDEX($C759:$BJ759,,IF((COLUMN(C772)-COLUMN($C772)+1)&gt;('Charges variables (avancé)'!$I98+'Charges variables (avancé)'!$J98),(COLUMN(C772)-COLUMN($C772)+1)-('Charges variables (avancé)'!$I98+'Charges variables (avancé)'!$J98),0)+1):INDEX($C759:$BJ759,,(COLUMN(C772)-COLUMN($C772)+1)-'Charges variables (avancé)'!$J98)),0)</f>
        <v>0</v>
      </c>
      <c r="D772" s="368">
        <f>IF(AND(ROUND(('Charges variables-Calculs auto'!D$139-CONFIG!$D$7)/31,0)&gt;=ROUND('Charges variables (avancé)'!$J98,0),'Charges variables (avancé)'!$E98&lt;&gt;0),SUM(INDEX($C759:$BJ759,,IF((COLUMN(D772)-COLUMN($C772)+1)&gt;('Charges variables (avancé)'!$I98+'Charges variables (avancé)'!$J98),(COLUMN(D772)-COLUMN($C772)+1)-('Charges variables (avancé)'!$I98+'Charges variables (avancé)'!$J98),0)+1):INDEX($C759:$BJ759,,(COLUMN(D772)-COLUMN($C772)+1)-'Charges variables (avancé)'!$J98)),0)</f>
        <v>0</v>
      </c>
      <c r="E772" s="368">
        <f>IF(AND(ROUND(('Charges variables-Calculs auto'!E$139-CONFIG!$D$7)/31,0)&gt;=ROUND('Charges variables (avancé)'!$J98,0),'Charges variables (avancé)'!$E98&lt;&gt;0),SUM(INDEX($C759:$BJ759,,IF((COLUMN(E772)-COLUMN($C772)+1)&gt;('Charges variables (avancé)'!$I98+'Charges variables (avancé)'!$J98),(COLUMN(E772)-COLUMN($C772)+1)-('Charges variables (avancé)'!$I98+'Charges variables (avancé)'!$J98),0)+1):INDEX($C759:$BJ759,,(COLUMN(E772)-COLUMN($C772)+1)-'Charges variables (avancé)'!$J98)),0)</f>
        <v>0</v>
      </c>
      <c r="F772" s="368">
        <f>IF(AND(ROUND(('Charges variables-Calculs auto'!F$139-CONFIG!$D$7)/31,0)&gt;=ROUND('Charges variables (avancé)'!$J98,0),'Charges variables (avancé)'!$E98&lt;&gt;0),SUM(INDEX($C759:$BJ759,,IF((COLUMN(F772)-COLUMN($C772)+1)&gt;('Charges variables (avancé)'!$I98+'Charges variables (avancé)'!$J98),(COLUMN(F772)-COLUMN($C772)+1)-('Charges variables (avancé)'!$I98+'Charges variables (avancé)'!$J98),0)+1):INDEX($C759:$BJ759,,(COLUMN(F772)-COLUMN($C772)+1)-'Charges variables (avancé)'!$J98)),0)</f>
        <v>0</v>
      </c>
      <c r="G772" s="368">
        <f>IF(AND(ROUND(('Charges variables-Calculs auto'!G$139-CONFIG!$D$7)/31,0)&gt;=ROUND('Charges variables (avancé)'!$J98,0),'Charges variables (avancé)'!$E98&lt;&gt;0),SUM(INDEX($C759:$BJ759,,IF((COLUMN(G772)-COLUMN($C772)+1)&gt;('Charges variables (avancé)'!$I98+'Charges variables (avancé)'!$J98),(COLUMN(G772)-COLUMN($C772)+1)-('Charges variables (avancé)'!$I98+'Charges variables (avancé)'!$J98),0)+1):INDEX($C759:$BJ759,,(COLUMN(G772)-COLUMN($C772)+1)-'Charges variables (avancé)'!$J98)),0)</f>
        <v>0</v>
      </c>
      <c r="H772" s="368">
        <f>IF(AND(ROUND(('Charges variables-Calculs auto'!H$139-CONFIG!$D$7)/31,0)&gt;=ROUND('Charges variables (avancé)'!$J98,0),'Charges variables (avancé)'!$E98&lt;&gt;0),SUM(INDEX($C759:$BJ759,,IF((COLUMN(H772)-COLUMN($C772)+1)&gt;('Charges variables (avancé)'!$I98+'Charges variables (avancé)'!$J98),(COLUMN(H772)-COLUMN($C772)+1)-('Charges variables (avancé)'!$I98+'Charges variables (avancé)'!$J98),0)+1):INDEX($C759:$BJ759,,(COLUMN(H772)-COLUMN($C772)+1)-'Charges variables (avancé)'!$J98)),0)</f>
        <v>0</v>
      </c>
      <c r="I772" s="368">
        <f>IF(AND(ROUND(('Charges variables-Calculs auto'!I$139-CONFIG!$D$7)/31,0)&gt;=ROUND('Charges variables (avancé)'!$J98,0),'Charges variables (avancé)'!$E98&lt;&gt;0),SUM(INDEX($C759:$BJ759,,IF((COLUMN(I772)-COLUMN($C772)+1)&gt;('Charges variables (avancé)'!$I98+'Charges variables (avancé)'!$J98),(COLUMN(I772)-COLUMN($C772)+1)-('Charges variables (avancé)'!$I98+'Charges variables (avancé)'!$J98),0)+1):INDEX($C759:$BJ759,,(COLUMN(I772)-COLUMN($C772)+1)-'Charges variables (avancé)'!$J98)),0)</f>
        <v>0</v>
      </c>
      <c r="J772" s="368">
        <f>IF(AND(ROUND(('Charges variables-Calculs auto'!J$139-CONFIG!$D$7)/31,0)&gt;=ROUND('Charges variables (avancé)'!$J98,0),'Charges variables (avancé)'!$E98&lt;&gt;0),SUM(INDEX($C759:$BJ759,,IF((COLUMN(J772)-COLUMN($C772)+1)&gt;('Charges variables (avancé)'!$I98+'Charges variables (avancé)'!$J98),(COLUMN(J772)-COLUMN($C772)+1)-('Charges variables (avancé)'!$I98+'Charges variables (avancé)'!$J98),0)+1):INDEX($C759:$BJ759,,(COLUMN(J772)-COLUMN($C772)+1)-'Charges variables (avancé)'!$J98)),0)</f>
        <v>0</v>
      </c>
      <c r="K772" s="368">
        <f>IF(AND(ROUND(('Charges variables-Calculs auto'!K$139-CONFIG!$D$7)/31,0)&gt;=ROUND('Charges variables (avancé)'!$J98,0),'Charges variables (avancé)'!$E98&lt;&gt;0),SUM(INDEX($C759:$BJ759,,IF((COLUMN(K772)-COLUMN($C772)+1)&gt;('Charges variables (avancé)'!$I98+'Charges variables (avancé)'!$J98),(COLUMN(K772)-COLUMN($C772)+1)-('Charges variables (avancé)'!$I98+'Charges variables (avancé)'!$J98),0)+1):INDEX($C759:$BJ759,,(COLUMN(K772)-COLUMN($C772)+1)-'Charges variables (avancé)'!$J98)),0)</f>
        <v>0</v>
      </c>
      <c r="L772" s="368">
        <f>IF(AND(ROUND(('Charges variables-Calculs auto'!L$139-CONFIG!$D$7)/31,0)&gt;=ROUND('Charges variables (avancé)'!$J98,0),'Charges variables (avancé)'!$E98&lt;&gt;0),SUM(INDEX($C759:$BJ759,,IF((COLUMN(L772)-COLUMN($C772)+1)&gt;('Charges variables (avancé)'!$I98+'Charges variables (avancé)'!$J98),(COLUMN(L772)-COLUMN($C772)+1)-('Charges variables (avancé)'!$I98+'Charges variables (avancé)'!$J98),0)+1):INDEX($C759:$BJ759,,(COLUMN(L772)-COLUMN($C772)+1)-'Charges variables (avancé)'!$J98)),0)</f>
        <v>0</v>
      </c>
      <c r="M772" s="368">
        <f>IF(AND(ROUND(('Charges variables-Calculs auto'!M$139-CONFIG!$D$7)/31,0)&gt;=ROUND('Charges variables (avancé)'!$J98,0),'Charges variables (avancé)'!$E98&lt;&gt;0),SUM(INDEX($C759:$BJ759,,IF((COLUMN(M772)-COLUMN($C772)+1)&gt;('Charges variables (avancé)'!$I98+'Charges variables (avancé)'!$J98),(COLUMN(M772)-COLUMN($C772)+1)-('Charges variables (avancé)'!$I98+'Charges variables (avancé)'!$J98),0)+1):INDEX($C759:$BJ759,,(COLUMN(M772)-COLUMN($C772)+1)-'Charges variables (avancé)'!$J98)),0)</f>
        <v>0</v>
      </c>
      <c r="N772" s="368">
        <f>IF(AND(ROUND(('Charges variables-Calculs auto'!N$139-CONFIG!$D$7)/31,0)&gt;=ROUND('Charges variables (avancé)'!$J98,0),'Charges variables (avancé)'!$E98&lt;&gt;0),SUM(INDEX($C759:$BJ759,,IF((COLUMN(N772)-COLUMN($C772)+1)&gt;('Charges variables (avancé)'!$I98+'Charges variables (avancé)'!$J98),(COLUMN(N772)-COLUMN($C772)+1)-('Charges variables (avancé)'!$I98+'Charges variables (avancé)'!$J98),0)+1):INDEX($C759:$BJ759,,(COLUMN(N772)-COLUMN($C772)+1)-'Charges variables (avancé)'!$J98)),0)</f>
        <v>0</v>
      </c>
      <c r="O772" s="368">
        <f>IF(AND(ROUND(('Charges variables-Calculs auto'!O$139-CONFIG!$D$7)/31,0)&gt;=ROUND('Charges variables (avancé)'!$J98,0),'Charges variables (avancé)'!$E98&lt;&gt;0),SUM(INDEX($C759:$BJ759,,IF((COLUMN(O772)-COLUMN($C772)+1)&gt;('Charges variables (avancé)'!$I98+'Charges variables (avancé)'!$J98),(COLUMN(O772)-COLUMN($C772)+1)-('Charges variables (avancé)'!$I98+'Charges variables (avancé)'!$J98),0)+1):INDEX($C759:$BJ759,,(COLUMN(O772)-COLUMN($C772)+1)-'Charges variables (avancé)'!$J98)),0)</f>
        <v>0</v>
      </c>
      <c r="P772" s="368">
        <f>IF(AND(ROUND(('Charges variables-Calculs auto'!P$139-CONFIG!$D$7)/31,0)&gt;=ROUND('Charges variables (avancé)'!$J98,0),'Charges variables (avancé)'!$E98&lt;&gt;0),SUM(INDEX($C759:$BJ759,,IF((COLUMN(P772)-COLUMN($C772)+1)&gt;('Charges variables (avancé)'!$I98+'Charges variables (avancé)'!$J98),(COLUMN(P772)-COLUMN($C772)+1)-('Charges variables (avancé)'!$I98+'Charges variables (avancé)'!$J98),0)+1):INDEX($C759:$BJ759,,(COLUMN(P772)-COLUMN($C772)+1)-'Charges variables (avancé)'!$J98)),0)</f>
        <v>0</v>
      </c>
      <c r="Q772" s="368">
        <f>IF(AND(ROUND(('Charges variables-Calculs auto'!Q$139-CONFIG!$D$7)/31,0)&gt;=ROUND('Charges variables (avancé)'!$J98,0),'Charges variables (avancé)'!$E98&lt;&gt;0),SUM(INDEX($C759:$BJ759,,IF((COLUMN(Q772)-COLUMN($C772)+1)&gt;('Charges variables (avancé)'!$I98+'Charges variables (avancé)'!$J98),(COLUMN(Q772)-COLUMN($C772)+1)-('Charges variables (avancé)'!$I98+'Charges variables (avancé)'!$J98),0)+1):INDEX($C759:$BJ759,,(COLUMN(Q772)-COLUMN($C772)+1)-'Charges variables (avancé)'!$J98)),0)</f>
        <v>0</v>
      </c>
      <c r="R772" s="368">
        <f>IF(AND(ROUND(('Charges variables-Calculs auto'!R$139-CONFIG!$D$7)/31,0)&gt;=ROUND('Charges variables (avancé)'!$J98,0),'Charges variables (avancé)'!$E98&lt;&gt;0),SUM(INDEX($C759:$BJ759,,IF((COLUMN(R772)-COLUMN($C772)+1)&gt;('Charges variables (avancé)'!$I98+'Charges variables (avancé)'!$J98),(COLUMN(R772)-COLUMN($C772)+1)-('Charges variables (avancé)'!$I98+'Charges variables (avancé)'!$J98),0)+1):INDEX($C759:$BJ759,,(COLUMN(R772)-COLUMN($C772)+1)-'Charges variables (avancé)'!$J98)),0)</f>
        <v>0</v>
      </c>
      <c r="S772" s="368">
        <f>IF(AND(ROUND(('Charges variables-Calculs auto'!S$139-CONFIG!$D$7)/31,0)&gt;=ROUND('Charges variables (avancé)'!$J98,0),'Charges variables (avancé)'!$E98&lt;&gt;0),SUM(INDEX($C759:$BJ759,,IF((COLUMN(S772)-COLUMN($C772)+1)&gt;('Charges variables (avancé)'!$I98+'Charges variables (avancé)'!$J98),(COLUMN(S772)-COLUMN($C772)+1)-('Charges variables (avancé)'!$I98+'Charges variables (avancé)'!$J98),0)+1):INDEX($C759:$BJ759,,(COLUMN(S772)-COLUMN($C772)+1)-'Charges variables (avancé)'!$J98)),0)</f>
        <v>0</v>
      </c>
      <c r="T772" s="368">
        <f>IF(AND(ROUND(('Charges variables-Calculs auto'!T$139-CONFIG!$D$7)/31,0)&gt;=ROUND('Charges variables (avancé)'!$J98,0),'Charges variables (avancé)'!$E98&lt;&gt;0),SUM(INDEX($C759:$BJ759,,IF((COLUMN(T772)-COLUMN($C772)+1)&gt;('Charges variables (avancé)'!$I98+'Charges variables (avancé)'!$J98),(COLUMN(T772)-COLUMN($C772)+1)-('Charges variables (avancé)'!$I98+'Charges variables (avancé)'!$J98),0)+1):INDEX($C759:$BJ759,,(COLUMN(T772)-COLUMN($C772)+1)-'Charges variables (avancé)'!$J98)),0)</f>
        <v>0</v>
      </c>
      <c r="U772" s="368">
        <f>IF(AND(ROUND(('Charges variables-Calculs auto'!U$139-CONFIG!$D$7)/31,0)&gt;=ROUND('Charges variables (avancé)'!$J98,0),'Charges variables (avancé)'!$E98&lt;&gt;0),SUM(INDEX($C759:$BJ759,,IF((COLUMN(U772)-COLUMN($C772)+1)&gt;('Charges variables (avancé)'!$I98+'Charges variables (avancé)'!$J98),(COLUMN(U772)-COLUMN($C772)+1)-('Charges variables (avancé)'!$I98+'Charges variables (avancé)'!$J98),0)+1):INDEX($C759:$BJ759,,(COLUMN(U772)-COLUMN($C772)+1)-'Charges variables (avancé)'!$J98)),0)</f>
        <v>0</v>
      </c>
      <c r="V772" s="368">
        <f>IF(AND(ROUND(('Charges variables-Calculs auto'!V$139-CONFIG!$D$7)/31,0)&gt;=ROUND('Charges variables (avancé)'!$J98,0),'Charges variables (avancé)'!$E98&lt;&gt;0),SUM(INDEX($C759:$BJ759,,IF((COLUMN(V772)-COLUMN($C772)+1)&gt;('Charges variables (avancé)'!$I98+'Charges variables (avancé)'!$J98),(COLUMN(V772)-COLUMN($C772)+1)-('Charges variables (avancé)'!$I98+'Charges variables (avancé)'!$J98),0)+1):INDEX($C759:$BJ759,,(COLUMN(V772)-COLUMN($C772)+1)-'Charges variables (avancé)'!$J98)),0)</f>
        <v>0</v>
      </c>
      <c r="W772" s="368">
        <f>IF(AND(ROUND(('Charges variables-Calculs auto'!W$139-CONFIG!$D$7)/31,0)&gt;=ROUND('Charges variables (avancé)'!$J98,0),'Charges variables (avancé)'!$E98&lt;&gt;0),SUM(INDEX($C759:$BJ759,,IF((COLUMN(W772)-COLUMN($C772)+1)&gt;('Charges variables (avancé)'!$I98+'Charges variables (avancé)'!$J98),(COLUMN(W772)-COLUMN($C772)+1)-('Charges variables (avancé)'!$I98+'Charges variables (avancé)'!$J98),0)+1):INDEX($C759:$BJ759,,(COLUMN(W772)-COLUMN($C772)+1)-'Charges variables (avancé)'!$J98)),0)</f>
        <v>0</v>
      </c>
      <c r="X772" s="368">
        <f>IF(AND(ROUND(('Charges variables-Calculs auto'!X$139-CONFIG!$D$7)/31,0)&gt;=ROUND('Charges variables (avancé)'!$J98,0),'Charges variables (avancé)'!$E98&lt;&gt;0),SUM(INDEX($C759:$BJ759,,IF((COLUMN(X772)-COLUMN($C772)+1)&gt;('Charges variables (avancé)'!$I98+'Charges variables (avancé)'!$J98),(COLUMN(X772)-COLUMN($C772)+1)-('Charges variables (avancé)'!$I98+'Charges variables (avancé)'!$J98),0)+1):INDEX($C759:$BJ759,,(COLUMN(X772)-COLUMN($C772)+1)-'Charges variables (avancé)'!$J98)),0)</f>
        <v>0</v>
      </c>
      <c r="Y772" s="368">
        <f>IF(AND(ROUND(('Charges variables-Calculs auto'!Y$139-CONFIG!$D$7)/31,0)&gt;=ROUND('Charges variables (avancé)'!$J98,0),'Charges variables (avancé)'!$E98&lt;&gt;0),SUM(INDEX($C759:$BJ759,,IF((COLUMN(Y772)-COLUMN($C772)+1)&gt;('Charges variables (avancé)'!$I98+'Charges variables (avancé)'!$J98),(COLUMN(Y772)-COLUMN($C772)+1)-('Charges variables (avancé)'!$I98+'Charges variables (avancé)'!$J98),0)+1):INDEX($C759:$BJ759,,(COLUMN(Y772)-COLUMN($C772)+1)-'Charges variables (avancé)'!$J98)),0)</f>
        <v>0</v>
      </c>
      <c r="Z772" s="368">
        <f>IF(AND(ROUND(('Charges variables-Calculs auto'!Z$139-CONFIG!$D$7)/31,0)&gt;=ROUND('Charges variables (avancé)'!$J98,0),'Charges variables (avancé)'!$E98&lt;&gt;0),SUM(INDEX($C759:$BJ759,,IF((COLUMN(Z772)-COLUMN($C772)+1)&gt;('Charges variables (avancé)'!$I98+'Charges variables (avancé)'!$J98),(COLUMN(Z772)-COLUMN($C772)+1)-('Charges variables (avancé)'!$I98+'Charges variables (avancé)'!$J98),0)+1):INDEX($C759:$BJ759,,(COLUMN(Z772)-COLUMN($C772)+1)-'Charges variables (avancé)'!$J98)),0)</f>
        <v>0</v>
      </c>
      <c r="AA772" s="368">
        <f>IF(AND(ROUND(('Charges variables-Calculs auto'!AA$139-CONFIG!$D$7)/31,0)&gt;=ROUND('Charges variables (avancé)'!$J98,0),'Charges variables (avancé)'!$E98&lt;&gt;0),SUM(INDEX($C759:$BJ759,,IF((COLUMN(AA772)-COLUMN($C772)+1)&gt;('Charges variables (avancé)'!$I98+'Charges variables (avancé)'!$J98),(COLUMN(AA772)-COLUMN($C772)+1)-('Charges variables (avancé)'!$I98+'Charges variables (avancé)'!$J98),0)+1):INDEX($C759:$BJ759,,(COLUMN(AA772)-COLUMN($C772)+1)-'Charges variables (avancé)'!$J98)),0)</f>
        <v>0</v>
      </c>
      <c r="AB772" s="368">
        <f>IF(AND(ROUND(('Charges variables-Calculs auto'!AB$139-CONFIG!$D$7)/31,0)&gt;=ROUND('Charges variables (avancé)'!$J98,0),'Charges variables (avancé)'!$E98&lt;&gt;0),SUM(INDEX($C759:$BJ759,,IF((COLUMN(AB772)-COLUMN($C772)+1)&gt;('Charges variables (avancé)'!$I98+'Charges variables (avancé)'!$J98),(COLUMN(AB772)-COLUMN($C772)+1)-('Charges variables (avancé)'!$I98+'Charges variables (avancé)'!$J98),0)+1):INDEX($C759:$BJ759,,(COLUMN(AB772)-COLUMN($C772)+1)-'Charges variables (avancé)'!$J98)),0)</f>
        <v>0</v>
      </c>
      <c r="AC772" s="368">
        <f>IF(AND(ROUND(('Charges variables-Calculs auto'!AC$139-CONFIG!$D$7)/31,0)&gt;=ROUND('Charges variables (avancé)'!$J98,0),'Charges variables (avancé)'!$E98&lt;&gt;0),SUM(INDEX($C759:$BJ759,,IF((COLUMN(AC772)-COLUMN($C772)+1)&gt;('Charges variables (avancé)'!$I98+'Charges variables (avancé)'!$J98),(COLUMN(AC772)-COLUMN($C772)+1)-('Charges variables (avancé)'!$I98+'Charges variables (avancé)'!$J98),0)+1):INDEX($C759:$BJ759,,(COLUMN(AC772)-COLUMN($C772)+1)-'Charges variables (avancé)'!$J98)),0)</f>
        <v>0</v>
      </c>
      <c r="AD772" s="368">
        <f>IF(AND(ROUND(('Charges variables-Calculs auto'!AD$139-CONFIG!$D$7)/31,0)&gt;=ROUND('Charges variables (avancé)'!$J98,0),'Charges variables (avancé)'!$E98&lt;&gt;0),SUM(INDEX($C759:$BJ759,,IF((COLUMN(AD772)-COLUMN($C772)+1)&gt;('Charges variables (avancé)'!$I98+'Charges variables (avancé)'!$J98),(COLUMN(AD772)-COLUMN($C772)+1)-('Charges variables (avancé)'!$I98+'Charges variables (avancé)'!$J98),0)+1):INDEX($C759:$BJ759,,(COLUMN(AD772)-COLUMN($C772)+1)-'Charges variables (avancé)'!$J98)),0)</f>
        <v>0</v>
      </c>
      <c r="AE772" s="368">
        <f>IF(AND(ROUND(('Charges variables-Calculs auto'!AE$139-CONFIG!$D$7)/31,0)&gt;=ROUND('Charges variables (avancé)'!$J98,0),'Charges variables (avancé)'!$E98&lt;&gt;0),SUM(INDEX($C759:$BJ759,,IF((COLUMN(AE772)-COLUMN($C772)+1)&gt;('Charges variables (avancé)'!$I98+'Charges variables (avancé)'!$J98),(COLUMN(AE772)-COLUMN($C772)+1)-('Charges variables (avancé)'!$I98+'Charges variables (avancé)'!$J98),0)+1):INDEX($C759:$BJ759,,(COLUMN(AE772)-COLUMN($C772)+1)-'Charges variables (avancé)'!$J98)),0)</f>
        <v>0</v>
      </c>
      <c r="AF772" s="368">
        <f>IF(AND(ROUND(('Charges variables-Calculs auto'!AF$139-CONFIG!$D$7)/31,0)&gt;=ROUND('Charges variables (avancé)'!$J98,0),'Charges variables (avancé)'!$E98&lt;&gt;0),SUM(INDEX($C759:$BJ759,,IF((COLUMN(AF772)-COLUMN($C772)+1)&gt;('Charges variables (avancé)'!$I98+'Charges variables (avancé)'!$J98),(COLUMN(AF772)-COLUMN($C772)+1)-('Charges variables (avancé)'!$I98+'Charges variables (avancé)'!$J98),0)+1):INDEX($C759:$BJ759,,(COLUMN(AF772)-COLUMN($C772)+1)-'Charges variables (avancé)'!$J98)),0)</f>
        <v>0</v>
      </c>
      <c r="AG772" s="368">
        <f>IF(AND(ROUND(('Charges variables-Calculs auto'!AG$139-CONFIG!$D$7)/31,0)&gt;=ROUND('Charges variables (avancé)'!$J98,0),'Charges variables (avancé)'!$E98&lt;&gt;0),SUM(INDEX($C759:$BJ759,,IF((COLUMN(AG772)-COLUMN($C772)+1)&gt;('Charges variables (avancé)'!$I98+'Charges variables (avancé)'!$J98),(COLUMN(AG772)-COLUMN($C772)+1)-('Charges variables (avancé)'!$I98+'Charges variables (avancé)'!$J98),0)+1):INDEX($C759:$BJ759,,(COLUMN(AG772)-COLUMN($C772)+1)-'Charges variables (avancé)'!$J98)),0)</f>
        <v>0</v>
      </c>
      <c r="AH772" s="368">
        <f>IF(AND(ROUND(('Charges variables-Calculs auto'!AH$139-CONFIG!$D$7)/31,0)&gt;=ROUND('Charges variables (avancé)'!$J98,0),'Charges variables (avancé)'!$E98&lt;&gt;0),SUM(INDEX($C759:$BJ759,,IF((COLUMN(AH772)-COLUMN($C772)+1)&gt;('Charges variables (avancé)'!$I98+'Charges variables (avancé)'!$J98),(COLUMN(AH772)-COLUMN($C772)+1)-('Charges variables (avancé)'!$I98+'Charges variables (avancé)'!$J98),0)+1):INDEX($C759:$BJ759,,(COLUMN(AH772)-COLUMN($C772)+1)-'Charges variables (avancé)'!$J98)),0)</f>
        <v>0</v>
      </c>
      <c r="AI772" s="368">
        <f>IF(AND(ROUND(('Charges variables-Calculs auto'!AI$139-CONFIG!$D$7)/31,0)&gt;=ROUND('Charges variables (avancé)'!$J98,0),'Charges variables (avancé)'!$E98&lt;&gt;0),SUM(INDEX($C759:$BJ759,,IF((COLUMN(AI772)-COLUMN($C772)+1)&gt;('Charges variables (avancé)'!$I98+'Charges variables (avancé)'!$J98),(COLUMN(AI772)-COLUMN($C772)+1)-('Charges variables (avancé)'!$I98+'Charges variables (avancé)'!$J98),0)+1):INDEX($C759:$BJ759,,(COLUMN(AI772)-COLUMN($C772)+1)-'Charges variables (avancé)'!$J98)),0)</f>
        <v>0</v>
      </c>
      <c r="AJ772" s="368">
        <f>IF(AND(ROUND(('Charges variables-Calculs auto'!AJ$139-CONFIG!$D$7)/31,0)&gt;=ROUND('Charges variables (avancé)'!$J98,0),'Charges variables (avancé)'!$E98&lt;&gt;0),SUM(INDEX($C759:$BJ759,,IF((COLUMN(AJ772)-COLUMN($C772)+1)&gt;('Charges variables (avancé)'!$I98+'Charges variables (avancé)'!$J98),(COLUMN(AJ772)-COLUMN($C772)+1)-('Charges variables (avancé)'!$I98+'Charges variables (avancé)'!$J98),0)+1):INDEX($C759:$BJ759,,(COLUMN(AJ772)-COLUMN($C772)+1)-'Charges variables (avancé)'!$J98)),0)</f>
        <v>0</v>
      </c>
      <c r="AK772" s="368">
        <f>IF(AND(ROUND(('Charges variables-Calculs auto'!AK$139-CONFIG!$D$7)/31,0)&gt;=ROUND('Charges variables (avancé)'!$J98,0),'Charges variables (avancé)'!$E98&lt;&gt;0),SUM(INDEX($C759:$BJ759,,IF((COLUMN(AK772)-COLUMN($C772)+1)&gt;('Charges variables (avancé)'!$I98+'Charges variables (avancé)'!$J98),(COLUMN(AK772)-COLUMN($C772)+1)-('Charges variables (avancé)'!$I98+'Charges variables (avancé)'!$J98),0)+1):INDEX($C759:$BJ759,,(COLUMN(AK772)-COLUMN($C772)+1)-'Charges variables (avancé)'!$J98)),0)</f>
        <v>0</v>
      </c>
      <c r="AL772" s="368">
        <f>IF(AND(ROUND(('Charges variables-Calculs auto'!AL$139-CONFIG!$D$7)/31,0)&gt;=ROUND('Charges variables (avancé)'!$J98,0),'Charges variables (avancé)'!$E98&lt;&gt;0),SUM(INDEX($C759:$BJ759,,IF((COLUMN(AL772)-COLUMN($C772)+1)&gt;('Charges variables (avancé)'!$I98+'Charges variables (avancé)'!$J98),(COLUMN(AL772)-COLUMN($C772)+1)-('Charges variables (avancé)'!$I98+'Charges variables (avancé)'!$J98),0)+1):INDEX($C759:$BJ759,,(COLUMN(AL772)-COLUMN($C772)+1)-'Charges variables (avancé)'!$J98)),0)</f>
        <v>0</v>
      </c>
      <c r="AM772" s="368">
        <f>IF(AND(ROUND(('Charges variables-Calculs auto'!AM$139-CONFIG!$D$7)/31,0)&gt;=ROUND('Charges variables (avancé)'!$J98,0),'Charges variables (avancé)'!$E98&lt;&gt;0),SUM(INDEX($C759:$BJ759,,IF((COLUMN(AM772)-COLUMN($C772)+1)&gt;('Charges variables (avancé)'!$I98+'Charges variables (avancé)'!$J98),(COLUMN(AM772)-COLUMN($C772)+1)-('Charges variables (avancé)'!$I98+'Charges variables (avancé)'!$J98),0)+1):INDEX($C759:$BJ759,,(COLUMN(AM772)-COLUMN($C772)+1)-'Charges variables (avancé)'!$J98)),0)</f>
        <v>0</v>
      </c>
      <c r="AN772" s="368">
        <f>IF(AND(ROUND(('Charges variables-Calculs auto'!AN$139-CONFIG!$D$7)/31,0)&gt;=ROUND('Charges variables (avancé)'!$J98,0),'Charges variables (avancé)'!$E98&lt;&gt;0),SUM(INDEX($C759:$BJ759,,IF((COLUMN(AN772)-COLUMN($C772)+1)&gt;('Charges variables (avancé)'!$I98+'Charges variables (avancé)'!$J98),(COLUMN(AN772)-COLUMN($C772)+1)-('Charges variables (avancé)'!$I98+'Charges variables (avancé)'!$J98),0)+1):INDEX($C759:$BJ759,,(COLUMN(AN772)-COLUMN($C772)+1)-'Charges variables (avancé)'!$J98)),0)</f>
        <v>0</v>
      </c>
      <c r="AO772" s="368">
        <f>IF(AND(ROUND(('Charges variables-Calculs auto'!AO$139-CONFIG!$D$7)/31,0)&gt;=ROUND('Charges variables (avancé)'!$J98,0),'Charges variables (avancé)'!$E98&lt;&gt;0),SUM(INDEX($C759:$BJ759,,IF((COLUMN(AO772)-COLUMN($C772)+1)&gt;('Charges variables (avancé)'!$I98+'Charges variables (avancé)'!$J98),(COLUMN(AO772)-COLUMN($C772)+1)-('Charges variables (avancé)'!$I98+'Charges variables (avancé)'!$J98),0)+1):INDEX($C759:$BJ759,,(COLUMN(AO772)-COLUMN($C772)+1)-'Charges variables (avancé)'!$J98)),0)</f>
        <v>0</v>
      </c>
      <c r="AP772" s="368">
        <f>IF(AND(ROUND(('Charges variables-Calculs auto'!AP$139-CONFIG!$D$7)/31,0)&gt;=ROUND('Charges variables (avancé)'!$J98,0),'Charges variables (avancé)'!$E98&lt;&gt;0),SUM(INDEX($C759:$BJ759,,IF((COLUMN(AP772)-COLUMN($C772)+1)&gt;('Charges variables (avancé)'!$I98+'Charges variables (avancé)'!$J98),(COLUMN(AP772)-COLUMN($C772)+1)-('Charges variables (avancé)'!$I98+'Charges variables (avancé)'!$J98),0)+1):INDEX($C759:$BJ759,,(COLUMN(AP772)-COLUMN($C772)+1)-'Charges variables (avancé)'!$J98)),0)</f>
        <v>0</v>
      </c>
      <c r="AQ772" s="368">
        <f>IF(AND(ROUND(('Charges variables-Calculs auto'!AQ$139-CONFIG!$D$7)/31,0)&gt;=ROUND('Charges variables (avancé)'!$J98,0),'Charges variables (avancé)'!$E98&lt;&gt;0),SUM(INDEX($C759:$BJ759,,IF((COLUMN(AQ772)-COLUMN($C772)+1)&gt;('Charges variables (avancé)'!$I98+'Charges variables (avancé)'!$J98),(COLUMN(AQ772)-COLUMN($C772)+1)-('Charges variables (avancé)'!$I98+'Charges variables (avancé)'!$J98),0)+1):INDEX($C759:$BJ759,,(COLUMN(AQ772)-COLUMN($C772)+1)-'Charges variables (avancé)'!$J98)),0)</f>
        <v>0</v>
      </c>
      <c r="AR772" s="368">
        <f>IF(AND(ROUND(('Charges variables-Calculs auto'!AR$139-CONFIG!$D$7)/31,0)&gt;=ROUND('Charges variables (avancé)'!$J98,0),'Charges variables (avancé)'!$E98&lt;&gt;0),SUM(INDEX($C759:$BJ759,,IF((COLUMN(AR772)-COLUMN($C772)+1)&gt;('Charges variables (avancé)'!$I98+'Charges variables (avancé)'!$J98),(COLUMN(AR772)-COLUMN($C772)+1)-('Charges variables (avancé)'!$I98+'Charges variables (avancé)'!$J98),0)+1):INDEX($C759:$BJ759,,(COLUMN(AR772)-COLUMN($C772)+1)-'Charges variables (avancé)'!$J98)),0)</f>
        <v>0</v>
      </c>
      <c r="AS772" s="368">
        <f>IF(AND(ROUND(('Charges variables-Calculs auto'!AS$139-CONFIG!$D$7)/31,0)&gt;=ROUND('Charges variables (avancé)'!$J98,0),'Charges variables (avancé)'!$E98&lt;&gt;0),SUM(INDEX($C759:$BJ759,,IF((COLUMN(AS772)-COLUMN($C772)+1)&gt;('Charges variables (avancé)'!$I98+'Charges variables (avancé)'!$J98),(COLUMN(AS772)-COLUMN($C772)+1)-('Charges variables (avancé)'!$I98+'Charges variables (avancé)'!$J98),0)+1):INDEX($C759:$BJ759,,(COLUMN(AS772)-COLUMN($C772)+1)-'Charges variables (avancé)'!$J98)),0)</f>
        <v>0</v>
      </c>
      <c r="AT772" s="368">
        <f>IF(AND(ROUND(('Charges variables-Calculs auto'!AT$139-CONFIG!$D$7)/31,0)&gt;=ROUND('Charges variables (avancé)'!$J98,0),'Charges variables (avancé)'!$E98&lt;&gt;0),SUM(INDEX($C759:$BJ759,,IF((COLUMN(AT772)-COLUMN($C772)+1)&gt;('Charges variables (avancé)'!$I98+'Charges variables (avancé)'!$J98),(COLUMN(AT772)-COLUMN($C772)+1)-('Charges variables (avancé)'!$I98+'Charges variables (avancé)'!$J98),0)+1):INDEX($C759:$BJ759,,(COLUMN(AT772)-COLUMN($C772)+1)-'Charges variables (avancé)'!$J98)),0)</f>
        <v>0</v>
      </c>
      <c r="AU772" s="368">
        <f>IF(AND(ROUND(('Charges variables-Calculs auto'!AU$139-CONFIG!$D$7)/31,0)&gt;=ROUND('Charges variables (avancé)'!$J98,0),'Charges variables (avancé)'!$E98&lt;&gt;0),SUM(INDEX($C759:$BJ759,,IF((COLUMN(AU772)-COLUMN($C772)+1)&gt;('Charges variables (avancé)'!$I98+'Charges variables (avancé)'!$J98),(COLUMN(AU772)-COLUMN($C772)+1)-('Charges variables (avancé)'!$I98+'Charges variables (avancé)'!$J98),0)+1):INDEX($C759:$BJ759,,(COLUMN(AU772)-COLUMN($C772)+1)-'Charges variables (avancé)'!$J98)),0)</f>
        <v>0</v>
      </c>
      <c r="AV772" s="368">
        <f>IF(AND(ROUND(('Charges variables-Calculs auto'!AV$139-CONFIG!$D$7)/31,0)&gt;=ROUND('Charges variables (avancé)'!$J98,0),'Charges variables (avancé)'!$E98&lt;&gt;0),SUM(INDEX($C759:$BJ759,,IF((COLUMN(AV772)-COLUMN($C772)+1)&gt;('Charges variables (avancé)'!$I98+'Charges variables (avancé)'!$J98),(COLUMN(AV772)-COLUMN($C772)+1)-('Charges variables (avancé)'!$I98+'Charges variables (avancé)'!$J98),0)+1):INDEX($C759:$BJ759,,(COLUMN(AV772)-COLUMN($C772)+1)-'Charges variables (avancé)'!$J98)),0)</f>
        <v>0</v>
      </c>
      <c r="AW772" s="368">
        <f>IF(AND(ROUND(('Charges variables-Calculs auto'!AW$139-CONFIG!$D$7)/31,0)&gt;=ROUND('Charges variables (avancé)'!$J98,0),'Charges variables (avancé)'!$E98&lt;&gt;0),SUM(INDEX($C759:$BJ759,,IF((COLUMN(AW772)-COLUMN($C772)+1)&gt;('Charges variables (avancé)'!$I98+'Charges variables (avancé)'!$J98),(COLUMN(AW772)-COLUMN($C772)+1)-('Charges variables (avancé)'!$I98+'Charges variables (avancé)'!$J98),0)+1):INDEX($C759:$BJ759,,(COLUMN(AW772)-COLUMN($C772)+1)-'Charges variables (avancé)'!$J98)),0)</f>
        <v>0</v>
      </c>
      <c r="AX772" s="368">
        <f>IF(AND(ROUND(('Charges variables-Calculs auto'!AX$139-CONFIG!$D$7)/31,0)&gt;=ROUND('Charges variables (avancé)'!$J98,0),'Charges variables (avancé)'!$E98&lt;&gt;0),SUM(INDEX($C759:$BJ759,,IF((COLUMN(AX772)-COLUMN($C772)+1)&gt;('Charges variables (avancé)'!$I98+'Charges variables (avancé)'!$J98),(COLUMN(AX772)-COLUMN($C772)+1)-('Charges variables (avancé)'!$I98+'Charges variables (avancé)'!$J98),0)+1):INDEX($C759:$BJ759,,(COLUMN(AX772)-COLUMN($C772)+1)-'Charges variables (avancé)'!$J98)),0)</f>
        <v>0</v>
      </c>
      <c r="AY772" s="368">
        <f>IF(AND(ROUND(('Charges variables-Calculs auto'!AY$139-CONFIG!$D$7)/31,0)&gt;=ROUND('Charges variables (avancé)'!$J98,0),'Charges variables (avancé)'!$E98&lt;&gt;0),SUM(INDEX($C759:$BJ759,,IF((COLUMN(AY772)-COLUMN($C772)+1)&gt;('Charges variables (avancé)'!$I98+'Charges variables (avancé)'!$J98),(COLUMN(AY772)-COLUMN($C772)+1)-('Charges variables (avancé)'!$I98+'Charges variables (avancé)'!$J98),0)+1):INDEX($C759:$BJ759,,(COLUMN(AY772)-COLUMN($C772)+1)-'Charges variables (avancé)'!$J98)),0)</f>
        <v>0</v>
      </c>
      <c r="AZ772" s="368">
        <f>IF(AND(ROUND(('Charges variables-Calculs auto'!AZ$139-CONFIG!$D$7)/31,0)&gt;=ROUND('Charges variables (avancé)'!$J98,0),'Charges variables (avancé)'!$E98&lt;&gt;0),SUM(INDEX($C759:$BJ759,,IF((COLUMN(AZ772)-COLUMN($C772)+1)&gt;('Charges variables (avancé)'!$I98+'Charges variables (avancé)'!$J98),(COLUMN(AZ772)-COLUMN($C772)+1)-('Charges variables (avancé)'!$I98+'Charges variables (avancé)'!$J98),0)+1):INDEX($C759:$BJ759,,(COLUMN(AZ772)-COLUMN($C772)+1)-'Charges variables (avancé)'!$J98)),0)</f>
        <v>0</v>
      </c>
      <c r="BA772" s="368">
        <f>IF(AND(ROUND(('Charges variables-Calculs auto'!BA$139-CONFIG!$D$7)/31,0)&gt;=ROUND('Charges variables (avancé)'!$J98,0),'Charges variables (avancé)'!$E98&lt;&gt;0),SUM(INDEX($C759:$BJ759,,IF((COLUMN(BA772)-COLUMN($C772)+1)&gt;('Charges variables (avancé)'!$I98+'Charges variables (avancé)'!$J98),(COLUMN(BA772)-COLUMN($C772)+1)-('Charges variables (avancé)'!$I98+'Charges variables (avancé)'!$J98),0)+1):INDEX($C759:$BJ759,,(COLUMN(BA772)-COLUMN($C772)+1)-'Charges variables (avancé)'!$J98)),0)</f>
        <v>0</v>
      </c>
      <c r="BB772" s="368">
        <f>IF(AND(ROUND(('Charges variables-Calculs auto'!BB$139-CONFIG!$D$7)/31,0)&gt;=ROUND('Charges variables (avancé)'!$J98,0),'Charges variables (avancé)'!$E98&lt;&gt;0),SUM(INDEX($C759:$BJ759,,IF((COLUMN(BB772)-COLUMN($C772)+1)&gt;('Charges variables (avancé)'!$I98+'Charges variables (avancé)'!$J98),(COLUMN(BB772)-COLUMN($C772)+1)-('Charges variables (avancé)'!$I98+'Charges variables (avancé)'!$J98),0)+1):INDEX($C759:$BJ759,,(COLUMN(BB772)-COLUMN($C772)+1)-'Charges variables (avancé)'!$J98)),0)</f>
        <v>0</v>
      </c>
      <c r="BC772" s="368">
        <f>IF(AND(ROUND(('Charges variables-Calculs auto'!BC$139-CONFIG!$D$7)/31,0)&gt;=ROUND('Charges variables (avancé)'!$J98,0),'Charges variables (avancé)'!$E98&lt;&gt;0),SUM(INDEX($C759:$BJ759,,IF((COLUMN(BC772)-COLUMN($C772)+1)&gt;('Charges variables (avancé)'!$I98+'Charges variables (avancé)'!$J98),(COLUMN(BC772)-COLUMN($C772)+1)-('Charges variables (avancé)'!$I98+'Charges variables (avancé)'!$J98),0)+1):INDEX($C759:$BJ759,,(COLUMN(BC772)-COLUMN($C772)+1)-'Charges variables (avancé)'!$J98)),0)</f>
        <v>0</v>
      </c>
      <c r="BD772" s="368">
        <f>IF(AND(ROUND(('Charges variables-Calculs auto'!BD$139-CONFIG!$D$7)/31,0)&gt;=ROUND('Charges variables (avancé)'!$J98,0),'Charges variables (avancé)'!$E98&lt;&gt;0),SUM(INDEX($C759:$BJ759,,IF((COLUMN(BD772)-COLUMN($C772)+1)&gt;('Charges variables (avancé)'!$I98+'Charges variables (avancé)'!$J98),(COLUMN(BD772)-COLUMN($C772)+1)-('Charges variables (avancé)'!$I98+'Charges variables (avancé)'!$J98),0)+1):INDEX($C759:$BJ759,,(COLUMN(BD772)-COLUMN($C772)+1)-'Charges variables (avancé)'!$J98)),0)</f>
        <v>0</v>
      </c>
      <c r="BE772" s="368">
        <f>IF(AND(ROUND(('Charges variables-Calculs auto'!BE$139-CONFIG!$D$7)/31,0)&gt;=ROUND('Charges variables (avancé)'!$J98,0),'Charges variables (avancé)'!$E98&lt;&gt;0),SUM(INDEX($C759:$BJ759,,IF((COLUMN(BE772)-COLUMN($C772)+1)&gt;('Charges variables (avancé)'!$I98+'Charges variables (avancé)'!$J98),(COLUMN(BE772)-COLUMN($C772)+1)-('Charges variables (avancé)'!$I98+'Charges variables (avancé)'!$J98),0)+1):INDEX($C759:$BJ759,,(COLUMN(BE772)-COLUMN($C772)+1)-'Charges variables (avancé)'!$J98)),0)</f>
        <v>0</v>
      </c>
      <c r="BF772" s="368">
        <f>IF(AND(ROUND(('Charges variables-Calculs auto'!BF$139-CONFIG!$D$7)/31,0)&gt;=ROUND('Charges variables (avancé)'!$J98,0),'Charges variables (avancé)'!$E98&lt;&gt;0),SUM(INDEX($C759:$BJ759,,IF((COLUMN(BF772)-COLUMN($C772)+1)&gt;('Charges variables (avancé)'!$I98+'Charges variables (avancé)'!$J98),(COLUMN(BF772)-COLUMN($C772)+1)-('Charges variables (avancé)'!$I98+'Charges variables (avancé)'!$J98),0)+1):INDEX($C759:$BJ759,,(COLUMN(BF772)-COLUMN($C772)+1)-'Charges variables (avancé)'!$J98)),0)</f>
        <v>0</v>
      </c>
      <c r="BG772" s="368">
        <f>IF(AND(ROUND(('Charges variables-Calculs auto'!BG$139-CONFIG!$D$7)/31,0)&gt;=ROUND('Charges variables (avancé)'!$J98,0),'Charges variables (avancé)'!$E98&lt;&gt;0),SUM(INDEX($C759:$BJ759,,IF((COLUMN(BG772)-COLUMN($C772)+1)&gt;('Charges variables (avancé)'!$I98+'Charges variables (avancé)'!$J98),(COLUMN(BG772)-COLUMN($C772)+1)-('Charges variables (avancé)'!$I98+'Charges variables (avancé)'!$J98),0)+1):INDEX($C759:$BJ759,,(COLUMN(BG772)-COLUMN($C772)+1)-'Charges variables (avancé)'!$J98)),0)</f>
        <v>0</v>
      </c>
      <c r="BH772" s="368">
        <f>IF(AND(ROUND(('Charges variables-Calculs auto'!BH$139-CONFIG!$D$7)/31,0)&gt;=ROUND('Charges variables (avancé)'!$J98,0),'Charges variables (avancé)'!$E98&lt;&gt;0),SUM(INDEX($C759:$BJ759,,IF((COLUMN(BH772)-COLUMN($C772)+1)&gt;('Charges variables (avancé)'!$I98+'Charges variables (avancé)'!$J98),(COLUMN(BH772)-COLUMN($C772)+1)-('Charges variables (avancé)'!$I98+'Charges variables (avancé)'!$J98),0)+1):INDEX($C759:$BJ759,,(COLUMN(BH772)-COLUMN($C772)+1)-'Charges variables (avancé)'!$J98)),0)</f>
        <v>0</v>
      </c>
      <c r="BI772" s="368">
        <f>IF(AND(ROUND(('Charges variables-Calculs auto'!BI$139-CONFIG!$D$7)/31,0)&gt;=ROUND('Charges variables (avancé)'!$J98,0),'Charges variables (avancé)'!$E98&lt;&gt;0),SUM(INDEX($C759:$BJ759,,IF((COLUMN(BI772)-COLUMN($C772)+1)&gt;('Charges variables (avancé)'!$I98+'Charges variables (avancé)'!$J98),(COLUMN(BI772)-COLUMN($C772)+1)-('Charges variables (avancé)'!$I98+'Charges variables (avancé)'!$J98),0)+1):INDEX($C759:$BJ759,,(COLUMN(BI772)-COLUMN($C772)+1)-'Charges variables (avancé)'!$J98)),0)</f>
        <v>0</v>
      </c>
      <c r="BJ772" s="368">
        <f>IF(AND(ROUND(('Charges variables-Calculs auto'!BJ$139-CONFIG!$D$7)/31,0)&gt;=ROUND('Charges variables (avancé)'!$J98,0),'Charges variables (avancé)'!$E98&lt;&gt;0),SUM(INDEX($C759:$BJ759,,IF((COLUMN(BJ772)-COLUMN($C772)+1)&gt;('Charges variables (avancé)'!$I98+'Charges variables (avancé)'!$J98),(COLUMN(BJ772)-COLUMN($C772)+1)-('Charges variables (avancé)'!$I98+'Charges variables (avancé)'!$J98),0)+1):INDEX($C759:$BJ759,,(COLUMN(BJ772)-COLUMN($C772)+1)-'Charges variables (avancé)'!$J98)),0)</f>
        <v>0</v>
      </c>
    </row>
    <row r="773" spans="2:62" ht="15" customHeight="1">
      <c r="B773" s="366">
        <f>'Charges variables (avancé)'!C99</f>
        <v>0</v>
      </c>
      <c r="C773" s="368">
        <f>IF(AND(ROUND(('Charges variables-Calculs auto'!C$139-CONFIG!$D$7)/31,0)&gt;=ROUND('Charges variables (avancé)'!$J99,0),'Charges variables (avancé)'!$E99&lt;&gt;0),SUM(INDEX($C760:$BJ760,,IF((COLUMN(C773)-COLUMN($C773)+1)&gt;('Charges variables (avancé)'!$I99+'Charges variables (avancé)'!$J99),(COLUMN(C773)-COLUMN($C773)+1)-('Charges variables (avancé)'!$I99+'Charges variables (avancé)'!$J99),0)+1):INDEX($C760:$BJ760,,(COLUMN(C773)-COLUMN($C773)+1)-'Charges variables (avancé)'!$J99)),0)</f>
        <v>0</v>
      </c>
      <c r="D773" s="368">
        <f>IF(AND(ROUND(('Charges variables-Calculs auto'!D$139-CONFIG!$D$7)/31,0)&gt;=ROUND('Charges variables (avancé)'!$J99,0),'Charges variables (avancé)'!$E99&lt;&gt;0),SUM(INDEX($C760:$BJ760,,IF((COLUMN(D773)-COLUMN($C773)+1)&gt;('Charges variables (avancé)'!$I99+'Charges variables (avancé)'!$J99),(COLUMN(D773)-COLUMN($C773)+1)-('Charges variables (avancé)'!$I99+'Charges variables (avancé)'!$J99),0)+1):INDEX($C760:$BJ760,,(COLUMN(D773)-COLUMN($C773)+1)-'Charges variables (avancé)'!$J99)),0)</f>
        <v>0</v>
      </c>
      <c r="E773" s="368">
        <f>IF(AND(ROUND(('Charges variables-Calculs auto'!E$139-CONFIG!$D$7)/31,0)&gt;=ROUND('Charges variables (avancé)'!$J99,0),'Charges variables (avancé)'!$E99&lt;&gt;0),SUM(INDEX($C760:$BJ760,,IF((COLUMN(E773)-COLUMN($C773)+1)&gt;('Charges variables (avancé)'!$I99+'Charges variables (avancé)'!$J99),(COLUMN(E773)-COLUMN($C773)+1)-('Charges variables (avancé)'!$I99+'Charges variables (avancé)'!$J99),0)+1):INDEX($C760:$BJ760,,(COLUMN(E773)-COLUMN($C773)+1)-'Charges variables (avancé)'!$J99)),0)</f>
        <v>0</v>
      </c>
      <c r="F773" s="368">
        <f>IF(AND(ROUND(('Charges variables-Calculs auto'!F$139-CONFIG!$D$7)/31,0)&gt;=ROUND('Charges variables (avancé)'!$J99,0),'Charges variables (avancé)'!$E99&lt;&gt;0),SUM(INDEX($C760:$BJ760,,IF((COLUMN(F773)-COLUMN($C773)+1)&gt;('Charges variables (avancé)'!$I99+'Charges variables (avancé)'!$J99),(COLUMN(F773)-COLUMN($C773)+1)-('Charges variables (avancé)'!$I99+'Charges variables (avancé)'!$J99),0)+1):INDEX($C760:$BJ760,,(COLUMN(F773)-COLUMN($C773)+1)-'Charges variables (avancé)'!$J99)),0)</f>
        <v>0</v>
      </c>
      <c r="G773" s="368">
        <f>IF(AND(ROUND(('Charges variables-Calculs auto'!G$139-CONFIG!$D$7)/31,0)&gt;=ROUND('Charges variables (avancé)'!$J99,0),'Charges variables (avancé)'!$E99&lt;&gt;0),SUM(INDEX($C760:$BJ760,,IF((COLUMN(G773)-COLUMN($C773)+1)&gt;('Charges variables (avancé)'!$I99+'Charges variables (avancé)'!$J99),(COLUMN(G773)-COLUMN($C773)+1)-('Charges variables (avancé)'!$I99+'Charges variables (avancé)'!$J99),0)+1):INDEX($C760:$BJ760,,(COLUMN(G773)-COLUMN($C773)+1)-'Charges variables (avancé)'!$J99)),0)</f>
        <v>0</v>
      </c>
      <c r="H773" s="368">
        <f>IF(AND(ROUND(('Charges variables-Calculs auto'!H$139-CONFIG!$D$7)/31,0)&gt;=ROUND('Charges variables (avancé)'!$J99,0),'Charges variables (avancé)'!$E99&lt;&gt;0),SUM(INDEX($C760:$BJ760,,IF((COLUMN(H773)-COLUMN($C773)+1)&gt;('Charges variables (avancé)'!$I99+'Charges variables (avancé)'!$J99),(COLUMN(H773)-COLUMN($C773)+1)-('Charges variables (avancé)'!$I99+'Charges variables (avancé)'!$J99),0)+1):INDEX($C760:$BJ760,,(COLUMN(H773)-COLUMN($C773)+1)-'Charges variables (avancé)'!$J99)),0)</f>
        <v>0</v>
      </c>
      <c r="I773" s="368">
        <f>IF(AND(ROUND(('Charges variables-Calculs auto'!I$139-CONFIG!$D$7)/31,0)&gt;=ROUND('Charges variables (avancé)'!$J99,0),'Charges variables (avancé)'!$E99&lt;&gt;0),SUM(INDEX($C760:$BJ760,,IF((COLUMN(I773)-COLUMN($C773)+1)&gt;('Charges variables (avancé)'!$I99+'Charges variables (avancé)'!$J99),(COLUMN(I773)-COLUMN($C773)+1)-('Charges variables (avancé)'!$I99+'Charges variables (avancé)'!$J99),0)+1):INDEX($C760:$BJ760,,(COLUMN(I773)-COLUMN($C773)+1)-'Charges variables (avancé)'!$J99)),0)</f>
        <v>0</v>
      </c>
      <c r="J773" s="368">
        <f>IF(AND(ROUND(('Charges variables-Calculs auto'!J$139-CONFIG!$D$7)/31,0)&gt;=ROUND('Charges variables (avancé)'!$J99,0),'Charges variables (avancé)'!$E99&lt;&gt;0),SUM(INDEX($C760:$BJ760,,IF((COLUMN(J773)-COLUMN($C773)+1)&gt;('Charges variables (avancé)'!$I99+'Charges variables (avancé)'!$J99),(COLUMN(J773)-COLUMN($C773)+1)-('Charges variables (avancé)'!$I99+'Charges variables (avancé)'!$J99),0)+1):INDEX($C760:$BJ760,,(COLUMN(J773)-COLUMN($C773)+1)-'Charges variables (avancé)'!$J99)),0)</f>
        <v>0</v>
      </c>
      <c r="K773" s="368">
        <f>IF(AND(ROUND(('Charges variables-Calculs auto'!K$139-CONFIG!$D$7)/31,0)&gt;=ROUND('Charges variables (avancé)'!$J99,0),'Charges variables (avancé)'!$E99&lt;&gt;0),SUM(INDEX($C760:$BJ760,,IF((COLUMN(K773)-COLUMN($C773)+1)&gt;('Charges variables (avancé)'!$I99+'Charges variables (avancé)'!$J99),(COLUMN(K773)-COLUMN($C773)+1)-('Charges variables (avancé)'!$I99+'Charges variables (avancé)'!$J99),0)+1):INDEX($C760:$BJ760,,(COLUMN(K773)-COLUMN($C773)+1)-'Charges variables (avancé)'!$J99)),0)</f>
        <v>0</v>
      </c>
      <c r="L773" s="368">
        <f>IF(AND(ROUND(('Charges variables-Calculs auto'!L$139-CONFIG!$D$7)/31,0)&gt;=ROUND('Charges variables (avancé)'!$J99,0),'Charges variables (avancé)'!$E99&lt;&gt;0),SUM(INDEX($C760:$BJ760,,IF((COLUMN(L773)-COLUMN($C773)+1)&gt;('Charges variables (avancé)'!$I99+'Charges variables (avancé)'!$J99),(COLUMN(L773)-COLUMN($C773)+1)-('Charges variables (avancé)'!$I99+'Charges variables (avancé)'!$J99),0)+1):INDEX($C760:$BJ760,,(COLUMN(L773)-COLUMN($C773)+1)-'Charges variables (avancé)'!$J99)),0)</f>
        <v>0</v>
      </c>
      <c r="M773" s="368">
        <f>IF(AND(ROUND(('Charges variables-Calculs auto'!M$139-CONFIG!$D$7)/31,0)&gt;=ROUND('Charges variables (avancé)'!$J99,0),'Charges variables (avancé)'!$E99&lt;&gt;0),SUM(INDEX($C760:$BJ760,,IF((COLUMN(M773)-COLUMN($C773)+1)&gt;('Charges variables (avancé)'!$I99+'Charges variables (avancé)'!$J99),(COLUMN(M773)-COLUMN($C773)+1)-('Charges variables (avancé)'!$I99+'Charges variables (avancé)'!$J99),0)+1):INDEX($C760:$BJ760,,(COLUMN(M773)-COLUMN($C773)+1)-'Charges variables (avancé)'!$J99)),0)</f>
        <v>0</v>
      </c>
      <c r="N773" s="368">
        <f>IF(AND(ROUND(('Charges variables-Calculs auto'!N$139-CONFIG!$D$7)/31,0)&gt;=ROUND('Charges variables (avancé)'!$J99,0),'Charges variables (avancé)'!$E99&lt;&gt;0),SUM(INDEX($C760:$BJ760,,IF((COLUMN(N773)-COLUMN($C773)+1)&gt;('Charges variables (avancé)'!$I99+'Charges variables (avancé)'!$J99),(COLUMN(N773)-COLUMN($C773)+1)-('Charges variables (avancé)'!$I99+'Charges variables (avancé)'!$J99),0)+1):INDEX($C760:$BJ760,,(COLUMN(N773)-COLUMN($C773)+1)-'Charges variables (avancé)'!$J99)),0)</f>
        <v>0</v>
      </c>
      <c r="O773" s="368">
        <f>IF(AND(ROUND(('Charges variables-Calculs auto'!O$139-CONFIG!$D$7)/31,0)&gt;=ROUND('Charges variables (avancé)'!$J99,0),'Charges variables (avancé)'!$E99&lt;&gt;0),SUM(INDEX($C760:$BJ760,,IF((COLUMN(O773)-COLUMN($C773)+1)&gt;('Charges variables (avancé)'!$I99+'Charges variables (avancé)'!$J99),(COLUMN(O773)-COLUMN($C773)+1)-('Charges variables (avancé)'!$I99+'Charges variables (avancé)'!$J99),0)+1):INDEX($C760:$BJ760,,(COLUMN(O773)-COLUMN($C773)+1)-'Charges variables (avancé)'!$J99)),0)</f>
        <v>0</v>
      </c>
      <c r="P773" s="368">
        <f>IF(AND(ROUND(('Charges variables-Calculs auto'!P$139-CONFIG!$D$7)/31,0)&gt;=ROUND('Charges variables (avancé)'!$J99,0),'Charges variables (avancé)'!$E99&lt;&gt;0),SUM(INDEX($C760:$BJ760,,IF((COLUMN(P773)-COLUMN($C773)+1)&gt;('Charges variables (avancé)'!$I99+'Charges variables (avancé)'!$J99),(COLUMN(P773)-COLUMN($C773)+1)-('Charges variables (avancé)'!$I99+'Charges variables (avancé)'!$J99),0)+1):INDEX($C760:$BJ760,,(COLUMN(P773)-COLUMN($C773)+1)-'Charges variables (avancé)'!$J99)),0)</f>
        <v>0</v>
      </c>
      <c r="Q773" s="368">
        <f>IF(AND(ROUND(('Charges variables-Calculs auto'!Q$139-CONFIG!$D$7)/31,0)&gt;=ROUND('Charges variables (avancé)'!$J99,0),'Charges variables (avancé)'!$E99&lt;&gt;0),SUM(INDEX($C760:$BJ760,,IF((COLUMN(Q773)-COLUMN($C773)+1)&gt;('Charges variables (avancé)'!$I99+'Charges variables (avancé)'!$J99),(COLUMN(Q773)-COLUMN($C773)+1)-('Charges variables (avancé)'!$I99+'Charges variables (avancé)'!$J99),0)+1):INDEX($C760:$BJ760,,(COLUMN(Q773)-COLUMN($C773)+1)-'Charges variables (avancé)'!$J99)),0)</f>
        <v>0</v>
      </c>
      <c r="R773" s="368">
        <f>IF(AND(ROUND(('Charges variables-Calculs auto'!R$139-CONFIG!$D$7)/31,0)&gt;=ROUND('Charges variables (avancé)'!$J99,0),'Charges variables (avancé)'!$E99&lt;&gt;0),SUM(INDEX($C760:$BJ760,,IF((COLUMN(R773)-COLUMN($C773)+1)&gt;('Charges variables (avancé)'!$I99+'Charges variables (avancé)'!$J99),(COLUMN(R773)-COLUMN($C773)+1)-('Charges variables (avancé)'!$I99+'Charges variables (avancé)'!$J99),0)+1):INDEX($C760:$BJ760,,(COLUMN(R773)-COLUMN($C773)+1)-'Charges variables (avancé)'!$J99)),0)</f>
        <v>0</v>
      </c>
      <c r="S773" s="368">
        <f>IF(AND(ROUND(('Charges variables-Calculs auto'!S$139-CONFIG!$D$7)/31,0)&gt;=ROUND('Charges variables (avancé)'!$J99,0),'Charges variables (avancé)'!$E99&lt;&gt;0),SUM(INDEX($C760:$BJ760,,IF((COLUMN(S773)-COLUMN($C773)+1)&gt;('Charges variables (avancé)'!$I99+'Charges variables (avancé)'!$J99),(COLUMN(S773)-COLUMN($C773)+1)-('Charges variables (avancé)'!$I99+'Charges variables (avancé)'!$J99),0)+1):INDEX($C760:$BJ760,,(COLUMN(S773)-COLUMN($C773)+1)-'Charges variables (avancé)'!$J99)),0)</f>
        <v>0</v>
      </c>
      <c r="T773" s="368">
        <f>IF(AND(ROUND(('Charges variables-Calculs auto'!T$139-CONFIG!$D$7)/31,0)&gt;=ROUND('Charges variables (avancé)'!$J99,0),'Charges variables (avancé)'!$E99&lt;&gt;0),SUM(INDEX($C760:$BJ760,,IF((COLUMN(T773)-COLUMN($C773)+1)&gt;('Charges variables (avancé)'!$I99+'Charges variables (avancé)'!$J99),(COLUMN(T773)-COLUMN($C773)+1)-('Charges variables (avancé)'!$I99+'Charges variables (avancé)'!$J99),0)+1):INDEX($C760:$BJ760,,(COLUMN(T773)-COLUMN($C773)+1)-'Charges variables (avancé)'!$J99)),0)</f>
        <v>0</v>
      </c>
      <c r="U773" s="368">
        <f>IF(AND(ROUND(('Charges variables-Calculs auto'!U$139-CONFIG!$D$7)/31,0)&gt;=ROUND('Charges variables (avancé)'!$J99,0),'Charges variables (avancé)'!$E99&lt;&gt;0),SUM(INDEX($C760:$BJ760,,IF((COLUMN(U773)-COLUMN($C773)+1)&gt;('Charges variables (avancé)'!$I99+'Charges variables (avancé)'!$J99),(COLUMN(U773)-COLUMN($C773)+1)-('Charges variables (avancé)'!$I99+'Charges variables (avancé)'!$J99),0)+1):INDEX($C760:$BJ760,,(COLUMN(U773)-COLUMN($C773)+1)-'Charges variables (avancé)'!$J99)),0)</f>
        <v>0</v>
      </c>
      <c r="V773" s="368">
        <f>IF(AND(ROUND(('Charges variables-Calculs auto'!V$139-CONFIG!$D$7)/31,0)&gt;=ROUND('Charges variables (avancé)'!$J99,0),'Charges variables (avancé)'!$E99&lt;&gt;0),SUM(INDEX($C760:$BJ760,,IF((COLUMN(V773)-COLUMN($C773)+1)&gt;('Charges variables (avancé)'!$I99+'Charges variables (avancé)'!$J99),(COLUMN(V773)-COLUMN($C773)+1)-('Charges variables (avancé)'!$I99+'Charges variables (avancé)'!$J99),0)+1):INDEX($C760:$BJ760,,(COLUMN(V773)-COLUMN($C773)+1)-'Charges variables (avancé)'!$J99)),0)</f>
        <v>0</v>
      </c>
      <c r="W773" s="368">
        <f>IF(AND(ROUND(('Charges variables-Calculs auto'!W$139-CONFIG!$D$7)/31,0)&gt;=ROUND('Charges variables (avancé)'!$J99,0),'Charges variables (avancé)'!$E99&lt;&gt;0),SUM(INDEX($C760:$BJ760,,IF((COLUMN(W773)-COLUMN($C773)+1)&gt;('Charges variables (avancé)'!$I99+'Charges variables (avancé)'!$J99),(COLUMN(W773)-COLUMN($C773)+1)-('Charges variables (avancé)'!$I99+'Charges variables (avancé)'!$J99),0)+1):INDEX($C760:$BJ760,,(COLUMN(W773)-COLUMN($C773)+1)-'Charges variables (avancé)'!$J99)),0)</f>
        <v>0</v>
      </c>
      <c r="X773" s="368">
        <f>IF(AND(ROUND(('Charges variables-Calculs auto'!X$139-CONFIG!$D$7)/31,0)&gt;=ROUND('Charges variables (avancé)'!$J99,0),'Charges variables (avancé)'!$E99&lt;&gt;0),SUM(INDEX($C760:$BJ760,,IF((COLUMN(X773)-COLUMN($C773)+1)&gt;('Charges variables (avancé)'!$I99+'Charges variables (avancé)'!$J99),(COLUMN(X773)-COLUMN($C773)+1)-('Charges variables (avancé)'!$I99+'Charges variables (avancé)'!$J99),0)+1):INDEX($C760:$BJ760,,(COLUMN(X773)-COLUMN($C773)+1)-'Charges variables (avancé)'!$J99)),0)</f>
        <v>0</v>
      </c>
      <c r="Y773" s="368">
        <f>IF(AND(ROUND(('Charges variables-Calculs auto'!Y$139-CONFIG!$D$7)/31,0)&gt;=ROUND('Charges variables (avancé)'!$J99,0),'Charges variables (avancé)'!$E99&lt;&gt;0),SUM(INDEX($C760:$BJ760,,IF((COLUMN(Y773)-COLUMN($C773)+1)&gt;('Charges variables (avancé)'!$I99+'Charges variables (avancé)'!$J99),(COLUMN(Y773)-COLUMN($C773)+1)-('Charges variables (avancé)'!$I99+'Charges variables (avancé)'!$J99),0)+1):INDEX($C760:$BJ760,,(COLUMN(Y773)-COLUMN($C773)+1)-'Charges variables (avancé)'!$J99)),0)</f>
        <v>0</v>
      </c>
      <c r="Z773" s="368">
        <f>IF(AND(ROUND(('Charges variables-Calculs auto'!Z$139-CONFIG!$D$7)/31,0)&gt;=ROUND('Charges variables (avancé)'!$J99,0),'Charges variables (avancé)'!$E99&lt;&gt;0),SUM(INDEX($C760:$BJ760,,IF((COLUMN(Z773)-COLUMN($C773)+1)&gt;('Charges variables (avancé)'!$I99+'Charges variables (avancé)'!$J99),(COLUMN(Z773)-COLUMN($C773)+1)-('Charges variables (avancé)'!$I99+'Charges variables (avancé)'!$J99),0)+1):INDEX($C760:$BJ760,,(COLUMN(Z773)-COLUMN($C773)+1)-'Charges variables (avancé)'!$J99)),0)</f>
        <v>0</v>
      </c>
      <c r="AA773" s="368">
        <f>IF(AND(ROUND(('Charges variables-Calculs auto'!AA$139-CONFIG!$D$7)/31,0)&gt;=ROUND('Charges variables (avancé)'!$J99,0),'Charges variables (avancé)'!$E99&lt;&gt;0),SUM(INDEX($C760:$BJ760,,IF((COLUMN(AA773)-COLUMN($C773)+1)&gt;('Charges variables (avancé)'!$I99+'Charges variables (avancé)'!$J99),(COLUMN(AA773)-COLUMN($C773)+1)-('Charges variables (avancé)'!$I99+'Charges variables (avancé)'!$J99),0)+1):INDEX($C760:$BJ760,,(COLUMN(AA773)-COLUMN($C773)+1)-'Charges variables (avancé)'!$J99)),0)</f>
        <v>0</v>
      </c>
      <c r="AB773" s="368">
        <f>IF(AND(ROUND(('Charges variables-Calculs auto'!AB$139-CONFIG!$D$7)/31,0)&gt;=ROUND('Charges variables (avancé)'!$J99,0),'Charges variables (avancé)'!$E99&lt;&gt;0),SUM(INDEX($C760:$BJ760,,IF((COLUMN(AB773)-COLUMN($C773)+1)&gt;('Charges variables (avancé)'!$I99+'Charges variables (avancé)'!$J99),(COLUMN(AB773)-COLUMN($C773)+1)-('Charges variables (avancé)'!$I99+'Charges variables (avancé)'!$J99),0)+1):INDEX($C760:$BJ760,,(COLUMN(AB773)-COLUMN($C773)+1)-'Charges variables (avancé)'!$J99)),0)</f>
        <v>0</v>
      </c>
      <c r="AC773" s="368">
        <f>IF(AND(ROUND(('Charges variables-Calculs auto'!AC$139-CONFIG!$D$7)/31,0)&gt;=ROUND('Charges variables (avancé)'!$J99,0),'Charges variables (avancé)'!$E99&lt;&gt;0),SUM(INDEX($C760:$BJ760,,IF((COLUMN(AC773)-COLUMN($C773)+1)&gt;('Charges variables (avancé)'!$I99+'Charges variables (avancé)'!$J99),(COLUMN(AC773)-COLUMN($C773)+1)-('Charges variables (avancé)'!$I99+'Charges variables (avancé)'!$J99),0)+1):INDEX($C760:$BJ760,,(COLUMN(AC773)-COLUMN($C773)+1)-'Charges variables (avancé)'!$J99)),0)</f>
        <v>0</v>
      </c>
      <c r="AD773" s="368">
        <f>IF(AND(ROUND(('Charges variables-Calculs auto'!AD$139-CONFIG!$D$7)/31,0)&gt;=ROUND('Charges variables (avancé)'!$J99,0),'Charges variables (avancé)'!$E99&lt;&gt;0),SUM(INDEX($C760:$BJ760,,IF((COLUMN(AD773)-COLUMN($C773)+1)&gt;('Charges variables (avancé)'!$I99+'Charges variables (avancé)'!$J99),(COLUMN(AD773)-COLUMN($C773)+1)-('Charges variables (avancé)'!$I99+'Charges variables (avancé)'!$J99),0)+1):INDEX($C760:$BJ760,,(COLUMN(AD773)-COLUMN($C773)+1)-'Charges variables (avancé)'!$J99)),0)</f>
        <v>0</v>
      </c>
      <c r="AE773" s="368">
        <f>IF(AND(ROUND(('Charges variables-Calculs auto'!AE$139-CONFIG!$D$7)/31,0)&gt;=ROUND('Charges variables (avancé)'!$J99,0),'Charges variables (avancé)'!$E99&lt;&gt;0),SUM(INDEX($C760:$BJ760,,IF((COLUMN(AE773)-COLUMN($C773)+1)&gt;('Charges variables (avancé)'!$I99+'Charges variables (avancé)'!$J99),(COLUMN(AE773)-COLUMN($C773)+1)-('Charges variables (avancé)'!$I99+'Charges variables (avancé)'!$J99),0)+1):INDEX($C760:$BJ760,,(COLUMN(AE773)-COLUMN($C773)+1)-'Charges variables (avancé)'!$J99)),0)</f>
        <v>0</v>
      </c>
      <c r="AF773" s="368">
        <f>IF(AND(ROUND(('Charges variables-Calculs auto'!AF$139-CONFIG!$D$7)/31,0)&gt;=ROUND('Charges variables (avancé)'!$J99,0),'Charges variables (avancé)'!$E99&lt;&gt;0),SUM(INDEX($C760:$BJ760,,IF((COLUMN(AF773)-COLUMN($C773)+1)&gt;('Charges variables (avancé)'!$I99+'Charges variables (avancé)'!$J99),(COLUMN(AF773)-COLUMN($C773)+1)-('Charges variables (avancé)'!$I99+'Charges variables (avancé)'!$J99),0)+1):INDEX($C760:$BJ760,,(COLUMN(AF773)-COLUMN($C773)+1)-'Charges variables (avancé)'!$J99)),0)</f>
        <v>0</v>
      </c>
      <c r="AG773" s="368">
        <f>IF(AND(ROUND(('Charges variables-Calculs auto'!AG$139-CONFIG!$D$7)/31,0)&gt;=ROUND('Charges variables (avancé)'!$J99,0),'Charges variables (avancé)'!$E99&lt;&gt;0),SUM(INDEX($C760:$BJ760,,IF((COLUMN(AG773)-COLUMN($C773)+1)&gt;('Charges variables (avancé)'!$I99+'Charges variables (avancé)'!$J99),(COLUMN(AG773)-COLUMN($C773)+1)-('Charges variables (avancé)'!$I99+'Charges variables (avancé)'!$J99),0)+1):INDEX($C760:$BJ760,,(COLUMN(AG773)-COLUMN($C773)+1)-'Charges variables (avancé)'!$J99)),0)</f>
        <v>0</v>
      </c>
      <c r="AH773" s="368">
        <f>IF(AND(ROUND(('Charges variables-Calculs auto'!AH$139-CONFIG!$D$7)/31,0)&gt;=ROUND('Charges variables (avancé)'!$J99,0),'Charges variables (avancé)'!$E99&lt;&gt;0),SUM(INDEX($C760:$BJ760,,IF((COLUMN(AH773)-COLUMN($C773)+1)&gt;('Charges variables (avancé)'!$I99+'Charges variables (avancé)'!$J99),(COLUMN(AH773)-COLUMN($C773)+1)-('Charges variables (avancé)'!$I99+'Charges variables (avancé)'!$J99),0)+1):INDEX($C760:$BJ760,,(COLUMN(AH773)-COLUMN($C773)+1)-'Charges variables (avancé)'!$J99)),0)</f>
        <v>0</v>
      </c>
      <c r="AI773" s="368">
        <f>IF(AND(ROUND(('Charges variables-Calculs auto'!AI$139-CONFIG!$D$7)/31,0)&gt;=ROUND('Charges variables (avancé)'!$J99,0),'Charges variables (avancé)'!$E99&lt;&gt;0),SUM(INDEX($C760:$BJ760,,IF((COLUMN(AI773)-COLUMN($C773)+1)&gt;('Charges variables (avancé)'!$I99+'Charges variables (avancé)'!$J99),(COLUMN(AI773)-COLUMN($C773)+1)-('Charges variables (avancé)'!$I99+'Charges variables (avancé)'!$J99),0)+1):INDEX($C760:$BJ760,,(COLUMN(AI773)-COLUMN($C773)+1)-'Charges variables (avancé)'!$J99)),0)</f>
        <v>0</v>
      </c>
      <c r="AJ773" s="368">
        <f>IF(AND(ROUND(('Charges variables-Calculs auto'!AJ$139-CONFIG!$D$7)/31,0)&gt;=ROUND('Charges variables (avancé)'!$J99,0),'Charges variables (avancé)'!$E99&lt;&gt;0),SUM(INDEX($C760:$BJ760,,IF((COLUMN(AJ773)-COLUMN($C773)+1)&gt;('Charges variables (avancé)'!$I99+'Charges variables (avancé)'!$J99),(COLUMN(AJ773)-COLUMN($C773)+1)-('Charges variables (avancé)'!$I99+'Charges variables (avancé)'!$J99),0)+1):INDEX($C760:$BJ760,,(COLUMN(AJ773)-COLUMN($C773)+1)-'Charges variables (avancé)'!$J99)),0)</f>
        <v>0</v>
      </c>
      <c r="AK773" s="368">
        <f>IF(AND(ROUND(('Charges variables-Calculs auto'!AK$139-CONFIG!$D$7)/31,0)&gt;=ROUND('Charges variables (avancé)'!$J99,0),'Charges variables (avancé)'!$E99&lt;&gt;0),SUM(INDEX($C760:$BJ760,,IF((COLUMN(AK773)-COLUMN($C773)+1)&gt;('Charges variables (avancé)'!$I99+'Charges variables (avancé)'!$J99),(COLUMN(AK773)-COLUMN($C773)+1)-('Charges variables (avancé)'!$I99+'Charges variables (avancé)'!$J99),0)+1):INDEX($C760:$BJ760,,(COLUMN(AK773)-COLUMN($C773)+1)-'Charges variables (avancé)'!$J99)),0)</f>
        <v>0</v>
      </c>
      <c r="AL773" s="368">
        <f>IF(AND(ROUND(('Charges variables-Calculs auto'!AL$139-CONFIG!$D$7)/31,0)&gt;=ROUND('Charges variables (avancé)'!$J99,0),'Charges variables (avancé)'!$E99&lt;&gt;0),SUM(INDEX($C760:$BJ760,,IF((COLUMN(AL773)-COLUMN($C773)+1)&gt;('Charges variables (avancé)'!$I99+'Charges variables (avancé)'!$J99),(COLUMN(AL773)-COLUMN($C773)+1)-('Charges variables (avancé)'!$I99+'Charges variables (avancé)'!$J99),0)+1):INDEX($C760:$BJ760,,(COLUMN(AL773)-COLUMN($C773)+1)-'Charges variables (avancé)'!$J99)),0)</f>
        <v>0</v>
      </c>
      <c r="AM773" s="368">
        <f>IF(AND(ROUND(('Charges variables-Calculs auto'!AM$139-CONFIG!$D$7)/31,0)&gt;=ROUND('Charges variables (avancé)'!$J99,0),'Charges variables (avancé)'!$E99&lt;&gt;0),SUM(INDEX($C760:$BJ760,,IF((COLUMN(AM773)-COLUMN($C773)+1)&gt;('Charges variables (avancé)'!$I99+'Charges variables (avancé)'!$J99),(COLUMN(AM773)-COLUMN($C773)+1)-('Charges variables (avancé)'!$I99+'Charges variables (avancé)'!$J99),0)+1):INDEX($C760:$BJ760,,(COLUMN(AM773)-COLUMN($C773)+1)-'Charges variables (avancé)'!$J99)),0)</f>
        <v>0</v>
      </c>
      <c r="AN773" s="368">
        <f>IF(AND(ROUND(('Charges variables-Calculs auto'!AN$139-CONFIG!$D$7)/31,0)&gt;=ROUND('Charges variables (avancé)'!$J99,0),'Charges variables (avancé)'!$E99&lt;&gt;0),SUM(INDEX($C760:$BJ760,,IF((COLUMN(AN773)-COLUMN($C773)+1)&gt;('Charges variables (avancé)'!$I99+'Charges variables (avancé)'!$J99),(COLUMN(AN773)-COLUMN($C773)+1)-('Charges variables (avancé)'!$I99+'Charges variables (avancé)'!$J99),0)+1):INDEX($C760:$BJ760,,(COLUMN(AN773)-COLUMN($C773)+1)-'Charges variables (avancé)'!$J99)),0)</f>
        <v>0</v>
      </c>
      <c r="AO773" s="368">
        <f>IF(AND(ROUND(('Charges variables-Calculs auto'!AO$139-CONFIG!$D$7)/31,0)&gt;=ROUND('Charges variables (avancé)'!$J99,0),'Charges variables (avancé)'!$E99&lt;&gt;0),SUM(INDEX($C760:$BJ760,,IF((COLUMN(AO773)-COLUMN($C773)+1)&gt;('Charges variables (avancé)'!$I99+'Charges variables (avancé)'!$J99),(COLUMN(AO773)-COLUMN($C773)+1)-('Charges variables (avancé)'!$I99+'Charges variables (avancé)'!$J99),0)+1):INDEX($C760:$BJ760,,(COLUMN(AO773)-COLUMN($C773)+1)-'Charges variables (avancé)'!$J99)),0)</f>
        <v>0</v>
      </c>
      <c r="AP773" s="368">
        <f>IF(AND(ROUND(('Charges variables-Calculs auto'!AP$139-CONFIG!$D$7)/31,0)&gt;=ROUND('Charges variables (avancé)'!$J99,0),'Charges variables (avancé)'!$E99&lt;&gt;0),SUM(INDEX($C760:$BJ760,,IF((COLUMN(AP773)-COLUMN($C773)+1)&gt;('Charges variables (avancé)'!$I99+'Charges variables (avancé)'!$J99),(COLUMN(AP773)-COLUMN($C773)+1)-('Charges variables (avancé)'!$I99+'Charges variables (avancé)'!$J99),0)+1):INDEX($C760:$BJ760,,(COLUMN(AP773)-COLUMN($C773)+1)-'Charges variables (avancé)'!$J99)),0)</f>
        <v>0</v>
      </c>
      <c r="AQ773" s="368">
        <f>IF(AND(ROUND(('Charges variables-Calculs auto'!AQ$139-CONFIG!$D$7)/31,0)&gt;=ROUND('Charges variables (avancé)'!$J99,0),'Charges variables (avancé)'!$E99&lt;&gt;0),SUM(INDEX($C760:$BJ760,,IF((COLUMN(AQ773)-COLUMN($C773)+1)&gt;('Charges variables (avancé)'!$I99+'Charges variables (avancé)'!$J99),(COLUMN(AQ773)-COLUMN($C773)+1)-('Charges variables (avancé)'!$I99+'Charges variables (avancé)'!$J99),0)+1):INDEX($C760:$BJ760,,(COLUMN(AQ773)-COLUMN($C773)+1)-'Charges variables (avancé)'!$J99)),0)</f>
        <v>0</v>
      </c>
      <c r="AR773" s="368">
        <f>IF(AND(ROUND(('Charges variables-Calculs auto'!AR$139-CONFIG!$D$7)/31,0)&gt;=ROUND('Charges variables (avancé)'!$J99,0),'Charges variables (avancé)'!$E99&lt;&gt;0),SUM(INDEX($C760:$BJ760,,IF((COLUMN(AR773)-COLUMN($C773)+1)&gt;('Charges variables (avancé)'!$I99+'Charges variables (avancé)'!$J99),(COLUMN(AR773)-COLUMN($C773)+1)-('Charges variables (avancé)'!$I99+'Charges variables (avancé)'!$J99),0)+1):INDEX($C760:$BJ760,,(COLUMN(AR773)-COLUMN($C773)+1)-'Charges variables (avancé)'!$J99)),0)</f>
        <v>0</v>
      </c>
      <c r="AS773" s="368">
        <f>IF(AND(ROUND(('Charges variables-Calculs auto'!AS$139-CONFIG!$D$7)/31,0)&gt;=ROUND('Charges variables (avancé)'!$J99,0),'Charges variables (avancé)'!$E99&lt;&gt;0),SUM(INDEX($C760:$BJ760,,IF((COLUMN(AS773)-COLUMN($C773)+1)&gt;('Charges variables (avancé)'!$I99+'Charges variables (avancé)'!$J99),(COLUMN(AS773)-COLUMN($C773)+1)-('Charges variables (avancé)'!$I99+'Charges variables (avancé)'!$J99),0)+1):INDEX($C760:$BJ760,,(COLUMN(AS773)-COLUMN($C773)+1)-'Charges variables (avancé)'!$J99)),0)</f>
        <v>0</v>
      </c>
      <c r="AT773" s="368">
        <f>IF(AND(ROUND(('Charges variables-Calculs auto'!AT$139-CONFIG!$D$7)/31,0)&gt;=ROUND('Charges variables (avancé)'!$J99,0),'Charges variables (avancé)'!$E99&lt;&gt;0),SUM(INDEX($C760:$BJ760,,IF((COLUMN(AT773)-COLUMN($C773)+1)&gt;('Charges variables (avancé)'!$I99+'Charges variables (avancé)'!$J99),(COLUMN(AT773)-COLUMN($C773)+1)-('Charges variables (avancé)'!$I99+'Charges variables (avancé)'!$J99),0)+1):INDEX($C760:$BJ760,,(COLUMN(AT773)-COLUMN($C773)+1)-'Charges variables (avancé)'!$J99)),0)</f>
        <v>0</v>
      </c>
      <c r="AU773" s="368">
        <f>IF(AND(ROUND(('Charges variables-Calculs auto'!AU$139-CONFIG!$D$7)/31,0)&gt;=ROUND('Charges variables (avancé)'!$J99,0),'Charges variables (avancé)'!$E99&lt;&gt;0),SUM(INDEX($C760:$BJ760,,IF((COLUMN(AU773)-COLUMN($C773)+1)&gt;('Charges variables (avancé)'!$I99+'Charges variables (avancé)'!$J99),(COLUMN(AU773)-COLUMN($C773)+1)-('Charges variables (avancé)'!$I99+'Charges variables (avancé)'!$J99),0)+1):INDEX($C760:$BJ760,,(COLUMN(AU773)-COLUMN($C773)+1)-'Charges variables (avancé)'!$J99)),0)</f>
        <v>0</v>
      </c>
      <c r="AV773" s="368">
        <f>IF(AND(ROUND(('Charges variables-Calculs auto'!AV$139-CONFIG!$D$7)/31,0)&gt;=ROUND('Charges variables (avancé)'!$J99,0),'Charges variables (avancé)'!$E99&lt;&gt;0),SUM(INDEX($C760:$BJ760,,IF((COLUMN(AV773)-COLUMN($C773)+1)&gt;('Charges variables (avancé)'!$I99+'Charges variables (avancé)'!$J99),(COLUMN(AV773)-COLUMN($C773)+1)-('Charges variables (avancé)'!$I99+'Charges variables (avancé)'!$J99),0)+1):INDEX($C760:$BJ760,,(COLUMN(AV773)-COLUMN($C773)+1)-'Charges variables (avancé)'!$J99)),0)</f>
        <v>0</v>
      </c>
      <c r="AW773" s="368">
        <f>IF(AND(ROUND(('Charges variables-Calculs auto'!AW$139-CONFIG!$D$7)/31,0)&gt;=ROUND('Charges variables (avancé)'!$J99,0),'Charges variables (avancé)'!$E99&lt;&gt;0),SUM(INDEX($C760:$BJ760,,IF((COLUMN(AW773)-COLUMN($C773)+1)&gt;('Charges variables (avancé)'!$I99+'Charges variables (avancé)'!$J99),(COLUMN(AW773)-COLUMN($C773)+1)-('Charges variables (avancé)'!$I99+'Charges variables (avancé)'!$J99),0)+1):INDEX($C760:$BJ760,,(COLUMN(AW773)-COLUMN($C773)+1)-'Charges variables (avancé)'!$J99)),0)</f>
        <v>0</v>
      </c>
      <c r="AX773" s="368">
        <f>IF(AND(ROUND(('Charges variables-Calculs auto'!AX$139-CONFIG!$D$7)/31,0)&gt;=ROUND('Charges variables (avancé)'!$J99,0),'Charges variables (avancé)'!$E99&lt;&gt;0),SUM(INDEX($C760:$BJ760,,IF((COLUMN(AX773)-COLUMN($C773)+1)&gt;('Charges variables (avancé)'!$I99+'Charges variables (avancé)'!$J99),(COLUMN(AX773)-COLUMN($C773)+1)-('Charges variables (avancé)'!$I99+'Charges variables (avancé)'!$J99),0)+1):INDEX($C760:$BJ760,,(COLUMN(AX773)-COLUMN($C773)+1)-'Charges variables (avancé)'!$J99)),0)</f>
        <v>0</v>
      </c>
      <c r="AY773" s="368">
        <f>IF(AND(ROUND(('Charges variables-Calculs auto'!AY$139-CONFIG!$D$7)/31,0)&gt;=ROUND('Charges variables (avancé)'!$J99,0),'Charges variables (avancé)'!$E99&lt;&gt;0),SUM(INDEX($C760:$BJ760,,IF((COLUMN(AY773)-COLUMN($C773)+1)&gt;('Charges variables (avancé)'!$I99+'Charges variables (avancé)'!$J99),(COLUMN(AY773)-COLUMN($C773)+1)-('Charges variables (avancé)'!$I99+'Charges variables (avancé)'!$J99),0)+1):INDEX($C760:$BJ760,,(COLUMN(AY773)-COLUMN($C773)+1)-'Charges variables (avancé)'!$J99)),0)</f>
        <v>0</v>
      </c>
      <c r="AZ773" s="368">
        <f>IF(AND(ROUND(('Charges variables-Calculs auto'!AZ$139-CONFIG!$D$7)/31,0)&gt;=ROUND('Charges variables (avancé)'!$J99,0),'Charges variables (avancé)'!$E99&lt;&gt;0),SUM(INDEX($C760:$BJ760,,IF((COLUMN(AZ773)-COLUMN($C773)+1)&gt;('Charges variables (avancé)'!$I99+'Charges variables (avancé)'!$J99),(COLUMN(AZ773)-COLUMN($C773)+1)-('Charges variables (avancé)'!$I99+'Charges variables (avancé)'!$J99),0)+1):INDEX($C760:$BJ760,,(COLUMN(AZ773)-COLUMN($C773)+1)-'Charges variables (avancé)'!$J99)),0)</f>
        <v>0</v>
      </c>
      <c r="BA773" s="368">
        <f>IF(AND(ROUND(('Charges variables-Calculs auto'!BA$139-CONFIG!$D$7)/31,0)&gt;=ROUND('Charges variables (avancé)'!$J99,0),'Charges variables (avancé)'!$E99&lt;&gt;0),SUM(INDEX($C760:$BJ760,,IF((COLUMN(BA773)-COLUMN($C773)+1)&gt;('Charges variables (avancé)'!$I99+'Charges variables (avancé)'!$J99),(COLUMN(BA773)-COLUMN($C773)+1)-('Charges variables (avancé)'!$I99+'Charges variables (avancé)'!$J99),0)+1):INDEX($C760:$BJ760,,(COLUMN(BA773)-COLUMN($C773)+1)-'Charges variables (avancé)'!$J99)),0)</f>
        <v>0</v>
      </c>
      <c r="BB773" s="368">
        <f>IF(AND(ROUND(('Charges variables-Calculs auto'!BB$139-CONFIG!$D$7)/31,0)&gt;=ROUND('Charges variables (avancé)'!$J99,0),'Charges variables (avancé)'!$E99&lt;&gt;0),SUM(INDEX($C760:$BJ760,,IF((COLUMN(BB773)-COLUMN($C773)+1)&gt;('Charges variables (avancé)'!$I99+'Charges variables (avancé)'!$J99),(COLUMN(BB773)-COLUMN($C773)+1)-('Charges variables (avancé)'!$I99+'Charges variables (avancé)'!$J99),0)+1):INDEX($C760:$BJ760,,(COLUMN(BB773)-COLUMN($C773)+1)-'Charges variables (avancé)'!$J99)),0)</f>
        <v>0</v>
      </c>
      <c r="BC773" s="368">
        <f>IF(AND(ROUND(('Charges variables-Calculs auto'!BC$139-CONFIG!$D$7)/31,0)&gt;=ROUND('Charges variables (avancé)'!$J99,0),'Charges variables (avancé)'!$E99&lt;&gt;0),SUM(INDEX($C760:$BJ760,,IF((COLUMN(BC773)-COLUMN($C773)+1)&gt;('Charges variables (avancé)'!$I99+'Charges variables (avancé)'!$J99),(COLUMN(BC773)-COLUMN($C773)+1)-('Charges variables (avancé)'!$I99+'Charges variables (avancé)'!$J99),0)+1):INDEX($C760:$BJ760,,(COLUMN(BC773)-COLUMN($C773)+1)-'Charges variables (avancé)'!$J99)),0)</f>
        <v>0</v>
      </c>
      <c r="BD773" s="368">
        <f>IF(AND(ROUND(('Charges variables-Calculs auto'!BD$139-CONFIG!$D$7)/31,0)&gt;=ROUND('Charges variables (avancé)'!$J99,0),'Charges variables (avancé)'!$E99&lt;&gt;0),SUM(INDEX($C760:$BJ760,,IF((COLUMN(BD773)-COLUMN($C773)+1)&gt;('Charges variables (avancé)'!$I99+'Charges variables (avancé)'!$J99),(COLUMN(BD773)-COLUMN($C773)+1)-('Charges variables (avancé)'!$I99+'Charges variables (avancé)'!$J99),0)+1):INDEX($C760:$BJ760,,(COLUMN(BD773)-COLUMN($C773)+1)-'Charges variables (avancé)'!$J99)),0)</f>
        <v>0</v>
      </c>
      <c r="BE773" s="368">
        <f>IF(AND(ROUND(('Charges variables-Calculs auto'!BE$139-CONFIG!$D$7)/31,0)&gt;=ROUND('Charges variables (avancé)'!$J99,0),'Charges variables (avancé)'!$E99&lt;&gt;0),SUM(INDEX($C760:$BJ760,,IF((COLUMN(BE773)-COLUMN($C773)+1)&gt;('Charges variables (avancé)'!$I99+'Charges variables (avancé)'!$J99),(COLUMN(BE773)-COLUMN($C773)+1)-('Charges variables (avancé)'!$I99+'Charges variables (avancé)'!$J99),0)+1):INDEX($C760:$BJ760,,(COLUMN(BE773)-COLUMN($C773)+1)-'Charges variables (avancé)'!$J99)),0)</f>
        <v>0</v>
      </c>
      <c r="BF773" s="368">
        <f>IF(AND(ROUND(('Charges variables-Calculs auto'!BF$139-CONFIG!$D$7)/31,0)&gt;=ROUND('Charges variables (avancé)'!$J99,0),'Charges variables (avancé)'!$E99&lt;&gt;0),SUM(INDEX($C760:$BJ760,,IF((COLUMN(BF773)-COLUMN($C773)+1)&gt;('Charges variables (avancé)'!$I99+'Charges variables (avancé)'!$J99),(COLUMN(BF773)-COLUMN($C773)+1)-('Charges variables (avancé)'!$I99+'Charges variables (avancé)'!$J99),0)+1):INDEX($C760:$BJ760,,(COLUMN(BF773)-COLUMN($C773)+1)-'Charges variables (avancé)'!$J99)),0)</f>
        <v>0</v>
      </c>
      <c r="BG773" s="368">
        <f>IF(AND(ROUND(('Charges variables-Calculs auto'!BG$139-CONFIG!$D$7)/31,0)&gt;=ROUND('Charges variables (avancé)'!$J99,0),'Charges variables (avancé)'!$E99&lt;&gt;0),SUM(INDEX($C760:$BJ760,,IF((COLUMN(BG773)-COLUMN($C773)+1)&gt;('Charges variables (avancé)'!$I99+'Charges variables (avancé)'!$J99),(COLUMN(BG773)-COLUMN($C773)+1)-('Charges variables (avancé)'!$I99+'Charges variables (avancé)'!$J99),0)+1):INDEX($C760:$BJ760,,(COLUMN(BG773)-COLUMN($C773)+1)-'Charges variables (avancé)'!$J99)),0)</f>
        <v>0</v>
      </c>
      <c r="BH773" s="368">
        <f>IF(AND(ROUND(('Charges variables-Calculs auto'!BH$139-CONFIG!$D$7)/31,0)&gt;=ROUND('Charges variables (avancé)'!$J99,0),'Charges variables (avancé)'!$E99&lt;&gt;0),SUM(INDEX($C760:$BJ760,,IF((COLUMN(BH773)-COLUMN($C773)+1)&gt;('Charges variables (avancé)'!$I99+'Charges variables (avancé)'!$J99),(COLUMN(BH773)-COLUMN($C773)+1)-('Charges variables (avancé)'!$I99+'Charges variables (avancé)'!$J99),0)+1):INDEX($C760:$BJ760,,(COLUMN(BH773)-COLUMN($C773)+1)-'Charges variables (avancé)'!$J99)),0)</f>
        <v>0</v>
      </c>
      <c r="BI773" s="368">
        <f>IF(AND(ROUND(('Charges variables-Calculs auto'!BI$139-CONFIG!$D$7)/31,0)&gt;=ROUND('Charges variables (avancé)'!$J99,0),'Charges variables (avancé)'!$E99&lt;&gt;0),SUM(INDEX($C760:$BJ760,,IF((COLUMN(BI773)-COLUMN($C773)+1)&gt;('Charges variables (avancé)'!$I99+'Charges variables (avancé)'!$J99),(COLUMN(BI773)-COLUMN($C773)+1)-('Charges variables (avancé)'!$I99+'Charges variables (avancé)'!$J99),0)+1):INDEX($C760:$BJ760,,(COLUMN(BI773)-COLUMN($C773)+1)-'Charges variables (avancé)'!$J99)),0)</f>
        <v>0</v>
      </c>
      <c r="BJ773" s="368">
        <f>IF(AND(ROUND(('Charges variables-Calculs auto'!BJ$139-CONFIG!$D$7)/31,0)&gt;=ROUND('Charges variables (avancé)'!$J99,0),'Charges variables (avancé)'!$E99&lt;&gt;0),SUM(INDEX($C760:$BJ760,,IF((COLUMN(BJ773)-COLUMN($C773)+1)&gt;('Charges variables (avancé)'!$I99+'Charges variables (avancé)'!$J99),(COLUMN(BJ773)-COLUMN($C773)+1)-('Charges variables (avancé)'!$I99+'Charges variables (avancé)'!$J99),0)+1):INDEX($C760:$BJ760,,(COLUMN(BJ773)-COLUMN($C773)+1)-'Charges variables (avancé)'!$J99)),0)</f>
        <v>0</v>
      </c>
    </row>
    <row r="774" spans="2:62" ht="15" customHeight="1">
      <c r="B774" s="366">
        <f>'Charges variables (avancé)'!C100</f>
        <v>0</v>
      </c>
      <c r="C774" s="368">
        <f>IF(AND(ROUND(('Charges variables-Calculs auto'!C$139-CONFIG!$D$7)/31,0)&gt;=ROUND('Charges variables (avancé)'!$J100,0),'Charges variables (avancé)'!$E100&lt;&gt;0),SUM(INDEX($C761:$BJ761,,IF((COLUMN(C774)-COLUMN($C774)+1)&gt;('Charges variables (avancé)'!$I100+'Charges variables (avancé)'!$J100),(COLUMN(C774)-COLUMN($C774)+1)-('Charges variables (avancé)'!$I100+'Charges variables (avancé)'!$J100),0)+1):INDEX($C761:$BJ761,,(COLUMN(C774)-COLUMN($C774)+1)-'Charges variables (avancé)'!$J100)),0)</f>
        <v>0</v>
      </c>
      <c r="D774" s="368">
        <f>IF(AND(ROUND(('Charges variables-Calculs auto'!D$139-CONFIG!$D$7)/31,0)&gt;=ROUND('Charges variables (avancé)'!$J100,0),'Charges variables (avancé)'!$E100&lt;&gt;0),SUM(INDEX($C761:$BJ761,,IF((COLUMN(D774)-COLUMN($C774)+1)&gt;('Charges variables (avancé)'!$I100+'Charges variables (avancé)'!$J100),(COLUMN(D774)-COLUMN($C774)+1)-('Charges variables (avancé)'!$I100+'Charges variables (avancé)'!$J100),0)+1):INDEX($C761:$BJ761,,(COLUMN(D774)-COLUMN($C774)+1)-'Charges variables (avancé)'!$J100)),0)</f>
        <v>0</v>
      </c>
      <c r="E774" s="368">
        <f>IF(AND(ROUND(('Charges variables-Calculs auto'!E$139-CONFIG!$D$7)/31,0)&gt;=ROUND('Charges variables (avancé)'!$J100,0),'Charges variables (avancé)'!$E100&lt;&gt;0),SUM(INDEX($C761:$BJ761,,IF((COLUMN(E774)-COLUMN($C774)+1)&gt;('Charges variables (avancé)'!$I100+'Charges variables (avancé)'!$J100),(COLUMN(E774)-COLUMN($C774)+1)-('Charges variables (avancé)'!$I100+'Charges variables (avancé)'!$J100),0)+1):INDEX($C761:$BJ761,,(COLUMN(E774)-COLUMN($C774)+1)-'Charges variables (avancé)'!$J100)),0)</f>
        <v>0</v>
      </c>
      <c r="F774" s="368">
        <f>IF(AND(ROUND(('Charges variables-Calculs auto'!F$139-CONFIG!$D$7)/31,0)&gt;=ROUND('Charges variables (avancé)'!$J100,0),'Charges variables (avancé)'!$E100&lt;&gt;0),SUM(INDEX($C761:$BJ761,,IF((COLUMN(F774)-COLUMN($C774)+1)&gt;('Charges variables (avancé)'!$I100+'Charges variables (avancé)'!$J100),(COLUMN(F774)-COLUMN($C774)+1)-('Charges variables (avancé)'!$I100+'Charges variables (avancé)'!$J100),0)+1):INDEX($C761:$BJ761,,(COLUMN(F774)-COLUMN($C774)+1)-'Charges variables (avancé)'!$J100)),0)</f>
        <v>0</v>
      </c>
      <c r="G774" s="368">
        <f>IF(AND(ROUND(('Charges variables-Calculs auto'!G$139-CONFIG!$D$7)/31,0)&gt;=ROUND('Charges variables (avancé)'!$J100,0),'Charges variables (avancé)'!$E100&lt;&gt;0),SUM(INDEX($C761:$BJ761,,IF((COLUMN(G774)-COLUMN($C774)+1)&gt;('Charges variables (avancé)'!$I100+'Charges variables (avancé)'!$J100),(COLUMN(G774)-COLUMN($C774)+1)-('Charges variables (avancé)'!$I100+'Charges variables (avancé)'!$J100),0)+1):INDEX($C761:$BJ761,,(COLUMN(G774)-COLUMN($C774)+1)-'Charges variables (avancé)'!$J100)),0)</f>
        <v>0</v>
      </c>
      <c r="H774" s="368">
        <f>IF(AND(ROUND(('Charges variables-Calculs auto'!H$139-CONFIG!$D$7)/31,0)&gt;=ROUND('Charges variables (avancé)'!$J100,0),'Charges variables (avancé)'!$E100&lt;&gt;0),SUM(INDEX($C761:$BJ761,,IF((COLUMN(H774)-COLUMN($C774)+1)&gt;('Charges variables (avancé)'!$I100+'Charges variables (avancé)'!$J100),(COLUMN(H774)-COLUMN($C774)+1)-('Charges variables (avancé)'!$I100+'Charges variables (avancé)'!$J100),0)+1):INDEX($C761:$BJ761,,(COLUMN(H774)-COLUMN($C774)+1)-'Charges variables (avancé)'!$J100)),0)</f>
        <v>0</v>
      </c>
      <c r="I774" s="368">
        <f>IF(AND(ROUND(('Charges variables-Calculs auto'!I$139-CONFIG!$D$7)/31,0)&gt;=ROUND('Charges variables (avancé)'!$J100,0),'Charges variables (avancé)'!$E100&lt;&gt;0),SUM(INDEX($C761:$BJ761,,IF((COLUMN(I774)-COLUMN($C774)+1)&gt;('Charges variables (avancé)'!$I100+'Charges variables (avancé)'!$J100),(COLUMN(I774)-COLUMN($C774)+1)-('Charges variables (avancé)'!$I100+'Charges variables (avancé)'!$J100),0)+1):INDEX($C761:$BJ761,,(COLUMN(I774)-COLUMN($C774)+1)-'Charges variables (avancé)'!$J100)),0)</f>
        <v>0</v>
      </c>
      <c r="J774" s="368">
        <f>IF(AND(ROUND(('Charges variables-Calculs auto'!J$139-CONFIG!$D$7)/31,0)&gt;=ROUND('Charges variables (avancé)'!$J100,0),'Charges variables (avancé)'!$E100&lt;&gt;0),SUM(INDEX($C761:$BJ761,,IF((COLUMN(J774)-COLUMN($C774)+1)&gt;('Charges variables (avancé)'!$I100+'Charges variables (avancé)'!$J100),(COLUMN(J774)-COLUMN($C774)+1)-('Charges variables (avancé)'!$I100+'Charges variables (avancé)'!$J100),0)+1):INDEX($C761:$BJ761,,(COLUMN(J774)-COLUMN($C774)+1)-'Charges variables (avancé)'!$J100)),0)</f>
        <v>0</v>
      </c>
      <c r="K774" s="368">
        <f>IF(AND(ROUND(('Charges variables-Calculs auto'!K$139-CONFIG!$D$7)/31,0)&gt;=ROUND('Charges variables (avancé)'!$J100,0),'Charges variables (avancé)'!$E100&lt;&gt;0),SUM(INDEX($C761:$BJ761,,IF((COLUMN(K774)-COLUMN($C774)+1)&gt;('Charges variables (avancé)'!$I100+'Charges variables (avancé)'!$J100),(COLUMN(K774)-COLUMN($C774)+1)-('Charges variables (avancé)'!$I100+'Charges variables (avancé)'!$J100),0)+1):INDEX($C761:$BJ761,,(COLUMN(K774)-COLUMN($C774)+1)-'Charges variables (avancé)'!$J100)),0)</f>
        <v>0</v>
      </c>
      <c r="L774" s="368">
        <f>IF(AND(ROUND(('Charges variables-Calculs auto'!L$139-CONFIG!$D$7)/31,0)&gt;=ROUND('Charges variables (avancé)'!$J100,0),'Charges variables (avancé)'!$E100&lt;&gt;0),SUM(INDEX($C761:$BJ761,,IF((COLUMN(L774)-COLUMN($C774)+1)&gt;('Charges variables (avancé)'!$I100+'Charges variables (avancé)'!$J100),(COLUMN(L774)-COLUMN($C774)+1)-('Charges variables (avancé)'!$I100+'Charges variables (avancé)'!$J100),0)+1):INDEX($C761:$BJ761,,(COLUMN(L774)-COLUMN($C774)+1)-'Charges variables (avancé)'!$J100)),0)</f>
        <v>0</v>
      </c>
      <c r="M774" s="368">
        <f>IF(AND(ROUND(('Charges variables-Calculs auto'!M$139-CONFIG!$D$7)/31,0)&gt;=ROUND('Charges variables (avancé)'!$J100,0),'Charges variables (avancé)'!$E100&lt;&gt;0),SUM(INDEX($C761:$BJ761,,IF((COLUMN(M774)-COLUMN($C774)+1)&gt;('Charges variables (avancé)'!$I100+'Charges variables (avancé)'!$J100),(COLUMN(M774)-COLUMN($C774)+1)-('Charges variables (avancé)'!$I100+'Charges variables (avancé)'!$J100),0)+1):INDEX($C761:$BJ761,,(COLUMN(M774)-COLUMN($C774)+1)-'Charges variables (avancé)'!$J100)),0)</f>
        <v>0</v>
      </c>
      <c r="N774" s="368">
        <f>IF(AND(ROUND(('Charges variables-Calculs auto'!N$139-CONFIG!$D$7)/31,0)&gt;=ROUND('Charges variables (avancé)'!$J100,0),'Charges variables (avancé)'!$E100&lt;&gt;0),SUM(INDEX($C761:$BJ761,,IF((COLUMN(N774)-COLUMN($C774)+1)&gt;('Charges variables (avancé)'!$I100+'Charges variables (avancé)'!$J100),(COLUMN(N774)-COLUMN($C774)+1)-('Charges variables (avancé)'!$I100+'Charges variables (avancé)'!$J100),0)+1):INDEX($C761:$BJ761,,(COLUMN(N774)-COLUMN($C774)+1)-'Charges variables (avancé)'!$J100)),0)</f>
        <v>0</v>
      </c>
      <c r="O774" s="368">
        <f>IF(AND(ROUND(('Charges variables-Calculs auto'!O$139-CONFIG!$D$7)/31,0)&gt;=ROUND('Charges variables (avancé)'!$J100,0),'Charges variables (avancé)'!$E100&lt;&gt;0),SUM(INDEX($C761:$BJ761,,IF((COLUMN(O774)-COLUMN($C774)+1)&gt;('Charges variables (avancé)'!$I100+'Charges variables (avancé)'!$J100),(COLUMN(O774)-COLUMN($C774)+1)-('Charges variables (avancé)'!$I100+'Charges variables (avancé)'!$J100),0)+1):INDEX($C761:$BJ761,,(COLUMN(O774)-COLUMN($C774)+1)-'Charges variables (avancé)'!$J100)),0)</f>
        <v>0</v>
      </c>
      <c r="P774" s="368">
        <f>IF(AND(ROUND(('Charges variables-Calculs auto'!P$139-CONFIG!$D$7)/31,0)&gt;=ROUND('Charges variables (avancé)'!$J100,0),'Charges variables (avancé)'!$E100&lt;&gt;0),SUM(INDEX($C761:$BJ761,,IF((COLUMN(P774)-COLUMN($C774)+1)&gt;('Charges variables (avancé)'!$I100+'Charges variables (avancé)'!$J100),(COLUMN(P774)-COLUMN($C774)+1)-('Charges variables (avancé)'!$I100+'Charges variables (avancé)'!$J100),0)+1):INDEX($C761:$BJ761,,(COLUMN(P774)-COLUMN($C774)+1)-'Charges variables (avancé)'!$J100)),0)</f>
        <v>0</v>
      </c>
      <c r="Q774" s="368">
        <f>IF(AND(ROUND(('Charges variables-Calculs auto'!Q$139-CONFIG!$D$7)/31,0)&gt;=ROUND('Charges variables (avancé)'!$J100,0),'Charges variables (avancé)'!$E100&lt;&gt;0),SUM(INDEX($C761:$BJ761,,IF((COLUMN(Q774)-COLUMN($C774)+1)&gt;('Charges variables (avancé)'!$I100+'Charges variables (avancé)'!$J100),(COLUMN(Q774)-COLUMN($C774)+1)-('Charges variables (avancé)'!$I100+'Charges variables (avancé)'!$J100),0)+1):INDEX($C761:$BJ761,,(COLUMN(Q774)-COLUMN($C774)+1)-'Charges variables (avancé)'!$J100)),0)</f>
        <v>0</v>
      </c>
      <c r="R774" s="368">
        <f>IF(AND(ROUND(('Charges variables-Calculs auto'!R$139-CONFIG!$D$7)/31,0)&gt;=ROUND('Charges variables (avancé)'!$J100,0),'Charges variables (avancé)'!$E100&lt;&gt;0),SUM(INDEX($C761:$BJ761,,IF((COLUMN(R774)-COLUMN($C774)+1)&gt;('Charges variables (avancé)'!$I100+'Charges variables (avancé)'!$J100),(COLUMN(R774)-COLUMN($C774)+1)-('Charges variables (avancé)'!$I100+'Charges variables (avancé)'!$J100),0)+1):INDEX($C761:$BJ761,,(COLUMN(R774)-COLUMN($C774)+1)-'Charges variables (avancé)'!$J100)),0)</f>
        <v>0</v>
      </c>
      <c r="S774" s="368">
        <f>IF(AND(ROUND(('Charges variables-Calculs auto'!S$139-CONFIG!$D$7)/31,0)&gt;=ROUND('Charges variables (avancé)'!$J100,0),'Charges variables (avancé)'!$E100&lt;&gt;0),SUM(INDEX($C761:$BJ761,,IF((COLUMN(S774)-COLUMN($C774)+1)&gt;('Charges variables (avancé)'!$I100+'Charges variables (avancé)'!$J100),(COLUMN(S774)-COLUMN($C774)+1)-('Charges variables (avancé)'!$I100+'Charges variables (avancé)'!$J100),0)+1):INDEX($C761:$BJ761,,(COLUMN(S774)-COLUMN($C774)+1)-'Charges variables (avancé)'!$J100)),0)</f>
        <v>0</v>
      </c>
      <c r="T774" s="368">
        <f>IF(AND(ROUND(('Charges variables-Calculs auto'!T$139-CONFIG!$D$7)/31,0)&gt;=ROUND('Charges variables (avancé)'!$J100,0),'Charges variables (avancé)'!$E100&lt;&gt;0),SUM(INDEX($C761:$BJ761,,IF((COLUMN(T774)-COLUMN($C774)+1)&gt;('Charges variables (avancé)'!$I100+'Charges variables (avancé)'!$J100),(COLUMN(T774)-COLUMN($C774)+1)-('Charges variables (avancé)'!$I100+'Charges variables (avancé)'!$J100),0)+1):INDEX($C761:$BJ761,,(COLUMN(T774)-COLUMN($C774)+1)-'Charges variables (avancé)'!$J100)),0)</f>
        <v>0</v>
      </c>
      <c r="U774" s="368">
        <f>IF(AND(ROUND(('Charges variables-Calculs auto'!U$139-CONFIG!$D$7)/31,0)&gt;=ROUND('Charges variables (avancé)'!$J100,0),'Charges variables (avancé)'!$E100&lt;&gt;0),SUM(INDEX($C761:$BJ761,,IF((COLUMN(U774)-COLUMN($C774)+1)&gt;('Charges variables (avancé)'!$I100+'Charges variables (avancé)'!$J100),(COLUMN(U774)-COLUMN($C774)+1)-('Charges variables (avancé)'!$I100+'Charges variables (avancé)'!$J100),0)+1):INDEX($C761:$BJ761,,(COLUMN(U774)-COLUMN($C774)+1)-'Charges variables (avancé)'!$J100)),0)</f>
        <v>0</v>
      </c>
      <c r="V774" s="368">
        <f>IF(AND(ROUND(('Charges variables-Calculs auto'!V$139-CONFIG!$D$7)/31,0)&gt;=ROUND('Charges variables (avancé)'!$J100,0),'Charges variables (avancé)'!$E100&lt;&gt;0),SUM(INDEX($C761:$BJ761,,IF((COLUMN(V774)-COLUMN($C774)+1)&gt;('Charges variables (avancé)'!$I100+'Charges variables (avancé)'!$J100),(COLUMN(V774)-COLUMN($C774)+1)-('Charges variables (avancé)'!$I100+'Charges variables (avancé)'!$J100),0)+1):INDEX($C761:$BJ761,,(COLUMN(V774)-COLUMN($C774)+1)-'Charges variables (avancé)'!$J100)),0)</f>
        <v>0</v>
      </c>
      <c r="W774" s="368">
        <f>IF(AND(ROUND(('Charges variables-Calculs auto'!W$139-CONFIG!$D$7)/31,0)&gt;=ROUND('Charges variables (avancé)'!$J100,0),'Charges variables (avancé)'!$E100&lt;&gt;0),SUM(INDEX($C761:$BJ761,,IF((COLUMN(W774)-COLUMN($C774)+1)&gt;('Charges variables (avancé)'!$I100+'Charges variables (avancé)'!$J100),(COLUMN(W774)-COLUMN($C774)+1)-('Charges variables (avancé)'!$I100+'Charges variables (avancé)'!$J100),0)+1):INDEX($C761:$BJ761,,(COLUMN(W774)-COLUMN($C774)+1)-'Charges variables (avancé)'!$J100)),0)</f>
        <v>0</v>
      </c>
      <c r="X774" s="368">
        <f>IF(AND(ROUND(('Charges variables-Calculs auto'!X$139-CONFIG!$D$7)/31,0)&gt;=ROUND('Charges variables (avancé)'!$J100,0),'Charges variables (avancé)'!$E100&lt;&gt;0),SUM(INDEX($C761:$BJ761,,IF((COLUMN(X774)-COLUMN($C774)+1)&gt;('Charges variables (avancé)'!$I100+'Charges variables (avancé)'!$J100),(COLUMN(X774)-COLUMN($C774)+1)-('Charges variables (avancé)'!$I100+'Charges variables (avancé)'!$J100),0)+1):INDEX($C761:$BJ761,,(COLUMN(X774)-COLUMN($C774)+1)-'Charges variables (avancé)'!$J100)),0)</f>
        <v>0</v>
      </c>
      <c r="Y774" s="368">
        <f>IF(AND(ROUND(('Charges variables-Calculs auto'!Y$139-CONFIG!$D$7)/31,0)&gt;=ROUND('Charges variables (avancé)'!$J100,0),'Charges variables (avancé)'!$E100&lt;&gt;0),SUM(INDEX($C761:$BJ761,,IF((COLUMN(Y774)-COLUMN($C774)+1)&gt;('Charges variables (avancé)'!$I100+'Charges variables (avancé)'!$J100),(COLUMN(Y774)-COLUMN($C774)+1)-('Charges variables (avancé)'!$I100+'Charges variables (avancé)'!$J100),0)+1):INDEX($C761:$BJ761,,(COLUMN(Y774)-COLUMN($C774)+1)-'Charges variables (avancé)'!$J100)),0)</f>
        <v>0</v>
      </c>
      <c r="Z774" s="368">
        <f>IF(AND(ROUND(('Charges variables-Calculs auto'!Z$139-CONFIG!$D$7)/31,0)&gt;=ROUND('Charges variables (avancé)'!$J100,0),'Charges variables (avancé)'!$E100&lt;&gt;0),SUM(INDEX($C761:$BJ761,,IF((COLUMN(Z774)-COLUMN($C774)+1)&gt;('Charges variables (avancé)'!$I100+'Charges variables (avancé)'!$J100),(COLUMN(Z774)-COLUMN($C774)+1)-('Charges variables (avancé)'!$I100+'Charges variables (avancé)'!$J100),0)+1):INDEX($C761:$BJ761,,(COLUMN(Z774)-COLUMN($C774)+1)-'Charges variables (avancé)'!$J100)),0)</f>
        <v>0</v>
      </c>
      <c r="AA774" s="368">
        <f>IF(AND(ROUND(('Charges variables-Calculs auto'!AA$139-CONFIG!$D$7)/31,0)&gt;=ROUND('Charges variables (avancé)'!$J100,0),'Charges variables (avancé)'!$E100&lt;&gt;0),SUM(INDEX($C761:$BJ761,,IF((COLUMN(AA774)-COLUMN($C774)+1)&gt;('Charges variables (avancé)'!$I100+'Charges variables (avancé)'!$J100),(COLUMN(AA774)-COLUMN($C774)+1)-('Charges variables (avancé)'!$I100+'Charges variables (avancé)'!$J100),0)+1):INDEX($C761:$BJ761,,(COLUMN(AA774)-COLUMN($C774)+1)-'Charges variables (avancé)'!$J100)),0)</f>
        <v>0</v>
      </c>
      <c r="AB774" s="368">
        <f>IF(AND(ROUND(('Charges variables-Calculs auto'!AB$139-CONFIG!$D$7)/31,0)&gt;=ROUND('Charges variables (avancé)'!$J100,0),'Charges variables (avancé)'!$E100&lt;&gt;0),SUM(INDEX($C761:$BJ761,,IF((COLUMN(AB774)-COLUMN($C774)+1)&gt;('Charges variables (avancé)'!$I100+'Charges variables (avancé)'!$J100),(COLUMN(AB774)-COLUMN($C774)+1)-('Charges variables (avancé)'!$I100+'Charges variables (avancé)'!$J100),0)+1):INDEX($C761:$BJ761,,(COLUMN(AB774)-COLUMN($C774)+1)-'Charges variables (avancé)'!$J100)),0)</f>
        <v>0</v>
      </c>
      <c r="AC774" s="368">
        <f>IF(AND(ROUND(('Charges variables-Calculs auto'!AC$139-CONFIG!$D$7)/31,0)&gt;=ROUND('Charges variables (avancé)'!$J100,0),'Charges variables (avancé)'!$E100&lt;&gt;0),SUM(INDEX($C761:$BJ761,,IF((COLUMN(AC774)-COLUMN($C774)+1)&gt;('Charges variables (avancé)'!$I100+'Charges variables (avancé)'!$J100),(COLUMN(AC774)-COLUMN($C774)+1)-('Charges variables (avancé)'!$I100+'Charges variables (avancé)'!$J100),0)+1):INDEX($C761:$BJ761,,(COLUMN(AC774)-COLUMN($C774)+1)-'Charges variables (avancé)'!$J100)),0)</f>
        <v>0</v>
      </c>
      <c r="AD774" s="368">
        <f>IF(AND(ROUND(('Charges variables-Calculs auto'!AD$139-CONFIG!$D$7)/31,0)&gt;=ROUND('Charges variables (avancé)'!$J100,0),'Charges variables (avancé)'!$E100&lt;&gt;0),SUM(INDEX($C761:$BJ761,,IF((COLUMN(AD774)-COLUMN($C774)+1)&gt;('Charges variables (avancé)'!$I100+'Charges variables (avancé)'!$J100),(COLUMN(AD774)-COLUMN($C774)+1)-('Charges variables (avancé)'!$I100+'Charges variables (avancé)'!$J100),0)+1):INDEX($C761:$BJ761,,(COLUMN(AD774)-COLUMN($C774)+1)-'Charges variables (avancé)'!$J100)),0)</f>
        <v>0</v>
      </c>
      <c r="AE774" s="368">
        <f>IF(AND(ROUND(('Charges variables-Calculs auto'!AE$139-CONFIG!$D$7)/31,0)&gt;=ROUND('Charges variables (avancé)'!$J100,0),'Charges variables (avancé)'!$E100&lt;&gt;0),SUM(INDEX($C761:$BJ761,,IF((COLUMN(AE774)-COLUMN($C774)+1)&gt;('Charges variables (avancé)'!$I100+'Charges variables (avancé)'!$J100),(COLUMN(AE774)-COLUMN($C774)+1)-('Charges variables (avancé)'!$I100+'Charges variables (avancé)'!$J100),0)+1):INDEX($C761:$BJ761,,(COLUMN(AE774)-COLUMN($C774)+1)-'Charges variables (avancé)'!$J100)),0)</f>
        <v>0</v>
      </c>
      <c r="AF774" s="368">
        <f>IF(AND(ROUND(('Charges variables-Calculs auto'!AF$139-CONFIG!$D$7)/31,0)&gt;=ROUND('Charges variables (avancé)'!$J100,0),'Charges variables (avancé)'!$E100&lt;&gt;0),SUM(INDEX($C761:$BJ761,,IF((COLUMN(AF774)-COLUMN($C774)+1)&gt;('Charges variables (avancé)'!$I100+'Charges variables (avancé)'!$J100),(COLUMN(AF774)-COLUMN($C774)+1)-('Charges variables (avancé)'!$I100+'Charges variables (avancé)'!$J100),0)+1):INDEX($C761:$BJ761,,(COLUMN(AF774)-COLUMN($C774)+1)-'Charges variables (avancé)'!$J100)),0)</f>
        <v>0</v>
      </c>
      <c r="AG774" s="368">
        <f>IF(AND(ROUND(('Charges variables-Calculs auto'!AG$139-CONFIG!$D$7)/31,0)&gt;=ROUND('Charges variables (avancé)'!$J100,0),'Charges variables (avancé)'!$E100&lt;&gt;0),SUM(INDEX($C761:$BJ761,,IF((COLUMN(AG774)-COLUMN($C774)+1)&gt;('Charges variables (avancé)'!$I100+'Charges variables (avancé)'!$J100),(COLUMN(AG774)-COLUMN($C774)+1)-('Charges variables (avancé)'!$I100+'Charges variables (avancé)'!$J100),0)+1):INDEX($C761:$BJ761,,(COLUMN(AG774)-COLUMN($C774)+1)-'Charges variables (avancé)'!$J100)),0)</f>
        <v>0</v>
      </c>
      <c r="AH774" s="368">
        <f>IF(AND(ROUND(('Charges variables-Calculs auto'!AH$139-CONFIG!$D$7)/31,0)&gt;=ROUND('Charges variables (avancé)'!$J100,0),'Charges variables (avancé)'!$E100&lt;&gt;0),SUM(INDEX($C761:$BJ761,,IF((COLUMN(AH774)-COLUMN($C774)+1)&gt;('Charges variables (avancé)'!$I100+'Charges variables (avancé)'!$J100),(COLUMN(AH774)-COLUMN($C774)+1)-('Charges variables (avancé)'!$I100+'Charges variables (avancé)'!$J100),0)+1):INDEX($C761:$BJ761,,(COLUMN(AH774)-COLUMN($C774)+1)-'Charges variables (avancé)'!$J100)),0)</f>
        <v>0</v>
      </c>
      <c r="AI774" s="368">
        <f>IF(AND(ROUND(('Charges variables-Calculs auto'!AI$139-CONFIG!$D$7)/31,0)&gt;=ROUND('Charges variables (avancé)'!$J100,0),'Charges variables (avancé)'!$E100&lt;&gt;0),SUM(INDEX($C761:$BJ761,,IF((COLUMN(AI774)-COLUMN($C774)+1)&gt;('Charges variables (avancé)'!$I100+'Charges variables (avancé)'!$J100),(COLUMN(AI774)-COLUMN($C774)+1)-('Charges variables (avancé)'!$I100+'Charges variables (avancé)'!$J100),0)+1):INDEX($C761:$BJ761,,(COLUMN(AI774)-COLUMN($C774)+1)-'Charges variables (avancé)'!$J100)),0)</f>
        <v>0</v>
      </c>
      <c r="AJ774" s="368">
        <f>IF(AND(ROUND(('Charges variables-Calculs auto'!AJ$139-CONFIG!$D$7)/31,0)&gt;=ROUND('Charges variables (avancé)'!$J100,0),'Charges variables (avancé)'!$E100&lt;&gt;0),SUM(INDEX($C761:$BJ761,,IF((COLUMN(AJ774)-COLUMN($C774)+1)&gt;('Charges variables (avancé)'!$I100+'Charges variables (avancé)'!$J100),(COLUMN(AJ774)-COLUMN($C774)+1)-('Charges variables (avancé)'!$I100+'Charges variables (avancé)'!$J100),0)+1):INDEX($C761:$BJ761,,(COLUMN(AJ774)-COLUMN($C774)+1)-'Charges variables (avancé)'!$J100)),0)</f>
        <v>0</v>
      </c>
      <c r="AK774" s="368">
        <f>IF(AND(ROUND(('Charges variables-Calculs auto'!AK$139-CONFIG!$D$7)/31,0)&gt;=ROUND('Charges variables (avancé)'!$J100,0),'Charges variables (avancé)'!$E100&lt;&gt;0),SUM(INDEX($C761:$BJ761,,IF((COLUMN(AK774)-COLUMN($C774)+1)&gt;('Charges variables (avancé)'!$I100+'Charges variables (avancé)'!$J100),(COLUMN(AK774)-COLUMN($C774)+1)-('Charges variables (avancé)'!$I100+'Charges variables (avancé)'!$J100),0)+1):INDEX($C761:$BJ761,,(COLUMN(AK774)-COLUMN($C774)+1)-'Charges variables (avancé)'!$J100)),0)</f>
        <v>0</v>
      </c>
      <c r="AL774" s="368">
        <f>IF(AND(ROUND(('Charges variables-Calculs auto'!AL$139-CONFIG!$D$7)/31,0)&gt;=ROUND('Charges variables (avancé)'!$J100,0),'Charges variables (avancé)'!$E100&lt;&gt;0),SUM(INDEX($C761:$BJ761,,IF((COLUMN(AL774)-COLUMN($C774)+1)&gt;('Charges variables (avancé)'!$I100+'Charges variables (avancé)'!$J100),(COLUMN(AL774)-COLUMN($C774)+1)-('Charges variables (avancé)'!$I100+'Charges variables (avancé)'!$J100),0)+1):INDEX($C761:$BJ761,,(COLUMN(AL774)-COLUMN($C774)+1)-'Charges variables (avancé)'!$J100)),0)</f>
        <v>0</v>
      </c>
      <c r="AM774" s="368">
        <f>IF(AND(ROUND(('Charges variables-Calculs auto'!AM$139-CONFIG!$D$7)/31,0)&gt;=ROUND('Charges variables (avancé)'!$J100,0),'Charges variables (avancé)'!$E100&lt;&gt;0),SUM(INDEX($C761:$BJ761,,IF((COLUMN(AM774)-COLUMN($C774)+1)&gt;('Charges variables (avancé)'!$I100+'Charges variables (avancé)'!$J100),(COLUMN(AM774)-COLUMN($C774)+1)-('Charges variables (avancé)'!$I100+'Charges variables (avancé)'!$J100),0)+1):INDEX($C761:$BJ761,,(COLUMN(AM774)-COLUMN($C774)+1)-'Charges variables (avancé)'!$J100)),0)</f>
        <v>0</v>
      </c>
      <c r="AN774" s="368">
        <f>IF(AND(ROUND(('Charges variables-Calculs auto'!AN$139-CONFIG!$D$7)/31,0)&gt;=ROUND('Charges variables (avancé)'!$J100,0),'Charges variables (avancé)'!$E100&lt;&gt;0),SUM(INDEX($C761:$BJ761,,IF((COLUMN(AN774)-COLUMN($C774)+1)&gt;('Charges variables (avancé)'!$I100+'Charges variables (avancé)'!$J100),(COLUMN(AN774)-COLUMN($C774)+1)-('Charges variables (avancé)'!$I100+'Charges variables (avancé)'!$J100),0)+1):INDEX($C761:$BJ761,,(COLUMN(AN774)-COLUMN($C774)+1)-'Charges variables (avancé)'!$J100)),0)</f>
        <v>0</v>
      </c>
      <c r="AO774" s="368">
        <f>IF(AND(ROUND(('Charges variables-Calculs auto'!AO$139-CONFIG!$D$7)/31,0)&gt;=ROUND('Charges variables (avancé)'!$J100,0),'Charges variables (avancé)'!$E100&lt;&gt;0),SUM(INDEX($C761:$BJ761,,IF((COLUMN(AO774)-COLUMN($C774)+1)&gt;('Charges variables (avancé)'!$I100+'Charges variables (avancé)'!$J100),(COLUMN(AO774)-COLUMN($C774)+1)-('Charges variables (avancé)'!$I100+'Charges variables (avancé)'!$J100),0)+1):INDEX($C761:$BJ761,,(COLUMN(AO774)-COLUMN($C774)+1)-'Charges variables (avancé)'!$J100)),0)</f>
        <v>0</v>
      </c>
      <c r="AP774" s="368">
        <f>IF(AND(ROUND(('Charges variables-Calculs auto'!AP$139-CONFIG!$D$7)/31,0)&gt;=ROUND('Charges variables (avancé)'!$J100,0),'Charges variables (avancé)'!$E100&lt;&gt;0),SUM(INDEX($C761:$BJ761,,IF((COLUMN(AP774)-COLUMN($C774)+1)&gt;('Charges variables (avancé)'!$I100+'Charges variables (avancé)'!$J100),(COLUMN(AP774)-COLUMN($C774)+1)-('Charges variables (avancé)'!$I100+'Charges variables (avancé)'!$J100),0)+1):INDEX($C761:$BJ761,,(COLUMN(AP774)-COLUMN($C774)+1)-'Charges variables (avancé)'!$J100)),0)</f>
        <v>0</v>
      </c>
      <c r="AQ774" s="368">
        <f>IF(AND(ROUND(('Charges variables-Calculs auto'!AQ$139-CONFIG!$D$7)/31,0)&gt;=ROUND('Charges variables (avancé)'!$J100,0),'Charges variables (avancé)'!$E100&lt;&gt;0),SUM(INDEX($C761:$BJ761,,IF((COLUMN(AQ774)-COLUMN($C774)+1)&gt;('Charges variables (avancé)'!$I100+'Charges variables (avancé)'!$J100),(COLUMN(AQ774)-COLUMN($C774)+1)-('Charges variables (avancé)'!$I100+'Charges variables (avancé)'!$J100),0)+1):INDEX($C761:$BJ761,,(COLUMN(AQ774)-COLUMN($C774)+1)-'Charges variables (avancé)'!$J100)),0)</f>
        <v>0</v>
      </c>
      <c r="AR774" s="368">
        <f>IF(AND(ROUND(('Charges variables-Calculs auto'!AR$139-CONFIG!$D$7)/31,0)&gt;=ROUND('Charges variables (avancé)'!$J100,0),'Charges variables (avancé)'!$E100&lt;&gt;0),SUM(INDEX($C761:$BJ761,,IF((COLUMN(AR774)-COLUMN($C774)+1)&gt;('Charges variables (avancé)'!$I100+'Charges variables (avancé)'!$J100),(COLUMN(AR774)-COLUMN($C774)+1)-('Charges variables (avancé)'!$I100+'Charges variables (avancé)'!$J100),0)+1):INDEX($C761:$BJ761,,(COLUMN(AR774)-COLUMN($C774)+1)-'Charges variables (avancé)'!$J100)),0)</f>
        <v>0</v>
      </c>
      <c r="AS774" s="368">
        <f>IF(AND(ROUND(('Charges variables-Calculs auto'!AS$139-CONFIG!$D$7)/31,0)&gt;=ROUND('Charges variables (avancé)'!$J100,0),'Charges variables (avancé)'!$E100&lt;&gt;0),SUM(INDEX($C761:$BJ761,,IF((COLUMN(AS774)-COLUMN($C774)+1)&gt;('Charges variables (avancé)'!$I100+'Charges variables (avancé)'!$J100),(COLUMN(AS774)-COLUMN($C774)+1)-('Charges variables (avancé)'!$I100+'Charges variables (avancé)'!$J100),0)+1):INDEX($C761:$BJ761,,(COLUMN(AS774)-COLUMN($C774)+1)-'Charges variables (avancé)'!$J100)),0)</f>
        <v>0</v>
      </c>
      <c r="AT774" s="368">
        <f>IF(AND(ROUND(('Charges variables-Calculs auto'!AT$139-CONFIG!$D$7)/31,0)&gt;=ROUND('Charges variables (avancé)'!$J100,0),'Charges variables (avancé)'!$E100&lt;&gt;0),SUM(INDEX($C761:$BJ761,,IF((COLUMN(AT774)-COLUMN($C774)+1)&gt;('Charges variables (avancé)'!$I100+'Charges variables (avancé)'!$J100),(COLUMN(AT774)-COLUMN($C774)+1)-('Charges variables (avancé)'!$I100+'Charges variables (avancé)'!$J100),0)+1):INDEX($C761:$BJ761,,(COLUMN(AT774)-COLUMN($C774)+1)-'Charges variables (avancé)'!$J100)),0)</f>
        <v>0</v>
      </c>
      <c r="AU774" s="368">
        <f>IF(AND(ROUND(('Charges variables-Calculs auto'!AU$139-CONFIG!$D$7)/31,0)&gt;=ROUND('Charges variables (avancé)'!$J100,0),'Charges variables (avancé)'!$E100&lt;&gt;0),SUM(INDEX($C761:$BJ761,,IF((COLUMN(AU774)-COLUMN($C774)+1)&gt;('Charges variables (avancé)'!$I100+'Charges variables (avancé)'!$J100),(COLUMN(AU774)-COLUMN($C774)+1)-('Charges variables (avancé)'!$I100+'Charges variables (avancé)'!$J100),0)+1):INDEX($C761:$BJ761,,(COLUMN(AU774)-COLUMN($C774)+1)-'Charges variables (avancé)'!$J100)),0)</f>
        <v>0</v>
      </c>
      <c r="AV774" s="368">
        <f>IF(AND(ROUND(('Charges variables-Calculs auto'!AV$139-CONFIG!$D$7)/31,0)&gt;=ROUND('Charges variables (avancé)'!$J100,0),'Charges variables (avancé)'!$E100&lt;&gt;0),SUM(INDEX($C761:$BJ761,,IF((COLUMN(AV774)-COLUMN($C774)+1)&gt;('Charges variables (avancé)'!$I100+'Charges variables (avancé)'!$J100),(COLUMN(AV774)-COLUMN($C774)+1)-('Charges variables (avancé)'!$I100+'Charges variables (avancé)'!$J100),0)+1):INDEX($C761:$BJ761,,(COLUMN(AV774)-COLUMN($C774)+1)-'Charges variables (avancé)'!$J100)),0)</f>
        <v>0</v>
      </c>
      <c r="AW774" s="368">
        <f>IF(AND(ROUND(('Charges variables-Calculs auto'!AW$139-CONFIG!$D$7)/31,0)&gt;=ROUND('Charges variables (avancé)'!$J100,0),'Charges variables (avancé)'!$E100&lt;&gt;0),SUM(INDEX($C761:$BJ761,,IF((COLUMN(AW774)-COLUMN($C774)+1)&gt;('Charges variables (avancé)'!$I100+'Charges variables (avancé)'!$J100),(COLUMN(AW774)-COLUMN($C774)+1)-('Charges variables (avancé)'!$I100+'Charges variables (avancé)'!$J100),0)+1):INDEX($C761:$BJ761,,(COLUMN(AW774)-COLUMN($C774)+1)-'Charges variables (avancé)'!$J100)),0)</f>
        <v>0</v>
      </c>
      <c r="AX774" s="368">
        <f>IF(AND(ROUND(('Charges variables-Calculs auto'!AX$139-CONFIG!$D$7)/31,0)&gt;=ROUND('Charges variables (avancé)'!$J100,0),'Charges variables (avancé)'!$E100&lt;&gt;0),SUM(INDEX($C761:$BJ761,,IF((COLUMN(AX774)-COLUMN($C774)+1)&gt;('Charges variables (avancé)'!$I100+'Charges variables (avancé)'!$J100),(COLUMN(AX774)-COLUMN($C774)+1)-('Charges variables (avancé)'!$I100+'Charges variables (avancé)'!$J100),0)+1):INDEX($C761:$BJ761,,(COLUMN(AX774)-COLUMN($C774)+1)-'Charges variables (avancé)'!$J100)),0)</f>
        <v>0</v>
      </c>
      <c r="AY774" s="368">
        <f>IF(AND(ROUND(('Charges variables-Calculs auto'!AY$139-CONFIG!$D$7)/31,0)&gt;=ROUND('Charges variables (avancé)'!$J100,0),'Charges variables (avancé)'!$E100&lt;&gt;0),SUM(INDEX($C761:$BJ761,,IF((COLUMN(AY774)-COLUMN($C774)+1)&gt;('Charges variables (avancé)'!$I100+'Charges variables (avancé)'!$J100),(COLUMN(AY774)-COLUMN($C774)+1)-('Charges variables (avancé)'!$I100+'Charges variables (avancé)'!$J100),0)+1):INDEX($C761:$BJ761,,(COLUMN(AY774)-COLUMN($C774)+1)-'Charges variables (avancé)'!$J100)),0)</f>
        <v>0</v>
      </c>
      <c r="AZ774" s="368">
        <f>IF(AND(ROUND(('Charges variables-Calculs auto'!AZ$139-CONFIG!$D$7)/31,0)&gt;=ROUND('Charges variables (avancé)'!$J100,0),'Charges variables (avancé)'!$E100&lt;&gt;0),SUM(INDEX($C761:$BJ761,,IF((COLUMN(AZ774)-COLUMN($C774)+1)&gt;('Charges variables (avancé)'!$I100+'Charges variables (avancé)'!$J100),(COLUMN(AZ774)-COLUMN($C774)+1)-('Charges variables (avancé)'!$I100+'Charges variables (avancé)'!$J100),0)+1):INDEX($C761:$BJ761,,(COLUMN(AZ774)-COLUMN($C774)+1)-'Charges variables (avancé)'!$J100)),0)</f>
        <v>0</v>
      </c>
      <c r="BA774" s="368">
        <f>IF(AND(ROUND(('Charges variables-Calculs auto'!BA$139-CONFIG!$D$7)/31,0)&gt;=ROUND('Charges variables (avancé)'!$J100,0),'Charges variables (avancé)'!$E100&lt;&gt;0),SUM(INDEX($C761:$BJ761,,IF((COLUMN(BA774)-COLUMN($C774)+1)&gt;('Charges variables (avancé)'!$I100+'Charges variables (avancé)'!$J100),(COLUMN(BA774)-COLUMN($C774)+1)-('Charges variables (avancé)'!$I100+'Charges variables (avancé)'!$J100),0)+1):INDEX($C761:$BJ761,,(COLUMN(BA774)-COLUMN($C774)+1)-'Charges variables (avancé)'!$J100)),0)</f>
        <v>0</v>
      </c>
      <c r="BB774" s="368">
        <f>IF(AND(ROUND(('Charges variables-Calculs auto'!BB$139-CONFIG!$D$7)/31,0)&gt;=ROUND('Charges variables (avancé)'!$J100,0),'Charges variables (avancé)'!$E100&lt;&gt;0),SUM(INDEX($C761:$BJ761,,IF((COLUMN(BB774)-COLUMN($C774)+1)&gt;('Charges variables (avancé)'!$I100+'Charges variables (avancé)'!$J100),(COLUMN(BB774)-COLUMN($C774)+1)-('Charges variables (avancé)'!$I100+'Charges variables (avancé)'!$J100),0)+1):INDEX($C761:$BJ761,,(COLUMN(BB774)-COLUMN($C774)+1)-'Charges variables (avancé)'!$J100)),0)</f>
        <v>0</v>
      </c>
      <c r="BC774" s="368">
        <f>IF(AND(ROUND(('Charges variables-Calculs auto'!BC$139-CONFIG!$D$7)/31,0)&gt;=ROUND('Charges variables (avancé)'!$J100,0),'Charges variables (avancé)'!$E100&lt;&gt;0),SUM(INDEX($C761:$BJ761,,IF((COLUMN(BC774)-COLUMN($C774)+1)&gt;('Charges variables (avancé)'!$I100+'Charges variables (avancé)'!$J100),(COLUMN(BC774)-COLUMN($C774)+1)-('Charges variables (avancé)'!$I100+'Charges variables (avancé)'!$J100),0)+1):INDEX($C761:$BJ761,,(COLUMN(BC774)-COLUMN($C774)+1)-'Charges variables (avancé)'!$J100)),0)</f>
        <v>0</v>
      </c>
      <c r="BD774" s="368">
        <f>IF(AND(ROUND(('Charges variables-Calculs auto'!BD$139-CONFIG!$D$7)/31,0)&gt;=ROUND('Charges variables (avancé)'!$J100,0),'Charges variables (avancé)'!$E100&lt;&gt;0),SUM(INDEX($C761:$BJ761,,IF((COLUMN(BD774)-COLUMN($C774)+1)&gt;('Charges variables (avancé)'!$I100+'Charges variables (avancé)'!$J100),(COLUMN(BD774)-COLUMN($C774)+1)-('Charges variables (avancé)'!$I100+'Charges variables (avancé)'!$J100),0)+1):INDEX($C761:$BJ761,,(COLUMN(BD774)-COLUMN($C774)+1)-'Charges variables (avancé)'!$J100)),0)</f>
        <v>0</v>
      </c>
      <c r="BE774" s="368">
        <f>IF(AND(ROUND(('Charges variables-Calculs auto'!BE$139-CONFIG!$D$7)/31,0)&gt;=ROUND('Charges variables (avancé)'!$J100,0),'Charges variables (avancé)'!$E100&lt;&gt;0),SUM(INDEX($C761:$BJ761,,IF((COLUMN(BE774)-COLUMN($C774)+1)&gt;('Charges variables (avancé)'!$I100+'Charges variables (avancé)'!$J100),(COLUMN(BE774)-COLUMN($C774)+1)-('Charges variables (avancé)'!$I100+'Charges variables (avancé)'!$J100),0)+1):INDEX($C761:$BJ761,,(COLUMN(BE774)-COLUMN($C774)+1)-'Charges variables (avancé)'!$J100)),0)</f>
        <v>0</v>
      </c>
      <c r="BF774" s="368">
        <f>IF(AND(ROUND(('Charges variables-Calculs auto'!BF$139-CONFIG!$D$7)/31,0)&gt;=ROUND('Charges variables (avancé)'!$J100,0),'Charges variables (avancé)'!$E100&lt;&gt;0),SUM(INDEX($C761:$BJ761,,IF((COLUMN(BF774)-COLUMN($C774)+1)&gt;('Charges variables (avancé)'!$I100+'Charges variables (avancé)'!$J100),(COLUMN(BF774)-COLUMN($C774)+1)-('Charges variables (avancé)'!$I100+'Charges variables (avancé)'!$J100),0)+1):INDEX($C761:$BJ761,,(COLUMN(BF774)-COLUMN($C774)+1)-'Charges variables (avancé)'!$J100)),0)</f>
        <v>0</v>
      </c>
      <c r="BG774" s="368">
        <f>IF(AND(ROUND(('Charges variables-Calculs auto'!BG$139-CONFIG!$D$7)/31,0)&gt;=ROUND('Charges variables (avancé)'!$J100,0),'Charges variables (avancé)'!$E100&lt;&gt;0),SUM(INDEX($C761:$BJ761,,IF((COLUMN(BG774)-COLUMN($C774)+1)&gt;('Charges variables (avancé)'!$I100+'Charges variables (avancé)'!$J100),(COLUMN(BG774)-COLUMN($C774)+1)-('Charges variables (avancé)'!$I100+'Charges variables (avancé)'!$J100),0)+1):INDEX($C761:$BJ761,,(COLUMN(BG774)-COLUMN($C774)+1)-'Charges variables (avancé)'!$J100)),0)</f>
        <v>0</v>
      </c>
      <c r="BH774" s="368">
        <f>IF(AND(ROUND(('Charges variables-Calculs auto'!BH$139-CONFIG!$D$7)/31,0)&gt;=ROUND('Charges variables (avancé)'!$J100,0),'Charges variables (avancé)'!$E100&lt;&gt;0),SUM(INDEX($C761:$BJ761,,IF((COLUMN(BH774)-COLUMN($C774)+1)&gt;('Charges variables (avancé)'!$I100+'Charges variables (avancé)'!$J100),(COLUMN(BH774)-COLUMN($C774)+1)-('Charges variables (avancé)'!$I100+'Charges variables (avancé)'!$J100),0)+1):INDEX($C761:$BJ761,,(COLUMN(BH774)-COLUMN($C774)+1)-'Charges variables (avancé)'!$J100)),0)</f>
        <v>0</v>
      </c>
      <c r="BI774" s="368">
        <f>IF(AND(ROUND(('Charges variables-Calculs auto'!BI$139-CONFIG!$D$7)/31,0)&gt;=ROUND('Charges variables (avancé)'!$J100,0),'Charges variables (avancé)'!$E100&lt;&gt;0),SUM(INDEX($C761:$BJ761,,IF((COLUMN(BI774)-COLUMN($C774)+1)&gt;('Charges variables (avancé)'!$I100+'Charges variables (avancé)'!$J100),(COLUMN(BI774)-COLUMN($C774)+1)-('Charges variables (avancé)'!$I100+'Charges variables (avancé)'!$J100),0)+1):INDEX($C761:$BJ761,,(COLUMN(BI774)-COLUMN($C774)+1)-'Charges variables (avancé)'!$J100)),0)</f>
        <v>0</v>
      </c>
      <c r="BJ774" s="368">
        <f>IF(AND(ROUND(('Charges variables-Calculs auto'!BJ$139-CONFIG!$D$7)/31,0)&gt;=ROUND('Charges variables (avancé)'!$J100,0),'Charges variables (avancé)'!$E100&lt;&gt;0),SUM(INDEX($C761:$BJ761,,IF((COLUMN(BJ774)-COLUMN($C774)+1)&gt;('Charges variables (avancé)'!$I100+'Charges variables (avancé)'!$J100),(COLUMN(BJ774)-COLUMN($C774)+1)-('Charges variables (avancé)'!$I100+'Charges variables (avancé)'!$J100),0)+1):INDEX($C761:$BJ761,,(COLUMN(BJ774)-COLUMN($C774)+1)-'Charges variables (avancé)'!$J100)),0)</f>
        <v>0</v>
      </c>
    </row>
    <row r="775" spans="2:62" ht="15" customHeight="1">
      <c r="B775" s="366">
        <f>'Charges variables (avancé)'!C101</f>
        <v>0</v>
      </c>
      <c r="C775" s="368">
        <f>IF(AND(ROUND(('Charges variables-Calculs auto'!C$139-CONFIG!$D$7)/31,0)&gt;=ROUND('Charges variables (avancé)'!$J101,0),'Charges variables (avancé)'!$E101&lt;&gt;0),SUM(INDEX($C762:$BJ762,,IF((COLUMN(C775)-COLUMN($C775)+1)&gt;('Charges variables (avancé)'!$I101+'Charges variables (avancé)'!$J101),(COLUMN(C775)-COLUMN($C775)+1)-('Charges variables (avancé)'!$I101+'Charges variables (avancé)'!$J101),0)+1):INDEX($C762:$BJ762,,(COLUMN(C775)-COLUMN($C775)+1)-'Charges variables (avancé)'!$J101)),0)</f>
        <v>0</v>
      </c>
      <c r="D775" s="368">
        <f>IF(AND(ROUND(('Charges variables-Calculs auto'!D$139-CONFIG!$D$7)/31,0)&gt;=ROUND('Charges variables (avancé)'!$J101,0),'Charges variables (avancé)'!$E101&lt;&gt;0),SUM(INDEX($C762:$BJ762,,IF((COLUMN(D775)-COLUMN($C775)+1)&gt;('Charges variables (avancé)'!$I101+'Charges variables (avancé)'!$J101),(COLUMN(D775)-COLUMN($C775)+1)-('Charges variables (avancé)'!$I101+'Charges variables (avancé)'!$J101),0)+1):INDEX($C762:$BJ762,,(COLUMN(D775)-COLUMN($C775)+1)-'Charges variables (avancé)'!$J101)),0)</f>
        <v>0</v>
      </c>
      <c r="E775" s="368">
        <f>IF(AND(ROUND(('Charges variables-Calculs auto'!E$139-CONFIG!$D$7)/31,0)&gt;=ROUND('Charges variables (avancé)'!$J101,0),'Charges variables (avancé)'!$E101&lt;&gt;0),SUM(INDEX($C762:$BJ762,,IF((COLUMN(E775)-COLUMN($C775)+1)&gt;('Charges variables (avancé)'!$I101+'Charges variables (avancé)'!$J101),(COLUMN(E775)-COLUMN($C775)+1)-('Charges variables (avancé)'!$I101+'Charges variables (avancé)'!$J101),0)+1):INDEX($C762:$BJ762,,(COLUMN(E775)-COLUMN($C775)+1)-'Charges variables (avancé)'!$J101)),0)</f>
        <v>0</v>
      </c>
      <c r="F775" s="368">
        <f>IF(AND(ROUND(('Charges variables-Calculs auto'!F$139-CONFIG!$D$7)/31,0)&gt;=ROUND('Charges variables (avancé)'!$J101,0),'Charges variables (avancé)'!$E101&lt;&gt;0),SUM(INDEX($C762:$BJ762,,IF((COLUMN(F775)-COLUMN($C775)+1)&gt;('Charges variables (avancé)'!$I101+'Charges variables (avancé)'!$J101),(COLUMN(F775)-COLUMN($C775)+1)-('Charges variables (avancé)'!$I101+'Charges variables (avancé)'!$J101),0)+1):INDEX($C762:$BJ762,,(COLUMN(F775)-COLUMN($C775)+1)-'Charges variables (avancé)'!$J101)),0)</f>
        <v>0</v>
      </c>
      <c r="G775" s="368">
        <f>IF(AND(ROUND(('Charges variables-Calculs auto'!G$139-CONFIG!$D$7)/31,0)&gt;=ROUND('Charges variables (avancé)'!$J101,0),'Charges variables (avancé)'!$E101&lt;&gt;0),SUM(INDEX($C762:$BJ762,,IF((COLUMN(G775)-COLUMN($C775)+1)&gt;('Charges variables (avancé)'!$I101+'Charges variables (avancé)'!$J101),(COLUMN(G775)-COLUMN($C775)+1)-('Charges variables (avancé)'!$I101+'Charges variables (avancé)'!$J101),0)+1):INDEX($C762:$BJ762,,(COLUMN(G775)-COLUMN($C775)+1)-'Charges variables (avancé)'!$J101)),0)</f>
        <v>0</v>
      </c>
      <c r="H775" s="368">
        <f>IF(AND(ROUND(('Charges variables-Calculs auto'!H$139-CONFIG!$D$7)/31,0)&gt;=ROUND('Charges variables (avancé)'!$J101,0),'Charges variables (avancé)'!$E101&lt;&gt;0),SUM(INDEX($C762:$BJ762,,IF((COLUMN(H775)-COLUMN($C775)+1)&gt;('Charges variables (avancé)'!$I101+'Charges variables (avancé)'!$J101),(COLUMN(H775)-COLUMN($C775)+1)-('Charges variables (avancé)'!$I101+'Charges variables (avancé)'!$J101),0)+1):INDEX($C762:$BJ762,,(COLUMN(H775)-COLUMN($C775)+1)-'Charges variables (avancé)'!$J101)),0)</f>
        <v>0</v>
      </c>
      <c r="I775" s="368">
        <f>IF(AND(ROUND(('Charges variables-Calculs auto'!I$139-CONFIG!$D$7)/31,0)&gt;=ROUND('Charges variables (avancé)'!$J101,0),'Charges variables (avancé)'!$E101&lt;&gt;0),SUM(INDEX($C762:$BJ762,,IF((COLUMN(I775)-COLUMN($C775)+1)&gt;('Charges variables (avancé)'!$I101+'Charges variables (avancé)'!$J101),(COLUMN(I775)-COLUMN($C775)+1)-('Charges variables (avancé)'!$I101+'Charges variables (avancé)'!$J101),0)+1):INDEX($C762:$BJ762,,(COLUMN(I775)-COLUMN($C775)+1)-'Charges variables (avancé)'!$J101)),0)</f>
        <v>0</v>
      </c>
      <c r="J775" s="368">
        <f>IF(AND(ROUND(('Charges variables-Calculs auto'!J$139-CONFIG!$D$7)/31,0)&gt;=ROUND('Charges variables (avancé)'!$J101,0),'Charges variables (avancé)'!$E101&lt;&gt;0),SUM(INDEX($C762:$BJ762,,IF((COLUMN(J775)-COLUMN($C775)+1)&gt;('Charges variables (avancé)'!$I101+'Charges variables (avancé)'!$J101),(COLUMN(J775)-COLUMN($C775)+1)-('Charges variables (avancé)'!$I101+'Charges variables (avancé)'!$J101),0)+1):INDEX($C762:$BJ762,,(COLUMN(J775)-COLUMN($C775)+1)-'Charges variables (avancé)'!$J101)),0)</f>
        <v>0</v>
      </c>
      <c r="K775" s="368">
        <f>IF(AND(ROUND(('Charges variables-Calculs auto'!K$139-CONFIG!$D$7)/31,0)&gt;=ROUND('Charges variables (avancé)'!$J101,0),'Charges variables (avancé)'!$E101&lt;&gt;0),SUM(INDEX($C762:$BJ762,,IF((COLUMN(K775)-COLUMN($C775)+1)&gt;('Charges variables (avancé)'!$I101+'Charges variables (avancé)'!$J101),(COLUMN(K775)-COLUMN($C775)+1)-('Charges variables (avancé)'!$I101+'Charges variables (avancé)'!$J101),0)+1):INDEX($C762:$BJ762,,(COLUMN(K775)-COLUMN($C775)+1)-'Charges variables (avancé)'!$J101)),0)</f>
        <v>0</v>
      </c>
      <c r="L775" s="368">
        <f>IF(AND(ROUND(('Charges variables-Calculs auto'!L$139-CONFIG!$D$7)/31,0)&gt;=ROUND('Charges variables (avancé)'!$J101,0),'Charges variables (avancé)'!$E101&lt;&gt;0),SUM(INDEX($C762:$BJ762,,IF((COLUMN(L775)-COLUMN($C775)+1)&gt;('Charges variables (avancé)'!$I101+'Charges variables (avancé)'!$J101),(COLUMN(L775)-COLUMN($C775)+1)-('Charges variables (avancé)'!$I101+'Charges variables (avancé)'!$J101),0)+1):INDEX($C762:$BJ762,,(COLUMN(L775)-COLUMN($C775)+1)-'Charges variables (avancé)'!$J101)),0)</f>
        <v>0</v>
      </c>
      <c r="M775" s="368">
        <f>IF(AND(ROUND(('Charges variables-Calculs auto'!M$139-CONFIG!$D$7)/31,0)&gt;=ROUND('Charges variables (avancé)'!$J101,0),'Charges variables (avancé)'!$E101&lt;&gt;0),SUM(INDEX($C762:$BJ762,,IF((COLUMN(M775)-COLUMN($C775)+1)&gt;('Charges variables (avancé)'!$I101+'Charges variables (avancé)'!$J101),(COLUMN(M775)-COLUMN($C775)+1)-('Charges variables (avancé)'!$I101+'Charges variables (avancé)'!$J101),0)+1):INDEX($C762:$BJ762,,(COLUMN(M775)-COLUMN($C775)+1)-'Charges variables (avancé)'!$J101)),0)</f>
        <v>0</v>
      </c>
      <c r="N775" s="368">
        <f>IF(AND(ROUND(('Charges variables-Calculs auto'!N$139-CONFIG!$D$7)/31,0)&gt;=ROUND('Charges variables (avancé)'!$J101,0),'Charges variables (avancé)'!$E101&lt;&gt;0),SUM(INDEX($C762:$BJ762,,IF((COLUMN(N775)-COLUMN($C775)+1)&gt;('Charges variables (avancé)'!$I101+'Charges variables (avancé)'!$J101),(COLUMN(N775)-COLUMN($C775)+1)-('Charges variables (avancé)'!$I101+'Charges variables (avancé)'!$J101),0)+1):INDEX($C762:$BJ762,,(COLUMN(N775)-COLUMN($C775)+1)-'Charges variables (avancé)'!$J101)),0)</f>
        <v>0</v>
      </c>
      <c r="O775" s="368">
        <f>IF(AND(ROUND(('Charges variables-Calculs auto'!O$139-CONFIG!$D$7)/31,0)&gt;=ROUND('Charges variables (avancé)'!$J101,0),'Charges variables (avancé)'!$E101&lt;&gt;0),SUM(INDEX($C762:$BJ762,,IF((COLUMN(O775)-COLUMN($C775)+1)&gt;('Charges variables (avancé)'!$I101+'Charges variables (avancé)'!$J101),(COLUMN(O775)-COLUMN($C775)+1)-('Charges variables (avancé)'!$I101+'Charges variables (avancé)'!$J101),0)+1):INDEX($C762:$BJ762,,(COLUMN(O775)-COLUMN($C775)+1)-'Charges variables (avancé)'!$J101)),0)</f>
        <v>0</v>
      </c>
      <c r="P775" s="368">
        <f>IF(AND(ROUND(('Charges variables-Calculs auto'!P$139-CONFIG!$D$7)/31,0)&gt;=ROUND('Charges variables (avancé)'!$J101,0),'Charges variables (avancé)'!$E101&lt;&gt;0),SUM(INDEX($C762:$BJ762,,IF((COLUMN(P775)-COLUMN($C775)+1)&gt;('Charges variables (avancé)'!$I101+'Charges variables (avancé)'!$J101),(COLUMN(P775)-COLUMN($C775)+1)-('Charges variables (avancé)'!$I101+'Charges variables (avancé)'!$J101),0)+1):INDEX($C762:$BJ762,,(COLUMN(P775)-COLUMN($C775)+1)-'Charges variables (avancé)'!$J101)),0)</f>
        <v>0</v>
      </c>
      <c r="Q775" s="368">
        <f>IF(AND(ROUND(('Charges variables-Calculs auto'!Q$139-CONFIG!$D$7)/31,0)&gt;=ROUND('Charges variables (avancé)'!$J101,0),'Charges variables (avancé)'!$E101&lt;&gt;0),SUM(INDEX($C762:$BJ762,,IF((COLUMN(Q775)-COLUMN($C775)+1)&gt;('Charges variables (avancé)'!$I101+'Charges variables (avancé)'!$J101),(COLUMN(Q775)-COLUMN($C775)+1)-('Charges variables (avancé)'!$I101+'Charges variables (avancé)'!$J101),0)+1):INDEX($C762:$BJ762,,(COLUMN(Q775)-COLUMN($C775)+1)-'Charges variables (avancé)'!$J101)),0)</f>
        <v>0</v>
      </c>
      <c r="R775" s="368">
        <f>IF(AND(ROUND(('Charges variables-Calculs auto'!R$139-CONFIG!$D$7)/31,0)&gt;=ROUND('Charges variables (avancé)'!$J101,0),'Charges variables (avancé)'!$E101&lt;&gt;0),SUM(INDEX($C762:$BJ762,,IF((COLUMN(R775)-COLUMN($C775)+1)&gt;('Charges variables (avancé)'!$I101+'Charges variables (avancé)'!$J101),(COLUMN(R775)-COLUMN($C775)+1)-('Charges variables (avancé)'!$I101+'Charges variables (avancé)'!$J101),0)+1):INDEX($C762:$BJ762,,(COLUMN(R775)-COLUMN($C775)+1)-'Charges variables (avancé)'!$J101)),0)</f>
        <v>0</v>
      </c>
      <c r="S775" s="368">
        <f>IF(AND(ROUND(('Charges variables-Calculs auto'!S$139-CONFIG!$D$7)/31,0)&gt;=ROUND('Charges variables (avancé)'!$J101,0),'Charges variables (avancé)'!$E101&lt;&gt;0),SUM(INDEX($C762:$BJ762,,IF((COLUMN(S775)-COLUMN($C775)+1)&gt;('Charges variables (avancé)'!$I101+'Charges variables (avancé)'!$J101),(COLUMN(S775)-COLUMN($C775)+1)-('Charges variables (avancé)'!$I101+'Charges variables (avancé)'!$J101),0)+1):INDEX($C762:$BJ762,,(COLUMN(S775)-COLUMN($C775)+1)-'Charges variables (avancé)'!$J101)),0)</f>
        <v>0</v>
      </c>
      <c r="T775" s="368">
        <f>IF(AND(ROUND(('Charges variables-Calculs auto'!T$139-CONFIG!$D$7)/31,0)&gt;=ROUND('Charges variables (avancé)'!$J101,0),'Charges variables (avancé)'!$E101&lt;&gt;0),SUM(INDEX($C762:$BJ762,,IF((COLUMN(T775)-COLUMN($C775)+1)&gt;('Charges variables (avancé)'!$I101+'Charges variables (avancé)'!$J101),(COLUMN(T775)-COLUMN($C775)+1)-('Charges variables (avancé)'!$I101+'Charges variables (avancé)'!$J101),0)+1):INDEX($C762:$BJ762,,(COLUMN(T775)-COLUMN($C775)+1)-'Charges variables (avancé)'!$J101)),0)</f>
        <v>0</v>
      </c>
      <c r="U775" s="368">
        <f>IF(AND(ROUND(('Charges variables-Calculs auto'!U$139-CONFIG!$D$7)/31,0)&gt;=ROUND('Charges variables (avancé)'!$J101,0),'Charges variables (avancé)'!$E101&lt;&gt;0),SUM(INDEX($C762:$BJ762,,IF((COLUMN(U775)-COLUMN($C775)+1)&gt;('Charges variables (avancé)'!$I101+'Charges variables (avancé)'!$J101),(COLUMN(U775)-COLUMN($C775)+1)-('Charges variables (avancé)'!$I101+'Charges variables (avancé)'!$J101),0)+1):INDEX($C762:$BJ762,,(COLUMN(U775)-COLUMN($C775)+1)-'Charges variables (avancé)'!$J101)),0)</f>
        <v>0</v>
      </c>
      <c r="V775" s="368">
        <f>IF(AND(ROUND(('Charges variables-Calculs auto'!V$139-CONFIG!$D$7)/31,0)&gt;=ROUND('Charges variables (avancé)'!$J101,0),'Charges variables (avancé)'!$E101&lt;&gt;0),SUM(INDEX($C762:$BJ762,,IF((COLUMN(V775)-COLUMN($C775)+1)&gt;('Charges variables (avancé)'!$I101+'Charges variables (avancé)'!$J101),(COLUMN(V775)-COLUMN($C775)+1)-('Charges variables (avancé)'!$I101+'Charges variables (avancé)'!$J101),0)+1):INDEX($C762:$BJ762,,(COLUMN(V775)-COLUMN($C775)+1)-'Charges variables (avancé)'!$J101)),0)</f>
        <v>0</v>
      </c>
      <c r="W775" s="368">
        <f>IF(AND(ROUND(('Charges variables-Calculs auto'!W$139-CONFIG!$D$7)/31,0)&gt;=ROUND('Charges variables (avancé)'!$J101,0),'Charges variables (avancé)'!$E101&lt;&gt;0),SUM(INDEX($C762:$BJ762,,IF((COLUMN(W775)-COLUMN($C775)+1)&gt;('Charges variables (avancé)'!$I101+'Charges variables (avancé)'!$J101),(COLUMN(W775)-COLUMN($C775)+1)-('Charges variables (avancé)'!$I101+'Charges variables (avancé)'!$J101),0)+1):INDEX($C762:$BJ762,,(COLUMN(W775)-COLUMN($C775)+1)-'Charges variables (avancé)'!$J101)),0)</f>
        <v>0</v>
      </c>
      <c r="X775" s="368">
        <f>IF(AND(ROUND(('Charges variables-Calculs auto'!X$139-CONFIG!$D$7)/31,0)&gt;=ROUND('Charges variables (avancé)'!$J101,0),'Charges variables (avancé)'!$E101&lt;&gt;0),SUM(INDEX($C762:$BJ762,,IF((COLUMN(X775)-COLUMN($C775)+1)&gt;('Charges variables (avancé)'!$I101+'Charges variables (avancé)'!$J101),(COLUMN(X775)-COLUMN($C775)+1)-('Charges variables (avancé)'!$I101+'Charges variables (avancé)'!$J101),0)+1):INDEX($C762:$BJ762,,(COLUMN(X775)-COLUMN($C775)+1)-'Charges variables (avancé)'!$J101)),0)</f>
        <v>0</v>
      </c>
      <c r="Y775" s="368">
        <f>IF(AND(ROUND(('Charges variables-Calculs auto'!Y$139-CONFIG!$D$7)/31,0)&gt;=ROUND('Charges variables (avancé)'!$J101,0),'Charges variables (avancé)'!$E101&lt;&gt;0),SUM(INDEX($C762:$BJ762,,IF((COLUMN(Y775)-COLUMN($C775)+1)&gt;('Charges variables (avancé)'!$I101+'Charges variables (avancé)'!$J101),(COLUMN(Y775)-COLUMN($C775)+1)-('Charges variables (avancé)'!$I101+'Charges variables (avancé)'!$J101),0)+1):INDEX($C762:$BJ762,,(COLUMN(Y775)-COLUMN($C775)+1)-'Charges variables (avancé)'!$J101)),0)</f>
        <v>0</v>
      </c>
      <c r="Z775" s="368">
        <f>IF(AND(ROUND(('Charges variables-Calculs auto'!Z$139-CONFIG!$D$7)/31,0)&gt;=ROUND('Charges variables (avancé)'!$J101,0),'Charges variables (avancé)'!$E101&lt;&gt;0),SUM(INDEX($C762:$BJ762,,IF((COLUMN(Z775)-COLUMN($C775)+1)&gt;('Charges variables (avancé)'!$I101+'Charges variables (avancé)'!$J101),(COLUMN(Z775)-COLUMN($C775)+1)-('Charges variables (avancé)'!$I101+'Charges variables (avancé)'!$J101),0)+1):INDEX($C762:$BJ762,,(COLUMN(Z775)-COLUMN($C775)+1)-'Charges variables (avancé)'!$J101)),0)</f>
        <v>0</v>
      </c>
      <c r="AA775" s="368">
        <f>IF(AND(ROUND(('Charges variables-Calculs auto'!AA$139-CONFIG!$D$7)/31,0)&gt;=ROUND('Charges variables (avancé)'!$J101,0),'Charges variables (avancé)'!$E101&lt;&gt;0),SUM(INDEX($C762:$BJ762,,IF((COLUMN(AA775)-COLUMN($C775)+1)&gt;('Charges variables (avancé)'!$I101+'Charges variables (avancé)'!$J101),(COLUMN(AA775)-COLUMN($C775)+1)-('Charges variables (avancé)'!$I101+'Charges variables (avancé)'!$J101),0)+1):INDEX($C762:$BJ762,,(COLUMN(AA775)-COLUMN($C775)+1)-'Charges variables (avancé)'!$J101)),0)</f>
        <v>0</v>
      </c>
      <c r="AB775" s="368">
        <f>IF(AND(ROUND(('Charges variables-Calculs auto'!AB$139-CONFIG!$D$7)/31,0)&gt;=ROUND('Charges variables (avancé)'!$J101,0),'Charges variables (avancé)'!$E101&lt;&gt;0),SUM(INDEX($C762:$BJ762,,IF((COLUMN(AB775)-COLUMN($C775)+1)&gt;('Charges variables (avancé)'!$I101+'Charges variables (avancé)'!$J101),(COLUMN(AB775)-COLUMN($C775)+1)-('Charges variables (avancé)'!$I101+'Charges variables (avancé)'!$J101),0)+1):INDEX($C762:$BJ762,,(COLUMN(AB775)-COLUMN($C775)+1)-'Charges variables (avancé)'!$J101)),0)</f>
        <v>0</v>
      </c>
      <c r="AC775" s="368">
        <f>IF(AND(ROUND(('Charges variables-Calculs auto'!AC$139-CONFIG!$D$7)/31,0)&gt;=ROUND('Charges variables (avancé)'!$J101,0),'Charges variables (avancé)'!$E101&lt;&gt;0),SUM(INDEX($C762:$BJ762,,IF((COLUMN(AC775)-COLUMN($C775)+1)&gt;('Charges variables (avancé)'!$I101+'Charges variables (avancé)'!$J101),(COLUMN(AC775)-COLUMN($C775)+1)-('Charges variables (avancé)'!$I101+'Charges variables (avancé)'!$J101),0)+1):INDEX($C762:$BJ762,,(COLUMN(AC775)-COLUMN($C775)+1)-'Charges variables (avancé)'!$J101)),0)</f>
        <v>0</v>
      </c>
      <c r="AD775" s="368">
        <f>IF(AND(ROUND(('Charges variables-Calculs auto'!AD$139-CONFIG!$D$7)/31,0)&gt;=ROUND('Charges variables (avancé)'!$J101,0),'Charges variables (avancé)'!$E101&lt;&gt;0),SUM(INDEX($C762:$BJ762,,IF((COLUMN(AD775)-COLUMN($C775)+1)&gt;('Charges variables (avancé)'!$I101+'Charges variables (avancé)'!$J101),(COLUMN(AD775)-COLUMN($C775)+1)-('Charges variables (avancé)'!$I101+'Charges variables (avancé)'!$J101),0)+1):INDEX($C762:$BJ762,,(COLUMN(AD775)-COLUMN($C775)+1)-'Charges variables (avancé)'!$J101)),0)</f>
        <v>0</v>
      </c>
      <c r="AE775" s="368">
        <f>IF(AND(ROUND(('Charges variables-Calculs auto'!AE$139-CONFIG!$D$7)/31,0)&gt;=ROUND('Charges variables (avancé)'!$J101,0),'Charges variables (avancé)'!$E101&lt;&gt;0),SUM(INDEX($C762:$BJ762,,IF((COLUMN(AE775)-COLUMN($C775)+1)&gt;('Charges variables (avancé)'!$I101+'Charges variables (avancé)'!$J101),(COLUMN(AE775)-COLUMN($C775)+1)-('Charges variables (avancé)'!$I101+'Charges variables (avancé)'!$J101),0)+1):INDEX($C762:$BJ762,,(COLUMN(AE775)-COLUMN($C775)+1)-'Charges variables (avancé)'!$J101)),0)</f>
        <v>0</v>
      </c>
      <c r="AF775" s="368">
        <f>IF(AND(ROUND(('Charges variables-Calculs auto'!AF$139-CONFIG!$D$7)/31,0)&gt;=ROUND('Charges variables (avancé)'!$J101,0),'Charges variables (avancé)'!$E101&lt;&gt;0),SUM(INDEX($C762:$BJ762,,IF((COLUMN(AF775)-COLUMN($C775)+1)&gt;('Charges variables (avancé)'!$I101+'Charges variables (avancé)'!$J101),(COLUMN(AF775)-COLUMN($C775)+1)-('Charges variables (avancé)'!$I101+'Charges variables (avancé)'!$J101),0)+1):INDEX($C762:$BJ762,,(COLUMN(AF775)-COLUMN($C775)+1)-'Charges variables (avancé)'!$J101)),0)</f>
        <v>0</v>
      </c>
      <c r="AG775" s="368">
        <f>IF(AND(ROUND(('Charges variables-Calculs auto'!AG$139-CONFIG!$D$7)/31,0)&gt;=ROUND('Charges variables (avancé)'!$J101,0),'Charges variables (avancé)'!$E101&lt;&gt;0),SUM(INDEX($C762:$BJ762,,IF((COLUMN(AG775)-COLUMN($C775)+1)&gt;('Charges variables (avancé)'!$I101+'Charges variables (avancé)'!$J101),(COLUMN(AG775)-COLUMN($C775)+1)-('Charges variables (avancé)'!$I101+'Charges variables (avancé)'!$J101),0)+1):INDEX($C762:$BJ762,,(COLUMN(AG775)-COLUMN($C775)+1)-'Charges variables (avancé)'!$J101)),0)</f>
        <v>0</v>
      </c>
      <c r="AH775" s="368">
        <f>IF(AND(ROUND(('Charges variables-Calculs auto'!AH$139-CONFIG!$D$7)/31,0)&gt;=ROUND('Charges variables (avancé)'!$J101,0),'Charges variables (avancé)'!$E101&lt;&gt;0),SUM(INDEX($C762:$BJ762,,IF((COLUMN(AH775)-COLUMN($C775)+1)&gt;('Charges variables (avancé)'!$I101+'Charges variables (avancé)'!$J101),(COLUMN(AH775)-COLUMN($C775)+1)-('Charges variables (avancé)'!$I101+'Charges variables (avancé)'!$J101),0)+1):INDEX($C762:$BJ762,,(COLUMN(AH775)-COLUMN($C775)+1)-'Charges variables (avancé)'!$J101)),0)</f>
        <v>0</v>
      </c>
      <c r="AI775" s="368">
        <f>IF(AND(ROUND(('Charges variables-Calculs auto'!AI$139-CONFIG!$D$7)/31,0)&gt;=ROUND('Charges variables (avancé)'!$J101,0),'Charges variables (avancé)'!$E101&lt;&gt;0),SUM(INDEX($C762:$BJ762,,IF((COLUMN(AI775)-COLUMN($C775)+1)&gt;('Charges variables (avancé)'!$I101+'Charges variables (avancé)'!$J101),(COLUMN(AI775)-COLUMN($C775)+1)-('Charges variables (avancé)'!$I101+'Charges variables (avancé)'!$J101),0)+1):INDEX($C762:$BJ762,,(COLUMN(AI775)-COLUMN($C775)+1)-'Charges variables (avancé)'!$J101)),0)</f>
        <v>0</v>
      </c>
      <c r="AJ775" s="368">
        <f>IF(AND(ROUND(('Charges variables-Calculs auto'!AJ$139-CONFIG!$D$7)/31,0)&gt;=ROUND('Charges variables (avancé)'!$J101,0),'Charges variables (avancé)'!$E101&lt;&gt;0),SUM(INDEX($C762:$BJ762,,IF((COLUMN(AJ775)-COLUMN($C775)+1)&gt;('Charges variables (avancé)'!$I101+'Charges variables (avancé)'!$J101),(COLUMN(AJ775)-COLUMN($C775)+1)-('Charges variables (avancé)'!$I101+'Charges variables (avancé)'!$J101),0)+1):INDEX($C762:$BJ762,,(COLUMN(AJ775)-COLUMN($C775)+1)-'Charges variables (avancé)'!$J101)),0)</f>
        <v>0</v>
      </c>
      <c r="AK775" s="368">
        <f>IF(AND(ROUND(('Charges variables-Calculs auto'!AK$139-CONFIG!$D$7)/31,0)&gt;=ROUND('Charges variables (avancé)'!$J101,0),'Charges variables (avancé)'!$E101&lt;&gt;0),SUM(INDEX($C762:$BJ762,,IF((COLUMN(AK775)-COLUMN($C775)+1)&gt;('Charges variables (avancé)'!$I101+'Charges variables (avancé)'!$J101),(COLUMN(AK775)-COLUMN($C775)+1)-('Charges variables (avancé)'!$I101+'Charges variables (avancé)'!$J101),0)+1):INDEX($C762:$BJ762,,(COLUMN(AK775)-COLUMN($C775)+1)-'Charges variables (avancé)'!$J101)),0)</f>
        <v>0</v>
      </c>
      <c r="AL775" s="368">
        <f>IF(AND(ROUND(('Charges variables-Calculs auto'!AL$139-CONFIG!$D$7)/31,0)&gt;=ROUND('Charges variables (avancé)'!$J101,0),'Charges variables (avancé)'!$E101&lt;&gt;0),SUM(INDEX($C762:$BJ762,,IF((COLUMN(AL775)-COLUMN($C775)+1)&gt;('Charges variables (avancé)'!$I101+'Charges variables (avancé)'!$J101),(COLUMN(AL775)-COLUMN($C775)+1)-('Charges variables (avancé)'!$I101+'Charges variables (avancé)'!$J101),0)+1):INDEX($C762:$BJ762,,(COLUMN(AL775)-COLUMN($C775)+1)-'Charges variables (avancé)'!$J101)),0)</f>
        <v>0</v>
      </c>
      <c r="AM775" s="368">
        <f>IF(AND(ROUND(('Charges variables-Calculs auto'!AM$139-CONFIG!$D$7)/31,0)&gt;=ROUND('Charges variables (avancé)'!$J101,0),'Charges variables (avancé)'!$E101&lt;&gt;0),SUM(INDEX($C762:$BJ762,,IF((COLUMN(AM775)-COLUMN($C775)+1)&gt;('Charges variables (avancé)'!$I101+'Charges variables (avancé)'!$J101),(COLUMN(AM775)-COLUMN($C775)+1)-('Charges variables (avancé)'!$I101+'Charges variables (avancé)'!$J101),0)+1):INDEX($C762:$BJ762,,(COLUMN(AM775)-COLUMN($C775)+1)-'Charges variables (avancé)'!$J101)),0)</f>
        <v>0</v>
      </c>
      <c r="AN775" s="368">
        <f>IF(AND(ROUND(('Charges variables-Calculs auto'!AN$139-CONFIG!$D$7)/31,0)&gt;=ROUND('Charges variables (avancé)'!$J101,0),'Charges variables (avancé)'!$E101&lt;&gt;0),SUM(INDEX($C762:$BJ762,,IF((COLUMN(AN775)-COLUMN($C775)+1)&gt;('Charges variables (avancé)'!$I101+'Charges variables (avancé)'!$J101),(COLUMN(AN775)-COLUMN($C775)+1)-('Charges variables (avancé)'!$I101+'Charges variables (avancé)'!$J101),0)+1):INDEX($C762:$BJ762,,(COLUMN(AN775)-COLUMN($C775)+1)-'Charges variables (avancé)'!$J101)),0)</f>
        <v>0</v>
      </c>
      <c r="AO775" s="368">
        <f>IF(AND(ROUND(('Charges variables-Calculs auto'!AO$139-CONFIG!$D$7)/31,0)&gt;=ROUND('Charges variables (avancé)'!$J101,0),'Charges variables (avancé)'!$E101&lt;&gt;0),SUM(INDEX($C762:$BJ762,,IF((COLUMN(AO775)-COLUMN($C775)+1)&gt;('Charges variables (avancé)'!$I101+'Charges variables (avancé)'!$J101),(COLUMN(AO775)-COLUMN($C775)+1)-('Charges variables (avancé)'!$I101+'Charges variables (avancé)'!$J101),0)+1):INDEX($C762:$BJ762,,(COLUMN(AO775)-COLUMN($C775)+1)-'Charges variables (avancé)'!$J101)),0)</f>
        <v>0</v>
      </c>
      <c r="AP775" s="368">
        <f>IF(AND(ROUND(('Charges variables-Calculs auto'!AP$139-CONFIG!$D$7)/31,0)&gt;=ROUND('Charges variables (avancé)'!$J101,0),'Charges variables (avancé)'!$E101&lt;&gt;0),SUM(INDEX($C762:$BJ762,,IF((COLUMN(AP775)-COLUMN($C775)+1)&gt;('Charges variables (avancé)'!$I101+'Charges variables (avancé)'!$J101),(COLUMN(AP775)-COLUMN($C775)+1)-('Charges variables (avancé)'!$I101+'Charges variables (avancé)'!$J101),0)+1):INDEX($C762:$BJ762,,(COLUMN(AP775)-COLUMN($C775)+1)-'Charges variables (avancé)'!$J101)),0)</f>
        <v>0</v>
      </c>
      <c r="AQ775" s="368">
        <f>IF(AND(ROUND(('Charges variables-Calculs auto'!AQ$139-CONFIG!$D$7)/31,0)&gt;=ROUND('Charges variables (avancé)'!$J101,0),'Charges variables (avancé)'!$E101&lt;&gt;0),SUM(INDEX($C762:$BJ762,,IF((COLUMN(AQ775)-COLUMN($C775)+1)&gt;('Charges variables (avancé)'!$I101+'Charges variables (avancé)'!$J101),(COLUMN(AQ775)-COLUMN($C775)+1)-('Charges variables (avancé)'!$I101+'Charges variables (avancé)'!$J101),0)+1):INDEX($C762:$BJ762,,(COLUMN(AQ775)-COLUMN($C775)+1)-'Charges variables (avancé)'!$J101)),0)</f>
        <v>0</v>
      </c>
      <c r="AR775" s="368">
        <f>IF(AND(ROUND(('Charges variables-Calculs auto'!AR$139-CONFIG!$D$7)/31,0)&gt;=ROUND('Charges variables (avancé)'!$J101,0),'Charges variables (avancé)'!$E101&lt;&gt;0),SUM(INDEX($C762:$BJ762,,IF((COLUMN(AR775)-COLUMN($C775)+1)&gt;('Charges variables (avancé)'!$I101+'Charges variables (avancé)'!$J101),(COLUMN(AR775)-COLUMN($C775)+1)-('Charges variables (avancé)'!$I101+'Charges variables (avancé)'!$J101),0)+1):INDEX($C762:$BJ762,,(COLUMN(AR775)-COLUMN($C775)+1)-'Charges variables (avancé)'!$J101)),0)</f>
        <v>0</v>
      </c>
      <c r="AS775" s="368">
        <f>IF(AND(ROUND(('Charges variables-Calculs auto'!AS$139-CONFIG!$D$7)/31,0)&gt;=ROUND('Charges variables (avancé)'!$J101,0),'Charges variables (avancé)'!$E101&lt;&gt;0),SUM(INDEX($C762:$BJ762,,IF((COLUMN(AS775)-COLUMN($C775)+1)&gt;('Charges variables (avancé)'!$I101+'Charges variables (avancé)'!$J101),(COLUMN(AS775)-COLUMN($C775)+1)-('Charges variables (avancé)'!$I101+'Charges variables (avancé)'!$J101),0)+1):INDEX($C762:$BJ762,,(COLUMN(AS775)-COLUMN($C775)+1)-'Charges variables (avancé)'!$J101)),0)</f>
        <v>0</v>
      </c>
      <c r="AT775" s="368">
        <f>IF(AND(ROUND(('Charges variables-Calculs auto'!AT$139-CONFIG!$D$7)/31,0)&gt;=ROUND('Charges variables (avancé)'!$J101,0),'Charges variables (avancé)'!$E101&lt;&gt;0),SUM(INDEX($C762:$BJ762,,IF((COLUMN(AT775)-COLUMN($C775)+1)&gt;('Charges variables (avancé)'!$I101+'Charges variables (avancé)'!$J101),(COLUMN(AT775)-COLUMN($C775)+1)-('Charges variables (avancé)'!$I101+'Charges variables (avancé)'!$J101),0)+1):INDEX($C762:$BJ762,,(COLUMN(AT775)-COLUMN($C775)+1)-'Charges variables (avancé)'!$J101)),0)</f>
        <v>0</v>
      </c>
      <c r="AU775" s="368">
        <f>IF(AND(ROUND(('Charges variables-Calculs auto'!AU$139-CONFIG!$D$7)/31,0)&gt;=ROUND('Charges variables (avancé)'!$J101,0),'Charges variables (avancé)'!$E101&lt;&gt;0),SUM(INDEX($C762:$BJ762,,IF((COLUMN(AU775)-COLUMN($C775)+1)&gt;('Charges variables (avancé)'!$I101+'Charges variables (avancé)'!$J101),(COLUMN(AU775)-COLUMN($C775)+1)-('Charges variables (avancé)'!$I101+'Charges variables (avancé)'!$J101),0)+1):INDEX($C762:$BJ762,,(COLUMN(AU775)-COLUMN($C775)+1)-'Charges variables (avancé)'!$J101)),0)</f>
        <v>0</v>
      </c>
      <c r="AV775" s="368">
        <f>IF(AND(ROUND(('Charges variables-Calculs auto'!AV$139-CONFIG!$D$7)/31,0)&gt;=ROUND('Charges variables (avancé)'!$J101,0),'Charges variables (avancé)'!$E101&lt;&gt;0),SUM(INDEX($C762:$BJ762,,IF((COLUMN(AV775)-COLUMN($C775)+1)&gt;('Charges variables (avancé)'!$I101+'Charges variables (avancé)'!$J101),(COLUMN(AV775)-COLUMN($C775)+1)-('Charges variables (avancé)'!$I101+'Charges variables (avancé)'!$J101),0)+1):INDEX($C762:$BJ762,,(COLUMN(AV775)-COLUMN($C775)+1)-'Charges variables (avancé)'!$J101)),0)</f>
        <v>0</v>
      </c>
      <c r="AW775" s="368">
        <f>IF(AND(ROUND(('Charges variables-Calculs auto'!AW$139-CONFIG!$D$7)/31,0)&gt;=ROUND('Charges variables (avancé)'!$J101,0),'Charges variables (avancé)'!$E101&lt;&gt;0),SUM(INDEX($C762:$BJ762,,IF((COLUMN(AW775)-COLUMN($C775)+1)&gt;('Charges variables (avancé)'!$I101+'Charges variables (avancé)'!$J101),(COLUMN(AW775)-COLUMN($C775)+1)-('Charges variables (avancé)'!$I101+'Charges variables (avancé)'!$J101),0)+1):INDEX($C762:$BJ762,,(COLUMN(AW775)-COLUMN($C775)+1)-'Charges variables (avancé)'!$J101)),0)</f>
        <v>0</v>
      </c>
      <c r="AX775" s="368">
        <f>IF(AND(ROUND(('Charges variables-Calculs auto'!AX$139-CONFIG!$D$7)/31,0)&gt;=ROUND('Charges variables (avancé)'!$J101,0),'Charges variables (avancé)'!$E101&lt;&gt;0),SUM(INDEX($C762:$BJ762,,IF((COLUMN(AX775)-COLUMN($C775)+1)&gt;('Charges variables (avancé)'!$I101+'Charges variables (avancé)'!$J101),(COLUMN(AX775)-COLUMN($C775)+1)-('Charges variables (avancé)'!$I101+'Charges variables (avancé)'!$J101),0)+1):INDEX($C762:$BJ762,,(COLUMN(AX775)-COLUMN($C775)+1)-'Charges variables (avancé)'!$J101)),0)</f>
        <v>0</v>
      </c>
      <c r="AY775" s="368">
        <f>IF(AND(ROUND(('Charges variables-Calculs auto'!AY$139-CONFIG!$D$7)/31,0)&gt;=ROUND('Charges variables (avancé)'!$J101,0),'Charges variables (avancé)'!$E101&lt;&gt;0),SUM(INDEX($C762:$BJ762,,IF((COLUMN(AY775)-COLUMN($C775)+1)&gt;('Charges variables (avancé)'!$I101+'Charges variables (avancé)'!$J101),(COLUMN(AY775)-COLUMN($C775)+1)-('Charges variables (avancé)'!$I101+'Charges variables (avancé)'!$J101),0)+1):INDEX($C762:$BJ762,,(COLUMN(AY775)-COLUMN($C775)+1)-'Charges variables (avancé)'!$J101)),0)</f>
        <v>0</v>
      </c>
      <c r="AZ775" s="368">
        <f>IF(AND(ROUND(('Charges variables-Calculs auto'!AZ$139-CONFIG!$D$7)/31,0)&gt;=ROUND('Charges variables (avancé)'!$J101,0),'Charges variables (avancé)'!$E101&lt;&gt;0),SUM(INDEX($C762:$BJ762,,IF((COLUMN(AZ775)-COLUMN($C775)+1)&gt;('Charges variables (avancé)'!$I101+'Charges variables (avancé)'!$J101),(COLUMN(AZ775)-COLUMN($C775)+1)-('Charges variables (avancé)'!$I101+'Charges variables (avancé)'!$J101),0)+1):INDEX($C762:$BJ762,,(COLUMN(AZ775)-COLUMN($C775)+1)-'Charges variables (avancé)'!$J101)),0)</f>
        <v>0</v>
      </c>
      <c r="BA775" s="368">
        <f>IF(AND(ROUND(('Charges variables-Calculs auto'!BA$139-CONFIG!$D$7)/31,0)&gt;=ROUND('Charges variables (avancé)'!$J101,0),'Charges variables (avancé)'!$E101&lt;&gt;0),SUM(INDEX($C762:$BJ762,,IF((COLUMN(BA775)-COLUMN($C775)+1)&gt;('Charges variables (avancé)'!$I101+'Charges variables (avancé)'!$J101),(COLUMN(BA775)-COLUMN($C775)+1)-('Charges variables (avancé)'!$I101+'Charges variables (avancé)'!$J101),0)+1):INDEX($C762:$BJ762,,(COLUMN(BA775)-COLUMN($C775)+1)-'Charges variables (avancé)'!$J101)),0)</f>
        <v>0</v>
      </c>
      <c r="BB775" s="368">
        <f>IF(AND(ROUND(('Charges variables-Calculs auto'!BB$139-CONFIG!$D$7)/31,0)&gt;=ROUND('Charges variables (avancé)'!$J101,0),'Charges variables (avancé)'!$E101&lt;&gt;0),SUM(INDEX($C762:$BJ762,,IF((COLUMN(BB775)-COLUMN($C775)+1)&gt;('Charges variables (avancé)'!$I101+'Charges variables (avancé)'!$J101),(COLUMN(BB775)-COLUMN($C775)+1)-('Charges variables (avancé)'!$I101+'Charges variables (avancé)'!$J101),0)+1):INDEX($C762:$BJ762,,(COLUMN(BB775)-COLUMN($C775)+1)-'Charges variables (avancé)'!$J101)),0)</f>
        <v>0</v>
      </c>
      <c r="BC775" s="368">
        <f>IF(AND(ROUND(('Charges variables-Calculs auto'!BC$139-CONFIG!$D$7)/31,0)&gt;=ROUND('Charges variables (avancé)'!$J101,0),'Charges variables (avancé)'!$E101&lt;&gt;0),SUM(INDEX($C762:$BJ762,,IF((COLUMN(BC775)-COLUMN($C775)+1)&gt;('Charges variables (avancé)'!$I101+'Charges variables (avancé)'!$J101),(COLUMN(BC775)-COLUMN($C775)+1)-('Charges variables (avancé)'!$I101+'Charges variables (avancé)'!$J101),0)+1):INDEX($C762:$BJ762,,(COLUMN(BC775)-COLUMN($C775)+1)-'Charges variables (avancé)'!$J101)),0)</f>
        <v>0</v>
      </c>
      <c r="BD775" s="368">
        <f>IF(AND(ROUND(('Charges variables-Calculs auto'!BD$139-CONFIG!$D$7)/31,0)&gt;=ROUND('Charges variables (avancé)'!$J101,0),'Charges variables (avancé)'!$E101&lt;&gt;0),SUM(INDEX($C762:$BJ762,,IF((COLUMN(BD775)-COLUMN($C775)+1)&gt;('Charges variables (avancé)'!$I101+'Charges variables (avancé)'!$J101),(COLUMN(BD775)-COLUMN($C775)+1)-('Charges variables (avancé)'!$I101+'Charges variables (avancé)'!$J101),0)+1):INDEX($C762:$BJ762,,(COLUMN(BD775)-COLUMN($C775)+1)-'Charges variables (avancé)'!$J101)),0)</f>
        <v>0</v>
      </c>
      <c r="BE775" s="368">
        <f>IF(AND(ROUND(('Charges variables-Calculs auto'!BE$139-CONFIG!$D$7)/31,0)&gt;=ROUND('Charges variables (avancé)'!$J101,0),'Charges variables (avancé)'!$E101&lt;&gt;0),SUM(INDEX($C762:$BJ762,,IF((COLUMN(BE775)-COLUMN($C775)+1)&gt;('Charges variables (avancé)'!$I101+'Charges variables (avancé)'!$J101),(COLUMN(BE775)-COLUMN($C775)+1)-('Charges variables (avancé)'!$I101+'Charges variables (avancé)'!$J101),0)+1):INDEX($C762:$BJ762,,(COLUMN(BE775)-COLUMN($C775)+1)-'Charges variables (avancé)'!$J101)),0)</f>
        <v>0</v>
      </c>
      <c r="BF775" s="368">
        <f>IF(AND(ROUND(('Charges variables-Calculs auto'!BF$139-CONFIG!$D$7)/31,0)&gt;=ROUND('Charges variables (avancé)'!$J101,0),'Charges variables (avancé)'!$E101&lt;&gt;0),SUM(INDEX($C762:$BJ762,,IF((COLUMN(BF775)-COLUMN($C775)+1)&gt;('Charges variables (avancé)'!$I101+'Charges variables (avancé)'!$J101),(COLUMN(BF775)-COLUMN($C775)+1)-('Charges variables (avancé)'!$I101+'Charges variables (avancé)'!$J101),0)+1):INDEX($C762:$BJ762,,(COLUMN(BF775)-COLUMN($C775)+1)-'Charges variables (avancé)'!$J101)),0)</f>
        <v>0</v>
      </c>
      <c r="BG775" s="368">
        <f>IF(AND(ROUND(('Charges variables-Calculs auto'!BG$139-CONFIG!$D$7)/31,0)&gt;=ROUND('Charges variables (avancé)'!$J101,0),'Charges variables (avancé)'!$E101&lt;&gt;0),SUM(INDEX($C762:$BJ762,,IF((COLUMN(BG775)-COLUMN($C775)+1)&gt;('Charges variables (avancé)'!$I101+'Charges variables (avancé)'!$J101),(COLUMN(BG775)-COLUMN($C775)+1)-('Charges variables (avancé)'!$I101+'Charges variables (avancé)'!$J101),0)+1):INDEX($C762:$BJ762,,(COLUMN(BG775)-COLUMN($C775)+1)-'Charges variables (avancé)'!$J101)),0)</f>
        <v>0</v>
      </c>
      <c r="BH775" s="368">
        <f>IF(AND(ROUND(('Charges variables-Calculs auto'!BH$139-CONFIG!$D$7)/31,0)&gt;=ROUND('Charges variables (avancé)'!$J101,0),'Charges variables (avancé)'!$E101&lt;&gt;0),SUM(INDEX($C762:$BJ762,,IF((COLUMN(BH775)-COLUMN($C775)+1)&gt;('Charges variables (avancé)'!$I101+'Charges variables (avancé)'!$J101),(COLUMN(BH775)-COLUMN($C775)+1)-('Charges variables (avancé)'!$I101+'Charges variables (avancé)'!$J101),0)+1):INDEX($C762:$BJ762,,(COLUMN(BH775)-COLUMN($C775)+1)-'Charges variables (avancé)'!$J101)),0)</f>
        <v>0</v>
      </c>
      <c r="BI775" s="368">
        <f>IF(AND(ROUND(('Charges variables-Calculs auto'!BI$139-CONFIG!$D$7)/31,0)&gt;=ROUND('Charges variables (avancé)'!$J101,0),'Charges variables (avancé)'!$E101&lt;&gt;0),SUM(INDEX($C762:$BJ762,,IF((COLUMN(BI775)-COLUMN($C775)+1)&gt;('Charges variables (avancé)'!$I101+'Charges variables (avancé)'!$J101),(COLUMN(BI775)-COLUMN($C775)+1)-('Charges variables (avancé)'!$I101+'Charges variables (avancé)'!$J101),0)+1):INDEX($C762:$BJ762,,(COLUMN(BI775)-COLUMN($C775)+1)-'Charges variables (avancé)'!$J101)),0)</f>
        <v>0</v>
      </c>
      <c r="BJ775" s="368">
        <f>IF(AND(ROUND(('Charges variables-Calculs auto'!BJ$139-CONFIG!$D$7)/31,0)&gt;=ROUND('Charges variables (avancé)'!$J101,0),'Charges variables (avancé)'!$E101&lt;&gt;0),SUM(INDEX($C762:$BJ762,,IF((COLUMN(BJ775)-COLUMN($C775)+1)&gt;('Charges variables (avancé)'!$I101+'Charges variables (avancé)'!$J101),(COLUMN(BJ775)-COLUMN($C775)+1)-('Charges variables (avancé)'!$I101+'Charges variables (avancé)'!$J101),0)+1):INDEX($C762:$BJ762,,(COLUMN(BJ775)-COLUMN($C775)+1)-'Charges variables (avancé)'!$J101)),0)</f>
        <v>0</v>
      </c>
    </row>
    <row r="776" spans="2:62" ht="15" customHeight="1">
      <c r="B776" s="366">
        <f>'Charges variables (avancé)'!C102</f>
        <v>0</v>
      </c>
      <c r="C776" s="368">
        <f>IF(AND(ROUND(('Charges variables-Calculs auto'!C$139-CONFIG!$D$7)/31,0)&gt;=ROUND('Charges variables (avancé)'!$J102,0),'Charges variables (avancé)'!$E102&lt;&gt;0),SUM(INDEX($C763:$BJ763,,IF((COLUMN(C776)-COLUMN($C776)+1)&gt;('Charges variables (avancé)'!$I102+'Charges variables (avancé)'!$J102),(COLUMN(C776)-COLUMN($C776)+1)-('Charges variables (avancé)'!$I102+'Charges variables (avancé)'!$J102),0)+1):INDEX($C763:$BJ763,,(COLUMN(C776)-COLUMN($C776)+1)-'Charges variables (avancé)'!$J102)),0)</f>
        <v>0</v>
      </c>
      <c r="D776" s="368">
        <f>IF(AND(ROUND(('Charges variables-Calculs auto'!D$139-CONFIG!$D$7)/31,0)&gt;=ROUND('Charges variables (avancé)'!$J102,0),'Charges variables (avancé)'!$E102&lt;&gt;0),SUM(INDEX($C763:$BJ763,,IF((COLUMN(D776)-COLUMN($C776)+1)&gt;('Charges variables (avancé)'!$I102+'Charges variables (avancé)'!$J102),(COLUMN(D776)-COLUMN($C776)+1)-('Charges variables (avancé)'!$I102+'Charges variables (avancé)'!$J102),0)+1):INDEX($C763:$BJ763,,(COLUMN(D776)-COLUMN($C776)+1)-'Charges variables (avancé)'!$J102)),0)</f>
        <v>0</v>
      </c>
      <c r="E776" s="368">
        <f>IF(AND(ROUND(('Charges variables-Calculs auto'!E$139-CONFIG!$D$7)/31,0)&gt;=ROUND('Charges variables (avancé)'!$J102,0),'Charges variables (avancé)'!$E102&lt;&gt;0),SUM(INDEX($C763:$BJ763,,IF((COLUMN(E776)-COLUMN($C776)+1)&gt;('Charges variables (avancé)'!$I102+'Charges variables (avancé)'!$J102),(COLUMN(E776)-COLUMN($C776)+1)-('Charges variables (avancé)'!$I102+'Charges variables (avancé)'!$J102),0)+1):INDEX($C763:$BJ763,,(COLUMN(E776)-COLUMN($C776)+1)-'Charges variables (avancé)'!$J102)),0)</f>
        <v>0</v>
      </c>
      <c r="F776" s="368">
        <f>IF(AND(ROUND(('Charges variables-Calculs auto'!F$139-CONFIG!$D$7)/31,0)&gt;=ROUND('Charges variables (avancé)'!$J102,0),'Charges variables (avancé)'!$E102&lt;&gt;0),SUM(INDEX($C763:$BJ763,,IF((COLUMN(F776)-COLUMN($C776)+1)&gt;('Charges variables (avancé)'!$I102+'Charges variables (avancé)'!$J102),(COLUMN(F776)-COLUMN($C776)+1)-('Charges variables (avancé)'!$I102+'Charges variables (avancé)'!$J102),0)+1):INDEX($C763:$BJ763,,(COLUMN(F776)-COLUMN($C776)+1)-'Charges variables (avancé)'!$J102)),0)</f>
        <v>0</v>
      </c>
      <c r="G776" s="368">
        <f>IF(AND(ROUND(('Charges variables-Calculs auto'!G$139-CONFIG!$D$7)/31,0)&gt;=ROUND('Charges variables (avancé)'!$J102,0),'Charges variables (avancé)'!$E102&lt;&gt;0),SUM(INDEX($C763:$BJ763,,IF((COLUMN(G776)-COLUMN($C776)+1)&gt;('Charges variables (avancé)'!$I102+'Charges variables (avancé)'!$J102),(COLUMN(G776)-COLUMN($C776)+1)-('Charges variables (avancé)'!$I102+'Charges variables (avancé)'!$J102),0)+1):INDEX($C763:$BJ763,,(COLUMN(G776)-COLUMN($C776)+1)-'Charges variables (avancé)'!$J102)),0)</f>
        <v>0</v>
      </c>
      <c r="H776" s="368">
        <f>IF(AND(ROUND(('Charges variables-Calculs auto'!H$139-CONFIG!$D$7)/31,0)&gt;=ROUND('Charges variables (avancé)'!$J102,0),'Charges variables (avancé)'!$E102&lt;&gt;0),SUM(INDEX($C763:$BJ763,,IF((COLUMN(H776)-COLUMN($C776)+1)&gt;('Charges variables (avancé)'!$I102+'Charges variables (avancé)'!$J102),(COLUMN(H776)-COLUMN($C776)+1)-('Charges variables (avancé)'!$I102+'Charges variables (avancé)'!$J102),0)+1):INDEX($C763:$BJ763,,(COLUMN(H776)-COLUMN($C776)+1)-'Charges variables (avancé)'!$J102)),0)</f>
        <v>0</v>
      </c>
      <c r="I776" s="368">
        <f>IF(AND(ROUND(('Charges variables-Calculs auto'!I$139-CONFIG!$D$7)/31,0)&gt;=ROUND('Charges variables (avancé)'!$J102,0),'Charges variables (avancé)'!$E102&lt;&gt;0),SUM(INDEX($C763:$BJ763,,IF((COLUMN(I776)-COLUMN($C776)+1)&gt;('Charges variables (avancé)'!$I102+'Charges variables (avancé)'!$J102),(COLUMN(I776)-COLUMN($C776)+1)-('Charges variables (avancé)'!$I102+'Charges variables (avancé)'!$J102),0)+1):INDEX($C763:$BJ763,,(COLUMN(I776)-COLUMN($C776)+1)-'Charges variables (avancé)'!$J102)),0)</f>
        <v>0</v>
      </c>
      <c r="J776" s="368">
        <f>IF(AND(ROUND(('Charges variables-Calculs auto'!J$139-CONFIG!$D$7)/31,0)&gt;=ROUND('Charges variables (avancé)'!$J102,0),'Charges variables (avancé)'!$E102&lt;&gt;0),SUM(INDEX($C763:$BJ763,,IF((COLUMN(J776)-COLUMN($C776)+1)&gt;('Charges variables (avancé)'!$I102+'Charges variables (avancé)'!$J102),(COLUMN(J776)-COLUMN($C776)+1)-('Charges variables (avancé)'!$I102+'Charges variables (avancé)'!$J102),0)+1):INDEX($C763:$BJ763,,(COLUMN(J776)-COLUMN($C776)+1)-'Charges variables (avancé)'!$J102)),0)</f>
        <v>0</v>
      </c>
      <c r="K776" s="368">
        <f>IF(AND(ROUND(('Charges variables-Calculs auto'!K$139-CONFIG!$D$7)/31,0)&gt;=ROUND('Charges variables (avancé)'!$J102,0),'Charges variables (avancé)'!$E102&lt;&gt;0),SUM(INDEX($C763:$BJ763,,IF((COLUMN(K776)-COLUMN($C776)+1)&gt;('Charges variables (avancé)'!$I102+'Charges variables (avancé)'!$J102),(COLUMN(K776)-COLUMN($C776)+1)-('Charges variables (avancé)'!$I102+'Charges variables (avancé)'!$J102),0)+1):INDEX($C763:$BJ763,,(COLUMN(K776)-COLUMN($C776)+1)-'Charges variables (avancé)'!$J102)),0)</f>
        <v>0</v>
      </c>
      <c r="L776" s="368">
        <f>IF(AND(ROUND(('Charges variables-Calculs auto'!L$139-CONFIG!$D$7)/31,0)&gt;=ROUND('Charges variables (avancé)'!$J102,0),'Charges variables (avancé)'!$E102&lt;&gt;0),SUM(INDEX($C763:$BJ763,,IF((COLUMN(L776)-COLUMN($C776)+1)&gt;('Charges variables (avancé)'!$I102+'Charges variables (avancé)'!$J102),(COLUMN(L776)-COLUMN($C776)+1)-('Charges variables (avancé)'!$I102+'Charges variables (avancé)'!$J102),0)+1):INDEX($C763:$BJ763,,(COLUMN(L776)-COLUMN($C776)+1)-'Charges variables (avancé)'!$J102)),0)</f>
        <v>0</v>
      </c>
      <c r="M776" s="368">
        <f>IF(AND(ROUND(('Charges variables-Calculs auto'!M$139-CONFIG!$D$7)/31,0)&gt;=ROUND('Charges variables (avancé)'!$J102,0),'Charges variables (avancé)'!$E102&lt;&gt;0),SUM(INDEX($C763:$BJ763,,IF((COLUMN(M776)-COLUMN($C776)+1)&gt;('Charges variables (avancé)'!$I102+'Charges variables (avancé)'!$J102),(COLUMN(M776)-COLUMN($C776)+1)-('Charges variables (avancé)'!$I102+'Charges variables (avancé)'!$J102),0)+1):INDEX($C763:$BJ763,,(COLUMN(M776)-COLUMN($C776)+1)-'Charges variables (avancé)'!$J102)),0)</f>
        <v>0</v>
      </c>
      <c r="N776" s="368">
        <f>IF(AND(ROUND(('Charges variables-Calculs auto'!N$139-CONFIG!$D$7)/31,0)&gt;=ROUND('Charges variables (avancé)'!$J102,0),'Charges variables (avancé)'!$E102&lt;&gt;0),SUM(INDEX($C763:$BJ763,,IF((COLUMN(N776)-COLUMN($C776)+1)&gt;('Charges variables (avancé)'!$I102+'Charges variables (avancé)'!$J102),(COLUMN(N776)-COLUMN($C776)+1)-('Charges variables (avancé)'!$I102+'Charges variables (avancé)'!$J102),0)+1):INDEX($C763:$BJ763,,(COLUMN(N776)-COLUMN($C776)+1)-'Charges variables (avancé)'!$J102)),0)</f>
        <v>0</v>
      </c>
      <c r="O776" s="368">
        <f>IF(AND(ROUND(('Charges variables-Calculs auto'!O$139-CONFIG!$D$7)/31,0)&gt;=ROUND('Charges variables (avancé)'!$J102,0),'Charges variables (avancé)'!$E102&lt;&gt;0),SUM(INDEX($C763:$BJ763,,IF((COLUMN(O776)-COLUMN($C776)+1)&gt;('Charges variables (avancé)'!$I102+'Charges variables (avancé)'!$J102),(COLUMN(O776)-COLUMN($C776)+1)-('Charges variables (avancé)'!$I102+'Charges variables (avancé)'!$J102),0)+1):INDEX($C763:$BJ763,,(COLUMN(O776)-COLUMN($C776)+1)-'Charges variables (avancé)'!$J102)),0)</f>
        <v>0</v>
      </c>
      <c r="P776" s="368">
        <f>IF(AND(ROUND(('Charges variables-Calculs auto'!P$139-CONFIG!$D$7)/31,0)&gt;=ROUND('Charges variables (avancé)'!$J102,0),'Charges variables (avancé)'!$E102&lt;&gt;0),SUM(INDEX($C763:$BJ763,,IF((COLUMN(P776)-COLUMN($C776)+1)&gt;('Charges variables (avancé)'!$I102+'Charges variables (avancé)'!$J102),(COLUMN(P776)-COLUMN($C776)+1)-('Charges variables (avancé)'!$I102+'Charges variables (avancé)'!$J102),0)+1):INDEX($C763:$BJ763,,(COLUMN(P776)-COLUMN($C776)+1)-'Charges variables (avancé)'!$J102)),0)</f>
        <v>0</v>
      </c>
      <c r="Q776" s="368">
        <f>IF(AND(ROUND(('Charges variables-Calculs auto'!Q$139-CONFIG!$D$7)/31,0)&gt;=ROUND('Charges variables (avancé)'!$J102,0),'Charges variables (avancé)'!$E102&lt;&gt;0),SUM(INDEX($C763:$BJ763,,IF((COLUMN(Q776)-COLUMN($C776)+1)&gt;('Charges variables (avancé)'!$I102+'Charges variables (avancé)'!$J102),(COLUMN(Q776)-COLUMN($C776)+1)-('Charges variables (avancé)'!$I102+'Charges variables (avancé)'!$J102),0)+1):INDEX($C763:$BJ763,,(COLUMN(Q776)-COLUMN($C776)+1)-'Charges variables (avancé)'!$J102)),0)</f>
        <v>0</v>
      </c>
      <c r="R776" s="368">
        <f>IF(AND(ROUND(('Charges variables-Calculs auto'!R$139-CONFIG!$D$7)/31,0)&gt;=ROUND('Charges variables (avancé)'!$J102,0),'Charges variables (avancé)'!$E102&lt;&gt;0),SUM(INDEX($C763:$BJ763,,IF((COLUMN(R776)-COLUMN($C776)+1)&gt;('Charges variables (avancé)'!$I102+'Charges variables (avancé)'!$J102),(COLUMN(R776)-COLUMN($C776)+1)-('Charges variables (avancé)'!$I102+'Charges variables (avancé)'!$J102),0)+1):INDEX($C763:$BJ763,,(COLUMN(R776)-COLUMN($C776)+1)-'Charges variables (avancé)'!$J102)),0)</f>
        <v>0</v>
      </c>
      <c r="S776" s="368">
        <f>IF(AND(ROUND(('Charges variables-Calculs auto'!S$139-CONFIG!$D$7)/31,0)&gt;=ROUND('Charges variables (avancé)'!$J102,0),'Charges variables (avancé)'!$E102&lt;&gt;0),SUM(INDEX($C763:$BJ763,,IF((COLUMN(S776)-COLUMN($C776)+1)&gt;('Charges variables (avancé)'!$I102+'Charges variables (avancé)'!$J102),(COLUMN(S776)-COLUMN($C776)+1)-('Charges variables (avancé)'!$I102+'Charges variables (avancé)'!$J102),0)+1):INDEX($C763:$BJ763,,(COLUMN(S776)-COLUMN($C776)+1)-'Charges variables (avancé)'!$J102)),0)</f>
        <v>0</v>
      </c>
      <c r="T776" s="368">
        <f>IF(AND(ROUND(('Charges variables-Calculs auto'!T$139-CONFIG!$D$7)/31,0)&gt;=ROUND('Charges variables (avancé)'!$J102,0),'Charges variables (avancé)'!$E102&lt;&gt;0),SUM(INDEX($C763:$BJ763,,IF((COLUMN(T776)-COLUMN($C776)+1)&gt;('Charges variables (avancé)'!$I102+'Charges variables (avancé)'!$J102),(COLUMN(T776)-COLUMN($C776)+1)-('Charges variables (avancé)'!$I102+'Charges variables (avancé)'!$J102),0)+1):INDEX($C763:$BJ763,,(COLUMN(T776)-COLUMN($C776)+1)-'Charges variables (avancé)'!$J102)),0)</f>
        <v>0</v>
      </c>
      <c r="U776" s="368">
        <f>IF(AND(ROUND(('Charges variables-Calculs auto'!U$139-CONFIG!$D$7)/31,0)&gt;=ROUND('Charges variables (avancé)'!$J102,0),'Charges variables (avancé)'!$E102&lt;&gt;0),SUM(INDEX($C763:$BJ763,,IF((COLUMN(U776)-COLUMN($C776)+1)&gt;('Charges variables (avancé)'!$I102+'Charges variables (avancé)'!$J102),(COLUMN(U776)-COLUMN($C776)+1)-('Charges variables (avancé)'!$I102+'Charges variables (avancé)'!$J102),0)+1):INDEX($C763:$BJ763,,(COLUMN(U776)-COLUMN($C776)+1)-'Charges variables (avancé)'!$J102)),0)</f>
        <v>0</v>
      </c>
      <c r="V776" s="368">
        <f>IF(AND(ROUND(('Charges variables-Calculs auto'!V$139-CONFIG!$D$7)/31,0)&gt;=ROUND('Charges variables (avancé)'!$J102,0),'Charges variables (avancé)'!$E102&lt;&gt;0),SUM(INDEX($C763:$BJ763,,IF((COLUMN(V776)-COLUMN($C776)+1)&gt;('Charges variables (avancé)'!$I102+'Charges variables (avancé)'!$J102),(COLUMN(V776)-COLUMN($C776)+1)-('Charges variables (avancé)'!$I102+'Charges variables (avancé)'!$J102),0)+1):INDEX($C763:$BJ763,,(COLUMN(V776)-COLUMN($C776)+1)-'Charges variables (avancé)'!$J102)),0)</f>
        <v>0</v>
      </c>
      <c r="W776" s="368">
        <f>IF(AND(ROUND(('Charges variables-Calculs auto'!W$139-CONFIG!$D$7)/31,0)&gt;=ROUND('Charges variables (avancé)'!$J102,0),'Charges variables (avancé)'!$E102&lt;&gt;0),SUM(INDEX($C763:$BJ763,,IF((COLUMN(W776)-COLUMN($C776)+1)&gt;('Charges variables (avancé)'!$I102+'Charges variables (avancé)'!$J102),(COLUMN(W776)-COLUMN($C776)+1)-('Charges variables (avancé)'!$I102+'Charges variables (avancé)'!$J102),0)+1):INDEX($C763:$BJ763,,(COLUMN(W776)-COLUMN($C776)+1)-'Charges variables (avancé)'!$J102)),0)</f>
        <v>0</v>
      </c>
      <c r="X776" s="368">
        <f>IF(AND(ROUND(('Charges variables-Calculs auto'!X$139-CONFIG!$D$7)/31,0)&gt;=ROUND('Charges variables (avancé)'!$J102,0),'Charges variables (avancé)'!$E102&lt;&gt;0),SUM(INDEX($C763:$BJ763,,IF((COLUMN(X776)-COLUMN($C776)+1)&gt;('Charges variables (avancé)'!$I102+'Charges variables (avancé)'!$J102),(COLUMN(X776)-COLUMN($C776)+1)-('Charges variables (avancé)'!$I102+'Charges variables (avancé)'!$J102),0)+1):INDEX($C763:$BJ763,,(COLUMN(X776)-COLUMN($C776)+1)-'Charges variables (avancé)'!$J102)),0)</f>
        <v>0</v>
      </c>
      <c r="Y776" s="368">
        <f>IF(AND(ROUND(('Charges variables-Calculs auto'!Y$139-CONFIG!$D$7)/31,0)&gt;=ROUND('Charges variables (avancé)'!$J102,0),'Charges variables (avancé)'!$E102&lt;&gt;0),SUM(INDEX($C763:$BJ763,,IF((COLUMN(Y776)-COLUMN($C776)+1)&gt;('Charges variables (avancé)'!$I102+'Charges variables (avancé)'!$J102),(COLUMN(Y776)-COLUMN($C776)+1)-('Charges variables (avancé)'!$I102+'Charges variables (avancé)'!$J102),0)+1):INDEX($C763:$BJ763,,(COLUMN(Y776)-COLUMN($C776)+1)-'Charges variables (avancé)'!$J102)),0)</f>
        <v>0</v>
      </c>
      <c r="Z776" s="368">
        <f>IF(AND(ROUND(('Charges variables-Calculs auto'!Z$139-CONFIG!$D$7)/31,0)&gt;=ROUND('Charges variables (avancé)'!$J102,0),'Charges variables (avancé)'!$E102&lt;&gt;0),SUM(INDEX($C763:$BJ763,,IF((COLUMN(Z776)-COLUMN($C776)+1)&gt;('Charges variables (avancé)'!$I102+'Charges variables (avancé)'!$J102),(COLUMN(Z776)-COLUMN($C776)+1)-('Charges variables (avancé)'!$I102+'Charges variables (avancé)'!$J102),0)+1):INDEX($C763:$BJ763,,(COLUMN(Z776)-COLUMN($C776)+1)-'Charges variables (avancé)'!$J102)),0)</f>
        <v>0</v>
      </c>
      <c r="AA776" s="368">
        <f>IF(AND(ROUND(('Charges variables-Calculs auto'!AA$139-CONFIG!$D$7)/31,0)&gt;=ROUND('Charges variables (avancé)'!$J102,0),'Charges variables (avancé)'!$E102&lt;&gt;0),SUM(INDEX($C763:$BJ763,,IF((COLUMN(AA776)-COLUMN($C776)+1)&gt;('Charges variables (avancé)'!$I102+'Charges variables (avancé)'!$J102),(COLUMN(AA776)-COLUMN($C776)+1)-('Charges variables (avancé)'!$I102+'Charges variables (avancé)'!$J102),0)+1):INDEX($C763:$BJ763,,(COLUMN(AA776)-COLUMN($C776)+1)-'Charges variables (avancé)'!$J102)),0)</f>
        <v>0</v>
      </c>
      <c r="AB776" s="368">
        <f>IF(AND(ROUND(('Charges variables-Calculs auto'!AB$139-CONFIG!$D$7)/31,0)&gt;=ROUND('Charges variables (avancé)'!$J102,0),'Charges variables (avancé)'!$E102&lt;&gt;0),SUM(INDEX($C763:$BJ763,,IF((COLUMN(AB776)-COLUMN($C776)+1)&gt;('Charges variables (avancé)'!$I102+'Charges variables (avancé)'!$J102),(COLUMN(AB776)-COLUMN($C776)+1)-('Charges variables (avancé)'!$I102+'Charges variables (avancé)'!$J102),0)+1):INDEX($C763:$BJ763,,(COLUMN(AB776)-COLUMN($C776)+1)-'Charges variables (avancé)'!$J102)),0)</f>
        <v>0</v>
      </c>
      <c r="AC776" s="368">
        <f>IF(AND(ROUND(('Charges variables-Calculs auto'!AC$139-CONFIG!$D$7)/31,0)&gt;=ROUND('Charges variables (avancé)'!$J102,0),'Charges variables (avancé)'!$E102&lt;&gt;0),SUM(INDEX($C763:$BJ763,,IF((COLUMN(AC776)-COLUMN($C776)+1)&gt;('Charges variables (avancé)'!$I102+'Charges variables (avancé)'!$J102),(COLUMN(AC776)-COLUMN($C776)+1)-('Charges variables (avancé)'!$I102+'Charges variables (avancé)'!$J102),0)+1):INDEX($C763:$BJ763,,(COLUMN(AC776)-COLUMN($C776)+1)-'Charges variables (avancé)'!$J102)),0)</f>
        <v>0</v>
      </c>
      <c r="AD776" s="368">
        <f>IF(AND(ROUND(('Charges variables-Calculs auto'!AD$139-CONFIG!$D$7)/31,0)&gt;=ROUND('Charges variables (avancé)'!$J102,0),'Charges variables (avancé)'!$E102&lt;&gt;0),SUM(INDEX($C763:$BJ763,,IF((COLUMN(AD776)-COLUMN($C776)+1)&gt;('Charges variables (avancé)'!$I102+'Charges variables (avancé)'!$J102),(COLUMN(AD776)-COLUMN($C776)+1)-('Charges variables (avancé)'!$I102+'Charges variables (avancé)'!$J102),0)+1):INDEX($C763:$BJ763,,(COLUMN(AD776)-COLUMN($C776)+1)-'Charges variables (avancé)'!$J102)),0)</f>
        <v>0</v>
      </c>
      <c r="AE776" s="368">
        <f>IF(AND(ROUND(('Charges variables-Calculs auto'!AE$139-CONFIG!$D$7)/31,0)&gt;=ROUND('Charges variables (avancé)'!$J102,0),'Charges variables (avancé)'!$E102&lt;&gt;0),SUM(INDEX($C763:$BJ763,,IF((COLUMN(AE776)-COLUMN($C776)+1)&gt;('Charges variables (avancé)'!$I102+'Charges variables (avancé)'!$J102),(COLUMN(AE776)-COLUMN($C776)+1)-('Charges variables (avancé)'!$I102+'Charges variables (avancé)'!$J102),0)+1):INDEX($C763:$BJ763,,(COLUMN(AE776)-COLUMN($C776)+1)-'Charges variables (avancé)'!$J102)),0)</f>
        <v>0</v>
      </c>
      <c r="AF776" s="368">
        <f>IF(AND(ROUND(('Charges variables-Calculs auto'!AF$139-CONFIG!$D$7)/31,0)&gt;=ROUND('Charges variables (avancé)'!$J102,0),'Charges variables (avancé)'!$E102&lt;&gt;0),SUM(INDEX($C763:$BJ763,,IF((COLUMN(AF776)-COLUMN($C776)+1)&gt;('Charges variables (avancé)'!$I102+'Charges variables (avancé)'!$J102),(COLUMN(AF776)-COLUMN($C776)+1)-('Charges variables (avancé)'!$I102+'Charges variables (avancé)'!$J102),0)+1):INDEX($C763:$BJ763,,(COLUMN(AF776)-COLUMN($C776)+1)-'Charges variables (avancé)'!$J102)),0)</f>
        <v>0</v>
      </c>
      <c r="AG776" s="368">
        <f>IF(AND(ROUND(('Charges variables-Calculs auto'!AG$139-CONFIG!$D$7)/31,0)&gt;=ROUND('Charges variables (avancé)'!$J102,0),'Charges variables (avancé)'!$E102&lt;&gt;0),SUM(INDEX($C763:$BJ763,,IF((COLUMN(AG776)-COLUMN($C776)+1)&gt;('Charges variables (avancé)'!$I102+'Charges variables (avancé)'!$J102),(COLUMN(AG776)-COLUMN($C776)+1)-('Charges variables (avancé)'!$I102+'Charges variables (avancé)'!$J102),0)+1):INDEX($C763:$BJ763,,(COLUMN(AG776)-COLUMN($C776)+1)-'Charges variables (avancé)'!$J102)),0)</f>
        <v>0</v>
      </c>
      <c r="AH776" s="368">
        <f>IF(AND(ROUND(('Charges variables-Calculs auto'!AH$139-CONFIG!$D$7)/31,0)&gt;=ROUND('Charges variables (avancé)'!$J102,0),'Charges variables (avancé)'!$E102&lt;&gt;0),SUM(INDEX($C763:$BJ763,,IF((COLUMN(AH776)-COLUMN($C776)+1)&gt;('Charges variables (avancé)'!$I102+'Charges variables (avancé)'!$J102),(COLUMN(AH776)-COLUMN($C776)+1)-('Charges variables (avancé)'!$I102+'Charges variables (avancé)'!$J102),0)+1):INDEX($C763:$BJ763,,(COLUMN(AH776)-COLUMN($C776)+1)-'Charges variables (avancé)'!$J102)),0)</f>
        <v>0</v>
      </c>
      <c r="AI776" s="368">
        <f>IF(AND(ROUND(('Charges variables-Calculs auto'!AI$139-CONFIG!$D$7)/31,0)&gt;=ROUND('Charges variables (avancé)'!$J102,0),'Charges variables (avancé)'!$E102&lt;&gt;0),SUM(INDEX($C763:$BJ763,,IF((COLUMN(AI776)-COLUMN($C776)+1)&gt;('Charges variables (avancé)'!$I102+'Charges variables (avancé)'!$J102),(COLUMN(AI776)-COLUMN($C776)+1)-('Charges variables (avancé)'!$I102+'Charges variables (avancé)'!$J102),0)+1):INDEX($C763:$BJ763,,(COLUMN(AI776)-COLUMN($C776)+1)-'Charges variables (avancé)'!$J102)),0)</f>
        <v>0</v>
      </c>
      <c r="AJ776" s="368">
        <f>IF(AND(ROUND(('Charges variables-Calculs auto'!AJ$139-CONFIG!$D$7)/31,0)&gt;=ROUND('Charges variables (avancé)'!$J102,0),'Charges variables (avancé)'!$E102&lt;&gt;0),SUM(INDEX($C763:$BJ763,,IF((COLUMN(AJ776)-COLUMN($C776)+1)&gt;('Charges variables (avancé)'!$I102+'Charges variables (avancé)'!$J102),(COLUMN(AJ776)-COLUMN($C776)+1)-('Charges variables (avancé)'!$I102+'Charges variables (avancé)'!$J102),0)+1):INDEX($C763:$BJ763,,(COLUMN(AJ776)-COLUMN($C776)+1)-'Charges variables (avancé)'!$J102)),0)</f>
        <v>0</v>
      </c>
      <c r="AK776" s="368">
        <f>IF(AND(ROUND(('Charges variables-Calculs auto'!AK$139-CONFIG!$D$7)/31,0)&gt;=ROUND('Charges variables (avancé)'!$J102,0),'Charges variables (avancé)'!$E102&lt;&gt;0),SUM(INDEX($C763:$BJ763,,IF((COLUMN(AK776)-COLUMN($C776)+1)&gt;('Charges variables (avancé)'!$I102+'Charges variables (avancé)'!$J102),(COLUMN(AK776)-COLUMN($C776)+1)-('Charges variables (avancé)'!$I102+'Charges variables (avancé)'!$J102),0)+1):INDEX($C763:$BJ763,,(COLUMN(AK776)-COLUMN($C776)+1)-'Charges variables (avancé)'!$J102)),0)</f>
        <v>0</v>
      </c>
      <c r="AL776" s="368">
        <f>IF(AND(ROUND(('Charges variables-Calculs auto'!AL$139-CONFIG!$D$7)/31,0)&gt;=ROUND('Charges variables (avancé)'!$J102,0),'Charges variables (avancé)'!$E102&lt;&gt;0),SUM(INDEX($C763:$BJ763,,IF((COLUMN(AL776)-COLUMN($C776)+1)&gt;('Charges variables (avancé)'!$I102+'Charges variables (avancé)'!$J102),(COLUMN(AL776)-COLUMN($C776)+1)-('Charges variables (avancé)'!$I102+'Charges variables (avancé)'!$J102),0)+1):INDEX($C763:$BJ763,,(COLUMN(AL776)-COLUMN($C776)+1)-'Charges variables (avancé)'!$J102)),0)</f>
        <v>0</v>
      </c>
      <c r="AM776" s="368">
        <f>IF(AND(ROUND(('Charges variables-Calculs auto'!AM$139-CONFIG!$D$7)/31,0)&gt;=ROUND('Charges variables (avancé)'!$J102,0),'Charges variables (avancé)'!$E102&lt;&gt;0),SUM(INDEX($C763:$BJ763,,IF((COLUMN(AM776)-COLUMN($C776)+1)&gt;('Charges variables (avancé)'!$I102+'Charges variables (avancé)'!$J102),(COLUMN(AM776)-COLUMN($C776)+1)-('Charges variables (avancé)'!$I102+'Charges variables (avancé)'!$J102),0)+1):INDEX($C763:$BJ763,,(COLUMN(AM776)-COLUMN($C776)+1)-'Charges variables (avancé)'!$J102)),0)</f>
        <v>0</v>
      </c>
      <c r="AN776" s="368">
        <f>IF(AND(ROUND(('Charges variables-Calculs auto'!AN$139-CONFIG!$D$7)/31,0)&gt;=ROUND('Charges variables (avancé)'!$J102,0),'Charges variables (avancé)'!$E102&lt;&gt;0),SUM(INDEX($C763:$BJ763,,IF((COLUMN(AN776)-COLUMN($C776)+1)&gt;('Charges variables (avancé)'!$I102+'Charges variables (avancé)'!$J102),(COLUMN(AN776)-COLUMN($C776)+1)-('Charges variables (avancé)'!$I102+'Charges variables (avancé)'!$J102),0)+1):INDEX($C763:$BJ763,,(COLUMN(AN776)-COLUMN($C776)+1)-'Charges variables (avancé)'!$J102)),0)</f>
        <v>0</v>
      </c>
      <c r="AO776" s="368">
        <f>IF(AND(ROUND(('Charges variables-Calculs auto'!AO$139-CONFIG!$D$7)/31,0)&gt;=ROUND('Charges variables (avancé)'!$J102,0),'Charges variables (avancé)'!$E102&lt;&gt;0),SUM(INDEX($C763:$BJ763,,IF((COLUMN(AO776)-COLUMN($C776)+1)&gt;('Charges variables (avancé)'!$I102+'Charges variables (avancé)'!$J102),(COLUMN(AO776)-COLUMN($C776)+1)-('Charges variables (avancé)'!$I102+'Charges variables (avancé)'!$J102),0)+1):INDEX($C763:$BJ763,,(COLUMN(AO776)-COLUMN($C776)+1)-'Charges variables (avancé)'!$J102)),0)</f>
        <v>0</v>
      </c>
      <c r="AP776" s="368">
        <f>IF(AND(ROUND(('Charges variables-Calculs auto'!AP$139-CONFIG!$D$7)/31,0)&gt;=ROUND('Charges variables (avancé)'!$J102,0),'Charges variables (avancé)'!$E102&lt;&gt;0),SUM(INDEX($C763:$BJ763,,IF((COLUMN(AP776)-COLUMN($C776)+1)&gt;('Charges variables (avancé)'!$I102+'Charges variables (avancé)'!$J102),(COLUMN(AP776)-COLUMN($C776)+1)-('Charges variables (avancé)'!$I102+'Charges variables (avancé)'!$J102),0)+1):INDEX($C763:$BJ763,,(COLUMN(AP776)-COLUMN($C776)+1)-'Charges variables (avancé)'!$J102)),0)</f>
        <v>0</v>
      </c>
      <c r="AQ776" s="368">
        <f>IF(AND(ROUND(('Charges variables-Calculs auto'!AQ$139-CONFIG!$D$7)/31,0)&gt;=ROUND('Charges variables (avancé)'!$J102,0),'Charges variables (avancé)'!$E102&lt;&gt;0),SUM(INDEX($C763:$BJ763,,IF((COLUMN(AQ776)-COLUMN($C776)+1)&gt;('Charges variables (avancé)'!$I102+'Charges variables (avancé)'!$J102),(COLUMN(AQ776)-COLUMN($C776)+1)-('Charges variables (avancé)'!$I102+'Charges variables (avancé)'!$J102),0)+1):INDEX($C763:$BJ763,,(COLUMN(AQ776)-COLUMN($C776)+1)-'Charges variables (avancé)'!$J102)),0)</f>
        <v>0</v>
      </c>
      <c r="AR776" s="368">
        <f>IF(AND(ROUND(('Charges variables-Calculs auto'!AR$139-CONFIG!$D$7)/31,0)&gt;=ROUND('Charges variables (avancé)'!$J102,0),'Charges variables (avancé)'!$E102&lt;&gt;0),SUM(INDEX($C763:$BJ763,,IF((COLUMN(AR776)-COLUMN($C776)+1)&gt;('Charges variables (avancé)'!$I102+'Charges variables (avancé)'!$J102),(COLUMN(AR776)-COLUMN($C776)+1)-('Charges variables (avancé)'!$I102+'Charges variables (avancé)'!$J102),0)+1):INDEX($C763:$BJ763,,(COLUMN(AR776)-COLUMN($C776)+1)-'Charges variables (avancé)'!$J102)),0)</f>
        <v>0</v>
      </c>
      <c r="AS776" s="368">
        <f>IF(AND(ROUND(('Charges variables-Calculs auto'!AS$139-CONFIG!$D$7)/31,0)&gt;=ROUND('Charges variables (avancé)'!$J102,0),'Charges variables (avancé)'!$E102&lt;&gt;0),SUM(INDEX($C763:$BJ763,,IF((COLUMN(AS776)-COLUMN($C776)+1)&gt;('Charges variables (avancé)'!$I102+'Charges variables (avancé)'!$J102),(COLUMN(AS776)-COLUMN($C776)+1)-('Charges variables (avancé)'!$I102+'Charges variables (avancé)'!$J102),0)+1):INDEX($C763:$BJ763,,(COLUMN(AS776)-COLUMN($C776)+1)-'Charges variables (avancé)'!$J102)),0)</f>
        <v>0</v>
      </c>
      <c r="AT776" s="368">
        <f>IF(AND(ROUND(('Charges variables-Calculs auto'!AT$139-CONFIG!$D$7)/31,0)&gt;=ROUND('Charges variables (avancé)'!$J102,0),'Charges variables (avancé)'!$E102&lt;&gt;0),SUM(INDEX($C763:$BJ763,,IF((COLUMN(AT776)-COLUMN($C776)+1)&gt;('Charges variables (avancé)'!$I102+'Charges variables (avancé)'!$J102),(COLUMN(AT776)-COLUMN($C776)+1)-('Charges variables (avancé)'!$I102+'Charges variables (avancé)'!$J102),0)+1):INDEX($C763:$BJ763,,(COLUMN(AT776)-COLUMN($C776)+1)-'Charges variables (avancé)'!$J102)),0)</f>
        <v>0</v>
      </c>
      <c r="AU776" s="368">
        <f>IF(AND(ROUND(('Charges variables-Calculs auto'!AU$139-CONFIG!$D$7)/31,0)&gt;=ROUND('Charges variables (avancé)'!$J102,0),'Charges variables (avancé)'!$E102&lt;&gt;0),SUM(INDEX($C763:$BJ763,,IF((COLUMN(AU776)-COLUMN($C776)+1)&gt;('Charges variables (avancé)'!$I102+'Charges variables (avancé)'!$J102),(COLUMN(AU776)-COLUMN($C776)+1)-('Charges variables (avancé)'!$I102+'Charges variables (avancé)'!$J102),0)+1):INDEX($C763:$BJ763,,(COLUMN(AU776)-COLUMN($C776)+1)-'Charges variables (avancé)'!$J102)),0)</f>
        <v>0</v>
      </c>
      <c r="AV776" s="368">
        <f>IF(AND(ROUND(('Charges variables-Calculs auto'!AV$139-CONFIG!$D$7)/31,0)&gt;=ROUND('Charges variables (avancé)'!$J102,0),'Charges variables (avancé)'!$E102&lt;&gt;0),SUM(INDEX($C763:$BJ763,,IF((COLUMN(AV776)-COLUMN($C776)+1)&gt;('Charges variables (avancé)'!$I102+'Charges variables (avancé)'!$J102),(COLUMN(AV776)-COLUMN($C776)+1)-('Charges variables (avancé)'!$I102+'Charges variables (avancé)'!$J102),0)+1):INDEX($C763:$BJ763,,(COLUMN(AV776)-COLUMN($C776)+1)-'Charges variables (avancé)'!$J102)),0)</f>
        <v>0</v>
      </c>
      <c r="AW776" s="368">
        <f>IF(AND(ROUND(('Charges variables-Calculs auto'!AW$139-CONFIG!$D$7)/31,0)&gt;=ROUND('Charges variables (avancé)'!$J102,0),'Charges variables (avancé)'!$E102&lt;&gt;0),SUM(INDEX($C763:$BJ763,,IF((COLUMN(AW776)-COLUMN($C776)+1)&gt;('Charges variables (avancé)'!$I102+'Charges variables (avancé)'!$J102),(COLUMN(AW776)-COLUMN($C776)+1)-('Charges variables (avancé)'!$I102+'Charges variables (avancé)'!$J102),0)+1):INDEX($C763:$BJ763,,(COLUMN(AW776)-COLUMN($C776)+1)-'Charges variables (avancé)'!$J102)),0)</f>
        <v>0</v>
      </c>
      <c r="AX776" s="368">
        <f>IF(AND(ROUND(('Charges variables-Calculs auto'!AX$139-CONFIG!$D$7)/31,0)&gt;=ROUND('Charges variables (avancé)'!$J102,0),'Charges variables (avancé)'!$E102&lt;&gt;0),SUM(INDEX($C763:$BJ763,,IF((COLUMN(AX776)-COLUMN($C776)+1)&gt;('Charges variables (avancé)'!$I102+'Charges variables (avancé)'!$J102),(COLUMN(AX776)-COLUMN($C776)+1)-('Charges variables (avancé)'!$I102+'Charges variables (avancé)'!$J102),0)+1):INDEX($C763:$BJ763,,(COLUMN(AX776)-COLUMN($C776)+1)-'Charges variables (avancé)'!$J102)),0)</f>
        <v>0</v>
      </c>
      <c r="AY776" s="368">
        <f>IF(AND(ROUND(('Charges variables-Calculs auto'!AY$139-CONFIG!$D$7)/31,0)&gt;=ROUND('Charges variables (avancé)'!$J102,0),'Charges variables (avancé)'!$E102&lt;&gt;0),SUM(INDEX($C763:$BJ763,,IF((COLUMN(AY776)-COLUMN($C776)+1)&gt;('Charges variables (avancé)'!$I102+'Charges variables (avancé)'!$J102),(COLUMN(AY776)-COLUMN($C776)+1)-('Charges variables (avancé)'!$I102+'Charges variables (avancé)'!$J102),0)+1):INDEX($C763:$BJ763,,(COLUMN(AY776)-COLUMN($C776)+1)-'Charges variables (avancé)'!$J102)),0)</f>
        <v>0</v>
      </c>
      <c r="AZ776" s="368">
        <f>IF(AND(ROUND(('Charges variables-Calculs auto'!AZ$139-CONFIG!$D$7)/31,0)&gt;=ROUND('Charges variables (avancé)'!$J102,0),'Charges variables (avancé)'!$E102&lt;&gt;0),SUM(INDEX($C763:$BJ763,,IF((COLUMN(AZ776)-COLUMN($C776)+1)&gt;('Charges variables (avancé)'!$I102+'Charges variables (avancé)'!$J102),(COLUMN(AZ776)-COLUMN($C776)+1)-('Charges variables (avancé)'!$I102+'Charges variables (avancé)'!$J102),0)+1):INDEX($C763:$BJ763,,(COLUMN(AZ776)-COLUMN($C776)+1)-'Charges variables (avancé)'!$J102)),0)</f>
        <v>0</v>
      </c>
      <c r="BA776" s="368">
        <f>IF(AND(ROUND(('Charges variables-Calculs auto'!BA$139-CONFIG!$D$7)/31,0)&gt;=ROUND('Charges variables (avancé)'!$J102,0),'Charges variables (avancé)'!$E102&lt;&gt;0),SUM(INDEX($C763:$BJ763,,IF((COLUMN(BA776)-COLUMN($C776)+1)&gt;('Charges variables (avancé)'!$I102+'Charges variables (avancé)'!$J102),(COLUMN(BA776)-COLUMN($C776)+1)-('Charges variables (avancé)'!$I102+'Charges variables (avancé)'!$J102),0)+1):INDEX($C763:$BJ763,,(COLUMN(BA776)-COLUMN($C776)+1)-'Charges variables (avancé)'!$J102)),0)</f>
        <v>0</v>
      </c>
      <c r="BB776" s="368">
        <f>IF(AND(ROUND(('Charges variables-Calculs auto'!BB$139-CONFIG!$D$7)/31,0)&gt;=ROUND('Charges variables (avancé)'!$J102,0),'Charges variables (avancé)'!$E102&lt;&gt;0),SUM(INDEX($C763:$BJ763,,IF((COLUMN(BB776)-COLUMN($C776)+1)&gt;('Charges variables (avancé)'!$I102+'Charges variables (avancé)'!$J102),(COLUMN(BB776)-COLUMN($C776)+1)-('Charges variables (avancé)'!$I102+'Charges variables (avancé)'!$J102),0)+1):INDEX($C763:$BJ763,,(COLUMN(BB776)-COLUMN($C776)+1)-'Charges variables (avancé)'!$J102)),0)</f>
        <v>0</v>
      </c>
      <c r="BC776" s="368">
        <f>IF(AND(ROUND(('Charges variables-Calculs auto'!BC$139-CONFIG!$D$7)/31,0)&gt;=ROUND('Charges variables (avancé)'!$J102,0),'Charges variables (avancé)'!$E102&lt;&gt;0),SUM(INDEX($C763:$BJ763,,IF((COLUMN(BC776)-COLUMN($C776)+1)&gt;('Charges variables (avancé)'!$I102+'Charges variables (avancé)'!$J102),(COLUMN(BC776)-COLUMN($C776)+1)-('Charges variables (avancé)'!$I102+'Charges variables (avancé)'!$J102),0)+1):INDEX($C763:$BJ763,,(COLUMN(BC776)-COLUMN($C776)+1)-'Charges variables (avancé)'!$J102)),0)</f>
        <v>0</v>
      </c>
      <c r="BD776" s="368">
        <f>IF(AND(ROUND(('Charges variables-Calculs auto'!BD$139-CONFIG!$D$7)/31,0)&gt;=ROUND('Charges variables (avancé)'!$J102,0),'Charges variables (avancé)'!$E102&lt;&gt;0),SUM(INDEX($C763:$BJ763,,IF((COLUMN(BD776)-COLUMN($C776)+1)&gt;('Charges variables (avancé)'!$I102+'Charges variables (avancé)'!$J102),(COLUMN(BD776)-COLUMN($C776)+1)-('Charges variables (avancé)'!$I102+'Charges variables (avancé)'!$J102),0)+1):INDEX($C763:$BJ763,,(COLUMN(BD776)-COLUMN($C776)+1)-'Charges variables (avancé)'!$J102)),0)</f>
        <v>0</v>
      </c>
      <c r="BE776" s="368">
        <f>IF(AND(ROUND(('Charges variables-Calculs auto'!BE$139-CONFIG!$D$7)/31,0)&gt;=ROUND('Charges variables (avancé)'!$J102,0),'Charges variables (avancé)'!$E102&lt;&gt;0),SUM(INDEX($C763:$BJ763,,IF((COLUMN(BE776)-COLUMN($C776)+1)&gt;('Charges variables (avancé)'!$I102+'Charges variables (avancé)'!$J102),(COLUMN(BE776)-COLUMN($C776)+1)-('Charges variables (avancé)'!$I102+'Charges variables (avancé)'!$J102),0)+1):INDEX($C763:$BJ763,,(COLUMN(BE776)-COLUMN($C776)+1)-'Charges variables (avancé)'!$J102)),0)</f>
        <v>0</v>
      </c>
      <c r="BF776" s="368">
        <f>IF(AND(ROUND(('Charges variables-Calculs auto'!BF$139-CONFIG!$D$7)/31,0)&gt;=ROUND('Charges variables (avancé)'!$J102,0),'Charges variables (avancé)'!$E102&lt;&gt;0),SUM(INDEX($C763:$BJ763,,IF((COLUMN(BF776)-COLUMN($C776)+1)&gt;('Charges variables (avancé)'!$I102+'Charges variables (avancé)'!$J102),(COLUMN(BF776)-COLUMN($C776)+1)-('Charges variables (avancé)'!$I102+'Charges variables (avancé)'!$J102),0)+1):INDEX($C763:$BJ763,,(COLUMN(BF776)-COLUMN($C776)+1)-'Charges variables (avancé)'!$J102)),0)</f>
        <v>0</v>
      </c>
      <c r="BG776" s="368">
        <f>IF(AND(ROUND(('Charges variables-Calculs auto'!BG$139-CONFIG!$D$7)/31,0)&gt;=ROUND('Charges variables (avancé)'!$J102,0),'Charges variables (avancé)'!$E102&lt;&gt;0),SUM(INDEX($C763:$BJ763,,IF((COLUMN(BG776)-COLUMN($C776)+1)&gt;('Charges variables (avancé)'!$I102+'Charges variables (avancé)'!$J102),(COLUMN(BG776)-COLUMN($C776)+1)-('Charges variables (avancé)'!$I102+'Charges variables (avancé)'!$J102),0)+1):INDEX($C763:$BJ763,,(COLUMN(BG776)-COLUMN($C776)+1)-'Charges variables (avancé)'!$J102)),0)</f>
        <v>0</v>
      </c>
      <c r="BH776" s="368">
        <f>IF(AND(ROUND(('Charges variables-Calculs auto'!BH$139-CONFIG!$D$7)/31,0)&gt;=ROUND('Charges variables (avancé)'!$J102,0),'Charges variables (avancé)'!$E102&lt;&gt;0),SUM(INDEX($C763:$BJ763,,IF((COLUMN(BH776)-COLUMN($C776)+1)&gt;('Charges variables (avancé)'!$I102+'Charges variables (avancé)'!$J102),(COLUMN(BH776)-COLUMN($C776)+1)-('Charges variables (avancé)'!$I102+'Charges variables (avancé)'!$J102),0)+1):INDEX($C763:$BJ763,,(COLUMN(BH776)-COLUMN($C776)+1)-'Charges variables (avancé)'!$J102)),0)</f>
        <v>0</v>
      </c>
      <c r="BI776" s="368">
        <f>IF(AND(ROUND(('Charges variables-Calculs auto'!BI$139-CONFIG!$D$7)/31,0)&gt;=ROUND('Charges variables (avancé)'!$J102,0),'Charges variables (avancé)'!$E102&lt;&gt;0),SUM(INDEX($C763:$BJ763,,IF((COLUMN(BI776)-COLUMN($C776)+1)&gt;('Charges variables (avancé)'!$I102+'Charges variables (avancé)'!$J102),(COLUMN(BI776)-COLUMN($C776)+1)-('Charges variables (avancé)'!$I102+'Charges variables (avancé)'!$J102),0)+1):INDEX($C763:$BJ763,,(COLUMN(BI776)-COLUMN($C776)+1)-'Charges variables (avancé)'!$J102)),0)</f>
        <v>0</v>
      </c>
      <c r="BJ776" s="368">
        <f>IF(AND(ROUND(('Charges variables-Calculs auto'!BJ$139-CONFIG!$D$7)/31,0)&gt;=ROUND('Charges variables (avancé)'!$J102,0),'Charges variables (avancé)'!$E102&lt;&gt;0),SUM(INDEX($C763:$BJ763,,IF((COLUMN(BJ776)-COLUMN($C776)+1)&gt;('Charges variables (avancé)'!$I102+'Charges variables (avancé)'!$J102),(COLUMN(BJ776)-COLUMN($C776)+1)-('Charges variables (avancé)'!$I102+'Charges variables (avancé)'!$J102),0)+1):INDEX($C763:$BJ763,,(COLUMN(BJ776)-COLUMN($C776)+1)-'Charges variables (avancé)'!$J102)),0)</f>
        <v>0</v>
      </c>
    </row>
    <row r="777" spans="2:62" ht="15" customHeight="1">
      <c r="B777" s="366">
        <f>'Charges variables (avancé)'!C103</f>
        <v>0</v>
      </c>
      <c r="C777" s="368">
        <f>IF(AND(ROUND(('Charges variables-Calculs auto'!C$139-CONFIG!$D$7)/31,0)&gt;=ROUND('Charges variables (avancé)'!$J103,0),'Charges variables (avancé)'!$E103&lt;&gt;0),SUM(INDEX($C764:$BJ764,,IF((COLUMN(C777)-COLUMN($C777)+1)&gt;('Charges variables (avancé)'!$I103+'Charges variables (avancé)'!$J103),(COLUMN(C777)-COLUMN($C777)+1)-('Charges variables (avancé)'!$I103+'Charges variables (avancé)'!$J103),0)+1):INDEX($C764:$BJ764,,(COLUMN(C777)-COLUMN($C777)+1)-'Charges variables (avancé)'!$J103)),0)</f>
        <v>0</v>
      </c>
      <c r="D777" s="368">
        <f>IF(AND(ROUND(('Charges variables-Calculs auto'!D$139-CONFIG!$D$7)/31,0)&gt;=ROUND('Charges variables (avancé)'!$J103,0),'Charges variables (avancé)'!$E103&lt;&gt;0),SUM(INDEX($C764:$BJ764,,IF((COLUMN(D777)-COLUMN($C777)+1)&gt;('Charges variables (avancé)'!$I103+'Charges variables (avancé)'!$J103),(COLUMN(D777)-COLUMN($C777)+1)-('Charges variables (avancé)'!$I103+'Charges variables (avancé)'!$J103),0)+1):INDEX($C764:$BJ764,,(COLUMN(D777)-COLUMN($C777)+1)-'Charges variables (avancé)'!$J103)),0)</f>
        <v>0</v>
      </c>
      <c r="E777" s="368">
        <f>IF(AND(ROUND(('Charges variables-Calculs auto'!E$139-CONFIG!$D$7)/31,0)&gt;=ROUND('Charges variables (avancé)'!$J103,0),'Charges variables (avancé)'!$E103&lt;&gt;0),SUM(INDEX($C764:$BJ764,,IF((COLUMN(E777)-COLUMN($C777)+1)&gt;('Charges variables (avancé)'!$I103+'Charges variables (avancé)'!$J103),(COLUMN(E777)-COLUMN($C777)+1)-('Charges variables (avancé)'!$I103+'Charges variables (avancé)'!$J103),0)+1):INDEX($C764:$BJ764,,(COLUMN(E777)-COLUMN($C777)+1)-'Charges variables (avancé)'!$J103)),0)</f>
        <v>0</v>
      </c>
      <c r="F777" s="368">
        <f>IF(AND(ROUND(('Charges variables-Calculs auto'!F$139-CONFIG!$D$7)/31,0)&gt;=ROUND('Charges variables (avancé)'!$J103,0),'Charges variables (avancé)'!$E103&lt;&gt;0),SUM(INDEX($C764:$BJ764,,IF((COLUMN(F777)-COLUMN($C777)+1)&gt;('Charges variables (avancé)'!$I103+'Charges variables (avancé)'!$J103),(COLUMN(F777)-COLUMN($C777)+1)-('Charges variables (avancé)'!$I103+'Charges variables (avancé)'!$J103),0)+1):INDEX($C764:$BJ764,,(COLUMN(F777)-COLUMN($C777)+1)-'Charges variables (avancé)'!$J103)),0)</f>
        <v>0</v>
      </c>
      <c r="G777" s="368">
        <f>IF(AND(ROUND(('Charges variables-Calculs auto'!G$139-CONFIG!$D$7)/31,0)&gt;=ROUND('Charges variables (avancé)'!$J103,0),'Charges variables (avancé)'!$E103&lt;&gt;0),SUM(INDEX($C764:$BJ764,,IF((COLUMN(G777)-COLUMN($C777)+1)&gt;('Charges variables (avancé)'!$I103+'Charges variables (avancé)'!$J103),(COLUMN(G777)-COLUMN($C777)+1)-('Charges variables (avancé)'!$I103+'Charges variables (avancé)'!$J103),0)+1):INDEX($C764:$BJ764,,(COLUMN(G777)-COLUMN($C777)+1)-'Charges variables (avancé)'!$J103)),0)</f>
        <v>0</v>
      </c>
      <c r="H777" s="368">
        <f>IF(AND(ROUND(('Charges variables-Calculs auto'!H$139-CONFIG!$D$7)/31,0)&gt;=ROUND('Charges variables (avancé)'!$J103,0),'Charges variables (avancé)'!$E103&lt;&gt;0),SUM(INDEX($C764:$BJ764,,IF((COLUMN(H777)-COLUMN($C777)+1)&gt;('Charges variables (avancé)'!$I103+'Charges variables (avancé)'!$J103),(COLUMN(H777)-COLUMN($C777)+1)-('Charges variables (avancé)'!$I103+'Charges variables (avancé)'!$J103),0)+1):INDEX($C764:$BJ764,,(COLUMN(H777)-COLUMN($C777)+1)-'Charges variables (avancé)'!$J103)),0)</f>
        <v>0</v>
      </c>
      <c r="I777" s="368">
        <f>IF(AND(ROUND(('Charges variables-Calculs auto'!I$139-CONFIG!$D$7)/31,0)&gt;=ROUND('Charges variables (avancé)'!$J103,0),'Charges variables (avancé)'!$E103&lt;&gt;0),SUM(INDEX($C764:$BJ764,,IF((COLUMN(I777)-COLUMN($C777)+1)&gt;('Charges variables (avancé)'!$I103+'Charges variables (avancé)'!$J103),(COLUMN(I777)-COLUMN($C777)+1)-('Charges variables (avancé)'!$I103+'Charges variables (avancé)'!$J103),0)+1):INDEX($C764:$BJ764,,(COLUMN(I777)-COLUMN($C777)+1)-'Charges variables (avancé)'!$J103)),0)</f>
        <v>0</v>
      </c>
      <c r="J777" s="368">
        <f>IF(AND(ROUND(('Charges variables-Calculs auto'!J$139-CONFIG!$D$7)/31,0)&gt;=ROUND('Charges variables (avancé)'!$J103,0),'Charges variables (avancé)'!$E103&lt;&gt;0),SUM(INDEX($C764:$BJ764,,IF((COLUMN(J777)-COLUMN($C777)+1)&gt;('Charges variables (avancé)'!$I103+'Charges variables (avancé)'!$J103),(COLUMN(J777)-COLUMN($C777)+1)-('Charges variables (avancé)'!$I103+'Charges variables (avancé)'!$J103),0)+1):INDEX($C764:$BJ764,,(COLUMN(J777)-COLUMN($C777)+1)-'Charges variables (avancé)'!$J103)),0)</f>
        <v>0</v>
      </c>
      <c r="K777" s="368">
        <f>IF(AND(ROUND(('Charges variables-Calculs auto'!K$139-CONFIG!$D$7)/31,0)&gt;=ROUND('Charges variables (avancé)'!$J103,0),'Charges variables (avancé)'!$E103&lt;&gt;0),SUM(INDEX($C764:$BJ764,,IF((COLUMN(K777)-COLUMN($C777)+1)&gt;('Charges variables (avancé)'!$I103+'Charges variables (avancé)'!$J103),(COLUMN(K777)-COLUMN($C777)+1)-('Charges variables (avancé)'!$I103+'Charges variables (avancé)'!$J103),0)+1):INDEX($C764:$BJ764,,(COLUMN(K777)-COLUMN($C777)+1)-'Charges variables (avancé)'!$J103)),0)</f>
        <v>0</v>
      </c>
      <c r="L777" s="368">
        <f>IF(AND(ROUND(('Charges variables-Calculs auto'!L$139-CONFIG!$D$7)/31,0)&gt;=ROUND('Charges variables (avancé)'!$J103,0),'Charges variables (avancé)'!$E103&lt;&gt;0),SUM(INDEX($C764:$BJ764,,IF((COLUMN(L777)-COLUMN($C777)+1)&gt;('Charges variables (avancé)'!$I103+'Charges variables (avancé)'!$J103),(COLUMN(L777)-COLUMN($C777)+1)-('Charges variables (avancé)'!$I103+'Charges variables (avancé)'!$J103),0)+1):INDEX($C764:$BJ764,,(COLUMN(L777)-COLUMN($C777)+1)-'Charges variables (avancé)'!$J103)),0)</f>
        <v>0</v>
      </c>
      <c r="M777" s="368">
        <f>IF(AND(ROUND(('Charges variables-Calculs auto'!M$139-CONFIG!$D$7)/31,0)&gt;=ROUND('Charges variables (avancé)'!$J103,0),'Charges variables (avancé)'!$E103&lt;&gt;0),SUM(INDEX($C764:$BJ764,,IF((COLUMN(M777)-COLUMN($C777)+1)&gt;('Charges variables (avancé)'!$I103+'Charges variables (avancé)'!$J103),(COLUMN(M777)-COLUMN($C777)+1)-('Charges variables (avancé)'!$I103+'Charges variables (avancé)'!$J103),0)+1):INDEX($C764:$BJ764,,(COLUMN(M777)-COLUMN($C777)+1)-'Charges variables (avancé)'!$J103)),0)</f>
        <v>0</v>
      </c>
      <c r="N777" s="368">
        <f>IF(AND(ROUND(('Charges variables-Calculs auto'!N$139-CONFIG!$D$7)/31,0)&gt;=ROUND('Charges variables (avancé)'!$J103,0),'Charges variables (avancé)'!$E103&lt;&gt;0),SUM(INDEX($C764:$BJ764,,IF((COLUMN(N777)-COLUMN($C777)+1)&gt;('Charges variables (avancé)'!$I103+'Charges variables (avancé)'!$J103),(COLUMN(N777)-COLUMN($C777)+1)-('Charges variables (avancé)'!$I103+'Charges variables (avancé)'!$J103),0)+1):INDEX($C764:$BJ764,,(COLUMN(N777)-COLUMN($C777)+1)-'Charges variables (avancé)'!$J103)),0)</f>
        <v>0</v>
      </c>
      <c r="O777" s="368">
        <f>IF(AND(ROUND(('Charges variables-Calculs auto'!O$139-CONFIG!$D$7)/31,0)&gt;=ROUND('Charges variables (avancé)'!$J103,0),'Charges variables (avancé)'!$E103&lt;&gt;0),SUM(INDEX($C764:$BJ764,,IF((COLUMN(O777)-COLUMN($C777)+1)&gt;('Charges variables (avancé)'!$I103+'Charges variables (avancé)'!$J103),(COLUMN(O777)-COLUMN($C777)+1)-('Charges variables (avancé)'!$I103+'Charges variables (avancé)'!$J103),0)+1):INDEX($C764:$BJ764,,(COLUMN(O777)-COLUMN($C777)+1)-'Charges variables (avancé)'!$J103)),0)</f>
        <v>0</v>
      </c>
      <c r="P777" s="368">
        <f>IF(AND(ROUND(('Charges variables-Calculs auto'!P$139-CONFIG!$D$7)/31,0)&gt;=ROUND('Charges variables (avancé)'!$J103,0),'Charges variables (avancé)'!$E103&lt;&gt;0),SUM(INDEX($C764:$BJ764,,IF((COLUMN(P777)-COLUMN($C777)+1)&gt;('Charges variables (avancé)'!$I103+'Charges variables (avancé)'!$J103),(COLUMN(P777)-COLUMN($C777)+1)-('Charges variables (avancé)'!$I103+'Charges variables (avancé)'!$J103),0)+1):INDEX($C764:$BJ764,,(COLUMN(P777)-COLUMN($C777)+1)-'Charges variables (avancé)'!$J103)),0)</f>
        <v>0</v>
      </c>
      <c r="Q777" s="368">
        <f>IF(AND(ROUND(('Charges variables-Calculs auto'!Q$139-CONFIG!$D$7)/31,0)&gt;=ROUND('Charges variables (avancé)'!$J103,0),'Charges variables (avancé)'!$E103&lt;&gt;0),SUM(INDEX($C764:$BJ764,,IF((COLUMN(Q777)-COLUMN($C777)+1)&gt;('Charges variables (avancé)'!$I103+'Charges variables (avancé)'!$J103),(COLUMN(Q777)-COLUMN($C777)+1)-('Charges variables (avancé)'!$I103+'Charges variables (avancé)'!$J103),0)+1):INDEX($C764:$BJ764,,(COLUMN(Q777)-COLUMN($C777)+1)-'Charges variables (avancé)'!$J103)),0)</f>
        <v>0</v>
      </c>
      <c r="R777" s="368">
        <f>IF(AND(ROUND(('Charges variables-Calculs auto'!R$139-CONFIG!$D$7)/31,0)&gt;=ROUND('Charges variables (avancé)'!$J103,0),'Charges variables (avancé)'!$E103&lt;&gt;0),SUM(INDEX($C764:$BJ764,,IF((COLUMN(R777)-COLUMN($C777)+1)&gt;('Charges variables (avancé)'!$I103+'Charges variables (avancé)'!$J103),(COLUMN(R777)-COLUMN($C777)+1)-('Charges variables (avancé)'!$I103+'Charges variables (avancé)'!$J103),0)+1):INDEX($C764:$BJ764,,(COLUMN(R777)-COLUMN($C777)+1)-'Charges variables (avancé)'!$J103)),0)</f>
        <v>0</v>
      </c>
      <c r="S777" s="368">
        <f>IF(AND(ROUND(('Charges variables-Calculs auto'!S$139-CONFIG!$D$7)/31,0)&gt;=ROUND('Charges variables (avancé)'!$J103,0),'Charges variables (avancé)'!$E103&lt;&gt;0),SUM(INDEX($C764:$BJ764,,IF((COLUMN(S777)-COLUMN($C777)+1)&gt;('Charges variables (avancé)'!$I103+'Charges variables (avancé)'!$J103),(COLUMN(S777)-COLUMN($C777)+1)-('Charges variables (avancé)'!$I103+'Charges variables (avancé)'!$J103),0)+1):INDEX($C764:$BJ764,,(COLUMN(S777)-COLUMN($C777)+1)-'Charges variables (avancé)'!$J103)),0)</f>
        <v>0</v>
      </c>
      <c r="T777" s="368">
        <f>IF(AND(ROUND(('Charges variables-Calculs auto'!T$139-CONFIG!$D$7)/31,0)&gt;=ROUND('Charges variables (avancé)'!$J103,0),'Charges variables (avancé)'!$E103&lt;&gt;0),SUM(INDEX($C764:$BJ764,,IF((COLUMN(T777)-COLUMN($C777)+1)&gt;('Charges variables (avancé)'!$I103+'Charges variables (avancé)'!$J103),(COLUMN(T777)-COLUMN($C777)+1)-('Charges variables (avancé)'!$I103+'Charges variables (avancé)'!$J103),0)+1):INDEX($C764:$BJ764,,(COLUMN(T777)-COLUMN($C777)+1)-'Charges variables (avancé)'!$J103)),0)</f>
        <v>0</v>
      </c>
      <c r="U777" s="368">
        <f>IF(AND(ROUND(('Charges variables-Calculs auto'!U$139-CONFIG!$D$7)/31,0)&gt;=ROUND('Charges variables (avancé)'!$J103,0),'Charges variables (avancé)'!$E103&lt;&gt;0),SUM(INDEX($C764:$BJ764,,IF((COLUMN(U777)-COLUMN($C777)+1)&gt;('Charges variables (avancé)'!$I103+'Charges variables (avancé)'!$J103),(COLUMN(U777)-COLUMN($C777)+1)-('Charges variables (avancé)'!$I103+'Charges variables (avancé)'!$J103),0)+1):INDEX($C764:$BJ764,,(COLUMN(U777)-COLUMN($C777)+1)-'Charges variables (avancé)'!$J103)),0)</f>
        <v>0</v>
      </c>
      <c r="V777" s="368">
        <f>IF(AND(ROUND(('Charges variables-Calculs auto'!V$139-CONFIG!$D$7)/31,0)&gt;=ROUND('Charges variables (avancé)'!$J103,0),'Charges variables (avancé)'!$E103&lt;&gt;0),SUM(INDEX($C764:$BJ764,,IF((COLUMN(V777)-COLUMN($C777)+1)&gt;('Charges variables (avancé)'!$I103+'Charges variables (avancé)'!$J103),(COLUMN(V777)-COLUMN($C777)+1)-('Charges variables (avancé)'!$I103+'Charges variables (avancé)'!$J103),0)+1):INDEX($C764:$BJ764,,(COLUMN(V777)-COLUMN($C777)+1)-'Charges variables (avancé)'!$J103)),0)</f>
        <v>0</v>
      </c>
      <c r="W777" s="368">
        <f>IF(AND(ROUND(('Charges variables-Calculs auto'!W$139-CONFIG!$D$7)/31,0)&gt;=ROUND('Charges variables (avancé)'!$J103,0),'Charges variables (avancé)'!$E103&lt;&gt;0),SUM(INDEX($C764:$BJ764,,IF((COLUMN(W777)-COLUMN($C777)+1)&gt;('Charges variables (avancé)'!$I103+'Charges variables (avancé)'!$J103),(COLUMN(W777)-COLUMN($C777)+1)-('Charges variables (avancé)'!$I103+'Charges variables (avancé)'!$J103),0)+1):INDEX($C764:$BJ764,,(COLUMN(W777)-COLUMN($C777)+1)-'Charges variables (avancé)'!$J103)),0)</f>
        <v>0</v>
      </c>
      <c r="X777" s="368">
        <f>IF(AND(ROUND(('Charges variables-Calculs auto'!X$139-CONFIG!$D$7)/31,0)&gt;=ROUND('Charges variables (avancé)'!$J103,0),'Charges variables (avancé)'!$E103&lt;&gt;0),SUM(INDEX($C764:$BJ764,,IF((COLUMN(X777)-COLUMN($C777)+1)&gt;('Charges variables (avancé)'!$I103+'Charges variables (avancé)'!$J103),(COLUMN(X777)-COLUMN($C777)+1)-('Charges variables (avancé)'!$I103+'Charges variables (avancé)'!$J103),0)+1):INDEX($C764:$BJ764,,(COLUMN(X777)-COLUMN($C777)+1)-'Charges variables (avancé)'!$J103)),0)</f>
        <v>0</v>
      </c>
      <c r="Y777" s="368">
        <f>IF(AND(ROUND(('Charges variables-Calculs auto'!Y$139-CONFIG!$D$7)/31,0)&gt;=ROUND('Charges variables (avancé)'!$J103,0),'Charges variables (avancé)'!$E103&lt;&gt;0),SUM(INDEX($C764:$BJ764,,IF((COLUMN(Y777)-COLUMN($C777)+1)&gt;('Charges variables (avancé)'!$I103+'Charges variables (avancé)'!$J103),(COLUMN(Y777)-COLUMN($C777)+1)-('Charges variables (avancé)'!$I103+'Charges variables (avancé)'!$J103),0)+1):INDEX($C764:$BJ764,,(COLUMN(Y777)-COLUMN($C777)+1)-'Charges variables (avancé)'!$J103)),0)</f>
        <v>0</v>
      </c>
      <c r="Z777" s="368">
        <f>IF(AND(ROUND(('Charges variables-Calculs auto'!Z$139-CONFIG!$D$7)/31,0)&gt;=ROUND('Charges variables (avancé)'!$J103,0),'Charges variables (avancé)'!$E103&lt;&gt;0),SUM(INDEX($C764:$BJ764,,IF((COLUMN(Z777)-COLUMN($C777)+1)&gt;('Charges variables (avancé)'!$I103+'Charges variables (avancé)'!$J103),(COLUMN(Z777)-COLUMN($C777)+1)-('Charges variables (avancé)'!$I103+'Charges variables (avancé)'!$J103),0)+1):INDEX($C764:$BJ764,,(COLUMN(Z777)-COLUMN($C777)+1)-'Charges variables (avancé)'!$J103)),0)</f>
        <v>0</v>
      </c>
      <c r="AA777" s="368">
        <f>IF(AND(ROUND(('Charges variables-Calculs auto'!AA$139-CONFIG!$D$7)/31,0)&gt;=ROUND('Charges variables (avancé)'!$J103,0),'Charges variables (avancé)'!$E103&lt;&gt;0),SUM(INDEX($C764:$BJ764,,IF((COLUMN(AA777)-COLUMN($C777)+1)&gt;('Charges variables (avancé)'!$I103+'Charges variables (avancé)'!$J103),(COLUMN(AA777)-COLUMN($C777)+1)-('Charges variables (avancé)'!$I103+'Charges variables (avancé)'!$J103),0)+1):INDEX($C764:$BJ764,,(COLUMN(AA777)-COLUMN($C777)+1)-'Charges variables (avancé)'!$J103)),0)</f>
        <v>0</v>
      </c>
      <c r="AB777" s="368">
        <f>IF(AND(ROUND(('Charges variables-Calculs auto'!AB$139-CONFIG!$D$7)/31,0)&gt;=ROUND('Charges variables (avancé)'!$J103,0),'Charges variables (avancé)'!$E103&lt;&gt;0),SUM(INDEX($C764:$BJ764,,IF((COLUMN(AB777)-COLUMN($C777)+1)&gt;('Charges variables (avancé)'!$I103+'Charges variables (avancé)'!$J103),(COLUMN(AB777)-COLUMN($C777)+1)-('Charges variables (avancé)'!$I103+'Charges variables (avancé)'!$J103),0)+1):INDEX($C764:$BJ764,,(COLUMN(AB777)-COLUMN($C777)+1)-'Charges variables (avancé)'!$J103)),0)</f>
        <v>0</v>
      </c>
      <c r="AC777" s="368">
        <f>IF(AND(ROUND(('Charges variables-Calculs auto'!AC$139-CONFIG!$D$7)/31,0)&gt;=ROUND('Charges variables (avancé)'!$J103,0),'Charges variables (avancé)'!$E103&lt;&gt;0),SUM(INDEX($C764:$BJ764,,IF((COLUMN(AC777)-COLUMN($C777)+1)&gt;('Charges variables (avancé)'!$I103+'Charges variables (avancé)'!$J103),(COLUMN(AC777)-COLUMN($C777)+1)-('Charges variables (avancé)'!$I103+'Charges variables (avancé)'!$J103),0)+1):INDEX($C764:$BJ764,,(COLUMN(AC777)-COLUMN($C777)+1)-'Charges variables (avancé)'!$J103)),0)</f>
        <v>0</v>
      </c>
      <c r="AD777" s="368">
        <f>IF(AND(ROUND(('Charges variables-Calculs auto'!AD$139-CONFIG!$D$7)/31,0)&gt;=ROUND('Charges variables (avancé)'!$J103,0),'Charges variables (avancé)'!$E103&lt;&gt;0),SUM(INDEX($C764:$BJ764,,IF((COLUMN(AD777)-COLUMN($C777)+1)&gt;('Charges variables (avancé)'!$I103+'Charges variables (avancé)'!$J103),(COLUMN(AD777)-COLUMN($C777)+1)-('Charges variables (avancé)'!$I103+'Charges variables (avancé)'!$J103),0)+1):INDEX($C764:$BJ764,,(COLUMN(AD777)-COLUMN($C777)+1)-'Charges variables (avancé)'!$J103)),0)</f>
        <v>0</v>
      </c>
      <c r="AE777" s="368">
        <f>IF(AND(ROUND(('Charges variables-Calculs auto'!AE$139-CONFIG!$D$7)/31,0)&gt;=ROUND('Charges variables (avancé)'!$J103,0),'Charges variables (avancé)'!$E103&lt;&gt;0),SUM(INDEX($C764:$BJ764,,IF((COLUMN(AE777)-COLUMN($C777)+1)&gt;('Charges variables (avancé)'!$I103+'Charges variables (avancé)'!$J103),(COLUMN(AE777)-COLUMN($C777)+1)-('Charges variables (avancé)'!$I103+'Charges variables (avancé)'!$J103),0)+1):INDEX($C764:$BJ764,,(COLUMN(AE777)-COLUMN($C777)+1)-'Charges variables (avancé)'!$J103)),0)</f>
        <v>0</v>
      </c>
      <c r="AF777" s="368">
        <f>IF(AND(ROUND(('Charges variables-Calculs auto'!AF$139-CONFIG!$D$7)/31,0)&gt;=ROUND('Charges variables (avancé)'!$J103,0),'Charges variables (avancé)'!$E103&lt;&gt;0),SUM(INDEX($C764:$BJ764,,IF((COLUMN(AF777)-COLUMN($C777)+1)&gt;('Charges variables (avancé)'!$I103+'Charges variables (avancé)'!$J103),(COLUMN(AF777)-COLUMN($C777)+1)-('Charges variables (avancé)'!$I103+'Charges variables (avancé)'!$J103),0)+1):INDEX($C764:$BJ764,,(COLUMN(AF777)-COLUMN($C777)+1)-'Charges variables (avancé)'!$J103)),0)</f>
        <v>0</v>
      </c>
      <c r="AG777" s="368">
        <f>IF(AND(ROUND(('Charges variables-Calculs auto'!AG$139-CONFIG!$D$7)/31,0)&gt;=ROUND('Charges variables (avancé)'!$J103,0),'Charges variables (avancé)'!$E103&lt;&gt;0),SUM(INDEX($C764:$BJ764,,IF((COLUMN(AG777)-COLUMN($C777)+1)&gt;('Charges variables (avancé)'!$I103+'Charges variables (avancé)'!$J103),(COLUMN(AG777)-COLUMN($C777)+1)-('Charges variables (avancé)'!$I103+'Charges variables (avancé)'!$J103),0)+1):INDEX($C764:$BJ764,,(COLUMN(AG777)-COLUMN($C777)+1)-'Charges variables (avancé)'!$J103)),0)</f>
        <v>0</v>
      </c>
      <c r="AH777" s="368">
        <f>IF(AND(ROUND(('Charges variables-Calculs auto'!AH$139-CONFIG!$D$7)/31,0)&gt;=ROUND('Charges variables (avancé)'!$J103,0),'Charges variables (avancé)'!$E103&lt;&gt;0),SUM(INDEX($C764:$BJ764,,IF((COLUMN(AH777)-COLUMN($C777)+1)&gt;('Charges variables (avancé)'!$I103+'Charges variables (avancé)'!$J103),(COLUMN(AH777)-COLUMN($C777)+1)-('Charges variables (avancé)'!$I103+'Charges variables (avancé)'!$J103),0)+1):INDEX($C764:$BJ764,,(COLUMN(AH777)-COLUMN($C777)+1)-'Charges variables (avancé)'!$J103)),0)</f>
        <v>0</v>
      </c>
      <c r="AI777" s="368">
        <f>IF(AND(ROUND(('Charges variables-Calculs auto'!AI$139-CONFIG!$D$7)/31,0)&gt;=ROUND('Charges variables (avancé)'!$J103,0),'Charges variables (avancé)'!$E103&lt;&gt;0),SUM(INDEX($C764:$BJ764,,IF((COLUMN(AI777)-COLUMN($C777)+1)&gt;('Charges variables (avancé)'!$I103+'Charges variables (avancé)'!$J103),(COLUMN(AI777)-COLUMN($C777)+1)-('Charges variables (avancé)'!$I103+'Charges variables (avancé)'!$J103),0)+1):INDEX($C764:$BJ764,,(COLUMN(AI777)-COLUMN($C777)+1)-'Charges variables (avancé)'!$J103)),0)</f>
        <v>0</v>
      </c>
      <c r="AJ777" s="368">
        <f>IF(AND(ROUND(('Charges variables-Calculs auto'!AJ$139-CONFIG!$D$7)/31,0)&gt;=ROUND('Charges variables (avancé)'!$J103,0),'Charges variables (avancé)'!$E103&lt;&gt;0),SUM(INDEX($C764:$BJ764,,IF((COLUMN(AJ777)-COLUMN($C777)+1)&gt;('Charges variables (avancé)'!$I103+'Charges variables (avancé)'!$J103),(COLUMN(AJ777)-COLUMN($C777)+1)-('Charges variables (avancé)'!$I103+'Charges variables (avancé)'!$J103),0)+1):INDEX($C764:$BJ764,,(COLUMN(AJ777)-COLUMN($C777)+1)-'Charges variables (avancé)'!$J103)),0)</f>
        <v>0</v>
      </c>
      <c r="AK777" s="368">
        <f>IF(AND(ROUND(('Charges variables-Calculs auto'!AK$139-CONFIG!$D$7)/31,0)&gt;=ROUND('Charges variables (avancé)'!$J103,0),'Charges variables (avancé)'!$E103&lt;&gt;0),SUM(INDEX($C764:$BJ764,,IF((COLUMN(AK777)-COLUMN($C777)+1)&gt;('Charges variables (avancé)'!$I103+'Charges variables (avancé)'!$J103),(COLUMN(AK777)-COLUMN($C777)+1)-('Charges variables (avancé)'!$I103+'Charges variables (avancé)'!$J103),0)+1):INDEX($C764:$BJ764,,(COLUMN(AK777)-COLUMN($C777)+1)-'Charges variables (avancé)'!$J103)),0)</f>
        <v>0</v>
      </c>
      <c r="AL777" s="368">
        <f>IF(AND(ROUND(('Charges variables-Calculs auto'!AL$139-CONFIG!$D$7)/31,0)&gt;=ROUND('Charges variables (avancé)'!$J103,0),'Charges variables (avancé)'!$E103&lt;&gt;0),SUM(INDEX($C764:$BJ764,,IF((COLUMN(AL777)-COLUMN($C777)+1)&gt;('Charges variables (avancé)'!$I103+'Charges variables (avancé)'!$J103),(COLUMN(AL777)-COLUMN($C777)+1)-('Charges variables (avancé)'!$I103+'Charges variables (avancé)'!$J103),0)+1):INDEX($C764:$BJ764,,(COLUMN(AL777)-COLUMN($C777)+1)-'Charges variables (avancé)'!$J103)),0)</f>
        <v>0</v>
      </c>
      <c r="AM777" s="368">
        <f>IF(AND(ROUND(('Charges variables-Calculs auto'!AM$139-CONFIG!$D$7)/31,0)&gt;=ROUND('Charges variables (avancé)'!$J103,0),'Charges variables (avancé)'!$E103&lt;&gt;0),SUM(INDEX($C764:$BJ764,,IF((COLUMN(AM777)-COLUMN($C777)+1)&gt;('Charges variables (avancé)'!$I103+'Charges variables (avancé)'!$J103),(COLUMN(AM777)-COLUMN($C777)+1)-('Charges variables (avancé)'!$I103+'Charges variables (avancé)'!$J103),0)+1):INDEX($C764:$BJ764,,(COLUMN(AM777)-COLUMN($C777)+1)-'Charges variables (avancé)'!$J103)),0)</f>
        <v>0</v>
      </c>
      <c r="AN777" s="368">
        <f>IF(AND(ROUND(('Charges variables-Calculs auto'!AN$139-CONFIG!$D$7)/31,0)&gt;=ROUND('Charges variables (avancé)'!$J103,0),'Charges variables (avancé)'!$E103&lt;&gt;0),SUM(INDEX($C764:$BJ764,,IF((COLUMN(AN777)-COLUMN($C777)+1)&gt;('Charges variables (avancé)'!$I103+'Charges variables (avancé)'!$J103),(COLUMN(AN777)-COLUMN($C777)+1)-('Charges variables (avancé)'!$I103+'Charges variables (avancé)'!$J103),0)+1):INDEX($C764:$BJ764,,(COLUMN(AN777)-COLUMN($C777)+1)-'Charges variables (avancé)'!$J103)),0)</f>
        <v>0</v>
      </c>
      <c r="AO777" s="368">
        <f>IF(AND(ROUND(('Charges variables-Calculs auto'!AO$139-CONFIG!$D$7)/31,0)&gt;=ROUND('Charges variables (avancé)'!$J103,0),'Charges variables (avancé)'!$E103&lt;&gt;0),SUM(INDEX($C764:$BJ764,,IF((COLUMN(AO777)-COLUMN($C777)+1)&gt;('Charges variables (avancé)'!$I103+'Charges variables (avancé)'!$J103),(COLUMN(AO777)-COLUMN($C777)+1)-('Charges variables (avancé)'!$I103+'Charges variables (avancé)'!$J103),0)+1):INDEX($C764:$BJ764,,(COLUMN(AO777)-COLUMN($C777)+1)-'Charges variables (avancé)'!$J103)),0)</f>
        <v>0</v>
      </c>
      <c r="AP777" s="368">
        <f>IF(AND(ROUND(('Charges variables-Calculs auto'!AP$139-CONFIG!$D$7)/31,0)&gt;=ROUND('Charges variables (avancé)'!$J103,0),'Charges variables (avancé)'!$E103&lt;&gt;0),SUM(INDEX($C764:$BJ764,,IF((COLUMN(AP777)-COLUMN($C777)+1)&gt;('Charges variables (avancé)'!$I103+'Charges variables (avancé)'!$J103),(COLUMN(AP777)-COLUMN($C777)+1)-('Charges variables (avancé)'!$I103+'Charges variables (avancé)'!$J103),0)+1):INDEX($C764:$BJ764,,(COLUMN(AP777)-COLUMN($C777)+1)-'Charges variables (avancé)'!$J103)),0)</f>
        <v>0</v>
      </c>
      <c r="AQ777" s="368">
        <f>IF(AND(ROUND(('Charges variables-Calculs auto'!AQ$139-CONFIG!$D$7)/31,0)&gt;=ROUND('Charges variables (avancé)'!$J103,0),'Charges variables (avancé)'!$E103&lt;&gt;0),SUM(INDEX($C764:$BJ764,,IF((COLUMN(AQ777)-COLUMN($C777)+1)&gt;('Charges variables (avancé)'!$I103+'Charges variables (avancé)'!$J103),(COLUMN(AQ777)-COLUMN($C777)+1)-('Charges variables (avancé)'!$I103+'Charges variables (avancé)'!$J103),0)+1):INDEX($C764:$BJ764,,(COLUMN(AQ777)-COLUMN($C777)+1)-'Charges variables (avancé)'!$J103)),0)</f>
        <v>0</v>
      </c>
      <c r="AR777" s="368">
        <f>IF(AND(ROUND(('Charges variables-Calculs auto'!AR$139-CONFIG!$D$7)/31,0)&gt;=ROUND('Charges variables (avancé)'!$J103,0),'Charges variables (avancé)'!$E103&lt;&gt;0),SUM(INDEX($C764:$BJ764,,IF((COLUMN(AR777)-COLUMN($C777)+1)&gt;('Charges variables (avancé)'!$I103+'Charges variables (avancé)'!$J103),(COLUMN(AR777)-COLUMN($C777)+1)-('Charges variables (avancé)'!$I103+'Charges variables (avancé)'!$J103),0)+1):INDEX($C764:$BJ764,,(COLUMN(AR777)-COLUMN($C777)+1)-'Charges variables (avancé)'!$J103)),0)</f>
        <v>0</v>
      </c>
      <c r="AS777" s="368">
        <f>IF(AND(ROUND(('Charges variables-Calculs auto'!AS$139-CONFIG!$D$7)/31,0)&gt;=ROUND('Charges variables (avancé)'!$J103,0),'Charges variables (avancé)'!$E103&lt;&gt;0),SUM(INDEX($C764:$BJ764,,IF((COLUMN(AS777)-COLUMN($C777)+1)&gt;('Charges variables (avancé)'!$I103+'Charges variables (avancé)'!$J103),(COLUMN(AS777)-COLUMN($C777)+1)-('Charges variables (avancé)'!$I103+'Charges variables (avancé)'!$J103),0)+1):INDEX($C764:$BJ764,,(COLUMN(AS777)-COLUMN($C777)+1)-'Charges variables (avancé)'!$J103)),0)</f>
        <v>0</v>
      </c>
      <c r="AT777" s="368">
        <f>IF(AND(ROUND(('Charges variables-Calculs auto'!AT$139-CONFIG!$D$7)/31,0)&gt;=ROUND('Charges variables (avancé)'!$J103,0),'Charges variables (avancé)'!$E103&lt;&gt;0),SUM(INDEX($C764:$BJ764,,IF((COLUMN(AT777)-COLUMN($C777)+1)&gt;('Charges variables (avancé)'!$I103+'Charges variables (avancé)'!$J103),(COLUMN(AT777)-COLUMN($C777)+1)-('Charges variables (avancé)'!$I103+'Charges variables (avancé)'!$J103),0)+1):INDEX($C764:$BJ764,,(COLUMN(AT777)-COLUMN($C777)+1)-'Charges variables (avancé)'!$J103)),0)</f>
        <v>0</v>
      </c>
      <c r="AU777" s="368">
        <f>IF(AND(ROUND(('Charges variables-Calculs auto'!AU$139-CONFIG!$D$7)/31,0)&gt;=ROUND('Charges variables (avancé)'!$J103,0),'Charges variables (avancé)'!$E103&lt;&gt;0),SUM(INDEX($C764:$BJ764,,IF((COLUMN(AU777)-COLUMN($C777)+1)&gt;('Charges variables (avancé)'!$I103+'Charges variables (avancé)'!$J103),(COLUMN(AU777)-COLUMN($C777)+1)-('Charges variables (avancé)'!$I103+'Charges variables (avancé)'!$J103),0)+1):INDEX($C764:$BJ764,,(COLUMN(AU777)-COLUMN($C777)+1)-'Charges variables (avancé)'!$J103)),0)</f>
        <v>0</v>
      </c>
      <c r="AV777" s="368">
        <f>IF(AND(ROUND(('Charges variables-Calculs auto'!AV$139-CONFIG!$D$7)/31,0)&gt;=ROUND('Charges variables (avancé)'!$J103,0),'Charges variables (avancé)'!$E103&lt;&gt;0),SUM(INDEX($C764:$BJ764,,IF((COLUMN(AV777)-COLUMN($C777)+1)&gt;('Charges variables (avancé)'!$I103+'Charges variables (avancé)'!$J103),(COLUMN(AV777)-COLUMN($C777)+1)-('Charges variables (avancé)'!$I103+'Charges variables (avancé)'!$J103),0)+1):INDEX($C764:$BJ764,,(COLUMN(AV777)-COLUMN($C777)+1)-'Charges variables (avancé)'!$J103)),0)</f>
        <v>0</v>
      </c>
      <c r="AW777" s="368">
        <f>IF(AND(ROUND(('Charges variables-Calculs auto'!AW$139-CONFIG!$D$7)/31,0)&gt;=ROUND('Charges variables (avancé)'!$J103,0),'Charges variables (avancé)'!$E103&lt;&gt;0),SUM(INDEX($C764:$BJ764,,IF((COLUMN(AW777)-COLUMN($C777)+1)&gt;('Charges variables (avancé)'!$I103+'Charges variables (avancé)'!$J103),(COLUMN(AW777)-COLUMN($C777)+1)-('Charges variables (avancé)'!$I103+'Charges variables (avancé)'!$J103),0)+1):INDEX($C764:$BJ764,,(COLUMN(AW777)-COLUMN($C777)+1)-'Charges variables (avancé)'!$J103)),0)</f>
        <v>0</v>
      </c>
      <c r="AX777" s="368">
        <f>IF(AND(ROUND(('Charges variables-Calculs auto'!AX$139-CONFIG!$D$7)/31,0)&gt;=ROUND('Charges variables (avancé)'!$J103,0),'Charges variables (avancé)'!$E103&lt;&gt;0),SUM(INDEX($C764:$BJ764,,IF((COLUMN(AX777)-COLUMN($C777)+1)&gt;('Charges variables (avancé)'!$I103+'Charges variables (avancé)'!$J103),(COLUMN(AX777)-COLUMN($C777)+1)-('Charges variables (avancé)'!$I103+'Charges variables (avancé)'!$J103),0)+1):INDEX($C764:$BJ764,,(COLUMN(AX777)-COLUMN($C777)+1)-'Charges variables (avancé)'!$J103)),0)</f>
        <v>0</v>
      </c>
      <c r="AY777" s="368">
        <f>IF(AND(ROUND(('Charges variables-Calculs auto'!AY$139-CONFIG!$D$7)/31,0)&gt;=ROUND('Charges variables (avancé)'!$J103,0),'Charges variables (avancé)'!$E103&lt;&gt;0),SUM(INDEX($C764:$BJ764,,IF((COLUMN(AY777)-COLUMN($C777)+1)&gt;('Charges variables (avancé)'!$I103+'Charges variables (avancé)'!$J103),(COLUMN(AY777)-COLUMN($C777)+1)-('Charges variables (avancé)'!$I103+'Charges variables (avancé)'!$J103),0)+1):INDEX($C764:$BJ764,,(COLUMN(AY777)-COLUMN($C777)+1)-'Charges variables (avancé)'!$J103)),0)</f>
        <v>0</v>
      </c>
      <c r="AZ777" s="368">
        <f>IF(AND(ROUND(('Charges variables-Calculs auto'!AZ$139-CONFIG!$D$7)/31,0)&gt;=ROUND('Charges variables (avancé)'!$J103,0),'Charges variables (avancé)'!$E103&lt;&gt;0),SUM(INDEX($C764:$BJ764,,IF((COLUMN(AZ777)-COLUMN($C777)+1)&gt;('Charges variables (avancé)'!$I103+'Charges variables (avancé)'!$J103),(COLUMN(AZ777)-COLUMN($C777)+1)-('Charges variables (avancé)'!$I103+'Charges variables (avancé)'!$J103),0)+1):INDEX($C764:$BJ764,,(COLUMN(AZ777)-COLUMN($C777)+1)-'Charges variables (avancé)'!$J103)),0)</f>
        <v>0</v>
      </c>
      <c r="BA777" s="368">
        <f>IF(AND(ROUND(('Charges variables-Calculs auto'!BA$139-CONFIG!$D$7)/31,0)&gt;=ROUND('Charges variables (avancé)'!$J103,0),'Charges variables (avancé)'!$E103&lt;&gt;0),SUM(INDEX($C764:$BJ764,,IF((COLUMN(BA777)-COLUMN($C777)+1)&gt;('Charges variables (avancé)'!$I103+'Charges variables (avancé)'!$J103),(COLUMN(BA777)-COLUMN($C777)+1)-('Charges variables (avancé)'!$I103+'Charges variables (avancé)'!$J103),0)+1):INDEX($C764:$BJ764,,(COLUMN(BA777)-COLUMN($C777)+1)-'Charges variables (avancé)'!$J103)),0)</f>
        <v>0</v>
      </c>
      <c r="BB777" s="368">
        <f>IF(AND(ROUND(('Charges variables-Calculs auto'!BB$139-CONFIG!$D$7)/31,0)&gt;=ROUND('Charges variables (avancé)'!$J103,0),'Charges variables (avancé)'!$E103&lt;&gt;0),SUM(INDEX($C764:$BJ764,,IF((COLUMN(BB777)-COLUMN($C777)+1)&gt;('Charges variables (avancé)'!$I103+'Charges variables (avancé)'!$J103),(COLUMN(BB777)-COLUMN($C777)+1)-('Charges variables (avancé)'!$I103+'Charges variables (avancé)'!$J103),0)+1):INDEX($C764:$BJ764,,(COLUMN(BB777)-COLUMN($C777)+1)-'Charges variables (avancé)'!$J103)),0)</f>
        <v>0</v>
      </c>
      <c r="BC777" s="368">
        <f>IF(AND(ROUND(('Charges variables-Calculs auto'!BC$139-CONFIG!$D$7)/31,0)&gt;=ROUND('Charges variables (avancé)'!$J103,0),'Charges variables (avancé)'!$E103&lt;&gt;0),SUM(INDEX($C764:$BJ764,,IF((COLUMN(BC777)-COLUMN($C777)+1)&gt;('Charges variables (avancé)'!$I103+'Charges variables (avancé)'!$J103),(COLUMN(BC777)-COLUMN($C777)+1)-('Charges variables (avancé)'!$I103+'Charges variables (avancé)'!$J103),0)+1):INDEX($C764:$BJ764,,(COLUMN(BC777)-COLUMN($C777)+1)-'Charges variables (avancé)'!$J103)),0)</f>
        <v>0</v>
      </c>
      <c r="BD777" s="368">
        <f>IF(AND(ROUND(('Charges variables-Calculs auto'!BD$139-CONFIG!$D$7)/31,0)&gt;=ROUND('Charges variables (avancé)'!$J103,0),'Charges variables (avancé)'!$E103&lt;&gt;0),SUM(INDEX($C764:$BJ764,,IF((COLUMN(BD777)-COLUMN($C777)+1)&gt;('Charges variables (avancé)'!$I103+'Charges variables (avancé)'!$J103),(COLUMN(BD777)-COLUMN($C777)+1)-('Charges variables (avancé)'!$I103+'Charges variables (avancé)'!$J103),0)+1):INDEX($C764:$BJ764,,(COLUMN(BD777)-COLUMN($C777)+1)-'Charges variables (avancé)'!$J103)),0)</f>
        <v>0</v>
      </c>
      <c r="BE777" s="368">
        <f>IF(AND(ROUND(('Charges variables-Calculs auto'!BE$139-CONFIG!$D$7)/31,0)&gt;=ROUND('Charges variables (avancé)'!$J103,0),'Charges variables (avancé)'!$E103&lt;&gt;0),SUM(INDEX($C764:$BJ764,,IF((COLUMN(BE777)-COLUMN($C777)+1)&gt;('Charges variables (avancé)'!$I103+'Charges variables (avancé)'!$J103),(COLUMN(BE777)-COLUMN($C777)+1)-('Charges variables (avancé)'!$I103+'Charges variables (avancé)'!$J103),0)+1):INDEX($C764:$BJ764,,(COLUMN(BE777)-COLUMN($C777)+1)-'Charges variables (avancé)'!$J103)),0)</f>
        <v>0</v>
      </c>
      <c r="BF777" s="368">
        <f>IF(AND(ROUND(('Charges variables-Calculs auto'!BF$139-CONFIG!$D$7)/31,0)&gt;=ROUND('Charges variables (avancé)'!$J103,0),'Charges variables (avancé)'!$E103&lt;&gt;0),SUM(INDEX($C764:$BJ764,,IF((COLUMN(BF777)-COLUMN($C777)+1)&gt;('Charges variables (avancé)'!$I103+'Charges variables (avancé)'!$J103),(COLUMN(BF777)-COLUMN($C777)+1)-('Charges variables (avancé)'!$I103+'Charges variables (avancé)'!$J103),0)+1):INDEX($C764:$BJ764,,(COLUMN(BF777)-COLUMN($C777)+1)-'Charges variables (avancé)'!$J103)),0)</f>
        <v>0</v>
      </c>
      <c r="BG777" s="368">
        <f>IF(AND(ROUND(('Charges variables-Calculs auto'!BG$139-CONFIG!$D$7)/31,0)&gt;=ROUND('Charges variables (avancé)'!$J103,0),'Charges variables (avancé)'!$E103&lt;&gt;0),SUM(INDEX($C764:$BJ764,,IF((COLUMN(BG777)-COLUMN($C777)+1)&gt;('Charges variables (avancé)'!$I103+'Charges variables (avancé)'!$J103),(COLUMN(BG777)-COLUMN($C777)+1)-('Charges variables (avancé)'!$I103+'Charges variables (avancé)'!$J103),0)+1):INDEX($C764:$BJ764,,(COLUMN(BG777)-COLUMN($C777)+1)-'Charges variables (avancé)'!$J103)),0)</f>
        <v>0</v>
      </c>
      <c r="BH777" s="368">
        <f>IF(AND(ROUND(('Charges variables-Calculs auto'!BH$139-CONFIG!$D$7)/31,0)&gt;=ROUND('Charges variables (avancé)'!$J103,0),'Charges variables (avancé)'!$E103&lt;&gt;0),SUM(INDEX($C764:$BJ764,,IF((COLUMN(BH777)-COLUMN($C777)+1)&gt;('Charges variables (avancé)'!$I103+'Charges variables (avancé)'!$J103),(COLUMN(BH777)-COLUMN($C777)+1)-('Charges variables (avancé)'!$I103+'Charges variables (avancé)'!$J103),0)+1):INDEX($C764:$BJ764,,(COLUMN(BH777)-COLUMN($C777)+1)-'Charges variables (avancé)'!$J103)),0)</f>
        <v>0</v>
      </c>
      <c r="BI777" s="368">
        <f>IF(AND(ROUND(('Charges variables-Calculs auto'!BI$139-CONFIG!$D$7)/31,0)&gt;=ROUND('Charges variables (avancé)'!$J103,0),'Charges variables (avancé)'!$E103&lt;&gt;0),SUM(INDEX($C764:$BJ764,,IF((COLUMN(BI777)-COLUMN($C777)+1)&gt;('Charges variables (avancé)'!$I103+'Charges variables (avancé)'!$J103),(COLUMN(BI777)-COLUMN($C777)+1)-('Charges variables (avancé)'!$I103+'Charges variables (avancé)'!$J103),0)+1):INDEX($C764:$BJ764,,(COLUMN(BI777)-COLUMN($C777)+1)-'Charges variables (avancé)'!$J103)),0)</f>
        <v>0</v>
      </c>
      <c r="BJ777" s="368">
        <f>IF(AND(ROUND(('Charges variables-Calculs auto'!BJ$139-CONFIG!$D$7)/31,0)&gt;=ROUND('Charges variables (avancé)'!$J103,0),'Charges variables (avancé)'!$E103&lt;&gt;0),SUM(INDEX($C764:$BJ764,,IF((COLUMN(BJ777)-COLUMN($C777)+1)&gt;('Charges variables (avancé)'!$I103+'Charges variables (avancé)'!$J103),(COLUMN(BJ777)-COLUMN($C777)+1)-('Charges variables (avancé)'!$I103+'Charges variables (avancé)'!$J103),0)+1):INDEX($C764:$BJ764,,(COLUMN(BJ777)-COLUMN($C777)+1)-'Charges variables (avancé)'!$J103)),0)</f>
        <v>0</v>
      </c>
    </row>
    <row r="778" spans="2:62" ht="15" customHeight="1"/>
    <row r="779" spans="2:62" ht="15" customHeight="1">
      <c r="B779" s="104" t="s">
        <v>63</v>
      </c>
      <c r="C779" s="11"/>
      <c r="D779" s="11"/>
      <c r="E779" s="11"/>
      <c r="F779" s="32"/>
    </row>
    <row r="780" spans="2:62" ht="15" customHeight="1"/>
    <row r="781" spans="2:62" ht="15" customHeight="1">
      <c r="B781" s="81"/>
      <c r="C781" s="475" t="s">
        <v>18</v>
      </c>
      <c r="D781" s="476"/>
      <c r="E781" s="476"/>
      <c r="F781" s="476"/>
      <c r="G781" s="476"/>
      <c r="H781" s="476"/>
      <c r="I781" s="476"/>
      <c r="J781" s="476"/>
      <c r="K781" s="476"/>
      <c r="L781" s="476"/>
      <c r="M781" s="476"/>
      <c r="N781" s="476"/>
      <c r="O781" s="473" t="s">
        <v>19</v>
      </c>
      <c r="P781" s="473"/>
      <c r="Q781" s="473"/>
      <c r="R781" s="473"/>
      <c r="S781" s="473"/>
      <c r="T781" s="473"/>
      <c r="U781" s="473"/>
      <c r="V781" s="473"/>
      <c r="W781" s="473"/>
      <c r="X781" s="473"/>
      <c r="Y781" s="473"/>
      <c r="Z781" s="473"/>
      <c r="AA781" s="475" t="s">
        <v>20</v>
      </c>
      <c r="AB781" s="476"/>
      <c r="AC781" s="476"/>
      <c r="AD781" s="476"/>
      <c r="AE781" s="476"/>
      <c r="AF781" s="476"/>
      <c r="AG781" s="476"/>
      <c r="AH781" s="476"/>
      <c r="AI781" s="476"/>
      <c r="AJ781" s="476"/>
      <c r="AK781" s="476"/>
      <c r="AL781" s="476"/>
      <c r="AM781" s="473" t="s">
        <v>32</v>
      </c>
      <c r="AN781" s="473"/>
      <c r="AO781" s="473"/>
      <c r="AP781" s="473"/>
      <c r="AQ781" s="473"/>
      <c r="AR781" s="473"/>
      <c r="AS781" s="473"/>
      <c r="AT781" s="473"/>
      <c r="AU781" s="473"/>
      <c r="AV781" s="473"/>
      <c r="AW781" s="473"/>
      <c r="AX781" s="473"/>
      <c r="AY781" s="473" t="s">
        <v>33</v>
      </c>
      <c r="AZ781" s="473"/>
      <c r="BA781" s="473"/>
      <c r="BB781" s="473"/>
      <c r="BC781" s="473"/>
      <c r="BD781" s="473"/>
      <c r="BE781" s="473"/>
      <c r="BF781" s="473"/>
      <c r="BG781" s="473"/>
      <c r="BH781" s="473"/>
      <c r="BI781" s="473"/>
      <c r="BJ781" s="473"/>
    </row>
    <row r="782" spans="2:62" ht="15" customHeight="1">
      <c r="B782" s="83" t="s">
        <v>36</v>
      </c>
      <c r="C782" s="18">
        <f>CONFIG!$D$7</f>
        <v>41640</v>
      </c>
      <c r="D782" s="18">
        <f>DATE(YEAR(C782),MONTH(C782)+1,DAY(C782))</f>
        <v>41671</v>
      </c>
      <c r="E782" s="18">
        <f t="shared" ref="E782:BJ782" si="450">DATE(YEAR(D782),MONTH(D782)+1,DAY(D782))</f>
        <v>41699</v>
      </c>
      <c r="F782" s="18">
        <f t="shared" si="450"/>
        <v>41730</v>
      </c>
      <c r="G782" s="18">
        <f t="shared" si="450"/>
        <v>41760</v>
      </c>
      <c r="H782" s="18">
        <f t="shared" si="450"/>
        <v>41791</v>
      </c>
      <c r="I782" s="18">
        <f t="shared" si="450"/>
        <v>41821</v>
      </c>
      <c r="J782" s="18">
        <f t="shared" si="450"/>
        <v>41852</v>
      </c>
      <c r="K782" s="18">
        <f t="shared" si="450"/>
        <v>41883</v>
      </c>
      <c r="L782" s="18">
        <f t="shared" si="450"/>
        <v>41913</v>
      </c>
      <c r="M782" s="18">
        <f t="shared" si="450"/>
        <v>41944</v>
      </c>
      <c r="N782" s="18">
        <f t="shared" si="450"/>
        <v>41974</v>
      </c>
      <c r="O782" s="18">
        <f t="shared" si="450"/>
        <v>42005</v>
      </c>
      <c r="P782" s="18">
        <f t="shared" si="450"/>
        <v>42036</v>
      </c>
      <c r="Q782" s="18">
        <f t="shared" si="450"/>
        <v>42064</v>
      </c>
      <c r="R782" s="18">
        <f t="shared" si="450"/>
        <v>42095</v>
      </c>
      <c r="S782" s="18">
        <f t="shared" si="450"/>
        <v>42125</v>
      </c>
      <c r="T782" s="18">
        <f t="shared" si="450"/>
        <v>42156</v>
      </c>
      <c r="U782" s="18">
        <f t="shared" si="450"/>
        <v>42186</v>
      </c>
      <c r="V782" s="18">
        <f t="shared" si="450"/>
        <v>42217</v>
      </c>
      <c r="W782" s="18">
        <f t="shared" si="450"/>
        <v>42248</v>
      </c>
      <c r="X782" s="18">
        <f t="shared" si="450"/>
        <v>42278</v>
      </c>
      <c r="Y782" s="18">
        <f t="shared" si="450"/>
        <v>42309</v>
      </c>
      <c r="Z782" s="18">
        <f t="shared" si="450"/>
        <v>42339</v>
      </c>
      <c r="AA782" s="18">
        <f t="shared" si="450"/>
        <v>42370</v>
      </c>
      <c r="AB782" s="18">
        <f t="shared" si="450"/>
        <v>42401</v>
      </c>
      <c r="AC782" s="18">
        <f t="shared" si="450"/>
        <v>42430</v>
      </c>
      <c r="AD782" s="18">
        <f t="shared" si="450"/>
        <v>42461</v>
      </c>
      <c r="AE782" s="18">
        <f t="shared" si="450"/>
        <v>42491</v>
      </c>
      <c r="AF782" s="18">
        <f t="shared" si="450"/>
        <v>42522</v>
      </c>
      <c r="AG782" s="18">
        <f t="shared" si="450"/>
        <v>42552</v>
      </c>
      <c r="AH782" s="18">
        <f t="shared" si="450"/>
        <v>42583</v>
      </c>
      <c r="AI782" s="18">
        <f t="shared" si="450"/>
        <v>42614</v>
      </c>
      <c r="AJ782" s="18">
        <f t="shared" si="450"/>
        <v>42644</v>
      </c>
      <c r="AK782" s="18">
        <f t="shared" si="450"/>
        <v>42675</v>
      </c>
      <c r="AL782" s="18">
        <f t="shared" si="450"/>
        <v>42705</v>
      </c>
      <c r="AM782" s="18">
        <f t="shared" si="450"/>
        <v>42736</v>
      </c>
      <c r="AN782" s="18">
        <f t="shared" si="450"/>
        <v>42767</v>
      </c>
      <c r="AO782" s="18">
        <f t="shared" si="450"/>
        <v>42795</v>
      </c>
      <c r="AP782" s="18">
        <f t="shared" si="450"/>
        <v>42826</v>
      </c>
      <c r="AQ782" s="18">
        <f t="shared" si="450"/>
        <v>42856</v>
      </c>
      <c r="AR782" s="18">
        <f t="shared" si="450"/>
        <v>42887</v>
      </c>
      <c r="AS782" s="18">
        <f t="shared" si="450"/>
        <v>42917</v>
      </c>
      <c r="AT782" s="18">
        <f t="shared" si="450"/>
        <v>42948</v>
      </c>
      <c r="AU782" s="18">
        <f t="shared" si="450"/>
        <v>42979</v>
      </c>
      <c r="AV782" s="18">
        <f t="shared" si="450"/>
        <v>43009</v>
      </c>
      <c r="AW782" s="18">
        <f t="shared" si="450"/>
        <v>43040</v>
      </c>
      <c r="AX782" s="18">
        <f t="shared" si="450"/>
        <v>43070</v>
      </c>
      <c r="AY782" s="18">
        <f t="shared" si="450"/>
        <v>43101</v>
      </c>
      <c r="AZ782" s="18">
        <f t="shared" si="450"/>
        <v>43132</v>
      </c>
      <c r="BA782" s="18">
        <f t="shared" si="450"/>
        <v>43160</v>
      </c>
      <c r="BB782" s="18">
        <f t="shared" si="450"/>
        <v>43191</v>
      </c>
      <c r="BC782" s="18">
        <f t="shared" si="450"/>
        <v>43221</v>
      </c>
      <c r="BD782" s="18">
        <f t="shared" si="450"/>
        <v>43252</v>
      </c>
      <c r="BE782" s="18">
        <f t="shared" si="450"/>
        <v>43282</v>
      </c>
      <c r="BF782" s="18">
        <f t="shared" si="450"/>
        <v>43313</v>
      </c>
      <c r="BG782" s="18">
        <f t="shared" si="450"/>
        <v>43344</v>
      </c>
      <c r="BH782" s="18">
        <f t="shared" si="450"/>
        <v>43374</v>
      </c>
      <c r="BI782" s="18">
        <f t="shared" si="450"/>
        <v>43405</v>
      </c>
      <c r="BJ782" s="18">
        <f t="shared" si="450"/>
        <v>43435</v>
      </c>
    </row>
    <row r="783" spans="2:62" ht="15" customHeight="1">
      <c r="B783" s="366">
        <f>'Charges variables (avancé)'!$C$96</f>
        <v>0</v>
      </c>
      <c r="C783" s="341">
        <f>(('Charges variables (avancé)'!$L96*C757)+IF(ROUND(('Charges variables-Calculs auto'!C$152-CONFIG!$D$7)/31,0)&gt;=('Charges variables (avancé)'!$J96+'Charges variables (avancé)'!$K96),INDEX($C757:$BJ757,,COLUMN('Charges variables-Calculs auto'!C$152)-COLUMN('Charges variables-Calculs auto'!$C$152)+1-('Charges variables (avancé)'!$J96+'Charges variables (avancé)'!$K96)),0)*(1-'Charges variables (avancé)'!$L96))*'Charges variables (avancé)'!$D96</f>
        <v>0</v>
      </c>
      <c r="D783" s="341">
        <f>(('Charges variables (avancé)'!$L96*D757)+IF(ROUND(('Charges variables-Calculs auto'!D$152-CONFIG!$D$7)/31,0)&gt;=('Charges variables (avancé)'!$J96+'Charges variables (avancé)'!$K96),INDEX($C757:$BJ757,,COLUMN('Charges variables-Calculs auto'!D$152)-COLUMN('Charges variables-Calculs auto'!$C$152)+1-('Charges variables (avancé)'!$J96+'Charges variables (avancé)'!$K96)),0)*(1-'Charges variables (avancé)'!$L96))*'Charges variables (avancé)'!$D96</f>
        <v>0</v>
      </c>
      <c r="E783" s="341">
        <f>(('Charges variables (avancé)'!$L96*E757)+IF(ROUND(('Charges variables-Calculs auto'!E$152-CONFIG!$D$7)/31,0)&gt;=('Charges variables (avancé)'!$J96+'Charges variables (avancé)'!$K96),INDEX($C757:$BJ757,,COLUMN('Charges variables-Calculs auto'!E$152)-COLUMN('Charges variables-Calculs auto'!$C$152)+1-('Charges variables (avancé)'!$J96+'Charges variables (avancé)'!$K96)),0)*(1-'Charges variables (avancé)'!$L96))*'Charges variables (avancé)'!$D96</f>
        <v>0</v>
      </c>
      <c r="F783" s="341">
        <f>(('Charges variables (avancé)'!$L96*F757)+IF(ROUND(('Charges variables-Calculs auto'!F$152-CONFIG!$D$7)/31,0)&gt;=('Charges variables (avancé)'!$J96+'Charges variables (avancé)'!$K96),INDEX($C757:$BJ757,,COLUMN('Charges variables-Calculs auto'!F$152)-COLUMN('Charges variables-Calculs auto'!$C$152)+1-('Charges variables (avancé)'!$J96+'Charges variables (avancé)'!$K96)),0)*(1-'Charges variables (avancé)'!$L96))*'Charges variables (avancé)'!$D96</f>
        <v>0</v>
      </c>
      <c r="G783" s="341">
        <f>(('Charges variables (avancé)'!$L96*G757)+IF(ROUND(('Charges variables-Calculs auto'!G$152-CONFIG!$D$7)/31,0)&gt;=('Charges variables (avancé)'!$J96+'Charges variables (avancé)'!$K96),INDEX($C757:$BJ757,,COLUMN('Charges variables-Calculs auto'!G$152)-COLUMN('Charges variables-Calculs auto'!$C$152)+1-('Charges variables (avancé)'!$J96+'Charges variables (avancé)'!$K96)),0)*(1-'Charges variables (avancé)'!$L96))*'Charges variables (avancé)'!$D96</f>
        <v>0</v>
      </c>
      <c r="H783" s="341">
        <f>(('Charges variables (avancé)'!$L96*H757)+IF(ROUND(('Charges variables-Calculs auto'!H$152-CONFIG!$D$7)/31,0)&gt;=('Charges variables (avancé)'!$J96+'Charges variables (avancé)'!$K96),INDEX($C757:$BJ757,,COLUMN('Charges variables-Calculs auto'!H$152)-COLUMN('Charges variables-Calculs auto'!$C$152)+1-('Charges variables (avancé)'!$J96+'Charges variables (avancé)'!$K96)),0)*(1-'Charges variables (avancé)'!$L96))*'Charges variables (avancé)'!$D96</f>
        <v>0</v>
      </c>
      <c r="I783" s="341">
        <f>(('Charges variables (avancé)'!$L96*I757)+IF(ROUND(('Charges variables-Calculs auto'!I$152-CONFIG!$D$7)/31,0)&gt;=('Charges variables (avancé)'!$J96+'Charges variables (avancé)'!$K96),INDEX($C757:$BJ757,,COLUMN('Charges variables-Calculs auto'!I$152)-COLUMN('Charges variables-Calculs auto'!$C$152)+1-('Charges variables (avancé)'!$J96+'Charges variables (avancé)'!$K96)),0)*(1-'Charges variables (avancé)'!$L96))*'Charges variables (avancé)'!$D96</f>
        <v>0</v>
      </c>
      <c r="J783" s="341">
        <f>(('Charges variables (avancé)'!$L96*J757)+IF(ROUND(('Charges variables-Calculs auto'!J$152-CONFIG!$D$7)/31,0)&gt;=('Charges variables (avancé)'!$J96+'Charges variables (avancé)'!$K96),INDEX($C757:$BJ757,,COLUMN('Charges variables-Calculs auto'!J$152)-COLUMN('Charges variables-Calculs auto'!$C$152)+1-('Charges variables (avancé)'!$J96+'Charges variables (avancé)'!$K96)),0)*(1-'Charges variables (avancé)'!$L96))*'Charges variables (avancé)'!$D96</f>
        <v>0</v>
      </c>
      <c r="K783" s="341">
        <f>(('Charges variables (avancé)'!$L96*K757)+IF(ROUND(('Charges variables-Calculs auto'!K$152-CONFIG!$D$7)/31,0)&gt;=('Charges variables (avancé)'!$J96+'Charges variables (avancé)'!$K96),INDEX($C757:$BJ757,,COLUMN('Charges variables-Calculs auto'!K$152)-COLUMN('Charges variables-Calculs auto'!$C$152)+1-('Charges variables (avancé)'!$J96+'Charges variables (avancé)'!$K96)),0)*(1-'Charges variables (avancé)'!$L96))*'Charges variables (avancé)'!$D96</f>
        <v>0</v>
      </c>
      <c r="L783" s="341">
        <f>(('Charges variables (avancé)'!$L96*L757)+IF(ROUND(('Charges variables-Calculs auto'!L$152-CONFIG!$D$7)/31,0)&gt;=('Charges variables (avancé)'!$J96+'Charges variables (avancé)'!$K96),INDEX($C757:$BJ757,,COLUMN('Charges variables-Calculs auto'!L$152)-COLUMN('Charges variables-Calculs auto'!$C$152)+1-('Charges variables (avancé)'!$J96+'Charges variables (avancé)'!$K96)),0)*(1-'Charges variables (avancé)'!$L96))*'Charges variables (avancé)'!$D96</f>
        <v>0</v>
      </c>
      <c r="M783" s="341">
        <f>(('Charges variables (avancé)'!$L96*M757)+IF(ROUND(('Charges variables-Calculs auto'!M$152-CONFIG!$D$7)/31,0)&gt;=('Charges variables (avancé)'!$J96+'Charges variables (avancé)'!$K96),INDEX($C757:$BJ757,,COLUMN('Charges variables-Calculs auto'!M$152)-COLUMN('Charges variables-Calculs auto'!$C$152)+1-('Charges variables (avancé)'!$J96+'Charges variables (avancé)'!$K96)),0)*(1-'Charges variables (avancé)'!$L96))*'Charges variables (avancé)'!$D96</f>
        <v>0</v>
      </c>
      <c r="N783" s="341">
        <f>(('Charges variables (avancé)'!$L96*N757)+IF(ROUND(('Charges variables-Calculs auto'!N$152-CONFIG!$D$7)/31,0)&gt;=('Charges variables (avancé)'!$J96+'Charges variables (avancé)'!$K96),INDEX($C757:$BJ757,,COLUMN('Charges variables-Calculs auto'!N$152)-COLUMN('Charges variables-Calculs auto'!$C$152)+1-('Charges variables (avancé)'!$J96+'Charges variables (avancé)'!$K96)),0)*(1-'Charges variables (avancé)'!$L96))*'Charges variables (avancé)'!$D96</f>
        <v>0</v>
      </c>
      <c r="O783" s="341">
        <f>(('Charges variables (avancé)'!$L96*O757)+IF(ROUND(('Charges variables-Calculs auto'!O$152-CONFIG!$D$7)/31,0)&gt;=('Charges variables (avancé)'!$J96+'Charges variables (avancé)'!$K96),INDEX($C757:$BJ757,,COLUMN('Charges variables-Calculs auto'!O$152)-COLUMN('Charges variables-Calculs auto'!$C$152)+1-('Charges variables (avancé)'!$J96+'Charges variables (avancé)'!$K96)),0)*(1-'Charges variables (avancé)'!$L96))*'Charges variables (avancé)'!$X96</f>
        <v>0</v>
      </c>
      <c r="P783" s="341">
        <f>(('Charges variables (avancé)'!$L96*P757)+IF(ROUND(('Charges variables-Calculs auto'!P$152-CONFIG!$D$7)/31,0)&gt;=('Charges variables (avancé)'!$J96+'Charges variables (avancé)'!$K96),INDEX($C757:$BJ757,,COLUMN('Charges variables-Calculs auto'!P$152)-COLUMN('Charges variables-Calculs auto'!$C$152)+1-('Charges variables (avancé)'!$J96+'Charges variables (avancé)'!$K96)),0)*(1-'Charges variables (avancé)'!$L96))*'Charges variables (avancé)'!$X96</f>
        <v>0</v>
      </c>
      <c r="Q783" s="341">
        <f>(('Charges variables (avancé)'!$L96*Q757)+IF(ROUND(('Charges variables-Calculs auto'!Q$152-CONFIG!$D$7)/31,0)&gt;=('Charges variables (avancé)'!$J96+'Charges variables (avancé)'!$K96),INDEX($C757:$BJ757,,COLUMN('Charges variables-Calculs auto'!Q$152)-COLUMN('Charges variables-Calculs auto'!$C$152)+1-('Charges variables (avancé)'!$J96+'Charges variables (avancé)'!$K96)),0)*(1-'Charges variables (avancé)'!$L96))*'Charges variables (avancé)'!$X96</f>
        <v>0</v>
      </c>
      <c r="R783" s="341">
        <f>(('Charges variables (avancé)'!$L96*R757)+IF(ROUND(('Charges variables-Calculs auto'!R$152-CONFIG!$D$7)/31,0)&gt;=('Charges variables (avancé)'!$J96+'Charges variables (avancé)'!$K96),INDEX($C757:$BJ757,,COLUMN('Charges variables-Calculs auto'!R$152)-COLUMN('Charges variables-Calculs auto'!$C$152)+1-('Charges variables (avancé)'!$J96+'Charges variables (avancé)'!$K96)),0)*(1-'Charges variables (avancé)'!$L96))*'Charges variables (avancé)'!$X96</f>
        <v>0</v>
      </c>
      <c r="S783" s="341">
        <f>(('Charges variables (avancé)'!$L96*S757)+IF(ROUND(('Charges variables-Calculs auto'!S$152-CONFIG!$D$7)/31,0)&gt;=('Charges variables (avancé)'!$J96+'Charges variables (avancé)'!$K96),INDEX($C757:$BJ757,,COLUMN('Charges variables-Calculs auto'!S$152)-COLUMN('Charges variables-Calculs auto'!$C$152)+1-('Charges variables (avancé)'!$J96+'Charges variables (avancé)'!$K96)),0)*(1-'Charges variables (avancé)'!$L96))*'Charges variables (avancé)'!$X96</f>
        <v>0</v>
      </c>
      <c r="T783" s="341">
        <f>(('Charges variables (avancé)'!$L96*T757)+IF(ROUND(('Charges variables-Calculs auto'!T$152-CONFIG!$D$7)/31,0)&gt;=('Charges variables (avancé)'!$J96+'Charges variables (avancé)'!$K96),INDEX($C757:$BJ757,,COLUMN('Charges variables-Calculs auto'!T$152)-COLUMN('Charges variables-Calculs auto'!$C$152)+1-('Charges variables (avancé)'!$J96+'Charges variables (avancé)'!$K96)),0)*(1-'Charges variables (avancé)'!$L96))*'Charges variables (avancé)'!$X96</f>
        <v>0</v>
      </c>
      <c r="U783" s="341">
        <f>(('Charges variables (avancé)'!$L96*U757)+IF(ROUND(('Charges variables-Calculs auto'!U$152-CONFIG!$D$7)/31,0)&gt;=('Charges variables (avancé)'!$J96+'Charges variables (avancé)'!$K96),INDEX($C757:$BJ757,,COLUMN('Charges variables-Calculs auto'!U$152)-COLUMN('Charges variables-Calculs auto'!$C$152)+1-('Charges variables (avancé)'!$J96+'Charges variables (avancé)'!$K96)),0)*(1-'Charges variables (avancé)'!$L96))*'Charges variables (avancé)'!$X96</f>
        <v>0</v>
      </c>
      <c r="V783" s="341">
        <f>(('Charges variables (avancé)'!$L96*V757)+IF(ROUND(('Charges variables-Calculs auto'!V$152-CONFIG!$D$7)/31,0)&gt;=('Charges variables (avancé)'!$J96+'Charges variables (avancé)'!$K96),INDEX($C757:$BJ757,,COLUMN('Charges variables-Calculs auto'!V$152)-COLUMN('Charges variables-Calculs auto'!$C$152)+1-('Charges variables (avancé)'!$J96+'Charges variables (avancé)'!$K96)),0)*(1-'Charges variables (avancé)'!$L96))*'Charges variables (avancé)'!$X96</f>
        <v>0</v>
      </c>
      <c r="W783" s="341">
        <f>(('Charges variables (avancé)'!$L96*W757)+IF(ROUND(('Charges variables-Calculs auto'!W$152-CONFIG!$D$7)/31,0)&gt;=('Charges variables (avancé)'!$J96+'Charges variables (avancé)'!$K96),INDEX($C757:$BJ757,,COLUMN('Charges variables-Calculs auto'!W$152)-COLUMN('Charges variables-Calculs auto'!$C$152)+1-('Charges variables (avancé)'!$J96+'Charges variables (avancé)'!$K96)),0)*(1-'Charges variables (avancé)'!$L96))*'Charges variables (avancé)'!$X96</f>
        <v>0</v>
      </c>
      <c r="X783" s="341">
        <f>(('Charges variables (avancé)'!$L96*X757)+IF(ROUND(('Charges variables-Calculs auto'!X$152-CONFIG!$D$7)/31,0)&gt;=('Charges variables (avancé)'!$J96+'Charges variables (avancé)'!$K96),INDEX($C757:$BJ757,,COLUMN('Charges variables-Calculs auto'!X$152)-COLUMN('Charges variables-Calculs auto'!$C$152)+1-('Charges variables (avancé)'!$J96+'Charges variables (avancé)'!$K96)),0)*(1-'Charges variables (avancé)'!$L96))*'Charges variables (avancé)'!$X96</f>
        <v>0</v>
      </c>
      <c r="Y783" s="341">
        <f>(('Charges variables (avancé)'!$L96*Y757)+IF(ROUND(('Charges variables-Calculs auto'!Y$152-CONFIG!$D$7)/31,0)&gt;=('Charges variables (avancé)'!$J96+'Charges variables (avancé)'!$K96),INDEX($C757:$BJ757,,COLUMN('Charges variables-Calculs auto'!Y$152)-COLUMN('Charges variables-Calculs auto'!$C$152)+1-('Charges variables (avancé)'!$J96+'Charges variables (avancé)'!$K96)),0)*(1-'Charges variables (avancé)'!$L96))*'Charges variables (avancé)'!$X96</f>
        <v>0</v>
      </c>
      <c r="Z783" s="341">
        <f>(('Charges variables (avancé)'!$L96*Z757)+IF(ROUND(('Charges variables-Calculs auto'!Z$152-CONFIG!$D$7)/31,0)&gt;=('Charges variables (avancé)'!$J96+'Charges variables (avancé)'!$K96),INDEX($C757:$BJ757,,COLUMN('Charges variables-Calculs auto'!Z$152)-COLUMN('Charges variables-Calculs auto'!$C$152)+1-('Charges variables (avancé)'!$J96+'Charges variables (avancé)'!$K96)),0)*(1-'Charges variables (avancé)'!$L96))*'Charges variables (avancé)'!$X96</f>
        <v>0</v>
      </c>
      <c r="AA783" s="341">
        <f>(('Charges variables (avancé)'!$L96*AA757)+IF(ROUND(('Charges variables-Calculs auto'!AA$152-CONFIG!$D$7)/31,0)&gt;=('Charges variables (avancé)'!$J96+'Charges variables (avancé)'!$K96),INDEX($C757:$BJ757,,COLUMN('Charges variables-Calculs auto'!AA$152)-COLUMN('Charges variables-Calculs auto'!$C$152)+1-('Charges variables (avancé)'!$J96+'Charges variables (avancé)'!$K96)),0)*(1-'Charges variables (avancé)'!$L96))*'Charges variables (avancé)'!$Z96</f>
        <v>0</v>
      </c>
      <c r="AB783" s="341">
        <f>(('Charges variables (avancé)'!$L96*AB757)+IF(ROUND(('Charges variables-Calculs auto'!AB$152-CONFIG!$D$7)/31,0)&gt;=('Charges variables (avancé)'!$J96+'Charges variables (avancé)'!$K96),INDEX($C757:$BJ757,,COLUMN('Charges variables-Calculs auto'!AB$152)-COLUMN('Charges variables-Calculs auto'!$C$152)+1-('Charges variables (avancé)'!$J96+'Charges variables (avancé)'!$K96)),0)*(1-'Charges variables (avancé)'!$L96))*'Charges variables (avancé)'!$Z96</f>
        <v>0</v>
      </c>
      <c r="AC783" s="341">
        <f>(('Charges variables (avancé)'!$L96*AC757)+IF(ROUND(('Charges variables-Calculs auto'!AC$152-CONFIG!$D$7)/31,0)&gt;=('Charges variables (avancé)'!$J96+'Charges variables (avancé)'!$K96),INDEX($C757:$BJ757,,COLUMN('Charges variables-Calculs auto'!AC$152)-COLUMN('Charges variables-Calculs auto'!$C$152)+1-('Charges variables (avancé)'!$J96+'Charges variables (avancé)'!$K96)),0)*(1-'Charges variables (avancé)'!$L96))*'Charges variables (avancé)'!$Z96</f>
        <v>0</v>
      </c>
      <c r="AD783" s="341">
        <f>(('Charges variables (avancé)'!$L96*AD757)+IF(ROUND(('Charges variables-Calculs auto'!AD$152-CONFIG!$D$7)/31,0)&gt;=('Charges variables (avancé)'!$J96+'Charges variables (avancé)'!$K96),INDEX($C757:$BJ757,,COLUMN('Charges variables-Calculs auto'!AD$152)-COLUMN('Charges variables-Calculs auto'!$C$152)+1-('Charges variables (avancé)'!$J96+'Charges variables (avancé)'!$K96)),0)*(1-'Charges variables (avancé)'!$L96))*'Charges variables (avancé)'!$Z96</f>
        <v>0</v>
      </c>
      <c r="AE783" s="341">
        <f>(('Charges variables (avancé)'!$L96*AE757)+IF(ROUND(('Charges variables-Calculs auto'!AE$152-CONFIG!$D$7)/31,0)&gt;=('Charges variables (avancé)'!$J96+'Charges variables (avancé)'!$K96),INDEX($C757:$BJ757,,COLUMN('Charges variables-Calculs auto'!AE$152)-COLUMN('Charges variables-Calculs auto'!$C$152)+1-('Charges variables (avancé)'!$J96+'Charges variables (avancé)'!$K96)),0)*(1-'Charges variables (avancé)'!$L96))*'Charges variables (avancé)'!$Z96</f>
        <v>0</v>
      </c>
      <c r="AF783" s="341">
        <f>(('Charges variables (avancé)'!$L96*AF757)+IF(ROUND(('Charges variables-Calculs auto'!AF$152-CONFIG!$D$7)/31,0)&gt;=('Charges variables (avancé)'!$J96+'Charges variables (avancé)'!$K96),INDEX($C757:$BJ757,,COLUMN('Charges variables-Calculs auto'!AF$152)-COLUMN('Charges variables-Calculs auto'!$C$152)+1-('Charges variables (avancé)'!$J96+'Charges variables (avancé)'!$K96)),0)*(1-'Charges variables (avancé)'!$L96))*'Charges variables (avancé)'!$Z96</f>
        <v>0</v>
      </c>
      <c r="AG783" s="341">
        <f>(('Charges variables (avancé)'!$L96*AG757)+IF(ROUND(('Charges variables-Calculs auto'!AG$152-CONFIG!$D$7)/31,0)&gt;=('Charges variables (avancé)'!$J96+'Charges variables (avancé)'!$K96),INDEX($C757:$BJ757,,COLUMN('Charges variables-Calculs auto'!AG$152)-COLUMN('Charges variables-Calculs auto'!$C$152)+1-('Charges variables (avancé)'!$J96+'Charges variables (avancé)'!$K96)),0)*(1-'Charges variables (avancé)'!$L96))*'Charges variables (avancé)'!$Z96</f>
        <v>0</v>
      </c>
      <c r="AH783" s="341">
        <f>(('Charges variables (avancé)'!$L96*AH757)+IF(ROUND(('Charges variables-Calculs auto'!AH$152-CONFIG!$D$7)/31,0)&gt;=('Charges variables (avancé)'!$J96+'Charges variables (avancé)'!$K96),INDEX($C757:$BJ757,,COLUMN('Charges variables-Calculs auto'!AH$152)-COLUMN('Charges variables-Calculs auto'!$C$152)+1-('Charges variables (avancé)'!$J96+'Charges variables (avancé)'!$K96)),0)*(1-'Charges variables (avancé)'!$L96))*'Charges variables (avancé)'!$Z96</f>
        <v>0</v>
      </c>
      <c r="AI783" s="341">
        <f>(('Charges variables (avancé)'!$L96*AI757)+IF(ROUND(('Charges variables-Calculs auto'!AI$152-CONFIG!$D$7)/31,0)&gt;=('Charges variables (avancé)'!$J96+'Charges variables (avancé)'!$K96),INDEX($C757:$BJ757,,COLUMN('Charges variables-Calculs auto'!AI$152)-COLUMN('Charges variables-Calculs auto'!$C$152)+1-('Charges variables (avancé)'!$J96+'Charges variables (avancé)'!$K96)),0)*(1-'Charges variables (avancé)'!$L96))*'Charges variables (avancé)'!$Z96</f>
        <v>0</v>
      </c>
      <c r="AJ783" s="341">
        <f>(('Charges variables (avancé)'!$L96*AJ757)+IF(ROUND(('Charges variables-Calculs auto'!AJ$152-CONFIG!$D$7)/31,0)&gt;=('Charges variables (avancé)'!$J96+'Charges variables (avancé)'!$K96),INDEX($C757:$BJ757,,COLUMN('Charges variables-Calculs auto'!AJ$152)-COLUMN('Charges variables-Calculs auto'!$C$152)+1-('Charges variables (avancé)'!$J96+'Charges variables (avancé)'!$K96)),0)*(1-'Charges variables (avancé)'!$L96))*'Charges variables (avancé)'!$Z96</f>
        <v>0</v>
      </c>
      <c r="AK783" s="341">
        <f>(('Charges variables (avancé)'!$L96*AK757)+IF(ROUND(('Charges variables-Calculs auto'!AK$152-CONFIG!$D$7)/31,0)&gt;=('Charges variables (avancé)'!$J96+'Charges variables (avancé)'!$K96),INDEX($C757:$BJ757,,COLUMN('Charges variables-Calculs auto'!AK$152)-COLUMN('Charges variables-Calculs auto'!$C$152)+1-('Charges variables (avancé)'!$J96+'Charges variables (avancé)'!$K96)),0)*(1-'Charges variables (avancé)'!$L96))*'Charges variables (avancé)'!$Z96</f>
        <v>0</v>
      </c>
      <c r="AL783" s="341">
        <f>(('Charges variables (avancé)'!$L96*AL757)+IF(ROUND(('Charges variables-Calculs auto'!AL$152-CONFIG!$D$7)/31,0)&gt;=('Charges variables (avancé)'!$J96+'Charges variables (avancé)'!$K96),INDEX($C757:$BJ757,,COLUMN('Charges variables-Calculs auto'!AL$152)-COLUMN('Charges variables-Calculs auto'!$C$152)+1-('Charges variables (avancé)'!$J96+'Charges variables (avancé)'!$K96)),0)*(1-'Charges variables (avancé)'!$L96))*'Charges variables (avancé)'!$Z96</f>
        <v>0</v>
      </c>
      <c r="AM783" s="341">
        <f>(('Charges variables (avancé)'!$L96*AM757)+IF(ROUND(('Charges variables-Calculs auto'!AM$152-CONFIG!$D$7)/31,0)&gt;=('Charges variables (avancé)'!$J96+'Charges variables (avancé)'!$K96),INDEX($C757:$BJ757,,COLUMN('Charges variables-Calculs auto'!AM$152)-COLUMN('Charges variables-Calculs auto'!$C$152)+1-('Charges variables (avancé)'!$J96+'Charges variables (avancé)'!$K96)),0)*(1-'Charges variables (avancé)'!$L96))*'Charges variables (avancé)'!$AB96</f>
        <v>0</v>
      </c>
      <c r="AN783" s="341">
        <f>(('Charges variables (avancé)'!$L96*AN757)+IF(ROUND(('Charges variables-Calculs auto'!AN$152-CONFIG!$D$7)/31,0)&gt;=('Charges variables (avancé)'!$J96+'Charges variables (avancé)'!$K96),INDEX($C757:$BJ757,,COLUMN('Charges variables-Calculs auto'!AN$152)-COLUMN('Charges variables-Calculs auto'!$C$152)+1-('Charges variables (avancé)'!$J96+'Charges variables (avancé)'!$K96)),0)*(1-'Charges variables (avancé)'!$L96))*'Charges variables (avancé)'!$AB96</f>
        <v>0</v>
      </c>
      <c r="AO783" s="341">
        <f>(('Charges variables (avancé)'!$L96*AO757)+IF(ROUND(('Charges variables-Calculs auto'!AO$152-CONFIG!$D$7)/31,0)&gt;=('Charges variables (avancé)'!$J96+'Charges variables (avancé)'!$K96),INDEX($C757:$BJ757,,COLUMN('Charges variables-Calculs auto'!AO$152)-COLUMN('Charges variables-Calculs auto'!$C$152)+1-('Charges variables (avancé)'!$J96+'Charges variables (avancé)'!$K96)),0)*(1-'Charges variables (avancé)'!$L96))*'Charges variables (avancé)'!$AB96</f>
        <v>0</v>
      </c>
      <c r="AP783" s="341">
        <f>(('Charges variables (avancé)'!$L96*AP757)+IF(ROUND(('Charges variables-Calculs auto'!AP$152-CONFIG!$D$7)/31,0)&gt;=('Charges variables (avancé)'!$J96+'Charges variables (avancé)'!$K96),INDEX($C757:$BJ757,,COLUMN('Charges variables-Calculs auto'!AP$152)-COLUMN('Charges variables-Calculs auto'!$C$152)+1-('Charges variables (avancé)'!$J96+'Charges variables (avancé)'!$K96)),0)*(1-'Charges variables (avancé)'!$L96))*'Charges variables (avancé)'!$AB96</f>
        <v>0</v>
      </c>
      <c r="AQ783" s="341">
        <f>(('Charges variables (avancé)'!$L96*AQ757)+IF(ROUND(('Charges variables-Calculs auto'!AQ$152-CONFIG!$D$7)/31,0)&gt;=('Charges variables (avancé)'!$J96+'Charges variables (avancé)'!$K96),INDEX($C757:$BJ757,,COLUMN('Charges variables-Calculs auto'!AQ$152)-COLUMN('Charges variables-Calculs auto'!$C$152)+1-('Charges variables (avancé)'!$J96+'Charges variables (avancé)'!$K96)),0)*(1-'Charges variables (avancé)'!$L96))*'Charges variables (avancé)'!$AB96</f>
        <v>0</v>
      </c>
      <c r="AR783" s="341">
        <f>(('Charges variables (avancé)'!$L96*AR757)+IF(ROUND(('Charges variables-Calculs auto'!AR$152-CONFIG!$D$7)/31,0)&gt;=('Charges variables (avancé)'!$J96+'Charges variables (avancé)'!$K96),INDEX($C757:$BJ757,,COLUMN('Charges variables-Calculs auto'!AR$152)-COLUMN('Charges variables-Calculs auto'!$C$152)+1-('Charges variables (avancé)'!$J96+'Charges variables (avancé)'!$K96)),0)*(1-'Charges variables (avancé)'!$L96))*'Charges variables (avancé)'!$AB96</f>
        <v>0</v>
      </c>
      <c r="AS783" s="341">
        <f>(('Charges variables (avancé)'!$L96*AS757)+IF(ROUND(('Charges variables-Calculs auto'!AS$152-CONFIG!$D$7)/31,0)&gt;=('Charges variables (avancé)'!$J96+'Charges variables (avancé)'!$K96),INDEX($C757:$BJ757,,COLUMN('Charges variables-Calculs auto'!AS$152)-COLUMN('Charges variables-Calculs auto'!$C$152)+1-('Charges variables (avancé)'!$J96+'Charges variables (avancé)'!$K96)),0)*(1-'Charges variables (avancé)'!$L96))*'Charges variables (avancé)'!$AB96</f>
        <v>0</v>
      </c>
      <c r="AT783" s="341">
        <f>(('Charges variables (avancé)'!$L96*AT757)+IF(ROUND(('Charges variables-Calculs auto'!AT$152-CONFIG!$D$7)/31,0)&gt;=('Charges variables (avancé)'!$J96+'Charges variables (avancé)'!$K96),INDEX($C757:$BJ757,,COLUMN('Charges variables-Calculs auto'!AT$152)-COLUMN('Charges variables-Calculs auto'!$C$152)+1-('Charges variables (avancé)'!$J96+'Charges variables (avancé)'!$K96)),0)*(1-'Charges variables (avancé)'!$L96))*'Charges variables (avancé)'!$AB96</f>
        <v>0</v>
      </c>
      <c r="AU783" s="341">
        <f>(('Charges variables (avancé)'!$L96*AU757)+IF(ROUND(('Charges variables-Calculs auto'!AU$152-CONFIG!$D$7)/31,0)&gt;=('Charges variables (avancé)'!$J96+'Charges variables (avancé)'!$K96),INDEX($C757:$BJ757,,COLUMN('Charges variables-Calculs auto'!AU$152)-COLUMN('Charges variables-Calculs auto'!$C$152)+1-('Charges variables (avancé)'!$J96+'Charges variables (avancé)'!$K96)),0)*(1-'Charges variables (avancé)'!$L96))*'Charges variables (avancé)'!$AB96</f>
        <v>0</v>
      </c>
      <c r="AV783" s="341">
        <f>(('Charges variables (avancé)'!$L96*AV757)+IF(ROUND(('Charges variables-Calculs auto'!AV$152-CONFIG!$D$7)/31,0)&gt;=('Charges variables (avancé)'!$J96+'Charges variables (avancé)'!$K96),INDEX($C757:$BJ757,,COLUMN('Charges variables-Calculs auto'!AV$152)-COLUMN('Charges variables-Calculs auto'!$C$152)+1-('Charges variables (avancé)'!$J96+'Charges variables (avancé)'!$K96)),0)*(1-'Charges variables (avancé)'!$L96))*'Charges variables (avancé)'!$AB96</f>
        <v>0</v>
      </c>
      <c r="AW783" s="341">
        <f>(('Charges variables (avancé)'!$L96*AW757)+IF(ROUND(('Charges variables-Calculs auto'!AW$152-CONFIG!$D$7)/31,0)&gt;=('Charges variables (avancé)'!$J96+'Charges variables (avancé)'!$K96),INDEX($C757:$BJ757,,COLUMN('Charges variables-Calculs auto'!AW$152)-COLUMN('Charges variables-Calculs auto'!$C$152)+1-('Charges variables (avancé)'!$J96+'Charges variables (avancé)'!$K96)),0)*(1-'Charges variables (avancé)'!$L96))*'Charges variables (avancé)'!$AB96</f>
        <v>0</v>
      </c>
      <c r="AX783" s="341">
        <f>(('Charges variables (avancé)'!$L96*AX757)+IF(ROUND(('Charges variables-Calculs auto'!AX$152-CONFIG!$D$7)/31,0)&gt;=('Charges variables (avancé)'!$J96+'Charges variables (avancé)'!$K96),INDEX($C757:$BJ757,,COLUMN('Charges variables-Calculs auto'!AX$152)-COLUMN('Charges variables-Calculs auto'!$C$152)+1-('Charges variables (avancé)'!$J96+'Charges variables (avancé)'!$K96)),0)*(1-'Charges variables (avancé)'!$L96))*'Charges variables (avancé)'!$AB96</f>
        <v>0</v>
      </c>
      <c r="AY783" s="341">
        <f>(('Charges variables (avancé)'!$L96*AY757)+IF(ROUND(('Charges variables-Calculs auto'!AY$152-CONFIG!$D$7)/31,0)&gt;=('Charges variables (avancé)'!$J96+'Charges variables (avancé)'!$K96),INDEX($C757:$BJ757,,COLUMN('Charges variables-Calculs auto'!AY$152)-COLUMN('Charges variables-Calculs auto'!$C$152)+1-('Charges variables (avancé)'!$J96+'Charges variables (avancé)'!$K96)),0)*(1-'Charges variables (avancé)'!$L96))*'Charges variables (avancé)'!$AD96</f>
        <v>0</v>
      </c>
      <c r="AZ783" s="341">
        <f>(('Charges variables (avancé)'!$L96*AZ757)+IF(ROUND(('Charges variables-Calculs auto'!AZ$152-CONFIG!$D$7)/31,0)&gt;=('Charges variables (avancé)'!$J96+'Charges variables (avancé)'!$K96),INDEX($C757:$BJ757,,COLUMN('Charges variables-Calculs auto'!AZ$152)-COLUMN('Charges variables-Calculs auto'!$C$152)+1-('Charges variables (avancé)'!$J96+'Charges variables (avancé)'!$K96)),0)*(1-'Charges variables (avancé)'!$L96))*'Charges variables (avancé)'!$AD96</f>
        <v>0</v>
      </c>
      <c r="BA783" s="341">
        <f>(('Charges variables (avancé)'!$L96*BA757)+IF(ROUND(('Charges variables-Calculs auto'!BA$152-CONFIG!$D$7)/31,0)&gt;=('Charges variables (avancé)'!$J96+'Charges variables (avancé)'!$K96),INDEX($C757:$BJ757,,COLUMN('Charges variables-Calculs auto'!BA$152)-COLUMN('Charges variables-Calculs auto'!$C$152)+1-('Charges variables (avancé)'!$J96+'Charges variables (avancé)'!$K96)),0)*(1-'Charges variables (avancé)'!$L96))*'Charges variables (avancé)'!$AD96</f>
        <v>0</v>
      </c>
      <c r="BB783" s="341">
        <f>(('Charges variables (avancé)'!$L96*BB757)+IF(ROUND(('Charges variables-Calculs auto'!BB$152-CONFIG!$D$7)/31,0)&gt;=('Charges variables (avancé)'!$J96+'Charges variables (avancé)'!$K96),INDEX($C757:$BJ757,,COLUMN('Charges variables-Calculs auto'!BB$152)-COLUMN('Charges variables-Calculs auto'!$C$152)+1-('Charges variables (avancé)'!$J96+'Charges variables (avancé)'!$K96)),0)*(1-'Charges variables (avancé)'!$L96))*'Charges variables (avancé)'!$AD96</f>
        <v>0</v>
      </c>
      <c r="BC783" s="341">
        <f>(('Charges variables (avancé)'!$L96*BC757)+IF(ROUND(('Charges variables-Calculs auto'!BC$152-CONFIG!$D$7)/31,0)&gt;=('Charges variables (avancé)'!$J96+'Charges variables (avancé)'!$K96),INDEX($C757:$BJ757,,COLUMN('Charges variables-Calculs auto'!BC$152)-COLUMN('Charges variables-Calculs auto'!$C$152)+1-('Charges variables (avancé)'!$J96+'Charges variables (avancé)'!$K96)),0)*(1-'Charges variables (avancé)'!$L96))*'Charges variables (avancé)'!$AD96</f>
        <v>0</v>
      </c>
      <c r="BD783" s="341">
        <f>(('Charges variables (avancé)'!$L96*BD757)+IF(ROUND(('Charges variables-Calculs auto'!BD$152-CONFIG!$D$7)/31,0)&gt;=('Charges variables (avancé)'!$J96+'Charges variables (avancé)'!$K96),INDEX($C757:$BJ757,,COLUMN('Charges variables-Calculs auto'!BD$152)-COLUMN('Charges variables-Calculs auto'!$C$152)+1-('Charges variables (avancé)'!$J96+'Charges variables (avancé)'!$K96)),0)*(1-'Charges variables (avancé)'!$L96))*'Charges variables (avancé)'!$AD96</f>
        <v>0</v>
      </c>
      <c r="BE783" s="341">
        <f>(('Charges variables (avancé)'!$L96*BE757)+IF(ROUND(('Charges variables-Calculs auto'!BE$152-CONFIG!$D$7)/31,0)&gt;=('Charges variables (avancé)'!$J96+'Charges variables (avancé)'!$K96),INDEX($C757:$BJ757,,COLUMN('Charges variables-Calculs auto'!BE$152)-COLUMN('Charges variables-Calculs auto'!$C$152)+1-('Charges variables (avancé)'!$J96+'Charges variables (avancé)'!$K96)),0)*(1-'Charges variables (avancé)'!$L96))*'Charges variables (avancé)'!$AD96</f>
        <v>0</v>
      </c>
      <c r="BF783" s="341">
        <f>(('Charges variables (avancé)'!$L96*BF757)+IF(ROUND(('Charges variables-Calculs auto'!BF$152-CONFIG!$D$7)/31,0)&gt;=('Charges variables (avancé)'!$J96+'Charges variables (avancé)'!$K96),INDEX($C757:$BJ757,,COLUMN('Charges variables-Calculs auto'!BF$152)-COLUMN('Charges variables-Calculs auto'!$C$152)+1-('Charges variables (avancé)'!$J96+'Charges variables (avancé)'!$K96)),0)*(1-'Charges variables (avancé)'!$L96))*'Charges variables (avancé)'!$AD96</f>
        <v>0</v>
      </c>
      <c r="BG783" s="341">
        <f>(('Charges variables (avancé)'!$L96*BG757)+IF(ROUND(('Charges variables-Calculs auto'!BG$152-CONFIG!$D$7)/31,0)&gt;=('Charges variables (avancé)'!$J96+'Charges variables (avancé)'!$K96),INDEX($C757:$BJ757,,COLUMN('Charges variables-Calculs auto'!BG$152)-COLUMN('Charges variables-Calculs auto'!$C$152)+1-('Charges variables (avancé)'!$J96+'Charges variables (avancé)'!$K96)),0)*(1-'Charges variables (avancé)'!$L96))*'Charges variables (avancé)'!$AD96</f>
        <v>0</v>
      </c>
      <c r="BH783" s="341">
        <f>(('Charges variables (avancé)'!$L96*BH757)+IF(ROUND(('Charges variables-Calculs auto'!BH$152-CONFIG!$D$7)/31,0)&gt;=('Charges variables (avancé)'!$J96+'Charges variables (avancé)'!$K96),INDEX($C757:$BJ757,,COLUMN('Charges variables-Calculs auto'!BH$152)-COLUMN('Charges variables-Calculs auto'!$C$152)+1-('Charges variables (avancé)'!$J96+'Charges variables (avancé)'!$K96)),0)*(1-'Charges variables (avancé)'!$L96))*'Charges variables (avancé)'!$AD96</f>
        <v>0</v>
      </c>
      <c r="BI783" s="341">
        <f>(('Charges variables (avancé)'!$L96*BI757)+IF(ROUND(('Charges variables-Calculs auto'!BI$152-CONFIG!$D$7)/31,0)&gt;=('Charges variables (avancé)'!$J96+'Charges variables (avancé)'!$K96),INDEX($C757:$BJ757,,COLUMN('Charges variables-Calculs auto'!BI$152)-COLUMN('Charges variables-Calculs auto'!$C$152)+1-('Charges variables (avancé)'!$J96+'Charges variables (avancé)'!$K96)),0)*(1-'Charges variables (avancé)'!$L96))*'Charges variables (avancé)'!$AD96</f>
        <v>0</v>
      </c>
      <c r="BJ783" s="341">
        <f>(('Charges variables (avancé)'!$L96*BJ757)+IF(ROUND(('Charges variables-Calculs auto'!BJ$152-CONFIG!$D$7)/31,0)&gt;=('Charges variables (avancé)'!$J96+'Charges variables (avancé)'!$K96),INDEX($C757:$BJ757,,COLUMN('Charges variables-Calculs auto'!BJ$152)-COLUMN('Charges variables-Calculs auto'!$C$152)+1-('Charges variables (avancé)'!$J96+'Charges variables (avancé)'!$K96)),0)*(1-'Charges variables (avancé)'!$L96))*'Charges variables (avancé)'!$AD96</f>
        <v>0</v>
      </c>
    </row>
    <row r="784" spans="2:62" ht="15" customHeight="1">
      <c r="B784" s="366">
        <f>'Charges variables (avancé)'!$C$97</f>
        <v>0</v>
      </c>
      <c r="C784" s="341">
        <f>(('Charges variables (avancé)'!$L97*C758)+IF(ROUND(('Charges variables-Calculs auto'!C$152-CONFIG!$D$7)/31,0)&gt;=('Charges variables (avancé)'!$J97+'Charges variables (avancé)'!$K97),INDEX($C758:$BJ758,,COLUMN('Charges variables-Calculs auto'!C$152)-COLUMN('Charges variables-Calculs auto'!$C$152)+1-('Charges variables (avancé)'!$J97+'Charges variables (avancé)'!$K97)),0)*(1-'Charges variables (avancé)'!$L97))*'Charges variables (avancé)'!$D97</f>
        <v>0</v>
      </c>
      <c r="D784" s="341">
        <f>(('Charges variables (avancé)'!$L97*D758)+IF(ROUND(('Charges variables-Calculs auto'!D$152-CONFIG!$D$7)/31,0)&gt;=('Charges variables (avancé)'!$J97+'Charges variables (avancé)'!$K97),INDEX($C758:$BJ758,,COLUMN('Charges variables-Calculs auto'!D$152)-COLUMN('Charges variables-Calculs auto'!$C$152)+1-('Charges variables (avancé)'!$J97+'Charges variables (avancé)'!$K97)),0)*(1-'Charges variables (avancé)'!$L97))*'Charges variables (avancé)'!$D97</f>
        <v>0</v>
      </c>
      <c r="E784" s="341">
        <f>(('Charges variables (avancé)'!$L97*E758)+IF(ROUND(('Charges variables-Calculs auto'!E$152-CONFIG!$D$7)/31,0)&gt;=('Charges variables (avancé)'!$J97+'Charges variables (avancé)'!$K97),INDEX($C758:$BJ758,,COLUMN('Charges variables-Calculs auto'!E$152)-COLUMN('Charges variables-Calculs auto'!$C$152)+1-('Charges variables (avancé)'!$J97+'Charges variables (avancé)'!$K97)),0)*(1-'Charges variables (avancé)'!$L97))*'Charges variables (avancé)'!$D97</f>
        <v>0</v>
      </c>
      <c r="F784" s="341">
        <f>(('Charges variables (avancé)'!$L97*F758)+IF(ROUND(('Charges variables-Calculs auto'!F$152-CONFIG!$D$7)/31,0)&gt;=('Charges variables (avancé)'!$J97+'Charges variables (avancé)'!$K97),INDEX($C758:$BJ758,,COLUMN('Charges variables-Calculs auto'!F$152)-COLUMN('Charges variables-Calculs auto'!$C$152)+1-('Charges variables (avancé)'!$J97+'Charges variables (avancé)'!$K97)),0)*(1-'Charges variables (avancé)'!$L97))*'Charges variables (avancé)'!$D97</f>
        <v>0</v>
      </c>
      <c r="G784" s="341">
        <f>(('Charges variables (avancé)'!$L97*G758)+IF(ROUND(('Charges variables-Calculs auto'!G$152-CONFIG!$D$7)/31,0)&gt;=('Charges variables (avancé)'!$J97+'Charges variables (avancé)'!$K97),INDEX($C758:$BJ758,,COLUMN('Charges variables-Calculs auto'!G$152)-COLUMN('Charges variables-Calculs auto'!$C$152)+1-('Charges variables (avancé)'!$J97+'Charges variables (avancé)'!$K97)),0)*(1-'Charges variables (avancé)'!$L97))*'Charges variables (avancé)'!$D97</f>
        <v>0</v>
      </c>
      <c r="H784" s="341">
        <f>(('Charges variables (avancé)'!$L97*H758)+IF(ROUND(('Charges variables-Calculs auto'!H$152-CONFIG!$D$7)/31,0)&gt;=('Charges variables (avancé)'!$J97+'Charges variables (avancé)'!$K97),INDEX($C758:$BJ758,,COLUMN('Charges variables-Calculs auto'!H$152)-COLUMN('Charges variables-Calculs auto'!$C$152)+1-('Charges variables (avancé)'!$J97+'Charges variables (avancé)'!$K97)),0)*(1-'Charges variables (avancé)'!$L97))*'Charges variables (avancé)'!$D97</f>
        <v>0</v>
      </c>
      <c r="I784" s="341">
        <f>(('Charges variables (avancé)'!$L97*I758)+IF(ROUND(('Charges variables-Calculs auto'!I$152-CONFIG!$D$7)/31,0)&gt;=('Charges variables (avancé)'!$J97+'Charges variables (avancé)'!$K97),INDEX($C758:$BJ758,,COLUMN('Charges variables-Calculs auto'!I$152)-COLUMN('Charges variables-Calculs auto'!$C$152)+1-('Charges variables (avancé)'!$J97+'Charges variables (avancé)'!$K97)),0)*(1-'Charges variables (avancé)'!$L97))*'Charges variables (avancé)'!$D97</f>
        <v>0</v>
      </c>
      <c r="J784" s="341">
        <f>(('Charges variables (avancé)'!$L97*J758)+IF(ROUND(('Charges variables-Calculs auto'!J$152-CONFIG!$D$7)/31,0)&gt;=('Charges variables (avancé)'!$J97+'Charges variables (avancé)'!$K97),INDEX($C758:$BJ758,,COLUMN('Charges variables-Calculs auto'!J$152)-COLUMN('Charges variables-Calculs auto'!$C$152)+1-('Charges variables (avancé)'!$J97+'Charges variables (avancé)'!$K97)),0)*(1-'Charges variables (avancé)'!$L97))*'Charges variables (avancé)'!$D97</f>
        <v>0</v>
      </c>
      <c r="K784" s="341">
        <f>(('Charges variables (avancé)'!$L97*K758)+IF(ROUND(('Charges variables-Calculs auto'!K$152-CONFIG!$D$7)/31,0)&gt;=('Charges variables (avancé)'!$J97+'Charges variables (avancé)'!$K97),INDEX($C758:$BJ758,,COLUMN('Charges variables-Calculs auto'!K$152)-COLUMN('Charges variables-Calculs auto'!$C$152)+1-('Charges variables (avancé)'!$J97+'Charges variables (avancé)'!$K97)),0)*(1-'Charges variables (avancé)'!$L97))*'Charges variables (avancé)'!$D97</f>
        <v>0</v>
      </c>
      <c r="L784" s="341">
        <f>(('Charges variables (avancé)'!$L97*L758)+IF(ROUND(('Charges variables-Calculs auto'!L$152-CONFIG!$D$7)/31,0)&gt;=('Charges variables (avancé)'!$J97+'Charges variables (avancé)'!$K97),INDEX($C758:$BJ758,,COLUMN('Charges variables-Calculs auto'!L$152)-COLUMN('Charges variables-Calculs auto'!$C$152)+1-('Charges variables (avancé)'!$J97+'Charges variables (avancé)'!$K97)),0)*(1-'Charges variables (avancé)'!$L97))*'Charges variables (avancé)'!$D97</f>
        <v>0</v>
      </c>
      <c r="M784" s="341">
        <f>(('Charges variables (avancé)'!$L97*M758)+IF(ROUND(('Charges variables-Calculs auto'!M$152-CONFIG!$D$7)/31,0)&gt;=('Charges variables (avancé)'!$J97+'Charges variables (avancé)'!$K97),INDEX($C758:$BJ758,,COLUMN('Charges variables-Calculs auto'!M$152)-COLUMN('Charges variables-Calculs auto'!$C$152)+1-('Charges variables (avancé)'!$J97+'Charges variables (avancé)'!$K97)),0)*(1-'Charges variables (avancé)'!$L97))*'Charges variables (avancé)'!$D97</f>
        <v>0</v>
      </c>
      <c r="N784" s="341">
        <f>(('Charges variables (avancé)'!$L97*N758)+IF(ROUND(('Charges variables-Calculs auto'!N$152-CONFIG!$D$7)/31,0)&gt;=('Charges variables (avancé)'!$J97+'Charges variables (avancé)'!$K97),INDEX($C758:$BJ758,,COLUMN('Charges variables-Calculs auto'!N$152)-COLUMN('Charges variables-Calculs auto'!$C$152)+1-('Charges variables (avancé)'!$J97+'Charges variables (avancé)'!$K97)),0)*(1-'Charges variables (avancé)'!$L97))*'Charges variables (avancé)'!$D97</f>
        <v>0</v>
      </c>
      <c r="O784" s="341">
        <f>(('Charges variables (avancé)'!$L97*O758)+IF(ROUND(('Charges variables-Calculs auto'!O$152-CONFIG!$D$7)/31,0)&gt;=('Charges variables (avancé)'!$J97+'Charges variables (avancé)'!$K97),INDEX($C758:$BJ758,,COLUMN('Charges variables-Calculs auto'!O$152)-COLUMN('Charges variables-Calculs auto'!$C$152)+1-('Charges variables (avancé)'!$J97+'Charges variables (avancé)'!$K97)),0)*(1-'Charges variables (avancé)'!$L97))*'Charges variables (avancé)'!$X97</f>
        <v>0</v>
      </c>
      <c r="P784" s="341">
        <f>(('Charges variables (avancé)'!$L97*P758)+IF(ROUND(('Charges variables-Calculs auto'!P$152-CONFIG!$D$7)/31,0)&gt;=('Charges variables (avancé)'!$J97+'Charges variables (avancé)'!$K97),INDEX($C758:$BJ758,,COLUMN('Charges variables-Calculs auto'!P$152)-COLUMN('Charges variables-Calculs auto'!$C$152)+1-('Charges variables (avancé)'!$J97+'Charges variables (avancé)'!$K97)),0)*(1-'Charges variables (avancé)'!$L97))*'Charges variables (avancé)'!$X97</f>
        <v>0</v>
      </c>
      <c r="Q784" s="341">
        <f>(('Charges variables (avancé)'!$L97*Q758)+IF(ROUND(('Charges variables-Calculs auto'!Q$152-CONFIG!$D$7)/31,0)&gt;=('Charges variables (avancé)'!$J97+'Charges variables (avancé)'!$K97),INDEX($C758:$BJ758,,COLUMN('Charges variables-Calculs auto'!Q$152)-COLUMN('Charges variables-Calculs auto'!$C$152)+1-('Charges variables (avancé)'!$J97+'Charges variables (avancé)'!$K97)),0)*(1-'Charges variables (avancé)'!$L97))*'Charges variables (avancé)'!$X97</f>
        <v>0</v>
      </c>
      <c r="R784" s="341">
        <f>(('Charges variables (avancé)'!$L97*R758)+IF(ROUND(('Charges variables-Calculs auto'!R$152-CONFIG!$D$7)/31,0)&gt;=('Charges variables (avancé)'!$J97+'Charges variables (avancé)'!$K97),INDEX($C758:$BJ758,,COLUMN('Charges variables-Calculs auto'!R$152)-COLUMN('Charges variables-Calculs auto'!$C$152)+1-('Charges variables (avancé)'!$J97+'Charges variables (avancé)'!$K97)),0)*(1-'Charges variables (avancé)'!$L97))*'Charges variables (avancé)'!$X97</f>
        <v>0</v>
      </c>
      <c r="S784" s="341">
        <f>(('Charges variables (avancé)'!$L97*S758)+IF(ROUND(('Charges variables-Calculs auto'!S$152-CONFIG!$D$7)/31,0)&gt;=('Charges variables (avancé)'!$J97+'Charges variables (avancé)'!$K97),INDEX($C758:$BJ758,,COLUMN('Charges variables-Calculs auto'!S$152)-COLUMN('Charges variables-Calculs auto'!$C$152)+1-('Charges variables (avancé)'!$J97+'Charges variables (avancé)'!$K97)),0)*(1-'Charges variables (avancé)'!$L97))*'Charges variables (avancé)'!$X97</f>
        <v>0</v>
      </c>
      <c r="T784" s="341">
        <f>(('Charges variables (avancé)'!$L97*T758)+IF(ROUND(('Charges variables-Calculs auto'!T$152-CONFIG!$D$7)/31,0)&gt;=('Charges variables (avancé)'!$J97+'Charges variables (avancé)'!$K97),INDEX($C758:$BJ758,,COLUMN('Charges variables-Calculs auto'!T$152)-COLUMN('Charges variables-Calculs auto'!$C$152)+1-('Charges variables (avancé)'!$J97+'Charges variables (avancé)'!$K97)),0)*(1-'Charges variables (avancé)'!$L97))*'Charges variables (avancé)'!$X97</f>
        <v>0</v>
      </c>
      <c r="U784" s="341">
        <f>(('Charges variables (avancé)'!$L97*U758)+IF(ROUND(('Charges variables-Calculs auto'!U$152-CONFIG!$D$7)/31,0)&gt;=('Charges variables (avancé)'!$J97+'Charges variables (avancé)'!$K97),INDEX($C758:$BJ758,,COLUMN('Charges variables-Calculs auto'!U$152)-COLUMN('Charges variables-Calculs auto'!$C$152)+1-('Charges variables (avancé)'!$J97+'Charges variables (avancé)'!$K97)),0)*(1-'Charges variables (avancé)'!$L97))*'Charges variables (avancé)'!$X97</f>
        <v>0</v>
      </c>
      <c r="V784" s="341">
        <f>(('Charges variables (avancé)'!$L97*V758)+IF(ROUND(('Charges variables-Calculs auto'!V$152-CONFIG!$D$7)/31,0)&gt;=('Charges variables (avancé)'!$J97+'Charges variables (avancé)'!$K97),INDEX($C758:$BJ758,,COLUMN('Charges variables-Calculs auto'!V$152)-COLUMN('Charges variables-Calculs auto'!$C$152)+1-('Charges variables (avancé)'!$J97+'Charges variables (avancé)'!$K97)),0)*(1-'Charges variables (avancé)'!$L97))*'Charges variables (avancé)'!$X97</f>
        <v>0</v>
      </c>
      <c r="W784" s="341">
        <f>(('Charges variables (avancé)'!$L97*W758)+IF(ROUND(('Charges variables-Calculs auto'!W$152-CONFIG!$D$7)/31,0)&gt;=('Charges variables (avancé)'!$J97+'Charges variables (avancé)'!$K97),INDEX($C758:$BJ758,,COLUMN('Charges variables-Calculs auto'!W$152)-COLUMN('Charges variables-Calculs auto'!$C$152)+1-('Charges variables (avancé)'!$J97+'Charges variables (avancé)'!$K97)),0)*(1-'Charges variables (avancé)'!$L97))*'Charges variables (avancé)'!$X97</f>
        <v>0</v>
      </c>
      <c r="X784" s="341">
        <f>(('Charges variables (avancé)'!$L97*X758)+IF(ROUND(('Charges variables-Calculs auto'!X$152-CONFIG!$D$7)/31,0)&gt;=('Charges variables (avancé)'!$J97+'Charges variables (avancé)'!$K97),INDEX($C758:$BJ758,,COLUMN('Charges variables-Calculs auto'!X$152)-COLUMN('Charges variables-Calculs auto'!$C$152)+1-('Charges variables (avancé)'!$J97+'Charges variables (avancé)'!$K97)),0)*(1-'Charges variables (avancé)'!$L97))*'Charges variables (avancé)'!$X97</f>
        <v>0</v>
      </c>
      <c r="Y784" s="341">
        <f>(('Charges variables (avancé)'!$L97*Y758)+IF(ROUND(('Charges variables-Calculs auto'!Y$152-CONFIG!$D$7)/31,0)&gt;=('Charges variables (avancé)'!$J97+'Charges variables (avancé)'!$K97),INDEX($C758:$BJ758,,COLUMN('Charges variables-Calculs auto'!Y$152)-COLUMN('Charges variables-Calculs auto'!$C$152)+1-('Charges variables (avancé)'!$J97+'Charges variables (avancé)'!$K97)),0)*(1-'Charges variables (avancé)'!$L97))*'Charges variables (avancé)'!$X97</f>
        <v>0</v>
      </c>
      <c r="Z784" s="341">
        <f>(('Charges variables (avancé)'!$L97*Z758)+IF(ROUND(('Charges variables-Calculs auto'!Z$152-CONFIG!$D$7)/31,0)&gt;=('Charges variables (avancé)'!$J97+'Charges variables (avancé)'!$K97),INDEX($C758:$BJ758,,COLUMN('Charges variables-Calculs auto'!Z$152)-COLUMN('Charges variables-Calculs auto'!$C$152)+1-('Charges variables (avancé)'!$J97+'Charges variables (avancé)'!$K97)),0)*(1-'Charges variables (avancé)'!$L97))*'Charges variables (avancé)'!$X97</f>
        <v>0</v>
      </c>
      <c r="AA784" s="341">
        <f>(('Charges variables (avancé)'!$L97*AA758)+IF(ROUND(('Charges variables-Calculs auto'!AA$152-CONFIG!$D$7)/31,0)&gt;=('Charges variables (avancé)'!$J97+'Charges variables (avancé)'!$K97),INDEX($C758:$BJ758,,COLUMN('Charges variables-Calculs auto'!AA$152)-COLUMN('Charges variables-Calculs auto'!$C$152)+1-('Charges variables (avancé)'!$J97+'Charges variables (avancé)'!$K97)),0)*(1-'Charges variables (avancé)'!$L97))*'Charges variables (avancé)'!$Z97</f>
        <v>0</v>
      </c>
      <c r="AB784" s="341">
        <f>(('Charges variables (avancé)'!$L97*AB758)+IF(ROUND(('Charges variables-Calculs auto'!AB$152-CONFIG!$D$7)/31,0)&gt;=('Charges variables (avancé)'!$J97+'Charges variables (avancé)'!$K97),INDEX($C758:$BJ758,,COLUMN('Charges variables-Calculs auto'!AB$152)-COLUMN('Charges variables-Calculs auto'!$C$152)+1-('Charges variables (avancé)'!$J97+'Charges variables (avancé)'!$K97)),0)*(1-'Charges variables (avancé)'!$L97))*'Charges variables (avancé)'!$Z97</f>
        <v>0</v>
      </c>
      <c r="AC784" s="341">
        <f>(('Charges variables (avancé)'!$L97*AC758)+IF(ROUND(('Charges variables-Calculs auto'!AC$152-CONFIG!$D$7)/31,0)&gt;=('Charges variables (avancé)'!$J97+'Charges variables (avancé)'!$K97),INDEX($C758:$BJ758,,COLUMN('Charges variables-Calculs auto'!AC$152)-COLUMN('Charges variables-Calculs auto'!$C$152)+1-('Charges variables (avancé)'!$J97+'Charges variables (avancé)'!$K97)),0)*(1-'Charges variables (avancé)'!$L97))*'Charges variables (avancé)'!$Z97</f>
        <v>0</v>
      </c>
      <c r="AD784" s="341">
        <f>(('Charges variables (avancé)'!$L97*AD758)+IF(ROUND(('Charges variables-Calculs auto'!AD$152-CONFIG!$D$7)/31,0)&gt;=('Charges variables (avancé)'!$J97+'Charges variables (avancé)'!$K97),INDEX($C758:$BJ758,,COLUMN('Charges variables-Calculs auto'!AD$152)-COLUMN('Charges variables-Calculs auto'!$C$152)+1-('Charges variables (avancé)'!$J97+'Charges variables (avancé)'!$K97)),0)*(1-'Charges variables (avancé)'!$L97))*'Charges variables (avancé)'!$Z97</f>
        <v>0</v>
      </c>
      <c r="AE784" s="341">
        <f>(('Charges variables (avancé)'!$L97*AE758)+IF(ROUND(('Charges variables-Calculs auto'!AE$152-CONFIG!$D$7)/31,0)&gt;=('Charges variables (avancé)'!$J97+'Charges variables (avancé)'!$K97),INDEX($C758:$BJ758,,COLUMN('Charges variables-Calculs auto'!AE$152)-COLUMN('Charges variables-Calculs auto'!$C$152)+1-('Charges variables (avancé)'!$J97+'Charges variables (avancé)'!$K97)),0)*(1-'Charges variables (avancé)'!$L97))*'Charges variables (avancé)'!$Z97</f>
        <v>0</v>
      </c>
      <c r="AF784" s="341">
        <f>(('Charges variables (avancé)'!$L97*AF758)+IF(ROUND(('Charges variables-Calculs auto'!AF$152-CONFIG!$D$7)/31,0)&gt;=('Charges variables (avancé)'!$J97+'Charges variables (avancé)'!$K97),INDEX($C758:$BJ758,,COLUMN('Charges variables-Calculs auto'!AF$152)-COLUMN('Charges variables-Calculs auto'!$C$152)+1-('Charges variables (avancé)'!$J97+'Charges variables (avancé)'!$K97)),0)*(1-'Charges variables (avancé)'!$L97))*'Charges variables (avancé)'!$Z97</f>
        <v>0</v>
      </c>
      <c r="AG784" s="341">
        <f>(('Charges variables (avancé)'!$L97*AG758)+IF(ROUND(('Charges variables-Calculs auto'!AG$152-CONFIG!$D$7)/31,0)&gt;=('Charges variables (avancé)'!$J97+'Charges variables (avancé)'!$K97),INDEX($C758:$BJ758,,COLUMN('Charges variables-Calculs auto'!AG$152)-COLUMN('Charges variables-Calculs auto'!$C$152)+1-('Charges variables (avancé)'!$J97+'Charges variables (avancé)'!$K97)),0)*(1-'Charges variables (avancé)'!$L97))*'Charges variables (avancé)'!$Z97</f>
        <v>0</v>
      </c>
      <c r="AH784" s="341">
        <f>(('Charges variables (avancé)'!$L97*AH758)+IF(ROUND(('Charges variables-Calculs auto'!AH$152-CONFIG!$D$7)/31,0)&gt;=('Charges variables (avancé)'!$J97+'Charges variables (avancé)'!$K97),INDEX($C758:$BJ758,,COLUMN('Charges variables-Calculs auto'!AH$152)-COLUMN('Charges variables-Calculs auto'!$C$152)+1-('Charges variables (avancé)'!$J97+'Charges variables (avancé)'!$K97)),0)*(1-'Charges variables (avancé)'!$L97))*'Charges variables (avancé)'!$Z97</f>
        <v>0</v>
      </c>
      <c r="AI784" s="341">
        <f>(('Charges variables (avancé)'!$L97*AI758)+IF(ROUND(('Charges variables-Calculs auto'!AI$152-CONFIG!$D$7)/31,0)&gt;=('Charges variables (avancé)'!$J97+'Charges variables (avancé)'!$K97),INDEX($C758:$BJ758,,COLUMN('Charges variables-Calculs auto'!AI$152)-COLUMN('Charges variables-Calculs auto'!$C$152)+1-('Charges variables (avancé)'!$J97+'Charges variables (avancé)'!$K97)),0)*(1-'Charges variables (avancé)'!$L97))*'Charges variables (avancé)'!$Z97</f>
        <v>0</v>
      </c>
      <c r="AJ784" s="341">
        <f>(('Charges variables (avancé)'!$L97*AJ758)+IF(ROUND(('Charges variables-Calculs auto'!AJ$152-CONFIG!$D$7)/31,0)&gt;=('Charges variables (avancé)'!$J97+'Charges variables (avancé)'!$K97),INDEX($C758:$BJ758,,COLUMN('Charges variables-Calculs auto'!AJ$152)-COLUMN('Charges variables-Calculs auto'!$C$152)+1-('Charges variables (avancé)'!$J97+'Charges variables (avancé)'!$K97)),0)*(1-'Charges variables (avancé)'!$L97))*'Charges variables (avancé)'!$Z97</f>
        <v>0</v>
      </c>
      <c r="AK784" s="341">
        <f>(('Charges variables (avancé)'!$L97*AK758)+IF(ROUND(('Charges variables-Calculs auto'!AK$152-CONFIG!$D$7)/31,0)&gt;=('Charges variables (avancé)'!$J97+'Charges variables (avancé)'!$K97),INDEX($C758:$BJ758,,COLUMN('Charges variables-Calculs auto'!AK$152)-COLUMN('Charges variables-Calculs auto'!$C$152)+1-('Charges variables (avancé)'!$J97+'Charges variables (avancé)'!$K97)),0)*(1-'Charges variables (avancé)'!$L97))*'Charges variables (avancé)'!$Z97</f>
        <v>0</v>
      </c>
      <c r="AL784" s="341">
        <f>(('Charges variables (avancé)'!$L97*AL758)+IF(ROUND(('Charges variables-Calculs auto'!AL$152-CONFIG!$D$7)/31,0)&gt;=('Charges variables (avancé)'!$J97+'Charges variables (avancé)'!$K97),INDEX($C758:$BJ758,,COLUMN('Charges variables-Calculs auto'!AL$152)-COLUMN('Charges variables-Calculs auto'!$C$152)+1-('Charges variables (avancé)'!$J97+'Charges variables (avancé)'!$K97)),0)*(1-'Charges variables (avancé)'!$L97))*'Charges variables (avancé)'!$Z97</f>
        <v>0</v>
      </c>
      <c r="AM784" s="341">
        <f>(('Charges variables (avancé)'!$L97*AM758)+IF(ROUND(('Charges variables-Calculs auto'!AM$152-CONFIG!$D$7)/31,0)&gt;=('Charges variables (avancé)'!$J97+'Charges variables (avancé)'!$K97),INDEX($C758:$BJ758,,COLUMN('Charges variables-Calculs auto'!AM$152)-COLUMN('Charges variables-Calculs auto'!$C$152)+1-('Charges variables (avancé)'!$J97+'Charges variables (avancé)'!$K97)),0)*(1-'Charges variables (avancé)'!$L97))*'Charges variables (avancé)'!$AB97</f>
        <v>0</v>
      </c>
      <c r="AN784" s="341">
        <f>(('Charges variables (avancé)'!$L97*AN758)+IF(ROUND(('Charges variables-Calculs auto'!AN$152-CONFIG!$D$7)/31,0)&gt;=('Charges variables (avancé)'!$J97+'Charges variables (avancé)'!$K97),INDEX($C758:$BJ758,,COLUMN('Charges variables-Calculs auto'!AN$152)-COLUMN('Charges variables-Calculs auto'!$C$152)+1-('Charges variables (avancé)'!$J97+'Charges variables (avancé)'!$K97)),0)*(1-'Charges variables (avancé)'!$L97))*'Charges variables (avancé)'!$AB97</f>
        <v>0</v>
      </c>
      <c r="AO784" s="341">
        <f>(('Charges variables (avancé)'!$L97*AO758)+IF(ROUND(('Charges variables-Calculs auto'!AO$152-CONFIG!$D$7)/31,0)&gt;=('Charges variables (avancé)'!$J97+'Charges variables (avancé)'!$K97),INDEX($C758:$BJ758,,COLUMN('Charges variables-Calculs auto'!AO$152)-COLUMN('Charges variables-Calculs auto'!$C$152)+1-('Charges variables (avancé)'!$J97+'Charges variables (avancé)'!$K97)),0)*(1-'Charges variables (avancé)'!$L97))*'Charges variables (avancé)'!$AB97</f>
        <v>0</v>
      </c>
      <c r="AP784" s="341">
        <f>(('Charges variables (avancé)'!$L97*AP758)+IF(ROUND(('Charges variables-Calculs auto'!AP$152-CONFIG!$D$7)/31,0)&gt;=('Charges variables (avancé)'!$J97+'Charges variables (avancé)'!$K97),INDEX($C758:$BJ758,,COLUMN('Charges variables-Calculs auto'!AP$152)-COLUMN('Charges variables-Calculs auto'!$C$152)+1-('Charges variables (avancé)'!$J97+'Charges variables (avancé)'!$K97)),0)*(1-'Charges variables (avancé)'!$L97))*'Charges variables (avancé)'!$AB97</f>
        <v>0</v>
      </c>
      <c r="AQ784" s="341">
        <f>(('Charges variables (avancé)'!$L97*AQ758)+IF(ROUND(('Charges variables-Calculs auto'!AQ$152-CONFIG!$D$7)/31,0)&gt;=('Charges variables (avancé)'!$J97+'Charges variables (avancé)'!$K97),INDEX($C758:$BJ758,,COLUMN('Charges variables-Calculs auto'!AQ$152)-COLUMN('Charges variables-Calculs auto'!$C$152)+1-('Charges variables (avancé)'!$J97+'Charges variables (avancé)'!$K97)),0)*(1-'Charges variables (avancé)'!$L97))*'Charges variables (avancé)'!$AB97</f>
        <v>0</v>
      </c>
      <c r="AR784" s="341">
        <f>(('Charges variables (avancé)'!$L97*AR758)+IF(ROUND(('Charges variables-Calculs auto'!AR$152-CONFIG!$D$7)/31,0)&gt;=('Charges variables (avancé)'!$J97+'Charges variables (avancé)'!$K97),INDEX($C758:$BJ758,,COLUMN('Charges variables-Calculs auto'!AR$152)-COLUMN('Charges variables-Calculs auto'!$C$152)+1-('Charges variables (avancé)'!$J97+'Charges variables (avancé)'!$K97)),0)*(1-'Charges variables (avancé)'!$L97))*'Charges variables (avancé)'!$AB97</f>
        <v>0</v>
      </c>
      <c r="AS784" s="341">
        <f>(('Charges variables (avancé)'!$L97*AS758)+IF(ROUND(('Charges variables-Calculs auto'!AS$152-CONFIG!$D$7)/31,0)&gt;=('Charges variables (avancé)'!$J97+'Charges variables (avancé)'!$K97),INDEX($C758:$BJ758,,COLUMN('Charges variables-Calculs auto'!AS$152)-COLUMN('Charges variables-Calculs auto'!$C$152)+1-('Charges variables (avancé)'!$J97+'Charges variables (avancé)'!$K97)),0)*(1-'Charges variables (avancé)'!$L97))*'Charges variables (avancé)'!$AB97</f>
        <v>0</v>
      </c>
      <c r="AT784" s="341">
        <f>(('Charges variables (avancé)'!$L97*AT758)+IF(ROUND(('Charges variables-Calculs auto'!AT$152-CONFIG!$D$7)/31,0)&gt;=('Charges variables (avancé)'!$J97+'Charges variables (avancé)'!$K97),INDEX($C758:$BJ758,,COLUMN('Charges variables-Calculs auto'!AT$152)-COLUMN('Charges variables-Calculs auto'!$C$152)+1-('Charges variables (avancé)'!$J97+'Charges variables (avancé)'!$K97)),0)*(1-'Charges variables (avancé)'!$L97))*'Charges variables (avancé)'!$AB97</f>
        <v>0</v>
      </c>
      <c r="AU784" s="341">
        <f>(('Charges variables (avancé)'!$L97*AU758)+IF(ROUND(('Charges variables-Calculs auto'!AU$152-CONFIG!$D$7)/31,0)&gt;=('Charges variables (avancé)'!$J97+'Charges variables (avancé)'!$K97),INDEX($C758:$BJ758,,COLUMN('Charges variables-Calculs auto'!AU$152)-COLUMN('Charges variables-Calculs auto'!$C$152)+1-('Charges variables (avancé)'!$J97+'Charges variables (avancé)'!$K97)),0)*(1-'Charges variables (avancé)'!$L97))*'Charges variables (avancé)'!$AB97</f>
        <v>0</v>
      </c>
      <c r="AV784" s="341">
        <f>(('Charges variables (avancé)'!$L97*AV758)+IF(ROUND(('Charges variables-Calculs auto'!AV$152-CONFIG!$D$7)/31,0)&gt;=('Charges variables (avancé)'!$J97+'Charges variables (avancé)'!$K97),INDEX($C758:$BJ758,,COLUMN('Charges variables-Calculs auto'!AV$152)-COLUMN('Charges variables-Calculs auto'!$C$152)+1-('Charges variables (avancé)'!$J97+'Charges variables (avancé)'!$K97)),0)*(1-'Charges variables (avancé)'!$L97))*'Charges variables (avancé)'!$AB97</f>
        <v>0</v>
      </c>
      <c r="AW784" s="341">
        <f>(('Charges variables (avancé)'!$L97*AW758)+IF(ROUND(('Charges variables-Calculs auto'!AW$152-CONFIG!$D$7)/31,0)&gt;=('Charges variables (avancé)'!$J97+'Charges variables (avancé)'!$K97),INDEX($C758:$BJ758,,COLUMN('Charges variables-Calculs auto'!AW$152)-COLUMN('Charges variables-Calculs auto'!$C$152)+1-('Charges variables (avancé)'!$J97+'Charges variables (avancé)'!$K97)),0)*(1-'Charges variables (avancé)'!$L97))*'Charges variables (avancé)'!$AB97</f>
        <v>0</v>
      </c>
      <c r="AX784" s="341">
        <f>(('Charges variables (avancé)'!$L97*AX758)+IF(ROUND(('Charges variables-Calculs auto'!AX$152-CONFIG!$D$7)/31,0)&gt;=('Charges variables (avancé)'!$J97+'Charges variables (avancé)'!$K97),INDEX($C758:$BJ758,,COLUMN('Charges variables-Calculs auto'!AX$152)-COLUMN('Charges variables-Calculs auto'!$C$152)+1-('Charges variables (avancé)'!$J97+'Charges variables (avancé)'!$K97)),0)*(1-'Charges variables (avancé)'!$L97))*'Charges variables (avancé)'!$AB97</f>
        <v>0</v>
      </c>
      <c r="AY784" s="341">
        <f>(('Charges variables (avancé)'!$L97*AY758)+IF(ROUND(('Charges variables-Calculs auto'!AY$152-CONFIG!$D$7)/31,0)&gt;=('Charges variables (avancé)'!$J97+'Charges variables (avancé)'!$K97),INDEX($C758:$BJ758,,COLUMN('Charges variables-Calculs auto'!AY$152)-COLUMN('Charges variables-Calculs auto'!$C$152)+1-('Charges variables (avancé)'!$J97+'Charges variables (avancé)'!$K97)),0)*(1-'Charges variables (avancé)'!$L97))*'Charges variables (avancé)'!$AD97</f>
        <v>0</v>
      </c>
      <c r="AZ784" s="341">
        <f>(('Charges variables (avancé)'!$L97*AZ758)+IF(ROUND(('Charges variables-Calculs auto'!AZ$152-CONFIG!$D$7)/31,0)&gt;=('Charges variables (avancé)'!$J97+'Charges variables (avancé)'!$K97),INDEX($C758:$BJ758,,COLUMN('Charges variables-Calculs auto'!AZ$152)-COLUMN('Charges variables-Calculs auto'!$C$152)+1-('Charges variables (avancé)'!$J97+'Charges variables (avancé)'!$K97)),0)*(1-'Charges variables (avancé)'!$L97))*'Charges variables (avancé)'!$AD97</f>
        <v>0</v>
      </c>
      <c r="BA784" s="341">
        <f>(('Charges variables (avancé)'!$L97*BA758)+IF(ROUND(('Charges variables-Calculs auto'!BA$152-CONFIG!$D$7)/31,0)&gt;=('Charges variables (avancé)'!$J97+'Charges variables (avancé)'!$K97),INDEX($C758:$BJ758,,COLUMN('Charges variables-Calculs auto'!BA$152)-COLUMN('Charges variables-Calculs auto'!$C$152)+1-('Charges variables (avancé)'!$J97+'Charges variables (avancé)'!$K97)),0)*(1-'Charges variables (avancé)'!$L97))*'Charges variables (avancé)'!$AD97</f>
        <v>0</v>
      </c>
      <c r="BB784" s="341">
        <f>(('Charges variables (avancé)'!$L97*BB758)+IF(ROUND(('Charges variables-Calculs auto'!BB$152-CONFIG!$D$7)/31,0)&gt;=('Charges variables (avancé)'!$J97+'Charges variables (avancé)'!$K97),INDEX($C758:$BJ758,,COLUMN('Charges variables-Calculs auto'!BB$152)-COLUMN('Charges variables-Calculs auto'!$C$152)+1-('Charges variables (avancé)'!$J97+'Charges variables (avancé)'!$K97)),0)*(1-'Charges variables (avancé)'!$L97))*'Charges variables (avancé)'!$AD97</f>
        <v>0</v>
      </c>
      <c r="BC784" s="341">
        <f>(('Charges variables (avancé)'!$L97*BC758)+IF(ROUND(('Charges variables-Calculs auto'!BC$152-CONFIG!$D$7)/31,0)&gt;=('Charges variables (avancé)'!$J97+'Charges variables (avancé)'!$K97),INDEX($C758:$BJ758,,COLUMN('Charges variables-Calculs auto'!BC$152)-COLUMN('Charges variables-Calculs auto'!$C$152)+1-('Charges variables (avancé)'!$J97+'Charges variables (avancé)'!$K97)),0)*(1-'Charges variables (avancé)'!$L97))*'Charges variables (avancé)'!$AD97</f>
        <v>0</v>
      </c>
      <c r="BD784" s="341">
        <f>(('Charges variables (avancé)'!$L97*BD758)+IF(ROUND(('Charges variables-Calculs auto'!BD$152-CONFIG!$D$7)/31,0)&gt;=('Charges variables (avancé)'!$J97+'Charges variables (avancé)'!$K97),INDEX($C758:$BJ758,,COLUMN('Charges variables-Calculs auto'!BD$152)-COLUMN('Charges variables-Calculs auto'!$C$152)+1-('Charges variables (avancé)'!$J97+'Charges variables (avancé)'!$K97)),0)*(1-'Charges variables (avancé)'!$L97))*'Charges variables (avancé)'!$AD97</f>
        <v>0</v>
      </c>
      <c r="BE784" s="341">
        <f>(('Charges variables (avancé)'!$L97*BE758)+IF(ROUND(('Charges variables-Calculs auto'!BE$152-CONFIG!$D$7)/31,0)&gt;=('Charges variables (avancé)'!$J97+'Charges variables (avancé)'!$K97),INDEX($C758:$BJ758,,COLUMN('Charges variables-Calculs auto'!BE$152)-COLUMN('Charges variables-Calculs auto'!$C$152)+1-('Charges variables (avancé)'!$J97+'Charges variables (avancé)'!$K97)),0)*(1-'Charges variables (avancé)'!$L97))*'Charges variables (avancé)'!$AD97</f>
        <v>0</v>
      </c>
      <c r="BF784" s="341">
        <f>(('Charges variables (avancé)'!$L97*BF758)+IF(ROUND(('Charges variables-Calculs auto'!BF$152-CONFIG!$D$7)/31,0)&gt;=('Charges variables (avancé)'!$J97+'Charges variables (avancé)'!$K97),INDEX($C758:$BJ758,,COLUMN('Charges variables-Calculs auto'!BF$152)-COLUMN('Charges variables-Calculs auto'!$C$152)+1-('Charges variables (avancé)'!$J97+'Charges variables (avancé)'!$K97)),0)*(1-'Charges variables (avancé)'!$L97))*'Charges variables (avancé)'!$AD97</f>
        <v>0</v>
      </c>
      <c r="BG784" s="341">
        <f>(('Charges variables (avancé)'!$L97*BG758)+IF(ROUND(('Charges variables-Calculs auto'!BG$152-CONFIG!$D$7)/31,0)&gt;=('Charges variables (avancé)'!$J97+'Charges variables (avancé)'!$K97),INDEX($C758:$BJ758,,COLUMN('Charges variables-Calculs auto'!BG$152)-COLUMN('Charges variables-Calculs auto'!$C$152)+1-('Charges variables (avancé)'!$J97+'Charges variables (avancé)'!$K97)),0)*(1-'Charges variables (avancé)'!$L97))*'Charges variables (avancé)'!$AD97</f>
        <v>0</v>
      </c>
      <c r="BH784" s="341">
        <f>(('Charges variables (avancé)'!$L97*BH758)+IF(ROUND(('Charges variables-Calculs auto'!BH$152-CONFIG!$D$7)/31,0)&gt;=('Charges variables (avancé)'!$J97+'Charges variables (avancé)'!$K97),INDEX($C758:$BJ758,,COLUMN('Charges variables-Calculs auto'!BH$152)-COLUMN('Charges variables-Calculs auto'!$C$152)+1-('Charges variables (avancé)'!$J97+'Charges variables (avancé)'!$K97)),0)*(1-'Charges variables (avancé)'!$L97))*'Charges variables (avancé)'!$AD97</f>
        <v>0</v>
      </c>
      <c r="BI784" s="341">
        <f>(('Charges variables (avancé)'!$L97*BI758)+IF(ROUND(('Charges variables-Calculs auto'!BI$152-CONFIG!$D$7)/31,0)&gt;=('Charges variables (avancé)'!$J97+'Charges variables (avancé)'!$K97),INDEX($C758:$BJ758,,COLUMN('Charges variables-Calculs auto'!BI$152)-COLUMN('Charges variables-Calculs auto'!$C$152)+1-('Charges variables (avancé)'!$J97+'Charges variables (avancé)'!$K97)),0)*(1-'Charges variables (avancé)'!$L97))*'Charges variables (avancé)'!$AD97</f>
        <v>0</v>
      </c>
      <c r="BJ784" s="341">
        <f>(('Charges variables (avancé)'!$L97*BJ758)+IF(ROUND(('Charges variables-Calculs auto'!BJ$152-CONFIG!$D$7)/31,0)&gt;=('Charges variables (avancé)'!$J97+'Charges variables (avancé)'!$K97),INDEX($C758:$BJ758,,COLUMN('Charges variables-Calculs auto'!BJ$152)-COLUMN('Charges variables-Calculs auto'!$C$152)+1-('Charges variables (avancé)'!$J97+'Charges variables (avancé)'!$K97)),0)*(1-'Charges variables (avancé)'!$L97))*'Charges variables (avancé)'!$AD97</f>
        <v>0</v>
      </c>
    </row>
    <row r="785" spans="2:62" ht="15" customHeight="1">
      <c r="B785" s="366">
        <f>'Charges variables (avancé)'!$C$98</f>
        <v>0</v>
      </c>
      <c r="C785" s="341">
        <f>(('Charges variables (avancé)'!$L98*C759)+IF(ROUND(('Charges variables-Calculs auto'!C$152-CONFIG!$D$7)/31,0)&gt;=('Charges variables (avancé)'!$J98+'Charges variables (avancé)'!$K98),INDEX($C759:$BJ759,,COLUMN('Charges variables-Calculs auto'!C$152)-COLUMN('Charges variables-Calculs auto'!$C$152)+1-('Charges variables (avancé)'!$J98+'Charges variables (avancé)'!$K98)),0)*(1-'Charges variables (avancé)'!$L98))*'Charges variables (avancé)'!$D98</f>
        <v>0</v>
      </c>
      <c r="D785" s="341">
        <f>(('Charges variables (avancé)'!$L98*D759)+IF(ROUND(('Charges variables-Calculs auto'!D$152-CONFIG!$D$7)/31,0)&gt;=('Charges variables (avancé)'!$J98+'Charges variables (avancé)'!$K98),INDEX($C759:$BJ759,,COLUMN('Charges variables-Calculs auto'!D$152)-COLUMN('Charges variables-Calculs auto'!$C$152)+1-('Charges variables (avancé)'!$J98+'Charges variables (avancé)'!$K98)),0)*(1-'Charges variables (avancé)'!$L98))*'Charges variables (avancé)'!$D98</f>
        <v>0</v>
      </c>
      <c r="E785" s="341">
        <f>(('Charges variables (avancé)'!$L98*E759)+IF(ROUND(('Charges variables-Calculs auto'!E$152-CONFIG!$D$7)/31,0)&gt;=('Charges variables (avancé)'!$J98+'Charges variables (avancé)'!$K98),INDEX($C759:$BJ759,,COLUMN('Charges variables-Calculs auto'!E$152)-COLUMN('Charges variables-Calculs auto'!$C$152)+1-('Charges variables (avancé)'!$J98+'Charges variables (avancé)'!$K98)),0)*(1-'Charges variables (avancé)'!$L98))*'Charges variables (avancé)'!$D98</f>
        <v>0</v>
      </c>
      <c r="F785" s="341">
        <f>(('Charges variables (avancé)'!$L98*F759)+IF(ROUND(('Charges variables-Calculs auto'!F$152-CONFIG!$D$7)/31,0)&gt;=('Charges variables (avancé)'!$J98+'Charges variables (avancé)'!$K98),INDEX($C759:$BJ759,,COLUMN('Charges variables-Calculs auto'!F$152)-COLUMN('Charges variables-Calculs auto'!$C$152)+1-('Charges variables (avancé)'!$J98+'Charges variables (avancé)'!$K98)),0)*(1-'Charges variables (avancé)'!$L98))*'Charges variables (avancé)'!$D98</f>
        <v>0</v>
      </c>
      <c r="G785" s="341">
        <f>(('Charges variables (avancé)'!$L98*G759)+IF(ROUND(('Charges variables-Calculs auto'!G$152-CONFIG!$D$7)/31,0)&gt;=('Charges variables (avancé)'!$J98+'Charges variables (avancé)'!$K98),INDEX($C759:$BJ759,,COLUMN('Charges variables-Calculs auto'!G$152)-COLUMN('Charges variables-Calculs auto'!$C$152)+1-('Charges variables (avancé)'!$J98+'Charges variables (avancé)'!$K98)),0)*(1-'Charges variables (avancé)'!$L98))*'Charges variables (avancé)'!$D98</f>
        <v>0</v>
      </c>
      <c r="H785" s="341">
        <f>(('Charges variables (avancé)'!$L98*H759)+IF(ROUND(('Charges variables-Calculs auto'!H$152-CONFIG!$D$7)/31,0)&gt;=('Charges variables (avancé)'!$J98+'Charges variables (avancé)'!$K98),INDEX($C759:$BJ759,,COLUMN('Charges variables-Calculs auto'!H$152)-COLUMN('Charges variables-Calculs auto'!$C$152)+1-('Charges variables (avancé)'!$J98+'Charges variables (avancé)'!$K98)),0)*(1-'Charges variables (avancé)'!$L98))*'Charges variables (avancé)'!$D98</f>
        <v>0</v>
      </c>
      <c r="I785" s="341">
        <f>(('Charges variables (avancé)'!$L98*I759)+IF(ROUND(('Charges variables-Calculs auto'!I$152-CONFIG!$D$7)/31,0)&gt;=('Charges variables (avancé)'!$J98+'Charges variables (avancé)'!$K98),INDEX($C759:$BJ759,,COLUMN('Charges variables-Calculs auto'!I$152)-COLUMN('Charges variables-Calculs auto'!$C$152)+1-('Charges variables (avancé)'!$J98+'Charges variables (avancé)'!$K98)),0)*(1-'Charges variables (avancé)'!$L98))*'Charges variables (avancé)'!$D98</f>
        <v>0</v>
      </c>
      <c r="J785" s="341">
        <f>(('Charges variables (avancé)'!$L98*J759)+IF(ROUND(('Charges variables-Calculs auto'!J$152-CONFIG!$D$7)/31,0)&gt;=('Charges variables (avancé)'!$J98+'Charges variables (avancé)'!$K98),INDEX($C759:$BJ759,,COLUMN('Charges variables-Calculs auto'!J$152)-COLUMN('Charges variables-Calculs auto'!$C$152)+1-('Charges variables (avancé)'!$J98+'Charges variables (avancé)'!$K98)),0)*(1-'Charges variables (avancé)'!$L98))*'Charges variables (avancé)'!$D98</f>
        <v>0</v>
      </c>
      <c r="K785" s="341">
        <f>(('Charges variables (avancé)'!$L98*K759)+IF(ROUND(('Charges variables-Calculs auto'!K$152-CONFIG!$D$7)/31,0)&gt;=('Charges variables (avancé)'!$J98+'Charges variables (avancé)'!$K98),INDEX($C759:$BJ759,,COLUMN('Charges variables-Calculs auto'!K$152)-COLUMN('Charges variables-Calculs auto'!$C$152)+1-('Charges variables (avancé)'!$J98+'Charges variables (avancé)'!$K98)),0)*(1-'Charges variables (avancé)'!$L98))*'Charges variables (avancé)'!$D98</f>
        <v>0</v>
      </c>
      <c r="L785" s="341">
        <f>(('Charges variables (avancé)'!$L98*L759)+IF(ROUND(('Charges variables-Calculs auto'!L$152-CONFIG!$D$7)/31,0)&gt;=('Charges variables (avancé)'!$J98+'Charges variables (avancé)'!$K98),INDEX($C759:$BJ759,,COLUMN('Charges variables-Calculs auto'!L$152)-COLUMN('Charges variables-Calculs auto'!$C$152)+1-('Charges variables (avancé)'!$J98+'Charges variables (avancé)'!$K98)),0)*(1-'Charges variables (avancé)'!$L98))*'Charges variables (avancé)'!$D98</f>
        <v>0</v>
      </c>
      <c r="M785" s="341">
        <f>(('Charges variables (avancé)'!$L98*M759)+IF(ROUND(('Charges variables-Calculs auto'!M$152-CONFIG!$D$7)/31,0)&gt;=('Charges variables (avancé)'!$J98+'Charges variables (avancé)'!$K98),INDEX($C759:$BJ759,,COLUMN('Charges variables-Calculs auto'!M$152)-COLUMN('Charges variables-Calculs auto'!$C$152)+1-('Charges variables (avancé)'!$J98+'Charges variables (avancé)'!$K98)),0)*(1-'Charges variables (avancé)'!$L98))*'Charges variables (avancé)'!$D98</f>
        <v>0</v>
      </c>
      <c r="N785" s="341">
        <f>(('Charges variables (avancé)'!$L98*N759)+IF(ROUND(('Charges variables-Calculs auto'!N$152-CONFIG!$D$7)/31,0)&gt;=('Charges variables (avancé)'!$J98+'Charges variables (avancé)'!$K98),INDEX($C759:$BJ759,,COLUMN('Charges variables-Calculs auto'!N$152)-COLUMN('Charges variables-Calculs auto'!$C$152)+1-('Charges variables (avancé)'!$J98+'Charges variables (avancé)'!$K98)),0)*(1-'Charges variables (avancé)'!$L98))*'Charges variables (avancé)'!$D98</f>
        <v>0</v>
      </c>
      <c r="O785" s="341">
        <f>(('Charges variables (avancé)'!$L98*O759)+IF(ROUND(('Charges variables-Calculs auto'!O$152-CONFIG!$D$7)/31,0)&gt;=('Charges variables (avancé)'!$J98+'Charges variables (avancé)'!$K98),INDEX($C759:$BJ759,,COLUMN('Charges variables-Calculs auto'!O$152)-COLUMN('Charges variables-Calculs auto'!$C$152)+1-('Charges variables (avancé)'!$J98+'Charges variables (avancé)'!$K98)),0)*(1-'Charges variables (avancé)'!$L98))*'Charges variables (avancé)'!$X98</f>
        <v>0</v>
      </c>
      <c r="P785" s="341">
        <f>(('Charges variables (avancé)'!$L98*P759)+IF(ROUND(('Charges variables-Calculs auto'!P$152-CONFIG!$D$7)/31,0)&gt;=('Charges variables (avancé)'!$J98+'Charges variables (avancé)'!$K98),INDEX($C759:$BJ759,,COLUMN('Charges variables-Calculs auto'!P$152)-COLUMN('Charges variables-Calculs auto'!$C$152)+1-('Charges variables (avancé)'!$J98+'Charges variables (avancé)'!$K98)),0)*(1-'Charges variables (avancé)'!$L98))*'Charges variables (avancé)'!$X98</f>
        <v>0</v>
      </c>
      <c r="Q785" s="341">
        <f>(('Charges variables (avancé)'!$L98*Q759)+IF(ROUND(('Charges variables-Calculs auto'!Q$152-CONFIG!$D$7)/31,0)&gt;=('Charges variables (avancé)'!$J98+'Charges variables (avancé)'!$K98),INDEX($C759:$BJ759,,COLUMN('Charges variables-Calculs auto'!Q$152)-COLUMN('Charges variables-Calculs auto'!$C$152)+1-('Charges variables (avancé)'!$J98+'Charges variables (avancé)'!$K98)),0)*(1-'Charges variables (avancé)'!$L98))*'Charges variables (avancé)'!$X98</f>
        <v>0</v>
      </c>
      <c r="R785" s="341">
        <f>(('Charges variables (avancé)'!$L98*R759)+IF(ROUND(('Charges variables-Calculs auto'!R$152-CONFIG!$D$7)/31,0)&gt;=('Charges variables (avancé)'!$J98+'Charges variables (avancé)'!$K98),INDEX($C759:$BJ759,,COLUMN('Charges variables-Calculs auto'!R$152)-COLUMN('Charges variables-Calculs auto'!$C$152)+1-('Charges variables (avancé)'!$J98+'Charges variables (avancé)'!$K98)),0)*(1-'Charges variables (avancé)'!$L98))*'Charges variables (avancé)'!$X98</f>
        <v>0</v>
      </c>
      <c r="S785" s="341">
        <f>(('Charges variables (avancé)'!$L98*S759)+IF(ROUND(('Charges variables-Calculs auto'!S$152-CONFIG!$D$7)/31,0)&gt;=('Charges variables (avancé)'!$J98+'Charges variables (avancé)'!$K98),INDEX($C759:$BJ759,,COLUMN('Charges variables-Calculs auto'!S$152)-COLUMN('Charges variables-Calculs auto'!$C$152)+1-('Charges variables (avancé)'!$J98+'Charges variables (avancé)'!$K98)),0)*(1-'Charges variables (avancé)'!$L98))*'Charges variables (avancé)'!$X98</f>
        <v>0</v>
      </c>
      <c r="T785" s="341">
        <f>(('Charges variables (avancé)'!$L98*T759)+IF(ROUND(('Charges variables-Calculs auto'!T$152-CONFIG!$D$7)/31,0)&gt;=('Charges variables (avancé)'!$J98+'Charges variables (avancé)'!$K98),INDEX($C759:$BJ759,,COLUMN('Charges variables-Calculs auto'!T$152)-COLUMN('Charges variables-Calculs auto'!$C$152)+1-('Charges variables (avancé)'!$J98+'Charges variables (avancé)'!$K98)),0)*(1-'Charges variables (avancé)'!$L98))*'Charges variables (avancé)'!$X98</f>
        <v>0</v>
      </c>
      <c r="U785" s="341">
        <f>(('Charges variables (avancé)'!$L98*U759)+IF(ROUND(('Charges variables-Calculs auto'!U$152-CONFIG!$D$7)/31,0)&gt;=('Charges variables (avancé)'!$J98+'Charges variables (avancé)'!$K98),INDEX($C759:$BJ759,,COLUMN('Charges variables-Calculs auto'!U$152)-COLUMN('Charges variables-Calculs auto'!$C$152)+1-('Charges variables (avancé)'!$J98+'Charges variables (avancé)'!$K98)),0)*(1-'Charges variables (avancé)'!$L98))*'Charges variables (avancé)'!$X98</f>
        <v>0</v>
      </c>
      <c r="V785" s="341">
        <f>(('Charges variables (avancé)'!$L98*V759)+IF(ROUND(('Charges variables-Calculs auto'!V$152-CONFIG!$D$7)/31,0)&gt;=('Charges variables (avancé)'!$J98+'Charges variables (avancé)'!$K98),INDEX($C759:$BJ759,,COLUMN('Charges variables-Calculs auto'!V$152)-COLUMN('Charges variables-Calculs auto'!$C$152)+1-('Charges variables (avancé)'!$J98+'Charges variables (avancé)'!$K98)),0)*(1-'Charges variables (avancé)'!$L98))*'Charges variables (avancé)'!$X98</f>
        <v>0</v>
      </c>
      <c r="W785" s="341">
        <f>(('Charges variables (avancé)'!$L98*W759)+IF(ROUND(('Charges variables-Calculs auto'!W$152-CONFIG!$D$7)/31,0)&gt;=('Charges variables (avancé)'!$J98+'Charges variables (avancé)'!$K98),INDEX($C759:$BJ759,,COLUMN('Charges variables-Calculs auto'!W$152)-COLUMN('Charges variables-Calculs auto'!$C$152)+1-('Charges variables (avancé)'!$J98+'Charges variables (avancé)'!$K98)),0)*(1-'Charges variables (avancé)'!$L98))*'Charges variables (avancé)'!$X98</f>
        <v>0</v>
      </c>
      <c r="X785" s="341">
        <f>(('Charges variables (avancé)'!$L98*X759)+IF(ROUND(('Charges variables-Calculs auto'!X$152-CONFIG!$D$7)/31,0)&gt;=('Charges variables (avancé)'!$J98+'Charges variables (avancé)'!$K98),INDEX($C759:$BJ759,,COLUMN('Charges variables-Calculs auto'!X$152)-COLUMN('Charges variables-Calculs auto'!$C$152)+1-('Charges variables (avancé)'!$J98+'Charges variables (avancé)'!$K98)),0)*(1-'Charges variables (avancé)'!$L98))*'Charges variables (avancé)'!$X98</f>
        <v>0</v>
      </c>
      <c r="Y785" s="341">
        <f>(('Charges variables (avancé)'!$L98*Y759)+IF(ROUND(('Charges variables-Calculs auto'!Y$152-CONFIG!$D$7)/31,0)&gt;=('Charges variables (avancé)'!$J98+'Charges variables (avancé)'!$K98),INDEX($C759:$BJ759,,COLUMN('Charges variables-Calculs auto'!Y$152)-COLUMN('Charges variables-Calculs auto'!$C$152)+1-('Charges variables (avancé)'!$J98+'Charges variables (avancé)'!$K98)),0)*(1-'Charges variables (avancé)'!$L98))*'Charges variables (avancé)'!$X98</f>
        <v>0</v>
      </c>
      <c r="Z785" s="341">
        <f>(('Charges variables (avancé)'!$L98*Z759)+IF(ROUND(('Charges variables-Calculs auto'!Z$152-CONFIG!$D$7)/31,0)&gt;=('Charges variables (avancé)'!$J98+'Charges variables (avancé)'!$K98),INDEX($C759:$BJ759,,COLUMN('Charges variables-Calculs auto'!Z$152)-COLUMN('Charges variables-Calculs auto'!$C$152)+1-('Charges variables (avancé)'!$J98+'Charges variables (avancé)'!$K98)),0)*(1-'Charges variables (avancé)'!$L98))*'Charges variables (avancé)'!$X98</f>
        <v>0</v>
      </c>
      <c r="AA785" s="341">
        <f>(('Charges variables (avancé)'!$L98*AA759)+IF(ROUND(('Charges variables-Calculs auto'!AA$152-CONFIG!$D$7)/31,0)&gt;=('Charges variables (avancé)'!$J98+'Charges variables (avancé)'!$K98),INDEX($C759:$BJ759,,COLUMN('Charges variables-Calculs auto'!AA$152)-COLUMN('Charges variables-Calculs auto'!$C$152)+1-('Charges variables (avancé)'!$J98+'Charges variables (avancé)'!$K98)),0)*(1-'Charges variables (avancé)'!$L98))*'Charges variables (avancé)'!$Z98</f>
        <v>0</v>
      </c>
      <c r="AB785" s="341">
        <f>(('Charges variables (avancé)'!$L98*AB759)+IF(ROUND(('Charges variables-Calculs auto'!AB$152-CONFIG!$D$7)/31,0)&gt;=('Charges variables (avancé)'!$J98+'Charges variables (avancé)'!$K98),INDEX($C759:$BJ759,,COLUMN('Charges variables-Calculs auto'!AB$152)-COLUMN('Charges variables-Calculs auto'!$C$152)+1-('Charges variables (avancé)'!$J98+'Charges variables (avancé)'!$K98)),0)*(1-'Charges variables (avancé)'!$L98))*'Charges variables (avancé)'!$Z98</f>
        <v>0</v>
      </c>
      <c r="AC785" s="341">
        <f>(('Charges variables (avancé)'!$L98*AC759)+IF(ROUND(('Charges variables-Calculs auto'!AC$152-CONFIG!$D$7)/31,0)&gt;=('Charges variables (avancé)'!$J98+'Charges variables (avancé)'!$K98),INDEX($C759:$BJ759,,COLUMN('Charges variables-Calculs auto'!AC$152)-COLUMN('Charges variables-Calculs auto'!$C$152)+1-('Charges variables (avancé)'!$J98+'Charges variables (avancé)'!$K98)),0)*(1-'Charges variables (avancé)'!$L98))*'Charges variables (avancé)'!$Z98</f>
        <v>0</v>
      </c>
      <c r="AD785" s="341">
        <f>(('Charges variables (avancé)'!$L98*AD759)+IF(ROUND(('Charges variables-Calculs auto'!AD$152-CONFIG!$D$7)/31,0)&gt;=('Charges variables (avancé)'!$J98+'Charges variables (avancé)'!$K98),INDEX($C759:$BJ759,,COLUMN('Charges variables-Calculs auto'!AD$152)-COLUMN('Charges variables-Calculs auto'!$C$152)+1-('Charges variables (avancé)'!$J98+'Charges variables (avancé)'!$K98)),0)*(1-'Charges variables (avancé)'!$L98))*'Charges variables (avancé)'!$Z98</f>
        <v>0</v>
      </c>
      <c r="AE785" s="341">
        <f>(('Charges variables (avancé)'!$L98*AE759)+IF(ROUND(('Charges variables-Calculs auto'!AE$152-CONFIG!$D$7)/31,0)&gt;=('Charges variables (avancé)'!$J98+'Charges variables (avancé)'!$K98),INDEX($C759:$BJ759,,COLUMN('Charges variables-Calculs auto'!AE$152)-COLUMN('Charges variables-Calculs auto'!$C$152)+1-('Charges variables (avancé)'!$J98+'Charges variables (avancé)'!$K98)),0)*(1-'Charges variables (avancé)'!$L98))*'Charges variables (avancé)'!$Z98</f>
        <v>0</v>
      </c>
      <c r="AF785" s="341">
        <f>(('Charges variables (avancé)'!$L98*AF759)+IF(ROUND(('Charges variables-Calculs auto'!AF$152-CONFIG!$D$7)/31,0)&gt;=('Charges variables (avancé)'!$J98+'Charges variables (avancé)'!$K98),INDEX($C759:$BJ759,,COLUMN('Charges variables-Calculs auto'!AF$152)-COLUMN('Charges variables-Calculs auto'!$C$152)+1-('Charges variables (avancé)'!$J98+'Charges variables (avancé)'!$K98)),0)*(1-'Charges variables (avancé)'!$L98))*'Charges variables (avancé)'!$Z98</f>
        <v>0</v>
      </c>
      <c r="AG785" s="341">
        <f>(('Charges variables (avancé)'!$L98*AG759)+IF(ROUND(('Charges variables-Calculs auto'!AG$152-CONFIG!$D$7)/31,0)&gt;=('Charges variables (avancé)'!$J98+'Charges variables (avancé)'!$K98),INDEX($C759:$BJ759,,COLUMN('Charges variables-Calculs auto'!AG$152)-COLUMN('Charges variables-Calculs auto'!$C$152)+1-('Charges variables (avancé)'!$J98+'Charges variables (avancé)'!$K98)),0)*(1-'Charges variables (avancé)'!$L98))*'Charges variables (avancé)'!$Z98</f>
        <v>0</v>
      </c>
      <c r="AH785" s="341">
        <f>(('Charges variables (avancé)'!$L98*AH759)+IF(ROUND(('Charges variables-Calculs auto'!AH$152-CONFIG!$D$7)/31,0)&gt;=('Charges variables (avancé)'!$J98+'Charges variables (avancé)'!$K98),INDEX($C759:$BJ759,,COLUMN('Charges variables-Calculs auto'!AH$152)-COLUMN('Charges variables-Calculs auto'!$C$152)+1-('Charges variables (avancé)'!$J98+'Charges variables (avancé)'!$K98)),0)*(1-'Charges variables (avancé)'!$L98))*'Charges variables (avancé)'!$Z98</f>
        <v>0</v>
      </c>
      <c r="AI785" s="341">
        <f>(('Charges variables (avancé)'!$L98*AI759)+IF(ROUND(('Charges variables-Calculs auto'!AI$152-CONFIG!$D$7)/31,0)&gt;=('Charges variables (avancé)'!$J98+'Charges variables (avancé)'!$K98),INDEX($C759:$BJ759,,COLUMN('Charges variables-Calculs auto'!AI$152)-COLUMN('Charges variables-Calculs auto'!$C$152)+1-('Charges variables (avancé)'!$J98+'Charges variables (avancé)'!$K98)),0)*(1-'Charges variables (avancé)'!$L98))*'Charges variables (avancé)'!$Z98</f>
        <v>0</v>
      </c>
      <c r="AJ785" s="341">
        <f>(('Charges variables (avancé)'!$L98*AJ759)+IF(ROUND(('Charges variables-Calculs auto'!AJ$152-CONFIG!$D$7)/31,0)&gt;=('Charges variables (avancé)'!$J98+'Charges variables (avancé)'!$K98),INDEX($C759:$BJ759,,COLUMN('Charges variables-Calculs auto'!AJ$152)-COLUMN('Charges variables-Calculs auto'!$C$152)+1-('Charges variables (avancé)'!$J98+'Charges variables (avancé)'!$K98)),0)*(1-'Charges variables (avancé)'!$L98))*'Charges variables (avancé)'!$Z98</f>
        <v>0</v>
      </c>
      <c r="AK785" s="341">
        <f>(('Charges variables (avancé)'!$L98*AK759)+IF(ROUND(('Charges variables-Calculs auto'!AK$152-CONFIG!$D$7)/31,0)&gt;=('Charges variables (avancé)'!$J98+'Charges variables (avancé)'!$K98),INDEX($C759:$BJ759,,COLUMN('Charges variables-Calculs auto'!AK$152)-COLUMN('Charges variables-Calculs auto'!$C$152)+1-('Charges variables (avancé)'!$J98+'Charges variables (avancé)'!$K98)),0)*(1-'Charges variables (avancé)'!$L98))*'Charges variables (avancé)'!$Z98</f>
        <v>0</v>
      </c>
      <c r="AL785" s="341">
        <f>(('Charges variables (avancé)'!$L98*AL759)+IF(ROUND(('Charges variables-Calculs auto'!AL$152-CONFIG!$D$7)/31,0)&gt;=('Charges variables (avancé)'!$J98+'Charges variables (avancé)'!$K98),INDEX($C759:$BJ759,,COLUMN('Charges variables-Calculs auto'!AL$152)-COLUMN('Charges variables-Calculs auto'!$C$152)+1-('Charges variables (avancé)'!$J98+'Charges variables (avancé)'!$K98)),0)*(1-'Charges variables (avancé)'!$L98))*'Charges variables (avancé)'!$Z98</f>
        <v>0</v>
      </c>
      <c r="AM785" s="341">
        <f>(('Charges variables (avancé)'!$L98*AM759)+IF(ROUND(('Charges variables-Calculs auto'!AM$152-CONFIG!$D$7)/31,0)&gt;=('Charges variables (avancé)'!$J98+'Charges variables (avancé)'!$K98),INDEX($C759:$BJ759,,COLUMN('Charges variables-Calculs auto'!AM$152)-COLUMN('Charges variables-Calculs auto'!$C$152)+1-('Charges variables (avancé)'!$J98+'Charges variables (avancé)'!$K98)),0)*(1-'Charges variables (avancé)'!$L98))*'Charges variables (avancé)'!$AB98</f>
        <v>0</v>
      </c>
      <c r="AN785" s="341">
        <f>(('Charges variables (avancé)'!$L98*AN759)+IF(ROUND(('Charges variables-Calculs auto'!AN$152-CONFIG!$D$7)/31,0)&gt;=('Charges variables (avancé)'!$J98+'Charges variables (avancé)'!$K98),INDEX($C759:$BJ759,,COLUMN('Charges variables-Calculs auto'!AN$152)-COLUMN('Charges variables-Calculs auto'!$C$152)+1-('Charges variables (avancé)'!$J98+'Charges variables (avancé)'!$K98)),0)*(1-'Charges variables (avancé)'!$L98))*'Charges variables (avancé)'!$AB98</f>
        <v>0</v>
      </c>
      <c r="AO785" s="341">
        <f>(('Charges variables (avancé)'!$L98*AO759)+IF(ROUND(('Charges variables-Calculs auto'!AO$152-CONFIG!$D$7)/31,0)&gt;=('Charges variables (avancé)'!$J98+'Charges variables (avancé)'!$K98),INDEX($C759:$BJ759,,COLUMN('Charges variables-Calculs auto'!AO$152)-COLUMN('Charges variables-Calculs auto'!$C$152)+1-('Charges variables (avancé)'!$J98+'Charges variables (avancé)'!$K98)),0)*(1-'Charges variables (avancé)'!$L98))*'Charges variables (avancé)'!$AB98</f>
        <v>0</v>
      </c>
      <c r="AP785" s="341">
        <f>(('Charges variables (avancé)'!$L98*AP759)+IF(ROUND(('Charges variables-Calculs auto'!AP$152-CONFIG!$D$7)/31,0)&gt;=('Charges variables (avancé)'!$J98+'Charges variables (avancé)'!$K98),INDEX($C759:$BJ759,,COLUMN('Charges variables-Calculs auto'!AP$152)-COLUMN('Charges variables-Calculs auto'!$C$152)+1-('Charges variables (avancé)'!$J98+'Charges variables (avancé)'!$K98)),0)*(1-'Charges variables (avancé)'!$L98))*'Charges variables (avancé)'!$AB98</f>
        <v>0</v>
      </c>
      <c r="AQ785" s="341">
        <f>(('Charges variables (avancé)'!$L98*AQ759)+IF(ROUND(('Charges variables-Calculs auto'!AQ$152-CONFIG!$D$7)/31,0)&gt;=('Charges variables (avancé)'!$J98+'Charges variables (avancé)'!$K98),INDEX($C759:$BJ759,,COLUMN('Charges variables-Calculs auto'!AQ$152)-COLUMN('Charges variables-Calculs auto'!$C$152)+1-('Charges variables (avancé)'!$J98+'Charges variables (avancé)'!$K98)),0)*(1-'Charges variables (avancé)'!$L98))*'Charges variables (avancé)'!$AB98</f>
        <v>0</v>
      </c>
      <c r="AR785" s="341">
        <f>(('Charges variables (avancé)'!$L98*AR759)+IF(ROUND(('Charges variables-Calculs auto'!AR$152-CONFIG!$D$7)/31,0)&gt;=('Charges variables (avancé)'!$J98+'Charges variables (avancé)'!$K98),INDEX($C759:$BJ759,,COLUMN('Charges variables-Calculs auto'!AR$152)-COLUMN('Charges variables-Calculs auto'!$C$152)+1-('Charges variables (avancé)'!$J98+'Charges variables (avancé)'!$K98)),0)*(1-'Charges variables (avancé)'!$L98))*'Charges variables (avancé)'!$AB98</f>
        <v>0</v>
      </c>
      <c r="AS785" s="341">
        <f>(('Charges variables (avancé)'!$L98*AS759)+IF(ROUND(('Charges variables-Calculs auto'!AS$152-CONFIG!$D$7)/31,0)&gt;=('Charges variables (avancé)'!$J98+'Charges variables (avancé)'!$K98),INDEX($C759:$BJ759,,COLUMN('Charges variables-Calculs auto'!AS$152)-COLUMN('Charges variables-Calculs auto'!$C$152)+1-('Charges variables (avancé)'!$J98+'Charges variables (avancé)'!$K98)),0)*(1-'Charges variables (avancé)'!$L98))*'Charges variables (avancé)'!$AB98</f>
        <v>0</v>
      </c>
      <c r="AT785" s="341">
        <f>(('Charges variables (avancé)'!$L98*AT759)+IF(ROUND(('Charges variables-Calculs auto'!AT$152-CONFIG!$D$7)/31,0)&gt;=('Charges variables (avancé)'!$J98+'Charges variables (avancé)'!$K98),INDEX($C759:$BJ759,,COLUMN('Charges variables-Calculs auto'!AT$152)-COLUMN('Charges variables-Calculs auto'!$C$152)+1-('Charges variables (avancé)'!$J98+'Charges variables (avancé)'!$K98)),0)*(1-'Charges variables (avancé)'!$L98))*'Charges variables (avancé)'!$AB98</f>
        <v>0</v>
      </c>
      <c r="AU785" s="341">
        <f>(('Charges variables (avancé)'!$L98*AU759)+IF(ROUND(('Charges variables-Calculs auto'!AU$152-CONFIG!$D$7)/31,0)&gt;=('Charges variables (avancé)'!$J98+'Charges variables (avancé)'!$K98),INDEX($C759:$BJ759,,COLUMN('Charges variables-Calculs auto'!AU$152)-COLUMN('Charges variables-Calculs auto'!$C$152)+1-('Charges variables (avancé)'!$J98+'Charges variables (avancé)'!$K98)),0)*(1-'Charges variables (avancé)'!$L98))*'Charges variables (avancé)'!$AB98</f>
        <v>0</v>
      </c>
      <c r="AV785" s="341">
        <f>(('Charges variables (avancé)'!$L98*AV759)+IF(ROUND(('Charges variables-Calculs auto'!AV$152-CONFIG!$D$7)/31,0)&gt;=('Charges variables (avancé)'!$J98+'Charges variables (avancé)'!$K98),INDEX($C759:$BJ759,,COLUMN('Charges variables-Calculs auto'!AV$152)-COLUMN('Charges variables-Calculs auto'!$C$152)+1-('Charges variables (avancé)'!$J98+'Charges variables (avancé)'!$K98)),0)*(1-'Charges variables (avancé)'!$L98))*'Charges variables (avancé)'!$AB98</f>
        <v>0</v>
      </c>
      <c r="AW785" s="341">
        <f>(('Charges variables (avancé)'!$L98*AW759)+IF(ROUND(('Charges variables-Calculs auto'!AW$152-CONFIG!$D$7)/31,0)&gt;=('Charges variables (avancé)'!$J98+'Charges variables (avancé)'!$K98),INDEX($C759:$BJ759,,COLUMN('Charges variables-Calculs auto'!AW$152)-COLUMN('Charges variables-Calculs auto'!$C$152)+1-('Charges variables (avancé)'!$J98+'Charges variables (avancé)'!$K98)),0)*(1-'Charges variables (avancé)'!$L98))*'Charges variables (avancé)'!$AB98</f>
        <v>0</v>
      </c>
      <c r="AX785" s="341">
        <f>(('Charges variables (avancé)'!$L98*AX759)+IF(ROUND(('Charges variables-Calculs auto'!AX$152-CONFIG!$D$7)/31,0)&gt;=('Charges variables (avancé)'!$J98+'Charges variables (avancé)'!$K98),INDEX($C759:$BJ759,,COLUMN('Charges variables-Calculs auto'!AX$152)-COLUMN('Charges variables-Calculs auto'!$C$152)+1-('Charges variables (avancé)'!$J98+'Charges variables (avancé)'!$K98)),0)*(1-'Charges variables (avancé)'!$L98))*'Charges variables (avancé)'!$AB98</f>
        <v>0</v>
      </c>
      <c r="AY785" s="341">
        <f>(('Charges variables (avancé)'!$L98*AY759)+IF(ROUND(('Charges variables-Calculs auto'!AY$152-CONFIG!$D$7)/31,0)&gt;=('Charges variables (avancé)'!$J98+'Charges variables (avancé)'!$K98),INDEX($C759:$BJ759,,COLUMN('Charges variables-Calculs auto'!AY$152)-COLUMN('Charges variables-Calculs auto'!$C$152)+1-('Charges variables (avancé)'!$J98+'Charges variables (avancé)'!$K98)),0)*(1-'Charges variables (avancé)'!$L98))*'Charges variables (avancé)'!$AD98</f>
        <v>0</v>
      </c>
      <c r="AZ785" s="341">
        <f>(('Charges variables (avancé)'!$L98*AZ759)+IF(ROUND(('Charges variables-Calculs auto'!AZ$152-CONFIG!$D$7)/31,0)&gt;=('Charges variables (avancé)'!$J98+'Charges variables (avancé)'!$K98),INDEX($C759:$BJ759,,COLUMN('Charges variables-Calculs auto'!AZ$152)-COLUMN('Charges variables-Calculs auto'!$C$152)+1-('Charges variables (avancé)'!$J98+'Charges variables (avancé)'!$K98)),0)*(1-'Charges variables (avancé)'!$L98))*'Charges variables (avancé)'!$AD98</f>
        <v>0</v>
      </c>
      <c r="BA785" s="341">
        <f>(('Charges variables (avancé)'!$L98*BA759)+IF(ROUND(('Charges variables-Calculs auto'!BA$152-CONFIG!$D$7)/31,0)&gt;=('Charges variables (avancé)'!$J98+'Charges variables (avancé)'!$K98),INDEX($C759:$BJ759,,COLUMN('Charges variables-Calculs auto'!BA$152)-COLUMN('Charges variables-Calculs auto'!$C$152)+1-('Charges variables (avancé)'!$J98+'Charges variables (avancé)'!$K98)),0)*(1-'Charges variables (avancé)'!$L98))*'Charges variables (avancé)'!$AD98</f>
        <v>0</v>
      </c>
      <c r="BB785" s="341">
        <f>(('Charges variables (avancé)'!$L98*BB759)+IF(ROUND(('Charges variables-Calculs auto'!BB$152-CONFIG!$D$7)/31,0)&gt;=('Charges variables (avancé)'!$J98+'Charges variables (avancé)'!$K98),INDEX($C759:$BJ759,,COLUMN('Charges variables-Calculs auto'!BB$152)-COLUMN('Charges variables-Calculs auto'!$C$152)+1-('Charges variables (avancé)'!$J98+'Charges variables (avancé)'!$K98)),0)*(1-'Charges variables (avancé)'!$L98))*'Charges variables (avancé)'!$AD98</f>
        <v>0</v>
      </c>
      <c r="BC785" s="341">
        <f>(('Charges variables (avancé)'!$L98*BC759)+IF(ROUND(('Charges variables-Calculs auto'!BC$152-CONFIG!$D$7)/31,0)&gt;=('Charges variables (avancé)'!$J98+'Charges variables (avancé)'!$K98),INDEX($C759:$BJ759,,COLUMN('Charges variables-Calculs auto'!BC$152)-COLUMN('Charges variables-Calculs auto'!$C$152)+1-('Charges variables (avancé)'!$J98+'Charges variables (avancé)'!$K98)),0)*(1-'Charges variables (avancé)'!$L98))*'Charges variables (avancé)'!$AD98</f>
        <v>0</v>
      </c>
      <c r="BD785" s="341">
        <f>(('Charges variables (avancé)'!$L98*BD759)+IF(ROUND(('Charges variables-Calculs auto'!BD$152-CONFIG!$D$7)/31,0)&gt;=('Charges variables (avancé)'!$J98+'Charges variables (avancé)'!$K98),INDEX($C759:$BJ759,,COLUMN('Charges variables-Calculs auto'!BD$152)-COLUMN('Charges variables-Calculs auto'!$C$152)+1-('Charges variables (avancé)'!$J98+'Charges variables (avancé)'!$K98)),0)*(1-'Charges variables (avancé)'!$L98))*'Charges variables (avancé)'!$AD98</f>
        <v>0</v>
      </c>
      <c r="BE785" s="341">
        <f>(('Charges variables (avancé)'!$L98*BE759)+IF(ROUND(('Charges variables-Calculs auto'!BE$152-CONFIG!$D$7)/31,0)&gt;=('Charges variables (avancé)'!$J98+'Charges variables (avancé)'!$K98),INDEX($C759:$BJ759,,COLUMN('Charges variables-Calculs auto'!BE$152)-COLUMN('Charges variables-Calculs auto'!$C$152)+1-('Charges variables (avancé)'!$J98+'Charges variables (avancé)'!$K98)),0)*(1-'Charges variables (avancé)'!$L98))*'Charges variables (avancé)'!$AD98</f>
        <v>0</v>
      </c>
      <c r="BF785" s="341">
        <f>(('Charges variables (avancé)'!$L98*BF759)+IF(ROUND(('Charges variables-Calculs auto'!BF$152-CONFIG!$D$7)/31,0)&gt;=('Charges variables (avancé)'!$J98+'Charges variables (avancé)'!$K98),INDEX($C759:$BJ759,,COLUMN('Charges variables-Calculs auto'!BF$152)-COLUMN('Charges variables-Calculs auto'!$C$152)+1-('Charges variables (avancé)'!$J98+'Charges variables (avancé)'!$K98)),0)*(1-'Charges variables (avancé)'!$L98))*'Charges variables (avancé)'!$AD98</f>
        <v>0</v>
      </c>
      <c r="BG785" s="341">
        <f>(('Charges variables (avancé)'!$L98*BG759)+IF(ROUND(('Charges variables-Calculs auto'!BG$152-CONFIG!$D$7)/31,0)&gt;=('Charges variables (avancé)'!$J98+'Charges variables (avancé)'!$K98),INDEX($C759:$BJ759,,COLUMN('Charges variables-Calculs auto'!BG$152)-COLUMN('Charges variables-Calculs auto'!$C$152)+1-('Charges variables (avancé)'!$J98+'Charges variables (avancé)'!$K98)),0)*(1-'Charges variables (avancé)'!$L98))*'Charges variables (avancé)'!$AD98</f>
        <v>0</v>
      </c>
      <c r="BH785" s="341">
        <f>(('Charges variables (avancé)'!$L98*BH759)+IF(ROUND(('Charges variables-Calculs auto'!BH$152-CONFIG!$D$7)/31,0)&gt;=('Charges variables (avancé)'!$J98+'Charges variables (avancé)'!$K98),INDEX($C759:$BJ759,,COLUMN('Charges variables-Calculs auto'!BH$152)-COLUMN('Charges variables-Calculs auto'!$C$152)+1-('Charges variables (avancé)'!$J98+'Charges variables (avancé)'!$K98)),0)*(1-'Charges variables (avancé)'!$L98))*'Charges variables (avancé)'!$AD98</f>
        <v>0</v>
      </c>
      <c r="BI785" s="341">
        <f>(('Charges variables (avancé)'!$L98*BI759)+IF(ROUND(('Charges variables-Calculs auto'!BI$152-CONFIG!$D$7)/31,0)&gt;=('Charges variables (avancé)'!$J98+'Charges variables (avancé)'!$K98),INDEX($C759:$BJ759,,COLUMN('Charges variables-Calculs auto'!BI$152)-COLUMN('Charges variables-Calculs auto'!$C$152)+1-('Charges variables (avancé)'!$J98+'Charges variables (avancé)'!$K98)),0)*(1-'Charges variables (avancé)'!$L98))*'Charges variables (avancé)'!$AD98</f>
        <v>0</v>
      </c>
      <c r="BJ785" s="341">
        <f>(('Charges variables (avancé)'!$L98*BJ759)+IF(ROUND(('Charges variables-Calculs auto'!BJ$152-CONFIG!$D$7)/31,0)&gt;=('Charges variables (avancé)'!$J98+'Charges variables (avancé)'!$K98),INDEX($C759:$BJ759,,COLUMN('Charges variables-Calculs auto'!BJ$152)-COLUMN('Charges variables-Calculs auto'!$C$152)+1-('Charges variables (avancé)'!$J98+'Charges variables (avancé)'!$K98)),0)*(1-'Charges variables (avancé)'!$L98))*'Charges variables (avancé)'!$AD98</f>
        <v>0</v>
      </c>
    </row>
    <row r="786" spans="2:62" ht="15" customHeight="1">
      <c r="B786" s="366">
        <f>'Charges variables (avancé)'!$C$99</f>
        <v>0</v>
      </c>
      <c r="C786" s="341">
        <f>(('Charges variables (avancé)'!$L99*C760)+IF(ROUND(('Charges variables-Calculs auto'!C$152-CONFIG!$D$7)/31,0)&gt;=('Charges variables (avancé)'!$J99+'Charges variables (avancé)'!$K99),INDEX($C760:$BJ760,,COLUMN('Charges variables-Calculs auto'!C$152)-COLUMN('Charges variables-Calculs auto'!$C$152)+1-('Charges variables (avancé)'!$J99+'Charges variables (avancé)'!$K99)),0)*(1-'Charges variables (avancé)'!$L99))*'Charges variables (avancé)'!$D99</f>
        <v>0</v>
      </c>
      <c r="D786" s="341">
        <f>(('Charges variables (avancé)'!$L99*D760)+IF(ROUND(('Charges variables-Calculs auto'!D$152-CONFIG!$D$7)/31,0)&gt;=('Charges variables (avancé)'!$J99+'Charges variables (avancé)'!$K99),INDEX($C760:$BJ760,,COLUMN('Charges variables-Calculs auto'!D$152)-COLUMN('Charges variables-Calculs auto'!$C$152)+1-('Charges variables (avancé)'!$J99+'Charges variables (avancé)'!$K99)),0)*(1-'Charges variables (avancé)'!$L99))*'Charges variables (avancé)'!$D99</f>
        <v>0</v>
      </c>
      <c r="E786" s="341">
        <f>(('Charges variables (avancé)'!$L99*E760)+IF(ROUND(('Charges variables-Calculs auto'!E$152-CONFIG!$D$7)/31,0)&gt;=('Charges variables (avancé)'!$J99+'Charges variables (avancé)'!$K99),INDEX($C760:$BJ760,,COLUMN('Charges variables-Calculs auto'!E$152)-COLUMN('Charges variables-Calculs auto'!$C$152)+1-('Charges variables (avancé)'!$J99+'Charges variables (avancé)'!$K99)),0)*(1-'Charges variables (avancé)'!$L99))*'Charges variables (avancé)'!$D99</f>
        <v>0</v>
      </c>
      <c r="F786" s="341">
        <f>(('Charges variables (avancé)'!$L99*F760)+IF(ROUND(('Charges variables-Calculs auto'!F$152-CONFIG!$D$7)/31,0)&gt;=('Charges variables (avancé)'!$J99+'Charges variables (avancé)'!$K99),INDEX($C760:$BJ760,,COLUMN('Charges variables-Calculs auto'!F$152)-COLUMN('Charges variables-Calculs auto'!$C$152)+1-('Charges variables (avancé)'!$J99+'Charges variables (avancé)'!$K99)),0)*(1-'Charges variables (avancé)'!$L99))*'Charges variables (avancé)'!$D99</f>
        <v>0</v>
      </c>
      <c r="G786" s="341">
        <f>(('Charges variables (avancé)'!$L99*G760)+IF(ROUND(('Charges variables-Calculs auto'!G$152-CONFIG!$D$7)/31,0)&gt;=('Charges variables (avancé)'!$J99+'Charges variables (avancé)'!$K99),INDEX($C760:$BJ760,,COLUMN('Charges variables-Calculs auto'!G$152)-COLUMN('Charges variables-Calculs auto'!$C$152)+1-('Charges variables (avancé)'!$J99+'Charges variables (avancé)'!$K99)),0)*(1-'Charges variables (avancé)'!$L99))*'Charges variables (avancé)'!$D99</f>
        <v>0</v>
      </c>
      <c r="H786" s="341">
        <f>(('Charges variables (avancé)'!$L99*H760)+IF(ROUND(('Charges variables-Calculs auto'!H$152-CONFIG!$D$7)/31,0)&gt;=('Charges variables (avancé)'!$J99+'Charges variables (avancé)'!$K99),INDEX($C760:$BJ760,,COLUMN('Charges variables-Calculs auto'!H$152)-COLUMN('Charges variables-Calculs auto'!$C$152)+1-('Charges variables (avancé)'!$J99+'Charges variables (avancé)'!$K99)),0)*(1-'Charges variables (avancé)'!$L99))*'Charges variables (avancé)'!$D99</f>
        <v>0</v>
      </c>
      <c r="I786" s="341">
        <f>(('Charges variables (avancé)'!$L99*I760)+IF(ROUND(('Charges variables-Calculs auto'!I$152-CONFIG!$D$7)/31,0)&gt;=('Charges variables (avancé)'!$J99+'Charges variables (avancé)'!$K99),INDEX($C760:$BJ760,,COLUMN('Charges variables-Calculs auto'!I$152)-COLUMN('Charges variables-Calculs auto'!$C$152)+1-('Charges variables (avancé)'!$J99+'Charges variables (avancé)'!$K99)),0)*(1-'Charges variables (avancé)'!$L99))*'Charges variables (avancé)'!$D99</f>
        <v>0</v>
      </c>
      <c r="J786" s="341">
        <f>(('Charges variables (avancé)'!$L99*J760)+IF(ROUND(('Charges variables-Calculs auto'!J$152-CONFIG!$D$7)/31,0)&gt;=('Charges variables (avancé)'!$J99+'Charges variables (avancé)'!$K99),INDEX($C760:$BJ760,,COLUMN('Charges variables-Calculs auto'!J$152)-COLUMN('Charges variables-Calculs auto'!$C$152)+1-('Charges variables (avancé)'!$J99+'Charges variables (avancé)'!$K99)),0)*(1-'Charges variables (avancé)'!$L99))*'Charges variables (avancé)'!$D99</f>
        <v>0</v>
      </c>
      <c r="K786" s="341">
        <f>(('Charges variables (avancé)'!$L99*K760)+IF(ROUND(('Charges variables-Calculs auto'!K$152-CONFIG!$D$7)/31,0)&gt;=('Charges variables (avancé)'!$J99+'Charges variables (avancé)'!$K99),INDEX($C760:$BJ760,,COLUMN('Charges variables-Calculs auto'!K$152)-COLUMN('Charges variables-Calculs auto'!$C$152)+1-('Charges variables (avancé)'!$J99+'Charges variables (avancé)'!$K99)),0)*(1-'Charges variables (avancé)'!$L99))*'Charges variables (avancé)'!$D99</f>
        <v>0</v>
      </c>
      <c r="L786" s="341">
        <f>(('Charges variables (avancé)'!$L99*L760)+IF(ROUND(('Charges variables-Calculs auto'!L$152-CONFIG!$D$7)/31,0)&gt;=('Charges variables (avancé)'!$J99+'Charges variables (avancé)'!$K99),INDEX($C760:$BJ760,,COLUMN('Charges variables-Calculs auto'!L$152)-COLUMN('Charges variables-Calculs auto'!$C$152)+1-('Charges variables (avancé)'!$J99+'Charges variables (avancé)'!$K99)),0)*(1-'Charges variables (avancé)'!$L99))*'Charges variables (avancé)'!$D99</f>
        <v>0</v>
      </c>
      <c r="M786" s="341">
        <f>(('Charges variables (avancé)'!$L99*M760)+IF(ROUND(('Charges variables-Calculs auto'!M$152-CONFIG!$D$7)/31,0)&gt;=('Charges variables (avancé)'!$J99+'Charges variables (avancé)'!$K99),INDEX($C760:$BJ760,,COLUMN('Charges variables-Calculs auto'!M$152)-COLUMN('Charges variables-Calculs auto'!$C$152)+1-('Charges variables (avancé)'!$J99+'Charges variables (avancé)'!$K99)),0)*(1-'Charges variables (avancé)'!$L99))*'Charges variables (avancé)'!$D99</f>
        <v>0</v>
      </c>
      <c r="N786" s="341">
        <f>(('Charges variables (avancé)'!$L99*N760)+IF(ROUND(('Charges variables-Calculs auto'!N$152-CONFIG!$D$7)/31,0)&gt;=('Charges variables (avancé)'!$J99+'Charges variables (avancé)'!$K99),INDEX($C760:$BJ760,,COLUMN('Charges variables-Calculs auto'!N$152)-COLUMN('Charges variables-Calculs auto'!$C$152)+1-('Charges variables (avancé)'!$J99+'Charges variables (avancé)'!$K99)),0)*(1-'Charges variables (avancé)'!$L99))*'Charges variables (avancé)'!$D99</f>
        <v>0</v>
      </c>
      <c r="O786" s="341">
        <f>(('Charges variables (avancé)'!$L99*O760)+IF(ROUND(('Charges variables-Calculs auto'!O$152-CONFIG!$D$7)/31,0)&gt;=('Charges variables (avancé)'!$J99+'Charges variables (avancé)'!$K99),INDEX($C760:$BJ760,,COLUMN('Charges variables-Calculs auto'!O$152)-COLUMN('Charges variables-Calculs auto'!$C$152)+1-('Charges variables (avancé)'!$J99+'Charges variables (avancé)'!$K99)),0)*(1-'Charges variables (avancé)'!$L99))*'Charges variables (avancé)'!$X99</f>
        <v>0</v>
      </c>
      <c r="P786" s="341">
        <f>(('Charges variables (avancé)'!$L99*P760)+IF(ROUND(('Charges variables-Calculs auto'!P$152-CONFIG!$D$7)/31,0)&gt;=('Charges variables (avancé)'!$J99+'Charges variables (avancé)'!$K99),INDEX($C760:$BJ760,,COLUMN('Charges variables-Calculs auto'!P$152)-COLUMN('Charges variables-Calculs auto'!$C$152)+1-('Charges variables (avancé)'!$J99+'Charges variables (avancé)'!$K99)),0)*(1-'Charges variables (avancé)'!$L99))*'Charges variables (avancé)'!$X99</f>
        <v>0</v>
      </c>
      <c r="Q786" s="341">
        <f>(('Charges variables (avancé)'!$L99*Q760)+IF(ROUND(('Charges variables-Calculs auto'!Q$152-CONFIG!$D$7)/31,0)&gt;=('Charges variables (avancé)'!$J99+'Charges variables (avancé)'!$K99),INDEX($C760:$BJ760,,COLUMN('Charges variables-Calculs auto'!Q$152)-COLUMN('Charges variables-Calculs auto'!$C$152)+1-('Charges variables (avancé)'!$J99+'Charges variables (avancé)'!$K99)),0)*(1-'Charges variables (avancé)'!$L99))*'Charges variables (avancé)'!$X99</f>
        <v>0</v>
      </c>
      <c r="R786" s="341">
        <f>(('Charges variables (avancé)'!$L99*R760)+IF(ROUND(('Charges variables-Calculs auto'!R$152-CONFIG!$D$7)/31,0)&gt;=('Charges variables (avancé)'!$J99+'Charges variables (avancé)'!$K99),INDEX($C760:$BJ760,,COLUMN('Charges variables-Calculs auto'!R$152)-COLUMN('Charges variables-Calculs auto'!$C$152)+1-('Charges variables (avancé)'!$J99+'Charges variables (avancé)'!$K99)),0)*(1-'Charges variables (avancé)'!$L99))*'Charges variables (avancé)'!$X99</f>
        <v>0</v>
      </c>
      <c r="S786" s="341">
        <f>(('Charges variables (avancé)'!$L99*S760)+IF(ROUND(('Charges variables-Calculs auto'!S$152-CONFIG!$D$7)/31,0)&gt;=('Charges variables (avancé)'!$J99+'Charges variables (avancé)'!$K99),INDEX($C760:$BJ760,,COLUMN('Charges variables-Calculs auto'!S$152)-COLUMN('Charges variables-Calculs auto'!$C$152)+1-('Charges variables (avancé)'!$J99+'Charges variables (avancé)'!$K99)),0)*(1-'Charges variables (avancé)'!$L99))*'Charges variables (avancé)'!$X99</f>
        <v>0</v>
      </c>
      <c r="T786" s="341">
        <f>(('Charges variables (avancé)'!$L99*T760)+IF(ROUND(('Charges variables-Calculs auto'!T$152-CONFIG!$D$7)/31,0)&gt;=('Charges variables (avancé)'!$J99+'Charges variables (avancé)'!$K99),INDEX($C760:$BJ760,,COLUMN('Charges variables-Calculs auto'!T$152)-COLUMN('Charges variables-Calculs auto'!$C$152)+1-('Charges variables (avancé)'!$J99+'Charges variables (avancé)'!$K99)),0)*(1-'Charges variables (avancé)'!$L99))*'Charges variables (avancé)'!$X99</f>
        <v>0</v>
      </c>
      <c r="U786" s="341">
        <f>(('Charges variables (avancé)'!$L99*U760)+IF(ROUND(('Charges variables-Calculs auto'!U$152-CONFIG!$D$7)/31,0)&gt;=('Charges variables (avancé)'!$J99+'Charges variables (avancé)'!$K99),INDEX($C760:$BJ760,,COLUMN('Charges variables-Calculs auto'!U$152)-COLUMN('Charges variables-Calculs auto'!$C$152)+1-('Charges variables (avancé)'!$J99+'Charges variables (avancé)'!$K99)),0)*(1-'Charges variables (avancé)'!$L99))*'Charges variables (avancé)'!$X99</f>
        <v>0</v>
      </c>
      <c r="V786" s="341">
        <f>(('Charges variables (avancé)'!$L99*V760)+IF(ROUND(('Charges variables-Calculs auto'!V$152-CONFIG!$D$7)/31,0)&gt;=('Charges variables (avancé)'!$J99+'Charges variables (avancé)'!$K99),INDEX($C760:$BJ760,,COLUMN('Charges variables-Calculs auto'!V$152)-COLUMN('Charges variables-Calculs auto'!$C$152)+1-('Charges variables (avancé)'!$J99+'Charges variables (avancé)'!$K99)),0)*(1-'Charges variables (avancé)'!$L99))*'Charges variables (avancé)'!$X99</f>
        <v>0</v>
      </c>
      <c r="W786" s="341">
        <f>(('Charges variables (avancé)'!$L99*W760)+IF(ROUND(('Charges variables-Calculs auto'!W$152-CONFIG!$D$7)/31,0)&gt;=('Charges variables (avancé)'!$J99+'Charges variables (avancé)'!$K99),INDEX($C760:$BJ760,,COLUMN('Charges variables-Calculs auto'!W$152)-COLUMN('Charges variables-Calculs auto'!$C$152)+1-('Charges variables (avancé)'!$J99+'Charges variables (avancé)'!$K99)),0)*(1-'Charges variables (avancé)'!$L99))*'Charges variables (avancé)'!$X99</f>
        <v>0</v>
      </c>
      <c r="X786" s="341">
        <f>(('Charges variables (avancé)'!$L99*X760)+IF(ROUND(('Charges variables-Calculs auto'!X$152-CONFIG!$D$7)/31,0)&gt;=('Charges variables (avancé)'!$J99+'Charges variables (avancé)'!$K99),INDEX($C760:$BJ760,,COLUMN('Charges variables-Calculs auto'!X$152)-COLUMN('Charges variables-Calculs auto'!$C$152)+1-('Charges variables (avancé)'!$J99+'Charges variables (avancé)'!$K99)),0)*(1-'Charges variables (avancé)'!$L99))*'Charges variables (avancé)'!$X99</f>
        <v>0</v>
      </c>
      <c r="Y786" s="341">
        <f>(('Charges variables (avancé)'!$L99*Y760)+IF(ROUND(('Charges variables-Calculs auto'!Y$152-CONFIG!$D$7)/31,0)&gt;=('Charges variables (avancé)'!$J99+'Charges variables (avancé)'!$K99),INDEX($C760:$BJ760,,COLUMN('Charges variables-Calculs auto'!Y$152)-COLUMN('Charges variables-Calculs auto'!$C$152)+1-('Charges variables (avancé)'!$J99+'Charges variables (avancé)'!$K99)),0)*(1-'Charges variables (avancé)'!$L99))*'Charges variables (avancé)'!$X99</f>
        <v>0</v>
      </c>
      <c r="Z786" s="341">
        <f>(('Charges variables (avancé)'!$L99*Z760)+IF(ROUND(('Charges variables-Calculs auto'!Z$152-CONFIG!$D$7)/31,0)&gt;=('Charges variables (avancé)'!$J99+'Charges variables (avancé)'!$K99),INDEX($C760:$BJ760,,COLUMN('Charges variables-Calculs auto'!Z$152)-COLUMN('Charges variables-Calculs auto'!$C$152)+1-('Charges variables (avancé)'!$J99+'Charges variables (avancé)'!$K99)),0)*(1-'Charges variables (avancé)'!$L99))*'Charges variables (avancé)'!$X99</f>
        <v>0</v>
      </c>
      <c r="AA786" s="341">
        <f>(('Charges variables (avancé)'!$L99*AA760)+IF(ROUND(('Charges variables-Calculs auto'!AA$152-CONFIG!$D$7)/31,0)&gt;=('Charges variables (avancé)'!$J99+'Charges variables (avancé)'!$K99),INDEX($C760:$BJ760,,COLUMN('Charges variables-Calculs auto'!AA$152)-COLUMN('Charges variables-Calculs auto'!$C$152)+1-('Charges variables (avancé)'!$J99+'Charges variables (avancé)'!$K99)),0)*(1-'Charges variables (avancé)'!$L99))*'Charges variables (avancé)'!$Z99</f>
        <v>0</v>
      </c>
      <c r="AB786" s="341">
        <f>(('Charges variables (avancé)'!$L99*AB760)+IF(ROUND(('Charges variables-Calculs auto'!AB$152-CONFIG!$D$7)/31,0)&gt;=('Charges variables (avancé)'!$J99+'Charges variables (avancé)'!$K99),INDEX($C760:$BJ760,,COLUMN('Charges variables-Calculs auto'!AB$152)-COLUMN('Charges variables-Calculs auto'!$C$152)+1-('Charges variables (avancé)'!$J99+'Charges variables (avancé)'!$K99)),0)*(1-'Charges variables (avancé)'!$L99))*'Charges variables (avancé)'!$Z99</f>
        <v>0</v>
      </c>
      <c r="AC786" s="341">
        <f>(('Charges variables (avancé)'!$L99*AC760)+IF(ROUND(('Charges variables-Calculs auto'!AC$152-CONFIG!$D$7)/31,0)&gt;=('Charges variables (avancé)'!$J99+'Charges variables (avancé)'!$K99),INDEX($C760:$BJ760,,COLUMN('Charges variables-Calculs auto'!AC$152)-COLUMN('Charges variables-Calculs auto'!$C$152)+1-('Charges variables (avancé)'!$J99+'Charges variables (avancé)'!$K99)),0)*(1-'Charges variables (avancé)'!$L99))*'Charges variables (avancé)'!$Z99</f>
        <v>0</v>
      </c>
      <c r="AD786" s="341">
        <f>(('Charges variables (avancé)'!$L99*AD760)+IF(ROUND(('Charges variables-Calculs auto'!AD$152-CONFIG!$D$7)/31,0)&gt;=('Charges variables (avancé)'!$J99+'Charges variables (avancé)'!$K99),INDEX($C760:$BJ760,,COLUMN('Charges variables-Calculs auto'!AD$152)-COLUMN('Charges variables-Calculs auto'!$C$152)+1-('Charges variables (avancé)'!$J99+'Charges variables (avancé)'!$K99)),0)*(1-'Charges variables (avancé)'!$L99))*'Charges variables (avancé)'!$Z99</f>
        <v>0</v>
      </c>
      <c r="AE786" s="341">
        <f>(('Charges variables (avancé)'!$L99*AE760)+IF(ROUND(('Charges variables-Calculs auto'!AE$152-CONFIG!$D$7)/31,0)&gt;=('Charges variables (avancé)'!$J99+'Charges variables (avancé)'!$K99),INDEX($C760:$BJ760,,COLUMN('Charges variables-Calculs auto'!AE$152)-COLUMN('Charges variables-Calculs auto'!$C$152)+1-('Charges variables (avancé)'!$J99+'Charges variables (avancé)'!$K99)),0)*(1-'Charges variables (avancé)'!$L99))*'Charges variables (avancé)'!$Z99</f>
        <v>0</v>
      </c>
      <c r="AF786" s="341">
        <f>(('Charges variables (avancé)'!$L99*AF760)+IF(ROUND(('Charges variables-Calculs auto'!AF$152-CONFIG!$D$7)/31,0)&gt;=('Charges variables (avancé)'!$J99+'Charges variables (avancé)'!$K99),INDEX($C760:$BJ760,,COLUMN('Charges variables-Calculs auto'!AF$152)-COLUMN('Charges variables-Calculs auto'!$C$152)+1-('Charges variables (avancé)'!$J99+'Charges variables (avancé)'!$K99)),0)*(1-'Charges variables (avancé)'!$L99))*'Charges variables (avancé)'!$Z99</f>
        <v>0</v>
      </c>
      <c r="AG786" s="341">
        <f>(('Charges variables (avancé)'!$L99*AG760)+IF(ROUND(('Charges variables-Calculs auto'!AG$152-CONFIG!$D$7)/31,0)&gt;=('Charges variables (avancé)'!$J99+'Charges variables (avancé)'!$K99),INDEX($C760:$BJ760,,COLUMN('Charges variables-Calculs auto'!AG$152)-COLUMN('Charges variables-Calculs auto'!$C$152)+1-('Charges variables (avancé)'!$J99+'Charges variables (avancé)'!$K99)),0)*(1-'Charges variables (avancé)'!$L99))*'Charges variables (avancé)'!$Z99</f>
        <v>0</v>
      </c>
      <c r="AH786" s="341">
        <f>(('Charges variables (avancé)'!$L99*AH760)+IF(ROUND(('Charges variables-Calculs auto'!AH$152-CONFIG!$D$7)/31,0)&gt;=('Charges variables (avancé)'!$J99+'Charges variables (avancé)'!$K99),INDEX($C760:$BJ760,,COLUMN('Charges variables-Calculs auto'!AH$152)-COLUMN('Charges variables-Calculs auto'!$C$152)+1-('Charges variables (avancé)'!$J99+'Charges variables (avancé)'!$K99)),0)*(1-'Charges variables (avancé)'!$L99))*'Charges variables (avancé)'!$Z99</f>
        <v>0</v>
      </c>
      <c r="AI786" s="341">
        <f>(('Charges variables (avancé)'!$L99*AI760)+IF(ROUND(('Charges variables-Calculs auto'!AI$152-CONFIG!$D$7)/31,0)&gt;=('Charges variables (avancé)'!$J99+'Charges variables (avancé)'!$K99),INDEX($C760:$BJ760,,COLUMN('Charges variables-Calculs auto'!AI$152)-COLUMN('Charges variables-Calculs auto'!$C$152)+1-('Charges variables (avancé)'!$J99+'Charges variables (avancé)'!$K99)),0)*(1-'Charges variables (avancé)'!$L99))*'Charges variables (avancé)'!$Z99</f>
        <v>0</v>
      </c>
      <c r="AJ786" s="341">
        <f>(('Charges variables (avancé)'!$L99*AJ760)+IF(ROUND(('Charges variables-Calculs auto'!AJ$152-CONFIG!$D$7)/31,0)&gt;=('Charges variables (avancé)'!$J99+'Charges variables (avancé)'!$K99),INDEX($C760:$BJ760,,COLUMN('Charges variables-Calculs auto'!AJ$152)-COLUMN('Charges variables-Calculs auto'!$C$152)+1-('Charges variables (avancé)'!$J99+'Charges variables (avancé)'!$K99)),0)*(1-'Charges variables (avancé)'!$L99))*'Charges variables (avancé)'!$Z99</f>
        <v>0</v>
      </c>
      <c r="AK786" s="341">
        <f>(('Charges variables (avancé)'!$L99*AK760)+IF(ROUND(('Charges variables-Calculs auto'!AK$152-CONFIG!$D$7)/31,0)&gt;=('Charges variables (avancé)'!$J99+'Charges variables (avancé)'!$K99),INDEX($C760:$BJ760,,COLUMN('Charges variables-Calculs auto'!AK$152)-COLUMN('Charges variables-Calculs auto'!$C$152)+1-('Charges variables (avancé)'!$J99+'Charges variables (avancé)'!$K99)),0)*(1-'Charges variables (avancé)'!$L99))*'Charges variables (avancé)'!$Z99</f>
        <v>0</v>
      </c>
      <c r="AL786" s="341">
        <f>(('Charges variables (avancé)'!$L99*AL760)+IF(ROUND(('Charges variables-Calculs auto'!AL$152-CONFIG!$D$7)/31,0)&gt;=('Charges variables (avancé)'!$J99+'Charges variables (avancé)'!$K99),INDEX($C760:$BJ760,,COLUMN('Charges variables-Calculs auto'!AL$152)-COLUMN('Charges variables-Calculs auto'!$C$152)+1-('Charges variables (avancé)'!$J99+'Charges variables (avancé)'!$K99)),0)*(1-'Charges variables (avancé)'!$L99))*'Charges variables (avancé)'!$Z99</f>
        <v>0</v>
      </c>
      <c r="AM786" s="341">
        <f>(('Charges variables (avancé)'!$L99*AM760)+IF(ROUND(('Charges variables-Calculs auto'!AM$152-CONFIG!$D$7)/31,0)&gt;=('Charges variables (avancé)'!$J99+'Charges variables (avancé)'!$K99),INDEX($C760:$BJ760,,COLUMN('Charges variables-Calculs auto'!AM$152)-COLUMN('Charges variables-Calculs auto'!$C$152)+1-('Charges variables (avancé)'!$J99+'Charges variables (avancé)'!$K99)),0)*(1-'Charges variables (avancé)'!$L99))*'Charges variables (avancé)'!$AB99</f>
        <v>0</v>
      </c>
      <c r="AN786" s="341">
        <f>(('Charges variables (avancé)'!$L99*AN760)+IF(ROUND(('Charges variables-Calculs auto'!AN$152-CONFIG!$D$7)/31,0)&gt;=('Charges variables (avancé)'!$J99+'Charges variables (avancé)'!$K99),INDEX($C760:$BJ760,,COLUMN('Charges variables-Calculs auto'!AN$152)-COLUMN('Charges variables-Calculs auto'!$C$152)+1-('Charges variables (avancé)'!$J99+'Charges variables (avancé)'!$K99)),0)*(1-'Charges variables (avancé)'!$L99))*'Charges variables (avancé)'!$AB99</f>
        <v>0</v>
      </c>
      <c r="AO786" s="341">
        <f>(('Charges variables (avancé)'!$L99*AO760)+IF(ROUND(('Charges variables-Calculs auto'!AO$152-CONFIG!$D$7)/31,0)&gt;=('Charges variables (avancé)'!$J99+'Charges variables (avancé)'!$K99),INDEX($C760:$BJ760,,COLUMN('Charges variables-Calculs auto'!AO$152)-COLUMN('Charges variables-Calculs auto'!$C$152)+1-('Charges variables (avancé)'!$J99+'Charges variables (avancé)'!$K99)),0)*(1-'Charges variables (avancé)'!$L99))*'Charges variables (avancé)'!$AB99</f>
        <v>0</v>
      </c>
      <c r="AP786" s="341">
        <f>(('Charges variables (avancé)'!$L99*AP760)+IF(ROUND(('Charges variables-Calculs auto'!AP$152-CONFIG!$D$7)/31,0)&gt;=('Charges variables (avancé)'!$J99+'Charges variables (avancé)'!$K99),INDEX($C760:$BJ760,,COLUMN('Charges variables-Calculs auto'!AP$152)-COLUMN('Charges variables-Calculs auto'!$C$152)+1-('Charges variables (avancé)'!$J99+'Charges variables (avancé)'!$K99)),0)*(1-'Charges variables (avancé)'!$L99))*'Charges variables (avancé)'!$AB99</f>
        <v>0</v>
      </c>
      <c r="AQ786" s="341">
        <f>(('Charges variables (avancé)'!$L99*AQ760)+IF(ROUND(('Charges variables-Calculs auto'!AQ$152-CONFIG!$D$7)/31,0)&gt;=('Charges variables (avancé)'!$J99+'Charges variables (avancé)'!$K99),INDEX($C760:$BJ760,,COLUMN('Charges variables-Calculs auto'!AQ$152)-COLUMN('Charges variables-Calculs auto'!$C$152)+1-('Charges variables (avancé)'!$J99+'Charges variables (avancé)'!$K99)),0)*(1-'Charges variables (avancé)'!$L99))*'Charges variables (avancé)'!$AB99</f>
        <v>0</v>
      </c>
      <c r="AR786" s="341">
        <f>(('Charges variables (avancé)'!$L99*AR760)+IF(ROUND(('Charges variables-Calculs auto'!AR$152-CONFIG!$D$7)/31,0)&gt;=('Charges variables (avancé)'!$J99+'Charges variables (avancé)'!$K99),INDEX($C760:$BJ760,,COLUMN('Charges variables-Calculs auto'!AR$152)-COLUMN('Charges variables-Calculs auto'!$C$152)+1-('Charges variables (avancé)'!$J99+'Charges variables (avancé)'!$K99)),0)*(1-'Charges variables (avancé)'!$L99))*'Charges variables (avancé)'!$AB99</f>
        <v>0</v>
      </c>
      <c r="AS786" s="341">
        <f>(('Charges variables (avancé)'!$L99*AS760)+IF(ROUND(('Charges variables-Calculs auto'!AS$152-CONFIG!$D$7)/31,0)&gt;=('Charges variables (avancé)'!$J99+'Charges variables (avancé)'!$K99),INDEX($C760:$BJ760,,COLUMN('Charges variables-Calculs auto'!AS$152)-COLUMN('Charges variables-Calculs auto'!$C$152)+1-('Charges variables (avancé)'!$J99+'Charges variables (avancé)'!$K99)),0)*(1-'Charges variables (avancé)'!$L99))*'Charges variables (avancé)'!$AB99</f>
        <v>0</v>
      </c>
      <c r="AT786" s="341">
        <f>(('Charges variables (avancé)'!$L99*AT760)+IF(ROUND(('Charges variables-Calculs auto'!AT$152-CONFIG!$D$7)/31,0)&gt;=('Charges variables (avancé)'!$J99+'Charges variables (avancé)'!$K99),INDEX($C760:$BJ760,,COLUMN('Charges variables-Calculs auto'!AT$152)-COLUMN('Charges variables-Calculs auto'!$C$152)+1-('Charges variables (avancé)'!$J99+'Charges variables (avancé)'!$K99)),0)*(1-'Charges variables (avancé)'!$L99))*'Charges variables (avancé)'!$AB99</f>
        <v>0</v>
      </c>
      <c r="AU786" s="341">
        <f>(('Charges variables (avancé)'!$L99*AU760)+IF(ROUND(('Charges variables-Calculs auto'!AU$152-CONFIG!$D$7)/31,0)&gt;=('Charges variables (avancé)'!$J99+'Charges variables (avancé)'!$K99),INDEX($C760:$BJ760,,COLUMN('Charges variables-Calculs auto'!AU$152)-COLUMN('Charges variables-Calculs auto'!$C$152)+1-('Charges variables (avancé)'!$J99+'Charges variables (avancé)'!$K99)),0)*(1-'Charges variables (avancé)'!$L99))*'Charges variables (avancé)'!$AB99</f>
        <v>0</v>
      </c>
      <c r="AV786" s="341">
        <f>(('Charges variables (avancé)'!$L99*AV760)+IF(ROUND(('Charges variables-Calculs auto'!AV$152-CONFIG!$D$7)/31,0)&gt;=('Charges variables (avancé)'!$J99+'Charges variables (avancé)'!$K99),INDEX($C760:$BJ760,,COLUMN('Charges variables-Calculs auto'!AV$152)-COLUMN('Charges variables-Calculs auto'!$C$152)+1-('Charges variables (avancé)'!$J99+'Charges variables (avancé)'!$K99)),0)*(1-'Charges variables (avancé)'!$L99))*'Charges variables (avancé)'!$AB99</f>
        <v>0</v>
      </c>
      <c r="AW786" s="341">
        <f>(('Charges variables (avancé)'!$L99*AW760)+IF(ROUND(('Charges variables-Calculs auto'!AW$152-CONFIG!$D$7)/31,0)&gt;=('Charges variables (avancé)'!$J99+'Charges variables (avancé)'!$K99),INDEX($C760:$BJ760,,COLUMN('Charges variables-Calculs auto'!AW$152)-COLUMN('Charges variables-Calculs auto'!$C$152)+1-('Charges variables (avancé)'!$J99+'Charges variables (avancé)'!$K99)),0)*(1-'Charges variables (avancé)'!$L99))*'Charges variables (avancé)'!$AB99</f>
        <v>0</v>
      </c>
      <c r="AX786" s="341">
        <f>(('Charges variables (avancé)'!$L99*AX760)+IF(ROUND(('Charges variables-Calculs auto'!AX$152-CONFIG!$D$7)/31,0)&gt;=('Charges variables (avancé)'!$J99+'Charges variables (avancé)'!$K99),INDEX($C760:$BJ760,,COLUMN('Charges variables-Calculs auto'!AX$152)-COLUMN('Charges variables-Calculs auto'!$C$152)+1-('Charges variables (avancé)'!$J99+'Charges variables (avancé)'!$K99)),0)*(1-'Charges variables (avancé)'!$L99))*'Charges variables (avancé)'!$AB99</f>
        <v>0</v>
      </c>
      <c r="AY786" s="341">
        <f>(('Charges variables (avancé)'!$L99*AY760)+IF(ROUND(('Charges variables-Calculs auto'!AY$152-CONFIG!$D$7)/31,0)&gt;=('Charges variables (avancé)'!$J99+'Charges variables (avancé)'!$K99),INDEX($C760:$BJ760,,COLUMN('Charges variables-Calculs auto'!AY$152)-COLUMN('Charges variables-Calculs auto'!$C$152)+1-('Charges variables (avancé)'!$J99+'Charges variables (avancé)'!$K99)),0)*(1-'Charges variables (avancé)'!$L99))*'Charges variables (avancé)'!$AD99</f>
        <v>0</v>
      </c>
      <c r="AZ786" s="341">
        <f>(('Charges variables (avancé)'!$L99*AZ760)+IF(ROUND(('Charges variables-Calculs auto'!AZ$152-CONFIG!$D$7)/31,0)&gt;=('Charges variables (avancé)'!$J99+'Charges variables (avancé)'!$K99),INDEX($C760:$BJ760,,COLUMN('Charges variables-Calculs auto'!AZ$152)-COLUMN('Charges variables-Calculs auto'!$C$152)+1-('Charges variables (avancé)'!$J99+'Charges variables (avancé)'!$K99)),0)*(1-'Charges variables (avancé)'!$L99))*'Charges variables (avancé)'!$AD99</f>
        <v>0</v>
      </c>
      <c r="BA786" s="341">
        <f>(('Charges variables (avancé)'!$L99*BA760)+IF(ROUND(('Charges variables-Calculs auto'!BA$152-CONFIG!$D$7)/31,0)&gt;=('Charges variables (avancé)'!$J99+'Charges variables (avancé)'!$K99),INDEX($C760:$BJ760,,COLUMN('Charges variables-Calculs auto'!BA$152)-COLUMN('Charges variables-Calculs auto'!$C$152)+1-('Charges variables (avancé)'!$J99+'Charges variables (avancé)'!$K99)),0)*(1-'Charges variables (avancé)'!$L99))*'Charges variables (avancé)'!$AD99</f>
        <v>0</v>
      </c>
      <c r="BB786" s="341">
        <f>(('Charges variables (avancé)'!$L99*BB760)+IF(ROUND(('Charges variables-Calculs auto'!BB$152-CONFIG!$D$7)/31,0)&gt;=('Charges variables (avancé)'!$J99+'Charges variables (avancé)'!$K99),INDEX($C760:$BJ760,,COLUMN('Charges variables-Calculs auto'!BB$152)-COLUMN('Charges variables-Calculs auto'!$C$152)+1-('Charges variables (avancé)'!$J99+'Charges variables (avancé)'!$K99)),0)*(1-'Charges variables (avancé)'!$L99))*'Charges variables (avancé)'!$AD99</f>
        <v>0</v>
      </c>
      <c r="BC786" s="341">
        <f>(('Charges variables (avancé)'!$L99*BC760)+IF(ROUND(('Charges variables-Calculs auto'!BC$152-CONFIG!$D$7)/31,0)&gt;=('Charges variables (avancé)'!$J99+'Charges variables (avancé)'!$K99),INDEX($C760:$BJ760,,COLUMN('Charges variables-Calculs auto'!BC$152)-COLUMN('Charges variables-Calculs auto'!$C$152)+1-('Charges variables (avancé)'!$J99+'Charges variables (avancé)'!$K99)),0)*(1-'Charges variables (avancé)'!$L99))*'Charges variables (avancé)'!$AD99</f>
        <v>0</v>
      </c>
      <c r="BD786" s="341">
        <f>(('Charges variables (avancé)'!$L99*BD760)+IF(ROUND(('Charges variables-Calculs auto'!BD$152-CONFIG!$D$7)/31,0)&gt;=('Charges variables (avancé)'!$J99+'Charges variables (avancé)'!$K99),INDEX($C760:$BJ760,,COLUMN('Charges variables-Calculs auto'!BD$152)-COLUMN('Charges variables-Calculs auto'!$C$152)+1-('Charges variables (avancé)'!$J99+'Charges variables (avancé)'!$K99)),0)*(1-'Charges variables (avancé)'!$L99))*'Charges variables (avancé)'!$AD99</f>
        <v>0</v>
      </c>
      <c r="BE786" s="341">
        <f>(('Charges variables (avancé)'!$L99*BE760)+IF(ROUND(('Charges variables-Calculs auto'!BE$152-CONFIG!$D$7)/31,0)&gt;=('Charges variables (avancé)'!$J99+'Charges variables (avancé)'!$K99),INDEX($C760:$BJ760,,COLUMN('Charges variables-Calculs auto'!BE$152)-COLUMN('Charges variables-Calculs auto'!$C$152)+1-('Charges variables (avancé)'!$J99+'Charges variables (avancé)'!$K99)),0)*(1-'Charges variables (avancé)'!$L99))*'Charges variables (avancé)'!$AD99</f>
        <v>0</v>
      </c>
      <c r="BF786" s="341">
        <f>(('Charges variables (avancé)'!$L99*BF760)+IF(ROUND(('Charges variables-Calculs auto'!BF$152-CONFIG!$D$7)/31,0)&gt;=('Charges variables (avancé)'!$J99+'Charges variables (avancé)'!$K99),INDEX($C760:$BJ760,,COLUMN('Charges variables-Calculs auto'!BF$152)-COLUMN('Charges variables-Calculs auto'!$C$152)+1-('Charges variables (avancé)'!$J99+'Charges variables (avancé)'!$K99)),0)*(1-'Charges variables (avancé)'!$L99))*'Charges variables (avancé)'!$AD99</f>
        <v>0</v>
      </c>
      <c r="BG786" s="341">
        <f>(('Charges variables (avancé)'!$L99*BG760)+IF(ROUND(('Charges variables-Calculs auto'!BG$152-CONFIG!$D$7)/31,0)&gt;=('Charges variables (avancé)'!$J99+'Charges variables (avancé)'!$K99),INDEX($C760:$BJ760,,COLUMN('Charges variables-Calculs auto'!BG$152)-COLUMN('Charges variables-Calculs auto'!$C$152)+1-('Charges variables (avancé)'!$J99+'Charges variables (avancé)'!$K99)),0)*(1-'Charges variables (avancé)'!$L99))*'Charges variables (avancé)'!$AD99</f>
        <v>0</v>
      </c>
      <c r="BH786" s="341">
        <f>(('Charges variables (avancé)'!$L99*BH760)+IF(ROUND(('Charges variables-Calculs auto'!BH$152-CONFIG!$D$7)/31,0)&gt;=('Charges variables (avancé)'!$J99+'Charges variables (avancé)'!$K99),INDEX($C760:$BJ760,,COLUMN('Charges variables-Calculs auto'!BH$152)-COLUMN('Charges variables-Calculs auto'!$C$152)+1-('Charges variables (avancé)'!$J99+'Charges variables (avancé)'!$K99)),0)*(1-'Charges variables (avancé)'!$L99))*'Charges variables (avancé)'!$AD99</f>
        <v>0</v>
      </c>
      <c r="BI786" s="341">
        <f>(('Charges variables (avancé)'!$L99*BI760)+IF(ROUND(('Charges variables-Calculs auto'!BI$152-CONFIG!$D$7)/31,0)&gt;=('Charges variables (avancé)'!$J99+'Charges variables (avancé)'!$K99),INDEX($C760:$BJ760,,COLUMN('Charges variables-Calculs auto'!BI$152)-COLUMN('Charges variables-Calculs auto'!$C$152)+1-('Charges variables (avancé)'!$J99+'Charges variables (avancé)'!$K99)),0)*(1-'Charges variables (avancé)'!$L99))*'Charges variables (avancé)'!$AD99</f>
        <v>0</v>
      </c>
      <c r="BJ786" s="341">
        <f>(('Charges variables (avancé)'!$L99*BJ760)+IF(ROUND(('Charges variables-Calculs auto'!BJ$152-CONFIG!$D$7)/31,0)&gt;=('Charges variables (avancé)'!$J99+'Charges variables (avancé)'!$K99),INDEX($C760:$BJ760,,COLUMN('Charges variables-Calculs auto'!BJ$152)-COLUMN('Charges variables-Calculs auto'!$C$152)+1-('Charges variables (avancé)'!$J99+'Charges variables (avancé)'!$K99)),0)*(1-'Charges variables (avancé)'!$L99))*'Charges variables (avancé)'!$AD99</f>
        <v>0</v>
      </c>
    </row>
    <row r="787" spans="2:62" ht="15" customHeight="1">
      <c r="B787" s="366">
        <f>'Charges variables (avancé)'!$C$100</f>
        <v>0</v>
      </c>
      <c r="C787" s="341">
        <f>(('Charges variables (avancé)'!$L100*C761)+IF(ROUND(('Charges variables-Calculs auto'!C$152-CONFIG!$D$7)/31,0)&gt;=('Charges variables (avancé)'!$J100+'Charges variables (avancé)'!$K100),INDEX($C761:$BJ761,,COLUMN('Charges variables-Calculs auto'!C$152)-COLUMN('Charges variables-Calculs auto'!$C$152)+1-('Charges variables (avancé)'!$J100+'Charges variables (avancé)'!$K100)),0)*(1-'Charges variables (avancé)'!$L100))*'Charges variables (avancé)'!$D100</f>
        <v>0</v>
      </c>
      <c r="D787" s="341">
        <f>(('Charges variables (avancé)'!$L100*D761)+IF(ROUND(('Charges variables-Calculs auto'!D$152-CONFIG!$D$7)/31,0)&gt;=('Charges variables (avancé)'!$J100+'Charges variables (avancé)'!$K100),INDEX($C761:$BJ761,,COLUMN('Charges variables-Calculs auto'!D$152)-COLUMN('Charges variables-Calculs auto'!$C$152)+1-('Charges variables (avancé)'!$J100+'Charges variables (avancé)'!$K100)),0)*(1-'Charges variables (avancé)'!$L100))*'Charges variables (avancé)'!$D100</f>
        <v>0</v>
      </c>
      <c r="E787" s="341">
        <f>(('Charges variables (avancé)'!$L100*E761)+IF(ROUND(('Charges variables-Calculs auto'!E$152-CONFIG!$D$7)/31,0)&gt;=('Charges variables (avancé)'!$J100+'Charges variables (avancé)'!$K100),INDEX($C761:$BJ761,,COLUMN('Charges variables-Calculs auto'!E$152)-COLUMN('Charges variables-Calculs auto'!$C$152)+1-('Charges variables (avancé)'!$J100+'Charges variables (avancé)'!$K100)),0)*(1-'Charges variables (avancé)'!$L100))*'Charges variables (avancé)'!$D100</f>
        <v>0</v>
      </c>
      <c r="F787" s="341">
        <f>(('Charges variables (avancé)'!$L100*F761)+IF(ROUND(('Charges variables-Calculs auto'!F$152-CONFIG!$D$7)/31,0)&gt;=('Charges variables (avancé)'!$J100+'Charges variables (avancé)'!$K100),INDEX($C761:$BJ761,,COLUMN('Charges variables-Calculs auto'!F$152)-COLUMN('Charges variables-Calculs auto'!$C$152)+1-('Charges variables (avancé)'!$J100+'Charges variables (avancé)'!$K100)),0)*(1-'Charges variables (avancé)'!$L100))*'Charges variables (avancé)'!$D100</f>
        <v>0</v>
      </c>
      <c r="G787" s="341">
        <f>(('Charges variables (avancé)'!$L100*G761)+IF(ROUND(('Charges variables-Calculs auto'!G$152-CONFIG!$D$7)/31,0)&gt;=('Charges variables (avancé)'!$J100+'Charges variables (avancé)'!$K100),INDEX($C761:$BJ761,,COLUMN('Charges variables-Calculs auto'!G$152)-COLUMN('Charges variables-Calculs auto'!$C$152)+1-('Charges variables (avancé)'!$J100+'Charges variables (avancé)'!$K100)),0)*(1-'Charges variables (avancé)'!$L100))*'Charges variables (avancé)'!$D100</f>
        <v>0</v>
      </c>
      <c r="H787" s="341">
        <f>(('Charges variables (avancé)'!$L100*H761)+IF(ROUND(('Charges variables-Calculs auto'!H$152-CONFIG!$D$7)/31,0)&gt;=('Charges variables (avancé)'!$J100+'Charges variables (avancé)'!$K100),INDEX($C761:$BJ761,,COLUMN('Charges variables-Calculs auto'!H$152)-COLUMN('Charges variables-Calculs auto'!$C$152)+1-('Charges variables (avancé)'!$J100+'Charges variables (avancé)'!$K100)),0)*(1-'Charges variables (avancé)'!$L100))*'Charges variables (avancé)'!$D100</f>
        <v>0</v>
      </c>
      <c r="I787" s="341">
        <f>(('Charges variables (avancé)'!$L100*I761)+IF(ROUND(('Charges variables-Calculs auto'!I$152-CONFIG!$D$7)/31,0)&gt;=('Charges variables (avancé)'!$J100+'Charges variables (avancé)'!$K100),INDEX($C761:$BJ761,,COLUMN('Charges variables-Calculs auto'!I$152)-COLUMN('Charges variables-Calculs auto'!$C$152)+1-('Charges variables (avancé)'!$J100+'Charges variables (avancé)'!$K100)),0)*(1-'Charges variables (avancé)'!$L100))*'Charges variables (avancé)'!$D100</f>
        <v>0</v>
      </c>
      <c r="J787" s="341">
        <f>(('Charges variables (avancé)'!$L100*J761)+IF(ROUND(('Charges variables-Calculs auto'!J$152-CONFIG!$D$7)/31,0)&gt;=('Charges variables (avancé)'!$J100+'Charges variables (avancé)'!$K100),INDEX($C761:$BJ761,,COLUMN('Charges variables-Calculs auto'!J$152)-COLUMN('Charges variables-Calculs auto'!$C$152)+1-('Charges variables (avancé)'!$J100+'Charges variables (avancé)'!$K100)),0)*(1-'Charges variables (avancé)'!$L100))*'Charges variables (avancé)'!$D100</f>
        <v>0</v>
      </c>
      <c r="K787" s="341">
        <f>(('Charges variables (avancé)'!$L100*K761)+IF(ROUND(('Charges variables-Calculs auto'!K$152-CONFIG!$D$7)/31,0)&gt;=('Charges variables (avancé)'!$J100+'Charges variables (avancé)'!$K100),INDEX($C761:$BJ761,,COLUMN('Charges variables-Calculs auto'!K$152)-COLUMN('Charges variables-Calculs auto'!$C$152)+1-('Charges variables (avancé)'!$J100+'Charges variables (avancé)'!$K100)),0)*(1-'Charges variables (avancé)'!$L100))*'Charges variables (avancé)'!$D100</f>
        <v>0</v>
      </c>
      <c r="L787" s="341">
        <f>(('Charges variables (avancé)'!$L100*L761)+IF(ROUND(('Charges variables-Calculs auto'!L$152-CONFIG!$D$7)/31,0)&gt;=('Charges variables (avancé)'!$J100+'Charges variables (avancé)'!$K100),INDEX($C761:$BJ761,,COLUMN('Charges variables-Calculs auto'!L$152)-COLUMN('Charges variables-Calculs auto'!$C$152)+1-('Charges variables (avancé)'!$J100+'Charges variables (avancé)'!$K100)),0)*(1-'Charges variables (avancé)'!$L100))*'Charges variables (avancé)'!$D100</f>
        <v>0</v>
      </c>
      <c r="M787" s="341">
        <f>(('Charges variables (avancé)'!$L100*M761)+IF(ROUND(('Charges variables-Calculs auto'!M$152-CONFIG!$D$7)/31,0)&gt;=('Charges variables (avancé)'!$J100+'Charges variables (avancé)'!$K100),INDEX($C761:$BJ761,,COLUMN('Charges variables-Calculs auto'!M$152)-COLUMN('Charges variables-Calculs auto'!$C$152)+1-('Charges variables (avancé)'!$J100+'Charges variables (avancé)'!$K100)),0)*(1-'Charges variables (avancé)'!$L100))*'Charges variables (avancé)'!$D100</f>
        <v>0</v>
      </c>
      <c r="N787" s="341">
        <f>(('Charges variables (avancé)'!$L100*N761)+IF(ROUND(('Charges variables-Calculs auto'!N$152-CONFIG!$D$7)/31,0)&gt;=('Charges variables (avancé)'!$J100+'Charges variables (avancé)'!$K100),INDEX($C761:$BJ761,,COLUMN('Charges variables-Calculs auto'!N$152)-COLUMN('Charges variables-Calculs auto'!$C$152)+1-('Charges variables (avancé)'!$J100+'Charges variables (avancé)'!$K100)),0)*(1-'Charges variables (avancé)'!$L100))*'Charges variables (avancé)'!$D100</f>
        <v>0</v>
      </c>
      <c r="O787" s="341">
        <f>(('Charges variables (avancé)'!$L100*O761)+IF(ROUND(('Charges variables-Calculs auto'!O$152-CONFIG!$D$7)/31,0)&gt;=('Charges variables (avancé)'!$J100+'Charges variables (avancé)'!$K100),INDEX($C761:$BJ761,,COLUMN('Charges variables-Calculs auto'!O$152)-COLUMN('Charges variables-Calculs auto'!$C$152)+1-('Charges variables (avancé)'!$J100+'Charges variables (avancé)'!$K100)),0)*(1-'Charges variables (avancé)'!$L100))*'Charges variables (avancé)'!$X100</f>
        <v>0</v>
      </c>
      <c r="P787" s="341">
        <f>(('Charges variables (avancé)'!$L100*P761)+IF(ROUND(('Charges variables-Calculs auto'!P$152-CONFIG!$D$7)/31,0)&gt;=('Charges variables (avancé)'!$J100+'Charges variables (avancé)'!$K100),INDEX($C761:$BJ761,,COLUMN('Charges variables-Calculs auto'!P$152)-COLUMN('Charges variables-Calculs auto'!$C$152)+1-('Charges variables (avancé)'!$J100+'Charges variables (avancé)'!$K100)),0)*(1-'Charges variables (avancé)'!$L100))*'Charges variables (avancé)'!$X100</f>
        <v>0</v>
      </c>
      <c r="Q787" s="341">
        <f>(('Charges variables (avancé)'!$L100*Q761)+IF(ROUND(('Charges variables-Calculs auto'!Q$152-CONFIG!$D$7)/31,0)&gt;=('Charges variables (avancé)'!$J100+'Charges variables (avancé)'!$K100),INDEX($C761:$BJ761,,COLUMN('Charges variables-Calculs auto'!Q$152)-COLUMN('Charges variables-Calculs auto'!$C$152)+1-('Charges variables (avancé)'!$J100+'Charges variables (avancé)'!$K100)),0)*(1-'Charges variables (avancé)'!$L100))*'Charges variables (avancé)'!$X100</f>
        <v>0</v>
      </c>
      <c r="R787" s="341">
        <f>(('Charges variables (avancé)'!$L100*R761)+IF(ROUND(('Charges variables-Calculs auto'!R$152-CONFIG!$D$7)/31,0)&gt;=('Charges variables (avancé)'!$J100+'Charges variables (avancé)'!$K100),INDEX($C761:$BJ761,,COLUMN('Charges variables-Calculs auto'!R$152)-COLUMN('Charges variables-Calculs auto'!$C$152)+1-('Charges variables (avancé)'!$J100+'Charges variables (avancé)'!$K100)),0)*(1-'Charges variables (avancé)'!$L100))*'Charges variables (avancé)'!$X100</f>
        <v>0</v>
      </c>
      <c r="S787" s="341">
        <f>(('Charges variables (avancé)'!$L100*S761)+IF(ROUND(('Charges variables-Calculs auto'!S$152-CONFIG!$D$7)/31,0)&gt;=('Charges variables (avancé)'!$J100+'Charges variables (avancé)'!$K100),INDEX($C761:$BJ761,,COLUMN('Charges variables-Calculs auto'!S$152)-COLUMN('Charges variables-Calculs auto'!$C$152)+1-('Charges variables (avancé)'!$J100+'Charges variables (avancé)'!$K100)),0)*(1-'Charges variables (avancé)'!$L100))*'Charges variables (avancé)'!$X100</f>
        <v>0</v>
      </c>
      <c r="T787" s="341">
        <f>(('Charges variables (avancé)'!$L100*T761)+IF(ROUND(('Charges variables-Calculs auto'!T$152-CONFIG!$D$7)/31,0)&gt;=('Charges variables (avancé)'!$J100+'Charges variables (avancé)'!$K100),INDEX($C761:$BJ761,,COLUMN('Charges variables-Calculs auto'!T$152)-COLUMN('Charges variables-Calculs auto'!$C$152)+1-('Charges variables (avancé)'!$J100+'Charges variables (avancé)'!$K100)),0)*(1-'Charges variables (avancé)'!$L100))*'Charges variables (avancé)'!$X100</f>
        <v>0</v>
      </c>
      <c r="U787" s="341">
        <f>(('Charges variables (avancé)'!$L100*U761)+IF(ROUND(('Charges variables-Calculs auto'!U$152-CONFIG!$D$7)/31,0)&gt;=('Charges variables (avancé)'!$J100+'Charges variables (avancé)'!$K100),INDEX($C761:$BJ761,,COLUMN('Charges variables-Calculs auto'!U$152)-COLUMN('Charges variables-Calculs auto'!$C$152)+1-('Charges variables (avancé)'!$J100+'Charges variables (avancé)'!$K100)),0)*(1-'Charges variables (avancé)'!$L100))*'Charges variables (avancé)'!$X100</f>
        <v>0</v>
      </c>
      <c r="V787" s="341">
        <f>(('Charges variables (avancé)'!$L100*V761)+IF(ROUND(('Charges variables-Calculs auto'!V$152-CONFIG!$D$7)/31,0)&gt;=('Charges variables (avancé)'!$J100+'Charges variables (avancé)'!$K100),INDEX($C761:$BJ761,,COLUMN('Charges variables-Calculs auto'!V$152)-COLUMN('Charges variables-Calculs auto'!$C$152)+1-('Charges variables (avancé)'!$J100+'Charges variables (avancé)'!$K100)),0)*(1-'Charges variables (avancé)'!$L100))*'Charges variables (avancé)'!$X100</f>
        <v>0</v>
      </c>
      <c r="W787" s="341">
        <f>(('Charges variables (avancé)'!$L100*W761)+IF(ROUND(('Charges variables-Calculs auto'!W$152-CONFIG!$D$7)/31,0)&gt;=('Charges variables (avancé)'!$J100+'Charges variables (avancé)'!$K100),INDEX($C761:$BJ761,,COLUMN('Charges variables-Calculs auto'!W$152)-COLUMN('Charges variables-Calculs auto'!$C$152)+1-('Charges variables (avancé)'!$J100+'Charges variables (avancé)'!$K100)),0)*(1-'Charges variables (avancé)'!$L100))*'Charges variables (avancé)'!$X100</f>
        <v>0</v>
      </c>
      <c r="X787" s="341">
        <f>(('Charges variables (avancé)'!$L100*X761)+IF(ROUND(('Charges variables-Calculs auto'!X$152-CONFIG!$D$7)/31,0)&gt;=('Charges variables (avancé)'!$J100+'Charges variables (avancé)'!$K100),INDEX($C761:$BJ761,,COLUMN('Charges variables-Calculs auto'!X$152)-COLUMN('Charges variables-Calculs auto'!$C$152)+1-('Charges variables (avancé)'!$J100+'Charges variables (avancé)'!$K100)),0)*(1-'Charges variables (avancé)'!$L100))*'Charges variables (avancé)'!$X100</f>
        <v>0</v>
      </c>
      <c r="Y787" s="341">
        <f>(('Charges variables (avancé)'!$L100*Y761)+IF(ROUND(('Charges variables-Calculs auto'!Y$152-CONFIG!$D$7)/31,0)&gt;=('Charges variables (avancé)'!$J100+'Charges variables (avancé)'!$K100),INDEX($C761:$BJ761,,COLUMN('Charges variables-Calculs auto'!Y$152)-COLUMN('Charges variables-Calculs auto'!$C$152)+1-('Charges variables (avancé)'!$J100+'Charges variables (avancé)'!$K100)),0)*(1-'Charges variables (avancé)'!$L100))*'Charges variables (avancé)'!$X100</f>
        <v>0</v>
      </c>
      <c r="Z787" s="341">
        <f>(('Charges variables (avancé)'!$L100*Z761)+IF(ROUND(('Charges variables-Calculs auto'!Z$152-CONFIG!$D$7)/31,0)&gt;=('Charges variables (avancé)'!$J100+'Charges variables (avancé)'!$K100),INDEX($C761:$BJ761,,COLUMN('Charges variables-Calculs auto'!Z$152)-COLUMN('Charges variables-Calculs auto'!$C$152)+1-('Charges variables (avancé)'!$J100+'Charges variables (avancé)'!$K100)),0)*(1-'Charges variables (avancé)'!$L100))*'Charges variables (avancé)'!$X100</f>
        <v>0</v>
      </c>
      <c r="AA787" s="341">
        <f>(('Charges variables (avancé)'!$L100*AA761)+IF(ROUND(('Charges variables-Calculs auto'!AA$152-CONFIG!$D$7)/31,0)&gt;=('Charges variables (avancé)'!$J100+'Charges variables (avancé)'!$K100),INDEX($C761:$BJ761,,COLUMN('Charges variables-Calculs auto'!AA$152)-COLUMN('Charges variables-Calculs auto'!$C$152)+1-('Charges variables (avancé)'!$J100+'Charges variables (avancé)'!$K100)),0)*(1-'Charges variables (avancé)'!$L100))*'Charges variables (avancé)'!$Z100</f>
        <v>0</v>
      </c>
      <c r="AB787" s="341">
        <f>(('Charges variables (avancé)'!$L100*AB761)+IF(ROUND(('Charges variables-Calculs auto'!AB$152-CONFIG!$D$7)/31,0)&gt;=('Charges variables (avancé)'!$J100+'Charges variables (avancé)'!$K100),INDEX($C761:$BJ761,,COLUMN('Charges variables-Calculs auto'!AB$152)-COLUMN('Charges variables-Calculs auto'!$C$152)+1-('Charges variables (avancé)'!$J100+'Charges variables (avancé)'!$K100)),0)*(1-'Charges variables (avancé)'!$L100))*'Charges variables (avancé)'!$Z100</f>
        <v>0</v>
      </c>
      <c r="AC787" s="341">
        <f>(('Charges variables (avancé)'!$L100*AC761)+IF(ROUND(('Charges variables-Calculs auto'!AC$152-CONFIG!$D$7)/31,0)&gt;=('Charges variables (avancé)'!$J100+'Charges variables (avancé)'!$K100),INDEX($C761:$BJ761,,COLUMN('Charges variables-Calculs auto'!AC$152)-COLUMN('Charges variables-Calculs auto'!$C$152)+1-('Charges variables (avancé)'!$J100+'Charges variables (avancé)'!$K100)),0)*(1-'Charges variables (avancé)'!$L100))*'Charges variables (avancé)'!$Z100</f>
        <v>0</v>
      </c>
      <c r="AD787" s="341">
        <f>(('Charges variables (avancé)'!$L100*AD761)+IF(ROUND(('Charges variables-Calculs auto'!AD$152-CONFIG!$D$7)/31,0)&gt;=('Charges variables (avancé)'!$J100+'Charges variables (avancé)'!$K100),INDEX($C761:$BJ761,,COLUMN('Charges variables-Calculs auto'!AD$152)-COLUMN('Charges variables-Calculs auto'!$C$152)+1-('Charges variables (avancé)'!$J100+'Charges variables (avancé)'!$K100)),0)*(1-'Charges variables (avancé)'!$L100))*'Charges variables (avancé)'!$Z100</f>
        <v>0</v>
      </c>
      <c r="AE787" s="341">
        <f>(('Charges variables (avancé)'!$L100*AE761)+IF(ROUND(('Charges variables-Calculs auto'!AE$152-CONFIG!$D$7)/31,0)&gt;=('Charges variables (avancé)'!$J100+'Charges variables (avancé)'!$K100),INDEX($C761:$BJ761,,COLUMN('Charges variables-Calculs auto'!AE$152)-COLUMN('Charges variables-Calculs auto'!$C$152)+1-('Charges variables (avancé)'!$J100+'Charges variables (avancé)'!$K100)),0)*(1-'Charges variables (avancé)'!$L100))*'Charges variables (avancé)'!$Z100</f>
        <v>0</v>
      </c>
      <c r="AF787" s="341">
        <f>(('Charges variables (avancé)'!$L100*AF761)+IF(ROUND(('Charges variables-Calculs auto'!AF$152-CONFIG!$D$7)/31,0)&gt;=('Charges variables (avancé)'!$J100+'Charges variables (avancé)'!$K100),INDEX($C761:$BJ761,,COLUMN('Charges variables-Calculs auto'!AF$152)-COLUMN('Charges variables-Calculs auto'!$C$152)+1-('Charges variables (avancé)'!$J100+'Charges variables (avancé)'!$K100)),0)*(1-'Charges variables (avancé)'!$L100))*'Charges variables (avancé)'!$Z100</f>
        <v>0</v>
      </c>
      <c r="AG787" s="341">
        <f>(('Charges variables (avancé)'!$L100*AG761)+IF(ROUND(('Charges variables-Calculs auto'!AG$152-CONFIG!$D$7)/31,0)&gt;=('Charges variables (avancé)'!$J100+'Charges variables (avancé)'!$K100),INDEX($C761:$BJ761,,COLUMN('Charges variables-Calculs auto'!AG$152)-COLUMN('Charges variables-Calculs auto'!$C$152)+1-('Charges variables (avancé)'!$J100+'Charges variables (avancé)'!$K100)),0)*(1-'Charges variables (avancé)'!$L100))*'Charges variables (avancé)'!$Z100</f>
        <v>0</v>
      </c>
      <c r="AH787" s="341">
        <f>(('Charges variables (avancé)'!$L100*AH761)+IF(ROUND(('Charges variables-Calculs auto'!AH$152-CONFIG!$D$7)/31,0)&gt;=('Charges variables (avancé)'!$J100+'Charges variables (avancé)'!$K100),INDEX($C761:$BJ761,,COLUMN('Charges variables-Calculs auto'!AH$152)-COLUMN('Charges variables-Calculs auto'!$C$152)+1-('Charges variables (avancé)'!$J100+'Charges variables (avancé)'!$K100)),0)*(1-'Charges variables (avancé)'!$L100))*'Charges variables (avancé)'!$Z100</f>
        <v>0</v>
      </c>
      <c r="AI787" s="341">
        <f>(('Charges variables (avancé)'!$L100*AI761)+IF(ROUND(('Charges variables-Calculs auto'!AI$152-CONFIG!$D$7)/31,0)&gt;=('Charges variables (avancé)'!$J100+'Charges variables (avancé)'!$K100),INDEX($C761:$BJ761,,COLUMN('Charges variables-Calculs auto'!AI$152)-COLUMN('Charges variables-Calculs auto'!$C$152)+1-('Charges variables (avancé)'!$J100+'Charges variables (avancé)'!$K100)),0)*(1-'Charges variables (avancé)'!$L100))*'Charges variables (avancé)'!$Z100</f>
        <v>0</v>
      </c>
      <c r="AJ787" s="341">
        <f>(('Charges variables (avancé)'!$L100*AJ761)+IF(ROUND(('Charges variables-Calculs auto'!AJ$152-CONFIG!$D$7)/31,0)&gt;=('Charges variables (avancé)'!$J100+'Charges variables (avancé)'!$K100),INDEX($C761:$BJ761,,COLUMN('Charges variables-Calculs auto'!AJ$152)-COLUMN('Charges variables-Calculs auto'!$C$152)+1-('Charges variables (avancé)'!$J100+'Charges variables (avancé)'!$K100)),0)*(1-'Charges variables (avancé)'!$L100))*'Charges variables (avancé)'!$Z100</f>
        <v>0</v>
      </c>
      <c r="AK787" s="341">
        <f>(('Charges variables (avancé)'!$L100*AK761)+IF(ROUND(('Charges variables-Calculs auto'!AK$152-CONFIG!$D$7)/31,0)&gt;=('Charges variables (avancé)'!$J100+'Charges variables (avancé)'!$K100),INDEX($C761:$BJ761,,COLUMN('Charges variables-Calculs auto'!AK$152)-COLUMN('Charges variables-Calculs auto'!$C$152)+1-('Charges variables (avancé)'!$J100+'Charges variables (avancé)'!$K100)),0)*(1-'Charges variables (avancé)'!$L100))*'Charges variables (avancé)'!$Z100</f>
        <v>0</v>
      </c>
      <c r="AL787" s="341">
        <f>(('Charges variables (avancé)'!$L100*AL761)+IF(ROUND(('Charges variables-Calculs auto'!AL$152-CONFIG!$D$7)/31,0)&gt;=('Charges variables (avancé)'!$J100+'Charges variables (avancé)'!$K100),INDEX($C761:$BJ761,,COLUMN('Charges variables-Calculs auto'!AL$152)-COLUMN('Charges variables-Calculs auto'!$C$152)+1-('Charges variables (avancé)'!$J100+'Charges variables (avancé)'!$K100)),0)*(1-'Charges variables (avancé)'!$L100))*'Charges variables (avancé)'!$Z100</f>
        <v>0</v>
      </c>
      <c r="AM787" s="341">
        <f>(('Charges variables (avancé)'!$L100*AM761)+IF(ROUND(('Charges variables-Calculs auto'!AM$152-CONFIG!$D$7)/31,0)&gt;=('Charges variables (avancé)'!$J100+'Charges variables (avancé)'!$K100),INDEX($C761:$BJ761,,COLUMN('Charges variables-Calculs auto'!AM$152)-COLUMN('Charges variables-Calculs auto'!$C$152)+1-('Charges variables (avancé)'!$J100+'Charges variables (avancé)'!$K100)),0)*(1-'Charges variables (avancé)'!$L100))*'Charges variables (avancé)'!$AB100</f>
        <v>0</v>
      </c>
      <c r="AN787" s="341">
        <f>(('Charges variables (avancé)'!$L100*AN761)+IF(ROUND(('Charges variables-Calculs auto'!AN$152-CONFIG!$D$7)/31,0)&gt;=('Charges variables (avancé)'!$J100+'Charges variables (avancé)'!$K100),INDEX($C761:$BJ761,,COLUMN('Charges variables-Calculs auto'!AN$152)-COLUMN('Charges variables-Calculs auto'!$C$152)+1-('Charges variables (avancé)'!$J100+'Charges variables (avancé)'!$K100)),0)*(1-'Charges variables (avancé)'!$L100))*'Charges variables (avancé)'!$AB100</f>
        <v>0</v>
      </c>
      <c r="AO787" s="341">
        <f>(('Charges variables (avancé)'!$L100*AO761)+IF(ROUND(('Charges variables-Calculs auto'!AO$152-CONFIG!$D$7)/31,0)&gt;=('Charges variables (avancé)'!$J100+'Charges variables (avancé)'!$K100),INDEX($C761:$BJ761,,COLUMN('Charges variables-Calculs auto'!AO$152)-COLUMN('Charges variables-Calculs auto'!$C$152)+1-('Charges variables (avancé)'!$J100+'Charges variables (avancé)'!$K100)),0)*(1-'Charges variables (avancé)'!$L100))*'Charges variables (avancé)'!$AB100</f>
        <v>0</v>
      </c>
      <c r="AP787" s="341">
        <f>(('Charges variables (avancé)'!$L100*AP761)+IF(ROUND(('Charges variables-Calculs auto'!AP$152-CONFIG!$D$7)/31,0)&gt;=('Charges variables (avancé)'!$J100+'Charges variables (avancé)'!$K100),INDEX($C761:$BJ761,,COLUMN('Charges variables-Calculs auto'!AP$152)-COLUMN('Charges variables-Calculs auto'!$C$152)+1-('Charges variables (avancé)'!$J100+'Charges variables (avancé)'!$K100)),0)*(1-'Charges variables (avancé)'!$L100))*'Charges variables (avancé)'!$AB100</f>
        <v>0</v>
      </c>
      <c r="AQ787" s="341">
        <f>(('Charges variables (avancé)'!$L100*AQ761)+IF(ROUND(('Charges variables-Calculs auto'!AQ$152-CONFIG!$D$7)/31,0)&gt;=('Charges variables (avancé)'!$J100+'Charges variables (avancé)'!$K100),INDEX($C761:$BJ761,,COLUMN('Charges variables-Calculs auto'!AQ$152)-COLUMN('Charges variables-Calculs auto'!$C$152)+1-('Charges variables (avancé)'!$J100+'Charges variables (avancé)'!$K100)),0)*(1-'Charges variables (avancé)'!$L100))*'Charges variables (avancé)'!$AB100</f>
        <v>0</v>
      </c>
      <c r="AR787" s="341">
        <f>(('Charges variables (avancé)'!$L100*AR761)+IF(ROUND(('Charges variables-Calculs auto'!AR$152-CONFIG!$D$7)/31,0)&gt;=('Charges variables (avancé)'!$J100+'Charges variables (avancé)'!$K100),INDEX($C761:$BJ761,,COLUMN('Charges variables-Calculs auto'!AR$152)-COLUMN('Charges variables-Calculs auto'!$C$152)+1-('Charges variables (avancé)'!$J100+'Charges variables (avancé)'!$K100)),0)*(1-'Charges variables (avancé)'!$L100))*'Charges variables (avancé)'!$AB100</f>
        <v>0</v>
      </c>
      <c r="AS787" s="341">
        <f>(('Charges variables (avancé)'!$L100*AS761)+IF(ROUND(('Charges variables-Calculs auto'!AS$152-CONFIG!$D$7)/31,0)&gt;=('Charges variables (avancé)'!$J100+'Charges variables (avancé)'!$K100),INDEX($C761:$BJ761,,COLUMN('Charges variables-Calculs auto'!AS$152)-COLUMN('Charges variables-Calculs auto'!$C$152)+1-('Charges variables (avancé)'!$J100+'Charges variables (avancé)'!$K100)),0)*(1-'Charges variables (avancé)'!$L100))*'Charges variables (avancé)'!$AB100</f>
        <v>0</v>
      </c>
      <c r="AT787" s="341">
        <f>(('Charges variables (avancé)'!$L100*AT761)+IF(ROUND(('Charges variables-Calculs auto'!AT$152-CONFIG!$D$7)/31,0)&gt;=('Charges variables (avancé)'!$J100+'Charges variables (avancé)'!$K100),INDEX($C761:$BJ761,,COLUMN('Charges variables-Calculs auto'!AT$152)-COLUMN('Charges variables-Calculs auto'!$C$152)+1-('Charges variables (avancé)'!$J100+'Charges variables (avancé)'!$K100)),0)*(1-'Charges variables (avancé)'!$L100))*'Charges variables (avancé)'!$AB100</f>
        <v>0</v>
      </c>
      <c r="AU787" s="341">
        <f>(('Charges variables (avancé)'!$L100*AU761)+IF(ROUND(('Charges variables-Calculs auto'!AU$152-CONFIG!$D$7)/31,0)&gt;=('Charges variables (avancé)'!$J100+'Charges variables (avancé)'!$K100),INDEX($C761:$BJ761,,COLUMN('Charges variables-Calculs auto'!AU$152)-COLUMN('Charges variables-Calculs auto'!$C$152)+1-('Charges variables (avancé)'!$J100+'Charges variables (avancé)'!$K100)),0)*(1-'Charges variables (avancé)'!$L100))*'Charges variables (avancé)'!$AB100</f>
        <v>0</v>
      </c>
      <c r="AV787" s="341">
        <f>(('Charges variables (avancé)'!$L100*AV761)+IF(ROUND(('Charges variables-Calculs auto'!AV$152-CONFIG!$D$7)/31,0)&gt;=('Charges variables (avancé)'!$J100+'Charges variables (avancé)'!$K100),INDEX($C761:$BJ761,,COLUMN('Charges variables-Calculs auto'!AV$152)-COLUMN('Charges variables-Calculs auto'!$C$152)+1-('Charges variables (avancé)'!$J100+'Charges variables (avancé)'!$K100)),0)*(1-'Charges variables (avancé)'!$L100))*'Charges variables (avancé)'!$AB100</f>
        <v>0</v>
      </c>
      <c r="AW787" s="341">
        <f>(('Charges variables (avancé)'!$L100*AW761)+IF(ROUND(('Charges variables-Calculs auto'!AW$152-CONFIG!$D$7)/31,0)&gt;=('Charges variables (avancé)'!$J100+'Charges variables (avancé)'!$K100),INDEX($C761:$BJ761,,COLUMN('Charges variables-Calculs auto'!AW$152)-COLUMN('Charges variables-Calculs auto'!$C$152)+1-('Charges variables (avancé)'!$J100+'Charges variables (avancé)'!$K100)),0)*(1-'Charges variables (avancé)'!$L100))*'Charges variables (avancé)'!$AB100</f>
        <v>0</v>
      </c>
      <c r="AX787" s="341">
        <f>(('Charges variables (avancé)'!$L100*AX761)+IF(ROUND(('Charges variables-Calculs auto'!AX$152-CONFIG!$D$7)/31,0)&gt;=('Charges variables (avancé)'!$J100+'Charges variables (avancé)'!$K100),INDEX($C761:$BJ761,,COLUMN('Charges variables-Calculs auto'!AX$152)-COLUMN('Charges variables-Calculs auto'!$C$152)+1-('Charges variables (avancé)'!$J100+'Charges variables (avancé)'!$K100)),0)*(1-'Charges variables (avancé)'!$L100))*'Charges variables (avancé)'!$AB100</f>
        <v>0</v>
      </c>
      <c r="AY787" s="341">
        <f>(('Charges variables (avancé)'!$L100*AY761)+IF(ROUND(('Charges variables-Calculs auto'!AY$152-CONFIG!$D$7)/31,0)&gt;=('Charges variables (avancé)'!$J100+'Charges variables (avancé)'!$K100),INDEX($C761:$BJ761,,COLUMN('Charges variables-Calculs auto'!AY$152)-COLUMN('Charges variables-Calculs auto'!$C$152)+1-('Charges variables (avancé)'!$J100+'Charges variables (avancé)'!$K100)),0)*(1-'Charges variables (avancé)'!$L100))*'Charges variables (avancé)'!$AD100</f>
        <v>0</v>
      </c>
      <c r="AZ787" s="341">
        <f>(('Charges variables (avancé)'!$L100*AZ761)+IF(ROUND(('Charges variables-Calculs auto'!AZ$152-CONFIG!$D$7)/31,0)&gt;=('Charges variables (avancé)'!$J100+'Charges variables (avancé)'!$K100),INDEX($C761:$BJ761,,COLUMN('Charges variables-Calculs auto'!AZ$152)-COLUMN('Charges variables-Calculs auto'!$C$152)+1-('Charges variables (avancé)'!$J100+'Charges variables (avancé)'!$K100)),0)*(1-'Charges variables (avancé)'!$L100))*'Charges variables (avancé)'!$AD100</f>
        <v>0</v>
      </c>
      <c r="BA787" s="341">
        <f>(('Charges variables (avancé)'!$L100*BA761)+IF(ROUND(('Charges variables-Calculs auto'!BA$152-CONFIG!$D$7)/31,0)&gt;=('Charges variables (avancé)'!$J100+'Charges variables (avancé)'!$K100),INDEX($C761:$BJ761,,COLUMN('Charges variables-Calculs auto'!BA$152)-COLUMN('Charges variables-Calculs auto'!$C$152)+1-('Charges variables (avancé)'!$J100+'Charges variables (avancé)'!$K100)),0)*(1-'Charges variables (avancé)'!$L100))*'Charges variables (avancé)'!$AD100</f>
        <v>0</v>
      </c>
      <c r="BB787" s="341">
        <f>(('Charges variables (avancé)'!$L100*BB761)+IF(ROUND(('Charges variables-Calculs auto'!BB$152-CONFIG!$D$7)/31,0)&gt;=('Charges variables (avancé)'!$J100+'Charges variables (avancé)'!$K100),INDEX($C761:$BJ761,,COLUMN('Charges variables-Calculs auto'!BB$152)-COLUMN('Charges variables-Calculs auto'!$C$152)+1-('Charges variables (avancé)'!$J100+'Charges variables (avancé)'!$K100)),0)*(1-'Charges variables (avancé)'!$L100))*'Charges variables (avancé)'!$AD100</f>
        <v>0</v>
      </c>
      <c r="BC787" s="341">
        <f>(('Charges variables (avancé)'!$L100*BC761)+IF(ROUND(('Charges variables-Calculs auto'!BC$152-CONFIG!$D$7)/31,0)&gt;=('Charges variables (avancé)'!$J100+'Charges variables (avancé)'!$K100),INDEX($C761:$BJ761,,COLUMN('Charges variables-Calculs auto'!BC$152)-COLUMN('Charges variables-Calculs auto'!$C$152)+1-('Charges variables (avancé)'!$J100+'Charges variables (avancé)'!$K100)),0)*(1-'Charges variables (avancé)'!$L100))*'Charges variables (avancé)'!$AD100</f>
        <v>0</v>
      </c>
      <c r="BD787" s="341">
        <f>(('Charges variables (avancé)'!$L100*BD761)+IF(ROUND(('Charges variables-Calculs auto'!BD$152-CONFIG!$D$7)/31,0)&gt;=('Charges variables (avancé)'!$J100+'Charges variables (avancé)'!$K100),INDEX($C761:$BJ761,,COLUMN('Charges variables-Calculs auto'!BD$152)-COLUMN('Charges variables-Calculs auto'!$C$152)+1-('Charges variables (avancé)'!$J100+'Charges variables (avancé)'!$K100)),0)*(1-'Charges variables (avancé)'!$L100))*'Charges variables (avancé)'!$AD100</f>
        <v>0</v>
      </c>
      <c r="BE787" s="341">
        <f>(('Charges variables (avancé)'!$L100*BE761)+IF(ROUND(('Charges variables-Calculs auto'!BE$152-CONFIG!$D$7)/31,0)&gt;=('Charges variables (avancé)'!$J100+'Charges variables (avancé)'!$K100),INDEX($C761:$BJ761,,COLUMN('Charges variables-Calculs auto'!BE$152)-COLUMN('Charges variables-Calculs auto'!$C$152)+1-('Charges variables (avancé)'!$J100+'Charges variables (avancé)'!$K100)),0)*(1-'Charges variables (avancé)'!$L100))*'Charges variables (avancé)'!$AD100</f>
        <v>0</v>
      </c>
      <c r="BF787" s="341">
        <f>(('Charges variables (avancé)'!$L100*BF761)+IF(ROUND(('Charges variables-Calculs auto'!BF$152-CONFIG!$D$7)/31,0)&gt;=('Charges variables (avancé)'!$J100+'Charges variables (avancé)'!$K100),INDEX($C761:$BJ761,,COLUMN('Charges variables-Calculs auto'!BF$152)-COLUMN('Charges variables-Calculs auto'!$C$152)+1-('Charges variables (avancé)'!$J100+'Charges variables (avancé)'!$K100)),0)*(1-'Charges variables (avancé)'!$L100))*'Charges variables (avancé)'!$AD100</f>
        <v>0</v>
      </c>
      <c r="BG787" s="341">
        <f>(('Charges variables (avancé)'!$L100*BG761)+IF(ROUND(('Charges variables-Calculs auto'!BG$152-CONFIG!$D$7)/31,0)&gt;=('Charges variables (avancé)'!$J100+'Charges variables (avancé)'!$K100),INDEX($C761:$BJ761,,COLUMN('Charges variables-Calculs auto'!BG$152)-COLUMN('Charges variables-Calculs auto'!$C$152)+1-('Charges variables (avancé)'!$J100+'Charges variables (avancé)'!$K100)),0)*(1-'Charges variables (avancé)'!$L100))*'Charges variables (avancé)'!$AD100</f>
        <v>0</v>
      </c>
      <c r="BH787" s="341">
        <f>(('Charges variables (avancé)'!$L100*BH761)+IF(ROUND(('Charges variables-Calculs auto'!BH$152-CONFIG!$D$7)/31,0)&gt;=('Charges variables (avancé)'!$J100+'Charges variables (avancé)'!$K100),INDEX($C761:$BJ761,,COLUMN('Charges variables-Calculs auto'!BH$152)-COLUMN('Charges variables-Calculs auto'!$C$152)+1-('Charges variables (avancé)'!$J100+'Charges variables (avancé)'!$K100)),0)*(1-'Charges variables (avancé)'!$L100))*'Charges variables (avancé)'!$AD100</f>
        <v>0</v>
      </c>
      <c r="BI787" s="341">
        <f>(('Charges variables (avancé)'!$L100*BI761)+IF(ROUND(('Charges variables-Calculs auto'!BI$152-CONFIG!$D$7)/31,0)&gt;=('Charges variables (avancé)'!$J100+'Charges variables (avancé)'!$K100),INDEX($C761:$BJ761,,COLUMN('Charges variables-Calculs auto'!BI$152)-COLUMN('Charges variables-Calculs auto'!$C$152)+1-('Charges variables (avancé)'!$J100+'Charges variables (avancé)'!$K100)),0)*(1-'Charges variables (avancé)'!$L100))*'Charges variables (avancé)'!$AD100</f>
        <v>0</v>
      </c>
      <c r="BJ787" s="341">
        <f>(('Charges variables (avancé)'!$L100*BJ761)+IF(ROUND(('Charges variables-Calculs auto'!BJ$152-CONFIG!$D$7)/31,0)&gt;=('Charges variables (avancé)'!$J100+'Charges variables (avancé)'!$K100),INDEX($C761:$BJ761,,COLUMN('Charges variables-Calculs auto'!BJ$152)-COLUMN('Charges variables-Calculs auto'!$C$152)+1-('Charges variables (avancé)'!$J100+'Charges variables (avancé)'!$K100)),0)*(1-'Charges variables (avancé)'!$L100))*'Charges variables (avancé)'!$AD100</f>
        <v>0</v>
      </c>
    </row>
    <row r="788" spans="2:62" ht="15" customHeight="1">
      <c r="B788" s="366">
        <f>'Charges variables (avancé)'!$C$101</f>
        <v>0</v>
      </c>
      <c r="C788" s="341">
        <f>(('Charges variables (avancé)'!$L101*C762)+IF(ROUND(('Charges variables-Calculs auto'!C$152-CONFIG!$D$7)/31,0)&gt;=('Charges variables (avancé)'!$J101+'Charges variables (avancé)'!$K101),INDEX($C762:$BJ762,,COLUMN('Charges variables-Calculs auto'!C$152)-COLUMN('Charges variables-Calculs auto'!$C$152)+1-('Charges variables (avancé)'!$J101+'Charges variables (avancé)'!$K101)),0)*(1-'Charges variables (avancé)'!$L101))*'Charges variables (avancé)'!$D101</f>
        <v>0</v>
      </c>
      <c r="D788" s="341">
        <f>(('Charges variables (avancé)'!$L101*D762)+IF(ROUND(('Charges variables-Calculs auto'!D$152-CONFIG!$D$7)/31,0)&gt;=('Charges variables (avancé)'!$J101+'Charges variables (avancé)'!$K101),INDEX($C762:$BJ762,,COLUMN('Charges variables-Calculs auto'!D$152)-COLUMN('Charges variables-Calculs auto'!$C$152)+1-('Charges variables (avancé)'!$J101+'Charges variables (avancé)'!$K101)),0)*(1-'Charges variables (avancé)'!$L101))*'Charges variables (avancé)'!$D101</f>
        <v>0</v>
      </c>
      <c r="E788" s="341">
        <f>(('Charges variables (avancé)'!$L101*E762)+IF(ROUND(('Charges variables-Calculs auto'!E$152-CONFIG!$D$7)/31,0)&gt;=('Charges variables (avancé)'!$J101+'Charges variables (avancé)'!$K101),INDEX($C762:$BJ762,,COLUMN('Charges variables-Calculs auto'!E$152)-COLUMN('Charges variables-Calculs auto'!$C$152)+1-('Charges variables (avancé)'!$J101+'Charges variables (avancé)'!$K101)),0)*(1-'Charges variables (avancé)'!$L101))*'Charges variables (avancé)'!$D101</f>
        <v>0</v>
      </c>
      <c r="F788" s="341">
        <f>(('Charges variables (avancé)'!$L101*F762)+IF(ROUND(('Charges variables-Calculs auto'!F$152-CONFIG!$D$7)/31,0)&gt;=('Charges variables (avancé)'!$J101+'Charges variables (avancé)'!$K101),INDEX($C762:$BJ762,,COLUMN('Charges variables-Calculs auto'!F$152)-COLUMN('Charges variables-Calculs auto'!$C$152)+1-('Charges variables (avancé)'!$J101+'Charges variables (avancé)'!$K101)),0)*(1-'Charges variables (avancé)'!$L101))*'Charges variables (avancé)'!$D101</f>
        <v>0</v>
      </c>
      <c r="G788" s="341">
        <f>(('Charges variables (avancé)'!$L101*G762)+IF(ROUND(('Charges variables-Calculs auto'!G$152-CONFIG!$D$7)/31,0)&gt;=('Charges variables (avancé)'!$J101+'Charges variables (avancé)'!$K101),INDEX($C762:$BJ762,,COLUMN('Charges variables-Calculs auto'!G$152)-COLUMN('Charges variables-Calculs auto'!$C$152)+1-('Charges variables (avancé)'!$J101+'Charges variables (avancé)'!$K101)),0)*(1-'Charges variables (avancé)'!$L101))*'Charges variables (avancé)'!$D101</f>
        <v>0</v>
      </c>
      <c r="H788" s="341">
        <f>(('Charges variables (avancé)'!$L101*H762)+IF(ROUND(('Charges variables-Calculs auto'!H$152-CONFIG!$D$7)/31,0)&gt;=('Charges variables (avancé)'!$J101+'Charges variables (avancé)'!$K101),INDEX($C762:$BJ762,,COLUMN('Charges variables-Calculs auto'!H$152)-COLUMN('Charges variables-Calculs auto'!$C$152)+1-('Charges variables (avancé)'!$J101+'Charges variables (avancé)'!$K101)),0)*(1-'Charges variables (avancé)'!$L101))*'Charges variables (avancé)'!$D101</f>
        <v>0</v>
      </c>
      <c r="I788" s="341">
        <f>(('Charges variables (avancé)'!$L101*I762)+IF(ROUND(('Charges variables-Calculs auto'!I$152-CONFIG!$D$7)/31,0)&gt;=('Charges variables (avancé)'!$J101+'Charges variables (avancé)'!$K101),INDEX($C762:$BJ762,,COLUMN('Charges variables-Calculs auto'!I$152)-COLUMN('Charges variables-Calculs auto'!$C$152)+1-('Charges variables (avancé)'!$J101+'Charges variables (avancé)'!$K101)),0)*(1-'Charges variables (avancé)'!$L101))*'Charges variables (avancé)'!$D101</f>
        <v>0</v>
      </c>
      <c r="J788" s="341">
        <f>(('Charges variables (avancé)'!$L101*J762)+IF(ROUND(('Charges variables-Calculs auto'!J$152-CONFIG!$D$7)/31,0)&gt;=('Charges variables (avancé)'!$J101+'Charges variables (avancé)'!$K101),INDEX($C762:$BJ762,,COLUMN('Charges variables-Calculs auto'!J$152)-COLUMN('Charges variables-Calculs auto'!$C$152)+1-('Charges variables (avancé)'!$J101+'Charges variables (avancé)'!$K101)),0)*(1-'Charges variables (avancé)'!$L101))*'Charges variables (avancé)'!$D101</f>
        <v>0</v>
      </c>
      <c r="K788" s="341">
        <f>(('Charges variables (avancé)'!$L101*K762)+IF(ROUND(('Charges variables-Calculs auto'!K$152-CONFIG!$D$7)/31,0)&gt;=('Charges variables (avancé)'!$J101+'Charges variables (avancé)'!$K101),INDEX($C762:$BJ762,,COLUMN('Charges variables-Calculs auto'!K$152)-COLUMN('Charges variables-Calculs auto'!$C$152)+1-('Charges variables (avancé)'!$J101+'Charges variables (avancé)'!$K101)),0)*(1-'Charges variables (avancé)'!$L101))*'Charges variables (avancé)'!$D101</f>
        <v>0</v>
      </c>
      <c r="L788" s="341">
        <f>(('Charges variables (avancé)'!$L101*L762)+IF(ROUND(('Charges variables-Calculs auto'!L$152-CONFIG!$D$7)/31,0)&gt;=('Charges variables (avancé)'!$J101+'Charges variables (avancé)'!$K101),INDEX($C762:$BJ762,,COLUMN('Charges variables-Calculs auto'!L$152)-COLUMN('Charges variables-Calculs auto'!$C$152)+1-('Charges variables (avancé)'!$J101+'Charges variables (avancé)'!$K101)),0)*(1-'Charges variables (avancé)'!$L101))*'Charges variables (avancé)'!$D101</f>
        <v>0</v>
      </c>
      <c r="M788" s="341">
        <f>(('Charges variables (avancé)'!$L101*M762)+IF(ROUND(('Charges variables-Calculs auto'!M$152-CONFIG!$D$7)/31,0)&gt;=('Charges variables (avancé)'!$J101+'Charges variables (avancé)'!$K101),INDEX($C762:$BJ762,,COLUMN('Charges variables-Calculs auto'!M$152)-COLUMN('Charges variables-Calculs auto'!$C$152)+1-('Charges variables (avancé)'!$J101+'Charges variables (avancé)'!$K101)),0)*(1-'Charges variables (avancé)'!$L101))*'Charges variables (avancé)'!$D101</f>
        <v>0</v>
      </c>
      <c r="N788" s="341">
        <f>(('Charges variables (avancé)'!$L101*N762)+IF(ROUND(('Charges variables-Calculs auto'!N$152-CONFIG!$D$7)/31,0)&gt;=('Charges variables (avancé)'!$J101+'Charges variables (avancé)'!$K101),INDEX($C762:$BJ762,,COLUMN('Charges variables-Calculs auto'!N$152)-COLUMN('Charges variables-Calculs auto'!$C$152)+1-('Charges variables (avancé)'!$J101+'Charges variables (avancé)'!$K101)),0)*(1-'Charges variables (avancé)'!$L101))*'Charges variables (avancé)'!$D101</f>
        <v>0</v>
      </c>
      <c r="O788" s="341">
        <f>(('Charges variables (avancé)'!$L101*O762)+IF(ROUND(('Charges variables-Calculs auto'!O$152-CONFIG!$D$7)/31,0)&gt;=('Charges variables (avancé)'!$J101+'Charges variables (avancé)'!$K101),INDEX($C762:$BJ762,,COLUMN('Charges variables-Calculs auto'!O$152)-COLUMN('Charges variables-Calculs auto'!$C$152)+1-('Charges variables (avancé)'!$J101+'Charges variables (avancé)'!$K101)),0)*(1-'Charges variables (avancé)'!$L101))*'Charges variables (avancé)'!$X101</f>
        <v>0</v>
      </c>
      <c r="P788" s="341">
        <f>(('Charges variables (avancé)'!$L101*P762)+IF(ROUND(('Charges variables-Calculs auto'!P$152-CONFIG!$D$7)/31,0)&gt;=('Charges variables (avancé)'!$J101+'Charges variables (avancé)'!$K101),INDEX($C762:$BJ762,,COLUMN('Charges variables-Calculs auto'!P$152)-COLUMN('Charges variables-Calculs auto'!$C$152)+1-('Charges variables (avancé)'!$J101+'Charges variables (avancé)'!$K101)),0)*(1-'Charges variables (avancé)'!$L101))*'Charges variables (avancé)'!$X101</f>
        <v>0</v>
      </c>
      <c r="Q788" s="341">
        <f>(('Charges variables (avancé)'!$L101*Q762)+IF(ROUND(('Charges variables-Calculs auto'!Q$152-CONFIG!$D$7)/31,0)&gt;=('Charges variables (avancé)'!$J101+'Charges variables (avancé)'!$K101),INDEX($C762:$BJ762,,COLUMN('Charges variables-Calculs auto'!Q$152)-COLUMN('Charges variables-Calculs auto'!$C$152)+1-('Charges variables (avancé)'!$J101+'Charges variables (avancé)'!$K101)),0)*(1-'Charges variables (avancé)'!$L101))*'Charges variables (avancé)'!$X101</f>
        <v>0</v>
      </c>
      <c r="R788" s="341">
        <f>(('Charges variables (avancé)'!$L101*R762)+IF(ROUND(('Charges variables-Calculs auto'!R$152-CONFIG!$D$7)/31,0)&gt;=('Charges variables (avancé)'!$J101+'Charges variables (avancé)'!$K101),INDEX($C762:$BJ762,,COLUMN('Charges variables-Calculs auto'!R$152)-COLUMN('Charges variables-Calculs auto'!$C$152)+1-('Charges variables (avancé)'!$J101+'Charges variables (avancé)'!$K101)),0)*(1-'Charges variables (avancé)'!$L101))*'Charges variables (avancé)'!$X101</f>
        <v>0</v>
      </c>
      <c r="S788" s="341">
        <f>(('Charges variables (avancé)'!$L101*S762)+IF(ROUND(('Charges variables-Calculs auto'!S$152-CONFIG!$D$7)/31,0)&gt;=('Charges variables (avancé)'!$J101+'Charges variables (avancé)'!$K101),INDEX($C762:$BJ762,,COLUMN('Charges variables-Calculs auto'!S$152)-COLUMN('Charges variables-Calculs auto'!$C$152)+1-('Charges variables (avancé)'!$J101+'Charges variables (avancé)'!$K101)),0)*(1-'Charges variables (avancé)'!$L101))*'Charges variables (avancé)'!$X101</f>
        <v>0</v>
      </c>
      <c r="T788" s="341">
        <f>(('Charges variables (avancé)'!$L101*T762)+IF(ROUND(('Charges variables-Calculs auto'!T$152-CONFIG!$D$7)/31,0)&gt;=('Charges variables (avancé)'!$J101+'Charges variables (avancé)'!$K101),INDEX($C762:$BJ762,,COLUMN('Charges variables-Calculs auto'!T$152)-COLUMN('Charges variables-Calculs auto'!$C$152)+1-('Charges variables (avancé)'!$J101+'Charges variables (avancé)'!$K101)),0)*(1-'Charges variables (avancé)'!$L101))*'Charges variables (avancé)'!$X101</f>
        <v>0</v>
      </c>
      <c r="U788" s="341">
        <f>(('Charges variables (avancé)'!$L101*U762)+IF(ROUND(('Charges variables-Calculs auto'!U$152-CONFIG!$D$7)/31,0)&gt;=('Charges variables (avancé)'!$J101+'Charges variables (avancé)'!$K101),INDEX($C762:$BJ762,,COLUMN('Charges variables-Calculs auto'!U$152)-COLUMN('Charges variables-Calculs auto'!$C$152)+1-('Charges variables (avancé)'!$J101+'Charges variables (avancé)'!$K101)),0)*(1-'Charges variables (avancé)'!$L101))*'Charges variables (avancé)'!$X101</f>
        <v>0</v>
      </c>
      <c r="V788" s="341">
        <f>(('Charges variables (avancé)'!$L101*V762)+IF(ROUND(('Charges variables-Calculs auto'!V$152-CONFIG!$D$7)/31,0)&gt;=('Charges variables (avancé)'!$J101+'Charges variables (avancé)'!$K101),INDEX($C762:$BJ762,,COLUMN('Charges variables-Calculs auto'!V$152)-COLUMN('Charges variables-Calculs auto'!$C$152)+1-('Charges variables (avancé)'!$J101+'Charges variables (avancé)'!$K101)),0)*(1-'Charges variables (avancé)'!$L101))*'Charges variables (avancé)'!$X101</f>
        <v>0</v>
      </c>
      <c r="W788" s="341">
        <f>(('Charges variables (avancé)'!$L101*W762)+IF(ROUND(('Charges variables-Calculs auto'!W$152-CONFIG!$D$7)/31,0)&gt;=('Charges variables (avancé)'!$J101+'Charges variables (avancé)'!$K101),INDEX($C762:$BJ762,,COLUMN('Charges variables-Calculs auto'!W$152)-COLUMN('Charges variables-Calculs auto'!$C$152)+1-('Charges variables (avancé)'!$J101+'Charges variables (avancé)'!$K101)),0)*(1-'Charges variables (avancé)'!$L101))*'Charges variables (avancé)'!$X101</f>
        <v>0</v>
      </c>
      <c r="X788" s="341">
        <f>(('Charges variables (avancé)'!$L101*X762)+IF(ROUND(('Charges variables-Calculs auto'!X$152-CONFIG!$D$7)/31,0)&gt;=('Charges variables (avancé)'!$J101+'Charges variables (avancé)'!$K101),INDEX($C762:$BJ762,,COLUMN('Charges variables-Calculs auto'!X$152)-COLUMN('Charges variables-Calculs auto'!$C$152)+1-('Charges variables (avancé)'!$J101+'Charges variables (avancé)'!$K101)),0)*(1-'Charges variables (avancé)'!$L101))*'Charges variables (avancé)'!$X101</f>
        <v>0</v>
      </c>
      <c r="Y788" s="341">
        <f>(('Charges variables (avancé)'!$L101*Y762)+IF(ROUND(('Charges variables-Calculs auto'!Y$152-CONFIG!$D$7)/31,0)&gt;=('Charges variables (avancé)'!$J101+'Charges variables (avancé)'!$K101),INDEX($C762:$BJ762,,COLUMN('Charges variables-Calculs auto'!Y$152)-COLUMN('Charges variables-Calculs auto'!$C$152)+1-('Charges variables (avancé)'!$J101+'Charges variables (avancé)'!$K101)),0)*(1-'Charges variables (avancé)'!$L101))*'Charges variables (avancé)'!$X101</f>
        <v>0</v>
      </c>
      <c r="Z788" s="341">
        <f>(('Charges variables (avancé)'!$L101*Z762)+IF(ROUND(('Charges variables-Calculs auto'!Z$152-CONFIG!$D$7)/31,0)&gt;=('Charges variables (avancé)'!$J101+'Charges variables (avancé)'!$K101),INDEX($C762:$BJ762,,COLUMN('Charges variables-Calculs auto'!Z$152)-COLUMN('Charges variables-Calculs auto'!$C$152)+1-('Charges variables (avancé)'!$J101+'Charges variables (avancé)'!$K101)),0)*(1-'Charges variables (avancé)'!$L101))*'Charges variables (avancé)'!$X101</f>
        <v>0</v>
      </c>
      <c r="AA788" s="341">
        <f>(('Charges variables (avancé)'!$L101*AA762)+IF(ROUND(('Charges variables-Calculs auto'!AA$152-CONFIG!$D$7)/31,0)&gt;=('Charges variables (avancé)'!$J101+'Charges variables (avancé)'!$K101),INDEX($C762:$BJ762,,COLUMN('Charges variables-Calculs auto'!AA$152)-COLUMN('Charges variables-Calculs auto'!$C$152)+1-('Charges variables (avancé)'!$J101+'Charges variables (avancé)'!$K101)),0)*(1-'Charges variables (avancé)'!$L101))*'Charges variables (avancé)'!$Z101</f>
        <v>0</v>
      </c>
      <c r="AB788" s="341">
        <f>(('Charges variables (avancé)'!$L101*AB762)+IF(ROUND(('Charges variables-Calculs auto'!AB$152-CONFIG!$D$7)/31,0)&gt;=('Charges variables (avancé)'!$J101+'Charges variables (avancé)'!$K101),INDEX($C762:$BJ762,,COLUMN('Charges variables-Calculs auto'!AB$152)-COLUMN('Charges variables-Calculs auto'!$C$152)+1-('Charges variables (avancé)'!$J101+'Charges variables (avancé)'!$K101)),0)*(1-'Charges variables (avancé)'!$L101))*'Charges variables (avancé)'!$Z101</f>
        <v>0</v>
      </c>
      <c r="AC788" s="341">
        <f>(('Charges variables (avancé)'!$L101*AC762)+IF(ROUND(('Charges variables-Calculs auto'!AC$152-CONFIG!$D$7)/31,0)&gt;=('Charges variables (avancé)'!$J101+'Charges variables (avancé)'!$K101),INDEX($C762:$BJ762,,COLUMN('Charges variables-Calculs auto'!AC$152)-COLUMN('Charges variables-Calculs auto'!$C$152)+1-('Charges variables (avancé)'!$J101+'Charges variables (avancé)'!$K101)),0)*(1-'Charges variables (avancé)'!$L101))*'Charges variables (avancé)'!$Z101</f>
        <v>0</v>
      </c>
      <c r="AD788" s="341">
        <f>(('Charges variables (avancé)'!$L101*AD762)+IF(ROUND(('Charges variables-Calculs auto'!AD$152-CONFIG!$D$7)/31,0)&gt;=('Charges variables (avancé)'!$J101+'Charges variables (avancé)'!$K101),INDEX($C762:$BJ762,,COLUMN('Charges variables-Calculs auto'!AD$152)-COLUMN('Charges variables-Calculs auto'!$C$152)+1-('Charges variables (avancé)'!$J101+'Charges variables (avancé)'!$K101)),0)*(1-'Charges variables (avancé)'!$L101))*'Charges variables (avancé)'!$Z101</f>
        <v>0</v>
      </c>
      <c r="AE788" s="341">
        <f>(('Charges variables (avancé)'!$L101*AE762)+IF(ROUND(('Charges variables-Calculs auto'!AE$152-CONFIG!$D$7)/31,0)&gt;=('Charges variables (avancé)'!$J101+'Charges variables (avancé)'!$K101),INDEX($C762:$BJ762,,COLUMN('Charges variables-Calculs auto'!AE$152)-COLUMN('Charges variables-Calculs auto'!$C$152)+1-('Charges variables (avancé)'!$J101+'Charges variables (avancé)'!$K101)),0)*(1-'Charges variables (avancé)'!$L101))*'Charges variables (avancé)'!$Z101</f>
        <v>0</v>
      </c>
      <c r="AF788" s="341">
        <f>(('Charges variables (avancé)'!$L101*AF762)+IF(ROUND(('Charges variables-Calculs auto'!AF$152-CONFIG!$D$7)/31,0)&gt;=('Charges variables (avancé)'!$J101+'Charges variables (avancé)'!$K101),INDEX($C762:$BJ762,,COLUMN('Charges variables-Calculs auto'!AF$152)-COLUMN('Charges variables-Calculs auto'!$C$152)+1-('Charges variables (avancé)'!$J101+'Charges variables (avancé)'!$K101)),0)*(1-'Charges variables (avancé)'!$L101))*'Charges variables (avancé)'!$Z101</f>
        <v>0</v>
      </c>
      <c r="AG788" s="341">
        <f>(('Charges variables (avancé)'!$L101*AG762)+IF(ROUND(('Charges variables-Calculs auto'!AG$152-CONFIG!$D$7)/31,0)&gt;=('Charges variables (avancé)'!$J101+'Charges variables (avancé)'!$K101),INDEX($C762:$BJ762,,COLUMN('Charges variables-Calculs auto'!AG$152)-COLUMN('Charges variables-Calculs auto'!$C$152)+1-('Charges variables (avancé)'!$J101+'Charges variables (avancé)'!$K101)),0)*(1-'Charges variables (avancé)'!$L101))*'Charges variables (avancé)'!$Z101</f>
        <v>0</v>
      </c>
      <c r="AH788" s="341">
        <f>(('Charges variables (avancé)'!$L101*AH762)+IF(ROUND(('Charges variables-Calculs auto'!AH$152-CONFIG!$D$7)/31,0)&gt;=('Charges variables (avancé)'!$J101+'Charges variables (avancé)'!$K101),INDEX($C762:$BJ762,,COLUMN('Charges variables-Calculs auto'!AH$152)-COLUMN('Charges variables-Calculs auto'!$C$152)+1-('Charges variables (avancé)'!$J101+'Charges variables (avancé)'!$K101)),0)*(1-'Charges variables (avancé)'!$L101))*'Charges variables (avancé)'!$Z101</f>
        <v>0</v>
      </c>
      <c r="AI788" s="341">
        <f>(('Charges variables (avancé)'!$L101*AI762)+IF(ROUND(('Charges variables-Calculs auto'!AI$152-CONFIG!$D$7)/31,0)&gt;=('Charges variables (avancé)'!$J101+'Charges variables (avancé)'!$K101),INDEX($C762:$BJ762,,COLUMN('Charges variables-Calculs auto'!AI$152)-COLUMN('Charges variables-Calculs auto'!$C$152)+1-('Charges variables (avancé)'!$J101+'Charges variables (avancé)'!$K101)),0)*(1-'Charges variables (avancé)'!$L101))*'Charges variables (avancé)'!$Z101</f>
        <v>0</v>
      </c>
      <c r="AJ788" s="341">
        <f>(('Charges variables (avancé)'!$L101*AJ762)+IF(ROUND(('Charges variables-Calculs auto'!AJ$152-CONFIG!$D$7)/31,0)&gt;=('Charges variables (avancé)'!$J101+'Charges variables (avancé)'!$K101),INDEX($C762:$BJ762,,COLUMN('Charges variables-Calculs auto'!AJ$152)-COLUMN('Charges variables-Calculs auto'!$C$152)+1-('Charges variables (avancé)'!$J101+'Charges variables (avancé)'!$K101)),0)*(1-'Charges variables (avancé)'!$L101))*'Charges variables (avancé)'!$Z101</f>
        <v>0</v>
      </c>
      <c r="AK788" s="341">
        <f>(('Charges variables (avancé)'!$L101*AK762)+IF(ROUND(('Charges variables-Calculs auto'!AK$152-CONFIG!$D$7)/31,0)&gt;=('Charges variables (avancé)'!$J101+'Charges variables (avancé)'!$K101),INDEX($C762:$BJ762,,COLUMN('Charges variables-Calculs auto'!AK$152)-COLUMN('Charges variables-Calculs auto'!$C$152)+1-('Charges variables (avancé)'!$J101+'Charges variables (avancé)'!$K101)),0)*(1-'Charges variables (avancé)'!$L101))*'Charges variables (avancé)'!$Z101</f>
        <v>0</v>
      </c>
      <c r="AL788" s="341">
        <f>(('Charges variables (avancé)'!$L101*AL762)+IF(ROUND(('Charges variables-Calculs auto'!AL$152-CONFIG!$D$7)/31,0)&gt;=('Charges variables (avancé)'!$J101+'Charges variables (avancé)'!$K101),INDEX($C762:$BJ762,,COLUMN('Charges variables-Calculs auto'!AL$152)-COLUMN('Charges variables-Calculs auto'!$C$152)+1-('Charges variables (avancé)'!$J101+'Charges variables (avancé)'!$K101)),0)*(1-'Charges variables (avancé)'!$L101))*'Charges variables (avancé)'!$Z101</f>
        <v>0</v>
      </c>
      <c r="AM788" s="341">
        <f>(('Charges variables (avancé)'!$L101*AM762)+IF(ROUND(('Charges variables-Calculs auto'!AM$152-CONFIG!$D$7)/31,0)&gt;=('Charges variables (avancé)'!$J101+'Charges variables (avancé)'!$K101),INDEX($C762:$BJ762,,COLUMN('Charges variables-Calculs auto'!AM$152)-COLUMN('Charges variables-Calculs auto'!$C$152)+1-('Charges variables (avancé)'!$J101+'Charges variables (avancé)'!$K101)),0)*(1-'Charges variables (avancé)'!$L101))*'Charges variables (avancé)'!$AB101</f>
        <v>0</v>
      </c>
      <c r="AN788" s="341">
        <f>(('Charges variables (avancé)'!$L101*AN762)+IF(ROUND(('Charges variables-Calculs auto'!AN$152-CONFIG!$D$7)/31,0)&gt;=('Charges variables (avancé)'!$J101+'Charges variables (avancé)'!$K101),INDEX($C762:$BJ762,,COLUMN('Charges variables-Calculs auto'!AN$152)-COLUMN('Charges variables-Calculs auto'!$C$152)+1-('Charges variables (avancé)'!$J101+'Charges variables (avancé)'!$K101)),0)*(1-'Charges variables (avancé)'!$L101))*'Charges variables (avancé)'!$AB101</f>
        <v>0</v>
      </c>
      <c r="AO788" s="341">
        <f>(('Charges variables (avancé)'!$L101*AO762)+IF(ROUND(('Charges variables-Calculs auto'!AO$152-CONFIG!$D$7)/31,0)&gt;=('Charges variables (avancé)'!$J101+'Charges variables (avancé)'!$K101),INDEX($C762:$BJ762,,COLUMN('Charges variables-Calculs auto'!AO$152)-COLUMN('Charges variables-Calculs auto'!$C$152)+1-('Charges variables (avancé)'!$J101+'Charges variables (avancé)'!$K101)),0)*(1-'Charges variables (avancé)'!$L101))*'Charges variables (avancé)'!$AB101</f>
        <v>0</v>
      </c>
      <c r="AP788" s="341">
        <f>(('Charges variables (avancé)'!$L101*AP762)+IF(ROUND(('Charges variables-Calculs auto'!AP$152-CONFIG!$D$7)/31,0)&gt;=('Charges variables (avancé)'!$J101+'Charges variables (avancé)'!$K101),INDEX($C762:$BJ762,,COLUMN('Charges variables-Calculs auto'!AP$152)-COLUMN('Charges variables-Calculs auto'!$C$152)+1-('Charges variables (avancé)'!$J101+'Charges variables (avancé)'!$K101)),0)*(1-'Charges variables (avancé)'!$L101))*'Charges variables (avancé)'!$AB101</f>
        <v>0</v>
      </c>
      <c r="AQ788" s="341">
        <f>(('Charges variables (avancé)'!$L101*AQ762)+IF(ROUND(('Charges variables-Calculs auto'!AQ$152-CONFIG!$D$7)/31,0)&gt;=('Charges variables (avancé)'!$J101+'Charges variables (avancé)'!$K101),INDEX($C762:$BJ762,,COLUMN('Charges variables-Calculs auto'!AQ$152)-COLUMN('Charges variables-Calculs auto'!$C$152)+1-('Charges variables (avancé)'!$J101+'Charges variables (avancé)'!$K101)),0)*(1-'Charges variables (avancé)'!$L101))*'Charges variables (avancé)'!$AB101</f>
        <v>0</v>
      </c>
      <c r="AR788" s="341">
        <f>(('Charges variables (avancé)'!$L101*AR762)+IF(ROUND(('Charges variables-Calculs auto'!AR$152-CONFIG!$D$7)/31,0)&gt;=('Charges variables (avancé)'!$J101+'Charges variables (avancé)'!$K101),INDEX($C762:$BJ762,,COLUMN('Charges variables-Calculs auto'!AR$152)-COLUMN('Charges variables-Calculs auto'!$C$152)+1-('Charges variables (avancé)'!$J101+'Charges variables (avancé)'!$K101)),0)*(1-'Charges variables (avancé)'!$L101))*'Charges variables (avancé)'!$AB101</f>
        <v>0</v>
      </c>
      <c r="AS788" s="341">
        <f>(('Charges variables (avancé)'!$L101*AS762)+IF(ROUND(('Charges variables-Calculs auto'!AS$152-CONFIG!$D$7)/31,0)&gt;=('Charges variables (avancé)'!$J101+'Charges variables (avancé)'!$K101),INDEX($C762:$BJ762,,COLUMN('Charges variables-Calculs auto'!AS$152)-COLUMN('Charges variables-Calculs auto'!$C$152)+1-('Charges variables (avancé)'!$J101+'Charges variables (avancé)'!$K101)),0)*(1-'Charges variables (avancé)'!$L101))*'Charges variables (avancé)'!$AB101</f>
        <v>0</v>
      </c>
      <c r="AT788" s="341">
        <f>(('Charges variables (avancé)'!$L101*AT762)+IF(ROUND(('Charges variables-Calculs auto'!AT$152-CONFIG!$D$7)/31,0)&gt;=('Charges variables (avancé)'!$J101+'Charges variables (avancé)'!$K101),INDEX($C762:$BJ762,,COLUMN('Charges variables-Calculs auto'!AT$152)-COLUMN('Charges variables-Calculs auto'!$C$152)+1-('Charges variables (avancé)'!$J101+'Charges variables (avancé)'!$K101)),0)*(1-'Charges variables (avancé)'!$L101))*'Charges variables (avancé)'!$AB101</f>
        <v>0</v>
      </c>
      <c r="AU788" s="341">
        <f>(('Charges variables (avancé)'!$L101*AU762)+IF(ROUND(('Charges variables-Calculs auto'!AU$152-CONFIG!$D$7)/31,0)&gt;=('Charges variables (avancé)'!$J101+'Charges variables (avancé)'!$K101),INDEX($C762:$BJ762,,COLUMN('Charges variables-Calculs auto'!AU$152)-COLUMN('Charges variables-Calculs auto'!$C$152)+1-('Charges variables (avancé)'!$J101+'Charges variables (avancé)'!$K101)),0)*(1-'Charges variables (avancé)'!$L101))*'Charges variables (avancé)'!$AB101</f>
        <v>0</v>
      </c>
      <c r="AV788" s="341">
        <f>(('Charges variables (avancé)'!$L101*AV762)+IF(ROUND(('Charges variables-Calculs auto'!AV$152-CONFIG!$D$7)/31,0)&gt;=('Charges variables (avancé)'!$J101+'Charges variables (avancé)'!$K101),INDEX($C762:$BJ762,,COLUMN('Charges variables-Calculs auto'!AV$152)-COLUMN('Charges variables-Calculs auto'!$C$152)+1-('Charges variables (avancé)'!$J101+'Charges variables (avancé)'!$K101)),0)*(1-'Charges variables (avancé)'!$L101))*'Charges variables (avancé)'!$AB101</f>
        <v>0</v>
      </c>
      <c r="AW788" s="341">
        <f>(('Charges variables (avancé)'!$L101*AW762)+IF(ROUND(('Charges variables-Calculs auto'!AW$152-CONFIG!$D$7)/31,0)&gt;=('Charges variables (avancé)'!$J101+'Charges variables (avancé)'!$K101),INDEX($C762:$BJ762,,COLUMN('Charges variables-Calculs auto'!AW$152)-COLUMN('Charges variables-Calculs auto'!$C$152)+1-('Charges variables (avancé)'!$J101+'Charges variables (avancé)'!$K101)),0)*(1-'Charges variables (avancé)'!$L101))*'Charges variables (avancé)'!$AB101</f>
        <v>0</v>
      </c>
      <c r="AX788" s="341">
        <f>(('Charges variables (avancé)'!$L101*AX762)+IF(ROUND(('Charges variables-Calculs auto'!AX$152-CONFIG!$D$7)/31,0)&gt;=('Charges variables (avancé)'!$J101+'Charges variables (avancé)'!$K101),INDEX($C762:$BJ762,,COLUMN('Charges variables-Calculs auto'!AX$152)-COLUMN('Charges variables-Calculs auto'!$C$152)+1-('Charges variables (avancé)'!$J101+'Charges variables (avancé)'!$K101)),0)*(1-'Charges variables (avancé)'!$L101))*'Charges variables (avancé)'!$AB101</f>
        <v>0</v>
      </c>
      <c r="AY788" s="341">
        <f>(('Charges variables (avancé)'!$L101*AY762)+IF(ROUND(('Charges variables-Calculs auto'!AY$152-CONFIG!$D$7)/31,0)&gt;=('Charges variables (avancé)'!$J101+'Charges variables (avancé)'!$K101),INDEX($C762:$BJ762,,COLUMN('Charges variables-Calculs auto'!AY$152)-COLUMN('Charges variables-Calculs auto'!$C$152)+1-('Charges variables (avancé)'!$J101+'Charges variables (avancé)'!$K101)),0)*(1-'Charges variables (avancé)'!$L101))*'Charges variables (avancé)'!$AD101</f>
        <v>0</v>
      </c>
      <c r="AZ788" s="341">
        <f>(('Charges variables (avancé)'!$L101*AZ762)+IF(ROUND(('Charges variables-Calculs auto'!AZ$152-CONFIG!$D$7)/31,0)&gt;=('Charges variables (avancé)'!$J101+'Charges variables (avancé)'!$K101),INDEX($C762:$BJ762,,COLUMN('Charges variables-Calculs auto'!AZ$152)-COLUMN('Charges variables-Calculs auto'!$C$152)+1-('Charges variables (avancé)'!$J101+'Charges variables (avancé)'!$K101)),0)*(1-'Charges variables (avancé)'!$L101))*'Charges variables (avancé)'!$AD101</f>
        <v>0</v>
      </c>
      <c r="BA788" s="341">
        <f>(('Charges variables (avancé)'!$L101*BA762)+IF(ROUND(('Charges variables-Calculs auto'!BA$152-CONFIG!$D$7)/31,0)&gt;=('Charges variables (avancé)'!$J101+'Charges variables (avancé)'!$K101),INDEX($C762:$BJ762,,COLUMN('Charges variables-Calculs auto'!BA$152)-COLUMN('Charges variables-Calculs auto'!$C$152)+1-('Charges variables (avancé)'!$J101+'Charges variables (avancé)'!$K101)),0)*(1-'Charges variables (avancé)'!$L101))*'Charges variables (avancé)'!$AD101</f>
        <v>0</v>
      </c>
      <c r="BB788" s="341">
        <f>(('Charges variables (avancé)'!$L101*BB762)+IF(ROUND(('Charges variables-Calculs auto'!BB$152-CONFIG!$D$7)/31,0)&gt;=('Charges variables (avancé)'!$J101+'Charges variables (avancé)'!$K101),INDEX($C762:$BJ762,,COLUMN('Charges variables-Calculs auto'!BB$152)-COLUMN('Charges variables-Calculs auto'!$C$152)+1-('Charges variables (avancé)'!$J101+'Charges variables (avancé)'!$K101)),0)*(1-'Charges variables (avancé)'!$L101))*'Charges variables (avancé)'!$AD101</f>
        <v>0</v>
      </c>
      <c r="BC788" s="341">
        <f>(('Charges variables (avancé)'!$L101*BC762)+IF(ROUND(('Charges variables-Calculs auto'!BC$152-CONFIG!$D$7)/31,0)&gt;=('Charges variables (avancé)'!$J101+'Charges variables (avancé)'!$K101),INDEX($C762:$BJ762,,COLUMN('Charges variables-Calculs auto'!BC$152)-COLUMN('Charges variables-Calculs auto'!$C$152)+1-('Charges variables (avancé)'!$J101+'Charges variables (avancé)'!$K101)),0)*(1-'Charges variables (avancé)'!$L101))*'Charges variables (avancé)'!$AD101</f>
        <v>0</v>
      </c>
      <c r="BD788" s="341">
        <f>(('Charges variables (avancé)'!$L101*BD762)+IF(ROUND(('Charges variables-Calculs auto'!BD$152-CONFIG!$D$7)/31,0)&gt;=('Charges variables (avancé)'!$J101+'Charges variables (avancé)'!$K101),INDEX($C762:$BJ762,,COLUMN('Charges variables-Calculs auto'!BD$152)-COLUMN('Charges variables-Calculs auto'!$C$152)+1-('Charges variables (avancé)'!$J101+'Charges variables (avancé)'!$K101)),0)*(1-'Charges variables (avancé)'!$L101))*'Charges variables (avancé)'!$AD101</f>
        <v>0</v>
      </c>
      <c r="BE788" s="341">
        <f>(('Charges variables (avancé)'!$L101*BE762)+IF(ROUND(('Charges variables-Calculs auto'!BE$152-CONFIG!$D$7)/31,0)&gt;=('Charges variables (avancé)'!$J101+'Charges variables (avancé)'!$K101),INDEX($C762:$BJ762,,COLUMN('Charges variables-Calculs auto'!BE$152)-COLUMN('Charges variables-Calculs auto'!$C$152)+1-('Charges variables (avancé)'!$J101+'Charges variables (avancé)'!$K101)),0)*(1-'Charges variables (avancé)'!$L101))*'Charges variables (avancé)'!$AD101</f>
        <v>0</v>
      </c>
      <c r="BF788" s="341">
        <f>(('Charges variables (avancé)'!$L101*BF762)+IF(ROUND(('Charges variables-Calculs auto'!BF$152-CONFIG!$D$7)/31,0)&gt;=('Charges variables (avancé)'!$J101+'Charges variables (avancé)'!$K101),INDEX($C762:$BJ762,,COLUMN('Charges variables-Calculs auto'!BF$152)-COLUMN('Charges variables-Calculs auto'!$C$152)+1-('Charges variables (avancé)'!$J101+'Charges variables (avancé)'!$K101)),0)*(1-'Charges variables (avancé)'!$L101))*'Charges variables (avancé)'!$AD101</f>
        <v>0</v>
      </c>
      <c r="BG788" s="341">
        <f>(('Charges variables (avancé)'!$L101*BG762)+IF(ROUND(('Charges variables-Calculs auto'!BG$152-CONFIG!$D$7)/31,0)&gt;=('Charges variables (avancé)'!$J101+'Charges variables (avancé)'!$K101),INDEX($C762:$BJ762,,COLUMN('Charges variables-Calculs auto'!BG$152)-COLUMN('Charges variables-Calculs auto'!$C$152)+1-('Charges variables (avancé)'!$J101+'Charges variables (avancé)'!$K101)),0)*(1-'Charges variables (avancé)'!$L101))*'Charges variables (avancé)'!$AD101</f>
        <v>0</v>
      </c>
      <c r="BH788" s="341">
        <f>(('Charges variables (avancé)'!$L101*BH762)+IF(ROUND(('Charges variables-Calculs auto'!BH$152-CONFIG!$D$7)/31,0)&gt;=('Charges variables (avancé)'!$J101+'Charges variables (avancé)'!$K101),INDEX($C762:$BJ762,,COLUMN('Charges variables-Calculs auto'!BH$152)-COLUMN('Charges variables-Calculs auto'!$C$152)+1-('Charges variables (avancé)'!$J101+'Charges variables (avancé)'!$K101)),0)*(1-'Charges variables (avancé)'!$L101))*'Charges variables (avancé)'!$AD101</f>
        <v>0</v>
      </c>
      <c r="BI788" s="341">
        <f>(('Charges variables (avancé)'!$L101*BI762)+IF(ROUND(('Charges variables-Calculs auto'!BI$152-CONFIG!$D$7)/31,0)&gt;=('Charges variables (avancé)'!$J101+'Charges variables (avancé)'!$K101),INDEX($C762:$BJ762,,COLUMN('Charges variables-Calculs auto'!BI$152)-COLUMN('Charges variables-Calculs auto'!$C$152)+1-('Charges variables (avancé)'!$J101+'Charges variables (avancé)'!$K101)),0)*(1-'Charges variables (avancé)'!$L101))*'Charges variables (avancé)'!$AD101</f>
        <v>0</v>
      </c>
      <c r="BJ788" s="341">
        <f>(('Charges variables (avancé)'!$L101*BJ762)+IF(ROUND(('Charges variables-Calculs auto'!BJ$152-CONFIG!$D$7)/31,0)&gt;=('Charges variables (avancé)'!$J101+'Charges variables (avancé)'!$K101),INDEX($C762:$BJ762,,COLUMN('Charges variables-Calculs auto'!BJ$152)-COLUMN('Charges variables-Calculs auto'!$C$152)+1-('Charges variables (avancé)'!$J101+'Charges variables (avancé)'!$K101)),0)*(1-'Charges variables (avancé)'!$L101))*'Charges variables (avancé)'!$AD101</f>
        <v>0</v>
      </c>
    </row>
    <row r="789" spans="2:62" ht="15" customHeight="1">
      <c r="B789" s="366">
        <f>'Charges variables (avancé)'!$C$102</f>
        <v>0</v>
      </c>
      <c r="C789" s="341">
        <f>(('Charges variables (avancé)'!$L102*C763)+IF(ROUND(('Charges variables-Calculs auto'!C$152-CONFIG!$D$7)/31,0)&gt;=('Charges variables (avancé)'!$J102+'Charges variables (avancé)'!$K102),INDEX($C763:$BJ763,,COLUMN('Charges variables-Calculs auto'!C$152)-COLUMN('Charges variables-Calculs auto'!$C$152)+1-('Charges variables (avancé)'!$J102+'Charges variables (avancé)'!$K102)),0)*(1-'Charges variables (avancé)'!$L102))*'Charges variables (avancé)'!$D102</f>
        <v>0</v>
      </c>
      <c r="D789" s="341">
        <f>(('Charges variables (avancé)'!$L102*D763)+IF(ROUND(('Charges variables-Calculs auto'!D$152-CONFIG!$D$7)/31,0)&gt;=('Charges variables (avancé)'!$J102+'Charges variables (avancé)'!$K102),INDEX($C763:$BJ763,,COLUMN('Charges variables-Calculs auto'!D$152)-COLUMN('Charges variables-Calculs auto'!$C$152)+1-('Charges variables (avancé)'!$J102+'Charges variables (avancé)'!$K102)),0)*(1-'Charges variables (avancé)'!$L102))*'Charges variables (avancé)'!$D102</f>
        <v>0</v>
      </c>
      <c r="E789" s="341">
        <f>(('Charges variables (avancé)'!$L102*E763)+IF(ROUND(('Charges variables-Calculs auto'!E$152-CONFIG!$D$7)/31,0)&gt;=('Charges variables (avancé)'!$J102+'Charges variables (avancé)'!$K102),INDEX($C763:$BJ763,,COLUMN('Charges variables-Calculs auto'!E$152)-COLUMN('Charges variables-Calculs auto'!$C$152)+1-('Charges variables (avancé)'!$J102+'Charges variables (avancé)'!$K102)),0)*(1-'Charges variables (avancé)'!$L102))*'Charges variables (avancé)'!$D102</f>
        <v>0</v>
      </c>
      <c r="F789" s="341">
        <f>(('Charges variables (avancé)'!$L102*F763)+IF(ROUND(('Charges variables-Calculs auto'!F$152-CONFIG!$D$7)/31,0)&gt;=('Charges variables (avancé)'!$J102+'Charges variables (avancé)'!$K102),INDEX($C763:$BJ763,,COLUMN('Charges variables-Calculs auto'!F$152)-COLUMN('Charges variables-Calculs auto'!$C$152)+1-('Charges variables (avancé)'!$J102+'Charges variables (avancé)'!$K102)),0)*(1-'Charges variables (avancé)'!$L102))*'Charges variables (avancé)'!$D102</f>
        <v>0</v>
      </c>
      <c r="G789" s="341">
        <f>(('Charges variables (avancé)'!$L102*G763)+IF(ROUND(('Charges variables-Calculs auto'!G$152-CONFIG!$D$7)/31,0)&gt;=('Charges variables (avancé)'!$J102+'Charges variables (avancé)'!$K102),INDEX($C763:$BJ763,,COLUMN('Charges variables-Calculs auto'!G$152)-COLUMN('Charges variables-Calculs auto'!$C$152)+1-('Charges variables (avancé)'!$J102+'Charges variables (avancé)'!$K102)),0)*(1-'Charges variables (avancé)'!$L102))*'Charges variables (avancé)'!$D102</f>
        <v>0</v>
      </c>
      <c r="H789" s="341">
        <f>(('Charges variables (avancé)'!$L102*H763)+IF(ROUND(('Charges variables-Calculs auto'!H$152-CONFIG!$D$7)/31,0)&gt;=('Charges variables (avancé)'!$J102+'Charges variables (avancé)'!$K102),INDEX($C763:$BJ763,,COLUMN('Charges variables-Calculs auto'!H$152)-COLUMN('Charges variables-Calculs auto'!$C$152)+1-('Charges variables (avancé)'!$J102+'Charges variables (avancé)'!$K102)),0)*(1-'Charges variables (avancé)'!$L102))*'Charges variables (avancé)'!$D102</f>
        <v>0</v>
      </c>
      <c r="I789" s="341">
        <f>(('Charges variables (avancé)'!$L102*I763)+IF(ROUND(('Charges variables-Calculs auto'!I$152-CONFIG!$D$7)/31,0)&gt;=('Charges variables (avancé)'!$J102+'Charges variables (avancé)'!$K102),INDEX($C763:$BJ763,,COLUMN('Charges variables-Calculs auto'!I$152)-COLUMN('Charges variables-Calculs auto'!$C$152)+1-('Charges variables (avancé)'!$J102+'Charges variables (avancé)'!$K102)),0)*(1-'Charges variables (avancé)'!$L102))*'Charges variables (avancé)'!$D102</f>
        <v>0</v>
      </c>
      <c r="J789" s="341">
        <f>(('Charges variables (avancé)'!$L102*J763)+IF(ROUND(('Charges variables-Calculs auto'!J$152-CONFIG!$D$7)/31,0)&gt;=('Charges variables (avancé)'!$J102+'Charges variables (avancé)'!$K102),INDEX($C763:$BJ763,,COLUMN('Charges variables-Calculs auto'!J$152)-COLUMN('Charges variables-Calculs auto'!$C$152)+1-('Charges variables (avancé)'!$J102+'Charges variables (avancé)'!$K102)),0)*(1-'Charges variables (avancé)'!$L102))*'Charges variables (avancé)'!$D102</f>
        <v>0</v>
      </c>
      <c r="K789" s="341">
        <f>(('Charges variables (avancé)'!$L102*K763)+IF(ROUND(('Charges variables-Calculs auto'!K$152-CONFIG!$D$7)/31,0)&gt;=('Charges variables (avancé)'!$J102+'Charges variables (avancé)'!$K102),INDEX($C763:$BJ763,,COLUMN('Charges variables-Calculs auto'!K$152)-COLUMN('Charges variables-Calculs auto'!$C$152)+1-('Charges variables (avancé)'!$J102+'Charges variables (avancé)'!$K102)),0)*(1-'Charges variables (avancé)'!$L102))*'Charges variables (avancé)'!$D102</f>
        <v>0</v>
      </c>
      <c r="L789" s="341">
        <f>(('Charges variables (avancé)'!$L102*L763)+IF(ROUND(('Charges variables-Calculs auto'!L$152-CONFIG!$D$7)/31,0)&gt;=('Charges variables (avancé)'!$J102+'Charges variables (avancé)'!$K102),INDEX($C763:$BJ763,,COLUMN('Charges variables-Calculs auto'!L$152)-COLUMN('Charges variables-Calculs auto'!$C$152)+1-('Charges variables (avancé)'!$J102+'Charges variables (avancé)'!$K102)),0)*(1-'Charges variables (avancé)'!$L102))*'Charges variables (avancé)'!$D102</f>
        <v>0</v>
      </c>
      <c r="M789" s="341">
        <f>(('Charges variables (avancé)'!$L102*M763)+IF(ROUND(('Charges variables-Calculs auto'!M$152-CONFIG!$D$7)/31,0)&gt;=('Charges variables (avancé)'!$J102+'Charges variables (avancé)'!$K102),INDEX($C763:$BJ763,,COLUMN('Charges variables-Calculs auto'!M$152)-COLUMN('Charges variables-Calculs auto'!$C$152)+1-('Charges variables (avancé)'!$J102+'Charges variables (avancé)'!$K102)),0)*(1-'Charges variables (avancé)'!$L102))*'Charges variables (avancé)'!$D102</f>
        <v>0</v>
      </c>
      <c r="N789" s="341">
        <f>(('Charges variables (avancé)'!$L102*N763)+IF(ROUND(('Charges variables-Calculs auto'!N$152-CONFIG!$D$7)/31,0)&gt;=('Charges variables (avancé)'!$J102+'Charges variables (avancé)'!$K102),INDEX($C763:$BJ763,,COLUMN('Charges variables-Calculs auto'!N$152)-COLUMN('Charges variables-Calculs auto'!$C$152)+1-('Charges variables (avancé)'!$J102+'Charges variables (avancé)'!$K102)),0)*(1-'Charges variables (avancé)'!$L102))*'Charges variables (avancé)'!$D102</f>
        <v>0</v>
      </c>
      <c r="O789" s="341">
        <f>(('Charges variables (avancé)'!$L102*O763)+IF(ROUND(('Charges variables-Calculs auto'!O$152-CONFIG!$D$7)/31,0)&gt;=('Charges variables (avancé)'!$J102+'Charges variables (avancé)'!$K102),INDEX($C763:$BJ763,,COLUMN('Charges variables-Calculs auto'!O$152)-COLUMN('Charges variables-Calculs auto'!$C$152)+1-('Charges variables (avancé)'!$J102+'Charges variables (avancé)'!$K102)),0)*(1-'Charges variables (avancé)'!$L102))*'Charges variables (avancé)'!$X102</f>
        <v>0</v>
      </c>
      <c r="P789" s="341">
        <f>(('Charges variables (avancé)'!$L102*P763)+IF(ROUND(('Charges variables-Calculs auto'!P$152-CONFIG!$D$7)/31,0)&gt;=('Charges variables (avancé)'!$J102+'Charges variables (avancé)'!$K102),INDEX($C763:$BJ763,,COLUMN('Charges variables-Calculs auto'!P$152)-COLUMN('Charges variables-Calculs auto'!$C$152)+1-('Charges variables (avancé)'!$J102+'Charges variables (avancé)'!$K102)),0)*(1-'Charges variables (avancé)'!$L102))*'Charges variables (avancé)'!$X102</f>
        <v>0</v>
      </c>
      <c r="Q789" s="341">
        <f>(('Charges variables (avancé)'!$L102*Q763)+IF(ROUND(('Charges variables-Calculs auto'!Q$152-CONFIG!$D$7)/31,0)&gt;=('Charges variables (avancé)'!$J102+'Charges variables (avancé)'!$K102),INDEX($C763:$BJ763,,COLUMN('Charges variables-Calculs auto'!Q$152)-COLUMN('Charges variables-Calculs auto'!$C$152)+1-('Charges variables (avancé)'!$J102+'Charges variables (avancé)'!$K102)),0)*(1-'Charges variables (avancé)'!$L102))*'Charges variables (avancé)'!$X102</f>
        <v>0</v>
      </c>
      <c r="R789" s="341">
        <f>(('Charges variables (avancé)'!$L102*R763)+IF(ROUND(('Charges variables-Calculs auto'!R$152-CONFIG!$D$7)/31,0)&gt;=('Charges variables (avancé)'!$J102+'Charges variables (avancé)'!$K102),INDEX($C763:$BJ763,,COLUMN('Charges variables-Calculs auto'!R$152)-COLUMN('Charges variables-Calculs auto'!$C$152)+1-('Charges variables (avancé)'!$J102+'Charges variables (avancé)'!$K102)),0)*(1-'Charges variables (avancé)'!$L102))*'Charges variables (avancé)'!$X102</f>
        <v>0</v>
      </c>
      <c r="S789" s="341">
        <f>(('Charges variables (avancé)'!$L102*S763)+IF(ROUND(('Charges variables-Calculs auto'!S$152-CONFIG!$D$7)/31,0)&gt;=('Charges variables (avancé)'!$J102+'Charges variables (avancé)'!$K102),INDEX($C763:$BJ763,,COLUMN('Charges variables-Calculs auto'!S$152)-COLUMN('Charges variables-Calculs auto'!$C$152)+1-('Charges variables (avancé)'!$J102+'Charges variables (avancé)'!$K102)),0)*(1-'Charges variables (avancé)'!$L102))*'Charges variables (avancé)'!$X102</f>
        <v>0</v>
      </c>
      <c r="T789" s="341">
        <f>(('Charges variables (avancé)'!$L102*T763)+IF(ROUND(('Charges variables-Calculs auto'!T$152-CONFIG!$D$7)/31,0)&gt;=('Charges variables (avancé)'!$J102+'Charges variables (avancé)'!$K102),INDEX($C763:$BJ763,,COLUMN('Charges variables-Calculs auto'!T$152)-COLUMN('Charges variables-Calculs auto'!$C$152)+1-('Charges variables (avancé)'!$J102+'Charges variables (avancé)'!$K102)),0)*(1-'Charges variables (avancé)'!$L102))*'Charges variables (avancé)'!$X102</f>
        <v>0</v>
      </c>
      <c r="U789" s="341">
        <f>(('Charges variables (avancé)'!$L102*U763)+IF(ROUND(('Charges variables-Calculs auto'!U$152-CONFIG!$D$7)/31,0)&gt;=('Charges variables (avancé)'!$J102+'Charges variables (avancé)'!$K102),INDEX($C763:$BJ763,,COLUMN('Charges variables-Calculs auto'!U$152)-COLUMN('Charges variables-Calculs auto'!$C$152)+1-('Charges variables (avancé)'!$J102+'Charges variables (avancé)'!$K102)),0)*(1-'Charges variables (avancé)'!$L102))*'Charges variables (avancé)'!$X102</f>
        <v>0</v>
      </c>
      <c r="V789" s="341">
        <f>(('Charges variables (avancé)'!$L102*V763)+IF(ROUND(('Charges variables-Calculs auto'!V$152-CONFIG!$D$7)/31,0)&gt;=('Charges variables (avancé)'!$J102+'Charges variables (avancé)'!$K102),INDEX($C763:$BJ763,,COLUMN('Charges variables-Calculs auto'!V$152)-COLUMN('Charges variables-Calculs auto'!$C$152)+1-('Charges variables (avancé)'!$J102+'Charges variables (avancé)'!$K102)),0)*(1-'Charges variables (avancé)'!$L102))*'Charges variables (avancé)'!$X102</f>
        <v>0</v>
      </c>
      <c r="W789" s="341">
        <f>(('Charges variables (avancé)'!$L102*W763)+IF(ROUND(('Charges variables-Calculs auto'!W$152-CONFIG!$D$7)/31,0)&gt;=('Charges variables (avancé)'!$J102+'Charges variables (avancé)'!$K102),INDEX($C763:$BJ763,,COLUMN('Charges variables-Calculs auto'!W$152)-COLUMN('Charges variables-Calculs auto'!$C$152)+1-('Charges variables (avancé)'!$J102+'Charges variables (avancé)'!$K102)),0)*(1-'Charges variables (avancé)'!$L102))*'Charges variables (avancé)'!$X102</f>
        <v>0</v>
      </c>
      <c r="X789" s="341">
        <f>(('Charges variables (avancé)'!$L102*X763)+IF(ROUND(('Charges variables-Calculs auto'!X$152-CONFIG!$D$7)/31,0)&gt;=('Charges variables (avancé)'!$J102+'Charges variables (avancé)'!$K102),INDEX($C763:$BJ763,,COLUMN('Charges variables-Calculs auto'!X$152)-COLUMN('Charges variables-Calculs auto'!$C$152)+1-('Charges variables (avancé)'!$J102+'Charges variables (avancé)'!$K102)),0)*(1-'Charges variables (avancé)'!$L102))*'Charges variables (avancé)'!$X102</f>
        <v>0</v>
      </c>
      <c r="Y789" s="341">
        <f>(('Charges variables (avancé)'!$L102*Y763)+IF(ROUND(('Charges variables-Calculs auto'!Y$152-CONFIG!$D$7)/31,0)&gt;=('Charges variables (avancé)'!$J102+'Charges variables (avancé)'!$K102),INDEX($C763:$BJ763,,COLUMN('Charges variables-Calculs auto'!Y$152)-COLUMN('Charges variables-Calculs auto'!$C$152)+1-('Charges variables (avancé)'!$J102+'Charges variables (avancé)'!$K102)),0)*(1-'Charges variables (avancé)'!$L102))*'Charges variables (avancé)'!$X102</f>
        <v>0</v>
      </c>
      <c r="Z789" s="341">
        <f>(('Charges variables (avancé)'!$L102*Z763)+IF(ROUND(('Charges variables-Calculs auto'!Z$152-CONFIG!$D$7)/31,0)&gt;=('Charges variables (avancé)'!$J102+'Charges variables (avancé)'!$K102),INDEX($C763:$BJ763,,COLUMN('Charges variables-Calculs auto'!Z$152)-COLUMN('Charges variables-Calculs auto'!$C$152)+1-('Charges variables (avancé)'!$J102+'Charges variables (avancé)'!$K102)),0)*(1-'Charges variables (avancé)'!$L102))*'Charges variables (avancé)'!$X102</f>
        <v>0</v>
      </c>
      <c r="AA789" s="341">
        <f>(('Charges variables (avancé)'!$L102*AA763)+IF(ROUND(('Charges variables-Calculs auto'!AA$152-CONFIG!$D$7)/31,0)&gt;=('Charges variables (avancé)'!$J102+'Charges variables (avancé)'!$K102),INDEX($C763:$BJ763,,COLUMN('Charges variables-Calculs auto'!AA$152)-COLUMN('Charges variables-Calculs auto'!$C$152)+1-('Charges variables (avancé)'!$J102+'Charges variables (avancé)'!$K102)),0)*(1-'Charges variables (avancé)'!$L102))*'Charges variables (avancé)'!$Z102</f>
        <v>0</v>
      </c>
      <c r="AB789" s="341">
        <f>(('Charges variables (avancé)'!$L102*AB763)+IF(ROUND(('Charges variables-Calculs auto'!AB$152-CONFIG!$D$7)/31,0)&gt;=('Charges variables (avancé)'!$J102+'Charges variables (avancé)'!$K102),INDEX($C763:$BJ763,,COLUMN('Charges variables-Calculs auto'!AB$152)-COLUMN('Charges variables-Calculs auto'!$C$152)+1-('Charges variables (avancé)'!$J102+'Charges variables (avancé)'!$K102)),0)*(1-'Charges variables (avancé)'!$L102))*'Charges variables (avancé)'!$Z102</f>
        <v>0</v>
      </c>
      <c r="AC789" s="341">
        <f>(('Charges variables (avancé)'!$L102*AC763)+IF(ROUND(('Charges variables-Calculs auto'!AC$152-CONFIG!$D$7)/31,0)&gt;=('Charges variables (avancé)'!$J102+'Charges variables (avancé)'!$K102),INDEX($C763:$BJ763,,COLUMN('Charges variables-Calculs auto'!AC$152)-COLUMN('Charges variables-Calculs auto'!$C$152)+1-('Charges variables (avancé)'!$J102+'Charges variables (avancé)'!$K102)),0)*(1-'Charges variables (avancé)'!$L102))*'Charges variables (avancé)'!$Z102</f>
        <v>0</v>
      </c>
      <c r="AD789" s="341">
        <f>(('Charges variables (avancé)'!$L102*AD763)+IF(ROUND(('Charges variables-Calculs auto'!AD$152-CONFIG!$D$7)/31,0)&gt;=('Charges variables (avancé)'!$J102+'Charges variables (avancé)'!$K102),INDEX($C763:$BJ763,,COLUMN('Charges variables-Calculs auto'!AD$152)-COLUMN('Charges variables-Calculs auto'!$C$152)+1-('Charges variables (avancé)'!$J102+'Charges variables (avancé)'!$K102)),0)*(1-'Charges variables (avancé)'!$L102))*'Charges variables (avancé)'!$Z102</f>
        <v>0</v>
      </c>
      <c r="AE789" s="341">
        <f>(('Charges variables (avancé)'!$L102*AE763)+IF(ROUND(('Charges variables-Calculs auto'!AE$152-CONFIG!$D$7)/31,0)&gt;=('Charges variables (avancé)'!$J102+'Charges variables (avancé)'!$K102),INDEX($C763:$BJ763,,COLUMN('Charges variables-Calculs auto'!AE$152)-COLUMN('Charges variables-Calculs auto'!$C$152)+1-('Charges variables (avancé)'!$J102+'Charges variables (avancé)'!$K102)),0)*(1-'Charges variables (avancé)'!$L102))*'Charges variables (avancé)'!$Z102</f>
        <v>0</v>
      </c>
      <c r="AF789" s="341">
        <f>(('Charges variables (avancé)'!$L102*AF763)+IF(ROUND(('Charges variables-Calculs auto'!AF$152-CONFIG!$D$7)/31,0)&gt;=('Charges variables (avancé)'!$J102+'Charges variables (avancé)'!$K102),INDEX($C763:$BJ763,,COLUMN('Charges variables-Calculs auto'!AF$152)-COLUMN('Charges variables-Calculs auto'!$C$152)+1-('Charges variables (avancé)'!$J102+'Charges variables (avancé)'!$K102)),0)*(1-'Charges variables (avancé)'!$L102))*'Charges variables (avancé)'!$Z102</f>
        <v>0</v>
      </c>
      <c r="AG789" s="341">
        <f>(('Charges variables (avancé)'!$L102*AG763)+IF(ROUND(('Charges variables-Calculs auto'!AG$152-CONFIG!$D$7)/31,0)&gt;=('Charges variables (avancé)'!$J102+'Charges variables (avancé)'!$K102),INDEX($C763:$BJ763,,COLUMN('Charges variables-Calculs auto'!AG$152)-COLUMN('Charges variables-Calculs auto'!$C$152)+1-('Charges variables (avancé)'!$J102+'Charges variables (avancé)'!$K102)),0)*(1-'Charges variables (avancé)'!$L102))*'Charges variables (avancé)'!$Z102</f>
        <v>0</v>
      </c>
      <c r="AH789" s="341">
        <f>(('Charges variables (avancé)'!$L102*AH763)+IF(ROUND(('Charges variables-Calculs auto'!AH$152-CONFIG!$D$7)/31,0)&gt;=('Charges variables (avancé)'!$J102+'Charges variables (avancé)'!$K102),INDEX($C763:$BJ763,,COLUMN('Charges variables-Calculs auto'!AH$152)-COLUMN('Charges variables-Calculs auto'!$C$152)+1-('Charges variables (avancé)'!$J102+'Charges variables (avancé)'!$K102)),0)*(1-'Charges variables (avancé)'!$L102))*'Charges variables (avancé)'!$Z102</f>
        <v>0</v>
      </c>
      <c r="AI789" s="341">
        <f>(('Charges variables (avancé)'!$L102*AI763)+IF(ROUND(('Charges variables-Calculs auto'!AI$152-CONFIG!$D$7)/31,0)&gt;=('Charges variables (avancé)'!$J102+'Charges variables (avancé)'!$K102),INDEX($C763:$BJ763,,COLUMN('Charges variables-Calculs auto'!AI$152)-COLUMN('Charges variables-Calculs auto'!$C$152)+1-('Charges variables (avancé)'!$J102+'Charges variables (avancé)'!$K102)),0)*(1-'Charges variables (avancé)'!$L102))*'Charges variables (avancé)'!$Z102</f>
        <v>0</v>
      </c>
      <c r="AJ789" s="341">
        <f>(('Charges variables (avancé)'!$L102*AJ763)+IF(ROUND(('Charges variables-Calculs auto'!AJ$152-CONFIG!$D$7)/31,0)&gt;=('Charges variables (avancé)'!$J102+'Charges variables (avancé)'!$K102),INDEX($C763:$BJ763,,COLUMN('Charges variables-Calculs auto'!AJ$152)-COLUMN('Charges variables-Calculs auto'!$C$152)+1-('Charges variables (avancé)'!$J102+'Charges variables (avancé)'!$K102)),0)*(1-'Charges variables (avancé)'!$L102))*'Charges variables (avancé)'!$Z102</f>
        <v>0</v>
      </c>
      <c r="AK789" s="341">
        <f>(('Charges variables (avancé)'!$L102*AK763)+IF(ROUND(('Charges variables-Calculs auto'!AK$152-CONFIG!$D$7)/31,0)&gt;=('Charges variables (avancé)'!$J102+'Charges variables (avancé)'!$K102),INDEX($C763:$BJ763,,COLUMN('Charges variables-Calculs auto'!AK$152)-COLUMN('Charges variables-Calculs auto'!$C$152)+1-('Charges variables (avancé)'!$J102+'Charges variables (avancé)'!$K102)),0)*(1-'Charges variables (avancé)'!$L102))*'Charges variables (avancé)'!$Z102</f>
        <v>0</v>
      </c>
      <c r="AL789" s="341">
        <f>(('Charges variables (avancé)'!$L102*AL763)+IF(ROUND(('Charges variables-Calculs auto'!AL$152-CONFIG!$D$7)/31,0)&gt;=('Charges variables (avancé)'!$J102+'Charges variables (avancé)'!$K102),INDEX($C763:$BJ763,,COLUMN('Charges variables-Calculs auto'!AL$152)-COLUMN('Charges variables-Calculs auto'!$C$152)+1-('Charges variables (avancé)'!$J102+'Charges variables (avancé)'!$K102)),0)*(1-'Charges variables (avancé)'!$L102))*'Charges variables (avancé)'!$Z102</f>
        <v>0</v>
      </c>
      <c r="AM789" s="341">
        <f>(('Charges variables (avancé)'!$L102*AM763)+IF(ROUND(('Charges variables-Calculs auto'!AM$152-CONFIG!$D$7)/31,0)&gt;=('Charges variables (avancé)'!$J102+'Charges variables (avancé)'!$K102),INDEX($C763:$BJ763,,COLUMN('Charges variables-Calculs auto'!AM$152)-COLUMN('Charges variables-Calculs auto'!$C$152)+1-('Charges variables (avancé)'!$J102+'Charges variables (avancé)'!$K102)),0)*(1-'Charges variables (avancé)'!$L102))*'Charges variables (avancé)'!$AB102</f>
        <v>0</v>
      </c>
      <c r="AN789" s="341">
        <f>(('Charges variables (avancé)'!$L102*AN763)+IF(ROUND(('Charges variables-Calculs auto'!AN$152-CONFIG!$D$7)/31,0)&gt;=('Charges variables (avancé)'!$J102+'Charges variables (avancé)'!$K102),INDEX($C763:$BJ763,,COLUMN('Charges variables-Calculs auto'!AN$152)-COLUMN('Charges variables-Calculs auto'!$C$152)+1-('Charges variables (avancé)'!$J102+'Charges variables (avancé)'!$K102)),0)*(1-'Charges variables (avancé)'!$L102))*'Charges variables (avancé)'!$AB102</f>
        <v>0</v>
      </c>
      <c r="AO789" s="341">
        <f>(('Charges variables (avancé)'!$L102*AO763)+IF(ROUND(('Charges variables-Calculs auto'!AO$152-CONFIG!$D$7)/31,0)&gt;=('Charges variables (avancé)'!$J102+'Charges variables (avancé)'!$K102),INDEX($C763:$BJ763,,COLUMN('Charges variables-Calculs auto'!AO$152)-COLUMN('Charges variables-Calculs auto'!$C$152)+1-('Charges variables (avancé)'!$J102+'Charges variables (avancé)'!$K102)),0)*(1-'Charges variables (avancé)'!$L102))*'Charges variables (avancé)'!$AB102</f>
        <v>0</v>
      </c>
      <c r="AP789" s="341">
        <f>(('Charges variables (avancé)'!$L102*AP763)+IF(ROUND(('Charges variables-Calculs auto'!AP$152-CONFIG!$D$7)/31,0)&gt;=('Charges variables (avancé)'!$J102+'Charges variables (avancé)'!$K102),INDEX($C763:$BJ763,,COLUMN('Charges variables-Calculs auto'!AP$152)-COLUMN('Charges variables-Calculs auto'!$C$152)+1-('Charges variables (avancé)'!$J102+'Charges variables (avancé)'!$K102)),0)*(1-'Charges variables (avancé)'!$L102))*'Charges variables (avancé)'!$AB102</f>
        <v>0</v>
      </c>
      <c r="AQ789" s="341">
        <f>(('Charges variables (avancé)'!$L102*AQ763)+IF(ROUND(('Charges variables-Calculs auto'!AQ$152-CONFIG!$D$7)/31,0)&gt;=('Charges variables (avancé)'!$J102+'Charges variables (avancé)'!$K102),INDEX($C763:$BJ763,,COLUMN('Charges variables-Calculs auto'!AQ$152)-COLUMN('Charges variables-Calculs auto'!$C$152)+1-('Charges variables (avancé)'!$J102+'Charges variables (avancé)'!$K102)),0)*(1-'Charges variables (avancé)'!$L102))*'Charges variables (avancé)'!$AB102</f>
        <v>0</v>
      </c>
      <c r="AR789" s="341">
        <f>(('Charges variables (avancé)'!$L102*AR763)+IF(ROUND(('Charges variables-Calculs auto'!AR$152-CONFIG!$D$7)/31,0)&gt;=('Charges variables (avancé)'!$J102+'Charges variables (avancé)'!$K102),INDEX($C763:$BJ763,,COLUMN('Charges variables-Calculs auto'!AR$152)-COLUMN('Charges variables-Calculs auto'!$C$152)+1-('Charges variables (avancé)'!$J102+'Charges variables (avancé)'!$K102)),0)*(1-'Charges variables (avancé)'!$L102))*'Charges variables (avancé)'!$AB102</f>
        <v>0</v>
      </c>
      <c r="AS789" s="341">
        <f>(('Charges variables (avancé)'!$L102*AS763)+IF(ROUND(('Charges variables-Calculs auto'!AS$152-CONFIG!$D$7)/31,0)&gt;=('Charges variables (avancé)'!$J102+'Charges variables (avancé)'!$K102),INDEX($C763:$BJ763,,COLUMN('Charges variables-Calculs auto'!AS$152)-COLUMN('Charges variables-Calculs auto'!$C$152)+1-('Charges variables (avancé)'!$J102+'Charges variables (avancé)'!$K102)),0)*(1-'Charges variables (avancé)'!$L102))*'Charges variables (avancé)'!$AB102</f>
        <v>0</v>
      </c>
      <c r="AT789" s="341">
        <f>(('Charges variables (avancé)'!$L102*AT763)+IF(ROUND(('Charges variables-Calculs auto'!AT$152-CONFIG!$D$7)/31,0)&gt;=('Charges variables (avancé)'!$J102+'Charges variables (avancé)'!$K102),INDEX($C763:$BJ763,,COLUMN('Charges variables-Calculs auto'!AT$152)-COLUMN('Charges variables-Calculs auto'!$C$152)+1-('Charges variables (avancé)'!$J102+'Charges variables (avancé)'!$K102)),0)*(1-'Charges variables (avancé)'!$L102))*'Charges variables (avancé)'!$AB102</f>
        <v>0</v>
      </c>
      <c r="AU789" s="341">
        <f>(('Charges variables (avancé)'!$L102*AU763)+IF(ROUND(('Charges variables-Calculs auto'!AU$152-CONFIG!$D$7)/31,0)&gt;=('Charges variables (avancé)'!$J102+'Charges variables (avancé)'!$K102),INDEX($C763:$BJ763,,COLUMN('Charges variables-Calculs auto'!AU$152)-COLUMN('Charges variables-Calculs auto'!$C$152)+1-('Charges variables (avancé)'!$J102+'Charges variables (avancé)'!$K102)),0)*(1-'Charges variables (avancé)'!$L102))*'Charges variables (avancé)'!$AB102</f>
        <v>0</v>
      </c>
      <c r="AV789" s="341">
        <f>(('Charges variables (avancé)'!$L102*AV763)+IF(ROUND(('Charges variables-Calculs auto'!AV$152-CONFIG!$D$7)/31,0)&gt;=('Charges variables (avancé)'!$J102+'Charges variables (avancé)'!$K102),INDEX($C763:$BJ763,,COLUMN('Charges variables-Calculs auto'!AV$152)-COLUMN('Charges variables-Calculs auto'!$C$152)+1-('Charges variables (avancé)'!$J102+'Charges variables (avancé)'!$K102)),0)*(1-'Charges variables (avancé)'!$L102))*'Charges variables (avancé)'!$AB102</f>
        <v>0</v>
      </c>
      <c r="AW789" s="341">
        <f>(('Charges variables (avancé)'!$L102*AW763)+IF(ROUND(('Charges variables-Calculs auto'!AW$152-CONFIG!$D$7)/31,0)&gt;=('Charges variables (avancé)'!$J102+'Charges variables (avancé)'!$K102),INDEX($C763:$BJ763,,COLUMN('Charges variables-Calculs auto'!AW$152)-COLUMN('Charges variables-Calculs auto'!$C$152)+1-('Charges variables (avancé)'!$J102+'Charges variables (avancé)'!$K102)),0)*(1-'Charges variables (avancé)'!$L102))*'Charges variables (avancé)'!$AB102</f>
        <v>0</v>
      </c>
      <c r="AX789" s="341">
        <f>(('Charges variables (avancé)'!$L102*AX763)+IF(ROUND(('Charges variables-Calculs auto'!AX$152-CONFIG!$D$7)/31,0)&gt;=('Charges variables (avancé)'!$J102+'Charges variables (avancé)'!$K102),INDEX($C763:$BJ763,,COLUMN('Charges variables-Calculs auto'!AX$152)-COLUMN('Charges variables-Calculs auto'!$C$152)+1-('Charges variables (avancé)'!$J102+'Charges variables (avancé)'!$K102)),0)*(1-'Charges variables (avancé)'!$L102))*'Charges variables (avancé)'!$AB102</f>
        <v>0</v>
      </c>
      <c r="AY789" s="341">
        <f>(('Charges variables (avancé)'!$L102*AY763)+IF(ROUND(('Charges variables-Calculs auto'!AY$152-CONFIG!$D$7)/31,0)&gt;=('Charges variables (avancé)'!$J102+'Charges variables (avancé)'!$K102),INDEX($C763:$BJ763,,COLUMN('Charges variables-Calculs auto'!AY$152)-COLUMN('Charges variables-Calculs auto'!$C$152)+1-('Charges variables (avancé)'!$J102+'Charges variables (avancé)'!$K102)),0)*(1-'Charges variables (avancé)'!$L102))*'Charges variables (avancé)'!$AD102</f>
        <v>0</v>
      </c>
      <c r="AZ789" s="341">
        <f>(('Charges variables (avancé)'!$L102*AZ763)+IF(ROUND(('Charges variables-Calculs auto'!AZ$152-CONFIG!$D$7)/31,0)&gt;=('Charges variables (avancé)'!$J102+'Charges variables (avancé)'!$K102),INDEX($C763:$BJ763,,COLUMN('Charges variables-Calculs auto'!AZ$152)-COLUMN('Charges variables-Calculs auto'!$C$152)+1-('Charges variables (avancé)'!$J102+'Charges variables (avancé)'!$K102)),0)*(1-'Charges variables (avancé)'!$L102))*'Charges variables (avancé)'!$AD102</f>
        <v>0</v>
      </c>
      <c r="BA789" s="341">
        <f>(('Charges variables (avancé)'!$L102*BA763)+IF(ROUND(('Charges variables-Calculs auto'!BA$152-CONFIG!$D$7)/31,0)&gt;=('Charges variables (avancé)'!$J102+'Charges variables (avancé)'!$K102),INDEX($C763:$BJ763,,COLUMN('Charges variables-Calculs auto'!BA$152)-COLUMN('Charges variables-Calculs auto'!$C$152)+1-('Charges variables (avancé)'!$J102+'Charges variables (avancé)'!$K102)),0)*(1-'Charges variables (avancé)'!$L102))*'Charges variables (avancé)'!$AD102</f>
        <v>0</v>
      </c>
      <c r="BB789" s="341">
        <f>(('Charges variables (avancé)'!$L102*BB763)+IF(ROUND(('Charges variables-Calculs auto'!BB$152-CONFIG!$D$7)/31,0)&gt;=('Charges variables (avancé)'!$J102+'Charges variables (avancé)'!$K102),INDEX($C763:$BJ763,,COLUMN('Charges variables-Calculs auto'!BB$152)-COLUMN('Charges variables-Calculs auto'!$C$152)+1-('Charges variables (avancé)'!$J102+'Charges variables (avancé)'!$K102)),0)*(1-'Charges variables (avancé)'!$L102))*'Charges variables (avancé)'!$AD102</f>
        <v>0</v>
      </c>
      <c r="BC789" s="341">
        <f>(('Charges variables (avancé)'!$L102*BC763)+IF(ROUND(('Charges variables-Calculs auto'!BC$152-CONFIG!$D$7)/31,0)&gt;=('Charges variables (avancé)'!$J102+'Charges variables (avancé)'!$K102),INDEX($C763:$BJ763,,COLUMN('Charges variables-Calculs auto'!BC$152)-COLUMN('Charges variables-Calculs auto'!$C$152)+1-('Charges variables (avancé)'!$J102+'Charges variables (avancé)'!$K102)),0)*(1-'Charges variables (avancé)'!$L102))*'Charges variables (avancé)'!$AD102</f>
        <v>0</v>
      </c>
      <c r="BD789" s="341">
        <f>(('Charges variables (avancé)'!$L102*BD763)+IF(ROUND(('Charges variables-Calculs auto'!BD$152-CONFIG!$D$7)/31,0)&gt;=('Charges variables (avancé)'!$J102+'Charges variables (avancé)'!$K102),INDEX($C763:$BJ763,,COLUMN('Charges variables-Calculs auto'!BD$152)-COLUMN('Charges variables-Calculs auto'!$C$152)+1-('Charges variables (avancé)'!$J102+'Charges variables (avancé)'!$K102)),0)*(1-'Charges variables (avancé)'!$L102))*'Charges variables (avancé)'!$AD102</f>
        <v>0</v>
      </c>
      <c r="BE789" s="341">
        <f>(('Charges variables (avancé)'!$L102*BE763)+IF(ROUND(('Charges variables-Calculs auto'!BE$152-CONFIG!$D$7)/31,0)&gt;=('Charges variables (avancé)'!$J102+'Charges variables (avancé)'!$K102),INDEX($C763:$BJ763,,COLUMN('Charges variables-Calculs auto'!BE$152)-COLUMN('Charges variables-Calculs auto'!$C$152)+1-('Charges variables (avancé)'!$J102+'Charges variables (avancé)'!$K102)),0)*(1-'Charges variables (avancé)'!$L102))*'Charges variables (avancé)'!$AD102</f>
        <v>0</v>
      </c>
      <c r="BF789" s="341">
        <f>(('Charges variables (avancé)'!$L102*BF763)+IF(ROUND(('Charges variables-Calculs auto'!BF$152-CONFIG!$D$7)/31,0)&gt;=('Charges variables (avancé)'!$J102+'Charges variables (avancé)'!$K102),INDEX($C763:$BJ763,,COLUMN('Charges variables-Calculs auto'!BF$152)-COLUMN('Charges variables-Calculs auto'!$C$152)+1-('Charges variables (avancé)'!$J102+'Charges variables (avancé)'!$K102)),0)*(1-'Charges variables (avancé)'!$L102))*'Charges variables (avancé)'!$AD102</f>
        <v>0</v>
      </c>
      <c r="BG789" s="341">
        <f>(('Charges variables (avancé)'!$L102*BG763)+IF(ROUND(('Charges variables-Calculs auto'!BG$152-CONFIG!$D$7)/31,0)&gt;=('Charges variables (avancé)'!$J102+'Charges variables (avancé)'!$K102),INDEX($C763:$BJ763,,COLUMN('Charges variables-Calculs auto'!BG$152)-COLUMN('Charges variables-Calculs auto'!$C$152)+1-('Charges variables (avancé)'!$J102+'Charges variables (avancé)'!$K102)),0)*(1-'Charges variables (avancé)'!$L102))*'Charges variables (avancé)'!$AD102</f>
        <v>0</v>
      </c>
      <c r="BH789" s="341">
        <f>(('Charges variables (avancé)'!$L102*BH763)+IF(ROUND(('Charges variables-Calculs auto'!BH$152-CONFIG!$D$7)/31,0)&gt;=('Charges variables (avancé)'!$J102+'Charges variables (avancé)'!$K102),INDEX($C763:$BJ763,,COLUMN('Charges variables-Calculs auto'!BH$152)-COLUMN('Charges variables-Calculs auto'!$C$152)+1-('Charges variables (avancé)'!$J102+'Charges variables (avancé)'!$K102)),0)*(1-'Charges variables (avancé)'!$L102))*'Charges variables (avancé)'!$AD102</f>
        <v>0</v>
      </c>
      <c r="BI789" s="341">
        <f>(('Charges variables (avancé)'!$L102*BI763)+IF(ROUND(('Charges variables-Calculs auto'!BI$152-CONFIG!$D$7)/31,0)&gt;=('Charges variables (avancé)'!$J102+'Charges variables (avancé)'!$K102),INDEX($C763:$BJ763,,COLUMN('Charges variables-Calculs auto'!BI$152)-COLUMN('Charges variables-Calculs auto'!$C$152)+1-('Charges variables (avancé)'!$J102+'Charges variables (avancé)'!$K102)),0)*(1-'Charges variables (avancé)'!$L102))*'Charges variables (avancé)'!$AD102</f>
        <v>0</v>
      </c>
      <c r="BJ789" s="341">
        <f>(('Charges variables (avancé)'!$L102*BJ763)+IF(ROUND(('Charges variables-Calculs auto'!BJ$152-CONFIG!$D$7)/31,0)&gt;=('Charges variables (avancé)'!$J102+'Charges variables (avancé)'!$K102),INDEX($C763:$BJ763,,COLUMN('Charges variables-Calculs auto'!BJ$152)-COLUMN('Charges variables-Calculs auto'!$C$152)+1-('Charges variables (avancé)'!$J102+'Charges variables (avancé)'!$K102)),0)*(1-'Charges variables (avancé)'!$L102))*'Charges variables (avancé)'!$AD102</f>
        <v>0</v>
      </c>
    </row>
    <row r="790" spans="2:62" ht="15" customHeight="1">
      <c r="B790" s="366">
        <f>'Charges variables (avancé)'!$C$103</f>
        <v>0</v>
      </c>
      <c r="C790" s="341">
        <f>(('Charges variables (avancé)'!$L103*C764)+IF(ROUND(('Charges variables-Calculs auto'!C$152-CONFIG!$D$7)/31,0)&gt;=('Charges variables (avancé)'!$J103+'Charges variables (avancé)'!$K103),INDEX($C764:$BJ764,,COLUMN('Charges variables-Calculs auto'!C$152)-COLUMN('Charges variables-Calculs auto'!$C$152)+1-('Charges variables (avancé)'!$J103+'Charges variables (avancé)'!$K103)),0)*(1-'Charges variables (avancé)'!$L103))*'Charges variables (avancé)'!$D103</f>
        <v>0</v>
      </c>
      <c r="D790" s="341">
        <f>(('Charges variables (avancé)'!$L103*D764)+IF(ROUND(('Charges variables-Calculs auto'!D$152-CONFIG!$D$7)/31,0)&gt;=('Charges variables (avancé)'!$J103+'Charges variables (avancé)'!$K103),INDEX($C764:$BJ764,,COLUMN('Charges variables-Calculs auto'!D$152)-COLUMN('Charges variables-Calculs auto'!$C$152)+1-('Charges variables (avancé)'!$J103+'Charges variables (avancé)'!$K103)),0)*(1-'Charges variables (avancé)'!$L103))*'Charges variables (avancé)'!$D103</f>
        <v>0</v>
      </c>
      <c r="E790" s="341">
        <f>(('Charges variables (avancé)'!$L103*E764)+IF(ROUND(('Charges variables-Calculs auto'!E$152-CONFIG!$D$7)/31,0)&gt;=('Charges variables (avancé)'!$J103+'Charges variables (avancé)'!$K103),INDEX($C764:$BJ764,,COLUMN('Charges variables-Calculs auto'!E$152)-COLUMN('Charges variables-Calculs auto'!$C$152)+1-('Charges variables (avancé)'!$J103+'Charges variables (avancé)'!$K103)),0)*(1-'Charges variables (avancé)'!$L103))*'Charges variables (avancé)'!$D103</f>
        <v>0</v>
      </c>
      <c r="F790" s="341">
        <f>(('Charges variables (avancé)'!$L103*F764)+IF(ROUND(('Charges variables-Calculs auto'!F$152-CONFIG!$D$7)/31,0)&gt;=('Charges variables (avancé)'!$J103+'Charges variables (avancé)'!$K103),INDEX($C764:$BJ764,,COLUMN('Charges variables-Calculs auto'!F$152)-COLUMN('Charges variables-Calculs auto'!$C$152)+1-('Charges variables (avancé)'!$J103+'Charges variables (avancé)'!$K103)),0)*(1-'Charges variables (avancé)'!$L103))*'Charges variables (avancé)'!$D103</f>
        <v>0</v>
      </c>
      <c r="G790" s="341">
        <f>(('Charges variables (avancé)'!$L103*G764)+IF(ROUND(('Charges variables-Calculs auto'!G$152-CONFIG!$D$7)/31,0)&gt;=('Charges variables (avancé)'!$J103+'Charges variables (avancé)'!$K103),INDEX($C764:$BJ764,,COLUMN('Charges variables-Calculs auto'!G$152)-COLUMN('Charges variables-Calculs auto'!$C$152)+1-('Charges variables (avancé)'!$J103+'Charges variables (avancé)'!$K103)),0)*(1-'Charges variables (avancé)'!$L103))*'Charges variables (avancé)'!$D103</f>
        <v>0</v>
      </c>
      <c r="H790" s="341">
        <f>(('Charges variables (avancé)'!$L103*H764)+IF(ROUND(('Charges variables-Calculs auto'!H$152-CONFIG!$D$7)/31,0)&gt;=('Charges variables (avancé)'!$J103+'Charges variables (avancé)'!$K103),INDEX($C764:$BJ764,,COLUMN('Charges variables-Calculs auto'!H$152)-COLUMN('Charges variables-Calculs auto'!$C$152)+1-('Charges variables (avancé)'!$J103+'Charges variables (avancé)'!$K103)),0)*(1-'Charges variables (avancé)'!$L103))*'Charges variables (avancé)'!$D103</f>
        <v>0</v>
      </c>
      <c r="I790" s="341">
        <f>(('Charges variables (avancé)'!$L103*I764)+IF(ROUND(('Charges variables-Calculs auto'!I$152-CONFIG!$D$7)/31,0)&gt;=('Charges variables (avancé)'!$J103+'Charges variables (avancé)'!$K103),INDEX($C764:$BJ764,,COLUMN('Charges variables-Calculs auto'!I$152)-COLUMN('Charges variables-Calculs auto'!$C$152)+1-('Charges variables (avancé)'!$J103+'Charges variables (avancé)'!$K103)),0)*(1-'Charges variables (avancé)'!$L103))*'Charges variables (avancé)'!$D103</f>
        <v>0</v>
      </c>
      <c r="J790" s="341">
        <f>(('Charges variables (avancé)'!$L103*J764)+IF(ROUND(('Charges variables-Calculs auto'!J$152-CONFIG!$D$7)/31,0)&gt;=('Charges variables (avancé)'!$J103+'Charges variables (avancé)'!$K103),INDEX($C764:$BJ764,,COLUMN('Charges variables-Calculs auto'!J$152)-COLUMN('Charges variables-Calculs auto'!$C$152)+1-('Charges variables (avancé)'!$J103+'Charges variables (avancé)'!$K103)),0)*(1-'Charges variables (avancé)'!$L103))*'Charges variables (avancé)'!$D103</f>
        <v>0</v>
      </c>
      <c r="K790" s="341">
        <f>(('Charges variables (avancé)'!$L103*K764)+IF(ROUND(('Charges variables-Calculs auto'!K$152-CONFIG!$D$7)/31,0)&gt;=('Charges variables (avancé)'!$J103+'Charges variables (avancé)'!$K103),INDEX($C764:$BJ764,,COLUMN('Charges variables-Calculs auto'!K$152)-COLUMN('Charges variables-Calculs auto'!$C$152)+1-('Charges variables (avancé)'!$J103+'Charges variables (avancé)'!$K103)),0)*(1-'Charges variables (avancé)'!$L103))*'Charges variables (avancé)'!$D103</f>
        <v>0</v>
      </c>
      <c r="L790" s="341">
        <f>(('Charges variables (avancé)'!$L103*L764)+IF(ROUND(('Charges variables-Calculs auto'!L$152-CONFIG!$D$7)/31,0)&gt;=('Charges variables (avancé)'!$J103+'Charges variables (avancé)'!$K103),INDEX($C764:$BJ764,,COLUMN('Charges variables-Calculs auto'!L$152)-COLUMN('Charges variables-Calculs auto'!$C$152)+1-('Charges variables (avancé)'!$J103+'Charges variables (avancé)'!$K103)),0)*(1-'Charges variables (avancé)'!$L103))*'Charges variables (avancé)'!$D103</f>
        <v>0</v>
      </c>
      <c r="M790" s="341">
        <f>(('Charges variables (avancé)'!$L103*M764)+IF(ROUND(('Charges variables-Calculs auto'!M$152-CONFIG!$D$7)/31,0)&gt;=('Charges variables (avancé)'!$J103+'Charges variables (avancé)'!$K103),INDEX($C764:$BJ764,,COLUMN('Charges variables-Calculs auto'!M$152)-COLUMN('Charges variables-Calculs auto'!$C$152)+1-('Charges variables (avancé)'!$J103+'Charges variables (avancé)'!$K103)),0)*(1-'Charges variables (avancé)'!$L103))*'Charges variables (avancé)'!$D103</f>
        <v>0</v>
      </c>
      <c r="N790" s="341">
        <f>(('Charges variables (avancé)'!$L103*N764)+IF(ROUND(('Charges variables-Calculs auto'!N$152-CONFIG!$D$7)/31,0)&gt;=('Charges variables (avancé)'!$J103+'Charges variables (avancé)'!$K103),INDEX($C764:$BJ764,,COLUMN('Charges variables-Calculs auto'!N$152)-COLUMN('Charges variables-Calculs auto'!$C$152)+1-('Charges variables (avancé)'!$J103+'Charges variables (avancé)'!$K103)),0)*(1-'Charges variables (avancé)'!$L103))*'Charges variables (avancé)'!$D103</f>
        <v>0</v>
      </c>
      <c r="O790" s="341">
        <f>(('Charges variables (avancé)'!$L103*O764)+IF(ROUND(('Charges variables-Calculs auto'!O$152-CONFIG!$D$7)/31,0)&gt;=('Charges variables (avancé)'!$J103+'Charges variables (avancé)'!$K103),INDEX($C764:$BJ764,,COLUMN('Charges variables-Calculs auto'!O$152)-COLUMN('Charges variables-Calculs auto'!$C$152)+1-('Charges variables (avancé)'!$J103+'Charges variables (avancé)'!$K103)),0)*(1-'Charges variables (avancé)'!$L103))*'Charges variables (avancé)'!$X103</f>
        <v>0</v>
      </c>
      <c r="P790" s="341">
        <f>(('Charges variables (avancé)'!$L103*P764)+IF(ROUND(('Charges variables-Calculs auto'!P$152-CONFIG!$D$7)/31,0)&gt;=('Charges variables (avancé)'!$J103+'Charges variables (avancé)'!$K103),INDEX($C764:$BJ764,,COLUMN('Charges variables-Calculs auto'!P$152)-COLUMN('Charges variables-Calculs auto'!$C$152)+1-('Charges variables (avancé)'!$J103+'Charges variables (avancé)'!$K103)),0)*(1-'Charges variables (avancé)'!$L103))*'Charges variables (avancé)'!$X103</f>
        <v>0</v>
      </c>
      <c r="Q790" s="341">
        <f>(('Charges variables (avancé)'!$L103*Q764)+IF(ROUND(('Charges variables-Calculs auto'!Q$152-CONFIG!$D$7)/31,0)&gt;=('Charges variables (avancé)'!$J103+'Charges variables (avancé)'!$K103),INDEX($C764:$BJ764,,COLUMN('Charges variables-Calculs auto'!Q$152)-COLUMN('Charges variables-Calculs auto'!$C$152)+1-('Charges variables (avancé)'!$J103+'Charges variables (avancé)'!$K103)),0)*(1-'Charges variables (avancé)'!$L103))*'Charges variables (avancé)'!$X103</f>
        <v>0</v>
      </c>
      <c r="R790" s="341">
        <f>(('Charges variables (avancé)'!$L103*R764)+IF(ROUND(('Charges variables-Calculs auto'!R$152-CONFIG!$D$7)/31,0)&gt;=('Charges variables (avancé)'!$J103+'Charges variables (avancé)'!$K103),INDEX($C764:$BJ764,,COLUMN('Charges variables-Calculs auto'!R$152)-COLUMN('Charges variables-Calculs auto'!$C$152)+1-('Charges variables (avancé)'!$J103+'Charges variables (avancé)'!$K103)),0)*(1-'Charges variables (avancé)'!$L103))*'Charges variables (avancé)'!$X103</f>
        <v>0</v>
      </c>
      <c r="S790" s="341">
        <f>(('Charges variables (avancé)'!$L103*S764)+IF(ROUND(('Charges variables-Calculs auto'!S$152-CONFIG!$D$7)/31,0)&gt;=('Charges variables (avancé)'!$J103+'Charges variables (avancé)'!$K103),INDEX($C764:$BJ764,,COLUMN('Charges variables-Calculs auto'!S$152)-COLUMN('Charges variables-Calculs auto'!$C$152)+1-('Charges variables (avancé)'!$J103+'Charges variables (avancé)'!$K103)),0)*(1-'Charges variables (avancé)'!$L103))*'Charges variables (avancé)'!$X103</f>
        <v>0</v>
      </c>
      <c r="T790" s="341">
        <f>(('Charges variables (avancé)'!$L103*T764)+IF(ROUND(('Charges variables-Calculs auto'!T$152-CONFIG!$D$7)/31,0)&gt;=('Charges variables (avancé)'!$J103+'Charges variables (avancé)'!$K103),INDEX($C764:$BJ764,,COLUMN('Charges variables-Calculs auto'!T$152)-COLUMN('Charges variables-Calculs auto'!$C$152)+1-('Charges variables (avancé)'!$J103+'Charges variables (avancé)'!$K103)),0)*(1-'Charges variables (avancé)'!$L103))*'Charges variables (avancé)'!$X103</f>
        <v>0</v>
      </c>
      <c r="U790" s="341">
        <f>(('Charges variables (avancé)'!$L103*U764)+IF(ROUND(('Charges variables-Calculs auto'!U$152-CONFIG!$D$7)/31,0)&gt;=('Charges variables (avancé)'!$J103+'Charges variables (avancé)'!$K103),INDEX($C764:$BJ764,,COLUMN('Charges variables-Calculs auto'!U$152)-COLUMN('Charges variables-Calculs auto'!$C$152)+1-('Charges variables (avancé)'!$J103+'Charges variables (avancé)'!$K103)),0)*(1-'Charges variables (avancé)'!$L103))*'Charges variables (avancé)'!$X103</f>
        <v>0</v>
      </c>
      <c r="V790" s="341">
        <f>(('Charges variables (avancé)'!$L103*V764)+IF(ROUND(('Charges variables-Calculs auto'!V$152-CONFIG!$D$7)/31,0)&gt;=('Charges variables (avancé)'!$J103+'Charges variables (avancé)'!$K103),INDEX($C764:$BJ764,,COLUMN('Charges variables-Calculs auto'!V$152)-COLUMN('Charges variables-Calculs auto'!$C$152)+1-('Charges variables (avancé)'!$J103+'Charges variables (avancé)'!$K103)),0)*(1-'Charges variables (avancé)'!$L103))*'Charges variables (avancé)'!$X103</f>
        <v>0</v>
      </c>
      <c r="W790" s="341">
        <f>(('Charges variables (avancé)'!$L103*W764)+IF(ROUND(('Charges variables-Calculs auto'!W$152-CONFIG!$D$7)/31,0)&gt;=('Charges variables (avancé)'!$J103+'Charges variables (avancé)'!$K103),INDEX($C764:$BJ764,,COLUMN('Charges variables-Calculs auto'!W$152)-COLUMN('Charges variables-Calculs auto'!$C$152)+1-('Charges variables (avancé)'!$J103+'Charges variables (avancé)'!$K103)),0)*(1-'Charges variables (avancé)'!$L103))*'Charges variables (avancé)'!$X103</f>
        <v>0</v>
      </c>
      <c r="X790" s="341">
        <f>(('Charges variables (avancé)'!$L103*X764)+IF(ROUND(('Charges variables-Calculs auto'!X$152-CONFIG!$D$7)/31,0)&gt;=('Charges variables (avancé)'!$J103+'Charges variables (avancé)'!$K103),INDEX($C764:$BJ764,,COLUMN('Charges variables-Calculs auto'!X$152)-COLUMN('Charges variables-Calculs auto'!$C$152)+1-('Charges variables (avancé)'!$J103+'Charges variables (avancé)'!$K103)),0)*(1-'Charges variables (avancé)'!$L103))*'Charges variables (avancé)'!$X103</f>
        <v>0</v>
      </c>
      <c r="Y790" s="341">
        <f>(('Charges variables (avancé)'!$L103*Y764)+IF(ROUND(('Charges variables-Calculs auto'!Y$152-CONFIG!$D$7)/31,0)&gt;=('Charges variables (avancé)'!$J103+'Charges variables (avancé)'!$K103),INDEX($C764:$BJ764,,COLUMN('Charges variables-Calculs auto'!Y$152)-COLUMN('Charges variables-Calculs auto'!$C$152)+1-('Charges variables (avancé)'!$J103+'Charges variables (avancé)'!$K103)),0)*(1-'Charges variables (avancé)'!$L103))*'Charges variables (avancé)'!$X103</f>
        <v>0</v>
      </c>
      <c r="Z790" s="341">
        <f>(('Charges variables (avancé)'!$L103*Z764)+IF(ROUND(('Charges variables-Calculs auto'!Z$152-CONFIG!$D$7)/31,0)&gt;=('Charges variables (avancé)'!$J103+'Charges variables (avancé)'!$K103),INDEX($C764:$BJ764,,COLUMN('Charges variables-Calculs auto'!Z$152)-COLUMN('Charges variables-Calculs auto'!$C$152)+1-('Charges variables (avancé)'!$J103+'Charges variables (avancé)'!$K103)),0)*(1-'Charges variables (avancé)'!$L103))*'Charges variables (avancé)'!$X103</f>
        <v>0</v>
      </c>
      <c r="AA790" s="341">
        <f>(('Charges variables (avancé)'!$L103*AA764)+IF(ROUND(('Charges variables-Calculs auto'!AA$152-CONFIG!$D$7)/31,0)&gt;=('Charges variables (avancé)'!$J103+'Charges variables (avancé)'!$K103),INDEX($C764:$BJ764,,COLUMN('Charges variables-Calculs auto'!AA$152)-COLUMN('Charges variables-Calculs auto'!$C$152)+1-('Charges variables (avancé)'!$J103+'Charges variables (avancé)'!$K103)),0)*(1-'Charges variables (avancé)'!$L103))*'Charges variables (avancé)'!$Z103</f>
        <v>0</v>
      </c>
      <c r="AB790" s="341">
        <f>(('Charges variables (avancé)'!$L103*AB764)+IF(ROUND(('Charges variables-Calculs auto'!AB$152-CONFIG!$D$7)/31,0)&gt;=('Charges variables (avancé)'!$J103+'Charges variables (avancé)'!$K103),INDEX($C764:$BJ764,,COLUMN('Charges variables-Calculs auto'!AB$152)-COLUMN('Charges variables-Calculs auto'!$C$152)+1-('Charges variables (avancé)'!$J103+'Charges variables (avancé)'!$K103)),0)*(1-'Charges variables (avancé)'!$L103))*'Charges variables (avancé)'!$Z103</f>
        <v>0</v>
      </c>
      <c r="AC790" s="341">
        <f>(('Charges variables (avancé)'!$L103*AC764)+IF(ROUND(('Charges variables-Calculs auto'!AC$152-CONFIG!$D$7)/31,0)&gt;=('Charges variables (avancé)'!$J103+'Charges variables (avancé)'!$K103),INDEX($C764:$BJ764,,COLUMN('Charges variables-Calculs auto'!AC$152)-COLUMN('Charges variables-Calculs auto'!$C$152)+1-('Charges variables (avancé)'!$J103+'Charges variables (avancé)'!$K103)),0)*(1-'Charges variables (avancé)'!$L103))*'Charges variables (avancé)'!$Z103</f>
        <v>0</v>
      </c>
      <c r="AD790" s="341">
        <f>(('Charges variables (avancé)'!$L103*AD764)+IF(ROUND(('Charges variables-Calculs auto'!AD$152-CONFIG!$D$7)/31,0)&gt;=('Charges variables (avancé)'!$J103+'Charges variables (avancé)'!$K103),INDEX($C764:$BJ764,,COLUMN('Charges variables-Calculs auto'!AD$152)-COLUMN('Charges variables-Calculs auto'!$C$152)+1-('Charges variables (avancé)'!$J103+'Charges variables (avancé)'!$K103)),0)*(1-'Charges variables (avancé)'!$L103))*'Charges variables (avancé)'!$Z103</f>
        <v>0</v>
      </c>
      <c r="AE790" s="341">
        <f>(('Charges variables (avancé)'!$L103*AE764)+IF(ROUND(('Charges variables-Calculs auto'!AE$152-CONFIG!$D$7)/31,0)&gt;=('Charges variables (avancé)'!$J103+'Charges variables (avancé)'!$K103),INDEX($C764:$BJ764,,COLUMN('Charges variables-Calculs auto'!AE$152)-COLUMN('Charges variables-Calculs auto'!$C$152)+1-('Charges variables (avancé)'!$J103+'Charges variables (avancé)'!$K103)),0)*(1-'Charges variables (avancé)'!$L103))*'Charges variables (avancé)'!$Z103</f>
        <v>0</v>
      </c>
      <c r="AF790" s="341">
        <f>(('Charges variables (avancé)'!$L103*AF764)+IF(ROUND(('Charges variables-Calculs auto'!AF$152-CONFIG!$D$7)/31,0)&gt;=('Charges variables (avancé)'!$J103+'Charges variables (avancé)'!$K103),INDEX($C764:$BJ764,,COLUMN('Charges variables-Calculs auto'!AF$152)-COLUMN('Charges variables-Calculs auto'!$C$152)+1-('Charges variables (avancé)'!$J103+'Charges variables (avancé)'!$K103)),0)*(1-'Charges variables (avancé)'!$L103))*'Charges variables (avancé)'!$Z103</f>
        <v>0</v>
      </c>
      <c r="AG790" s="341">
        <f>(('Charges variables (avancé)'!$L103*AG764)+IF(ROUND(('Charges variables-Calculs auto'!AG$152-CONFIG!$D$7)/31,0)&gt;=('Charges variables (avancé)'!$J103+'Charges variables (avancé)'!$K103),INDEX($C764:$BJ764,,COLUMN('Charges variables-Calculs auto'!AG$152)-COLUMN('Charges variables-Calculs auto'!$C$152)+1-('Charges variables (avancé)'!$J103+'Charges variables (avancé)'!$K103)),0)*(1-'Charges variables (avancé)'!$L103))*'Charges variables (avancé)'!$Z103</f>
        <v>0</v>
      </c>
      <c r="AH790" s="341">
        <f>(('Charges variables (avancé)'!$L103*AH764)+IF(ROUND(('Charges variables-Calculs auto'!AH$152-CONFIG!$D$7)/31,0)&gt;=('Charges variables (avancé)'!$J103+'Charges variables (avancé)'!$K103),INDEX($C764:$BJ764,,COLUMN('Charges variables-Calculs auto'!AH$152)-COLUMN('Charges variables-Calculs auto'!$C$152)+1-('Charges variables (avancé)'!$J103+'Charges variables (avancé)'!$K103)),0)*(1-'Charges variables (avancé)'!$L103))*'Charges variables (avancé)'!$Z103</f>
        <v>0</v>
      </c>
      <c r="AI790" s="341">
        <f>(('Charges variables (avancé)'!$L103*AI764)+IF(ROUND(('Charges variables-Calculs auto'!AI$152-CONFIG!$D$7)/31,0)&gt;=('Charges variables (avancé)'!$J103+'Charges variables (avancé)'!$K103),INDEX($C764:$BJ764,,COLUMN('Charges variables-Calculs auto'!AI$152)-COLUMN('Charges variables-Calculs auto'!$C$152)+1-('Charges variables (avancé)'!$J103+'Charges variables (avancé)'!$K103)),0)*(1-'Charges variables (avancé)'!$L103))*'Charges variables (avancé)'!$Z103</f>
        <v>0</v>
      </c>
      <c r="AJ790" s="341">
        <f>(('Charges variables (avancé)'!$L103*AJ764)+IF(ROUND(('Charges variables-Calculs auto'!AJ$152-CONFIG!$D$7)/31,0)&gt;=('Charges variables (avancé)'!$J103+'Charges variables (avancé)'!$K103),INDEX($C764:$BJ764,,COLUMN('Charges variables-Calculs auto'!AJ$152)-COLUMN('Charges variables-Calculs auto'!$C$152)+1-('Charges variables (avancé)'!$J103+'Charges variables (avancé)'!$K103)),0)*(1-'Charges variables (avancé)'!$L103))*'Charges variables (avancé)'!$Z103</f>
        <v>0</v>
      </c>
      <c r="AK790" s="341">
        <f>(('Charges variables (avancé)'!$L103*AK764)+IF(ROUND(('Charges variables-Calculs auto'!AK$152-CONFIG!$D$7)/31,0)&gt;=('Charges variables (avancé)'!$J103+'Charges variables (avancé)'!$K103),INDEX($C764:$BJ764,,COLUMN('Charges variables-Calculs auto'!AK$152)-COLUMN('Charges variables-Calculs auto'!$C$152)+1-('Charges variables (avancé)'!$J103+'Charges variables (avancé)'!$K103)),0)*(1-'Charges variables (avancé)'!$L103))*'Charges variables (avancé)'!$Z103</f>
        <v>0</v>
      </c>
      <c r="AL790" s="341">
        <f>(('Charges variables (avancé)'!$L103*AL764)+IF(ROUND(('Charges variables-Calculs auto'!AL$152-CONFIG!$D$7)/31,0)&gt;=('Charges variables (avancé)'!$J103+'Charges variables (avancé)'!$K103),INDEX($C764:$BJ764,,COLUMN('Charges variables-Calculs auto'!AL$152)-COLUMN('Charges variables-Calculs auto'!$C$152)+1-('Charges variables (avancé)'!$J103+'Charges variables (avancé)'!$K103)),0)*(1-'Charges variables (avancé)'!$L103))*'Charges variables (avancé)'!$Z103</f>
        <v>0</v>
      </c>
      <c r="AM790" s="341">
        <f>(('Charges variables (avancé)'!$L103*AM764)+IF(ROUND(('Charges variables-Calculs auto'!AM$152-CONFIG!$D$7)/31,0)&gt;=('Charges variables (avancé)'!$J103+'Charges variables (avancé)'!$K103),INDEX($C764:$BJ764,,COLUMN('Charges variables-Calculs auto'!AM$152)-COLUMN('Charges variables-Calculs auto'!$C$152)+1-('Charges variables (avancé)'!$J103+'Charges variables (avancé)'!$K103)),0)*(1-'Charges variables (avancé)'!$L103))*'Charges variables (avancé)'!$AB103</f>
        <v>0</v>
      </c>
      <c r="AN790" s="341">
        <f>(('Charges variables (avancé)'!$L103*AN764)+IF(ROUND(('Charges variables-Calculs auto'!AN$152-CONFIG!$D$7)/31,0)&gt;=('Charges variables (avancé)'!$J103+'Charges variables (avancé)'!$K103),INDEX($C764:$BJ764,,COLUMN('Charges variables-Calculs auto'!AN$152)-COLUMN('Charges variables-Calculs auto'!$C$152)+1-('Charges variables (avancé)'!$J103+'Charges variables (avancé)'!$K103)),0)*(1-'Charges variables (avancé)'!$L103))*'Charges variables (avancé)'!$AB103</f>
        <v>0</v>
      </c>
      <c r="AO790" s="341">
        <f>(('Charges variables (avancé)'!$L103*AO764)+IF(ROUND(('Charges variables-Calculs auto'!AO$152-CONFIG!$D$7)/31,0)&gt;=('Charges variables (avancé)'!$J103+'Charges variables (avancé)'!$K103),INDEX($C764:$BJ764,,COLUMN('Charges variables-Calculs auto'!AO$152)-COLUMN('Charges variables-Calculs auto'!$C$152)+1-('Charges variables (avancé)'!$J103+'Charges variables (avancé)'!$K103)),0)*(1-'Charges variables (avancé)'!$L103))*'Charges variables (avancé)'!$AB103</f>
        <v>0</v>
      </c>
      <c r="AP790" s="341">
        <f>(('Charges variables (avancé)'!$L103*AP764)+IF(ROUND(('Charges variables-Calculs auto'!AP$152-CONFIG!$D$7)/31,0)&gt;=('Charges variables (avancé)'!$J103+'Charges variables (avancé)'!$K103),INDEX($C764:$BJ764,,COLUMN('Charges variables-Calculs auto'!AP$152)-COLUMN('Charges variables-Calculs auto'!$C$152)+1-('Charges variables (avancé)'!$J103+'Charges variables (avancé)'!$K103)),0)*(1-'Charges variables (avancé)'!$L103))*'Charges variables (avancé)'!$AB103</f>
        <v>0</v>
      </c>
      <c r="AQ790" s="341">
        <f>(('Charges variables (avancé)'!$L103*AQ764)+IF(ROUND(('Charges variables-Calculs auto'!AQ$152-CONFIG!$D$7)/31,0)&gt;=('Charges variables (avancé)'!$J103+'Charges variables (avancé)'!$K103),INDEX($C764:$BJ764,,COLUMN('Charges variables-Calculs auto'!AQ$152)-COLUMN('Charges variables-Calculs auto'!$C$152)+1-('Charges variables (avancé)'!$J103+'Charges variables (avancé)'!$K103)),0)*(1-'Charges variables (avancé)'!$L103))*'Charges variables (avancé)'!$AB103</f>
        <v>0</v>
      </c>
      <c r="AR790" s="341">
        <f>(('Charges variables (avancé)'!$L103*AR764)+IF(ROUND(('Charges variables-Calculs auto'!AR$152-CONFIG!$D$7)/31,0)&gt;=('Charges variables (avancé)'!$J103+'Charges variables (avancé)'!$K103),INDEX($C764:$BJ764,,COLUMN('Charges variables-Calculs auto'!AR$152)-COLUMN('Charges variables-Calculs auto'!$C$152)+1-('Charges variables (avancé)'!$J103+'Charges variables (avancé)'!$K103)),0)*(1-'Charges variables (avancé)'!$L103))*'Charges variables (avancé)'!$AB103</f>
        <v>0</v>
      </c>
      <c r="AS790" s="341">
        <f>(('Charges variables (avancé)'!$L103*AS764)+IF(ROUND(('Charges variables-Calculs auto'!AS$152-CONFIG!$D$7)/31,0)&gt;=('Charges variables (avancé)'!$J103+'Charges variables (avancé)'!$K103),INDEX($C764:$BJ764,,COLUMN('Charges variables-Calculs auto'!AS$152)-COLUMN('Charges variables-Calculs auto'!$C$152)+1-('Charges variables (avancé)'!$J103+'Charges variables (avancé)'!$K103)),0)*(1-'Charges variables (avancé)'!$L103))*'Charges variables (avancé)'!$AB103</f>
        <v>0</v>
      </c>
      <c r="AT790" s="341">
        <f>(('Charges variables (avancé)'!$L103*AT764)+IF(ROUND(('Charges variables-Calculs auto'!AT$152-CONFIG!$D$7)/31,0)&gt;=('Charges variables (avancé)'!$J103+'Charges variables (avancé)'!$K103),INDEX($C764:$BJ764,,COLUMN('Charges variables-Calculs auto'!AT$152)-COLUMN('Charges variables-Calculs auto'!$C$152)+1-('Charges variables (avancé)'!$J103+'Charges variables (avancé)'!$K103)),0)*(1-'Charges variables (avancé)'!$L103))*'Charges variables (avancé)'!$AB103</f>
        <v>0</v>
      </c>
      <c r="AU790" s="341">
        <f>(('Charges variables (avancé)'!$L103*AU764)+IF(ROUND(('Charges variables-Calculs auto'!AU$152-CONFIG!$D$7)/31,0)&gt;=('Charges variables (avancé)'!$J103+'Charges variables (avancé)'!$K103),INDEX($C764:$BJ764,,COLUMN('Charges variables-Calculs auto'!AU$152)-COLUMN('Charges variables-Calculs auto'!$C$152)+1-('Charges variables (avancé)'!$J103+'Charges variables (avancé)'!$K103)),0)*(1-'Charges variables (avancé)'!$L103))*'Charges variables (avancé)'!$AB103</f>
        <v>0</v>
      </c>
      <c r="AV790" s="341">
        <f>(('Charges variables (avancé)'!$L103*AV764)+IF(ROUND(('Charges variables-Calculs auto'!AV$152-CONFIG!$D$7)/31,0)&gt;=('Charges variables (avancé)'!$J103+'Charges variables (avancé)'!$K103),INDEX($C764:$BJ764,,COLUMN('Charges variables-Calculs auto'!AV$152)-COLUMN('Charges variables-Calculs auto'!$C$152)+1-('Charges variables (avancé)'!$J103+'Charges variables (avancé)'!$K103)),0)*(1-'Charges variables (avancé)'!$L103))*'Charges variables (avancé)'!$AB103</f>
        <v>0</v>
      </c>
      <c r="AW790" s="341">
        <f>(('Charges variables (avancé)'!$L103*AW764)+IF(ROUND(('Charges variables-Calculs auto'!AW$152-CONFIG!$D$7)/31,0)&gt;=('Charges variables (avancé)'!$J103+'Charges variables (avancé)'!$K103),INDEX($C764:$BJ764,,COLUMN('Charges variables-Calculs auto'!AW$152)-COLUMN('Charges variables-Calculs auto'!$C$152)+1-('Charges variables (avancé)'!$J103+'Charges variables (avancé)'!$K103)),0)*(1-'Charges variables (avancé)'!$L103))*'Charges variables (avancé)'!$AB103</f>
        <v>0</v>
      </c>
      <c r="AX790" s="341">
        <f>(('Charges variables (avancé)'!$L103*AX764)+IF(ROUND(('Charges variables-Calculs auto'!AX$152-CONFIG!$D$7)/31,0)&gt;=('Charges variables (avancé)'!$J103+'Charges variables (avancé)'!$K103),INDEX($C764:$BJ764,,COLUMN('Charges variables-Calculs auto'!AX$152)-COLUMN('Charges variables-Calculs auto'!$C$152)+1-('Charges variables (avancé)'!$J103+'Charges variables (avancé)'!$K103)),0)*(1-'Charges variables (avancé)'!$L103))*'Charges variables (avancé)'!$AB103</f>
        <v>0</v>
      </c>
      <c r="AY790" s="341">
        <f>(('Charges variables (avancé)'!$L103*AY764)+IF(ROUND(('Charges variables-Calculs auto'!AY$152-CONFIG!$D$7)/31,0)&gt;=('Charges variables (avancé)'!$J103+'Charges variables (avancé)'!$K103),INDEX($C764:$BJ764,,COLUMN('Charges variables-Calculs auto'!AY$152)-COLUMN('Charges variables-Calculs auto'!$C$152)+1-('Charges variables (avancé)'!$J103+'Charges variables (avancé)'!$K103)),0)*(1-'Charges variables (avancé)'!$L103))*'Charges variables (avancé)'!$AD103</f>
        <v>0</v>
      </c>
      <c r="AZ790" s="341">
        <f>(('Charges variables (avancé)'!$L103*AZ764)+IF(ROUND(('Charges variables-Calculs auto'!AZ$152-CONFIG!$D$7)/31,0)&gt;=('Charges variables (avancé)'!$J103+'Charges variables (avancé)'!$K103),INDEX($C764:$BJ764,,COLUMN('Charges variables-Calculs auto'!AZ$152)-COLUMN('Charges variables-Calculs auto'!$C$152)+1-('Charges variables (avancé)'!$J103+'Charges variables (avancé)'!$K103)),0)*(1-'Charges variables (avancé)'!$L103))*'Charges variables (avancé)'!$AD103</f>
        <v>0</v>
      </c>
      <c r="BA790" s="341">
        <f>(('Charges variables (avancé)'!$L103*BA764)+IF(ROUND(('Charges variables-Calculs auto'!BA$152-CONFIG!$D$7)/31,0)&gt;=('Charges variables (avancé)'!$J103+'Charges variables (avancé)'!$K103),INDEX($C764:$BJ764,,COLUMN('Charges variables-Calculs auto'!BA$152)-COLUMN('Charges variables-Calculs auto'!$C$152)+1-('Charges variables (avancé)'!$J103+'Charges variables (avancé)'!$K103)),0)*(1-'Charges variables (avancé)'!$L103))*'Charges variables (avancé)'!$AD103</f>
        <v>0</v>
      </c>
      <c r="BB790" s="341">
        <f>(('Charges variables (avancé)'!$L103*BB764)+IF(ROUND(('Charges variables-Calculs auto'!BB$152-CONFIG!$D$7)/31,0)&gt;=('Charges variables (avancé)'!$J103+'Charges variables (avancé)'!$K103),INDEX($C764:$BJ764,,COLUMN('Charges variables-Calculs auto'!BB$152)-COLUMN('Charges variables-Calculs auto'!$C$152)+1-('Charges variables (avancé)'!$J103+'Charges variables (avancé)'!$K103)),0)*(1-'Charges variables (avancé)'!$L103))*'Charges variables (avancé)'!$AD103</f>
        <v>0</v>
      </c>
      <c r="BC790" s="341">
        <f>(('Charges variables (avancé)'!$L103*BC764)+IF(ROUND(('Charges variables-Calculs auto'!BC$152-CONFIG!$D$7)/31,0)&gt;=('Charges variables (avancé)'!$J103+'Charges variables (avancé)'!$K103),INDEX($C764:$BJ764,,COLUMN('Charges variables-Calculs auto'!BC$152)-COLUMN('Charges variables-Calculs auto'!$C$152)+1-('Charges variables (avancé)'!$J103+'Charges variables (avancé)'!$K103)),0)*(1-'Charges variables (avancé)'!$L103))*'Charges variables (avancé)'!$AD103</f>
        <v>0</v>
      </c>
      <c r="BD790" s="341">
        <f>(('Charges variables (avancé)'!$L103*BD764)+IF(ROUND(('Charges variables-Calculs auto'!BD$152-CONFIG!$D$7)/31,0)&gt;=('Charges variables (avancé)'!$J103+'Charges variables (avancé)'!$K103),INDEX($C764:$BJ764,,COLUMN('Charges variables-Calculs auto'!BD$152)-COLUMN('Charges variables-Calculs auto'!$C$152)+1-('Charges variables (avancé)'!$J103+'Charges variables (avancé)'!$K103)),0)*(1-'Charges variables (avancé)'!$L103))*'Charges variables (avancé)'!$AD103</f>
        <v>0</v>
      </c>
      <c r="BE790" s="341">
        <f>(('Charges variables (avancé)'!$L103*BE764)+IF(ROUND(('Charges variables-Calculs auto'!BE$152-CONFIG!$D$7)/31,0)&gt;=('Charges variables (avancé)'!$J103+'Charges variables (avancé)'!$K103),INDEX($C764:$BJ764,,COLUMN('Charges variables-Calculs auto'!BE$152)-COLUMN('Charges variables-Calculs auto'!$C$152)+1-('Charges variables (avancé)'!$J103+'Charges variables (avancé)'!$K103)),0)*(1-'Charges variables (avancé)'!$L103))*'Charges variables (avancé)'!$AD103</f>
        <v>0</v>
      </c>
      <c r="BF790" s="341">
        <f>(('Charges variables (avancé)'!$L103*BF764)+IF(ROUND(('Charges variables-Calculs auto'!BF$152-CONFIG!$D$7)/31,0)&gt;=('Charges variables (avancé)'!$J103+'Charges variables (avancé)'!$K103),INDEX($C764:$BJ764,,COLUMN('Charges variables-Calculs auto'!BF$152)-COLUMN('Charges variables-Calculs auto'!$C$152)+1-('Charges variables (avancé)'!$J103+'Charges variables (avancé)'!$K103)),0)*(1-'Charges variables (avancé)'!$L103))*'Charges variables (avancé)'!$AD103</f>
        <v>0</v>
      </c>
      <c r="BG790" s="341">
        <f>(('Charges variables (avancé)'!$L103*BG764)+IF(ROUND(('Charges variables-Calculs auto'!BG$152-CONFIG!$D$7)/31,0)&gt;=('Charges variables (avancé)'!$J103+'Charges variables (avancé)'!$K103),INDEX($C764:$BJ764,,COLUMN('Charges variables-Calculs auto'!BG$152)-COLUMN('Charges variables-Calculs auto'!$C$152)+1-('Charges variables (avancé)'!$J103+'Charges variables (avancé)'!$K103)),0)*(1-'Charges variables (avancé)'!$L103))*'Charges variables (avancé)'!$AD103</f>
        <v>0</v>
      </c>
      <c r="BH790" s="341">
        <f>(('Charges variables (avancé)'!$L103*BH764)+IF(ROUND(('Charges variables-Calculs auto'!BH$152-CONFIG!$D$7)/31,0)&gt;=('Charges variables (avancé)'!$J103+'Charges variables (avancé)'!$K103),INDEX($C764:$BJ764,,COLUMN('Charges variables-Calculs auto'!BH$152)-COLUMN('Charges variables-Calculs auto'!$C$152)+1-('Charges variables (avancé)'!$J103+'Charges variables (avancé)'!$K103)),0)*(1-'Charges variables (avancé)'!$L103))*'Charges variables (avancé)'!$AD103</f>
        <v>0</v>
      </c>
      <c r="BI790" s="341">
        <f>(('Charges variables (avancé)'!$L103*BI764)+IF(ROUND(('Charges variables-Calculs auto'!BI$152-CONFIG!$D$7)/31,0)&gt;=('Charges variables (avancé)'!$J103+'Charges variables (avancé)'!$K103),INDEX($C764:$BJ764,,COLUMN('Charges variables-Calculs auto'!BI$152)-COLUMN('Charges variables-Calculs auto'!$C$152)+1-('Charges variables (avancé)'!$J103+'Charges variables (avancé)'!$K103)),0)*(1-'Charges variables (avancé)'!$L103))*'Charges variables (avancé)'!$AD103</f>
        <v>0</v>
      </c>
      <c r="BJ790" s="341">
        <f>(('Charges variables (avancé)'!$L103*BJ764)+IF(ROUND(('Charges variables-Calculs auto'!BJ$152-CONFIG!$D$7)/31,0)&gt;=('Charges variables (avancé)'!$J103+'Charges variables (avancé)'!$K103),INDEX($C764:$BJ764,,COLUMN('Charges variables-Calculs auto'!BJ$152)-COLUMN('Charges variables-Calculs auto'!$C$152)+1-('Charges variables (avancé)'!$J103+'Charges variables (avancé)'!$K103)),0)*(1-'Charges variables (avancé)'!$L103))*'Charges variables (avancé)'!$AD103</f>
        <v>0</v>
      </c>
    </row>
    <row r="791" spans="2:62" ht="15" customHeight="1"/>
    <row r="792" spans="2:62" ht="15" customHeight="1">
      <c r="B792" s="82" t="s">
        <v>21</v>
      </c>
      <c r="C792" s="20">
        <f t="shared" ref="C792:AH792" si="451">SUM(C783:C790)</f>
        <v>0</v>
      </c>
      <c r="D792" s="20">
        <f t="shared" si="451"/>
        <v>0</v>
      </c>
      <c r="E792" s="20">
        <f t="shared" si="451"/>
        <v>0</v>
      </c>
      <c r="F792" s="20">
        <f t="shared" si="451"/>
        <v>0</v>
      </c>
      <c r="G792" s="20">
        <f t="shared" si="451"/>
        <v>0</v>
      </c>
      <c r="H792" s="20">
        <f t="shared" si="451"/>
        <v>0</v>
      </c>
      <c r="I792" s="20">
        <f t="shared" si="451"/>
        <v>0</v>
      </c>
      <c r="J792" s="20">
        <f t="shared" si="451"/>
        <v>0</v>
      </c>
      <c r="K792" s="20">
        <f t="shared" si="451"/>
        <v>0</v>
      </c>
      <c r="L792" s="20">
        <f t="shared" si="451"/>
        <v>0</v>
      </c>
      <c r="M792" s="20">
        <f t="shared" si="451"/>
        <v>0</v>
      </c>
      <c r="N792" s="20">
        <f t="shared" si="451"/>
        <v>0</v>
      </c>
      <c r="O792" s="20">
        <f t="shared" si="451"/>
        <v>0</v>
      </c>
      <c r="P792" s="20">
        <f t="shared" si="451"/>
        <v>0</v>
      </c>
      <c r="Q792" s="20">
        <f t="shared" si="451"/>
        <v>0</v>
      </c>
      <c r="R792" s="20">
        <f t="shared" si="451"/>
        <v>0</v>
      </c>
      <c r="S792" s="20">
        <f t="shared" si="451"/>
        <v>0</v>
      </c>
      <c r="T792" s="20">
        <f t="shared" si="451"/>
        <v>0</v>
      </c>
      <c r="U792" s="20">
        <f t="shared" si="451"/>
        <v>0</v>
      </c>
      <c r="V792" s="20">
        <f t="shared" si="451"/>
        <v>0</v>
      </c>
      <c r="W792" s="20">
        <f t="shared" si="451"/>
        <v>0</v>
      </c>
      <c r="X792" s="20">
        <f t="shared" si="451"/>
        <v>0</v>
      </c>
      <c r="Y792" s="20">
        <f t="shared" si="451"/>
        <v>0</v>
      </c>
      <c r="Z792" s="20">
        <f t="shared" si="451"/>
        <v>0</v>
      </c>
      <c r="AA792" s="20">
        <f t="shared" si="451"/>
        <v>0</v>
      </c>
      <c r="AB792" s="20">
        <f t="shared" si="451"/>
        <v>0</v>
      </c>
      <c r="AC792" s="20">
        <f t="shared" si="451"/>
        <v>0</v>
      </c>
      <c r="AD792" s="20">
        <f t="shared" si="451"/>
        <v>0</v>
      </c>
      <c r="AE792" s="20">
        <f t="shared" si="451"/>
        <v>0</v>
      </c>
      <c r="AF792" s="20">
        <f t="shared" si="451"/>
        <v>0</v>
      </c>
      <c r="AG792" s="20">
        <f t="shared" si="451"/>
        <v>0</v>
      </c>
      <c r="AH792" s="20">
        <f t="shared" si="451"/>
        <v>0</v>
      </c>
      <c r="AI792" s="20">
        <f t="shared" ref="AI792:BJ792" si="452">SUM(AI783:AI790)</f>
        <v>0</v>
      </c>
      <c r="AJ792" s="20">
        <f t="shared" si="452"/>
        <v>0</v>
      </c>
      <c r="AK792" s="20">
        <f t="shared" si="452"/>
        <v>0</v>
      </c>
      <c r="AL792" s="20">
        <f t="shared" si="452"/>
        <v>0</v>
      </c>
      <c r="AM792" s="20">
        <f t="shared" si="452"/>
        <v>0</v>
      </c>
      <c r="AN792" s="20">
        <f t="shared" si="452"/>
        <v>0</v>
      </c>
      <c r="AO792" s="20">
        <f t="shared" si="452"/>
        <v>0</v>
      </c>
      <c r="AP792" s="20">
        <f t="shared" si="452"/>
        <v>0</v>
      </c>
      <c r="AQ792" s="20">
        <f t="shared" si="452"/>
        <v>0</v>
      </c>
      <c r="AR792" s="20">
        <f t="shared" si="452"/>
        <v>0</v>
      </c>
      <c r="AS792" s="20">
        <f t="shared" si="452"/>
        <v>0</v>
      </c>
      <c r="AT792" s="20">
        <f t="shared" si="452"/>
        <v>0</v>
      </c>
      <c r="AU792" s="20">
        <f t="shared" si="452"/>
        <v>0</v>
      </c>
      <c r="AV792" s="20">
        <f t="shared" si="452"/>
        <v>0</v>
      </c>
      <c r="AW792" s="20">
        <f t="shared" si="452"/>
        <v>0</v>
      </c>
      <c r="AX792" s="20">
        <f t="shared" si="452"/>
        <v>0</v>
      </c>
      <c r="AY792" s="20">
        <f t="shared" si="452"/>
        <v>0</v>
      </c>
      <c r="AZ792" s="20">
        <f t="shared" si="452"/>
        <v>0</v>
      </c>
      <c r="BA792" s="20">
        <f t="shared" si="452"/>
        <v>0</v>
      </c>
      <c r="BB792" s="20">
        <f t="shared" si="452"/>
        <v>0</v>
      </c>
      <c r="BC792" s="20">
        <f t="shared" si="452"/>
        <v>0</v>
      </c>
      <c r="BD792" s="20">
        <f t="shared" si="452"/>
        <v>0</v>
      </c>
      <c r="BE792" s="20">
        <f t="shared" si="452"/>
        <v>0</v>
      </c>
      <c r="BF792" s="20">
        <f t="shared" si="452"/>
        <v>0</v>
      </c>
      <c r="BG792" s="20">
        <f t="shared" si="452"/>
        <v>0</v>
      </c>
      <c r="BH792" s="20">
        <f t="shared" si="452"/>
        <v>0</v>
      </c>
      <c r="BI792" s="20">
        <f t="shared" si="452"/>
        <v>0</v>
      </c>
      <c r="BJ792" s="20">
        <f t="shared" si="452"/>
        <v>0</v>
      </c>
    </row>
    <row r="793" spans="2:62" ht="15" customHeight="1">
      <c r="B793" s="83" t="s">
        <v>49</v>
      </c>
      <c r="C793" s="20">
        <f>C792</f>
        <v>0</v>
      </c>
      <c r="D793" s="20">
        <f t="shared" ref="D793:N793" si="453">C793+D792</f>
        <v>0</v>
      </c>
      <c r="E793" s="20">
        <f t="shared" si="453"/>
        <v>0</v>
      </c>
      <c r="F793" s="20">
        <f t="shared" si="453"/>
        <v>0</v>
      </c>
      <c r="G793" s="20">
        <f t="shared" si="453"/>
        <v>0</v>
      </c>
      <c r="H793" s="20">
        <f t="shared" si="453"/>
        <v>0</v>
      </c>
      <c r="I793" s="20">
        <f t="shared" si="453"/>
        <v>0</v>
      </c>
      <c r="J793" s="20">
        <f t="shared" si="453"/>
        <v>0</v>
      </c>
      <c r="K793" s="20">
        <f t="shared" si="453"/>
        <v>0</v>
      </c>
      <c r="L793" s="20">
        <f t="shared" si="453"/>
        <v>0</v>
      </c>
      <c r="M793" s="20">
        <f t="shared" si="453"/>
        <v>0</v>
      </c>
      <c r="N793" s="21">
        <f t="shared" si="453"/>
        <v>0</v>
      </c>
      <c r="O793" s="20">
        <f>O792</f>
        <v>0</v>
      </c>
      <c r="P793" s="20">
        <f t="shared" ref="P793:Z793" si="454">O793+P792</f>
        <v>0</v>
      </c>
      <c r="Q793" s="20">
        <f t="shared" si="454"/>
        <v>0</v>
      </c>
      <c r="R793" s="20">
        <f t="shared" si="454"/>
        <v>0</v>
      </c>
      <c r="S793" s="20">
        <f t="shared" si="454"/>
        <v>0</v>
      </c>
      <c r="T793" s="20">
        <f t="shared" si="454"/>
        <v>0</v>
      </c>
      <c r="U793" s="20">
        <f t="shared" si="454"/>
        <v>0</v>
      </c>
      <c r="V793" s="20">
        <f t="shared" si="454"/>
        <v>0</v>
      </c>
      <c r="W793" s="20">
        <f t="shared" si="454"/>
        <v>0</v>
      </c>
      <c r="X793" s="20">
        <f t="shared" si="454"/>
        <v>0</v>
      </c>
      <c r="Y793" s="20">
        <f t="shared" si="454"/>
        <v>0</v>
      </c>
      <c r="Z793" s="21">
        <f t="shared" si="454"/>
        <v>0</v>
      </c>
      <c r="AA793" s="20">
        <f>AA792</f>
        <v>0</v>
      </c>
      <c r="AB793" s="20">
        <f t="shared" ref="AB793:AL793" si="455">AA793+AB792</f>
        <v>0</v>
      </c>
      <c r="AC793" s="20">
        <f t="shared" si="455"/>
        <v>0</v>
      </c>
      <c r="AD793" s="20">
        <f t="shared" si="455"/>
        <v>0</v>
      </c>
      <c r="AE793" s="20">
        <f t="shared" si="455"/>
        <v>0</v>
      </c>
      <c r="AF793" s="20">
        <f t="shared" si="455"/>
        <v>0</v>
      </c>
      <c r="AG793" s="20">
        <f t="shared" si="455"/>
        <v>0</v>
      </c>
      <c r="AH793" s="20">
        <f t="shared" si="455"/>
        <v>0</v>
      </c>
      <c r="AI793" s="20">
        <f t="shared" si="455"/>
        <v>0</v>
      </c>
      <c r="AJ793" s="20">
        <f t="shared" si="455"/>
        <v>0</v>
      </c>
      <c r="AK793" s="20">
        <f t="shared" si="455"/>
        <v>0</v>
      </c>
      <c r="AL793" s="21">
        <f t="shared" si="455"/>
        <v>0</v>
      </c>
      <c r="AM793" s="20">
        <f>AM792</f>
        <v>0</v>
      </c>
      <c r="AN793" s="20">
        <f t="shared" ref="AN793:AX793" si="456">AM793+AN792</f>
        <v>0</v>
      </c>
      <c r="AO793" s="20">
        <f t="shared" si="456"/>
        <v>0</v>
      </c>
      <c r="AP793" s="20">
        <f t="shared" si="456"/>
        <v>0</v>
      </c>
      <c r="AQ793" s="20">
        <f t="shared" si="456"/>
        <v>0</v>
      </c>
      <c r="AR793" s="20">
        <f t="shared" si="456"/>
        <v>0</v>
      </c>
      <c r="AS793" s="20">
        <f t="shared" si="456"/>
        <v>0</v>
      </c>
      <c r="AT793" s="20">
        <f t="shared" si="456"/>
        <v>0</v>
      </c>
      <c r="AU793" s="20">
        <f t="shared" si="456"/>
        <v>0</v>
      </c>
      <c r="AV793" s="20">
        <f t="shared" si="456"/>
        <v>0</v>
      </c>
      <c r="AW793" s="20">
        <f t="shared" si="456"/>
        <v>0</v>
      </c>
      <c r="AX793" s="21">
        <f t="shared" si="456"/>
        <v>0</v>
      </c>
      <c r="AY793" s="20">
        <f>AY792</f>
        <v>0</v>
      </c>
      <c r="AZ793" s="20">
        <f t="shared" ref="AZ793:BJ793" si="457">AY793+AZ792</f>
        <v>0</v>
      </c>
      <c r="BA793" s="20">
        <f t="shared" si="457"/>
        <v>0</v>
      </c>
      <c r="BB793" s="20">
        <f t="shared" si="457"/>
        <v>0</v>
      </c>
      <c r="BC793" s="20">
        <f t="shared" si="457"/>
        <v>0</v>
      </c>
      <c r="BD793" s="20">
        <f t="shared" si="457"/>
        <v>0</v>
      </c>
      <c r="BE793" s="20">
        <f t="shared" si="457"/>
        <v>0</v>
      </c>
      <c r="BF793" s="20">
        <f t="shared" si="457"/>
        <v>0</v>
      </c>
      <c r="BG793" s="20">
        <f t="shared" si="457"/>
        <v>0</v>
      </c>
      <c r="BH793" s="20">
        <f t="shared" si="457"/>
        <v>0</v>
      </c>
      <c r="BI793" s="20">
        <f t="shared" si="457"/>
        <v>0</v>
      </c>
      <c r="BJ793" s="21">
        <f t="shared" si="457"/>
        <v>0</v>
      </c>
    </row>
    <row r="794" spans="2:62" ht="15" customHeight="1"/>
    <row r="795" spans="2:62" ht="15" customHeight="1">
      <c r="B795" s="104" t="s">
        <v>135</v>
      </c>
      <c r="C795" s="11"/>
      <c r="D795" s="11"/>
      <c r="E795" s="11"/>
      <c r="F795" s="32"/>
    </row>
    <row r="796" spans="2:62" ht="15" customHeight="1"/>
    <row r="797" spans="2:62" ht="15" customHeight="1">
      <c r="B797" s="81"/>
      <c r="C797" s="475" t="s">
        <v>18</v>
      </c>
      <c r="D797" s="476"/>
      <c r="E797" s="476"/>
      <c r="F797" s="476"/>
      <c r="G797" s="476"/>
      <c r="H797" s="476"/>
      <c r="I797" s="476"/>
      <c r="J797" s="476"/>
      <c r="K797" s="476"/>
      <c r="L797" s="476"/>
      <c r="M797" s="476"/>
      <c r="N797" s="476"/>
      <c r="O797" s="473" t="s">
        <v>19</v>
      </c>
      <c r="P797" s="473"/>
      <c r="Q797" s="473"/>
      <c r="R797" s="473"/>
      <c r="S797" s="473"/>
      <c r="T797" s="473"/>
      <c r="U797" s="473"/>
      <c r="V797" s="473"/>
      <c r="W797" s="473"/>
      <c r="X797" s="473"/>
      <c r="Y797" s="473"/>
      <c r="Z797" s="473"/>
      <c r="AA797" s="475" t="s">
        <v>20</v>
      </c>
      <c r="AB797" s="476"/>
      <c r="AC797" s="476"/>
      <c r="AD797" s="476"/>
      <c r="AE797" s="476"/>
      <c r="AF797" s="476"/>
      <c r="AG797" s="476"/>
      <c r="AH797" s="476"/>
      <c r="AI797" s="476"/>
      <c r="AJ797" s="476"/>
      <c r="AK797" s="476"/>
      <c r="AL797" s="476"/>
      <c r="AM797" s="473" t="s">
        <v>32</v>
      </c>
      <c r="AN797" s="473"/>
      <c r="AO797" s="473"/>
      <c r="AP797" s="473"/>
      <c r="AQ797" s="473"/>
      <c r="AR797" s="473"/>
      <c r="AS797" s="473"/>
      <c r="AT797" s="473"/>
      <c r="AU797" s="473"/>
      <c r="AV797" s="473"/>
      <c r="AW797" s="473"/>
      <c r="AX797" s="473"/>
      <c r="AY797" s="473" t="s">
        <v>33</v>
      </c>
      <c r="AZ797" s="473"/>
      <c r="BA797" s="473"/>
      <c r="BB797" s="473"/>
      <c r="BC797" s="473"/>
      <c r="BD797" s="473"/>
      <c r="BE797" s="473"/>
      <c r="BF797" s="473"/>
      <c r="BG797" s="473"/>
      <c r="BH797" s="473"/>
      <c r="BI797" s="473"/>
      <c r="BJ797" s="473"/>
    </row>
    <row r="798" spans="2:62" ht="15" customHeight="1">
      <c r="B798" s="83" t="s">
        <v>36</v>
      </c>
      <c r="C798" s="18">
        <f>CONFIG!$D$7</f>
        <v>41640</v>
      </c>
      <c r="D798" s="18">
        <f>DATE(YEAR(C798),MONTH(C798)+1,DAY(C798))</f>
        <v>41671</v>
      </c>
      <c r="E798" s="18">
        <f t="shared" ref="E798:BJ798" si="458">DATE(YEAR(D798),MONTH(D798)+1,DAY(D798))</f>
        <v>41699</v>
      </c>
      <c r="F798" s="18">
        <f t="shared" si="458"/>
        <v>41730</v>
      </c>
      <c r="G798" s="18">
        <f t="shared" si="458"/>
        <v>41760</v>
      </c>
      <c r="H798" s="18">
        <f t="shared" si="458"/>
        <v>41791</v>
      </c>
      <c r="I798" s="18">
        <f t="shared" si="458"/>
        <v>41821</v>
      </c>
      <c r="J798" s="18">
        <f t="shared" si="458"/>
        <v>41852</v>
      </c>
      <c r="K798" s="18">
        <f t="shared" si="458"/>
        <v>41883</v>
      </c>
      <c r="L798" s="18">
        <f t="shared" si="458"/>
        <v>41913</v>
      </c>
      <c r="M798" s="18">
        <f t="shared" si="458"/>
        <v>41944</v>
      </c>
      <c r="N798" s="18">
        <f t="shared" si="458"/>
        <v>41974</v>
      </c>
      <c r="O798" s="18">
        <f t="shared" si="458"/>
        <v>42005</v>
      </c>
      <c r="P798" s="18">
        <f t="shared" si="458"/>
        <v>42036</v>
      </c>
      <c r="Q798" s="18">
        <f t="shared" si="458"/>
        <v>42064</v>
      </c>
      <c r="R798" s="18">
        <f t="shared" si="458"/>
        <v>42095</v>
      </c>
      <c r="S798" s="18">
        <f t="shared" si="458"/>
        <v>42125</v>
      </c>
      <c r="T798" s="18">
        <f t="shared" si="458"/>
        <v>42156</v>
      </c>
      <c r="U798" s="18">
        <f t="shared" si="458"/>
        <v>42186</v>
      </c>
      <c r="V798" s="18">
        <f t="shared" si="458"/>
        <v>42217</v>
      </c>
      <c r="W798" s="18">
        <f t="shared" si="458"/>
        <v>42248</v>
      </c>
      <c r="X798" s="18">
        <f t="shared" si="458"/>
        <v>42278</v>
      </c>
      <c r="Y798" s="18">
        <f t="shared" si="458"/>
        <v>42309</v>
      </c>
      <c r="Z798" s="18">
        <f t="shared" si="458"/>
        <v>42339</v>
      </c>
      <c r="AA798" s="18">
        <f t="shared" si="458"/>
        <v>42370</v>
      </c>
      <c r="AB798" s="18">
        <f t="shared" si="458"/>
        <v>42401</v>
      </c>
      <c r="AC798" s="18">
        <f t="shared" si="458"/>
        <v>42430</v>
      </c>
      <c r="AD798" s="18">
        <f t="shared" si="458"/>
        <v>42461</v>
      </c>
      <c r="AE798" s="18">
        <f t="shared" si="458"/>
        <v>42491</v>
      </c>
      <c r="AF798" s="18">
        <f t="shared" si="458"/>
        <v>42522</v>
      </c>
      <c r="AG798" s="18">
        <f t="shared" si="458"/>
        <v>42552</v>
      </c>
      <c r="AH798" s="18">
        <f t="shared" si="458"/>
        <v>42583</v>
      </c>
      <c r="AI798" s="18">
        <f t="shared" si="458"/>
        <v>42614</v>
      </c>
      <c r="AJ798" s="18">
        <f t="shared" si="458"/>
        <v>42644</v>
      </c>
      <c r="AK798" s="18">
        <f t="shared" si="458"/>
        <v>42675</v>
      </c>
      <c r="AL798" s="18">
        <f t="shared" si="458"/>
        <v>42705</v>
      </c>
      <c r="AM798" s="18">
        <f t="shared" si="458"/>
        <v>42736</v>
      </c>
      <c r="AN798" s="18">
        <f t="shared" si="458"/>
        <v>42767</v>
      </c>
      <c r="AO798" s="18">
        <f t="shared" si="458"/>
        <v>42795</v>
      </c>
      <c r="AP798" s="18">
        <f t="shared" si="458"/>
        <v>42826</v>
      </c>
      <c r="AQ798" s="18">
        <f t="shared" si="458"/>
        <v>42856</v>
      </c>
      <c r="AR798" s="18">
        <f t="shared" si="458"/>
        <v>42887</v>
      </c>
      <c r="AS798" s="18">
        <f t="shared" si="458"/>
        <v>42917</v>
      </c>
      <c r="AT798" s="18">
        <f t="shared" si="458"/>
        <v>42948</v>
      </c>
      <c r="AU798" s="18">
        <f t="shared" si="458"/>
        <v>42979</v>
      </c>
      <c r="AV798" s="18">
        <f t="shared" si="458"/>
        <v>43009</v>
      </c>
      <c r="AW798" s="18">
        <f t="shared" si="458"/>
        <v>43040</v>
      </c>
      <c r="AX798" s="18">
        <f t="shared" si="458"/>
        <v>43070</v>
      </c>
      <c r="AY798" s="18">
        <f t="shared" si="458"/>
        <v>43101</v>
      </c>
      <c r="AZ798" s="18">
        <f t="shared" si="458"/>
        <v>43132</v>
      </c>
      <c r="BA798" s="18">
        <f t="shared" si="458"/>
        <v>43160</v>
      </c>
      <c r="BB798" s="18">
        <f t="shared" si="458"/>
        <v>43191</v>
      </c>
      <c r="BC798" s="18">
        <f t="shared" si="458"/>
        <v>43221</v>
      </c>
      <c r="BD798" s="18">
        <f t="shared" si="458"/>
        <v>43252</v>
      </c>
      <c r="BE798" s="18">
        <f t="shared" si="458"/>
        <v>43282</v>
      </c>
      <c r="BF798" s="18">
        <f t="shared" si="458"/>
        <v>43313</v>
      </c>
      <c r="BG798" s="18">
        <f t="shared" si="458"/>
        <v>43344</v>
      </c>
      <c r="BH798" s="18">
        <f t="shared" si="458"/>
        <v>43374</v>
      </c>
      <c r="BI798" s="18">
        <f t="shared" si="458"/>
        <v>43405</v>
      </c>
      <c r="BJ798" s="18">
        <f t="shared" si="458"/>
        <v>43435</v>
      </c>
    </row>
    <row r="799" spans="2:62" ht="15" customHeight="1">
      <c r="B799" s="366">
        <f>'Charges variables (avancé)'!$C$96</f>
        <v>0</v>
      </c>
      <c r="C799" s="341">
        <f>IF(ROUND(('Charges variables-Calculs auto'!C$168-CONFIG!$D$7)/31,0)&gt;=ROUND('Charges variables (avancé)'!$K96,0),INDEX($C770:$BJ770,,COLUMN('Charges variables-Calculs auto'!C$168)-COLUMN('Charges variables-Calculs auto'!$C$168)+1-'Charges variables (avancé)'!$K96),0)*'Charges variables (avancé)'!$E96</f>
        <v>0</v>
      </c>
      <c r="D799" s="341">
        <f>IF(ROUND(('Charges variables-Calculs auto'!D$168-CONFIG!$D$7)/31,0)&gt;=ROUND('Charges variables (avancé)'!$K96,0),INDEX($C770:$BJ770,,COLUMN('Charges variables-Calculs auto'!D$168)-COLUMN('Charges variables-Calculs auto'!$C$168)+1-'Charges variables (avancé)'!$K96),0)*'Charges variables (avancé)'!$E96</f>
        <v>0</v>
      </c>
      <c r="E799" s="341">
        <f>IF(ROUND(('Charges variables-Calculs auto'!E$168-CONFIG!$D$7)/31,0)&gt;=ROUND('Charges variables (avancé)'!$K96,0),INDEX($C770:$BJ770,,COLUMN('Charges variables-Calculs auto'!E$168)-COLUMN('Charges variables-Calculs auto'!$C$168)+1-'Charges variables (avancé)'!$K96),0)*'Charges variables (avancé)'!$E96</f>
        <v>0</v>
      </c>
      <c r="F799" s="341">
        <f>IF(ROUND(('Charges variables-Calculs auto'!F$168-CONFIG!$D$7)/31,0)&gt;=ROUND('Charges variables (avancé)'!$K96,0),INDEX($C770:$BJ770,,COLUMN('Charges variables-Calculs auto'!F$168)-COLUMN('Charges variables-Calculs auto'!$C$168)+1-'Charges variables (avancé)'!$K96),0)*'Charges variables (avancé)'!$E96</f>
        <v>0</v>
      </c>
      <c r="G799" s="341">
        <f>IF(ROUND(('Charges variables-Calculs auto'!G$168-CONFIG!$D$7)/31,0)&gt;=ROUND('Charges variables (avancé)'!$K96,0),INDEX($C770:$BJ770,,COLUMN('Charges variables-Calculs auto'!G$168)-COLUMN('Charges variables-Calculs auto'!$C$168)+1-'Charges variables (avancé)'!$K96),0)*'Charges variables (avancé)'!$E96</f>
        <v>0</v>
      </c>
      <c r="H799" s="341">
        <f>IF(ROUND(('Charges variables-Calculs auto'!H$168-CONFIG!$D$7)/31,0)&gt;=ROUND('Charges variables (avancé)'!$K96,0),INDEX($C770:$BJ770,,COLUMN('Charges variables-Calculs auto'!H$168)-COLUMN('Charges variables-Calculs auto'!$C$168)+1-'Charges variables (avancé)'!$K96),0)*'Charges variables (avancé)'!$E96</f>
        <v>0</v>
      </c>
      <c r="I799" s="341">
        <f>IF(ROUND(('Charges variables-Calculs auto'!I$168-CONFIG!$D$7)/31,0)&gt;=ROUND('Charges variables (avancé)'!$K96,0),INDEX($C770:$BJ770,,COLUMN('Charges variables-Calculs auto'!I$168)-COLUMN('Charges variables-Calculs auto'!$C$168)+1-'Charges variables (avancé)'!$K96),0)*'Charges variables (avancé)'!$E96</f>
        <v>0</v>
      </c>
      <c r="J799" s="341">
        <f>IF(ROUND(('Charges variables-Calculs auto'!J$168-CONFIG!$D$7)/31,0)&gt;=ROUND('Charges variables (avancé)'!$K96,0),INDEX($C770:$BJ770,,COLUMN('Charges variables-Calculs auto'!J$168)-COLUMN('Charges variables-Calculs auto'!$C$168)+1-'Charges variables (avancé)'!$K96),0)*'Charges variables (avancé)'!$E96</f>
        <v>0</v>
      </c>
      <c r="K799" s="341">
        <f>IF(ROUND(('Charges variables-Calculs auto'!K$168-CONFIG!$D$7)/31,0)&gt;=ROUND('Charges variables (avancé)'!$K96,0),INDEX($C770:$BJ770,,COLUMN('Charges variables-Calculs auto'!K$168)-COLUMN('Charges variables-Calculs auto'!$C$168)+1-'Charges variables (avancé)'!$K96),0)*'Charges variables (avancé)'!$E96</f>
        <v>0</v>
      </c>
      <c r="L799" s="341">
        <f>IF(ROUND(('Charges variables-Calculs auto'!L$168-CONFIG!$D$7)/31,0)&gt;=ROUND('Charges variables (avancé)'!$K96,0),INDEX($C770:$BJ770,,COLUMN('Charges variables-Calculs auto'!L$168)-COLUMN('Charges variables-Calculs auto'!$C$168)+1-'Charges variables (avancé)'!$K96),0)*'Charges variables (avancé)'!$E96</f>
        <v>0</v>
      </c>
      <c r="M799" s="341">
        <f>IF(ROUND(('Charges variables-Calculs auto'!M$168-CONFIG!$D$7)/31,0)&gt;=ROUND('Charges variables (avancé)'!$K96,0),INDEX($C770:$BJ770,,COLUMN('Charges variables-Calculs auto'!M$168)-COLUMN('Charges variables-Calculs auto'!$C$168)+1-'Charges variables (avancé)'!$K96),0)*'Charges variables (avancé)'!$E96</f>
        <v>0</v>
      </c>
      <c r="N799" s="341">
        <f>IF(ROUND(('Charges variables-Calculs auto'!N$168-CONFIG!$D$7)/31,0)&gt;=ROUND('Charges variables (avancé)'!$K96,0),INDEX($C770:$BJ770,,COLUMN('Charges variables-Calculs auto'!N$168)-COLUMN('Charges variables-Calculs auto'!$C$168)+1-'Charges variables (avancé)'!$K96),0)*'Charges variables (avancé)'!$E96</f>
        <v>0</v>
      </c>
      <c r="O799" s="341">
        <f>IF(ROUND(('Charges variables-Calculs auto'!O$168-CONFIG!$D$7)/31,0)&gt;=ROUND('Charges variables (avancé)'!$K96,0),INDEX($C770:$BJ770,,COLUMN('Charges variables-Calculs auto'!O$168)-COLUMN('Charges variables-Calculs auto'!$C$168)+1-'Charges variables (avancé)'!$K96),0)*'Charges variables (avancé)'!$Y96</f>
        <v>0</v>
      </c>
      <c r="P799" s="341">
        <f>IF(ROUND(('Charges variables-Calculs auto'!P$168-CONFIG!$D$7)/31,0)&gt;=ROUND('Charges variables (avancé)'!$K96,0),INDEX($C770:$BJ770,,COLUMN('Charges variables-Calculs auto'!P$168)-COLUMN('Charges variables-Calculs auto'!$C$168)+1-'Charges variables (avancé)'!$K96),0)*'Charges variables (avancé)'!$Y96</f>
        <v>0</v>
      </c>
      <c r="Q799" s="341">
        <f>IF(ROUND(('Charges variables-Calculs auto'!Q$168-CONFIG!$D$7)/31,0)&gt;=ROUND('Charges variables (avancé)'!$K96,0),INDEX($C770:$BJ770,,COLUMN('Charges variables-Calculs auto'!Q$168)-COLUMN('Charges variables-Calculs auto'!$C$168)+1-'Charges variables (avancé)'!$K96),0)*'Charges variables (avancé)'!$Y96</f>
        <v>0</v>
      </c>
      <c r="R799" s="341">
        <f>IF(ROUND(('Charges variables-Calculs auto'!R$168-CONFIG!$D$7)/31,0)&gt;=ROUND('Charges variables (avancé)'!$K96,0),INDEX($C770:$BJ770,,COLUMN('Charges variables-Calculs auto'!R$168)-COLUMN('Charges variables-Calculs auto'!$C$168)+1-'Charges variables (avancé)'!$K96),0)*'Charges variables (avancé)'!$Y96</f>
        <v>0</v>
      </c>
      <c r="S799" s="341">
        <f>IF(ROUND(('Charges variables-Calculs auto'!S$168-CONFIG!$D$7)/31,0)&gt;=ROUND('Charges variables (avancé)'!$K96,0),INDEX($C770:$BJ770,,COLUMN('Charges variables-Calculs auto'!S$168)-COLUMN('Charges variables-Calculs auto'!$C$168)+1-'Charges variables (avancé)'!$K96),0)*'Charges variables (avancé)'!$Y96</f>
        <v>0</v>
      </c>
      <c r="T799" s="341">
        <f>IF(ROUND(('Charges variables-Calculs auto'!T$168-CONFIG!$D$7)/31,0)&gt;=ROUND('Charges variables (avancé)'!$K96,0),INDEX($C770:$BJ770,,COLUMN('Charges variables-Calculs auto'!T$168)-COLUMN('Charges variables-Calculs auto'!$C$168)+1-'Charges variables (avancé)'!$K96),0)*'Charges variables (avancé)'!$Y96</f>
        <v>0</v>
      </c>
      <c r="U799" s="341">
        <f>IF(ROUND(('Charges variables-Calculs auto'!U$168-CONFIG!$D$7)/31,0)&gt;=ROUND('Charges variables (avancé)'!$K96,0),INDEX($C770:$BJ770,,COLUMN('Charges variables-Calculs auto'!U$168)-COLUMN('Charges variables-Calculs auto'!$C$168)+1-'Charges variables (avancé)'!$K96),0)*'Charges variables (avancé)'!$Y96</f>
        <v>0</v>
      </c>
      <c r="V799" s="341">
        <f>IF(ROUND(('Charges variables-Calculs auto'!V$168-CONFIG!$D$7)/31,0)&gt;=ROUND('Charges variables (avancé)'!$K96,0),INDEX($C770:$BJ770,,COLUMN('Charges variables-Calculs auto'!V$168)-COLUMN('Charges variables-Calculs auto'!$C$168)+1-'Charges variables (avancé)'!$K96),0)*'Charges variables (avancé)'!$Y96</f>
        <v>0</v>
      </c>
      <c r="W799" s="341">
        <f>IF(ROUND(('Charges variables-Calculs auto'!W$168-CONFIG!$D$7)/31,0)&gt;=ROUND('Charges variables (avancé)'!$K96,0),INDEX($C770:$BJ770,,COLUMN('Charges variables-Calculs auto'!W$168)-COLUMN('Charges variables-Calculs auto'!$C$168)+1-'Charges variables (avancé)'!$K96),0)*'Charges variables (avancé)'!$Y96</f>
        <v>0</v>
      </c>
      <c r="X799" s="341">
        <f>IF(ROUND(('Charges variables-Calculs auto'!X$168-CONFIG!$D$7)/31,0)&gt;=ROUND('Charges variables (avancé)'!$K96,0),INDEX($C770:$BJ770,,COLUMN('Charges variables-Calculs auto'!X$168)-COLUMN('Charges variables-Calculs auto'!$C$168)+1-'Charges variables (avancé)'!$K96),0)*'Charges variables (avancé)'!$Y96</f>
        <v>0</v>
      </c>
      <c r="Y799" s="341">
        <f>IF(ROUND(('Charges variables-Calculs auto'!Y$168-CONFIG!$D$7)/31,0)&gt;=ROUND('Charges variables (avancé)'!$K96,0),INDEX($C770:$BJ770,,COLUMN('Charges variables-Calculs auto'!Y$168)-COLUMN('Charges variables-Calculs auto'!$C$168)+1-'Charges variables (avancé)'!$K96),0)*'Charges variables (avancé)'!$Y96</f>
        <v>0</v>
      </c>
      <c r="Z799" s="341">
        <f>IF(ROUND(('Charges variables-Calculs auto'!Z$168-CONFIG!$D$7)/31,0)&gt;=ROUND('Charges variables (avancé)'!$K96,0),INDEX($C770:$BJ770,,COLUMN('Charges variables-Calculs auto'!Z$168)-COLUMN('Charges variables-Calculs auto'!$C$168)+1-'Charges variables (avancé)'!$K96),0)*'Charges variables (avancé)'!$Y96</f>
        <v>0</v>
      </c>
      <c r="AA799" s="341">
        <f>IF(ROUND(('Charges variables-Calculs auto'!AA$168-CONFIG!$D$7)/31,0)&gt;=ROUND('Charges variables (avancé)'!$K96,0),INDEX($C770:$BJ770,,COLUMN('Charges variables-Calculs auto'!AA$168)-COLUMN('Charges variables-Calculs auto'!$C$168)+1-'Charges variables (avancé)'!$K96),0)*'Charges variables (avancé)'!$AA96</f>
        <v>0</v>
      </c>
      <c r="AB799" s="341">
        <f>IF(ROUND(('Charges variables-Calculs auto'!AB$168-CONFIG!$D$7)/31,0)&gt;=ROUND('Charges variables (avancé)'!$K96,0),INDEX($C770:$BJ770,,COLUMN('Charges variables-Calculs auto'!AB$168)-COLUMN('Charges variables-Calculs auto'!$C$168)+1-'Charges variables (avancé)'!$K96),0)*'Charges variables (avancé)'!$AA96</f>
        <v>0</v>
      </c>
      <c r="AC799" s="341">
        <f>IF(ROUND(('Charges variables-Calculs auto'!AC$168-CONFIG!$D$7)/31,0)&gt;=ROUND('Charges variables (avancé)'!$K96,0),INDEX($C770:$BJ770,,COLUMN('Charges variables-Calculs auto'!AC$168)-COLUMN('Charges variables-Calculs auto'!$C$168)+1-'Charges variables (avancé)'!$K96),0)*'Charges variables (avancé)'!$AA96</f>
        <v>0</v>
      </c>
      <c r="AD799" s="341">
        <f>IF(ROUND(('Charges variables-Calculs auto'!AD$168-CONFIG!$D$7)/31,0)&gt;=ROUND('Charges variables (avancé)'!$K96,0),INDEX($C770:$BJ770,,COLUMN('Charges variables-Calculs auto'!AD$168)-COLUMN('Charges variables-Calculs auto'!$C$168)+1-'Charges variables (avancé)'!$K96),0)*'Charges variables (avancé)'!$AA96</f>
        <v>0</v>
      </c>
      <c r="AE799" s="341">
        <f>IF(ROUND(('Charges variables-Calculs auto'!AE$168-CONFIG!$D$7)/31,0)&gt;=ROUND('Charges variables (avancé)'!$K96,0),INDEX($C770:$BJ770,,COLUMN('Charges variables-Calculs auto'!AE$168)-COLUMN('Charges variables-Calculs auto'!$C$168)+1-'Charges variables (avancé)'!$K96),0)*'Charges variables (avancé)'!$AA96</f>
        <v>0</v>
      </c>
      <c r="AF799" s="341">
        <f>IF(ROUND(('Charges variables-Calculs auto'!AF$168-CONFIG!$D$7)/31,0)&gt;=ROUND('Charges variables (avancé)'!$K96,0),INDEX($C770:$BJ770,,COLUMN('Charges variables-Calculs auto'!AF$168)-COLUMN('Charges variables-Calculs auto'!$C$168)+1-'Charges variables (avancé)'!$K96),0)*'Charges variables (avancé)'!$AA96</f>
        <v>0</v>
      </c>
      <c r="AG799" s="341">
        <f>IF(ROUND(('Charges variables-Calculs auto'!AG$168-CONFIG!$D$7)/31,0)&gt;=ROUND('Charges variables (avancé)'!$K96,0),INDEX($C770:$BJ770,,COLUMN('Charges variables-Calculs auto'!AG$168)-COLUMN('Charges variables-Calculs auto'!$C$168)+1-'Charges variables (avancé)'!$K96),0)*'Charges variables (avancé)'!$AA96</f>
        <v>0</v>
      </c>
      <c r="AH799" s="341">
        <f>IF(ROUND(('Charges variables-Calculs auto'!AH$168-CONFIG!$D$7)/31,0)&gt;=ROUND('Charges variables (avancé)'!$K96,0),INDEX($C770:$BJ770,,COLUMN('Charges variables-Calculs auto'!AH$168)-COLUMN('Charges variables-Calculs auto'!$C$168)+1-'Charges variables (avancé)'!$K96),0)*'Charges variables (avancé)'!$AA96</f>
        <v>0</v>
      </c>
      <c r="AI799" s="341">
        <f>IF(ROUND(('Charges variables-Calculs auto'!AI$168-CONFIG!$D$7)/31,0)&gt;=ROUND('Charges variables (avancé)'!$K96,0),INDEX($C770:$BJ770,,COLUMN('Charges variables-Calculs auto'!AI$168)-COLUMN('Charges variables-Calculs auto'!$C$168)+1-'Charges variables (avancé)'!$K96),0)*'Charges variables (avancé)'!$AA96</f>
        <v>0</v>
      </c>
      <c r="AJ799" s="341">
        <f>IF(ROUND(('Charges variables-Calculs auto'!AJ$168-CONFIG!$D$7)/31,0)&gt;=ROUND('Charges variables (avancé)'!$K96,0),INDEX($C770:$BJ770,,COLUMN('Charges variables-Calculs auto'!AJ$168)-COLUMN('Charges variables-Calculs auto'!$C$168)+1-'Charges variables (avancé)'!$K96),0)*'Charges variables (avancé)'!$AA96</f>
        <v>0</v>
      </c>
      <c r="AK799" s="341">
        <f>IF(ROUND(('Charges variables-Calculs auto'!AK$168-CONFIG!$D$7)/31,0)&gt;=ROUND('Charges variables (avancé)'!$K96,0),INDEX($C770:$BJ770,,COLUMN('Charges variables-Calculs auto'!AK$168)-COLUMN('Charges variables-Calculs auto'!$C$168)+1-'Charges variables (avancé)'!$K96),0)*'Charges variables (avancé)'!$AA96</f>
        <v>0</v>
      </c>
      <c r="AL799" s="341">
        <f>IF(ROUND(('Charges variables-Calculs auto'!AL$168-CONFIG!$D$7)/31,0)&gt;=ROUND('Charges variables (avancé)'!$K96,0),INDEX($C770:$BJ770,,COLUMN('Charges variables-Calculs auto'!AL$168)-COLUMN('Charges variables-Calculs auto'!$C$168)+1-'Charges variables (avancé)'!$K96),0)*'Charges variables (avancé)'!$AA96</f>
        <v>0</v>
      </c>
      <c r="AM799" s="341">
        <f>IF(ROUND(('Charges variables-Calculs auto'!AM$168-CONFIG!$D$7)/31,0)&gt;=ROUND('Charges variables (avancé)'!$K96,0),INDEX($C770:$BJ770,,COLUMN('Charges variables-Calculs auto'!AM$168)-COLUMN('Charges variables-Calculs auto'!$C$168)+1-'Charges variables (avancé)'!$K96),0)*'Charges variables (avancé)'!$AC96</f>
        <v>0</v>
      </c>
      <c r="AN799" s="341">
        <f>IF(ROUND(('Charges variables-Calculs auto'!AN$168-CONFIG!$D$7)/31,0)&gt;=ROUND('Charges variables (avancé)'!$K96,0),INDEX($C770:$BJ770,,COLUMN('Charges variables-Calculs auto'!AN$168)-COLUMN('Charges variables-Calculs auto'!$C$168)+1-'Charges variables (avancé)'!$K96),0)*'Charges variables (avancé)'!$AC96</f>
        <v>0</v>
      </c>
      <c r="AO799" s="341">
        <f>IF(ROUND(('Charges variables-Calculs auto'!AO$168-CONFIG!$D$7)/31,0)&gt;=ROUND('Charges variables (avancé)'!$K96,0),INDEX($C770:$BJ770,,COLUMN('Charges variables-Calculs auto'!AO$168)-COLUMN('Charges variables-Calculs auto'!$C$168)+1-'Charges variables (avancé)'!$K96),0)*'Charges variables (avancé)'!$AC96</f>
        <v>0</v>
      </c>
      <c r="AP799" s="341">
        <f>IF(ROUND(('Charges variables-Calculs auto'!AP$168-CONFIG!$D$7)/31,0)&gt;=ROUND('Charges variables (avancé)'!$K96,0),INDEX($C770:$BJ770,,COLUMN('Charges variables-Calculs auto'!AP$168)-COLUMN('Charges variables-Calculs auto'!$C$168)+1-'Charges variables (avancé)'!$K96),0)*'Charges variables (avancé)'!$AC96</f>
        <v>0</v>
      </c>
      <c r="AQ799" s="341">
        <f>IF(ROUND(('Charges variables-Calculs auto'!AQ$168-CONFIG!$D$7)/31,0)&gt;=ROUND('Charges variables (avancé)'!$K96,0),INDEX($C770:$BJ770,,COLUMN('Charges variables-Calculs auto'!AQ$168)-COLUMN('Charges variables-Calculs auto'!$C$168)+1-'Charges variables (avancé)'!$K96),0)*'Charges variables (avancé)'!$AC96</f>
        <v>0</v>
      </c>
      <c r="AR799" s="341">
        <f>IF(ROUND(('Charges variables-Calculs auto'!AR$168-CONFIG!$D$7)/31,0)&gt;=ROUND('Charges variables (avancé)'!$K96,0),INDEX($C770:$BJ770,,COLUMN('Charges variables-Calculs auto'!AR$168)-COLUMN('Charges variables-Calculs auto'!$C$168)+1-'Charges variables (avancé)'!$K96),0)*'Charges variables (avancé)'!$AC96</f>
        <v>0</v>
      </c>
      <c r="AS799" s="341">
        <f>IF(ROUND(('Charges variables-Calculs auto'!AS$168-CONFIG!$D$7)/31,0)&gt;=ROUND('Charges variables (avancé)'!$K96,0),INDEX($C770:$BJ770,,COLUMN('Charges variables-Calculs auto'!AS$168)-COLUMN('Charges variables-Calculs auto'!$C$168)+1-'Charges variables (avancé)'!$K96),0)*'Charges variables (avancé)'!$AC96</f>
        <v>0</v>
      </c>
      <c r="AT799" s="341">
        <f>IF(ROUND(('Charges variables-Calculs auto'!AT$168-CONFIG!$D$7)/31,0)&gt;=ROUND('Charges variables (avancé)'!$K96,0),INDEX($C770:$BJ770,,COLUMN('Charges variables-Calculs auto'!AT$168)-COLUMN('Charges variables-Calculs auto'!$C$168)+1-'Charges variables (avancé)'!$K96),0)*'Charges variables (avancé)'!$AC96</f>
        <v>0</v>
      </c>
      <c r="AU799" s="341">
        <f>IF(ROUND(('Charges variables-Calculs auto'!AU$168-CONFIG!$D$7)/31,0)&gt;=ROUND('Charges variables (avancé)'!$K96,0),INDEX($C770:$BJ770,,COLUMN('Charges variables-Calculs auto'!AU$168)-COLUMN('Charges variables-Calculs auto'!$C$168)+1-'Charges variables (avancé)'!$K96),0)*'Charges variables (avancé)'!$AC96</f>
        <v>0</v>
      </c>
      <c r="AV799" s="341">
        <f>IF(ROUND(('Charges variables-Calculs auto'!AV$168-CONFIG!$D$7)/31,0)&gt;=ROUND('Charges variables (avancé)'!$K96,0),INDEX($C770:$BJ770,,COLUMN('Charges variables-Calculs auto'!AV$168)-COLUMN('Charges variables-Calculs auto'!$C$168)+1-'Charges variables (avancé)'!$K96),0)*'Charges variables (avancé)'!$AC96</f>
        <v>0</v>
      </c>
      <c r="AW799" s="341">
        <f>IF(ROUND(('Charges variables-Calculs auto'!AW$168-CONFIG!$D$7)/31,0)&gt;=ROUND('Charges variables (avancé)'!$K96,0),INDEX($C770:$BJ770,,COLUMN('Charges variables-Calculs auto'!AW$168)-COLUMN('Charges variables-Calculs auto'!$C$168)+1-'Charges variables (avancé)'!$K96),0)*'Charges variables (avancé)'!$AC96</f>
        <v>0</v>
      </c>
      <c r="AX799" s="341">
        <f>IF(ROUND(('Charges variables-Calculs auto'!AX$168-CONFIG!$D$7)/31,0)&gt;=ROUND('Charges variables (avancé)'!$K96,0),INDEX($C770:$BJ770,,COLUMN('Charges variables-Calculs auto'!AX$168)-COLUMN('Charges variables-Calculs auto'!$C$168)+1-'Charges variables (avancé)'!$K96),0)*'Charges variables (avancé)'!$AC96</f>
        <v>0</v>
      </c>
      <c r="AY799" s="341">
        <f>IF(ROUND(('Charges variables-Calculs auto'!AY$168-CONFIG!$D$7)/31,0)&gt;=ROUND('Charges variables (avancé)'!$K96,0),INDEX($C770:$BJ770,,COLUMN('Charges variables-Calculs auto'!AY$168)-COLUMN('Charges variables-Calculs auto'!$C$168)+1-'Charges variables (avancé)'!$K96),0)*'Charges variables (avancé)'!$AE96</f>
        <v>0</v>
      </c>
      <c r="AZ799" s="341">
        <f>IF(ROUND(('Charges variables-Calculs auto'!AZ$168-CONFIG!$D$7)/31,0)&gt;=ROUND('Charges variables (avancé)'!$K96,0),INDEX($C770:$BJ770,,COLUMN('Charges variables-Calculs auto'!AZ$168)-COLUMN('Charges variables-Calculs auto'!$C$168)+1-'Charges variables (avancé)'!$K96),0)*'Charges variables (avancé)'!$AE96</f>
        <v>0</v>
      </c>
      <c r="BA799" s="341">
        <f>IF(ROUND(('Charges variables-Calculs auto'!BA$168-CONFIG!$D$7)/31,0)&gt;=ROUND('Charges variables (avancé)'!$K96,0),INDEX($C770:$BJ770,,COLUMN('Charges variables-Calculs auto'!BA$168)-COLUMN('Charges variables-Calculs auto'!$C$168)+1-'Charges variables (avancé)'!$K96),0)*'Charges variables (avancé)'!$AE96</f>
        <v>0</v>
      </c>
      <c r="BB799" s="341">
        <f>IF(ROUND(('Charges variables-Calculs auto'!BB$168-CONFIG!$D$7)/31,0)&gt;=ROUND('Charges variables (avancé)'!$K96,0),INDEX($C770:$BJ770,,COLUMN('Charges variables-Calculs auto'!BB$168)-COLUMN('Charges variables-Calculs auto'!$C$168)+1-'Charges variables (avancé)'!$K96),0)*'Charges variables (avancé)'!$AE96</f>
        <v>0</v>
      </c>
      <c r="BC799" s="341">
        <f>IF(ROUND(('Charges variables-Calculs auto'!BC$168-CONFIG!$D$7)/31,0)&gt;=ROUND('Charges variables (avancé)'!$K96,0),INDEX($C770:$BJ770,,COLUMN('Charges variables-Calculs auto'!BC$168)-COLUMN('Charges variables-Calculs auto'!$C$168)+1-'Charges variables (avancé)'!$K96),0)*'Charges variables (avancé)'!$AE96</f>
        <v>0</v>
      </c>
      <c r="BD799" s="341">
        <f>IF(ROUND(('Charges variables-Calculs auto'!BD$168-CONFIG!$D$7)/31,0)&gt;=ROUND('Charges variables (avancé)'!$K96,0),INDEX($C770:$BJ770,,COLUMN('Charges variables-Calculs auto'!BD$168)-COLUMN('Charges variables-Calculs auto'!$C$168)+1-'Charges variables (avancé)'!$K96),0)*'Charges variables (avancé)'!$AE96</f>
        <v>0</v>
      </c>
      <c r="BE799" s="341">
        <f>IF(ROUND(('Charges variables-Calculs auto'!BE$168-CONFIG!$D$7)/31,0)&gt;=ROUND('Charges variables (avancé)'!$K96,0),INDEX($C770:$BJ770,,COLUMN('Charges variables-Calculs auto'!BE$168)-COLUMN('Charges variables-Calculs auto'!$C$168)+1-'Charges variables (avancé)'!$K96),0)*'Charges variables (avancé)'!$AE96</f>
        <v>0</v>
      </c>
      <c r="BF799" s="341">
        <f>IF(ROUND(('Charges variables-Calculs auto'!BF$168-CONFIG!$D$7)/31,0)&gt;=ROUND('Charges variables (avancé)'!$K96,0),INDEX($C770:$BJ770,,COLUMN('Charges variables-Calculs auto'!BF$168)-COLUMN('Charges variables-Calculs auto'!$C$168)+1-'Charges variables (avancé)'!$K96),0)*'Charges variables (avancé)'!$AE96</f>
        <v>0</v>
      </c>
      <c r="BG799" s="341">
        <f>IF(ROUND(('Charges variables-Calculs auto'!BG$168-CONFIG!$D$7)/31,0)&gt;=ROUND('Charges variables (avancé)'!$K96,0),INDEX($C770:$BJ770,,COLUMN('Charges variables-Calculs auto'!BG$168)-COLUMN('Charges variables-Calculs auto'!$C$168)+1-'Charges variables (avancé)'!$K96),0)*'Charges variables (avancé)'!$AE96</f>
        <v>0</v>
      </c>
      <c r="BH799" s="341">
        <f>IF(ROUND(('Charges variables-Calculs auto'!BH$168-CONFIG!$D$7)/31,0)&gt;=ROUND('Charges variables (avancé)'!$K96,0),INDEX($C770:$BJ770,,COLUMN('Charges variables-Calculs auto'!BH$168)-COLUMN('Charges variables-Calculs auto'!$C$168)+1-'Charges variables (avancé)'!$K96),0)*'Charges variables (avancé)'!$AE96</f>
        <v>0</v>
      </c>
      <c r="BI799" s="341">
        <f>IF(ROUND(('Charges variables-Calculs auto'!BI$168-CONFIG!$D$7)/31,0)&gt;=ROUND('Charges variables (avancé)'!$K96,0),INDEX($C770:$BJ770,,COLUMN('Charges variables-Calculs auto'!BI$168)-COLUMN('Charges variables-Calculs auto'!$C$168)+1-'Charges variables (avancé)'!$K96),0)*'Charges variables (avancé)'!$AE96</f>
        <v>0</v>
      </c>
      <c r="BJ799" s="341">
        <f>IF(ROUND(('Charges variables-Calculs auto'!BJ$168-CONFIG!$D$7)/31,0)&gt;=ROUND('Charges variables (avancé)'!$K96,0),INDEX($C770:$BJ770,,COLUMN('Charges variables-Calculs auto'!BJ$168)-COLUMN('Charges variables-Calculs auto'!$C$168)+1-'Charges variables (avancé)'!$K96),0)*'Charges variables (avancé)'!$AE96</f>
        <v>0</v>
      </c>
    </row>
    <row r="800" spans="2:62" ht="15" customHeight="1">
      <c r="B800" s="366">
        <f>'Charges variables (avancé)'!$C$97</f>
        <v>0</v>
      </c>
      <c r="C800" s="341">
        <f>IF(ROUND(('Charges variables-Calculs auto'!C$168-CONFIG!$D$7)/31,0)&gt;=ROUND('Charges variables (avancé)'!$K97,0),INDEX($C771:$BJ771,,COLUMN('Charges variables-Calculs auto'!C$168)-COLUMN('Charges variables-Calculs auto'!$C$168)+1-'Charges variables (avancé)'!$K97),0)*'Charges variables (avancé)'!$E97</f>
        <v>0</v>
      </c>
      <c r="D800" s="341">
        <f>IF(ROUND(('Charges variables-Calculs auto'!D$168-CONFIG!$D$7)/31,0)&gt;=ROUND('Charges variables (avancé)'!$K97,0),INDEX($C771:$BJ771,,COLUMN('Charges variables-Calculs auto'!D$168)-COLUMN('Charges variables-Calculs auto'!$C$168)+1-'Charges variables (avancé)'!$K97),0)*'Charges variables (avancé)'!$E97</f>
        <v>0</v>
      </c>
      <c r="E800" s="341">
        <f>IF(ROUND(('Charges variables-Calculs auto'!E$168-CONFIG!$D$7)/31,0)&gt;=ROUND('Charges variables (avancé)'!$K97,0),INDEX($C771:$BJ771,,COLUMN('Charges variables-Calculs auto'!E$168)-COLUMN('Charges variables-Calculs auto'!$C$168)+1-'Charges variables (avancé)'!$K97),0)*'Charges variables (avancé)'!$E97</f>
        <v>0</v>
      </c>
      <c r="F800" s="341">
        <f>IF(ROUND(('Charges variables-Calculs auto'!F$168-CONFIG!$D$7)/31,0)&gt;=ROUND('Charges variables (avancé)'!$K97,0),INDEX($C771:$BJ771,,COLUMN('Charges variables-Calculs auto'!F$168)-COLUMN('Charges variables-Calculs auto'!$C$168)+1-'Charges variables (avancé)'!$K97),0)*'Charges variables (avancé)'!$E97</f>
        <v>0</v>
      </c>
      <c r="G800" s="341">
        <f>IF(ROUND(('Charges variables-Calculs auto'!G$168-CONFIG!$D$7)/31,0)&gt;=ROUND('Charges variables (avancé)'!$K97,0),INDEX($C771:$BJ771,,COLUMN('Charges variables-Calculs auto'!G$168)-COLUMN('Charges variables-Calculs auto'!$C$168)+1-'Charges variables (avancé)'!$K97),0)*'Charges variables (avancé)'!$E97</f>
        <v>0</v>
      </c>
      <c r="H800" s="341">
        <f>IF(ROUND(('Charges variables-Calculs auto'!H$168-CONFIG!$D$7)/31,0)&gt;=ROUND('Charges variables (avancé)'!$K97,0),INDEX($C771:$BJ771,,COLUMN('Charges variables-Calculs auto'!H$168)-COLUMN('Charges variables-Calculs auto'!$C$168)+1-'Charges variables (avancé)'!$K97),0)*'Charges variables (avancé)'!$E97</f>
        <v>0</v>
      </c>
      <c r="I800" s="341">
        <f>IF(ROUND(('Charges variables-Calculs auto'!I$168-CONFIG!$D$7)/31,0)&gt;=ROUND('Charges variables (avancé)'!$K97,0),INDEX($C771:$BJ771,,COLUMN('Charges variables-Calculs auto'!I$168)-COLUMN('Charges variables-Calculs auto'!$C$168)+1-'Charges variables (avancé)'!$K97),0)*'Charges variables (avancé)'!$E97</f>
        <v>0</v>
      </c>
      <c r="J800" s="341">
        <f>IF(ROUND(('Charges variables-Calculs auto'!J$168-CONFIG!$D$7)/31,0)&gt;=ROUND('Charges variables (avancé)'!$K97,0),INDEX($C771:$BJ771,,COLUMN('Charges variables-Calculs auto'!J$168)-COLUMN('Charges variables-Calculs auto'!$C$168)+1-'Charges variables (avancé)'!$K97),0)*'Charges variables (avancé)'!$E97</f>
        <v>0</v>
      </c>
      <c r="K800" s="341">
        <f>IF(ROUND(('Charges variables-Calculs auto'!K$168-CONFIG!$D$7)/31,0)&gt;=ROUND('Charges variables (avancé)'!$K97,0),INDEX($C771:$BJ771,,COLUMN('Charges variables-Calculs auto'!K$168)-COLUMN('Charges variables-Calculs auto'!$C$168)+1-'Charges variables (avancé)'!$K97),0)*'Charges variables (avancé)'!$E97</f>
        <v>0</v>
      </c>
      <c r="L800" s="341">
        <f>IF(ROUND(('Charges variables-Calculs auto'!L$168-CONFIG!$D$7)/31,0)&gt;=ROUND('Charges variables (avancé)'!$K97,0),INDEX($C771:$BJ771,,COLUMN('Charges variables-Calculs auto'!L$168)-COLUMN('Charges variables-Calculs auto'!$C$168)+1-'Charges variables (avancé)'!$K97),0)*'Charges variables (avancé)'!$E97</f>
        <v>0</v>
      </c>
      <c r="M800" s="341">
        <f>IF(ROUND(('Charges variables-Calculs auto'!M$168-CONFIG!$D$7)/31,0)&gt;=ROUND('Charges variables (avancé)'!$K97,0),INDEX($C771:$BJ771,,COLUMN('Charges variables-Calculs auto'!M$168)-COLUMN('Charges variables-Calculs auto'!$C$168)+1-'Charges variables (avancé)'!$K97),0)*'Charges variables (avancé)'!$E97</f>
        <v>0</v>
      </c>
      <c r="N800" s="341">
        <f>IF(ROUND(('Charges variables-Calculs auto'!N$168-CONFIG!$D$7)/31,0)&gt;=ROUND('Charges variables (avancé)'!$K97,0),INDEX($C771:$BJ771,,COLUMN('Charges variables-Calculs auto'!N$168)-COLUMN('Charges variables-Calculs auto'!$C$168)+1-'Charges variables (avancé)'!$K97),0)*'Charges variables (avancé)'!$E97</f>
        <v>0</v>
      </c>
      <c r="O800" s="341">
        <f>IF(ROUND(('Charges variables-Calculs auto'!O$168-CONFIG!$D$7)/31,0)&gt;=ROUND('Charges variables (avancé)'!$K97,0),INDEX($C771:$BJ771,,COLUMN('Charges variables-Calculs auto'!O$168)-COLUMN('Charges variables-Calculs auto'!$C$168)+1-'Charges variables (avancé)'!$K97),0)*'Charges variables (avancé)'!$Y97</f>
        <v>0</v>
      </c>
      <c r="P800" s="341">
        <f>IF(ROUND(('Charges variables-Calculs auto'!P$168-CONFIG!$D$7)/31,0)&gt;=ROUND('Charges variables (avancé)'!$K97,0),INDEX($C771:$BJ771,,COLUMN('Charges variables-Calculs auto'!P$168)-COLUMN('Charges variables-Calculs auto'!$C$168)+1-'Charges variables (avancé)'!$K97),0)*'Charges variables (avancé)'!$Y97</f>
        <v>0</v>
      </c>
      <c r="Q800" s="341">
        <f>IF(ROUND(('Charges variables-Calculs auto'!Q$168-CONFIG!$D$7)/31,0)&gt;=ROUND('Charges variables (avancé)'!$K97,0),INDEX($C771:$BJ771,,COLUMN('Charges variables-Calculs auto'!Q$168)-COLUMN('Charges variables-Calculs auto'!$C$168)+1-'Charges variables (avancé)'!$K97),0)*'Charges variables (avancé)'!$Y97</f>
        <v>0</v>
      </c>
      <c r="R800" s="341">
        <f>IF(ROUND(('Charges variables-Calculs auto'!R$168-CONFIG!$D$7)/31,0)&gt;=ROUND('Charges variables (avancé)'!$K97,0),INDEX($C771:$BJ771,,COLUMN('Charges variables-Calculs auto'!R$168)-COLUMN('Charges variables-Calculs auto'!$C$168)+1-'Charges variables (avancé)'!$K97),0)*'Charges variables (avancé)'!$Y97</f>
        <v>0</v>
      </c>
      <c r="S800" s="341">
        <f>IF(ROUND(('Charges variables-Calculs auto'!S$168-CONFIG!$D$7)/31,0)&gt;=ROUND('Charges variables (avancé)'!$K97,0),INDEX($C771:$BJ771,,COLUMN('Charges variables-Calculs auto'!S$168)-COLUMN('Charges variables-Calculs auto'!$C$168)+1-'Charges variables (avancé)'!$K97),0)*'Charges variables (avancé)'!$Y97</f>
        <v>0</v>
      </c>
      <c r="T800" s="341">
        <f>IF(ROUND(('Charges variables-Calculs auto'!T$168-CONFIG!$D$7)/31,0)&gt;=ROUND('Charges variables (avancé)'!$K97,0),INDEX($C771:$BJ771,,COLUMN('Charges variables-Calculs auto'!T$168)-COLUMN('Charges variables-Calculs auto'!$C$168)+1-'Charges variables (avancé)'!$K97),0)*'Charges variables (avancé)'!$Y97</f>
        <v>0</v>
      </c>
      <c r="U800" s="341">
        <f>IF(ROUND(('Charges variables-Calculs auto'!U$168-CONFIG!$D$7)/31,0)&gt;=ROUND('Charges variables (avancé)'!$K97,0),INDEX($C771:$BJ771,,COLUMN('Charges variables-Calculs auto'!U$168)-COLUMN('Charges variables-Calculs auto'!$C$168)+1-'Charges variables (avancé)'!$K97),0)*'Charges variables (avancé)'!$Y97</f>
        <v>0</v>
      </c>
      <c r="V800" s="341">
        <f>IF(ROUND(('Charges variables-Calculs auto'!V$168-CONFIG!$D$7)/31,0)&gt;=ROUND('Charges variables (avancé)'!$K97,0),INDEX($C771:$BJ771,,COLUMN('Charges variables-Calculs auto'!V$168)-COLUMN('Charges variables-Calculs auto'!$C$168)+1-'Charges variables (avancé)'!$K97),0)*'Charges variables (avancé)'!$Y97</f>
        <v>0</v>
      </c>
      <c r="W800" s="341">
        <f>IF(ROUND(('Charges variables-Calculs auto'!W$168-CONFIG!$D$7)/31,0)&gt;=ROUND('Charges variables (avancé)'!$K97,0),INDEX($C771:$BJ771,,COLUMN('Charges variables-Calculs auto'!W$168)-COLUMN('Charges variables-Calculs auto'!$C$168)+1-'Charges variables (avancé)'!$K97),0)*'Charges variables (avancé)'!$Y97</f>
        <v>0</v>
      </c>
      <c r="X800" s="341">
        <f>IF(ROUND(('Charges variables-Calculs auto'!X$168-CONFIG!$D$7)/31,0)&gt;=ROUND('Charges variables (avancé)'!$K97,0),INDEX($C771:$BJ771,,COLUMN('Charges variables-Calculs auto'!X$168)-COLUMN('Charges variables-Calculs auto'!$C$168)+1-'Charges variables (avancé)'!$K97),0)*'Charges variables (avancé)'!$Y97</f>
        <v>0</v>
      </c>
      <c r="Y800" s="341">
        <f>IF(ROUND(('Charges variables-Calculs auto'!Y$168-CONFIG!$D$7)/31,0)&gt;=ROUND('Charges variables (avancé)'!$K97,0),INDEX($C771:$BJ771,,COLUMN('Charges variables-Calculs auto'!Y$168)-COLUMN('Charges variables-Calculs auto'!$C$168)+1-'Charges variables (avancé)'!$K97),0)*'Charges variables (avancé)'!$Y97</f>
        <v>0</v>
      </c>
      <c r="Z800" s="341">
        <f>IF(ROUND(('Charges variables-Calculs auto'!Z$168-CONFIG!$D$7)/31,0)&gt;=ROUND('Charges variables (avancé)'!$K97,0),INDEX($C771:$BJ771,,COLUMN('Charges variables-Calculs auto'!Z$168)-COLUMN('Charges variables-Calculs auto'!$C$168)+1-'Charges variables (avancé)'!$K97),0)*'Charges variables (avancé)'!$Y97</f>
        <v>0</v>
      </c>
      <c r="AA800" s="341">
        <f>IF(ROUND(('Charges variables-Calculs auto'!AA$168-CONFIG!$D$7)/31,0)&gt;=ROUND('Charges variables (avancé)'!$K97,0),INDEX($C771:$BJ771,,COLUMN('Charges variables-Calculs auto'!AA$168)-COLUMN('Charges variables-Calculs auto'!$C$168)+1-'Charges variables (avancé)'!$K97),0)*'Charges variables (avancé)'!$AA97</f>
        <v>0</v>
      </c>
      <c r="AB800" s="341">
        <f>IF(ROUND(('Charges variables-Calculs auto'!AB$168-CONFIG!$D$7)/31,0)&gt;=ROUND('Charges variables (avancé)'!$K97,0),INDEX($C771:$BJ771,,COLUMN('Charges variables-Calculs auto'!AB$168)-COLUMN('Charges variables-Calculs auto'!$C$168)+1-'Charges variables (avancé)'!$K97),0)*'Charges variables (avancé)'!$AA97</f>
        <v>0</v>
      </c>
      <c r="AC800" s="341">
        <f>IF(ROUND(('Charges variables-Calculs auto'!AC$168-CONFIG!$D$7)/31,0)&gt;=ROUND('Charges variables (avancé)'!$K97,0),INDEX($C771:$BJ771,,COLUMN('Charges variables-Calculs auto'!AC$168)-COLUMN('Charges variables-Calculs auto'!$C$168)+1-'Charges variables (avancé)'!$K97),0)*'Charges variables (avancé)'!$AA97</f>
        <v>0</v>
      </c>
      <c r="AD800" s="341">
        <f>IF(ROUND(('Charges variables-Calculs auto'!AD$168-CONFIG!$D$7)/31,0)&gt;=ROUND('Charges variables (avancé)'!$K97,0),INDEX($C771:$BJ771,,COLUMN('Charges variables-Calculs auto'!AD$168)-COLUMN('Charges variables-Calculs auto'!$C$168)+1-'Charges variables (avancé)'!$K97),0)*'Charges variables (avancé)'!$AA97</f>
        <v>0</v>
      </c>
      <c r="AE800" s="341">
        <f>IF(ROUND(('Charges variables-Calculs auto'!AE$168-CONFIG!$D$7)/31,0)&gt;=ROUND('Charges variables (avancé)'!$K97,0),INDEX($C771:$BJ771,,COLUMN('Charges variables-Calculs auto'!AE$168)-COLUMN('Charges variables-Calculs auto'!$C$168)+1-'Charges variables (avancé)'!$K97),0)*'Charges variables (avancé)'!$AA97</f>
        <v>0</v>
      </c>
      <c r="AF800" s="341">
        <f>IF(ROUND(('Charges variables-Calculs auto'!AF$168-CONFIG!$D$7)/31,0)&gt;=ROUND('Charges variables (avancé)'!$K97,0),INDEX($C771:$BJ771,,COLUMN('Charges variables-Calculs auto'!AF$168)-COLUMN('Charges variables-Calculs auto'!$C$168)+1-'Charges variables (avancé)'!$K97),0)*'Charges variables (avancé)'!$AA97</f>
        <v>0</v>
      </c>
      <c r="AG800" s="341">
        <f>IF(ROUND(('Charges variables-Calculs auto'!AG$168-CONFIG!$D$7)/31,0)&gt;=ROUND('Charges variables (avancé)'!$K97,0),INDEX($C771:$BJ771,,COLUMN('Charges variables-Calculs auto'!AG$168)-COLUMN('Charges variables-Calculs auto'!$C$168)+1-'Charges variables (avancé)'!$K97),0)*'Charges variables (avancé)'!$AA97</f>
        <v>0</v>
      </c>
      <c r="AH800" s="341">
        <f>IF(ROUND(('Charges variables-Calculs auto'!AH$168-CONFIG!$D$7)/31,0)&gt;=ROUND('Charges variables (avancé)'!$K97,0),INDEX($C771:$BJ771,,COLUMN('Charges variables-Calculs auto'!AH$168)-COLUMN('Charges variables-Calculs auto'!$C$168)+1-'Charges variables (avancé)'!$K97),0)*'Charges variables (avancé)'!$AA97</f>
        <v>0</v>
      </c>
      <c r="AI800" s="341">
        <f>IF(ROUND(('Charges variables-Calculs auto'!AI$168-CONFIG!$D$7)/31,0)&gt;=ROUND('Charges variables (avancé)'!$K97,0),INDEX($C771:$BJ771,,COLUMN('Charges variables-Calculs auto'!AI$168)-COLUMN('Charges variables-Calculs auto'!$C$168)+1-'Charges variables (avancé)'!$K97),0)*'Charges variables (avancé)'!$AA97</f>
        <v>0</v>
      </c>
      <c r="AJ800" s="341">
        <f>IF(ROUND(('Charges variables-Calculs auto'!AJ$168-CONFIG!$D$7)/31,0)&gt;=ROUND('Charges variables (avancé)'!$K97,0),INDEX($C771:$BJ771,,COLUMN('Charges variables-Calculs auto'!AJ$168)-COLUMN('Charges variables-Calculs auto'!$C$168)+1-'Charges variables (avancé)'!$K97),0)*'Charges variables (avancé)'!$AA97</f>
        <v>0</v>
      </c>
      <c r="AK800" s="341">
        <f>IF(ROUND(('Charges variables-Calculs auto'!AK$168-CONFIG!$D$7)/31,0)&gt;=ROUND('Charges variables (avancé)'!$K97,0),INDEX($C771:$BJ771,,COLUMN('Charges variables-Calculs auto'!AK$168)-COLUMN('Charges variables-Calculs auto'!$C$168)+1-'Charges variables (avancé)'!$K97),0)*'Charges variables (avancé)'!$AA97</f>
        <v>0</v>
      </c>
      <c r="AL800" s="341">
        <f>IF(ROUND(('Charges variables-Calculs auto'!AL$168-CONFIG!$D$7)/31,0)&gt;=ROUND('Charges variables (avancé)'!$K97,0),INDEX($C771:$BJ771,,COLUMN('Charges variables-Calculs auto'!AL$168)-COLUMN('Charges variables-Calculs auto'!$C$168)+1-'Charges variables (avancé)'!$K97),0)*'Charges variables (avancé)'!$AA97</f>
        <v>0</v>
      </c>
      <c r="AM800" s="341">
        <f>IF(ROUND(('Charges variables-Calculs auto'!AM$168-CONFIG!$D$7)/31,0)&gt;=ROUND('Charges variables (avancé)'!$K97,0),INDEX($C771:$BJ771,,COLUMN('Charges variables-Calculs auto'!AM$168)-COLUMN('Charges variables-Calculs auto'!$C$168)+1-'Charges variables (avancé)'!$K97),0)*'Charges variables (avancé)'!$AC97</f>
        <v>0</v>
      </c>
      <c r="AN800" s="341">
        <f>IF(ROUND(('Charges variables-Calculs auto'!AN$168-CONFIG!$D$7)/31,0)&gt;=ROUND('Charges variables (avancé)'!$K97,0),INDEX($C771:$BJ771,,COLUMN('Charges variables-Calculs auto'!AN$168)-COLUMN('Charges variables-Calculs auto'!$C$168)+1-'Charges variables (avancé)'!$K97),0)*'Charges variables (avancé)'!$AC97</f>
        <v>0</v>
      </c>
      <c r="AO800" s="341">
        <f>IF(ROUND(('Charges variables-Calculs auto'!AO$168-CONFIG!$D$7)/31,0)&gt;=ROUND('Charges variables (avancé)'!$K97,0),INDEX($C771:$BJ771,,COLUMN('Charges variables-Calculs auto'!AO$168)-COLUMN('Charges variables-Calculs auto'!$C$168)+1-'Charges variables (avancé)'!$K97),0)*'Charges variables (avancé)'!$AC97</f>
        <v>0</v>
      </c>
      <c r="AP800" s="341">
        <f>IF(ROUND(('Charges variables-Calculs auto'!AP$168-CONFIG!$D$7)/31,0)&gt;=ROUND('Charges variables (avancé)'!$K97,0),INDEX($C771:$BJ771,,COLUMN('Charges variables-Calculs auto'!AP$168)-COLUMN('Charges variables-Calculs auto'!$C$168)+1-'Charges variables (avancé)'!$K97),0)*'Charges variables (avancé)'!$AC97</f>
        <v>0</v>
      </c>
      <c r="AQ800" s="341">
        <f>IF(ROUND(('Charges variables-Calculs auto'!AQ$168-CONFIG!$D$7)/31,0)&gt;=ROUND('Charges variables (avancé)'!$K97,0),INDEX($C771:$BJ771,,COLUMN('Charges variables-Calculs auto'!AQ$168)-COLUMN('Charges variables-Calculs auto'!$C$168)+1-'Charges variables (avancé)'!$K97),0)*'Charges variables (avancé)'!$AC97</f>
        <v>0</v>
      </c>
      <c r="AR800" s="341">
        <f>IF(ROUND(('Charges variables-Calculs auto'!AR$168-CONFIG!$D$7)/31,0)&gt;=ROUND('Charges variables (avancé)'!$K97,0),INDEX($C771:$BJ771,,COLUMN('Charges variables-Calculs auto'!AR$168)-COLUMN('Charges variables-Calculs auto'!$C$168)+1-'Charges variables (avancé)'!$K97),0)*'Charges variables (avancé)'!$AC97</f>
        <v>0</v>
      </c>
      <c r="AS800" s="341">
        <f>IF(ROUND(('Charges variables-Calculs auto'!AS$168-CONFIG!$D$7)/31,0)&gt;=ROUND('Charges variables (avancé)'!$K97,0),INDEX($C771:$BJ771,,COLUMN('Charges variables-Calculs auto'!AS$168)-COLUMN('Charges variables-Calculs auto'!$C$168)+1-'Charges variables (avancé)'!$K97),0)*'Charges variables (avancé)'!$AC97</f>
        <v>0</v>
      </c>
      <c r="AT800" s="341">
        <f>IF(ROUND(('Charges variables-Calculs auto'!AT$168-CONFIG!$D$7)/31,0)&gt;=ROUND('Charges variables (avancé)'!$K97,0),INDEX($C771:$BJ771,,COLUMN('Charges variables-Calculs auto'!AT$168)-COLUMN('Charges variables-Calculs auto'!$C$168)+1-'Charges variables (avancé)'!$K97),0)*'Charges variables (avancé)'!$AC97</f>
        <v>0</v>
      </c>
      <c r="AU800" s="341">
        <f>IF(ROUND(('Charges variables-Calculs auto'!AU$168-CONFIG!$D$7)/31,0)&gt;=ROUND('Charges variables (avancé)'!$K97,0),INDEX($C771:$BJ771,,COLUMN('Charges variables-Calculs auto'!AU$168)-COLUMN('Charges variables-Calculs auto'!$C$168)+1-'Charges variables (avancé)'!$K97),0)*'Charges variables (avancé)'!$AC97</f>
        <v>0</v>
      </c>
      <c r="AV800" s="341">
        <f>IF(ROUND(('Charges variables-Calculs auto'!AV$168-CONFIG!$D$7)/31,0)&gt;=ROUND('Charges variables (avancé)'!$K97,0),INDEX($C771:$BJ771,,COLUMN('Charges variables-Calculs auto'!AV$168)-COLUMN('Charges variables-Calculs auto'!$C$168)+1-'Charges variables (avancé)'!$K97),0)*'Charges variables (avancé)'!$AC97</f>
        <v>0</v>
      </c>
      <c r="AW800" s="341">
        <f>IF(ROUND(('Charges variables-Calculs auto'!AW$168-CONFIG!$D$7)/31,0)&gt;=ROUND('Charges variables (avancé)'!$K97,0),INDEX($C771:$BJ771,,COLUMN('Charges variables-Calculs auto'!AW$168)-COLUMN('Charges variables-Calculs auto'!$C$168)+1-'Charges variables (avancé)'!$K97),0)*'Charges variables (avancé)'!$AC97</f>
        <v>0</v>
      </c>
      <c r="AX800" s="341">
        <f>IF(ROUND(('Charges variables-Calculs auto'!AX$168-CONFIG!$D$7)/31,0)&gt;=ROUND('Charges variables (avancé)'!$K97,0),INDEX($C771:$BJ771,,COLUMN('Charges variables-Calculs auto'!AX$168)-COLUMN('Charges variables-Calculs auto'!$C$168)+1-'Charges variables (avancé)'!$K97),0)*'Charges variables (avancé)'!$AC97</f>
        <v>0</v>
      </c>
      <c r="AY800" s="341">
        <f>IF(ROUND(('Charges variables-Calculs auto'!AY$168-CONFIG!$D$7)/31,0)&gt;=ROUND('Charges variables (avancé)'!$K97,0),INDEX($C771:$BJ771,,COLUMN('Charges variables-Calculs auto'!AY$168)-COLUMN('Charges variables-Calculs auto'!$C$168)+1-'Charges variables (avancé)'!$K97),0)*'Charges variables (avancé)'!$AE97</f>
        <v>0</v>
      </c>
      <c r="AZ800" s="341">
        <f>IF(ROUND(('Charges variables-Calculs auto'!AZ$168-CONFIG!$D$7)/31,0)&gt;=ROUND('Charges variables (avancé)'!$K97,0),INDEX($C771:$BJ771,,COLUMN('Charges variables-Calculs auto'!AZ$168)-COLUMN('Charges variables-Calculs auto'!$C$168)+1-'Charges variables (avancé)'!$K97),0)*'Charges variables (avancé)'!$AE97</f>
        <v>0</v>
      </c>
      <c r="BA800" s="341">
        <f>IF(ROUND(('Charges variables-Calculs auto'!BA$168-CONFIG!$D$7)/31,0)&gt;=ROUND('Charges variables (avancé)'!$K97,0),INDEX($C771:$BJ771,,COLUMN('Charges variables-Calculs auto'!BA$168)-COLUMN('Charges variables-Calculs auto'!$C$168)+1-'Charges variables (avancé)'!$K97),0)*'Charges variables (avancé)'!$AE97</f>
        <v>0</v>
      </c>
      <c r="BB800" s="341">
        <f>IF(ROUND(('Charges variables-Calculs auto'!BB$168-CONFIG!$D$7)/31,0)&gt;=ROUND('Charges variables (avancé)'!$K97,0),INDEX($C771:$BJ771,,COLUMN('Charges variables-Calculs auto'!BB$168)-COLUMN('Charges variables-Calculs auto'!$C$168)+1-'Charges variables (avancé)'!$K97),0)*'Charges variables (avancé)'!$AE97</f>
        <v>0</v>
      </c>
      <c r="BC800" s="341">
        <f>IF(ROUND(('Charges variables-Calculs auto'!BC$168-CONFIG!$D$7)/31,0)&gt;=ROUND('Charges variables (avancé)'!$K97,0),INDEX($C771:$BJ771,,COLUMN('Charges variables-Calculs auto'!BC$168)-COLUMN('Charges variables-Calculs auto'!$C$168)+1-'Charges variables (avancé)'!$K97),0)*'Charges variables (avancé)'!$AE97</f>
        <v>0</v>
      </c>
      <c r="BD800" s="341">
        <f>IF(ROUND(('Charges variables-Calculs auto'!BD$168-CONFIG!$D$7)/31,0)&gt;=ROUND('Charges variables (avancé)'!$K97,0),INDEX($C771:$BJ771,,COLUMN('Charges variables-Calculs auto'!BD$168)-COLUMN('Charges variables-Calculs auto'!$C$168)+1-'Charges variables (avancé)'!$K97),0)*'Charges variables (avancé)'!$AE97</f>
        <v>0</v>
      </c>
      <c r="BE800" s="341">
        <f>IF(ROUND(('Charges variables-Calculs auto'!BE$168-CONFIG!$D$7)/31,0)&gt;=ROUND('Charges variables (avancé)'!$K97,0),INDEX($C771:$BJ771,,COLUMN('Charges variables-Calculs auto'!BE$168)-COLUMN('Charges variables-Calculs auto'!$C$168)+1-'Charges variables (avancé)'!$K97),0)*'Charges variables (avancé)'!$AE97</f>
        <v>0</v>
      </c>
      <c r="BF800" s="341">
        <f>IF(ROUND(('Charges variables-Calculs auto'!BF$168-CONFIG!$D$7)/31,0)&gt;=ROUND('Charges variables (avancé)'!$K97,0),INDEX($C771:$BJ771,,COLUMN('Charges variables-Calculs auto'!BF$168)-COLUMN('Charges variables-Calculs auto'!$C$168)+1-'Charges variables (avancé)'!$K97),0)*'Charges variables (avancé)'!$AE97</f>
        <v>0</v>
      </c>
      <c r="BG800" s="341">
        <f>IF(ROUND(('Charges variables-Calculs auto'!BG$168-CONFIG!$D$7)/31,0)&gt;=ROUND('Charges variables (avancé)'!$K97,0),INDEX($C771:$BJ771,,COLUMN('Charges variables-Calculs auto'!BG$168)-COLUMN('Charges variables-Calculs auto'!$C$168)+1-'Charges variables (avancé)'!$K97),0)*'Charges variables (avancé)'!$AE97</f>
        <v>0</v>
      </c>
      <c r="BH800" s="341">
        <f>IF(ROUND(('Charges variables-Calculs auto'!BH$168-CONFIG!$D$7)/31,0)&gt;=ROUND('Charges variables (avancé)'!$K97,0),INDEX($C771:$BJ771,,COLUMN('Charges variables-Calculs auto'!BH$168)-COLUMN('Charges variables-Calculs auto'!$C$168)+1-'Charges variables (avancé)'!$K97),0)*'Charges variables (avancé)'!$AE97</f>
        <v>0</v>
      </c>
      <c r="BI800" s="341">
        <f>IF(ROUND(('Charges variables-Calculs auto'!BI$168-CONFIG!$D$7)/31,0)&gt;=ROUND('Charges variables (avancé)'!$K97,0),INDEX($C771:$BJ771,,COLUMN('Charges variables-Calculs auto'!BI$168)-COLUMN('Charges variables-Calculs auto'!$C$168)+1-'Charges variables (avancé)'!$K97),0)*'Charges variables (avancé)'!$AE97</f>
        <v>0</v>
      </c>
      <c r="BJ800" s="341">
        <f>IF(ROUND(('Charges variables-Calculs auto'!BJ$168-CONFIG!$D$7)/31,0)&gt;=ROUND('Charges variables (avancé)'!$K97,0),INDEX($C771:$BJ771,,COLUMN('Charges variables-Calculs auto'!BJ$168)-COLUMN('Charges variables-Calculs auto'!$C$168)+1-'Charges variables (avancé)'!$K97),0)*'Charges variables (avancé)'!$AE97</f>
        <v>0</v>
      </c>
    </row>
    <row r="801" spans="2:62" ht="15" customHeight="1">
      <c r="B801" s="366">
        <f>'Charges variables (avancé)'!$C$98</f>
        <v>0</v>
      </c>
      <c r="C801" s="341">
        <f>IF(ROUND(('Charges variables-Calculs auto'!C$168-CONFIG!$D$7)/31,0)&gt;=ROUND('Charges variables (avancé)'!$K98,0),INDEX($C772:$BJ772,,COLUMN('Charges variables-Calculs auto'!C$168)-COLUMN('Charges variables-Calculs auto'!$C$168)+1-'Charges variables (avancé)'!$K98),0)*'Charges variables (avancé)'!$E98</f>
        <v>0</v>
      </c>
      <c r="D801" s="341">
        <f>IF(ROUND(('Charges variables-Calculs auto'!D$168-CONFIG!$D$7)/31,0)&gt;=ROUND('Charges variables (avancé)'!$K98,0),INDEX($C772:$BJ772,,COLUMN('Charges variables-Calculs auto'!D$168)-COLUMN('Charges variables-Calculs auto'!$C$168)+1-'Charges variables (avancé)'!$K98),0)*'Charges variables (avancé)'!$E98</f>
        <v>0</v>
      </c>
      <c r="E801" s="341">
        <f>IF(ROUND(('Charges variables-Calculs auto'!E$168-CONFIG!$D$7)/31,0)&gt;=ROUND('Charges variables (avancé)'!$K98,0),INDEX($C772:$BJ772,,COLUMN('Charges variables-Calculs auto'!E$168)-COLUMN('Charges variables-Calculs auto'!$C$168)+1-'Charges variables (avancé)'!$K98),0)*'Charges variables (avancé)'!$E98</f>
        <v>0</v>
      </c>
      <c r="F801" s="341">
        <f>IF(ROUND(('Charges variables-Calculs auto'!F$168-CONFIG!$D$7)/31,0)&gt;=ROUND('Charges variables (avancé)'!$K98,0),INDEX($C772:$BJ772,,COLUMN('Charges variables-Calculs auto'!F$168)-COLUMN('Charges variables-Calculs auto'!$C$168)+1-'Charges variables (avancé)'!$K98),0)*'Charges variables (avancé)'!$E98</f>
        <v>0</v>
      </c>
      <c r="G801" s="341">
        <f>IF(ROUND(('Charges variables-Calculs auto'!G$168-CONFIG!$D$7)/31,0)&gt;=ROUND('Charges variables (avancé)'!$K98,0),INDEX($C772:$BJ772,,COLUMN('Charges variables-Calculs auto'!G$168)-COLUMN('Charges variables-Calculs auto'!$C$168)+1-'Charges variables (avancé)'!$K98),0)*'Charges variables (avancé)'!$E98</f>
        <v>0</v>
      </c>
      <c r="H801" s="341">
        <f>IF(ROUND(('Charges variables-Calculs auto'!H$168-CONFIG!$D$7)/31,0)&gt;=ROUND('Charges variables (avancé)'!$K98,0),INDEX($C772:$BJ772,,COLUMN('Charges variables-Calculs auto'!H$168)-COLUMN('Charges variables-Calculs auto'!$C$168)+1-'Charges variables (avancé)'!$K98),0)*'Charges variables (avancé)'!$E98</f>
        <v>0</v>
      </c>
      <c r="I801" s="341">
        <f>IF(ROUND(('Charges variables-Calculs auto'!I$168-CONFIG!$D$7)/31,0)&gt;=ROUND('Charges variables (avancé)'!$K98,0),INDEX($C772:$BJ772,,COLUMN('Charges variables-Calculs auto'!I$168)-COLUMN('Charges variables-Calculs auto'!$C$168)+1-'Charges variables (avancé)'!$K98),0)*'Charges variables (avancé)'!$E98</f>
        <v>0</v>
      </c>
      <c r="J801" s="341">
        <f>IF(ROUND(('Charges variables-Calculs auto'!J$168-CONFIG!$D$7)/31,0)&gt;=ROUND('Charges variables (avancé)'!$K98,0),INDEX($C772:$BJ772,,COLUMN('Charges variables-Calculs auto'!J$168)-COLUMN('Charges variables-Calculs auto'!$C$168)+1-'Charges variables (avancé)'!$K98),0)*'Charges variables (avancé)'!$E98</f>
        <v>0</v>
      </c>
      <c r="K801" s="341">
        <f>IF(ROUND(('Charges variables-Calculs auto'!K$168-CONFIG!$D$7)/31,0)&gt;=ROUND('Charges variables (avancé)'!$K98,0),INDEX($C772:$BJ772,,COLUMN('Charges variables-Calculs auto'!K$168)-COLUMN('Charges variables-Calculs auto'!$C$168)+1-'Charges variables (avancé)'!$K98),0)*'Charges variables (avancé)'!$E98</f>
        <v>0</v>
      </c>
      <c r="L801" s="341">
        <f>IF(ROUND(('Charges variables-Calculs auto'!L$168-CONFIG!$D$7)/31,0)&gt;=ROUND('Charges variables (avancé)'!$K98,0),INDEX($C772:$BJ772,,COLUMN('Charges variables-Calculs auto'!L$168)-COLUMN('Charges variables-Calculs auto'!$C$168)+1-'Charges variables (avancé)'!$K98),0)*'Charges variables (avancé)'!$E98</f>
        <v>0</v>
      </c>
      <c r="M801" s="341">
        <f>IF(ROUND(('Charges variables-Calculs auto'!M$168-CONFIG!$D$7)/31,0)&gt;=ROUND('Charges variables (avancé)'!$K98,0),INDEX($C772:$BJ772,,COLUMN('Charges variables-Calculs auto'!M$168)-COLUMN('Charges variables-Calculs auto'!$C$168)+1-'Charges variables (avancé)'!$K98),0)*'Charges variables (avancé)'!$E98</f>
        <v>0</v>
      </c>
      <c r="N801" s="341">
        <f>IF(ROUND(('Charges variables-Calculs auto'!N$168-CONFIG!$D$7)/31,0)&gt;=ROUND('Charges variables (avancé)'!$K98,0),INDEX($C772:$BJ772,,COLUMN('Charges variables-Calculs auto'!N$168)-COLUMN('Charges variables-Calculs auto'!$C$168)+1-'Charges variables (avancé)'!$K98),0)*'Charges variables (avancé)'!$E98</f>
        <v>0</v>
      </c>
      <c r="O801" s="341">
        <f>IF(ROUND(('Charges variables-Calculs auto'!O$168-CONFIG!$D$7)/31,0)&gt;=ROUND('Charges variables (avancé)'!$K98,0),INDEX($C772:$BJ772,,COLUMN('Charges variables-Calculs auto'!O$168)-COLUMN('Charges variables-Calculs auto'!$C$168)+1-'Charges variables (avancé)'!$K98),0)*'Charges variables (avancé)'!$Y98</f>
        <v>0</v>
      </c>
      <c r="P801" s="341">
        <f>IF(ROUND(('Charges variables-Calculs auto'!P$168-CONFIG!$D$7)/31,0)&gt;=ROUND('Charges variables (avancé)'!$K98,0),INDEX($C772:$BJ772,,COLUMN('Charges variables-Calculs auto'!P$168)-COLUMN('Charges variables-Calculs auto'!$C$168)+1-'Charges variables (avancé)'!$K98),0)*'Charges variables (avancé)'!$Y98</f>
        <v>0</v>
      </c>
      <c r="Q801" s="341">
        <f>IF(ROUND(('Charges variables-Calculs auto'!Q$168-CONFIG!$D$7)/31,0)&gt;=ROUND('Charges variables (avancé)'!$K98,0),INDEX($C772:$BJ772,,COLUMN('Charges variables-Calculs auto'!Q$168)-COLUMN('Charges variables-Calculs auto'!$C$168)+1-'Charges variables (avancé)'!$K98),0)*'Charges variables (avancé)'!$Y98</f>
        <v>0</v>
      </c>
      <c r="R801" s="341">
        <f>IF(ROUND(('Charges variables-Calculs auto'!R$168-CONFIG!$D$7)/31,0)&gt;=ROUND('Charges variables (avancé)'!$K98,0),INDEX($C772:$BJ772,,COLUMN('Charges variables-Calculs auto'!R$168)-COLUMN('Charges variables-Calculs auto'!$C$168)+1-'Charges variables (avancé)'!$K98),0)*'Charges variables (avancé)'!$Y98</f>
        <v>0</v>
      </c>
      <c r="S801" s="341">
        <f>IF(ROUND(('Charges variables-Calculs auto'!S$168-CONFIG!$D$7)/31,0)&gt;=ROUND('Charges variables (avancé)'!$K98,0),INDEX($C772:$BJ772,,COLUMN('Charges variables-Calculs auto'!S$168)-COLUMN('Charges variables-Calculs auto'!$C$168)+1-'Charges variables (avancé)'!$K98),0)*'Charges variables (avancé)'!$Y98</f>
        <v>0</v>
      </c>
      <c r="T801" s="341">
        <f>IF(ROUND(('Charges variables-Calculs auto'!T$168-CONFIG!$D$7)/31,0)&gt;=ROUND('Charges variables (avancé)'!$K98,0),INDEX($C772:$BJ772,,COLUMN('Charges variables-Calculs auto'!T$168)-COLUMN('Charges variables-Calculs auto'!$C$168)+1-'Charges variables (avancé)'!$K98),0)*'Charges variables (avancé)'!$Y98</f>
        <v>0</v>
      </c>
      <c r="U801" s="341">
        <f>IF(ROUND(('Charges variables-Calculs auto'!U$168-CONFIG!$D$7)/31,0)&gt;=ROUND('Charges variables (avancé)'!$K98,0),INDEX($C772:$BJ772,,COLUMN('Charges variables-Calculs auto'!U$168)-COLUMN('Charges variables-Calculs auto'!$C$168)+1-'Charges variables (avancé)'!$K98),0)*'Charges variables (avancé)'!$Y98</f>
        <v>0</v>
      </c>
      <c r="V801" s="341">
        <f>IF(ROUND(('Charges variables-Calculs auto'!V$168-CONFIG!$D$7)/31,0)&gt;=ROUND('Charges variables (avancé)'!$K98,0),INDEX($C772:$BJ772,,COLUMN('Charges variables-Calculs auto'!V$168)-COLUMN('Charges variables-Calculs auto'!$C$168)+1-'Charges variables (avancé)'!$K98),0)*'Charges variables (avancé)'!$Y98</f>
        <v>0</v>
      </c>
      <c r="W801" s="341">
        <f>IF(ROUND(('Charges variables-Calculs auto'!W$168-CONFIG!$D$7)/31,0)&gt;=ROUND('Charges variables (avancé)'!$K98,0),INDEX($C772:$BJ772,,COLUMN('Charges variables-Calculs auto'!W$168)-COLUMN('Charges variables-Calculs auto'!$C$168)+1-'Charges variables (avancé)'!$K98),0)*'Charges variables (avancé)'!$Y98</f>
        <v>0</v>
      </c>
      <c r="X801" s="341">
        <f>IF(ROUND(('Charges variables-Calculs auto'!X$168-CONFIG!$D$7)/31,0)&gt;=ROUND('Charges variables (avancé)'!$K98,0),INDEX($C772:$BJ772,,COLUMN('Charges variables-Calculs auto'!X$168)-COLUMN('Charges variables-Calculs auto'!$C$168)+1-'Charges variables (avancé)'!$K98),0)*'Charges variables (avancé)'!$Y98</f>
        <v>0</v>
      </c>
      <c r="Y801" s="341">
        <f>IF(ROUND(('Charges variables-Calculs auto'!Y$168-CONFIG!$D$7)/31,0)&gt;=ROUND('Charges variables (avancé)'!$K98,0),INDEX($C772:$BJ772,,COLUMN('Charges variables-Calculs auto'!Y$168)-COLUMN('Charges variables-Calculs auto'!$C$168)+1-'Charges variables (avancé)'!$K98),0)*'Charges variables (avancé)'!$Y98</f>
        <v>0</v>
      </c>
      <c r="Z801" s="341">
        <f>IF(ROUND(('Charges variables-Calculs auto'!Z$168-CONFIG!$D$7)/31,0)&gt;=ROUND('Charges variables (avancé)'!$K98,0),INDEX($C772:$BJ772,,COLUMN('Charges variables-Calculs auto'!Z$168)-COLUMN('Charges variables-Calculs auto'!$C$168)+1-'Charges variables (avancé)'!$K98),0)*'Charges variables (avancé)'!$Y98</f>
        <v>0</v>
      </c>
      <c r="AA801" s="341">
        <f>IF(ROUND(('Charges variables-Calculs auto'!AA$168-CONFIG!$D$7)/31,0)&gt;=ROUND('Charges variables (avancé)'!$K98,0),INDEX($C772:$BJ772,,COLUMN('Charges variables-Calculs auto'!AA$168)-COLUMN('Charges variables-Calculs auto'!$C$168)+1-'Charges variables (avancé)'!$K98),0)*'Charges variables (avancé)'!$AA98</f>
        <v>0</v>
      </c>
      <c r="AB801" s="341">
        <f>IF(ROUND(('Charges variables-Calculs auto'!AB$168-CONFIG!$D$7)/31,0)&gt;=ROUND('Charges variables (avancé)'!$K98,0),INDEX($C772:$BJ772,,COLUMN('Charges variables-Calculs auto'!AB$168)-COLUMN('Charges variables-Calculs auto'!$C$168)+1-'Charges variables (avancé)'!$K98),0)*'Charges variables (avancé)'!$AA98</f>
        <v>0</v>
      </c>
      <c r="AC801" s="341">
        <f>IF(ROUND(('Charges variables-Calculs auto'!AC$168-CONFIG!$D$7)/31,0)&gt;=ROUND('Charges variables (avancé)'!$K98,0),INDEX($C772:$BJ772,,COLUMN('Charges variables-Calculs auto'!AC$168)-COLUMN('Charges variables-Calculs auto'!$C$168)+1-'Charges variables (avancé)'!$K98),0)*'Charges variables (avancé)'!$AA98</f>
        <v>0</v>
      </c>
      <c r="AD801" s="341">
        <f>IF(ROUND(('Charges variables-Calculs auto'!AD$168-CONFIG!$D$7)/31,0)&gt;=ROUND('Charges variables (avancé)'!$K98,0),INDEX($C772:$BJ772,,COLUMN('Charges variables-Calculs auto'!AD$168)-COLUMN('Charges variables-Calculs auto'!$C$168)+1-'Charges variables (avancé)'!$K98),0)*'Charges variables (avancé)'!$AA98</f>
        <v>0</v>
      </c>
      <c r="AE801" s="341">
        <f>IF(ROUND(('Charges variables-Calculs auto'!AE$168-CONFIG!$D$7)/31,0)&gt;=ROUND('Charges variables (avancé)'!$K98,0),INDEX($C772:$BJ772,,COLUMN('Charges variables-Calculs auto'!AE$168)-COLUMN('Charges variables-Calculs auto'!$C$168)+1-'Charges variables (avancé)'!$K98),0)*'Charges variables (avancé)'!$AA98</f>
        <v>0</v>
      </c>
      <c r="AF801" s="341">
        <f>IF(ROUND(('Charges variables-Calculs auto'!AF$168-CONFIG!$D$7)/31,0)&gt;=ROUND('Charges variables (avancé)'!$K98,0),INDEX($C772:$BJ772,,COLUMN('Charges variables-Calculs auto'!AF$168)-COLUMN('Charges variables-Calculs auto'!$C$168)+1-'Charges variables (avancé)'!$K98),0)*'Charges variables (avancé)'!$AA98</f>
        <v>0</v>
      </c>
      <c r="AG801" s="341">
        <f>IF(ROUND(('Charges variables-Calculs auto'!AG$168-CONFIG!$D$7)/31,0)&gt;=ROUND('Charges variables (avancé)'!$K98,0),INDEX($C772:$BJ772,,COLUMN('Charges variables-Calculs auto'!AG$168)-COLUMN('Charges variables-Calculs auto'!$C$168)+1-'Charges variables (avancé)'!$K98),0)*'Charges variables (avancé)'!$AA98</f>
        <v>0</v>
      </c>
      <c r="AH801" s="341">
        <f>IF(ROUND(('Charges variables-Calculs auto'!AH$168-CONFIG!$D$7)/31,0)&gt;=ROUND('Charges variables (avancé)'!$K98,0),INDEX($C772:$BJ772,,COLUMN('Charges variables-Calculs auto'!AH$168)-COLUMN('Charges variables-Calculs auto'!$C$168)+1-'Charges variables (avancé)'!$K98),0)*'Charges variables (avancé)'!$AA98</f>
        <v>0</v>
      </c>
      <c r="AI801" s="341">
        <f>IF(ROUND(('Charges variables-Calculs auto'!AI$168-CONFIG!$D$7)/31,0)&gt;=ROUND('Charges variables (avancé)'!$K98,0),INDEX($C772:$BJ772,,COLUMN('Charges variables-Calculs auto'!AI$168)-COLUMN('Charges variables-Calculs auto'!$C$168)+1-'Charges variables (avancé)'!$K98),0)*'Charges variables (avancé)'!$AA98</f>
        <v>0</v>
      </c>
      <c r="AJ801" s="341">
        <f>IF(ROUND(('Charges variables-Calculs auto'!AJ$168-CONFIG!$D$7)/31,0)&gt;=ROUND('Charges variables (avancé)'!$K98,0),INDEX($C772:$BJ772,,COLUMN('Charges variables-Calculs auto'!AJ$168)-COLUMN('Charges variables-Calculs auto'!$C$168)+1-'Charges variables (avancé)'!$K98),0)*'Charges variables (avancé)'!$AA98</f>
        <v>0</v>
      </c>
      <c r="AK801" s="341">
        <f>IF(ROUND(('Charges variables-Calculs auto'!AK$168-CONFIG!$D$7)/31,0)&gt;=ROUND('Charges variables (avancé)'!$K98,0),INDEX($C772:$BJ772,,COLUMN('Charges variables-Calculs auto'!AK$168)-COLUMN('Charges variables-Calculs auto'!$C$168)+1-'Charges variables (avancé)'!$K98),0)*'Charges variables (avancé)'!$AA98</f>
        <v>0</v>
      </c>
      <c r="AL801" s="341">
        <f>IF(ROUND(('Charges variables-Calculs auto'!AL$168-CONFIG!$D$7)/31,0)&gt;=ROUND('Charges variables (avancé)'!$K98,0),INDEX($C772:$BJ772,,COLUMN('Charges variables-Calculs auto'!AL$168)-COLUMN('Charges variables-Calculs auto'!$C$168)+1-'Charges variables (avancé)'!$K98),0)*'Charges variables (avancé)'!$AA98</f>
        <v>0</v>
      </c>
      <c r="AM801" s="341">
        <f>IF(ROUND(('Charges variables-Calculs auto'!AM$168-CONFIG!$D$7)/31,0)&gt;=ROUND('Charges variables (avancé)'!$K98,0),INDEX($C772:$BJ772,,COLUMN('Charges variables-Calculs auto'!AM$168)-COLUMN('Charges variables-Calculs auto'!$C$168)+1-'Charges variables (avancé)'!$K98),0)*'Charges variables (avancé)'!$AC98</f>
        <v>0</v>
      </c>
      <c r="AN801" s="341">
        <f>IF(ROUND(('Charges variables-Calculs auto'!AN$168-CONFIG!$D$7)/31,0)&gt;=ROUND('Charges variables (avancé)'!$K98,0),INDEX($C772:$BJ772,,COLUMN('Charges variables-Calculs auto'!AN$168)-COLUMN('Charges variables-Calculs auto'!$C$168)+1-'Charges variables (avancé)'!$K98),0)*'Charges variables (avancé)'!$AC98</f>
        <v>0</v>
      </c>
      <c r="AO801" s="341">
        <f>IF(ROUND(('Charges variables-Calculs auto'!AO$168-CONFIG!$D$7)/31,0)&gt;=ROUND('Charges variables (avancé)'!$K98,0),INDEX($C772:$BJ772,,COLUMN('Charges variables-Calculs auto'!AO$168)-COLUMN('Charges variables-Calculs auto'!$C$168)+1-'Charges variables (avancé)'!$K98),0)*'Charges variables (avancé)'!$AC98</f>
        <v>0</v>
      </c>
      <c r="AP801" s="341">
        <f>IF(ROUND(('Charges variables-Calculs auto'!AP$168-CONFIG!$D$7)/31,0)&gt;=ROUND('Charges variables (avancé)'!$K98,0),INDEX($C772:$BJ772,,COLUMN('Charges variables-Calculs auto'!AP$168)-COLUMN('Charges variables-Calculs auto'!$C$168)+1-'Charges variables (avancé)'!$K98),0)*'Charges variables (avancé)'!$AC98</f>
        <v>0</v>
      </c>
      <c r="AQ801" s="341">
        <f>IF(ROUND(('Charges variables-Calculs auto'!AQ$168-CONFIG!$D$7)/31,0)&gt;=ROUND('Charges variables (avancé)'!$K98,0),INDEX($C772:$BJ772,,COLUMN('Charges variables-Calculs auto'!AQ$168)-COLUMN('Charges variables-Calculs auto'!$C$168)+1-'Charges variables (avancé)'!$K98),0)*'Charges variables (avancé)'!$AC98</f>
        <v>0</v>
      </c>
      <c r="AR801" s="341">
        <f>IF(ROUND(('Charges variables-Calculs auto'!AR$168-CONFIG!$D$7)/31,0)&gt;=ROUND('Charges variables (avancé)'!$K98,0),INDEX($C772:$BJ772,,COLUMN('Charges variables-Calculs auto'!AR$168)-COLUMN('Charges variables-Calculs auto'!$C$168)+1-'Charges variables (avancé)'!$K98),0)*'Charges variables (avancé)'!$AC98</f>
        <v>0</v>
      </c>
      <c r="AS801" s="341">
        <f>IF(ROUND(('Charges variables-Calculs auto'!AS$168-CONFIG!$D$7)/31,0)&gt;=ROUND('Charges variables (avancé)'!$K98,0),INDEX($C772:$BJ772,,COLUMN('Charges variables-Calculs auto'!AS$168)-COLUMN('Charges variables-Calculs auto'!$C$168)+1-'Charges variables (avancé)'!$K98),0)*'Charges variables (avancé)'!$AC98</f>
        <v>0</v>
      </c>
      <c r="AT801" s="341">
        <f>IF(ROUND(('Charges variables-Calculs auto'!AT$168-CONFIG!$D$7)/31,0)&gt;=ROUND('Charges variables (avancé)'!$K98,0),INDEX($C772:$BJ772,,COLUMN('Charges variables-Calculs auto'!AT$168)-COLUMN('Charges variables-Calculs auto'!$C$168)+1-'Charges variables (avancé)'!$K98),0)*'Charges variables (avancé)'!$AC98</f>
        <v>0</v>
      </c>
      <c r="AU801" s="341">
        <f>IF(ROUND(('Charges variables-Calculs auto'!AU$168-CONFIG!$D$7)/31,0)&gt;=ROUND('Charges variables (avancé)'!$K98,0),INDEX($C772:$BJ772,,COLUMN('Charges variables-Calculs auto'!AU$168)-COLUMN('Charges variables-Calculs auto'!$C$168)+1-'Charges variables (avancé)'!$K98),0)*'Charges variables (avancé)'!$AC98</f>
        <v>0</v>
      </c>
      <c r="AV801" s="341">
        <f>IF(ROUND(('Charges variables-Calculs auto'!AV$168-CONFIG!$D$7)/31,0)&gt;=ROUND('Charges variables (avancé)'!$K98,0),INDEX($C772:$BJ772,,COLUMN('Charges variables-Calculs auto'!AV$168)-COLUMN('Charges variables-Calculs auto'!$C$168)+1-'Charges variables (avancé)'!$K98),0)*'Charges variables (avancé)'!$AC98</f>
        <v>0</v>
      </c>
      <c r="AW801" s="341">
        <f>IF(ROUND(('Charges variables-Calculs auto'!AW$168-CONFIG!$D$7)/31,0)&gt;=ROUND('Charges variables (avancé)'!$K98,0),INDEX($C772:$BJ772,,COLUMN('Charges variables-Calculs auto'!AW$168)-COLUMN('Charges variables-Calculs auto'!$C$168)+1-'Charges variables (avancé)'!$K98),0)*'Charges variables (avancé)'!$AC98</f>
        <v>0</v>
      </c>
      <c r="AX801" s="341">
        <f>IF(ROUND(('Charges variables-Calculs auto'!AX$168-CONFIG!$D$7)/31,0)&gt;=ROUND('Charges variables (avancé)'!$K98,0),INDEX($C772:$BJ772,,COLUMN('Charges variables-Calculs auto'!AX$168)-COLUMN('Charges variables-Calculs auto'!$C$168)+1-'Charges variables (avancé)'!$K98),0)*'Charges variables (avancé)'!$AC98</f>
        <v>0</v>
      </c>
      <c r="AY801" s="341">
        <f>IF(ROUND(('Charges variables-Calculs auto'!AY$168-CONFIG!$D$7)/31,0)&gt;=ROUND('Charges variables (avancé)'!$K98,0),INDEX($C772:$BJ772,,COLUMN('Charges variables-Calculs auto'!AY$168)-COLUMN('Charges variables-Calculs auto'!$C$168)+1-'Charges variables (avancé)'!$K98),0)*'Charges variables (avancé)'!$AE98</f>
        <v>0</v>
      </c>
      <c r="AZ801" s="341">
        <f>IF(ROUND(('Charges variables-Calculs auto'!AZ$168-CONFIG!$D$7)/31,0)&gt;=ROUND('Charges variables (avancé)'!$K98,0),INDEX($C772:$BJ772,,COLUMN('Charges variables-Calculs auto'!AZ$168)-COLUMN('Charges variables-Calculs auto'!$C$168)+1-'Charges variables (avancé)'!$K98),0)*'Charges variables (avancé)'!$AE98</f>
        <v>0</v>
      </c>
      <c r="BA801" s="341">
        <f>IF(ROUND(('Charges variables-Calculs auto'!BA$168-CONFIG!$D$7)/31,0)&gt;=ROUND('Charges variables (avancé)'!$K98,0),INDEX($C772:$BJ772,,COLUMN('Charges variables-Calculs auto'!BA$168)-COLUMN('Charges variables-Calculs auto'!$C$168)+1-'Charges variables (avancé)'!$K98),0)*'Charges variables (avancé)'!$AE98</f>
        <v>0</v>
      </c>
      <c r="BB801" s="341">
        <f>IF(ROUND(('Charges variables-Calculs auto'!BB$168-CONFIG!$D$7)/31,0)&gt;=ROUND('Charges variables (avancé)'!$K98,0),INDEX($C772:$BJ772,,COLUMN('Charges variables-Calculs auto'!BB$168)-COLUMN('Charges variables-Calculs auto'!$C$168)+1-'Charges variables (avancé)'!$K98),0)*'Charges variables (avancé)'!$AE98</f>
        <v>0</v>
      </c>
      <c r="BC801" s="341">
        <f>IF(ROUND(('Charges variables-Calculs auto'!BC$168-CONFIG!$D$7)/31,0)&gt;=ROUND('Charges variables (avancé)'!$K98,0),INDEX($C772:$BJ772,,COLUMN('Charges variables-Calculs auto'!BC$168)-COLUMN('Charges variables-Calculs auto'!$C$168)+1-'Charges variables (avancé)'!$K98),0)*'Charges variables (avancé)'!$AE98</f>
        <v>0</v>
      </c>
      <c r="BD801" s="341">
        <f>IF(ROUND(('Charges variables-Calculs auto'!BD$168-CONFIG!$D$7)/31,0)&gt;=ROUND('Charges variables (avancé)'!$K98,0),INDEX($C772:$BJ772,,COLUMN('Charges variables-Calculs auto'!BD$168)-COLUMN('Charges variables-Calculs auto'!$C$168)+1-'Charges variables (avancé)'!$K98),0)*'Charges variables (avancé)'!$AE98</f>
        <v>0</v>
      </c>
      <c r="BE801" s="341">
        <f>IF(ROUND(('Charges variables-Calculs auto'!BE$168-CONFIG!$D$7)/31,0)&gt;=ROUND('Charges variables (avancé)'!$K98,0),INDEX($C772:$BJ772,,COLUMN('Charges variables-Calculs auto'!BE$168)-COLUMN('Charges variables-Calculs auto'!$C$168)+1-'Charges variables (avancé)'!$K98),0)*'Charges variables (avancé)'!$AE98</f>
        <v>0</v>
      </c>
      <c r="BF801" s="341">
        <f>IF(ROUND(('Charges variables-Calculs auto'!BF$168-CONFIG!$D$7)/31,0)&gt;=ROUND('Charges variables (avancé)'!$K98,0),INDEX($C772:$BJ772,,COLUMN('Charges variables-Calculs auto'!BF$168)-COLUMN('Charges variables-Calculs auto'!$C$168)+1-'Charges variables (avancé)'!$K98),0)*'Charges variables (avancé)'!$AE98</f>
        <v>0</v>
      </c>
      <c r="BG801" s="341">
        <f>IF(ROUND(('Charges variables-Calculs auto'!BG$168-CONFIG!$D$7)/31,0)&gt;=ROUND('Charges variables (avancé)'!$K98,0),INDEX($C772:$BJ772,,COLUMN('Charges variables-Calculs auto'!BG$168)-COLUMN('Charges variables-Calculs auto'!$C$168)+1-'Charges variables (avancé)'!$K98),0)*'Charges variables (avancé)'!$AE98</f>
        <v>0</v>
      </c>
      <c r="BH801" s="341">
        <f>IF(ROUND(('Charges variables-Calculs auto'!BH$168-CONFIG!$D$7)/31,0)&gt;=ROUND('Charges variables (avancé)'!$K98,0),INDEX($C772:$BJ772,,COLUMN('Charges variables-Calculs auto'!BH$168)-COLUMN('Charges variables-Calculs auto'!$C$168)+1-'Charges variables (avancé)'!$K98),0)*'Charges variables (avancé)'!$AE98</f>
        <v>0</v>
      </c>
      <c r="BI801" s="341">
        <f>IF(ROUND(('Charges variables-Calculs auto'!BI$168-CONFIG!$D$7)/31,0)&gt;=ROUND('Charges variables (avancé)'!$K98,0),INDEX($C772:$BJ772,,COLUMN('Charges variables-Calculs auto'!BI$168)-COLUMN('Charges variables-Calculs auto'!$C$168)+1-'Charges variables (avancé)'!$K98),0)*'Charges variables (avancé)'!$AE98</f>
        <v>0</v>
      </c>
      <c r="BJ801" s="341">
        <f>IF(ROUND(('Charges variables-Calculs auto'!BJ$168-CONFIG!$D$7)/31,0)&gt;=ROUND('Charges variables (avancé)'!$K98,0),INDEX($C772:$BJ772,,COLUMN('Charges variables-Calculs auto'!BJ$168)-COLUMN('Charges variables-Calculs auto'!$C$168)+1-'Charges variables (avancé)'!$K98),0)*'Charges variables (avancé)'!$AE98</f>
        <v>0</v>
      </c>
    </row>
    <row r="802" spans="2:62" ht="15" customHeight="1">
      <c r="B802" s="366">
        <f>'Charges variables (avancé)'!$C$99</f>
        <v>0</v>
      </c>
      <c r="C802" s="341">
        <f>IF(ROUND(('Charges variables-Calculs auto'!C$168-CONFIG!$D$7)/31,0)&gt;=ROUND('Charges variables (avancé)'!$K99,0),INDEX($C773:$BJ773,,COLUMN('Charges variables-Calculs auto'!C$168)-COLUMN('Charges variables-Calculs auto'!$C$168)+1-'Charges variables (avancé)'!$K99),0)*'Charges variables (avancé)'!$E99</f>
        <v>0</v>
      </c>
      <c r="D802" s="341">
        <f>IF(ROUND(('Charges variables-Calculs auto'!D$168-CONFIG!$D$7)/31,0)&gt;=ROUND('Charges variables (avancé)'!$K99,0),INDEX($C773:$BJ773,,COLUMN('Charges variables-Calculs auto'!D$168)-COLUMN('Charges variables-Calculs auto'!$C$168)+1-'Charges variables (avancé)'!$K99),0)*'Charges variables (avancé)'!$E99</f>
        <v>0</v>
      </c>
      <c r="E802" s="341">
        <f>IF(ROUND(('Charges variables-Calculs auto'!E$168-CONFIG!$D$7)/31,0)&gt;=ROUND('Charges variables (avancé)'!$K99,0),INDEX($C773:$BJ773,,COLUMN('Charges variables-Calculs auto'!E$168)-COLUMN('Charges variables-Calculs auto'!$C$168)+1-'Charges variables (avancé)'!$K99),0)*'Charges variables (avancé)'!$E99</f>
        <v>0</v>
      </c>
      <c r="F802" s="341">
        <f>IF(ROUND(('Charges variables-Calculs auto'!F$168-CONFIG!$D$7)/31,0)&gt;=ROUND('Charges variables (avancé)'!$K99,0),INDEX($C773:$BJ773,,COLUMN('Charges variables-Calculs auto'!F$168)-COLUMN('Charges variables-Calculs auto'!$C$168)+1-'Charges variables (avancé)'!$K99),0)*'Charges variables (avancé)'!$E99</f>
        <v>0</v>
      </c>
      <c r="G802" s="341">
        <f>IF(ROUND(('Charges variables-Calculs auto'!G$168-CONFIG!$D$7)/31,0)&gt;=ROUND('Charges variables (avancé)'!$K99,0),INDEX($C773:$BJ773,,COLUMN('Charges variables-Calculs auto'!G$168)-COLUMN('Charges variables-Calculs auto'!$C$168)+1-'Charges variables (avancé)'!$K99),0)*'Charges variables (avancé)'!$E99</f>
        <v>0</v>
      </c>
      <c r="H802" s="341">
        <f>IF(ROUND(('Charges variables-Calculs auto'!H$168-CONFIG!$D$7)/31,0)&gt;=ROUND('Charges variables (avancé)'!$K99,0),INDEX($C773:$BJ773,,COLUMN('Charges variables-Calculs auto'!H$168)-COLUMN('Charges variables-Calculs auto'!$C$168)+1-'Charges variables (avancé)'!$K99),0)*'Charges variables (avancé)'!$E99</f>
        <v>0</v>
      </c>
      <c r="I802" s="341">
        <f>IF(ROUND(('Charges variables-Calculs auto'!I$168-CONFIG!$D$7)/31,0)&gt;=ROUND('Charges variables (avancé)'!$K99,0),INDEX($C773:$BJ773,,COLUMN('Charges variables-Calculs auto'!I$168)-COLUMN('Charges variables-Calculs auto'!$C$168)+1-'Charges variables (avancé)'!$K99),0)*'Charges variables (avancé)'!$E99</f>
        <v>0</v>
      </c>
      <c r="J802" s="341">
        <f>IF(ROUND(('Charges variables-Calculs auto'!J$168-CONFIG!$D$7)/31,0)&gt;=ROUND('Charges variables (avancé)'!$K99,0),INDEX($C773:$BJ773,,COLUMN('Charges variables-Calculs auto'!J$168)-COLUMN('Charges variables-Calculs auto'!$C$168)+1-'Charges variables (avancé)'!$K99),0)*'Charges variables (avancé)'!$E99</f>
        <v>0</v>
      </c>
      <c r="K802" s="341">
        <f>IF(ROUND(('Charges variables-Calculs auto'!K$168-CONFIG!$D$7)/31,0)&gt;=ROUND('Charges variables (avancé)'!$K99,0),INDEX($C773:$BJ773,,COLUMN('Charges variables-Calculs auto'!K$168)-COLUMN('Charges variables-Calculs auto'!$C$168)+1-'Charges variables (avancé)'!$K99),0)*'Charges variables (avancé)'!$E99</f>
        <v>0</v>
      </c>
      <c r="L802" s="341">
        <f>IF(ROUND(('Charges variables-Calculs auto'!L$168-CONFIG!$D$7)/31,0)&gt;=ROUND('Charges variables (avancé)'!$K99,0),INDEX($C773:$BJ773,,COLUMN('Charges variables-Calculs auto'!L$168)-COLUMN('Charges variables-Calculs auto'!$C$168)+1-'Charges variables (avancé)'!$K99),0)*'Charges variables (avancé)'!$E99</f>
        <v>0</v>
      </c>
      <c r="M802" s="341">
        <f>IF(ROUND(('Charges variables-Calculs auto'!M$168-CONFIG!$D$7)/31,0)&gt;=ROUND('Charges variables (avancé)'!$K99,0),INDEX($C773:$BJ773,,COLUMN('Charges variables-Calculs auto'!M$168)-COLUMN('Charges variables-Calculs auto'!$C$168)+1-'Charges variables (avancé)'!$K99),0)*'Charges variables (avancé)'!$E99</f>
        <v>0</v>
      </c>
      <c r="N802" s="341">
        <f>IF(ROUND(('Charges variables-Calculs auto'!N$168-CONFIG!$D$7)/31,0)&gt;=ROUND('Charges variables (avancé)'!$K99,0),INDEX($C773:$BJ773,,COLUMN('Charges variables-Calculs auto'!N$168)-COLUMN('Charges variables-Calculs auto'!$C$168)+1-'Charges variables (avancé)'!$K99),0)*'Charges variables (avancé)'!$E99</f>
        <v>0</v>
      </c>
      <c r="O802" s="341">
        <f>IF(ROUND(('Charges variables-Calculs auto'!O$168-CONFIG!$D$7)/31,0)&gt;=ROUND('Charges variables (avancé)'!$K99,0),INDEX($C773:$BJ773,,COLUMN('Charges variables-Calculs auto'!O$168)-COLUMN('Charges variables-Calculs auto'!$C$168)+1-'Charges variables (avancé)'!$K99),0)*'Charges variables (avancé)'!$Y99</f>
        <v>0</v>
      </c>
      <c r="P802" s="341">
        <f>IF(ROUND(('Charges variables-Calculs auto'!P$168-CONFIG!$D$7)/31,0)&gt;=ROUND('Charges variables (avancé)'!$K99,0),INDEX($C773:$BJ773,,COLUMN('Charges variables-Calculs auto'!P$168)-COLUMN('Charges variables-Calculs auto'!$C$168)+1-'Charges variables (avancé)'!$K99),0)*'Charges variables (avancé)'!$Y99</f>
        <v>0</v>
      </c>
      <c r="Q802" s="341">
        <f>IF(ROUND(('Charges variables-Calculs auto'!Q$168-CONFIG!$D$7)/31,0)&gt;=ROUND('Charges variables (avancé)'!$K99,0),INDEX($C773:$BJ773,,COLUMN('Charges variables-Calculs auto'!Q$168)-COLUMN('Charges variables-Calculs auto'!$C$168)+1-'Charges variables (avancé)'!$K99),0)*'Charges variables (avancé)'!$Y99</f>
        <v>0</v>
      </c>
      <c r="R802" s="341">
        <f>IF(ROUND(('Charges variables-Calculs auto'!R$168-CONFIG!$D$7)/31,0)&gt;=ROUND('Charges variables (avancé)'!$K99,0),INDEX($C773:$BJ773,,COLUMN('Charges variables-Calculs auto'!R$168)-COLUMN('Charges variables-Calculs auto'!$C$168)+1-'Charges variables (avancé)'!$K99),0)*'Charges variables (avancé)'!$Y99</f>
        <v>0</v>
      </c>
      <c r="S802" s="341">
        <f>IF(ROUND(('Charges variables-Calculs auto'!S$168-CONFIG!$D$7)/31,0)&gt;=ROUND('Charges variables (avancé)'!$K99,0),INDEX($C773:$BJ773,,COLUMN('Charges variables-Calculs auto'!S$168)-COLUMN('Charges variables-Calculs auto'!$C$168)+1-'Charges variables (avancé)'!$K99),0)*'Charges variables (avancé)'!$Y99</f>
        <v>0</v>
      </c>
      <c r="T802" s="341">
        <f>IF(ROUND(('Charges variables-Calculs auto'!T$168-CONFIG!$D$7)/31,0)&gt;=ROUND('Charges variables (avancé)'!$K99,0),INDEX($C773:$BJ773,,COLUMN('Charges variables-Calculs auto'!T$168)-COLUMN('Charges variables-Calculs auto'!$C$168)+1-'Charges variables (avancé)'!$K99),0)*'Charges variables (avancé)'!$Y99</f>
        <v>0</v>
      </c>
      <c r="U802" s="341">
        <f>IF(ROUND(('Charges variables-Calculs auto'!U$168-CONFIG!$D$7)/31,0)&gt;=ROUND('Charges variables (avancé)'!$K99,0),INDEX($C773:$BJ773,,COLUMN('Charges variables-Calculs auto'!U$168)-COLUMN('Charges variables-Calculs auto'!$C$168)+1-'Charges variables (avancé)'!$K99),0)*'Charges variables (avancé)'!$Y99</f>
        <v>0</v>
      </c>
      <c r="V802" s="341">
        <f>IF(ROUND(('Charges variables-Calculs auto'!V$168-CONFIG!$D$7)/31,0)&gt;=ROUND('Charges variables (avancé)'!$K99,0),INDEX($C773:$BJ773,,COLUMN('Charges variables-Calculs auto'!V$168)-COLUMN('Charges variables-Calculs auto'!$C$168)+1-'Charges variables (avancé)'!$K99),0)*'Charges variables (avancé)'!$Y99</f>
        <v>0</v>
      </c>
      <c r="W802" s="341">
        <f>IF(ROUND(('Charges variables-Calculs auto'!W$168-CONFIG!$D$7)/31,0)&gt;=ROUND('Charges variables (avancé)'!$K99,0),INDEX($C773:$BJ773,,COLUMN('Charges variables-Calculs auto'!W$168)-COLUMN('Charges variables-Calculs auto'!$C$168)+1-'Charges variables (avancé)'!$K99),0)*'Charges variables (avancé)'!$Y99</f>
        <v>0</v>
      </c>
      <c r="X802" s="341">
        <f>IF(ROUND(('Charges variables-Calculs auto'!X$168-CONFIG!$D$7)/31,0)&gt;=ROUND('Charges variables (avancé)'!$K99,0),INDEX($C773:$BJ773,,COLUMN('Charges variables-Calculs auto'!X$168)-COLUMN('Charges variables-Calculs auto'!$C$168)+1-'Charges variables (avancé)'!$K99),0)*'Charges variables (avancé)'!$Y99</f>
        <v>0</v>
      </c>
      <c r="Y802" s="341">
        <f>IF(ROUND(('Charges variables-Calculs auto'!Y$168-CONFIG!$D$7)/31,0)&gt;=ROUND('Charges variables (avancé)'!$K99,0),INDEX($C773:$BJ773,,COLUMN('Charges variables-Calculs auto'!Y$168)-COLUMN('Charges variables-Calculs auto'!$C$168)+1-'Charges variables (avancé)'!$K99),0)*'Charges variables (avancé)'!$Y99</f>
        <v>0</v>
      </c>
      <c r="Z802" s="341">
        <f>IF(ROUND(('Charges variables-Calculs auto'!Z$168-CONFIG!$D$7)/31,0)&gt;=ROUND('Charges variables (avancé)'!$K99,0),INDEX($C773:$BJ773,,COLUMN('Charges variables-Calculs auto'!Z$168)-COLUMN('Charges variables-Calculs auto'!$C$168)+1-'Charges variables (avancé)'!$K99),0)*'Charges variables (avancé)'!$Y99</f>
        <v>0</v>
      </c>
      <c r="AA802" s="341">
        <f>IF(ROUND(('Charges variables-Calculs auto'!AA$168-CONFIG!$D$7)/31,0)&gt;=ROUND('Charges variables (avancé)'!$K99,0),INDEX($C773:$BJ773,,COLUMN('Charges variables-Calculs auto'!AA$168)-COLUMN('Charges variables-Calculs auto'!$C$168)+1-'Charges variables (avancé)'!$K99),0)*'Charges variables (avancé)'!$AA99</f>
        <v>0</v>
      </c>
      <c r="AB802" s="341">
        <f>IF(ROUND(('Charges variables-Calculs auto'!AB$168-CONFIG!$D$7)/31,0)&gt;=ROUND('Charges variables (avancé)'!$K99,0),INDEX($C773:$BJ773,,COLUMN('Charges variables-Calculs auto'!AB$168)-COLUMN('Charges variables-Calculs auto'!$C$168)+1-'Charges variables (avancé)'!$K99),0)*'Charges variables (avancé)'!$AA99</f>
        <v>0</v>
      </c>
      <c r="AC802" s="341">
        <f>IF(ROUND(('Charges variables-Calculs auto'!AC$168-CONFIG!$D$7)/31,0)&gt;=ROUND('Charges variables (avancé)'!$K99,0),INDEX($C773:$BJ773,,COLUMN('Charges variables-Calculs auto'!AC$168)-COLUMN('Charges variables-Calculs auto'!$C$168)+1-'Charges variables (avancé)'!$K99),0)*'Charges variables (avancé)'!$AA99</f>
        <v>0</v>
      </c>
      <c r="AD802" s="341">
        <f>IF(ROUND(('Charges variables-Calculs auto'!AD$168-CONFIG!$D$7)/31,0)&gt;=ROUND('Charges variables (avancé)'!$K99,0),INDEX($C773:$BJ773,,COLUMN('Charges variables-Calculs auto'!AD$168)-COLUMN('Charges variables-Calculs auto'!$C$168)+1-'Charges variables (avancé)'!$K99),0)*'Charges variables (avancé)'!$AA99</f>
        <v>0</v>
      </c>
      <c r="AE802" s="341">
        <f>IF(ROUND(('Charges variables-Calculs auto'!AE$168-CONFIG!$D$7)/31,0)&gt;=ROUND('Charges variables (avancé)'!$K99,0),INDEX($C773:$BJ773,,COLUMN('Charges variables-Calculs auto'!AE$168)-COLUMN('Charges variables-Calculs auto'!$C$168)+1-'Charges variables (avancé)'!$K99),0)*'Charges variables (avancé)'!$AA99</f>
        <v>0</v>
      </c>
      <c r="AF802" s="341">
        <f>IF(ROUND(('Charges variables-Calculs auto'!AF$168-CONFIG!$D$7)/31,0)&gt;=ROUND('Charges variables (avancé)'!$K99,0),INDEX($C773:$BJ773,,COLUMN('Charges variables-Calculs auto'!AF$168)-COLUMN('Charges variables-Calculs auto'!$C$168)+1-'Charges variables (avancé)'!$K99),0)*'Charges variables (avancé)'!$AA99</f>
        <v>0</v>
      </c>
      <c r="AG802" s="341">
        <f>IF(ROUND(('Charges variables-Calculs auto'!AG$168-CONFIG!$D$7)/31,0)&gt;=ROUND('Charges variables (avancé)'!$K99,0),INDEX($C773:$BJ773,,COLUMN('Charges variables-Calculs auto'!AG$168)-COLUMN('Charges variables-Calculs auto'!$C$168)+1-'Charges variables (avancé)'!$K99),0)*'Charges variables (avancé)'!$AA99</f>
        <v>0</v>
      </c>
      <c r="AH802" s="341">
        <f>IF(ROUND(('Charges variables-Calculs auto'!AH$168-CONFIG!$D$7)/31,0)&gt;=ROUND('Charges variables (avancé)'!$K99,0),INDEX($C773:$BJ773,,COLUMN('Charges variables-Calculs auto'!AH$168)-COLUMN('Charges variables-Calculs auto'!$C$168)+1-'Charges variables (avancé)'!$K99),0)*'Charges variables (avancé)'!$AA99</f>
        <v>0</v>
      </c>
      <c r="AI802" s="341">
        <f>IF(ROUND(('Charges variables-Calculs auto'!AI$168-CONFIG!$D$7)/31,0)&gt;=ROUND('Charges variables (avancé)'!$K99,0),INDEX($C773:$BJ773,,COLUMN('Charges variables-Calculs auto'!AI$168)-COLUMN('Charges variables-Calculs auto'!$C$168)+1-'Charges variables (avancé)'!$K99),0)*'Charges variables (avancé)'!$AA99</f>
        <v>0</v>
      </c>
      <c r="AJ802" s="341">
        <f>IF(ROUND(('Charges variables-Calculs auto'!AJ$168-CONFIG!$D$7)/31,0)&gt;=ROUND('Charges variables (avancé)'!$K99,0),INDEX($C773:$BJ773,,COLUMN('Charges variables-Calculs auto'!AJ$168)-COLUMN('Charges variables-Calculs auto'!$C$168)+1-'Charges variables (avancé)'!$K99),0)*'Charges variables (avancé)'!$AA99</f>
        <v>0</v>
      </c>
      <c r="AK802" s="341">
        <f>IF(ROUND(('Charges variables-Calculs auto'!AK$168-CONFIG!$D$7)/31,0)&gt;=ROUND('Charges variables (avancé)'!$K99,0),INDEX($C773:$BJ773,,COLUMN('Charges variables-Calculs auto'!AK$168)-COLUMN('Charges variables-Calculs auto'!$C$168)+1-'Charges variables (avancé)'!$K99),0)*'Charges variables (avancé)'!$AA99</f>
        <v>0</v>
      </c>
      <c r="AL802" s="341">
        <f>IF(ROUND(('Charges variables-Calculs auto'!AL$168-CONFIG!$D$7)/31,0)&gt;=ROUND('Charges variables (avancé)'!$K99,0),INDEX($C773:$BJ773,,COLUMN('Charges variables-Calculs auto'!AL$168)-COLUMN('Charges variables-Calculs auto'!$C$168)+1-'Charges variables (avancé)'!$K99),0)*'Charges variables (avancé)'!$AA99</f>
        <v>0</v>
      </c>
      <c r="AM802" s="341">
        <f>IF(ROUND(('Charges variables-Calculs auto'!AM$168-CONFIG!$D$7)/31,0)&gt;=ROUND('Charges variables (avancé)'!$K99,0),INDEX($C773:$BJ773,,COLUMN('Charges variables-Calculs auto'!AM$168)-COLUMN('Charges variables-Calculs auto'!$C$168)+1-'Charges variables (avancé)'!$K99),0)*'Charges variables (avancé)'!$AC99</f>
        <v>0</v>
      </c>
      <c r="AN802" s="341">
        <f>IF(ROUND(('Charges variables-Calculs auto'!AN$168-CONFIG!$D$7)/31,0)&gt;=ROUND('Charges variables (avancé)'!$K99,0),INDEX($C773:$BJ773,,COLUMN('Charges variables-Calculs auto'!AN$168)-COLUMN('Charges variables-Calculs auto'!$C$168)+1-'Charges variables (avancé)'!$K99),0)*'Charges variables (avancé)'!$AC99</f>
        <v>0</v>
      </c>
      <c r="AO802" s="341">
        <f>IF(ROUND(('Charges variables-Calculs auto'!AO$168-CONFIG!$D$7)/31,0)&gt;=ROUND('Charges variables (avancé)'!$K99,0),INDEX($C773:$BJ773,,COLUMN('Charges variables-Calculs auto'!AO$168)-COLUMN('Charges variables-Calculs auto'!$C$168)+1-'Charges variables (avancé)'!$K99),0)*'Charges variables (avancé)'!$AC99</f>
        <v>0</v>
      </c>
      <c r="AP802" s="341">
        <f>IF(ROUND(('Charges variables-Calculs auto'!AP$168-CONFIG!$D$7)/31,0)&gt;=ROUND('Charges variables (avancé)'!$K99,0),INDEX($C773:$BJ773,,COLUMN('Charges variables-Calculs auto'!AP$168)-COLUMN('Charges variables-Calculs auto'!$C$168)+1-'Charges variables (avancé)'!$K99),0)*'Charges variables (avancé)'!$AC99</f>
        <v>0</v>
      </c>
      <c r="AQ802" s="341">
        <f>IF(ROUND(('Charges variables-Calculs auto'!AQ$168-CONFIG!$D$7)/31,0)&gt;=ROUND('Charges variables (avancé)'!$K99,0),INDEX($C773:$BJ773,,COLUMN('Charges variables-Calculs auto'!AQ$168)-COLUMN('Charges variables-Calculs auto'!$C$168)+1-'Charges variables (avancé)'!$K99),0)*'Charges variables (avancé)'!$AC99</f>
        <v>0</v>
      </c>
      <c r="AR802" s="341">
        <f>IF(ROUND(('Charges variables-Calculs auto'!AR$168-CONFIG!$D$7)/31,0)&gt;=ROUND('Charges variables (avancé)'!$K99,0),INDEX($C773:$BJ773,,COLUMN('Charges variables-Calculs auto'!AR$168)-COLUMN('Charges variables-Calculs auto'!$C$168)+1-'Charges variables (avancé)'!$K99),0)*'Charges variables (avancé)'!$AC99</f>
        <v>0</v>
      </c>
      <c r="AS802" s="341">
        <f>IF(ROUND(('Charges variables-Calculs auto'!AS$168-CONFIG!$D$7)/31,0)&gt;=ROUND('Charges variables (avancé)'!$K99,0),INDEX($C773:$BJ773,,COLUMN('Charges variables-Calculs auto'!AS$168)-COLUMN('Charges variables-Calculs auto'!$C$168)+1-'Charges variables (avancé)'!$K99),0)*'Charges variables (avancé)'!$AC99</f>
        <v>0</v>
      </c>
      <c r="AT802" s="341">
        <f>IF(ROUND(('Charges variables-Calculs auto'!AT$168-CONFIG!$D$7)/31,0)&gt;=ROUND('Charges variables (avancé)'!$K99,0),INDEX($C773:$BJ773,,COLUMN('Charges variables-Calculs auto'!AT$168)-COLUMN('Charges variables-Calculs auto'!$C$168)+1-'Charges variables (avancé)'!$K99),0)*'Charges variables (avancé)'!$AC99</f>
        <v>0</v>
      </c>
      <c r="AU802" s="341">
        <f>IF(ROUND(('Charges variables-Calculs auto'!AU$168-CONFIG!$D$7)/31,0)&gt;=ROUND('Charges variables (avancé)'!$K99,0),INDEX($C773:$BJ773,,COLUMN('Charges variables-Calculs auto'!AU$168)-COLUMN('Charges variables-Calculs auto'!$C$168)+1-'Charges variables (avancé)'!$K99),0)*'Charges variables (avancé)'!$AC99</f>
        <v>0</v>
      </c>
      <c r="AV802" s="341">
        <f>IF(ROUND(('Charges variables-Calculs auto'!AV$168-CONFIG!$D$7)/31,0)&gt;=ROUND('Charges variables (avancé)'!$K99,0),INDEX($C773:$BJ773,,COLUMN('Charges variables-Calculs auto'!AV$168)-COLUMN('Charges variables-Calculs auto'!$C$168)+1-'Charges variables (avancé)'!$K99),0)*'Charges variables (avancé)'!$AC99</f>
        <v>0</v>
      </c>
      <c r="AW802" s="341">
        <f>IF(ROUND(('Charges variables-Calculs auto'!AW$168-CONFIG!$D$7)/31,0)&gt;=ROUND('Charges variables (avancé)'!$K99,0),INDEX($C773:$BJ773,,COLUMN('Charges variables-Calculs auto'!AW$168)-COLUMN('Charges variables-Calculs auto'!$C$168)+1-'Charges variables (avancé)'!$K99),0)*'Charges variables (avancé)'!$AC99</f>
        <v>0</v>
      </c>
      <c r="AX802" s="341">
        <f>IF(ROUND(('Charges variables-Calculs auto'!AX$168-CONFIG!$D$7)/31,0)&gt;=ROUND('Charges variables (avancé)'!$K99,0),INDEX($C773:$BJ773,,COLUMN('Charges variables-Calculs auto'!AX$168)-COLUMN('Charges variables-Calculs auto'!$C$168)+1-'Charges variables (avancé)'!$K99),0)*'Charges variables (avancé)'!$AC99</f>
        <v>0</v>
      </c>
      <c r="AY802" s="341">
        <f>IF(ROUND(('Charges variables-Calculs auto'!AY$168-CONFIG!$D$7)/31,0)&gt;=ROUND('Charges variables (avancé)'!$K99,0),INDEX($C773:$BJ773,,COLUMN('Charges variables-Calculs auto'!AY$168)-COLUMN('Charges variables-Calculs auto'!$C$168)+1-'Charges variables (avancé)'!$K99),0)*'Charges variables (avancé)'!$AE99</f>
        <v>0</v>
      </c>
      <c r="AZ802" s="341">
        <f>IF(ROUND(('Charges variables-Calculs auto'!AZ$168-CONFIG!$D$7)/31,0)&gt;=ROUND('Charges variables (avancé)'!$K99,0),INDEX($C773:$BJ773,,COLUMN('Charges variables-Calculs auto'!AZ$168)-COLUMN('Charges variables-Calculs auto'!$C$168)+1-'Charges variables (avancé)'!$K99),0)*'Charges variables (avancé)'!$AE99</f>
        <v>0</v>
      </c>
      <c r="BA802" s="341">
        <f>IF(ROUND(('Charges variables-Calculs auto'!BA$168-CONFIG!$D$7)/31,0)&gt;=ROUND('Charges variables (avancé)'!$K99,0),INDEX($C773:$BJ773,,COLUMN('Charges variables-Calculs auto'!BA$168)-COLUMN('Charges variables-Calculs auto'!$C$168)+1-'Charges variables (avancé)'!$K99),0)*'Charges variables (avancé)'!$AE99</f>
        <v>0</v>
      </c>
      <c r="BB802" s="341">
        <f>IF(ROUND(('Charges variables-Calculs auto'!BB$168-CONFIG!$D$7)/31,0)&gt;=ROUND('Charges variables (avancé)'!$K99,0),INDEX($C773:$BJ773,,COLUMN('Charges variables-Calculs auto'!BB$168)-COLUMN('Charges variables-Calculs auto'!$C$168)+1-'Charges variables (avancé)'!$K99),0)*'Charges variables (avancé)'!$AE99</f>
        <v>0</v>
      </c>
      <c r="BC802" s="341">
        <f>IF(ROUND(('Charges variables-Calculs auto'!BC$168-CONFIG!$D$7)/31,0)&gt;=ROUND('Charges variables (avancé)'!$K99,0),INDEX($C773:$BJ773,,COLUMN('Charges variables-Calculs auto'!BC$168)-COLUMN('Charges variables-Calculs auto'!$C$168)+1-'Charges variables (avancé)'!$K99),0)*'Charges variables (avancé)'!$AE99</f>
        <v>0</v>
      </c>
      <c r="BD802" s="341">
        <f>IF(ROUND(('Charges variables-Calculs auto'!BD$168-CONFIG!$D$7)/31,0)&gt;=ROUND('Charges variables (avancé)'!$K99,0),INDEX($C773:$BJ773,,COLUMN('Charges variables-Calculs auto'!BD$168)-COLUMN('Charges variables-Calculs auto'!$C$168)+1-'Charges variables (avancé)'!$K99),0)*'Charges variables (avancé)'!$AE99</f>
        <v>0</v>
      </c>
      <c r="BE802" s="341">
        <f>IF(ROUND(('Charges variables-Calculs auto'!BE$168-CONFIG!$D$7)/31,0)&gt;=ROUND('Charges variables (avancé)'!$K99,0),INDEX($C773:$BJ773,,COLUMN('Charges variables-Calculs auto'!BE$168)-COLUMN('Charges variables-Calculs auto'!$C$168)+1-'Charges variables (avancé)'!$K99),0)*'Charges variables (avancé)'!$AE99</f>
        <v>0</v>
      </c>
      <c r="BF802" s="341">
        <f>IF(ROUND(('Charges variables-Calculs auto'!BF$168-CONFIG!$D$7)/31,0)&gt;=ROUND('Charges variables (avancé)'!$K99,0),INDEX($C773:$BJ773,,COLUMN('Charges variables-Calculs auto'!BF$168)-COLUMN('Charges variables-Calculs auto'!$C$168)+1-'Charges variables (avancé)'!$K99),0)*'Charges variables (avancé)'!$AE99</f>
        <v>0</v>
      </c>
      <c r="BG802" s="341">
        <f>IF(ROUND(('Charges variables-Calculs auto'!BG$168-CONFIG!$D$7)/31,0)&gt;=ROUND('Charges variables (avancé)'!$K99,0),INDEX($C773:$BJ773,,COLUMN('Charges variables-Calculs auto'!BG$168)-COLUMN('Charges variables-Calculs auto'!$C$168)+1-'Charges variables (avancé)'!$K99),0)*'Charges variables (avancé)'!$AE99</f>
        <v>0</v>
      </c>
      <c r="BH802" s="341">
        <f>IF(ROUND(('Charges variables-Calculs auto'!BH$168-CONFIG!$D$7)/31,0)&gt;=ROUND('Charges variables (avancé)'!$K99,0),INDEX($C773:$BJ773,,COLUMN('Charges variables-Calculs auto'!BH$168)-COLUMN('Charges variables-Calculs auto'!$C$168)+1-'Charges variables (avancé)'!$K99),0)*'Charges variables (avancé)'!$AE99</f>
        <v>0</v>
      </c>
      <c r="BI802" s="341">
        <f>IF(ROUND(('Charges variables-Calculs auto'!BI$168-CONFIG!$D$7)/31,0)&gt;=ROUND('Charges variables (avancé)'!$K99,0),INDEX($C773:$BJ773,,COLUMN('Charges variables-Calculs auto'!BI$168)-COLUMN('Charges variables-Calculs auto'!$C$168)+1-'Charges variables (avancé)'!$K99),0)*'Charges variables (avancé)'!$AE99</f>
        <v>0</v>
      </c>
      <c r="BJ802" s="341">
        <f>IF(ROUND(('Charges variables-Calculs auto'!BJ$168-CONFIG!$D$7)/31,0)&gt;=ROUND('Charges variables (avancé)'!$K99,0),INDEX($C773:$BJ773,,COLUMN('Charges variables-Calculs auto'!BJ$168)-COLUMN('Charges variables-Calculs auto'!$C$168)+1-'Charges variables (avancé)'!$K99),0)*'Charges variables (avancé)'!$AE99</f>
        <v>0</v>
      </c>
    </row>
    <row r="803" spans="2:62" ht="15" customHeight="1">
      <c r="B803" s="366">
        <f>'Charges variables (avancé)'!$C$100</f>
        <v>0</v>
      </c>
      <c r="C803" s="341">
        <f>IF(ROUND(('Charges variables-Calculs auto'!C$168-CONFIG!$D$7)/31,0)&gt;=ROUND('Charges variables (avancé)'!$K100,0),INDEX($C774:$BJ774,,COLUMN('Charges variables-Calculs auto'!C$168)-COLUMN('Charges variables-Calculs auto'!$C$168)+1-'Charges variables (avancé)'!$K100),0)*'Charges variables (avancé)'!$E100</f>
        <v>0</v>
      </c>
      <c r="D803" s="341">
        <f>IF(ROUND(('Charges variables-Calculs auto'!D$168-CONFIG!$D$7)/31,0)&gt;=ROUND('Charges variables (avancé)'!$K100,0),INDEX($C774:$BJ774,,COLUMN('Charges variables-Calculs auto'!D$168)-COLUMN('Charges variables-Calculs auto'!$C$168)+1-'Charges variables (avancé)'!$K100),0)*'Charges variables (avancé)'!$E100</f>
        <v>0</v>
      </c>
      <c r="E803" s="341">
        <f>IF(ROUND(('Charges variables-Calculs auto'!E$168-CONFIG!$D$7)/31,0)&gt;=ROUND('Charges variables (avancé)'!$K100,0),INDEX($C774:$BJ774,,COLUMN('Charges variables-Calculs auto'!E$168)-COLUMN('Charges variables-Calculs auto'!$C$168)+1-'Charges variables (avancé)'!$K100),0)*'Charges variables (avancé)'!$E100</f>
        <v>0</v>
      </c>
      <c r="F803" s="341">
        <f>IF(ROUND(('Charges variables-Calculs auto'!F$168-CONFIG!$D$7)/31,0)&gt;=ROUND('Charges variables (avancé)'!$K100,0),INDEX($C774:$BJ774,,COLUMN('Charges variables-Calculs auto'!F$168)-COLUMN('Charges variables-Calculs auto'!$C$168)+1-'Charges variables (avancé)'!$K100),0)*'Charges variables (avancé)'!$E100</f>
        <v>0</v>
      </c>
      <c r="G803" s="341">
        <f>IF(ROUND(('Charges variables-Calculs auto'!G$168-CONFIG!$D$7)/31,0)&gt;=ROUND('Charges variables (avancé)'!$K100,0),INDEX($C774:$BJ774,,COLUMN('Charges variables-Calculs auto'!G$168)-COLUMN('Charges variables-Calculs auto'!$C$168)+1-'Charges variables (avancé)'!$K100),0)*'Charges variables (avancé)'!$E100</f>
        <v>0</v>
      </c>
      <c r="H803" s="341">
        <f>IF(ROUND(('Charges variables-Calculs auto'!H$168-CONFIG!$D$7)/31,0)&gt;=ROUND('Charges variables (avancé)'!$K100,0),INDEX($C774:$BJ774,,COLUMN('Charges variables-Calculs auto'!H$168)-COLUMN('Charges variables-Calculs auto'!$C$168)+1-'Charges variables (avancé)'!$K100),0)*'Charges variables (avancé)'!$E100</f>
        <v>0</v>
      </c>
      <c r="I803" s="341">
        <f>IF(ROUND(('Charges variables-Calculs auto'!I$168-CONFIG!$D$7)/31,0)&gt;=ROUND('Charges variables (avancé)'!$K100,0),INDEX($C774:$BJ774,,COLUMN('Charges variables-Calculs auto'!I$168)-COLUMN('Charges variables-Calculs auto'!$C$168)+1-'Charges variables (avancé)'!$K100),0)*'Charges variables (avancé)'!$E100</f>
        <v>0</v>
      </c>
      <c r="J803" s="341">
        <f>IF(ROUND(('Charges variables-Calculs auto'!J$168-CONFIG!$D$7)/31,0)&gt;=ROUND('Charges variables (avancé)'!$K100,0),INDEX($C774:$BJ774,,COLUMN('Charges variables-Calculs auto'!J$168)-COLUMN('Charges variables-Calculs auto'!$C$168)+1-'Charges variables (avancé)'!$K100),0)*'Charges variables (avancé)'!$E100</f>
        <v>0</v>
      </c>
      <c r="K803" s="341">
        <f>IF(ROUND(('Charges variables-Calculs auto'!K$168-CONFIG!$D$7)/31,0)&gt;=ROUND('Charges variables (avancé)'!$K100,0),INDEX($C774:$BJ774,,COLUMN('Charges variables-Calculs auto'!K$168)-COLUMN('Charges variables-Calculs auto'!$C$168)+1-'Charges variables (avancé)'!$K100),0)*'Charges variables (avancé)'!$E100</f>
        <v>0</v>
      </c>
      <c r="L803" s="341">
        <f>IF(ROUND(('Charges variables-Calculs auto'!L$168-CONFIG!$D$7)/31,0)&gt;=ROUND('Charges variables (avancé)'!$K100,0),INDEX($C774:$BJ774,,COLUMN('Charges variables-Calculs auto'!L$168)-COLUMN('Charges variables-Calculs auto'!$C$168)+1-'Charges variables (avancé)'!$K100),0)*'Charges variables (avancé)'!$E100</f>
        <v>0</v>
      </c>
      <c r="M803" s="341">
        <f>IF(ROUND(('Charges variables-Calculs auto'!M$168-CONFIG!$D$7)/31,0)&gt;=ROUND('Charges variables (avancé)'!$K100,0),INDEX($C774:$BJ774,,COLUMN('Charges variables-Calculs auto'!M$168)-COLUMN('Charges variables-Calculs auto'!$C$168)+1-'Charges variables (avancé)'!$K100),0)*'Charges variables (avancé)'!$E100</f>
        <v>0</v>
      </c>
      <c r="N803" s="341">
        <f>IF(ROUND(('Charges variables-Calculs auto'!N$168-CONFIG!$D$7)/31,0)&gt;=ROUND('Charges variables (avancé)'!$K100,0),INDEX($C774:$BJ774,,COLUMN('Charges variables-Calculs auto'!N$168)-COLUMN('Charges variables-Calculs auto'!$C$168)+1-'Charges variables (avancé)'!$K100),0)*'Charges variables (avancé)'!$E100</f>
        <v>0</v>
      </c>
      <c r="O803" s="341">
        <f>IF(ROUND(('Charges variables-Calculs auto'!O$168-CONFIG!$D$7)/31,0)&gt;=ROUND('Charges variables (avancé)'!$K100,0),INDEX($C774:$BJ774,,COLUMN('Charges variables-Calculs auto'!O$168)-COLUMN('Charges variables-Calculs auto'!$C$168)+1-'Charges variables (avancé)'!$K100),0)*'Charges variables (avancé)'!$Y100</f>
        <v>0</v>
      </c>
      <c r="P803" s="341">
        <f>IF(ROUND(('Charges variables-Calculs auto'!P$168-CONFIG!$D$7)/31,0)&gt;=ROUND('Charges variables (avancé)'!$K100,0),INDEX($C774:$BJ774,,COLUMN('Charges variables-Calculs auto'!P$168)-COLUMN('Charges variables-Calculs auto'!$C$168)+1-'Charges variables (avancé)'!$K100),0)*'Charges variables (avancé)'!$Y100</f>
        <v>0</v>
      </c>
      <c r="Q803" s="341">
        <f>IF(ROUND(('Charges variables-Calculs auto'!Q$168-CONFIG!$D$7)/31,0)&gt;=ROUND('Charges variables (avancé)'!$K100,0),INDEX($C774:$BJ774,,COLUMN('Charges variables-Calculs auto'!Q$168)-COLUMN('Charges variables-Calculs auto'!$C$168)+1-'Charges variables (avancé)'!$K100),0)*'Charges variables (avancé)'!$Y100</f>
        <v>0</v>
      </c>
      <c r="R803" s="341">
        <f>IF(ROUND(('Charges variables-Calculs auto'!R$168-CONFIG!$D$7)/31,0)&gt;=ROUND('Charges variables (avancé)'!$K100,0),INDEX($C774:$BJ774,,COLUMN('Charges variables-Calculs auto'!R$168)-COLUMN('Charges variables-Calculs auto'!$C$168)+1-'Charges variables (avancé)'!$K100),0)*'Charges variables (avancé)'!$Y100</f>
        <v>0</v>
      </c>
      <c r="S803" s="341">
        <f>IF(ROUND(('Charges variables-Calculs auto'!S$168-CONFIG!$D$7)/31,0)&gt;=ROUND('Charges variables (avancé)'!$K100,0),INDEX($C774:$BJ774,,COLUMN('Charges variables-Calculs auto'!S$168)-COLUMN('Charges variables-Calculs auto'!$C$168)+1-'Charges variables (avancé)'!$K100),0)*'Charges variables (avancé)'!$Y100</f>
        <v>0</v>
      </c>
      <c r="T803" s="341">
        <f>IF(ROUND(('Charges variables-Calculs auto'!T$168-CONFIG!$D$7)/31,0)&gt;=ROUND('Charges variables (avancé)'!$K100,0),INDEX($C774:$BJ774,,COLUMN('Charges variables-Calculs auto'!T$168)-COLUMN('Charges variables-Calculs auto'!$C$168)+1-'Charges variables (avancé)'!$K100),0)*'Charges variables (avancé)'!$Y100</f>
        <v>0</v>
      </c>
      <c r="U803" s="341">
        <f>IF(ROUND(('Charges variables-Calculs auto'!U$168-CONFIG!$D$7)/31,0)&gt;=ROUND('Charges variables (avancé)'!$K100,0),INDEX($C774:$BJ774,,COLUMN('Charges variables-Calculs auto'!U$168)-COLUMN('Charges variables-Calculs auto'!$C$168)+1-'Charges variables (avancé)'!$K100),0)*'Charges variables (avancé)'!$Y100</f>
        <v>0</v>
      </c>
      <c r="V803" s="341">
        <f>IF(ROUND(('Charges variables-Calculs auto'!V$168-CONFIG!$D$7)/31,0)&gt;=ROUND('Charges variables (avancé)'!$K100,0),INDEX($C774:$BJ774,,COLUMN('Charges variables-Calculs auto'!V$168)-COLUMN('Charges variables-Calculs auto'!$C$168)+1-'Charges variables (avancé)'!$K100),0)*'Charges variables (avancé)'!$Y100</f>
        <v>0</v>
      </c>
      <c r="W803" s="341">
        <f>IF(ROUND(('Charges variables-Calculs auto'!W$168-CONFIG!$D$7)/31,0)&gt;=ROUND('Charges variables (avancé)'!$K100,0),INDEX($C774:$BJ774,,COLUMN('Charges variables-Calculs auto'!W$168)-COLUMN('Charges variables-Calculs auto'!$C$168)+1-'Charges variables (avancé)'!$K100),0)*'Charges variables (avancé)'!$Y100</f>
        <v>0</v>
      </c>
      <c r="X803" s="341">
        <f>IF(ROUND(('Charges variables-Calculs auto'!X$168-CONFIG!$D$7)/31,0)&gt;=ROUND('Charges variables (avancé)'!$K100,0),INDEX($C774:$BJ774,,COLUMN('Charges variables-Calculs auto'!X$168)-COLUMN('Charges variables-Calculs auto'!$C$168)+1-'Charges variables (avancé)'!$K100),0)*'Charges variables (avancé)'!$Y100</f>
        <v>0</v>
      </c>
      <c r="Y803" s="341">
        <f>IF(ROUND(('Charges variables-Calculs auto'!Y$168-CONFIG!$D$7)/31,0)&gt;=ROUND('Charges variables (avancé)'!$K100,0),INDEX($C774:$BJ774,,COLUMN('Charges variables-Calculs auto'!Y$168)-COLUMN('Charges variables-Calculs auto'!$C$168)+1-'Charges variables (avancé)'!$K100),0)*'Charges variables (avancé)'!$Y100</f>
        <v>0</v>
      </c>
      <c r="Z803" s="341">
        <f>IF(ROUND(('Charges variables-Calculs auto'!Z$168-CONFIG!$D$7)/31,0)&gt;=ROUND('Charges variables (avancé)'!$K100,0),INDEX($C774:$BJ774,,COLUMN('Charges variables-Calculs auto'!Z$168)-COLUMN('Charges variables-Calculs auto'!$C$168)+1-'Charges variables (avancé)'!$K100),0)*'Charges variables (avancé)'!$Y100</f>
        <v>0</v>
      </c>
      <c r="AA803" s="341">
        <f>IF(ROUND(('Charges variables-Calculs auto'!AA$168-CONFIG!$D$7)/31,0)&gt;=ROUND('Charges variables (avancé)'!$K100,0),INDEX($C774:$BJ774,,COLUMN('Charges variables-Calculs auto'!AA$168)-COLUMN('Charges variables-Calculs auto'!$C$168)+1-'Charges variables (avancé)'!$K100),0)*'Charges variables (avancé)'!$AA100</f>
        <v>0</v>
      </c>
      <c r="AB803" s="341">
        <f>IF(ROUND(('Charges variables-Calculs auto'!AB$168-CONFIG!$D$7)/31,0)&gt;=ROUND('Charges variables (avancé)'!$K100,0),INDEX($C774:$BJ774,,COLUMN('Charges variables-Calculs auto'!AB$168)-COLUMN('Charges variables-Calculs auto'!$C$168)+1-'Charges variables (avancé)'!$K100),0)*'Charges variables (avancé)'!$AA100</f>
        <v>0</v>
      </c>
      <c r="AC803" s="341">
        <f>IF(ROUND(('Charges variables-Calculs auto'!AC$168-CONFIG!$D$7)/31,0)&gt;=ROUND('Charges variables (avancé)'!$K100,0),INDEX($C774:$BJ774,,COLUMN('Charges variables-Calculs auto'!AC$168)-COLUMN('Charges variables-Calculs auto'!$C$168)+1-'Charges variables (avancé)'!$K100),0)*'Charges variables (avancé)'!$AA100</f>
        <v>0</v>
      </c>
      <c r="AD803" s="341">
        <f>IF(ROUND(('Charges variables-Calculs auto'!AD$168-CONFIG!$D$7)/31,0)&gt;=ROUND('Charges variables (avancé)'!$K100,0),INDEX($C774:$BJ774,,COLUMN('Charges variables-Calculs auto'!AD$168)-COLUMN('Charges variables-Calculs auto'!$C$168)+1-'Charges variables (avancé)'!$K100),0)*'Charges variables (avancé)'!$AA100</f>
        <v>0</v>
      </c>
      <c r="AE803" s="341">
        <f>IF(ROUND(('Charges variables-Calculs auto'!AE$168-CONFIG!$D$7)/31,0)&gt;=ROUND('Charges variables (avancé)'!$K100,0),INDEX($C774:$BJ774,,COLUMN('Charges variables-Calculs auto'!AE$168)-COLUMN('Charges variables-Calculs auto'!$C$168)+1-'Charges variables (avancé)'!$K100),0)*'Charges variables (avancé)'!$AA100</f>
        <v>0</v>
      </c>
      <c r="AF803" s="341">
        <f>IF(ROUND(('Charges variables-Calculs auto'!AF$168-CONFIG!$D$7)/31,0)&gt;=ROUND('Charges variables (avancé)'!$K100,0),INDEX($C774:$BJ774,,COLUMN('Charges variables-Calculs auto'!AF$168)-COLUMN('Charges variables-Calculs auto'!$C$168)+1-'Charges variables (avancé)'!$K100),0)*'Charges variables (avancé)'!$AA100</f>
        <v>0</v>
      </c>
      <c r="AG803" s="341">
        <f>IF(ROUND(('Charges variables-Calculs auto'!AG$168-CONFIG!$D$7)/31,0)&gt;=ROUND('Charges variables (avancé)'!$K100,0),INDEX($C774:$BJ774,,COLUMN('Charges variables-Calculs auto'!AG$168)-COLUMN('Charges variables-Calculs auto'!$C$168)+1-'Charges variables (avancé)'!$K100),0)*'Charges variables (avancé)'!$AA100</f>
        <v>0</v>
      </c>
      <c r="AH803" s="341">
        <f>IF(ROUND(('Charges variables-Calculs auto'!AH$168-CONFIG!$D$7)/31,0)&gt;=ROUND('Charges variables (avancé)'!$K100,0),INDEX($C774:$BJ774,,COLUMN('Charges variables-Calculs auto'!AH$168)-COLUMN('Charges variables-Calculs auto'!$C$168)+1-'Charges variables (avancé)'!$K100),0)*'Charges variables (avancé)'!$AA100</f>
        <v>0</v>
      </c>
      <c r="AI803" s="341">
        <f>IF(ROUND(('Charges variables-Calculs auto'!AI$168-CONFIG!$D$7)/31,0)&gt;=ROUND('Charges variables (avancé)'!$K100,0),INDEX($C774:$BJ774,,COLUMN('Charges variables-Calculs auto'!AI$168)-COLUMN('Charges variables-Calculs auto'!$C$168)+1-'Charges variables (avancé)'!$K100),0)*'Charges variables (avancé)'!$AA100</f>
        <v>0</v>
      </c>
      <c r="AJ803" s="341">
        <f>IF(ROUND(('Charges variables-Calculs auto'!AJ$168-CONFIG!$D$7)/31,0)&gt;=ROUND('Charges variables (avancé)'!$K100,0),INDEX($C774:$BJ774,,COLUMN('Charges variables-Calculs auto'!AJ$168)-COLUMN('Charges variables-Calculs auto'!$C$168)+1-'Charges variables (avancé)'!$K100),0)*'Charges variables (avancé)'!$AA100</f>
        <v>0</v>
      </c>
      <c r="AK803" s="341">
        <f>IF(ROUND(('Charges variables-Calculs auto'!AK$168-CONFIG!$D$7)/31,0)&gt;=ROUND('Charges variables (avancé)'!$K100,0),INDEX($C774:$BJ774,,COLUMN('Charges variables-Calculs auto'!AK$168)-COLUMN('Charges variables-Calculs auto'!$C$168)+1-'Charges variables (avancé)'!$K100),0)*'Charges variables (avancé)'!$AA100</f>
        <v>0</v>
      </c>
      <c r="AL803" s="341">
        <f>IF(ROUND(('Charges variables-Calculs auto'!AL$168-CONFIG!$D$7)/31,0)&gt;=ROUND('Charges variables (avancé)'!$K100,0),INDEX($C774:$BJ774,,COLUMN('Charges variables-Calculs auto'!AL$168)-COLUMN('Charges variables-Calculs auto'!$C$168)+1-'Charges variables (avancé)'!$K100),0)*'Charges variables (avancé)'!$AA100</f>
        <v>0</v>
      </c>
      <c r="AM803" s="341">
        <f>IF(ROUND(('Charges variables-Calculs auto'!AM$168-CONFIG!$D$7)/31,0)&gt;=ROUND('Charges variables (avancé)'!$K100,0),INDEX($C774:$BJ774,,COLUMN('Charges variables-Calculs auto'!AM$168)-COLUMN('Charges variables-Calculs auto'!$C$168)+1-'Charges variables (avancé)'!$K100),0)*'Charges variables (avancé)'!$AC100</f>
        <v>0</v>
      </c>
      <c r="AN803" s="341">
        <f>IF(ROUND(('Charges variables-Calculs auto'!AN$168-CONFIG!$D$7)/31,0)&gt;=ROUND('Charges variables (avancé)'!$K100,0),INDEX($C774:$BJ774,,COLUMN('Charges variables-Calculs auto'!AN$168)-COLUMN('Charges variables-Calculs auto'!$C$168)+1-'Charges variables (avancé)'!$K100),0)*'Charges variables (avancé)'!$AC100</f>
        <v>0</v>
      </c>
      <c r="AO803" s="341">
        <f>IF(ROUND(('Charges variables-Calculs auto'!AO$168-CONFIG!$D$7)/31,0)&gt;=ROUND('Charges variables (avancé)'!$K100,0),INDEX($C774:$BJ774,,COLUMN('Charges variables-Calculs auto'!AO$168)-COLUMN('Charges variables-Calculs auto'!$C$168)+1-'Charges variables (avancé)'!$K100),0)*'Charges variables (avancé)'!$AC100</f>
        <v>0</v>
      </c>
      <c r="AP803" s="341">
        <f>IF(ROUND(('Charges variables-Calculs auto'!AP$168-CONFIG!$D$7)/31,0)&gt;=ROUND('Charges variables (avancé)'!$K100,0),INDEX($C774:$BJ774,,COLUMN('Charges variables-Calculs auto'!AP$168)-COLUMN('Charges variables-Calculs auto'!$C$168)+1-'Charges variables (avancé)'!$K100),0)*'Charges variables (avancé)'!$AC100</f>
        <v>0</v>
      </c>
      <c r="AQ803" s="341">
        <f>IF(ROUND(('Charges variables-Calculs auto'!AQ$168-CONFIG!$D$7)/31,0)&gt;=ROUND('Charges variables (avancé)'!$K100,0),INDEX($C774:$BJ774,,COLUMN('Charges variables-Calculs auto'!AQ$168)-COLUMN('Charges variables-Calculs auto'!$C$168)+1-'Charges variables (avancé)'!$K100),0)*'Charges variables (avancé)'!$AC100</f>
        <v>0</v>
      </c>
      <c r="AR803" s="341">
        <f>IF(ROUND(('Charges variables-Calculs auto'!AR$168-CONFIG!$D$7)/31,0)&gt;=ROUND('Charges variables (avancé)'!$K100,0),INDEX($C774:$BJ774,,COLUMN('Charges variables-Calculs auto'!AR$168)-COLUMN('Charges variables-Calculs auto'!$C$168)+1-'Charges variables (avancé)'!$K100),0)*'Charges variables (avancé)'!$AC100</f>
        <v>0</v>
      </c>
      <c r="AS803" s="341">
        <f>IF(ROUND(('Charges variables-Calculs auto'!AS$168-CONFIG!$D$7)/31,0)&gt;=ROUND('Charges variables (avancé)'!$K100,0),INDEX($C774:$BJ774,,COLUMN('Charges variables-Calculs auto'!AS$168)-COLUMN('Charges variables-Calculs auto'!$C$168)+1-'Charges variables (avancé)'!$K100),0)*'Charges variables (avancé)'!$AC100</f>
        <v>0</v>
      </c>
      <c r="AT803" s="341">
        <f>IF(ROUND(('Charges variables-Calculs auto'!AT$168-CONFIG!$D$7)/31,0)&gt;=ROUND('Charges variables (avancé)'!$K100,0),INDEX($C774:$BJ774,,COLUMN('Charges variables-Calculs auto'!AT$168)-COLUMN('Charges variables-Calculs auto'!$C$168)+1-'Charges variables (avancé)'!$K100),0)*'Charges variables (avancé)'!$AC100</f>
        <v>0</v>
      </c>
      <c r="AU803" s="341">
        <f>IF(ROUND(('Charges variables-Calculs auto'!AU$168-CONFIG!$D$7)/31,0)&gt;=ROUND('Charges variables (avancé)'!$K100,0),INDEX($C774:$BJ774,,COLUMN('Charges variables-Calculs auto'!AU$168)-COLUMN('Charges variables-Calculs auto'!$C$168)+1-'Charges variables (avancé)'!$K100),0)*'Charges variables (avancé)'!$AC100</f>
        <v>0</v>
      </c>
      <c r="AV803" s="341">
        <f>IF(ROUND(('Charges variables-Calculs auto'!AV$168-CONFIG!$D$7)/31,0)&gt;=ROUND('Charges variables (avancé)'!$K100,0),INDEX($C774:$BJ774,,COLUMN('Charges variables-Calculs auto'!AV$168)-COLUMN('Charges variables-Calculs auto'!$C$168)+1-'Charges variables (avancé)'!$K100),0)*'Charges variables (avancé)'!$AC100</f>
        <v>0</v>
      </c>
      <c r="AW803" s="341">
        <f>IF(ROUND(('Charges variables-Calculs auto'!AW$168-CONFIG!$D$7)/31,0)&gt;=ROUND('Charges variables (avancé)'!$K100,0),INDEX($C774:$BJ774,,COLUMN('Charges variables-Calculs auto'!AW$168)-COLUMN('Charges variables-Calculs auto'!$C$168)+1-'Charges variables (avancé)'!$K100),0)*'Charges variables (avancé)'!$AC100</f>
        <v>0</v>
      </c>
      <c r="AX803" s="341">
        <f>IF(ROUND(('Charges variables-Calculs auto'!AX$168-CONFIG!$D$7)/31,0)&gt;=ROUND('Charges variables (avancé)'!$K100,0),INDEX($C774:$BJ774,,COLUMN('Charges variables-Calculs auto'!AX$168)-COLUMN('Charges variables-Calculs auto'!$C$168)+1-'Charges variables (avancé)'!$K100),0)*'Charges variables (avancé)'!$AC100</f>
        <v>0</v>
      </c>
      <c r="AY803" s="341">
        <f>IF(ROUND(('Charges variables-Calculs auto'!AY$168-CONFIG!$D$7)/31,0)&gt;=ROUND('Charges variables (avancé)'!$K100,0),INDEX($C774:$BJ774,,COLUMN('Charges variables-Calculs auto'!AY$168)-COLUMN('Charges variables-Calculs auto'!$C$168)+1-'Charges variables (avancé)'!$K100),0)*'Charges variables (avancé)'!$AE100</f>
        <v>0</v>
      </c>
      <c r="AZ803" s="341">
        <f>IF(ROUND(('Charges variables-Calculs auto'!AZ$168-CONFIG!$D$7)/31,0)&gt;=ROUND('Charges variables (avancé)'!$K100,0),INDEX($C774:$BJ774,,COLUMN('Charges variables-Calculs auto'!AZ$168)-COLUMN('Charges variables-Calculs auto'!$C$168)+1-'Charges variables (avancé)'!$K100),0)*'Charges variables (avancé)'!$AE100</f>
        <v>0</v>
      </c>
      <c r="BA803" s="341">
        <f>IF(ROUND(('Charges variables-Calculs auto'!BA$168-CONFIG!$D$7)/31,0)&gt;=ROUND('Charges variables (avancé)'!$K100,0),INDEX($C774:$BJ774,,COLUMN('Charges variables-Calculs auto'!BA$168)-COLUMN('Charges variables-Calculs auto'!$C$168)+1-'Charges variables (avancé)'!$K100),0)*'Charges variables (avancé)'!$AE100</f>
        <v>0</v>
      </c>
      <c r="BB803" s="341">
        <f>IF(ROUND(('Charges variables-Calculs auto'!BB$168-CONFIG!$D$7)/31,0)&gt;=ROUND('Charges variables (avancé)'!$K100,0),INDEX($C774:$BJ774,,COLUMN('Charges variables-Calculs auto'!BB$168)-COLUMN('Charges variables-Calculs auto'!$C$168)+1-'Charges variables (avancé)'!$K100),0)*'Charges variables (avancé)'!$AE100</f>
        <v>0</v>
      </c>
      <c r="BC803" s="341">
        <f>IF(ROUND(('Charges variables-Calculs auto'!BC$168-CONFIG!$D$7)/31,0)&gt;=ROUND('Charges variables (avancé)'!$K100,0),INDEX($C774:$BJ774,,COLUMN('Charges variables-Calculs auto'!BC$168)-COLUMN('Charges variables-Calculs auto'!$C$168)+1-'Charges variables (avancé)'!$K100),0)*'Charges variables (avancé)'!$AE100</f>
        <v>0</v>
      </c>
      <c r="BD803" s="341">
        <f>IF(ROUND(('Charges variables-Calculs auto'!BD$168-CONFIG!$D$7)/31,0)&gt;=ROUND('Charges variables (avancé)'!$K100,0),INDEX($C774:$BJ774,,COLUMN('Charges variables-Calculs auto'!BD$168)-COLUMN('Charges variables-Calculs auto'!$C$168)+1-'Charges variables (avancé)'!$K100),0)*'Charges variables (avancé)'!$AE100</f>
        <v>0</v>
      </c>
      <c r="BE803" s="341">
        <f>IF(ROUND(('Charges variables-Calculs auto'!BE$168-CONFIG!$D$7)/31,0)&gt;=ROUND('Charges variables (avancé)'!$K100,0),INDEX($C774:$BJ774,,COLUMN('Charges variables-Calculs auto'!BE$168)-COLUMN('Charges variables-Calculs auto'!$C$168)+1-'Charges variables (avancé)'!$K100),0)*'Charges variables (avancé)'!$AE100</f>
        <v>0</v>
      </c>
      <c r="BF803" s="341">
        <f>IF(ROUND(('Charges variables-Calculs auto'!BF$168-CONFIG!$D$7)/31,0)&gt;=ROUND('Charges variables (avancé)'!$K100,0),INDEX($C774:$BJ774,,COLUMN('Charges variables-Calculs auto'!BF$168)-COLUMN('Charges variables-Calculs auto'!$C$168)+1-'Charges variables (avancé)'!$K100),0)*'Charges variables (avancé)'!$AE100</f>
        <v>0</v>
      </c>
      <c r="BG803" s="341">
        <f>IF(ROUND(('Charges variables-Calculs auto'!BG$168-CONFIG!$D$7)/31,0)&gt;=ROUND('Charges variables (avancé)'!$K100,0),INDEX($C774:$BJ774,,COLUMN('Charges variables-Calculs auto'!BG$168)-COLUMN('Charges variables-Calculs auto'!$C$168)+1-'Charges variables (avancé)'!$K100),0)*'Charges variables (avancé)'!$AE100</f>
        <v>0</v>
      </c>
      <c r="BH803" s="341">
        <f>IF(ROUND(('Charges variables-Calculs auto'!BH$168-CONFIG!$D$7)/31,0)&gt;=ROUND('Charges variables (avancé)'!$K100,0),INDEX($C774:$BJ774,,COLUMN('Charges variables-Calculs auto'!BH$168)-COLUMN('Charges variables-Calculs auto'!$C$168)+1-'Charges variables (avancé)'!$K100),0)*'Charges variables (avancé)'!$AE100</f>
        <v>0</v>
      </c>
      <c r="BI803" s="341">
        <f>IF(ROUND(('Charges variables-Calculs auto'!BI$168-CONFIG!$D$7)/31,0)&gt;=ROUND('Charges variables (avancé)'!$K100,0),INDEX($C774:$BJ774,,COLUMN('Charges variables-Calculs auto'!BI$168)-COLUMN('Charges variables-Calculs auto'!$C$168)+1-'Charges variables (avancé)'!$K100),0)*'Charges variables (avancé)'!$AE100</f>
        <v>0</v>
      </c>
      <c r="BJ803" s="341">
        <f>IF(ROUND(('Charges variables-Calculs auto'!BJ$168-CONFIG!$D$7)/31,0)&gt;=ROUND('Charges variables (avancé)'!$K100,0),INDEX($C774:$BJ774,,COLUMN('Charges variables-Calculs auto'!BJ$168)-COLUMN('Charges variables-Calculs auto'!$C$168)+1-'Charges variables (avancé)'!$K100),0)*'Charges variables (avancé)'!$AE100</f>
        <v>0</v>
      </c>
    </row>
    <row r="804" spans="2:62" ht="15" customHeight="1">
      <c r="B804" s="366">
        <f>'Charges variables (avancé)'!$C$101</f>
        <v>0</v>
      </c>
      <c r="C804" s="341">
        <f>IF(ROUND(('Charges variables-Calculs auto'!C$168-CONFIG!$D$7)/31,0)&gt;=ROUND('Charges variables (avancé)'!$K101,0),INDEX($C775:$BJ775,,COLUMN('Charges variables-Calculs auto'!C$168)-COLUMN('Charges variables-Calculs auto'!$C$168)+1-'Charges variables (avancé)'!$K101),0)*'Charges variables (avancé)'!$E101</f>
        <v>0</v>
      </c>
      <c r="D804" s="341">
        <f>IF(ROUND(('Charges variables-Calculs auto'!D$168-CONFIG!$D$7)/31,0)&gt;=ROUND('Charges variables (avancé)'!$K101,0),INDEX($C775:$BJ775,,COLUMN('Charges variables-Calculs auto'!D$168)-COLUMN('Charges variables-Calculs auto'!$C$168)+1-'Charges variables (avancé)'!$K101),0)*'Charges variables (avancé)'!$E101</f>
        <v>0</v>
      </c>
      <c r="E804" s="341">
        <f>IF(ROUND(('Charges variables-Calculs auto'!E$168-CONFIG!$D$7)/31,0)&gt;=ROUND('Charges variables (avancé)'!$K101,0),INDEX($C775:$BJ775,,COLUMN('Charges variables-Calculs auto'!E$168)-COLUMN('Charges variables-Calculs auto'!$C$168)+1-'Charges variables (avancé)'!$K101),0)*'Charges variables (avancé)'!$E101</f>
        <v>0</v>
      </c>
      <c r="F804" s="341">
        <f>IF(ROUND(('Charges variables-Calculs auto'!F$168-CONFIG!$D$7)/31,0)&gt;=ROUND('Charges variables (avancé)'!$K101,0),INDEX($C775:$BJ775,,COLUMN('Charges variables-Calculs auto'!F$168)-COLUMN('Charges variables-Calculs auto'!$C$168)+1-'Charges variables (avancé)'!$K101),0)*'Charges variables (avancé)'!$E101</f>
        <v>0</v>
      </c>
      <c r="G804" s="341">
        <f>IF(ROUND(('Charges variables-Calculs auto'!G$168-CONFIG!$D$7)/31,0)&gt;=ROUND('Charges variables (avancé)'!$K101,0),INDEX($C775:$BJ775,,COLUMN('Charges variables-Calculs auto'!G$168)-COLUMN('Charges variables-Calculs auto'!$C$168)+1-'Charges variables (avancé)'!$K101),0)*'Charges variables (avancé)'!$E101</f>
        <v>0</v>
      </c>
      <c r="H804" s="341">
        <f>IF(ROUND(('Charges variables-Calculs auto'!H$168-CONFIG!$D$7)/31,0)&gt;=ROUND('Charges variables (avancé)'!$K101,0),INDEX($C775:$BJ775,,COLUMN('Charges variables-Calculs auto'!H$168)-COLUMN('Charges variables-Calculs auto'!$C$168)+1-'Charges variables (avancé)'!$K101),0)*'Charges variables (avancé)'!$E101</f>
        <v>0</v>
      </c>
      <c r="I804" s="341">
        <f>IF(ROUND(('Charges variables-Calculs auto'!I$168-CONFIG!$D$7)/31,0)&gt;=ROUND('Charges variables (avancé)'!$K101,0),INDEX($C775:$BJ775,,COLUMN('Charges variables-Calculs auto'!I$168)-COLUMN('Charges variables-Calculs auto'!$C$168)+1-'Charges variables (avancé)'!$K101),0)*'Charges variables (avancé)'!$E101</f>
        <v>0</v>
      </c>
      <c r="J804" s="341">
        <f>IF(ROUND(('Charges variables-Calculs auto'!J$168-CONFIG!$D$7)/31,0)&gt;=ROUND('Charges variables (avancé)'!$K101,0),INDEX($C775:$BJ775,,COLUMN('Charges variables-Calculs auto'!J$168)-COLUMN('Charges variables-Calculs auto'!$C$168)+1-'Charges variables (avancé)'!$K101),0)*'Charges variables (avancé)'!$E101</f>
        <v>0</v>
      </c>
      <c r="K804" s="341">
        <f>IF(ROUND(('Charges variables-Calculs auto'!K$168-CONFIG!$D$7)/31,0)&gt;=ROUND('Charges variables (avancé)'!$K101,0),INDEX($C775:$BJ775,,COLUMN('Charges variables-Calculs auto'!K$168)-COLUMN('Charges variables-Calculs auto'!$C$168)+1-'Charges variables (avancé)'!$K101),0)*'Charges variables (avancé)'!$E101</f>
        <v>0</v>
      </c>
      <c r="L804" s="341">
        <f>IF(ROUND(('Charges variables-Calculs auto'!L$168-CONFIG!$D$7)/31,0)&gt;=ROUND('Charges variables (avancé)'!$K101,0),INDEX($C775:$BJ775,,COLUMN('Charges variables-Calculs auto'!L$168)-COLUMN('Charges variables-Calculs auto'!$C$168)+1-'Charges variables (avancé)'!$K101),0)*'Charges variables (avancé)'!$E101</f>
        <v>0</v>
      </c>
      <c r="M804" s="341">
        <f>IF(ROUND(('Charges variables-Calculs auto'!M$168-CONFIG!$D$7)/31,0)&gt;=ROUND('Charges variables (avancé)'!$K101,0),INDEX($C775:$BJ775,,COLUMN('Charges variables-Calculs auto'!M$168)-COLUMN('Charges variables-Calculs auto'!$C$168)+1-'Charges variables (avancé)'!$K101),0)*'Charges variables (avancé)'!$E101</f>
        <v>0</v>
      </c>
      <c r="N804" s="341">
        <f>IF(ROUND(('Charges variables-Calculs auto'!N$168-CONFIG!$D$7)/31,0)&gt;=ROUND('Charges variables (avancé)'!$K101,0),INDEX($C775:$BJ775,,COLUMN('Charges variables-Calculs auto'!N$168)-COLUMN('Charges variables-Calculs auto'!$C$168)+1-'Charges variables (avancé)'!$K101),0)*'Charges variables (avancé)'!$E101</f>
        <v>0</v>
      </c>
      <c r="O804" s="341">
        <f>IF(ROUND(('Charges variables-Calculs auto'!O$168-CONFIG!$D$7)/31,0)&gt;=ROUND('Charges variables (avancé)'!$K101,0),INDEX($C775:$BJ775,,COLUMN('Charges variables-Calculs auto'!O$168)-COLUMN('Charges variables-Calculs auto'!$C$168)+1-'Charges variables (avancé)'!$K101),0)*'Charges variables (avancé)'!$Y101</f>
        <v>0</v>
      </c>
      <c r="P804" s="341">
        <f>IF(ROUND(('Charges variables-Calculs auto'!P$168-CONFIG!$D$7)/31,0)&gt;=ROUND('Charges variables (avancé)'!$K101,0),INDEX($C775:$BJ775,,COLUMN('Charges variables-Calculs auto'!P$168)-COLUMN('Charges variables-Calculs auto'!$C$168)+1-'Charges variables (avancé)'!$K101),0)*'Charges variables (avancé)'!$Y101</f>
        <v>0</v>
      </c>
      <c r="Q804" s="341">
        <f>IF(ROUND(('Charges variables-Calculs auto'!Q$168-CONFIG!$D$7)/31,0)&gt;=ROUND('Charges variables (avancé)'!$K101,0),INDEX($C775:$BJ775,,COLUMN('Charges variables-Calculs auto'!Q$168)-COLUMN('Charges variables-Calculs auto'!$C$168)+1-'Charges variables (avancé)'!$K101),0)*'Charges variables (avancé)'!$Y101</f>
        <v>0</v>
      </c>
      <c r="R804" s="341">
        <f>IF(ROUND(('Charges variables-Calculs auto'!R$168-CONFIG!$D$7)/31,0)&gt;=ROUND('Charges variables (avancé)'!$K101,0),INDEX($C775:$BJ775,,COLUMN('Charges variables-Calculs auto'!R$168)-COLUMN('Charges variables-Calculs auto'!$C$168)+1-'Charges variables (avancé)'!$K101),0)*'Charges variables (avancé)'!$Y101</f>
        <v>0</v>
      </c>
      <c r="S804" s="341">
        <f>IF(ROUND(('Charges variables-Calculs auto'!S$168-CONFIG!$D$7)/31,0)&gt;=ROUND('Charges variables (avancé)'!$K101,0),INDEX($C775:$BJ775,,COLUMN('Charges variables-Calculs auto'!S$168)-COLUMN('Charges variables-Calculs auto'!$C$168)+1-'Charges variables (avancé)'!$K101),0)*'Charges variables (avancé)'!$Y101</f>
        <v>0</v>
      </c>
      <c r="T804" s="341">
        <f>IF(ROUND(('Charges variables-Calculs auto'!T$168-CONFIG!$D$7)/31,0)&gt;=ROUND('Charges variables (avancé)'!$K101,0),INDEX($C775:$BJ775,,COLUMN('Charges variables-Calculs auto'!T$168)-COLUMN('Charges variables-Calculs auto'!$C$168)+1-'Charges variables (avancé)'!$K101),0)*'Charges variables (avancé)'!$Y101</f>
        <v>0</v>
      </c>
      <c r="U804" s="341">
        <f>IF(ROUND(('Charges variables-Calculs auto'!U$168-CONFIG!$D$7)/31,0)&gt;=ROUND('Charges variables (avancé)'!$K101,0),INDEX($C775:$BJ775,,COLUMN('Charges variables-Calculs auto'!U$168)-COLUMN('Charges variables-Calculs auto'!$C$168)+1-'Charges variables (avancé)'!$K101),0)*'Charges variables (avancé)'!$Y101</f>
        <v>0</v>
      </c>
      <c r="V804" s="341">
        <f>IF(ROUND(('Charges variables-Calculs auto'!V$168-CONFIG!$D$7)/31,0)&gt;=ROUND('Charges variables (avancé)'!$K101,0),INDEX($C775:$BJ775,,COLUMN('Charges variables-Calculs auto'!V$168)-COLUMN('Charges variables-Calculs auto'!$C$168)+1-'Charges variables (avancé)'!$K101),0)*'Charges variables (avancé)'!$Y101</f>
        <v>0</v>
      </c>
      <c r="W804" s="341">
        <f>IF(ROUND(('Charges variables-Calculs auto'!W$168-CONFIG!$D$7)/31,0)&gt;=ROUND('Charges variables (avancé)'!$K101,0),INDEX($C775:$BJ775,,COLUMN('Charges variables-Calculs auto'!W$168)-COLUMN('Charges variables-Calculs auto'!$C$168)+1-'Charges variables (avancé)'!$K101),0)*'Charges variables (avancé)'!$Y101</f>
        <v>0</v>
      </c>
      <c r="X804" s="341">
        <f>IF(ROUND(('Charges variables-Calculs auto'!X$168-CONFIG!$D$7)/31,0)&gt;=ROUND('Charges variables (avancé)'!$K101,0),INDEX($C775:$BJ775,,COLUMN('Charges variables-Calculs auto'!X$168)-COLUMN('Charges variables-Calculs auto'!$C$168)+1-'Charges variables (avancé)'!$K101),0)*'Charges variables (avancé)'!$Y101</f>
        <v>0</v>
      </c>
      <c r="Y804" s="341">
        <f>IF(ROUND(('Charges variables-Calculs auto'!Y$168-CONFIG!$D$7)/31,0)&gt;=ROUND('Charges variables (avancé)'!$K101,0),INDEX($C775:$BJ775,,COLUMN('Charges variables-Calculs auto'!Y$168)-COLUMN('Charges variables-Calculs auto'!$C$168)+1-'Charges variables (avancé)'!$K101),0)*'Charges variables (avancé)'!$Y101</f>
        <v>0</v>
      </c>
      <c r="Z804" s="341">
        <f>IF(ROUND(('Charges variables-Calculs auto'!Z$168-CONFIG!$D$7)/31,0)&gt;=ROUND('Charges variables (avancé)'!$K101,0),INDEX($C775:$BJ775,,COLUMN('Charges variables-Calculs auto'!Z$168)-COLUMN('Charges variables-Calculs auto'!$C$168)+1-'Charges variables (avancé)'!$K101),0)*'Charges variables (avancé)'!$Y101</f>
        <v>0</v>
      </c>
      <c r="AA804" s="341">
        <f>IF(ROUND(('Charges variables-Calculs auto'!AA$168-CONFIG!$D$7)/31,0)&gt;=ROUND('Charges variables (avancé)'!$K101,0),INDEX($C775:$BJ775,,COLUMN('Charges variables-Calculs auto'!AA$168)-COLUMN('Charges variables-Calculs auto'!$C$168)+1-'Charges variables (avancé)'!$K101),0)*'Charges variables (avancé)'!$AA101</f>
        <v>0</v>
      </c>
      <c r="AB804" s="341">
        <f>IF(ROUND(('Charges variables-Calculs auto'!AB$168-CONFIG!$D$7)/31,0)&gt;=ROUND('Charges variables (avancé)'!$K101,0),INDEX($C775:$BJ775,,COLUMN('Charges variables-Calculs auto'!AB$168)-COLUMN('Charges variables-Calculs auto'!$C$168)+1-'Charges variables (avancé)'!$K101),0)*'Charges variables (avancé)'!$AA101</f>
        <v>0</v>
      </c>
      <c r="AC804" s="341">
        <f>IF(ROUND(('Charges variables-Calculs auto'!AC$168-CONFIG!$D$7)/31,0)&gt;=ROUND('Charges variables (avancé)'!$K101,0),INDEX($C775:$BJ775,,COLUMN('Charges variables-Calculs auto'!AC$168)-COLUMN('Charges variables-Calculs auto'!$C$168)+1-'Charges variables (avancé)'!$K101),0)*'Charges variables (avancé)'!$AA101</f>
        <v>0</v>
      </c>
      <c r="AD804" s="341">
        <f>IF(ROUND(('Charges variables-Calculs auto'!AD$168-CONFIG!$D$7)/31,0)&gt;=ROUND('Charges variables (avancé)'!$K101,0),INDEX($C775:$BJ775,,COLUMN('Charges variables-Calculs auto'!AD$168)-COLUMN('Charges variables-Calculs auto'!$C$168)+1-'Charges variables (avancé)'!$K101),0)*'Charges variables (avancé)'!$AA101</f>
        <v>0</v>
      </c>
      <c r="AE804" s="341">
        <f>IF(ROUND(('Charges variables-Calculs auto'!AE$168-CONFIG!$D$7)/31,0)&gt;=ROUND('Charges variables (avancé)'!$K101,0),INDEX($C775:$BJ775,,COLUMN('Charges variables-Calculs auto'!AE$168)-COLUMN('Charges variables-Calculs auto'!$C$168)+1-'Charges variables (avancé)'!$K101),0)*'Charges variables (avancé)'!$AA101</f>
        <v>0</v>
      </c>
      <c r="AF804" s="341">
        <f>IF(ROUND(('Charges variables-Calculs auto'!AF$168-CONFIG!$D$7)/31,0)&gt;=ROUND('Charges variables (avancé)'!$K101,0),INDEX($C775:$BJ775,,COLUMN('Charges variables-Calculs auto'!AF$168)-COLUMN('Charges variables-Calculs auto'!$C$168)+1-'Charges variables (avancé)'!$K101),0)*'Charges variables (avancé)'!$AA101</f>
        <v>0</v>
      </c>
      <c r="AG804" s="341">
        <f>IF(ROUND(('Charges variables-Calculs auto'!AG$168-CONFIG!$D$7)/31,0)&gt;=ROUND('Charges variables (avancé)'!$K101,0),INDEX($C775:$BJ775,,COLUMN('Charges variables-Calculs auto'!AG$168)-COLUMN('Charges variables-Calculs auto'!$C$168)+1-'Charges variables (avancé)'!$K101),0)*'Charges variables (avancé)'!$AA101</f>
        <v>0</v>
      </c>
      <c r="AH804" s="341">
        <f>IF(ROUND(('Charges variables-Calculs auto'!AH$168-CONFIG!$D$7)/31,0)&gt;=ROUND('Charges variables (avancé)'!$K101,0),INDEX($C775:$BJ775,,COLUMN('Charges variables-Calculs auto'!AH$168)-COLUMN('Charges variables-Calculs auto'!$C$168)+1-'Charges variables (avancé)'!$K101),0)*'Charges variables (avancé)'!$AA101</f>
        <v>0</v>
      </c>
      <c r="AI804" s="341">
        <f>IF(ROUND(('Charges variables-Calculs auto'!AI$168-CONFIG!$D$7)/31,0)&gt;=ROUND('Charges variables (avancé)'!$K101,0),INDEX($C775:$BJ775,,COLUMN('Charges variables-Calculs auto'!AI$168)-COLUMN('Charges variables-Calculs auto'!$C$168)+1-'Charges variables (avancé)'!$K101),0)*'Charges variables (avancé)'!$AA101</f>
        <v>0</v>
      </c>
      <c r="AJ804" s="341">
        <f>IF(ROUND(('Charges variables-Calculs auto'!AJ$168-CONFIG!$D$7)/31,0)&gt;=ROUND('Charges variables (avancé)'!$K101,0),INDEX($C775:$BJ775,,COLUMN('Charges variables-Calculs auto'!AJ$168)-COLUMN('Charges variables-Calculs auto'!$C$168)+1-'Charges variables (avancé)'!$K101),0)*'Charges variables (avancé)'!$AA101</f>
        <v>0</v>
      </c>
      <c r="AK804" s="341">
        <f>IF(ROUND(('Charges variables-Calculs auto'!AK$168-CONFIG!$D$7)/31,0)&gt;=ROUND('Charges variables (avancé)'!$K101,0),INDEX($C775:$BJ775,,COLUMN('Charges variables-Calculs auto'!AK$168)-COLUMN('Charges variables-Calculs auto'!$C$168)+1-'Charges variables (avancé)'!$K101),0)*'Charges variables (avancé)'!$AA101</f>
        <v>0</v>
      </c>
      <c r="AL804" s="341">
        <f>IF(ROUND(('Charges variables-Calculs auto'!AL$168-CONFIG!$D$7)/31,0)&gt;=ROUND('Charges variables (avancé)'!$K101,0),INDEX($C775:$BJ775,,COLUMN('Charges variables-Calculs auto'!AL$168)-COLUMN('Charges variables-Calculs auto'!$C$168)+1-'Charges variables (avancé)'!$K101),0)*'Charges variables (avancé)'!$AA101</f>
        <v>0</v>
      </c>
      <c r="AM804" s="341">
        <f>IF(ROUND(('Charges variables-Calculs auto'!AM$168-CONFIG!$D$7)/31,0)&gt;=ROUND('Charges variables (avancé)'!$K101,0),INDEX($C775:$BJ775,,COLUMN('Charges variables-Calculs auto'!AM$168)-COLUMN('Charges variables-Calculs auto'!$C$168)+1-'Charges variables (avancé)'!$K101),0)*'Charges variables (avancé)'!$AC101</f>
        <v>0</v>
      </c>
      <c r="AN804" s="341">
        <f>IF(ROUND(('Charges variables-Calculs auto'!AN$168-CONFIG!$D$7)/31,0)&gt;=ROUND('Charges variables (avancé)'!$K101,0),INDEX($C775:$BJ775,,COLUMN('Charges variables-Calculs auto'!AN$168)-COLUMN('Charges variables-Calculs auto'!$C$168)+1-'Charges variables (avancé)'!$K101),0)*'Charges variables (avancé)'!$AC101</f>
        <v>0</v>
      </c>
      <c r="AO804" s="341">
        <f>IF(ROUND(('Charges variables-Calculs auto'!AO$168-CONFIG!$D$7)/31,0)&gt;=ROUND('Charges variables (avancé)'!$K101,0),INDEX($C775:$BJ775,,COLUMN('Charges variables-Calculs auto'!AO$168)-COLUMN('Charges variables-Calculs auto'!$C$168)+1-'Charges variables (avancé)'!$K101),0)*'Charges variables (avancé)'!$AC101</f>
        <v>0</v>
      </c>
      <c r="AP804" s="341">
        <f>IF(ROUND(('Charges variables-Calculs auto'!AP$168-CONFIG!$D$7)/31,0)&gt;=ROUND('Charges variables (avancé)'!$K101,0),INDEX($C775:$BJ775,,COLUMN('Charges variables-Calculs auto'!AP$168)-COLUMN('Charges variables-Calculs auto'!$C$168)+1-'Charges variables (avancé)'!$K101),0)*'Charges variables (avancé)'!$AC101</f>
        <v>0</v>
      </c>
      <c r="AQ804" s="341">
        <f>IF(ROUND(('Charges variables-Calculs auto'!AQ$168-CONFIG!$D$7)/31,0)&gt;=ROUND('Charges variables (avancé)'!$K101,0),INDEX($C775:$BJ775,,COLUMN('Charges variables-Calculs auto'!AQ$168)-COLUMN('Charges variables-Calculs auto'!$C$168)+1-'Charges variables (avancé)'!$K101),0)*'Charges variables (avancé)'!$AC101</f>
        <v>0</v>
      </c>
      <c r="AR804" s="341">
        <f>IF(ROUND(('Charges variables-Calculs auto'!AR$168-CONFIG!$D$7)/31,0)&gt;=ROUND('Charges variables (avancé)'!$K101,0),INDEX($C775:$BJ775,,COLUMN('Charges variables-Calculs auto'!AR$168)-COLUMN('Charges variables-Calculs auto'!$C$168)+1-'Charges variables (avancé)'!$K101),0)*'Charges variables (avancé)'!$AC101</f>
        <v>0</v>
      </c>
      <c r="AS804" s="341">
        <f>IF(ROUND(('Charges variables-Calculs auto'!AS$168-CONFIG!$D$7)/31,0)&gt;=ROUND('Charges variables (avancé)'!$K101,0),INDEX($C775:$BJ775,,COLUMN('Charges variables-Calculs auto'!AS$168)-COLUMN('Charges variables-Calculs auto'!$C$168)+1-'Charges variables (avancé)'!$K101),0)*'Charges variables (avancé)'!$AC101</f>
        <v>0</v>
      </c>
      <c r="AT804" s="341">
        <f>IF(ROUND(('Charges variables-Calculs auto'!AT$168-CONFIG!$D$7)/31,0)&gt;=ROUND('Charges variables (avancé)'!$K101,0),INDEX($C775:$BJ775,,COLUMN('Charges variables-Calculs auto'!AT$168)-COLUMN('Charges variables-Calculs auto'!$C$168)+1-'Charges variables (avancé)'!$K101),0)*'Charges variables (avancé)'!$AC101</f>
        <v>0</v>
      </c>
      <c r="AU804" s="341">
        <f>IF(ROUND(('Charges variables-Calculs auto'!AU$168-CONFIG!$D$7)/31,0)&gt;=ROUND('Charges variables (avancé)'!$K101,0),INDEX($C775:$BJ775,,COLUMN('Charges variables-Calculs auto'!AU$168)-COLUMN('Charges variables-Calculs auto'!$C$168)+1-'Charges variables (avancé)'!$K101),0)*'Charges variables (avancé)'!$AC101</f>
        <v>0</v>
      </c>
      <c r="AV804" s="341">
        <f>IF(ROUND(('Charges variables-Calculs auto'!AV$168-CONFIG!$D$7)/31,0)&gt;=ROUND('Charges variables (avancé)'!$K101,0),INDEX($C775:$BJ775,,COLUMN('Charges variables-Calculs auto'!AV$168)-COLUMN('Charges variables-Calculs auto'!$C$168)+1-'Charges variables (avancé)'!$K101),0)*'Charges variables (avancé)'!$AC101</f>
        <v>0</v>
      </c>
      <c r="AW804" s="341">
        <f>IF(ROUND(('Charges variables-Calculs auto'!AW$168-CONFIG!$D$7)/31,0)&gt;=ROUND('Charges variables (avancé)'!$K101,0),INDEX($C775:$BJ775,,COLUMN('Charges variables-Calculs auto'!AW$168)-COLUMN('Charges variables-Calculs auto'!$C$168)+1-'Charges variables (avancé)'!$K101),0)*'Charges variables (avancé)'!$AC101</f>
        <v>0</v>
      </c>
      <c r="AX804" s="341">
        <f>IF(ROUND(('Charges variables-Calculs auto'!AX$168-CONFIG!$D$7)/31,0)&gt;=ROUND('Charges variables (avancé)'!$K101,0),INDEX($C775:$BJ775,,COLUMN('Charges variables-Calculs auto'!AX$168)-COLUMN('Charges variables-Calculs auto'!$C$168)+1-'Charges variables (avancé)'!$K101),0)*'Charges variables (avancé)'!$AC101</f>
        <v>0</v>
      </c>
      <c r="AY804" s="341">
        <f>IF(ROUND(('Charges variables-Calculs auto'!AY$168-CONFIG!$D$7)/31,0)&gt;=ROUND('Charges variables (avancé)'!$K101,0),INDEX($C775:$BJ775,,COLUMN('Charges variables-Calculs auto'!AY$168)-COLUMN('Charges variables-Calculs auto'!$C$168)+1-'Charges variables (avancé)'!$K101),0)*'Charges variables (avancé)'!$AE101</f>
        <v>0</v>
      </c>
      <c r="AZ804" s="341">
        <f>IF(ROUND(('Charges variables-Calculs auto'!AZ$168-CONFIG!$D$7)/31,0)&gt;=ROUND('Charges variables (avancé)'!$K101,0),INDEX($C775:$BJ775,,COLUMN('Charges variables-Calculs auto'!AZ$168)-COLUMN('Charges variables-Calculs auto'!$C$168)+1-'Charges variables (avancé)'!$K101),0)*'Charges variables (avancé)'!$AE101</f>
        <v>0</v>
      </c>
      <c r="BA804" s="341">
        <f>IF(ROUND(('Charges variables-Calculs auto'!BA$168-CONFIG!$D$7)/31,0)&gt;=ROUND('Charges variables (avancé)'!$K101,0),INDEX($C775:$BJ775,,COLUMN('Charges variables-Calculs auto'!BA$168)-COLUMN('Charges variables-Calculs auto'!$C$168)+1-'Charges variables (avancé)'!$K101),0)*'Charges variables (avancé)'!$AE101</f>
        <v>0</v>
      </c>
      <c r="BB804" s="341">
        <f>IF(ROUND(('Charges variables-Calculs auto'!BB$168-CONFIG!$D$7)/31,0)&gt;=ROUND('Charges variables (avancé)'!$K101,0),INDEX($C775:$BJ775,,COLUMN('Charges variables-Calculs auto'!BB$168)-COLUMN('Charges variables-Calculs auto'!$C$168)+1-'Charges variables (avancé)'!$K101),0)*'Charges variables (avancé)'!$AE101</f>
        <v>0</v>
      </c>
      <c r="BC804" s="341">
        <f>IF(ROUND(('Charges variables-Calculs auto'!BC$168-CONFIG!$D$7)/31,0)&gt;=ROUND('Charges variables (avancé)'!$K101,0),INDEX($C775:$BJ775,,COLUMN('Charges variables-Calculs auto'!BC$168)-COLUMN('Charges variables-Calculs auto'!$C$168)+1-'Charges variables (avancé)'!$K101),0)*'Charges variables (avancé)'!$AE101</f>
        <v>0</v>
      </c>
      <c r="BD804" s="341">
        <f>IF(ROUND(('Charges variables-Calculs auto'!BD$168-CONFIG!$D$7)/31,0)&gt;=ROUND('Charges variables (avancé)'!$K101,0),INDEX($C775:$BJ775,,COLUMN('Charges variables-Calculs auto'!BD$168)-COLUMN('Charges variables-Calculs auto'!$C$168)+1-'Charges variables (avancé)'!$K101),0)*'Charges variables (avancé)'!$AE101</f>
        <v>0</v>
      </c>
      <c r="BE804" s="341">
        <f>IF(ROUND(('Charges variables-Calculs auto'!BE$168-CONFIG!$D$7)/31,0)&gt;=ROUND('Charges variables (avancé)'!$K101,0),INDEX($C775:$BJ775,,COLUMN('Charges variables-Calculs auto'!BE$168)-COLUMN('Charges variables-Calculs auto'!$C$168)+1-'Charges variables (avancé)'!$K101),0)*'Charges variables (avancé)'!$AE101</f>
        <v>0</v>
      </c>
      <c r="BF804" s="341">
        <f>IF(ROUND(('Charges variables-Calculs auto'!BF$168-CONFIG!$D$7)/31,0)&gt;=ROUND('Charges variables (avancé)'!$K101,0),INDEX($C775:$BJ775,,COLUMN('Charges variables-Calculs auto'!BF$168)-COLUMN('Charges variables-Calculs auto'!$C$168)+1-'Charges variables (avancé)'!$K101),0)*'Charges variables (avancé)'!$AE101</f>
        <v>0</v>
      </c>
      <c r="BG804" s="341">
        <f>IF(ROUND(('Charges variables-Calculs auto'!BG$168-CONFIG!$D$7)/31,0)&gt;=ROUND('Charges variables (avancé)'!$K101,0),INDEX($C775:$BJ775,,COLUMN('Charges variables-Calculs auto'!BG$168)-COLUMN('Charges variables-Calculs auto'!$C$168)+1-'Charges variables (avancé)'!$K101),0)*'Charges variables (avancé)'!$AE101</f>
        <v>0</v>
      </c>
      <c r="BH804" s="341">
        <f>IF(ROUND(('Charges variables-Calculs auto'!BH$168-CONFIG!$D$7)/31,0)&gt;=ROUND('Charges variables (avancé)'!$K101,0),INDEX($C775:$BJ775,,COLUMN('Charges variables-Calculs auto'!BH$168)-COLUMN('Charges variables-Calculs auto'!$C$168)+1-'Charges variables (avancé)'!$K101),0)*'Charges variables (avancé)'!$AE101</f>
        <v>0</v>
      </c>
      <c r="BI804" s="341">
        <f>IF(ROUND(('Charges variables-Calculs auto'!BI$168-CONFIG!$D$7)/31,0)&gt;=ROUND('Charges variables (avancé)'!$K101,0),INDEX($C775:$BJ775,,COLUMN('Charges variables-Calculs auto'!BI$168)-COLUMN('Charges variables-Calculs auto'!$C$168)+1-'Charges variables (avancé)'!$K101),0)*'Charges variables (avancé)'!$AE101</f>
        <v>0</v>
      </c>
      <c r="BJ804" s="341">
        <f>IF(ROUND(('Charges variables-Calculs auto'!BJ$168-CONFIG!$D$7)/31,0)&gt;=ROUND('Charges variables (avancé)'!$K101,0),INDEX($C775:$BJ775,,COLUMN('Charges variables-Calculs auto'!BJ$168)-COLUMN('Charges variables-Calculs auto'!$C$168)+1-'Charges variables (avancé)'!$K101),0)*'Charges variables (avancé)'!$AE101</f>
        <v>0</v>
      </c>
    </row>
    <row r="805" spans="2:62" ht="15" customHeight="1">
      <c r="B805" s="366">
        <f>'Charges variables (avancé)'!$C$102</f>
        <v>0</v>
      </c>
      <c r="C805" s="341">
        <f>IF(ROUND(('Charges variables-Calculs auto'!C$168-CONFIG!$D$7)/31,0)&gt;=ROUND('Charges variables (avancé)'!$K102,0),INDEX($C776:$BJ776,,COLUMN('Charges variables-Calculs auto'!C$168)-COLUMN('Charges variables-Calculs auto'!$C$168)+1-'Charges variables (avancé)'!$K102),0)*'Charges variables (avancé)'!$E102</f>
        <v>0</v>
      </c>
      <c r="D805" s="341">
        <f>IF(ROUND(('Charges variables-Calculs auto'!D$168-CONFIG!$D$7)/31,0)&gt;=ROUND('Charges variables (avancé)'!$K102,0),INDEX($C776:$BJ776,,COLUMN('Charges variables-Calculs auto'!D$168)-COLUMN('Charges variables-Calculs auto'!$C$168)+1-'Charges variables (avancé)'!$K102),0)*'Charges variables (avancé)'!$E102</f>
        <v>0</v>
      </c>
      <c r="E805" s="341">
        <f>IF(ROUND(('Charges variables-Calculs auto'!E$168-CONFIG!$D$7)/31,0)&gt;=ROUND('Charges variables (avancé)'!$K102,0),INDEX($C776:$BJ776,,COLUMN('Charges variables-Calculs auto'!E$168)-COLUMN('Charges variables-Calculs auto'!$C$168)+1-'Charges variables (avancé)'!$K102),0)*'Charges variables (avancé)'!$E102</f>
        <v>0</v>
      </c>
      <c r="F805" s="341">
        <f>IF(ROUND(('Charges variables-Calculs auto'!F$168-CONFIG!$D$7)/31,0)&gt;=ROUND('Charges variables (avancé)'!$K102,0),INDEX($C776:$BJ776,,COLUMN('Charges variables-Calculs auto'!F$168)-COLUMN('Charges variables-Calculs auto'!$C$168)+1-'Charges variables (avancé)'!$K102),0)*'Charges variables (avancé)'!$E102</f>
        <v>0</v>
      </c>
      <c r="G805" s="341">
        <f>IF(ROUND(('Charges variables-Calculs auto'!G$168-CONFIG!$D$7)/31,0)&gt;=ROUND('Charges variables (avancé)'!$K102,0),INDEX($C776:$BJ776,,COLUMN('Charges variables-Calculs auto'!G$168)-COLUMN('Charges variables-Calculs auto'!$C$168)+1-'Charges variables (avancé)'!$K102),0)*'Charges variables (avancé)'!$E102</f>
        <v>0</v>
      </c>
      <c r="H805" s="341">
        <f>IF(ROUND(('Charges variables-Calculs auto'!H$168-CONFIG!$D$7)/31,0)&gt;=ROUND('Charges variables (avancé)'!$K102,0),INDEX($C776:$BJ776,,COLUMN('Charges variables-Calculs auto'!H$168)-COLUMN('Charges variables-Calculs auto'!$C$168)+1-'Charges variables (avancé)'!$K102),0)*'Charges variables (avancé)'!$E102</f>
        <v>0</v>
      </c>
      <c r="I805" s="341">
        <f>IF(ROUND(('Charges variables-Calculs auto'!I$168-CONFIG!$D$7)/31,0)&gt;=ROUND('Charges variables (avancé)'!$K102,0),INDEX($C776:$BJ776,,COLUMN('Charges variables-Calculs auto'!I$168)-COLUMN('Charges variables-Calculs auto'!$C$168)+1-'Charges variables (avancé)'!$K102),0)*'Charges variables (avancé)'!$E102</f>
        <v>0</v>
      </c>
      <c r="J805" s="341">
        <f>IF(ROUND(('Charges variables-Calculs auto'!J$168-CONFIG!$D$7)/31,0)&gt;=ROUND('Charges variables (avancé)'!$K102,0),INDEX($C776:$BJ776,,COLUMN('Charges variables-Calculs auto'!J$168)-COLUMN('Charges variables-Calculs auto'!$C$168)+1-'Charges variables (avancé)'!$K102),0)*'Charges variables (avancé)'!$E102</f>
        <v>0</v>
      </c>
      <c r="K805" s="341">
        <f>IF(ROUND(('Charges variables-Calculs auto'!K$168-CONFIG!$D$7)/31,0)&gt;=ROUND('Charges variables (avancé)'!$K102,0),INDEX($C776:$BJ776,,COLUMN('Charges variables-Calculs auto'!K$168)-COLUMN('Charges variables-Calculs auto'!$C$168)+1-'Charges variables (avancé)'!$K102),0)*'Charges variables (avancé)'!$E102</f>
        <v>0</v>
      </c>
      <c r="L805" s="341">
        <f>IF(ROUND(('Charges variables-Calculs auto'!L$168-CONFIG!$D$7)/31,0)&gt;=ROUND('Charges variables (avancé)'!$K102,0),INDEX($C776:$BJ776,,COLUMN('Charges variables-Calculs auto'!L$168)-COLUMN('Charges variables-Calculs auto'!$C$168)+1-'Charges variables (avancé)'!$K102),0)*'Charges variables (avancé)'!$E102</f>
        <v>0</v>
      </c>
      <c r="M805" s="341">
        <f>IF(ROUND(('Charges variables-Calculs auto'!M$168-CONFIG!$D$7)/31,0)&gt;=ROUND('Charges variables (avancé)'!$K102,0),INDEX($C776:$BJ776,,COLUMN('Charges variables-Calculs auto'!M$168)-COLUMN('Charges variables-Calculs auto'!$C$168)+1-'Charges variables (avancé)'!$K102),0)*'Charges variables (avancé)'!$E102</f>
        <v>0</v>
      </c>
      <c r="N805" s="341">
        <f>IF(ROUND(('Charges variables-Calculs auto'!N$168-CONFIG!$D$7)/31,0)&gt;=ROUND('Charges variables (avancé)'!$K102,0),INDEX($C776:$BJ776,,COLUMN('Charges variables-Calculs auto'!N$168)-COLUMN('Charges variables-Calculs auto'!$C$168)+1-'Charges variables (avancé)'!$K102),0)*'Charges variables (avancé)'!$E102</f>
        <v>0</v>
      </c>
      <c r="O805" s="341">
        <f>IF(ROUND(('Charges variables-Calculs auto'!O$168-CONFIG!$D$7)/31,0)&gt;=ROUND('Charges variables (avancé)'!$K102,0),INDEX($C776:$BJ776,,COLUMN('Charges variables-Calculs auto'!O$168)-COLUMN('Charges variables-Calculs auto'!$C$168)+1-'Charges variables (avancé)'!$K102),0)*'Charges variables (avancé)'!$Y102</f>
        <v>0</v>
      </c>
      <c r="P805" s="341">
        <f>IF(ROUND(('Charges variables-Calculs auto'!P$168-CONFIG!$D$7)/31,0)&gt;=ROUND('Charges variables (avancé)'!$K102,0),INDEX($C776:$BJ776,,COLUMN('Charges variables-Calculs auto'!P$168)-COLUMN('Charges variables-Calculs auto'!$C$168)+1-'Charges variables (avancé)'!$K102),0)*'Charges variables (avancé)'!$Y102</f>
        <v>0</v>
      </c>
      <c r="Q805" s="341">
        <f>IF(ROUND(('Charges variables-Calculs auto'!Q$168-CONFIG!$D$7)/31,0)&gt;=ROUND('Charges variables (avancé)'!$K102,0),INDEX($C776:$BJ776,,COLUMN('Charges variables-Calculs auto'!Q$168)-COLUMN('Charges variables-Calculs auto'!$C$168)+1-'Charges variables (avancé)'!$K102),0)*'Charges variables (avancé)'!$Y102</f>
        <v>0</v>
      </c>
      <c r="R805" s="341">
        <f>IF(ROUND(('Charges variables-Calculs auto'!R$168-CONFIG!$D$7)/31,0)&gt;=ROUND('Charges variables (avancé)'!$K102,0),INDEX($C776:$BJ776,,COLUMN('Charges variables-Calculs auto'!R$168)-COLUMN('Charges variables-Calculs auto'!$C$168)+1-'Charges variables (avancé)'!$K102),0)*'Charges variables (avancé)'!$Y102</f>
        <v>0</v>
      </c>
      <c r="S805" s="341">
        <f>IF(ROUND(('Charges variables-Calculs auto'!S$168-CONFIG!$D$7)/31,0)&gt;=ROUND('Charges variables (avancé)'!$K102,0),INDEX($C776:$BJ776,,COLUMN('Charges variables-Calculs auto'!S$168)-COLUMN('Charges variables-Calculs auto'!$C$168)+1-'Charges variables (avancé)'!$K102),0)*'Charges variables (avancé)'!$Y102</f>
        <v>0</v>
      </c>
      <c r="T805" s="341">
        <f>IF(ROUND(('Charges variables-Calculs auto'!T$168-CONFIG!$D$7)/31,0)&gt;=ROUND('Charges variables (avancé)'!$K102,0),INDEX($C776:$BJ776,,COLUMN('Charges variables-Calculs auto'!T$168)-COLUMN('Charges variables-Calculs auto'!$C$168)+1-'Charges variables (avancé)'!$K102),0)*'Charges variables (avancé)'!$Y102</f>
        <v>0</v>
      </c>
      <c r="U805" s="341">
        <f>IF(ROUND(('Charges variables-Calculs auto'!U$168-CONFIG!$D$7)/31,0)&gt;=ROUND('Charges variables (avancé)'!$K102,0),INDEX($C776:$BJ776,,COLUMN('Charges variables-Calculs auto'!U$168)-COLUMN('Charges variables-Calculs auto'!$C$168)+1-'Charges variables (avancé)'!$K102),0)*'Charges variables (avancé)'!$Y102</f>
        <v>0</v>
      </c>
      <c r="V805" s="341">
        <f>IF(ROUND(('Charges variables-Calculs auto'!V$168-CONFIG!$D$7)/31,0)&gt;=ROUND('Charges variables (avancé)'!$K102,0),INDEX($C776:$BJ776,,COLUMN('Charges variables-Calculs auto'!V$168)-COLUMN('Charges variables-Calculs auto'!$C$168)+1-'Charges variables (avancé)'!$K102),0)*'Charges variables (avancé)'!$Y102</f>
        <v>0</v>
      </c>
      <c r="W805" s="341">
        <f>IF(ROUND(('Charges variables-Calculs auto'!W$168-CONFIG!$D$7)/31,0)&gt;=ROUND('Charges variables (avancé)'!$K102,0),INDEX($C776:$BJ776,,COLUMN('Charges variables-Calculs auto'!W$168)-COLUMN('Charges variables-Calculs auto'!$C$168)+1-'Charges variables (avancé)'!$K102),0)*'Charges variables (avancé)'!$Y102</f>
        <v>0</v>
      </c>
      <c r="X805" s="341">
        <f>IF(ROUND(('Charges variables-Calculs auto'!X$168-CONFIG!$D$7)/31,0)&gt;=ROUND('Charges variables (avancé)'!$K102,0),INDEX($C776:$BJ776,,COLUMN('Charges variables-Calculs auto'!X$168)-COLUMN('Charges variables-Calculs auto'!$C$168)+1-'Charges variables (avancé)'!$K102),0)*'Charges variables (avancé)'!$Y102</f>
        <v>0</v>
      </c>
      <c r="Y805" s="341">
        <f>IF(ROUND(('Charges variables-Calculs auto'!Y$168-CONFIG!$D$7)/31,0)&gt;=ROUND('Charges variables (avancé)'!$K102,0),INDEX($C776:$BJ776,,COLUMN('Charges variables-Calculs auto'!Y$168)-COLUMN('Charges variables-Calculs auto'!$C$168)+1-'Charges variables (avancé)'!$K102),0)*'Charges variables (avancé)'!$Y102</f>
        <v>0</v>
      </c>
      <c r="Z805" s="341">
        <f>IF(ROUND(('Charges variables-Calculs auto'!Z$168-CONFIG!$D$7)/31,0)&gt;=ROUND('Charges variables (avancé)'!$K102,0),INDEX($C776:$BJ776,,COLUMN('Charges variables-Calculs auto'!Z$168)-COLUMN('Charges variables-Calculs auto'!$C$168)+1-'Charges variables (avancé)'!$K102),0)*'Charges variables (avancé)'!$Y102</f>
        <v>0</v>
      </c>
      <c r="AA805" s="341">
        <f>IF(ROUND(('Charges variables-Calculs auto'!AA$168-CONFIG!$D$7)/31,0)&gt;=ROUND('Charges variables (avancé)'!$K102,0),INDEX($C776:$BJ776,,COLUMN('Charges variables-Calculs auto'!AA$168)-COLUMN('Charges variables-Calculs auto'!$C$168)+1-'Charges variables (avancé)'!$K102),0)*'Charges variables (avancé)'!$AA102</f>
        <v>0</v>
      </c>
      <c r="AB805" s="341">
        <f>IF(ROUND(('Charges variables-Calculs auto'!AB$168-CONFIG!$D$7)/31,0)&gt;=ROUND('Charges variables (avancé)'!$K102,0),INDEX($C776:$BJ776,,COLUMN('Charges variables-Calculs auto'!AB$168)-COLUMN('Charges variables-Calculs auto'!$C$168)+1-'Charges variables (avancé)'!$K102),0)*'Charges variables (avancé)'!$AA102</f>
        <v>0</v>
      </c>
      <c r="AC805" s="341">
        <f>IF(ROUND(('Charges variables-Calculs auto'!AC$168-CONFIG!$D$7)/31,0)&gt;=ROUND('Charges variables (avancé)'!$K102,0),INDEX($C776:$BJ776,,COLUMN('Charges variables-Calculs auto'!AC$168)-COLUMN('Charges variables-Calculs auto'!$C$168)+1-'Charges variables (avancé)'!$K102),0)*'Charges variables (avancé)'!$AA102</f>
        <v>0</v>
      </c>
      <c r="AD805" s="341">
        <f>IF(ROUND(('Charges variables-Calculs auto'!AD$168-CONFIG!$D$7)/31,0)&gt;=ROUND('Charges variables (avancé)'!$K102,0),INDEX($C776:$BJ776,,COLUMN('Charges variables-Calculs auto'!AD$168)-COLUMN('Charges variables-Calculs auto'!$C$168)+1-'Charges variables (avancé)'!$K102),0)*'Charges variables (avancé)'!$AA102</f>
        <v>0</v>
      </c>
      <c r="AE805" s="341">
        <f>IF(ROUND(('Charges variables-Calculs auto'!AE$168-CONFIG!$D$7)/31,0)&gt;=ROUND('Charges variables (avancé)'!$K102,0),INDEX($C776:$BJ776,,COLUMN('Charges variables-Calculs auto'!AE$168)-COLUMN('Charges variables-Calculs auto'!$C$168)+1-'Charges variables (avancé)'!$K102),0)*'Charges variables (avancé)'!$AA102</f>
        <v>0</v>
      </c>
      <c r="AF805" s="341">
        <f>IF(ROUND(('Charges variables-Calculs auto'!AF$168-CONFIG!$D$7)/31,0)&gt;=ROUND('Charges variables (avancé)'!$K102,0),INDEX($C776:$BJ776,,COLUMN('Charges variables-Calculs auto'!AF$168)-COLUMN('Charges variables-Calculs auto'!$C$168)+1-'Charges variables (avancé)'!$K102),0)*'Charges variables (avancé)'!$AA102</f>
        <v>0</v>
      </c>
      <c r="AG805" s="341">
        <f>IF(ROUND(('Charges variables-Calculs auto'!AG$168-CONFIG!$D$7)/31,0)&gt;=ROUND('Charges variables (avancé)'!$K102,0),INDEX($C776:$BJ776,,COLUMN('Charges variables-Calculs auto'!AG$168)-COLUMN('Charges variables-Calculs auto'!$C$168)+1-'Charges variables (avancé)'!$K102),0)*'Charges variables (avancé)'!$AA102</f>
        <v>0</v>
      </c>
      <c r="AH805" s="341">
        <f>IF(ROUND(('Charges variables-Calculs auto'!AH$168-CONFIG!$D$7)/31,0)&gt;=ROUND('Charges variables (avancé)'!$K102,0),INDEX($C776:$BJ776,,COLUMN('Charges variables-Calculs auto'!AH$168)-COLUMN('Charges variables-Calculs auto'!$C$168)+1-'Charges variables (avancé)'!$K102),0)*'Charges variables (avancé)'!$AA102</f>
        <v>0</v>
      </c>
      <c r="AI805" s="341">
        <f>IF(ROUND(('Charges variables-Calculs auto'!AI$168-CONFIG!$D$7)/31,0)&gt;=ROUND('Charges variables (avancé)'!$K102,0),INDEX($C776:$BJ776,,COLUMN('Charges variables-Calculs auto'!AI$168)-COLUMN('Charges variables-Calculs auto'!$C$168)+1-'Charges variables (avancé)'!$K102),0)*'Charges variables (avancé)'!$AA102</f>
        <v>0</v>
      </c>
      <c r="AJ805" s="341">
        <f>IF(ROUND(('Charges variables-Calculs auto'!AJ$168-CONFIG!$D$7)/31,0)&gt;=ROUND('Charges variables (avancé)'!$K102,0),INDEX($C776:$BJ776,,COLUMN('Charges variables-Calculs auto'!AJ$168)-COLUMN('Charges variables-Calculs auto'!$C$168)+1-'Charges variables (avancé)'!$K102),0)*'Charges variables (avancé)'!$AA102</f>
        <v>0</v>
      </c>
      <c r="AK805" s="341">
        <f>IF(ROUND(('Charges variables-Calculs auto'!AK$168-CONFIG!$D$7)/31,0)&gt;=ROUND('Charges variables (avancé)'!$K102,0),INDEX($C776:$BJ776,,COLUMN('Charges variables-Calculs auto'!AK$168)-COLUMN('Charges variables-Calculs auto'!$C$168)+1-'Charges variables (avancé)'!$K102),0)*'Charges variables (avancé)'!$AA102</f>
        <v>0</v>
      </c>
      <c r="AL805" s="341">
        <f>IF(ROUND(('Charges variables-Calculs auto'!AL$168-CONFIG!$D$7)/31,0)&gt;=ROUND('Charges variables (avancé)'!$K102,0),INDEX($C776:$BJ776,,COLUMN('Charges variables-Calculs auto'!AL$168)-COLUMN('Charges variables-Calculs auto'!$C$168)+1-'Charges variables (avancé)'!$K102),0)*'Charges variables (avancé)'!$AA102</f>
        <v>0</v>
      </c>
      <c r="AM805" s="341">
        <f>IF(ROUND(('Charges variables-Calculs auto'!AM$168-CONFIG!$D$7)/31,0)&gt;=ROUND('Charges variables (avancé)'!$K102,0),INDEX($C776:$BJ776,,COLUMN('Charges variables-Calculs auto'!AM$168)-COLUMN('Charges variables-Calculs auto'!$C$168)+1-'Charges variables (avancé)'!$K102),0)*'Charges variables (avancé)'!$AC102</f>
        <v>0</v>
      </c>
      <c r="AN805" s="341">
        <f>IF(ROUND(('Charges variables-Calculs auto'!AN$168-CONFIG!$D$7)/31,0)&gt;=ROUND('Charges variables (avancé)'!$K102,0),INDEX($C776:$BJ776,,COLUMN('Charges variables-Calculs auto'!AN$168)-COLUMN('Charges variables-Calculs auto'!$C$168)+1-'Charges variables (avancé)'!$K102),0)*'Charges variables (avancé)'!$AC102</f>
        <v>0</v>
      </c>
      <c r="AO805" s="341">
        <f>IF(ROUND(('Charges variables-Calculs auto'!AO$168-CONFIG!$D$7)/31,0)&gt;=ROUND('Charges variables (avancé)'!$K102,0),INDEX($C776:$BJ776,,COLUMN('Charges variables-Calculs auto'!AO$168)-COLUMN('Charges variables-Calculs auto'!$C$168)+1-'Charges variables (avancé)'!$K102),0)*'Charges variables (avancé)'!$AC102</f>
        <v>0</v>
      </c>
      <c r="AP805" s="341">
        <f>IF(ROUND(('Charges variables-Calculs auto'!AP$168-CONFIG!$D$7)/31,0)&gt;=ROUND('Charges variables (avancé)'!$K102,0),INDEX($C776:$BJ776,,COLUMN('Charges variables-Calculs auto'!AP$168)-COLUMN('Charges variables-Calculs auto'!$C$168)+1-'Charges variables (avancé)'!$K102),0)*'Charges variables (avancé)'!$AC102</f>
        <v>0</v>
      </c>
      <c r="AQ805" s="341">
        <f>IF(ROUND(('Charges variables-Calculs auto'!AQ$168-CONFIG!$D$7)/31,0)&gt;=ROUND('Charges variables (avancé)'!$K102,0),INDEX($C776:$BJ776,,COLUMN('Charges variables-Calculs auto'!AQ$168)-COLUMN('Charges variables-Calculs auto'!$C$168)+1-'Charges variables (avancé)'!$K102),0)*'Charges variables (avancé)'!$AC102</f>
        <v>0</v>
      </c>
      <c r="AR805" s="341">
        <f>IF(ROUND(('Charges variables-Calculs auto'!AR$168-CONFIG!$D$7)/31,0)&gt;=ROUND('Charges variables (avancé)'!$K102,0),INDEX($C776:$BJ776,,COLUMN('Charges variables-Calculs auto'!AR$168)-COLUMN('Charges variables-Calculs auto'!$C$168)+1-'Charges variables (avancé)'!$K102),0)*'Charges variables (avancé)'!$AC102</f>
        <v>0</v>
      </c>
      <c r="AS805" s="341">
        <f>IF(ROUND(('Charges variables-Calculs auto'!AS$168-CONFIG!$D$7)/31,0)&gt;=ROUND('Charges variables (avancé)'!$K102,0),INDEX($C776:$BJ776,,COLUMN('Charges variables-Calculs auto'!AS$168)-COLUMN('Charges variables-Calculs auto'!$C$168)+1-'Charges variables (avancé)'!$K102),0)*'Charges variables (avancé)'!$AC102</f>
        <v>0</v>
      </c>
      <c r="AT805" s="341">
        <f>IF(ROUND(('Charges variables-Calculs auto'!AT$168-CONFIG!$D$7)/31,0)&gt;=ROUND('Charges variables (avancé)'!$K102,0),INDEX($C776:$BJ776,,COLUMN('Charges variables-Calculs auto'!AT$168)-COLUMN('Charges variables-Calculs auto'!$C$168)+1-'Charges variables (avancé)'!$K102),0)*'Charges variables (avancé)'!$AC102</f>
        <v>0</v>
      </c>
      <c r="AU805" s="341">
        <f>IF(ROUND(('Charges variables-Calculs auto'!AU$168-CONFIG!$D$7)/31,0)&gt;=ROUND('Charges variables (avancé)'!$K102,0),INDEX($C776:$BJ776,,COLUMN('Charges variables-Calculs auto'!AU$168)-COLUMN('Charges variables-Calculs auto'!$C$168)+1-'Charges variables (avancé)'!$K102),0)*'Charges variables (avancé)'!$AC102</f>
        <v>0</v>
      </c>
      <c r="AV805" s="341">
        <f>IF(ROUND(('Charges variables-Calculs auto'!AV$168-CONFIG!$D$7)/31,0)&gt;=ROUND('Charges variables (avancé)'!$K102,0),INDEX($C776:$BJ776,,COLUMN('Charges variables-Calculs auto'!AV$168)-COLUMN('Charges variables-Calculs auto'!$C$168)+1-'Charges variables (avancé)'!$K102),0)*'Charges variables (avancé)'!$AC102</f>
        <v>0</v>
      </c>
      <c r="AW805" s="341">
        <f>IF(ROUND(('Charges variables-Calculs auto'!AW$168-CONFIG!$D$7)/31,0)&gt;=ROUND('Charges variables (avancé)'!$K102,0),INDEX($C776:$BJ776,,COLUMN('Charges variables-Calculs auto'!AW$168)-COLUMN('Charges variables-Calculs auto'!$C$168)+1-'Charges variables (avancé)'!$K102),0)*'Charges variables (avancé)'!$AC102</f>
        <v>0</v>
      </c>
      <c r="AX805" s="341">
        <f>IF(ROUND(('Charges variables-Calculs auto'!AX$168-CONFIG!$D$7)/31,0)&gt;=ROUND('Charges variables (avancé)'!$K102,0),INDEX($C776:$BJ776,,COLUMN('Charges variables-Calculs auto'!AX$168)-COLUMN('Charges variables-Calculs auto'!$C$168)+1-'Charges variables (avancé)'!$K102),0)*'Charges variables (avancé)'!$AC102</f>
        <v>0</v>
      </c>
      <c r="AY805" s="341">
        <f>IF(ROUND(('Charges variables-Calculs auto'!AY$168-CONFIG!$D$7)/31,0)&gt;=ROUND('Charges variables (avancé)'!$K102,0),INDEX($C776:$BJ776,,COLUMN('Charges variables-Calculs auto'!AY$168)-COLUMN('Charges variables-Calculs auto'!$C$168)+1-'Charges variables (avancé)'!$K102),0)*'Charges variables (avancé)'!$AE102</f>
        <v>0</v>
      </c>
      <c r="AZ805" s="341">
        <f>IF(ROUND(('Charges variables-Calculs auto'!AZ$168-CONFIG!$D$7)/31,0)&gt;=ROUND('Charges variables (avancé)'!$K102,0),INDEX($C776:$BJ776,,COLUMN('Charges variables-Calculs auto'!AZ$168)-COLUMN('Charges variables-Calculs auto'!$C$168)+1-'Charges variables (avancé)'!$K102),0)*'Charges variables (avancé)'!$AE102</f>
        <v>0</v>
      </c>
      <c r="BA805" s="341">
        <f>IF(ROUND(('Charges variables-Calculs auto'!BA$168-CONFIG!$D$7)/31,0)&gt;=ROUND('Charges variables (avancé)'!$K102,0),INDEX($C776:$BJ776,,COLUMN('Charges variables-Calculs auto'!BA$168)-COLUMN('Charges variables-Calculs auto'!$C$168)+1-'Charges variables (avancé)'!$K102),0)*'Charges variables (avancé)'!$AE102</f>
        <v>0</v>
      </c>
      <c r="BB805" s="341">
        <f>IF(ROUND(('Charges variables-Calculs auto'!BB$168-CONFIG!$D$7)/31,0)&gt;=ROUND('Charges variables (avancé)'!$K102,0),INDEX($C776:$BJ776,,COLUMN('Charges variables-Calculs auto'!BB$168)-COLUMN('Charges variables-Calculs auto'!$C$168)+1-'Charges variables (avancé)'!$K102),0)*'Charges variables (avancé)'!$AE102</f>
        <v>0</v>
      </c>
      <c r="BC805" s="341">
        <f>IF(ROUND(('Charges variables-Calculs auto'!BC$168-CONFIG!$D$7)/31,0)&gt;=ROUND('Charges variables (avancé)'!$K102,0),INDEX($C776:$BJ776,,COLUMN('Charges variables-Calculs auto'!BC$168)-COLUMN('Charges variables-Calculs auto'!$C$168)+1-'Charges variables (avancé)'!$K102),0)*'Charges variables (avancé)'!$AE102</f>
        <v>0</v>
      </c>
      <c r="BD805" s="341">
        <f>IF(ROUND(('Charges variables-Calculs auto'!BD$168-CONFIG!$D$7)/31,0)&gt;=ROUND('Charges variables (avancé)'!$K102,0),INDEX($C776:$BJ776,,COLUMN('Charges variables-Calculs auto'!BD$168)-COLUMN('Charges variables-Calculs auto'!$C$168)+1-'Charges variables (avancé)'!$K102),0)*'Charges variables (avancé)'!$AE102</f>
        <v>0</v>
      </c>
      <c r="BE805" s="341">
        <f>IF(ROUND(('Charges variables-Calculs auto'!BE$168-CONFIG!$D$7)/31,0)&gt;=ROUND('Charges variables (avancé)'!$K102,0),INDEX($C776:$BJ776,,COLUMN('Charges variables-Calculs auto'!BE$168)-COLUMN('Charges variables-Calculs auto'!$C$168)+1-'Charges variables (avancé)'!$K102),0)*'Charges variables (avancé)'!$AE102</f>
        <v>0</v>
      </c>
      <c r="BF805" s="341">
        <f>IF(ROUND(('Charges variables-Calculs auto'!BF$168-CONFIG!$D$7)/31,0)&gt;=ROUND('Charges variables (avancé)'!$K102,0),INDEX($C776:$BJ776,,COLUMN('Charges variables-Calculs auto'!BF$168)-COLUMN('Charges variables-Calculs auto'!$C$168)+1-'Charges variables (avancé)'!$K102),0)*'Charges variables (avancé)'!$AE102</f>
        <v>0</v>
      </c>
      <c r="BG805" s="341">
        <f>IF(ROUND(('Charges variables-Calculs auto'!BG$168-CONFIG!$D$7)/31,0)&gt;=ROUND('Charges variables (avancé)'!$K102,0),INDEX($C776:$BJ776,,COLUMN('Charges variables-Calculs auto'!BG$168)-COLUMN('Charges variables-Calculs auto'!$C$168)+1-'Charges variables (avancé)'!$K102),0)*'Charges variables (avancé)'!$AE102</f>
        <v>0</v>
      </c>
      <c r="BH805" s="341">
        <f>IF(ROUND(('Charges variables-Calculs auto'!BH$168-CONFIG!$D$7)/31,0)&gt;=ROUND('Charges variables (avancé)'!$K102,0),INDEX($C776:$BJ776,,COLUMN('Charges variables-Calculs auto'!BH$168)-COLUMN('Charges variables-Calculs auto'!$C$168)+1-'Charges variables (avancé)'!$K102),0)*'Charges variables (avancé)'!$AE102</f>
        <v>0</v>
      </c>
      <c r="BI805" s="341">
        <f>IF(ROUND(('Charges variables-Calculs auto'!BI$168-CONFIG!$D$7)/31,0)&gt;=ROUND('Charges variables (avancé)'!$K102,0),INDEX($C776:$BJ776,,COLUMN('Charges variables-Calculs auto'!BI$168)-COLUMN('Charges variables-Calculs auto'!$C$168)+1-'Charges variables (avancé)'!$K102),0)*'Charges variables (avancé)'!$AE102</f>
        <v>0</v>
      </c>
      <c r="BJ805" s="341">
        <f>IF(ROUND(('Charges variables-Calculs auto'!BJ$168-CONFIG!$D$7)/31,0)&gt;=ROUND('Charges variables (avancé)'!$K102,0),INDEX($C776:$BJ776,,COLUMN('Charges variables-Calculs auto'!BJ$168)-COLUMN('Charges variables-Calculs auto'!$C$168)+1-'Charges variables (avancé)'!$K102),0)*'Charges variables (avancé)'!$AE102</f>
        <v>0</v>
      </c>
    </row>
    <row r="806" spans="2:62" ht="15" customHeight="1">
      <c r="B806" s="366">
        <f>'Charges variables (avancé)'!$C$103</f>
        <v>0</v>
      </c>
      <c r="C806" s="341">
        <f>IF(ROUND(('Charges variables-Calculs auto'!C$168-CONFIG!$D$7)/31,0)&gt;=ROUND('Charges variables (avancé)'!$K103,0),INDEX($C777:$BJ777,,COLUMN('Charges variables-Calculs auto'!C$168)-COLUMN('Charges variables-Calculs auto'!$C$168)+1-'Charges variables (avancé)'!$K103),0)*'Charges variables (avancé)'!$E103</f>
        <v>0</v>
      </c>
      <c r="D806" s="341">
        <f>IF(ROUND(('Charges variables-Calculs auto'!D$168-CONFIG!$D$7)/31,0)&gt;=ROUND('Charges variables (avancé)'!$K103,0),INDEX($C777:$BJ777,,COLUMN('Charges variables-Calculs auto'!D$168)-COLUMN('Charges variables-Calculs auto'!$C$168)+1-'Charges variables (avancé)'!$K103),0)*'Charges variables (avancé)'!$E103</f>
        <v>0</v>
      </c>
      <c r="E806" s="341">
        <f>IF(ROUND(('Charges variables-Calculs auto'!E$168-CONFIG!$D$7)/31,0)&gt;=ROUND('Charges variables (avancé)'!$K103,0),INDEX($C777:$BJ777,,COLUMN('Charges variables-Calculs auto'!E$168)-COLUMN('Charges variables-Calculs auto'!$C$168)+1-'Charges variables (avancé)'!$K103),0)*'Charges variables (avancé)'!$E103</f>
        <v>0</v>
      </c>
      <c r="F806" s="341">
        <f>IF(ROUND(('Charges variables-Calculs auto'!F$168-CONFIG!$D$7)/31,0)&gt;=ROUND('Charges variables (avancé)'!$K103,0),INDEX($C777:$BJ777,,COLUMN('Charges variables-Calculs auto'!F$168)-COLUMN('Charges variables-Calculs auto'!$C$168)+1-'Charges variables (avancé)'!$K103),0)*'Charges variables (avancé)'!$E103</f>
        <v>0</v>
      </c>
      <c r="G806" s="341">
        <f>IF(ROUND(('Charges variables-Calculs auto'!G$168-CONFIG!$D$7)/31,0)&gt;=ROUND('Charges variables (avancé)'!$K103,0),INDEX($C777:$BJ777,,COLUMN('Charges variables-Calculs auto'!G$168)-COLUMN('Charges variables-Calculs auto'!$C$168)+1-'Charges variables (avancé)'!$K103),0)*'Charges variables (avancé)'!$E103</f>
        <v>0</v>
      </c>
      <c r="H806" s="341">
        <f>IF(ROUND(('Charges variables-Calculs auto'!H$168-CONFIG!$D$7)/31,0)&gt;=ROUND('Charges variables (avancé)'!$K103,0),INDEX($C777:$BJ777,,COLUMN('Charges variables-Calculs auto'!H$168)-COLUMN('Charges variables-Calculs auto'!$C$168)+1-'Charges variables (avancé)'!$K103),0)*'Charges variables (avancé)'!$E103</f>
        <v>0</v>
      </c>
      <c r="I806" s="341">
        <f>IF(ROUND(('Charges variables-Calculs auto'!I$168-CONFIG!$D$7)/31,0)&gt;=ROUND('Charges variables (avancé)'!$K103,0),INDEX($C777:$BJ777,,COLUMN('Charges variables-Calculs auto'!I$168)-COLUMN('Charges variables-Calculs auto'!$C$168)+1-'Charges variables (avancé)'!$K103),0)*'Charges variables (avancé)'!$E103</f>
        <v>0</v>
      </c>
      <c r="J806" s="341">
        <f>IF(ROUND(('Charges variables-Calculs auto'!J$168-CONFIG!$D$7)/31,0)&gt;=ROUND('Charges variables (avancé)'!$K103,0),INDEX($C777:$BJ777,,COLUMN('Charges variables-Calculs auto'!J$168)-COLUMN('Charges variables-Calculs auto'!$C$168)+1-'Charges variables (avancé)'!$K103),0)*'Charges variables (avancé)'!$E103</f>
        <v>0</v>
      </c>
      <c r="K806" s="341">
        <f>IF(ROUND(('Charges variables-Calculs auto'!K$168-CONFIG!$D$7)/31,0)&gt;=ROUND('Charges variables (avancé)'!$K103,0),INDEX($C777:$BJ777,,COLUMN('Charges variables-Calculs auto'!K$168)-COLUMN('Charges variables-Calculs auto'!$C$168)+1-'Charges variables (avancé)'!$K103),0)*'Charges variables (avancé)'!$E103</f>
        <v>0</v>
      </c>
      <c r="L806" s="341">
        <f>IF(ROUND(('Charges variables-Calculs auto'!L$168-CONFIG!$D$7)/31,0)&gt;=ROUND('Charges variables (avancé)'!$K103,0),INDEX($C777:$BJ777,,COLUMN('Charges variables-Calculs auto'!L$168)-COLUMN('Charges variables-Calculs auto'!$C$168)+1-'Charges variables (avancé)'!$K103),0)*'Charges variables (avancé)'!$E103</f>
        <v>0</v>
      </c>
      <c r="M806" s="341">
        <f>IF(ROUND(('Charges variables-Calculs auto'!M$168-CONFIG!$D$7)/31,0)&gt;=ROUND('Charges variables (avancé)'!$K103,0),INDEX($C777:$BJ777,,COLUMN('Charges variables-Calculs auto'!M$168)-COLUMN('Charges variables-Calculs auto'!$C$168)+1-'Charges variables (avancé)'!$K103),0)*'Charges variables (avancé)'!$E103</f>
        <v>0</v>
      </c>
      <c r="N806" s="341">
        <f>IF(ROUND(('Charges variables-Calculs auto'!N$168-CONFIG!$D$7)/31,0)&gt;=ROUND('Charges variables (avancé)'!$K103,0),INDEX($C777:$BJ777,,COLUMN('Charges variables-Calculs auto'!N$168)-COLUMN('Charges variables-Calculs auto'!$C$168)+1-'Charges variables (avancé)'!$K103),0)*'Charges variables (avancé)'!$E103</f>
        <v>0</v>
      </c>
      <c r="O806" s="341">
        <f>IF(ROUND(('Charges variables-Calculs auto'!O$168-CONFIG!$D$7)/31,0)&gt;=ROUND('Charges variables (avancé)'!$K103,0),INDEX($C777:$BJ777,,COLUMN('Charges variables-Calculs auto'!O$168)-COLUMN('Charges variables-Calculs auto'!$C$168)+1-'Charges variables (avancé)'!$K103),0)*'Charges variables (avancé)'!$Y103</f>
        <v>0</v>
      </c>
      <c r="P806" s="341">
        <f>IF(ROUND(('Charges variables-Calculs auto'!P$168-CONFIG!$D$7)/31,0)&gt;=ROUND('Charges variables (avancé)'!$K103,0),INDEX($C777:$BJ777,,COLUMN('Charges variables-Calculs auto'!P$168)-COLUMN('Charges variables-Calculs auto'!$C$168)+1-'Charges variables (avancé)'!$K103),0)*'Charges variables (avancé)'!$Y103</f>
        <v>0</v>
      </c>
      <c r="Q806" s="341">
        <f>IF(ROUND(('Charges variables-Calculs auto'!Q$168-CONFIG!$D$7)/31,0)&gt;=ROUND('Charges variables (avancé)'!$K103,0),INDEX($C777:$BJ777,,COLUMN('Charges variables-Calculs auto'!Q$168)-COLUMN('Charges variables-Calculs auto'!$C$168)+1-'Charges variables (avancé)'!$K103),0)*'Charges variables (avancé)'!$Y103</f>
        <v>0</v>
      </c>
      <c r="R806" s="341">
        <f>IF(ROUND(('Charges variables-Calculs auto'!R$168-CONFIG!$D$7)/31,0)&gt;=ROUND('Charges variables (avancé)'!$K103,0),INDEX($C777:$BJ777,,COLUMN('Charges variables-Calculs auto'!R$168)-COLUMN('Charges variables-Calculs auto'!$C$168)+1-'Charges variables (avancé)'!$K103),0)*'Charges variables (avancé)'!$Y103</f>
        <v>0</v>
      </c>
      <c r="S806" s="341">
        <f>IF(ROUND(('Charges variables-Calculs auto'!S$168-CONFIG!$D$7)/31,0)&gt;=ROUND('Charges variables (avancé)'!$K103,0),INDEX($C777:$BJ777,,COLUMN('Charges variables-Calculs auto'!S$168)-COLUMN('Charges variables-Calculs auto'!$C$168)+1-'Charges variables (avancé)'!$K103),0)*'Charges variables (avancé)'!$Y103</f>
        <v>0</v>
      </c>
      <c r="T806" s="341">
        <f>IF(ROUND(('Charges variables-Calculs auto'!T$168-CONFIG!$D$7)/31,0)&gt;=ROUND('Charges variables (avancé)'!$K103,0),INDEX($C777:$BJ777,,COLUMN('Charges variables-Calculs auto'!T$168)-COLUMN('Charges variables-Calculs auto'!$C$168)+1-'Charges variables (avancé)'!$K103),0)*'Charges variables (avancé)'!$Y103</f>
        <v>0</v>
      </c>
      <c r="U806" s="341">
        <f>IF(ROUND(('Charges variables-Calculs auto'!U$168-CONFIG!$D$7)/31,0)&gt;=ROUND('Charges variables (avancé)'!$K103,0),INDEX($C777:$BJ777,,COLUMN('Charges variables-Calculs auto'!U$168)-COLUMN('Charges variables-Calculs auto'!$C$168)+1-'Charges variables (avancé)'!$K103),0)*'Charges variables (avancé)'!$Y103</f>
        <v>0</v>
      </c>
      <c r="V806" s="341">
        <f>IF(ROUND(('Charges variables-Calculs auto'!V$168-CONFIG!$D$7)/31,0)&gt;=ROUND('Charges variables (avancé)'!$K103,0),INDEX($C777:$BJ777,,COLUMN('Charges variables-Calculs auto'!V$168)-COLUMN('Charges variables-Calculs auto'!$C$168)+1-'Charges variables (avancé)'!$K103),0)*'Charges variables (avancé)'!$Y103</f>
        <v>0</v>
      </c>
      <c r="W806" s="341">
        <f>IF(ROUND(('Charges variables-Calculs auto'!W$168-CONFIG!$D$7)/31,0)&gt;=ROUND('Charges variables (avancé)'!$K103,0),INDEX($C777:$BJ777,,COLUMN('Charges variables-Calculs auto'!W$168)-COLUMN('Charges variables-Calculs auto'!$C$168)+1-'Charges variables (avancé)'!$K103),0)*'Charges variables (avancé)'!$Y103</f>
        <v>0</v>
      </c>
      <c r="X806" s="341">
        <f>IF(ROUND(('Charges variables-Calculs auto'!X$168-CONFIG!$D$7)/31,0)&gt;=ROUND('Charges variables (avancé)'!$K103,0),INDEX($C777:$BJ777,,COLUMN('Charges variables-Calculs auto'!X$168)-COLUMN('Charges variables-Calculs auto'!$C$168)+1-'Charges variables (avancé)'!$K103),0)*'Charges variables (avancé)'!$Y103</f>
        <v>0</v>
      </c>
      <c r="Y806" s="341">
        <f>IF(ROUND(('Charges variables-Calculs auto'!Y$168-CONFIG!$D$7)/31,0)&gt;=ROUND('Charges variables (avancé)'!$K103,0),INDEX($C777:$BJ777,,COLUMN('Charges variables-Calculs auto'!Y$168)-COLUMN('Charges variables-Calculs auto'!$C$168)+1-'Charges variables (avancé)'!$K103),0)*'Charges variables (avancé)'!$Y103</f>
        <v>0</v>
      </c>
      <c r="Z806" s="341">
        <f>IF(ROUND(('Charges variables-Calculs auto'!Z$168-CONFIG!$D$7)/31,0)&gt;=ROUND('Charges variables (avancé)'!$K103,0),INDEX($C777:$BJ777,,COLUMN('Charges variables-Calculs auto'!Z$168)-COLUMN('Charges variables-Calculs auto'!$C$168)+1-'Charges variables (avancé)'!$K103),0)*'Charges variables (avancé)'!$Y103</f>
        <v>0</v>
      </c>
      <c r="AA806" s="341">
        <f>IF(ROUND(('Charges variables-Calculs auto'!AA$168-CONFIG!$D$7)/31,0)&gt;=ROUND('Charges variables (avancé)'!$K103,0),INDEX($C777:$BJ777,,COLUMN('Charges variables-Calculs auto'!AA$168)-COLUMN('Charges variables-Calculs auto'!$C$168)+1-'Charges variables (avancé)'!$K103),0)*'Charges variables (avancé)'!$AA103</f>
        <v>0</v>
      </c>
      <c r="AB806" s="341">
        <f>IF(ROUND(('Charges variables-Calculs auto'!AB$168-CONFIG!$D$7)/31,0)&gt;=ROUND('Charges variables (avancé)'!$K103,0),INDEX($C777:$BJ777,,COLUMN('Charges variables-Calculs auto'!AB$168)-COLUMN('Charges variables-Calculs auto'!$C$168)+1-'Charges variables (avancé)'!$K103),0)*'Charges variables (avancé)'!$AA103</f>
        <v>0</v>
      </c>
      <c r="AC806" s="341">
        <f>IF(ROUND(('Charges variables-Calculs auto'!AC$168-CONFIG!$D$7)/31,0)&gt;=ROUND('Charges variables (avancé)'!$K103,0),INDEX($C777:$BJ777,,COLUMN('Charges variables-Calculs auto'!AC$168)-COLUMN('Charges variables-Calculs auto'!$C$168)+1-'Charges variables (avancé)'!$K103),0)*'Charges variables (avancé)'!$AA103</f>
        <v>0</v>
      </c>
      <c r="AD806" s="341">
        <f>IF(ROUND(('Charges variables-Calculs auto'!AD$168-CONFIG!$D$7)/31,0)&gt;=ROUND('Charges variables (avancé)'!$K103,0),INDEX($C777:$BJ777,,COLUMN('Charges variables-Calculs auto'!AD$168)-COLUMN('Charges variables-Calculs auto'!$C$168)+1-'Charges variables (avancé)'!$K103),0)*'Charges variables (avancé)'!$AA103</f>
        <v>0</v>
      </c>
      <c r="AE806" s="341">
        <f>IF(ROUND(('Charges variables-Calculs auto'!AE$168-CONFIG!$D$7)/31,0)&gt;=ROUND('Charges variables (avancé)'!$K103,0),INDEX($C777:$BJ777,,COLUMN('Charges variables-Calculs auto'!AE$168)-COLUMN('Charges variables-Calculs auto'!$C$168)+1-'Charges variables (avancé)'!$K103),0)*'Charges variables (avancé)'!$AA103</f>
        <v>0</v>
      </c>
      <c r="AF806" s="341">
        <f>IF(ROUND(('Charges variables-Calculs auto'!AF$168-CONFIG!$D$7)/31,0)&gt;=ROUND('Charges variables (avancé)'!$K103,0),INDEX($C777:$BJ777,,COLUMN('Charges variables-Calculs auto'!AF$168)-COLUMN('Charges variables-Calculs auto'!$C$168)+1-'Charges variables (avancé)'!$K103),0)*'Charges variables (avancé)'!$AA103</f>
        <v>0</v>
      </c>
      <c r="AG806" s="341">
        <f>IF(ROUND(('Charges variables-Calculs auto'!AG$168-CONFIG!$D$7)/31,0)&gt;=ROUND('Charges variables (avancé)'!$K103,0),INDEX($C777:$BJ777,,COLUMN('Charges variables-Calculs auto'!AG$168)-COLUMN('Charges variables-Calculs auto'!$C$168)+1-'Charges variables (avancé)'!$K103),0)*'Charges variables (avancé)'!$AA103</f>
        <v>0</v>
      </c>
      <c r="AH806" s="341">
        <f>IF(ROUND(('Charges variables-Calculs auto'!AH$168-CONFIG!$D$7)/31,0)&gt;=ROUND('Charges variables (avancé)'!$K103,0),INDEX($C777:$BJ777,,COLUMN('Charges variables-Calculs auto'!AH$168)-COLUMN('Charges variables-Calculs auto'!$C$168)+1-'Charges variables (avancé)'!$K103),0)*'Charges variables (avancé)'!$AA103</f>
        <v>0</v>
      </c>
      <c r="AI806" s="341">
        <f>IF(ROUND(('Charges variables-Calculs auto'!AI$168-CONFIG!$D$7)/31,0)&gt;=ROUND('Charges variables (avancé)'!$K103,0),INDEX($C777:$BJ777,,COLUMN('Charges variables-Calculs auto'!AI$168)-COLUMN('Charges variables-Calculs auto'!$C$168)+1-'Charges variables (avancé)'!$K103),0)*'Charges variables (avancé)'!$AA103</f>
        <v>0</v>
      </c>
      <c r="AJ806" s="341">
        <f>IF(ROUND(('Charges variables-Calculs auto'!AJ$168-CONFIG!$D$7)/31,0)&gt;=ROUND('Charges variables (avancé)'!$K103,0),INDEX($C777:$BJ777,,COLUMN('Charges variables-Calculs auto'!AJ$168)-COLUMN('Charges variables-Calculs auto'!$C$168)+1-'Charges variables (avancé)'!$K103),0)*'Charges variables (avancé)'!$AA103</f>
        <v>0</v>
      </c>
      <c r="AK806" s="341">
        <f>IF(ROUND(('Charges variables-Calculs auto'!AK$168-CONFIG!$D$7)/31,0)&gt;=ROUND('Charges variables (avancé)'!$K103,0),INDEX($C777:$BJ777,,COLUMN('Charges variables-Calculs auto'!AK$168)-COLUMN('Charges variables-Calculs auto'!$C$168)+1-'Charges variables (avancé)'!$K103),0)*'Charges variables (avancé)'!$AA103</f>
        <v>0</v>
      </c>
      <c r="AL806" s="341">
        <f>IF(ROUND(('Charges variables-Calculs auto'!AL$168-CONFIG!$D$7)/31,0)&gt;=ROUND('Charges variables (avancé)'!$K103,0),INDEX($C777:$BJ777,,COLUMN('Charges variables-Calculs auto'!AL$168)-COLUMN('Charges variables-Calculs auto'!$C$168)+1-'Charges variables (avancé)'!$K103),0)*'Charges variables (avancé)'!$AA103</f>
        <v>0</v>
      </c>
      <c r="AM806" s="341">
        <f>IF(ROUND(('Charges variables-Calculs auto'!AM$168-CONFIG!$D$7)/31,0)&gt;=ROUND('Charges variables (avancé)'!$K103,0),INDEX($C777:$BJ777,,COLUMN('Charges variables-Calculs auto'!AM$168)-COLUMN('Charges variables-Calculs auto'!$C$168)+1-'Charges variables (avancé)'!$K103),0)*'Charges variables (avancé)'!$AC103</f>
        <v>0</v>
      </c>
      <c r="AN806" s="341">
        <f>IF(ROUND(('Charges variables-Calculs auto'!AN$168-CONFIG!$D$7)/31,0)&gt;=ROUND('Charges variables (avancé)'!$K103,0),INDEX($C777:$BJ777,,COLUMN('Charges variables-Calculs auto'!AN$168)-COLUMN('Charges variables-Calculs auto'!$C$168)+1-'Charges variables (avancé)'!$K103),0)*'Charges variables (avancé)'!$AC103</f>
        <v>0</v>
      </c>
      <c r="AO806" s="341">
        <f>IF(ROUND(('Charges variables-Calculs auto'!AO$168-CONFIG!$D$7)/31,0)&gt;=ROUND('Charges variables (avancé)'!$K103,0),INDEX($C777:$BJ777,,COLUMN('Charges variables-Calculs auto'!AO$168)-COLUMN('Charges variables-Calculs auto'!$C$168)+1-'Charges variables (avancé)'!$K103),0)*'Charges variables (avancé)'!$AC103</f>
        <v>0</v>
      </c>
      <c r="AP806" s="341">
        <f>IF(ROUND(('Charges variables-Calculs auto'!AP$168-CONFIG!$D$7)/31,0)&gt;=ROUND('Charges variables (avancé)'!$K103,0),INDEX($C777:$BJ777,,COLUMN('Charges variables-Calculs auto'!AP$168)-COLUMN('Charges variables-Calculs auto'!$C$168)+1-'Charges variables (avancé)'!$K103),0)*'Charges variables (avancé)'!$AC103</f>
        <v>0</v>
      </c>
      <c r="AQ806" s="341">
        <f>IF(ROUND(('Charges variables-Calculs auto'!AQ$168-CONFIG!$D$7)/31,0)&gt;=ROUND('Charges variables (avancé)'!$K103,0),INDEX($C777:$BJ777,,COLUMN('Charges variables-Calculs auto'!AQ$168)-COLUMN('Charges variables-Calculs auto'!$C$168)+1-'Charges variables (avancé)'!$K103),0)*'Charges variables (avancé)'!$AC103</f>
        <v>0</v>
      </c>
      <c r="AR806" s="341">
        <f>IF(ROUND(('Charges variables-Calculs auto'!AR$168-CONFIG!$D$7)/31,0)&gt;=ROUND('Charges variables (avancé)'!$K103,0),INDEX($C777:$BJ777,,COLUMN('Charges variables-Calculs auto'!AR$168)-COLUMN('Charges variables-Calculs auto'!$C$168)+1-'Charges variables (avancé)'!$K103),0)*'Charges variables (avancé)'!$AC103</f>
        <v>0</v>
      </c>
      <c r="AS806" s="341">
        <f>IF(ROUND(('Charges variables-Calculs auto'!AS$168-CONFIG!$D$7)/31,0)&gt;=ROUND('Charges variables (avancé)'!$K103,0),INDEX($C777:$BJ777,,COLUMN('Charges variables-Calculs auto'!AS$168)-COLUMN('Charges variables-Calculs auto'!$C$168)+1-'Charges variables (avancé)'!$K103),0)*'Charges variables (avancé)'!$AC103</f>
        <v>0</v>
      </c>
      <c r="AT806" s="341">
        <f>IF(ROUND(('Charges variables-Calculs auto'!AT$168-CONFIG!$D$7)/31,0)&gt;=ROUND('Charges variables (avancé)'!$K103,0),INDEX($C777:$BJ777,,COLUMN('Charges variables-Calculs auto'!AT$168)-COLUMN('Charges variables-Calculs auto'!$C$168)+1-'Charges variables (avancé)'!$K103),0)*'Charges variables (avancé)'!$AC103</f>
        <v>0</v>
      </c>
      <c r="AU806" s="341">
        <f>IF(ROUND(('Charges variables-Calculs auto'!AU$168-CONFIG!$D$7)/31,0)&gt;=ROUND('Charges variables (avancé)'!$K103,0),INDEX($C777:$BJ777,,COLUMN('Charges variables-Calculs auto'!AU$168)-COLUMN('Charges variables-Calculs auto'!$C$168)+1-'Charges variables (avancé)'!$K103),0)*'Charges variables (avancé)'!$AC103</f>
        <v>0</v>
      </c>
      <c r="AV806" s="341">
        <f>IF(ROUND(('Charges variables-Calculs auto'!AV$168-CONFIG!$D$7)/31,0)&gt;=ROUND('Charges variables (avancé)'!$K103,0),INDEX($C777:$BJ777,,COLUMN('Charges variables-Calculs auto'!AV$168)-COLUMN('Charges variables-Calculs auto'!$C$168)+1-'Charges variables (avancé)'!$K103),0)*'Charges variables (avancé)'!$AC103</f>
        <v>0</v>
      </c>
      <c r="AW806" s="341">
        <f>IF(ROUND(('Charges variables-Calculs auto'!AW$168-CONFIG!$D$7)/31,0)&gt;=ROUND('Charges variables (avancé)'!$K103,0),INDEX($C777:$BJ777,,COLUMN('Charges variables-Calculs auto'!AW$168)-COLUMN('Charges variables-Calculs auto'!$C$168)+1-'Charges variables (avancé)'!$K103),0)*'Charges variables (avancé)'!$AC103</f>
        <v>0</v>
      </c>
      <c r="AX806" s="341">
        <f>IF(ROUND(('Charges variables-Calculs auto'!AX$168-CONFIG!$D$7)/31,0)&gt;=ROUND('Charges variables (avancé)'!$K103,0),INDEX($C777:$BJ777,,COLUMN('Charges variables-Calculs auto'!AX$168)-COLUMN('Charges variables-Calculs auto'!$C$168)+1-'Charges variables (avancé)'!$K103),0)*'Charges variables (avancé)'!$AC103</f>
        <v>0</v>
      </c>
      <c r="AY806" s="341">
        <f>IF(ROUND(('Charges variables-Calculs auto'!AY$168-CONFIG!$D$7)/31,0)&gt;=ROUND('Charges variables (avancé)'!$K103,0),INDEX($C777:$BJ777,,COLUMN('Charges variables-Calculs auto'!AY$168)-COLUMN('Charges variables-Calculs auto'!$C$168)+1-'Charges variables (avancé)'!$K103),0)*'Charges variables (avancé)'!$AE103</f>
        <v>0</v>
      </c>
      <c r="AZ806" s="341">
        <f>IF(ROUND(('Charges variables-Calculs auto'!AZ$168-CONFIG!$D$7)/31,0)&gt;=ROUND('Charges variables (avancé)'!$K103,0),INDEX($C777:$BJ777,,COLUMN('Charges variables-Calculs auto'!AZ$168)-COLUMN('Charges variables-Calculs auto'!$C$168)+1-'Charges variables (avancé)'!$K103),0)*'Charges variables (avancé)'!$AE103</f>
        <v>0</v>
      </c>
      <c r="BA806" s="341">
        <f>IF(ROUND(('Charges variables-Calculs auto'!BA$168-CONFIG!$D$7)/31,0)&gt;=ROUND('Charges variables (avancé)'!$K103,0),INDEX($C777:$BJ777,,COLUMN('Charges variables-Calculs auto'!BA$168)-COLUMN('Charges variables-Calculs auto'!$C$168)+1-'Charges variables (avancé)'!$K103),0)*'Charges variables (avancé)'!$AE103</f>
        <v>0</v>
      </c>
      <c r="BB806" s="341">
        <f>IF(ROUND(('Charges variables-Calculs auto'!BB$168-CONFIG!$D$7)/31,0)&gt;=ROUND('Charges variables (avancé)'!$K103,0),INDEX($C777:$BJ777,,COLUMN('Charges variables-Calculs auto'!BB$168)-COLUMN('Charges variables-Calculs auto'!$C$168)+1-'Charges variables (avancé)'!$K103),0)*'Charges variables (avancé)'!$AE103</f>
        <v>0</v>
      </c>
      <c r="BC806" s="341">
        <f>IF(ROUND(('Charges variables-Calculs auto'!BC$168-CONFIG!$D$7)/31,0)&gt;=ROUND('Charges variables (avancé)'!$K103,0),INDEX($C777:$BJ777,,COLUMN('Charges variables-Calculs auto'!BC$168)-COLUMN('Charges variables-Calculs auto'!$C$168)+1-'Charges variables (avancé)'!$K103),0)*'Charges variables (avancé)'!$AE103</f>
        <v>0</v>
      </c>
      <c r="BD806" s="341">
        <f>IF(ROUND(('Charges variables-Calculs auto'!BD$168-CONFIG!$D$7)/31,0)&gt;=ROUND('Charges variables (avancé)'!$K103,0),INDEX($C777:$BJ777,,COLUMN('Charges variables-Calculs auto'!BD$168)-COLUMN('Charges variables-Calculs auto'!$C$168)+1-'Charges variables (avancé)'!$K103),0)*'Charges variables (avancé)'!$AE103</f>
        <v>0</v>
      </c>
      <c r="BE806" s="341">
        <f>IF(ROUND(('Charges variables-Calculs auto'!BE$168-CONFIG!$D$7)/31,0)&gt;=ROUND('Charges variables (avancé)'!$K103,0),INDEX($C777:$BJ777,,COLUMN('Charges variables-Calculs auto'!BE$168)-COLUMN('Charges variables-Calculs auto'!$C$168)+1-'Charges variables (avancé)'!$K103),0)*'Charges variables (avancé)'!$AE103</f>
        <v>0</v>
      </c>
      <c r="BF806" s="341">
        <f>IF(ROUND(('Charges variables-Calculs auto'!BF$168-CONFIG!$D$7)/31,0)&gt;=ROUND('Charges variables (avancé)'!$K103,0),INDEX($C777:$BJ777,,COLUMN('Charges variables-Calculs auto'!BF$168)-COLUMN('Charges variables-Calculs auto'!$C$168)+1-'Charges variables (avancé)'!$K103),0)*'Charges variables (avancé)'!$AE103</f>
        <v>0</v>
      </c>
      <c r="BG806" s="341">
        <f>IF(ROUND(('Charges variables-Calculs auto'!BG$168-CONFIG!$D$7)/31,0)&gt;=ROUND('Charges variables (avancé)'!$K103,0),INDEX($C777:$BJ777,,COLUMN('Charges variables-Calculs auto'!BG$168)-COLUMN('Charges variables-Calculs auto'!$C$168)+1-'Charges variables (avancé)'!$K103),0)*'Charges variables (avancé)'!$AE103</f>
        <v>0</v>
      </c>
      <c r="BH806" s="341">
        <f>IF(ROUND(('Charges variables-Calculs auto'!BH$168-CONFIG!$D$7)/31,0)&gt;=ROUND('Charges variables (avancé)'!$K103,0),INDEX($C777:$BJ777,,COLUMN('Charges variables-Calculs auto'!BH$168)-COLUMN('Charges variables-Calculs auto'!$C$168)+1-'Charges variables (avancé)'!$K103),0)*'Charges variables (avancé)'!$AE103</f>
        <v>0</v>
      </c>
      <c r="BI806" s="341">
        <f>IF(ROUND(('Charges variables-Calculs auto'!BI$168-CONFIG!$D$7)/31,0)&gt;=ROUND('Charges variables (avancé)'!$K103,0),INDEX($C777:$BJ777,,COLUMN('Charges variables-Calculs auto'!BI$168)-COLUMN('Charges variables-Calculs auto'!$C$168)+1-'Charges variables (avancé)'!$K103),0)*'Charges variables (avancé)'!$AE103</f>
        <v>0</v>
      </c>
      <c r="BJ806" s="341">
        <f>IF(ROUND(('Charges variables-Calculs auto'!BJ$168-CONFIG!$D$7)/31,0)&gt;=ROUND('Charges variables (avancé)'!$K103,0),INDEX($C777:$BJ777,,COLUMN('Charges variables-Calculs auto'!BJ$168)-COLUMN('Charges variables-Calculs auto'!$C$168)+1-'Charges variables (avancé)'!$K103),0)*'Charges variables (avancé)'!$AE103</f>
        <v>0</v>
      </c>
    </row>
    <row r="807" spans="2:62" ht="15" customHeight="1">
      <c r="B807" s="369"/>
      <c r="C807" s="370"/>
      <c r="D807" s="370"/>
      <c r="E807" s="370"/>
      <c r="F807" s="370"/>
      <c r="G807" s="370"/>
      <c r="H807" s="370"/>
      <c r="I807" s="370"/>
      <c r="J807" s="370"/>
      <c r="K807" s="370"/>
      <c r="L807" s="370"/>
      <c r="M807" s="370"/>
      <c r="N807" s="370"/>
      <c r="O807" s="370"/>
      <c r="P807" s="370"/>
      <c r="Q807" s="370"/>
      <c r="R807" s="370"/>
      <c r="S807" s="370"/>
      <c r="T807" s="370"/>
      <c r="U807" s="370"/>
      <c r="V807" s="370"/>
      <c r="W807" s="370"/>
      <c r="X807" s="370"/>
      <c r="Y807" s="370"/>
      <c r="Z807" s="370"/>
      <c r="AA807" s="370"/>
      <c r="AB807" s="370"/>
      <c r="AC807" s="370"/>
      <c r="AD807" s="370"/>
      <c r="AE807" s="370"/>
      <c r="AF807" s="370"/>
      <c r="AG807" s="370"/>
      <c r="AH807" s="370"/>
      <c r="AI807" s="370"/>
      <c r="AJ807" s="370"/>
      <c r="AK807" s="370"/>
      <c r="AL807" s="370"/>
      <c r="AM807" s="370"/>
      <c r="AN807" s="370"/>
      <c r="AO807" s="370"/>
      <c r="AP807" s="370"/>
      <c r="AQ807" s="370"/>
      <c r="AR807" s="370"/>
      <c r="AS807" s="370"/>
      <c r="AT807" s="370"/>
      <c r="AU807" s="370"/>
      <c r="AV807" s="370"/>
      <c r="AW807" s="370"/>
      <c r="AX807" s="370"/>
      <c r="AY807" s="370"/>
      <c r="AZ807" s="370"/>
      <c r="BA807" s="370"/>
      <c r="BB807" s="370"/>
      <c r="BC807" s="370"/>
      <c r="BD807" s="370"/>
      <c r="BE807" s="370"/>
      <c r="BF807" s="370"/>
      <c r="BG807" s="370"/>
      <c r="BH807" s="370"/>
      <c r="BI807" s="370"/>
      <c r="BJ807" s="370"/>
    </row>
    <row r="808" spans="2:62" ht="15" customHeight="1">
      <c r="B808" s="82" t="s">
        <v>21</v>
      </c>
      <c r="C808" s="20">
        <f t="shared" ref="C808:AH808" si="459">SUM(C799:C806)</f>
        <v>0</v>
      </c>
      <c r="D808" s="20">
        <f t="shared" si="459"/>
        <v>0</v>
      </c>
      <c r="E808" s="20">
        <f t="shared" si="459"/>
        <v>0</v>
      </c>
      <c r="F808" s="20">
        <f t="shared" si="459"/>
        <v>0</v>
      </c>
      <c r="G808" s="20">
        <f t="shared" si="459"/>
        <v>0</v>
      </c>
      <c r="H808" s="20">
        <f t="shared" si="459"/>
        <v>0</v>
      </c>
      <c r="I808" s="20">
        <f t="shared" si="459"/>
        <v>0</v>
      </c>
      <c r="J808" s="20">
        <f t="shared" si="459"/>
        <v>0</v>
      </c>
      <c r="K808" s="20">
        <f t="shared" si="459"/>
        <v>0</v>
      </c>
      <c r="L808" s="20">
        <f t="shared" si="459"/>
        <v>0</v>
      </c>
      <c r="M808" s="20">
        <f t="shared" si="459"/>
        <v>0</v>
      </c>
      <c r="N808" s="20">
        <f t="shared" si="459"/>
        <v>0</v>
      </c>
      <c r="O808" s="20">
        <f t="shared" si="459"/>
        <v>0</v>
      </c>
      <c r="P808" s="20">
        <f t="shared" si="459"/>
        <v>0</v>
      </c>
      <c r="Q808" s="20">
        <f t="shared" si="459"/>
        <v>0</v>
      </c>
      <c r="R808" s="20">
        <f t="shared" si="459"/>
        <v>0</v>
      </c>
      <c r="S808" s="20">
        <f t="shared" si="459"/>
        <v>0</v>
      </c>
      <c r="T808" s="20">
        <f t="shared" si="459"/>
        <v>0</v>
      </c>
      <c r="U808" s="20">
        <f t="shared" si="459"/>
        <v>0</v>
      </c>
      <c r="V808" s="20">
        <f t="shared" si="459"/>
        <v>0</v>
      </c>
      <c r="W808" s="20">
        <f t="shared" si="459"/>
        <v>0</v>
      </c>
      <c r="X808" s="20">
        <f t="shared" si="459"/>
        <v>0</v>
      </c>
      <c r="Y808" s="20">
        <f t="shared" si="459"/>
        <v>0</v>
      </c>
      <c r="Z808" s="20">
        <f t="shared" si="459"/>
        <v>0</v>
      </c>
      <c r="AA808" s="20">
        <f t="shared" si="459"/>
        <v>0</v>
      </c>
      <c r="AB808" s="20">
        <f t="shared" si="459"/>
        <v>0</v>
      </c>
      <c r="AC808" s="20">
        <f t="shared" si="459"/>
        <v>0</v>
      </c>
      <c r="AD808" s="20">
        <f t="shared" si="459"/>
        <v>0</v>
      </c>
      <c r="AE808" s="20">
        <f t="shared" si="459"/>
        <v>0</v>
      </c>
      <c r="AF808" s="20">
        <f t="shared" si="459"/>
        <v>0</v>
      </c>
      <c r="AG808" s="20">
        <f t="shared" si="459"/>
        <v>0</v>
      </c>
      <c r="AH808" s="20">
        <f t="shared" si="459"/>
        <v>0</v>
      </c>
      <c r="AI808" s="20">
        <f t="shared" ref="AI808:BJ808" si="460">SUM(AI799:AI806)</f>
        <v>0</v>
      </c>
      <c r="AJ808" s="20">
        <f t="shared" si="460"/>
        <v>0</v>
      </c>
      <c r="AK808" s="20">
        <f t="shared" si="460"/>
        <v>0</v>
      </c>
      <c r="AL808" s="20">
        <f t="shared" si="460"/>
        <v>0</v>
      </c>
      <c r="AM808" s="20">
        <f t="shared" si="460"/>
        <v>0</v>
      </c>
      <c r="AN808" s="20">
        <f t="shared" si="460"/>
        <v>0</v>
      </c>
      <c r="AO808" s="20">
        <f t="shared" si="460"/>
        <v>0</v>
      </c>
      <c r="AP808" s="20">
        <f t="shared" si="460"/>
        <v>0</v>
      </c>
      <c r="AQ808" s="20">
        <f t="shared" si="460"/>
        <v>0</v>
      </c>
      <c r="AR808" s="20">
        <f t="shared" si="460"/>
        <v>0</v>
      </c>
      <c r="AS808" s="20">
        <f t="shared" si="460"/>
        <v>0</v>
      </c>
      <c r="AT808" s="20">
        <f t="shared" si="460"/>
        <v>0</v>
      </c>
      <c r="AU808" s="20">
        <f t="shared" si="460"/>
        <v>0</v>
      </c>
      <c r="AV808" s="20">
        <f t="shared" si="460"/>
        <v>0</v>
      </c>
      <c r="AW808" s="20">
        <f t="shared" si="460"/>
        <v>0</v>
      </c>
      <c r="AX808" s="20">
        <f t="shared" si="460"/>
        <v>0</v>
      </c>
      <c r="AY808" s="20">
        <f t="shared" si="460"/>
        <v>0</v>
      </c>
      <c r="AZ808" s="20">
        <f t="shared" si="460"/>
        <v>0</v>
      </c>
      <c r="BA808" s="20">
        <f t="shared" si="460"/>
        <v>0</v>
      </c>
      <c r="BB808" s="20">
        <f t="shared" si="460"/>
        <v>0</v>
      </c>
      <c r="BC808" s="20">
        <f t="shared" si="460"/>
        <v>0</v>
      </c>
      <c r="BD808" s="20">
        <f t="shared" si="460"/>
        <v>0</v>
      </c>
      <c r="BE808" s="20">
        <f t="shared" si="460"/>
        <v>0</v>
      </c>
      <c r="BF808" s="20">
        <f t="shared" si="460"/>
        <v>0</v>
      </c>
      <c r="BG808" s="20">
        <f t="shared" si="460"/>
        <v>0</v>
      </c>
      <c r="BH808" s="20">
        <f t="shared" si="460"/>
        <v>0</v>
      </c>
      <c r="BI808" s="20">
        <f t="shared" si="460"/>
        <v>0</v>
      </c>
      <c r="BJ808" s="20">
        <f t="shared" si="460"/>
        <v>0</v>
      </c>
    </row>
    <row r="809" spans="2:62" ht="15" customHeight="1">
      <c r="B809" s="83" t="s">
        <v>49</v>
      </c>
      <c r="C809" s="20">
        <f>C808</f>
        <v>0</v>
      </c>
      <c r="D809" s="20">
        <f t="shared" ref="D809:N809" si="461">C809+D808</f>
        <v>0</v>
      </c>
      <c r="E809" s="20">
        <f t="shared" si="461"/>
        <v>0</v>
      </c>
      <c r="F809" s="20">
        <f t="shared" si="461"/>
        <v>0</v>
      </c>
      <c r="G809" s="20">
        <f t="shared" si="461"/>
        <v>0</v>
      </c>
      <c r="H809" s="20">
        <f t="shared" si="461"/>
        <v>0</v>
      </c>
      <c r="I809" s="20">
        <f t="shared" si="461"/>
        <v>0</v>
      </c>
      <c r="J809" s="20">
        <f t="shared" si="461"/>
        <v>0</v>
      </c>
      <c r="K809" s="20">
        <f t="shared" si="461"/>
        <v>0</v>
      </c>
      <c r="L809" s="20">
        <f t="shared" si="461"/>
        <v>0</v>
      </c>
      <c r="M809" s="20">
        <f t="shared" si="461"/>
        <v>0</v>
      </c>
      <c r="N809" s="21">
        <f t="shared" si="461"/>
        <v>0</v>
      </c>
      <c r="O809" s="20">
        <f>O808</f>
        <v>0</v>
      </c>
      <c r="P809" s="20">
        <f t="shared" ref="P809:Z809" si="462">O809+P808</f>
        <v>0</v>
      </c>
      <c r="Q809" s="20">
        <f t="shared" si="462"/>
        <v>0</v>
      </c>
      <c r="R809" s="20">
        <f t="shared" si="462"/>
        <v>0</v>
      </c>
      <c r="S809" s="20">
        <f t="shared" si="462"/>
        <v>0</v>
      </c>
      <c r="T809" s="20">
        <f t="shared" si="462"/>
        <v>0</v>
      </c>
      <c r="U809" s="20">
        <f t="shared" si="462"/>
        <v>0</v>
      </c>
      <c r="V809" s="20">
        <f t="shared" si="462"/>
        <v>0</v>
      </c>
      <c r="W809" s="20">
        <f t="shared" si="462"/>
        <v>0</v>
      </c>
      <c r="X809" s="20">
        <f t="shared" si="462"/>
        <v>0</v>
      </c>
      <c r="Y809" s="20">
        <f t="shared" si="462"/>
        <v>0</v>
      </c>
      <c r="Z809" s="21">
        <f t="shared" si="462"/>
        <v>0</v>
      </c>
      <c r="AA809" s="20">
        <f>AA808</f>
        <v>0</v>
      </c>
      <c r="AB809" s="20">
        <f t="shared" ref="AB809:AL809" si="463">AA809+AB808</f>
        <v>0</v>
      </c>
      <c r="AC809" s="20">
        <f t="shared" si="463"/>
        <v>0</v>
      </c>
      <c r="AD809" s="20">
        <f t="shared" si="463"/>
        <v>0</v>
      </c>
      <c r="AE809" s="20">
        <f t="shared" si="463"/>
        <v>0</v>
      </c>
      <c r="AF809" s="20">
        <f t="shared" si="463"/>
        <v>0</v>
      </c>
      <c r="AG809" s="20">
        <f t="shared" si="463"/>
        <v>0</v>
      </c>
      <c r="AH809" s="20">
        <f t="shared" si="463"/>
        <v>0</v>
      </c>
      <c r="AI809" s="20">
        <f t="shared" si="463"/>
        <v>0</v>
      </c>
      <c r="AJ809" s="20">
        <f t="shared" si="463"/>
        <v>0</v>
      </c>
      <c r="AK809" s="20">
        <f t="shared" si="463"/>
        <v>0</v>
      </c>
      <c r="AL809" s="21">
        <f t="shared" si="463"/>
        <v>0</v>
      </c>
      <c r="AM809" s="20">
        <f>AM808</f>
        <v>0</v>
      </c>
      <c r="AN809" s="20">
        <f t="shared" ref="AN809:AX809" si="464">AM809+AN808</f>
        <v>0</v>
      </c>
      <c r="AO809" s="20">
        <f t="shared" si="464"/>
        <v>0</v>
      </c>
      <c r="AP809" s="20">
        <f t="shared" si="464"/>
        <v>0</v>
      </c>
      <c r="AQ809" s="20">
        <f t="shared" si="464"/>
        <v>0</v>
      </c>
      <c r="AR809" s="20">
        <f t="shared" si="464"/>
        <v>0</v>
      </c>
      <c r="AS809" s="20">
        <f t="shared" si="464"/>
        <v>0</v>
      </c>
      <c r="AT809" s="20">
        <f t="shared" si="464"/>
        <v>0</v>
      </c>
      <c r="AU809" s="20">
        <f t="shared" si="464"/>
        <v>0</v>
      </c>
      <c r="AV809" s="20">
        <f t="shared" si="464"/>
        <v>0</v>
      </c>
      <c r="AW809" s="20">
        <f t="shared" si="464"/>
        <v>0</v>
      </c>
      <c r="AX809" s="21">
        <f t="shared" si="464"/>
        <v>0</v>
      </c>
      <c r="AY809" s="20">
        <f>AY808</f>
        <v>0</v>
      </c>
      <c r="AZ809" s="20">
        <f t="shared" ref="AZ809:BJ809" si="465">AY809+AZ808</f>
        <v>0</v>
      </c>
      <c r="BA809" s="20">
        <f t="shared" si="465"/>
        <v>0</v>
      </c>
      <c r="BB809" s="20">
        <f t="shared" si="465"/>
        <v>0</v>
      </c>
      <c r="BC809" s="20">
        <f t="shared" si="465"/>
        <v>0</v>
      </c>
      <c r="BD809" s="20">
        <f t="shared" si="465"/>
        <v>0</v>
      </c>
      <c r="BE809" s="20">
        <f t="shared" si="465"/>
        <v>0</v>
      </c>
      <c r="BF809" s="20">
        <f t="shared" si="465"/>
        <v>0</v>
      </c>
      <c r="BG809" s="20">
        <f t="shared" si="465"/>
        <v>0</v>
      </c>
      <c r="BH809" s="20">
        <f t="shared" si="465"/>
        <v>0</v>
      </c>
      <c r="BI809" s="20">
        <f t="shared" si="465"/>
        <v>0</v>
      </c>
      <c r="BJ809" s="21">
        <f t="shared" si="465"/>
        <v>0</v>
      </c>
    </row>
    <row r="810" spans="2:62" ht="15" customHeight="1"/>
    <row r="811" spans="2:62" ht="15" customHeight="1">
      <c r="B811" s="104" t="s">
        <v>143</v>
      </c>
      <c r="C811" s="11"/>
      <c r="D811" s="11"/>
      <c r="E811" s="11"/>
    </row>
    <row r="812" spans="2:62" ht="15" customHeight="1"/>
    <row r="813" spans="2:62" ht="15" customHeight="1">
      <c r="B813" s="81"/>
      <c r="C813" s="473" t="s">
        <v>18</v>
      </c>
      <c r="D813" s="473"/>
      <c r="E813" s="473"/>
      <c r="F813" s="473"/>
      <c r="G813" s="473"/>
      <c r="H813" s="473"/>
      <c r="I813" s="473"/>
      <c r="J813" s="473"/>
      <c r="K813" s="473"/>
      <c r="L813" s="473"/>
      <c r="M813" s="473"/>
      <c r="N813" s="473"/>
      <c r="O813" s="473" t="s">
        <v>19</v>
      </c>
      <c r="P813" s="473"/>
      <c r="Q813" s="473"/>
      <c r="R813" s="473"/>
      <c r="S813" s="473"/>
      <c r="T813" s="473"/>
      <c r="U813" s="473"/>
      <c r="V813" s="473"/>
      <c r="W813" s="473"/>
      <c r="X813" s="473"/>
      <c r="Y813" s="473"/>
      <c r="Z813" s="473"/>
      <c r="AA813" s="473" t="s">
        <v>20</v>
      </c>
      <c r="AB813" s="473"/>
      <c r="AC813" s="473"/>
      <c r="AD813" s="473"/>
      <c r="AE813" s="473"/>
      <c r="AF813" s="473"/>
      <c r="AG813" s="473"/>
      <c r="AH813" s="473"/>
      <c r="AI813" s="473"/>
      <c r="AJ813" s="473"/>
      <c r="AK813" s="473"/>
      <c r="AL813" s="473"/>
      <c r="AM813" s="29"/>
      <c r="AN813" s="476" t="s">
        <v>32</v>
      </c>
      <c r="AO813" s="476"/>
      <c r="AP813" s="476"/>
      <c r="AQ813" s="476"/>
      <c r="AR813" s="476"/>
      <c r="AS813" s="476"/>
      <c r="AT813" s="476"/>
      <c r="AU813" s="476"/>
      <c r="AV813" s="476"/>
      <c r="AW813" s="476"/>
      <c r="AX813" s="477"/>
      <c r="AY813" s="473" t="s">
        <v>33</v>
      </c>
      <c r="AZ813" s="473"/>
      <c r="BA813" s="473"/>
      <c r="BB813" s="473"/>
      <c r="BC813" s="473"/>
      <c r="BD813" s="473"/>
      <c r="BE813" s="473"/>
      <c r="BF813" s="473"/>
      <c r="BG813" s="473"/>
      <c r="BH813" s="473"/>
      <c r="BI813" s="473"/>
      <c r="BJ813" s="473"/>
    </row>
    <row r="814" spans="2:62" ht="15" customHeight="1">
      <c r="B814" s="83" t="s">
        <v>36</v>
      </c>
      <c r="C814" s="18">
        <f>CONFIG!$D$7</f>
        <v>41640</v>
      </c>
      <c r="D814" s="18">
        <f>DATE(YEAR(C814),MONTH(C814)+1,DAY(C814))</f>
        <v>41671</v>
      </c>
      <c r="E814" s="18">
        <f t="shared" ref="E814:BJ814" si="466">DATE(YEAR(D814),MONTH(D814)+1,DAY(D814))</f>
        <v>41699</v>
      </c>
      <c r="F814" s="18">
        <f t="shared" si="466"/>
        <v>41730</v>
      </c>
      <c r="G814" s="18">
        <f t="shared" si="466"/>
        <v>41760</v>
      </c>
      <c r="H814" s="18">
        <f t="shared" si="466"/>
        <v>41791</v>
      </c>
      <c r="I814" s="18">
        <f t="shared" si="466"/>
        <v>41821</v>
      </c>
      <c r="J814" s="18">
        <f t="shared" si="466"/>
        <v>41852</v>
      </c>
      <c r="K814" s="18">
        <f t="shared" si="466"/>
        <v>41883</v>
      </c>
      <c r="L814" s="18">
        <f t="shared" si="466"/>
        <v>41913</v>
      </c>
      <c r="M814" s="18">
        <f t="shared" si="466"/>
        <v>41944</v>
      </c>
      <c r="N814" s="18">
        <f t="shared" si="466"/>
        <v>41974</v>
      </c>
      <c r="O814" s="18">
        <f t="shared" si="466"/>
        <v>42005</v>
      </c>
      <c r="P814" s="18">
        <f t="shared" si="466"/>
        <v>42036</v>
      </c>
      <c r="Q814" s="18">
        <f t="shared" si="466"/>
        <v>42064</v>
      </c>
      <c r="R814" s="18">
        <f t="shared" si="466"/>
        <v>42095</v>
      </c>
      <c r="S814" s="18">
        <f t="shared" si="466"/>
        <v>42125</v>
      </c>
      <c r="T814" s="18">
        <f t="shared" si="466"/>
        <v>42156</v>
      </c>
      <c r="U814" s="18">
        <f t="shared" si="466"/>
        <v>42186</v>
      </c>
      <c r="V814" s="18">
        <f t="shared" si="466"/>
        <v>42217</v>
      </c>
      <c r="W814" s="18">
        <f t="shared" si="466"/>
        <v>42248</v>
      </c>
      <c r="X814" s="18">
        <f t="shared" si="466"/>
        <v>42278</v>
      </c>
      <c r="Y814" s="18">
        <f t="shared" si="466"/>
        <v>42309</v>
      </c>
      <c r="Z814" s="18">
        <f t="shared" si="466"/>
        <v>42339</v>
      </c>
      <c r="AA814" s="18">
        <f t="shared" si="466"/>
        <v>42370</v>
      </c>
      <c r="AB814" s="18">
        <f t="shared" si="466"/>
        <v>42401</v>
      </c>
      <c r="AC814" s="18">
        <f t="shared" si="466"/>
        <v>42430</v>
      </c>
      <c r="AD814" s="18">
        <f t="shared" si="466"/>
        <v>42461</v>
      </c>
      <c r="AE814" s="18">
        <f t="shared" si="466"/>
        <v>42491</v>
      </c>
      <c r="AF814" s="18">
        <f t="shared" si="466"/>
        <v>42522</v>
      </c>
      <c r="AG814" s="18">
        <f t="shared" si="466"/>
        <v>42552</v>
      </c>
      <c r="AH814" s="18">
        <f t="shared" si="466"/>
        <v>42583</v>
      </c>
      <c r="AI814" s="18">
        <f t="shared" si="466"/>
        <v>42614</v>
      </c>
      <c r="AJ814" s="18">
        <f t="shared" si="466"/>
        <v>42644</v>
      </c>
      <c r="AK814" s="18">
        <f t="shared" si="466"/>
        <v>42675</v>
      </c>
      <c r="AL814" s="18">
        <f t="shared" si="466"/>
        <v>42705</v>
      </c>
      <c r="AM814" s="18">
        <f t="shared" si="466"/>
        <v>42736</v>
      </c>
      <c r="AN814" s="18">
        <f t="shared" si="466"/>
        <v>42767</v>
      </c>
      <c r="AO814" s="18">
        <f t="shared" si="466"/>
        <v>42795</v>
      </c>
      <c r="AP814" s="18">
        <f t="shared" si="466"/>
        <v>42826</v>
      </c>
      <c r="AQ814" s="18">
        <f t="shared" si="466"/>
        <v>42856</v>
      </c>
      <c r="AR814" s="18">
        <f t="shared" si="466"/>
        <v>42887</v>
      </c>
      <c r="AS814" s="18">
        <f t="shared" si="466"/>
        <v>42917</v>
      </c>
      <c r="AT814" s="18">
        <f t="shared" si="466"/>
        <v>42948</v>
      </c>
      <c r="AU814" s="18">
        <f t="shared" si="466"/>
        <v>42979</v>
      </c>
      <c r="AV814" s="18">
        <f t="shared" si="466"/>
        <v>43009</v>
      </c>
      <c r="AW814" s="18">
        <f t="shared" si="466"/>
        <v>43040</v>
      </c>
      <c r="AX814" s="18">
        <f t="shared" si="466"/>
        <v>43070</v>
      </c>
      <c r="AY814" s="18">
        <f t="shared" si="466"/>
        <v>43101</v>
      </c>
      <c r="AZ814" s="18">
        <f t="shared" si="466"/>
        <v>43132</v>
      </c>
      <c r="BA814" s="18">
        <f t="shared" si="466"/>
        <v>43160</v>
      </c>
      <c r="BB814" s="18">
        <f t="shared" si="466"/>
        <v>43191</v>
      </c>
      <c r="BC814" s="18">
        <f t="shared" si="466"/>
        <v>43221</v>
      </c>
      <c r="BD814" s="18">
        <f t="shared" si="466"/>
        <v>43252</v>
      </c>
      <c r="BE814" s="18">
        <f t="shared" si="466"/>
        <v>43282</v>
      </c>
      <c r="BF814" s="18">
        <f t="shared" si="466"/>
        <v>43313</v>
      </c>
      <c r="BG814" s="18">
        <f t="shared" si="466"/>
        <v>43344</v>
      </c>
      <c r="BH814" s="18">
        <f t="shared" si="466"/>
        <v>43374</v>
      </c>
      <c r="BI814" s="18">
        <f t="shared" si="466"/>
        <v>43405</v>
      </c>
      <c r="BJ814" s="18">
        <f t="shared" si="466"/>
        <v>43435</v>
      </c>
    </row>
    <row r="815" spans="2:62" ht="15" customHeight="1">
      <c r="B815" s="366">
        <f>'Charges variables (avancé)'!$C$96</f>
        <v>0</v>
      </c>
      <c r="C815" s="341">
        <f t="shared" ref="C815:AH815" si="467">C783+C799</f>
        <v>0</v>
      </c>
      <c r="D815" s="341">
        <f t="shared" si="467"/>
        <v>0</v>
      </c>
      <c r="E815" s="341">
        <f t="shared" si="467"/>
        <v>0</v>
      </c>
      <c r="F815" s="341">
        <f t="shared" si="467"/>
        <v>0</v>
      </c>
      <c r="G815" s="341">
        <f t="shared" si="467"/>
        <v>0</v>
      </c>
      <c r="H815" s="341">
        <f t="shared" si="467"/>
        <v>0</v>
      </c>
      <c r="I815" s="341">
        <f t="shared" si="467"/>
        <v>0</v>
      </c>
      <c r="J815" s="341">
        <f t="shared" si="467"/>
        <v>0</v>
      </c>
      <c r="K815" s="341">
        <f t="shared" si="467"/>
        <v>0</v>
      </c>
      <c r="L815" s="341">
        <f t="shared" si="467"/>
        <v>0</v>
      </c>
      <c r="M815" s="341">
        <f t="shared" si="467"/>
        <v>0</v>
      </c>
      <c r="N815" s="341">
        <f t="shared" si="467"/>
        <v>0</v>
      </c>
      <c r="O815" s="341">
        <f t="shared" si="467"/>
        <v>0</v>
      </c>
      <c r="P815" s="341">
        <f t="shared" si="467"/>
        <v>0</v>
      </c>
      <c r="Q815" s="341">
        <f t="shared" si="467"/>
        <v>0</v>
      </c>
      <c r="R815" s="341">
        <f t="shared" si="467"/>
        <v>0</v>
      </c>
      <c r="S815" s="341">
        <f t="shared" si="467"/>
        <v>0</v>
      </c>
      <c r="T815" s="341">
        <f t="shared" si="467"/>
        <v>0</v>
      </c>
      <c r="U815" s="341">
        <f t="shared" si="467"/>
        <v>0</v>
      </c>
      <c r="V815" s="341">
        <f t="shared" si="467"/>
        <v>0</v>
      </c>
      <c r="W815" s="341">
        <f t="shared" si="467"/>
        <v>0</v>
      </c>
      <c r="X815" s="341">
        <f t="shared" si="467"/>
        <v>0</v>
      </c>
      <c r="Y815" s="341">
        <f t="shared" si="467"/>
        <v>0</v>
      </c>
      <c r="Z815" s="341">
        <f t="shared" si="467"/>
        <v>0</v>
      </c>
      <c r="AA815" s="341">
        <f t="shared" si="467"/>
        <v>0</v>
      </c>
      <c r="AB815" s="341">
        <f t="shared" si="467"/>
        <v>0</v>
      </c>
      <c r="AC815" s="341">
        <f t="shared" si="467"/>
        <v>0</v>
      </c>
      <c r="AD815" s="341">
        <f t="shared" si="467"/>
        <v>0</v>
      </c>
      <c r="AE815" s="341">
        <f t="shared" si="467"/>
        <v>0</v>
      </c>
      <c r="AF815" s="341">
        <f t="shared" si="467"/>
        <v>0</v>
      </c>
      <c r="AG815" s="341">
        <f t="shared" si="467"/>
        <v>0</v>
      </c>
      <c r="AH815" s="341">
        <f t="shared" si="467"/>
        <v>0</v>
      </c>
      <c r="AI815" s="341">
        <f t="shared" ref="AI815:BJ815" si="468">AI783+AI799</f>
        <v>0</v>
      </c>
      <c r="AJ815" s="341">
        <f t="shared" si="468"/>
        <v>0</v>
      </c>
      <c r="AK815" s="341">
        <f t="shared" si="468"/>
        <v>0</v>
      </c>
      <c r="AL815" s="341">
        <f t="shared" si="468"/>
        <v>0</v>
      </c>
      <c r="AM815" s="341">
        <f t="shared" si="468"/>
        <v>0</v>
      </c>
      <c r="AN815" s="341">
        <f t="shared" si="468"/>
        <v>0</v>
      </c>
      <c r="AO815" s="341">
        <f t="shared" si="468"/>
        <v>0</v>
      </c>
      <c r="AP815" s="341">
        <f t="shared" si="468"/>
        <v>0</v>
      </c>
      <c r="AQ815" s="341">
        <f t="shared" si="468"/>
        <v>0</v>
      </c>
      <c r="AR815" s="341">
        <f t="shared" si="468"/>
        <v>0</v>
      </c>
      <c r="AS815" s="341">
        <f t="shared" si="468"/>
        <v>0</v>
      </c>
      <c r="AT815" s="341">
        <f t="shared" si="468"/>
        <v>0</v>
      </c>
      <c r="AU815" s="341">
        <f t="shared" si="468"/>
        <v>0</v>
      </c>
      <c r="AV815" s="341">
        <f t="shared" si="468"/>
        <v>0</v>
      </c>
      <c r="AW815" s="341">
        <f t="shared" si="468"/>
        <v>0</v>
      </c>
      <c r="AX815" s="341">
        <f t="shared" si="468"/>
        <v>0</v>
      </c>
      <c r="AY815" s="341">
        <f t="shared" si="468"/>
        <v>0</v>
      </c>
      <c r="AZ815" s="341">
        <f t="shared" si="468"/>
        <v>0</v>
      </c>
      <c r="BA815" s="341">
        <f t="shared" si="468"/>
        <v>0</v>
      </c>
      <c r="BB815" s="341">
        <f t="shared" si="468"/>
        <v>0</v>
      </c>
      <c r="BC815" s="341">
        <f t="shared" si="468"/>
        <v>0</v>
      </c>
      <c r="BD815" s="341">
        <f t="shared" si="468"/>
        <v>0</v>
      </c>
      <c r="BE815" s="341">
        <f t="shared" si="468"/>
        <v>0</v>
      </c>
      <c r="BF815" s="341">
        <f t="shared" si="468"/>
        <v>0</v>
      </c>
      <c r="BG815" s="341">
        <f t="shared" si="468"/>
        <v>0</v>
      </c>
      <c r="BH815" s="341">
        <f t="shared" si="468"/>
        <v>0</v>
      </c>
      <c r="BI815" s="341">
        <f t="shared" si="468"/>
        <v>0</v>
      </c>
      <c r="BJ815" s="341">
        <f t="shared" si="468"/>
        <v>0</v>
      </c>
    </row>
    <row r="816" spans="2:62" ht="15" customHeight="1">
      <c r="B816" s="366">
        <f>'Charges variables (avancé)'!$C$97</f>
        <v>0</v>
      </c>
      <c r="C816" s="341">
        <f t="shared" ref="C816:AH816" si="469">C784+C800</f>
        <v>0</v>
      </c>
      <c r="D816" s="341">
        <f t="shared" si="469"/>
        <v>0</v>
      </c>
      <c r="E816" s="341">
        <f t="shared" si="469"/>
        <v>0</v>
      </c>
      <c r="F816" s="341">
        <f t="shared" si="469"/>
        <v>0</v>
      </c>
      <c r="G816" s="341">
        <f t="shared" si="469"/>
        <v>0</v>
      </c>
      <c r="H816" s="341">
        <f t="shared" si="469"/>
        <v>0</v>
      </c>
      <c r="I816" s="341">
        <f t="shared" si="469"/>
        <v>0</v>
      </c>
      <c r="J816" s="341">
        <f t="shared" si="469"/>
        <v>0</v>
      </c>
      <c r="K816" s="341">
        <f t="shared" si="469"/>
        <v>0</v>
      </c>
      <c r="L816" s="341">
        <f t="shared" si="469"/>
        <v>0</v>
      </c>
      <c r="M816" s="341">
        <f t="shared" si="469"/>
        <v>0</v>
      </c>
      <c r="N816" s="341">
        <f t="shared" si="469"/>
        <v>0</v>
      </c>
      <c r="O816" s="341">
        <f t="shared" si="469"/>
        <v>0</v>
      </c>
      <c r="P816" s="341">
        <f t="shared" si="469"/>
        <v>0</v>
      </c>
      <c r="Q816" s="341">
        <f t="shared" si="469"/>
        <v>0</v>
      </c>
      <c r="R816" s="341">
        <f t="shared" si="469"/>
        <v>0</v>
      </c>
      <c r="S816" s="341">
        <f t="shared" si="469"/>
        <v>0</v>
      </c>
      <c r="T816" s="341">
        <f t="shared" si="469"/>
        <v>0</v>
      </c>
      <c r="U816" s="341">
        <f t="shared" si="469"/>
        <v>0</v>
      </c>
      <c r="V816" s="341">
        <f t="shared" si="469"/>
        <v>0</v>
      </c>
      <c r="W816" s="341">
        <f t="shared" si="469"/>
        <v>0</v>
      </c>
      <c r="X816" s="341">
        <f t="shared" si="469"/>
        <v>0</v>
      </c>
      <c r="Y816" s="341">
        <f t="shared" si="469"/>
        <v>0</v>
      </c>
      <c r="Z816" s="341">
        <f t="shared" si="469"/>
        <v>0</v>
      </c>
      <c r="AA816" s="341">
        <f t="shared" si="469"/>
        <v>0</v>
      </c>
      <c r="AB816" s="341">
        <f t="shared" si="469"/>
        <v>0</v>
      </c>
      <c r="AC816" s="341">
        <f t="shared" si="469"/>
        <v>0</v>
      </c>
      <c r="AD816" s="341">
        <f t="shared" si="469"/>
        <v>0</v>
      </c>
      <c r="AE816" s="341">
        <f t="shared" si="469"/>
        <v>0</v>
      </c>
      <c r="AF816" s="341">
        <f t="shared" si="469"/>
        <v>0</v>
      </c>
      <c r="AG816" s="341">
        <f t="shared" si="469"/>
        <v>0</v>
      </c>
      <c r="AH816" s="341">
        <f t="shared" si="469"/>
        <v>0</v>
      </c>
      <c r="AI816" s="341">
        <f t="shared" ref="AI816:BJ816" si="470">AI784+AI800</f>
        <v>0</v>
      </c>
      <c r="AJ816" s="341">
        <f t="shared" si="470"/>
        <v>0</v>
      </c>
      <c r="AK816" s="341">
        <f t="shared" si="470"/>
        <v>0</v>
      </c>
      <c r="AL816" s="341">
        <f t="shared" si="470"/>
        <v>0</v>
      </c>
      <c r="AM816" s="341">
        <f t="shared" si="470"/>
        <v>0</v>
      </c>
      <c r="AN816" s="341">
        <f t="shared" si="470"/>
        <v>0</v>
      </c>
      <c r="AO816" s="341">
        <f t="shared" si="470"/>
        <v>0</v>
      </c>
      <c r="AP816" s="341">
        <f t="shared" si="470"/>
        <v>0</v>
      </c>
      <c r="AQ816" s="341">
        <f t="shared" si="470"/>
        <v>0</v>
      </c>
      <c r="AR816" s="341">
        <f t="shared" si="470"/>
        <v>0</v>
      </c>
      <c r="AS816" s="341">
        <f t="shared" si="470"/>
        <v>0</v>
      </c>
      <c r="AT816" s="341">
        <f t="shared" si="470"/>
        <v>0</v>
      </c>
      <c r="AU816" s="341">
        <f t="shared" si="470"/>
        <v>0</v>
      </c>
      <c r="AV816" s="341">
        <f t="shared" si="470"/>
        <v>0</v>
      </c>
      <c r="AW816" s="341">
        <f t="shared" si="470"/>
        <v>0</v>
      </c>
      <c r="AX816" s="341">
        <f t="shared" si="470"/>
        <v>0</v>
      </c>
      <c r="AY816" s="341">
        <f t="shared" si="470"/>
        <v>0</v>
      </c>
      <c r="AZ816" s="341">
        <f t="shared" si="470"/>
        <v>0</v>
      </c>
      <c r="BA816" s="341">
        <f t="shared" si="470"/>
        <v>0</v>
      </c>
      <c r="BB816" s="341">
        <f t="shared" si="470"/>
        <v>0</v>
      </c>
      <c r="BC816" s="341">
        <f t="shared" si="470"/>
        <v>0</v>
      </c>
      <c r="BD816" s="341">
        <f t="shared" si="470"/>
        <v>0</v>
      </c>
      <c r="BE816" s="341">
        <f t="shared" si="470"/>
        <v>0</v>
      </c>
      <c r="BF816" s="341">
        <f t="shared" si="470"/>
        <v>0</v>
      </c>
      <c r="BG816" s="341">
        <f t="shared" si="470"/>
        <v>0</v>
      </c>
      <c r="BH816" s="341">
        <f t="shared" si="470"/>
        <v>0</v>
      </c>
      <c r="BI816" s="341">
        <f t="shared" si="470"/>
        <v>0</v>
      </c>
      <c r="BJ816" s="341">
        <f t="shared" si="470"/>
        <v>0</v>
      </c>
    </row>
    <row r="817" spans="2:68" ht="15" customHeight="1">
      <c r="B817" s="366">
        <f>'Charges variables (avancé)'!$C$98</f>
        <v>0</v>
      </c>
      <c r="C817" s="341">
        <f t="shared" ref="C817:AH817" si="471">C785+C801</f>
        <v>0</v>
      </c>
      <c r="D817" s="341">
        <f t="shared" si="471"/>
        <v>0</v>
      </c>
      <c r="E817" s="341">
        <f t="shared" si="471"/>
        <v>0</v>
      </c>
      <c r="F817" s="341">
        <f t="shared" si="471"/>
        <v>0</v>
      </c>
      <c r="G817" s="341">
        <f t="shared" si="471"/>
        <v>0</v>
      </c>
      <c r="H817" s="341">
        <f t="shared" si="471"/>
        <v>0</v>
      </c>
      <c r="I817" s="341">
        <f t="shared" si="471"/>
        <v>0</v>
      </c>
      <c r="J817" s="341">
        <f t="shared" si="471"/>
        <v>0</v>
      </c>
      <c r="K817" s="341">
        <f t="shared" si="471"/>
        <v>0</v>
      </c>
      <c r="L817" s="341">
        <f t="shared" si="471"/>
        <v>0</v>
      </c>
      <c r="M817" s="341">
        <f t="shared" si="471"/>
        <v>0</v>
      </c>
      <c r="N817" s="341">
        <f t="shared" si="471"/>
        <v>0</v>
      </c>
      <c r="O817" s="341">
        <f t="shared" si="471"/>
        <v>0</v>
      </c>
      <c r="P817" s="341">
        <f t="shared" si="471"/>
        <v>0</v>
      </c>
      <c r="Q817" s="341">
        <f t="shared" si="471"/>
        <v>0</v>
      </c>
      <c r="R817" s="341">
        <f t="shared" si="471"/>
        <v>0</v>
      </c>
      <c r="S817" s="341">
        <f t="shared" si="471"/>
        <v>0</v>
      </c>
      <c r="T817" s="341">
        <f t="shared" si="471"/>
        <v>0</v>
      </c>
      <c r="U817" s="341">
        <f t="shared" si="471"/>
        <v>0</v>
      </c>
      <c r="V817" s="341">
        <f t="shared" si="471"/>
        <v>0</v>
      </c>
      <c r="W817" s="341">
        <f t="shared" si="471"/>
        <v>0</v>
      </c>
      <c r="X817" s="341">
        <f t="shared" si="471"/>
        <v>0</v>
      </c>
      <c r="Y817" s="341">
        <f t="shared" si="471"/>
        <v>0</v>
      </c>
      <c r="Z817" s="341">
        <f t="shared" si="471"/>
        <v>0</v>
      </c>
      <c r="AA817" s="341">
        <f t="shared" si="471"/>
        <v>0</v>
      </c>
      <c r="AB817" s="341">
        <f t="shared" si="471"/>
        <v>0</v>
      </c>
      <c r="AC817" s="341">
        <f t="shared" si="471"/>
        <v>0</v>
      </c>
      <c r="AD817" s="341">
        <f t="shared" si="471"/>
        <v>0</v>
      </c>
      <c r="AE817" s="341">
        <f t="shared" si="471"/>
        <v>0</v>
      </c>
      <c r="AF817" s="341">
        <f t="shared" si="471"/>
        <v>0</v>
      </c>
      <c r="AG817" s="341">
        <f t="shared" si="471"/>
        <v>0</v>
      </c>
      <c r="AH817" s="341">
        <f t="shared" si="471"/>
        <v>0</v>
      </c>
      <c r="AI817" s="341">
        <f t="shared" ref="AI817:BJ817" si="472">AI785+AI801</f>
        <v>0</v>
      </c>
      <c r="AJ817" s="341">
        <f t="shared" si="472"/>
        <v>0</v>
      </c>
      <c r="AK817" s="341">
        <f t="shared" si="472"/>
        <v>0</v>
      </c>
      <c r="AL817" s="341">
        <f t="shared" si="472"/>
        <v>0</v>
      </c>
      <c r="AM817" s="341">
        <f t="shared" si="472"/>
        <v>0</v>
      </c>
      <c r="AN817" s="341">
        <f t="shared" si="472"/>
        <v>0</v>
      </c>
      <c r="AO817" s="341">
        <f t="shared" si="472"/>
        <v>0</v>
      </c>
      <c r="AP817" s="341">
        <f t="shared" si="472"/>
        <v>0</v>
      </c>
      <c r="AQ817" s="341">
        <f t="shared" si="472"/>
        <v>0</v>
      </c>
      <c r="AR817" s="341">
        <f t="shared" si="472"/>
        <v>0</v>
      </c>
      <c r="AS817" s="341">
        <f t="shared" si="472"/>
        <v>0</v>
      </c>
      <c r="AT817" s="341">
        <f t="shared" si="472"/>
        <v>0</v>
      </c>
      <c r="AU817" s="341">
        <f t="shared" si="472"/>
        <v>0</v>
      </c>
      <c r="AV817" s="341">
        <f t="shared" si="472"/>
        <v>0</v>
      </c>
      <c r="AW817" s="341">
        <f t="shared" si="472"/>
        <v>0</v>
      </c>
      <c r="AX817" s="341">
        <f t="shared" si="472"/>
        <v>0</v>
      </c>
      <c r="AY817" s="341">
        <f t="shared" si="472"/>
        <v>0</v>
      </c>
      <c r="AZ817" s="341">
        <f t="shared" si="472"/>
        <v>0</v>
      </c>
      <c r="BA817" s="341">
        <f t="shared" si="472"/>
        <v>0</v>
      </c>
      <c r="BB817" s="341">
        <f t="shared" si="472"/>
        <v>0</v>
      </c>
      <c r="BC817" s="341">
        <f t="shared" si="472"/>
        <v>0</v>
      </c>
      <c r="BD817" s="341">
        <f t="shared" si="472"/>
        <v>0</v>
      </c>
      <c r="BE817" s="341">
        <f t="shared" si="472"/>
        <v>0</v>
      </c>
      <c r="BF817" s="341">
        <f t="shared" si="472"/>
        <v>0</v>
      </c>
      <c r="BG817" s="341">
        <f t="shared" si="472"/>
        <v>0</v>
      </c>
      <c r="BH817" s="341">
        <f t="shared" si="472"/>
        <v>0</v>
      </c>
      <c r="BI817" s="341">
        <f t="shared" si="472"/>
        <v>0</v>
      </c>
      <c r="BJ817" s="341">
        <f t="shared" si="472"/>
        <v>0</v>
      </c>
    </row>
    <row r="818" spans="2:68" ht="15" customHeight="1">
      <c r="B818" s="366">
        <f>'Charges variables (avancé)'!$C$99</f>
        <v>0</v>
      </c>
      <c r="C818" s="341">
        <f t="shared" ref="C818:AH818" si="473">C786+C802</f>
        <v>0</v>
      </c>
      <c r="D818" s="341">
        <f t="shared" si="473"/>
        <v>0</v>
      </c>
      <c r="E818" s="341">
        <f t="shared" si="473"/>
        <v>0</v>
      </c>
      <c r="F818" s="341">
        <f t="shared" si="473"/>
        <v>0</v>
      </c>
      <c r="G818" s="341">
        <f t="shared" si="473"/>
        <v>0</v>
      </c>
      <c r="H818" s="341">
        <f t="shared" si="473"/>
        <v>0</v>
      </c>
      <c r="I818" s="341">
        <f t="shared" si="473"/>
        <v>0</v>
      </c>
      <c r="J818" s="341">
        <f t="shared" si="473"/>
        <v>0</v>
      </c>
      <c r="K818" s="341">
        <f t="shared" si="473"/>
        <v>0</v>
      </c>
      <c r="L818" s="341">
        <f t="shared" si="473"/>
        <v>0</v>
      </c>
      <c r="M818" s="341">
        <f t="shared" si="473"/>
        <v>0</v>
      </c>
      <c r="N818" s="341">
        <f t="shared" si="473"/>
        <v>0</v>
      </c>
      <c r="O818" s="341">
        <f t="shared" si="473"/>
        <v>0</v>
      </c>
      <c r="P818" s="341">
        <f t="shared" si="473"/>
        <v>0</v>
      </c>
      <c r="Q818" s="341">
        <f t="shared" si="473"/>
        <v>0</v>
      </c>
      <c r="R818" s="341">
        <f t="shared" si="473"/>
        <v>0</v>
      </c>
      <c r="S818" s="341">
        <f t="shared" si="473"/>
        <v>0</v>
      </c>
      <c r="T818" s="341">
        <f t="shared" si="473"/>
        <v>0</v>
      </c>
      <c r="U818" s="341">
        <f t="shared" si="473"/>
        <v>0</v>
      </c>
      <c r="V818" s="341">
        <f t="shared" si="473"/>
        <v>0</v>
      </c>
      <c r="W818" s="341">
        <f t="shared" si="473"/>
        <v>0</v>
      </c>
      <c r="X818" s="341">
        <f t="shared" si="473"/>
        <v>0</v>
      </c>
      <c r="Y818" s="341">
        <f t="shared" si="473"/>
        <v>0</v>
      </c>
      <c r="Z818" s="341">
        <f t="shared" si="473"/>
        <v>0</v>
      </c>
      <c r="AA818" s="341">
        <f t="shared" si="473"/>
        <v>0</v>
      </c>
      <c r="AB818" s="341">
        <f t="shared" si="473"/>
        <v>0</v>
      </c>
      <c r="AC818" s="341">
        <f t="shared" si="473"/>
        <v>0</v>
      </c>
      <c r="AD818" s="341">
        <f t="shared" si="473"/>
        <v>0</v>
      </c>
      <c r="AE818" s="341">
        <f t="shared" si="473"/>
        <v>0</v>
      </c>
      <c r="AF818" s="341">
        <f t="shared" si="473"/>
        <v>0</v>
      </c>
      <c r="AG818" s="341">
        <f t="shared" si="473"/>
        <v>0</v>
      </c>
      <c r="AH818" s="341">
        <f t="shared" si="473"/>
        <v>0</v>
      </c>
      <c r="AI818" s="341">
        <f t="shared" ref="AI818:BJ818" si="474">AI786+AI802</f>
        <v>0</v>
      </c>
      <c r="AJ818" s="341">
        <f t="shared" si="474"/>
        <v>0</v>
      </c>
      <c r="AK818" s="341">
        <f t="shared" si="474"/>
        <v>0</v>
      </c>
      <c r="AL818" s="341">
        <f t="shared" si="474"/>
        <v>0</v>
      </c>
      <c r="AM818" s="341">
        <f t="shared" si="474"/>
        <v>0</v>
      </c>
      <c r="AN818" s="341">
        <f t="shared" si="474"/>
        <v>0</v>
      </c>
      <c r="AO818" s="341">
        <f t="shared" si="474"/>
        <v>0</v>
      </c>
      <c r="AP818" s="341">
        <f t="shared" si="474"/>
        <v>0</v>
      </c>
      <c r="AQ818" s="341">
        <f t="shared" si="474"/>
        <v>0</v>
      </c>
      <c r="AR818" s="341">
        <f t="shared" si="474"/>
        <v>0</v>
      </c>
      <c r="AS818" s="341">
        <f t="shared" si="474"/>
        <v>0</v>
      </c>
      <c r="AT818" s="341">
        <f t="shared" si="474"/>
        <v>0</v>
      </c>
      <c r="AU818" s="341">
        <f t="shared" si="474"/>
        <v>0</v>
      </c>
      <c r="AV818" s="341">
        <f t="shared" si="474"/>
        <v>0</v>
      </c>
      <c r="AW818" s="341">
        <f t="shared" si="474"/>
        <v>0</v>
      </c>
      <c r="AX818" s="341">
        <f t="shared" si="474"/>
        <v>0</v>
      </c>
      <c r="AY818" s="341">
        <f t="shared" si="474"/>
        <v>0</v>
      </c>
      <c r="AZ818" s="341">
        <f t="shared" si="474"/>
        <v>0</v>
      </c>
      <c r="BA818" s="341">
        <f t="shared" si="474"/>
        <v>0</v>
      </c>
      <c r="BB818" s="341">
        <f t="shared" si="474"/>
        <v>0</v>
      </c>
      <c r="BC818" s="341">
        <f t="shared" si="474"/>
        <v>0</v>
      </c>
      <c r="BD818" s="341">
        <f t="shared" si="474"/>
        <v>0</v>
      </c>
      <c r="BE818" s="341">
        <f t="shared" si="474"/>
        <v>0</v>
      </c>
      <c r="BF818" s="341">
        <f t="shared" si="474"/>
        <v>0</v>
      </c>
      <c r="BG818" s="341">
        <f t="shared" si="474"/>
        <v>0</v>
      </c>
      <c r="BH818" s="341">
        <f t="shared" si="474"/>
        <v>0</v>
      </c>
      <c r="BI818" s="341">
        <f t="shared" si="474"/>
        <v>0</v>
      </c>
      <c r="BJ818" s="341">
        <f t="shared" si="474"/>
        <v>0</v>
      </c>
    </row>
    <row r="819" spans="2:68" ht="15" customHeight="1">
      <c r="B819" s="366">
        <f>'Charges variables (avancé)'!$C$100</f>
        <v>0</v>
      </c>
      <c r="C819" s="341">
        <f t="shared" ref="C819:AH819" si="475">C787+C803</f>
        <v>0</v>
      </c>
      <c r="D819" s="341">
        <f t="shared" si="475"/>
        <v>0</v>
      </c>
      <c r="E819" s="341">
        <f t="shared" si="475"/>
        <v>0</v>
      </c>
      <c r="F819" s="341">
        <f t="shared" si="475"/>
        <v>0</v>
      </c>
      <c r="G819" s="341">
        <f t="shared" si="475"/>
        <v>0</v>
      </c>
      <c r="H819" s="341">
        <f t="shared" si="475"/>
        <v>0</v>
      </c>
      <c r="I819" s="341">
        <f t="shared" si="475"/>
        <v>0</v>
      </c>
      <c r="J819" s="341">
        <f t="shared" si="475"/>
        <v>0</v>
      </c>
      <c r="K819" s="341">
        <f t="shared" si="475"/>
        <v>0</v>
      </c>
      <c r="L819" s="341">
        <f t="shared" si="475"/>
        <v>0</v>
      </c>
      <c r="M819" s="341">
        <f t="shared" si="475"/>
        <v>0</v>
      </c>
      <c r="N819" s="341">
        <f t="shared" si="475"/>
        <v>0</v>
      </c>
      <c r="O819" s="341">
        <f t="shared" si="475"/>
        <v>0</v>
      </c>
      <c r="P819" s="341">
        <f t="shared" si="475"/>
        <v>0</v>
      </c>
      <c r="Q819" s="341">
        <f t="shared" si="475"/>
        <v>0</v>
      </c>
      <c r="R819" s="341">
        <f t="shared" si="475"/>
        <v>0</v>
      </c>
      <c r="S819" s="341">
        <f t="shared" si="475"/>
        <v>0</v>
      </c>
      <c r="T819" s="341">
        <f t="shared" si="475"/>
        <v>0</v>
      </c>
      <c r="U819" s="341">
        <f t="shared" si="475"/>
        <v>0</v>
      </c>
      <c r="V819" s="341">
        <f t="shared" si="475"/>
        <v>0</v>
      </c>
      <c r="W819" s="341">
        <f t="shared" si="475"/>
        <v>0</v>
      </c>
      <c r="X819" s="341">
        <f t="shared" si="475"/>
        <v>0</v>
      </c>
      <c r="Y819" s="341">
        <f t="shared" si="475"/>
        <v>0</v>
      </c>
      <c r="Z819" s="341">
        <f t="shared" si="475"/>
        <v>0</v>
      </c>
      <c r="AA819" s="341">
        <f t="shared" si="475"/>
        <v>0</v>
      </c>
      <c r="AB819" s="341">
        <f t="shared" si="475"/>
        <v>0</v>
      </c>
      <c r="AC819" s="341">
        <f t="shared" si="475"/>
        <v>0</v>
      </c>
      <c r="AD819" s="341">
        <f t="shared" si="475"/>
        <v>0</v>
      </c>
      <c r="AE819" s="341">
        <f t="shared" si="475"/>
        <v>0</v>
      </c>
      <c r="AF819" s="341">
        <f t="shared" si="475"/>
        <v>0</v>
      </c>
      <c r="AG819" s="341">
        <f t="shared" si="475"/>
        <v>0</v>
      </c>
      <c r="AH819" s="341">
        <f t="shared" si="475"/>
        <v>0</v>
      </c>
      <c r="AI819" s="341">
        <f t="shared" ref="AI819:BJ819" si="476">AI787+AI803</f>
        <v>0</v>
      </c>
      <c r="AJ819" s="341">
        <f t="shared" si="476"/>
        <v>0</v>
      </c>
      <c r="AK819" s="341">
        <f t="shared" si="476"/>
        <v>0</v>
      </c>
      <c r="AL819" s="341">
        <f t="shared" si="476"/>
        <v>0</v>
      </c>
      <c r="AM819" s="341">
        <f t="shared" si="476"/>
        <v>0</v>
      </c>
      <c r="AN819" s="341">
        <f t="shared" si="476"/>
        <v>0</v>
      </c>
      <c r="AO819" s="341">
        <f t="shared" si="476"/>
        <v>0</v>
      </c>
      <c r="AP819" s="341">
        <f t="shared" si="476"/>
        <v>0</v>
      </c>
      <c r="AQ819" s="341">
        <f t="shared" si="476"/>
        <v>0</v>
      </c>
      <c r="AR819" s="341">
        <f t="shared" si="476"/>
        <v>0</v>
      </c>
      <c r="AS819" s="341">
        <f t="shared" si="476"/>
        <v>0</v>
      </c>
      <c r="AT819" s="341">
        <f t="shared" si="476"/>
        <v>0</v>
      </c>
      <c r="AU819" s="341">
        <f t="shared" si="476"/>
        <v>0</v>
      </c>
      <c r="AV819" s="341">
        <f t="shared" si="476"/>
        <v>0</v>
      </c>
      <c r="AW819" s="341">
        <f t="shared" si="476"/>
        <v>0</v>
      </c>
      <c r="AX819" s="341">
        <f t="shared" si="476"/>
        <v>0</v>
      </c>
      <c r="AY819" s="341">
        <f t="shared" si="476"/>
        <v>0</v>
      </c>
      <c r="AZ819" s="341">
        <f t="shared" si="476"/>
        <v>0</v>
      </c>
      <c r="BA819" s="341">
        <f t="shared" si="476"/>
        <v>0</v>
      </c>
      <c r="BB819" s="341">
        <f t="shared" si="476"/>
        <v>0</v>
      </c>
      <c r="BC819" s="341">
        <f t="shared" si="476"/>
        <v>0</v>
      </c>
      <c r="BD819" s="341">
        <f t="shared" si="476"/>
        <v>0</v>
      </c>
      <c r="BE819" s="341">
        <f t="shared" si="476"/>
        <v>0</v>
      </c>
      <c r="BF819" s="341">
        <f t="shared" si="476"/>
        <v>0</v>
      </c>
      <c r="BG819" s="341">
        <f t="shared" si="476"/>
        <v>0</v>
      </c>
      <c r="BH819" s="341">
        <f t="shared" si="476"/>
        <v>0</v>
      </c>
      <c r="BI819" s="341">
        <f t="shared" si="476"/>
        <v>0</v>
      </c>
      <c r="BJ819" s="341">
        <f t="shared" si="476"/>
        <v>0</v>
      </c>
    </row>
    <row r="820" spans="2:68" ht="15" customHeight="1">
      <c r="B820" s="366">
        <f>'Charges variables (avancé)'!$C$101</f>
        <v>0</v>
      </c>
      <c r="C820" s="341">
        <f t="shared" ref="C820:AH820" si="477">C788+C804</f>
        <v>0</v>
      </c>
      <c r="D820" s="341">
        <f t="shared" si="477"/>
        <v>0</v>
      </c>
      <c r="E820" s="341">
        <f t="shared" si="477"/>
        <v>0</v>
      </c>
      <c r="F820" s="341">
        <f t="shared" si="477"/>
        <v>0</v>
      </c>
      <c r="G820" s="341">
        <f t="shared" si="477"/>
        <v>0</v>
      </c>
      <c r="H820" s="341">
        <f t="shared" si="477"/>
        <v>0</v>
      </c>
      <c r="I820" s="341">
        <f t="shared" si="477"/>
        <v>0</v>
      </c>
      <c r="J820" s="341">
        <f t="shared" si="477"/>
        <v>0</v>
      </c>
      <c r="K820" s="341">
        <f t="shared" si="477"/>
        <v>0</v>
      </c>
      <c r="L820" s="341">
        <f t="shared" si="477"/>
        <v>0</v>
      </c>
      <c r="M820" s="341">
        <f t="shared" si="477"/>
        <v>0</v>
      </c>
      <c r="N820" s="341">
        <f t="shared" si="477"/>
        <v>0</v>
      </c>
      <c r="O820" s="341">
        <f t="shared" si="477"/>
        <v>0</v>
      </c>
      <c r="P820" s="341">
        <f t="shared" si="477"/>
        <v>0</v>
      </c>
      <c r="Q820" s="341">
        <f t="shared" si="477"/>
        <v>0</v>
      </c>
      <c r="R820" s="341">
        <f t="shared" si="477"/>
        <v>0</v>
      </c>
      <c r="S820" s="341">
        <f t="shared" si="477"/>
        <v>0</v>
      </c>
      <c r="T820" s="341">
        <f t="shared" si="477"/>
        <v>0</v>
      </c>
      <c r="U820" s="341">
        <f t="shared" si="477"/>
        <v>0</v>
      </c>
      <c r="V820" s="341">
        <f t="shared" si="477"/>
        <v>0</v>
      </c>
      <c r="W820" s="341">
        <f t="shared" si="477"/>
        <v>0</v>
      </c>
      <c r="X820" s="341">
        <f t="shared" si="477"/>
        <v>0</v>
      </c>
      <c r="Y820" s="341">
        <f t="shared" si="477"/>
        <v>0</v>
      </c>
      <c r="Z820" s="341">
        <f t="shared" si="477"/>
        <v>0</v>
      </c>
      <c r="AA820" s="341">
        <f t="shared" si="477"/>
        <v>0</v>
      </c>
      <c r="AB820" s="341">
        <f t="shared" si="477"/>
        <v>0</v>
      </c>
      <c r="AC820" s="341">
        <f t="shared" si="477"/>
        <v>0</v>
      </c>
      <c r="AD820" s="341">
        <f t="shared" si="477"/>
        <v>0</v>
      </c>
      <c r="AE820" s="341">
        <f t="shared" si="477"/>
        <v>0</v>
      </c>
      <c r="AF820" s="341">
        <f t="shared" si="477"/>
        <v>0</v>
      </c>
      <c r="AG820" s="341">
        <f t="shared" si="477"/>
        <v>0</v>
      </c>
      <c r="AH820" s="341">
        <f t="shared" si="477"/>
        <v>0</v>
      </c>
      <c r="AI820" s="341">
        <f t="shared" ref="AI820:BJ820" si="478">AI788+AI804</f>
        <v>0</v>
      </c>
      <c r="AJ820" s="341">
        <f t="shared" si="478"/>
        <v>0</v>
      </c>
      <c r="AK820" s="341">
        <f t="shared" si="478"/>
        <v>0</v>
      </c>
      <c r="AL820" s="341">
        <f t="shared" si="478"/>
        <v>0</v>
      </c>
      <c r="AM820" s="341">
        <f t="shared" si="478"/>
        <v>0</v>
      </c>
      <c r="AN820" s="341">
        <f t="shared" si="478"/>
        <v>0</v>
      </c>
      <c r="AO820" s="341">
        <f t="shared" si="478"/>
        <v>0</v>
      </c>
      <c r="AP820" s="341">
        <f t="shared" si="478"/>
        <v>0</v>
      </c>
      <c r="AQ820" s="341">
        <f t="shared" si="478"/>
        <v>0</v>
      </c>
      <c r="AR820" s="341">
        <f t="shared" si="478"/>
        <v>0</v>
      </c>
      <c r="AS820" s="341">
        <f t="shared" si="478"/>
        <v>0</v>
      </c>
      <c r="AT820" s="341">
        <f t="shared" si="478"/>
        <v>0</v>
      </c>
      <c r="AU820" s="341">
        <f t="shared" si="478"/>
        <v>0</v>
      </c>
      <c r="AV820" s="341">
        <f t="shared" si="478"/>
        <v>0</v>
      </c>
      <c r="AW820" s="341">
        <f t="shared" si="478"/>
        <v>0</v>
      </c>
      <c r="AX820" s="341">
        <f t="shared" si="478"/>
        <v>0</v>
      </c>
      <c r="AY820" s="341">
        <f t="shared" si="478"/>
        <v>0</v>
      </c>
      <c r="AZ820" s="341">
        <f t="shared" si="478"/>
        <v>0</v>
      </c>
      <c r="BA820" s="341">
        <f t="shared" si="478"/>
        <v>0</v>
      </c>
      <c r="BB820" s="341">
        <f t="shared" si="478"/>
        <v>0</v>
      </c>
      <c r="BC820" s="341">
        <f t="shared" si="478"/>
        <v>0</v>
      </c>
      <c r="BD820" s="341">
        <f t="shared" si="478"/>
        <v>0</v>
      </c>
      <c r="BE820" s="341">
        <f t="shared" si="478"/>
        <v>0</v>
      </c>
      <c r="BF820" s="341">
        <f t="shared" si="478"/>
        <v>0</v>
      </c>
      <c r="BG820" s="341">
        <f t="shared" si="478"/>
        <v>0</v>
      </c>
      <c r="BH820" s="341">
        <f t="shared" si="478"/>
        <v>0</v>
      </c>
      <c r="BI820" s="341">
        <f t="shared" si="478"/>
        <v>0</v>
      </c>
      <c r="BJ820" s="341">
        <f t="shared" si="478"/>
        <v>0</v>
      </c>
    </row>
    <row r="821" spans="2:68" ht="15" customHeight="1">
      <c r="B821" s="366">
        <f>'Charges variables (avancé)'!$C$102</f>
        <v>0</v>
      </c>
      <c r="C821" s="341">
        <f t="shared" ref="C821:AH821" si="479">C789+C805</f>
        <v>0</v>
      </c>
      <c r="D821" s="341">
        <f t="shared" si="479"/>
        <v>0</v>
      </c>
      <c r="E821" s="341">
        <f t="shared" si="479"/>
        <v>0</v>
      </c>
      <c r="F821" s="341">
        <f t="shared" si="479"/>
        <v>0</v>
      </c>
      <c r="G821" s="341">
        <f t="shared" si="479"/>
        <v>0</v>
      </c>
      <c r="H821" s="341">
        <f t="shared" si="479"/>
        <v>0</v>
      </c>
      <c r="I821" s="341">
        <f t="shared" si="479"/>
        <v>0</v>
      </c>
      <c r="J821" s="341">
        <f t="shared" si="479"/>
        <v>0</v>
      </c>
      <c r="K821" s="341">
        <f t="shared" si="479"/>
        <v>0</v>
      </c>
      <c r="L821" s="341">
        <f t="shared" si="479"/>
        <v>0</v>
      </c>
      <c r="M821" s="341">
        <f t="shared" si="479"/>
        <v>0</v>
      </c>
      <c r="N821" s="341">
        <f t="shared" si="479"/>
        <v>0</v>
      </c>
      <c r="O821" s="341">
        <f t="shared" si="479"/>
        <v>0</v>
      </c>
      <c r="P821" s="341">
        <f t="shared" si="479"/>
        <v>0</v>
      </c>
      <c r="Q821" s="341">
        <f t="shared" si="479"/>
        <v>0</v>
      </c>
      <c r="R821" s="341">
        <f t="shared" si="479"/>
        <v>0</v>
      </c>
      <c r="S821" s="341">
        <f t="shared" si="479"/>
        <v>0</v>
      </c>
      <c r="T821" s="341">
        <f t="shared" si="479"/>
        <v>0</v>
      </c>
      <c r="U821" s="341">
        <f t="shared" si="479"/>
        <v>0</v>
      </c>
      <c r="V821" s="341">
        <f t="shared" si="479"/>
        <v>0</v>
      </c>
      <c r="W821" s="341">
        <f t="shared" si="479"/>
        <v>0</v>
      </c>
      <c r="X821" s="341">
        <f t="shared" si="479"/>
        <v>0</v>
      </c>
      <c r="Y821" s="341">
        <f t="shared" si="479"/>
        <v>0</v>
      </c>
      <c r="Z821" s="341">
        <f t="shared" si="479"/>
        <v>0</v>
      </c>
      <c r="AA821" s="341">
        <f t="shared" si="479"/>
        <v>0</v>
      </c>
      <c r="AB821" s="341">
        <f t="shared" si="479"/>
        <v>0</v>
      </c>
      <c r="AC821" s="341">
        <f t="shared" si="479"/>
        <v>0</v>
      </c>
      <c r="AD821" s="341">
        <f t="shared" si="479"/>
        <v>0</v>
      </c>
      <c r="AE821" s="341">
        <f t="shared" si="479"/>
        <v>0</v>
      </c>
      <c r="AF821" s="341">
        <f t="shared" si="479"/>
        <v>0</v>
      </c>
      <c r="AG821" s="341">
        <f t="shared" si="479"/>
        <v>0</v>
      </c>
      <c r="AH821" s="341">
        <f t="shared" si="479"/>
        <v>0</v>
      </c>
      <c r="AI821" s="341">
        <f t="shared" ref="AI821:BJ821" si="480">AI789+AI805</f>
        <v>0</v>
      </c>
      <c r="AJ821" s="341">
        <f t="shared" si="480"/>
        <v>0</v>
      </c>
      <c r="AK821" s="341">
        <f t="shared" si="480"/>
        <v>0</v>
      </c>
      <c r="AL821" s="341">
        <f t="shared" si="480"/>
        <v>0</v>
      </c>
      <c r="AM821" s="341">
        <f t="shared" si="480"/>
        <v>0</v>
      </c>
      <c r="AN821" s="341">
        <f t="shared" si="480"/>
        <v>0</v>
      </c>
      <c r="AO821" s="341">
        <f t="shared" si="480"/>
        <v>0</v>
      </c>
      <c r="AP821" s="341">
        <f t="shared" si="480"/>
        <v>0</v>
      </c>
      <c r="AQ821" s="341">
        <f t="shared" si="480"/>
        <v>0</v>
      </c>
      <c r="AR821" s="341">
        <f t="shared" si="480"/>
        <v>0</v>
      </c>
      <c r="AS821" s="341">
        <f t="shared" si="480"/>
        <v>0</v>
      </c>
      <c r="AT821" s="341">
        <f t="shared" si="480"/>
        <v>0</v>
      </c>
      <c r="AU821" s="341">
        <f t="shared" si="480"/>
        <v>0</v>
      </c>
      <c r="AV821" s="341">
        <f t="shared" si="480"/>
        <v>0</v>
      </c>
      <c r="AW821" s="341">
        <f t="shared" si="480"/>
        <v>0</v>
      </c>
      <c r="AX821" s="341">
        <f t="shared" si="480"/>
        <v>0</v>
      </c>
      <c r="AY821" s="341">
        <f t="shared" si="480"/>
        <v>0</v>
      </c>
      <c r="AZ821" s="341">
        <f t="shared" si="480"/>
        <v>0</v>
      </c>
      <c r="BA821" s="341">
        <f t="shared" si="480"/>
        <v>0</v>
      </c>
      <c r="BB821" s="341">
        <f t="shared" si="480"/>
        <v>0</v>
      </c>
      <c r="BC821" s="341">
        <f t="shared" si="480"/>
        <v>0</v>
      </c>
      <c r="BD821" s="341">
        <f t="shared" si="480"/>
        <v>0</v>
      </c>
      <c r="BE821" s="341">
        <f t="shared" si="480"/>
        <v>0</v>
      </c>
      <c r="BF821" s="341">
        <f t="shared" si="480"/>
        <v>0</v>
      </c>
      <c r="BG821" s="341">
        <f t="shared" si="480"/>
        <v>0</v>
      </c>
      <c r="BH821" s="341">
        <f t="shared" si="480"/>
        <v>0</v>
      </c>
      <c r="BI821" s="341">
        <f t="shared" si="480"/>
        <v>0</v>
      </c>
      <c r="BJ821" s="341">
        <f t="shared" si="480"/>
        <v>0</v>
      </c>
    </row>
    <row r="822" spans="2:68" ht="15" customHeight="1">
      <c r="B822" s="366">
        <f>'Charges variables (avancé)'!$C$103</f>
        <v>0</v>
      </c>
      <c r="C822" s="341">
        <f t="shared" ref="C822:AH822" si="481">C790+C806</f>
        <v>0</v>
      </c>
      <c r="D822" s="341">
        <f t="shared" si="481"/>
        <v>0</v>
      </c>
      <c r="E822" s="341">
        <f t="shared" si="481"/>
        <v>0</v>
      </c>
      <c r="F822" s="341">
        <f t="shared" si="481"/>
        <v>0</v>
      </c>
      <c r="G822" s="341">
        <f t="shared" si="481"/>
        <v>0</v>
      </c>
      <c r="H822" s="341">
        <f t="shared" si="481"/>
        <v>0</v>
      </c>
      <c r="I822" s="341">
        <f t="shared" si="481"/>
        <v>0</v>
      </c>
      <c r="J822" s="341">
        <f t="shared" si="481"/>
        <v>0</v>
      </c>
      <c r="K822" s="341">
        <f t="shared" si="481"/>
        <v>0</v>
      </c>
      <c r="L822" s="341">
        <f t="shared" si="481"/>
        <v>0</v>
      </c>
      <c r="M822" s="341">
        <f t="shared" si="481"/>
        <v>0</v>
      </c>
      <c r="N822" s="341">
        <f t="shared" si="481"/>
        <v>0</v>
      </c>
      <c r="O822" s="341">
        <f t="shared" si="481"/>
        <v>0</v>
      </c>
      <c r="P822" s="341">
        <f t="shared" si="481"/>
        <v>0</v>
      </c>
      <c r="Q822" s="341">
        <f t="shared" si="481"/>
        <v>0</v>
      </c>
      <c r="R822" s="341">
        <f t="shared" si="481"/>
        <v>0</v>
      </c>
      <c r="S822" s="341">
        <f t="shared" si="481"/>
        <v>0</v>
      </c>
      <c r="T822" s="341">
        <f t="shared" si="481"/>
        <v>0</v>
      </c>
      <c r="U822" s="341">
        <f t="shared" si="481"/>
        <v>0</v>
      </c>
      <c r="V822" s="341">
        <f t="shared" si="481"/>
        <v>0</v>
      </c>
      <c r="W822" s="341">
        <f t="shared" si="481"/>
        <v>0</v>
      </c>
      <c r="X822" s="341">
        <f t="shared" si="481"/>
        <v>0</v>
      </c>
      <c r="Y822" s="341">
        <f t="shared" si="481"/>
        <v>0</v>
      </c>
      <c r="Z822" s="341">
        <f t="shared" si="481"/>
        <v>0</v>
      </c>
      <c r="AA822" s="341">
        <f t="shared" si="481"/>
        <v>0</v>
      </c>
      <c r="AB822" s="341">
        <f t="shared" si="481"/>
        <v>0</v>
      </c>
      <c r="AC822" s="341">
        <f t="shared" si="481"/>
        <v>0</v>
      </c>
      <c r="AD822" s="341">
        <f t="shared" si="481"/>
        <v>0</v>
      </c>
      <c r="AE822" s="341">
        <f t="shared" si="481"/>
        <v>0</v>
      </c>
      <c r="AF822" s="341">
        <f t="shared" si="481"/>
        <v>0</v>
      </c>
      <c r="AG822" s="341">
        <f t="shared" si="481"/>
        <v>0</v>
      </c>
      <c r="AH822" s="341">
        <f t="shared" si="481"/>
        <v>0</v>
      </c>
      <c r="AI822" s="341">
        <f t="shared" ref="AI822:BJ822" si="482">AI790+AI806</f>
        <v>0</v>
      </c>
      <c r="AJ822" s="341">
        <f t="shared" si="482"/>
        <v>0</v>
      </c>
      <c r="AK822" s="341">
        <f t="shared" si="482"/>
        <v>0</v>
      </c>
      <c r="AL822" s="341">
        <f t="shared" si="482"/>
        <v>0</v>
      </c>
      <c r="AM822" s="341">
        <f t="shared" si="482"/>
        <v>0</v>
      </c>
      <c r="AN822" s="341">
        <f t="shared" si="482"/>
        <v>0</v>
      </c>
      <c r="AO822" s="341">
        <f t="shared" si="482"/>
        <v>0</v>
      </c>
      <c r="AP822" s="341">
        <f t="shared" si="482"/>
        <v>0</v>
      </c>
      <c r="AQ822" s="341">
        <f t="shared" si="482"/>
        <v>0</v>
      </c>
      <c r="AR822" s="341">
        <f t="shared" si="482"/>
        <v>0</v>
      </c>
      <c r="AS822" s="341">
        <f t="shared" si="482"/>
        <v>0</v>
      </c>
      <c r="AT822" s="341">
        <f t="shared" si="482"/>
        <v>0</v>
      </c>
      <c r="AU822" s="341">
        <f t="shared" si="482"/>
        <v>0</v>
      </c>
      <c r="AV822" s="341">
        <f t="shared" si="482"/>
        <v>0</v>
      </c>
      <c r="AW822" s="341">
        <f t="shared" si="482"/>
        <v>0</v>
      </c>
      <c r="AX822" s="341">
        <f t="shared" si="482"/>
        <v>0</v>
      </c>
      <c r="AY822" s="341">
        <f t="shared" si="482"/>
        <v>0</v>
      </c>
      <c r="AZ822" s="341">
        <f t="shared" si="482"/>
        <v>0</v>
      </c>
      <c r="BA822" s="341">
        <f t="shared" si="482"/>
        <v>0</v>
      </c>
      <c r="BB822" s="341">
        <f t="shared" si="482"/>
        <v>0</v>
      </c>
      <c r="BC822" s="341">
        <f t="shared" si="482"/>
        <v>0</v>
      </c>
      <c r="BD822" s="341">
        <f t="shared" si="482"/>
        <v>0</v>
      </c>
      <c r="BE822" s="341">
        <f t="shared" si="482"/>
        <v>0</v>
      </c>
      <c r="BF822" s="341">
        <f t="shared" si="482"/>
        <v>0</v>
      </c>
      <c r="BG822" s="341">
        <f t="shared" si="482"/>
        <v>0</v>
      </c>
      <c r="BH822" s="341">
        <f t="shared" si="482"/>
        <v>0</v>
      </c>
      <c r="BI822" s="341">
        <f t="shared" si="482"/>
        <v>0</v>
      </c>
      <c r="BJ822" s="341">
        <f t="shared" si="482"/>
        <v>0</v>
      </c>
    </row>
    <row r="823" spans="2:68" ht="15" customHeight="1"/>
    <row r="824" spans="2:68" ht="15" customHeight="1">
      <c r="B824" s="82" t="s">
        <v>21</v>
      </c>
      <c r="C824" s="20">
        <f t="shared" ref="C824:AH824" si="483">SUM(C815:C822)</f>
        <v>0</v>
      </c>
      <c r="D824" s="20">
        <f t="shared" si="483"/>
        <v>0</v>
      </c>
      <c r="E824" s="20">
        <f t="shared" si="483"/>
        <v>0</v>
      </c>
      <c r="F824" s="20">
        <f t="shared" si="483"/>
        <v>0</v>
      </c>
      <c r="G824" s="20">
        <f t="shared" si="483"/>
        <v>0</v>
      </c>
      <c r="H824" s="20">
        <f t="shared" si="483"/>
        <v>0</v>
      </c>
      <c r="I824" s="20">
        <f t="shared" si="483"/>
        <v>0</v>
      </c>
      <c r="J824" s="20">
        <f t="shared" si="483"/>
        <v>0</v>
      </c>
      <c r="K824" s="20">
        <f t="shared" si="483"/>
        <v>0</v>
      </c>
      <c r="L824" s="20">
        <f t="shared" si="483"/>
        <v>0</v>
      </c>
      <c r="M824" s="20">
        <f t="shared" si="483"/>
        <v>0</v>
      </c>
      <c r="N824" s="20">
        <f t="shared" si="483"/>
        <v>0</v>
      </c>
      <c r="O824" s="20">
        <f t="shared" si="483"/>
        <v>0</v>
      </c>
      <c r="P824" s="20">
        <f t="shared" si="483"/>
        <v>0</v>
      </c>
      <c r="Q824" s="20">
        <f t="shared" si="483"/>
        <v>0</v>
      </c>
      <c r="R824" s="20">
        <f t="shared" si="483"/>
        <v>0</v>
      </c>
      <c r="S824" s="20">
        <f t="shared" si="483"/>
        <v>0</v>
      </c>
      <c r="T824" s="20">
        <f t="shared" si="483"/>
        <v>0</v>
      </c>
      <c r="U824" s="20">
        <f t="shared" si="483"/>
        <v>0</v>
      </c>
      <c r="V824" s="20">
        <f t="shared" si="483"/>
        <v>0</v>
      </c>
      <c r="W824" s="20">
        <f t="shared" si="483"/>
        <v>0</v>
      </c>
      <c r="X824" s="20">
        <f t="shared" si="483"/>
        <v>0</v>
      </c>
      <c r="Y824" s="20">
        <f t="shared" si="483"/>
        <v>0</v>
      </c>
      <c r="Z824" s="20">
        <f t="shared" si="483"/>
        <v>0</v>
      </c>
      <c r="AA824" s="20">
        <f t="shared" si="483"/>
        <v>0</v>
      </c>
      <c r="AB824" s="20">
        <f t="shared" si="483"/>
        <v>0</v>
      </c>
      <c r="AC824" s="20">
        <f t="shared" si="483"/>
        <v>0</v>
      </c>
      <c r="AD824" s="20">
        <f t="shared" si="483"/>
        <v>0</v>
      </c>
      <c r="AE824" s="20">
        <f t="shared" si="483"/>
        <v>0</v>
      </c>
      <c r="AF824" s="20">
        <f t="shared" si="483"/>
        <v>0</v>
      </c>
      <c r="AG824" s="20">
        <f t="shared" si="483"/>
        <v>0</v>
      </c>
      <c r="AH824" s="20">
        <f t="shared" si="483"/>
        <v>0</v>
      </c>
      <c r="AI824" s="20">
        <f t="shared" ref="AI824:BJ824" si="484">SUM(AI815:AI822)</f>
        <v>0</v>
      </c>
      <c r="AJ824" s="20">
        <f t="shared" si="484"/>
        <v>0</v>
      </c>
      <c r="AK824" s="20">
        <f t="shared" si="484"/>
        <v>0</v>
      </c>
      <c r="AL824" s="20">
        <f t="shared" si="484"/>
        <v>0</v>
      </c>
      <c r="AM824" s="20">
        <f t="shared" si="484"/>
        <v>0</v>
      </c>
      <c r="AN824" s="20">
        <f t="shared" si="484"/>
        <v>0</v>
      </c>
      <c r="AO824" s="20">
        <f t="shared" si="484"/>
        <v>0</v>
      </c>
      <c r="AP824" s="20">
        <f t="shared" si="484"/>
        <v>0</v>
      </c>
      <c r="AQ824" s="20">
        <f t="shared" si="484"/>
        <v>0</v>
      </c>
      <c r="AR824" s="20">
        <f t="shared" si="484"/>
        <v>0</v>
      </c>
      <c r="AS824" s="20">
        <f t="shared" si="484"/>
        <v>0</v>
      </c>
      <c r="AT824" s="20">
        <f t="shared" si="484"/>
        <v>0</v>
      </c>
      <c r="AU824" s="20">
        <f t="shared" si="484"/>
        <v>0</v>
      </c>
      <c r="AV824" s="20">
        <f t="shared" si="484"/>
        <v>0</v>
      </c>
      <c r="AW824" s="20">
        <f t="shared" si="484"/>
        <v>0</v>
      </c>
      <c r="AX824" s="20">
        <f t="shared" si="484"/>
        <v>0</v>
      </c>
      <c r="AY824" s="20">
        <f t="shared" si="484"/>
        <v>0</v>
      </c>
      <c r="AZ824" s="20">
        <f t="shared" si="484"/>
        <v>0</v>
      </c>
      <c r="BA824" s="20">
        <f t="shared" si="484"/>
        <v>0</v>
      </c>
      <c r="BB824" s="20">
        <f t="shared" si="484"/>
        <v>0</v>
      </c>
      <c r="BC824" s="20">
        <f t="shared" si="484"/>
        <v>0</v>
      </c>
      <c r="BD824" s="20">
        <f t="shared" si="484"/>
        <v>0</v>
      </c>
      <c r="BE824" s="20">
        <f t="shared" si="484"/>
        <v>0</v>
      </c>
      <c r="BF824" s="20">
        <f t="shared" si="484"/>
        <v>0</v>
      </c>
      <c r="BG824" s="20">
        <f t="shared" si="484"/>
        <v>0</v>
      </c>
      <c r="BH824" s="20">
        <f t="shared" si="484"/>
        <v>0</v>
      </c>
      <c r="BI824" s="20">
        <f t="shared" si="484"/>
        <v>0</v>
      </c>
      <c r="BJ824" s="20">
        <f t="shared" si="484"/>
        <v>0</v>
      </c>
    </row>
    <row r="825" spans="2:68" ht="15" customHeight="1">
      <c r="B825" s="83" t="s">
        <v>49</v>
      </c>
      <c r="C825" s="20">
        <f>C824</f>
        <v>0</v>
      </c>
      <c r="D825" s="20">
        <f t="shared" ref="D825:N825" si="485">C825+D824</f>
        <v>0</v>
      </c>
      <c r="E825" s="20">
        <f t="shared" si="485"/>
        <v>0</v>
      </c>
      <c r="F825" s="20">
        <f t="shared" si="485"/>
        <v>0</v>
      </c>
      <c r="G825" s="20">
        <f t="shared" si="485"/>
        <v>0</v>
      </c>
      <c r="H825" s="20">
        <f t="shared" si="485"/>
        <v>0</v>
      </c>
      <c r="I825" s="20">
        <f t="shared" si="485"/>
        <v>0</v>
      </c>
      <c r="J825" s="20">
        <f t="shared" si="485"/>
        <v>0</v>
      </c>
      <c r="K825" s="20">
        <f t="shared" si="485"/>
        <v>0</v>
      </c>
      <c r="L825" s="20">
        <f t="shared" si="485"/>
        <v>0</v>
      </c>
      <c r="M825" s="20">
        <f t="shared" si="485"/>
        <v>0</v>
      </c>
      <c r="N825" s="21">
        <f t="shared" si="485"/>
        <v>0</v>
      </c>
      <c r="O825" s="20">
        <f>O824</f>
        <v>0</v>
      </c>
      <c r="P825" s="20">
        <f t="shared" ref="P825:Z825" si="486">O825+P824</f>
        <v>0</v>
      </c>
      <c r="Q825" s="20">
        <f t="shared" si="486"/>
        <v>0</v>
      </c>
      <c r="R825" s="20">
        <f t="shared" si="486"/>
        <v>0</v>
      </c>
      <c r="S825" s="20">
        <f t="shared" si="486"/>
        <v>0</v>
      </c>
      <c r="T825" s="20">
        <f t="shared" si="486"/>
        <v>0</v>
      </c>
      <c r="U825" s="20">
        <f t="shared" si="486"/>
        <v>0</v>
      </c>
      <c r="V825" s="20">
        <f t="shared" si="486"/>
        <v>0</v>
      </c>
      <c r="W825" s="20">
        <f t="shared" si="486"/>
        <v>0</v>
      </c>
      <c r="X825" s="20">
        <f t="shared" si="486"/>
        <v>0</v>
      </c>
      <c r="Y825" s="20">
        <f t="shared" si="486"/>
        <v>0</v>
      </c>
      <c r="Z825" s="21">
        <f t="shared" si="486"/>
        <v>0</v>
      </c>
      <c r="AA825" s="20">
        <f>AA824</f>
        <v>0</v>
      </c>
      <c r="AB825" s="20">
        <f t="shared" ref="AB825:AL825" si="487">AA825+AB824</f>
        <v>0</v>
      </c>
      <c r="AC825" s="20">
        <f t="shared" si="487"/>
        <v>0</v>
      </c>
      <c r="AD825" s="20">
        <f t="shared" si="487"/>
        <v>0</v>
      </c>
      <c r="AE825" s="20">
        <f t="shared" si="487"/>
        <v>0</v>
      </c>
      <c r="AF825" s="20">
        <f t="shared" si="487"/>
        <v>0</v>
      </c>
      <c r="AG825" s="20">
        <f t="shared" si="487"/>
        <v>0</v>
      </c>
      <c r="AH825" s="20">
        <f t="shared" si="487"/>
        <v>0</v>
      </c>
      <c r="AI825" s="20">
        <f t="shared" si="487"/>
        <v>0</v>
      </c>
      <c r="AJ825" s="20">
        <f t="shared" si="487"/>
        <v>0</v>
      </c>
      <c r="AK825" s="20">
        <f t="shared" si="487"/>
        <v>0</v>
      </c>
      <c r="AL825" s="21">
        <f t="shared" si="487"/>
        <v>0</v>
      </c>
      <c r="AM825" s="20">
        <f>AM824</f>
        <v>0</v>
      </c>
      <c r="AN825" s="20">
        <f t="shared" ref="AN825:AX825" si="488">AM825+AN824</f>
        <v>0</v>
      </c>
      <c r="AO825" s="20">
        <f t="shared" si="488"/>
        <v>0</v>
      </c>
      <c r="AP825" s="20">
        <f t="shared" si="488"/>
        <v>0</v>
      </c>
      <c r="AQ825" s="20">
        <f t="shared" si="488"/>
        <v>0</v>
      </c>
      <c r="AR825" s="20">
        <f t="shared" si="488"/>
        <v>0</v>
      </c>
      <c r="AS825" s="20">
        <f t="shared" si="488"/>
        <v>0</v>
      </c>
      <c r="AT825" s="20">
        <f t="shared" si="488"/>
        <v>0</v>
      </c>
      <c r="AU825" s="20">
        <f t="shared" si="488"/>
        <v>0</v>
      </c>
      <c r="AV825" s="20">
        <f t="shared" si="488"/>
        <v>0</v>
      </c>
      <c r="AW825" s="20">
        <f t="shared" si="488"/>
        <v>0</v>
      </c>
      <c r="AX825" s="21">
        <f t="shared" si="488"/>
        <v>0</v>
      </c>
      <c r="AY825" s="20">
        <f>AY824</f>
        <v>0</v>
      </c>
      <c r="AZ825" s="20">
        <f t="shared" ref="AZ825:BJ825" si="489">AY825+AZ824</f>
        <v>0</v>
      </c>
      <c r="BA825" s="20">
        <f t="shared" si="489"/>
        <v>0</v>
      </c>
      <c r="BB825" s="20">
        <f t="shared" si="489"/>
        <v>0</v>
      </c>
      <c r="BC825" s="20">
        <f t="shared" si="489"/>
        <v>0</v>
      </c>
      <c r="BD825" s="20">
        <f t="shared" si="489"/>
        <v>0</v>
      </c>
      <c r="BE825" s="20">
        <f t="shared" si="489"/>
        <v>0</v>
      </c>
      <c r="BF825" s="20">
        <f t="shared" si="489"/>
        <v>0</v>
      </c>
      <c r="BG825" s="20">
        <f t="shared" si="489"/>
        <v>0</v>
      </c>
      <c r="BH825" s="20">
        <f t="shared" si="489"/>
        <v>0</v>
      </c>
      <c r="BI825" s="20">
        <f t="shared" si="489"/>
        <v>0</v>
      </c>
      <c r="BJ825" s="21">
        <f t="shared" si="489"/>
        <v>0</v>
      </c>
    </row>
    <row r="826" spans="2:68" ht="15" customHeight="1"/>
    <row r="827" spans="2:68" ht="15" customHeight="1">
      <c r="B827" s="104" t="s">
        <v>52</v>
      </c>
      <c r="C827" s="11"/>
      <c r="D827" s="11"/>
      <c r="E827" s="11"/>
    </row>
    <row r="828" spans="2:68" ht="15" customHeight="1"/>
    <row r="829" spans="2:68" ht="15" customHeight="1">
      <c r="B829" s="81"/>
      <c r="C829" s="473" t="s">
        <v>18</v>
      </c>
      <c r="D829" s="473"/>
      <c r="E829" s="473"/>
      <c r="F829" s="473"/>
      <c r="G829" s="473"/>
      <c r="H829" s="473"/>
      <c r="I829" s="473"/>
      <c r="J829" s="473"/>
      <c r="K829" s="473"/>
      <c r="L829" s="473"/>
      <c r="M829" s="473"/>
      <c r="N829" s="473"/>
      <c r="O829" s="473" t="s">
        <v>19</v>
      </c>
      <c r="P829" s="473"/>
      <c r="Q829" s="473"/>
      <c r="R829" s="473"/>
      <c r="S829" s="473"/>
      <c r="T829" s="473"/>
      <c r="U829" s="473"/>
      <c r="V829" s="473"/>
      <c r="W829" s="473"/>
      <c r="X829" s="473"/>
      <c r="Y829" s="473"/>
      <c r="Z829" s="473"/>
      <c r="AA829" s="473" t="s">
        <v>20</v>
      </c>
      <c r="AB829" s="473"/>
      <c r="AC829" s="473"/>
      <c r="AD829" s="473"/>
      <c r="AE829" s="473"/>
      <c r="AF829" s="473"/>
      <c r="AG829" s="473"/>
      <c r="AH829" s="473"/>
      <c r="AI829" s="473"/>
      <c r="AJ829" s="473"/>
      <c r="AK829" s="473"/>
      <c r="AL829" s="473"/>
      <c r="AM829" s="29"/>
      <c r="AN829" s="476" t="s">
        <v>32</v>
      </c>
      <c r="AO829" s="476"/>
      <c r="AP829" s="476"/>
      <c r="AQ829" s="476"/>
      <c r="AR829" s="476"/>
      <c r="AS829" s="476"/>
      <c r="AT829" s="476"/>
      <c r="AU829" s="476"/>
      <c r="AV829" s="476"/>
      <c r="AW829" s="476"/>
      <c r="AX829" s="477"/>
      <c r="AY829" s="473" t="s">
        <v>33</v>
      </c>
      <c r="AZ829" s="473"/>
      <c r="BA829" s="473"/>
      <c r="BB829" s="473"/>
      <c r="BC829" s="473"/>
      <c r="BD829" s="473"/>
      <c r="BE829" s="473"/>
      <c r="BF829" s="473"/>
      <c r="BG829" s="473"/>
      <c r="BH829" s="473"/>
      <c r="BI829" s="473"/>
      <c r="BJ829" s="473"/>
      <c r="BL829" s="474" t="s">
        <v>207</v>
      </c>
      <c r="BM829" s="474"/>
      <c r="BN829" s="474"/>
      <c r="BO829" s="474"/>
      <c r="BP829" s="474"/>
    </row>
    <row r="830" spans="2:68" ht="15" customHeight="1">
      <c r="B830" s="83" t="s">
        <v>36</v>
      </c>
      <c r="C830" s="18">
        <f>CONFIG!$D$7</f>
        <v>41640</v>
      </c>
      <c r="D830" s="18">
        <f>DATE(YEAR(C830),MONTH(C830)+1,DAY(C830))</f>
        <v>41671</v>
      </c>
      <c r="E830" s="18">
        <f t="shared" ref="E830:BJ830" si="490">DATE(YEAR(D830),MONTH(D830)+1,DAY(D830))</f>
        <v>41699</v>
      </c>
      <c r="F830" s="18">
        <f t="shared" si="490"/>
        <v>41730</v>
      </c>
      <c r="G830" s="18">
        <f t="shared" si="490"/>
        <v>41760</v>
      </c>
      <c r="H830" s="18">
        <f t="shared" si="490"/>
        <v>41791</v>
      </c>
      <c r="I830" s="18">
        <f t="shared" si="490"/>
        <v>41821</v>
      </c>
      <c r="J830" s="18">
        <f t="shared" si="490"/>
        <v>41852</v>
      </c>
      <c r="K830" s="18">
        <f t="shared" si="490"/>
        <v>41883</v>
      </c>
      <c r="L830" s="18">
        <f t="shared" si="490"/>
        <v>41913</v>
      </c>
      <c r="M830" s="18">
        <f t="shared" si="490"/>
        <v>41944</v>
      </c>
      <c r="N830" s="18">
        <f t="shared" si="490"/>
        <v>41974</v>
      </c>
      <c r="O830" s="18">
        <f t="shared" si="490"/>
        <v>42005</v>
      </c>
      <c r="P830" s="18">
        <f t="shared" si="490"/>
        <v>42036</v>
      </c>
      <c r="Q830" s="18">
        <f t="shared" si="490"/>
        <v>42064</v>
      </c>
      <c r="R830" s="18">
        <f t="shared" si="490"/>
        <v>42095</v>
      </c>
      <c r="S830" s="18">
        <f t="shared" si="490"/>
        <v>42125</v>
      </c>
      <c r="T830" s="18">
        <f t="shared" si="490"/>
        <v>42156</v>
      </c>
      <c r="U830" s="18">
        <f t="shared" si="490"/>
        <v>42186</v>
      </c>
      <c r="V830" s="18">
        <f t="shared" si="490"/>
        <v>42217</v>
      </c>
      <c r="W830" s="18">
        <f t="shared" si="490"/>
        <v>42248</v>
      </c>
      <c r="X830" s="18">
        <f t="shared" si="490"/>
        <v>42278</v>
      </c>
      <c r="Y830" s="18">
        <f t="shared" si="490"/>
        <v>42309</v>
      </c>
      <c r="Z830" s="18">
        <f t="shared" si="490"/>
        <v>42339</v>
      </c>
      <c r="AA830" s="18">
        <f t="shared" si="490"/>
        <v>42370</v>
      </c>
      <c r="AB830" s="18">
        <f t="shared" si="490"/>
        <v>42401</v>
      </c>
      <c r="AC830" s="18">
        <f t="shared" si="490"/>
        <v>42430</v>
      </c>
      <c r="AD830" s="18">
        <f t="shared" si="490"/>
        <v>42461</v>
      </c>
      <c r="AE830" s="18">
        <f t="shared" si="490"/>
        <v>42491</v>
      </c>
      <c r="AF830" s="18">
        <f t="shared" si="490"/>
        <v>42522</v>
      </c>
      <c r="AG830" s="18">
        <f t="shared" si="490"/>
        <v>42552</v>
      </c>
      <c r="AH830" s="18">
        <f t="shared" si="490"/>
        <v>42583</v>
      </c>
      <c r="AI830" s="18">
        <f t="shared" si="490"/>
        <v>42614</v>
      </c>
      <c r="AJ830" s="18">
        <f t="shared" si="490"/>
        <v>42644</v>
      </c>
      <c r="AK830" s="18">
        <f t="shared" si="490"/>
        <v>42675</v>
      </c>
      <c r="AL830" s="18">
        <f t="shared" si="490"/>
        <v>42705</v>
      </c>
      <c r="AM830" s="18">
        <f t="shared" si="490"/>
        <v>42736</v>
      </c>
      <c r="AN830" s="18">
        <f t="shared" si="490"/>
        <v>42767</v>
      </c>
      <c r="AO830" s="18">
        <f t="shared" si="490"/>
        <v>42795</v>
      </c>
      <c r="AP830" s="18">
        <f t="shared" si="490"/>
        <v>42826</v>
      </c>
      <c r="AQ830" s="18">
        <f t="shared" si="490"/>
        <v>42856</v>
      </c>
      <c r="AR830" s="18">
        <f t="shared" si="490"/>
        <v>42887</v>
      </c>
      <c r="AS830" s="18">
        <f t="shared" si="490"/>
        <v>42917</v>
      </c>
      <c r="AT830" s="18">
        <f t="shared" si="490"/>
        <v>42948</v>
      </c>
      <c r="AU830" s="18">
        <f t="shared" si="490"/>
        <v>42979</v>
      </c>
      <c r="AV830" s="18">
        <f t="shared" si="490"/>
        <v>43009</v>
      </c>
      <c r="AW830" s="18">
        <f t="shared" si="490"/>
        <v>43040</v>
      </c>
      <c r="AX830" s="18">
        <f t="shared" si="490"/>
        <v>43070</v>
      </c>
      <c r="AY830" s="18">
        <f t="shared" si="490"/>
        <v>43101</v>
      </c>
      <c r="AZ830" s="18">
        <f t="shared" si="490"/>
        <v>43132</v>
      </c>
      <c r="BA830" s="18">
        <f t="shared" si="490"/>
        <v>43160</v>
      </c>
      <c r="BB830" s="18">
        <f t="shared" si="490"/>
        <v>43191</v>
      </c>
      <c r="BC830" s="18">
        <f t="shared" si="490"/>
        <v>43221</v>
      </c>
      <c r="BD830" s="18">
        <f t="shared" si="490"/>
        <v>43252</v>
      </c>
      <c r="BE830" s="18">
        <f t="shared" si="490"/>
        <v>43282</v>
      </c>
      <c r="BF830" s="18">
        <f t="shared" si="490"/>
        <v>43313</v>
      </c>
      <c r="BG830" s="18">
        <f t="shared" si="490"/>
        <v>43344</v>
      </c>
      <c r="BH830" s="18">
        <f t="shared" si="490"/>
        <v>43374</v>
      </c>
      <c r="BI830" s="18">
        <f t="shared" si="490"/>
        <v>43405</v>
      </c>
      <c r="BJ830" s="18">
        <f t="shared" si="490"/>
        <v>43435</v>
      </c>
      <c r="BL830" s="93" t="s">
        <v>18</v>
      </c>
      <c r="BM830" s="93" t="s">
        <v>19</v>
      </c>
      <c r="BN830" s="93" t="s">
        <v>20</v>
      </c>
      <c r="BO830" s="93" t="s">
        <v>32</v>
      </c>
      <c r="BP830" s="93" t="s">
        <v>33</v>
      </c>
    </row>
    <row r="831" spans="2:68" ht="15" customHeight="1">
      <c r="B831" s="366">
        <f>'Charges variables (avancé)'!C96</f>
        <v>0</v>
      </c>
      <c r="C831" s="341">
        <f>C757*'Charges variables (avancé)'!$D96 +C770*'Charges variables (avancé)'!$E96</f>
        <v>0</v>
      </c>
      <c r="D831" s="341">
        <f>D757*'Charges variables (avancé)'!$D96 +D770*'Charges variables (avancé)'!$E96</f>
        <v>0</v>
      </c>
      <c r="E831" s="341">
        <f>E757*'Charges variables (avancé)'!$D96 +E770*'Charges variables (avancé)'!$E96</f>
        <v>0</v>
      </c>
      <c r="F831" s="341">
        <f>F757*'Charges variables (avancé)'!$D96 +F770*'Charges variables (avancé)'!$E96</f>
        <v>0</v>
      </c>
      <c r="G831" s="341">
        <f>G757*'Charges variables (avancé)'!$D96 +G770*'Charges variables (avancé)'!$E96</f>
        <v>0</v>
      </c>
      <c r="H831" s="341">
        <f>H757*'Charges variables (avancé)'!$D96 +H770*'Charges variables (avancé)'!$E96</f>
        <v>0</v>
      </c>
      <c r="I831" s="341">
        <f>I757*'Charges variables (avancé)'!$D96 +I770*'Charges variables (avancé)'!$E96</f>
        <v>0</v>
      </c>
      <c r="J831" s="341">
        <f>J757*'Charges variables (avancé)'!$D96 +J770*'Charges variables (avancé)'!$E96</f>
        <v>0</v>
      </c>
      <c r="K831" s="341">
        <f>K757*'Charges variables (avancé)'!$D96 +K770*'Charges variables (avancé)'!$E96</f>
        <v>0</v>
      </c>
      <c r="L831" s="341">
        <f>L757*'Charges variables (avancé)'!$D96 +L770*'Charges variables (avancé)'!$E96</f>
        <v>0</v>
      </c>
      <c r="M831" s="341">
        <f>M757*'Charges variables (avancé)'!$D96 +M770*'Charges variables (avancé)'!$E96</f>
        <v>0</v>
      </c>
      <c r="N831" s="341">
        <f>N757*'Charges variables (avancé)'!$D96 +N770*'Charges variables (avancé)'!$E96</f>
        <v>0</v>
      </c>
      <c r="O831" s="341">
        <f>O757*'Charges variables (avancé)'!$X96 +O770*'Charges variables (avancé)'!$Y96</f>
        <v>0</v>
      </c>
      <c r="P831" s="341">
        <f>P757*'Charges variables (avancé)'!$X96 +P770*'Charges variables (avancé)'!$Y96</f>
        <v>0</v>
      </c>
      <c r="Q831" s="341">
        <f>Q757*'Charges variables (avancé)'!$X96 +Q770*'Charges variables (avancé)'!$Y96</f>
        <v>0</v>
      </c>
      <c r="R831" s="341">
        <f>R757*'Charges variables (avancé)'!$X96 +R770*'Charges variables (avancé)'!$Y96</f>
        <v>0</v>
      </c>
      <c r="S831" s="341">
        <f>S757*'Charges variables (avancé)'!$X96 +S770*'Charges variables (avancé)'!$Y96</f>
        <v>0</v>
      </c>
      <c r="T831" s="341">
        <f>T757*'Charges variables (avancé)'!$X96 +T770*'Charges variables (avancé)'!$Y96</f>
        <v>0</v>
      </c>
      <c r="U831" s="341">
        <f>U757*'Charges variables (avancé)'!$X96 +U770*'Charges variables (avancé)'!$Y96</f>
        <v>0</v>
      </c>
      <c r="V831" s="341">
        <f>V757*'Charges variables (avancé)'!$X96 +V770*'Charges variables (avancé)'!$Y96</f>
        <v>0</v>
      </c>
      <c r="W831" s="341">
        <f>W757*'Charges variables (avancé)'!$X96 +W770*'Charges variables (avancé)'!$Y96</f>
        <v>0</v>
      </c>
      <c r="X831" s="341">
        <f>X757*'Charges variables (avancé)'!$X96 +X770*'Charges variables (avancé)'!$Y96</f>
        <v>0</v>
      </c>
      <c r="Y831" s="341">
        <f>Y757*'Charges variables (avancé)'!$X96 +Y770*'Charges variables (avancé)'!$Y96</f>
        <v>0</v>
      </c>
      <c r="Z831" s="341">
        <f>Z757*'Charges variables (avancé)'!$X96 +Z770*'Charges variables (avancé)'!$Y96</f>
        <v>0</v>
      </c>
      <c r="AA831" s="341">
        <f>AA757*'Charges variables (avancé)'!$Z96 +AA770*'Charges variables (avancé)'!$AA96</f>
        <v>0</v>
      </c>
      <c r="AB831" s="341">
        <f>AB757*'Charges variables (avancé)'!$Z96 +AB770*'Charges variables (avancé)'!$AA96</f>
        <v>0</v>
      </c>
      <c r="AC831" s="341">
        <f>AC757*'Charges variables (avancé)'!$Z96 +AC770*'Charges variables (avancé)'!$AA96</f>
        <v>0</v>
      </c>
      <c r="AD831" s="341">
        <f>AD757*'Charges variables (avancé)'!$Z96 +AD770*'Charges variables (avancé)'!$AA96</f>
        <v>0</v>
      </c>
      <c r="AE831" s="341">
        <f>AE757*'Charges variables (avancé)'!$Z96 +AE770*'Charges variables (avancé)'!$AA96</f>
        <v>0</v>
      </c>
      <c r="AF831" s="341">
        <f>AF757*'Charges variables (avancé)'!$Z96 +AF770*'Charges variables (avancé)'!$AA96</f>
        <v>0</v>
      </c>
      <c r="AG831" s="341">
        <f>AG757*'Charges variables (avancé)'!$Z96 +AG770*'Charges variables (avancé)'!$AA96</f>
        <v>0</v>
      </c>
      <c r="AH831" s="341">
        <f>AH757*'Charges variables (avancé)'!$Z96 +AH770*'Charges variables (avancé)'!$AA96</f>
        <v>0</v>
      </c>
      <c r="AI831" s="341">
        <f>AI757*'Charges variables (avancé)'!$Z96 +AI770*'Charges variables (avancé)'!$AA96</f>
        <v>0</v>
      </c>
      <c r="AJ831" s="341">
        <f>AJ757*'Charges variables (avancé)'!$Z96 +AJ770*'Charges variables (avancé)'!$AA96</f>
        <v>0</v>
      </c>
      <c r="AK831" s="341">
        <f>AK757*'Charges variables (avancé)'!$Z96 +AK770*'Charges variables (avancé)'!$AA96</f>
        <v>0</v>
      </c>
      <c r="AL831" s="341">
        <f>AL757*'Charges variables (avancé)'!$Z96 +AL770*'Charges variables (avancé)'!$AA96</f>
        <v>0</v>
      </c>
      <c r="AM831" s="341">
        <f>AM757*'Charges variables (avancé)'!$AB96 +AM770*'Charges variables (avancé)'!$AC96</f>
        <v>0</v>
      </c>
      <c r="AN831" s="341">
        <f>AN757*'Charges variables (avancé)'!$AB96 +AN770*'Charges variables (avancé)'!$AC96</f>
        <v>0</v>
      </c>
      <c r="AO831" s="341">
        <f>AO757*'Charges variables (avancé)'!$AB96 +AO770*'Charges variables (avancé)'!$AC96</f>
        <v>0</v>
      </c>
      <c r="AP831" s="341">
        <f>AP757*'Charges variables (avancé)'!$AB96 +AP770*'Charges variables (avancé)'!$AC96</f>
        <v>0</v>
      </c>
      <c r="AQ831" s="341">
        <f>AQ757*'Charges variables (avancé)'!$AB96 +AQ770*'Charges variables (avancé)'!$AC96</f>
        <v>0</v>
      </c>
      <c r="AR831" s="341">
        <f>AR757*'Charges variables (avancé)'!$AB96 +AR770*'Charges variables (avancé)'!$AC96</f>
        <v>0</v>
      </c>
      <c r="AS831" s="341">
        <f>AS757*'Charges variables (avancé)'!$AB96 +AS770*'Charges variables (avancé)'!$AC96</f>
        <v>0</v>
      </c>
      <c r="AT831" s="341">
        <f>AT757*'Charges variables (avancé)'!$AB96 +AT770*'Charges variables (avancé)'!$AC96</f>
        <v>0</v>
      </c>
      <c r="AU831" s="341">
        <f>AU757*'Charges variables (avancé)'!$AB96 +AU770*'Charges variables (avancé)'!$AC96</f>
        <v>0</v>
      </c>
      <c r="AV831" s="341">
        <f>AV757*'Charges variables (avancé)'!$AB96 +AV770*'Charges variables (avancé)'!$AC96</f>
        <v>0</v>
      </c>
      <c r="AW831" s="341">
        <f>AW757*'Charges variables (avancé)'!$AB96 +AW770*'Charges variables (avancé)'!$AC96</f>
        <v>0</v>
      </c>
      <c r="AX831" s="341">
        <f>AX757*'Charges variables (avancé)'!$AB96 +AX770*'Charges variables (avancé)'!$AC96</f>
        <v>0</v>
      </c>
      <c r="AY831" s="341">
        <f>AY757*'Charges variables (avancé)'!$AD96 +AY770*'Charges variables (avancé)'!$AE96</f>
        <v>0</v>
      </c>
      <c r="AZ831" s="341">
        <f>AZ757*'Charges variables (avancé)'!$AD96 +AZ770*'Charges variables (avancé)'!$AE96</f>
        <v>0</v>
      </c>
      <c r="BA831" s="341">
        <f>BA757*'Charges variables (avancé)'!$AD96 +BA770*'Charges variables (avancé)'!$AE96</f>
        <v>0</v>
      </c>
      <c r="BB831" s="341">
        <f>BB757*'Charges variables (avancé)'!$AD96 +BB770*'Charges variables (avancé)'!$AE96</f>
        <v>0</v>
      </c>
      <c r="BC831" s="341">
        <f>BC757*'Charges variables (avancé)'!$AD96 +BC770*'Charges variables (avancé)'!$AE96</f>
        <v>0</v>
      </c>
      <c r="BD831" s="341">
        <f>BD757*'Charges variables (avancé)'!$AD96 +BD770*'Charges variables (avancé)'!$AE96</f>
        <v>0</v>
      </c>
      <c r="BE831" s="341">
        <f>BE757*'Charges variables (avancé)'!$AD96 +BE770*'Charges variables (avancé)'!$AE96</f>
        <v>0</v>
      </c>
      <c r="BF831" s="341">
        <f>BF757*'Charges variables (avancé)'!$AD96 +BF770*'Charges variables (avancé)'!$AE96</f>
        <v>0</v>
      </c>
      <c r="BG831" s="341">
        <f>BG757*'Charges variables (avancé)'!$AD96 +BG770*'Charges variables (avancé)'!$AE96</f>
        <v>0</v>
      </c>
      <c r="BH831" s="341">
        <f>BH757*'Charges variables (avancé)'!$AD96 +BH770*'Charges variables (avancé)'!$AE96</f>
        <v>0</v>
      </c>
      <c r="BI831" s="341">
        <f>BI757*'Charges variables (avancé)'!$AD96 +BI770*'Charges variables (avancé)'!$AE96</f>
        <v>0</v>
      </c>
      <c r="BJ831" s="341">
        <f>BJ757*'Charges variables (avancé)'!$AD96 +BJ770*'Charges variables (avancé)'!$AE96</f>
        <v>0</v>
      </c>
      <c r="BL831" s="353">
        <f t="shared" ref="BL831:BL838" si="491">SUM(C831:N831)</f>
        <v>0</v>
      </c>
      <c r="BM831" s="353">
        <f t="shared" ref="BM831:BM838" si="492">SUM(O831:Z831)</f>
        <v>0</v>
      </c>
      <c r="BN831" s="353">
        <f t="shared" ref="BN831:BN838" si="493">SUM(AA831:AL831)</f>
        <v>0</v>
      </c>
      <c r="BO831" s="353">
        <f t="shared" ref="BO831:BO838" si="494">SUM(AM831:AX831)</f>
        <v>0</v>
      </c>
      <c r="BP831" s="353">
        <f t="shared" ref="BP831:BP838" si="495">SUM(AY831:BJ831)</f>
        <v>0</v>
      </c>
    </row>
    <row r="832" spans="2:68" ht="15" customHeight="1">
      <c r="B832" s="366">
        <f>'Charges variables (avancé)'!C97</f>
        <v>0</v>
      </c>
      <c r="C832" s="341">
        <f>C758*'Charges variables (avancé)'!$D97 +C771*'Charges variables (avancé)'!$E97</f>
        <v>0</v>
      </c>
      <c r="D832" s="341">
        <f>D758*'Charges variables (avancé)'!$D97 +D771*'Charges variables (avancé)'!$E97</f>
        <v>0</v>
      </c>
      <c r="E832" s="341">
        <f>E758*'Charges variables (avancé)'!$D97 +E771*'Charges variables (avancé)'!$E97</f>
        <v>0</v>
      </c>
      <c r="F832" s="341">
        <f>F758*'Charges variables (avancé)'!$D97 +F771*'Charges variables (avancé)'!$E97</f>
        <v>0</v>
      </c>
      <c r="G832" s="341">
        <f>G758*'Charges variables (avancé)'!$D97 +G771*'Charges variables (avancé)'!$E97</f>
        <v>0</v>
      </c>
      <c r="H832" s="341">
        <f>H758*'Charges variables (avancé)'!$D97 +H771*'Charges variables (avancé)'!$E97</f>
        <v>0</v>
      </c>
      <c r="I832" s="341">
        <f>I758*'Charges variables (avancé)'!$D97 +I771*'Charges variables (avancé)'!$E97</f>
        <v>0</v>
      </c>
      <c r="J832" s="341">
        <f>J758*'Charges variables (avancé)'!$D97 +J771*'Charges variables (avancé)'!$E97</f>
        <v>0</v>
      </c>
      <c r="K832" s="341">
        <f>K758*'Charges variables (avancé)'!$D97 +K771*'Charges variables (avancé)'!$E97</f>
        <v>0</v>
      </c>
      <c r="L832" s="341">
        <f>L758*'Charges variables (avancé)'!$D97 +L771*'Charges variables (avancé)'!$E97</f>
        <v>0</v>
      </c>
      <c r="M832" s="341">
        <f>M758*'Charges variables (avancé)'!$D97 +M771*'Charges variables (avancé)'!$E97</f>
        <v>0</v>
      </c>
      <c r="N832" s="341">
        <f>N758*'Charges variables (avancé)'!$D97 +N771*'Charges variables (avancé)'!$E97</f>
        <v>0</v>
      </c>
      <c r="O832" s="341">
        <f>O758*'Charges variables (avancé)'!$X97 +O771*'Charges variables (avancé)'!$Y97</f>
        <v>0</v>
      </c>
      <c r="P832" s="341">
        <f>P758*'Charges variables (avancé)'!$X97 +P771*'Charges variables (avancé)'!$Y97</f>
        <v>0</v>
      </c>
      <c r="Q832" s="341">
        <f>Q758*'Charges variables (avancé)'!$X97 +Q771*'Charges variables (avancé)'!$Y97</f>
        <v>0</v>
      </c>
      <c r="R832" s="341">
        <f>R758*'Charges variables (avancé)'!$X97 +R771*'Charges variables (avancé)'!$Y97</f>
        <v>0</v>
      </c>
      <c r="S832" s="341">
        <f>S758*'Charges variables (avancé)'!$X97 +S771*'Charges variables (avancé)'!$Y97</f>
        <v>0</v>
      </c>
      <c r="T832" s="341">
        <f>T758*'Charges variables (avancé)'!$X97 +T771*'Charges variables (avancé)'!$Y97</f>
        <v>0</v>
      </c>
      <c r="U832" s="341">
        <f>U758*'Charges variables (avancé)'!$X97 +U771*'Charges variables (avancé)'!$Y97</f>
        <v>0</v>
      </c>
      <c r="V832" s="341">
        <f>V758*'Charges variables (avancé)'!$X97 +V771*'Charges variables (avancé)'!$Y97</f>
        <v>0</v>
      </c>
      <c r="W832" s="341">
        <f>W758*'Charges variables (avancé)'!$X97 +W771*'Charges variables (avancé)'!$Y97</f>
        <v>0</v>
      </c>
      <c r="X832" s="341">
        <f>X758*'Charges variables (avancé)'!$X97 +X771*'Charges variables (avancé)'!$Y97</f>
        <v>0</v>
      </c>
      <c r="Y832" s="341">
        <f>Y758*'Charges variables (avancé)'!$X97 +Y771*'Charges variables (avancé)'!$Y97</f>
        <v>0</v>
      </c>
      <c r="Z832" s="341">
        <f>Z758*'Charges variables (avancé)'!$X97 +Z771*'Charges variables (avancé)'!$Y97</f>
        <v>0</v>
      </c>
      <c r="AA832" s="341">
        <f>AA758*'Charges variables (avancé)'!$Z97 +AA771*'Charges variables (avancé)'!$AA97</f>
        <v>0</v>
      </c>
      <c r="AB832" s="341">
        <f>AB758*'Charges variables (avancé)'!$Z97 +AB771*'Charges variables (avancé)'!$AA97</f>
        <v>0</v>
      </c>
      <c r="AC832" s="341">
        <f>AC758*'Charges variables (avancé)'!$Z97 +AC771*'Charges variables (avancé)'!$AA97</f>
        <v>0</v>
      </c>
      <c r="AD832" s="341">
        <f>AD758*'Charges variables (avancé)'!$Z97 +AD771*'Charges variables (avancé)'!$AA97</f>
        <v>0</v>
      </c>
      <c r="AE832" s="341">
        <f>AE758*'Charges variables (avancé)'!$Z97 +AE771*'Charges variables (avancé)'!$AA97</f>
        <v>0</v>
      </c>
      <c r="AF832" s="341">
        <f>AF758*'Charges variables (avancé)'!$Z97 +AF771*'Charges variables (avancé)'!$AA97</f>
        <v>0</v>
      </c>
      <c r="AG832" s="341">
        <f>AG758*'Charges variables (avancé)'!$Z97 +AG771*'Charges variables (avancé)'!$AA97</f>
        <v>0</v>
      </c>
      <c r="AH832" s="341">
        <f>AH758*'Charges variables (avancé)'!$Z97 +AH771*'Charges variables (avancé)'!$AA97</f>
        <v>0</v>
      </c>
      <c r="AI832" s="341">
        <f>AI758*'Charges variables (avancé)'!$Z97 +AI771*'Charges variables (avancé)'!$AA97</f>
        <v>0</v>
      </c>
      <c r="AJ832" s="341">
        <f>AJ758*'Charges variables (avancé)'!$Z97 +AJ771*'Charges variables (avancé)'!$AA97</f>
        <v>0</v>
      </c>
      <c r="AK832" s="341">
        <f>AK758*'Charges variables (avancé)'!$Z97 +AK771*'Charges variables (avancé)'!$AA97</f>
        <v>0</v>
      </c>
      <c r="AL832" s="341">
        <f>AL758*'Charges variables (avancé)'!$Z97 +AL771*'Charges variables (avancé)'!$AA97</f>
        <v>0</v>
      </c>
      <c r="AM832" s="341">
        <f>AM758*'Charges variables (avancé)'!$AB97 +AM771*'Charges variables (avancé)'!$AC97</f>
        <v>0</v>
      </c>
      <c r="AN832" s="341">
        <f>AN758*'Charges variables (avancé)'!$AB97 +AN771*'Charges variables (avancé)'!$AC97</f>
        <v>0</v>
      </c>
      <c r="AO832" s="341">
        <f>AO758*'Charges variables (avancé)'!$AB97 +AO771*'Charges variables (avancé)'!$AC97</f>
        <v>0</v>
      </c>
      <c r="AP832" s="341">
        <f>AP758*'Charges variables (avancé)'!$AB97 +AP771*'Charges variables (avancé)'!$AC97</f>
        <v>0</v>
      </c>
      <c r="AQ832" s="341">
        <f>AQ758*'Charges variables (avancé)'!$AB97 +AQ771*'Charges variables (avancé)'!$AC97</f>
        <v>0</v>
      </c>
      <c r="AR832" s="341">
        <f>AR758*'Charges variables (avancé)'!$AB97 +AR771*'Charges variables (avancé)'!$AC97</f>
        <v>0</v>
      </c>
      <c r="AS832" s="341">
        <f>AS758*'Charges variables (avancé)'!$AB97 +AS771*'Charges variables (avancé)'!$AC97</f>
        <v>0</v>
      </c>
      <c r="AT832" s="341">
        <f>AT758*'Charges variables (avancé)'!$AB97 +AT771*'Charges variables (avancé)'!$AC97</f>
        <v>0</v>
      </c>
      <c r="AU832" s="341">
        <f>AU758*'Charges variables (avancé)'!$AB97 +AU771*'Charges variables (avancé)'!$AC97</f>
        <v>0</v>
      </c>
      <c r="AV832" s="341">
        <f>AV758*'Charges variables (avancé)'!$AB97 +AV771*'Charges variables (avancé)'!$AC97</f>
        <v>0</v>
      </c>
      <c r="AW832" s="341">
        <f>AW758*'Charges variables (avancé)'!$AB97 +AW771*'Charges variables (avancé)'!$AC97</f>
        <v>0</v>
      </c>
      <c r="AX832" s="341">
        <f>AX758*'Charges variables (avancé)'!$AB97 +AX771*'Charges variables (avancé)'!$AC97</f>
        <v>0</v>
      </c>
      <c r="AY832" s="341">
        <f>AY758*'Charges variables (avancé)'!$AD97 +AY771*'Charges variables (avancé)'!$AE97</f>
        <v>0</v>
      </c>
      <c r="AZ832" s="341">
        <f>AZ758*'Charges variables (avancé)'!$AD97 +AZ771*'Charges variables (avancé)'!$AE97</f>
        <v>0</v>
      </c>
      <c r="BA832" s="341">
        <f>BA758*'Charges variables (avancé)'!$AD97 +BA771*'Charges variables (avancé)'!$AE97</f>
        <v>0</v>
      </c>
      <c r="BB832" s="341">
        <f>BB758*'Charges variables (avancé)'!$AD97 +BB771*'Charges variables (avancé)'!$AE97</f>
        <v>0</v>
      </c>
      <c r="BC832" s="341">
        <f>BC758*'Charges variables (avancé)'!$AD97 +BC771*'Charges variables (avancé)'!$AE97</f>
        <v>0</v>
      </c>
      <c r="BD832" s="341">
        <f>BD758*'Charges variables (avancé)'!$AD97 +BD771*'Charges variables (avancé)'!$AE97</f>
        <v>0</v>
      </c>
      <c r="BE832" s="341">
        <f>BE758*'Charges variables (avancé)'!$AD97 +BE771*'Charges variables (avancé)'!$AE97</f>
        <v>0</v>
      </c>
      <c r="BF832" s="341">
        <f>BF758*'Charges variables (avancé)'!$AD97 +BF771*'Charges variables (avancé)'!$AE97</f>
        <v>0</v>
      </c>
      <c r="BG832" s="341">
        <f>BG758*'Charges variables (avancé)'!$AD97 +BG771*'Charges variables (avancé)'!$AE97</f>
        <v>0</v>
      </c>
      <c r="BH832" s="341">
        <f>BH758*'Charges variables (avancé)'!$AD97 +BH771*'Charges variables (avancé)'!$AE97</f>
        <v>0</v>
      </c>
      <c r="BI832" s="341">
        <f>BI758*'Charges variables (avancé)'!$AD97 +BI771*'Charges variables (avancé)'!$AE97</f>
        <v>0</v>
      </c>
      <c r="BJ832" s="341">
        <f>BJ758*'Charges variables (avancé)'!$AD97 +BJ771*'Charges variables (avancé)'!$AE97</f>
        <v>0</v>
      </c>
      <c r="BL832" s="353">
        <f t="shared" si="491"/>
        <v>0</v>
      </c>
      <c r="BM832" s="353">
        <f t="shared" si="492"/>
        <v>0</v>
      </c>
      <c r="BN832" s="353">
        <f t="shared" si="493"/>
        <v>0</v>
      </c>
      <c r="BO832" s="353">
        <f t="shared" si="494"/>
        <v>0</v>
      </c>
      <c r="BP832" s="353">
        <f t="shared" si="495"/>
        <v>0</v>
      </c>
    </row>
    <row r="833" spans="2:68" ht="15" customHeight="1">
      <c r="B833" s="366">
        <f>'Charges variables (avancé)'!C98</f>
        <v>0</v>
      </c>
      <c r="C833" s="341">
        <f>C759*'Charges variables (avancé)'!$D98 +C772*'Charges variables (avancé)'!$E98</f>
        <v>0</v>
      </c>
      <c r="D833" s="341">
        <f>D759*'Charges variables (avancé)'!$D98 +D772*'Charges variables (avancé)'!$E98</f>
        <v>0</v>
      </c>
      <c r="E833" s="341">
        <f>E759*'Charges variables (avancé)'!$D98 +E772*'Charges variables (avancé)'!$E98</f>
        <v>0</v>
      </c>
      <c r="F833" s="341">
        <f>F759*'Charges variables (avancé)'!$D98 +F772*'Charges variables (avancé)'!$E98</f>
        <v>0</v>
      </c>
      <c r="G833" s="341">
        <f>G759*'Charges variables (avancé)'!$D98 +G772*'Charges variables (avancé)'!$E98</f>
        <v>0</v>
      </c>
      <c r="H833" s="341">
        <f>H759*'Charges variables (avancé)'!$D98 +H772*'Charges variables (avancé)'!$E98</f>
        <v>0</v>
      </c>
      <c r="I833" s="341">
        <f>I759*'Charges variables (avancé)'!$D98 +I772*'Charges variables (avancé)'!$E98</f>
        <v>0</v>
      </c>
      <c r="J833" s="341">
        <f>J759*'Charges variables (avancé)'!$D98 +J772*'Charges variables (avancé)'!$E98</f>
        <v>0</v>
      </c>
      <c r="K833" s="341">
        <f>K759*'Charges variables (avancé)'!$D98 +K772*'Charges variables (avancé)'!$E98</f>
        <v>0</v>
      </c>
      <c r="L833" s="341">
        <f>L759*'Charges variables (avancé)'!$D98 +L772*'Charges variables (avancé)'!$E98</f>
        <v>0</v>
      </c>
      <c r="M833" s="341">
        <f>M759*'Charges variables (avancé)'!$D98 +M772*'Charges variables (avancé)'!$E98</f>
        <v>0</v>
      </c>
      <c r="N833" s="341">
        <f>N759*'Charges variables (avancé)'!$D98 +N772*'Charges variables (avancé)'!$E98</f>
        <v>0</v>
      </c>
      <c r="O833" s="341">
        <f>O759*'Charges variables (avancé)'!$X98 +O772*'Charges variables (avancé)'!$Y98</f>
        <v>0</v>
      </c>
      <c r="P833" s="341">
        <f>P759*'Charges variables (avancé)'!$X98 +P772*'Charges variables (avancé)'!$Y98</f>
        <v>0</v>
      </c>
      <c r="Q833" s="341">
        <f>Q759*'Charges variables (avancé)'!$X98 +Q772*'Charges variables (avancé)'!$Y98</f>
        <v>0</v>
      </c>
      <c r="R833" s="341">
        <f>R759*'Charges variables (avancé)'!$X98 +R772*'Charges variables (avancé)'!$Y98</f>
        <v>0</v>
      </c>
      <c r="S833" s="341">
        <f>S759*'Charges variables (avancé)'!$X98 +S772*'Charges variables (avancé)'!$Y98</f>
        <v>0</v>
      </c>
      <c r="T833" s="341">
        <f>T759*'Charges variables (avancé)'!$X98 +T772*'Charges variables (avancé)'!$Y98</f>
        <v>0</v>
      </c>
      <c r="U833" s="341">
        <f>U759*'Charges variables (avancé)'!$X98 +U772*'Charges variables (avancé)'!$Y98</f>
        <v>0</v>
      </c>
      <c r="V833" s="341">
        <f>V759*'Charges variables (avancé)'!$X98 +V772*'Charges variables (avancé)'!$Y98</f>
        <v>0</v>
      </c>
      <c r="W833" s="341">
        <f>W759*'Charges variables (avancé)'!$X98 +W772*'Charges variables (avancé)'!$Y98</f>
        <v>0</v>
      </c>
      <c r="X833" s="341">
        <f>X759*'Charges variables (avancé)'!$X98 +X772*'Charges variables (avancé)'!$Y98</f>
        <v>0</v>
      </c>
      <c r="Y833" s="341">
        <f>Y759*'Charges variables (avancé)'!$X98 +Y772*'Charges variables (avancé)'!$Y98</f>
        <v>0</v>
      </c>
      <c r="Z833" s="341">
        <f>Z759*'Charges variables (avancé)'!$X98 +Z772*'Charges variables (avancé)'!$Y98</f>
        <v>0</v>
      </c>
      <c r="AA833" s="341">
        <f>AA759*'Charges variables (avancé)'!$Z98 +AA772*'Charges variables (avancé)'!$AA98</f>
        <v>0</v>
      </c>
      <c r="AB833" s="341">
        <f>AB759*'Charges variables (avancé)'!$Z98 +AB772*'Charges variables (avancé)'!$AA98</f>
        <v>0</v>
      </c>
      <c r="AC833" s="341">
        <f>AC759*'Charges variables (avancé)'!$Z98 +AC772*'Charges variables (avancé)'!$AA98</f>
        <v>0</v>
      </c>
      <c r="AD833" s="341">
        <f>AD759*'Charges variables (avancé)'!$Z98 +AD772*'Charges variables (avancé)'!$AA98</f>
        <v>0</v>
      </c>
      <c r="AE833" s="341">
        <f>AE759*'Charges variables (avancé)'!$Z98 +AE772*'Charges variables (avancé)'!$AA98</f>
        <v>0</v>
      </c>
      <c r="AF833" s="341">
        <f>AF759*'Charges variables (avancé)'!$Z98 +AF772*'Charges variables (avancé)'!$AA98</f>
        <v>0</v>
      </c>
      <c r="AG833" s="341">
        <f>AG759*'Charges variables (avancé)'!$Z98 +AG772*'Charges variables (avancé)'!$AA98</f>
        <v>0</v>
      </c>
      <c r="AH833" s="341">
        <f>AH759*'Charges variables (avancé)'!$Z98 +AH772*'Charges variables (avancé)'!$AA98</f>
        <v>0</v>
      </c>
      <c r="AI833" s="341">
        <f>AI759*'Charges variables (avancé)'!$Z98 +AI772*'Charges variables (avancé)'!$AA98</f>
        <v>0</v>
      </c>
      <c r="AJ833" s="341">
        <f>AJ759*'Charges variables (avancé)'!$Z98 +AJ772*'Charges variables (avancé)'!$AA98</f>
        <v>0</v>
      </c>
      <c r="AK833" s="341">
        <f>AK759*'Charges variables (avancé)'!$Z98 +AK772*'Charges variables (avancé)'!$AA98</f>
        <v>0</v>
      </c>
      <c r="AL833" s="341">
        <f>AL759*'Charges variables (avancé)'!$Z98 +AL772*'Charges variables (avancé)'!$AA98</f>
        <v>0</v>
      </c>
      <c r="AM833" s="341">
        <f>AM759*'Charges variables (avancé)'!$AB98 +AM772*'Charges variables (avancé)'!$AC98</f>
        <v>0</v>
      </c>
      <c r="AN833" s="341">
        <f>AN759*'Charges variables (avancé)'!$AB98 +AN772*'Charges variables (avancé)'!$AC98</f>
        <v>0</v>
      </c>
      <c r="AO833" s="341">
        <f>AO759*'Charges variables (avancé)'!$AB98 +AO772*'Charges variables (avancé)'!$AC98</f>
        <v>0</v>
      </c>
      <c r="AP833" s="341">
        <f>AP759*'Charges variables (avancé)'!$AB98 +AP772*'Charges variables (avancé)'!$AC98</f>
        <v>0</v>
      </c>
      <c r="AQ833" s="341">
        <f>AQ759*'Charges variables (avancé)'!$AB98 +AQ772*'Charges variables (avancé)'!$AC98</f>
        <v>0</v>
      </c>
      <c r="AR833" s="341">
        <f>AR759*'Charges variables (avancé)'!$AB98 +AR772*'Charges variables (avancé)'!$AC98</f>
        <v>0</v>
      </c>
      <c r="AS833" s="341">
        <f>AS759*'Charges variables (avancé)'!$AB98 +AS772*'Charges variables (avancé)'!$AC98</f>
        <v>0</v>
      </c>
      <c r="AT833" s="341">
        <f>AT759*'Charges variables (avancé)'!$AB98 +AT772*'Charges variables (avancé)'!$AC98</f>
        <v>0</v>
      </c>
      <c r="AU833" s="341">
        <f>AU759*'Charges variables (avancé)'!$AB98 +AU772*'Charges variables (avancé)'!$AC98</f>
        <v>0</v>
      </c>
      <c r="AV833" s="341">
        <f>AV759*'Charges variables (avancé)'!$AB98 +AV772*'Charges variables (avancé)'!$AC98</f>
        <v>0</v>
      </c>
      <c r="AW833" s="341">
        <f>AW759*'Charges variables (avancé)'!$AB98 +AW772*'Charges variables (avancé)'!$AC98</f>
        <v>0</v>
      </c>
      <c r="AX833" s="341">
        <f>AX759*'Charges variables (avancé)'!$AB98 +AX772*'Charges variables (avancé)'!$AC98</f>
        <v>0</v>
      </c>
      <c r="AY833" s="341">
        <f>AY759*'Charges variables (avancé)'!$AD98 +AY772*'Charges variables (avancé)'!$AE98</f>
        <v>0</v>
      </c>
      <c r="AZ833" s="341">
        <f>AZ759*'Charges variables (avancé)'!$AD98 +AZ772*'Charges variables (avancé)'!$AE98</f>
        <v>0</v>
      </c>
      <c r="BA833" s="341">
        <f>BA759*'Charges variables (avancé)'!$AD98 +BA772*'Charges variables (avancé)'!$AE98</f>
        <v>0</v>
      </c>
      <c r="BB833" s="341">
        <f>BB759*'Charges variables (avancé)'!$AD98 +BB772*'Charges variables (avancé)'!$AE98</f>
        <v>0</v>
      </c>
      <c r="BC833" s="341">
        <f>BC759*'Charges variables (avancé)'!$AD98 +BC772*'Charges variables (avancé)'!$AE98</f>
        <v>0</v>
      </c>
      <c r="BD833" s="341">
        <f>BD759*'Charges variables (avancé)'!$AD98 +BD772*'Charges variables (avancé)'!$AE98</f>
        <v>0</v>
      </c>
      <c r="BE833" s="341">
        <f>BE759*'Charges variables (avancé)'!$AD98 +BE772*'Charges variables (avancé)'!$AE98</f>
        <v>0</v>
      </c>
      <c r="BF833" s="341">
        <f>BF759*'Charges variables (avancé)'!$AD98 +BF772*'Charges variables (avancé)'!$AE98</f>
        <v>0</v>
      </c>
      <c r="BG833" s="341">
        <f>BG759*'Charges variables (avancé)'!$AD98 +BG772*'Charges variables (avancé)'!$AE98</f>
        <v>0</v>
      </c>
      <c r="BH833" s="341">
        <f>BH759*'Charges variables (avancé)'!$AD98 +BH772*'Charges variables (avancé)'!$AE98</f>
        <v>0</v>
      </c>
      <c r="BI833" s="341">
        <f>BI759*'Charges variables (avancé)'!$AD98 +BI772*'Charges variables (avancé)'!$AE98</f>
        <v>0</v>
      </c>
      <c r="BJ833" s="341">
        <f>BJ759*'Charges variables (avancé)'!$AD98 +BJ772*'Charges variables (avancé)'!$AE98</f>
        <v>0</v>
      </c>
      <c r="BL833" s="353">
        <f t="shared" si="491"/>
        <v>0</v>
      </c>
      <c r="BM833" s="353">
        <f t="shared" si="492"/>
        <v>0</v>
      </c>
      <c r="BN833" s="353">
        <f t="shared" si="493"/>
        <v>0</v>
      </c>
      <c r="BO833" s="353">
        <f t="shared" si="494"/>
        <v>0</v>
      </c>
      <c r="BP833" s="353">
        <f t="shared" si="495"/>
        <v>0</v>
      </c>
    </row>
    <row r="834" spans="2:68" ht="15" customHeight="1">
      <c r="B834" s="366">
        <f>'Charges variables (avancé)'!C99</f>
        <v>0</v>
      </c>
      <c r="C834" s="341">
        <f>C760*'Charges variables (avancé)'!$D99 +C773*'Charges variables (avancé)'!$E99</f>
        <v>0</v>
      </c>
      <c r="D834" s="341">
        <f>D760*'Charges variables (avancé)'!$D99 +D773*'Charges variables (avancé)'!$E99</f>
        <v>0</v>
      </c>
      <c r="E834" s="341">
        <f>E760*'Charges variables (avancé)'!$D99 +E773*'Charges variables (avancé)'!$E99</f>
        <v>0</v>
      </c>
      <c r="F834" s="341">
        <f>F760*'Charges variables (avancé)'!$D99 +F773*'Charges variables (avancé)'!$E99</f>
        <v>0</v>
      </c>
      <c r="G834" s="341">
        <f>G760*'Charges variables (avancé)'!$D99 +G773*'Charges variables (avancé)'!$E99</f>
        <v>0</v>
      </c>
      <c r="H834" s="341">
        <f>H760*'Charges variables (avancé)'!$D99 +H773*'Charges variables (avancé)'!$E99</f>
        <v>0</v>
      </c>
      <c r="I834" s="341">
        <f>I760*'Charges variables (avancé)'!$D99 +I773*'Charges variables (avancé)'!$E99</f>
        <v>0</v>
      </c>
      <c r="J834" s="341">
        <f>J760*'Charges variables (avancé)'!$D99 +J773*'Charges variables (avancé)'!$E99</f>
        <v>0</v>
      </c>
      <c r="K834" s="341">
        <f>K760*'Charges variables (avancé)'!$D99 +K773*'Charges variables (avancé)'!$E99</f>
        <v>0</v>
      </c>
      <c r="L834" s="341">
        <f>L760*'Charges variables (avancé)'!$D99 +L773*'Charges variables (avancé)'!$E99</f>
        <v>0</v>
      </c>
      <c r="M834" s="341">
        <f>M760*'Charges variables (avancé)'!$D99 +M773*'Charges variables (avancé)'!$E99</f>
        <v>0</v>
      </c>
      <c r="N834" s="341">
        <f>N760*'Charges variables (avancé)'!$D99 +N773*'Charges variables (avancé)'!$E99</f>
        <v>0</v>
      </c>
      <c r="O834" s="341">
        <f>O760*'Charges variables (avancé)'!$X99 +O773*'Charges variables (avancé)'!$Y99</f>
        <v>0</v>
      </c>
      <c r="P834" s="341">
        <f>P760*'Charges variables (avancé)'!$X99 +P773*'Charges variables (avancé)'!$Y99</f>
        <v>0</v>
      </c>
      <c r="Q834" s="341">
        <f>Q760*'Charges variables (avancé)'!$X99 +Q773*'Charges variables (avancé)'!$Y99</f>
        <v>0</v>
      </c>
      <c r="R834" s="341">
        <f>R760*'Charges variables (avancé)'!$X99 +R773*'Charges variables (avancé)'!$Y99</f>
        <v>0</v>
      </c>
      <c r="S834" s="341">
        <f>S760*'Charges variables (avancé)'!$X99 +S773*'Charges variables (avancé)'!$Y99</f>
        <v>0</v>
      </c>
      <c r="T834" s="341">
        <f>T760*'Charges variables (avancé)'!$X99 +T773*'Charges variables (avancé)'!$Y99</f>
        <v>0</v>
      </c>
      <c r="U834" s="341">
        <f>U760*'Charges variables (avancé)'!$X99 +U773*'Charges variables (avancé)'!$Y99</f>
        <v>0</v>
      </c>
      <c r="V834" s="341">
        <f>V760*'Charges variables (avancé)'!$X99 +V773*'Charges variables (avancé)'!$Y99</f>
        <v>0</v>
      </c>
      <c r="W834" s="341">
        <f>W760*'Charges variables (avancé)'!$X99 +W773*'Charges variables (avancé)'!$Y99</f>
        <v>0</v>
      </c>
      <c r="X834" s="341">
        <f>X760*'Charges variables (avancé)'!$X99 +X773*'Charges variables (avancé)'!$Y99</f>
        <v>0</v>
      </c>
      <c r="Y834" s="341">
        <f>Y760*'Charges variables (avancé)'!$X99 +Y773*'Charges variables (avancé)'!$Y99</f>
        <v>0</v>
      </c>
      <c r="Z834" s="341">
        <f>Z760*'Charges variables (avancé)'!$X99 +Z773*'Charges variables (avancé)'!$Y99</f>
        <v>0</v>
      </c>
      <c r="AA834" s="341">
        <f>AA760*'Charges variables (avancé)'!$Z99 +AA773*'Charges variables (avancé)'!$AA99</f>
        <v>0</v>
      </c>
      <c r="AB834" s="341">
        <f>AB760*'Charges variables (avancé)'!$Z99 +AB773*'Charges variables (avancé)'!$AA99</f>
        <v>0</v>
      </c>
      <c r="AC834" s="341">
        <f>AC760*'Charges variables (avancé)'!$Z99 +AC773*'Charges variables (avancé)'!$AA99</f>
        <v>0</v>
      </c>
      <c r="AD834" s="341">
        <f>AD760*'Charges variables (avancé)'!$Z99 +AD773*'Charges variables (avancé)'!$AA99</f>
        <v>0</v>
      </c>
      <c r="AE834" s="341">
        <f>AE760*'Charges variables (avancé)'!$Z99 +AE773*'Charges variables (avancé)'!$AA99</f>
        <v>0</v>
      </c>
      <c r="AF834" s="341">
        <f>AF760*'Charges variables (avancé)'!$Z99 +AF773*'Charges variables (avancé)'!$AA99</f>
        <v>0</v>
      </c>
      <c r="AG834" s="341">
        <f>AG760*'Charges variables (avancé)'!$Z99 +AG773*'Charges variables (avancé)'!$AA99</f>
        <v>0</v>
      </c>
      <c r="AH834" s="341">
        <f>AH760*'Charges variables (avancé)'!$Z99 +AH773*'Charges variables (avancé)'!$AA99</f>
        <v>0</v>
      </c>
      <c r="AI834" s="341">
        <f>AI760*'Charges variables (avancé)'!$Z99 +AI773*'Charges variables (avancé)'!$AA99</f>
        <v>0</v>
      </c>
      <c r="AJ834" s="341">
        <f>AJ760*'Charges variables (avancé)'!$Z99 +AJ773*'Charges variables (avancé)'!$AA99</f>
        <v>0</v>
      </c>
      <c r="AK834" s="341">
        <f>AK760*'Charges variables (avancé)'!$Z99 +AK773*'Charges variables (avancé)'!$AA99</f>
        <v>0</v>
      </c>
      <c r="AL834" s="341">
        <f>AL760*'Charges variables (avancé)'!$Z99 +AL773*'Charges variables (avancé)'!$AA99</f>
        <v>0</v>
      </c>
      <c r="AM834" s="341">
        <f>AM760*'Charges variables (avancé)'!$AB99 +AM773*'Charges variables (avancé)'!$AC99</f>
        <v>0</v>
      </c>
      <c r="AN834" s="341">
        <f>AN760*'Charges variables (avancé)'!$AB99 +AN773*'Charges variables (avancé)'!$AC99</f>
        <v>0</v>
      </c>
      <c r="AO834" s="341">
        <f>AO760*'Charges variables (avancé)'!$AB99 +AO773*'Charges variables (avancé)'!$AC99</f>
        <v>0</v>
      </c>
      <c r="AP834" s="341">
        <f>AP760*'Charges variables (avancé)'!$AB99 +AP773*'Charges variables (avancé)'!$AC99</f>
        <v>0</v>
      </c>
      <c r="AQ834" s="341">
        <f>AQ760*'Charges variables (avancé)'!$AB99 +AQ773*'Charges variables (avancé)'!$AC99</f>
        <v>0</v>
      </c>
      <c r="AR834" s="341">
        <f>AR760*'Charges variables (avancé)'!$AB99 +AR773*'Charges variables (avancé)'!$AC99</f>
        <v>0</v>
      </c>
      <c r="AS834" s="341">
        <f>AS760*'Charges variables (avancé)'!$AB99 +AS773*'Charges variables (avancé)'!$AC99</f>
        <v>0</v>
      </c>
      <c r="AT834" s="341">
        <f>AT760*'Charges variables (avancé)'!$AB99 +AT773*'Charges variables (avancé)'!$AC99</f>
        <v>0</v>
      </c>
      <c r="AU834" s="341">
        <f>AU760*'Charges variables (avancé)'!$AB99 +AU773*'Charges variables (avancé)'!$AC99</f>
        <v>0</v>
      </c>
      <c r="AV834" s="341">
        <f>AV760*'Charges variables (avancé)'!$AB99 +AV773*'Charges variables (avancé)'!$AC99</f>
        <v>0</v>
      </c>
      <c r="AW834" s="341">
        <f>AW760*'Charges variables (avancé)'!$AB99 +AW773*'Charges variables (avancé)'!$AC99</f>
        <v>0</v>
      </c>
      <c r="AX834" s="341">
        <f>AX760*'Charges variables (avancé)'!$AB99 +AX773*'Charges variables (avancé)'!$AC99</f>
        <v>0</v>
      </c>
      <c r="AY834" s="341">
        <f>AY760*'Charges variables (avancé)'!$AD99 +AY773*'Charges variables (avancé)'!$AE99</f>
        <v>0</v>
      </c>
      <c r="AZ834" s="341">
        <f>AZ760*'Charges variables (avancé)'!$AD99 +AZ773*'Charges variables (avancé)'!$AE99</f>
        <v>0</v>
      </c>
      <c r="BA834" s="341">
        <f>BA760*'Charges variables (avancé)'!$AD99 +BA773*'Charges variables (avancé)'!$AE99</f>
        <v>0</v>
      </c>
      <c r="BB834" s="341">
        <f>BB760*'Charges variables (avancé)'!$AD99 +BB773*'Charges variables (avancé)'!$AE99</f>
        <v>0</v>
      </c>
      <c r="BC834" s="341">
        <f>BC760*'Charges variables (avancé)'!$AD99 +BC773*'Charges variables (avancé)'!$AE99</f>
        <v>0</v>
      </c>
      <c r="BD834" s="341">
        <f>BD760*'Charges variables (avancé)'!$AD99 +BD773*'Charges variables (avancé)'!$AE99</f>
        <v>0</v>
      </c>
      <c r="BE834" s="341">
        <f>BE760*'Charges variables (avancé)'!$AD99 +BE773*'Charges variables (avancé)'!$AE99</f>
        <v>0</v>
      </c>
      <c r="BF834" s="341">
        <f>BF760*'Charges variables (avancé)'!$AD99 +BF773*'Charges variables (avancé)'!$AE99</f>
        <v>0</v>
      </c>
      <c r="BG834" s="341">
        <f>BG760*'Charges variables (avancé)'!$AD99 +BG773*'Charges variables (avancé)'!$AE99</f>
        <v>0</v>
      </c>
      <c r="BH834" s="341">
        <f>BH760*'Charges variables (avancé)'!$AD99 +BH773*'Charges variables (avancé)'!$AE99</f>
        <v>0</v>
      </c>
      <c r="BI834" s="341">
        <f>BI760*'Charges variables (avancé)'!$AD99 +BI773*'Charges variables (avancé)'!$AE99</f>
        <v>0</v>
      </c>
      <c r="BJ834" s="341">
        <f>BJ760*'Charges variables (avancé)'!$AD99 +BJ773*'Charges variables (avancé)'!$AE99</f>
        <v>0</v>
      </c>
      <c r="BL834" s="353">
        <f t="shared" si="491"/>
        <v>0</v>
      </c>
      <c r="BM834" s="353">
        <f t="shared" si="492"/>
        <v>0</v>
      </c>
      <c r="BN834" s="353">
        <f t="shared" si="493"/>
        <v>0</v>
      </c>
      <c r="BO834" s="353">
        <f t="shared" si="494"/>
        <v>0</v>
      </c>
      <c r="BP834" s="353">
        <f t="shared" si="495"/>
        <v>0</v>
      </c>
    </row>
    <row r="835" spans="2:68" ht="15" customHeight="1">
      <c r="B835" s="366">
        <f>'Charges variables (avancé)'!C100</f>
        <v>0</v>
      </c>
      <c r="C835" s="341">
        <f>C761*'Charges variables (avancé)'!$D100 +C774*'Charges variables (avancé)'!$E100</f>
        <v>0</v>
      </c>
      <c r="D835" s="341">
        <f>D761*'Charges variables (avancé)'!$D100 +D774*'Charges variables (avancé)'!$E100</f>
        <v>0</v>
      </c>
      <c r="E835" s="341">
        <f>E761*'Charges variables (avancé)'!$D100 +E774*'Charges variables (avancé)'!$E100</f>
        <v>0</v>
      </c>
      <c r="F835" s="341">
        <f>F761*'Charges variables (avancé)'!$D100 +F774*'Charges variables (avancé)'!$E100</f>
        <v>0</v>
      </c>
      <c r="G835" s="341">
        <f>G761*'Charges variables (avancé)'!$D100 +G774*'Charges variables (avancé)'!$E100</f>
        <v>0</v>
      </c>
      <c r="H835" s="341">
        <f>H761*'Charges variables (avancé)'!$D100 +H774*'Charges variables (avancé)'!$E100</f>
        <v>0</v>
      </c>
      <c r="I835" s="341">
        <f>I761*'Charges variables (avancé)'!$D100 +I774*'Charges variables (avancé)'!$E100</f>
        <v>0</v>
      </c>
      <c r="J835" s="341">
        <f>J761*'Charges variables (avancé)'!$D100 +J774*'Charges variables (avancé)'!$E100</f>
        <v>0</v>
      </c>
      <c r="K835" s="341">
        <f>K761*'Charges variables (avancé)'!$D100 +K774*'Charges variables (avancé)'!$E100</f>
        <v>0</v>
      </c>
      <c r="L835" s="341">
        <f>L761*'Charges variables (avancé)'!$D100 +L774*'Charges variables (avancé)'!$E100</f>
        <v>0</v>
      </c>
      <c r="M835" s="341">
        <f>M761*'Charges variables (avancé)'!$D100 +M774*'Charges variables (avancé)'!$E100</f>
        <v>0</v>
      </c>
      <c r="N835" s="341">
        <f>N761*'Charges variables (avancé)'!$D100 +N774*'Charges variables (avancé)'!$E100</f>
        <v>0</v>
      </c>
      <c r="O835" s="341">
        <f>O761*'Charges variables (avancé)'!$X100 +O774*'Charges variables (avancé)'!$Y100</f>
        <v>0</v>
      </c>
      <c r="P835" s="341">
        <f>P761*'Charges variables (avancé)'!$X100 +P774*'Charges variables (avancé)'!$Y100</f>
        <v>0</v>
      </c>
      <c r="Q835" s="341">
        <f>Q761*'Charges variables (avancé)'!$X100 +Q774*'Charges variables (avancé)'!$Y100</f>
        <v>0</v>
      </c>
      <c r="R835" s="341">
        <f>R761*'Charges variables (avancé)'!$X100 +R774*'Charges variables (avancé)'!$Y100</f>
        <v>0</v>
      </c>
      <c r="S835" s="341">
        <f>S761*'Charges variables (avancé)'!$X100 +S774*'Charges variables (avancé)'!$Y100</f>
        <v>0</v>
      </c>
      <c r="T835" s="341">
        <f>T761*'Charges variables (avancé)'!$X100 +T774*'Charges variables (avancé)'!$Y100</f>
        <v>0</v>
      </c>
      <c r="U835" s="341">
        <f>U761*'Charges variables (avancé)'!$X100 +U774*'Charges variables (avancé)'!$Y100</f>
        <v>0</v>
      </c>
      <c r="V835" s="341">
        <f>V761*'Charges variables (avancé)'!$X100 +V774*'Charges variables (avancé)'!$Y100</f>
        <v>0</v>
      </c>
      <c r="W835" s="341">
        <f>W761*'Charges variables (avancé)'!$X100 +W774*'Charges variables (avancé)'!$Y100</f>
        <v>0</v>
      </c>
      <c r="X835" s="341">
        <f>X761*'Charges variables (avancé)'!$X100 +X774*'Charges variables (avancé)'!$Y100</f>
        <v>0</v>
      </c>
      <c r="Y835" s="341">
        <f>Y761*'Charges variables (avancé)'!$X100 +Y774*'Charges variables (avancé)'!$Y100</f>
        <v>0</v>
      </c>
      <c r="Z835" s="341">
        <f>Z761*'Charges variables (avancé)'!$X100 +Z774*'Charges variables (avancé)'!$Y100</f>
        <v>0</v>
      </c>
      <c r="AA835" s="341">
        <f>AA761*'Charges variables (avancé)'!$Z100 +AA774*'Charges variables (avancé)'!$AA100</f>
        <v>0</v>
      </c>
      <c r="AB835" s="341">
        <f>AB761*'Charges variables (avancé)'!$Z100 +AB774*'Charges variables (avancé)'!$AA100</f>
        <v>0</v>
      </c>
      <c r="AC835" s="341">
        <f>AC761*'Charges variables (avancé)'!$Z100 +AC774*'Charges variables (avancé)'!$AA100</f>
        <v>0</v>
      </c>
      <c r="AD835" s="341">
        <f>AD761*'Charges variables (avancé)'!$Z100 +AD774*'Charges variables (avancé)'!$AA100</f>
        <v>0</v>
      </c>
      <c r="AE835" s="341">
        <f>AE761*'Charges variables (avancé)'!$Z100 +AE774*'Charges variables (avancé)'!$AA100</f>
        <v>0</v>
      </c>
      <c r="AF835" s="341">
        <f>AF761*'Charges variables (avancé)'!$Z100 +AF774*'Charges variables (avancé)'!$AA100</f>
        <v>0</v>
      </c>
      <c r="AG835" s="341">
        <f>AG761*'Charges variables (avancé)'!$Z100 +AG774*'Charges variables (avancé)'!$AA100</f>
        <v>0</v>
      </c>
      <c r="AH835" s="341">
        <f>AH761*'Charges variables (avancé)'!$Z100 +AH774*'Charges variables (avancé)'!$AA100</f>
        <v>0</v>
      </c>
      <c r="AI835" s="341">
        <f>AI761*'Charges variables (avancé)'!$Z100 +AI774*'Charges variables (avancé)'!$AA100</f>
        <v>0</v>
      </c>
      <c r="AJ835" s="341">
        <f>AJ761*'Charges variables (avancé)'!$Z100 +AJ774*'Charges variables (avancé)'!$AA100</f>
        <v>0</v>
      </c>
      <c r="AK835" s="341">
        <f>AK761*'Charges variables (avancé)'!$Z100 +AK774*'Charges variables (avancé)'!$AA100</f>
        <v>0</v>
      </c>
      <c r="AL835" s="341">
        <f>AL761*'Charges variables (avancé)'!$Z100 +AL774*'Charges variables (avancé)'!$AA100</f>
        <v>0</v>
      </c>
      <c r="AM835" s="341">
        <f>AM761*'Charges variables (avancé)'!$AB100 +AM774*'Charges variables (avancé)'!$AC100</f>
        <v>0</v>
      </c>
      <c r="AN835" s="341">
        <f>AN761*'Charges variables (avancé)'!$AB100 +AN774*'Charges variables (avancé)'!$AC100</f>
        <v>0</v>
      </c>
      <c r="AO835" s="341">
        <f>AO761*'Charges variables (avancé)'!$AB100 +AO774*'Charges variables (avancé)'!$AC100</f>
        <v>0</v>
      </c>
      <c r="AP835" s="341">
        <f>AP761*'Charges variables (avancé)'!$AB100 +AP774*'Charges variables (avancé)'!$AC100</f>
        <v>0</v>
      </c>
      <c r="AQ835" s="341">
        <f>AQ761*'Charges variables (avancé)'!$AB100 +AQ774*'Charges variables (avancé)'!$AC100</f>
        <v>0</v>
      </c>
      <c r="AR835" s="341">
        <f>AR761*'Charges variables (avancé)'!$AB100 +AR774*'Charges variables (avancé)'!$AC100</f>
        <v>0</v>
      </c>
      <c r="AS835" s="341">
        <f>AS761*'Charges variables (avancé)'!$AB100 +AS774*'Charges variables (avancé)'!$AC100</f>
        <v>0</v>
      </c>
      <c r="AT835" s="341">
        <f>AT761*'Charges variables (avancé)'!$AB100 +AT774*'Charges variables (avancé)'!$AC100</f>
        <v>0</v>
      </c>
      <c r="AU835" s="341">
        <f>AU761*'Charges variables (avancé)'!$AB100 +AU774*'Charges variables (avancé)'!$AC100</f>
        <v>0</v>
      </c>
      <c r="AV835" s="341">
        <f>AV761*'Charges variables (avancé)'!$AB100 +AV774*'Charges variables (avancé)'!$AC100</f>
        <v>0</v>
      </c>
      <c r="AW835" s="341">
        <f>AW761*'Charges variables (avancé)'!$AB100 +AW774*'Charges variables (avancé)'!$AC100</f>
        <v>0</v>
      </c>
      <c r="AX835" s="341">
        <f>AX761*'Charges variables (avancé)'!$AB100 +AX774*'Charges variables (avancé)'!$AC100</f>
        <v>0</v>
      </c>
      <c r="AY835" s="341">
        <f>AY761*'Charges variables (avancé)'!$AD100 +AY774*'Charges variables (avancé)'!$AE100</f>
        <v>0</v>
      </c>
      <c r="AZ835" s="341">
        <f>AZ761*'Charges variables (avancé)'!$AD100 +AZ774*'Charges variables (avancé)'!$AE100</f>
        <v>0</v>
      </c>
      <c r="BA835" s="341">
        <f>BA761*'Charges variables (avancé)'!$AD100 +BA774*'Charges variables (avancé)'!$AE100</f>
        <v>0</v>
      </c>
      <c r="BB835" s="341">
        <f>BB761*'Charges variables (avancé)'!$AD100 +BB774*'Charges variables (avancé)'!$AE100</f>
        <v>0</v>
      </c>
      <c r="BC835" s="341">
        <f>BC761*'Charges variables (avancé)'!$AD100 +BC774*'Charges variables (avancé)'!$AE100</f>
        <v>0</v>
      </c>
      <c r="BD835" s="341">
        <f>BD761*'Charges variables (avancé)'!$AD100 +BD774*'Charges variables (avancé)'!$AE100</f>
        <v>0</v>
      </c>
      <c r="BE835" s="341">
        <f>BE761*'Charges variables (avancé)'!$AD100 +BE774*'Charges variables (avancé)'!$AE100</f>
        <v>0</v>
      </c>
      <c r="BF835" s="341">
        <f>BF761*'Charges variables (avancé)'!$AD100 +BF774*'Charges variables (avancé)'!$AE100</f>
        <v>0</v>
      </c>
      <c r="BG835" s="341">
        <f>BG761*'Charges variables (avancé)'!$AD100 +BG774*'Charges variables (avancé)'!$AE100</f>
        <v>0</v>
      </c>
      <c r="BH835" s="341">
        <f>BH761*'Charges variables (avancé)'!$AD100 +BH774*'Charges variables (avancé)'!$AE100</f>
        <v>0</v>
      </c>
      <c r="BI835" s="341">
        <f>BI761*'Charges variables (avancé)'!$AD100 +BI774*'Charges variables (avancé)'!$AE100</f>
        <v>0</v>
      </c>
      <c r="BJ835" s="341">
        <f>BJ761*'Charges variables (avancé)'!$AD100 +BJ774*'Charges variables (avancé)'!$AE100</f>
        <v>0</v>
      </c>
      <c r="BL835" s="353">
        <f t="shared" si="491"/>
        <v>0</v>
      </c>
      <c r="BM835" s="353">
        <f t="shared" si="492"/>
        <v>0</v>
      </c>
      <c r="BN835" s="353">
        <f t="shared" si="493"/>
        <v>0</v>
      </c>
      <c r="BO835" s="353">
        <f t="shared" si="494"/>
        <v>0</v>
      </c>
      <c r="BP835" s="353">
        <f t="shared" si="495"/>
        <v>0</v>
      </c>
    </row>
    <row r="836" spans="2:68" ht="15" customHeight="1">
      <c r="B836" s="366">
        <f>'Charges variables (avancé)'!C101</f>
        <v>0</v>
      </c>
      <c r="C836" s="341">
        <f>C762*'Charges variables (avancé)'!$D101 +C775*'Charges variables (avancé)'!$E101</f>
        <v>0</v>
      </c>
      <c r="D836" s="341">
        <f>D762*'Charges variables (avancé)'!$D101 +D775*'Charges variables (avancé)'!$E101</f>
        <v>0</v>
      </c>
      <c r="E836" s="341">
        <f>E762*'Charges variables (avancé)'!$D101 +E775*'Charges variables (avancé)'!$E101</f>
        <v>0</v>
      </c>
      <c r="F836" s="341">
        <f>F762*'Charges variables (avancé)'!$D101 +F775*'Charges variables (avancé)'!$E101</f>
        <v>0</v>
      </c>
      <c r="G836" s="341">
        <f>G762*'Charges variables (avancé)'!$D101 +G775*'Charges variables (avancé)'!$E101</f>
        <v>0</v>
      </c>
      <c r="H836" s="341">
        <f>H762*'Charges variables (avancé)'!$D101 +H775*'Charges variables (avancé)'!$E101</f>
        <v>0</v>
      </c>
      <c r="I836" s="341">
        <f>I762*'Charges variables (avancé)'!$D101 +I775*'Charges variables (avancé)'!$E101</f>
        <v>0</v>
      </c>
      <c r="J836" s="341">
        <f>J762*'Charges variables (avancé)'!$D101 +J775*'Charges variables (avancé)'!$E101</f>
        <v>0</v>
      </c>
      <c r="K836" s="341">
        <f>K762*'Charges variables (avancé)'!$D101 +K775*'Charges variables (avancé)'!$E101</f>
        <v>0</v>
      </c>
      <c r="L836" s="341">
        <f>L762*'Charges variables (avancé)'!$D101 +L775*'Charges variables (avancé)'!$E101</f>
        <v>0</v>
      </c>
      <c r="M836" s="341">
        <f>M762*'Charges variables (avancé)'!$D101 +M775*'Charges variables (avancé)'!$E101</f>
        <v>0</v>
      </c>
      <c r="N836" s="341">
        <f>N762*'Charges variables (avancé)'!$D101 +N775*'Charges variables (avancé)'!$E101</f>
        <v>0</v>
      </c>
      <c r="O836" s="341">
        <f>O762*'Charges variables (avancé)'!$X101 +O775*'Charges variables (avancé)'!$Y101</f>
        <v>0</v>
      </c>
      <c r="P836" s="341">
        <f>P762*'Charges variables (avancé)'!$X101 +P775*'Charges variables (avancé)'!$Y101</f>
        <v>0</v>
      </c>
      <c r="Q836" s="341">
        <f>Q762*'Charges variables (avancé)'!$X101 +Q775*'Charges variables (avancé)'!$Y101</f>
        <v>0</v>
      </c>
      <c r="R836" s="341">
        <f>R762*'Charges variables (avancé)'!$X101 +R775*'Charges variables (avancé)'!$Y101</f>
        <v>0</v>
      </c>
      <c r="S836" s="341">
        <f>S762*'Charges variables (avancé)'!$X101 +S775*'Charges variables (avancé)'!$Y101</f>
        <v>0</v>
      </c>
      <c r="T836" s="341">
        <f>T762*'Charges variables (avancé)'!$X101 +T775*'Charges variables (avancé)'!$Y101</f>
        <v>0</v>
      </c>
      <c r="U836" s="341">
        <f>U762*'Charges variables (avancé)'!$X101 +U775*'Charges variables (avancé)'!$Y101</f>
        <v>0</v>
      </c>
      <c r="V836" s="341">
        <f>V762*'Charges variables (avancé)'!$X101 +V775*'Charges variables (avancé)'!$Y101</f>
        <v>0</v>
      </c>
      <c r="W836" s="341">
        <f>W762*'Charges variables (avancé)'!$X101 +W775*'Charges variables (avancé)'!$Y101</f>
        <v>0</v>
      </c>
      <c r="X836" s="341">
        <f>X762*'Charges variables (avancé)'!$X101 +X775*'Charges variables (avancé)'!$Y101</f>
        <v>0</v>
      </c>
      <c r="Y836" s="341">
        <f>Y762*'Charges variables (avancé)'!$X101 +Y775*'Charges variables (avancé)'!$Y101</f>
        <v>0</v>
      </c>
      <c r="Z836" s="341">
        <f>Z762*'Charges variables (avancé)'!$X101 +Z775*'Charges variables (avancé)'!$Y101</f>
        <v>0</v>
      </c>
      <c r="AA836" s="341">
        <f>AA762*'Charges variables (avancé)'!$Z101 +AA775*'Charges variables (avancé)'!$AA101</f>
        <v>0</v>
      </c>
      <c r="AB836" s="341">
        <f>AB762*'Charges variables (avancé)'!$Z101 +AB775*'Charges variables (avancé)'!$AA101</f>
        <v>0</v>
      </c>
      <c r="AC836" s="341">
        <f>AC762*'Charges variables (avancé)'!$Z101 +AC775*'Charges variables (avancé)'!$AA101</f>
        <v>0</v>
      </c>
      <c r="AD836" s="341">
        <f>AD762*'Charges variables (avancé)'!$Z101 +AD775*'Charges variables (avancé)'!$AA101</f>
        <v>0</v>
      </c>
      <c r="AE836" s="341">
        <f>AE762*'Charges variables (avancé)'!$Z101 +AE775*'Charges variables (avancé)'!$AA101</f>
        <v>0</v>
      </c>
      <c r="AF836" s="341">
        <f>AF762*'Charges variables (avancé)'!$Z101 +AF775*'Charges variables (avancé)'!$AA101</f>
        <v>0</v>
      </c>
      <c r="AG836" s="341">
        <f>AG762*'Charges variables (avancé)'!$Z101 +AG775*'Charges variables (avancé)'!$AA101</f>
        <v>0</v>
      </c>
      <c r="AH836" s="341">
        <f>AH762*'Charges variables (avancé)'!$Z101 +AH775*'Charges variables (avancé)'!$AA101</f>
        <v>0</v>
      </c>
      <c r="AI836" s="341">
        <f>AI762*'Charges variables (avancé)'!$Z101 +AI775*'Charges variables (avancé)'!$AA101</f>
        <v>0</v>
      </c>
      <c r="AJ836" s="341">
        <f>AJ762*'Charges variables (avancé)'!$Z101 +AJ775*'Charges variables (avancé)'!$AA101</f>
        <v>0</v>
      </c>
      <c r="AK836" s="341">
        <f>AK762*'Charges variables (avancé)'!$Z101 +AK775*'Charges variables (avancé)'!$AA101</f>
        <v>0</v>
      </c>
      <c r="AL836" s="341">
        <f>AL762*'Charges variables (avancé)'!$Z101 +AL775*'Charges variables (avancé)'!$AA101</f>
        <v>0</v>
      </c>
      <c r="AM836" s="341">
        <f>AM762*'Charges variables (avancé)'!$AB101 +AM775*'Charges variables (avancé)'!$AC101</f>
        <v>0</v>
      </c>
      <c r="AN836" s="341">
        <f>AN762*'Charges variables (avancé)'!$AB101 +AN775*'Charges variables (avancé)'!$AC101</f>
        <v>0</v>
      </c>
      <c r="AO836" s="341">
        <f>AO762*'Charges variables (avancé)'!$AB101 +AO775*'Charges variables (avancé)'!$AC101</f>
        <v>0</v>
      </c>
      <c r="AP836" s="341">
        <f>AP762*'Charges variables (avancé)'!$AB101 +AP775*'Charges variables (avancé)'!$AC101</f>
        <v>0</v>
      </c>
      <c r="AQ836" s="341">
        <f>AQ762*'Charges variables (avancé)'!$AB101 +AQ775*'Charges variables (avancé)'!$AC101</f>
        <v>0</v>
      </c>
      <c r="AR836" s="341">
        <f>AR762*'Charges variables (avancé)'!$AB101 +AR775*'Charges variables (avancé)'!$AC101</f>
        <v>0</v>
      </c>
      <c r="AS836" s="341">
        <f>AS762*'Charges variables (avancé)'!$AB101 +AS775*'Charges variables (avancé)'!$AC101</f>
        <v>0</v>
      </c>
      <c r="AT836" s="341">
        <f>AT762*'Charges variables (avancé)'!$AB101 +AT775*'Charges variables (avancé)'!$AC101</f>
        <v>0</v>
      </c>
      <c r="AU836" s="341">
        <f>AU762*'Charges variables (avancé)'!$AB101 +AU775*'Charges variables (avancé)'!$AC101</f>
        <v>0</v>
      </c>
      <c r="AV836" s="341">
        <f>AV762*'Charges variables (avancé)'!$AB101 +AV775*'Charges variables (avancé)'!$AC101</f>
        <v>0</v>
      </c>
      <c r="AW836" s="341">
        <f>AW762*'Charges variables (avancé)'!$AB101 +AW775*'Charges variables (avancé)'!$AC101</f>
        <v>0</v>
      </c>
      <c r="AX836" s="341">
        <f>AX762*'Charges variables (avancé)'!$AB101 +AX775*'Charges variables (avancé)'!$AC101</f>
        <v>0</v>
      </c>
      <c r="AY836" s="341">
        <f>AY762*'Charges variables (avancé)'!$AD101 +AY775*'Charges variables (avancé)'!$AE101</f>
        <v>0</v>
      </c>
      <c r="AZ836" s="341">
        <f>AZ762*'Charges variables (avancé)'!$AD101 +AZ775*'Charges variables (avancé)'!$AE101</f>
        <v>0</v>
      </c>
      <c r="BA836" s="341">
        <f>BA762*'Charges variables (avancé)'!$AD101 +BA775*'Charges variables (avancé)'!$AE101</f>
        <v>0</v>
      </c>
      <c r="BB836" s="341">
        <f>BB762*'Charges variables (avancé)'!$AD101 +BB775*'Charges variables (avancé)'!$AE101</f>
        <v>0</v>
      </c>
      <c r="BC836" s="341">
        <f>BC762*'Charges variables (avancé)'!$AD101 +BC775*'Charges variables (avancé)'!$AE101</f>
        <v>0</v>
      </c>
      <c r="BD836" s="341">
        <f>BD762*'Charges variables (avancé)'!$AD101 +BD775*'Charges variables (avancé)'!$AE101</f>
        <v>0</v>
      </c>
      <c r="BE836" s="341">
        <f>BE762*'Charges variables (avancé)'!$AD101 +BE775*'Charges variables (avancé)'!$AE101</f>
        <v>0</v>
      </c>
      <c r="BF836" s="341">
        <f>BF762*'Charges variables (avancé)'!$AD101 +BF775*'Charges variables (avancé)'!$AE101</f>
        <v>0</v>
      </c>
      <c r="BG836" s="341">
        <f>BG762*'Charges variables (avancé)'!$AD101 +BG775*'Charges variables (avancé)'!$AE101</f>
        <v>0</v>
      </c>
      <c r="BH836" s="341">
        <f>BH762*'Charges variables (avancé)'!$AD101 +BH775*'Charges variables (avancé)'!$AE101</f>
        <v>0</v>
      </c>
      <c r="BI836" s="341">
        <f>BI762*'Charges variables (avancé)'!$AD101 +BI775*'Charges variables (avancé)'!$AE101</f>
        <v>0</v>
      </c>
      <c r="BJ836" s="341">
        <f>BJ762*'Charges variables (avancé)'!$AD101 +BJ775*'Charges variables (avancé)'!$AE101</f>
        <v>0</v>
      </c>
      <c r="BL836" s="353">
        <f t="shared" si="491"/>
        <v>0</v>
      </c>
      <c r="BM836" s="353">
        <f t="shared" si="492"/>
        <v>0</v>
      </c>
      <c r="BN836" s="353">
        <f t="shared" si="493"/>
        <v>0</v>
      </c>
      <c r="BO836" s="353">
        <f t="shared" si="494"/>
        <v>0</v>
      </c>
      <c r="BP836" s="353">
        <f t="shared" si="495"/>
        <v>0</v>
      </c>
    </row>
    <row r="837" spans="2:68" ht="15" customHeight="1">
      <c r="B837" s="366">
        <f>'Charges variables (avancé)'!C102</f>
        <v>0</v>
      </c>
      <c r="C837" s="341">
        <f>C763*'Charges variables (avancé)'!$D102 +C776*'Charges variables (avancé)'!$E102</f>
        <v>0</v>
      </c>
      <c r="D837" s="341">
        <f>D763*'Charges variables (avancé)'!$D102 +D776*'Charges variables (avancé)'!$E102</f>
        <v>0</v>
      </c>
      <c r="E837" s="341">
        <f>E763*'Charges variables (avancé)'!$D102 +E776*'Charges variables (avancé)'!$E102</f>
        <v>0</v>
      </c>
      <c r="F837" s="341">
        <f>F763*'Charges variables (avancé)'!$D102 +F776*'Charges variables (avancé)'!$E102</f>
        <v>0</v>
      </c>
      <c r="G837" s="341">
        <f>G763*'Charges variables (avancé)'!$D102 +G776*'Charges variables (avancé)'!$E102</f>
        <v>0</v>
      </c>
      <c r="H837" s="341">
        <f>H763*'Charges variables (avancé)'!$D102 +H776*'Charges variables (avancé)'!$E102</f>
        <v>0</v>
      </c>
      <c r="I837" s="341">
        <f>I763*'Charges variables (avancé)'!$D102 +I776*'Charges variables (avancé)'!$E102</f>
        <v>0</v>
      </c>
      <c r="J837" s="341">
        <f>J763*'Charges variables (avancé)'!$D102 +J776*'Charges variables (avancé)'!$E102</f>
        <v>0</v>
      </c>
      <c r="K837" s="341">
        <f>K763*'Charges variables (avancé)'!$D102 +K776*'Charges variables (avancé)'!$E102</f>
        <v>0</v>
      </c>
      <c r="L837" s="341">
        <f>L763*'Charges variables (avancé)'!$D102 +L776*'Charges variables (avancé)'!$E102</f>
        <v>0</v>
      </c>
      <c r="M837" s="341">
        <f>M763*'Charges variables (avancé)'!$D102 +M776*'Charges variables (avancé)'!$E102</f>
        <v>0</v>
      </c>
      <c r="N837" s="341">
        <f>N763*'Charges variables (avancé)'!$D102 +N776*'Charges variables (avancé)'!$E102</f>
        <v>0</v>
      </c>
      <c r="O837" s="341">
        <f>O763*'Charges variables (avancé)'!$X102 +O776*'Charges variables (avancé)'!$Y102</f>
        <v>0</v>
      </c>
      <c r="P837" s="341">
        <f>P763*'Charges variables (avancé)'!$X102 +P776*'Charges variables (avancé)'!$Y102</f>
        <v>0</v>
      </c>
      <c r="Q837" s="341">
        <f>Q763*'Charges variables (avancé)'!$X102 +Q776*'Charges variables (avancé)'!$Y102</f>
        <v>0</v>
      </c>
      <c r="R837" s="341">
        <f>R763*'Charges variables (avancé)'!$X102 +R776*'Charges variables (avancé)'!$Y102</f>
        <v>0</v>
      </c>
      <c r="S837" s="341">
        <f>S763*'Charges variables (avancé)'!$X102 +S776*'Charges variables (avancé)'!$Y102</f>
        <v>0</v>
      </c>
      <c r="T837" s="341">
        <f>T763*'Charges variables (avancé)'!$X102 +T776*'Charges variables (avancé)'!$Y102</f>
        <v>0</v>
      </c>
      <c r="U837" s="341">
        <f>U763*'Charges variables (avancé)'!$X102 +U776*'Charges variables (avancé)'!$Y102</f>
        <v>0</v>
      </c>
      <c r="V837" s="341">
        <f>V763*'Charges variables (avancé)'!$X102 +V776*'Charges variables (avancé)'!$Y102</f>
        <v>0</v>
      </c>
      <c r="W837" s="341">
        <f>W763*'Charges variables (avancé)'!$X102 +W776*'Charges variables (avancé)'!$Y102</f>
        <v>0</v>
      </c>
      <c r="X837" s="341">
        <f>X763*'Charges variables (avancé)'!$X102 +X776*'Charges variables (avancé)'!$Y102</f>
        <v>0</v>
      </c>
      <c r="Y837" s="341">
        <f>Y763*'Charges variables (avancé)'!$X102 +Y776*'Charges variables (avancé)'!$Y102</f>
        <v>0</v>
      </c>
      <c r="Z837" s="341">
        <f>Z763*'Charges variables (avancé)'!$X102 +Z776*'Charges variables (avancé)'!$Y102</f>
        <v>0</v>
      </c>
      <c r="AA837" s="341">
        <f>AA763*'Charges variables (avancé)'!$Z102 +AA776*'Charges variables (avancé)'!$AA102</f>
        <v>0</v>
      </c>
      <c r="AB837" s="341">
        <f>AB763*'Charges variables (avancé)'!$Z102 +AB776*'Charges variables (avancé)'!$AA102</f>
        <v>0</v>
      </c>
      <c r="AC837" s="341">
        <f>AC763*'Charges variables (avancé)'!$Z102 +AC776*'Charges variables (avancé)'!$AA102</f>
        <v>0</v>
      </c>
      <c r="AD837" s="341">
        <f>AD763*'Charges variables (avancé)'!$Z102 +AD776*'Charges variables (avancé)'!$AA102</f>
        <v>0</v>
      </c>
      <c r="AE837" s="341">
        <f>AE763*'Charges variables (avancé)'!$Z102 +AE776*'Charges variables (avancé)'!$AA102</f>
        <v>0</v>
      </c>
      <c r="AF837" s="341">
        <f>AF763*'Charges variables (avancé)'!$Z102 +AF776*'Charges variables (avancé)'!$AA102</f>
        <v>0</v>
      </c>
      <c r="AG837" s="341">
        <f>AG763*'Charges variables (avancé)'!$Z102 +AG776*'Charges variables (avancé)'!$AA102</f>
        <v>0</v>
      </c>
      <c r="AH837" s="341">
        <f>AH763*'Charges variables (avancé)'!$Z102 +AH776*'Charges variables (avancé)'!$AA102</f>
        <v>0</v>
      </c>
      <c r="AI837" s="341">
        <f>AI763*'Charges variables (avancé)'!$Z102 +AI776*'Charges variables (avancé)'!$AA102</f>
        <v>0</v>
      </c>
      <c r="AJ837" s="341">
        <f>AJ763*'Charges variables (avancé)'!$Z102 +AJ776*'Charges variables (avancé)'!$AA102</f>
        <v>0</v>
      </c>
      <c r="AK837" s="341">
        <f>AK763*'Charges variables (avancé)'!$Z102 +AK776*'Charges variables (avancé)'!$AA102</f>
        <v>0</v>
      </c>
      <c r="AL837" s="341">
        <f>AL763*'Charges variables (avancé)'!$Z102 +AL776*'Charges variables (avancé)'!$AA102</f>
        <v>0</v>
      </c>
      <c r="AM837" s="341">
        <f>AM763*'Charges variables (avancé)'!$AB102 +AM776*'Charges variables (avancé)'!$AC102</f>
        <v>0</v>
      </c>
      <c r="AN837" s="341">
        <f>AN763*'Charges variables (avancé)'!$AB102 +AN776*'Charges variables (avancé)'!$AC102</f>
        <v>0</v>
      </c>
      <c r="AO837" s="341">
        <f>AO763*'Charges variables (avancé)'!$AB102 +AO776*'Charges variables (avancé)'!$AC102</f>
        <v>0</v>
      </c>
      <c r="AP837" s="341">
        <f>AP763*'Charges variables (avancé)'!$AB102 +AP776*'Charges variables (avancé)'!$AC102</f>
        <v>0</v>
      </c>
      <c r="AQ837" s="341">
        <f>AQ763*'Charges variables (avancé)'!$AB102 +AQ776*'Charges variables (avancé)'!$AC102</f>
        <v>0</v>
      </c>
      <c r="AR837" s="341">
        <f>AR763*'Charges variables (avancé)'!$AB102 +AR776*'Charges variables (avancé)'!$AC102</f>
        <v>0</v>
      </c>
      <c r="AS837" s="341">
        <f>AS763*'Charges variables (avancé)'!$AB102 +AS776*'Charges variables (avancé)'!$AC102</f>
        <v>0</v>
      </c>
      <c r="AT837" s="341">
        <f>AT763*'Charges variables (avancé)'!$AB102 +AT776*'Charges variables (avancé)'!$AC102</f>
        <v>0</v>
      </c>
      <c r="AU837" s="341">
        <f>AU763*'Charges variables (avancé)'!$AB102 +AU776*'Charges variables (avancé)'!$AC102</f>
        <v>0</v>
      </c>
      <c r="AV837" s="341">
        <f>AV763*'Charges variables (avancé)'!$AB102 +AV776*'Charges variables (avancé)'!$AC102</f>
        <v>0</v>
      </c>
      <c r="AW837" s="341">
        <f>AW763*'Charges variables (avancé)'!$AB102 +AW776*'Charges variables (avancé)'!$AC102</f>
        <v>0</v>
      </c>
      <c r="AX837" s="341">
        <f>AX763*'Charges variables (avancé)'!$AB102 +AX776*'Charges variables (avancé)'!$AC102</f>
        <v>0</v>
      </c>
      <c r="AY837" s="341">
        <f>AY763*'Charges variables (avancé)'!$AD102 +AY776*'Charges variables (avancé)'!$AE102</f>
        <v>0</v>
      </c>
      <c r="AZ837" s="341">
        <f>AZ763*'Charges variables (avancé)'!$AD102 +AZ776*'Charges variables (avancé)'!$AE102</f>
        <v>0</v>
      </c>
      <c r="BA837" s="341">
        <f>BA763*'Charges variables (avancé)'!$AD102 +BA776*'Charges variables (avancé)'!$AE102</f>
        <v>0</v>
      </c>
      <c r="BB837" s="341">
        <f>BB763*'Charges variables (avancé)'!$AD102 +BB776*'Charges variables (avancé)'!$AE102</f>
        <v>0</v>
      </c>
      <c r="BC837" s="341">
        <f>BC763*'Charges variables (avancé)'!$AD102 +BC776*'Charges variables (avancé)'!$AE102</f>
        <v>0</v>
      </c>
      <c r="BD837" s="341">
        <f>BD763*'Charges variables (avancé)'!$AD102 +BD776*'Charges variables (avancé)'!$AE102</f>
        <v>0</v>
      </c>
      <c r="BE837" s="341">
        <f>BE763*'Charges variables (avancé)'!$AD102 +BE776*'Charges variables (avancé)'!$AE102</f>
        <v>0</v>
      </c>
      <c r="BF837" s="341">
        <f>BF763*'Charges variables (avancé)'!$AD102 +BF776*'Charges variables (avancé)'!$AE102</f>
        <v>0</v>
      </c>
      <c r="BG837" s="341">
        <f>BG763*'Charges variables (avancé)'!$AD102 +BG776*'Charges variables (avancé)'!$AE102</f>
        <v>0</v>
      </c>
      <c r="BH837" s="341">
        <f>BH763*'Charges variables (avancé)'!$AD102 +BH776*'Charges variables (avancé)'!$AE102</f>
        <v>0</v>
      </c>
      <c r="BI837" s="341">
        <f>BI763*'Charges variables (avancé)'!$AD102 +BI776*'Charges variables (avancé)'!$AE102</f>
        <v>0</v>
      </c>
      <c r="BJ837" s="341">
        <f>BJ763*'Charges variables (avancé)'!$AD102 +BJ776*'Charges variables (avancé)'!$AE102</f>
        <v>0</v>
      </c>
      <c r="BL837" s="353">
        <f t="shared" si="491"/>
        <v>0</v>
      </c>
      <c r="BM837" s="353">
        <f t="shared" si="492"/>
        <v>0</v>
      </c>
      <c r="BN837" s="353">
        <f t="shared" si="493"/>
        <v>0</v>
      </c>
      <c r="BO837" s="353">
        <f t="shared" si="494"/>
        <v>0</v>
      </c>
      <c r="BP837" s="353">
        <f t="shared" si="495"/>
        <v>0</v>
      </c>
    </row>
    <row r="838" spans="2:68" ht="15" customHeight="1">
      <c r="B838" s="366">
        <f>'Charges variables (avancé)'!C103</f>
        <v>0</v>
      </c>
      <c r="C838" s="341">
        <f>C764*'Charges variables (avancé)'!$D103 +C777*'Charges variables (avancé)'!$E103</f>
        <v>0</v>
      </c>
      <c r="D838" s="341">
        <f>D764*'Charges variables (avancé)'!$D103 +D777*'Charges variables (avancé)'!$E103</f>
        <v>0</v>
      </c>
      <c r="E838" s="341">
        <f>E764*'Charges variables (avancé)'!$D103 +E777*'Charges variables (avancé)'!$E103</f>
        <v>0</v>
      </c>
      <c r="F838" s="341">
        <f>F764*'Charges variables (avancé)'!$D103 +F777*'Charges variables (avancé)'!$E103</f>
        <v>0</v>
      </c>
      <c r="G838" s="341">
        <f>G764*'Charges variables (avancé)'!$D103 +G777*'Charges variables (avancé)'!$E103</f>
        <v>0</v>
      </c>
      <c r="H838" s="341">
        <f>H764*'Charges variables (avancé)'!$D103 +H777*'Charges variables (avancé)'!$E103</f>
        <v>0</v>
      </c>
      <c r="I838" s="341">
        <f>I764*'Charges variables (avancé)'!$D103 +I777*'Charges variables (avancé)'!$E103</f>
        <v>0</v>
      </c>
      <c r="J838" s="341">
        <f>J764*'Charges variables (avancé)'!$D103 +J777*'Charges variables (avancé)'!$E103</f>
        <v>0</v>
      </c>
      <c r="K838" s="341">
        <f>K764*'Charges variables (avancé)'!$D103 +K777*'Charges variables (avancé)'!$E103</f>
        <v>0</v>
      </c>
      <c r="L838" s="341">
        <f>L764*'Charges variables (avancé)'!$D103 +L777*'Charges variables (avancé)'!$E103</f>
        <v>0</v>
      </c>
      <c r="M838" s="341">
        <f>M764*'Charges variables (avancé)'!$D103 +M777*'Charges variables (avancé)'!$E103</f>
        <v>0</v>
      </c>
      <c r="N838" s="341">
        <f>N764*'Charges variables (avancé)'!$D103 +N777*'Charges variables (avancé)'!$E103</f>
        <v>0</v>
      </c>
      <c r="O838" s="341">
        <f>O764*'Charges variables (avancé)'!$X103 +O777*'Charges variables (avancé)'!$Y103</f>
        <v>0</v>
      </c>
      <c r="P838" s="341">
        <f>P764*'Charges variables (avancé)'!$X103 +P777*'Charges variables (avancé)'!$Y103</f>
        <v>0</v>
      </c>
      <c r="Q838" s="341">
        <f>Q764*'Charges variables (avancé)'!$X103 +Q777*'Charges variables (avancé)'!$Y103</f>
        <v>0</v>
      </c>
      <c r="R838" s="341">
        <f>R764*'Charges variables (avancé)'!$X103 +R777*'Charges variables (avancé)'!$Y103</f>
        <v>0</v>
      </c>
      <c r="S838" s="341">
        <f>S764*'Charges variables (avancé)'!$X103 +S777*'Charges variables (avancé)'!$Y103</f>
        <v>0</v>
      </c>
      <c r="T838" s="341">
        <f>T764*'Charges variables (avancé)'!$X103 +T777*'Charges variables (avancé)'!$Y103</f>
        <v>0</v>
      </c>
      <c r="U838" s="341">
        <f>U764*'Charges variables (avancé)'!$X103 +U777*'Charges variables (avancé)'!$Y103</f>
        <v>0</v>
      </c>
      <c r="V838" s="341">
        <f>V764*'Charges variables (avancé)'!$X103 +V777*'Charges variables (avancé)'!$Y103</f>
        <v>0</v>
      </c>
      <c r="W838" s="341">
        <f>W764*'Charges variables (avancé)'!$X103 +W777*'Charges variables (avancé)'!$Y103</f>
        <v>0</v>
      </c>
      <c r="X838" s="341">
        <f>X764*'Charges variables (avancé)'!$X103 +X777*'Charges variables (avancé)'!$Y103</f>
        <v>0</v>
      </c>
      <c r="Y838" s="341">
        <f>Y764*'Charges variables (avancé)'!$X103 +Y777*'Charges variables (avancé)'!$Y103</f>
        <v>0</v>
      </c>
      <c r="Z838" s="341">
        <f>Z764*'Charges variables (avancé)'!$X103 +Z777*'Charges variables (avancé)'!$Y103</f>
        <v>0</v>
      </c>
      <c r="AA838" s="341">
        <f>AA764*'Charges variables (avancé)'!$Z103 +AA777*'Charges variables (avancé)'!$AA103</f>
        <v>0</v>
      </c>
      <c r="AB838" s="341">
        <f>AB764*'Charges variables (avancé)'!$Z103 +AB777*'Charges variables (avancé)'!$AA103</f>
        <v>0</v>
      </c>
      <c r="AC838" s="341">
        <f>AC764*'Charges variables (avancé)'!$Z103 +AC777*'Charges variables (avancé)'!$AA103</f>
        <v>0</v>
      </c>
      <c r="AD838" s="341">
        <f>AD764*'Charges variables (avancé)'!$Z103 +AD777*'Charges variables (avancé)'!$AA103</f>
        <v>0</v>
      </c>
      <c r="AE838" s="341">
        <f>AE764*'Charges variables (avancé)'!$Z103 +AE777*'Charges variables (avancé)'!$AA103</f>
        <v>0</v>
      </c>
      <c r="AF838" s="341">
        <f>AF764*'Charges variables (avancé)'!$Z103 +AF777*'Charges variables (avancé)'!$AA103</f>
        <v>0</v>
      </c>
      <c r="AG838" s="341">
        <f>AG764*'Charges variables (avancé)'!$Z103 +AG777*'Charges variables (avancé)'!$AA103</f>
        <v>0</v>
      </c>
      <c r="AH838" s="341">
        <f>AH764*'Charges variables (avancé)'!$Z103 +AH777*'Charges variables (avancé)'!$AA103</f>
        <v>0</v>
      </c>
      <c r="AI838" s="341">
        <f>AI764*'Charges variables (avancé)'!$Z103 +AI777*'Charges variables (avancé)'!$AA103</f>
        <v>0</v>
      </c>
      <c r="AJ838" s="341">
        <f>AJ764*'Charges variables (avancé)'!$Z103 +AJ777*'Charges variables (avancé)'!$AA103</f>
        <v>0</v>
      </c>
      <c r="AK838" s="341">
        <f>AK764*'Charges variables (avancé)'!$Z103 +AK777*'Charges variables (avancé)'!$AA103</f>
        <v>0</v>
      </c>
      <c r="AL838" s="341">
        <f>AL764*'Charges variables (avancé)'!$Z103 +AL777*'Charges variables (avancé)'!$AA103</f>
        <v>0</v>
      </c>
      <c r="AM838" s="341">
        <f>AM764*'Charges variables (avancé)'!$AB103 +AM777*'Charges variables (avancé)'!$AC103</f>
        <v>0</v>
      </c>
      <c r="AN838" s="341">
        <f>AN764*'Charges variables (avancé)'!$AB103 +AN777*'Charges variables (avancé)'!$AC103</f>
        <v>0</v>
      </c>
      <c r="AO838" s="341">
        <f>AO764*'Charges variables (avancé)'!$AB103 +AO777*'Charges variables (avancé)'!$AC103</f>
        <v>0</v>
      </c>
      <c r="AP838" s="341">
        <f>AP764*'Charges variables (avancé)'!$AB103 +AP777*'Charges variables (avancé)'!$AC103</f>
        <v>0</v>
      </c>
      <c r="AQ838" s="341">
        <f>AQ764*'Charges variables (avancé)'!$AB103 +AQ777*'Charges variables (avancé)'!$AC103</f>
        <v>0</v>
      </c>
      <c r="AR838" s="341">
        <f>AR764*'Charges variables (avancé)'!$AB103 +AR777*'Charges variables (avancé)'!$AC103</f>
        <v>0</v>
      </c>
      <c r="AS838" s="341">
        <f>AS764*'Charges variables (avancé)'!$AB103 +AS777*'Charges variables (avancé)'!$AC103</f>
        <v>0</v>
      </c>
      <c r="AT838" s="341">
        <f>AT764*'Charges variables (avancé)'!$AB103 +AT777*'Charges variables (avancé)'!$AC103</f>
        <v>0</v>
      </c>
      <c r="AU838" s="341">
        <f>AU764*'Charges variables (avancé)'!$AB103 +AU777*'Charges variables (avancé)'!$AC103</f>
        <v>0</v>
      </c>
      <c r="AV838" s="341">
        <f>AV764*'Charges variables (avancé)'!$AB103 +AV777*'Charges variables (avancé)'!$AC103</f>
        <v>0</v>
      </c>
      <c r="AW838" s="341">
        <f>AW764*'Charges variables (avancé)'!$AB103 +AW777*'Charges variables (avancé)'!$AC103</f>
        <v>0</v>
      </c>
      <c r="AX838" s="341">
        <f>AX764*'Charges variables (avancé)'!$AB103 +AX777*'Charges variables (avancé)'!$AC103</f>
        <v>0</v>
      </c>
      <c r="AY838" s="341">
        <f>AY764*'Charges variables (avancé)'!$AD103 +AY777*'Charges variables (avancé)'!$AE103</f>
        <v>0</v>
      </c>
      <c r="AZ838" s="341">
        <f>AZ764*'Charges variables (avancé)'!$AD103 +AZ777*'Charges variables (avancé)'!$AE103</f>
        <v>0</v>
      </c>
      <c r="BA838" s="341">
        <f>BA764*'Charges variables (avancé)'!$AD103 +BA777*'Charges variables (avancé)'!$AE103</f>
        <v>0</v>
      </c>
      <c r="BB838" s="341">
        <f>BB764*'Charges variables (avancé)'!$AD103 +BB777*'Charges variables (avancé)'!$AE103</f>
        <v>0</v>
      </c>
      <c r="BC838" s="341">
        <f>BC764*'Charges variables (avancé)'!$AD103 +BC777*'Charges variables (avancé)'!$AE103</f>
        <v>0</v>
      </c>
      <c r="BD838" s="341">
        <f>BD764*'Charges variables (avancé)'!$AD103 +BD777*'Charges variables (avancé)'!$AE103</f>
        <v>0</v>
      </c>
      <c r="BE838" s="341">
        <f>BE764*'Charges variables (avancé)'!$AD103 +BE777*'Charges variables (avancé)'!$AE103</f>
        <v>0</v>
      </c>
      <c r="BF838" s="341">
        <f>BF764*'Charges variables (avancé)'!$AD103 +BF777*'Charges variables (avancé)'!$AE103</f>
        <v>0</v>
      </c>
      <c r="BG838" s="341">
        <f>BG764*'Charges variables (avancé)'!$AD103 +BG777*'Charges variables (avancé)'!$AE103</f>
        <v>0</v>
      </c>
      <c r="BH838" s="341">
        <f>BH764*'Charges variables (avancé)'!$AD103 +BH777*'Charges variables (avancé)'!$AE103</f>
        <v>0</v>
      </c>
      <c r="BI838" s="341">
        <f>BI764*'Charges variables (avancé)'!$AD103 +BI777*'Charges variables (avancé)'!$AE103</f>
        <v>0</v>
      </c>
      <c r="BJ838" s="341">
        <f>BJ764*'Charges variables (avancé)'!$AD103 +BJ777*'Charges variables (avancé)'!$AE103</f>
        <v>0</v>
      </c>
      <c r="BL838" s="353">
        <f t="shared" si="491"/>
        <v>0</v>
      </c>
      <c r="BM838" s="353">
        <f t="shared" si="492"/>
        <v>0</v>
      </c>
      <c r="BN838" s="353">
        <f t="shared" si="493"/>
        <v>0</v>
      </c>
      <c r="BO838" s="353">
        <f t="shared" si="494"/>
        <v>0</v>
      </c>
      <c r="BP838" s="353">
        <f t="shared" si="495"/>
        <v>0</v>
      </c>
    </row>
    <row r="839" spans="2:68" ht="15" customHeight="1"/>
    <row r="840" spans="2:68" ht="15" customHeight="1">
      <c r="B840" s="82" t="s">
        <v>21</v>
      </c>
      <c r="C840" s="20">
        <f t="shared" ref="C840:AH840" si="496">SUM(C831:C838)</f>
        <v>0</v>
      </c>
      <c r="D840" s="20">
        <f t="shared" si="496"/>
        <v>0</v>
      </c>
      <c r="E840" s="20">
        <f t="shared" si="496"/>
        <v>0</v>
      </c>
      <c r="F840" s="20">
        <f t="shared" si="496"/>
        <v>0</v>
      </c>
      <c r="G840" s="20">
        <f t="shared" si="496"/>
        <v>0</v>
      </c>
      <c r="H840" s="20">
        <f t="shared" si="496"/>
        <v>0</v>
      </c>
      <c r="I840" s="20">
        <f t="shared" si="496"/>
        <v>0</v>
      </c>
      <c r="J840" s="20">
        <f t="shared" si="496"/>
        <v>0</v>
      </c>
      <c r="K840" s="20">
        <f t="shared" si="496"/>
        <v>0</v>
      </c>
      <c r="L840" s="20">
        <f t="shared" si="496"/>
        <v>0</v>
      </c>
      <c r="M840" s="20">
        <f t="shared" si="496"/>
        <v>0</v>
      </c>
      <c r="N840" s="20">
        <f t="shared" si="496"/>
        <v>0</v>
      </c>
      <c r="O840" s="20">
        <f t="shared" si="496"/>
        <v>0</v>
      </c>
      <c r="P840" s="20">
        <f t="shared" si="496"/>
        <v>0</v>
      </c>
      <c r="Q840" s="20">
        <f t="shared" si="496"/>
        <v>0</v>
      </c>
      <c r="R840" s="20">
        <f t="shared" si="496"/>
        <v>0</v>
      </c>
      <c r="S840" s="20">
        <f t="shared" si="496"/>
        <v>0</v>
      </c>
      <c r="T840" s="20">
        <f t="shared" si="496"/>
        <v>0</v>
      </c>
      <c r="U840" s="20">
        <f t="shared" si="496"/>
        <v>0</v>
      </c>
      <c r="V840" s="20">
        <f t="shared" si="496"/>
        <v>0</v>
      </c>
      <c r="W840" s="20">
        <f t="shared" si="496"/>
        <v>0</v>
      </c>
      <c r="X840" s="20">
        <f t="shared" si="496"/>
        <v>0</v>
      </c>
      <c r="Y840" s="20">
        <f t="shared" si="496"/>
        <v>0</v>
      </c>
      <c r="Z840" s="20">
        <f t="shared" si="496"/>
        <v>0</v>
      </c>
      <c r="AA840" s="20">
        <f t="shared" si="496"/>
        <v>0</v>
      </c>
      <c r="AB840" s="20">
        <f t="shared" si="496"/>
        <v>0</v>
      </c>
      <c r="AC840" s="20">
        <f t="shared" si="496"/>
        <v>0</v>
      </c>
      <c r="AD840" s="20">
        <f t="shared" si="496"/>
        <v>0</v>
      </c>
      <c r="AE840" s="20">
        <f t="shared" si="496"/>
        <v>0</v>
      </c>
      <c r="AF840" s="20">
        <f t="shared" si="496"/>
        <v>0</v>
      </c>
      <c r="AG840" s="20">
        <f t="shared" si="496"/>
        <v>0</v>
      </c>
      <c r="AH840" s="20">
        <f t="shared" si="496"/>
        <v>0</v>
      </c>
      <c r="AI840" s="20">
        <f t="shared" ref="AI840:BJ840" si="497">SUM(AI831:AI838)</f>
        <v>0</v>
      </c>
      <c r="AJ840" s="20">
        <f t="shared" si="497"/>
        <v>0</v>
      </c>
      <c r="AK840" s="20">
        <f t="shared" si="497"/>
        <v>0</v>
      </c>
      <c r="AL840" s="20">
        <f t="shared" si="497"/>
        <v>0</v>
      </c>
      <c r="AM840" s="20">
        <f t="shared" si="497"/>
        <v>0</v>
      </c>
      <c r="AN840" s="20">
        <f t="shared" si="497"/>
        <v>0</v>
      </c>
      <c r="AO840" s="20">
        <f t="shared" si="497"/>
        <v>0</v>
      </c>
      <c r="AP840" s="20">
        <f t="shared" si="497"/>
        <v>0</v>
      </c>
      <c r="AQ840" s="20">
        <f t="shared" si="497"/>
        <v>0</v>
      </c>
      <c r="AR840" s="20">
        <f t="shared" si="497"/>
        <v>0</v>
      </c>
      <c r="AS840" s="20">
        <f t="shared" si="497"/>
        <v>0</v>
      </c>
      <c r="AT840" s="20">
        <f t="shared" si="497"/>
        <v>0</v>
      </c>
      <c r="AU840" s="20">
        <f t="shared" si="497"/>
        <v>0</v>
      </c>
      <c r="AV840" s="20">
        <f t="shared" si="497"/>
        <v>0</v>
      </c>
      <c r="AW840" s="20">
        <f t="shared" si="497"/>
        <v>0</v>
      </c>
      <c r="AX840" s="20">
        <f t="shared" si="497"/>
        <v>0</v>
      </c>
      <c r="AY840" s="20">
        <f t="shared" si="497"/>
        <v>0</v>
      </c>
      <c r="AZ840" s="20">
        <f t="shared" si="497"/>
        <v>0</v>
      </c>
      <c r="BA840" s="20">
        <f t="shared" si="497"/>
        <v>0</v>
      </c>
      <c r="BB840" s="20">
        <f t="shared" si="497"/>
        <v>0</v>
      </c>
      <c r="BC840" s="20">
        <f t="shared" si="497"/>
        <v>0</v>
      </c>
      <c r="BD840" s="20">
        <f t="shared" si="497"/>
        <v>0</v>
      </c>
      <c r="BE840" s="20">
        <f t="shared" si="497"/>
        <v>0</v>
      </c>
      <c r="BF840" s="20">
        <f t="shared" si="497"/>
        <v>0</v>
      </c>
      <c r="BG840" s="20">
        <f t="shared" si="497"/>
        <v>0</v>
      </c>
      <c r="BH840" s="20">
        <f t="shared" si="497"/>
        <v>0</v>
      </c>
      <c r="BI840" s="20">
        <f t="shared" si="497"/>
        <v>0</v>
      </c>
      <c r="BJ840" s="20">
        <f t="shared" si="497"/>
        <v>0</v>
      </c>
    </row>
    <row r="841" spans="2:68" ht="15" customHeight="1">
      <c r="B841" s="83" t="s">
        <v>49</v>
      </c>
      <c r="C841" s="20">
        <f>C840</f>
        <v>0</v>
      </c>
      <c r="D841" s="20">
        <f t="shared" ref="D841:N841" si="498">C841+D840</f>
        <v>0</v>
      </c>
      <c r="E841" s="20">
        <f t="shared" si="498"/>
        <v>0</v>
      </c>
      <c r="F841" s="20">
        <f t="shared" si="498"/>
        <v>0</v>
      </c>
      <c r="G841" s="20">
        <f t="shared" si="498"/>
        <v>0</v>
      </c>
      <c r="H841" s="20">
        <f t="shared" si="498"/>
        <v>0</v>
      </c>
      <c r="I841" s="20">
        <f t="shared" si="498"/>
        <v>0</v>
      </c>
      <c r="J841" s="20">
        <f t="shared" si="498"/>
        <v>0</v>
      </c>
      <c r="K841" s="20">
        <f t="shared" si="498"/>
        <v>0</v>
      </c>
      <c r="L841" s="20">
        <f t="shared" si="498"/>
        <v>0</v>
      </c>
      <c r="M841" s="20">
        <f t="shared" si="498"/>
        <v>0</v>
      </c>
      <c r="N841" s="21">
        <f t="shared" si="498"/>
        <v>0</v>
      </c>
      <c r="O841" s="20">
        <f>O840</f>
        <v>0</v>
      </c>
      <c r="P841" s="20">
        <f t="shared" ref="P841:Z841" si="499">O841+P840</f>
        <v>0</v>
      </c>
      <c r="Q841" s="20">
        <f t="shared" si="499"/>
        <v>0</v>
      </c>
      <c r="R841" s="20">
        <f t="shared" si="499"/>
        <v>0</v>
      </c>
      <c r="S841" s="20">
        <f t="shared" si="499"/>
        <v>0</v>
      </c>
      <c r="T841" s="20">
        <f t="shared" si="499"/>
        <v>0</v>
      </c>
      <c r="U841" s="20">
        <f t="shared" si="499"/>
        <v>0</v>
      </c>
      <c r="V841" s="20">
        <f t="shared" si="499"/>
        <v>0</v>
      </c>
      <c r="W841" s="20">
        <f t="shared" si="499"/>
        <v>0</v>
      </c>
      <c r="X841" s="20">
        <f t="shared" si="499"/>
        <v>0</v>
      </c>
      <c r="Y841" s="20">
        <f t="shared" si="499"/>
        <v>0</v>
      </c>
      <c r="Z841" s="21">
        <f t="shared" si="499"/>
        <v>0</v>
      </c>
      <c r="AA841" s="20">
        <f>AA840</f>
        <v>0</v>
      </c>
      <c r="AB841" s="20">
        <f t="shared" ref="AB841:AL841" si="500">AA841+AB840</f>
        <v>0</v>
      </c>
      <c r="AC841" s="20">
        <f t="shared" si="500"/>
        <v>0</v>
      </c>
      <c r="AD841" s="20">
        <f t="shared" si="500"/>
        <v>0</v>
      </c>
      <c r="AE841" s="20">
        <f t="shared" si="500"/>
        <v>0</v>
      </c>
      <c r="AF841" s="20">
        <f t="shared" si="500"/>
        <v>0</v>
      </c>
      <c r="AG841" s="20">
        <f t="shared" si="500"/>
        <v>0</v>
      </c>
      <c r="AH841" s="20">
        <f t="shared" si="500"/>
        <v>0</v>
      </c>
      <c r="AI841" s="20">
        <f t="shared" si="500"/>
        <v>0</v>
      </c>
      <c r="AJ841" s="20">
        <f t="shared" si="500"/>
        <v>0</v>
      </c>
      <c r="AK841" s="20">
        <f t="shared" si="500"/>
        <v>0</v>
      </c>
      <c r="AL841" s="21">
        <f t="shared" si="500"/>
        <v>0</v>
      </c>
      <c r="AM841" s="20">
        <f>AM840</f>
        <v>0</v>
      </c>
      <c r="AN841" s="20">
        <f t="shared" ref="AN841:AX841" si="501">AM841+AN840</f>
        <v>0</v>
      </c>
      <c r="AO841" s="20">
        <f t="shared" si="501"/>
        <v>0</v>
      </c>
      <c r="AP841" s="20">
        <f t="shared" si="501"/>
        <v>0</v>
      </c>
      <c r="AQ841" s="20">
        <f t="shared" si="501"/>
        <v>0</v>
      </c>
      <c r="AR841" s="20">
        <f t="shared" si="501"/>
        <v>0</v>
      </c>
      <c r="AS841" s="20">
        <f t="shared" si="501"/>
        <v>0</v>
      </c>
      <c r="AT841" s="20">
        <f t="shared" si="501"/>
        <v>0</v>
      </c>
      <c r="AU841" s="20">
        <f t="shared" si="501"/>
        <v>0</v>
      </c>
      <c r="AV841" s="20">
        <f t="shared" si="501"/>
        <v>0</v>
      </c>
      <c r="AW841" s="20">
        <f t="shared" si="501"/>
        <v>0</v>
      </c>
      <c r="AX841" s="21">
        <f t="shared" si="501"/>
        <v>0</v>
      </c>
      <c r="AY841" s="20">
        <f>AY840</f>
        <v>0</v>
      </c>
      <c r="AZ841" s="20">
        <f t="shared" ref="AZ841:BJ841" si="502">AY841+AZ840</f>
        <v>0</v>
      </c>
      <c r="BA841" s="20">
        <f t="shared" si="502"/>
        <v>0</v>
      </c>
      <c r="BB841" s="20">
        <f t="shared" si="502"/>
        <v>0</v>
      </c>
      <c r="BC841" s="20">
        <f t="shared" si="502"/>
        <v>0</v>
      </c>
      <c r="BD841" s="20">
        <f t="shared" si="502"/>
        <v>0</v>
      </c>
      <c r="BE841" s="20">
        <f t="shared" si="502"/>
        <v>0</v>
      </c>
      <c r="BF841" s="20">
        <f t="shared" si="502"/>
        <v>0</v>
      </c>
      <c r="BG841" s="20">
        <f t="shared" si="502"/>
        <v>0</v>
      </c>
      <c r="BH841" s="20">
        <f t="shared" si="502"/>
        <v>0</v>
      </c>
      <c r="BI841" s="20">
        <f t="shared" si="502"/>
        <v>0</v>
      </c>
      <c r="BJ841" s="21">
        <f t="shared" si="502"/>
        <v>0</v>
      </c>
    </row>
    <row r="843" spans="2:68">
      <c r="B843" s="105">
        <f>CONFIG!$C$21</f>
        <v>0</v>
      </c>
    </row>
    <row r="845" spans="2:68">
      <c r="B845" s="104" t="s">
        <v>62</v>
      </c>
      <c r="C845" s="11"/>
      <c r="D845" s="11"/>
      <c r="E845" s="11"/>
      <c r="F845" s="32"/>
    </row>
    <row r="847" spans="2:68" ht="15" customHeight="1">
      <c r="B847" s="81"/>
      <c r="C847" s="475" t="s">
        <v>18</v>
      </c>
      <c r="D847" s="476"/>
      <c r="E847" s="476"/>
      <c r="F847" s="476"/>
      <c r="G847" s="476"/>
      <c r="H847" s="476"/>
      <c r="I847" s="476"/>
      <c r="J847" s="476"/>
      <c r="K847" s="476"/>
      <c r="L847" s="476"/>
      <c r="M847" s="476"/>
      <c r="N847" s="476"/>
      <c r="O847" s="473" t="s">
        <v>19</v>
      </c>
      <c r="P847" s="473"/>
      <c r="Q847" s="473"/>
      <c r="R847" s="473"/>
      <c r="S847" s="473"/>
      <c r="T847" s="473"/>
      <c r="U847" s="473"/>
      <c r="V847" s="473"/>
      <c r="W847" s="473"/>
      <c r="X847" s="473"/>
      <c r="Y847" s="473"/>
      <c r="Z847" s="473"/>
      <c r="AA847" s="475" t="s">
        <v>20</v>
      </c>
      <c r="AB847" s="476"/>
      <c r="AC847" s="476"/>
      <c r="AD847" s="476"/>
      <c r="AE847" s="476"/>
      <c r="AF847" s="476"/>
      <c r="AG847" s="476"/>
      <c r="AH847" s="476"/>
      <c r="AI847" s="476"/>
      <c r="AJ847" s="476"/>
      <c r="AK847" s="476"/>
      <c r="AL847" s="476"/>
      <c r="AM847" s="473" t="s">
        <v>32</v>
      </c>
      <c r="AN847" s="473"/>
      <c r="AO847" s="473"/>
      <c r="AP847" s="473"/>
      <c r="AQ847" s="473"/>
      <c r="AR847" s="473"/>
      <c r="AS847" s="473"/>
      <c r="AT847" s="473"/>
      <c r="AU847" s="473"/>
      <c r="AV847" s="473"/>
      <c r="AW847" s="473"/>
      <c r="AX847" s="473"/>
      <c r="AY847" s="473" t="s">
        <v>33</v>
      </c>
      <c r="AZ847" s="473"/>
      <c r="BA847" s="473"/>
      <c r="BB847" s="473"/>
      <c r="BC847" s="473"/>
      <c r="BD847" s="473"/>
      <c r="BE847" s="473"/>
      <c r="BF847" s="473"/>
      <c r="BG847" s="473"/>
      <c r="BH847" s="473"/>
      <c r="BI847" s="473"/>
      <c r="BJ847" s="473"/>
    </row>
    <row r="848" spans="2:68">
      <c r="B848" s="83" t="s">
        <v>36</v>
      </c>
      <c r="C848" s="18">
        <f>CONFIG!$D$7</f>
        <v>41640</v>
      </c>
      <c r="D848" s="18">
        <f>DATE(YEAR(C848),MONTH(C848)+1,DAY(C848))</f>
        <v>41671</v>
      </c>
      <c r="E848" s="18">
        <f t="shared" ref="E848:BJ848" si="503">DATE(YEAR(D848),MONTH(D848)+1,DAY(D848))</f>
        <v>41699</v>
      </c>
      <c r="F848" s="18">
        <f t="shared" si="503"/>
        <v>41730</v>
      </c>
      <c r="G848" s="18">
        <f t="shared" si="503"/>
        <v>41760</v>
      </c>
      <c r="H848" s="18">
        <f t="shared" si="503"/>
        <v>41791</v>
      </c>
      <c r="I848" s="18">
        <f t="shared" si="503"/>
        <v>41821</v>
      </c>
      <c r="J848" s="18">
        <f t="shared" si="503"/>
        <v>41852</v>
      </c>
      <c r="K848" s="18">
        <f t="shared" si="503"/>
        <v>41883</v>
      </c>
      <c r="L848" s="18">
        <f t="shared" si="503"/>
        <v>41913</v>
      </c>
      <c r="M848" s="18">
        <f t="shared" si="503"/>
        <v>41944</v>
      </c>
      <c r="N848" s="18">
        <f t="shared" si="503"/>
        <v>41974</v>
      </c>
      <c r="O848" s="18">
        <f t="shared" si="503"/>
        <v>42005</v>
      </c>
      <c r="P848" s="18">
        <f t="shared" si="503"/>
        <v>42036</v>
      </c>
      <c r="Q848" s="18">
        <f t="shared" si="503"/>
        <v>42064</v>
      </c>
      <c r="R848" s="18">
        <f t="shared" si="503"/>
        <v>42095</v>
      </c>
      <c r="S848" s="18">
        <f t="shared" si="503"/>
        <v>42125</v>
      </c>
      <c r="T848" s="18">
        <f t="shared" si="503"/>
        <v>42156</v>
      </c>
      <c r="U848" s="18">
        <f t="shared" si="503"/>
        <v>42186</v>
      </c>
      <c r="V848" s="18">
        <f t="shared" si="503"/>
        <v>42217</v>
      </c>
      <c r="W848" s="18">
        <f t="shared" si="503"/>
        <v>42248</v>
      </c>
      <c r="X848" s="18">
        <f t="shared" si="503"/>
        <v>42278</v>
      </c>
      <c r="Y848" s="18">
        <f t="shared" si="503"/>
        <v>42309</v>
      </c>
      <c r="Z848" s="18">
        <f t="shared" si="503"/>
        <v>42339</v>
      </c>
      <c r="AA848" s="18">
        <f t="shared" si="503"/>
        <v>42370</v>
      </c>
      <c r="AB848" s="18">
        <f t="shared" si="503"/>
        <v>42401</v>
      </c>
      <c r="AC848" s="18">
        <f t="shared" si="503"/>
        <v>42430</v>
      </c>
      <c r="AD848" s="18">
        <f t="shared" si="503"/>
        <v>42461</v>
      </c>
      <c r="AE848" s="18">
        <f t="shared" si="503"/>
        <v>42491</v>
      </c>
      <c r="AF848" s="18">
        <f t="shared" si="503"/>
        <v>42522</v>
      </c>
      <c r="AG848" s="18">
        <f t="shared" si="503"/>
        <v>42552</v>
      </c>
      <c r="AH848" s="18">
        <f t="shared" si="503"/>
        <v>42583</v>
      </c>
      <c r="AI848" s="18">
        <f t="shared" si="503"/>
        <v>42614</v>
      </c>
      <c r="AJ848" s="18">
        <f t="shared" si="503"/>
        <v>42644</v>
      </c>
      <c r="AK848" s="18">
        <f t="shared" si="503"/>
        <v>42675</v>
      </c>
      <c r="AL848" s="18">
        <f t="shared" si="503"/>
        <v>42705</v>
      </c>
      <c r="AM848" s="18">
        <f t="shared" si="503"/>
        <v>42736</v>
      </c>
      <c r="AN848" s="18">
        <f t="shared" si="503"/>
        <v>42767</v>
      </c>
      <c r="AO848" s="18">
        <f t="shared" si="503"/>
        <v>42795</v>
      </c>
      <c r="AP848" s="18">
        <f t="shared" si="503"/>
        <v>42826</v>
      </c>
      <c r="AQ848" s="18">
        <f t="shared" si="503"/>
        <v>42856</v>
      </c>
      <c r="AR848" s="18">
        <f t="shared" si="503"/>
        <v>42887</v>
      </c>
      <c r="AS848" s="18">
        <f t="shared" si="503"/>
        <v>42917</v>
      </c>
      <c r="AT848" s="18">
        <f t="shared" si="503"/>
        <v>42948</v>
      </c>
      <c r="AU848" s="18">
        <f t="shared" si="503"/>
        <v>42979</v>
      </c>
      <c r="AV848" s="18">
        <f t="shared" si="503"/>
        <v>43009</v>
      </c>
      <c r="AW848" s="18">
        <f t="shared" si="503"/>
        <v>43040</v>
      </c>
      <c r="AX848" s="18">
        <f t="shared" si="503"/>
        <v>43070</v>
      </c>
      <c r="AY848" s="18">
        <f t="shared" si="503"/>
        <v>43101</v>
      </c>
      <c r="AZ848" s="18">
        <f t="shared" si="503"/>
        <v>43132</v>
      </c>
      <c r="BA848" s="18">
        <f t="shared" si="503"/>
        <v>43160</v>
      </c>
      <c r="BB848" s="18">
        <f t="shared" si="503"/>
        <v>43191</v>
      </c>
      <c r="BC848" s="18">
        <f t="shared" si="503"/>
        <v>43221</v>
      </c>
      <c r="BD848" s="18">
        <f t="shared" si="503"/>
        <v>43252</v>
      </c>
      <c r="BE848" s="18">
        <f t="shared" si="503"/>
        <v>43282</v>
      </c>
      <c r="BF848" s="18">
        <f t="shared" si="503"/>
        <v>43313</v>
      </c>
      <c r="BG848" s="18">
        <f t="shared" si="503"/>
        <v>43344</v>
      </c>
      <c r="BH848" s="18">
        <f t="shared" si="503"/>
        <v>43374</v>
      </c>
      <c r="BI848" s="18">
        <f t="shared" si="503"/>
        <v>43405</v>
      </c>
      <c r="BJ848" s="18">
        <f t="shared" si="503"/>
        <v>43435</v>
      </c>
    </row>
    <row r="849" spans="2:62">
      <c r="B849" s="366">
        <f>'Charges variables (avancé)'!$C$110</f>
        <v>0</v>
      </c>
      <c r="C849" s="367">
        <v>0</v>
      </c>
      <c r="D849" s="368">
        <f>C862+C849-('Charges variables (avancé)'!$F110*Commandes!D$16)</f>
        <v>0</v>
      </c>
      <c r="E849" s="368">
        <f>D862+D849-('Charges variables (avancé)'!$F110*Commandes!E$16)</f>
        <v>0</v>
      </c>
      <c r="F849" s="368">
        <f>E862+E849-('Charges variables (avancé)'!$F110*Commandes!F$16)</f>
        <v>0</v>
      </c>
      <c r="G849" s="368">
        <f>F862+F849-('Charges variables (avancé)'!$F110*Commandes!G$16)</f>
        <v>0</v>
      </c>
      <c r="H849" s="368">
        <f>G862+G849-('Charges variables (avancé)'!$F110*Commandes!H$16)</f>
        <v>0</v>
      </c>
      <c r="I849" s="368">
        <f>H862+H849-('Charges variables (avancé)'!$F110*Commandes!I$16)</f>
        <v>0</v>
      </c>
      <c r="J849" s="368">
        <f>I862+I849-('Charges variables (avancé)'!$F110*Commandes!J$16)</f>
        <v>0</v>
      </c>
      <c r="K849" s="368">
        <f>J862+J849-('Charges variables (avancé)'!$F110*Commandes!K$16)</f>
        <v>0</v>
      </c>
      <c r="L849" s="368">
        <f>K862+K849-('Charges variables (avancé)'!$F110*Commandes!L$16)</f>
        <v>0</v>
      </c>
      <c r="M849" s="368">
        <f>L862+L849-('Charges variables (avancé)'!$F110*Commandes!M$16)</f>
        <v>0</v>
      </c>
      <c r="N849" s="368">
        <f>M862+M849-('Charges variables (avancé)'!$F110*Commandes!N$16)</f>
        <v>0</v>
      </c>
      <c r="O849" s="368">
        <f>N862+N849-('Charges variables (avancé)'!$F110*Commandes!O$16)</f>
        <v>0</v>
      </c>
      <c r="P849" s="368">
        <f>O862+O849-('Charges variables (avancé)'!$F110*Commandes!P$16)</f>
        <v>0</v>
      </c>
      <c r="Q849" s="368">
        <f>P862+P849-('Charges variables (avancé)'!$F110*Commandes!Q$16)</f>
        <v>0</v>
      </c>
      <c r="R849" s="368">
        <f>Q862+Q849-('Charges variables (avancé)'!$F110*Commandes!R$16)</f>
        <v>0</v>
      </c>
      <c r="S849" s="368">
        <f>R862+R849-('Charges variables (avancé)'!$F110*Commandes!S$16)</f>
        <v>0</v>
      </c>
      <c r="T849" s="368">
        <f>S862+S849-('Charges variables (avancé)'!$F110*Commandes!T$16)</f>
        <v>0</v>
      </c>
      <c r="U849" s="368">
        <f>T862+T849-('Charges variables (avancé)'!$F110*Commandes!U$16)</f>
        <v>0</v>
      </c>
      <c r="V849" s="368">
        <f>U862+U849-('Charges variables (avancé)'!$F110*Commandes!V$16)</f>
        <v>0</v>
      </c>
      <c r="W849" s="368">
        <f>V862+V849-('Charges variables (avancé)'!$F110*Commandes!W$16)</f>
        <v>0</v>
      </c>
      <c r="X849" s="368">
        <f>W862+W849-('Charges variables (avancé)'!$F110*Commandes!X$16)</f>
        <v>0</v>
      </c>
      <c r="Y849" s="368">
        <f>X862+X849-('Charges variables (avancé)'!$F110*Commandes!Y$16)</f>
        <v>0</v>
      </c>
      <c r="Z849" s="368">
        <f>Y862+Y849-('Charges variables (avancé)'!$F110*Commandes!Z$16)</f>
        <v>0</v>
      </c>
      <c r="AA849" s="368">
        <f>Z862+Z849-('Charges variables (avancé)'!$F110*Commandes!AA$16)</f>
        <v>0</v>
      </c>
      <c r="AB849" s="368">
        <f>AA862+AA849-('Charges variables (avancé)'!$F110*Commandes!AB$16)</f>
        <v>0</v>
      </c>
      <c r="AC849" s="368">
        <f>AB862+AB849-('Charges variables (avancé)'!$F110*Commandes!AC$16)</f>
        <v>0</v>
      </c>
      <c r="AD849" s="368">
        <f>AC862+AC849-('Charges variables (avancé)'!$F110*Commandes!AD$16)</f>
        <v>0</v>
      </c>
      <c r="AE849" s="368">
        <f>AD862+AD849-('Charges variables (avancé)'!$F110*Commandes!AE$16)</f>
        <v>0</v>
      </c>
      <c r="AF849" s="368">
        <f>AE862+AE849-('Charges variables (avancé)'!$F110*Commandes!AF$16)</f>
        <v>0</v>
      </c>
      <c r="AG849" s="368">
        <f>AF862+AF849-('Charges variables (avancé)'!$F110*Commandes!AG$16)</f>
        <v>0</v>
      </c>
      <c r="AH849" s="368">
        <f>AG862+AG849-('Charges variables (avancé)'!$F110*Commandes!AH$16)</f>
        <v>0</v>
      </c>
      <c r="AI849" s="368">
        <f>AH862+AH849-('Charges variables (avancé)'!$F110*Commandes!AI$16)</f>
        <v>0</v>
      </c>
      <c r="AJ849" s="368">
        <f>AI862+AI849-('Charges variables (avancé)'!$F110*Commandes!AJ$16)</f>
        <v>0</v>
      </c>
      <c r="AK849" s="368">
        <f>AJ862+AJ849-('Charges variables (avancé)'!$F110*Commandes!AK$16)</f>
        <v>0</v>
      </c>
      <c r="AL849" s="368">
        <f>AK862+AK849-('Charges variables (avancé)'!$F110*Commandes!AL$16)</f>
        <v>0</v>
      </c>
      <c r="AM849" s="368">
        <f>AL862+AL849-('Charges variables (avancé)'!$F110*Commandes!AM$16)</f>
        <v>0</v>
      </c>
      <c r="AN849" s="368">
        <f>AM862+AM849-('Charges variables (avancé)'!$F110*Commandes!AN$16)</f>
        <v>0</v>
      </c>
      <c r="AO849" s="368">
        <f>AN862+AN849-('Charges variables (avancé)'!$F110*Commandes!AO$16)</f>
        <v>0</v>
      </c>
      <c r="AP849" s="368">
        <f>AO862+AO849-('Charges variables (avancé)'!$F110*Commandes!AP$16)</f>
        <v>0</v>
      </c>
      <c r="AQ849" s="368">
        <f>AP862+AP849-('Charges variables (avancé)'!$F110*Commandes!AQ$16)</f>
        <v>0</v>
      </c>
      <c r="AR849" s="368">
        <f>AQ862+AQ849-('Charges variables (avancé)'!$F110*Commandes!AR$16)</f>
        <v>0</v>
      </c>
      <c r="AS849" s="368">
        <f>AR862+AR849-('Charges variables (avancé)'!$F110*Commandes!AS$16)</f>
        <v>0</v>
      </c>
      <c r="AT849" s="368">
        <f>AS862+AS849-('Charges variables (avancé)'!$F110*Commandes!AT$16)</f>
        <v>0</v>
      </c>
      <c r="AU849" s="368">
        <f>AT862+AT849-('Charges variables (avancé)'!$F110*Commandes!AU$16)</f>
        <v>0</v>
      </c>
      <c r="AV849" s="368">
        <f>AU862+AU849-('Charges variables (avancé)'!$F110*Commandes!AV$16)</f>
        <v>0</v>
      </c>
      <c r="AW849" s="368">
        <f>AV862+AV849-('Charges variables (avancé)'!$F110*Commandes!AW$16)</f>
        <v>0</v>
      </c>
      <c r="AX849" s="368">
        <f>AW862+AW849-('Charges variables (avancé)'!$F110*Commandes!AX$16)</f>
        <v>0</v>
      </c>
      <c r="AY849" s="368">
        <f>AX862+AX849-('Charges variables (avancé)'!$F110*Commandes!AY$16)</f>
        <v>0</v>
      </c>
      <c r="AZ849" s="368">
        <f>AY862+AY849-('Charges variables (avancé)'!$F110*Commandes!AZ$16)</f>
        <v>0</v>
      </c>
      <c r="BA849" s="368">
        <f>AZ862+AZ849-('Charges variables (avancé)'!$F110*Commandes!BA$16)</f>
        <v>0</v>
      </c>
      <c r="BB849" s="368">
        <f>BA862+BA849-('Charges variables (avancé)'!$F110*Commandes!BB$16)</f>
        <v>0</v>
      </c>
      <c r="BC849" s="368">
        <f>BB862+BB849-('Charges variables (avancé)'!$F110*Commandes!BC$16)</f>
        <v>0</v>
      </c>
      <c r="BD849" s="368">
        <f>BC862+BC849-('Charges variables (avancé)'!$F110*Commandes!BD$16)</f>
        <v>0</v>
      </c>
      <c r="BE849" s="368">
        <f>BD862+BD849-('Charges variables (avancé)'!$F110*Commandes!BE$16)</f>
        <v>0</v>
      </c>
      <c r="BF849" s="368">
        <f>BE862+BE849-('Charges variables (avancé)'!$F110*Commandes!BF$16)</f>
        <v>0</v>
      </c>
      <c r="BG849" s="368">
        <f>BF862+BF849-('Charges variables (avancé)'!$F110*Commandes!BG$16)</f>
        <v>0</v>
      </c>
      <c r="BH849" s="368">
        <f>BG862+BG849-('Charges variables (avancé)'!$F110*Commandes!BH$16)</f>
        <v>0</v>
      </c>
      <c r="BI849" s="368">
        <f>BH862+BH849-('Charges variables (avancé)'!$F110*Commandes!BI$16)</f>
        <v>0</v>
      </c>
      <c r="BJ849" s="368">
        <f>BI862+BI849-('Charges variables (avancé)'!$F110*Commandes!BJ$16)</f>
        <v>0</v>
      </c>
    </row>
    <row r="850" spans="2:62">
      <c r="B850" s="366">
        <f>'Charges variables (avancé)'!$C$111</f>
        <v>0</v>
      </c>
      <c r="C850" s="367">
        <v>0</v>
      </c>
      <c r="D850" s="368">
        <f>C863+C850-('Charges variables (avancé)'!$F111*Commandes!D$16)</f>
        <v>0</v>
      </c>
      <c r="E850" s="368">
        <f>D863+D850-('Charges variables (avancé)'!$F111*Commandes!E$16)</f>
        <v>0</v>
      </c>
      <c r="F850" s="368">
        <f>E863+E850-('Charges variables (avancé)'!$F111*Commandes!F$16)</f>
        <v>0</v>
      </c>
      <c r="G850" s="368">
        <f>F863+F850-('Charges variables (avancé)'!$F111*Commandes!G$16)</f>
        <v>0</v>
      </c>
      <c r="H850" s="368">
        <f>G863+G850-('Charges variables (avancé)'!$F111*Commandes!H$16)</f>
        <v>0</v>
      </c>
      <c r="I850" s="368">
        <f>H863+H850-('Charges variables (avancé)'!$F111*Commandes!I$16)</f>
        <v>0</v>
      </c>
      <c r="J850" s="368">
        <f>I863+I850-('Charges variables (avancé)'!$F111*Commandes!J$16)</f>
        <v>0</v>
      </c>
      <c r="K850" s="368">
        <f>J863+J850-('Charges variables (avancé)'!$F111*Commandes!K$16)</f>
        <v>0</v>
      </c>
      <c r="L850" s="368">
        <f>K863+K850-('Charges variables (avancé)'!$F111*Commandes!L$16)</f>
        <v>0</v>
      </c>
      <c r="M850" s="368">
        <f>L863+L850-('Charges variables (avancé)'!$F111*Commandes!M$16)</f>
        <v>0</v>
      </c>
      <c r="N850" s="368">
        <f>M863+M850-('Charges variables (avancé)'!$F111*Commandes!N$16)</f>
        <v>0</v>
      </c>
      <c r="O850" s="368">
        <f>N863+N850-('Charges variables (avancé)'!$F111*Commandes!O$16)</f>
        <v>0</v>
      </c>
      <c r="P850" s="368">
        <f>O863+O850-('Charges variables (avancé)'!$F111*Commandes!P$16)</f>
        <v>0</v>
      </c>
      <c r="Q850" s="368">
        <f>P863+P850-('Charges variables (avancé)'!$F111*Commandes!Q$16)</f>
        <v>0</v>
      </c>
      <c r="R850" s="368">
        <f>Q863+Q850-('Charges variables (avancé)'!$F111*Commandes!R$16)</f>
        <v>0</v>
      </c>
      <c r="S850" s="368">
        <f>R863+R850-('Charges variables (avancé)'!$F111*Commandes!S$16)</f>
        <v>0</v>
      </c>
      <c r="T850" s="368">
        <f>S863+S850-('Charges variables (avancé)'!$F111*Commandes!T$16)</f>
        <v>0</v>
      </c>
      <c r="U850" s="368">
        <f>T863+T850-('Charges variables (avancé)'!$F111*Commandes!U$16)</f>
        <v>0</v>
      </c>
      <c r="V850" s="368">
        <f>U863+U850-('Charges variables (avancé)'!$F111*Commandes!V$16)</f>
        <v>0</v>
      </c>
      <c r="W850" s="368">
        <f>V863+V850-('Charges variables (avancé)'!$F111*Commandes!W$16)</f>
        <v>0</v>
      </c>
      <c r="X850" s="368">
        <f>W863+W850-('Charges variables (avancé)'!$F111*Commandes!X$16)</f>
        <v>0</v>
      </c>
      <c r="Y850" s="368">
        <f>X863+X850-('Charges variables (avancé)'!$F111*Commandes!Y$16)</f>
        <v>0</v>
      </c>
      <c r="Z850" s="368">
        <f>Y863+Y850-('Charges variables (avancé)'!$F111*Commandes!Z$16)</f>
        <v>0</v>
      </c>
      <c r="AA850" s="368">
        <f>Z863+Z850-('Charges variables (avancé)'!$F111*Commandes!AA$16)</f>
        <v>0</v>
      </c>
      <c r="AB850" s="368">
        <f>AA863+AA850-('Charges variables (avancé)'!$F111*Commandes!AB$16)</f>
        <v>0</v>
      </c>
      <c r="AC850" s="368">
        <f>AB863+AB850-('Charges variables (avancé)'!$F111*Commandes!AC$16)</f>
        <v>0</v>
      </c>
      <c r="AD850" s="368">
        <f>AC863+AC850-('Charges variables (avancé)'!$F111*Commandes!AD$16)</f>
        <v>0</v>
      </c>
      <c r="AE850" s="368">
        <f>AD863+AD850-('Charges variables (avancé)'!$F111*Commandes!AE$16)</f>
        <v>0</v>
      </c>
      <c r="AF850" s="368">
        <f>AE863+AE850-('Charges variables (avancé)'!$F111*Commandes!AF$16)</f>
        <v>0</v>
      </c>
      <c r="AG850" s="368">
        <f>AF863+AF850-('Charges variables (avancé)'!$F111*Commandes!AG$16)</f>
        <v>0</v>
      </c>
      <c r="AH850" s="368">
        <f>AG863+AG850-('Charges variables (avancé)'!$F111*Commandes!AH$16)</f>
        <v>0</v>
      </c>
      <c r="AI850" s="368">
        <f>AH863+AH850-('Charges variables (avancé)'!$F111*Commandes!AI$16)</f>
        <v>0</v>
      </c>
      <c r="AJ850" s="368">
        <f>AI863+AI850-('Charges variables (avancé)'!$F111*Commandes!AJ$16)</f>
        <v>0</v>
      </c>
      <c r="AK850" s="368">
        <f>AJ863+AJ850-('Charges variables (avancé)'!$F111*Commandes!AK$16)</f>
        <v>0</v>
      </c>
      <c r="AL850" s="368">
        <f>AK863+AK850-('Charges variables (avancé)'!$F111*Commandes!AL$16)</f>
        <v>0</v>
      </c>
      <c r="AM850" s="368">
        <f>AL863+AL850-('Charges variables (avancé)'!$F111*Commandes!AM$16)</f>
        <v>0</v>
      </c>
      <c r="AN850" s="368">
        <f>AM863+AM850-('Charges variables (avancé)'!$F111*Commandes!AN$16)</f>
        <v>0</v>
      </c>
      <c r="AO850" s="368">
        <f>AN863+AN850-('Charges variables (avancé)'!$F111*Commandes!AO$16)</f>
        <v>0</v>
      </c>
      <c r="AP850" s="368">
        <f>AO863+AO850-('Charges variables (avancé)'!$F111*Commandes!AP$16)</f>
        <v>0</v>
      </c>
      <c r="AQ850" s="368">
        <f>AP863+AP850-('Charges variables (avancé)'!$F111*Commandes!AQ$16)</f>
        <v>0</v>
      </c>
      <c r="AR850" s="368">
        <f>AQ863+AQ850-('Charges variables (avancé)'!$F111*Commandes!AR$16)</f>
        <v>0</v>
      </c>
      <c r="AS850" s="368">
        <f>AR863+AR850-('Charges variables (avancé)'!$F111*Commandes!AS$16)</f>
        <v>0</v>
      </c>
      <c r="AT850" s="368">
        <f>AS863+AS850-('Charges variables (avancé)'!$F111*Commandes!AT$16)</f>
        <v>0</v>
      </c>
      <c r="AU850" s="368">
        <f>AT863+AT850-('Charges variables (avancé)'!$F111*Commandes!AU$16)</f>
        <v>0</v>
      </c>
      <c r="AV850" s="368">
        <f>AU863+AU850-('Charges variables (avancé)'!$F111*Commandes!AV$16)</f>
        <v>0</v>
      </c>
      <c r="AW850" s="368">
        <f>AV863+AV850-('Charges variables (avancé)'!$F111*Commandes!AW$16)</f>
        <v>0</v>
      </c>
      <c r="AX850" s="368">
        <f>AW863+AW850-('Charges variables (avancé)'!$F111*Commandes!AX$16)</f>
        <v>0</v>
      </c>
      <c r="AY850" s="368">
        <f>AX863+AX850-('Charges variables (avancé)'!$F111*Commandes!AY$16)</f>
        <v>0</v>
      </c>
      <c r="AZ850" s="368">
        <f>AY863+AY850-('Charges variables (avancé)'!$F111*Commandes!AZ$16)</f>
        <v>0</v>
      </c>
      <c r="BA850" s="368">
        <f>AZ863+AZ850-('Charges variables (avancé)'!$F111*Commandes!BA$16)</f>
        <v>0</v>
      </c>
      <c r="BB850" s="368">
        <f>BA863+BA850-('Charges variables (avancé)'!$F111*Commandes!BB$16)</f>
        <v>0</v>
      </c>
      <c r="BC850" s="368">
        <f>BB863+BB850-('Charges variables (avancé)'!$F111*Commandes!BC$16)</f>
        <v>0</v>
      </c>
      <c r="BD850" s="368">
        <f>BC863+BC850-('Charges variables (avancé)'!$F111*Commandes!BD$16)</f>
        <v>0</v>
      </c>
      <c r="BE850" s="368">
        <f>BD863+BD850-('Charges variables (avancé)'!$F111*Commandes!BE$16)</f>
        <v>0</v>
      </c>
      <c r="BF850" s="368">
        <f>BE863+BE850-('Charges variables (avancé)'!$F111*Commandes!BF$16)</f>
        <v>0</v>
      </c>
      <c r="BG850" s="368">
        <f>BF863+BF850-('Charges variables (avancé)'!$F111*Commandes!BG$16)</f>
        <v>0</v>
      </c>
      <c r="BH850" s="368">
        <f>BG863+BG850-('Charges variables (avancé)'!$F111*Commandes!BH$16)</f>
        <v>0</v>
      </c>
      <c r="BI850" s="368">
        <f>BH863+BH850-('Charges variables (avancé)'!$F111*Commandes!BI$16)</f>
        <v>0</v>
      </c>
      <c r="BJ850" s="368">
        <f>BI863+BI850-('Charges variables (avancé)'!$F111*Commandes!BJ$16)</f>
        <v>0</v>
      </c>
    </row>
    <row r="851" spans="2:62">
      <c r="B851" s="366">
        <f>'Charges variables (avancé)'!$C$112</f>
        <v>0</v>
      </c>
      <c r="C851" s="367">
        <v>0</v>
      </c>
      <c r="D851" s="368">
        <f>C864+C851-('Charges variables (avancé)'!$F112*Commandes!D$16)</f>
        <v>0</v>
      </c>
      <c r="E851" s="368">
        <f>D864+D851-('Charges variables (avancé)'!$F112*Commandes!E$16)</f>
        <v>0</v>
      </c>
      <c r="F851" s="368">
        <f>E864+E851-('Charges variables (avancé)'!$F112*Commandes!F$16)</f>
        <v>0</v>
      </c>
      <c r="G851" s="368">
        <f>F864+F851-('Charges variables (avancé)'!$F112*Commandes!G$16)</f>
        <v>0</v>
      </c>
      <c r="H851" s="368">
        <f>G864+G851-('Charges variables (avancé)'!$F112*Commandes!H$16)</f>
        <v>0</v>
      </c>
      <c r="I851" s="368">
        <f>H864+H851-('Charges variables (avancé)'!$F112*Commandes!I$16)</f>
        <v>0</v>
      </c>
      <c r="J851" s="368">
        <f>I864+I851-('Charges variables (avancé)'!$F112*Commandes!J$16)</f>
        <v>0</v>
      </c>
      <c r="K851" s="368">
        <f>J864+J851-('Charges variables (avancé)'!$F112*Commandes!K$16)</f>
        <v>0</v>
      </c>
      <c r="L851" s="368">
        <f>K864+K851-('Charges variables (avancé)'!$F112*Commandes!L$16)</f>
        <v>0</v>
      </c>
      <c r="M851" s="368">
        <f>L864+L851-('Charges variables (avancé)'!$F112*Commandes!M$16)</f>
        <v>0</v>
      </c>
      <c r="N851" s="368">
        <f>M864+M851-('Charges variables (avancé)'!$F112*Commandes!N$16)</f>
        <v>0</v>
      </c>
      <c r="O851" s="368">
        <f>N864+N851-('Charges variables (avancé)'!$F112*Commandes!O$16)</f>
        <v>0</v>
      </c>
      <c r="P851" s="368">
        <f>O864+O851-('Charges variables (avancé)'!$F112*Commandes!P$16)</f>
        <v>0</v>
      </c>
      <c r="Q851" s="368">
        <f>P864+P851-('Charges variables (avancé)'!$F112*Commandes!Q$16)</f>
        <v>0</v>
      </c>
      <c r="R851" s="368">
        <f>Q864+Q851-('Charges variables (avancé)'!$F112*Commandes!R$16)</f>
        <v>0</v>
      </c>
      <c r="S851" s="368">
        <f>R864+R851-('Charges variables (avancé)'!$F112*Commandes!S$16)</f>
        <v>0</v>
      </c>
      <c r="T851" s="368">
        <f>S864+S851-('Charges variables (avancé)'!$F112*Commandes!T$16)</f>
        <v>0</v>
      </c>
      <c r="U851" s="368">
        <f>T864+T851-('Charges variables (avancé)'!$F112*Commandes!U$16)</f>
        <v>0</v>
      </c>
      <c r="V851" s="368">
        <f>U864+U851-('Charges variables (avancé)'!$F112*Commandes!V$16)</f>
        <v>0</v>
      </c>
      <c r="W851" s="368">
        <f>V864+V851-('Charges variables (avancé)'!$F112*Commandes!W$16)</f>
        <v>0</v>
      </c>
      <c r="X851" s="368">
        <f>W864+W851-('Charges variables (avancé)'!$F112*Commandes!X$16)</f>
        <v>0</v>
      </c>
      <c r="Y851" s="368">
        <f>X864+X851-('Charges variables (avancé)'!$F112*Commandes!Y$16)</f>
        <v>0</v>
      </c>
      <c r="Z851" s="368">
        <f>Y864+Y851-('Charges variables (avancé)'!$F112*Commandes!Z$16)</f>
        <v>0</v>
      </c>
      <c r="AA851" s="368">
        <f>Z864+Z851-('Charges variables (avancé)'!$F112*Commandes!AA$16)</f>
        <v>0</v>
      </c>
      <c r="AB851" s="368">
        <f>AA864+AA851-('Charges variables (avancé)'!$F112*Commandes!AB$16)</f>
        <v>0</v>
      </c>
      <c r="AC851" s="368">
        <f>AB864+AB851-('Charges variables (avancé)'!$F112*Commandes!AC$16)</f>
        <v>0</v>
      </c>
      <c r="AD851" s="368">
        <f>AC864+AC851-('Charges variables (avancé)'!$F112*Commandes!AD$16)</f>
        <v>0</v>
      </c>
      <c r="AE851" s="368">
        <f>AD864+AD851-('Charges variables (avancé)'!$F112*Commandes!AE$16)</f>
        <v>0</v>
      </c>
      <c r="AF851" s="368">
        <f>AE864+AE851-('Charges variables (avancé)'!$F112*Commandes!AF$16)</f>
        <v>0</v>
      </c>
      <c r="AG851" s="368">
        <f>AF864+AF851-('Charges variables (avancé)'!$F112*Commandes!AG$16)</f>
        <v>0</v>
      </c>
      <c r="AH851" s="368">
        <f>AG864+AG851-('Charges variables (avancé)'!$F112*Commandes!AH$16)</f>
        <v>0</v>
      </c>
      <c r="AI851" s="368">
        <f>AH864+AH851-('Charges variables (avancé)'!$F112*Commandes!AI$16)</f>
        <v>0</v>
      </c>
      <c r="AJ851" s="368">
        <f>AI864+AI851-('Charges variables (avancé)'!$F112*Commandes!AJ$16)</f>
        <v>0</v>
      </c>
      <c r="AK851" s="368">
        <f>AJ864+AJ851-('Charges variables (avancé)'!$F112*Commandes!AK$16)</f>
        <v>0</v>
      </c>
      <c r="AL851" s="368">
        <f>AK864+AK851-('Charges variables (avancé)'!$F112*Commandes!AL$16)</f>
        <v>0</v>
      </c>
      <c r="AM851" s="368">
        <f>AL864+AL851-('Charges variables (avancé)'!$F112*Commandes!AM$16)</f>
        <v>0</v>
      </c>
      <c r="AN851" s="368">
        <f>AM864+AM851-('Charges variables (avancé)'!$F112*Commandes!AN$16)</f>
        <v>0</v>
      </c>
      <c r="AO851" s="368">
        <f>AN864+AN851-('Charges variables (avancé)'!$F112*Commandes!AO$16)</f>
        <v>0</v>
      </c>
      <c r="AP851" s="368">
        <f>AO864+AO851-('Charges variables (avancé)'!$F112*Commandes!AP$16)</f>
        <v>0</v>
      </c>
      <c r="AQ851" s="368">
        <f>AP864+AP851-('Charges variables (avancé)'!$F112*Commandes!AQ$16)</f>
        <v>0</v>
      </c>
      <c r="AR851" s="368">
        <f>AQ864+AQ851-('Charges variables (avancé)'!$F112*Commandes!AR$16)</f>
        <v>0</v>
      </c>
      <c r="AS851" s="368">
        <f>AR864+AR851-('Charges variables (avancé)'!$F112*Commandes!AS$16)</f>
        <v>0</v>
      </c>
      <c r="AT851" s="368">
        <f>AS864+AS851-('Charges variables (avancé)'!$F112*Commandes!AT$16)</f>
        <v>0</v>
      </c>
      <c r="AU851" s="368">
        <f>AT864+AT851-('Charges variables (avancé)'!$F112*Commandes!AU$16)</f>
        <v>0</v>
      </c>
      <c r="AV851" s="368">
        <f>AU864+AU851-('Charges variables (avancé)'!$F112*Commandes!AV$16)</f>
        <v>0</v>
      </c>
      <c r="AW851" s="368">
        <f>AV864+AV851-('Charges variables (avancé)'!$F112*Commandes!AW$16)</f>
        <v>0</v>
      </c>
      <c r="AX851" s="368">
        <f>AW864+AW851-('Charges variables (avancé)'!$F112*Commandes!AX$16)</f>
        <v>0</v>
      </c>
      <c r="AY851" s="368">
        <f>AX864+AX851-('Charges variables (avancé)'!$F112*Commandes!AY$16)</f>
        <v>0</v>
      </c>
      <c r="AZ851" s="368">
        <f>AY864+AY851-('Charges variables (avancé)'!$F112*Commandes!AZ$16)</f>
        <v>0</v>
      </c>
      <c r="BA851" s="368">
        <f>AZ864+AZ851-('Charges variables (avancé)'!$F112*Commandes!BA$16)</f>
        <v>0</v>
      </c>
      <c r="BB851" s="368">
        <f>BA864+BA851-('Charges variables (avancé)'!$F112*Commandes!BB$16)</f>
        <v>0</v>
      </c>
      <c r="BC851" s="368">
        <f>BB864+BB851-('Charges variables (avancé)'!$F112*Commandes!BC$16)</f>
        <v>0</v>
      </c>
      <c r="BD851" s="368">
        <f>BC864+BC851-('Charges variables (avancé)'!$F112*Commandes!BD$16)</f>
        <v>0</v>
      </c>
      <c r="BE851" s="368">
        <f>BD864+BD851-('Charges variables (avancé)'!$F112*Commandes!BE$16)</f>
        <v>0</v>
      </c>
      <c r="BF851" s="368">
        <f>BE864+BE851-('Charges variables (avancé)'!$F112*Commandes!BF$16)</f>
        <v>0</v>
      </c>
      <c r="BG851" s="368">
        <f>BF864+BF851-('Charges variables (avancé)'!$F112*Commandes!BG$16)</f>
        <v>0</v>
      </c>
      <c r="BH851" s="368">
        <f>BG864+BG851-('Charges variables (avancé)'!$F112*Commandes!BH$16)</f>
        <v>0</v>
      </c>
      <c r="BI851" s="368">
        <f>BH864+BH851-('Charges variables (avancé)'!$F112*Commandes!BI$16)</f>
        <v>0</v>
      </c>
      <c r="BJ851" s="368">
        <f>BI864+BI851-('Charges variables (avancé)'!$F112*Commandes!BJ$16)</f>
        <v>0</v>
      </c>
    </row>
    <row r="852" spans="2:62">
      <c r="B852" s="366">
        <f>'Charges variables (avancé)'!$C$113</f>
        <v>0</v>
      </c>
      <c r="C852" s="367">
        <v>0</v>
      </c>
      <c r="D852" s="368">
        <f>C865+C852-('Charges variables (avancé)'!$F113*Commandes!D$16)</f>
        <v>0</v>
      </c>
      <c r="E852" s="368">
        <f>D865+D852-('Charges variables (avancé)'!$F113*Commandes!E$16)</f>
        <v>0</v>
      </c>
      <c r="F852" s="368">
        <f>E865+E852-('Charges variables (avancé)'!$F113*Commandes!F$16)</f>
        <v>0</v>
      </c>
      <c r="G852" s="368">
        <f>F865+F852-('Charges variables (avancé)'!$F113*Commandes!G$16)</f>
        <v>0</v>
      </c>
      <c r="H852" s="368">
        <f>G865+G852-('Charges variables (avancé)'!$F113*Commandes!H$16)</f>
        <v>0</v>
      </c>
      <c r="I852" s="368">
        <f>H865+H852-('Charges variables (avancé)'!$F113*Commandes!I$16)</f>
        <v>0</v>
      </c>
      <c r="J852" s="368">
        <f>I865+I852-('Charges variables (avancé)'!$F113*Commandes!J$16)</f>
        <v>0</v>
      </c>
      <c r="K852" s="368">
        <f>J865+J852-('Charges variables (avancé)'!$F113*Commandes!K$16)</f>
        <v>0</v>
      </c>
      <c r="L852" s="368">
        <f>K865+K852-('Charges variables (avancé)'!$F113*Commandes!L$16)</f>
        <v>0</v>
      </c>
      <c r="M852" s="368">
        <f>L865+L852-('Charges variables (avancé)'!$F113*Commandes!M$16)</f>
        <v>0</v>
      </c>
      <c r="N852" s="368">
        <f>M865+M852-('Charges variables (avancé)'!$F113*Commandes!N$16)</f>
        <v>0</v>
      </c>
      <c r="O852" s="368">
        <f>N865+N852-('Charges variables (avancé)'!$F113*Commandes!O$16)</f>
        <v>0</v>
      </c>
      <c r="P852" s="368">
        <f>O865+O852-('Charges variables (avancé)'!$F113*Commandes!P$16)</f>
        <v>0</v>
      </c>
      <c r="Q852" s="368">
        <f>P865+P852-('Charges variables (avancé)'!$F113*Commandes!Q$16)</f>
        <v>0</v>
      </c>
      <c r="R852" s="368">
        <f>Q865+Q852-('Charges variables (avancé)'!$F113*Commandes!R$16)</f>
        <v>0</v>
      </c>
      <c r="S852" s="368">
        <f>R865+R852-('Charges variables (avancé)'!$F113*Commandes!S$16)</f>
        <v>0</v>
      </c>
      <c r="T852" s="368">
        <f>S865+S852-('Charges variables (avancé)'!$F113*Commandes!T$16)</f>
        <v>0</v>
      </c>
      <c r="U852" s="368">
        <f>T865+T852-('Charges variables (avancé)'!$F113*Commandes!U$16)</f>
        <v>0</v>
      </c>
      <c r="V852" s="368">
        <f>U865+U852-('Charges variables (avancé)'!$F113*Commandes!V$16)</f>
        <v>0</v>
      </c>
      <c r="W852" s="368">
        <f>V865+V852-('Charges variables (avancé)'!$F113*Commandes!W$16)</f>
        <v>0</v>
      </c>
      <c r="X852" s="368">
        <f>W865+W852-('Charges variables (avancé)'!$F113*Commandes!X$16)</f>
        <v>0</v>
      </c>
      <c r="Y852" s="368">
        <f>X865+X852-('Charges variables (avancé)'!$F113*Commandes!Y$16)</f>
        <v>0</v>
      </c>
      <c r="Z852" s="368">
        <f>Y865+Y852-('Charges variables (avancé)'!$F113*Commandes!Z$16)</f>
        <v>0</v>
      </c>
      <c r="AA852" s="368">
        <f>Z865+Z852-('Charges variables (avancé)'!$F113*Commandes!AA$16)</f>
        <v>0</v>
      </c>
      <c r="AB852" s="368">
        <f>AA865+AA852-('Charges variables (avancé)'!$F113*Commandes!AB$16)</f>
        <v>0</v>
      </c>
      <c r="AC852" s="368">
        <f>AB865+AB852-('Charges variables (avancé)'!$F113*Commandes!AC$16)</f>
        <v>0</v>
      </c>
      <c r="AD852" s="368">
        <f>AC865+AC852-('Charges variables (avancé)'!$F113*Commandes!AD$16)</f>
        <v>0</v>
      </c>
      <c r="AE852" s="368">
        <f>AD865+AD852-('Charges variables (avancé)'!$F113*Commandes!AE$16)</f>
        <v>0</v>
      </c>
      <c r="AF852" s="368">
        <f>AE865+AE852-('Charges variables (avancé)'!$F113*Commandes!AF$16)</f>
        <v>0</v>
      </c>
      <c r="AG852" s="368">
        <f>AF865+AF852-('Charges variables (avancé)'!$F113*Commandes!AG$16)</f>
        <v>0</v>
      </c>
      <c r="AH852" s="368">
        <f>AG865+AG852-('Charges variables (avancé)'!$F113*Commandes!AH$16)</f>
        <v>0</v>
      </c>
      <c r="AI852" s="368">
        <f>AH865+AH852-('Charges variables (avancé)'!$F113*Commandes!AI$16)</f>
        <v>0</v>
      </c>
      <c r="AJ852" s="368">
        <f>AI865+AI852-('Charges variables (avancé)'!$F113*Commandes!AJ$16)</f>
        <v>0</v>
      </c>
      <c r="AK852" s="368">
        <f>AJ865+AJ852-('Charges variables (avancé)'!$F113*Commandes!AK$16)</f>
        <v>0</v>
      </c>
      <c r="AL852" s="368">
        <f>AK865+AK852-('Charges variables (avancé)'!$F113*Commandes!AL$16)</f>
        <v>0</v>
      </c>
      <c r="AM852" s="368">
        <f>AL865+AL852-('Charges variables (avancé)'!$F113*Commandes!AM$16)</f>
        <v>0</v>
      </c>
      <c r="AN852" s="368">
        <f>AM865+AM852-('Charges variables (avancé)'!$F113*Commandes!AN$16)</f>
        <v>0</v>
      </c>
      <c r="AO852" s="368">
        <f>AN865+AN852-('Charges variables (avancé)'!$F113*Commandes!AO$16)</f>
        <v>0</v>
      </c>
      <c r="AP852" s="368">
        <f>AO865+AO852-('Charges variables (avancé)'!$F113*Commandes!AP$16)</f>
        <v>0</v>
      </c>
      <c r="AQ852" s="368">
        <f>AP865+AP852-('Charges variables (avancé)'!$F113*Commandes!AQ$16)</f>
        <v>0</v>
      </c>
      <c r="AR852" s="368">
        <f>AQ865+AQ852-('Charges variables (avancé)'!$F113*Commandes!AR$16)</f>
        <v>0</v>
      </c>
      <c r="AS852" s="368">
        <f>AR865+AR852-('Charges variables (avancé)'!$F113*Commandes!AS$16)</f>
        <v>0</v>
      </c>
      <c r="AT852" s="368">
        <f>AS865+AS852-('Charges variables (avancé)'!$F113*Commandes!AT$16)</f>
        <v>0</v>
      </c>
      <c r="AU852" s="368">
        <f>AT865+AT852-('Charges variables (avancé)'!$F113*Commandes!AU$16)</f>
        <v>0</v>
      </c>
      <c r="AV852" s="368">
        <f>AU865+AU852-('Charges variables (avancé)'!$F113*Commandes!AV$16)</f>
        <v>0</v>
      </c>
      <c r="AW852" s="368">
        <f>AV865+AV852-('Charges variables (avancé)'!$F113*Commandes!AW$16)</f>
        <v>0</v>
      </c>
      <c r="AX852" s="368">
        <f>AW865+AW852-('Charges variables (avancé)'!$F113*Commandes!AX$16)</f>
        <v>0</v>
      </c>
      <c r="AY852" s="368">
        <f>AX865+AX852-('Charges variables (avancé)'!$F113*Commandes!AY$16)</f>
        <v>0</v>
      </c>
      <c r="AZ852" s="368">
        <f>AY865+AY852-('Charges variables (avancé)'!$F113*Commandes!AZ$16)</f>
        <v>0</v>
      </c>
      <c r="BA852" s="368">
        <f>AZ865+AZ852-('Charges variables (avancé)'!$F113*Commandes!BA$16)</f>
        <v>0</v>
      </c>
      <c r="BB852" s="368">
        <f>BA865+BA852-('Charges variables (avancé)'!$F113*Commandes!BB$16)</f>
        <v>0</v>
      </c>
      <c r="BC852" s="368">
        <f>BB865+BB852-('Charges variables (avancé)'!$F113*Commandes!BC$16)</f>
        <v>0</v>
      </c>
      <c r="BD852" s="368">
        <f>BC865+BC852-('Charges variables (avancé)'!$F113*Commandes!BD$16)</f>
        <v>0</v>
      </c>
      <c r="BE852" s="368">
        <f>BD865+BD852-('Charges variables (avancé)'!$F113*Commandes!BE$16)</f>
        <v>0</v>
      </c>
      <c r="BF852" s="368">
        <f>BE865+BE852-('Charges variables (avancé)'!$F113*Commandes!BF$16)</f>
        <v>0</v>
      </c>
      <c r="BG852" s="368">
        <f>BF865+BF852-('Charges variables (avancé)'!$F113*Commandes!BG$16)</f>
        <v>0</v>
      </c>
      <c r="BH852" s="368">
        <f>BG865+BG852-('Charges variables (avancé)'!$F113*Commandes!BH$16)</f>
        <v>0</v>
      </c>
      <c r="BI852" s="368">
        <f>BH865+BH852-('Charges variables (avancé)'!$F113*Commandes!BI$16)</f>
        <v>0</v>
      </c>
      <c r="BJ852" s="368">
        <f>BI865+BI852-('Charges variables (avancé)'!$F113*Commandes!BJ$16)</f>
        <v>0</v>
      </c>
    </row>
    <row r="853" spans="2:62">
      <c r="B853" s="366">
        <f>'Charges variables (avancé)'!$C$114</f>
        <v>0</v>
      </c>
      <c r="C853" s="367">
        <v>0</v>
      </c>
      <c r="D853" s="368">
        <f>C866+C853-('Charges variables (avancé)'!$F114*Commandes!D$16)</f>
        <v>0</v>
      </c>
      <c r="E853" s="368">
        <f>D866+D853-('Charges variables (avancé)'!$F114*Commandes!E$16)</f>
        <v>0</v>
      </c>
      <c r="F853" s="368">
        <f>E866+E853-('Charges variables (avancé)'!$F114*Commandes!F$16)</f>
        <v>0</v>
      </c>
      <c r="G853" s="368">
        <f>F866+F853-('Charges variables (avancé)'!$F114*Commandes!G$16)</f>
        <v>0</v>
      </c>
      <c r="H853" s="368">
        <f>G866+G853-('Charges variables (avancé)'!$F114*Commandes!H$16)</f>
        <v>0</v>
      </c>
      <c r="I853" s="368">
        <f>H866+H853-('Charges variables (avancé)'!$F114*Commandes!I$16)</f>
        <v>0</v>
      </c>
      <c r="J853" s="368">
        <f>I866+I853-('Charges variables (avancé)'!$F114*Commandes!J$16)</f>
        <v>0</v>
      </c>
      <c r="K853" s="368">
        <f>J866+J853-('Charges variables (avancé)'!$F114*Commandes!K$16)</f>
        <v>0</v>
      </c>
      <c r="L853" s="368">
        <f>K866+K853-('Charges variables (avancé)'!$F114*Commandes!L$16)</f>
        <v>0</v>
      </c>
      <c r="M853" s="368">
        <f>L866+L853-('Charges variables (avancé)'!$F114*Commandes!M$16)</f>
        <v>0</v>
      </c>
      <c r="N853" s="368">
        <f>M866+M853-('Charges variables (avancé)'!$F114*Commandes!N$16)</f>
        <v>0</v>
      </c>
      <c r="O853" s="368">
        <f>N866+N853-('Charges variables (avancé)'!$F114*Commandes!O$16)</f>
        <v>0</v>
      </c>
      <c r="P853" s="368">
        <f>O866+O853-('Charges variables (avancé)'!$F114*Commandes!P$16)</f>
        <v>0</v>
      </c>
      <c r="Q853" s="368">
        <f>P866+P853-('Charges variables (avancé)'!$F114*Commandes!Q$16)</f>
        <v>0</v>
      </c>
      <c r="R853" s="368">
        <f>Q866+Q853-('Charges variables (avancé)'!$F114*Commandes!R$16)</f>
        <v>0</v>
      </c>
      <c r="S853" s="368">
        <f>R866+R853-('Charges variables (avancé)'!$F114*Commandes!S$16)</f>
        <v>0</v>
      </c>
      <c r="T853" s="368">
        <f>S866+S853-('Charges variables (avancé)'!$F114*Commandes!T$16)</f>
        <v>0</v>
      </c>
      <c r="U853" s="368">
        <f>T866+T853-('Charges variables (avancé)'!$F114*Commandes!U$16)</f>
        <v>0</v>
      </c>
      <c r="V853" s="368">
        <f>U866+U853-('Charges variables (avancé)'!$F114*Commandes!V$16)</f>
        <v>0</v>
      </c>
      <c r="W853" s="368">
        <f>V866+V853-('Charges variables (avancé)'!$F114*Commandes!W$16)</f>
        <v>0</v>
      </c>
      <c r="X853" s="368">
        <f>W866+W853-('Charges variables (avancé)'!$F114*Commandes!X$16)</f>
        <v>0</v>
      </c>
      <c r="Y853" s="368">
        <f>X866+X853-('Charges variables (avancé)'!$F114*Commandes!Y$16)</f>
        <v>0</v>
      </c>
      <c r="Z853" s="368">
        <f>Y866+Y853-('Charges variables (avancé)'!$F114*Commandes!Z$16)</f>
        <v>0</v>
      </c>
      <c r="AA853" s="368">
        <f>Z866+Z853-('Charges variables (avancé)'!$F114*Commandes!AA$16)</f>
        <v>0</v>
      </c>
      <c r="AB853" s="368">
        <f>AA866+AA853-('Charges variables (avancé)'!$F114*Commandes!AB$16)</f>
        <v>0</v>
      </c>
      <c r="AC853" s="368">
        <f>AB866+AB853-('Charges variables (avancé)'!$F114*Commandes!AC$16)</f>
        <v>0</v>
      </c>
      <c r="AD853" s="368">
        <f>AC866+AC853-('Charges variables (avancé)'!$F114*Commandes!AD$16)</f>
        <v>0</v>
      </c>
      <c r="AE853" s="368">
        <f>AD866+AD853-('Charges variables (avancé)'!$F114*Commandes!AE$16)</f>
        <v>0</v>
      </c>
      <c r="AF853" s="368">
        <f>AE866+AE853-('Charges variables (avancé)'!$F114*Commandes!AF$16)</f>
        <v>0</v>
      </c>
      <c r="AG853" s="368">
        <f>AF866+AF853-('Charges variables (avancé)'!$F114*Commandes!AG$16)</f>
        <v>0</v>
      </c>
      <c r="AH853" s="368">
        <f>AG866+AG853-('Charges variables (avancé)'!$F114*Commandes!AH$16)</f>
        <v>0</v>
      </c>
      <c r="AI853" s="368">
        <f>AH866+AH853-('Charges variables (avancé)'!$F114*Commandes!AI$16)</f>
        <v>0</v>
      </c>
      <c r="AJ853" s="368">
        <f>AI866+AI853-('Charges variables (avancé)'!$F114*Commandes!AJ$16)</f>
        <v>0</v>
      </c>
      <c r="AK853" s="368">
        <f>AJ866+AJ853-('Charges variables (avancé)'!$F114*Commandes!AK$16)</f>
        <v>0</v>
      </c>
      <c r="AL853" s="368">
        <f>AK866+AK853-('Charges variables (avancé)'!$F114*Commandes!AL$16)</f>
        <v>0</v>
      </c>
      <c r="AM853" s="368">
        <f>AL866+AL853-('Charges variables (avancé)'!$F114*Commandes!AM$16)</f>
        <v>0</v>
      </c>
      <c r="AN853" s="368">
        <f>AM866+AM853-('Charges variables (avancé)'!$F114*Commandes!AN$16)</f>
        <v>0</v>
      </c>
      <c r="AO853" s="368">
        <f>AN866+AN853-('Charges variables (avancé)'!$F114*Commandes!AO$16)</f>
        <v>0</v>
      </c>
      <c r="AP853" s="368">
        <f>AO866+AO853-('Charges variables (avancé)'!$F114*Commandes!AP$16)</f>
        <v>0</v>
      </c>
      <c r="AQ853" s="368">
        <f>AP866+AP853-('Charges variables (avancé)'!$F114*Commandes!AQ$16)</f>
        <v>0</v>
      </c>
      <c r="AR853" s="368">
        <f>AQ866+AQ853-('Charges variables (avancé)'!$F114*Commandes!AR$16)</f>
        <v>0</v>
      </c>
      <c r="AS853" s="368">
        <f>AR866+AR853-('Charges variables (avancé)'!$F114*Commandes!AS$16)</f>
        <v>0</v>
      </c>
      <c r="AT853" s="368">
        <f>AS866+AS853-('Charges variables (avancé)'!$F114*Commandes!AT$16)</f>
        <v>0</v>
      </c>
      <c r="AU853" s="368">
        <f>AT866+AT853-('Charges variables (avancé)'!$F114*Commandes!AU$16)</f>
        <v>0</v>
      </c>
      <c r="AV853" s="368">
        <f>AU866+AU853-('Charges variables (avancé)'!$F114*Commandes!AV$16)</f>
        <v>0</v>
      </c>
      <c r="AW853" s="368">
        <f>AV866+AV853-('Charges variables (avancé)'!$F114*Commandes!AW$16)</f>
        <v>0</v>
      </c>
      <c r="AX853" s="368">
        <f>AW866+AW853-('Charges variables (avancé)'!$F114*Commandes!AX$16)</f>
        <v>0</v>
      </c>
      <c r="AY853" s="368">
        <f>AX866+AX853-('Charges variables (avancé)'!$F114*Commandes!AY$16)</f>
        <v>0</v>
      </c>
      <c r="AZ853" s="368">
        <f>AY866+AY853-('Charges variables (avancé)'!$F114*Commandes!AZ$16)</f>
        <v>0</v>
      </c>
      <c r="BA853" s="368">
        <f>AZ866+AZ853-('Charges variables (avancé)'!$F114*Commandes!BA$16)</f>
        <v>0</v>
      </c>
      <c r="BB853" s="368">
        <f>BA866+BA853-('Charges variables (avancé)'!$F114*Commandes!BB$16)</f>
        <v>0</v>
      </c>
      <c r="BC853" s="368">
        <f>BB866+BB853-('Charges variables (avancé)'!$F114*Commandes!BC$16)</f>
        <v>0</v>
      </c>
      <c r="BD853" s="368">
        <f>BC866+BC853-('Charges variables (avancé)'!$F114*Commandes!BD$16)</f>
        <v>0</v>
      </c>
      <c r="BE853" s="368">
        <f>BD866+BD853-('Charges variables (avancé)'!$F114*Commandes!BE$16)</f>
        <v>0</v>
      </c>
      <c r="BF853" s="368">
        <f>BE866+BE853-('Charges variables (avancé)'!$F114*Commandes!BF$16)</f>
        <v>0</v>
      </c>
      <c r="BG853" s="368">
        <f>BF866+BF853-('Charges variables (avancé)'!$F114*Commandes!BG$16)</f>
        <v>0</v>
      </c>
      <c r="BH853" s="368">
        <f>BG866+BG853-('Charges variables (avancé)'!$F114*Commandes!BH$16)</f>
        <v>0</v>
      </c>
      <c r="BI853" s="368">
        <f>BH866+BH853-('Charges variables (avancé)'!$F114*Commandes!BI$16)</f>
        <v>0</v>
      </c>
      <c r="BJ853" s="368">
        <f>BI866+BI853-('Charges variables (avancé)'!$F114*Commandes!BJ$16)</f>
        <v>0</v>
      </c>
    </row>
    <row r="854" spans="2:62">
      <c r="B854" s="366">
        <f>'Charges variables (avancé)'!$C$115</f>
        <v>0</v>
      </c>
      <c r="C854" s="367">
        <v>0</v>
      </c>
      <c r="D854" s="368">
        <f>C867+C854-('Charges variables (avancé)'!$F115*Commandes!D$16)</f>
        <v>0</v>
      </c>
      <c r="E854" s="368">
        <f>D867+D854-('Charges variables (avancé)'!$F115*Commandes!E$16)</f>
        <v>0</v>
      </c>
      <c r="F854" s="368">
        <f>E867+E854-('Charges variables (avancé)'!$F115*Commandes!F$16)</f>
        <v>0</v>
      </c>
      <c r="G854" s="368">
        <f>F867+F854-('Charges variables (avancé)'!$F115*Commandes!G$16)</f>
        <v>0</v>
      </c>
      <c r="H854" s="368">
        <f>G867+G854-('Charges variables (avancé)'!$F115*Commandes!H$16)</f>
        <v>0</v>
      </c>
      <c r="I854" s="368">
        <f>H867+H854-('Charges variables (avancé)'!$F115*Commandes!I$16)</f>
        <v>0</v>
      </c>
      <c r="J854" s="368">
        <f>I867+I854-('Charges variables (avancé)'!$F115*Commandes!J$16)</f>
        <v>0</v>
      </c>
      <c r="K854" s="368">
        <f>J867+J854-('Charges variables (avancé)'!$F115*Commandes!K$16)</f>
        <v>0</v>
      </c>
      <c r="L854" s="368">
        <f>K867+K854-('Charges variables (avancé)'!$F115*Commandes!L$16)</f>
        <v>0</v>
      </c>
      <c r="M854" s="368">
        <f>L867+L854-('Charges variables (avancé)'!$F115*Commandes!M$16)</f>
        <v>0</v>
      </c>
      <c r="N854" s="368">
        <f>M867+M854-('Charges variables (avancé)'!$F115*Commandes!N$16)</f>
        <v>0</v>
      </c>
      <c r="O854" s="368">
        <f>N867+N854-('Charges variables (avancé)'!$F115*Commandes!O$16)</f>
        <v>0</v>
      </c>
      <c r="P854" s="368">
        <f>O867+O854-('Charges variables (avancé)'!$F115*Commandes!P$16)</f>
        <v>0</v>
      </c>
      <c r="Q854" s="368">
        <f>P867+P854-('Charges variables (avancé)'!$F115*Commandes!Q$16)</f>
        <v>0</v>
      </c>
      <c r="R854" s="368">
        <f>Q867+Q854-('Charges variables (avancé)'!$F115*Commandes!R$16)</f>
        <v>0</v>
      </c>
      <c r="S854" s="368">
        <f>R867+R854-('Charges variables (avancé)'!$F115*Commandes!S$16)</f>
        <v>0</v>
      </c>
      <c r="T854" s="368">
        <f>S867+S854-('Charges variables (avancé)'!$F115*Commandes!T$16)</f>
        <v>0</v>
      </c>
      <c r="U854" s="368">
        <f>T867+T854-('Charges variables (avancé)'!$F115*Commandes!U$16)</f>
        <v>0</v>
      </c>
      <c r="V854" s="368">
        <f>U867+U854-('Charges variables (avancé)'!$F115*Commandes!V$16)</f>
        <v>0</v>
      </c>
      <c r="W854" s="368">
        <f>V867+V854-('Charges variables (avancé)'!$F115*Commandes!W$16)</f>
        <v>0</v>
      </c>
      <c r="X854" s="368">
        <f>W867+W854-('Charges variables (avancé)'!$F115*Commandes!X$16)</f>
        <v>0</v>
      </c>
      <c r="Y854" s="368">
        <f>X867+X854-('Charges variables (avancé)'!$F115*Commandes!Y$16)</f>
        <v>0</v>
      </c>
      <c r="Z854" s="368">
        <f>Y867+Y854-('Charges variables (avancé)'!$F115*Commandes!Z$16)</f>
        <v>0</v>
      </c>
      <c r="AA854" s="368">
        <f>Z867+Z854-('Charges variables (avancé)'!$F115*Commandes!AA$16)</f>
        <v>0</v>
      </c>
      <c r="AB854" s="368">
        <f>AA867+AA854-('Charges variables (avancé)'!$F115*Commandes!AB$16)</f>
        <v>0</v>
      </c>
      <c r="AC854" s="368">
        <f>AB867+AB854-('Charges variables (avancé)'!$F115*Commandes!AC$16)</f>
        <v>0</v>
      </c>
      <c r="AD854" s="368">
        <f>AC867+AC854-('Charges variables (avancé)'!$F115*Commandes!AD$16)</f>
        <v>0</v>
      </c>
      <c r="AE854" s="368">
        <f>AD867+AD854-('Charges variables (avancé)'!$F115*Commandes!AE$16)</f>
        <v>0</v>
      </c>
      <c r="AF854" s="368">
        <f>AE867+AE854-('Charges variables (avancé)'!$F115*Commandes!AF$16)</f>
        <v>0</v>
      </c>
      <c r="AG854" s="368">
        <f>AF867+AF854-('Charges variables (avancé)'!$F115*Commandes!AG$16)</f>
        <v>0</v>
      </c>
      <c r="AH854" s="368">
        <f>AG867+AG854-('Charges variables (avancé)'!$F115*Commandes!AH$16)</f>
        <v>0</v>
      </c>
      <c r="AI854" s="368">
        <f>AH867+AH854-('Charges variables (avancé)'!$F115*Commandes!AI$16)</f>
        <v>0</v>
      </c>
      <c r="AJ854" s="368">
        <f>AI867+AI854-('Charges variables (avancé)'!$F115*Commandes!AJ$16)</f>
        <v>0</v>
      </c>
      <c r="AK854" s="368">
        <f>AJ867+AJ854-('Charges variables (avancé)'!$F115*Commandes!AK$16)</f>
        <v>0</v>
      </c>
      <c r="AL854" s="368">
        <f>AK867+AK854-('Charges variables (avancé)'!$F115*Commandes!AL$16)</f>
        <v>0</v>
      </c>
      <c r="AM854" s="368">
        <f>AL867+AL854-('Charges variables (avancé)'!$F115*Commandes!AM$16)</f>
        <v>0</v>
      </c>
      <c r="AN854" s="368">
        <f>AM867+AM854-('Charges variables (avancé)'!$F115*Commandes!AN$16)</f>
        <v>0</v>
      </c>
      <c r="AO854" s="368">
        <f>AN867+AN854-('Charges variables (avancé)'!$F115*Commandes!AO$16)</f>
        <v>0</v>
      </c>
      <c r="AP854" s="368">
        <f>AO867+AO854-('Charges variables (avancé)'!$F115*Commandes!AP$16)</f>
        <v>0</v>
      </c>
      <c r="AQ854" s="368">
        <f>AP867+AP854-('Charges variables (avancé)'!$F115*Commandes!AQ$16)</f>
        <v>0</v>
      </c>
      <c r="AR854" s="368">
        <f>AQ867+AQ854-('Charges variables (avancé)'!$F115*Commandes!AR$16)</f>
        <v>0</v>
      </c>
      <c r="AS854" s="368">
        <f>AR867+AR854-('Charges variables (avancé)'!$F115*Commandes!AS$16)</f>
        <v>0</v>
      </c>
      <c r="AT854" s="368">
        <f>AS867+AS854-('Charges variables (avancé)'!$F115*Commandes!AT$16)</f>
        <v>0</v>
      </c>
      <c r="AU854" s="368">
        <f>AT867+AT854-('Charges variables (avancé)'!$F115*Commandes!AU$16)</f>
        <v>0</v>
      </c>
      <c r="AV854" s="368">
        <f>AU867+AU854-('Charges variables (avancé)'!$F115*Commandes!AV$16)</f>
        <v>0</v>
      </c>
      <c r="AW854" s="368">
        <f>AV867+AV854-('Charges variables (avancé)'!$F115*Commandes!AW$16)</f>
        <v>0</v>
      </c>
      <c r="AX854" s="368">
        <f>AW867+AW854-('Charges variables (avancé)'!$F115*Commandes!AX$16)</f>
        <v>0</v>
      </c>
      <c r="AY854" s="368">
        <f>AX867+AX854-('Charges variables (avancé)'!$F115*Commandes!AY$16)</f>
        <v>0</v>
      </c>
      <c r="AZ854" s="368">
        <f>AY867+AY854-('Charges variables (avancé)'!$F115*Commandes!AZ$16)</f>
        <v>0</v>
      </c>
      <c r="BA854" s="368">
        <f>AZ867+AZ854-('Charges variables (avancé)'!$F115*Commandes!BA$16)</f>
        <v>0</v>
      </c>
      <c r="BB854" s="368">
        <f>BA867+BA854-('Charges variables (avancé)'!$F115*Commandes!BB$16)</f>
        <v>0</v>
      </c>
      <c r="BC854" s="368">
        <f>BB867+BB854-('Charges variables (avancé)'!$F115*Commandes!BC$16)</f>
        <v>0</v>
      </c>
      <c r="BD854" s="368">
        <f>BC867+BC854-('Charges variables (avancé)'!$F115*Commandes!BD$16)</f>
        <v>0</v>
      </c>
      <c r="BE854" s="368">
        <f>BD867+BD854-('Charges variables (avancé)'!$F115*Commandes!BE$16)</f>
        <v>0</v>
      </c>
      <c r="BF854" s="368">
        <f>BE867+BE854-('Charges variables (avancé)'!$F115*Commandes!BF$16)</f>
        <v>0</v>
      </c>
      <c r="BG854" s="368">
        <f>BF867+BF854-('Charges variables (avancé)'!$F115*Commandes!BG$16)</f>
        <v>0</v>
      </c>
      <c r="BH854" s="368">
        <f>BG867+BG854-('Charges variables (avancé)'!$F115*Commandes!BH$16)</f>
        <v>0</v>
      </c>
      <c r="BI854" s="368">
        <f>BH867+BH854-('Charges variables (avancé)'!$F115*Commandes!BI$16)</f>
        <v>0</v>
      </c>
      <c r="BJ854" s="368">
        <f>BI867+BI854-('Charges variables (avancé)'!$F115*Commandes!BJ$16)</f>
        <v>0</v>
      </c>
    </row>
    <row r="855" spans="2:62">
      <c r="B855" s="366">
        <f>'Charges variables (avancé)'!$C$116</f>
        <v>0</v>
      </c>
      <c r="C855" s="367">
        <v>0</v>
      </c>
      <c r="D855" s="368">
        <f>C868+C855-('Charges variables (avancé)'!$F116*Commandes!D$16)</f>
        <v>0</v>
      </c>
      <c r="E855" s="368">
        <f>D868+D855-('Charges variables (avancé)'!$F116*Commandes!E$16)</f>
        <v>0</v>
      </c>
      <c r="F855" s="368">
        <f>E868+E855-('Charges variables (avancé)'!$F116*Commandes!F$16)</f>
        <v>0</v>
      </c>
      <c r="G855" s="368">
        <f>F868+F855-('Charges variables (avancé)'!$F116*Commandes!G$16)</f>
        <v>0</v>
      </c>
      <c r="H855" s="368">
        <f>G868+G855-('Charges variables (avancé)'!$F116*Commandes!H$16)</f>
        <v>0</v>
      </c>
      <c r="I855" s="368">
        <f>H868+H855-('Charges variables (avancé)'!$F116*Commandes!I$16)</f>
        <v>0</v>
      </c>
      <c r="J855" s="368">
        <f>I868+I855-('Charges variables (avancé)'!$F116*Commandes!J$16)</f>
        <v>0</v>
      </c>
      <c r="K855" s="368">
        <f>J868+J855-('Charges variables (avancé)'!$F116*Commandes!K$16)</f>
        <v>0</v>
      </c>
      <c r="L855" s="368">
        <f>K868+K855-('Charges variables (avancé)'!$F116*Commandes!L$16)</f>
        <v>0</v>
      </c>
      <c r="M855" s="368">
        <f>L868+L855-('Charges variables (avancé)'!$F116*Commandes!M$16)</f>
        <v>0</v>
      </c>
      <c r="N855" s="368">
        <f>M868+M855-('Charges variables (avancé)'!$F116*Commandes!N$16)</f>
        <v>0</v>
      </c>
      <c r="O855" s="368">
        <f>N868+N855-('Charges variables (avancé)'!$F116*Commandes!O$16)</f>
        <v>0</v>
      </c>
      <c r="P855" s="368">
        <f>O868+O855-('Charges variables (avancé)'!$F116*Commandes!P$16)</f>
        <v>0</v>
      </c>
      <c r="Q855" s="368">
        <f>P868+P855-('Charges variables (avancé)'!$F116*Commandes!Q$16)</f>
        <v>0</v>
      </c>
      <c r="R855" s="368">
        <f>Q868+Q855-('Charges variables (avancé)'!$F116*Commandes!R$16)</f>
        <v>0</v>
      </c>
      <c r="S855" s="368">
        <f>R868+R855-('Charges variables (avancé)'!$F116*Commandes!S$16)</f>
        <v>0</v>
      </c>
      <c r="T855" s="368">
        <f>S868+S855-('Charges variables (avancé)'!$F116*Commandes!T$16)</f>
        <v>0</v>
      </c>
      <c r="U855" s="368">
        <f>T868+T855-('Charges variables (avancé)'!$F116*Commandes!U$16)</f>
        <v>0</v>
      </c>
      <c r="V855" s="368">
        <f>U868+U855-('Charges variables (avancé)'!$F116*Commandes!V$16)</f>
        <v>0</v>
      </c>
      <c r="W855" s="368">
        <f>V868+V855-('Charges variables (avancé)'!$F116*Commandes!W$16)</f>
        <v>0</v>
      </c>
      <c r="X855" s="368">
        <f>W868+W855-('Charges variables (avancé)'!$F116*Commandes!X$16)</f>
        <v>0</v>
      </c>
      <c r="Y855" s="368">
        <f>X868+X855-('Charges variables (avancé)'!$F116*Commandes!Y$16)</f>
        <v>0</v>
      </c>
      <c r="Z855" s="368">
        <f>Y868+Y855-('Charges variables (avancé)'!$F116*Commandes!Z$16)</f>
        <v>0</v>
      </c>
      <c r="AA855" s="368">
        <f>Z868+Z855-('Charges variables (avancé)'!$F116*Commandes!AA$16)</f>
        <v>0</v>
      </c>
      <c r="AB855" s="368">
        <f>AA868+AA855-('Charges variables (avancé)'!$F116*Commandes!AB$16)</f>
        <v>0</v>
      </c>
      <c r="AC855" s="368">
        <f>AB868+AB855-('Charges variables (avancé)'!$F116*Commandes!AC$16)</f>
        <v>0</v>
      </c>
      <c r="AD855" s="368">
        <f>AC868+AC855-('Charges variables (avancé)'!$F116*Commandes!AD$16)</f>
        <v>0</v>
      </c>
      <c r="AE855" s="368">
        <f>AD868+AD855-('Charges variables (avancé)'!$F116*Commandes!AE$16)</f>
        <v>0</v>
      </c>
      <c r="AF855" s="368">
        <f>AE868+AE855-('Charges variables (avancé)'!$F116*Commandes!AF$16)</f>
        <v>0</v>
      </c>
      <c r="AG855" s="368">
        <f>AF868+AF855-('Charges variables (avancé)'!$F116*Commandes!AG$16)</f>
        <v>0</v>
      </c>
      <c r="AH855" s="368">
        <f>AG868+AG855-('Charges variables (avancé)'!$F116*Commandes!AH$16)</f>
        <v>0</v>
      </c>
      <c r="AI855" s="368">
        <f>AH868+AH855-('Charges variables (avancé)'!$F116*Commandes!AI$16)</f>
        <v>0</v>
      </c>
      <c r="AJ855" s="368">
        <f>AI868+AI855-('Charges variables (avancé)'!$F116*Commandes!AJ$16)</f>
        <v>0</v>
      </c>
      <c r="AK855" s="368">
        <f>AJ868+AJ855-('Charges variables (avancé)'!$F116*Commandes!AK$16)</f>
        <v>0</v>
      </c>
      <c r="AL855" s="368">
        <f>AK868+AK855-('Charges variables (avancé)'!$F116*Commandes!AL$16)</f>
        <v>0</v>
      </c>
      <c r="AM855" s="368">
        <f>AL868+AL855-('Charges variables (avancé)'!$F116*Commandes!AM$16)</f>
        <v>0</v>
      </c>
      <c r="AN855" s="368">
        <f>AM868+AM855-('Charges variables (avancé)'!$F116*Commandes!AN$16)</f>
        <v>0</v>
      </c>
      <c r="AO855" s="368">
        <f>AN868+AN855-('Charges variables (avancé)'!$F116*Commandes!AO$16)</f>
        <v>0</v>
      </c>
      <c r="AP855" s="368">
        <f>AO868+AO855-('Charges variables (avancé)'!$F116*Commandes!AP$16)</f>
        <v>0</v>
      </c>
      <c r="AQ855" s="368">
        <f>AP868+AP855-('Charges variables (avancé)'!$F116*Commandes!AQ$16)</f>
        <v>0</v>
      </c>
      <c r="AR855" s="368">
        <f>AQ868+AQ855-('Charges variables (avancé)'!$F116*Commandes!AR$16)</f>
        <v>0</v>
      </c>
      <c r="AS855" s="368">
        <f>AR868+AR855-('Charges variables (avancé)'!$F116*Commandes!AS$16)</f>
        <v>0</v>
      </c>
      <c r="AT855" s="368">
        <f>AS868+AS855-('Charges variables (avancé)'!$F116*Commandes!AT$16)</f>
        <v>0</v>
      </c>
      <c r="AU855" s="368">
        <f>AT868+AT855-('Charges variables (avancé)'!$F116*Commandes!AU$16)</f>
        <v>0</v>
      </c>
      <c r="AV855" s="368">
        <f>AU868+AU855-('Charges variables (avancé)'!$F116*Commandes!AV$16)</f>
        <v>0</v>
      </c>
      <c r="AW855" s="368">
        <f>AV868+AV855-('Charges variables (avancé)'!$F116*Commandes!AW$16)</f>
        <v>0</v>
      </c>
      <c r="AX855" s="368">
        <f>AW868+AW855-('Charges variables (avancé)'!$F116*Commandes!AX$16)</f>
        <v>0</v>
      </c>
      <c r="AY855" s="368">
        <f>AX868+AX855-('Charges variables (avancé)'!$F116*Commandes!AY$16)</f>
        <v>0</v>
      </c>
      <c r="AZ855" s="368">
        <f>AY868+AY855-('Charges variables (avancé)'!$F116*Commandes!AZ$16)</f>
        <v>0</v>
      </c>
      <c r="BA855" s="368">
        <f>AZ868+AZ855-('Charges variables (avancé)'!$F116*Commandes!BA$16)</f>
        <v>0</v>
      </c>
      <c r="BB855" s="368">
        <f>BA868+BA855-('Charges variables (avancé)'!$F116*Commandes!BB$16)</f>
        <v>0</v>
      </c>
      <c r="BC855" s="368">
        <f>BB868+BB855-('Charges variables (avancé)'!$F116*Commandes!BC$16)</f>
        <v>0</v>
      </c>
      <c r="BD855" s="368">
        <f>BC868+BC855-('Charges variables (avancé)'!$F116*Commandes!BD$16)</f>
        <v>0</v>
      </c>
      <c r="BE855" s="368">
        <f>BD868+BD855-('Charges variables (avancé)'!$F116*Commandes!BE$16)</f>
        <v>0</v>
      </c>
      <c r="BF855" s="368">
        <f>BE868+BE855-('Charges variables (avancé)'!$F116*Commandes!BF$16)</f>
        <v>0</v>
      </c>
      <c r="BG855" s="368">
        <f>BF868+BF855-('Charges variables (avancé)'!$F116*Commandes!BG$16)</f>
        <v>0</v>
      </c>
      <c r="BH855" s="368">
        <f>BG868+BG855-('Charges variables (avancé)'!$F116*Commandes!BH$16)</f>
        <v>0</v>
      </c>
      <c r="BI855" s="368">
        <f>BH868+BH855-('Charges variables (avancé)'!$F116*Commandes!BI$16)</f>
        <v>0</v>
      </c>
      <c r="BJ855" s="368">
        <f>BI868+BI855-('Charges variables (avancé)'!$F116*Commandes!BJ$16)</f>
        <v>0</v>
      </c>
    </row>
    <row r="856" spans="2:62">
      <c r="B856" s="366">
        <f>'Charges variables (avancé)'!$C$117</f>
        <v>0</v>
      </c>
      <c r="C856" s="367">
        <v>0</v>
      </c>
      <c r="D856" s="368">
        <f>C869+C856-('Charges variables (avancé)'!$F117*Commandes!D$16)</f>
        <v>0</v>
      </c>
      <c r="E856" s="368">
        <f>D869+D856-('Charges variables (avancé)'!$F117*Commandes!E$16)</f>
        <v>0</v>
      </c>
      <c r="F856" s="368">
        <f>E869+E856-('Charges variables (avancé)'!$F117*Commandes!F$16)</f>
        <v>0</v>
      </c>
      <c r="G856" s="368">
        <f>F869+F856-('Charges variables (avancé)'!$F117*Commandes!G$16)</f>
        <v>0</v>
      </c>
      <c r="H856" s="368">
        <f>G869+G856-('Charges variables (avancé)'!$F117*Commandes!H$16)</f>
        <v>0</v>
      </c>
      <c r="I856" s="368">
        <f>H869+H856-('Charges variables (avancé)'!$F117*Commandes!I$16)</f>
        <v>0</v>
      </c>
      <c r="J856" s="368">
        <f>I869+I856-('Charges variables (avancé)'!$F117*Commandes!J$16)</f>
        <v>0</v>
      </c>
      <c r="K856" s="368">
        <f>J869+J856-('Charges variables (avancé)'!$F117*Commandes!K$16)</f>
        <v>0</v>
      </c>
      <c r="L856" s="368">
        <f>K869+K856-('Charges variables (avancé)'!$F117*Commandes!L$16)</f>
        <v>0</v>
      </c>
      <c r="M856" s="368">
        <f>L869+L856-('Charges variables (avancé)'!$F117*Commandes!M$16)</f>
        <v>0</v>
      </c>
      <c r="N856" s="368">
        <f>M869+M856-('Charges variables (avancé)'!$F117*Commandes!N$16)</f>
        <v>0</v>
      </c>
      <c r="O856" s="368">
        <f>N869+N856-('Charges variables (avancé)'!$F117*Commandes!O$16)</f>
        <v>0</v>
      </c>
      <c r="P856" s="368">
        <f>O869+O856-('Charges variables (avancé)'!$F117*Commandes!P$16)</f>
        <v>0</v>
      </c>
      <c r="Q856" s="368">
        <f>P869+P856-('Charges variables (avancé)'!$F117*Commandes!Q$16)</f>
        <v>0</v>
      </c>
      <c r="R856" s="368">
        <f>Q869+Q856-('Charges variables (avancé)'!$F117*Commandes!R$16)</f>
        <v>0</v>
      </c>
      <c r="S856" s="368">
        <f>R869+R856-('Charges variables (avancé)'!$F117*Commandes!S$16)</f>
        <v>0</v>
      </c>
      <c r="T856" s="368">
        <f>S869+S856-('Charges variables (avancé)'!$F117*Commandes!T$16)</f>
        <v>0</v>
      </c>
      <c r="U856" s="368">
        <f>T869+T856-('Charges variables (avancé)'!$F117*Commandes!U$16)</f>
        <v>0</v>
      </c>
      <c r="V856" s="368">
        <f>U869+U856-('Charges variables (avancé)'!$F117*Commandes!V$16)</f>
        <v>0</v>
      </c>
      <c r="W856" s="368">
        <f>V869+V856-('Charges variables (avancé)'!$F117*Commandes!W$16)</f>
        <v>0</v>
      </c>
      <c r="X856" s="368">
        <f>W869+W856-('Charges variables (avancé)'!$F117*Commandes!X$16)</f>
        <v>0</v>
      </c>
      <c r="Y856" s="368">
        <f>X869+X856-('Charges variables (avancé)'!$F117*Commandes!Y$16)</f>
        <v>0</v>
      </c>
      <c r="Z856" s="368">
        <f>Y869+Y856-('Charges variables (avancé)'!$F117*Commandes!Z$16)</f>
        <v>0</v>
      </c>
      <c r="AA856" s="368">
        <f>Z869+Z856-('Charges variables (avancé)'!$F117*Commandes!AA$16)</f>
        <v>0</v>
      </c>
      <c r="AB856" s="368">
        <f>AA869+AA856-('Charges variables (avancé)'!$F117*Commandes!AB$16)</f>
        <v>0</v>
      </c>
      <c r="AC856" s="368">
        <f>AB869+AB856-('Charges variables (avancé)'!$F117*Commandes!AC$16)</f>
        <v>0</v>
      </c>
      <c r="AD856" s="368">
        <f>AC869+AC856-('Charges variables (avancé)'!$F117*Commandes!AD$16)</f>
        <v>0</v>
      </c>
      <c r="AE856" s="368">
        <f>AD869+AD856-('Charges variables (avancé)'!$F117*Commandes!AE$16)</f>
        <v>0</v>
      </c>
      <c r="AF856" s="368">
        <f>AE869+AE856-('Charges variables (avancé)'!$F117*Commandes!AF$16)</f>
        <v>0</v>
      </c>
      <c r="AG856" s="368">
        <f>AF869+AF856-('Charges variables (avancé)'!$F117*Commandes!AG$16)</f>
        <v>0</v>
      </c>
      <c r="AH856" s="368">
        <f>AG869+AG856-('Charges variables (avancé)'!$F117*Commandes!AH$16)</f>
        <v>0</v>
      </c>
      <c r="AI856" s="368">
        <f>AH869+AH856-('Charges variables (avancé)'!$F117*Commandes!AI$16)</f>
        <v>0</v>
      </c>
      <c r="AJ856" s="368">
        <f>AI869+AI856-('Charges variables (avancé)'!$F117*Commandes!AJ$16)</f>
        <v>0</v>
      </c>
      <c r="AK856" s="368">
        <f>AJ869+AJ856-('Charges variables (avancé)'!$F117*Commandes!AK$16)</f>
        <v>0</v>
      </c>
      <c r="AL856" s="368">
        <f>AK869+AK856-('Charges variables (avancé)'!$F117*Commandes!AL$16)</f>
        <v>0</v>
      </c>
      <c r="AM856" s="368">
        <f>AL869+AL856-('Charges variables (avancé)'!$F117*Commandes!AM$16)</f>
        <v>0</v>
      </c>
      <c r="AN856" s="368">
        <f>AM869+AM856-('Charges variables (avancé)'!$F117*Commandes!AN$16)</f>
        <v>0</v>
      </c>
      <c r="AO856" s="368">
        <f>AN869+AN856-('Charges variables (avancé)'!$F117*Commandes!AO$16)</f>
        <v>0</v>
      </c>
      <c r="AP856" s="368">
        <f>AO869+AO856-('Charges variables (avancé)'!$F117*Commandes!AP$16)</f>
        <v>0</v>
      </c>
      <c r="AQ856" s="368">
        <f>AP869+AP856-('Charges variables (avancé)'!$F117*Commandes!AQ$16)</f>
        <v>0</v>
      </c>
      <c r="AR856" s="368">
        <f>AQ869+AQ856-('Charges variables (avancé)'!$F117*Commandes!AR$16)</f>
        <v>0</v>
      </c>
      <c r="AS856" s="368">
        <f>AR869+AR856-('Charges variables (avancé)'!$F117*Commandes!AS$16)</f>
        <v>0</v>
      </c>
      <c r="AT856" s="368">
        <f>AS869+AS856-('Charges variables (avancé)'!$F117*Commandes!AT$16)</f>
        <v>0</v>
      </c>
      <c r="AU856" s="368">
        <f>AT869+AT856-('Charges variables (avancé)'!$F117*Commandes!AU$16)</f>
        <v>0</v>
      </c>
      <c r="AV856" s="368">
        <f>AU869+AU856-('Charges variables (avancé)'!$F117*Commandes!AV$16)</f>
        <v>0</v>
      </c>
      <c r="AW856" s="368">
        <f>AV869+AV856-('Charges variables (avancé)'!$F117*Commandes!AW$16)</f>
        <v>0</v>
      </c>
      <c r="AX856" s="368">
        <f>AW869+AW856-('Charges variables (avancé)'!$F117*Commandes!AX$16)</f>
        <v>0</v>
      </c>
      <c r="AY856" s="368">
        <f>AX869+AX856-('Charges variables (avancé)'!$F117*Commandes!AY$16)</f>
        <v>0</v>
      </c>
      <c r="AZ856" s="368">
        <f>AY869+AY856-('Charges variables (avancé)'!$F117*Commandes!AZ$16)</f>
        <v>0</v>
      </c>
      <c r="BA856" s="368">
        <f>AZ869+AZ856-('Charges variables (avancé)'!$F117*Commandes!BA$16)</f>
        <v>0</v>
      </c>
      <c r="BB856" s="368">
        <f>BA869+BA856-('Charges variables (avancé)'!$F117*Commandes!BB$16)</f>
        <v>0</v>
      </c>
      <c r="BC856" s="368">
        <f>BB869+BB856-('Charges variables (avancé)'!$F117*Commandes!BC$16)</f>
        <v>0</v>
      </c>
      <c r="BD856" s="368">
        <f>BC869+BC856-('Charges variables (avancé)'!$F117*Commandes!BD$16)</f>
        <v>0</v>
      </c>
      <c r="BE856" s="368">
        <f>BD869+BD856-('Charges variables (avancé)'!$F117*Commandes!BE$16)</f>
        <v>0</v>
      </c>
      <c r="BF856" s="368">
        <f>BE869+BE856-('Charges variables (avancé)'!$F117*Commandes!BF$16)</f>
        <v>0</v>
      </c>
      <c r="BG856" s="368">
        <f>BF869+BF856-('Charges variables (avancé)'!$F117*Commandes!BG$16)</f>
        <v>0</v>
      </c>
      <c r="BH856" s="368">
        <f>BG869+BG856-('Charges variables (avancé)'!$F117*Commandes!BH$16)</f>
        <v>0</v>
      </c>
      <c r="BI856" s="368">
        <f>BH869+BH856-('Charges variables (avancé)'!$F117*Commandes!BI$16)</f>
        <v>0</v>
      </c>
      <c r="BJ856" s="368">
        <f>BI869+BI856-('Charges variables (avancé)'!$F117*Commandes!BJ$16)</f>
        <v>0</v>
      </c>
    </row>
    <row r="857" spans="2:62">
      <c r="B857" s="86"/>
      <c r="C857" s="31"/>
      <c r="D857" s="31"/>
      <c r="E857" s="31"/>
      <c r="F857" s="31"/>
    </row>
    <row r="858" spans="2:62" ht="30">
      <c r="B858" s="104" t="s">
        <v>60</v>
      </c>
      <c r="C858" s="11"/>
      <c r="D858" s="11"/>
      <c r="E858" s="11"/>
      <c r="F858" s="32"/>
    </row>
    <row r="860" spans="2:62" ht="15" customHeight="1">
      <c r="B860" s="81"/>
      <c r="C860" s="475" t="s">
        <v>18</v>
      </c>
      <c r="D860" s="476"/>
      <c r="E860" s="476"/>
      <c r="F860" s="476"/>
      <c r="G860" s="476"/>
      <c r="H860" s="476"/>
      <c r="I860" s="476"/>
      <c r="J860" s="476"/>
      <c r="K860" s="476"/>
      <c r="L860" s="476"/>
      <c r="M860" s="476"/>
      <c r="N860" s="476"/>
      <c r="O860" s="473" t="s">
        <v>19</v>
      </c>
      <c r="P860" s="473"/>
      <c r="Q860" s="473"/>
      <c r="R860" s="473"/>
      <c r="S860" s="473"/>
      <c r="T860" s="473"/>
      <c r="U860" s="473"/>
      <c r="V860" s="473"/>
      <c r="W860" s="473"/>
      <c r="X860" s="473"/>
      <c r="Y860" s="473"/>
      <c r="Z860" s="473"/>
      <c r="AA860" s="475" t="s">
        <v>20</v>
      </c>
      <c r="AB860" s="476"/>
      <c r="AC860" s="476"/>
      <c r="AD860" s="476"/>
      <c r="AE860" s="476"/>
      <c r="AF860" s="476"/>
      <c r="AG860" s="476"/>
      <c r="AH860" s="476"/>
      <c r="AI860" s="476"/>
      <c r="AJ860" s="476"/>
      <c r="AK860" s="476"/>
      <c r="AL860" s="476"/>
      <c r="AM860" s="473" t="s">
        <v>32</v>
      </c>
      <c r="AN860" s="473"/>
      <c r="AO860" s="473"/>
      <c r="AP860" s="473"/>
      <c r="AQ860" s="473"/>
      <c r="AR860" s="473"/>
      <c r="AS860" s="473"/>
      <c r="AT860" s="473"/>
      <c r="AU860" s="473"/>
      <c r="AV860" s="473"/>
      <c r="AW860" s="473"/>
      <c r="AX860" s="473"/>
      <c r="AY860" s="473" t="s">
        <v>33</v>
      </c>
      <c r="AZ860" s="473"/>
      <c r="BA860" s="473"/>
      <c r="BB860" s="473"/>
      <c r="BC860" s="473"/>
      <c r="BD860" s="473"/>
      <c r="BE860" s="473"/>
      <c r="BF860" s="473"/>
      <c r="BG860" s="473"/>
      <c r="BH860" s="473"/>
      <c r="BI860" s="473"/>
      <c r="BJ860" s="473"/>
    </row>
    <row r="861" spans="2:62">
      <c r="B861" s="83" t="s">
        <v>36</v>
      </c>
      <c r="C861" s="18">
        <f>CONFIG!$D$7</f>
        <v>41640</v>
      </c>
      <c r="D861" s="18">
        <f>DATE(YEAR(C861),MONTH(C861)+1,DAY(C861))</f>
        <v>41671</v>
      </c>
      <c r="E861" s="18">
        <f t="shared" ref="E861:BJ861" si="504">DATE(YEAR(D861),MONTH(D861)+1,DAY(D861))</f>
        <v>41699</v>
      </c>
      <c r="F861" s="18">
        <f t="shared" si="504"/>
        <v>41730</v>
      </c>
      <c r="G861" s="18">
        <f t="shared" si="504"/>
        <v>41760</v>
      </c>
      <c r="H861" s="18">
        <f t="shared" si="504"/>
        <v>41791</v>
      </c>
      <c r="I861" s="18">
        <f t="shared" si="504"/>
        <v>41821</v>
      </c>
      <c r="J861" s="18">
        <f t="shared" si="504"/>
        <v>41852</v>
      </c>
      <c r="K861" s="18">
        <f t="shared" si="504"/>
        <v>41883</v>
      </c>
      <c r="L861" s="18">
        <f t="shared" si="504"/>
        <v>41913</v>
      </c>
      <c r="M861" s="18">
        <f t="shared" si="504"/>
        <v>41944</v>
      </c>
      <c r="N861" s="18">
        <f t="shared" si="504"/>
        <v>41974</v>
      </c>
      <c r="O861" s="18">
        <f t="shared" si="504"/>
        <v>42005</v>
      </c>
      <c r="P861" s="18">
        <f t="shared" si="504"/>
        <v>42036</v>
      </c>
      <c r="Q861" s="18">
        <f t="shared" si="504"/>
        <v>42064</v>
      </c>
      <c r="R861" s="18">
        <f t="shared" si="504"/>
        <v>42095</v>
      </c>
      <c r="S861" s="18">
        <f t="shared" si="504"/>
        <v>42125</v>
      </c>
      <c r="T861" s="18">
        <f t="shared" si="504"/>
        <v>42156</v>
      </c>
      <c r="U861" s="18">
        <f t="shared" si="504"/>
        <v>42186</v>
      </c>
      <c r="V861" s="18">
        <f t="shared" si="504"/>
        <v>42217</v>
      </c>
      <c r="W861" s="18">
        <f t="shared" si="504"/>
        <v>42248</v>
      </c>
      <c r="X861" s="18">
        <f t="shared" si="504"/>
        <v>42278</v>
      </c>
      <c r="Y861" s="18">
        <f t="shared" si="504"/>
        <v>42309</v>
      </c>
      <c r="Z861" s="18">
        <f t="shared" si="504"/>
        <v>42339</v>
      </c>
      <c r="AA861" s="18">
        <f t="shared" si="504"/>
        <v>42370</v>
      </c>
      <c r="AB861" s="18">
        <f t="shared" si="504"/>
        <v>42401</v>
      </c>
      <c r="AC861" s="18">
        <f t="shared" si="504"/>
        <v>42430</v>
      </c>
      <c r="AD861" s="18">
        <f t="shared" si="504"/>
        <v>42461</v>
      </c>
      <c r="AE861" s="18">
        <f t="shared" si="504"/>
        <v>42491</v>
      </c>
      <c r="AF861" s="18">
        <f t="shared" si="504"/>
        <v>42522</v>
      </c>
      <c r="AG861" s="18">
        <f t="shared" si="504"/>
        <v>42552</v>
      </c>
      <c r="AH861" s="18">
        <f t="shared" si="504"/>
        <v>42583</v>
      </c>
      <c r="AI861" s="18">
        <f t="shared" si="504"/>
        <v>42614</v>
      </c>
      <c r="AJ861" s="18">
        <f t="shared" si="504"/>
        <v>42644</v>
      </c>
      <c r="AK861" s="18">
        <f t="shared" si="504"/>
        <v>42675</v>
      </c>
      <c r="AL861" s="18">
        <f t="shared" si="504"/>
        <v>42705</v>
      </c>
      <c r="AM861" s="18">
        <f t="shared" si="504"/>
        <v>42736</v>
      </c>
      <c r="AN861" s="18">
        <f t="shared" si="504"/>
        <v>42767</v>
      </c>
      <c r="AO861" s="18">
        <f t="shared" si="504"/>
        <v>42795</v>
      </c>
      <c r="AP861" s="18">
        <f t="shared" si="504"/>
        <v>42826</v>
      </c>
      <c r="AQ861" s="18">
        <f t="shared" si="504"/>
        <v>42856</v>
      </c>
      <c r="AR861" s="18">
        <f t="shared" si="504"/>
        <v>42887</v>
      </c>
      <c r="AS861" s="18">
        <f t="shared" si="504"/>
        <v>42917</v>
      </c>
      <c r="AT861" s="18">
        <f t="shared" si="504"/>
        <v>42948</v>
      </c>
      <c r="AU861" s="18">
        <f t="shared" si="504"/>
        <v>42979</v>
      </c>
      <c r="AV861" s="18">
        <f t="shared" si="504"/>
        <v>43009</v>
      </c>
      <c r="AW861" s="18">
        <f t="shared" si="504"/>
        <v>43040</v>
      </c>
      <c r="AX861" s="18">
        <f t="shared" si="504"/>
        <v>43070</v>
      </c>
      <c r="AY861" s="18">
        <f t="shared" si="504"/>
        <v>43101</v>
      </c>
      <c r="AZ861" s="18">
        <f t="shared" si="504"/>
        <v>43132</v>
      </c>
      <c r="BA861" s="18">
        <f t="shared" si="504"/>
        <v>43160</v>
      </c>
      <c r="BB861" s="18">
        <f t="shared" si="504"/>
        <v>43191</v>
      </c>
      <c r="BC861" s="18">
        <f t="shared" si="504"/>
        <v>43221</v>
      </c>
      <c r="BD861" s="18">
        <f t="shared" si="504"/>
        <v>43252</v>
      </c>
      <c r="BE861" s="18">
        <f t="shared" si="504"/>
        <v>43282</v>
      </c>
      <c r="BF861" s="18">
        <f t="shared" si="504"/>
        <v>43313</v>
      </c>
      <c r="BG861" s="18">
        <f t="shared" si="504"/>
        <v>43344</v>
      </c>
      <c r="BH861" s="18">
        <f t="shared" si="504"/>
        <v>43374</v>
      </c>
      <c r="BI861" s="18">
        <f t="shared" si="504"/>
        <v>43405</v>
      </c>
      <c r="BJ861" s="18">
        <f t="shared" si="504"/>
        <v>43435</v>
      </c>
    </row>
    <row r="862" spans="2:62">
      <c r="B862" s="366">
        <f>'Charges variables (avancé)'!$C$110</f>
        <v>0</v>
      </c>
      <c r="C862" s="368">
        <f>IF((C849-'Charges variables (avancé)'!$F110*Commandes!D$16)&lt;'Charges variables (avancé)'!$G110,ROUNDUP(ABS('Charges variables (avancé)'!$G110-(C849-'Charges variables (avancé)'!$F110*Commandes!D$16))/'Charges variables (avancé)'!$H110,0)*'Charges variables (avancé)'!$H110,0)</f>
        <v>0</v>
      </c>
      <c r="D862" s="368">
        <f>IF((D849-'Charges variables (avancé)'!$F110*Commandes!E$16)&lt;'Charges variables (avancé)'!$G110,ROUNDUP(ABS('Charges variables (avancé)'!$G110-(D849-'Charges variables (avancé)'!$F110*Commandes!E$16))/'Charges variables (avancé)'!$H110,0)*'Charges variables (avancé)'!$H110,0)</f>
        <v>0</v>
      </c>
      <c r="E862" s="368">
        <f>IF((E849-'Charges variables (avancé)'!$F110*Commandes!F$16)&lt;'Charges variables (avancé)'!$G110,ROUNDUP(ABS('Charges variables (avancé)'!$G110-(E849-'Charges variables (avancé)'!$F110*Commandes!F$16))/'Charges variables (avancé)'!$H110,0)*'Charges variables (avancé)'!$H110,0)</f>
        <v>0</v>
      </c>
      <c r="F862" s="368">
        <f>IF((F849-'Charges variables (avancé)'!$F110*Commandes!G$16)&lt;'Charges variables (avancé)'!$G110,ROUNDUP(ABS('Charges variables (avancé)'!$G110-(F849-'Charges variables (avancé)'!$F110*Commandes!G$16))/'Charges variables (avancé)'!$H110,0)*'Charges variables (avancé)'!$H110,0)</f>
        <v>0</v>
      </c>
      <c r="G862" s="368">
        <f>IF((G849-'Charges variables (avancé)'!$F110*Commandes!H$16)&lt;'Charges variables (avancé)'!$G110,ROUNDUP(ABS('Charges variables (avancé)'!$G110-(G849-'Charges variables (avancé)'!$F110*Commandes!H$16))/'Charges variables (avancé)'!$H110,0)*'Charges variables (avancé)'!$H110,0)</f>
        <v>0</v>
      </c>
      <c r="H862" s="368">
        <f>IF((H849-'Charges variables (avancé)'!$F110*Commandes!I$16)&lt;'Charges variables (avancé)'!$G110,ROUNDUP(ABS('Charges variables (avancé)'!$G110-(H849-'Charges variables (avancé)'!$F110*Commandes!I$16))/'Charges variables (avancé)'!$H110,0)*'Charges variables (avancé)'!$H110,0)</f>
        <v>0</v>
      </c>
      <c r="I862" s="368">
        <f>IF((I849-'Charges variables (avancé)'!$F110*Commandes!J$16)&lt;'Charges variables (avancé)'!$G110,ROUNDUP(ABS('Charges variables (avancé)'!$G110-(I849-'Charges variables (avancé)'!$F110*Commandes!J$16))/'Charges variables (avancé)'!$H110,0)*'Charges variables (avancé)'!$H110,0)</f>
        <v>0</v>
      </c>
      <c r="J862" s="368">
        <f>IF((J849-'Charges variables (avancé)'!$F110*Commandes!K$16)&lt;'Charges variables (avancé)'!$G110,ROUNDUP(ABS('Charges variables (avancé)'!$G110-(J849-'Charges variables (avancé)'!$F110*Commandes!K$16))/'Charges variables (avancé)'!$H110,0)*'Charges variables (avancé)'!$H110,0)</f>
        <v>0</v>
      </c>
      <c r="K862" s="368">
        <f>IF((K849-'Charges variables (avancé)'!$F110*Commandes!L$16)&lt;'Charges variables (avancé)'!$G110,ROUNDUP(ABS('Charges variables (avancé)'!$G110-(K849-'Charges variables (avancé)'!$F110*Commandes!L$16))/'Charges variables (avancé)'!$H110,0)*'Charges variables (avancé)'!$H110,0)</f>
        <v>0</v>
      </c>
      <c r="L862" s="368">
        <f>IF((L849-'Charges variables (avancé)'!$F110*Commandes!M$16)&lt;'Charges variables (avancé)'!$G110,ROUNDUP(ABS('Charges variables (avancé)'!$G110-(L849-'Charges variables (avancé)'!$F110*Commandes!M$16))/'Charges variables (avancé)'!$H110,0)*'Charges variables (avancé)'!$H110,0)</f>
        <v>0</v>
      </c>
      <c r="M862" s="368">
        <f>IF((M849-'Charges variables (avancé)'!$F110*Commandes!N$16)&lt;'Charges variables (avancé)'!$G110,ROUNDUP(ABS('Charges variables (avancé)'!$G110-(M849-'Charges variables (avancé)'!$F110*Commandes!N$16))/'Charges variables (avancé)'!$H110,0)*'Charges variables (avancé)'!$H110,0)</f>
        <v>0</v>
      </c>
      <c r="N862" s="368">
        <f>IF((N849-'Charges variables (avancé)'!$F110*Commandes!O$16)&lt;'Charges variables (avancé)'!$G110,ROUNDUP(ABS('Charges variables (avancé)'!$G110-(N849-'Charges variables (avancé)'!$F110*Commandes!O$16))/'Charges variables (avancé)'!$H110,0)*'Charges variables (avancé)'!$H110,0)</f>
        <v>0</v>
      </c>
      <c r="O862" s="368">
        <f>IF((O849-'Charges variables (avancé)'!$F110*Commandes!P$16)&lt;'Charges variables (avancé)'!$G110,ROUNDUP(ABS('Charges variables (avancé)'!$G110-(O849-'Charges variables (avancé)'!$F110*Commandes!P$16))/'Charges variables (avancé)'!$H110,0)*'Charges variables (avancé)'!$H110,0)</f>
        <v>0</v>
      </c>
      <c r="P862" s="368">
        <f>IF((P849-'Charges variables (avancé)'!$F110*Commandes!Q$16)&lt;'Charges variables (avancé)'!$G110,ROUNDUP(ABS('Charges variables (avancé)'!$G110-(P849-'Charges variables (avancé)'!$F110*Commandes!Q$16))/'Charges variables (avancé)'!$H110,0)*'Charges variables (avancé)'!$H110,0)</f>
        <v>0</v>
      </c>
      <c r="Q862" s="368">
        <f>IF((Q849-'Charges variables (avancé)'!$F110*Commandes!R$16)&lt;'Charges variables (avancé)'!$G110,ROUNDUP(ABS('Charges variables (avancé)'!$G110-(Q849-'Charges variables (avancé)'!$F110*Commandes!R$16))/'Charges variables (avancé)'!$H110,0)*'Charges variables (avancé)'!$H110,0)</f>
        <v>0</v>
      </c>
      <c r="R862" s="368">
        <f>IF((R849-'Charges variables (avancé)'!$F110*Commandes!S$16)&lt;'Charges variables (avancé)'!$G110,ROUNDUP(ABS('Charges variables (avancé)'!$G110-(R849-'Charges variables (avancé)'!$F110*Commandes!S$16))/'Charges variables (avancé)'!$H110,0)*'Charges variables (avancé)'!$H110,0)</f>
        <v>0</v>
      </c>
      <c r="S862" s="368">
        <f>IF((S849-'Charges variables (avancé)'!$F110*Commandes!T$16)&lt;'Charges variables (avancé)'!$G110,ROUNDUP(ABS('Charges variables (avancé)'!$G110-(S849-'Charges variables (avancé)'!$F110*Commandes!T$16))/'Charges variables (avancé)'!$H110,0)*'Charges variables (avancé)'!$H110,0)</f>
        <v>0</v>
      </c>
      <c r="T862" s="368">
        <f>IF((T849-'Charges variables (avancé)'!$F110*Commandes!U$16)&lt;'Charges variables (avancé)'!$G110,ROUNDUP(ABS('Charges variables (avancé)'!$G110-(T849-'Charges variables (avancé)'!$F110*Commandes!U$16))/'Charges variables (avancé)'!$H110,0)*'Charges variables (avancé)'!$H110,0)</f>
        <v>0</v>
      </c>
      <c r="U862" s="368">
        <f>IF((U849-'Charges variables (avancé)'!$F110*Commandes!V$16)&lt;'Charges variables (avancé)'!$G110,ROUNDUP(ABS('Charges variables (avancé)'!$G110-(U849-'Charges variables (avancé)'!$F110*Commandes!V$16))/'Charges variables (avancé)'!$H110,0)*'Charges variables (avancé)'!$H110,0)</f>
        <v>0</v>
      </c>
      <c r="V862" s="368">
        <f>IF((V849-'Charges variables (avancé)'!$F110*Commandes!W$16)&lt;'Charges variables (avancé)'!$G110,ROUNDUP(ABS('Charges variables (avancé)'!$G110-(V849-'Charges variables (avancé)'!$F110*Commandes!W$16))/'Charges variables (avancé)'!$H110,0)*'Charges variables (avancé)'!$H110,0)</f>
        <v>0</v>
      </c>
      <c r="W862" s="368">
        <f>IF((W849-'Charges variables (avancé)'!$F110*Commandes!X$16)&lt;'Charges variables (avancé)'!$G110,ROUNDUP(ABS('Charges variables (avancé)'!$G110-(W849-'Charges variables (avancé)'!$F110*Commandes!X$16))/'Charges variables (avancé)'!$H110,0)*'Charges variables (avancé)'!$H110,0)</f>
        <v>0</v>
      </c>
      <c r="X862" s="368">
        <f>IF((X849-'Charges variables (avancé)'!$F110*Commandes!Y$16)&lt;'Charges variables (avancé)'!$G110,ROUNDUP(ABS('Charges variables (avancé)'!$G110-(X849-'Charges variables (avancé)'!$F110*Commandes!Y$16))/'Charges variables (avancé)'!$H110,0)*'Charges variables (avancé)'!$H110,0)</f>
        <v>0</v>
      </c>
      <c r="Y862" s="368">
        <f>IF((Y849-'Charges variables (avancé)'!$F110*Commandes!Z$16)&lt;'Charges variables (avancé)'!$G110,ROUNDUP(ABS('Charges variables (avancé)'!$G110-(Y849-'Charges variables (avancé)'!$F110*Commandes!Z$16))/'Charges variables (avancé)'!$H110,0)*'Charges variables (avancé)'!$H110,0)</f>
        <v>0</v>
      </c>
      <c r="Z862" s="368">
        <f>IF((Z849-'Charges variables (avancé)'!$F110*Commandes!AA$16)&lt;'Charges variables (avancé)'!$G110,ROUNDUP(ABS('Charges variables (avancé)'!$G110-(Z849-'Charges variables (avancé)'!$F110*Commandes!AA$16))/'Charges variables (avancé)'!$H110,0)*'Charges variables (avancé)'!$H110,0)</f>
        <v>0</v>
      </c>
      <c r="AA862" s="368">
        <f>IF((AA849-'Charges variables (avancé)'!$F110*Commandes!AB$16)&lt;'Charges variables (avancé)'!$G110,ROUNDUP(ABS('Charges variables (avancé)'!$G110-(AA849-'Charges variables (avancé)'!$F110*Commandes!AB$16))/'Charges variables (avancé)'!$H110,0)*'Charges variables (avancé)'!$H110,0)</f>
        <v>0</v>
      </c>
      <c r="AB862" s="368">
        <f>IF((AB849-'Charges variables (avancé)'!$F110*Commandes!AC$16)&lt;'Charges variables (avancé)'!$G110,ROUNDUP(ABS('Charges variables (avancé)'!$G110-(AB849-'Charges variables (avancé)'!$F110*Commandes!AC$16))/'Charges variables (avancé)'!$H110,0)*'Charges variables (avancé)'!$H110,0)</f>
        <v>0</v>
      </c>
      <c r="AC862" s="368">
        <f>IF((AC849-'Charges variables (avancé)'!$F110*Commandes!AD$16)&lt;'Charges variables (avancé)'!$G110,ROUNDUP(ABS('Charges variables (avancé)'!$G110-(AC849-'Charges variables (avancé)'!$F110*Commandes!AD$16))/'Charges variables (avancé)'!$H110,0)*'Charges variables (avancé)'!$H110,0)</f>
        <v>0</v>
      </c>
      <c r="AD862" s="368">
        <f>IF((AD849-'Charges variables (avancé)'!$F110*Commandes!AE$16)&lt;'Charges variables (avancé)'!$G110,ROUNDUP(ABS('Charges variables (avancé)'!$G110-(AD849-'Charges variables (avancé)'!$F110*Commandes!AE$16))/'Charges variables (avancé)'!$H110,0)*'Charges variables (avancé)'!$H110,0)</f>
        <v>0</v>
      </c>
      <c r="AE862" s="368">
        <f>IF((AE849-'Charges variables (avancé)'!$F110*Commandes!AF$16)&lt;'Charges variables (avancé)'!$G110,ROUNDUP(ABS('Charges variables (avancé)'!$G110-(AE849-'Charges variables (avancé)'!$F110*Commandes!AF$16))/'Charges variables (avancé)'!$H110,0)*'Charges variables (avancé)'!$H110,0)</f>
        <v>0</v>
      </c>
      <c r="AF862" s="368">
        <f>IF((AF849-'Charges variables (avancé)'!$F110*Commandes!AG$16)&lt;'Charges variables (avancé)'!$G110,ROUNDUP(ABS('Charges variables (avancé)'!$G110-(AF849-'Charges variables (avancé)'!$F110*Commandes!AG$16))/'Charges variables (avancé)'!$H110,0)*'Charges variables (avancé)'!$H110,0)</f>
        <v>0</v>
      </c>
      <c r="AG862" s="368">
        <f>IF((AG849-'Charges variables (avancé)'!$F110*Commandes!AH$16)&lt;'Charges variables (avancé)'!$G110,ROUNDUP(ABS('Charges variables (avancé)'!$G110-(AG849-'Charges variables (avancé)'!$F110*Commandes!AH$16))/'Charges variables (avancé)'!$H110,0)*'Charges variables (avancé)'!$H110,0)</f>
        <v>0</v>
      </c>
      <c r="AH862" s="368">
        <f>IF((AH849-'Charges variables (avancé)'!$F110*Commandes!AI$16)&lt;'Charges variables (avancé)'!$G110,ROUNDUP(ABS('Charges variables (avancé)'!$G110-(AH849-'Charges variables (avancé)'!$F110*Commandes!AI$16))/'Charges variables (avancé)'!$H110,0)*'Charges variables (avancé)'!$H110,0)</f>
        <v>0</v>
      </c>
      <c r="AI862" s="368">
        <f>IF((AI849-'Charges variables (avancé)'!$F110*Commandes!AJ$16)&lt;'Charges variables (avancé)'!$G110,ROUNDUP(ABS('Charges variables (avancé)'!$G110-(AI849-'Charges variables (avancé)'!$F110*Commandes!AJ$16))/'Charges variables (avancé)'!$H110,0)*'Charges variables (avancé)'!$H110,0)</f>
        <v>0</v>
      </c>
      <c r="AJ862" s="368">
        <f>IF((AJ849-'Charges variables (avancé)'!$F110*Commandes!AK$16)&lt;'Charges variables (avancé)'!$G110,ROUNDUP(ABS('Charges variables (avancé)'!$G110-(AJ849-'Charges variables (avancé)'!$F110*Commandes!AK$16))/'Charges variables (avancé)'!$H110,0)*'Charges variables (avancé)'!$H110,0)</f>
        <v>0</v>
      </c>
      <c r="AK862" s="368">
        <f>IF((AK849-'Charges variables (avancé)'!$F110*Commandes!AL$16)&lt;'Charges variables (avancé)'!$G110,ROUNDUP(ABS('Charges variables (avancé)'!$G110-(AK849-'Charges variables (avancé)'!$F110*Commandes!AL$16))/'Charges variables (avancé)'!$H110,0)*'Charges variables (avancé)'!$H110,0)</f>
        <v>0</v>
      </c>
      <c r="AL862" s="368">
        <f>IF((AL849-'Charges variables (avancé)'!$F110*Commandes!AM$16)&lt;'Charges variables (avancé)'!$G110,ROUNDUP(ABS('Charges variables (avancé)'!$G110-(AL849-'Charges variables (avancé)'!$F110*Commandes!AM$16))/'Charges variables (avancé)'!$H110,0)*'Charges variables (avancé)'!$H110,0)</f>
        <v>0</v>
      </c>
      <c r="AM862" s="368">
        <f>IF((AM849-'Charges variables (avancé)'!$F110*Commandes!AN$16)&lt;'Charges variables (avancé)'!$G110,ROUNDUP(ABS('Charges variables (avancé)'!$G110-(AM849-'Charges variables (avancé)'!$F110*Commandes!AN$16))/'Charges variables (avancé)'!$H110,0)*'Charges variables (avancé)'!$H110,0)</f>
        <v>0</v>
      </c>
      <c r="AN862" s="368">
        <f>IF((AN849-'Charges variables (avancé)'!$F110*Commandes!AO$16)&lt;'Charges variables (avancé)'!$G110,ROUNDUP(ABS('Charges variables (avancé)'!$G110-(AN849-'Charges variables (avancé)'!$F110*Commandes!AO$16))/'Charges variables (avancé)'!$H110,0)*'Charges variables (avancé)'!$H110,0)</f>
        <v>0</v>
      </c>
      <c r="AO862" s="368">
        <f>IF((AO849-'Charges variables (avancé)'!$F110*Commandes!AP$16)&lt;'Charges variables (avancé)'!$G110,ROUNDUP(ABS('Charges variables (avancé)'!$G110-(AO849-'Charges variables (avancé)'!$F110*Commandes!AP$16))/'Charges variables (avancé)'!$H110,0)*'Charges variables (avancé)'!$H110,0)</f>
        <v>0</v>
      </c>
      <c r="AP862" s="368">
        <f>IF((AP849-'Charges variables (avancé)'!$F110*Commandes!AQ$16)&lt;'Charges variables (avancé)'!$G110,ROUNDUP(ABS('Charges variables (avancé)'!$G110-(AP849-'Charges variables (avancé)'!$F110*Commandes!AQ$16))/'Charges variables (avancé)'!$H110,0)*'Charges variables (avancé)'!$H110,0)</f>
        <v>0</v>
      </c>
      <c r="AQ862" s="368">
        <f>IF((AQ849-'Charges variables (avancé)'!$F110*Commandes!AR$16)&lt;'Charges variables (avancé)'!$G110,ROUNDUP(ABS('Charges variables (avancé)'!$G110-(AQ849-'Charges variables (avancé)'!$F110*Commandes!AR$16))/'Charges variables (avancé)'!$H110,0)*'Charges variables (avancé)'!$H110,0)</f>
        <v>0</v>
      </c>
      <c r="AR862" s="368">
        <f>IF((AR849-'Charges variables (avancé)'!$F110*Commandes!AS$16)&lt;'Charges variables (avancé)'!$G110,ROUNDUP(ABS('Charges variables (avancé)'!$G110-(AR849-'Charges variables (avancé)'!$F110*Commandes!AS$16))/'Charges variables (avancé)'!$H110,0)*'Charges variables (avancé)'!$H110,0)</f>
        <v>0</v>
      </c>
      <c r="AS862" s="368">
        <f>IF((AS849-'Charges variables (avancé)'!$F110*Commandes!AT$16)&lt;'Charges variables (avancé)'!$G110,ROUNDUP(ABS('Charges variables (avancé)'!$G110-(AS849-'Charges variables (avancé)'!$F110*Commandes!AT$16))/'Charges variables (avancé)'!$H110,0)*'Charges variables (avancé)'!$H110,0)</f>
        <v>0</v>
      </c>
      <c r="AT862" s="368">
        <f>IF((AT849-'Charges variables (avancé)'!$F110*Commandes!AU$16)&lt;'Charges variables (avancé)'!$G110,ROUNDUP(ABS('Charges variables (avancé)'!$G110-(AT849-'Charges variables (avancé)'!$F110*Commandes!AU$16))/'Charges variables (avancé)'!$H110,0)*'Charges variables (avancé)'!$H110,0)</f>
        <v>0</v>
      </c>
      <c r="AU862" s="368">
        <f>IF((AU849-'Charges variables (avancé)'!$F110*Commandes!AV$16)&lt;'Charges variables (avancé)'!$G110,ROUNDUP(ABS('Charges variables (avancé)'!$G110-(AU849-'Charges variables (avancé)'!$F110*Commandes!AV$16))/'Charges variables (avancé)'!$H110,0)*'Charges variables (avancé)'!$H110,0)</f>
        <v>0</v>
      </c>
      <c r="AV862" s="368">
        <f>IF((AV849-'Charges variables (avancé)'!$F110*Commandes!AW$16)&lt;'Charges variables (avancé)'!$G110,ROUNDUP(ABS('Charges variables (avancé)'!$G110-(AV849-'Charges variables (avancé)'!$F110*Commandes!AW$16))/'Charges variables (avancé)'!$H110,0)*'Charges variables (avancé)'!$H110,0)</f>
        <v>0</v>
      </c>
      <c r="AW862" s="368">
        <f>IF((AW849-'Charges variables (avancé)'!$F110*Commandes!AX$16)&lt;'Charges variables (avancé)'!$G110,ROUNDUP(ABS('Charges variables (avancé)'!$G110-(AW849-'Charges variables (avancé)'!$F110*Commandes!AX$16))/'Charges variables (avancé)'!$H110,0)*'Charges variables (avancé)'!$H110,0)</f>
        <v>0</v>
      </c>
      <c r="AX862" s="368">
        <f>IF((AX849-'Charges variables (avancé)'!$F110*Commandes!AY$16)&lt;'Charges variables (avancé)'!$G110,ROUNDUP(ABS('Charges variables (avancé)'!$G110-(AX849-'Charges variables (avancé)'!$F110*Commandes!AY$16))/'Charges variables (avancé)'!$H110,0)*'Charges variables (avancé)'!$H110,0)</f>
        <v>0</v>
      </c>
      <c r="AY862" s="368">
        <f>IF((AY849-'Charges variables (avancé)'!$F110*Commandes!AZ$16)&lt;'Charges variables (avancé)'!$G110,ROUNDUP(ABS('Charges variables (avancé)'!$G110-(AY849-'Charges variables (avancé)'!$F110*Commandes!AZ$16))/'Charges variables (avancé)'!$H110,0)*'Charges variables (avancé)'!$H110,0)</f>
        <v>0</v>
      </c>
      <c r="AZ862" s="368">
        <f>IF((AZ849-'Charges variables (avancé)'!$F110*Commandes!BA$16)&lt;'Charges variables (avancé)'!$G110,ROUNDUP(ABS('Charges variables (avancé)'!$G110-(AZ849-'Charges variables (avancé)'!$F110*Commandes!BA$16))/'Charges variables (avancé)'!$H110,0)*'Charges variables (avancé)'!$H110,0)</f>
        <v>0</v>
      </c>
      <c r="BA862" s="368">
        <f>IF((BA849-'Charges variables (avancé)'!$F110*Commandes!BB$16)&lt;'Charges variables (avancé)'!$G110,ROUNDUP(ABS('Charges variables (avancé)'!$G110-(BA849-'Charges variables (avancé)'!$F110*Commandes!BB$16))/'Charges variables (avancé)'!$H110,0)*'Charges variables (avancé)'!$H110,0)</f>
        <v>0</v>
      </c>
      <c r="BB862" s="368">
        <f>IF((BB849-'Charges variables (avancé)'!$F110*Commandes!BC$16)&lt;'Charges variables (avancé)'!$G110,ROUNDUP(ABS('Charges variables (avancé)'!$G110-(BB849-'Charges variables (avancé)'!$F110*Commandes!BC$16))/'Charges variables (avancé)'!$H110,0)*'Charges variables (avancé)'!$H110,0)</f>
        <v>0</v>
      </c>
      <c r="BC862" s="368">
        <f>IF((BC849-'Charges variables (avancé)'!$F110*Commandes!BD$16)&lt;'Charges variables (avancé)'!$G110,ROUNDUP(ABS('Charges variables (avancé)'!$G110-(BC849-'Charges variables (avancé)'!$F110*Commandes!BD$16))/'Charges variables (avancé)'!$H110,0)*'Charges variables (avancé)'!$H110,0)</f>
        <v>0</v>
      </c>
      <c r="BD862" s="368">
        <f>IF((BD849-'Charges variables (avancé)'!$F110*Commandes!BE$16)&lt;'Charges variables (avancé)'!$G110,ROUNDUP(ABS('Charges variables (avancé)'!$G110-(BD849-'Charges variables (avancé)'!$F110*Commandes!BE$16))/'Charges variables (avancé)'!$H110,0)*'Charges variables (avancé)'!$H110,0)</f>
        <v>0</v>
      </c>
      <c r="BE862" s="368">
        <f>IF((BE849-'Charges variables (avancé)'!$F110*Commandes!BF$16)&lt;'Charges variables (avancé)'!$G110,ROUNDUP(ABS('Charges variables (avancé)'!$G110-(BE849-'Charges variables (avancé)'!$F110*Commandes!BF$16))/'Charges variables (avancé)'!$H110,0)*'Charges variables (avancé)'!$H110,0)</f>
        <v>0</v>
      </c>
      <c r="BF862" s="368">
        <f>IF((BF849-'Charges variables (avancé)'!$F110*Commandes!BG$16)&lt;'Charges variables (avancé)'!$G110,ROUNDUP(ABS('Charges variables (avancé)'!$G110-(BF849-'Charges variables (avancé)'!$F110*Commandes!BG$16))/'Charges variables (avancé)'!$H110,0)*'Charges variables (avancé)'!$H110,0)</f>
        <v>0</v>
      </c>
      <c r="BG862" s="368">
        <f>IF((BG849-'Charges variables (avancé)'!$F110*Commandes!BH$16)&lt;'Charges variables (avancé)'!$G110,ROUNDUP(ABS('Charges variables (avancé)'!$G110-(BG849-'Charges variables (avancé)'!$F110*Commandes!BH$16))/'Charges variables (avancé)'!$H110,0)*'Charges variables (avancé)'!$H110,0)</f>
        <v>0</v>
      </c>
      <c r="BH862" s="368">
        <f>IF((BH849-'Charges variables (avancé)'!$F110*Commandes!BI$16)&lt;'Charges variables (avancé)'!$G110,ROUNDUP(ABS('Charges variables (avancé)'!$G110-(BH849-'Charges variables (avancé)'!$F110*Commandes!BI$16))/'Charges variables (avancé)'!$H110,0)*'Charges variables (avancé)'!$H110,0)</f>
        <v>0</v>
      </c>
      <c r="BI862" s="368">
        <f>IF((BI849-'Charges variables (avancé)'!$F110*Commandes!BJ$16)&lt;'Charges variables (avancé)'!$G110,ROUNDUP(ABS('Charges variables (avancé)'!$G110-(BI849-'Charges variables (avancé)'!$F110*Commandes!BJ$16))/'Charges variables (avancé)'!$H110,0)*'Charges variables (avancé)'!$H110,0)</f>
        <v>0</v>
      </c>
      <c r="BJ862" s="368">
        <f>IF((BJ849-'Charges variables (avancé)'!$F110*Commandes!BK$16)&lt;'Charges variables (avancé)'!$G110,ROUNDUP(ABS('Charges variables (avancé)'!$G110-(BJ849-'Charges variables (avancé)'!$F110*Commandes!BK$16))/'Charges variables (avancé)'!$H110,0)*'Charges variables (avancé)'!$H110,0)</f>
        <v>0</v>
      </c>
    </row>
    <row r="863" spans="2:62">
      <c r="B863" s="366">
        <f>'Charges variables (avancé)'!$C$111</f>
        <v>0</v>
      </c>
      <c r="C863" s="368">
        <f>IF((C850-'Charges variables (avancé)'!$F111*Commandes!D$16)&lt;'Charges variables (avancé)'!$G111,ROUNDUP(ABS('Charges variables (avancé)'!$G111-(C850-'Charges variables (avancé)'!$F111*Commandes!D$16))/'Charges variables (avancé)'!$H111,0)*'Charges variables (avancé)'!$H111,0)</f>
        <v>0</v>
      </c>
      <c r="D863" s="368">
        <f>IF((D850-'Charges variables (avancé)'!$F111*Commandes!E$16)&lt;'Charges variables (avancé)'!$G111,ROUNDUP(ABS('Charges variables (avancé)'!$G111-(D850-'Charges variables (avancé)'!$F111*Commandes!E$16))/'Charges variables (avancé)'!$H111,0)*'Charges variables (avancé)'!$H111,0)</f>
        <v>0</v>
      </c>
      <c r="E863" s="368">
        <f>IF((E850-'Charges variables (avancé)'!$F111*Commandes!F$16)&lt;'Charges variables (avancé)'!$G111,ROUNDUP(ABS('Charges variables (avancé)'!$G111-(E850-'Charges variables (avancé)'!$F111*Commandes!F$16))/'Charges variables (avancé)'!$H111,0)*'Charges variables (avancé)'!$H111,0)</f>
        <v>0</v>
      </c>
      <c r="F863" s="368">
        <f>IF((F850-'Charges variables (avancé)'!$F111*Commandes!G$16)&lt;'Charges variables (avancé)'!$G111,ROUNDUP(ABS('Charges variables (avancé)'!$G111-(F850-'Charges variables (avancé)'!$F111*Commandes!G$16))/'Charges variables (avancé)'!$H111,0)*'Charges variables (avancé)'!$H111,0)</f>
        <v>0</v>
      </c>
      <c r="G863" s="368">
        <f>IF((G850-'Charges variables (avancé)'!$F111*Commandes!H$16)&lt;'Charges variables (avancé)'!$G111,ROUNDUP(ABS('Charges variables (avancé)'!$G111-(G850-'Charges variables (avancé)'!$F111*Commandes!H$16))/'Charges variables (avancé)'!$H111,0)*'Charges variables (avancé)'!$H111,0)</f>
        <v>0</v>
      </c>
      <c r="H863" s="368">
        <f>IF((H850-'Charges variables (avancé)'!$F111*Commandes!I$16)&lt;'Charges variables (avancé)'!$G111,ROUNDUP(ABS('Charges variables (avancé)'!$G111-(H850-'Charges variables (avancé)'!$F111*Commandes!I$16))/'Charges variables (avancé)'!$H111,0)*'Charges variables (avancé)'!$H111,0)</f>
        <v>0</v>
      </c>
      <c r="I863" s="368">
        <f>IF((I850-'Charges variables (avancé)'!$F111*Commandes!J$16)&lt;'Charges variables (avancé)'!$G111,ROUNDUP(ABS('Charges variables (avancé)'!$G111-(I850-'Charges variables (avancé)'!$F111*Commandes!J$16))/'Charges variables (avancé)'!$H111,0)*'Charges variables (avancé)'!$H111,0)</f>
        <v>0</v>
      </c>
      <c r="J863" s="368">
        <f>IF((J850-'Charges variables (avancé)'!$F111*Commandes!K$16)&lt;'Charges variables (avancé)'!$G111,ROUNDUP(ABS('Charges variables (avancé)'!$G111-(J850-'Charges variables (avancé)'!$F111*Commandes!K$16))/'Charges variables (avancé)'!$H111,0)*'Charges variables (avancé)'!$H111,0)</f>
        <v>0</v>
      </c>
      <c r="K863" s="368">
        <f>IF((K850-'Charges variables (avancé)'!$F111*Commandes!L$16)&lt;'Charges variables (avancé)'!$G111,ROUNDUP(ABS('Charges variables (avancé)'!$G111-(K850-'Charges variables (avancé)'!$F111*Commandes!L$16))/'Charges variables (avancé)'!$H111,0)*'Charges variables (avancé)'!$H111,0)</f>
        <v>0</v>
      </c>
      <c r="L863" s="368">
        <f>IF((L850-'Charges variables (avancé)'!$F111*Commandes!M$16)&lt;'Charges variables (avancé)'!$G111,ROUNDUP(ABS('Charges variables (avancé)'!$G111-(L850-'Charges variables (avancé)'!$F111*Commandes!M$16))/'Charges variables (avancé)'!$H111,0)*'Charges variables (avancé)'!$H111,0)</f>
        <v>0</v>
      </c>
      <c r="M863" s="368">
        <f>IF((M850-'Charges variables (avancé)'!$F111*Commandes!N$16)&lt;'Charges variables (avancé)'!$G111,ROUNDUP(ABS('Charges variables (avancé)'!$G111-(M850-'Charges variables (avancé)'!$F111*Commandes!N$16))/'Charges variables (avancé)'!$H111,0)*'Charges variables (avancé)'!$H111,0)</f>
        <v>0</v>
      </c>
      <c r="N863" s="368">
        <f>IF((N850-'Charges variables (avancé)'!$F111*Commandes!O$16)&lt;'Charges variables (avancé)'!$G111,ROUNDUP(ABS('Charges variables (avancé)'!$G111-(N850-'Charges variables (avancé)'!$F111*Commandes!O$16))/'Charges variables (avancé)'!$H111,0)*'Charges variables (avancé)'!$H111,0)</f>
        <v>0</v>
      </c>
      <c r="O863" s="368">
        <f>IF((O850-'Charges variables (avancé)'!$F111*Commandes!P$16)&lt;'Charges variables (avancé)'!$G111,ROUNDUP(ABS('Charges variables (avancé)'!$G111-(O850-'Charges variables (avancé)'!$F111*Commandes!P$16))/'Charges variables (avancé)'!$H111,0)*'Charges variables (avancé)'!$H111,0)</f>
        <v>0</v>
      </c>
      <c r="P863" s="368">
        <f>IF((P850-'Charges variables (avancé)'!$F111*Commandes!Q$16)&lt;'Charges variables (avancé)'!$G111,ROUNDUP(ABS('Charges variables (avancé)'!$G111-(P850-'Charges variables (avancé)'!$F111*Commandes!Q$16))/'Charges variables (avancé)'!$H111,0)*'Charges variables (avancé)'!$H111,0)</f>
        <v>0</v>
      </c>
      <c r="Q863" s="368">
        <f>IF((Q850-'Charges variables (avancé)'!$F111*Commandes!R$16)&lt;'Charges variables (avancé)'!$G111,ROUNDUP(ABS('Charges variables (avancé)'!$G111-(Q850-'Charges variables (avancé)'!$F111*Commandes!R$16))/'Charges variables (avancé)'!$H111,0)*'Charges variables (avancé)'!$H111,0)</f>
        <v>0</v>
      </c>
      <c r="R863" s="368">
        <f>IF((R850-'Charges variables (avancé)'!$F111*Commandes!S$16)&lt;'Charges variables (avancé)'!$G111,ROUNDUP(ABS('Charges variables (avancé)'!$G111-(R850-'Charges variables (avancé)'!$F111*Commandes!S$16))/'Charges variables (avancé)'!$H111,0)*'Charges variables (avancé)'!$H111,0)</f>
        <v>0</v>
      </c>
      <c r="S863" s="368">
        <f>IF((S850-'Charges variables (avancé)'!$F111*Commandes!T$16)&lt;'Charges variables (avancé)'!$G111,ROUNDUP(ABS('Charges variables (avancé)'!$G111-(S850-'Charges variables (avancé)'!$F111*Commandes!T$16))/'Charges variables (avancé)'!$H111,0)*'Charges variables (avancé)'!$H111,0)</f>
        <v>0</v>
      </c>
      <c r="T863" s="368">
        <f>IF((T850-'Charges variables (avancé)'!$F111*Commandes!U$16)&lt;'Charges variables (avancé)'!$G111,ROUNDUP(ABS('Charges variables (avancé)'!$G111-(T850-'Charges variables (avancé)'!$F111*Commandes!U$16))/'Charges variables (avancé)'!$H111,0)*'Charges variables (avancé)'!$H111,0)</f>
        <v>0</v>
      </c>
      <c r="U863" s="368">
        <f>IF((U850-'Charges variables (avancé)'!$F111*Commandes!V$16)&lt;'Charges variables (avancé)'!$G111,ROUNDUP(ABS('Charges variables (avancé)'!$G111-(U850-'Charges variables (avancé)'!$F111*Commandes!V$16))/'Charges variables (avancé)'!$H111,0)*'Charges variables (avancé)'!$H111,0)</f>
        <v>0</v>
      </c>
      <c r="V863" s="368">
        <f>IF((V850-'Charges variables (avancé)'!$F111*Commandes!W$16)&lt;'Charges variables (avancé)'!$G111,ROUNDUP(ABS('Charges variables (avancé)'!$G111-(V850-'Charges variables (avancé)'!$F111*Commandes!W$16))/'Charges variables (avancé)'!$H111,0)*'Charges variables (avancé)'!$H111,0)</f>
        <v>0</v>
      </c>
      <c r="W863" s="368">
        <f>IF((W850-'Charges variables (avancé)'!$F111*Commandes!X$16)&lt;'Charges variables (avancé)'!$G111,ROUNDUP(ABS('Charges variables (avancé)'!$G111-(W850-'Charges variables (avancé)'!$F111*Commandes!X$16))/'Charges variables (avancé)'!$H111,0)*'Charges variables (avancé)'!$H111,0)</f>
        <v>0</v>
      </c>
      <c r="X863" s="368">
        <f>IF((X850-'Charges variables (avancé)'!$F111*Commandes!Y$16)&lt;'Charges variables (avancé)'!$G111,ROUNDUP(ABS('Charges variables (avancé)'!$G111-(X850-'Charges variables (avancé)'!$F111*Commandes!Y$16))/'Charges variables (avancé)'!$H111,0)*'Charges variables (avancé)'!$H111,0)</f>
        <v>0</v>
      </c>
      <c r="Y863" s="368">
        <f>IF((Y850-'Charges variables (avancé)'!$F111*Commandes!Z$16)&lt;'Charges variables (avancé)'!$G111,ROUNDUP(ABS('Charges variables (avancé)'!$G111-(Y850-'Charges variables (avancé)'!$F111*Commandes!Z$16))/'Charges variables (avancé)'!$H111,0)*'Charges variables (avancé)'!$H111,0)</f>
        <v>0</v>
      </c>
      <c r="Z863" s="368">
        <f>IF((Z850-'Charges variables (avancé)'!$F111*Commandes!AA$16)&lt;'Charges variables (avancé)'!$G111,ROUNDUP(ABS('Charges variables (avancé)'!$G111-(Z850-'Charges variables (avancé)'!$F111*Commandes!AA$16))/'Charges variables (avancé)'!$H111,0)*'Charges variables (avancé)'!$H111,0)</f>
        <v>0</v>
      </c>
      <c r="AA863" s="368">
        <f>IF((AA850-'Charges variables (avancé)'!$F111*Commandes!AB$16)&lt;'Charges variables (avancé)'!$G111,ROUNDUP(ABS('Charges variables (avancé)'!$G111-(AA850-'Charges variables (avancé)'!$F111*Commandes!AB$16))/'Charges variables (avancé)'!$H111,0)*'Charges variables (avancé)'!$H111,0)</f>
        <v>0</v>
      </c>
      <c r="AB863" s="368">
        <f>IF((AB850-'Charges variables (avancé)'!$F111*Commandes!AC$16)&lt;'Charges variables (avancé)'!$G111,ROUNDUP(ABS('Charges variables (avancé)'!$G111-(AB850-'Charges variables (avancé)'!$F111*Commandes!AC$16))/'Charges variables (avancé)'!$H111,0)*'Charges variables (avancé)'!$H111,0)</f>
        <v>0</v>
      </c>
      <c r="AC863" s="368">
        <f>IF((AC850-'Charges variables (avancé)'!$F111*Commandes!AD$16)&lt;'Charges variables (avancé)'!$G111,ROUNDUP(ABS('Charges variables (avancé)'!$G111-(AC850-'Charges variables (avancé)'!$F111*Commandes!AD$16))/'Charges variables (avancé)'!$H111,0)*'Charges variables (avancé)'!$H111,0)</f>
        <v>0</v>
      </c>
      <c r="AD863" s="368">
        <f>IF((AD850-'Charges variables (avancé)'!$F111*Commandes!AE$16)&lt;'Charges variables (avancé)'!$G111,ROUNDUP(ABS('Charges variables (avancé)'!$G111-(AD850-'Charges variables (avancé)'!$F111*Commandes!AE$16))/'Charges variables (avancé)'!$H111,0)*'Charges variables (avancé)'!$H111,0)</f>
        <v>0</v>
      </c>
      <c r="AE863" s="368">
        <f>IF((AE850-'Charges variables (avancé)'!$F111*Commandes!AF$16)&lt;'Charges variables (avancé)'!$G111,ROUNDUP(ABS('Charges variables (avancé)'!$G111-(AE850-'Charges variables (avancé)'!$F111*Commandes!AF$16))/'Charges variables (avancé)'!$H111,0)*'Charges variables (avancé)'!$H111,0)</f>
        <v>0</v>
      </c>
      <c r="AF863" s="368">
        <f>IF((AF850-'Charges variables (avancé)'!$F111*Commandes!AG$16)&lt;'Charges variables (avancé)'!$G111,ROUNDUP(ABS('Charges variables (avancé)'!$G111-(AF850-'Charges variables (avancé)'!$F111*Commandes!AG$16))/'Charges variables (avancé)'!$H111,0)*'Charges variables (avancé)'!$H111,0)</f>
        <v>0</v>
      </c>
      <c r="AG863" s="368">
        <f>IF((AG850-'Charges variables (avancé)'!$F111*Commandes!AH$16)&lt;'Charges variables (avancé)'!$G111,ROUNDUP(ABS('Charges variables (avancé)'!$G111-(AG850-'Charges variables (avancé)'!$F111*Commandes!AH$16))/'Charges variables (avancé)'!$H111,0)*'Charges variables (avancé)'!$H111,0)</f>
        <v>0</v>
      </c>
      <c r="AH863" s="368">
        <f>IF((AH850-'Charges variables (avancé)'!$F111*Commandes!AI$16)&lt;'Charges variables (avancé)'!$G111,ROUNDUP(ABS('Charges variables (avancé)'!$G111-(AH850-'Charges variables (avancé)'!$F111*Commandes!AI$16))/'Charges variables (avancé)'!$H111,0)*'Charges variables (avancé)'!$H111,0)</f>
        <v>0</v>
      </c>
      <c r="AI863" s="368">
        <f>IF((AI850-'Charges variables (avancé)'!$F111*Commandes!AJ$16)&lt;'Charges variables (avancé)'!$G111,ROUNDUP(ABS('Charges variables (avancé)'!$G111-(AI850-'Charges variables (avancé)'!$F111*Commandes!AJ$16))/'Charges variables (avancé)'!$H111,0)*'Charges variables (avancé)'!$H111,0)</f>
        <v>0</v>
      </c>
      <c r="AJ863" s="368">
        <f>IF((AJ850-'Charges variables (avancé)'!$F111*Commandes!AK$16)&lt;'Charges variables (avancé)'!$G111,ROUNDUP(ABS('Charges variables (avancé)'!$G111-(AJ850-'Charges variables (avancé)'!$F111*Commandes!AK$16))/'Charges variables (avancé)'!$H111,0)*'Charges variables (avancé)'!$H111,0)</f>
        <v>0</v>
      </c>
      <c r="AK863" s="368">
        <f>IF((AK850-'Charges variables (avancé)'!$F111*Commandes!AL$16)&lt;'Charges variables (avancé)'!$G111,ROUNDUP(ABS('Charges variables (avancé)'!$G111-(AK850-'Charges variables (avancé)'!$F111*Commandes!AL$16))/'Charges variables (avancé)'!$H111,0)*'Charges variables (avancé)'!$H111,0)</f>
        <v>0</v>
      </c>
      <c r="AL863" s="368">
        <f>IF((AL850-'Charges variables (avancé)'!$F111*Commandes!AM$16)&lt;'Charges variables (avancé)'!$G111,ROUNDUP(ABS('Charges variables (avancé)'!$G111-(AL850-'Charges variables (avancé)'!$F111*Commandes!AM$16))/'Charges variables (avancé)'!$H111,0)*'Charges variables (avancé)'!$H111,0)</f>
        <v>0</v>
      </c>
      <c r="AM863" s="368">
        <f>IF((AM850-'Charges variables (avancé)'!$F111*Commandes!AN$16)&lt;'Charges variables (avancé)'!$G111,ROUNDUP(ABS('Charges variables (avancé)'!$G111-(AM850-'Charges variables (avancé)'!$F111*Commandes!AN$16))/'Charges variables (avancé)'!$H111,0)*'Charges variables (avancé)'!$H111,0)</f>
        <v>0</v>
      </c>
      <c r="AN863" s="368">
        <f>IF((AN850-'Charges variables (avancé)'!$F111*Commandes!AO$16)&lt;'Charges variables (avancé)'!$G111,ROUNDUP(ABS('Charges variables (avancé)'!$G111-(AN850-'Charges variables (avancé)'!$F111*Commandes!AO$16))/'Charges variables (avancé)'!$H111,0)*'Charges variables (avancé)'!$H111,0)</f>
        <v>0</v>
      </c>
      <c r="AO863" s="368">
        <f>IF((AO850-'Charges variables (avancé)'!$F111*Commandes!AP$16)&lt;'Charges variables (avancé)'!$G111,ROUNDUP(ABS('Charges variables (avancé)'!$G111-(AO850-'Charges variables (avancé)'!$F111*Commandes!AP$16))/'Charges variables (avancé)'!$H111,0)*'Charges variables (avancé)'!$H111,0)</f>
        <v>0</v>
      </c>
      <c r="AP863" s="368">
        <f>IF((AP850-'Charges variables (avancé)'!$F111*Commandes!AQ$16)&lt;'Charges variables (avancé)'!$G111,ROUNDUP(ABS('Charges variables (avancé)'!$G111-(AP850-'Charges variables (avancé)'!$F111*Commandes!AQ$16))/'Charges variables (avancé)'!$H111,0)*'Charges variables (avancé)'!$H111,0)</f>
        <v>0</v>
      </c>
      <c r="AQ863" s="368">
        <f>IF((AQ850-'Charges variables (avancé)'!$F111*Commandes!AR$16)&lt;'Charges variables (avancé)'!$G111,ROUNDUP(ABS('Charges variables (avancé)'!$G111-(AQ850-'Charges variables (avancé)'!$F111*Commandes!AR$16))/'Charges variables (avancé)'!$H111,0)*'Charges variables (avancé)'!$H111,0)</f>
        <v>0</v>
      </c>
      <c r="AR863" s="368">
        <f>IF((AR850-'Charges variables (avancé)'!$F111*Commandes!AS$16)&lt;'Charges variables (avancé)'!$G111,ROUNDUP(ABS('Charges variables (avancé)'!$G111-(AR850-'Charges variables (avancé)'!$F111*Commandes!AS$16))/'Charges variables (avancé)'!$H111,0)*'Charges variables (avancé)'!$H111,0)</f>
        <v>0</v>
      </c>
      <c r="AS863" s="368">
        <f>IF((AS850-'Charges variables (avancé)'!$F111*Commandes!AT$16)&lt;'Charges variables (avancé)'!$G111,ROUNDUP(ABS('Charges variables (avancé)'!$G111-(AS850-'Charges variables (avancé)'!$F111*Commandes!AT$16))/'Charges variables (avancé)'!$H111,0)*'Charges variables (avancé)'!$H111,0)</f>
        <v>0</v>
      </c>
      <c r="AT863" s="368">
        <f>IF((AT850-'Charges variables (avancé)'!$F111*Commandes!AU$16)&lt;'Charges variables (avancé)'!$G111,ROUNDUP(ABS('Charges variables (avancé)'!$G111-(AT850-'Charges variables (avancé)'!$F111*Commandes!AU$16))/'Charges variables (avancé)'!$H111,0)*'Charges variables (avancé)'!$H111,0)</f>
        <v>0</v>
      </c>
      <c r="AU863" s="368">
        <f>IF((AU850-'Charges variables (avancé)'!$F111*Commandes!AV$16)&lt;'Charges variables (avancé)'!$G111,ROUNDUP(ABS('Charges variables (avancé)'!$G111-(AU850-'Charges variables (avancé)'!$F111*Commandes!AV$16))/'Charges variables (avancé)'!$H111,0)*'Charges variables (avancé)'!$H111,0)</f>
        <v>0</v>
      </c>
      <c r="AV863" s="368">
        <f>IF((AV850-'Charges variables (avancé)'!$F111*Commandes!AW$16)&lt;'Charges variables (avancé)'!$G111,ROUNDUP(ABS('Charges variables (avancé)'!$G111-(AV850-'Charges variables (avancé)'!$F111*Commandes!AW$16))/'Charges variables (avancé)'!$H111,0)*'Charges variables (avancé)'!$H111,0)</f>
        <v>0</v>
      </c>
      <c r="AW863" s="368">
        <f>IF((AW850-'Charges variables (avancé)'!$F111*Commandes!AX$16)&lt;'Charges variables (avancé)'!$G111,ROUNDUP(ABS('Charges variables (avancé)'!$G111-(AW850-'Charges variables (avancé)'!$F111*Commandes!AX$16))/'Charges variables (avancé)'!$H111,0)*'Charges variables (avancé)'!$H111,0)</f>
        <v>0</v>
      </c>
      <c r="AX863" s="368">
        <f>IF((AX850-'Charges variables (avancé)'!$F111*Commandes!AY$16)&lt;'Charges variables (avancé)'!$G111,ROUNDUP(ABS('Charges variables (avancé)'!$G111-(AX850-'Charges variables (avancé)'!$F111*Commandes!AY$16))/'Charges variables (avancé)'!$H111,0)*'Charges variables (avancé)'!$H111,0)</f>
        <v>0</v>
      </c>
      <c r="AY863" s="368">
        <f>IF((AY850-'Charges variables (avancé)'!$F111*Commandes!AZ$16)&lt;'Charges variables (avancé)'!$G111,ROUNDUP(ABS('Charges variables (avancé)'!$G111-(AY850-'Charges variables (avancé)'!$F111*Commandes!AZ$16))/'Charges variables (avancé)'!$H111,0)*'Charges variables (avancé)'!$H111,0)</f>
        <v>0</v>
      </c>
      <c r="AZ863" s="368">
        <f>IF((AZ850-'Charges variables (avancé)'!$F111*Commandes!BA$16)&lt;'Charges variables (avancé)'!$G111,ROUNDUP(ABS('Charges variables (avancé)'!$G111-(AZ850-'Charges variables (avancé)'!$F111*Commandes!BA$16))/'Charges variables (avancé)'!$H111,0)*'Charges variables (avancé)'!$H111,0)</f>
        <v>0</v>
      </c>
      <c r="BA863" s="368">
        <f>IF((BA850-'Charges variables (avancé)'!$F111*Commandes!BB$16)&lt;'Charges variables (avancé)'!$G111,ROUNDUP(ABS('Charges variables (avancé)'!$G111-(BA850-'Charges variables (avancé)'!$F111*Commandes!BB$16))/'Charges variables (avancé)'!$H111,0)*'Charges variables (avancé)'!$H111,0)</f>
        <v>0</v>
      </c>
      <c r="BB863" s="368">
        <f>IF((BB850-'Charges variables (avancé)'!$F111*Commandes!BC$16)&lt;'Charges variables (avancé)'!$G111,ROUNDUP(ABS('Charges variables (avancé)'!$G111-(BB850-'Charges variables (avancé)'!$F111*Commandes!BC$16))/'Charges variables (avancé)'!$H111,0)*'Charges variables (avancé)'!$H111,0)</f>
        <v>0</v>
      </c>
      <c r="BC863" s="368">
        <f>IF((BC850-'Charges variables (avancé)'!$F111*Commandes!BD$16)&lt;'Charges variables (avancé)'!$G111,ROUNDUP(ABS('Charges variables (avancé)'!$G111-(BC850-'Charges variables (avancé)'!$F111*Commandes!BD$16))/'Charges variables (avancé)'!$H111,0)*'Charges variables (avancé)'!$H111,0)</f>
        <v>0</v>
      </c>
      <c r="BD863" s="368">
        <f>IF((BD850-'Charges variables (avancé)'!$F111*Commandes!BE$16)&lt;'Charges variables (avancé)'!$G111,ROUNDUP(ABS('Charges variables (avancé)'!$G111-(BD850-'Charges variables (avancé)'!$F111*Commandes!BE$16))/'Charges variables (avancé)'!$H111,0)*'Charges variables (avancé)'!$H111,0)</f>
        <v>0</v>
      </c>
      <c r="BE863" s="368">
        <f>IF((BE850-'Charges variables (avancé)'!$F111*Commandes!BF$16)&lt;'Charges variables (avancé)'!$G111,ROUNDUP(ABS('Charges variables (avancé)'!$G111-(BE850-'Charges variables (avancé)'!$F111*Commandes!BF$16))/'Charges variables (avancé)'!$H111,0)*'Charges variables (avancé)'!$H111,0)</f>
        <v>0</v>
      </c>
      <c r="BF863" s="368">
        <f>IF((BF850-'Charges variables (avancé)'!$F111*Commandes!BG$16)&lt;'Charges variables (avancé)'!$G111,ROUNDUP(ABS('Charges variables (avancé)'!$G111-(BF850-'Charges variables (avancé)'!$F111*Commandes!BG$16))/'Charges variables (avancé)'!$H111,0)*'Charges variables (avancé)'!$H111,0)</f>
        <v>0</v>
      </c>
      <c r="BG863" s="368">
        <f>IF((BG850-'Charges variables (avancé)'!$F111*Commandes!BH$16)&lt;'Charges variables (avancé)'!$G111,ROUNDUP(ABS('Charges variables (avancé)'!$G111-(BG850-'Charges variables (avancé)'!$F111*Commandes!BH$16))/'Charges variables (avancé)'!$H111,0)*'Charges variables (avancé)'!$H111,0)</f>
        <v>0</v>
      </c>
      <c r="BH863" s="368">
        <f>IF((BH850-'Charges variables (avancé)'!$F111*Commandes!BI$16)&lt;'Charges variables (avancé)'!$G111,ROUNDUP(ABS('Charges variables (avancé)'!$G111-(BH850-'Charges variables (avancé)'!$F111*Commandes!BI$16))/'Charges variables (avancé)'!$H111,0)*'Charges variables (avancé)'!$H111,0)</f>
        <v>0</v>
      </c>
      <c r="BI863" s="368">
        <f>IF((BI850-'Charges variables (avancé)'!$F111*Commandes!BJ$16)&lt;'Charges variables (avancé)'!$G111,ROUNDUP(ABS('Charges variables (avancé)'!$G111-(BI850-'Charges variables (avancé)'!$F111*Commandes!BJ$16))/'Charges variables (avancé)'!$H111,0)*'Charges variables (avancé)'!$H111,0)</f>
        <v>0</v>
      </c>
      <c r="BJ863" s="368">
        <f>IF((BJ850-'Charges variables (avancé)'!$F111*Commandes!BK$16)&lt;'Charges variables (avancé)'!$G111,ROUNDUP(ABS('Charges variables (avancé)'!$G111-(BJ850-'Charges variables (avancé)'!$F111*Commandes!BK$16))/'Charges variables (avancé)'!$H111,0)*'Charges variables (avancé)'!$H111,0)</f>
        <v>0</v>
      </c>
    </row>
    <row r="864" spans="2:62">
      <c r="B864" s="366">
        <f>'Charges variables (avancé)'!$C$112</f>
        <v>0</v>
      </c>
      <c r="C864" s="368">
        <f>IF((C851-'Charges variables (avancé)'!$F112*Commandes!D$16)&lt;'Charges variables (avancé)'!$G112,ROUNDUP(ABS('Charges variables (avancé)'!$G112-(C851-'Charges variables (avancé)'!$F112*Commandes!D$16))/'Charges variables (avancé)'!$H112,0)*'Charges variables (avancé)'!$H112,0)</f>
        <v>0</v>
      </c>
      <c r="D864" s="368">
        <f>IF((D851-'Charges variables (avancé)'!$F112*Commandes!E$16)&lt;'Charges variables (avancé)'!$G112,ROUNDUP(ABS('Charges variables (avancé)'!$G112-(D851-'Charges variables (avancé)'!$F112*Commandes!E$16))/'Charges variables (avancé)'!$H112,0)*'Charges variables (avancé)'!$H112,0)</f>
        <v>0</v>
      </c>
      <c r="E864" s="368">
        <f>IF((E851-'Charges variables (avancé)'!$F112*Commandes!F$16)&lt;'Charges variables (avancé)'!$G112,ROUNDUP(ABS('Charges variables (avancé)'!$G112-(E851-'Charges variables (avancé)'!$F112*Commandes!F$16))/'Charges variables (avancé)'!$H112,0)*'Charges variables (avancé)'!$H112,0)</f>
        <v>0</v>
      </c>
      <c r="F864" s="368">
        <f>IF((F851-'Charges variables (avancé)'!$F112*Commandes!G$16)&lt;'Charges variables (avancé)'!$G112,ROUNDUP(ABS('Charges variables (avancé)'!$G112-(F851-'Charges variables (avancé)'!$F112*Commandes!G$16))/'Charges variables (avancé)'!$H112,0)*'Charges variables (avancé)'!$H112,0)</f>
        <v>0</v>
      </c>
      <c r="G864" s="368">
        <f>IF((G851-'Charges variables (avancé)'!$F112*Commandes!H$16)&lt;'Charges variables (avancé)'!$G112,ROUNDUP(ABS('Charges variables (avancé)'!$G112-(G851-'Charges variables (avancé)'!$F112*Commandes!H$16))/'Charges variables (avancé)'!$H112,0)*'Charges variables (avancé)'!$H112,0)</f>
        <v>0</v>
      </c>
      <c r="H864" s="368">
        <f>IF((H851-'Charges variables (avancé)'!$F112*Commandes!I$16)&lt;'Charges variables (avancé)'!$G112,ROUNDUP(ABS('Charges variables (avancé)'!$G112-(H851-'Charges variables (avancé)'!$F112*Commandes!I$16))/'Charges variables (avancé)'!$H112,0)*'Charges variables (avancé)'!$H112,0)</f>
        <v>0</v>
      </c>
      <c r="I864" s="368">
        <f>IF((I851-'Charges variables (avancé)'!$F112*Commandes!J$16)&lt;'Charges variables (avancé)'!$G112,ROUNDUP(ABS('Charges variables (avancé)'!$G112-(I851-'Charges variables (avancé)'!$F112*Commandes!J$16))/'Charges variables (avancé)'!$H112,0)*'Charges variables (avancé)'!$H112,0)</f>
        <v>0</v>
      </c>
      <c r="J864" s="368">
        <f>IF((J851-'Charges variables (avancé)'!$F112*Commandes!K$16)&lt;'Charges variables (avancé)'!$G112,ROUNDUP(ABS('Charges variables (avancé)'!$G112-(J851-'Charges variables (avancé)'!$F112*Commandes!K$16))/'Charges variables (avancé)'!$H112,0)*'Charges variables (avancé)'!$H112,0)</f>
        <v>0</v>
      </c>
      <c r="K864" s="368">
        <f>IF((K851-'Charges variables (avancé)'!$F112*Commandes!L$16)&lt;'Charges variables (avancé)'!$G112,ROUNDUP(ABS('Charges variables (avancé)'!$G112-(K851-'Charges variables (avancé)'!$F112*Commandes!L$16))/'Charges variables (avancé)'!$H112,0)*'Charges variables (avancé)'!$H112,0)</f>
        <v>0</v>
      </c>
      <c r="L864" s="368">
        <f>IF((L851-'Charges variables (avancé)'!$F112*Commandes!M$16)&lt;'Charges variables (avancé)'!$G112,ROUNDUP(ABS('Charges variables (avancé)'!$G112-(L851-'Charges variables (avancé)'!$F112*Commandes!M$16))/'Charges variables (avancé)'!$H112,0)*'Charges variables (avancé)'!$H112,0)</f>
        <v>0</v>
      </c>
      <c r="M864" s="368">
        <f>IF((M851-'Charges variables (avancé)'!$F112*Commandes!N$16)&lt;'Charges variables (avancé)'!$G112,ROUNDUP(ABS('Charges variables (avancé)'!$G112-(M851-'Charges variables (avancé)'!$F112*Commandes!N$16))/'Charges variables (avancé)'!$H112,0)*'Charges variables (avancé)'!$H112,0)</f>
        <v>0</v>
      </c>
      <c r="N864" s="368">
        <f>IF((N851-'Charges variables (avancé)'!$F112*Commandes!O$16)&lt;'Charges variables (avancé)'!$G112,ROUNDUP(ABS('Charges variables (avancé)'!$G112-(N851-'Charges variables (avancé)'!$F112*Commandes!O$16))/'Charges variables (avancé)'!$H112,0)*'Charges variables (avancé)'!$H112,0)</f>
        <v>0</v>
      </c>
      <c r="O864" s="368">
        <f>IF((O851-'Charges variables (avancé)'!$F112*Commandes!P$16)&lt;'Charges variables (avancé)'!$G112,ROUNDUP(ABS('Charges variables (avancé)'!$G112-(O851-'Charges variables (avancé)'!$F112*Commandes!P$16))/'Charges variables (avancé)'!$H112,0)*'Charges variables (avancé)'!$H112,0)</f>
        <v>0</v>
      </c>
      <c r="P864" s="368">
        <f>IF((P851-'Charges variables (avancé)'!$F112*Commandes!Q$16)&lt;'Charges variables (avancé)'!$G112,ROUNDUP(ABS('Charges variables (avancé)'!$G112-(P851-'Charges variables (avancé)'!$F112*Commandes!Q$16))/'Charges variables (avancé)'!$H112,0)*'Charges variables (avancé)'!$H112,0)</f>
        <v>0</v>
      </c>
      <c r="Q864" s="368">
        <f>IF((Q851-'Charges variables (avancé)'!$F112*Commandes!R$16)&lt;'Charges variables (avancé)'!$G112,ROUNDUP(ABS('Charges variables (avancé)'!$G112-(Q851-'Charges variables (avancé)'!$F112*Commandes!R$16))/'Charges variables (avancé)'!$H112,0)*'Charges variables (avancé)'!$H112,0)</f>
        <v>0</v>
      </c>
      <c r="R864" s="368">
        <f>IF((R851-'Charges variables (avancé)'!$F112*Commandes!S$16)&lt;'Charges variables (avancé)'!$G112,ROUNDUP(ABS('Charges variables (avancé)'!$G112-(R851-'Charges variables (avancé)'!$F112*Commandes!S$16))/'Charges variables (avancé)'!$H112,0)*'Charges variables (avancé)'!$H112,0)</f>
        <v>0</v>
      </c>
      <c r="S864" s="368">
        <f>IF((S851-'Charges variables (avancé)'!$F112*Commandes!T$16)&lt;'Charges variables (avancé)'!$G112,ROUNDUP(ABS('Charges variables (avancé)'!$G112-(S851-'Charges variables (avancé)'!$F112*Commandes!T$16))/'Charges variables (avancé)'!$H112,0)*'Charges variables (avancé)'!$H112,0)</f>
        <v>0</v>
      </c>
      <c r="T864" s="368">
        <f>IF((T851-'Charges variables (avancé)'!$F112*Commandes!U$16)&lt;'Charges variables (avancé)'!$G112,ROUNDUP(ABS('Charges variables (avancé)'!$G112-(T851-'Charges variables (avancé)'!$F112*Commandes!U$16))/'Charges variables (avancé)'!$H112,0)*'Charges variables (avancé)'!$H112,0)</f>
        <v>0</v>
      </c>
      <c r="U864" s="368">
        <f>IF((U851-'Charges variables (avancé)'!$F112*Commandes!V$16)&lt;'Charges variables (avancé)'!$G112,ROUNDUP(ABS('Charges variables (avancé)'!$G112-(U851-'Charges variables (avancé)'!$F112*Commandes!V$16))/'Charges variables (avancé)'!$H112,0)*'Charges variables (avancé)'!$H112,0)</f>
        <v>0</v>
      </c>
      <c r="V864" s="368">
        <f>IF((V851-'Charges variables (avancé)'!$F112*Commandes!W$16)&lt;'Charges variables (avancé)'!$G112,ROUNDUP(ABS('Charges variables (avancé)'!$G112-(V851-'Charges variables (avancé)'!$F112*Commandes!W$16))/'Charges variables (avancé)'!$H112,0)*'Charges variables (avancé)'!$H112,0)</f>
        <v>0</v>
      </c>
      <c r="W864" s="368">
        <f>IF((W851-'Charges variables (avancé)'!$F112*Commandes!X$16)&lt;'Charges variables (avancé)'!$G112,ROUNDUP(ABS('Charges variables (avancé)'!$G112-(W851-'Charges variables (avancé)'!$F112*Commandes!X$16))/'Charges variables (avancé)'!$H112,0)*'Charges variables (avancé)'!$H112,0)</f>
        <v>0</v>
      </c>
      <c r="X864" s="368">
        <f>IF((X851-'Charges variables (avancé)'!$F112*Commandes!Y$16)&lt;'Charges variables (avancé)'!$G112,ROUNDUP(ABS('Charges variables (avancé)'!$G112-(X851-'Charges variables (avancé)'!$F112*Commandes!Y$16))/'Charges variables (avancé)'!$H112,0)*'Charges variables (avancé)'!$H112,0)</f>
        <v>0</v>
      </c>
      <c r="Y864" s="368">
        <f>IF((Y851-'Charges variables (avancé)'!$F112*Commandes!Z$16)&lt;'Charges variables (avancé)'!$G112,ROUNDUP(ABS('Charges variables (avancé)'!$G112-(Y851-'Charges variables (avancé)'!$F112*Commandes!Z$16))/'Charges variables (avancé)'!$H112,0)*'Charges variables (avancé)'!$H112,0)</f>
        <v>0</v>
      </c>
      <c r="Z864" s="368">
        <f>IF((Z851-'Charges variables (avancé)'!$F112*Commandes!AA$16)&lt;'Charges variables (avancé)'!$G112,ROUNDUP(ABS('Charges variables (avancé)'!$G112-(Z851-'Charges variables (avancé)'!$F112*Commandes!AA$16))/'Charges variables (avancé)'!$H112,0)*'Charges variables (avancé)'!$H112,0)</f>
        <v>0</v>
      </c>
      <c r="AA864" s="368">
        <f>IF((AA851-'Charges variables (avancé)'!$F112*Commandes!AB$16)&lt;'Charges variables (avancé)'!$G112,ROUNDUP(ABS('Charges variables (avancé)'!$G112-(AA851-'Charges variables (avancé)'!$F112*Commandes!AB$16))/'Charges variables (avancé)'!$H112,0)*'Charges variables (avancé)'!$H112,0)</f>
        <v>0</v>
      </c>
      <c r="AB864" s="368">
        <f>IF((AB851-'Charges variables (avancé)'!$F112*Commandes!AC$16)&lt;'Charges variables (avancé)'!$G112,ROUNDUP(ABS('Charges variables (avancé)'!$G112-(AB851-'Charges variables (avancé)'!$F112*Commandes!AC$16))/'Charges variables (avancé)'!$H112,0)*'Charges variables (avancé)'!$H112,0)</f>
        <v>0</v>
      </c>
      <c r="AC864" s="368">
        <f>IF((AC851-'Charges variables (avancé)'!$F112*Commandes!AD$16)&lt;'Charges variables (avancé)'!$G112,ROUNDUP(ABS('Charges variables (avancé)'!$G112-(AC851-'Charges variables (avancé)'!$F112*Commandes!AD$16))/'Charges variables (avancé)'!$H112,0)*'Charges variables (avancé)'!$H112,0)</f>
        <v>0</v>
      </c>
      <c r="AD864" s="368">
        <f>IF((AD851-'Charges variables (avancé)'!$F112*Commandes!AE$16)&lt;'Charges variables (avancé)'!$G112,ROUNDUP(ABS('Charges variables (avancé)'!$G112-(AD851-'Charges variables (avancé)'!$F112*Commandes!AE$16))/'Charges variables (avancé)'!$H112,0)*'Charges variables (avancé)'!$H112,0)</f>
        <v>0</v>
      </c>
      <c r="AE864" s="368">
        <f>IF((AE851-'Charges variables (avancé)'!$F112*Commandes!AF$16)&lt;'Charges variables (avancé)'!$G112,ROUNDUP(ABS('Charges variables (avancé)'!$G112-(AE851-'Charges variables (avancé)'!$F112*Commandes!AF$16))/'Charges variables (avancé)'!$H112,0)*'Charges variables (avancé)'!$H112,0)</f>
        <v>0</v>
      </c>
      <c r="AF864" s="368">
        <f>IF((AF851-'Charges variables (avancé)'!$F112*Commandes!AG$16)&lt;'Charges variables (avancé)'!$G112,ROUNDUP(ABS('Charges variables (avancé)'!$G112-(AF851-'Charges variables (avancé)'!$F112*Commandes!AG$16))/'Charges variables (avancé)'!$H112,0)*'Charges variables (avancé)'!$H112,0)</f>
        <v>0</v>
      </c>
      <c r="AG864" s="368">
        <f>IF((AG851-'Charges variables (avancé)'!$F112*Commandes!AH$16)&lt;'Charges variables (avancé)'!$G112,ROUNDUP(ABS('Charges variables (avancé)'!$G112-(AG851-'Charges variables (avancé)'!$F112*Commandes!AH$16))/'Charges variables (avancé)'!$H112,0)*'Charges variables (avancé)'!$H112,0)</f>
        <v>0</v>
      </c>
      <c r="AH864" s="368">
        <f>IF((AH851-'Charges variables (avancé)'!$F112*Commandes!AI$16)&lt;'Charges variables (avancé)'!$G112,ROUNDUP(ABS('Charges variables (avancé)'!$G112-(AH851-'Charges variables (avancé)'!$F112*Commandes!AI$16))/'Charges variables (avancé)'!$H112,0)*'Charges variables (avancé)'!$H112,0)</f>
        <v>0</v>
      </c>
      <c r="AI864" s="368">
        <f>IF((AI851-'Charges variables (avancé)'!$F112*Commandes!AJ$16)&lt;'Charges variables (avancé)'!$G112,ROUNDUP(ABS('Charges variables (avancé)'!$G112-(AI851-'Charges variables (avancé)'!$F112*Commandes!AJ$16))/'Charges variables (avancé)'!$H112,0)*'Charges variables (avancé)'!$H112,0)</f>
        <v>0</v>
      </c>
      <c r="AJ864" s="368">
        <f>IF((AJ851-'Charges variables (avancé)'!$F112*Commandes!AK$16)&lt;'Charges variables (avancé)'!$G112,ROUNDUP(ABS('Charges variables (avancé)'!$G112-(AJ851-'Charges variables (avancé)'!$F112*Commandes!AK$16))/'Charges variables (avancé)'!$H112,0)*'Charges variables (avancé)'!$H112,0)</f>
        <v>0</v>
      </c>
      <c r="AK864" s="368">
        <f>IF((AK851-'Charges variables (avancé)'!$F112*Commandes!AL$16)&lt;'Charges variables (avancé)'!$G112,ROUNDUP(ABS('Charges variables (avancé)'!$G112-(AK851-'Charges variables (avancé)'!$F112*Commandes!AL$16))/'Charges variables (avancé)'!$H112,0)*'Charges variables (avancé)'!$H112,0)</f>
        <v>0</v>
      </c>
      <c r="AL864" s="368">
        <f>IF((AL851-'Charges variables (avancé)'!$F112*Commandes!AM$16)&lt;'Charges variables (avancé)'!$G112,ROUNDUP(ABS('Charges variables (avancé)'!$G112-(AL851-'Charges variables (avancé)'!$F112*Commandes!AM$16))/'Charges variables (avancé)'!$H112,0)*'Charges variables (avancé)'!$H112,0)</f>
        <v>0</v>
      </c>
      <c r="AM864" s="368">
        <f>IF((AM851-'Charges variables (avancé)'!$F112*Commandes!AN$16)&lt;'Charges variables (avancé)'!$G112,ROUNDUP(ABS('Charges variables (avancé)'!$G112-(AM851-'Charges variables (avancé)'!$F112*Commandes!AN$16))/'Charges variables (avancé)'!$H112,0)*'Charges variables (avancé)'!$H112,0)</f>
        <v>0</v>
      </c>
      <c r="AN864" s="368">
        <f>IF((AN851-'Charges variables (avancé)'!$F112*Commandes!AO$16)&lt;'Charges variables (avancé)'!$G112,ROUNDUP(ABS('Charges variables (avancé)'!$G112-(AN851-'Charges variables (avancé)'!$F112*Commandes!AO$16))/'Charges variables (avancé)'!$H112,0)*'Charges variables (avancé)'!$H112,0)</f>
        <v>0</v>
      </c>
      <c r="AO864" s="368">
        <f>IF((AO851-'Charges variables (avancé)'!$F112*Commandes!AP$16)&lt;'Charges variables (avancé)'!$G112,ROUNDUP(ABS('Charges variables (avancé)'!$G112-(AO851-'Charges variables (avancé)'!$F112*Commandes!AP$16))/'Charges variables (avancé)'!$H112,0)*'Charges variables (avancé)'!$H112,0)</f>
        <v>0</v>
      </c>
      <c r="AP864" s="368">
        <f>IF((AP851-'Charges variables (avancé)'!$F112*Commandes!AQ$16)&lt;'Charges variables (avancé)'!$G112,ROUNDUP(ABS('Charges variables (avancé)'!$G112-(AP851-'Charges variables (avancé)'!$F112*Commandes!AQ$16))/'Charges variables (avancé)'!$H112,0)*'Charges variables (avancé)'!$H112,0)</f>
        <v>0</v>
      </c>
      <c r="AQ864" s="368">
        <f>IF((AQ851-'Charges variables (avancé)'!$F112*Commandes!AR$16)&lt;'Charges variables (avancé)'!$G112,ROUNDUP(ABS('Charges variables (avancé)'!$G112-(AQ851-'Charges variables (avancé)'!$F112*Commandes!AR$16))/'Charges variables (avancé)'!$H112,0)*'Charges variables (avancé)'!$H112,0)</f>
        <v>0</v>
      </c>
      <c r="AR864" s="368">
        <f>IF((AR851-'Charges variables (avancé)'!$F112*Commandes!AS$16)&lt;'Charges variables (avancé)'!$G112,ROUNDUP(ABS('Charges variables (avancé)'!$G112-(AR851-'Charges variables (avancé)'!$F112*Commandes!AS$16))/'Charges variables (avancé)'!$H112,0)*'Charges variables (avancé)'!$H112,0)</f>
        <v>0</v>
      </c>
      <c r="AS864" s="368">
        <f>IF((AS851-'Charges variables (avancé)'!$F112*Commandes!AT$16)&lt;'Charges variables (avancé)'!$G112,ROUNDUP(ABS('Charges variables (avancé)'!$G112-(AS851-'Charges variables (avancé)'!$F112*Commandes!AT$16))/'Charges variables (avancé)'!$H112,0)*'Charges variables (avancé)'!$H112,0)</f>
        <v>0</v>
      </c>
      <c r="AT864" s="368">
        <f>IF((AT851-'Charges variables (avancé)'!$F112*Commandes!AU$16)&lt;'Charges variables (avancé)'!$G112,ROUNDUP(ABS('Charges variables (avancé)'!$G112-(AT851-'Charges variables (avancé)'!$F112*Commandes!AU$16))/'Charges variables (avancé)'!$H112,0)*'Charges variables (avancé)'!$H112,0)</f>
        <v>0</v>
      </c>
      <c r="AU864" s="368">
        <f>IF((AU851-'Charges variables (avancé)'!$F112*Commandes!AV$16)&lt;'Charges variables (avancé)'!$G112,ROUNDUP(ABS('Charges variables (avancé)'!$G112-(AU851-'Charges variables (avancé)'!$F112*Commandes!AV$16))/'Charges variables (avancé)'!$H112,0)*'Charges variables (avancé)'!$H112,0)</f>
        <v>0</v>
      </c>
      <c r="AV864" s="368">
        <f>IF((AV851-'Charges variables (avancé)'!$F112*Commandes!AW$16)&lt;'Charges variables (avancé)'!$G112,ROUNDUP(ABS('Charges variables (avancé)'!$G112-(AV851-'Charges variables (avancé)'!$F112*Commandes!AW$16))/'Charges variables (avancé)'!$H112,0)*'Charges variables (avancé)'!$H112,0)</f>
        <v>0</v>
      </c>
      <c r="AW864" s="368">
        <f>IF((AW851-'Charges variables (avancé)'!$F112*Commandes!AX$16)&lt;'Charges variables (avancé)'!$G112,ROUNDUP(ABS('Charges variables (avancé)'!$G112-(AW851-'Charges variables (avancé)'!$F112*Commandes!AX$16))/'Charges variables (avancé)'!$H112,0)*'Charges variables (avancé)'!$H112,0)</f>
        <v>0</v>
      </c>
      <c r="AX864" s="368">
        <f>IF((AX851-'Charges variables (avancé)'!$F112*Commandes!AY$16)&lt;'Charges variables (avancé)'!$G112,ROUNDUP(ABS('Charges variables (avancé)'!$G112-(AX851-'Charges variables (avancé)'!$F112*Commandes!AY$16))/'Charges variables (avancé)'!$H112,0)*'Charges variables (avancé)'!$H112,0)</f>
        <v>0</v>
      </c>
      <c r="AY864" s="368">
        <f>IF((AY851-'Charges variables (avancé)'!$F112*Commandes!AZ$16)&lt;'Charges variables (avancé)'!$G112,ROUNDUP(ABS('Charges variables (avancé)'!$G112-(AY851-'Charges variables (avancé)'!$F112*Commandes!AZ$16))/'Charges variables (avancé)'!$H112,0)*'Charges variables (avancé)'!$H112,0)</f>
        <v>0</v>
      </c>
      <c r="AZ864" s="368">
        <f>IF((AZ851-'Charges variables (avancé)'!$F112*Commandes!BA$16)&lt;'Charges variables (avancé)'!$G112,ROUNDUP(ABS('Charges variables (avancé)'!$G112-(AZ851-'Charges variables (avancé)'!$F112*Commandes!BA$16))/'Charges variables (avancé)'!$H112,0)*'Charges variables (avancé)'!$H112,0)</f>
        <v>0</v>
      </c>
      <c r="BA864" s="368">
        <f>IF((BA851-'Charges variables (avancé)'!$F112*Commandes!BB$16)&lt;'Charges variables (avancé)'!$G112,ROUNDUP(ABS('Charges variables (avancé)'!$G112-(BA851-'Charges variables (avancé)'!$F112*Commandes!BB$16))/'Charges variables (avancé)'!$H112,0)*'Charges variables (avancé)'!$H112,0)</f>
        <v>0</v>
      </c>
      <c r="BB864" s="368">
        <f>IF((BB851-'Charges variables (avancé)'!$F112*Commandes!BC$16)&lt;'Charges variables (avancé)'!$G112,ROUNDUP(ABS('Charges variables (avancé)'!$G112-(BB851-'Charges variables (avancé)'!$F112*Commandes!BC$16))/'Charges variables (avancé)'!$H112,0)*'Charges variables (avancé)'!$H112,0)</f>
        <v>0</v>
      </c>
      <c r="BC864" s="368">
        <f>IF((BC851-'Charges variables (avancé)'!$F112*Commandes!BD$16)&lt;'Charges variables (avancé)'!$G112,ROUNDUP(ABS('Charges variables (avancé)'!$G112-(BC851-'Charges variables (avancé)'!$F112*Commandes!BD$16))/'Charges variables (avancé)'!$H112,0)*'Charges variables (avancé)'!$H112,0)</f>
        <v>0</v>
      </c>
      <c r="BD864" s="368">
        <f>IF((BD851-'Charges variables (avancé)'!$F112*Commandes!BE$16)&lt;'Charges variables (avancé)'!$G112,ROUNDUP(ABS('Charges variables (avancé)'!$G112-(BD851-'Charges variables (avancé)'!$F112*Commandes!BE$16))/'Charges variables (avancé)'!$H112,0)*'Charges variables (avancé)'!$H112,0)</f>
        <v>0</v>
      </c>
      <c r="BE864" s="368">
        <f>IF((BE851-'Charges variables (avancé)'!$F112*Commandes!BF$16)&lt;'Charges variables (avancé)'!$G112,ROUNDUP(ABS('Charges variables (avancé)'!$G112-(BE851-'Charges variables (avancé)'!$F112*Commandes!BF$16))/'Charges variables (avancé)'!$H112,0)*'Charges variables (avancé)'!$H112,0)</f>
        <v>0</v>
      </c>
      <c r="BF864" s="368">
        <f>IF((BF851-'Charges variables (avancé)'!$F112*Commandes!BG$16)&lt;'Charges variables (avancé)'!$G112,ROUNDUP(ABS('Charges variables (avancé)'!$G112-(BF851-'Charges variables (avancé)'!$F112*Commandes!BG$16))/'Charges variables (avancé)'!$H112,0)*'Charges variables (avancé)'!$H112,0)</f>
        <v>0</v>
      </c>
      <c r="BG864" s="368">
        <f>IF((BG851-'Charges variables (avancé)'!$F112*Commandes!BH$16)&lt;'Charges variables (avancé)'!$G112,ROUNDUP(ABS('Charges variables (avancé)'!$G112-(BG851-'Charges variables (avancé)'!$F112*Commandes!BH$16))/'Charges variables (avancé)'!$H112,0)*'Charges variables (avancé)'!$H112,0)</f>
        <v>0</v>
      </c>
      <c r="BH864" s="368">
        <f>IF((BH851-'Charges variables (avancé)'!$F112*Commandes!BI$16)&lt;'Charges variables (avancé)'!$G112,ROUNDUP(ABS('Charges variables (avancé)'!$G112-(BH851-'Charges variables (avancé)'!$F112*Commandes!BI$16))/'Charges variables (avancé)'!$H112,0)*'Charges variables (avancé)'!$H112,0)</f>
        <v>0</v>
      </c>
      <c r="BI864" s="368">
        <f>IF((BI851-'Charges variables (avancé)'!$F112*Commandes!BJ$16)&lt;'Charges variables (avancé)'!$G112,ROUNDUP(ABS('Charges variables (avancé)'!$G112-(BI851-'Charges variables (avancé)'!$F112*Commandes!BJ$16))/'Charges variables (avancé)'!$H112,0)*'Charges variables (avancé)'!$H112,0)</f>
        <v>0</v>
      </c>
      <c r="BJ864" s="368">
        <f>IF((BJ851-'Charges variables (avancé)'!$F112*Commandes!BK$16)&lt;'Charges variables (avancé)'!$G112,ROUNDUP(ABS('Charges variables (avancé)'!$G112-(BJ851-'Charges variables (avancé)'!$F112*Commandes!BK$16))/'Charges variables (avancé)'!$H112,0)*'Charges variables (avancé)'!$H112,0)</f>
        <v>0</v>
      </c>
    </row>
    <row r="865" spans="2:62">
      <c r="B865" s="366">
        <f>'Charges variables (avancé)'!$C$113</f>
        <v>0</v>
      </c>
      <c r="C865" s="368">
        <f>IF((C852-'Charges variables (avancé)'!$F113*Commandes!D$16)&lt;'Charges variables (avancé)'!$G113,ROUNDUP(ABS('Charges variables (avancé)'!$G113-(C852-'Charges variables (avancé)'!$F113*Commandes!D$16))/'Charges variables (avancé)'!$H113,0)*'Charges variables (avancé)'!$H113,0)</f>
        <v>0</v>
      </c>
      <c r="D865" s="368">
        <f>IF((D852-'Charges variables (avancé)'!$F113*Commandes!E$16)&lt;'Charges variables (avancé)'!$G113,ROUNDUP(ABS('Charges variables (avancé)'!$G113-(D852-'Charges variables (avancé)'!$F113*Commandes!E$16))/'Charges variables (avancé)'!$H113,0)*'Charges variables (avancé)'!$H113,0)</f>
        <v>0</v>
      </c>
      <c r="E865" s="368">
        <f>IF((E852-'Charges variables (avancé)'!$F113*Commandes!F$16)&lt;'Charges variables (avancé)'!$G113,ROUNDUP(ABS('Charges variables (avancé)'!$G113-(E852-'Charges variables (avancé)'!$F113*Commandes!F$16))/'Charges variables (avancé)'!$H113,0)*'Charges variables (avancé)'!$H113,0)</f>
        <v>0</v>
      </c>
      <c r="F865" s="368">
        <f>IF((F852-'Charges variables (avancé)'!$F113*Commandes!G$16)&lt;'Charges variables (avancé)'!$G113,ROUNDUP(ABS('Charges variables (avancé)'!$G113-(F852-'Charges variables (avancé)'!$F113*Commandes!G$16))/'Charges variables (avancé)'!$H113,0)*'Charges variables (avancé)'!$H113,0)</f>
        <v>0</v>
      </c>
      <c r="G865" s="368">
        <f>IF((G852-'Charges variables (avancé)'!$F113*Commandes!H$16)&lt;'Charges variables (avancé)'!$G113,ROUNDUP(ABS('Charges variables (avancé)'!$G113-(G852-'Charges variables (avancé)'!$F113*Commandes!H$16))/'Charges variables (avancé)'!$H113,0)*'Charges variables (avancé)'!$H113,0)</f>
        <v>0</v>
      </c>
      <c r="H865" s="368">
        <f>IF((H852-'Charges variables (avancé)'!$F113*Commandes!I$16)&lt;'Charges variables (avancé)'!$G113,ROUNDUP(ABS('Charges variables (avancé)'!$G113-(H852-'Charges variables (avancé)'!$F113*Commandes!I$16))/'Charges variables (avancé)'!$H113,0)*'Charges variables (avancé)'!$H113,0)</f>
        <v>0</v>
      </c>
      <c r="I865" s="368">
        <f>IF((I852-'Charges variables (avancé)'!$F113*Commandes!J$16)&lt;'Charges variables (avancé)'!$G113,ROUNDUP(ABS('Charges variables (avancé)'!$G113-(I852-'Charges variables (avancé)'!$F113*Commandes!J$16))/'Charges variables (avancé)'!$H113,0)*'Charges variables (avancé)'!$H113,0)</f>
        <v>0</v>
      </c>
      <c r="J865" s="368">
        <f>IF((J852-'Charges variables (avancé)'!$F113*Commandes!K$16)&lt;'Charges variables (avancé)'!$G113,ROUNDUP(ABS('Charges variables (avancé)'!$G113-(J852-'Charges variables (avancé)'!$F113*Commandes!K$16))/'Charges variables (avancé)'!$H113,0)*'Charges variables (avancé)'!$H113,0)</f>
        <v>0</v>
      </c>
      <c r="K865" s="368">
        <f>IF((K852-'Charges variables (avancé)'!$F113*Commandes!L$16)&lt;'Charges variables (avancé)'!$G113,ROUNDUP(ABS('Charges variables (avancé)'!$G113-(K852-'Charges variables (avancé)'!$F113*Commandes!L$16))/'Charges variables (avancé)'!$H113,0)*'Charges variables (avancé)'!$H113,0)</f>
        <v>0</v>
      </c>
      <c r="L865" s="368">
        <f>IF((L852-'Charges variables (avancé)'!$F113*Commandes!M$16)&lt;'Charges variables (avancé)'!$G113,ROUNDUP(ABS('Charges variables (avancé)'!$G113-(L852-'Charges variables (avancé)'!$F113*Commandes!M$16))/'Charges variables (avancé)'!$H113,0)*'Charges variables (avancé)'!$H113,0)</f>
        <v>0</v>
      </c>
      <c r="M865" s="368">
        <f>IF((M852-'Charges variables (avancé)'!$F113*Commandes!N$16)&lt;'Charges variables (avancé)'!$G113,ROUNDUP(ABS('Charges variables (avancé)'!$G113-(M852-'Charges variables (avancé)'!$F113*Commandes!N$16))/'Charges variables (avancé)'!$H113,0)*'Charges variables (avancé)'!$H113,0)</f>
        <v>0</v>
      </c>
      <c r="N865" s="368">
        <f>IF((N852-'Charges variables (avancé)'!$F113*Commandes!O$16)&lt;'Charges variables (avancé)'!$G113,ROUNDUP(ABS('Charges variables (avancé)'!$G113-(N852-'Charges variables (avancé)'!$F113*Commandes!O$16))/'Charges variables (avancé)'!$H113,0)*'Charges variables (avancé)'!$H113,0)</f>
        <v>0</v>
      </c>
      <c r="O865" s="368">
        <f>IF((O852-'Charges variables (avancé)'!$F113*Commandes!P$16)&lt;'Charges variables (avancé)'!$G113,ROUNDUP(ABS('Charges variables (avancé)'!$G113-(O852-'Charges variables (avancé)'!$F113*Commandes!P$16))/'Charges variables (avancé)'!$H113,0)*'Charges variables (avancé)'!$H113,0)</f>
        <v>0</v>
      </c>
      <c r="P865" s="368">
        <f>IF((P852-'Charges variables (avancé)'!$F113*Commandes!Q$16)&lt;'Charges variables (avancé)'!$G113,ROUNDUP(ABS('Charges variables (avancé)'!$G113-(P852-'Charges variables (avancé)'!$F113*Commandes!Q$16))/'Charges variables (avancé)'!$H113,0)*'Charges variables (avancé)'!$H113,0)</f>
        <v>0</v>
      </c>
      <c r="Q865" s="368">
        <f>IF((Q852-'Charges variables (avancé)'!$F113*Commandes!R$16)&lt;'Charges variables (avancé)'!$G113,ROUNDUP(ABS('Charges variables (avancé)'!$G113-(Q852-'Charges variables (avancé)'!$F113*Commandes!R$16))/'Charges variables (avancé)'!$H113,0)*'Charges variables (avancé)'!$H113,0)</f>
        <v>0</v>
      </c>
      <c r="R865" s="368">
        <f>IF((R852-'Charges variables (avancé)'!$F113*Commandes!S$16)&lt;'Charges variables (avancé)'!$G113,ROUNDUP(ABS('Charges variables (avancé)'!$G113-(R852-'Charges variables (avancé)'!$F113*Commandes!S$16))/'Charges variables (avancé)'!$H113,0)*'Charges variables (avancé)'!$H113,0)</f>
        <v>0</v>
      </c>
      <c r="S865" s="368">
        <f>IF((S852-'Charges variables (avancé)'!$F113*Commandes!T$16)&lt;'Charges variables (avancé)'!$G113,ROUNDUP(ABS('Charges variables (avancé)'!$G113-(S852-'Charges variables (avancé)'!$F113*Commandes!T$16))/'Charges variables (avancé)'!$H113,0)*'Charges variables (avancé)'!$H113,0)</f>
        <v>0</v>
      </c>
      <c r="T865" s="368">
        <f>IF((T852-'Charges variables (avancé)'!$F113*Commandes!U$16)&lt;'Charges variables (avancé)'!$G113,ROUNDUP(ABS('Charges variables (avancé)'!$G113-(T852-'Charges variables (avancé)'!$F113*Commandes!U$16))/'Charges variables (avancé)'!$H113,0)*'Charges variables (avancé)'!$H113,0)</f>
        <v>0</v>
      </c>
      <c r="U865" s="368">
        <f>IF((U852-'Charges variables (avancé)'!$F113*Commandes!V$16)&lt;'Charges variables (avancé)'!$G113,ROUNDUP(ABS('Charges variables (avancé)'!$G113-(U852-'Charges variables (avancé)'!$F113*Commandes!V$16))/'Charges variables (avancé)'!$H113,0)*'Charges variables (avancé)'!$H113,0)</f>
        <v>0</v>
      </c>
      <c r="V865" s="368">
        <f>IF((V852-'Charges variables (avancé)'!$F113*Commandes!W$16)&lt;'Charges variables (avancé)'!$G113,ROUNDUP(ABS('Charges variables (avancé)'!$G113-(V852-'Charges variables (avancé)'!$F113*Commandes!W$16))/'Charges variables (avancé)'!$H113,0)*'Charges variables (avancé)'!$H113,0)</f>
        <v>0</v>
      </c>
      <c r="W865" s="368">
        <f>IF((W852-'Charges variables (avancé)'!$F113*Commandes!X$16)&lt;'Charges variables (avancé)'!$G113,ROUNDUP(ABS('Charges variables (avancé)'!$G113-(W852-'Charges variables (avancé)'!$F113*Commandes!X$16))/'Charges variables (avancé)'!$H113,0)*'Charges variables (avancé)'!$H113,0)</f>
        <v>0</v>
      </c>
      <c r="X865" s="368">
        <f>IF((X852-'Charges variables (avancé)'!$F113*Commandes!Y$16)&lt;'Charges variables (avancé)'!$G113,ROUNDUP(ABS('Charges variables (avancé)'!$G113-(X852-'Charges variables (avancé)'!$F113*Commandes!Y$16))/'Charges variables (avancé)'!$H113,0)*'Charges variables (avancé)'!$H113,0)</f>
        <v>0</v>
      </c>
      <c r="Y865" s="368">
        <f>IF((Y852-'Charges variables (avancé)'!$F113*Commandes!Z$16)&lt;'Charges variables (avancé)'!$G113,ROUNDUP(ABS('Charges variables (avancé)'!$G113-(Y852-'Charges variables (avancé)'!$F113*Commandes!Z$16))/'Charges variables (avancé)'!$H113,0)*'Charges variables (avancé)'!$H113,0)</f>
        <v>0</v>
      </c>
      <c r="Z865" s="368">
        <f>IF((Z852-'Charges variables (avancé)'!$F113*Commandes!AA$16)&lt;'Charges variables (avancé)'!$G113,ROUNDUP(ABS('Charges variables (avancé)'!$G113-(Z852-'Charges variables (avancé)'!$F113*Commandes!AA$16))/'Charges variables (avancé)'!$H113,0)*'Charges variables (avancé)'!$H113,0)</f>
        <v>0</v>
      </c>
      <c r="AA865" s="368">
        <f>IF((AA852-'Charges variables (avancé)'!$F113*Commandes!AB$16)&lt;'Charges variables (avancé)'!$G113,ROUNDUP(ABS('Charges variables (avancé)'!$G113-(AA852-'Charges variables (avancé)'!$F113*Commandes!AB$16))/'Charges variables (avancé)'!$H113,0)*'Charges variables (avancé)'!$H113,0)</f>
        <v>0</v>
      </c>
      <c r="AB865" s="368">
        <f>IF((AB852-'Charges variables (avancé)'!$F113*Commandes!AC$16)&lt;'Charges variables (avancé)'!$G113,ROUNDUP(ABS('Charges variables (avancé)'!$G113-(AB852-'Charges variables (avancé)'!$F113*Commandes!AC$16))/'Charges variables (avancé)'!$H113,0)*'Charges variables (avancé)'!$H113,0)</f>
        <v>0</v>
      </c>
      <c r="AC865" s="368">
        <f>IF((AC852-'Charges variables (avancé)'!$F113*Commandes!AD$16)&lt;'Charges variables (avancé)'!$G113,ROUNDUP(ABS('Charges variables (avancé)'!$G113-(AC852-'Charges variables (avancé)'!$F113*Commandes!AD$16))/'Charges variables (avancé)'!$H113,0)*'Charges variables (avancé)'!$H113,0)</f>
        <v>0</v>
      </c>
      <c r="AD865" s="368">
        <f>IF((AD852-'Charges variables (avancé)'!$F113*Commandes!AE$16)&lt;'Charges variables (avancé)'!$G113,ROUNDUP(ABS('Charges variables (avancé)'!$G113-(AD852-'Charges variables (avancé)'!$F113*Commandes!AE$16))/'Charges variables (avancé)'!$H113,0)*'Charges variables (avancé)'!$H113,0)</f>
        <v>0</v>
      </c>
      <c r="AE865" s="368">
        <f>IF((AE852-'Charges variables (avancé)'!$F113*Commandes!AF$16)&lt;'Charges variables (avancé)'!$G113,ROUNDUP(ABS('Charges variables (avancé)'!$G113-(AE852-'Charges variables (avancé)'!$F113*Commandes!AF$16))/'Charges variables (avancé)'!$H113,0)*'Charges variables (avancé)'!$H113,0)</f>
        <v>0</v>
      </c>
      <c r="AF865" s="368">
        <f>IF((AF852-'Charges variables (avancé)'!$F113*Commandes!AG$16)&lt;'Charges variables (avancé)'!$G113,ROUNDUP(ABS('Charges variables (avancé)'!$G113-(AF852-'Charges variables (avancé)'!$F113*Commandes!AG$16))/'Charges variables (avancé)'!$H113,0)*'Charges variables (avancé)'!$H113,0)</f>
        <v>0</v>
      </c>
      <c r="AG865" s="368">
        <f>IF((AG852-'Charges variables (avancé)'!$F113*Commandes!AH$16)&lt;'Charges variables (avancé)'!$G113,ROUNDUP(ABS('Charges variables (avancé)'!$G113-(AG852-'Charges variables (avancé)'!$F113*Commandes!AH$16))/'Charges variables (avancé)'!$H113,0)*'Charges variables (avancé)'!$H113,0)</f>
        <v>0</v>
      </c>
      <c r="AH865" s="368">
        <f>IF((AH852-'Charges variables (avancé)'!$F113*Commandes!AI$16)&lt;'Charges variables (avancé)'!$G113,ROUNDUP(ABS('Charges variables (avancé)'!$G113-(AH852-'Charges variables (avancé)'!$F113*Commandes!AI$16))/'Charges variables (avancé)'!$H113,0)*'Charges variables (avancé)'!$H113,0)</f>
        <v>0</v>
      </c>
      <c r="AI865" s="368">
        <f>IF((AI852-'Charges variables (avancé)'!$F113*Commandes!AJ$16)&lt;'Charges variables (avancé)'!$G113,ROUNDUP(ABS('Charges variables (avancé)'!$G113-(AI852-'Charges variables (avancé)'!$F113*Commandes!AJ$16))/'Charges variables (avancé)'!$H113,0)*'Charges variables (avancé)'!$H113,0)</f>
        <v>0</v>
      </c>
      <c r="AJ865" s="368">
        <f>IF((AJ852-'Charges variables (avancé)'!$F113*Commandes!AK$16)&lt;'Charges variables (avancé)'!$G113,ROUNDUP(ABS('Charges variables (avancé)'!$G113-(AJ852-'Charges variables (avancé)'!$F113*Commandes!AK$16))/'Charges variables (avancé)'!$H113,0)*'Charges variables (avancé)'!$H113,0)</f>
        <v>0</v>
      </c>
      <c r="AK865" s="368">
        <f>IF((AK852-'Charges variables (avancé)'!$F113*Commandes!AL$16)&lt;'Charges variables (avancé)'!$G113,ROUNDUP(ABS('Charges variables (avancé)'!$G113-(AK852-'Charges variables (avancé)'!$F113*Commandes!AL$16))/'Charges variables (avancé)'!$H113,0)*'Charges variables (avancé)'!$H113,0)</f>
        <v>0</v>
      </c>
      <c r="AL865" s="368">
        <f>IF((AL852-'Charges variables (avancé)'!$F113*Commandes!AM$16)&lt;'Charges variables (avancé)'!$G113,ROUNDUP(ABS('Charges variables (avancé)'!$G113-(AL852-'Charges variables (avancé)'!$F113*Commandes!AM$16))/'Charges variables (avancé)'!$H113,0)*'Charges variables (avancé)'!$H113,0)</f>
        <v>0</v>
      </c>
      <c r="AM865" s="368">
        <f>IF((AM852-'Charges variables (avancé)'!$F113*Commandes!AN$16)&lt;'Charges variables (avancé)'!$G113,ROUNDUP(ABS('Charges variables (avancé)'!$G113-(AM852-'Charges variables (avancé)'!$F113*Commandes!AN$16))/'Charges variables (avancé)'!$H113,0)*'Charges variables (avancé)'!$H113,0)</f>
        <v>0</v>
      </c>
      <c r="AN865" s="368">
        <f>IF((AN852-'Charges variables (avancé)'!$F113*Commandes!AO$16)&lt;'Charges variables (avancé)'!$G113,ROUNDUP(ABS('Charges variables (avancé)'!$G113-(AN852-'Charges variables (avancé)'!$F113*Commandes!AO$16))/'Charges variables (avancé)'!$H113,0)*'Charges variables (avancé)'!$H113,0)</f>
        <v>0</v>
      </c>
      <c r="AO865" s="368">
        <f>IF((AO852-'Charges variables (avancé)'!$F113*Commandes!AP$16)&lt;'Charges variables (avancé)'!$G113,ROUNDUP(ABS('Charges variables (avancé)'!$G113-(AO852-'Charges variables (avancé)'!$F113*Commandes!AP$16))/'Charges variables (avancé)'!$H113,0)*'Charges variables (avancé)'!$H113,0)</f>
        <v>0</v>
      </c>
      <c r="AP865" s="368">
        <f>IF((AP852-'Charges variables (avancé)'!$F113*Commandes!AQ$16)&lt;'Charges variables (avancé)'!$G113,ROUNDUP(ABS('Charges variables (avancé)'!$G113-(AP852-'Charges variables (avancé)'!$F113*Commandes!AQ$16))/'Charges variables (avancé)'!$H113,0)*'Charges variables (avancé)'!$H113,0)</f>
        <v>0</v>
      </c>
      <c r="AQ865" s="368">
        <f>IF((AQ852-'Charges variables (avancé)'!$F113*Commandes!AR$16)&lt;'Charges variables (avancé)'!$G113,ROUNDUP(ABS('Charges variables (avancé)'!$G113-(AQ852-'Charges variables (avancé)'!$F113*Commandes!AR$16))/'Charges variables (avancé)'!$H113,0)*'Charges variables (avancé)'!$H113,0)</f>
        <v>0</v>
      </c>
      <c r="AR865" s="368">
        <f>IF((AR852-'Charges variables (avancé)'!$F113*Commandes!AS$16)&lt;'Charges variables (avancé)'!$G113,ROUNDUP(ABS('Charges variables (avancé)'!$G113-(AR852-'Charges variables (avancé)'!$F113*Commandes!AS$16))/'Charges variables (avancé)'!$H113,0)*'Charges variables (avancé)'!$H113,0)</f>
        <v>0</v>
      </c>
      <c r="AS865" s="368">
        <f>IF((AS852-'Charges variables (avancé)'!$F113*Commandes!AT$16)&lt;'Charges variables (avancé)'!$G113,ROUNDUP(ABS('Charges variables (avancé)'!$G113-(AS852-'Charges variables (avancé)'!$F113*Commandes!AT$16))/'Charges variables (avancé)'!$H113,0)*'Charges variables (avancé)'!$H113,0)</f>
        <v>0</v>
      </c>
      <c r="AT865" s="368">
        <f>IF((AT852-'Charges variables (avancé)'!$F113*Commandes!AU$16)&lt;'Charges variables (avancé)'!$G113,ROUNDUP(ABS('Charges variables (avancé)'!$G113-(AT852-'Charges variables (avancé)'!$F113*Commandes!AU$16))/'Charges variables (avancé)'!$H113,0)*'Charges variables (avancé)'!$H113,0)</f>
        <v>0</v>
      </c>
      <c r="AU865" s="368">
        <f>IF((AU852-'Charges variables (avancé)'!$F113*Commandes!AV$16)&lt;'Charges variables (avancé)'!$G113,ROUNDUP(ABS('Charges variables (avancé)'!$G113-(AU852-'Charges variables (avancé)'!$F113*Commandes!AV$16))/'Charges variables (avancé)'!$H113,0)*'Charges variables (avancé)'!$H113,0)</f>
        <v>0</v>
      </c>
      <c r="AV865" s="368">
        <f>IF((AV852-'Charges variables (avancé)'!$F113*Commandes!AW$16)&lt;'Charges variables (avancé)'!$G113,ROUNDUP(ABS('Charges variables (avancé)'!$G113-(AV852-'Charges variables (avancé)'!$F113*Commandes!AW$16))/'Charges variables (avancé)'!$H113,0)*'Charges variables (avancé)'!$H113,0)</f>
        <v>0</v>
      </c>
      <c r="AW865" s="368">
        <f>IF((AW852-'Charges variables (avancé)'!$F113*Commandes!AX$16)&lt;'Charges variables (avancé)'!$G113,ROUNDUP(ABS('Charges variables (avancé)'!$G113-(AW852-'Charges variables (avancé)'!$F113*Commandes!AX$16))/'Charges variables (avancé)'!$H113,0)*'Charges variables (avancé)'!$H113,0)</f>
        <v>0</v>
      </c>
      <c r="AX865" s="368">
        <f>IF((AX852-'Charges variables (avancé)'!$F113*Commandes!AY$16)&lt;'Charges variables (avancé)'!$G113,ROUNDUP(ABS('Charges variables (avancé)'!$G113-(AX852-'Charges variables (avancé)'!$F113*Commandes!AY$16))/'Charges variables (avancé)'!$H113,0)*'Charges variables (avancé)'!$H113,0)</f>
        <v>0</v>
      </c>
      <c r="AY865" s="368">
        <f>IF((AY852-'Charges variables (avancé)'!$F113*Commandes!AZ$16)&lt;'Charges variables (avancé)'!$G113,ROUNDUP(ABS('Charges variables (avancé)'!$G113-(AY852-'Charges variables (avancé)'!$F113*Commandes!AZ$16))/'Charges variables (avancé)'!$H113,0)*'Charges variables (avancé)'!$H113,0)</f>
        <v>0</v>
      </c>
      <c r="AZ865" s="368">
        <f>IF((AZ852-'Charges variables (avancé)'!$F113*Commandes!BA$16)&lt;'Charges variables (avancé)'!$G113,ROUNDUP(ABS('Charges variables (avancé)'!$G113-(AZ852-'Charges variables (avancé)'!$F113*Commandes!BA$16))/'Charges variables (avancé)'!$H113,0)*'Charges variables (avancé)'!$H113,0)</f>
        <v>0</v>
      </c>
      <c r="BA865" s="368">
        <f>IF((BA852-'Charges variables (avancé)'!$F113*Commandes!BB$16)&lt;'Charges variables (avancé)'!$G113,ROUNDUP(ABS('Charges variables (avancé)'!$G113-(BA852-'Charges variables (avancé)'!$F113*Commandes!BB$16))/'Charges variables (avancé)'!$H113,0)*'Charges variables (avancé)'!$H113,0)</f>
        <v>0</v>
      </c>
      <c r="BB865" s="368">
        <f>IF((BB852-'Charges variables (avancé)'!$F113*Commandes!BC$16)&lt;'Charges variables (avancé)'!$G113,ROUNDUP(ABS('Charges variables (avancé)'!$G113-(BB852-'Charges variables (avancé)'!$F113*Commandes!BC$16))/'Charges variables (avancé)'!$H113,0)*'Charges variables (avancé)'!$H113,0)</f>
        <v>0</v>
      </c>
      <c r="BC865" s="368">
        <f>IF((BC852-'Charges variables (avancé)'!$F113*Commandes!BD$16)&lt;'Charges variables (avancé)'!$G113,ROUNDUP(ABS('Charges variables (avancé)'!$G113-(BC852-'Charges variables (avancé)'!$F113*Commandes!BD$16))/'Charges variables (avancé)'!$H113,0)*'Charges variables (avancé)'!$H113,0)</f>
        <v>0</v>
      </c>
      <c r="BD865" s="368">
        <f>IF((BD852-'Charges variables (avancé)'!$F113*Commandes!BE$16)&lt;'Charges variables (avancé)'!$G113,ROUNDUP(ABS('Charges variables (avancé)'!$G113-(BD852-'Charges variables (avancé)'!$F113*Commandes!BE$16))/'Charges variables (avancé)'!$H113,0)*'Charges variables (avancé)'!$H113,0)</f>
        <v>0</v>
      </c>
      <c r="BE865" s="368">
        <f>IF((BE852-'Charges variables (avancé)'!$F113*Commandes!BF$16)&lt;'Charges variables (avancé)'!$G113,ROUNDUP(ABS('Charges variables (avancé)'!$G113-(BE852-'Charges variables (avancé)'!$F113*Commandes!BF$16))/'Charges variables (avancé)'!$H113,0)*'Charges variables (avancé)'!$H113,0)</f>
        <v>0</v>
      </c>
      <c r="BF865" s="368">
        <f>IF((BF852-'Charges variables (avancé)'!$F113*Commandes!BG$16)&lt;'Charges variables (avancé)'!$G113,ROUNDUP(ABS('Charges variables (avancé)'!$G113-(BF852-'Charges variables (avancé)'!$F113*Commandes!BG$16))/'Charges variables (avancé)'!$H113,0)*'Charges variables (avancé)'!$H113,0)</f>
        <v>0</v>
      </c>
      <c r="BG865" s="368">
        <f>IF((BG852-'Charges variables (avancé)'!$F113*Commandes!BH$16)&lt;'Charges variables (avancé)'!$G113,ROUNDUP(ABS('Charges variables (avancé)'!$G113-(BG852-'Charges variables (avancé)'!$F113*Commandes!BH$16))/'Charges variables (avancé)'!$H113,0)*'Charges variables (avancé)'!$H113,0)</f>
        <v>0</v>
      </c>
      <c r="BH865" s="368">
        <f>IF((BH852-'Charges variables (avancé)'!$F113*Commandes!BI$16)&lt;'Charges variables (avancé)'!$G113,ROUNDUP(ABS('Charges variables (avancé)'!$G113-(BH852-'Charges variables (avancé)'!$F113*Commandes!BI$16))/'Charges variables (avancé)'!$H113,0)*'Charges variables (avancé)'!$H113,0)</f>
        <v>0</v>
      </c>
      <c r="BI865" s="368">
        <f>IF((BI852-'Charges variables (avancé)'!$F113*Commandes!BJ$16)&lt;'Charges variables (avancé)'!$G113,ROUNDUP(ABS('Charges variables (avancé)'!$G113-(BI852-'Charges variables (avancé)'!$F113*Commandes!BJ$16))/'Charges variables (avancé)'!$H113,0)*'Charges variables (avancé)'!$H113,0)</f>
        <v>0</v>
      </c>
      <c r="BJ865" s="368">
        <f>IF((BJ852-'Charges variables (avancé)'!$F113*Commandes!BK$16)&lt;'Charges variables (avancé)'!$G113,ROUNDUP(ABS('Charges variables (avancé)'!$G113-(BJ852-'Charges variables (avancé)'!$F113*Commandes!BK$16))/'Charges variables (avancé)'!$H113,0)*'Charges variables (avancé)'!$H113,0)</f>
        <v>0</v>
      </c>
    </row>
    <row r="866" spans="2:62">
      <c r="B866" s="366">
        <f>'Charges variables (avancé)'!$C$114</f>
        <v>0</v>
      </c>
      <c r="C866" s="368">
        <f>IF((C853-'Charges variables (avancé)'!$F114*Commandes!D$16)&lt;'Charges variables (avancé)'!$G114,ROUNDUP(ABS('Charges variables (avancé)'!$G114-(C853-'Charges variables (avancé)'!$F114*Commandes!D$16))/'Charges variables (avancé)'!$H114,0)*'Charges variables (avancé)'!$H114,0)</f>
        <v>0</v>
      </c>
      <c r="D866" s="368">
        <f>IF((D853-'Charges variables (avancé)'!$F114*Commandes!E$16)&lt;'Charges variables (avancé)'!$G114,ROUNDUP(ABS('Charges variables (avancé)'!$G114-(D853-'Charges variables (avancé)'!$F114*Commandes!E$16))/'Charges variables (avancé)'!$H114,0)*'Charges variables (avancé)'!$H114,0)</f>
        <v>0</v>
      </c>
      <c r="E866" s="368">
        <f>IF((E853-'Charges variables (avancé)'!$F114*Commandes!F$16)&lt;'Charges variables (avancé)'!$G114,ROUNDUP(ABS('Charges variables (avancé)'!$G114-(E853-'Charges variables (avancé)'!$F114*Commandes!F$16))/'Charges variables (avancé)'!$H114,0)*'Charges variables (avancé)'!$H114,0)</f>
        <v>0</v>
      </c>
      <c r="F866" s="368">
        <f>IF((F853-'Charges variables (avancé)'!$F114*Commandes!G$16)&lt;'Charges variables (avancé)'!$G114,ROUNDUP(ABS('Charges variables (avancé)'!$G114-(F853-'Charges variables (avancé)'!$F114*Commandes!G$16))/'Charges variables (avancé)'!$H114,0)*'Charges variables (avancé)'!$H114,0)</f>
        <v>0</v>
      </c>
      <c r="G866" s="368">
        <f>IF((G853-'Charges variables (avancé)'!$F114*Commandes!H$16)&lt;'Charges variables (avancé)'!$G114,ROUNDUP(ABS('Charges variables (avancé)'!$G114-(G853-'Charges variables (avancé)'!$F114*Commandes!H$16))/'Charges variables (avancé)'!$H114,0)*'Charges variables (avancé)'!$H114,0)</f>
        <v>0</v>
      </c>
      <c r="H866" s="368">
        <f>IF((H853-'Charges variables (avancé)'!$F114*Commandes!I$16)&lt;'Charges variables (avancé)'!$G114,ROUNDUP(ABS('Charges variables (avancé)'!$G114-(H853-'Charges variables (avancé)'!$F114*Commandes!I$16))/'Charges variables (avancé)'!$H114,0)*'Charges variables (avancé)'!$H114,0)</f>
        <v>0</v>
      </c>
      <c r="I866" s="368">
        <f>IF((I853-'Charges variables (avancé)'!$F114*Commandes!J$16)&lt;'Charges variables (avancé)'!$G114,ROUNDUP(ABS('Charges variables (avancé)'!$G114-(I853-'Charges variables (avancé)'!$F114*Commandes!J$16))/'Charges variables (avancé)'!$H114,0)*'Charges variables (avancé)'!$H114,0)</f>
        <v>0</v>
      </c>
      <c r="J866" s="368">
        <f>IF((J853-'Charges variables (avancé)'!$F114*Commandes!K$16)&lt;'Charges variables (avancé)'!$G114,ROUNDUP(ABS('Charges variables (avancé)'!$G114-(J853-'Charges variables (avancé)'!$F114*Commandes!K$16))/'Charges variables (avancé)'!$H114,0)*'Charges variables (avancé)'!$H114,0)</f>
        <v>0</v>
      </c>
      <c r="K866" s="368">
        <f>IF((K853-'Charges variables (avancé)'!$F114*Commandes!L$16)&lt;'Charges variables (avancé)'!$G114,ROUNDUP(ABS('Charges variables (avancé)'!$G114-(K853-'Charges variables (avancé)'!$F114*Commandes!L$16))/'Charges variables (avancé)'!$H114,0)*'Charges variables (avancé)'!$H114,0)</f>
        <v>0</v>
      </c>
      <c r="L866" s="368">
        <f>IF((L853-'Charges variables (avancé)'!$F114*Commandes!M$16)&lt;'Charges variables (avancé)'!$G114,ROUNDUP(ABS('Charges variables (avancé)'!$G114-(L853-'Charges variables (avancé)'!$F114*Commandes!M$16))/'Charges variables (avancé)'!$H114,0)*'Charges variables (avancé)'!$H114,0)</f>
        <v>0</v>
      </c>
      <c r="M866" s="368">
        <f>IF((M853-'Charges variables (avancé)'!$F114*Commandes!N$16)&lt;'Charges variables (avancé)'!$G114,ROUNDUP(ABS('Charges variables (avancé)'!$G114-(M853-'Charges variables (avancé)'!$F114*Commandes!N$16))/'Charges variables (avancé)'!$H114,0)*'Charges variables (avancé)'!$H114,0)</f>
        <v>0</v>
      </c>
      <c r="N866" s="368">
        <f>IF((N853-'Charges variables (avancé)'!$F114*Commandes!O$16)&lt;'Charges variables (avancé)'!$G114,ROUNDUP(ABS('Charges variables (avancé)'!$G114-(N853-'Charges variables (avancé)'!$F114*Commandes!O$16))/'Charges variables (avancé)'!$H114,0)*'Charges variables (avancé)'!$H114,0)</f>
        <v>0</v>
      </c>
      <c r="O866" s="368">
        <f>IF((O853-'Charges variables (avancé)'!$F114*Commandes!P$16)&lt;'Charges variables (avancé)'!$G114,ROUNDUP(ABS('Charges variables (avancé)'!$G114-(O853-'Charges variables (avancé)'!$F114*Commandes!P$16))/'Charges variables (avancé)'!$H114,0)*'Charges variables (avancé)'!$H114,0)</f>
        <v>0</v>
      </c>
      <c r="P866" s="368">
        <f>IF((P853-'Charges variables (avancé)'!$F114*Commandes!Q$16)&lt;'Charges variables (avancé)'!$G114,ROUNDUP(ABS('Charges variables (avancé)'!$G114-(P853-'Charges variables (avancé)'!$F114*Commandes!Q$16))/'Charges variables (avancé)'!$H114,0)*'Charges variables (avancé)'!$H114,0)</f>
        <v>0</v>
      </c>
      <c r="Q866" s="368">
        <f>IF((Q853-'Charges variables (avancé)'!$F114*Commandes!R$16)&lt;'Charges variables (avancé)'!$G114,ROUNDUP(ABS('Charges variables (avancé)'!$G114-(Q853-'Charges variables (avancé)'!$F114*Commandes!R$16))/'Charges variables (avancé)'!$H114,0)*'Charges variables (avancé)'!$H114,0)</f>
        <v>0</v>
      </c>
      <c r="R866" s="368">
        <f>IF((R853-'Charges variables (avancé)'!$F114*Commandes!S$16)&lt;'Charges variables (avancé)'!$G114,ROUNDUP(ABS('Charges variables (avancé)'!$G114-(R853-'Charges variables (avancé)'!$F114*Commandes!S$16))/'Charges variables (avancé)'!$H114,0)*'Charges variables (avancé)'!$H114,0)</f>
        <v>0</v>
      </c>
      <c r="S866" s="368">
        <f>IF((S853-'Charges variables (avancé)'!$F114*Commandes!T$16)&lt;'Charges variables (avancé)'!$G114,ROUNDUP(ABS('Charges variables (avancé)'!$G114-(S853-'Charges variables (avancé)'!$F114*Commandes!T$16))/'Charges variables (avancé)'!$H114,0)*'Charges variables (avancé)'!$H114,0)</f>
        <v>0</v>
      </c>
      <c r="T866" s="368">
        <f>IF((T853-'Charges variables (avancé)'!$F114*Commandes!U$16)&lt;'Charges variables (avancé)'!$G114,ROUNDUP(ABS('Charges variables (avancé)'!$G114-(T853-'Charges variables (avancé)'!$F114*Commandes!U$16))/'Charges variables (avancé)'!$H114,0)*'Charges variables (avancé)'!$H114,0)</f>
        <v>0</v>
      </c>
      <c r="U866" s="368">
        <f>IF((U853-'Charges variables (avancé)'!$F114*Commandes!V$16)&lt;'Charges variables (avancé)'!$G114,ROUNDUP(ABS('Charges variables (avancé)'!$G114-(U853-'Charges variables (avancé)'!$F114*Commandes!V$16))/'Charges variables (avancé)'!$H114,0)*'Charges variables (avancé)'!$H114,0)</f>
        <v>0</v>
      </c>
      <c r="V866" s="368">
        <f>IF((V853-'Charges variables (avancé)'!$F114*Commandes!W$16)&lt;'Charges variables (avancé)'!$G114,ROUNDUP(ABS('Charges variables (avancé)'!$G114-(V853-'Charges variables (avancé)'!$F114*Commandes!W$16))/'Charges variables (avancé)'!$H114,0)*'Charges variables (avancé)'!$H114,0)</f>
        <v>0</v>
      </c>
      <c r="W866" s="368">
        <f>IF((W853-'Charges variables (avancé)'!$F114*Commandes!X$16)&lt;'Charges variables (avancé)'!$G114,ROUNDUP(ABS('Charges variables (avancé)'!$G114-(W853-'Charges variables (avancé)'!$F114*Commandes!X$16))/'Charges variables (avancé)'!$H114,0)*'Charges variables (avancé)'!$H114,0)</f>
        <v>0</v>
      </c>
      <c r="X866" s="368">
        <f>IF((X853-'Charges variables (avancé)'!$F114*Commandes!Y$16)&lt;'Charges variables (avancé)'!$G114,ROUNDUP(ABS('Charges variables (avancé)'!$G114-(X853-'Charges variables (avancé)'!$F114*Commandes!Y$16))/'Charges variables (avancé)'!$H114,0)*'Charges variables (avancé)'!$H114,0)</f>
        <v>0</v>
      </c>
      <c r="Y866" s="368">
        <f>IF((Y853-'Charges variables (avancé)'!$F114*Commandes!Z$16)&lt;'Charges variables (avancé)'!$G114,ROUNDUP(ABS('Charges variables (avancé)'!$G114-(Y853-'Charges variables (avancé)'!$F114*Commandes!Z$16))/'Charges variables (avancé)'!$H114,0)*'Charges variables (avancé)'!$H114,0)</f>
        <v>0</v>
      </c>
      <c r="Z866" s="368">
        <f>IF((Z853-'Charges variables (avancé)'!$F114*Commandes!AA$16)&lt;'Charges variables (avancé)'!$G114,ROUNDUP(ABS('Charges variables (avancé)'!$G114-(Z853-'Charges variables (avancé)'!$F114*Commandes!AA$16))/'Charges variables (avancé)'!$H114,0)*'Charges variables (avancé)'!$H114,0)</f>
        <v>0</v>
      </c>
      <c r="AA866" s="368">
        <f>IF((AA853-'Charges variables (avancé)'!$F114*Commandes!AB$16)&lt;'Charges variables (avancé)'!$G114,ROUNDUP(ABS('Charges variables (avancé)'!$G114-(AA853-'Charges variables (avancé)'!$F114*Commandes!AB$16))/'Charges variables (avancé)'!$H114,0)*'Charges variables (avancé)'!$H114,0)</f>
        <v>0</v>
      </c>
      <c r="AB866" s="368">
        <f>IF((AB853-'Charges variables (avancé)'!$F114*Commandes!AC$16)&lt;'Charges variables (avancé)'!$G114,ROUNDUP(ABS('Charges variables (avancé)'!$G114-(AB853-'Charges variables (avancé)'!$F114*Commandes!AC$16))/'Charges variables (avancé)'!$H114,0)*'Charges variables (avancé)'!$H114,0)</f>
        <v>0</v>
      </c>
      <c r="AC866" s="368">
        <f>IF((AC853-'Charges variables (avancé)'!$F114*Commandes!AD$16)&lt;'Charges variables (avancé)'!$G114,ROUNDUP(ABS('Charges variables (avancé)'!$G114-(AC853-'Charges variables (avancé)'!$F114*Commandes!AD$16))/'Charges variables (avancé)'!$H114,0)*'Charges variables (avancé)'!$H114,0)</f>
        <v>0</v>
      </c>
      <c r="AD866" s="368">
        <f>IF((AD853-'Charges variables (avancé)'!$F114*Commandes!AE$16)&lt;'Charges variables (avancé)'!$G114,ROUNDUP(ABS('Charges variables (avancé)'!$G114-(AD853-'Charges variables (avancé)'!$F114*Commandes!AE$16))/'Charges variables (avancé)'!$H114,0)*'Charges variables (avancé)'!$H114,0)</f>
        <v>0</v>
      </c>
      <c r="AE866" s="368">
        <f>IF((AE853-'Charges variables (avancé)'!$F114*Commandes!AF$16)&lt;'Charges variables (avancé)'!$G114,ROUNDUP(ABS('Charges variables (avancé)'!$G114-(AE853-'Charges variables (avancé)'!$F114*Commandes!AF$16))/'Charges variables (avancé)'!$H114,0)*'Charges variables (avancé)'!$H114,0)</f>
        <v>0</v>
      </c>
      <c r="AF866" s="368">
        <f>IF((AF853-'Charges variables (avancé)'!$F114*Commandes!AG$16)&lt;'Charges variables (avancé)'!$G114,ROUNDUP(ABS('Charges variables (avancé)'!$G114-(AF853-'Charges variables (avancé)'!$F114*Commandes!AG$16))/'Charges variables (avancé)'!$H114,0)*'Charges variables (avancé)'!$H114,0)</f>
        <v>0</v>
      </c>
      <c r="AG866" s="368">
        <f>IF((AG853-'Charges variables (avancé)'!$F114*Commandes!AH$16)&lt;'Charges variables (avancé)'!$G114,ROUNDUP(ABS('Charges variables (avancé)'!$G114-(AG853-'Charges variables (avancé)'!$F114*Commandes!AH$16))/'Charges variables (avancé)'!$H114,0)*'Charges variables (avancé)'!$H114,0)</f>
        <v>0</v>
      </c>
      <c r="AH866" s="368">
        <f>IF((AH853-'Charges variables (avancé)'!$F114*Commandes!AI$16)&lt;'Charges variables (avancé)'!$G114,ROUNDUP(ABS('Charges variables (avancé)'!$G114-(AH853-'Charges variables (avancé)'!$F114*Commandes!AI$16))/'Charges variables (avancé)'!$H114,0)*'Charges variables (avancé)'!$H114,0)</f>
        <v>0</v>
      </c>
      <c r="AI866" s="368">
        <f>IF((AI853-'Charges variables (avancé)'!$F114*Commandes!AJ$16)&lt;'Charges variables (avancé)'!$G114,ROUNDUP(ABS('Charges variables (avancé)'!$G114-(AI853-'Charges variables (avancé)'!$F114*Commandes!AJ$16))/'Charges variables (avancé)'!$H114,0)*'Charges variables (avancé)'!$H114,0)</f>
        <v>0</v>
      </c>
      <c r="AJ866" s="368">
        <f>IF((AJ853-'Charges variables (avancé)'!$F114*Commandes!AK$16)&lt;'Charges variables (avancé)'!$G114,ROUNDUP(ABS('Charges variables (avancé)'!$G114-(AJ853-'Charges variables (avancé)'!$F114*Commandes!AK$16))/'Charges variables (avancé)'!$H114,0)*'Charges variables (avancé)'!$H114,0)</f>
        <v>0</v>
      </c>
      <c r="AK866" s="368">
        <f>IF((AK853-'Charges variables (avancé)'!$F114*Commandes!AL$16)&lt;'Charges variables (avancé)'!$G114,ROUNDUP(ABS('Charges variables (avancé)'!$G114-(AK853-'Charges variables (avancé)'!$F114*Commandes!AL$16))/'Charges variables (avancé)'!$H114,0)*'Charges variables (avancé)'!$H114,0)</f>
        <v>0</v>
      </c>
      <c r="AL866" s="368">
        <f>IF((AL853-'Charges variables (avancé)'!$F114*Commandes!AM$16)&lt;'Charges variables (avancé)'!$G114,ROUNDUP(ABS('Charges variables (avancé)'!$G114-(AL853-'Charges variables (avancé)'!$F114*Commandes!AM$16))/'Charges variables (avancé)'!$H114,0)*'Charges variables (avancé)'!$H114,0)</f>
        <v>0</v>
      </c>
      <c r="AM866" s="368">
        <f>IF((AM853-'Charges variables (avancé)'!$F114*Commandes!AN$16)&lt;'Charges variables (avancé)'!$G114,ROUNDUP(ABS('Charges variables (avancé)'!$G114-(AM853-'Charges variables (avancé)'!$F114*Commandes!AN$16))/'Charges variables (avancé)'!$H114,0)*'Charges variables (avancé)'!$H114,0)</f>
        <v>0</v>
      </c>
      <c r="AN866" s="368">
        <f>IF((AN853-'Charges variables (avancé)'!$F114*Commandes!AO$16)&lt;'Charges variables (avancé)'!$G114,ROUNDUP(ABS('Charges variables (avancé)'!$G114-(AN853-'Charges variables (avancé)'!$F114*Commandes!AO$16))/'Charges variables (avancé)'!$H114,0)*'Charges variables (avancé)'!$H114,0)</f>
        <v>0</v>
      </c>
      <c r="AO866" s="368">
        <f>IF((AO853-'Charges variables (avancé)'!$F114*Commandes!AP$16)&lt;'Charges variables (avancé)'!$G114,ROUNDUP(ABS('Charges variables (avancé)'!$G114-(AO853-'Charges variables (avancé)'!$F114*Commandes!AP$16))/'Charges variables (avancé)'!$H114,0)*'Charges variables (avancé)'!$H114,0)</f>
        <v>0</v>
      </c>
      <c r="AP866" s="368">
        <f>IF((AP853-'Charges variables (avancé)'!$F114*Commandes!AQ$16)&lt;'Charges variables (avancé)'!$G114,ROUNDUP(ABS('Charges variables (avancé)'!$G114-(AP853-'Charges variables (avancé)'!$F114*Commandes!AQ$16))/'Charges variables (avancé)'!$H114,0)*'Charges variables (avancé)'!$H114,0)</f>
        <v>0</v>
      </c>
      <c r="AQ866" s="368">
        <f>IF((AQ853-'Charges variables (avancé)'!$F114*Commandes!AR$16)&lt;'Charges variables (avancé)'!$G114,ROUNDUP(ABS('Charges variables (avancé)'!$G114-(AQ853-'Charges variables (avancé)'!$F114*Commandes!AR$16))/'Charges variables (avancé)'!$H114,0)*'Charges variables (avancé)'!$H114,0)</f>
        <v>0</v>
      </c>
      <c r="AR866" s="368">
        <f>IF((AR853-'Charges variables (avancé)'!$F114*Commandes!AS$16)&lt;'Charges variables (avancé)'!$G114,ROUNDUP(ABS('Charges variables (avancé)'!$G114-(AR853-'Charges variables (avancé)'!$F114*Commandes!AS$16))/'Charges variables (avancé)'!$H114,0)*'Charges variables (avancé)'!$H114,0)</f>
        <v>0</v>
      </c>
      <c r="AS866" s="368">
        <f>IF((AS853-'Charges variables (avancé)'!$F114*Commandes!AT$16)&lt;'Charges variables (avancé)'!$G114,ROUNDUP(ABS('Charges variables (avancé)'!$G114-(AS853-'Charges variables (avancé)'!$F114*Commandes!AT$16))/'Charges variables (avancé)'!$H114,0)*'Charges variables (avancé)'!$H114,0)</f>
        <v>0</v>
      </c>
      <c r="AT866" s="368">
        <f>IF((AT853-'Charges variables (avancé)'!$F114*Commandes!AU$16)&lt;'Charges variables (avancé)'!$G114,ROUNDUP(ABS('Charges variables (avancé)'!$G114-(AT853-'Charges variables (avancé)'!$F114*Commandes!AU$16))/'Charges variables (avancé)'!$H114,0)*'Charges variables (avancé)'!$H114,0)</f>
        <v>0</v>
      </c>
      <c r="AU866" s="368">
        <f>IF((AU853-'Charges variables (avancé)'!$F114*Commandes!AV$16)&lt;'Charges variables (avancé)'!$G114,ROUNDUP(ABS('Charges variables (avancé)'!$G114-(AU853-'Charges variables (avancé)'!$F114*Commandes!AV$16))/'Charges variables (avancé)'!$H114,0)*'Charges variables (avancé)'!$H114,0)</f>
        <v>0</v>
      </c>
      <c r="AV866" s="368">
        <f>IF((AV853-'Charges variables (avancé)'!$F114*Commandes!AW$16)&lt;'Charges variables (avancé)'!$G114,ROUNDUP(ABS('Charges variables (avancé)'!$G114-(AV853-'Charges variables (avancé)'!$F114*Commandes!AW$16))/'Charges variables (avancé)'!$H114,0)*'Charges variables (avancé)'!$H114,0)</f>
        <v>0</v>
      </c>
      <c r="AW866" s="368">
        <f>IF((AW853-'Charges variables (avancé)'!$F114*Commandes!AX$16)&lt;'Charges variables (avancé)'!$G114,ROUNDUP(ABS('Charges variables (avancé)'!$G114-(AW853-'Charges variables (avancé)'!$F114*Commandes!AX$16))/'Charges variables (avancé)'!$H114,0)*'Charges variables (avancé)'!$H114,0)</f>
        <v>0</v>
      </c>
      <c r="AX866" s="368">
        <f>IF((AX853-'Charges variables (avancé)'!$F114*Commandes!AY$16)&lt;'Charges variables (avancé)'!$G114,ROUNDUP(ABS('Charges variables (avancé)'!$G114-(AX853-'Charges variables (avancé)'!$F114*Commandes!AY$16))/'Charges variables (avancé)'!$H114,0)*'Charges variables (avancé)'!$H114,0)</f>
        <v>0</v>
      </c>
      <c r="AY866" s="368">
        <f>IF((AY853-'Charges variables (avancé)'!$F114*Commandes!AZ$16)&lt;'Charges variables (avancé)'!$G114,ROUNDUP(ABS('Charges variables (avancé)'!$G114-(AY853-'Charges variables (avancé)'!$F114*Commandes!AZ$16))/'Charges variables (avancé)'!$H114,0)*'Charges variables (avancé)'!$H114,0)</f>
        <v>0</v>
      </c>
      <c r="AZ866" s="368">
        <f>IF((AZ853-'Charges variables (avancé)'!$F114*Commandes!BA$16)&lt;'Charges variables (avancé)'!$G114,ROUNDUP(ABS('Charges variables (avancé)'!$G114-(AZ853-'Charges variables (avancé)'!$F114*Commandes!BA$16))/'Charges variables (avancé)'!$H114,0)*'Charges variables (avancé)'!$H114,0)</f>
        <v>0</v>
      </c>
      <c r="BA866" s="368">
        <f>IF((BA853-'Charges variables (avancé)'!$F114*Commandes!BB$16)&lt;'Charges variables (avancé)'!$G114,ROUNDUP(ABS('Charges variables (avancé)'!$G114-(BA853-'Charges variables (avancé)'!$F114*Commandes!BB$16))/'Charges variables (avancé)'!$H114,0)*'Charges variables (avancé)'!$H114,0)</f>
        <v>0</v>
      </c>
      <c r="BB866" s="368">
        <f>IF((BB853-'Charges variables (avancé)'!$F114*Commandes!BC$16)&lt;'Charges variables (avancé)'!$G114,ROUNDUP(ABS('Charges variables (avancé)'!$G114-(BB853-'Charges variables (avancé)'!$F114*Commandes!BC$16))/'Charges variables (avancé)'!$H114,0)*'Charges variables (avancé)'!$H114,0)</f>
        <v>0</v>
      </c>
      <c r="BC866" s="368">
        <f>IF((BC853-'Charges variables (avancé)'!$F114*Commandes!BD$16)&lt;'Charges variables (avancé)'!$G114,ROUNDUP(ABS('Charges variables (avancé)'!$G114-(BC853-'Charges variables (avancé)'!$F114*Commandes!BD$16))/'Charges variables (avancé)'!$H114,0)*'Charges variables (avancé)'!$H114,0)</f>
        <v>0</v>
      </c>
      <c r="BD866" s="368">
        <f>IF((BD853-'Charges variables (avancé)'!$F114*Commandes!BE$16)&lt;'Charges variables (avancé)'!$G114,ROUNDUP(ABS('Charges variables (avancé)'!$G114-(BD853-'Charges variables (avancé)'!$F114*Commandes!BE$16))/'Charges variables (avancé)'!$H114,0)*'Charges variables (avancé)'!$H114,0)</f>
        <v>0</v>
      </c>
      <c r="BE866" s="368">
        <f>IF((BE853-'Charges variables (avancé)'!$F114*Commandes!BF$16)&lt;'Charges variables (avancé)'!$G114,ROUNDUP(ABS('Charges variables (avancé)'!$G114-(BE853-'Charges variables (avancé)'!$F114*Commandes!BF$16))/'Charges variables (avancé)'!$H114,0)*'Charges variables (avancé)'!$H114,0)</f>
        <v>0</v>
      </c>
      <c r="BF866" s="368">
        <f>IF((BF853-'Charges variables (avancé)'!$F114*Commandes!BG$16)&lt;'Charges variables (avancé)'!$G114,ROUNDUP(ABS('Charges variables (avancé)'!$G114-(BF853-'Charges variables (avancé)'!$F114*Commandes!BG$16))/'Charges variables (avancé)'!$H114,0)*'Charges variables (avancé)'!$H114,0)</f>
        <v>0</v>
      </c>
      <c r="BG866" s="368">
        <f>IF((BG853-'Charges variables (avancé)'!$F114*Commandes!BH$16)&lt;'Charges variables (avancé)'!$G114,ROUNDUP(ABS('Charges variables (avancé)'!$G114-(BG853-'Charges variables (avancé)'!$F114*Commandes!BH$16))/'Charges variables (avancé)'!$H114,0)*'Charges variables (avancé)'!$H114,0)</f>
        <v>0</v>
      </c>
      <c r="BH866" s="368">
        <f>IF((BH853-'Charges variables (avancé)'!$F114*Commandes!BI$16)&lt;'Charges variables (avancé)'!$G114,ROUNDUP(ABS('Charges variables (avancé)'!$G114-(BH853-'Charges variables (avancé)'!$F114*Commandes!BI$16))/'Charges variables (avancé)'!$H114,0)*'Charges variables (avancé)'!$H114,0)</f>
        <v>0</v>
      </c>
      <c r="BI866" s="368">
        <f>IF((BI853-'Charges variables (avancé)'!$F114*Commandes!BJ$16)&lt;'Charges variables (avancé)'!$G114,ROUNDUP(ABS('Charges variables (avancé)'!$G114-(BI853-'Charges variables (avancé)'!$F114*Commandes!BJ$16))/'Charges variables (avancé)'!$H114,0)*'Charges variables (avancé)'!$H114,0)</f>
        <v>0</v>
      </c>
      <c r="BJ866" s="368">
        <f>IF((BJ853-'Charges variables (avancé)'!$F114*Commandes!BK$16)&lt;'Charges variables (avancé)'!$G114,ROUNDUP(ABS('Charges variables (avancé)'!$G114-(BJ853-'Charges variables (avancé)'!$F114*Commandes!BK$16))/'Charges variables (avancé)'!$H114,0)*'Charges variables (avancé)'!$H114,0)</f>
        <v>0</v>
      </c>
    </row>
    <row r="867" spans="2:62">
      <c r="B867" s="366">
        <f>'Charges variables (avancé)'!$C$115</f>
        <v>0</v>
      </c>
      <c r="C867" s="368">
        <f>IF((C854-'Charges variables (avancé)'!$F115*Commandes!D$16)&lt;'Charges variables (avancé)'!$G115,ROUNDUP(ABS('Charges variables (avancé)'!$G115-(C854-'Charges variables (avancé)'!$F115*Commandes!D$16))/'Charges variables (avancé)'!$H115,0)*'Charges variables (avancé)'!$H115,0)</f>
        <v>0</v>
      </c>
      <c r="D867" s="368">
        <f>IF((D854-'Charges variables (avancé)'!$F115*Commandes!E$16)&lt;'Charges variables (avancé)'!$G115,ROUNDUP(ABS('Charges variables (avancé)'!$G115-(D854-'Charges variables (avancé)'!$F115*Commandes!E$16))/'Charges variables (avancé)'!$H115,0)*'Charges variables (avancé)'!$H115,0)</f>
        <v>0</v>
      </c>
      <c r="E867" s="368">
        <f>IF((E854-'Charges variables (avancé)'!$F115*Commandes!F$16)&lt;'Charges variables (avancé)'!$G115,ROUNDUP(ABS('Charges variables (avancé)'!$G115-(E854-'Charges variables (avancé)'!$F115*Commandes!F$16))/'Charges variables (avancé)'!$H115,0)*'Charges variables (avancé)'!$H115,0)</f>
        <v>0</v>
      </c>
      <c r="F867" s="368">
        <f>IF((F854-'Charges variables (avancé)'!$F115*Commandes!G$16)&lt;'Charges variables (avancé)'!$G115,ROUNDUP(ABS('Charges variables (avancé)'!$G115-(F854-'Charges variables (avancé)'!$F115*Commandes!G$16))/'Charges variables (avancé)'!$H115,0)*'Charges variables (avancé)'!$H115,0)</f>
        <v>0</v>
      </c>
      <c r="G867" s="368">
        <f>IF((G854-'Charges variables (avancé)'!$F115*Commandes!H$16)&lt;'Charges variables (avancé)'!$G115,ROUNDUP(ABS('Charges variables (avancé)'!$G115-(G854-'Charges variables (avancé)'!$F115*Commandes!H$16))/'Charges variables (avancé)'!$H115,0)*'Charges variables (avancé)'!$H115,0)</f>
        <v>0</v>
      </c>
      <c r="H867" s="368">
        <f>IF((H854-'Charges variables (avancé)'!$F115*Commandes!I$16)&lt;'Charges variables (avancé)'!$G115,ROUNDUP(ABS('Charges variables (avancé)'!$G115-(H854-'Charges variables (avancé)'!$F115*Commandes!I$16))/'Charges variables (avancé)'!$H115,0)*'Charges variables (avancé)'!$H115,0)</f>
        <v>0</v>
      </c>
      <c r="I867" s="368">
        <f>IF((I854-'Charges variables (avancé)'!$F115*Commandes!J$16)&lt;'Charges variables (avancé)'!$G115,ROUNDUP(ABS('Charges variables (avancé)'!$G115-(I854-'Charges variables (avancé)'!$F115*Commandes!J$16))/'Charges variables (avancé)'!$H115,0)*'Charges variables (avancé)'!$H115,0)</f>
        <v>0</v>
      </c>
      <c r="J867" s="368">
        <f>IF((J854-'Charges variables (avancé)'!$F115*Commandes!K$16)&lt;'Charges variables (avancé)'!$G115,ROUNDUP(ABS('Charges variables (avancé)'!$G115-(J854-'Charges variables (avancé)'!$F115*Commandes!K$16))/'Charges variables (avancé)'!$H115,0)*'Charges variables (avancé)'!$H115,0)</f>
        <v>0</v>
      </c>
      <c r="K867" s="368">
        <f>IF((K854-'Charges variables (avancé)'!$F115*Commandes!L$16)&lt;'Charges variables (avancé)'!$G115,ROUNDUP(ABS('Charges variables (avancé)'!$G115-(K854-'Charges variables (avancé)'!$F115*Commandes!L$16))/'Charges variables (avancé)'!$H115,0)*'Charges variables (avancé)'!$H115,0)</f>
        <v>0</v>
      </c>
      <c r="L867" s="368">
        <f>IF((L854-'Charges variables (avancé)'!$F115*Commandes!M$16)&lt;'Charges variables (avancé)'!$G115,ROUNDUP(ABS('Charges variables (avancé)'!$G115-(L854-'Charges variables (avancé)'!$F115*Commandes!M$16))/'Charges variables (avancé)'!$H115,0)*'Charges variables (avancé)'!$H115,0)</f>
        <v>0</v>
      </c>
      <c r="M867" s="368">
        <f>IF((M854-'Charges variables (avancé)'!$F115*Commandes!N$16)&lt;'Charges variables (avancé)'!$G115,ROUNDUP(ABS('Charges variables (avancé)'!$G115-(M854-'Charges variables (avancé)'!$F115*Commandes!N$16))/'Charges variables (avancé)'!$H115,0)*'Charges variables (avancé)'!$H115,0)</f>
        <v>0</v>
      </c>
      <c r="N867" s="368">
        <f>IF((N854-'Charges variables (avancé)'!$F115*Commandes!O$16)&lt;'Charges variables (avancé)'!$G115,ROUNDUP(ABS('Charges variables (avancé)'!$G115-(N854-'Charges variables (avancé)'!$F115*Commandes!O$16))/'Charges variables (avancé)'!$H115,0)*'Charges variables (avancé)'!$H115,0)</f>
        <v>0</v>
      </c>
      <c r="O867" s="368">
        <f>IF((O854-'Charges variables (avancé)'!$F115*Commandes!P$16)&lt;'Charges variables (avancé)'!$G115,ROUNDUP(ABS('Charges variables (avancé)'!$G115-(O854-'Charges variables (avancé)'!$F115*Commandes!P$16))/'Charges variables (avancé)'!$H115,0)*'Charges variables (avancé)'!$H115,0)</f>
        <v>0</v>
      </c>
      <c r="P867" s="368">
        <f>IF((P854-'Charges variables (avancé)'!$F115*Commandes!Q$16)&lt;'Charges variables (avancé)'!$G115,ROUNDUP(ABS('Charges variables (avancé)'!$G115-(P854-'Charges variables (avancé)'!$F115*Commandes!Q$16))/'Charges variables (avancé)'!$H115,0)*'Charges variables (avancé)'!$H115,0)</f>
        <v>0</v>
      </c>
      <c r="Q867" s="368">
        <f>IF((Q854-'Charges variables (avancé)'!$F115*Commandes!R$16)&lt;'Charges variables (avancé)'!$G115,ROUNDUP(ABS('Charges variables (avancé)'!$G115-(Q854-'Charges variables (avancé)'!$F115*Commandes!R$16))/'Charges variables (avancé)'!$H115,0)*'Charges variables (avancé)'!$H115,0)</f>
        <v>0</v>
      </c>
      <c r="R867" s="368">
        <f>IF((R854-'Charges variables (avancé)'!$F115*Commandes!S$16)&lt;'Charges variables (avancé)'!$G115,ROUNDUP(ABS('Charges variables (avancé)'!$G115-(R854-'Charges variables (avancé)'!$F115*Commandes!S$16))/'Charges variables (avancé)'!$H115,0)*'Charges variables (avancé)'!$H115,0)</f>
        <v>0</v>
      </c>
      <c r="S867" s="368">
        <f>IF((S854-'Charges variables (avancé)'!$F115*Commandes!T$16)&lt;'Charges variables (avancé)'!$G115,ROUNDUP(ABS('Charges variables (avancé)'!$G115-(S854-'Charges variables (avancé)'!$F115*Commandes!T$16))/'Charges variables (avancé)'!$H115,0)*'Charges variables (avancé)'!$H115,0)</f>
        <v>0</v>
      </c>
      <c r="T867" s="368">
        <f>IF((T854-'Charges variables (avancé)'!$F115*Commandes!U$16)&lt;'Charges variables (avancé)'!$G115,ROUNDUP(ABS('Charges variables (avancé)'!$G115-(T854-'Charges variables (avancé)'!$F115*Commandes!U$16))/'Charges variables (avancé)'!$H115,0)*'Charges variables (avancé)'!$H115,0)</f>
        <v>0</v>
      </c>
      <c r="U867" s="368">
        <f>IF((U854-'Charges variables (avancé)'!$F115*Commandes!V$16)&lt;'Charges variables (avancé)'!$G115,ROUNDUP(ABS('Charges variables (avancé)'!$G115-(U854-'Charges variables (avancé)'!$F115*Commandes!V$16))/'Charges variables (avancé)'!$H115,0)*'Charges variables (avancé)'!$H115,0)</f>
        <v>0</v>
      </c>
      <c r="V867" s="368">
        <f>IF((V854-'Charges variables (avancé)'!$F115*Commandes!W$16)&lt;'Charges variables (avancé)'!$G115,ROUNDUP(ABS('Charges variables (avancé)'!$G115-(V854-'Charges variables (avancé)'!$F115*Commandes!W$16))/'Charges variables (avancé)'!$H115,0)*'Charges variables (avancé)'!$H115,0)</f>
        <v>0</v>
      </c>
      <c r="W867" s="368">
        <f>IF((W854-'Charges variables (avancé)'!$F115*Commandes!X$16)&lt;'Charges variables (avancé)'!$G115,ROUNDUP(ABS('Charges variables (avancé)'!$G115-(W854-'Charges variables (avancé)'!$F115*Commandes!X$16))/'Charges variables (avancé)'!$H115,0)*'Charges variables (avancé)'!$H115,0)</f>
        <v>0</v>
      </c>
      <c r="X867" s="368">
        <f>IF((X854-'Charges variables (avancé)'!$F115*Commandes!Y$16)&lt;'Charges variables (avancé)'!$G115,ROUNDUP(ABS('Charges variables (avancé)'!$G115-(X854-'Charges variables (avancé)'!$F115*Commandes!Y$16))/'Charges variables (avancé)'!$H115,0)*'Charges variables (avancé)'!$H115,0)</f>
        <v>0</v>
      </c>
      <c r="Y867" s="368">
        <f>IF((Y854-'Charges variables (avancé)'!$F115*Commandes!Z$16)&lt;'Charges variables (avancé)'!$G115,ROUNDUP(ABS('Charges variables (avancé)'!$G115-(Y854-'Charges variables (avancé)'!$F115*Commandes!Z$16))/'Charges variables (avancé)'!$H115,0)*'Charges variables (avancé)'!$H115,0)</f>
        <v>0</v>
      </c>
      <c r="Z867" s="368">
        <f>IF((Z854-'Charges variables (avancé)'!$F115*Commandes!AA$16)&lt;'Charges variables (avancé)'!$G115,ROUNDUP(ABS('Charges variables (avancé)'!$G115-(Z854-'Charges variables (avancé)'!$F115*Commandes!AA$16))/'Charges variables (avancé)'!$H115,0)*'Charges variables (avancé)'!$H115,0)</f>
        <v>0</v>
      </c>
      <c r="AA867" s="368">
        <f>IF((AA854-'Charges variables (avancé)'!$F115*Commandes!AB$16)&lt;'Charges variables (avancé)'!$G115,ROUNDUP(ABS('Charges variables (avancé)'!$G115-(AA854-'Charges variables (avancé)'!$F115*Commandes!AB$16))/'Charges variables (avancé)'!$H115,0)*'Charges variables (avancé)'!$H115,0)</f>
        <v>0</v>
      </c>
      <c r="AB867" s="368">
        <f>IF((AB854-'Charges variables (avancé)'!$F115*Commandes!AC$16)&lt;'Charges variables (avancé)'!$G115,ROUNDUP(ABS('Charges variables (avancé)'!$G115-(AB854-'Charges variables (avancé)'!$F115*Commandes!AC$16))/'Charges variables (avancé)'!$H115,0)*'Charges variables (avancé)'!$H115,0)</f>
        <v>0</v>
      </c>
      <c r="AC867" s="368">
        <f>IF((AC854-'Charges variables (avancé)'!$F115*Commandes!AD$16)&lt;'Charges variables (avancé)'!$G115,ROUNDUP(ABS('Charges variables (avancé)'!$G115-(AC854-'Charges variables (avancé)'!$F115*Commandes!AD$16))/'Charges variables (avancé)'!$H115,0)*'Charges variables (avancé)'!$H115,0)</f>
        <v>0</v>
      </c>
      <c r="AD867" s="368">
        <f>IF((AD854-'Charges variables (avancé)'!$F115*Commandes!AE$16)&lt;'Charges variables (avancé)'!$G115,ROUNDUP(ABS('Charges variables (avancé)'!$G115-(AD854-'Charges variables (avancé)'!$F115*Commandes!AE$16))/'Charges variables (avancé)'!$H115,0)*'Charges variables (avancé)'!$H115,0)</f>
        <v>0</v>
      </c>
      <c r="AE867" s="368">
        <f>IF((AE854-'Charges variables (avancé)'!$F115*Commandes!AF$16)&lt;'Charges variables (avancé)'!$G115,ROUNDUP(ABS('Charges variables (avancé)'!$G115-(AE854-'Charges variables (avancé)'!$F115*Commandes!AF$16))/'Charges variables (avancé)'!$H115,0)*'Charges variables (avancé)'!$H115,0)</f>
        <v>0</v>
      </c>
      <c r="AF867" s="368">
        <f>IF((AF854-'Charges variables (avancé)'!$F115*Commandes!AG$16)&lt;'Charges variables (avancé)'!$G115,ROUNDUP(ABS('Charges variables (avancé)'!$G115-(AF854-'Charges variables (avancé)'!$F115*Commandes!AG$16))/'Charges variables (avancé)'!$H115,0)*'Charges variables (avancé)'!$H115,0)</f>
        <v>0</v>
      </c>
      <c r="AG867" s="368">
        <f>IF((AG854-'Charges variables (avancé)'!$F115*Commandes!AH$16)&lt;'Charges variables (avancé)'!$G115,ROUNDUP(ABS('Charges variables (avancé)'!$G115-(AG854-'Charges variables (avancé)'!$F115*Commandes!AH$16))/'Charges variables (avancé)'!$H115,0)*'Charges variables (avancé)'!$H115,0)</f>
        <v>0</v>
      </c>
      <c r="AH867" s="368">
        <f>IF((AH854-'Charges variables (avancé)'!$F115*Commandes!AI$16)&lt;'Charges variables (avancé)'!$G115,ROUNDUP(ABS('Charges variables (avancé)'!$G115-(AH854-'Charges variables (avancé)'!$F115*Commandes!AI$16))/'Charges variables (avancé)'!$H115,0)*'Charges variables (avancé)'!$H115,0)</f>
        <v>0</v>
      </c>
      <c r="AI867" s="368">
        <f>IF((AI854-'Charges variables (avancé)'!$F115*Commandes!AJ$16)&lt;'Charges variables (avancé)'!$G115,ROUNDUP(ABS('Charges variables (avancé)'!$G115-(AI854-'Charges variables (avancé)'!$F115*Commandes!AJ$16))/'Charges variables (avancé)'!$H115,0)*'Charges variables (avancé)'!$H115,0)</f>
        <v>0</v>
      </c>
      <c r="AJ867" s="368">
        <f>IF((AJ854-'Charges variables (avancé)'!$F115*Commandes!AK$16)&lt;'Charges variables (avancé)'!$G115,ROUNDUP(ABS('Charges variables (avancé)'!$G115-(AJ854-'Charges variables (avancé)'!$F115*Commandes!AK$16))/'Charges variables (avancé)'!$H115,0)*'Charges variables (avancé)'!$H115,0)</f>
        <v>0</v>
      </c>
      <c r="AK867" s="368">
        <f>IF((AK854-'Charges variables (avancé)'!$F115*Commandes!AL$16)&lt;'Charges variables (avancé)'!$G115,ROUNDUP(ABS('Charges variables (avancé)'!$G115-(AK854-'Charges variables (avancé)'!$F115*Commandes!AL$16))/'Charges variables (avancé)'!$H115,0)*'Charges variables (avancé)'!$H115,0)</f>
        <v>0</v>
      </c>
      <c r="AL867" s="368">
        <f>IF((AL854-'Charges variables (avancé)'!$F115*Commandes!AM$16)&lt;'Charges variables (avancé)'!$G115,ROUNDUP(ABS('Charges variables (avancé)'!$G115-(AL854-'Charges variables (avancé)'!$F115*Commandes!AM$16))/'Charges variables (avancé)'!$H115,0)*'Charges variables (avancé)'!$H115,0)</f>
        <v>0</v>
      </c>
      <c r="AM867" s="368">
        <f>IF((AM854-'Charges variables (avancé)'!$F115*Commandes!AN$16)&lt;'Charges variables (avancé)'!$G115,ROUNDUP(ABS('Charges variables (avancé)'!$G115-(AM854-'Charges variables (avancé)'!$F115*Commandes!AN$16))/'Charges variables (avancé)'!$H115,0)*'Charges variables (avancé)'!$H115,0)</f>
        <v>0</v>
      </c>
      <c r="AN867" s="368">
        <f>IF((AN854-'Charges variables (avancé)'!$F115*Commandes!AO$16)&lt;'Charges variables (avancé)'!$G115,ROUNDUP(ABS('Charges variables (avancé)'!$G115-(AN854-'Charges variables (avancé)'!$F115*Commandes!AO$16))/'Charges variables (avancé)'!$H115,0)*'Charges variables (avancé)'!$H115,0)</f>
        <v>0</v>
      </c>
      <c r="AO867" s="368">
        <f>IF((AO854-'Charges variables (avancé)'!$F115*Commandes!AP$16)&lt;'Charges variables (avancé)'!$G115,ROUNDUP(ABS('Charges variables (avancé)'!$G115-(AO854-'Charges variables (avancé)'!$F115*Commandes!AP$16))/'Charges variables (avancé)'!$H115,0)*'Charges variables (avancé)'!$H115,0)</f>
        <v>0</v>
      </c>
      <c r="AP867" s="368">
        <f>IF((AP854-'Charges variables (avancé)'!$F115*Commandes!AQ$16)&lt;'Charges variables (avancé)'!$G115,ROUNDUP(ABS('Charges variables (avancé)'!$G115-(AP854-'Charges variables (avancé)'!$F115*Commandes!AQ$16))/'Charges variables (avancé)'!$H115,0)*'Charges variables (avancé)'!$H115,0)</f>
        <v>0</v>
      </c>
      <c r="AQ867" s="368">
        <f>IF((AQ854-'Charges variables (avancé)'!$F115*Commandes!AR$16)&lt;'Charges variables (avancé)'!$G115,ROUNDUP(ABS('Charges variables (avancé)'!$G115-(AQ854-'Charges variables (avancé)'!$F115*Commandes!AR$16))/'Charges variables (avancé)'!$H115,0)*'Charges variables (avancé)'!$H115,0)</f>
        <v>0</v>
      </c>
      <c r="AR867" s="368">
        <f>IF((AR854-'Charges variables (avancé)'!$F115*Commandes!AS$16)&lt;'Charges variables (avancé)'!$G115,ROUNDUP(ABS('Charges variables (avancé)'!$G115-(AR854-'Charges variables (avancé)'!$F115*Commandes!AS$16))/'Charges variables (avancé)'!$H115,0)*'Charges variables (avancé)'!$H115,0)</f>
        <v>0</v>
      </c>
      <c r="AS867" s="368">
        <f>IF((AS854-'Charges variables (avancé)'!$F115*Commandes!AT$16)&lt;'Charges variables (avancé)'!$G115,ROUNDUP(ABS('Charges variables (avancé)'!$G115-(AS854-'Charges variables (avancé)'!$F115*Commandes!AT$16))/'Charges variables (avancé)'!$H115,0)*'Charges variables (avancé)'!$H115,0)</f>
        <v>0</v>
      </c>
      <c r="AT867" s="368">
        <f>IF((AT854-'Charges variables (avancé)'!$F115*Commandes!AU$16)&lt;'Charges variables (avancé)'!$G115,ROUNDUP(ABS('Charges variables (avancé)'!$G115-(AT854-'Charges variables (avancé)'!$F115*Commandes!AU$16))/'Charges variables (avancé)'!$H115,0)*'Charges variables (avancé)'!$H115,0)</f>
        <v>0</v>
      </c>
      <c r="AU867" s="368">
        <f>IF((AU854-'Charges variables (avancé)'!$F115*Commandes!AV$16)&lt;'Charges variables (avancé)'!$G115,ROUNDUP(ABS('Charges variables (avancé)'!$G115-(AU854-'Charges variables (avancé)'!$F115*Commandes!AV$16))/'Charges variables (avancé)'!$H115,0)*'Charges variables (avancé)'!$H115,0)</f>
        <v>0</v>
      </c>
      <c r="AV867" s="368">
        <f>IF((AV854-'Charges variables (avancé)'!$F115*Commandes!AW$16)&lt;'Charges variables (avancé)'!$G115,ROUNDUP(ABS('Charges variables (avancé)'!$G115-(AV854-'Charges variables (avancé)'!$F115*Commandes!AW$16))/'Charges variables (avancé)'!$H115,0)*'Charges variables (avancé)'!$H115,0)</f>
        <v>0</v>
      </c>
      <c r="AW867" s="368">
        <f>IF((AW854-'Charges variables (avancé)'!$F115*Commandes!AX$16)&lt;'Charges variables (avancé)'!$G115,ROUNDUP(ABS('Charges variables (avancé)'!$G115-(AW854-'Charges variables (avancé)'!$F115*Commandes!AX$16))/'Charges variables (avancé)'!$H115,0)*'Charges variables (avancé)'!$H115,0)</f>
        <v>0</v>
      </c>
      <c r="AX867" s="368">
        <f>IF((AX854-'Charges variables (avancé)'!$F115*Commandes!AY$16)&lt;'Charges variables (avancé)'!$G115,ROUNDUP(ABS('Charges variables (avancé)'!$G115-(AX854-'Charges variables (avancé)'!$F115*Commandes!AY$16))/'Charges variables (avancé)'!$H115,0)*'Charges variables (avancé)'!$H115,0)</f>
        <v>0</v>
      </c>
      <c r="AY867" s="368">
        <f>IF((AY854-'Charges variables (avancé)'!$F115*Commandes!AZ$16)&lt;'Charges variables (avancé)'!$G115,ROUNDUP(ABS('Charges variables (avancé)'!$G115-(AY854-'Charges variables (avancé)'!$F115*Commandes!AZ$16))/'Charges variables (avancé)'!$H115,0)*'Charges variables (avancé)'!$H115,0)</f>
        <v>0</v>
      </c>
      <c r="AZ867" s="368">
        <f>IF((AZ854-'Charges variables (avancé)'!$F115*Commandes!BA$16)&lt;'Charges variables (avancé)'!$G115,ROUNDUP(ABS('Charges variables (avancé)'!$G115-(AZ854-'Charges variables (avancé)'!$F115*Commandes!BA$16))/'Charges variables (avancé)'!$H115,0)*'Charges variables (avancé)'!$H115,0)</f>
        <v>0</v>
      </c>
      <c r="BA867" s="368">
        <f>IF((BA854-'Charges variables (avancé)'!$F115*Commandes!BB$16)&lt;'Charges variables (avancé)'!$G115,ROUNDUP(ABS('Charges variables (avancé)'!$G115-(BA854-'Charges variables (avancé)'!$F115*Commandes!BB$16))/'Charges variables (avancé)'!$H115,0)*'Charges variables (avancé)'!$H115,0)</f>
        <v>0</v>
      </c>
      <c r="BB867" s="368">
        <f>IF((BB854-'Charges variables (avancé)'!$F115*Commandes!BC$16)&lt;'Charges variables (avancé)'!$G115,ROUNDUP(ABS('Charges variables (avancé)'!$G115-(BB854-'Charges variables (avancé)'!$F115*Commandes!BC$16))/'Charges variables (avancé)'!$H115,0)*'Charges variables (avancé)'!$H115,0)</f>
        <v>0</v>
      </c>
      <c r="BC867" s="368">
        <f>IF((BC854-'Charges variables (avancé)'!$F115*Commandes!BD$16)&lt;'Charges variables (avancé)'!$G115,ROUNDUP(ABS('Charges variables (avancé)'!$G115-(BC854-'Charges variables (avancé)'!$F115*Commandes!BD$16))/'Charges variables (avancé)'!$H115,0)*'Charges variables (avancé)'!$H115,0)</f>
        <v>0</v>
      </c>
      <c r="BD867" s="368">
        <f>IF((BD854-'Charges variables (avancé)'!$F115*Commandes!BE$16)&lt;'Charges variables (avancé)'!$G115,ROUNDUP(ABS('Charges variables (avancé)'!$G115-(BD854-'Charges variables (avancé)'!$F115*Commandes!BE$16))/'Charges variables (avancé)'!$H115,0)*'Charges variables (avancé)'!$H115,0)</f>
        <v>0</v>
      </c>
      <c r="BE867" s="368">
        <f>IF((BE854-'Charges variables (avancé)'!$F115*Commandes!BF$16)&lt;'Charges variables (avancé)'!$G115,ROUNDUP(ABS('Charges variables (avancé)'!$G115-(BE854-'Charges variables (avancé)'!$F115*Commandes!BF$16))/'Charges variables (avancé)'!$H115,0)*'Charges variables (avancé)'!$H115,0)</f>
        <v>0</v>
      </c>
      <c r="BF867" s="368">
        <f>IF((BF854-'Charges variables (avancé)'!$F115*Commandes!BG$16)&lt;'Charges variables (avancé)'!$G115,ROUNDUP(ABS('Charges variables (avancé)'!$G115-(BF854-'Charges variables (avancé)'!$F115*Commandes!BG$16))/'Charges variables (avancé)'!$H115,0)*'Charges variables (avancé)'!$H115,0)</f>
        <v>0</v>
      </c>
      <c r="BG867" s="368">
        <f>IF((BG854-'Charges variables (avancé)'!$F115*Commandes!BH$16)&lt;'Charges variables (avancé)'!$G115,ROUNDUP(ABS('Charges variables (avancé)'!$G115-(BG854-'Charges variables (avancé)'!$F115*Commandes!BH$16))/'Charges variables (avancé)'!$H115,0)*'Charges variables (avancé)'!$H115,0)</f>
        <v>0</v>
      </c>
      <c r="BH867" s="368">
        <f>IF((BH854-'Charges variables (avancé)'!$F115*Commandes!BI$16)&lt;'Charges variables (avancé)'!$G115,ROUNDUP(ABS('Charges variables (avancé)'!$G115-(BH854-'Charges variables (avancé)'!$F115*Commandes!BI$16))/'Charges variables (avancé)'!$H115,0)*'Charges variables (avancé)'!$H115,0)</f>
        <v>0</v>
      </c>
      <c r="BI867" s="368">
        <f>IF((BI854-'Charges variables (avancé)'!$F115*Commandes!BJ$16)&lt;'Charges variables (avancé)'!$G115,ROUNDUP(ABS('Charges variables (avancé)'!$G115-(BI854-'Charges variables (avancé)'!$F115*Commandes!BJ$16))/'Charges variables (avancé)'!$H115,0)*'Charges variables (avancé)'!$H115,0)</f>
        <v>0</v>
      </c>
      <c r="BJ867" s="368">
        <f>IF((BJ854-'Charges variables (avancé)'!$F115*Commandes!BK$16)&lt;'Charges variables (avancé)'!$G115,ROUNDUP(ABS('Charges variables (avancé)'!$G115-(BJ854-'Charges variables (avancé)'!$F115*Commandes!BK$16))/'Charges variables (avancé)'!$H115,0)*'Charges variables (avancé)'!$H115,0)</f>
        <v>0</v>
      </c>
    </row>
    <row r="868" spans="2:62">
      <c r="B868" s="366">
        <f>'Charges variables (avancé)'!$C$116</f>
        <v>0</v>
      </c>
      <c r="C868" s="368">
        <f>IF((C855-'Charges variables (avancé)'!$F116*Commandes!D$16)&lt;'Charges variables (avancé)'!$G116,ROUNDUP(ABS('Charges variables (avancé)'!$G116-(C855-'Charges variables (avancé)'!$F116*Commandes!D$16))/'Charges variables (avancé)'!$H116,0)*'Charges variables (avancé)'!$H116,0)</f>
        <v>0</v>
      </c>
      <c r="D868" s="368">
        <f>IF((D855-'Charges variables (avancé)'!$F116*Commandes!E$16)&lt;'Charges variables (avancé)'!$G116,ROUNDUP(ABS('Charges variables (avancé)'!$G116-(D855-'Charges variables (avancé)'!$F116*Commandes!E$16))/'Charges variables (avancé)'!$H116,0)*'Charges variables (avancé)'!$H116,0)</f>
        <v>0</v>
      </c>
      <c r="E868" s="368">
        <f>IF((E855-'Charges variables (avancé)'!$F116*Commandes!F$16)&lt;'Charges variables (avancé)'!$G116,ROUNDUP(ABS('Charges variables (avancé)'!$G116-(E855-'Charges variables (avancé)'!$F116*Commandes!F$16))/'Charges variables (avancé)'!$H116,0)*'Charges variables (avancé)'!$H116,0)</f>
        <v>0</v>
      </c>
      <c r="F868" s="368">
        <f>IF((F855-'Charges variables (avancé)'!$F116*Commandes!G$16)&lt;'Charges variables (avancé)'!$G116,ROUNDUP(ABS('Charges variables (avancé)'!$G116-(F855-'Charges variables (avancé)'!$F116*Commandes!G$16))/'Charges variables (avancé)'!$H116,0)*'Charges variables (avancé)'!$H116,0)</f>
        <v>0</v>
      </c>
      <c r="G868" s="368">
        <f>IF((G855-'Charges variables (avancé)'!$F116*Commandes!H$16)&lt;'Charges variables (avancé)'!$G116,ROUNDUP(ABS('Charges variables (avancé)'!$G116-(G855-'Charges variables (avancé)'!$F116*Commandes!H$16))/'Charges variables (avancé)'!$H116,0)*'Charges variables (avancé)'!$H116,0)</f>
        <v>0</v>
      </c>
      <c r="H868" s="368">
        <f>IF((H855-'Charges variables (avancé)'!$F116*Commandes!I$16)&lt;'Charges variables (avancé)'!$G116,ROUNDUP(ABS('Charges variables (avancé)'!$G116-(H855-'Charges variables (avancé)'!$F116*Commandes!I$16))/'Charges variables (avancé)'!$H116,0)*'Charges variables (avancé)'!$H116,0)</f>
        <v>0</v>
      </c>
      <c r="I868" s="368">
        <f>IF((I855-'Charges variables (avancé)'!$F116*Commandes!J$16)&lt;'Charges variables (avancé)'!$G116,ROUNDUP(ABS('Charges variables (avancé)'!$G116-(I855-'Charges variables (avancé)'!$F116*Commandes!J$16))/'Charges variables (avancé)'!$H116,0)*'Charges variables (avancé)'!$H116,0)</f>
        <v>0</v>
      </c>
      <c r="J868" s="368">
        <f>IF((J855-'Charges variables (avancé)'!$F116*Commandes!K$16)&lt;'Charges variables (avancé)'!$G116,ROUNDUP(ABS('Charges variables (avancé)'!$G116-(J855-'Charges variables (avancé)'!$F116*Commandes!K$16))/'Charges variables (avancé)'!$H116,0)*'Charges variables (avancé)'!$H116,0)</f>
        <v>0</v>
      </c>
      <c r="K868" s="368">
        <f>IF((K855-'Charges variables (avancé)'!$F116*Commandes!L$16)&lt;'Charges variables (avancé)'!$G116,ROUNDUP(ABS('Charges variables (avancé)'!$G116-(K855-'Charges variables (avancé)'!$F116*Commandes!L$16))/'Charges variables (avancé)'!$H116,0)*'Charges variables (avancé)'!$H116,0)</f>
        <v>0</v>
      </c>
      <c r="L868" s="368">
        <f>IF((L855-'Charges variables (avancé)'!$F116*Commandes!M$16)&lt;'Charges variables (avancé)'!$G116,ROUNDUP(ABS('Charges variables (avancé)'!$G116-(L855-'Charges variables (avancé)'!$F116*Commandes!M$16))/'Charges variables (avancé)'!$H116,0)*'Charges variables (avancé)'!$H116,0)</f>
        <v>0</v>
      </c>
      <c r="M868" s="368">
        <f>IF((M855-'Charges variables (avancé)'!$F116*Commandes!N$16)&lt;'Charges variables (avancé)'!$G116,ROUNDUP(ABS('Charges variables (avancé)'!$G116-(M855-'Charges variables (avancé)'!$F116*Commandes!N$16))/'Charges variables (avancé)'!$H116,0)*'Charges variables (avancé)'!$H116,0)</f>
        <v>0</v>
      </c>
      <c r="N868" s="368">
        <f>IF((N855-'Charges variables (avancé)'!$F116*Commandes!O$16)&lt;'Charges variables (avancé)'!$G116,ROUNDUP(ABS('Charges variables (avancé)'!$G116-(N855-'Charges variables (avancé)'!$F116*Commandes!O$16))/'Charges variables (avancé)'!$H116,0)*'Charges variables (avancé)'!$H116,0)</f>
        <v>0</v>
      </c>
      <c r="O868" s="368">
        <f>IF((O855-'Charges variables (avancé)'!$F116*Commandes!P$16)&lt;'Charges variables (avancé)'!$G116,ROUNDUP(ABS('Charges variables (avancé)'!$G116-(O855-'Charges variables (avancé)'!$F116*Commandes!P$16))/'Charges variables (avancé)'!$H116,0)*'Charges variables (avancé)'!$H116,0)</f>
        <v>0</v>
      </c>
      <c r="P868" s="368">
        <f>IF((P855-'Charges variables (avancé)'!$F116*Commandes!Q$16)&lt;'Charges variables (avancé)'!$G116,ROUNDUP(ABS('Charges variables (avancé)'!$G116-(P855-'Charges variables (avancé)'!$F116*Commandes!Q$16))/'Charges variables (avancé)'!$H116,0)*'Charges variables (avancé)'!$H116,0)</f>
        <v>0</v>
      </c>
      <c r="Q868" s="368">
        <f>IF((Q855-'Charges variables (avancé)'!$F116*Commandes!R$16)&lt;'Charges variables (avancé)'!$G116,ROUNDUP(ABS('Charges variables (avancé)'!$G116-(Q855-'Charges variables (avancé)'!$F116*Commandes!R$16))/'Charges variables (avancé)'!$H116,0)*'Charges variables (avancé)'!$H116,0)</f>
        <v>0</v>
      </c>
      <c r="R868" s="368">
        <f>IF((R855-'Charges variables (avancé)'!$F116*Commandes!S$16)&lt;'Charges variables (avancé)'!$G116,ROUNDUP(ABS('Charges variables (avancé)'!$G116-(R855-'Charges variables (avancé)'!$F116*Commandes!S$16))/'Charges variables (avancé)'!$H116,0)*'Charges variables (avancé)'!$H116,0)</f>
        <v>0</v>
      </c>
      <c r="S868" s="368">
        <f>IF((S855-'Charges variables (avancé)'!$F116*Commandes!T$16)&lt;'Charges variables (avancé)'!$G116,ROUNDUP(ABS('Charges variables (avancé)'!$G116-(S855-'Charges variables (avancé)'!$F116*Commandes!T$16))/'Charges variables (avancé)'!$H116,0)*'Charges variables (avancé)'!$H116,0)</f>
        <v>0</v>
      </c>
      <c r="T868" s="368">
        <f>IF((T855-'Charges variables (avancé)'!$F116*Commandes!U$16)&lt;'Charges variables (avancé)'!$G116,ROUNDUP(ABS('Charges variables (avancé)'!$G116-(T855-'Charges variables (avancé)'!$F116*Commandes!U$16))/'Charges variables (avancé)'!$H116,0)*'Charges variables (avancé)'!$H116,0)</f>
        <v>0</v>
      </c>
      <c r="U868" s="368">
        <f>IF((U855-'Charges variables (avancé)'!$F116*Commandes!V$16)&lt;'Charges variables (avancé)'!$G116,ROUNDUP(ABS('Charges variables (avancé)'!$G116-(U855-'Charges variables (avancé)'!$F116*Commandes!V$16))/'Charges variables (avancé)'!$H116,0)*'Charges variables (avancé)'!$H116,0)</f>
        <v>0</v>
      </c>
      <c r="V868" s="368">
        <f>IF((V855-'Charges variables (avancé)'!$F116*Commandes!W$16)&lt;'Charges variables (avancé)'!$G116,ROUNDUP(ABS('Charges variables (avancé)'!$G116-(V855-'Charges variables (avancé)'!$F116*Commandes!W$16))/'Charges variables (avancé)'!$H116,0)*'Charges variables (avancé)'!$H116,0)</f>
        <v>0</v>
      </c>
      <c r="W868" s="368">
        <f>IF((W855-'Charges variables (avancé)'!$F116*Commandes!X$16)&lt;'Charges variables (avancé)'!$G116,ROUNDUP(ABS('Charges variables (avancé)'!$G116-(W855-'Charges variables (avancé)'!$F116*Commandes!X$16))/'Charges variables (avancé)'!$H116,0)*'Charges variables (avancé)'!$H116,0)</f>
        <v>0</v>
      </c>
      <c r="X868" s="368">
        <f>IF((X855-'Charges variables (avancé)'!$F116*Commandes!Y$16)&lt;'Charges variables (avancé)'!$G116,ROUNDUP(ABS('Charges variables (avancé)'!$G116-(X855-'Charges variables (avancé)'!$F116*Commandes!Y$16))/'Charges variables (avancé)'!$H116,0)*'Charges variables (avancé)'!$H116,0)</f>
        <v>0</v>
      </c>
      <c r="Y868" s="368">
        <f>IF((Y855-'Charges variables (avancé)'!$F116*Commandes!Z$16)&lt;'Charges variables (avancé)'!$G116,ROUNDUP(ABS('Charges variables (avancé)'!$G116-(Y855-'Charges variables (avancé)'!$F116*Commandes!Z$16))/'Charges variables (avancé)'!$H116,0)*'Charges variables (avancé)'!$H116,0)</f>
        <v>0</v>
      </c>
      <c r="Z868" s="368">
        <f>IF((Z855-'Charges variables (avancé)'!$F116*Commandes!AA$16)&lt;'Charges variables (avancé)'!$G116,ROUNDUP(ABS('Charges variables (avancé)'!$G116-(Z855-'Charges variables (avancé)'!$F116*Commandes!AA$16))/'Charges variables (avancé)'!$H116,0)*'Charges variables (avancé)'!$H116,0)</f>
        <v>0</v>
      </c>
      <c r="AA868" s="368">
        <f>IF((AA855-'Charges variables (avancé)'!$F116*Commandes!AB$16)&lt;'Charges variables (avancé)'!$G116,ROUNDUP(ABS('Charges variables (avancé)'!$G116-(AA855-'Charges variables (avancé)'!$F116*Commandes!AB$16))/'Charges variables (avancé)'!$H116,0)*'Charges variables (avancé)'!$H116,0)</f>
        <v>0</v>
      </c>
      <c r="AB868" s="368">
        <f>IF((AB855-'Charges variables (avancé)'!$F116*Commandes!AC$16)&lt;'Charges variables (avancé)'!$G116,ROUNDUP(ABS('Charges variables (avancé)'!$G116-(AB855-'Charges variables (avancé)'!$F116*Commandes!AC$16))/'Charges variables (avancé)'!$H116,0)*'Charges variables (avancé)'!$H116,0)</f>
        <v>0</v>
      </c>
      <c r="AC868" s="368">
        <f>IF((AC855-'Charges variables (avancé)'!$F116*Commandes!AD$16)&lt;'Charges variables (avancé)'!$G116,ROUNDUP(ABS('Charges variables (avancé)'!$G116-(AC855-'Charges variables (avancé)'!$F116*Commandes!AD$16))/'Charges variables (avancé)'!$H116,0)*'Charges variables (avancé)'!$H116,0)</f>
        <v>0</v>
      </c>
      <c r="AD868" s="368">
        <f>IF((AD855-'Charges variables (avancé)'!$F116*Commandes!AE$16)&lt;'Charges variables (avancé)'!$G116,ROUNDUP(ABS('Charges variables (avancé)'!$G116-(AD855-'Charges variables (avancé)'!$F116*Commandes!AE$16))/'Charges variables (avancé)'!$H116,0)*'Charges variables (avancé)'!$H116,0)</f>
        <v>0</v>
      </c>
      <c r="AE868" s="368">
        <f>IF((AE855-'Charges variables (avancé)'!$F116*Commandes!AF$16)&lt;'Charges variables (avancé)'!$G116,ROUNDUP(ABS('Charges variables (avancé)'!$G116-(AE855-'Charges variables (avancé)'!$F116*Commandes!AF$16))/'Charges variables (avancé)'!$H116,0)*'Charges variables (avancé)'!$H116,0)</f>
        <v>0</v>
      </c>
      <c r="AF868" s="368">
        <f>IF((AF855-'Charges variables (avancé)'!$F116*Commandes!AG$16)&lt;'Charges variables (avancé)'!$G116,ROUNDUP(ABS('Charges variables (avancé)'!$G116-(AF855-'Charges variables (avancé)'!$F116*Commandes!AG$16))/'Charges variables (avancé)'!$H116,0)*'Charges variables (avancé)'!$H116,0)</f>
        <v>0</v>
      </c>
      <c r="AG868" s="368">
        <f>IF((AG855-'Charges variables (avancé)'!$F116*Commandes!AH$16)&lt;'Charges variables (avancé)'!$G116,ROUNDUP(ABS('Charges variables (avancé)'!$G116-(AG855-'Charges variables (avancé)'!$F116*Commandes!AH$16))/'Charges variables (avancé)'!$H116,0)*'Charges variables (avancé)'!$H116,0)</f>
        <v>0</v>
      </c>
      <c r="AH868" s="368">
        <f>IF((AH855-'Charges variables (avancé)'!$F116*Commandes!AI$16)&lt;'Charges variables (avancé)'!$G116,ROUNDUP(ABS('Charges variables (avancé)'!$G116-(AH855-'Charges variables (avancé)'!$F116*Commandes!AI$16))/'Charges variables (avancé)'!$H116,0)*'Charges variables (avancé)'!$H116,0)</f>
        <v>0</v>
      </c>
      <c r="AI868" s="368">
        <f>IF((AI855-'Charges variables (avancé)'!$F116*Commandes!AJ$16)&lt;'Charges variables (avancé)'!$G116,ROUNDUP(ABS('Charges variables (avancé)'!$G116-(AI855-'Charges variables (avancé)'!$F116*Commandes!AJ$16))/'Charges variables (avancé)'!$H116,0)*'Charges variables (avancé)'!$H116,0)</f>
        <v>0</v>
      </c>
      <c r="AJ868" s="368">
        <f>IF((AJ855-'Charges variables (avancé)'!$F116*Commandes!AK$16)&lt;'Charges variables (avancé)'!$G116,ROUNDUP(ABS('Charges variables (avancé)'!$G116-(AJ855-'Charges variables (avancé)'!$F116*Commandes!AK$16))/'Charges variables (avancé)'!$H116,0)*'Charges variables (avancé)'!$H116,0)</f>
        <v>0</v>
      </c>
      <c r="AK868" s="368">
        <f>IF((AK855-'Charges variables (avancé)'!$F116*Commandes!AL$16)&lt;'Charges variables (avancé)'!$G116,ROUNDUP(ABS('Charges variables (avancé)'!$G116-(AK855-'Charges variables (avancé)'!$F116*Commandes!AL$16))/'Charges variables (avancé)'!$H116,0)*'Charges variables (avancé)'!$H116,0)</f>
        <v>0</v>
      </c>
      <c r="AL868" s="368">
        <f>IF((AL855-'Charges variables (avancé)'!$F116*Commandes!AM$16)&lt;'Charges variables (avancé)'!$G116,ROUNDUP(ABS('Charges variables (avancé)'!$G116-(AL855-'Charges variables (avancé)'!$F116*Commandes!AM$16))/'Charges variables (avancé)'!$H116,0)*'Charges variables (avancé)'!$H116,0)</f>
        <v>0</v>
      </c>
      <c r="AM868" s="368">
        <f>IF((AM855-'Charges variables (avancé)'!$F116*Commandes!AN$16)&lt;'Charges variables (avancé)'!$G116,ROUNDUP(ABS('Charges variables (avancé)'!$G116-(AM855-'Charges variables (avancé)'!$F116*Commandes!AN$16))/'Charges variables (avancé)'!$H116,0)*'Charges variables (avancé)'!$H116,0)</f>
        <v>0</v>
      </c>
      <c r="AN868" s="368">
        <f>IF((AN855-'Charges variables (avancé)'!$F116*Commandes!AO$16)&lt;'Charges variables (avancé)'!$G116,ROUNDUP(ABS('Charges variables (avancé)'!$G116-(AN855-'Charges variables (avancé)'!$F116*Commandes!AO$16))/'Charges variables (avancé)'!$H116,0)*'Charges variables (avancé)'!$H116,0)</f>
        <v>0</v>
      </c>
      <c r="AO868" s="368">
        <f>IF((AO855-'Charges variables (avancé)'!$F116*Commandes!AP$16)&lt;'Charges variables (avancé)'!$G116,ROUNDUP(ABS('Charges variables (avancé)'!$G116-(AO855-'Charges variables (avancé)'!$F116*Commandes!AP$16))/'Charges variables (avancé)'!$H116,0)*'Charges variables (avancé)'!$H116,0)</f>
        <v>0</v>
      </c>
      <c r="AP868" s="368">
        <f>IF((AP855-'Charges variables (avancé)'!$F116*Commandes!AQ$16)&lt;'Charges variables (avancé)'!$G116,ROUNDUP(ABS('Charges variables (avancé)'!$G116-(AP855-'Charges variables (avancé)'!$F116*Commandes!AQ$16))/'Charges variables (avancé)'!$H116,0)*'Charges variables (avancé)'!$H116,0)</f>
        <v>0</v>
      </c>
      <c r="AQ868" s="368">
        <f>IF((AQ855-'Charges variables (avancé)'!$F116*Commandes!AR$16)&lt;'Charges variables (avancé)'!$G116,ROUNDUP(ABS('Charges variables (avancé)'!$G116-(AQ855-'Charges variables (avancé)'!$F116*Commandes!AR$16))/'Charges variables (avancé)'!$H116,0)*'Charges variables (avancé)'!$H116,0)</f>
        <v>0</v>
      </c>
      <c r="AR868" s="368">
        <f>IF((AR855-'Charges variables (avancé)'!$F116*Commandes!AS$16)&lt;'Charges variables (avancé)'!$G116,ROUNDUP(ABS('Charges variables (avancé)'!$G116-(AR855-'Charges variables (avancé)'!$F116*Commandes!AS$16))/'Charges variables (avancé)'!$H116,0)*'Charges variables (avancé)'!$H116,0)</f>
        <v>0</v>
      </c>
      <c r="AS868" s="368">
        <f>IF((AS855-'Charges variables (avancé)'!$F116*Commandes!AT$16)&lt;'Charges variables (avancé)'!$G116,ROUNDUP(ABS('Charges variables (avancé)'!$G116-(AS855-'Charges variables (avancé)'!$F116*Commandes!AT$16))/'Charges variables (avancé)'!$H116,0)*'Charges variables (avancé)'!$H116,0)</f>
        <v>0</v>
      </c>
      <c r="AT868" s="368">
        <f>IF((AT855-'Charges variables (avancé)'!$F116*Commandes!AU$16)&lt;'Charges variables (avancé)'!$G116,ROUNDUP(ABS('Charges variables (avancé)'!$G116-(AT855-'Charges variables (avancé)'!$F116*Commandes!AU$16))/'Charges variables (avancé)'!$H116,0)*'Charges variables (avancé)'!$H116,0)</f>
        <v>0</v>
      </c>
      <c r="AU868" s="368">
        <f>IF((AU855-'Charges variables (avancé)'!$F116*Commandes!AV$16)&lt;'Charges variables (avancé)'!$G116,ROUNDUP(ABS('Charges variables (avancé)'!$G116-(AU855-'Charges variables (avancé)'!$F116*Commandes!AV$16))/'Charges variables (avancé)'!$H116,0)*'Charges variables (avancé)'!$H116,0)</f>
        <v>0</v>
      </c>
      <c r="AV868" s="368">
        <f>IF((AV855-'Charges variables (avancé)'!$F116*Commandes!AW$16)&lt;'Charges variables (avancé)'!$G116,ROUNDUP(ABS('Charges variables (avancé)'!$G116-(AV855-'Charges variables (avancé)'!$F116*Commandes!AW$16))/'Charges variables (avancé)'!$H116,0)*'Charges variables (avancé)'!$H116,0)</f>
        <v>0</v>
      </c>
      <c r="AW868" s="368">
        <f>IF((AW855-'Charges variables (avancé)'!$F116*Commandes!AX$16)&lt;'Charges variables (avancé)'!$G116,ROUNDUP(ABS('Charges variables (avancé)'!$G116-(AW855-'Charges variables (avancé)'!$F116*Commandes!AX$16))/'Charges variables (avancé)'!$H116,0)*'Charges variables (avancé)'!$H116,0)</f>
        <v>0</v>
      </c>
      <c r="AX868" s="368">
        <f>IF((AX855-'Charges variables (avancé)'!$F116*Commandes!AY$16)&lt;'Charges variables (avancé)'!$G116,ROUNDUP(ABS('Charges variables (avancé)'!$G116-(AX855-'Charges variables (avancé)'!$F116*Commandes!AY$16))/'Charges variables (avancé)'!$H116,0)*'Charges variables (avancé)'!$H116,0)</f>
        <v>0</v>
      </c>
      <c r="AY868" s="368">
        <f>IF((AY855-'Charges variables (avancé)'!$F116*Commandes!AZ$16)&lt;'Charges variables (avancé)'!$G116,ROUNDUP(ABS('Charges variables (avancé)'!$G116-(AY855-'Charges variables (avancé)'!$F116*Commandes!AZ$16))/'Charges variables (avancé)'!$H116,0)*'Charges variables (avancé)'!$H116,0)</f>
        <v>0</v>
      </c>
      <c r="AZ868" s="368">
        <f>IF((AZ855-'Charges variables (avancé)'!$F116*Commandes!BA$16)&lt;'Charges variables (avancé)'!$G116,ROUNDUP(ABS('Charges variables (avancé)'!$G116-(AZ855-'Charges variables (avancé)'!$F116*Commandes!BA$16))/'Charges variables (avancé)'!$H116,0)*'Charges variables (avancé)'!$H116,0)</f>
        <v>0</v>
      </c>
      <c r="BA868" s="368">
        <f>IF((BA855-'Charges variables (avancé)'!$F116*Commandes!BB$16)&lt;'Charges variables (avancé)'!$G116,ROUNDUP(ABS('Charges variables (avancé)'!$G116-(BA855-'Charges variables (avancé)'!$F116*Commandes!BB$16))/'Charges variables (avancé)'!$H116,0)*'Charges variables (avancé)'!$H116,0)</f>
        <v>0</v>
      </c>
      <c r="BB868" s="368">
        <f>IF((BB855-'Charges variables (avancé)'!$F116*Commandes!BC$16)&lt;'Charges variables (avancé)'!$G116,ROUNDUP(ABS('Charges variables (avancé)'!$G116-(BB855-'Charges variables (avancé)'!$F116*Commandes!BC$16))/'Charges variables (avancé)'!$H116,0)*'Charges variables (avancé)'!$H116,0)</f>
        <v>0</v>
      </c>
      <c r="BC868" s="368">
        <f>IF((BC855-'Charges variables (avancé)'!$F116*Commandes!BD$16)&lt;'Charges variables (avancé)'!$G116,ROUNDUP(ABS('Charges variables (avancé)'!$G116-(BC855-'Charges variables (avancé)'!$F116*Commandes!BD$16))/'Charges variables (avancé)'!$H116,0)*'Charges variables (avancé)'!$H116,0)</f>
        <v>0</v>
      </c>
      <c r="BD868" s="368">
        <f>IF((BD855-'Charges variables (avancé)'!$F116*Commandes!BE$16)&lt;'Charges variables (avancé)'!$G116,ROUNDUP(ABS('Charges variables (avancé)'!$G116-(BD855-'Charges variables (avancé)'!$F116*Commandes!BE$16))/'Charges variables (avancé)'!$H116,0)*'Charges variables (avancé)'!$H116,0)</f>
        <v>0</v>
      </c>
      <c r="BE868" s="368">
        <f>IF((BE855-'Charges variables (avancé)'!$F116*Commandes!BF$16)&lt;'Charges variables (avancé)'!$G116,ROUNDUP(ABS('Charges variables (avancé)'!$G116-(BE855-'Charges variables (avancé)'!$F116*Commandes!BF$16))/'Charges variables (avancé)'!$H116,0)*'Charges variables (avancé)'!$H116,0)</f>
        <v>0</v>
      </c>
      <c r="BF868" s="368">
        <f>IF((BF855-'Charges variables (avancé)'!$F116*Commandes!BG$16)&lt;'Charges variables (avancé)'!$G116,ROUNDUP(ABS('Charges variables (avancé)'!$G116-(BF855-'Charges variables (avancé)'!$F116*Commandes!BG$16))/'Charges variables (avancé)'!$H116,0)*'Charges variables (avancé)'!$H116,0)</f>
        <v>0</v>
      </c>
      <c r="BG868" s="368">
        <f>IF((BG855-'Charges variables (avancé)'!$F116*Commandes!BH$16)&lt;'Charges variables (avancé)'!$G116,ROUNDUP(ABS('Charges variables (avancé)'!$G116-(BG855-'Charges variables (avancé)'!$F116*Commandes!BH$16))/'Charges variables (avancé)'!$H116,0)*'Charges variables (avancé)'!$H116,0)</f>
        <v>0</v>
      </c>
      <c r="BH868" s="368">
        <f>IF((BH855-'Charges variables (avancé)'!$F116*Commandes!BI$16)&lt;'Charges variables (avancé)'!$G116,ROUNDUP(ABS('Charges variables (avancé)'!$G116-(BH855-'Charges variables (avancé)'!$F116*Commandes!BI$16))/'Charges variables (avancé)'!$H116,0)*'Charges variables (avancé)'!$H116,0)</f>
        <v>0</v>
      </c>
      <c r="BI868" s="368">
        <f>IF((BI855-'Charges variables (avancé)'!$F116*Commandes!BJ$16)&lt;'Charges variables (avancé)'!$G116,ROUNDUP(ABS('Charges variables (avancé)'!$G116-(BI855-'Charges variables (avancé)'!$F116*Commandes!BJ$16))/'Charges variables (avancé)'!$H116,0)*'Charges variables (avancé)'!$H116,0)</f>
        <v>0</v>
      </c>
      <c r="BJ868" s="368">
        <f>IF((BJ855-'Charges variables (avancé)'!$F116*Commandes!BK$16)&lt;'Charges variables (avancé)'!$G116,ROUNDUP(ABS('Charges variables (avancé)'!$G116-(BJ855-'Charges variables (avancé)'!$F116*Commandes!BK$16))/'Charges variables (avancé)'!$H116,0)*'Charges variables (avancé)'!$H116,0)</f>
        <v>0</v>
      </c>
    </row>
    <row r="869" spans="2:62">
      <c r="B869" s="366">
        <f>'Charges variables (avancé)'!$C$117</f>
        <v>0</v>
      </c>
      <c r="C869" s="368">
        <f>IF((C856-'Charges variables (avancé)'!$F117*Commandes!D$16)&lt;'Charges variables (avancé)'!$G117,ROUNDUP(ABS('Charges variables (avancé)'!$G117-(C856-'Charges variables (avancé)'!$F117*Commandes!D$16))/'Charges variables (avancé)'!$H117,0)*'Charges variables (avancé)'!$H117,0)</f>
        <v>0</v>
      </c>
      <c r="D869" s="368">
        <f>IF((D856-'Charges variables (avancé)'!$F117*Commandes!E$16)&lt;'Charges variables (avancé)'!$G117,ROUNDUP(ABS('Charges variables (avancé)'!$G117-(D856-'Charges variables (avancé)'!$F117*Commandes!E$16))/'Charges variables (avancé)'!$H117,0)*'Charges variables (avancé)'!$H117,0)</f>
        <v>0</v>
      </c>
      <c r="E869" s="368">
        <f>IF((E856-'Charges variables (avancé)'!$F117*Commandes!F$16)&lt;'Charges variables (avancé)'!$G117,ROUNDUP(ABS('Charges variables (avancé)'!$G117-(E856-'Charges variables (avancé)'!$F117*Commandes!F$16))/'Charges variables (avancé)'!$H117,0)*'Charges variables (avancé)'!$H117,0)</f>
        <v>0</v>
      </c>
      <c r="F869" s="368">
        <f>IF((F856-'Charges variables (avancé)'!$F117*Commandes!G$16)&lt;'Charges variables (avancé)'!$G117,ROUNDUP(ABS('Charges variables (avancé)'!$G117-(F856-'Charges variables (avancé)'!$F117*Commandes!G$16))/'Charges variables (avancé)'!$H117,0)*'Charges variables (avancé)'!$H117,0)</f>
        <v>0</v>
      </c>
      <c r="G869" s="368">
        <f>IF((G856-'Charges variables (avancé)'!$F117*Commandes!H$16)&lt;'Charges variables (avancé)'!$G117,ROUNDUP(ABS('Charges variables (avancé)'!$G117-(G856-'Charges variables (avancé)'!$F117*Commandes!H$16))/'Charges variables (avancé)'!$H117,0)*'Charges variables (avancé)'!$H117,0)</f>
        <v>0</v>
      </c>
      <c r="H869" s="368">
        <f>IF((H856-'Charges variables (avancé)'!$F117*Commandes!I$16)&lt;'Charges variables (avancé)'!$G117,ROUNDUP(ABS('Charges variables (avancé)'!$G117-(H856-'Charges variables (avancé)'!$F117*Commandes!I$16))/'Charges variables (avancé)'!$H117,0)*'Charges variables (avancé)'!$H117,0)</f>
        <v>0</v>
      </c>
      <c r="I869" s="368">
        <f>IF((I856-'Charges variables (avancé)'!$F117*Commandes!J$16)&lt;'Charges variables (avancé)'!$G117,ROUNDUP(ABS('Charges variables (avancé)'!$G117-(I856-'Charges variables (avancé)'!$F117*Commandes!J$16))/'Charges variables (avancé)'!$H117,0)*'Charges variables (avancé)'!$H117,0)</f>
        <v>0</v>
      </c>
      <c r="J869" s="368">
        <f>IF((J856-'Charges variables (avancé)'!$F117*Commandes!K$16)&lt;'Charges variables (avancé)'!$G117,ROUNDUP(ABS('Charges variables (avancé)'!$G117-(J856-'Charges variables (avancé)'!$F117*Commandes!K$16))/'Charges variables (avancé)'!$H117,0)*'Charges variables (avancé)'!$H117,0)</f>
        <v>0</v>
      </c>
      <c r="K869" s="368">
        <f>IF((K856-'Charges variables (avancé)'!$F117*Commandes!L$16)&lt;'Charges variables (avancé)'!$G117,ROUNDUP(ABS('Charges variables (avancé)'!$G117-(K856-'Charges variables (avancé)'!$F117*Commandes!L$16))/'Charges variables (avancé)'!$H117,0)*'Charges variables (avancé)'!$H117,0)</f>
        <v>0</v>
      </c>
      <c r="L869" s="368">
        <f>IF((L856-'Charges variables (avancé)'!$F117*Commandes!M$16)&lt;'Charges variables (avancé)'!$G117,ROUNDUP(ABS('Charges variables (avancé)'!$G117-(L856-'Charges variables (avancé)'!$F117*Commandes!M$16))/'Charges variables (avancé)'!$H117,0)*'Charges variables (avancé)'!$H117,0)</f>
        <v>0</v>
      </c>
      <c r="M869" s="368">
        <f>IF((M856-'Charges variables (avancé)'!$F117*Commandes!N$16)&lt;'Charges variables (avancé)'!$G117,ROUNDUP(ABS('Charges variables (avancé)'!$G117-(M856-'Charges variables (avancé)'!$F117*Commandes!N$16))/'Charges variables (avancé)'!$H117,0)*'Charges variables (avancé)'!$H117,0)</f>
        <v>0</v>
      </c>
      <c r="N869" s="368">
        <f>IF((N856-'Charges variables (avancé)'!$F117*Commandes!O$16)&lt;'Charges variables (avancé)'!$G117,ROUNDUP(ABS('Charges variables (avancé)'!$G117-(N856-'Charges variables (avancé)'!$F117*Commandes!O$16))/'Charges variables (avancé)'!$H117,0)*'Charges variables (avancé)'!$H117,0)</f>
        <v>0</v>
      </c>
      <c r="O869" s="368">
        <f>IF((O856-'Charges variables (avancé)'!$F117*Commandes!P$16)&lt;'Charges variables (avancé)'!$G117,ROUNDUP(ABS('Charges variables (avancé)'!$G117-(O856-'Charges variables (avancé)'!$F117*Commandes!P$16))/'Charges variables (avancé)'!$H117,0)*'Charges variables (avancé)'!$H117,0)</f>
        <v>0</v>
      </c>
      <c r="P869" s="368">
        <f>IF((P856-'Charges variables (avancé)'!$F117*Commandes!Q$16)&lt;'Charges variables (avancé)'!$G117,ROUNDUP(ABS('Charges variables (avancé)'!$G117-(P856-'Charges variables (avancé)'!$F117*Commandes!Q$16))/'Charges variables (avancé)'!$H117,0)*'Charges variables (avancé)'!$H117,0)</f>
        <v>0</v>
      </c>
      <c r="Q869" s="368">
        <f>IF((Q856-'Charges variables (avancé)'!$F117*Commandes!R$16)&lt;'Charges variables (avancé)'!$G117,ROUNDUP(ABS('Charges variables (avancé)'!$G117-(Q856-'Charges variables (avancé)'!$F117*Commandes!R$16))/'Charges variables (avancé)'!$H117,0)*'Charges variables (avancé)'!$H117,0)</f>
        <v>0</v>
      </c>
      <c r="R869" s="368">
        <f>IF((R856-'Charges variables (avancé)'!$F117*Commandes!S$16)&lt;'Charges variables (avancé)'!$G117,ROUNDUP(ABS('Charges variables (avancé)'!$G117-(R856-'Charges variables (avancé)'!$F117*Commandes!S$16))/'Charges variables (avancé)'!$H117,0)*'Charges variables (avancé)'!$H117,0)</f>
        <v>0</v>
      </c>
      <c r="S869" s="368">
        <f>IF((S856-'Charges variables (avancé)'!$F117*Commandes!T$16)&lt;'Charges variables (avancé)'!$G117,ROUNDUP(ABS('Charges variables (avancé)'!$G117-(S856-'Charges variables (avancé)'!$F117*Commandes!T$16))/'Charges variables (avancé)'!$H117,0)*'Charges variables (avancé)'!$H117,0)</f>
        <v>0</v>
      </c>
      <c r="T869" s="368">
        <f>IF((T856-'Charges variables (avancé)'!$F117*Commandes!U$16)&lt;'Charges variables (avancé)'!$G117,ROUNDUP(ABS('Charges variables (avancé)'!$G117-(T856-'Charges variables (avancé)'!$F117*Commandes!U$16))/'Charges variables (avancé)'!$H117,0)*'Charges variables (avancé)'!$H117,0)</f>
        <v>0</v>
      </c>
      <c r="U869" s="368">
        <f>IF((U856-'Charges variables (avancé)'!$F117*Commandes!V$16)&lt;'Charges variables (avancé)'!$G117,ROUNDUP(ABS('Charges variables (avancé)'!$G117-(U856-'Charges variables (avancé)'!$F117*Commandes!V$16))/'Charges variables (avancé)'!$H117,0)*'Charges variables (avancé)'!$H117,0)</f>
        <v>0</v>
      </c>
      <c r="V869" s="368">
        <f>IF((V856-'Charges variables (avancé)'!$F117*Commandes!W$16)&lt;'Charges variables (avancé)'!$G117,ROUNDUP(ABS('Charges variables (avancé)'!$G117-(V856-'Charges variables (avancé)'!$F117*Commandes!W$16))/'Charges variables (avancé)'!$H117,0)*'Charges variables (avancé)'!$H117,0)</f>
        <v>0</v>
      </c>
      <c r="W869" s="368">
        <f>IF((W856-'Charges variables (avancé)'!$F117*Commandes!X$16)&lt;'Charges variables (avancé)'!$G117,ROUNDUP(ABS('Charges variables (avancé)'!$G117-(W856-'Charges variables (avancé)'!$F117*Commandes!X$16))/'Charges variables (avancé)'!$H117,0)*'Charges variables (avancé)'!$H117,0)</f>
        <v>0</v>
      </c>
      <c r="X869" s="368">
        <f>IF((X856-'Charges variables (avancé)'!$F117*Commandes!Y$16)&lt;'Charges variables (avancé)'!$G117,ROUNDUP(ABS('Charges variables (avancé)'!$G117-(X856-'Charges variables (avancé)'!$F117*Commandes!Y$16))/'Charges variables (avancé)'!$H117,0)*'Charges variables (avancé)'!$H117,0)</f>
        <v>0</v>
      </c>
      <c r="Y869" s="368">
        <f>IF((Y856-'Charges variables (avancé)'!$F117*Commandes!Z$16)&lt;'Charges variables (avancé)'!$G117,ROUNDUP(ABS('Charges variables (avancé)'!$G117-(Y856-'Charges variables (avancé)'!$F117*Commandes!Z$16))/'Charges variables (avancé)'!$H117,0)*'Charges variables (avancé)'!$H117,0)</f>
        <v>0</v>
      </c>
      <c r="Z869" s="368">
        <f>IF((Z856-'Charges variables (avancé)'!$F117*Commandes!AA$16)&lt;'Charges variables (avancé)'!$G117,ROUNDUP(ABS('Charges variables (avancé)'!$G117-(Z856-'Charges variables (avancé)'!$F117*Commandes!AA$16))/'Charges variables (avancé)'!$H117,0)*'Charges variables (avancé)'!$H117,0)</f>
        <v>0</v>
      </c>
      <c r="AA869" s="368">
        <f>IF((AA856-'Charges variables (avancé)'!$F117*Commandes!AB$16)&lt;'Charges variables (avancé)'!$G117,ROUNDUP(ABS('Charges variables (avancé)'!$G117-(AA856-'Charges variables (avancé)'!$F117*Commandes!AB$16))/'Charges variables (avancé)'!$H117,0)*'Charges variables (avancé)'!$H117,0)</f>
        <v>0</v>
      </c>
      <c r="AB869" s="368">
        <f>IF((AB856-'Charges variables (avancé)'!$F117*Commandes!AC$16)&lt;'Charges variables (avancé)'!$G117,ROUNDUP(ABS('Charges variables (avancé)'!$G117-(AB856-'Charges variables (avancé)'!$F117*Commandes!AC$16))/'Charges variables (avancé)'!$H117,0)*'Charges variables (avancé)'!$H117,0)</f>
        <v>0</v>
      </c>
      <c r="AC869" s="368">
        <f>IF((AC856-'Charges variables (avancé)'!$F117*Commandes!AD$16)&lt;'Charges variables (avancé)'!$G117,ROUNDUP(ABS('Charges variables (avancé)'!$G117-(AC856-'Charges variables (avancé)'!$F117*Commandes!AD$16))/'Charges variables (avancé)'!$H117,0)*'Charges variables (avancé)'!$H117,0)</f>
        <v>0</v>
      </c>
      <c r="AD869" s="368">
        <f>IF((AD856-'Charges variables (avancé)'!$F117*Commandes!AE$16)&lt;'Charges variables (avancé)'!$G117,ROUNDUP(ABS('Charges variables (avancé)'!$G117-(AD856-'Charges variables (avancé)'!$F117*Commandes!AE$16))/'Charges variables (avancé)'!$H117,0)*'Charges variables (avancé)'!$H117,0)</f>
        <v>0</v>
      </c>
      <c r="AE869" s="368">
        <f>IF((AE856-'Charges variables (avancé)'!$F117*Commandes!AF$16)&lt;'Charges variables (avancé)'!$G117,ROUNDUP(ABS('Charges variables (avancé)'!$G117-(AE856-'Charges variables (avancé)'!$F117*Commandes!AF$16))/'Charges variables (avancé)'!$H117,0)*'Charges variables (avancé)'!$H117,0)</f>
        <v>0</v>
      </c>
      <c r="AF869" s="368">
        <f>IF((AF856-'Charges variables (avancé)'!$F117*Commandes!AG$16)&lt;'Charges variables (avancé)'!$G117,ROUNDUP(ABS('Charges variables (avancé)'!$G117-(AF856-'Charges variables (avancé)'!$F117*Commandes!AG$16))/'Charges variables (avancé)'!$H117,0)*'Charges variables (avancé)'!$H117,0)</f>
        <v>0</v>
      </c>
      <c r="AG869" s="368">
        <f>IF((AG856-'Charges variables (avancé)'!$F117*Commandes!AH$16)&lt;'Charges variables (avancé)'!$G117,ROUNDUP(ABS('Charges variables (avancé)'!$G117-(AG856-'Charges variables (avancé)'!$F117*Commandes!AH$16))/'Charges variables (avancé)'!$H117,0)*'Charges variables (avancé)'!$H117,0)</f>
        <v>0</v>
      </c>
      <c r="AH869" s="368">
        <f>IF((AH856-'Charges variables (avancé)'!$F117*Commandes!AI$16)&lt;'Charges variables (avancé)'!$G117,ROUNDUP(ABS('Charges variables (avancé)'!$G117-(AH856-'Charges variables (avancé)'!$F117*Commandes!AI$16))/'Charges variables (avancé)'!$H117,0)*'Charges variables (avancé)'!$H117,0)</f>
        <v>0</v>
      </c>
      <c r="AI869" s="368">
        <f>IF((AI856-'Charges variables (avancé)'!$F117*Commandes!AJ$16)&lt;'Charges variables (avancé)'!$G117,ROUNDUP(ABS('Charges variables (avancé)'!$G117-(AI856-'Charges variables (avancé)'!$F117*Commandes!AJ$16))/'Charges variables (avancé)'!$H117,0)*'Charges variables (avancé)'!$H117,0)</f>
        <v>0</v>
      </c>
      <c r="AJ869" s="368">
        <f>IF((AJ856-'Charges variables (avancé)'!$F117*Commandes!AK$16)&lt;'Charges variables (avancé)'!$G117,ROUNDUP(ABS('Charges variables (avancé)'!$G117-(AJ856-'Charges variables (avancé)'!$F117*Commandes!AK$16))/'Charges variables (avancé)'!$H117,0)*'Charges variables (avancé)'!$H117,0)</f>
        <v>0</v>
      </c>
      <c r="AK869" s="368">
        <f>IF((AK856-'Charges variables (avancé)'!$F117*Commandes!AL$16)&lt;'Charges variables (avancé)'!$G117,ROUNDUP(ABS('Charges variables (avancé)'!$G117-(AK856-'Charges variables (avancé)'!$F117*Commandes!AL$16))/'Charges variables (avancé)'!$H117,0)*'Charges variables (avancé)'!$H117,0)</f>
        <v>0</v>
      </c>
      <c r="AL869" s="368">
        <f>IF((AL856-'Charges variables (avancé)'!$F117*Commandes!AM$16)&lt;'Charges variables (avancé)'!$G117,ROUNDUP(ABS('Charges variables (avancé)'!$G117-(AL856-'Charges variables (avancé)'!$F117*Commandes!AM$16))/'Charges variables (avancé)'!$H117,0)*'Charges variables (avancé)'!$H117,0)</f>
        <v>0</v>
      </c>
      <c r="AM869" s="368">
        <f>IF((AM856-'Charges variables (avancé)'!$F117*Commandes!AN$16)&lt;'Charges variables (avancé)'!$G117,ROUNDUP(ABS('Charges variables (avancé)'!$G117-(AM856-'Charges variables (avancé)'!$F117*Commandes!AN$16))/'Charges variables (avancé)'!$H117,0)*'Charges variables (avancé)'!$H117,0)</f>
        <v>0</v>
      </c>
      <c r="AN869" s="368">
        <f>IF((AN856-'Charges variables (avancé)'!$F117*Commandes!AO$16)&lt;'Charges variables (avancé)'!$G117,ROUNDUP(ABS('Charges variables (avancé)'!$G117-(AN856-'Charges variables (avancé)'!$F117*Commandes!AO$16))/'Charges variables (avancé)'!$H117,0)*'Charges variables (avancé)'!$H117,0)</f>
        <v>0</v>
      </c>
      <c r="AO869" s="368">
        <f>IF((AO856-'Charges variables (avancé)'!$F117*Commandes!AP$16)&lt;'Charges variables (avancé)'!$G117,ROUNDUP(ABS('Charges variables (avancé)'!$G117-(AO856-'Charges variables (avancé)'!$F117*Commandes!AP$16))/'Charges variables (avancé)'!$H117,0)*'Charges variables (avancé)'!$H117,0)</f>
        <v>0</v>
      </c>
      <c r="AP869" s="368">
        <f>IF((AP856-'Charges variables (avancé)'!$F117*Commandes!AQ$16)&lt;'Charges variables (avancé)'!$G117,ROUNDUP(ABS('Charges variables (avancé)'!$G117-(AP856-'Charges variables (avancé)'!$F117*Commandes!AQ$16))/'Charges variables (avancé)'!$H117,0)*'Charges variables (avancé)'!$H117,0)</f>
        <v>0</v>
      </c>
      <c r="AQ869" s="368">
        <f>IF((AQ856-'Charges variables (avancé)'!$F117*Commandes!AR$16)&lt;'Charges variables (avancé)'!$G117,ROUNDUP(ABS('Charges variables (avancé)'!$G117-(AQ856-'Charges variables (avancé)'!$F117*Commandes!AR$16))/'Charges variables (avancé)'!$H117,0)*'Charges variables (avancé)'!$H117,0)</f>
        <v>0</v>
      </c>
      <c r="AR869" s="368">
        <f>IF((AR856-'Charges variables (avancé)'!$F117*Commandes!AS$16)&lt;'Charges variables (avancé)'!$G117,ROUNDUP(ABS('Charges variables (avancé)'!$G117-(AR856-'Charges variables (avancé)'!$F117*Commandes!AS$16))/'Charges variables (avancé)'!$H117,0)*'Charges variables (avancé)'!$H117,0)</f>
        <v>0</v>
      </c>
      <c r="AS869" s="368">
        <f>IF((AS856-'Charges variables (avancé)'!$F117*Commandes!AT$16)&lt;'Charges variables (avancé)'!$G117,ROUNDUP(ABS('Charges variables (avancé)'!$G117-(AS856-'Charges variables (avancé)'!$F117*Commandes!AT$16))/'Charges variables (avancé)'!$H117,0)*'Charges variables (avancé)'!$H117,0)</f>
        <v>0</v>
      </c>
      <c r="AT869" s="368">
        <f>IF((AT856-'Charges variables (avancé)'!$F117*Commandes!AU$16)&lt;'Charges variables (avancé)'!$G117,ROUNDUP(ABS('Charges variables (avancé)'!$G117-(AT856-'Charges variables (avancé)'!$F117*Commandes!AU$16))/'Charges variables (avancé)'!$H117,0)*'Charges variables (avancé)'!$H117,0)</f>
        <v>0</v>
      </c>
      <c r="AU869" s="368">
        <f>IF((AU856-'Charges variables (avancé)'!$F117*Commandes!AV$16)&lt;'Charges variables (avancé)'!$G117,ROUNDUP(ABS('Charges variables (avancé)'!$G117-(AU856-'Charges variables (avancé)'!$F117*Commandes!AV$16))/'Charges variables (avancé)'!$H117,0)*'Charges variables (avancé)'!$H117,0)</f>
        <v>0</v>
      </c>
      <c r="AV869" s="368">
        <f>IF((AV856-'Charges variables (avancé)'!$F117*Commandes!AW$16)&lt;'Charges variables (avancé)'!$G117,ROUNDUP(ABS('Charges variables (avancé)'!$G117-(AV856-'Charges variables (avancé)'!$F117*Commandes!AW$16))/'Charges variables (avancé)'!$H117,0)*'Charges variables (avancé)'!$H117,0)</f>
        <v>0</v>
      </c>
      <c r="AW869" s="368">
        <f>IF((AW856-'Charges variables (avancé)'!$F117*Commandes!AX$16)&lt;'Charges variables (avancé)'!$G117,ROUNDUP(ABS('Charges variables (avancé)'!$G117-(AW856-'Charges variables (avancé)'!$F117*Commandes!AX$16))/'Charges variables (avancé)'!$H117,0)*'Charges variables (avancé)'!$H117,0)</f>
        <v>0</v>
      </c>
      <c r="AX869" s="368">
        <f>IF((AX856-'Charges variables (avancé)'!$F117*Commandes!AY$16)&lt;'Charges variables (avancé)'!$G117,ROUNDUP(ABS('Charges variables (avancé)'!$G117-(AX856-'Charges variables (avancé)'!$F117*Commandes!AY$16))/'Charges variables (avancé)'!$H117,0)*'Charges variables (avancé)'!$H117,0)</f>
        <v>0</v>
      </c>
      <c r="AY869" s="368">
        <f>IF((AY856-'Charges variables (avancé)'!$F117*Commandes!AZ$16)&lt;'Charges variables (avancé)'!$G117,ROUNDUP(ABS('Charges variables (avancé)'!$G117-(AY856-'Charges variables (avancé)'!$F117*Commandes!AZ$16))/'Charges variables (avancé)'!$H117,0)*'Charges variables (avancé)'!$H117,0)</f>
        <v>0</v>
      </c>
      <c r="AZ869" s="368">
        <f>IF((AZ856-'Charges variables (avancé)'!$F117*Commandes!BA$16)&lt;'Charges variables (avancé)'!$G117,ROUNDUP(ABS('Charges variables (avancé)'!$G117-(AZ856-'Charges variables (avancé)'!$F117*Commandes!BA$16))/'Charges variables (avancé)'!$H117,0)*'Charges variables (avancé)'!$H117,0)</f>
        <v>0</v>
      </c>
      <c r="BA869" s="368">
        <f>IF((BA856-'Charges variables (avancé)'!$F117*Commandes!BB$16)&lt;'Charges variables (avancé)'!$G117,ROUNDUP(ABS('Charges variables (avancé)'!$G117-(BA856-'Charges variables (avancé)'!$F117*Commandes!BB$16))/'Charges variables (avancé)'!$H117,0)*'Charges variables (avancé)'!$H117,0)</f>
        <v>0</v>
      </c>
      <c r="BB869" s="368">
        <f>IF((BB856-'Charges variables (avancé)'!$F117*Commandes!BC$16)&lt;'Charges variables (avancé)'!$G117,ROUNDUP(ABS('Charges variables (avancé)'!$G117-(BB856-'Charges variables (avancé)'!$F117*Commandes!BC$16))/'Charges variables (avancé)'!$H117,0)*'Charges variables (avancé)'!$H117,0)</f>
        <v>0</v>
      </c>
      <c r="BC869" s="368">
        <f>IF((BC856-'Charges variables (avancé)'!$F117*Commandes!BD$16)&lt;'Charges variables (avancé)'!$G117,ROUNDUP(ABS('Charges variables (avancé)'!$G117-(BC856-'Charges variables (avancé)'!$F117*Commandes!BD$16))/'Charges variables (avancé)'!$H117,0)*'Charges variables (avancé)'!$H117,0)</f>
        <v>0</v>
      </c>
      <c r="BD869" s="368">
        <f>IF((BD856-'Charges variables (avancé)'!$F117*Commandes!BE$16)&lt;'Charges variables (avancé)'!$G117,ROUNDUP(ABS('Charges variables (avancé)'!$G117-(BD856-'Charges variables (avancé)'!$F117*Commandes!BE$16))/'Charges variables (avancé)'!$H117,0)*'Charges variables (avancé)'!$H117,0)</f>
        <v>0</v>
      </c>
      <c r="BE869" s="368">
        <f>IF((BE856-'Charges variables (avancé)'!$F117*Commandes!BF$16)&lt;'Charges variables (avancé)'!$G117,ROUNDUP(ABS('Charges variables (avancé)'!$G117-(BE856-'Charges variables (avancé)'!$F117*Commandes!BF$16))/'Charges variables (avancé)'!$H117,0)*'Charges variables (avancé)'!$H117,0)</f>
        <v>0</v>
      </c>
      <c r="BF869" s="368">
        <f>IF((BF856-'Charges variables (avancé)'!$F117*Commandes!BG$16)&lt;'Charges variables (avancé)'!$G117,ROUNDUP(ABS('Charges variables (avancé)'!$G117-(BF856-'Charges variables (avancé)'!$F117*Commandes!BG$16))/'Charges variables (avancé)'!$H117,0)*'Charges variables (avancé)'!$H117,0)</f>
        <v>0</v>
      </c>
      <c r="BG869" s="368">
        <f>IF((BG856-'Charges variables (avancé)'!$F117*Commandes!BH$16)&lt;'Charges variables (avancé)'!$G117,ROUNDUP(ABS('Charges variables (avancé)'!$G117-(BG856-'Charges variables (avancé)'!$F117*Commandes!BH$16))/'Charges variables (avancé)'!$H117,0)*'Charges variables (avancé)'!$H117,0)</f>
        <v>0</v>
      </c>
      <c r="BH869" s="368">
        <f>IF((BH856-'Charges variables (avancé)'!$F117*Commandes!BI$16)&lt;'Charges variables (avancé)'!$G117,ROUNDUP(ABS('Charges variables (avancé)'!$G117-(BH856-'Charges variables (avancé)'!$F117*Commandes!BI$16))/'Charges variables (avancé)'!$H117,0)*'Charges variables (avancé)'!$H117,0)</f>
        <v>0</v>
      </c>
      <c r="BI869" s="368">
        <f>IF((BI856-'Charges variables (avancé)'!$F117*Commandes!BJ$16)&lt;'Charges variables (avancé)'!$G117,ROUNDUP(ABS('Charges variables (avancé)'!$G117-(BI856-'Charges variables (avancé)'!$F117*Commandes!BJ$16))/'Charges variables (avancé)'!$H117,0)*'Charges variables (avancé)'!$H117,0)</f>
        <v>0</v>
      </c>
      <c r="BJ869" s="368">
        <f>IF((BJ856-'Charges variables (avancé)'!$F117*Commandes!BK$16)&lt;'Charges variables (avancé)'!$G117,ROUNDUP(ABS('Charges variables (avancé)'!$G117-(BJ856-'Charges variables (avancé)'!$F117*Commandes!BK$16))/'Charges variables (avancé)'!$H117,0)*'Charges variables (avancé)'!$H117,0)</f>
        <v>0</v>
      </c>
    </row>
    <row r="871" spans="2:62" ht="30">
      <c r="B871" s="104" t="s">
        <v>167</v>
      </c>
      <c r="C871" s="11"/>
      <c r="D871" s="11"/>
      <c r="E871" s="11"/>
      <c r="F871" s="32"/>
    </row>
    <row r="873" spans="2:62" ht="15" customHeight="1">
      <c r="B873" s="81"/>
      <c r="C873" s="475" t="s">
        <v>18</v>
      </c>
      <c r="D873" s="476"/>
      <c r="E873" s="476"/>
      <c r="F873" s="476"/>
      <c r="G873" s="476"/>
      <c r="H873" s="476"/>
      <c r="I873" s="476"/>
      <c r="J873" s="476"/>
      <c r="K873" s="476"/>
      <c r="L873" s="476"/>
      <c r="M873" s="476"/>
      <c r="N873" s="476"/>
      <c r="O873" s="473" t="s">
        <v>19</v>
      </c>
      <c r="P873" s="473"/>
      <c r="Q873" s="473"/>
      <c r="R873" s="473"/>
      <c r="S873" s="473"/>
      <c r="T873" s="473"/>
      <c r="U873" s="473"/>
      <c r="V873" s="473"/>
      <c r="W873" s="473"/>
      <c r="X873" s="473"/>
      <c r="Y873" s="473"/>
      <c r="Z873" s="473"/>
      <c r="AA873" s="475" t="s">
        <v>20</v>
      </c>
      <c r="AB873" s="476"/>
      <c r="AC873" s="476"/>
      <c r="AD873" s="476"/>
      <c r="AE873" s="476"/>
      <c r="AF873" s="476"/>
      <c r="AG873" s="476"/>
      <c r="AH873" s="476"/>
      <c r="AI873" s="476"/>
      <c r="AJ873" s="476"/>
      <c r="AK873" s="476"/>
      <c r="AL873" s="476"/>
      <c r="AM873" s="473" t="s">
        <v>32</v>
      </c>
      <c r="AN873" s="473"/>
      <c r="AO873" s="473"/>
      <c r="AP873" s="473"/>
      <c r="AQ873" s="473"/>
      <c r="AR873" s="473"/>
      <c r="AS873" s="473"/>
      <c r="AT873" s="473"/>
      <c r="AU873" s="473"/>
      <c r="AV873" s="473"/>
      <c r="AW873" s="473"/>
      <c r="AX873" s="473"/>
      <c r="AY873" s="473" t="s">
        <v>33</v>
      </c>
      <c r="AZ873" s="473"/>
      <c r="BA873" s="473"/>
      <c r="BB873" s="473"/>
      <c r="BC873" s="473"/>
      <c r="BD873" s="473"/>
      <c r="BE873" s="473"/>
      <c r="BF873" s="473"/>
      <c r="BG873" s="473"/>
      <c r="BH873" s="473"/>
      <c r="BI873" s="473"/>
      <c r="BJ873" s="473"/>
    </row>
    <row r="874" spans="2:62" ht="15" customHeight="1">
      <c r="B874" s="83" t="s">
        <v>36</v>
      </c>
      <c r="C874" s="18">
        <f>CONFIG!$D$7</f>
        <v>41640</v>
      </c>
      <c r="D874" s="18">
        <f>DATE(YEAR(C874),MONTH(C874)+1,DAY(C874))</f>
        <v>41671</v>
      </c>
      <c r="E874" s="18">
        <f t="shared" ref="E874:BJ874" si="505">DATE(YEAR(D874),MONTH(D874)+1,DAY(D874))</f>
        <v>41699</v>
      </c>
      <c r="F874" s="18">
        <f t="shared" si="505"/>
        <v>41730</v>
      </c>
      <c r="G874" s="18">
        <f t="shared" si="505"/>
        <v>41760</v>
      </c>
      <c r="H874" s="18">
        <f t="shared" si="505"/>
        <v>41791</v>
      </c>
      <c r="I874" s="18">
        <f t="shared" si="505"/>
        <v>41821</v>
      </c>
      <c r="J874" s="18">
        <f t="shared" si="505"/>
        <v>41852</v>
      </c>
      <c r="K874" s="18">
        <f t="shared" si="505"/>
        <v>41883</v>
      </c>
      <c r="L874" s="18">
        <f t="shared" si="505"/>
        <v>41913</v>
      </c>
      <c r="M874" s="18">
        <f t="shared" si="505"/>
        <v>41944</v>
      </c>
      <c r="N874" s="18">
        <f t="shared" si="505"/>
        <v>41974</v>
      </c>
      <c r="O874" s="18">
        <f t="shared" si="505"/>
        <v>42005</v>
      </c>
      <c r="P874" s="18">
        <f t="shared" si="505"/>
        <v>42036</v>
      </c>
      <c r="Q874" s="18">
        <f t="shared" si="505"/>
        <v>42064</v>
      </c>
      <c r="R874" s="18">
        <f t="shared" si="505"/>
        <v>42095</v>
      </c>
      <c r="S874" s="18">
        <f t="shared" si="505"/>
        <v>42125</v>
      </c>
      <c r="T874" s="18">
        <f t="shared" si="505"/>
        <v>42156</v>
      </c>
      <c r="U874" s="18">
        <f t="shared" si="505"/>
        <v>42186</v>
      </c>
      <c r="V874" s="18">
        <f t="shared" si="505"/>
        <v>42217</v>
      </c>
      <c r="W874" s="18">
        <f t="shared" si="505"/>
        <v>42248</v>
      </c>
      <c r="X874" s="18">
        <f t="shared" si="505"/>
        <v>42278</v>
      </c>
      <c r="Y874" s="18">
        <f t="shared" si="505"/>
        <v>42309</v>
      </c>
      <c r="Z874" s="18">
        <f t="shared" si="505"/>
        <v>42339</v>
      </c>
      <c r="AA874" s="18">
        <f t="shared" si="505"/>
        <v>42370</v>
      </c>
      <c r="AB874" s="18">
        <f t="shared" si="505"/>
        <v>42401</v>
      </c>
      <c r="AC874" s="18">
        <f t="shared" si="505"/>
        <v>42430</v>
      </c>
      <c r="AD874" s="18">
        <f t="shared" si="505"/>
        <v>42461</v>
      </c>
      <c r="AE874" s="18">
        <f t="shared" si="505"/>
        <v>42491</v>
      </c>
      <c r="AF874" s="18">
        <f t="shared" si="505"/>
        <v>42522</v>
      </c>
      <c r="AG874" s="18">
        <f t="shared" si="505"/>
        <v>42552</v>
      </c>
      <c r="AH874" s="18">
        <f t="shared" si="505"/>
        <v>42583</v>
      </c>
      <c r="AI874" s="18">
        <f t="shared" si="505"/>
        <v>42614</v>
      </c>
      <c r="AJ874" s="18">
        <f t="shared" si="505"/>
        <v>42644</v>
      </c>
      <c r="AK874" s="18">
        <f t="shared" si="505"/>
        <v>42675</v>
      </c>
      <c r="AL874" s="18">
        <f t="shared" si="505"/>
        <v>42705</v>
      </c>
      <c r="AM874" s="18">
        <f t="shared" si="505"/>
        <v>42736</v>
      </c>
      <c r="AN874" s="18">
        <f t="shared" si="505"/>
        <v>42767</v>
      </c>
      <c r="AO874" s="18">
        <f t="shared" si="505"/>
        <v>42795</v>
      </c>
      <c r="AP874" s="18">
        <f t="shared" si="505"/>
        <v>42826</v>
      </c>
      <c r="AQ874" s="18">
        <f t="shared" si="505"/>
        <v>42856</v>
      </c>
      <c r="AR874" s="18">
        <f t="shared" si="505"/>
        <v>42887</v>
      </c>
      <c r="AS874" s="18">
        <f t="shared" si="505"/>
        <v>42917</v>
      </c>
      <c r="AT874" s="18">
        <f t="shared" si="505"/>
        <v>42948</v>
      </c>
      <c r="AU874" s="18">
        <f t="shared" si="505"/>
        <v>42979</v>
      </c>
      <c r="AV874" s="18">
        <f t="shared" si="505"/>
        <v>43009</v>
      </c>
      <c r="AW874" s="18">
        <f t="shared" si="505"/>
        <v>43040</v>
      </c>
      <c r="AX874" s="18">
        <f t="shared" si="505"/>
        <v>43070</v>
      </c>
      <c r="AY874" s="18">
        <f t="shared" si="505"/>
        <v>43101</v>
      </c>
      <c r="AZ874" s="18">
        <f t="shared" si="505"/>
        <v>43132</v>
      </c>
      <c r="BA874" s="18">
        <f t="shared" si="505"/>
        <v>43160</v>
      </c>
      <c r="BB874" s="18">
        <f t="shared" si="505"/>
        <v>43191</v>
      </c>
      <c r="BC874" s="18">
        <f t="shared" si="505"/>
        <v>43221</v>
      </c>
      <c r="BD874" s="18">
        <f t="shared" si="505"/>
        <v>43252</v>
      </c>
      <c r="BE874" s="18">
        <f t="shared" si="505"/>
        <v>43282</v>
      </c>
      <c r="BF874" s="18">
        <f t="shared" si="505"/>
        <v>43313</v>
      </c>
      <c r="BG874" s="18">
        <f t="shared" si="505"/>
        <v>43344</v>
      </c>
      <c r="BH874" s="18">
        <f t="shared" si="505"/>
        <v>43374</v>
      </c>
      <c r="BI874" s="18">
        <f t="shared" si="505"/>
        <v>43405</v>
      </c>
      <c r="BJ874" s="18">
        <f t="shared" si="505"/>
        <v>43435</v>
      </c>
    </row>
    <row r="875" spans="2:62" ht="15" customHeight="1">
      <c r="B875" s="366">
        <f>'Charges variables (avancé)'!C110</f>
        <v>0</v>
      </c>
      <c r="C875" s="368">
        <f>IF(AND(ROUND(('Charges variables-Calculs auto'!C$139-CONFIG!$D$7)/31,0)&gt;=ROUND('Charges variables (avancé)'!$J110,0),'Charges variables (avancé)'!$E110&lt;&gt;0),SUM(INDEX($C862:$BJ862,,IF((COLUMN(C875)-COLUMN($C875)+1)&gt;('Charges variables (avancé)'!$I110+'Charges variables (avancé)'!$J110),(COLUMN(C875)-COLUMN($C875)+1)-('Charges variables (avancé)'!$I110+'Charges variables (avancé)'!$J110),0)+1):INDEX($C862:$BJ862,,(COLUMN(C875)-COLUMN($C875)+1)-'Charges variables (avancé)'!$J110)),0)</f>
        <v>0</v>
      </c>
      <c r="D875" s="368">
        <f>IF(AND(ROUND(('Charges variables-Calculs auto'!D$139-CONFIG!$D$7)/31,0)&gt;=ROUND('Charges variables (avancé)'!$J110,0),'Charges variables (avancé)'!$E110&lt;&gt;0),SUM(INDEX($C862:$BJ862,,IF((COLUMN(D875)-COLUMN($C875)+1)&gt;('Charges variables (avancé)'!$I110+'Charges variables (avancé)'!$J110),(COLUMN(D875)-COLUMN($C875)+1)-('Charges variables (avancé)'!$I110+'Charges variables (avancé)'!$J110),0)+1):INDEX($C862:$BJ862,,(COLUMN(D875)-COLUMN($C875)+1)-'Charges variables (avancé)'!$J110)),0)</f>
        <v>0</v>
      </c>
      <c r="E875" s="368">
        <f>IF(AND(ROUND(('Charges variables-Calculs auto'!E$139-CONFIG!$D$7)/31,0)&gt;=ROUND('Charges variables (avancé)'!$J110,0),'Charges variables (avancé)'!$E110&lt;&gt;0),SUM(INDEX($C862:$BJ862,,IF((COLUMN(E875)-COLUMN($C875)+1)&gt;('Charges variables (avancé)'!$I110+'Charges variables (avancé)'!$J110),(COLUMN(E875)-COLUMN($C875)+1)-('Charges variables (avancé)'!$I110+'Charges variables (avancé)'!$J110),0)+1):INDEX($C862:$BJ862,,(COLUMN(E875)-COLUMN($C875)+1)-'Charges variables (avancé)'!$J110)),0)</f>
        <v>0</v>
      </c>
      <c r="F875" s="368">
        <f>IF(AND(ROUND(('Charges variables-Calculs auto'!F$139-CONFIG!$D$7)/31,0)&gt;=ROUND('Charges variables (avancé)'!$J110,0),'Charges variables (avancé)'!$E110&lt;&gt;0),SUM(INDEX($C862:$BJ862,,IF((COLUMN(F875)-COLUMN($C875)+1)&gt;('Charges variables (avancé)'!$I110+'Charges variables (avancé)'!$J110),(COLUMN(F875)-COLUMN($C875)+1)-('Charges variables (avancé)'!$I110+'Charges variables (avancé)'!$J110),0)+1):INDEX($C862:$BJ862,,(COLUMN(F875)-COLUMN($C875)+1)-'Charges variables (avancé)'!$J110)),0)</f>
        <v>0</v>
      </c>
      <c r="G875" s="368">
        <f>IF(AND(ROUND(('Charges variables-Calculs auto'!G$139-CONFIG!$D$7)/31,0)&gt;=ROUND('Charges variables (avancé)'!$J110,0),'Charges variables (avancé)'!$E110&lt;&gt;0),SUM(INDEX($C862:$BJ862,,IF((COLUMN(G875)-COLUMN($C875)+1)&gt;('Charges variables (avancé)'!$I110+'Charges variables (avancé)'!$J110),(COLUMN(G875)-COLUMN($C875)+1)-('Charges variables (avancé)'!$I110+'Charges variables (avancé)'!$J110),0)+1):INDEX($C862:$BJ862,,(COLUMN(G875)-COLUMN($C875)+1)-'Charges variables (avancé)'!$J110)),0)</f>
        <v>0</v>
      </c>
      <c r="H875" s="368">
        <f>IF(AND(ROUND(('Charges variables-Calculs auto'!H$139-CONFIG!$D$7)/31,0)&gt;=ROUND('Charges variables (avancé)'!$J110,0),'Charges variables (avancé)'!$E110&lt;&gt;0),SUM(INDEX($C862:$BJ862,,IF((COLUMN(H875)-COLUMN($C875)+1)&gt;('Charges variables (avancé)'!$I110+'Charges variables (avancé)'!$J110),(COLUMN(H875)-COLUMN($C875)+1)-('Charges variables (avancé)'!$I110+'Charges variables (avancé)'!$J110),0)+1):INDEX($C862:$BJ862,,(COLUMN(H875)-COLUMN($C875)+1)-'Charges variables (avancé)'!$J110)),0)</f>
        <v>0</v>
      </c>
      <c r="I875" s="368">
        <f>IF(AND(ROUND(('Charges variables-Calculs auto'!I$139-CONFIG!$D$7)/31,0)&gt;=ROUND('Charges variables (avancé)'!$J110,0),'Charges variables (avancé)'!$E110&lt;&gt;0),SUM(INDEX($C862:$BJ862,,IF((COLUMN(I875)-COLUMN($C875)+1)&gt;('Charges variables (avancé)'!$I110+'Charges variables (avancé)'!$J110),(COLUMN(I875)-COLUMN($C875)+1)-('Charges variables (avancé)'!$I110+'Charges variables (avancé)'!$J110),0)+1):INDEX($C862:$BJ862,,(COLUMN(I875)-COLUMN($C875)+1)-'Charges variables (avancé)'!$J110)),0)</f>
        <v>0</v>
      </c>
      <c r="J875" s="368">
        <f>IF(AND(ROUND(('Charges variables-Calculs auto'!J$139-CONFIG!$D$7)/31,0)&gt;=ROUND('Charges variables (avancé)'!$J110,0),'Charges variables (avancé)'!$E110&lt;&gt;0),SUM(INDEX($C862:$BJ862,,IF((COLUMN(J875)-COLUMN($C875)+1)&gt;('Charges variables (avancé)'!$I110+'Charges variables (avancé)'!$J110),(COLUMN(J875)-COLUMN($C875)+1)-('Charges variables (avancé)'!$I110+'Charges variables (avancé)'!$J110),0)+1):INDEX($C862:$BJ862,,(COLUMN(J875)-COLUMN($C875)+1)-'Charges variables (avancé)'!$J110)),0)</f>
        <v>0</v>
      </c>
      <c r="K875" s="368">
        <f>IF(AND(ROUND(('Charges variables-Calculs auto'!K$139-CONFIG!$D$7)/31,0)&gt;=ROUND('Charges variables (avancé)'!$J110,0),'Charges variables (avancé)'!$E110&lt;&gt;0),SUM(INDEX($C862:$BJ862,,IF((COLUMN(K875)-COLUMN($C875)+1)&gt;('Charges variables (avancé)'!$I110+'Charges variables (avancé)'!$J110),(COLUMN(K875)-COLUMN($C875)+1)-('Charges variables (avancé)'!$I110+'Charges variables (avancé)'!$J110),0)+1):INDEX($C862:$BJ862,,(COLUMN(K875)-COLUMN($C875)+1)-'Charges variables (avancé)'!$J110)),0)</f>
        <v>0</v>
      </c>
      <c r="L875" s="368">
        <f>IF(AND(ROUND(('Charges variables-Calculs auto'!L$139-CONFIG!$D$7)/31,0)&gt;=ROUND('Charges variables (avancé)'!$J110,0),'Charges variables (avancé)'!$E110&lt;&gt;0),SUM(INDEX($C862:$BJ862,,IF((COLUMN(L875)-COLUMN($C875)+1)&gt;('Charges variables (avancé)'!$I110+'Charges variables (avancé)'!$J110),(COLUMN(L875)-COLUMN($C875)+1)-('Charges variables (avancé)'!$I110+'Charges variables (avancé)'!$J110),0)+1):INDEX($C862:$BJ862,,(COLUMN(L875)-COLUMN($C875)+1)-'Charges variables (avancé)'!$J110)),0)</f>
        <v>0</v>
      </c>
      <c r="M875" s="368">
        <f>IF(AND(ROUND(('Charges variables-Calculs auto'!M$139-CONFIG!$D$7)/31,0)&gt;=ROUND('Charges variables (avancé)'!$J110,0),'Charges variables (avancé)'!$E110&lt;&gt;0),SUM(INDEX($C862:$BJ862,,IF((COLUMN(M875)-COLUMN($C875)+1)&gt;('Charges variables (avancé)'!$I110+'Charges variables (avancé)'!$J110),(COLUMN(M875)-COLUMN($C875)+1)-('Charges variables (avancé)'!$I110+'Charges variables (avancé)'!$J110),0)+1):INDEX($C862:$BJ862,,(COLUMN(M875)-COLUMN($C875)+1)-'Charges variables (avancé)'!$J110)),0)</f>
        <v>0</v>
      </c>
      <c r="N875" s="368">
        <f>IF(AND(ROUND(('Charges variables-Calculs auto'!N$139-CONFIG!$D$7)/31,0)&gt;=ROUND('Charges variables (avancé)'!$J110,0),'Charges variables (avancé)'!$E110&lt;&gt;0),SUM(INDEX($C862:$BJ862,,IF((COLUMN(N875)-COLUMN($C875)+1)&gt;('Charges variables (avancé)'!$I110+'Charges variables (avancé)'!$J110),(COLUMN(N875)-COLUMN($C875)+1)-('Charges variables (avancé)'!$I110+'Charges variables (avancé)'!$J110),0)+1):INDEX($C862:$BJ862,,(COLUMN(N875)-COLUMN($C875)+1)-'Charges variables (avancé)'!$J110)),0)</f>
        <v>0</v>
      </c>
      <c r="O875" s="368">
        <f>IF(AND(ROUND(('Charges variables-Calculs auto'!O$139-CONFIG!$D$7)/31,0)&gt;=ROUND('Charges variables (avancé)'!$J110,0),'Charges variables (avancé)'!$E110&lt;&gt;0),SUM(INDEX($C862:$BJ862,,IF((COLUMN(O875)-COLUMN($C875)+1)&gt;('Charges variables (avancé)'!$I110+'Charges variables (avancé)'!$J110),(COLUMN(O875)-COLUMN($C875)+1)-('Charges variables (avancé)'!$I110+'Charges variables (avancé)'!$J110),0)+1):INDEX($C862:$BJ862,,(COLUMN(O875)-COLUMN($C875)+1)-'Charges variables (avancé)'!$J110)),0)</f>
        <v>0</v>
      </c>
      <c r="P875" s="368">
        <f>IF(AND(ROUND(('Charges variables-Calculs auto'!P$139-CONFIG!$D$7)/31,0)&gt;=ROUND('Charges variables (avancé)'!$J110,0),'Charges variables (avancé)'!$E110&lt;&gt;0),SUM(INDEX($C862:$BJ862,,IF((COLUMN(P875)-COLUMN($C875)+1)&gt;('Charges variables (avancé)'!$I110+'Charges variables (avancé)'!$J110),(COLUMN(P875)-COLUMN($C875)+1)-('Charges variables (avancé)'!$I110+'Charges variables (avancé)'!$J110),0)+1):INDEX($C862:$BJ862,,(COLUMN(P875)-COLUMN($C875)+1)-'Charges variables (avancé)'!$J110)),0)</f>
        <v>0</v>
      </c>
      <c r="Q875" s="368">
        <f>IF(AND(ROUND(('Charges variables-Calculs auto'!Q$139-CONFIG!$D$7)/31,0)&gt;=ROUND('Charges variables (avancé)'!$J110,0),'Charges variables (avancé)'!$E110&lt;&gt;0),SUM(INDEX($C862:$BJ862,,IF((COLUMN(Q875)-COLUMN($C875)+1)&gt;('Charges variables (avancé)'!$I110+'Charges variables (avancé)'!$J110),(COLUMN(Q875)-COLUMN($C875)+1)-('Charges variables (avancé)'!$I110+'Charges variables (avancé)'!$J110),0)+1):INDEX($C862:$BJ862,,(COLUMN(Q875)-COLUMN($C875)+1)-'Charges variables (avancé)'!$J110)),0)</f>
        <v>0</v>
      </c>
      <c r="R875" s="368">
        <f>IF(AND(ROUND(('Charges variables-Calculs auto'!R$139-CONFIG!$D$7)/31,0)&gt;=ROUND('Charges variables (avancé)'!$J110,0),'Charges variables (avancé)'!$E110&lt;&gt;0),SUM(INDEX($C862:$BJ862,,IF((COLUMN(R875)-COLUMN($C875)+1)&gt;('Charges variables (avancé)'!$I110+'Charges variables (avancé)'!$J110),(COLUMN(R875)-COLUMN($C875)+1)-('Charges variables (avancé)'!$I110+'Charges variables (avancé)'!$J110),0)+1):INDEX($C862:$BJ862,,(COLUMN(R875)-COLUMN($C875)+1)-'Charges variables (avancé)'!$J110)),0)</f>
        <v>0</v>
      </c>
      <c r="S875" s="368">
        <f>IF(AND(ROUND(('Charges variables-Calculs auto'!S$139-CONFIG!$D$7)/31,0)&gt;=ROUND('Charges variables (avancé)'!$J110,0),'Charges variables (avancé)'!$E110&lt;&gt;0),SUM(INDEX($C862:$BJ862,,IF((COLUMN(S875)-COLUMN($C875)+1)&gt;('Charges variables (avancé)'!$I110+'Charges variables (avancé)'!$J110),(COLUMN(S875)-COLUMN($C875)+1)-('Charges variables (avancé)'!$I110+'Charges variables (avancé)'!$J110),0)+1):INDEX($C862:$BJ862,,(COLUMN(S875)-COLUMN($C875)+1)-'Charges variables (avancé)'!$J110)),0)</f>
        <v>0</v>
      </c>
      <c r="T875" s="368">
        <f>IF(AND(ROUND(('Charges variables-Calculs auto'!T$139-CONFIG!$D$7)/31,0)&gt;=ROUND('Charges variables (avancé)'!$J110,0),'Charges variables (avancé)'!$E110&lt;&gt;0),SUM(INDEX($C862:$BJ862,,IF((COLUMN(T875)-COLUMN($C875)+1)&gt;('Charges variables (avancé)'!$I110+'Charges variables (avancé)'!$J110),(COLUMN(T875)-COLUMN($C875)+1)-('Charges variables (avancé)'!$I110+'Charges variables (avancé)'!$J110),0)+1):INDEX($C862:$BJ862,,(COLUMN(T875)-COLUMN($C875)+1)-'Charges variables (avancé)'!$J110)),0)</f>
        <v>0</v>
      </c>
      <c r="U875" s="368">
        <f>IF(AND(ROUND(('Charges variables-Calculs auto'!U$139-CONFIG!$D$7)/31,0)&gt;=ROUND('Charges variables (avancé)'!$J110,0),'Charges variables (avancé)'!$E110&lt;&gt;0),SUM(INDEX($C862:$BJ862,,IF((COLUMN(U875)-COLUMN($C875)+1)&gt;('Charges variables (avancé)'!$I110+'Charges variables (avancé)'!$J110),(COLUMN(U875)-COLUMN($C875)+1)-('Charges variables (avancé)'!$I110+'Charges variables (avancé)'!$J110),0)+1):INDEX($C862:$BJ862,,(COLUMN(U875)-COLUMN($C875)+1)-'Charges variables (avancé)'!$J110)),0)</f>
        <v>0</v>
      </c>
      <c r="V875" s="368">
        <f>IF(AND(ROUND(('Charges variables-Calculs auto'!V$139-CONFIG!$D$7)/31,0)&gt;=ROUND('Charges variables (avancé)'!$J110,0),'Charges variables (avancé)'!$E110&lt;&gt;0),SUM(INDEX($C862:$BJ862,,IF((COLUMN(V875)-COLUMN($C875)+1)&gt;('Charges variables (avancé)'!$I110+'Charges variables (avancé)'!$J110),(COLUMN(V875)-COLUMN($C875)+1)-('Charges variables (avancé)'!$I110+'Charges variables (avancé)'!$J110),0)+1):INDEX($C862:$BJ862,,(COLUMN(V875)-COLUMN($C875)+1)-'Charges variables (avancé)'!$J110)),0)</f>
        <v>0</v>
      </c>
      <c r="W875" s="368">
        <f>IF(AND(ROUND(('Charges variables-Calculs auto'!W$139-CONFIG!$D$7)/31,0)&gt;=ROUND('Charges variables (avancé)'!$J110,0),'Charges variables (avancé)'!$E110&lt;&gt;0),SUM(INDEX($C862:$BJ862,,IF((COLUMN(W875)-COLUMN($C875)+1)&gt;('Charges variables (avancé)'!$I110+'Charges variables (avancé)'!$J110),(COLUMN(W875)-COLUMN($C875)+1)-('Charges variables (avancé)'!$I110+'Charges variables (avancé)'!$J110),0)+1):INDEX($C862:$BJ862,,(COLUMN(W875)-COLUMN($C875)+1)-'Charges variables (avancé)'!$J110)),0)</f>
        <v>0</v>
      </c>
      <c r="X875" s="368">
        <f>IF(AND(ROUND(('Charges variables-Calculs auto'!X$139-CONFIG!$D$7)/31,0)&gt;=ROUND('Charges variables (avancé)'!$J110,0),'Charges variables (avancé)'!$E110&lt;&gt;0),SUM(INDEX($C862:$BJ862,,IF((COLUMN(X875)-COLUMN($C875)+1)&gt;('Charges variables (avancé)'!$I110+'Charges variables (avancé)'!$J110),(COLUMN(X875)-COLUMN($C875)+1)-('Charges variables (avancé)'!$I110+'Charges variables (avancé)'!$J110),0)+1):INDEX($C862:$BJ862,,(COLUMN(X875)-COLUMN($C875)+1)-'Charges variables (avancé)'!$J110)),0)</f>
        <v>0</v>
      </c>
      <c r="Y875" s="368">
        <f>IF(AND(ROUND(('Charges variables-Calculs auto'!Y$139-CONFIG!$D$7)/31,0)&gt;=ROUND('Charges variables (avancé)'!$J110,0),'Charges variables (avancé)'!$E110&lt;&gt;0),SUM(INDEX($C862:$BJ862,,IF((COLUMN(Y875)-COLUMN($C875)+1)&gt;('Charges variables (avancé)'!$I110+'Charges variables (avancé)'!$J110),(COLUMN(Y875)-COLUMN($C875)+1)-('Charges variables (avancé)'!$I110+'Charges variables (avancé)'!$J110),0)+1):INDEX($C862:$BJ862,,(COLUMN(Y875)-COLUMN($C875)+1)-'Charges variables (avancé)'!$J110)),0)</f>
        <v>0</v>
      </c>
      <c r="Z875" s="368">
        <f>IF(AND(ROUND(('Charges variables-Calculs auto'!Z$139-CONFIG!$D$7)/31,0)&gt;=ROUND('Charges variables (avancé)'!$J110,0),'Charges variables (avancé)'!$E110&lt;&gt;0),SUM(INDEX($C862:$BJ862,,IF((COLUMN(Z875)-COLUMN($C875)+1)&gt;('Charges variables (avancé)'!$I110+'Charges variables (avancé)'!$J110),(COLUMN(Z875)-COLUMN($C875)+1)-('Charges variables (avancé)'!$I110+'Charges variables (avancé)'!$J110),0)+1):INDEX($C862:$BJ862,,(COLUMN(Z875)-COLUMN($C875)+1)-'Charges variables (avancé)'!$J110)),0)</f>
        <v>0</v>
      </c>
      <c r="AA875" s="368">
        <f>IF(AND(ROUND(('Charges variables-Calculs auto'!AA$139-CONFIG!$D$7)/31,0)&gt;=ROUND('Charges variables (avancé)'!$J110,0),'Charges variables (avancé)'!$E110&lt;&gt;0),SUM(INDEX($C862:$BJ862,,IF((COLUMN(AA875)-COLUMN($C875)+1)&gt;('Charges variables (avancé)'!$I110+'Charges variables (avancé)'!$J110),(COLUMN(AA875)-COLUMN($C875)+1)-('Charges variables (avancé)'!$I110+'Charges variables (avancé)'!$J110),0)+1):INDEX($C862:$BJ862,,(COLUMN(AA875)-COLUMN($C875)+1)-'Charges variables (avancé)'!$J110)),0)</f>
        <v>0</v>
      </c>
      <c r="AB875" s="368">
        <f>IF(AND(ROUND(('Charges variables-Calculs auto'!AB$139-CONFIG!$D$7)/31,0)&gt;=ROUND('Charges variables (avancé)'!$J110,0),'Charges variables (avancé)'!$E110&lt;&gt;0),SUM(INDEX($C862:$BJ862,,IF((COLUMN(AB875)-COLUMN($C875)+1)&gt;('Charges variables (avancé)'!$I110+'Charges variables (avancé)'!$J110),(COLUMN(AB875)-COLUMN($C875)+1)-('Charges variables (avancé)'!$I110+'Charges variables (avancé)'!$J110),0)+1):INDEX($C862:$BJ862,,(COLUMN(AB875)-COLUMN($C875)+1)-'Charges variables (avancé)'!$J110)),0)</f>
        <v>0</v>
      </c>
      <c r="AC875" s="368">
        <f>IF(AND(ROUND(('Charges variables-Calculs auto'!AC$139-CONFIG!$D$7)/31,0)&gt;=ROUND('Charges variables (avancé)'!$J110,0),'Charges variables (avancé)'!$E110&lt;&gt;0),SUM(INDEX($C862:$BJ862,,IF((COLUMN(AC875)-COLUMN($C875)+1)&gt;('Charges variables (avancé)'!$I110+'Charges variables (avancé)'!$J110),(COLUMN(AC875)-COLUMN($C875)+1)-('Charges variables (avancé)'!$I110+'Charges variables (avancé)'!$J110),0)+1):INDEX($C862:$BJ862,,(COLUMN(AC875)-COLUMN($C875)+1)-'Charges variables (avancé)'!$J110)),0)</f>
        <v>0</v>
      </c>
      <c r="AD875" s="368">
        <f>IF(AND(ROUND(('Charges variables-Calculs auto'!AD$139-CONFIG!$D$7)/31,0)&gt;=ROUND('Charges variables (avancé)'!$J110,0),'Charges variables (avancé)'!$E110&lt;&gt;0),SUM(INDEX($C862:$BJ862,,IF((COLUMN(AD875)-COLUMN($C875)+1)&gt;('Charges variables (avancé)'!$I110+'Charges variables (avancé)'!$J110),(COLUMN(AD875)-COLUMN($C875)+1)-('Charges variables (avancé)'!$I110+'Charges variables (avancé)'!$J110),0)+1):INDEX($C862:$BJ862,,(COLUMN(AD875)-COLUMN($C875)+1)-'Charges variables (avancé)'!$J110)),0)</f>
        <v>0</v>
      </c>
      <c r="AE875" s="368">
        <f>IF(AND(ROUND(('Charges variables-Calculs auto'!AE$139-CONFIG!$D$7)/31,0)&gt;=ROUND('Charges variables (avancé)'!$J110,0),'Charges variables (avancé)'!$E110&lt;&gt;0),SUM(INDEX($C862:$BJ862,,IF((COLUMN(AE875)-COLUMN($C875)+1)&gt;('Charges variables (avancé)'!$I110+'Charges variables (avancé)'!$J110),(COLUMN(AE875)-COLUMN($C875)+1)-('Charges variables (avancé)'!$I110+'Charges variables (avancé)'!$J110),0)+1):INDEX($C862:$BJ862,,(COLUMN(AE875)-COLUMN($C875)+1)-'Charges variables (avancé)'!$J110)),0)</f>
        <v>0</v>
      </c>
      <c r="AF875" s="368">
        <f>IF(AND(ROUND(('Charges variables-Calculs auto'!AF$139-CONFIG!$D$7)/31,0)&gt;=ROUND('Charges variables (avancé)'!$J110,0),'Charges variables (avancé)'!$E110&lt;&gt;0),SUM(INDEX($C862:$BJ862,,IF((COLUMN(AF875)-COLUMN($C875)+1)&gt;('Charges variables (avancé)'!$I110+'Charges variables (avancé)'!$J110),(COLUMN(AF875)-COLUMN($C875)+1)-('Charges variables (avancé)'!$I110+'Charges variables (avancé)'!$J110),0)+1):INDEX($C862:$BJ862,,(COLUMN(AF875)-COLUMN($C875)+1)-'Charges variables (avancé)'!$J110)),0)</f>
        <v>0</v>
      </c>
      <c r="AG875" s="368">
        <f>IF(AND(ROUND(('Charges variables-Calculs auto'!AG$139-CONFIG!$D$7)/31,0)&gt;=ROUND('Charges variables (avancé)'!$J110,0),'Charges variables (avancé)'!$E110&lt;&gt;0),SUM(INDEX($C862:$BJ862,,IF((COLUMN(AG875)-COLUMN($C875)+1)&gt;('Charges variables (avancé)'!$I110+'Charges variables (avancé)'!$J110),(COLUMN(AG875)-COLUMN($C875)+1)-('Charges variables (avancé)'!$I110+'Charges variables (avancé)'!$J110),0)+1):INDEX($C862:$BJ862,,(COLUMN(AG875)-COLUMN($C875)+1)-'Charges variables (avancé)'!$J110)),0)</f>
        <v>0</v>
      </c>
      <c r="AH875" s="368">
        <f>IF(AND(ROUND(('Charges variables-Calculs auto'!AH$139-CONFIG!$D$7)/31,0)&gt;=ROUND('Charges variables (avancé)'!$J110,0),'Charges variables (avancé)'!$E110&lt;&gt;0),SUM(INDEX($C862:$BJ862,,IF((COLUMN(AH875)-COLUMN($C875)+1)&gt;('Charges variables (avancé)'!$I110+'Charges variables (avancé)'!$J110),(COLUMN(AH875)-COLUMN($C875)+1)-('Charges variables (avancé)'!$I110+'Charges variables (avancé)'!$J110),0)+1):INDEX($C862:$BJ862,,(COLUMN(AH875)-COLUMN($C875)+1)-'Charges variables (avancé)'!$J110)),0)</f>
        <v>0</v>
      </c>
      <c r="AI875" s="368">
        <f>IF(AND(ROUND(('Charges variables-Calculs auto'!AI$139-CONFIG!$D$7)/31,0)&gt;=ROUND('Charges variables (avancé)'!$J110,0),'Charges variables (avancé)'!$E110&lt;&gt;0),SUM(INDEX($C862:$BJ862,,IF((COLUMN(AI875)-COLUMN($C875)+1)&gt;('Charges variables (avancé)'!$I110+'Charges variables (avancé)'!$J110),(COLUMN(AI875)-COLUMN($C875)+1)-('Charges variables (avancé)'!$I110+'Charges variables (avancé)'!$J110),0)+1):INDEX($C862:$BJ862,,(COLUMN(AI875)-COLUMN($C875)+1)-'Charges variables (avancé)'!$J110)),0)</f>
        <v>0</v>
      </c>
      <c r="AJ875" s="368">
        <f>IF(AND(ROUND(('Charges variables-Calculs auto'!AJ$139-CONFIG!$D$7)/31,0)&gt;=ROUND('Charges variables (avancé)'!$J110,0),'Charges variables (avancé)'!$E110&lt;&gt;0),SUM(INDEX($C862:$BJ862,,IF((COLUMN(AJ875)-COLUMN($C875)+1)&gt;('Charges variables (avancé)'!$I110+'Charges variables (avancé)'!$J110),(COLUMN(AJ875)-COLUMN($C875)+1)-('Charges variables (avancé)'!$I110+'Charges variables (avancé)'!$J110),0)+1):INDEX($C862:$BJ862,,(COLUMN(AJ875)-COLUMN($C875)+1)-'Charges variables (avancé)'!$J110)),0)</f>
        <v>0</v>
      </c>
      <c r="AK875" s="368">
        <f>IF(AND(ROUND(('Charges variables-Calculs auto'!AK$139-CONFIG!$D$7)/31,0)&gt;=ROUND('Charges variables (avancé)'!$J110,0),'Charges variables (avancé)'!$E110&lt;&gt;0),SUM(INDEX($C862:$BJ862,,IF((COLUMN(AK875)-COLUMN($C875)+1)&gt;('Charges variables (avancé)'!$I110+'Charges variables (avancé)'!$J110),(COLUMN(AK875)-COLUMN($C875)+1)-('Charges variables (avancé)'!$I110+'Charges variables (avancé)'!$J110),0)+1):INDEX($C862:$BJ862,,(COLUMN(AK875)-COLUMN($C875)+1)-'Charges variables (avancé)'!$J110)),0)</f>
        <v>0</v>
      </c>
      <c r="AL875" s="368">
        <f>IF(AND(ROUND(('Charges variables-Calculs auto'!AL$139-CONFIG!$D$7)/31,0)&gt;=ROUND('Charges variables (avancé)'!$J110,0),'Charges variables (avancé)'!$E110&lt;&gt;0),SUM(INDEX($C862:$BJ862,,IF((COLUMN(AL875)-COLUMN($C875)+1)&gt;('Charges variables (avancé)'!$I110+'Charges variables (avancé)'!$J110),(COLUMN(AL875)-COLUMN($C875)+1)-('Charges variables (avancé)'!$I110+'Charges variables (avancé)'!$J110),0)+1):INDEX($C862:$BJ862,,(COLUMN(AL875)-COLUMN($C875)+1)-'Charges variables (avancé)'!$J110)),0)</f>
        <v>0</v>
      </c>
      <c r="AM875" s="368">
        <f>IF(AND(ROUND(('Charges variables-Calculs auto'!AM$139-CONFIG!$D$7)/31,0)&gt;=ROUND('Charges variables (avancé)'!$J110,0),'Charges variables (avancé)'!$E110&lt;&gt;0),SUM(INDEX($C862:$BJ862,,IF((COLUMN(AM875)-COLUMN($C875)+1)&gt;('Charges variables (avancé)'!$I110+'Charges variables (avancé)'!$J110),(COLUMN(AM875)-COLUMN($C875)+1)-('Charges variables (avancé)'!$I110+'Charges variables (avancé)'!$J110),0)+1):INDEX($C862:$BJ862,,(COLUMN(AM875)-COLUMN($C875)+1)-'Charges variables (avancé)'!$J110)),0)</f>
        <v>0</v>
      </c>
      <c r="AN875" s="368">
        <f>IF(AND(ROUND(('Charges variables-Calculs auto'!AN$139-CONFIG!$D$7)/31,0)&gt;=ROUND('Charges variables (avancé)'!$J110,0),'Charges variables (avancé)'!$E110&lt;&gt;0),SUM(INDEX($C862:$BJ862,,IF((COLUMN(AN875)-COLUMN($C875)+1)&gt;('Charges variables (avancé)'!$I110+'Charges variables (avancé)'!$J110),(COLUMN(AN875)-COLUMN($C875)+1)-('Charges variables (avancé)'!$I110+'Charges variables (avancé)'!$J110),0)+1):INDEX($C862:$BJ862,,(COLUMN(AN875)-COLUMN($C875)+1)-'Charges variables (avancé)'!$J110)),0)</f>
        <v>0</v>
      </c>
      <c r="AO875" s="368">
        <f>IF(AND(ROUND(('Charges variables-Calculs auto'!AO$139-CONFIG!$D$7)/31,0)&gt;=ROUND('Charges variables (avancé)'!$J110,0),'Charges variables (avancé)'!$E110&lt;&gt;0),SUM(INDEX($C862:$BJ862,,IF((COLUMN(AO875)-COLUMN($C875)+1)&gt;('Charges variables (avancé)'!$I110+'Charges variables (avancé)'!$J110),(COLUMN(AO875)-COLUMN($C875)+1)-('Charges variables (avancé)'!$I110+'Charges variables (avancé)'!$J110),0)+1):INDEX($C862:$BJ862,,(COLUMN(AO875)-COLUMN($C875)+1)-'Charges variables (avancé)'!$J110)),0)</f>
        <v>0</v>
      </c>
      <c r="AP875" s="368">
        <f>IF(AND(ROUND(('Charges variables-Calculs auto'!AP$139-CONFIG!$D$7)/31,0)&gt;=ROUND('Charges variables (avancé)'!$J110,0),'Charges variables (avancé)'!$E110&lt;&gt;0),SUM(INDEX($C862:$BJ862,,IF((COLUMN(AP875)-COLUMN($C875)+1)&gt;('Charges variables (avancé)'!$I110+'Charges variables (avancé)'!$J110),(COLUMN(AP875)-COLUMN($C875)+1)-('Charges variables (avancé)'!$I110+'Charges variables (avancé)'!$J110),0)+1):INDEX($C862:$BJ862,,(COLUMN(AP875)-COLUMN($C875)+1)-'Charges variables (avancé)'!$J110)),0)</f>
        <v>0</v>
      </c>
      <c r="AQ875" s="368">
        <f>IF(AND(ROUND(('Charges variables-Calculs auto'!AQ$139-CONFIG!$D$7)/31,0)&gt;=ROUND('Charges variables (avancé)'!$J110,0),'Charges variables (avancé)'!$E110&lt;&gt;0),SUM(INDEX($C862:$BJ862,,IF((COLUMN(AQ875)-COLUMN($C875)+1)&gt;('Charges variables (avancé)'!$I110+'Charges variables (avancé)'!$J110),(COLUMN(AQ875)-COLUMN($C875)+1)-('Charges variables (avancé)'!$I110+'Charges variables (avancé)'!$J110),0)+1):INDEX($C862:$BJ862,,(COLUMN(AQ875)-COLUMN($C875)+1)-'Charges variables (avancé)'!$J110)),0)</f>
        <v>0</v>
      </c>
      <c r="AR875" s="368">
        <f>IF(AND(ROUND(('Charges variables-Calculs auto'!AR$139-CONFIG!$D$7)/31,0)&gt;=ROUND('Charges variables (avancé)'!$J110,0),'Charges variables (avancé)'!$E110&lt;&gt;0),SUM(INDEX($C862:$BJ862,,IF((COLUMN(AR875)-COLUMN($C875)+1)&gt;('Charges variables (avancé)'!$I110+'Charges variables (avancé)'!$J110),(COLUMN(AR875)-COLUMN($C875)+1)-('Charges variables (avancé)'!$I110+'Charges variables (avancé)'!$J110),0)+1):INDEX($C862:$BJ862,,(COLUMN(AR875)-COLUMN($C875)+1)-'Charges variables (avancé)'!$J110)),0)</f>
        <v>0</v>
      </c>
      <c r="AS875" s="368">
        <f>IF(AND(ROUND(('Charges variables-Calculs auto'!AS$139-CONFIG!$D$7)/31,0)&gt;=ROUND('Charges variables (avancé)'!$J110,0),'Charges variables (avancé)'!$E110&lt;&gt;0),SUM(INDEX($C862:$BJ862,,IF((COLUMN(AS875)-COLUMN($C875)+1)&gt;('Charges variables (avancé)'!$I110+'Charges variables (avancé)'!$J110),(COLUMN(AS875)-COLUMN($C875)+1)-('Charges variables (avancé)'!$I110+'Charges variables (avancé)'!$J110),0)+1):INDEX($C862:$BJ862,,(COLUMN(AS875)-COLUMN($C875)+1)-'Charges variables (avancé)'!$J110)),0)</f>
        <v>0</v>
      </c>
      <c r="AT875" s="368">
        <f>IF(AND(ROUND(('Charges variables-Calculs auto'!AT$139-CONFIG!$D$7)/31,0)&gt;=ROUND('Charges variables (avancé)'!$J110,0),'Charges variables (avancé)'!$E110&lt;&gt;0),SUM(INDEX($C862:$BJ862,,IF((COLUMN(AT875)-COLUMN($C875)+1)&gt;('Charges variables (avancé)'!$I110+'Charges variables (avancé)'!$J110),(COLUMN(AT875)-COLUMN($C875)+1)-('Charges variables (avancé)'!$I110+'Charges variables (avancé)'!$J110),0)+1):INDEX($C862:$BJ862,,(COLUMN(AT875)-COLUMN($C875)+1)-'Charges variables (avancé)'!$J110)),0)</f>
        <v>0</v>
      </c>
      <c r="AU875" s="368">
        <f>IF(AND(ROUND(('Charges variables-Calculs auto'!AU$139-CONFIG!$D$7)/31,0)&gt;=ROUND('Charges variables (avancé)'!$J110,0),'Charges variables (avancé)'!$E110&lt;&gt;0),SUM(INDEX($C862:$BJ862,,IF((COLUMN(AU875)-COLUMN($C875)+1)&gt;('Charges variables (avancé)'!$I110+'Charges variables (avancé)'!$J110),(COLUMN(AU875)-COLUMN($C875)+1)-('Charges variables (avancé)'!$I110+'Charges variables (avancé)'!$J110),0)+1):INDEX($C862:$BJ862,,(COLUMN(AU875)-COLUMN($C875)+1)-'Charges variables (avancé)'!$J110)),0)</f>
        <v>0</v>
      </c>
      <c r="AV875" s="368">
        <f>IF(AND(ROUND(('Charges variables-Calculs auto'!AV$139-CONFIG!$D$7)/31,0)&gt;=ROUND('Charges variables (avancé)'!$J110,0),'Charges variables (avancé)'!$E110&lt;&gt;0),SUM(INDEX($C862:$BJ862,,IF((COLUMN(AV875)-COLUMN($C875)+1)&gt;('Charges variables (avancé)'!$I110+'Charges variables (avancé)'!$J110),(COLUMN(AV875)-COLUMN($C875)+1)-('Charges variables (avancé)'!$I110+'Charges variables (avancé)'!$J110),0)+1):INDEX($C862:$BJ862,,(COLUMN(AV875)-COLUMN($C875)+1)-'Charges variables (avancé)'!$J110)),0)</f>
        <v>0</v>
      </c>
      <c r="AW875" s="368">
        <f>IF(AND(ROUND(('Charges variables-Calculs auto'!AW$139-CONFIG!$D$7)/31,0)&gt;=ROUND('Charges variables (avancé)'!$J110,0),'Charges variables (avancé)'!$E110&lt;&gt;0),SUM(INDEX($C862:$BJ862,,IF((COLUMN(AW875)-COLUMN($C875)+1)&gt;('Charges variables (avancé)'!$I110+'Charges variables (avancé)'!$J110),(COLUMN(AW875)-COLUMN($C875)+1)-('Charges variables (avancé)'!$I110+'Charges variables (avancé)'!$J110),0)+1):INDEX($C862:$BJ862,,(COLUMN(AW875)-COLUMN($C875)+1)-'Charges variables (avancé)'!$J110)),0)</f>
        <v>0</v>
      </c>
      <c r="AX875" s="368">
        <f>IF(AND(ROUND(('Charges variables-Calculs auto'!AX$139-CONFIG!$D$7)/31,0)&gt;=ROUND('Charges variables (avancé)'!$J110,0),'Charges variables (avancé)'!$E110&lt;&gt;0),SUM(INDEX($C862:$BJ862,,IF((COLUMN(AX875)-COLUMN($C875)+1)&gt;('Charges variables (avancé)'!$I110+'Charges variables (avancé)'!$J110),(COLUMN(AX875)-COLUMN($C875)+1)-('Charges variables (avancé)'!$I110+'Charges variables (avancé)'!$J110),0)+1):INDEX($C862:$BJ862,,(COLUMN(AX875)-COLUMN($C875)+1)-'Charges variables (avancé)'!$J110)),0)</f>
        <v>0</v>
      </c>
      <c r="AY875" s="368">
        <f>IF(AND(ROUND(('Charges variables-Calculs auto'!AY$139-CONFIG!$D$7)/31,0)&gt;=ROUND('Charges variables (avancé)'!$J110,0),'Charges variables (avancé)'!$E110&lt;&gt;0),SUM(INDEX($C862:$BJ862,,IF((COLUMN(AY875)-COLUMN($C875)+1)&gt;('Charges variables (avancé)'!$I110+'Charges variables (avancé)'!$J110),(COLUMN(AY875)-COLUMN($C875)+1)-('Charges variables (avancé)'!$I110+'Charges variables (avancé)'!$J110),0)+1):INDEX($C862:$BJ862,,(COLUMN(AY875)-COLUMN($C875)+1)-'Charges variables (avancé)'!$J110)),0)</f>
        <v>0</v>
      </c>
      <c r="AZ875" s="368">
        <f>IF(AND(ROUND(('Charges variables-Calculs auto'!AZ$139-CONFIG!$D$7)/31,0)&gt;=ROUND('Charges variables (avancé)'!$J110,0),'Charges variables (avancé)'!$E110&lt;&gt;0),SUM(INDEX($C862:$BJ862,,IF((COLUMN(AZ875)-COLUMN($C875)+1)&gt;('Charges variables (avancé)'!$I110+'Charges variables (avancé)'!$J110),(COLUMN(AZ875)-COLUMN($C875)+1)-('Charges variables (avancé)'!$I110+'Charges variables (avancé)'!$J110),0)+1):INDEX($C862:$BJ862,,(COLUMN(AZ875)-COLUMN($C875)+1)-'Charges variables (avancé)'!$J110)),0)</f>
        <v>0</v>
      </c>
      <c r="BA875" s="368">
        <f>IF(AND(ROUND(('Charges variables-Calculs auto'!BA$139-CONFIG!$D$7)/31,0)&gt;=ROUND('Charges variables (avancé)'!$J110,0),'Charges variables (avancé)'!$E110&lt;&gt;0),SUM(INDEX($C862:$BJ862,,IF((COLUMN(BA875)-COLUMN($C875)+1)&gt;('Charges variables (avancé)'!$I110+'Charges variables (avancé)'!$J110),(COLUMN(BA875)-COLUMN($C875)+1)-('Charges variables (avancé)'!$I110+'Charges variables (avancé)'!$J110),0)+1):INDEX($C862:$BJ862,,(COLUMN(BA875)-COLUMN($C875)+1)-'Charges variables (avancé)'!$J110)),0)</f>
        <v>0</v>
      </c>
      <c r="BB875" s="368">
        <f>IF(AND(ROUND(('Charges variables-Calculs auto'!BB$139-CONFIG!$D$7)/31,0)&gt;=ROUND('Charges variables (avancé)'!$J110,0),'Charges variables (avancé)'!$E110&lt;&gt;0),SUM(INDEX($C862:$BJ862,,IF((COLUMN(BB875)-COLUMN($C875)+1)&gt;('Charges variables (avancé)'!$I110+'Charges variables (avancé)'!$J110),(COLUMN(BB875)-COLUMN($C875)+1)-('Charges variables (avancé)'!$I110+'Charges variables (avancé)'!$J110),0)+1):INDEX($C862:$BJ862,,(COLUMN(BB875)-COLUMN($C875)+1)-'Charges variables (avancé)'!$J110)),0)</f>
        <v>0</v>
      </c>
      <c r="BC875" s="368">
        <f>IF(AND(ROUND(('Charges variables-Calculs auto'!BC$139-CONFIG!$D$7)/31,0)&gt;=ROUND('Charges variables (avancé)'!$J110,0),'Charges variables (avancé)'!$E110&lt;&gt;0),SUM(INDEX($C862:$BJ862,,IF((COLUMN(BC875)-COLUMN($C875)+1)&gt;('Charges variables (avancé)'!$I110+'Charges variables (avancé)'!$J110),(COLUMN(BC875)-COLUMN($C875)+1)-('Charges variables (avancé)'!$I110+'Charges variables (avancé)'!$J110),0)+1):INDEX($C862:$BJ862,,(COLUMN(BC875)-COLUMN($C875)+1)-'Charges variables (avancé)'!$J110)),0)</f>
        <v>0</v>
      </c>
      <c r="BD875" s="368">
        <f>IF(AND(ROUND(('Charges variables-Calculs auto'!BD$139-CONFIG!$D$7)/31,0)&gt;=ROUND('Charges variables (avancé)'!$J110,0),'Charges variables (avancé)'!$E110&lt;&gt;0),SUM(INDEX($C862:$BJ862,,IF((COLUMN(BD875)-COLUMN($C875)+1)&gt;('Charges variables (avancé)'!$I110+'Charges variables (avancé)'!$J110),(COLUMN(BD875)-COLUMN($C875)+1)-('Charges variables (avancé)'!$I110+'Charges variables (avancé)'!$J110),0)+1):INDEX($C862:$BJ862,,(COLUMN(BD875)-COLUMN($C875)+1)-'Charges variables (avancé)'!$J110)),0)</f>
        <v>0</v>
      </c>
      <c r="BE875" s="368">
        <f>IF(AND(ROUND(('Charges variables-Calculs auto'!BE$139-CONFIG!$D$7)/31,0)&gt;=ROUND('Charges variables (avancé)'!$J110,0),'Charges variables (avancé)'!$E110&lt;&gt;0),SUM(INDEX($C862:$BJ862,,IF((COLUMN(BE875)-COLUMN($C875)+1)&gt;('Charges variables (avancé)'!$I110+'Charges variables (avancé)'!$J110),(COLUMN(BE875)-COLUMN($C875)+1)-('Charges variables (avancé)'!$I110+'Charges variables (avancé)'!$J110),0)+1):INDEX($C862:$BJ862,,(COLUMN(BE875)-COLUMN($C875)+1)-'Charges variables (avancé)'!$J110)),0)</f>
        <v>0</v>
      </c>
      <c r="BF875" s="368">
        <f>IF(AND(ROUND(('Charges variables-Calculs auto'!BF$139-CONFIG!$D$7)/31,0)&gt;=ROUND('Charges variables (avancé)'!$J110,0),'Charges variables (avancé)'!$E110&lt;&gt;0),SUM(INDEX($C862:$BJ862,,IF((COLUMN(BF875)-COLUMN($C875)+1)&gt;('Charges variables (avancé)'!$I110+'Charges variables (avancé)'!$J110),(COLUMN(BF875)-COLUMN($C875)+1)-('Charges variables (avancé)'!$I110+'Charges variables (avancé)'!$J110),0)+1):INDEX($C862:$BJ862,,(COLUMN(BF875)-COLUMN($C875)+1)-'Charges variables (avancé)'!$J110)),0)</f>
        <v>0</v>
      </c>
      <c r="BG875" s="368">
        <f>IF(AND(ROUND(('Charges variables-Calculs auto'!BG$139-CONFIG!$D$7)/31,0)&gt;=ROUND('Charges variables (avancé)'!$J110,0),'Charges variables (avancé)'!$E110&lt;&gt;0),SUM(INDEX($C862:$BJ862,,IF((COLUMN(BG875)-COLUMN($C875)+1)&gt;('Charges variables (avancé)'!$I110+'Charges variables (avancé)'!$J110),(COLUMN(BG875)-COLUMN($C875)+1)-('Charges variables (avancé)'!$I110+'Charges variables (avancé)'!$J110),0)+1):INDEX($C862:$BJ862,,(COLUMN(BG875)-COLUMN($C875)+1)-'Charges variables (avancé)'!$J110)),0)</f>
        <v>0</v>
      </c>
      <c r="BH875" s="368">
        <f>IF(AND(ROUND(('Charges variables-Calculs auto'!BH$139-CONFIG!$D$7)/31,0)&gt;=ROUND('Charges variables (avancé)'!$J110,0),'Charges variables (avancé)'!$E110&lt;&gt;0),SUM(INDEX($C862:$BJ862,,IF((COLUMN(BH875)-COLUMN($C875)+1)&gt;('Charges variables (avancé)'!$I110+'Charges variables (avancé)'!$J110),(COLUMN(BH875)-COLUMN($C875)+1)-('Charges variables (avancé)'!$I110+'Charges variables (avancé)'!$J110),0)+1):INDEX($C862:$BJ862,,(COLUMN(BH875)-COLUMN($C875)+1)-'Charges variables (avancé)'!$J110)),0)</f>
        <v>0</v>
      </c>
      <c r="BI875" s="368">
        <f>IF(AND(ROUND(('Charges variables-Calculs auto'!BI$139-CONFIG!$D$7)/31,0)&gt;=ROUND('Charges variables (avancé)'!$J110,0),'Charges variables (avancé)'!$E110&lt;&gt;0),SUM(INDEX($C862:$BJ862,,IF((COLUMN(BI875)-COLUMN($C875)+1)&gt;('Charges variables (avancé)'!$I110+'Charges variables (avancé)'!$J110),(COLUMN(BI875)-COLUMN($C875)+1)-('Charges variables (avancé)'!$I110+'Charges variables (avancé)'!$J110),0)+1):INDEX($C862:$BJ862,,(COLUMN(BI875)-COLUMN($C875)+1)-'Charges variables (avancé)'!$J110)),0)</f>
        <v>0</v>
      </c>
      <c r="BJ875" s="368">
        <f>IF(AND(ROUND(('Charges variables-Calculs auto'!BJ$139-CONFIG!$D$7)/31,0)&gt;=ROUND('Charges variables (avancé)'!$J110,0),'Charges variables (avancé)'!$E110&lt;&gt;0),SUM(INDEX($C862:$BJ862,,IF((COLUMN(BJ875)-COLUMN($C875)+1)&gt;('Charges variables (avancé)'!$I110+'Charges variables (avancé)'!$J110),(COLUMN(BJ875)-COLUMN($C875)+1)-('Charges variables (avancé)'!$I110+'Charges variables (avancé)'!$J110),0)+1):INDEX($C862:$BJ862,,(COLUMN(BJ875)-COLUMN($C875)+1)-'Charges variables (avancé)'!$J110)),0)</f>
        <v>0</v>
      </c>
    </row>
    <row r="876" spans="2:62" ht="15" customHeight="1">
      <c r="B876" s="366">
        <f>'Charges variables (avancé)'!C111</f>
        <v>0</v>
      </c>
      <c r="C876" s="368">
        <f>IF(AND(ROUND(('Charges variables-Calculs auto'!C$139-CONFIG!$D$7)/31,0)&gt;=ROUND('Charges variables (avancé)'!$J111,0),'Charges variables (avancé)'!$E111&lt;&gt;0),SUM(INDEX($C863:$BJ863,,IF((COLUMN(C876)-COLUMN($C876)+1)&gt;('Charges variables (avancé)'!$I111+'Charges variables (avancé)'!$J111),(COLUMN(C876)-COLUMN($C876)+1)-('Charges variables (avancé)'!$I111+'Charges variables (avancé)'!$J111),0)+1):INDEX($C863:$BJ863,,(COLUMN(C876)-COLUMN($C876)+1)-'Charges variables (avancé)'!$J111)),0)</f>
        <v>0</v>
      </c>
      <c r="D876" s="368">
        <f>IF(AND(ROUND(('Charges variables-Calculs auto'!D$139-CONFIG!$D$7)/31,0)&gt;=ROUND('Charges variables (avancé)'!$J111,0),'Charges variables (avancé)'!$E111&lt;&gt;0),SUM(INDEX($C863:$BJ863,,IF((COLUMN(D876)-COLUMN($C876)+1)&gt;('Charges variables (avancé)'!$I111+'Charges variables (avancé)'!$J111),(COLUMN(D876)-COLUMN($C876)+1)-('Charges variables (avancé)'!$I111+'Charges variables (avancé)'!$J111),0)+1):INDEX($C863:$BJ863,,(COLUMN(D876)-COLUMN($C876)+1)-'Charges variables (avancé)'!$J111)),0)</f>
        <v>0</v>
      </c>
      <c r="E876" s="368">
        <f>IF(AND(ROUND(('Charges variables-Calculs auto'!E$139-CONFIG!$D$7)/31,0)&gt;=ROUND('Charges variables (avancé)'!$J111,0),'Charges variables (avancé)'!$E111&lt;&gt;0),SUM(INDEX($C863:$BJ863,,IF((COLUMN(E876)-COLUMN($C876)+1)&gt;('Charges variables (avancé)'!$I111+'Charges variables (avancé)'!$J111),(COLUMN(E876)-COLUMN($C876)+1)-('Charges variables (avancé)'!$I111+'Charges variables (avancé)'!$J111),0)+1):INDEX($C863:$BJ863,,(COLUMN(E876)-COLUMN($C876)+1)-'Charges variables (avancé)'!$J111)),0)</f>
        <v>0</v>
      </c>
      <c r="F876" s="368">
        <f>IF(AND(ROUND(('Charges variables-Calculs auto'!F$139-CONFIG!$D$7)/31,0)&gt;=ROUND('Charges variables (avancé)'!$J111,0),'Charges variables (avancé)'!$E111&lt;&gt;0),SUM(INDEX($C863:$BJ863,,IF((COLUMN(F876)-COLUMN($C876)+1)&gt;('Charges variables (avancé)'!$I111+'Charges variables (avancé)'!$J111),(COLUMN(F876)-COLUMN($C876)+1)-('Charges variables (avancé)'!$I111+'Charges variables (avancé)'!$J111),0)+1):INDEX($C863:$BJ863,,(COLUMN(F876)-COLUMN($C876)+1)-'Charges variables (avancé)'!$J111)),0)</f>
        <v>0</v>
      </c>
      <c r="G876" s="368">
        <f>IF(AND(ROUND(('Charges variables-Calculs auto'!G$139-CONFIG!$D$7)/31,0)&gt;=ROUND('Charges variables (avancé)'!$J111,0),'Charges variables (avancé)'!$E111&lt;&gt;0),SUM(INDEX($C863:$BJ863,,IF((COLUMN(G876)-COLUMN($C876)+1)&gt;('Charges variables (avancé)'!$I111+'Charges variables (avancé)'!$J111),(COLUMN(G876)-COLUMN($C876)+1)-('Charges variables (avancé)'!$I111+'Charges variables (avancé)'!$J111),0)+1):INDEX($C863:$BJ863,,(COLUMN(G876)-COLUMN($C876)+1)-'Charges variables (avancé)'!$J111)),0)</f>
        <v>0</v>
      </c>
      <c r="H876" s="368">
        <f>IF(AND(ROUND(('Charges variables-Calculs auto'!H$139-CONFIG!$D$7)/31,0)&gt;=ROUND('Charges variables (avancé)'!$J111,0),'Charges variables (avancé)'!$E111&lt;&gt;0),SUM(INDEX($C863:$BJ863,,IF((COLUMN(H876)-COLUMN($C876)+1)&gt;('Charges variables (avancé)'!$I111+'Charges variables (avancé)'!$J111),(COLUMN(H876)-COLUMN($C876)+1)-('Charges variables (avancé)'!$I111+'Charges variables (avancé)'!$J111),0)+1):INDEX($C863:$BJ863,,(COLUMN(H876)-COLUMN($C876)+1)-'Charges variables (avancé)'!$J111)),0)</f>
        <v>0</v>
      </c>
      <c r="I876" s="368">
        <f>IF(AND(ROUND(('Charges variables-Calculs auto'!I$139-CONFIG!$D$7)/31,0)&gt;=ROUND('Charges variables (avancé)'!$J111,0),'Charges variables (avancé)'!$E111&lt;&gt;0),SUM(INDEX($C863:$BJ863,,IF((COLUMN(I876)-COLUMN($C876)+1)&gt;('Charges variables (avancé)'!$I111+'Charges variables (avancé)'!$J111),(COLUMN(I876)-COLUMN($C876)+1)-('Charges variables (avancé)'!$I111+'Charges variables (avancé)'!$J111),0)+1):INDEX($C863:$BJ863,,(COLUMN(I876)-COLUMN($C876)+1)-'Charges variables (avancé)'!$J111)),0)</f>
        <v>0</v>
      </c>
      <c r="J876" s="368">
        <f>IF(AND(ROUND(('Charges variables-Calculs auto'!J$139-CONFIG!$D$7)/31,0)&gt;=ROUND('Charges variables (avancé)'!$J111,0),'Charges variables (avancé)'!$E111&lt;&gt;0),SUM(INDEX($C863:$BJ863,,IF((COLUMN(J876)-COLUMN($C876)+1)&gt;('Charges variables (avancé)'!$I111+'Charges variables (avancé)'!$J111),(COLUMN(J876)-COLUMN($C876)+1)-('Charges variables (avancé)'!$I111+'Charges variables (avancé)'!$J111),0)+1):INDEX($C863:$BJ863,,(COLUMN(J876)-COLUMN($C876)+1)-'Charges variables (avancé)'!$J111)),0)</f>
        <v>0</v>
      </c>
      <c r="K876" s="368">
        <f>IF(AND(ROUND(('Charges variables-Calculs auto'!K$139-CONFIG!$D$7)/31,0)&gt;=ROUND('Charges variables (avancé)'!$J111,0),'Charges variables (avancé)'!$E111&lt;&gt;0),SUM(INDEX($C863:$BJ863,,IF((COLUMN(K876)-COLUMN($C876)+1)&gt;('Charges variables (avancé)'!$I111+'Charges variables (avancé)'!$J111),(COLUMN(K876)-COLUMN($C876)+1)-('Charges variables (avancé)'!$I111+'Charges variables (avancé)'!$J111),0)+1):INDEX($C863:$BJ863,,(COLUMN(K876)-COLUMN($C876)+1)-'Charges variables (avancé)'!$J111)),0)</f>
        <v>0</v>
      </c>
      <c r="L876" s="368">
        <f>IF(AND(ROUND(('Charges variables-Calculs auto'!L$139-CONFIG!$D$7)/31,0)&gt;=ROUND('Charges variables (avancé)'!$J111,0),'Charges variables (avancé)'!$E111&lt;&gt;0),SUM(INDEX($C863:$BJ863,,IF((COLUMN(L876)-COLUMN($C876)+1)&gt;('Charges variables (avancé)'!$I111+'Charges variables (avancé)'!$J111),(COLUMN(L876)-COLUMN($C876)+1)-('Charges variables (avancé)'!$I111+'Charges variables (avancé)'!$J111),0)+1):INDEX($C863:$BJ863,,(COLUMN(L876)-COLUMN($C876)+1)-'Charges variables (avancé)'!$J111)),0)</f>
        <v>0</v>
      </c>
      <c r="M876" s="368">
        <f>IF(AND(ROUND(('Charges variables-Calculs auto'!M$139-CONFIG!$D$7)/31,0)&gt;=ROUND('Charges variables (avancé)'!$J111,0),'Charges variables (avancé)'!$E111&lt;&gt;0),SUM(INDEX($C863:$BJ863,,IF((COLUMN(M876)-COLUMN($C876)+1)&gt;('Charges variables (avancé)'!$I111+'Charges variables (avancé)'!$J111),(COLUMN(M876)-COLUMN($C876)+1)-('Charges variables (avancé)'!$I111+'Charges variables (avancé)'!$J111),0)+1):INDEX($C863:$BJ863,,(COLUMN(M876)-COLUMN($C876)+1)-'Charges variables (avancé)'!$J111)),0)</f>
        <v>0</v>
      </c>
      <c r="N876" s="368">
        <f>IF(AND(ROUND(('Charges variables-Calculs auto'!N$139-CONFIG!$D$7)/31,0)&gt;=ROUND('Charges variables (avancé)'!$J111,0),'Charges variables (avancé)'!$E111&lt;&gt;0),SUM(INDEX($C863:$BJ863,,IF((COLUMN(N876)-COLUMN($C876)+1)&gt;('Charges variables (avancé)'!$I111+'Charges variables (avancé)'!$J111),(COLUMN(N876)-COLUMN($C876)+1)-('Charges variables (avancé)'!$I111+'Charges variables (avancé)'!$J111),0)+1):INDEX($C863:$BJ863,,(COLUMN(N876)-COLUMN($C876)+1)-'Charges variables (avancé)'!$J111)),0)</f>
        <v>0</v>
      </c>
      <c r="O876" s="368">
        <f>IF(AND(ROUND(('Charges variables-Calculs auto'!O$139-CONFIG!$D$7)/31,0)&gt;=ROUND('Charges variables (avancé)'!$J111,0),'Charges variables (avancé)'!$E111&lt;&gt;0),SUM(INDEX($C863:$BJ863,,IF((COLUMN(O876)-COLUMN($C876)+1)&gt;('Charges variables (avancé)'!$I111+'Charges variables (avancé)'!$J111),(COLUMN(O876)-COLUMN($C876)+1)-('Charges variables (avancé)'!$I111+'Charges variables (avancé)'!$J111),0)+1):INDEX($C863:$BJ863,,(COLUMN(O876)-COLUMN($C876)+1)-'Charges variables (avancé)'!$J111)),0)</f>
        <v>0</v>
      </c>
      <c r="P876" s="368">
        <f>IF(AND(ROUND(('Charges variables-Calculs auto'!P$139-CONFIG!$D$7)/31,0)&gt;=ROUND('Charges variables (avancé)'!$J111,0),'Charges variables (avancé)'!$E111&lt;&gt;0),SUM(INDEX($C863:$BJ863,,IF((COLUMN(P876)-COLUMN($C876)+1)&gt;('Charges variables (avancé)'!$I111+'Charges variables (avancé)'!$J111),(COLUMN(P876)-COLUMN($C876)+1)-('Charges variables (avancé)'!$I111+'Charges variables (avancé)'!$J111),0)+1):INDEX($C863:$BJ863,,(COLUMN(P876)-COLUMN($C876)+1)-'Charges variables (avancé)'!$J111)),0)</f>
        <v>0</v>
      </c>
      <c r="Q876" s="368">
        <f>IF(AND(ROUND(('Charges variables-Calculs auto'!Q$139-CONFIG!$D$7)/31,0)&gt;=ROUND('Charges variables (avancé)'!$J111,0),'Charges variables (avancé)'!$E111&lt;&gt;0),SUM(INDEX($C863:$BJ863,,IF((COLUMN(Q876)-COLUMN($C876)+1)&gt;('Charges variables (avancé)'!$I111+'Charges variables (avancé)'!$J111),(COLUMN(Q876)-COLUMN($C876)+1)-('Charges variables (avancé)'!$I111+'Charges variables (avancé)'!$J111),0)+1):INDEX($C863:$BJ863,,(COLUMN(Q876)-COLUMN($C876)+1)-'Charges variables (avancé)'!$J111)),0)</f>
        <v>0</v>
      </c>
      <c r="R876" s="368">
        <f>IF(AND(ROUND(('Charges variables-Calculs auto'!R$139-CONFIG!$D$7)/31,0)&gt;=ROUND('Charges variables (avancé)'!$J111,0),'Charges variables (avancé)'!$E111&lt;&gt;0),SUM(INDEX($C863:$BJ863,,IF((COLUMN(R876)-COLUMN($C876)+1)&gt;('Charges variables (avancé)'!$I111+'Charges variables (avancé)'!$J111),(COLUMN(R876)-COLUMN($C876)+1)-('Charges variables (avancé)'!$I111+'Charges variables (avancé)'!$J111),0)+1):INDEX($C863:$BJ863,,(COLUMN(R876)-COLUMN($C876)+1)-'Charges variables (avancé)'!$J111)),0)</f>
        <v>0</v>
      </c>
      <c r="S876" s="368">
        <f>IF(AND(ROUND(('Charges variables-Calculs auto'!S$139-CONFIG!$D$7)/31,0)&gt;=ROUND('Charges variables (avancé)'!$J111,0),'Charges variables (avancé)'!$E111&lt;&gt;0),SUM(INDEX($C863:$BJ863,,IF((COLUMN(S876)-COLUMN($C876)+1)&gt;('Charges variables (avancé)'!$I111+'Charges variables (avancé)'!$J111),(COLUMN(S876)-COLUMN($C876)+1)-('Charges variables (avancé)'!$I111+'Charges variables (avancé)'!$J111),0)+1):INDEX($C863:$BJ863,,(COLUMN(S876)-COLUMN($C876)+1)-'Charges variables (avancé)'!$J111)),0)</f>
        <v>0</v>
      </c>
      <c r="T876" s="368">
        <f>IF(AND(ROUND(('Charges variables-Calculs auto'!T$139-CONFIG!$D$7)/31,0)&gt;=ROUND('Charges variables (avancé)'!$J111,0),'Charges variables (avancé)'!$E111&lt;&gt;0),SUM(INDEX($C863:$BJ863,,IF((COLUMN(T876)-COLUMN($C876)+1)&gt;('Charges variables (avancé)'!$I111+'Charges variables (avancé)'!$J111),(COLUMN(T876)-COLUMN($C876)+1)-('Charges variables (avancé)'!$I111+'Charges variables (avancé)'!$J111),0)+1):INDEX($C863:$BJ863,,(COLUMN(T876)-COLUMN($C876)+1)-'Charges variables (avancé)'!$J111)),0)</f>
        <v>0</v>
      </c>
      <c r="U876" s="368">
        <f>IF(AND(ROUND(('Charges variables-Calculs auto'!U$139-CONFIG!$D$7)/31,0)&gt;=ROUND('Charges variables (avancé)'!$J111,0),'Charges variables (avancé)'!$E111&lt;&gt;0),SUM(INDEX($C863:$BJ863,,IF((COLUMN(U876)-COLUMN($C876)+1)&gt;('Charges variables (avancé)'!$I111+'Charges variables (avancé)'!$J111),(COLUMN(U876)-COLUMN($C876)+1)-('Charges variables (avancé)'!$I111+'Charges variables (avancé)'!$J111),0)+1):INDEX($C863:$BJ863,,(COLUMN(U876)-COLUMN($C876)+1)-'Charges variables (avancé)'!$J111)),0)</f>
        <v>0</v>
      </c>
      <c r="V876" s="368">
        <f>IF(AND(ROUND(('Charges variables-Calculs auto'!V$139-CONFIG!$D$7)/31,0)&gt;=ROUND('Charges variables (avancé)'!$J111,0),'Charges variables (avancé)'!$E111&lt;&gt;0),SUM(INDEX($C863:$BJ863,,IF((COLUMN(V876)-COLUMN($C876)+1)&gt;('Charges variables (avancé)'!$I111+'Charges variables (avancé)'!$J111),(COLUMN(V876)-COLUMN($C876)+1)-('Charges variables (avancé)'!$I111+'Charges variables (avancé)'!$J111),0)+1):INDEX($C863:$BJ863,,(COLUMN(V876)-COLUMN($C876)+1)-'Charges variables (avancé)'!$J111)),0)</f>
        <v>0</v>
      </c>
      <c r="W876" s="368">
        <f>IF(AND(ROUND(('Charges variables-Calculs auto'!W$139-CONFIG!$D$7)/31,0)&gt;=ROUND('Charges variables (avancé)'!$J111,0),'Charges variables (avancé)'!$E111&lt;&gt;0),SUM(INDEX($C863:$BJ863,,IF((COLUMN(W876)-COLUMN($C876)+1)&gt;('Charges variables (avancé)'!$I111+'Charges variables (avancé)'!$J111),(COLUMN(W876)-COLUMN($C876)+1)-('Charges variables (avancé)'!$I111+'Charges variables (avancé)'!$J111),0)+1):INDEX($C863:$BJ863,,(COLUMN(W876)-COLUMN($C876)+1)-'Charges variables (avancé)'!$J111)),0)</f>
        <v>0</v>
      </c>
      <c r="X876" s="368">
        <f>IF(AND(ROUND(('Charges variables-Calculs auto'!X$139-CONFIG!$D$7)/31,0)&gt;=ROUND('Charges variables (avancé)'!$J111,0),'Charges variables (avancé)'!$E111&lt;&gt;0),SUM(INDEX($C863:$BJ863,,IF((COLUMN(X876)-COLUMN($C876)+1)&gt;('Charges variables (avancé)'!$I111+'Charges variables (avancé)'!$J111),(COLUMN(X876)-COLUMN($C876)+1)-('Charges variables (avancé)'!$I111+'Charges variables (avancé)'!$J111),0)+1):INDEX($C863:$BJ863,,(COLUMN(X876)-COLUMN($C876)+1)-'Charges variables (avancé)'!$J111)),0)</f>
        <v>0</v>
      </c>
      <c r="Y876" s="368">
        <f>IF(AND(ROUND(('Charges variables-Calculs auto'!Y$139-CONFIG!$D$7)/31,0)&gt;=ROUND('Charges variables (avancé)'!$J111,0),'Charges variables (avancé)'!$E111&lt;&gt;0),SUM(INDEX($C863:$BJ863,,IF((COLUMN(Y876)-COLUMN($C876)+1)&gt;('Charges variables (avancé)'!$I111+'Charges variables (avancé)'!$J111),(COLUMN(Y876)-COLUMN($C876)+1)-('Charges variables (avancé)'!$I111+'Charges variables (avancé)'!$J111),0)+1):INDEX($C863:$BJ863,,(COLUMN(Y876)-COLUMN($C876)+1)-'Charges variables (avancé)'!$J111)),0)</f>
        <v>0</v>
      </c>
      <c r="Z876" s="368">
        <f>IF(AND(ROUND(('Charges variables-Calculs auto'!Z$139-CONFIG!$D$7)/31,0)&gt;=ROUND('Charges variables (avancé)'!$J111,0),'Charges variables (avancé)'!$E111&lt;&gt;0),SUM(INDEX($C863:$BJ863,,IF((COLUMN(Z876)-COLUMN($C876)+1)&gt;('Charges variables (avancé)'!$I111+'Charges variables (avancé)'!$J111),(COLUMN(Z876)-COLUMN($C876)+1)-('Charges variables (avancé)'!$I111+'Charges variables (avancé)'!$J111),0)+1):INDEX($C863:$BJ863,,(COLUMN(Z876)-COLUMN($C876)+1)-'Charges variables (avancé)'!$J111)),0)</f>
        <v>0</v>
      </c>
      <c r="AA876" s="368">
        <f>IF(AND(ROUND(('Charges variables-Calculs auto'!AA$139-CONFIG!$D$7)/31,0)&gt;=ROUND('Charges variables (avancé)'!$J111,0),'Charges variables (avancé)'!$E111&lt;&gt;0),SUM(INDEX($C863:$BJ863,,IF((COLUMN(AA876)-COLUMN($C876)+1)&gt;('Charges variables (avancé)'!$I111+'Charges variables (avancé)'!$J111),(COLUMN(AA876)-COLUMN($C876)+1)-('Charges variables (avancé)'!$I111+'Charges variables (avancé)'!$J111),0)+1):INDEX($C863:$BJ863,,(COLUMN(AA876)-COLUMN($C876)+1)-'Charges variables (avancé)'!$J111)),0)</f>
        <v>0</v>
      </c>
      <c r="AB876" s="368">
        <f>IF(AND(ROUND(('Charges variables-Calculs auto'!AB$139-CONFIG!$D$7)/31,0)&gt;=ROUND('Charges variables (avancé)'!$J111,0),'Charges variables (avancé)'!$E111&lt;&gt;0),SUM(INDEX($C863:$BJ863,,IF((COLUMN(AB876)-COLUMN($C876)+1)&gt;('Charges variables (avancé)'!$I111+'Charges variables (avancé)'!$J111),(COLUMN(AB876)-COLUMN($C876)+1)-('Charges variables (avancé)'!$I111+'Charges variables (avancé)'!$J111),0)+1):INDEX($C863:$BJ863,,(COLUMN(AB876)-COLUMN($C876)+1)-'Charges variables (avancé)'!$J111)),0)</f>
        <v>0</v>
      </c>
      <c r="AC876" s="368">
        <f>IF(AND(ROUND(('Charges variables-Calculs auto'!AC$139-CONFIG!$D$7)/31,0)&gt;=ROUND('Charges variables (avancé)'!$J111,0),'Charges variables (avancé)'!$E111&lt;&gt;0),SUM(INDEX($C863:$BJ863,,IF((COLUMN(AC876)-COLUMN($C876)+1)&gt;('Charges variables (avancé)'!$I111+'Charges variables (avancé)'!$J111),(COLUMN(AC876)-COLUMN($C876)+1)-('Charges variables (avancé)'!$I111+'Charges variables (avancé)'!$J111),0)+1):INDEX($C863:$BJ863,,(COLUMN(AC876)-COLUMN($C876)+1)-'Charges variables (avancé)'!$J111)),0)</f>
        <v>0</v>
      </c>
      <c r="AD876" s="368">
        <f>IF(AND(ROUND(('Charges variables-Calculs auto'!AD$139-CONFIG!$D$7)/31,0)&gt;=ROUND('Charges variables (avancé)'!$J111,0),'Charges variables (avancé)'!$E111&lt;&gt;0),SUM(INDEX($C863:$BJ863,,IF((COLUMN(AD876)-COLUMN($C876)+1)&gt;('Charges variables (avancé)'!$I111+'Charges variables (avancé)'!$J111),(COLUMN(AD876)-COLUMN($C876)+1)-('Charges variables (avancé)'!$I111+'Charges variables (avancé)'!$J111),0)+1):INDEX($C863:$BJ863,,(COLUMN(AD876)-COLUMN($C876)+1)-'Charges variables (avancé)'!$J111)),0)</f>
        <v>0</v>
      </c>
      <c r="AE876" s="368">
        <f>IF(AND(ROUND(('Charges variables-Calculs auto'!AE$139-CONFIG!$D$7)/31,0)&gt;=ROUND('Charges variables (avancé)'!$J111,0),'Charges variables (avancé)'!$E111&lt;&gt;0),SUM(INDEX($C863:$BJ863,,IF((COLUMN(AE876)-COLUMN($C876)+1)&gt;('Charges variables (avancé)'!$I111+'Charges variables (avancé)'!$J111),(COLUMN(AE876)-COLUMN($C876)+1)-('Charges variables (avancé)'!$I111+'Charges variables (avancé)'!$J111),0)+1):INDEX($C863:$BJ863,,(COLUMN(AE876)-COLUMN($C876)+1)-'Charges variables (avancé)'!$J111)),0)</f>
        <v>0</v>
      </c>
      <c r="AF876" s="368">
        <f>IF(AND(ROUND(('Charges variables-Calculs auto'!AF$139-CONFIG!$D$7)/31,0)&gt;=ROUND('Charges variables (avancé)'!$J111,0),'Charges variables (avancé)'!$E111&lt;&gt;0),SUM(INDEX($C863:$BJ863,,IF((COLUMN(AF876)-COLUMN($C876)+1)&gt;('Charges variables (avancé)'!$I111+'Charges variables (avancé)'!$J111),(COLUMN(AF876)-COLUMN($C876)+1)-('Charges variables (avancé)'!$I111+'Charges variables (avancé)'!$J111),0)+1):INDEX($C863:$BJ863,,(COLUMN(AF876)-COLUMN($C876)+1)-'Charges variables (avancé)'!$J111)),0)</f>
        <v>0</v>
      </c>
      <c r="AG876" s="368">
        <f>IF(AND(ROUND(('Charges variables-Calculs auto'!AG$139-CONFIG!$D$7)/31,0)&gt;=ROUND('Charges variables (avancé)'!$J111,0),'Charges variables (avancé)'!$E111&lt;&gt;0),SUM(INDEX($C863:$BJ863,,IF((COLUMN(AG876)-COLUMN($C876)+1)&gt;('Charges variables (avancé)'!$I111+'Charges variables (avancé)'!$J111),(COLUMN(AG876)-COLUMN($C876)+1)-('Charges variables (avancé)'!$I111+'Charges variables (avancé)'!$J111),0)+1):INDEX($C863:$BJ863,,(COLUMN(AG876)-COLUMN($C876)+1)-'Charges variables (avancé)'!$J111)),0)</f>
        <v>0</v>
      </c>
      <c r="AH876" s="368">
        <f>IF(AND(ROUND(('Charges variables-Calculs auto'!AH$139-CONFIG!$D$7)/31,0)&gt;=ROUND('Charges variables (avancé)'!$J111,0),'Charges variables (avancé)'!$E111&lt;&gt;0),SUM(INDEX($C863:$BJ863,,IF((COLUMN(AH876)-COLUMN($C876)+1)&gt;('Charges variables (avancé)'!$I111+'Charges variables (avancé)'!$J111),(COLUMN(AH876)-COLUMN($C876)+1)-('Charges variables (avancé)'!$I111+'Charges variables (avancé)'!$J111),0)+1):INDEX($C863:$BJ863,,(COLUMN(AH876)-COLUMN($C876)+1)-'Charges variables (avancé)'!$J111)),0)</f>
        <v>0</v>
      </c>
      <c r="AI876" s="368">
        <f>IF(AND(ROUND(('Charges variables-Calculs auto'!AI$139-CONFIG!$D$7)/31,0)&gt;=ROUND('Charges variables (avancé)'!$J111,0),'Charges variables (avancé)'!$E111&lt;&gt;0),SUM(INDEX($C863:$BJ863,,IF((COLUMN(AI876)-COLUMN($C876)+1)&gt;('Charges variables (avancé)'!$I111+'Charges variables (avancé)'!$J111),(COLUMN(AI876)-COLUMN($C876)+1)-('Charges variables (avancé)'!$I111+'Charges variables (avancé)'!$J111),0)+1):INDEX($C863:$BJ863,,(COLUMN(AI876)-COLUMN($C876)+1)-'Charges variables (avancé)'!$J111)),0)</f>
        <v>0</v>
      </c>
      <c r="AJ876" s="368">
        <f>IF(AND(ROUND(('Charges variables-Calculs auto'!AJ$139-CONFIG!$D$7)/31,0)&gt;=ROUND('Charges variables (avancé)'!$J111,0),'Charges variables (avancé)'!$E111&lt;&gt;0),SUM(INDEX($C863:$BJ863,,IF((COLUMN(AJ876)-COLUMN($C876)+1)&gt;('Charges variables (avancé)'!$I111+'Charges variables (avancé)'!$J111),(COLUMN(AJ876)-COLUMN($C876)+1)-('Charges variables (avancé)'!$I111+'Charges variables (avancé)'!$J111),0)+1):INDEX($C863:$BJ863,,(COLUMN(AJ876)-COLUMN($C876)+1)-'Charges variables (avancé)'!$J111)),0)</f>
        <v>0</v>
      </c>
      <c r="AK876" s="368">
        <f>IF(AND(ROUND(('Charges variables-Calculs auto'!AK$139-CONFIG!$D$7)/31,0)&gt;=ROUND('Charges variables (avancé)'!$J111,0),'Charges variables (avancé)'!$E111&lt;&gt;0),SUM(INDEX($C863:$BJ863,,IF((COLUMN(AK876)-COLUMN($C876)+1)&gt;('Charges variables (avancé)'!$I111+'Charges variables (avancé)'!$J111),(COLUMN(AK876)-COLUMN($C876)+1)-('Charges variables (avancé)'!$I111+'Charges variables (avancé)'!$J111),0)+1):INDEX($C863:$BJ863,,(COLUMN(AK876)-COLUMN($C876)+1)-'Charges variables (avancé)'!$J111)),0)</f>
        <v>0</v>
      </c>
      <c r="AL876" s="368">
        <f>IF(AND(ROUND(('Charges variables-Calculs auto'!AL$139-CONFIG!$D$7)/31,0)&gt;=ROUND('Charges variables (avancé)'!$J111,0),'Charges variables (avancé)'!$E111&lt;&gt;0),SUM(INDEX($C863:$BJ863,,IF((COLUMN(AL876)-COLUMN($C876)+1)&gt;('Charges variables (avancé)'!$I111+'Charges variables (avancé)'!$J111),(COLUMN(AL876)-COLUMN($C876)+1)-('Charges variables (avancé)'!$I111+'Charges variables (avancé)'!$J111),0)+1):INDEX($C863:$BJ863,,(COLUMN(AL876)-COLUMN($C876)+1)-'Charges variables (avancé)'!$J111)),0)</f>
        <v>0</v>
      </c>
      <c r="AM876" s="368">
        <f>IF(AND(ROUND(('Charges variables-Calculs auto'!AM$139-CONFIG!$D$7)/31,0)&gt;=ROUND('Charges variables (avancé)'!$J111,0),'Charges variables (avancé)'!$E111&lt;&gt;0),SUM(INDEX($C863:$BJ863,,IF((COLUMN(AM876)-COLUMN($C876)+1)&gt;('Charges variables (avancé)'!$I111+'Charges variables (avancé)'!$J111),(COLUMN(AM876)-COLUMN($C876)+1)-('Charges variables (avancé)'!$I111+'Charges variables (avancé)'!$J111),0)+1):INDEX($C863:$BJ863,,(COLUMN(AM876)-COLUMN($C876)+1)-'Charges variables (avancé)'!$J111)),0)</f>
        <v>0</v>
      </c>
      <c r="AN876" s="368">
        <f>IF(AND(ROUND(('Charges variables-Calculs auto'!AN$139-CONFIG!$D$7)/31,0)&gt;=ROUND('Charges variables (avancé)'!$J111,0),'Charges variables (avancé)'!$E111&lt;&gt;0),SUM(INDEX($C863:$BJ863,,IF((COLUMN(AN876)-COLUMN($C876)+1)&gt;('Charges variables (avancé)'!$I111+'Charges variables (avancé)'!$J111),(COLUMN(AN876)-COLUMN($C876)+1)-('Charges variables (avancé)'!$I111+'Charges variables (avancé)'!$J111),0)+1):INDEX($C863:$BJ863,,(COLUMN(AN876)-COLUMN($C876)+1)-'Charges variables (avancé)'!$J111)),0)</f>
        <v>0</v>
      </c>
      <c r="AO876" s="368">
        <f>IF(AND(ROUND(('Charges variables-Calculs auto'!AO$139-CONFIG!$D$7)/31,0)&gt;=ROUND('Charges variables (avancé)'!$J111,0),'Charges variables (avancé)'!$E111&lt;&gt;0),SUM(INDEX($C863:$BJ863,,IF((COLUMN(AO876)-COLUMN($C876)+1)&gt;('Charges variables (avancé)'!$I111+'Charges variables (avancé)'!$J111),(COLUMN(AO876)-COLUMN($C876)+1)-('Charges variables (avancé)'!$I111+'Charges variables (avancé)'!$J111),0)+1):INDEX($C863:$BJ863,,(COLUMN(AO876)-COLUMN($C876)+1)-'Charges variables (avancé)'!$J111)),0)</f>
        <v>0</v>
      </c>
      <c r="AP876" s="368">
        <f>IF(AND(ROUND(('Charges variables-Calculs auto'!AP$139-CONFIG!$D$7)/31,0)&gt;=ROUND('Charges variables (avancé)'!$J111,0),'Charges variables (avancé)'!$E111&lt;&gt;0),SUM(INDEX($C863:$BJ863,,IF((COLUMN(AP876)-COLUMN($C876)+1)&gt;('Charges variables (avancé)'!$I111+'Charges variables (avancé)'!$J111),(COLUMN(AP876)-COLUMN($C876)+1)-('Charges variables (avancé)'!$I111+'Charges variables (avancé)'!$J111),0)+1):INDEX($C863:$BJ863,,(COLUMN(AP876)-COLUMN($C876)+1)-'Charges variables (avancé)'!$J111)),0)</f>
        <v>0</v>
      </c>
      <c r="AQ876" s="368">
        <f>IF(AND(ROUND(('Charges variables-Calculs auto'!AQ$139-CONFIG!$D$7)/31,0)&gt;=ROUND('Charges variables (avancé)'!$J111,0),'Charges variables (avancé)'!$E111&lt;&gt;0),SUM(INDEX($C863:$BJ863,,IF((COLUMN(AQ876)-COLUMN($C876)+1)&gt;('Charges variables (avancé)'!$I111+'Charges variables (avancé)'!$J111),(COLUMN(AQ876)-COLUMN($C876)+1)-('Charges variables (avancé)'!$I111+'Charges variables (avancé)'!$J111),0)+1):INDEX($C863:$BJ863,,(COLUMN(AQ876)-COLUMN($C876)+1)-'Charges variables (avancé)'!$J111)),0)</f>
        <v>0</v>
      </c>
      <c r="AR876" s="368">
        <f>IF(AND(ROUND(('Charges variables-Calculs auto'!AR$139-CONFIG!$D$7)/31,0)&gt;=ROUND('Charges variables (avancé)'!$J111,0),'Charges variables (avancé)'!$E111&lt;&gt;0),SUM(INDEX($C863:$BJ863,,IF((COLUMN(AR876)-COLUMN($C876)+1)&gt;('Charges variables (avancé)'!$I111+'Charges variables (avancé)'!$J111),(COLUMN(AR876)-COLUMN($C876)+1)-('Charges variables (avancé)'!$I111+'Charges variables (avancé)'!$J111),0)+1):INDEX($C863:$BJ863,,(COLUMN(AR876)-COLUMN($C876)+1)-'Charges variables (avancé)'!$J111)),0)</f>
        <v>0</v>
      </c>
      <c r="AS876" s="368">
        <f>IF(AND(ROUND(('Charges variables-Calculs auto'!AS$139-CONFIG!$D$7)/31,0)&gt;=ROUND('Charges variables (avancé)'!$J111,0),'Charges variables (avancé)'!$E111&lt;&gt;0),SUM(INDEX($C863:$BJ863,,IF((COLUMN(AS876)-COLUMN($C876)+1)&gt;('Charges variables (avancé)'!$I111+'Charges variables (avancé)'!$J111),(COLUMN(AS876)-COLUMN($C876)+1)-('Charges variables (avancé)'!$I111+'Charges variables (avancé)'!$J111),0)+1):INDEX($C863:$BJ863,,(COLUMN(AS876)-COLUMN($C876)+1)-'Charges variables (avancé)'!$J111)),0)</f>
        <v>0</v>
      </c>
      <c r="AT876" s="368">
        <f>IF(AND(ROUND(('Charges variables-Calculs auto'!AT$139-CONFIG!$D$7)/31,0)&gt;=ROUND('Charges variables (avancé)'!$J111,0),'Charges variables (avancé)'!$E111&lt;&gt;0),SUM(INDEX($C863:$BJ863,,IF((COLUMN(AT876)-COLUMN($C876)+1)&gt;('Charges variables (avancé)'!$I111+'Charges variables (avancé)'!$J111),(COLUMN(AT876)-COLUMN($C876)+1)-('Charges variables (avancé)'!$I111+'Charges variables (avancé)'!$J111),0)+1):INDEX($C863:$BJ863,,(COLUMN(AT876)-COLUMN($C876)+1)-'Charges variables (avancé)'!$J111)),0)</f>
        <v>0</v>
      </c>
      <c r="AU876" s="368">
        <f>IF(AND(ROUND(('Charges variables-Calculs auto'!AU$139-CONFIG!$D$7)/31,0)&gt;=ROUND('Charges variables (avancé)'!$J111,0),'Charges variables (avancé)'!$E111&lt;&gt;0),SUM(INDEX($C863:$BJ863,,IF((COLUMN(AU876)-COLUMN($C876)+1)&gt;('Charges variables (avancé)'!$I111+'Charges variables (avancé)'!$J111),(COLUMN(AU876)-COLUMN($C876)+1)-('Charges variables (avancé)'!$I111+'Charges variables (avancé)'!$J111),0)+1):INDEX($C863:$BJ863,,(COLUMN(AU876)-COLUMN($C876)+1)-'Charges variables (avancé)'!$J111)),0)</f>
        <v>0</v>
      </c>
      <c r="AV876" s="368">
        <f>IF(AND(ROUND(('Charges variables-Calculs auto'!AV$139-CONFIG!$D$7)/31,0)&gt;=ROUND('Charges variables (avancé)'!$J111,0),'Charges variables (avancé)'!$E111&lt;&gt;0),SUM(INDEX($C863:$BJ863,,IF((COLUMN(AV876)-COLUMN($C876)+1)&gt;('Charges variables (avancé)'!$I111+'Charges variables (avancé)'!$J111),(COLUMN(AV876)-COLUMN($C876)+1)-('Charges variables (avancé)'!$I111+'Charges variables (avancé)'!$J111),0)+1):INDEX($C863:$BJ863,,(COLUMN(AV876)-COLUMN($C876)+1)-'Charges variables (avancé)'!$J111)),0)</f>
        <v>0</v>
      </c>
      <c r="AW876" s="368">
        <f>IF(AND(ROUND(('Charges variables-Calculs auto'!AW$139-CONFIG!$D$7)/31,0)&gt;=ROUND('Charges variables (avancé)'!$J111,0),'Charges variables (avancé)'!$E111&lt;&gt;0),SUM(INDEX($C863:$BJ863,,IF((COLUMN(AW876)-COLUMN($C876)+1)&gt;('Charges variables (avancé)'!$I111+'Charges variables (avancé)'!$J111),(COLUMN(AW876)-COLUMN($C876)+1)-('Charges variables (avancé)'!$I111+'Charges variables (avancé)'!$J111),0)+1):INDEX($C863:$BJ863,,(COLUMN(AW876)-COLUMN($C876)+1)-'Charges variables (avancé)'!$J111)),0)</f>
        <v>0</v>
      </c>
      <c r="AX876" s="368">
        <f>IF(AND(ROUND(('Charges variables-Calculs auto'!AX$139-CONFIG!$D$7)/31,0)&gt;=ROUND('Charges variables (avancé)'!$J111,0),'Charges variables (avancé)'!$E111&lt;&gt;0),SUM(INDEX($C863:$BJ863,,IF((COLUMN(AX876)-COLUMN($C876)+1)&gt;('Charges variables (avancé)'!$I111+'Charges variables (avancé)'!$J111),(COLUMN(AX876)-COLUMN($C876)+1)-('Charges variables (avancé)'!$I111+'Charges variables (avancé)'!$J111),0)+1):INDEX($C863:$BJ863,,(COLUMN(AX876)-COLUMN($C876)+1)-'Charges variables (avancé)'!$J111)),0)</f>
        <v>0</v>
      </c>
      <c r="AY876" s="368">
        <f>IF(AND(ROUND(('Charges variables-Calculs auto'!AY$139-CONFIG!$D$7)/31,0)&gt;=ROUND('Charges variables (avancé)'!$J111,0),'Charges variables (avancé)'!$E111&lt;&gt;0),SUM(INDEX($C863:$BJ863,,IF((COLUMN(AY876)-COLUMN($C876)+1)&gt;('Charges variables (avancé)'!$I111+'Charges variables (avancé)'!$J111),(COLUMN(AY876)-COLUMN($C876)+1)-('Charges variables (avancé)'!$I111+'Charges variables (avancé)'!$J111),0)+1):INDEX($C863:$BJ863,,(COLUMN(AY876)-COLUMN($C876)+1)-'Charges variables (avancé)'!$J111)),0)</f>
        <v>0</v>
      </c>
      <c r="AZ876" s="368">
        <f>IF(AND(ROUND(('Charges variables-Calculs auto'!AZ$139-CONFIG!$D$7)/31,0)&gt;=ROUND('Charges variables (avancé)'!$J111,0),'Charges variables (avancé)'!$E111&lt;&gt;0),SUM(INDEX($C863:$BJ863,,IF((COLUMN(AZ876)-COLUMN($C876)+1)&gt;('Charges variables (avancé)'!$I111+'Charges variables (avancé)'!$J111),(COLUMN(AZ876)-COLUMN($C876)+1)-('Charges variables (avancé)'!$I111+'Charges variables (avancé)'!$J111),0)+1):INDEX($C863:$BJ863,,(COLUMN(AZ876)-COLUMN($C876)+1)-'Charges variables (avancé)'!$J111)),0)</f>
        <v>0</v>
      </c>
      <c r="BA876" s="368">
        <f>IF(AND(ROUND(('Charges variables-Calculs auto'!BA$139-CONFIG!$D$7)/31,0)&gt;=ROUND('Charges variables (avancé)'!$J111,0),'Charges variables (avancé)'!$E111&lt;&gt;0),SUM(INDEX($C863:$BJ863,,IF((COLUMN(BA876)-COLUMN($C876)+1)&gt;('Charges variables (avancé)'!$I111+'Charges variables (avancé)'!$J111),(COLUMN(BA876)-COLUMN($C876)+1)-('Charges variables (avancé)'!$I111+'Charges variables (avancé)'!$J111),0)+1):INDEX($C863:$BJ863,,(COLUMN(BA876)-COLUMN($C876)+1)-'Charges variables (avancé)'!$J111)),0)</f>
        <v>0</v>
      </c>
      <c r="BB876" s="368">
        <f>IF(AND(ROUND(('Charges variables-Calculs auto'!BB$139-CONFIG!$D$7)/31,0)&gt;=ROUND('Charges variables (avancé)'!$J111,0),'Charges variables (avancé)'!$E111&lt;&gt;0),SUM(INDEX($C863:$BJ863,,IF((COLUMN(BB876)-COLUMN($C876)+1)&gt;('Charges variables (avancé)'!$I111+'Charges variables (avancé)'!$J111),(COLUMN(BB876)-COLUMN($C876)+1)-('Charges variables (avancé)'!$I111+'Charges variables (avancé)'!$J111),0)+1):INDEX($C863:$BJ863,,(COLUMN(BB876)-COLUMN($C876)+1)-'Charges variables (avancé)'!$J111)),0)</f>
        <v>0</v>
      </c>
      <c r="BC876" s="368">
        <f>IF(AND(ROUND(('Charges variables-Calculs auto'!BC$139-CONFIG!$D$7)/31,0)&gt;=ROUND('Charges variables (avancé)'!$J111,0),'Charges variables (avancé)'!$E111&lt;&gt;0),SUM(INDEX($C863:$BJ863,,IF((COLUMN(BC876)-COLUMN($C876)+1)&gt;('Charges variables (avancé)'!$I111+'Charges variables (avancé)'!$J111),(COLUMN(BC876)-COLUMN($C876)+1)-('Charges variables (avancé)'!$I111+'Charges variables (avancé)'!$J111),0)+1):INDEX($C863:$BJ863,,(COLUMN(BC876)-COLUMN($C876)+1)-'Charges variables (avancé)'!$J111)),0)</f>
        <v>0</v>
      </c>
      <c r="BD876" s="368">
        <f>IF(AND(ROUND(('Charges variables-Calculs auto'!BD$139-CONFIG!$D$7)/31,0)&gt;=ROUND('Charges variables (avancé)'!$J111,0),'Charges variables (avancé)'!$E111&lt;&gt;0),SUM(INDEX($C863:$BJ863,,IF((COLUMN(BD876)-COLUMN($C876)+1)&gt;('Charges variables (avancé)'!$I111+'Charges variables (avancé)'!$J111),(COLUMN(BD876)-COLUMN($C876)+1)-('Charges variables (avancé)'!$I111+'Charges variables (avancé)'!$J111),0)+1):INDEX($C863:$BJ863,,(COLUMN(BD876)-COLUMN($C876)+1)-'Charges variables (avancé)'!$J111)),0)</f>
        <v>0</v>
      </c>
      <c r="BE876" s="368">
        <f>IF(AND(ROUND(('Charges variables-Calculs auto'!BE$139-CONFIG!$D$7)/31,0)&gt;=ROUND('Charges variables (avancé)'!$J111,0),'Charges variables (avancé)'!$E111&lt;&gt;0),SUM(INDEX($C863:$BJ863,,IF((COLUMN(BE876)-COLUMN($C876)+1)&gt;('Charges variables (avancé)'!$I111+'Charges variables (avancé)'!$J111),(COLUMN(BE876)-COLUMN($C876)+1)-('Charges variables (avancé)'!$I111+'Charges variables (avancé)'!$J111),0)+1):INDEX($C863:$BJ863,,(COLUMN(BE876)-COLUMN($C876)+1)-'Charges variables (avancé)'!$J111)),0)</f>
        <v>0</v>
      </c>
      <c r="BF876" s="368">
        <f>IF(AND(ROUND(('Charges variables-Calculs auto'!BF$139-CONFIG!$D$7)/31,0)&gt;=ROUND('Charges variables (avancé)'!$J111,0),'Charges variables (avancé)'!$E111&lt;&gt;0),SUM(INDEX($C863:$BJ863,,IF((COLUMN(BF876)-COLUMN($C876)+1)&gt;('Charges variables (avancé)'!$I111+'Charges variables (avancé)'!$J111),(COLUMN(BF876)-COLUMN($C876)+1)-('Charges variables (avancé)'!$I111+'Charges variables (avancé)'!$J111),0)+1):INDEX($C863:$BJ863,,(COLUMN(BF876)-COLUMN($C876)+1)-'Charges variables (avancé)'!$J111)),0)</f>
        <v>0</v>
      </c>
      <c r="BG876" s="368">
        <f>IF(AND(ROUND(('Charges variables-Calculs auto'!BG$139-CONFIG!$D$7)/31,0)&gt;=ROUND('Charges variables (avancé)'!$J111,0),'Charges variables (avancé)'!$E111&lt;&gt;0),SUM(INDEX($C863:$BJ863,,IF((COLUMN(BG876)-COLUMN($C876)+1)&gt;('Charges variables (avancé)'!$I111+'Charges variables (avancé)'!$J111),(COLUMN(BG876)-COLUMN($C876)+1)-('Charges variables (avancé)'!$I111+'Charges variables (avancé)'!$J111),0)+1):INDEX($C863:$BJ863,,(COLUMN(BG876)-COLUMN($C876)+1)-'Charges variables (avancé)'!$J111)),0)</f>
        <v>0</v>
      </c>
      <c r="BH876" s="368">
        <f>IF(AND(ROUND(('Charges variables-Calculs auto'!BH$139-CONFIG!$D$7)/31,0)&gt;=ROUND('Charges variables (avancé)'!$J111,0),'Charges variables (avancé)'!$E111&lt;&gt;0),SUM(INDEX($C863:$BJ863,,IF((COLUMN(BH876)-COLUMN($C876)+1)&gt;('Charges variables (avancé)'!$I111+'Charges variables (avancé)'!$J111),(COLUMN(BH876)-COLUMN($C876)+1)-('Charges variables (avancé)'!$I111+'Charges variables (avancé)'!$J111),0)+1):INDEX($C863:$BJ863,,(COLUMN(BH876)-COLUMN($C876)+1)-'Charges variables (avancé)'!$J111)),0)</f>
        <v>0</v>
      </c>
      <c r="BI876" s="368">
        <f>IF(AND(ROUND(('Charges variables-Calculs auto'!BI$139-CONFIG!$D$7)/31,0)&gt;=ROUND('Charges variables (avancé)'!$J111,0),'Charges variables (avancé)'!$E111&lt;&gt;0),SUM(INDEX($C863:$BJ863,,IF((COLUMN(BI876)-COLUMN($C876)+1)&gt;('Charges variables (avancé)'!$I111+'Charges variables (avancé)'!$J111),(COLUMN(BI876)-COLUMN($C876)+1)-('Charges variables (avancé)'!$I111+'Charges variables (avancé)'!$J111),0)+1):INDEX($C863:$BJ863,,(COLUMN(BI876)-COLUMN($C876)+1)-'Charges variables (avancé)'!$J111)),0)</f>
        <v>0</v>
      </c>
      <c r="BJ876" s="368">
        <f>IF(AND(ROUND(('Charges variables-Calculs auto'!BJ$139-CONFIG!$D$7)/31,0)&gt;=ROUND('Charges variables (avancé)'!$J111,0),'Charges variables (avancé)'!$E111&lt;&gt;0),SUM(INDEX($C863:$BJ863,,IF((COLUMN(BJ876)-COLUMN($C876)+1)&gt;('Charges variables (avancé)'!$I111+'Charges variables (avancé)'!$J111),(COLUMN(BJ876)-COLUMN($C876)+1)-('Charges variables (avancé)'!$I111+'Charges variables (avancé)'!$J111),0)+1):INDEX($C863:$BJ863,,(COLUMN(BJ876)-COLUMN($C876)+1)-'Charges variables (avancé)'!$J111)),0)</f>
        <v>0</v>
      </c>
    </row>
    <row r="877" spans="2:62" ht="15" customHeight="1">
      <c r="B877" s="366">
        <f>'Charges variables (avancé)'!C112</f>
        <v>0</v>
      </c>
      <c r="C877" s="368">
        <f>IF(AND(ROUND(('Charges variables-Calculs auto'!C$139-CONFIG!$D$7)/31,0)&gt;=ROUND('Charges variables (avancé)'!$J112,0),'Charges variables (avancé)'!$E112&lt;&gt;0),SUM(INDEX($C864:$BJ864,,IF((COLUMN(C877)-COLUMN($C877)+1)&gt;('Charges variables (avancé)'!$I112+'Charges variables (avancé)'!$J112),(COLUMN(C877)-COLUMN($C877)+1)-('Charges variables (avancé)'!$I112+'Charges variables (avancé)'!$J112),0)+1):INDEX($C864:$BJ864,,(COLUMN(C877)-COLUMN($C877)+1)-'Charges variables (avancé)'!$J112)),0)</f>
        <v>0</v>
      </c>
      <c r="D877" s="368">
        <f>IF(AND(ROUND(('Charges variables-Calculs auto'!D$139-CONFIG!$D$7)/31,0)&gt;=ROUND('Charges variables (avancé)'!$J112,0),'Charges variables (avancé)'!$E112&lt;&gt;0),SUM(INDEX($C864:$BJ864,,IF((COLUMN(D877)-COLUMN($C877)+1)&gt;('Charges variables (avancé)'!$I112+'Charges variables (avancé)'!$J112),(COLUMN(D877)-COLUMN($C877)+1)-('Charges variables (avancé)'!$I112+'Charges variables (avancé)'!$J112),0)+1):INDEX($C864:$BJ864,,(COLUMN(D877)-COLUMN($C877)+1)-'Charges variables (avancé)'!$J112)),0)</f>
        <v>0</v>
      </c>
      <c r="E877" s="368">
        <f>IF(AND(ROUND(('Charges variables-Calculs auto'!E$139-CONFIG!$D$7)/31,0)&gt;=ROUND('Charges variables (avancé)'!$J112,0),'Charges variables (avancé)'!$E112&lt;&gt;0),SUM(INDEX($C864:$BJ864,,IF((COLUMN(E877)-COLUMN($C877)+1)&gt;('Charges variables (avancé)'!$I112+'Charges variables (avancé)'!$J112),(COLUMN(E877)-COLUMN($C877)+1)-('Charges variables (avancé)'!$I112+'Charges variables (avancé)'!$J112),0)+1):INDEX($C864:$BJ864,,(COLUMN(E877)-COLUMN($C877)+1)-'Charges variables (avancé)'!$J112)),0)</f>
        <v>0</v>
      </c>
      <c r="F877" s="368">
        <f>IF(AND(ROUND(('Charges variables-Calculs auto'!F$139-CONFIG!$D$7)/31,0)&gt;=ROUND('Charges variables (avancé)'!$J112,0),'Charges variables (avancé)'!$E112&lt;&gt;0),SUM(INDEX($C864:$BJ864,,IF((COLUMN(F877)-COLUMN($C877)+1)&gt;('Charges variables (avancé)'!$I112+'Charges variables (avancé)'!$J112),(COLUMN(F877)-COLUMN($C877)+1)-('Charges variables (avancé)'!$I112+'Charges variables (avancé)'!$J112),0)+1):INDEX($C864:$BJ864,,(COLUMN(F877)-COLUMN($C877)+1)-'Charges variables (avancé)'!$J112)),0)</f>
        <v>0</v>
      </c>
      <c r="G877" s="368">
        <f>IF(AND(ROUND(('Charges variables-Calculs auto'!G$139-CONFIG!$D$7)/31,0)&gt;=ROUND('Charges variables (avancé)'!$J112,0),'Charges variables (avancé)'!$E112&lt;&gt;0),SUM(INDEX($C864:$BJ864,,IF((COLUMN(G877)-COLUMN($C877)+1)&gt;('Charges variables (avancé)'!$I112+'Charges variables (avancé)'!$J112),(COLUMN(G877)-COLUMN($C877)+1)-('Charges variables (avancé)'!$I112+'Charges variables (avancé)'!$J112),0)+1):INDEX($C864:$BJ864,,(COLUMN(G877)-COLUMN($C877)+1)-'Charges variables (avancé)'!$J112)),0)</f>
        <v>0</v>
      </c>
      <c r="H877" s="368">
        <f>IF(AND(ROUND(('Charges variables-Calculs auto'!H$139-CONFIG!$D$7)/31,0)&gt;=ROUND('Charges variables (avancé)'!$J112,0),'Charges variables (avancé)'!$E112&lt;&gt;0),SUM(INDEX($C864:$BJ864,,IF((COLUMN(H877)-COLUMN($C877)+1)&gt;('Charges variables (avancé)'!$I112+'Charges variables (avancé)'!$J112),(COLUMN(H877)-COLUMN($C877)+1)-('Charges variables (avancé)'!$I112+'Charges variables (avancé)'!$J112),0)+1):INDEX($C864:$BJ864,,(COLUMN(H877)-COLUMN($C877)+1)-'Charges variables (avancé)'!$J112)),0)</f>
        <v>0</v>
      </c>
      <c r="I877" s="368">
        <f>IF(AND(ROUND(('Charges variables-Calculs auto'!I$139-CONFIG!$D$7)/31,0)&gt;=ROUND('Charges variables (avancé)'!$J112,0),'Charges variables (avancé)'!$E112&lt;&gt;0),SUM(INDEX($C864:$BJ864,,IF((COLUMN(I877)-COLUMN($C877)+1)&gt;('Charges variables (avancé)'!$I112+'Charges variables (avancé)'!$J112),(COLUMN(I877)-COLUMN($C877)+1)-('Charges variables (avancé)'!$I112+'Charges variables (avancé)'!$J112),0)+1):INDEX($C864:$BJ864,,(COLUMN(I877)-COLUMN($C877)+1)-'Charges variables (avancé)'!$J112)),0)</f>
        <v>0</v>
      </c>
      <c r="J877" s="368">
        <f>IF(AND(ROUND(('Charges variables-Calculs auto'!J$139-CONFIG!$D$7)/31,0)&gt;=ROUND('Charges variables (avancé)'!$J112,0),'Charges variables (avancé)'!$E112&lt;&gt;0),SUM(INDEX($C864:$BJ864,,IF((COLUMN(J877)-COLUMN($C877)+1)&gt;('Charges variables (avancé)'!$I112+'Charges variables (avancé)'!$J112),(COLUMN(J877)-COLUMN($C877)+1)-('Charges variables (avancé)'!$I112+'Charges variables (avancé)'!$J112),0)+1):INDEX($C864:$BJ864,,(COLUMN(J877)-COLUMN($C877)+1)-'Charges variables (avancé)'!$J112)),0)</f>
        <v>0</v>
      </c>
      <c r="K877" s="368">
        <f>IF(AND(ROUND(('Charges variables-Calculs auto'!K$139-CONFIG!$D$7)/31,0)&gt;=ROUND('Charges variables (avancé)'!$J112,0),'Charges variables (avancé)'!$E112&lt;&gt;0),SUM(INDEX($C864:$BJ864,,IF((COLUMN(K877)-COLUMN($C877)+1)&gt;('Charges variables (avancé)'!$I112+'Charges variables (avancé)'!$J112),(COLUMN(K877)-COLUMN($C877)+1)-('Charges variables (avancé)'!$I112+'Charges variables (avancé)'!$J112),0)+1):INDEX($C864:$BJ864,,(COLUMN(K877)-COLUMN($C877)+1)-'Charges variables (avancé)'!$J112)),0)</f>
        <v>0</v>
      </c>
      <c r="L877" s="368">
        <f>IF(AND(ROUND(('Charges variables-Calculs auto'!L$139-CONFIG!$D$7)/31,0)&gt;=ROUND('Charges variables (avancé)'!$J112,0),'Charges variables (avancé)'!$E112&lt;&gt;0),SUM(INDEX($C864:$BJ864,,IF((COLUMN(L877)-COLUMN($C877)+1)&gt;('Charges variables (avancé)'!$I112+'Charges variables (avancé)'!$J112),(COLUMN(L877)-COLUMN($C877)+1)-('Charges variables (avancé)'!$I112+'Charges variables (avancé)'!$J112),0)+1):INDEX($C864:$BJ864,,(COLUMN(L877)-COLUMN($C877)+1)-'Charges variables (avancé)'!$J112)),0)</f>
        <v>0</v>
      </c>
      <c r="M877" s="368">
        <f>IF(AND(ROUND(('Charges variables-Calculs auto'!M$139-CONFIG!$D$7)/31,0)&gt;=ROUND('Charges variables (avancé)'!$J112,0),'Charges variables (avancé)'!$E112&lt;&gt;0),SUM(INDEX($C864:$BJ864,,IF((COLUMN(M877)-COLUMN($C877)+1)&gt;('Charges variables (avancé)'!$I112+'Charges variables (avancé)'!$J112),(COLUMN(M877)-COLUMN($C877)+1)-('Charges variables (avancé)'!$I112+'Charges variables (avancé)'!$J112),0)+1):INDEX($C864:$BJ864,,(COLUMN(M877)-COLUMN($C877)+1)-'Charges variables (avancé)'!$J112)),0)</f>
        <v>0</v>
      </c>
      <c r="N877" s="368">
        <f>IF(AND(ROUND(('Charges variables-Calculs auto'!N$139-CONFIG!$D$7)/31,0)&gt;=ROUND('Charges variables (avancé)'!$J112,0),'Charges variables (avancé)'!$E112&lt;&gt;0),SUM(INDEX($C864:$BJ864,,IF((COLUMN(N877)-COLUMN($C877)+1)&gt;('Charges variables (avancé)'!$I112+'Charges variables (avancé)'!$J112),(COLUMN(N877)-COLUMN($C877)+1)-('Charges variables (avancé)'!$I112+'Charges variables (avancé)'!$J112),0)+1):INDEX($C864:$BJ864,,(COLUMN(N877)-COLUMN($C877)+1)-'Charges variables (avancé)'!$J112)),0)</f>
        <v>0</v>
      </c>
      <c r="O877" s="368">
        <f>IF(AND(ROUND(('Charges variables-Calculs auto'!O$139-CONFIG!$D$7)/31,0)&gt;=ROUND('Charges variables (avancé)'!$J112,0),'Charges variables (avancé)'!$E112&lt;&gt;0),SUM(INDEX($C864:$BJ864,,IF((COLUMN(O877)-COLUMN($C877)+1)&gt;('Charges variables (avancé)'!$I112+'Charges variables (avancé)'!$J112),(COLUMN(O877)-COLUMN($C877)+1)-('Charges variables (avancé)'!$I112+'Charges variables (avancé)'!$J112),0)+1):INDEX($C864:$BJ864,,(COLUMN(O877)-COLUMN($C877)+1)-'Charges variables (avancé)'!$J112)),0)</f>
        <v>0</v>
      </c>
      <c r="P877" s="368">
        <f>IF(AND(ROUND(('Charges variables-Calculs auto'!P$139-CONFIG!$D$7)/31,0)&gt;=ROUND('Charges variables (avancé)'!$J112,0),'Charges variables (avancé)'!$E112&lt;&gt;0),SUM(INDEX($C864:$BJ864,,IF((COLUMN(P877)-COLUMN($C877)+1)&gt;('Charges variables (avancé)'!$I112+'Charges variables (avancé)'!$J112),(COLUMN(P877)-COLUMN($C877)+1)-('Charges variables (avancé)'!$I112+'Charges variables (avancé)'!$J112),0)+1):INDEX($C864:$BJ864,,(COLUMN(P877)-COLUMN($C877)+1)-'Charges variables (avancé)'!$J112)),0)</f>
        <v>0</v>
      </c>
      <c r="Q877" s="368">
        <f>IF(AND(ROUND(('Charges variables-Calculs auto'!Q$139-CONFIG!$D$7)/31,0)&gt;=ROUND('Charges variables (avancé)'!$J112,0),'Charges variables (avancé)'!$E112&lt;&gt;0),SUM(INDEX($C864:$BJ864,,IF((COLUMN(Q877)-COLUMN($C877)+1)&gt;('Charges variables (avancé)'!$I112+'Charges variables (avancé)'!$J112),(COLUMN(Q877)-COLUMN($C877)+1)-('Charges variables (avancé)'!$I112+'Charges variables (avancé)'!$J112),0)+1):INDEX($C864:$BJ864,,(COLUMN(Q877)-COLUMN($C877)+1)-'Charges variables (avancé)'!$J112)),0)</f>
        <v>0</v>
      </c>
      <c r="R877" s="368">
        <f>IF(AND(ROUND(('Charges variables-Calculs auto'!R$139-CONFIG!$D$7)/31,0)&gt;=ROUND('Charges variables (avancé)'!$J112,0),'Charges variables (avancé)'!$E112&lt;&gt;0),SUM(INDEX($C864:$BJ864,,IF((COLUMN(R877)-COLUMN($C877)+1)&gt;('Charges variables (avancé)'!$I112+'Charges variables (avancé)'!$J112),(COLUMN(R877)-COLUMN($C877)+1)-('Charges variables (avancé)'!$I112+'Charges variables (avancé)'!$J112),0)+1):INDEX($C864:$BJ864,,(COLUMN(R877)-COLUMN($C877)+1)-'Charges variables (avancé)'!$J112)),0)</f>
        <v>0</v>
      </c>
      <c r="S877" s="368">
        <f>IF(AND(ROUND(('Charges variables-Calculs auto'!S$139-CONFIG!$D$7)/31,0)&gt;=ROUND('Charges variables (avancé)'!$J112,0),'Charges variables (avancé)'!$E112&lt;&gt;0),SUM(INDEX($C864:$BJ864,,IF((COLUMN(S877)-COLUMN($C877)+1)&gt;('Charges variables (avancé)'!$I112+'Charges variables (avancé)'!$J112),(COLUMN(S877)-COLUMN($C877)+1)-('Charges variables (avancé)'!$I112+'Charges variables (avancé)'!$J112),0)+1):INDEX($C864:$BJ864,,(COLUMN(S877)-COLUMN($C877)+1)-'Charges variables (avancé)'!$J112)),0)</f>
        <v>0</v>
      </c>
      <c r="T877" s="368">
        <f>IF(AND(ROUND(('Charges variables-Calculs auto'!T$139-CONFIG!$D$7)/31,0)&gt;=ROUND('Charges variables (avancé)'!$J112,0),'Charges variables (avancé)'!$E112&lt;&gt;0),SUM(INDEX($C864:$BJ864,,IF((COLUMN(T877)-COLUMN($C877)+1)&gt;('Charges variables (avancé)'!$I112+'Charges variables (avancé)'!$J112),(COLUMN(T877)-COLUMN($C877)+1)-('Charges variables (avancé)'!$I112+'Charges variables (avancé)'!$J112),0)+1):INDEX($C864:$BJ864,,(COLUMN(T877)-COLUMN($C877)+1)-'Charges variables (avancé)'!$J112)),0)</f>
        <v>0</v>
      </c>
      <c r="U877" s="368">
        <f>IF(AND(ROUND(('Charges variables-Calculs auto'!U$139-CONFIG!$D$7)/31,0)&gt;=ROUND('Charges variables (avancé)'!$J112,0),'Charges variables (avancé)'!$E112&lt;&gt;0),SUM(INDEX($C864:$BJ864,,IF((COLUMN(U877)-COLUMN($C877)+1)&gt;('Charges variables (avancé)'!$I112+'Charges variables (avancé)'!$J112),(COLUMN(U877)-COLUMN($C877)+1)-('Charges variables (avancé)'!$I112+'Charges variables (avancé)'!$J112),0)+1):INDEX($C864:$BJ864,,(COLUMN(U877)-COLUMN($C877)+1)-'Charges variables (avancé)'!$J112)),0)</f>
        <v>0</v>
      </c>
      <c r="V877" s="368">
        <f>IF(AND(ROUND(('Charges variables-Calculs auto'!V$139-CONFIG!$D$7)/31,0)&gt;=ROUND('Charges variables (avancé)'!$J112,0),'Charges variables (avancé)'!$E112&lt;&gt;0),SUM(INDEX($C864:$BJ864,,IF((COLUMN(V877)-COLUMN($C877)+1)&gt;('Charges variables (avancé)'!$I112+'Charges variables (avancé)'!$J112),(COLUMN(V877)-COLUMN($C877)+1)-('Charges variables (avancé)'!$I112+'Charges variables (avancé)'!$J112),0)+1):INDEX($C864:$BJ864,,(COLUMN(V877)-COLUMN($C877)+1)-'Charges variables (avancé)'!$J112)),0)</f>
        <v>0</v>
      </c>
      <c r="W877" s="368">
        <f>IF(AND(ROUND(('Charges variables-Calculs auto'!W$139-CONFIG!$D$7)/31,0)&gt;=ROUND('Charges variables (avancé)'!$J112,0),'Charges variables (avancé)'!$E112&lt;&gt;0),SUM(INDEX($C864:$BJ864,,IF((COLUMN(W877)-COLUMN($C877)+1)&gt;('Charges variables (avancé)'!$I112+'Charges variables (avancé)'!$J112),(COLUMN(W877)-COLUMN($C877)+1)-('Charges variables (avancé)'!$I112+'Charges variables (avancé)'!$J112),0)+1):INDEX($C864:$BJ864,,(COLUMN(W877)-COLUMN($C877)+1)-'Charges variables (avancé)'!$J112)),0)</f>
        <v>0</v>
      </c>
      <c r="X877" s="368">
        <f>IF(AND(ROUND(('Charges variables-Calculs auto'!X$139-CONFIG!$D$7)/31,0)&gt;=ROUND('Charges variables (avancé)'!$J112,0),'Charges variables (avancé)'!$E112&lt;&gt;0),SUM(INDEX($C864:$BJ864,,IF((COLUMN(X877)-COLUMN($C877)+1)&gt;('Charges variables (avancé)'!$I112+'Charges variables (avancé)'!$J112),(COLUMN(X877)-COLUMN($C877)+1)-('Charges variables (avancé)'!$I112+'Charges variables (avancé)'!$J112),0)+1):INDEX($C864:$BJ864,,(COLUMN(X877)-COLUMN($C877)+1)-'Charges variables (avancé)'!$J112)),0)</f>
        <v>0</v>
      </c>
      <c r="Y877" s="368">
        <f>IF(AND(ROUND(('Charges variables-Calculs auto'!Y$139-CONFIG!$D$7)/31,0)&gt;=ROUND('Charges variables (avancé)'!$J112,0),'Charges variables (avancé)'!$E112&lt;&gt;0),SUM(INDEX($C864:$BJ864,,IF((COLUMN(Y877)-COLUMN($C877)+1)&gt;('Charges variables (avancé)'!$I112+'Charges variables (avancé)'!$J112),(COLUMN(Y877)-COLUMN($C877)+1)-('Charges variables (avancé)'!$I112+'Charges variables (avancé)'!$J112),0)+1):INDEX($C864:$BJ864,,(COLUMN(Y877)-COLUMN($C877)+1)-'Charges variables (avancé)'!$J112)),0)</f>
        <v>0</v>
      </c>
      <c r="Z877" s="368">
        <f>IF(AND(ROUND(('Charges variables-Calculs auto'!Z$139-CONFIG!$D$7)/31,0)&gt;=ROUND('Charges variables (avancé)'!$J112,0),'Charges variables (avancé)'!$E112&lt;&gt;0),SUM(INDEX($C864:$BJ864,,IF((COLUMN(Z877)-COLUMN($C877)+1)&gt;('Charges variables (avancé)'!$I112+'Charges variables (avancé)'!$J112),(COLUMN(Z877)-COLUMN($C877)+1)-('Charges variables (avancé)'!$I112+'Charges variables (avancé)'!$J112),0)+1):INDEX($C864:$BJ864,,(COLUMN(Z877)-COLUMN($C877)+1)-'Charges variables (avancé)'!$J112)),0)</f>
        <v>0</v>
      </c>
      <c r="AA877" s="368">
        <f>IF(AND(ROUND(('Charges variables-Calculs auto'!AA$139-CONFIG!$D$7)/31,0)&gt;=ROUND('Charges variables (avancé)'!$J112,0),'Charges variables (avancé)'!$E112&lt;&gt;0),SUM(INDEX($C864:$BJ864,,IF((COLUMN(AA877)-COLUMN($C877)+1)&gt;('Charges variables (avancé)'!$I112+'Charges variables (avancé)'!$J112),(COLUMN(AA877)-COLUMN($C877)+1)-('Charges variables (avancé)'!$I112+'Charges variables (avancé)'!$J112),0)+1):INDEX($C864:$BJ864,,(COLUMN(AA877)-COLUMN($C877)+1)-'Charges variables (avancé)'!$J112)),0)</f>
        <v>0</v>
      </c>
      <c r="AB877" s="368">
        <f>IF(AND(ROUND(('Charges variables-Calculs auto'!AB$139-CONFIG!$D$7)/31,0)&gt;=ROUND('Charges variables (avancé)'!$J112,0),'Charges variables (avancé)'!$E112&lt;&gt;0),SUM(INDEX($C864:$BJ864,,IF((COLUMN(AB877)-COLUMN($C877)+1)&gt;('Charges variables (avancé)'!$I112+'Charges variables (avancé)'!$J112),(COLUMN(AB877)-COLUMN($C877)+1)-('Charges variables (avancé)'!$I112+'Charges variables (avancé)'!$J112),0)+1):INDEX($C864:$BJ864,,(COLUMN(AB877)-COLUMN($C877)+1)-'Charges variables (avancé)'!$J112)),0)</f>
        <v>0</v>
      </c>
      <c r="AC877" s="368">
        <f>IF(AND(ROUND(('Charges variables-Calculs auto'!AC$139-CONFIG!$D$7)/31,0)&gt;=ROUND('Charges variables (avancé)'!$J112,0),'Charges variables (avancé)'!$E112&lt;&gt;0),SUM(INDEX($C864:$BJ864,,IF((COLUMN(AC877)-COLUMN($C877)+1)&gt;('Charges variables (avancé)'!$I112+'Charges variables (avancé)'!$J112),(COLUMN(AC877)-COLUMN($C877)+1)-('Charges variables (avancé)'!$I112+'Charges variables (avancé)'!$J112),0)+1):INDEX($C864:$BJ864,,(COLUMN(AC877)-COLUMN($C877)+1)-'Charges variables (avancé)'!$J112)),0)</f>
        <v>0</v>
      </c>
      <c r="AD877" s="368">
        <f>IF(AND(ROUND(('Charges variables-Calculs auto'!AD$139-CONFIG!$D$7)/31,0)&gt;=ROUND('Charges variables (avancé)'!$J112,0),'Charges variables (avancé)'!$E112&lt;&gt;0),SUM(INDEX($C864:$BJ864,,IF((COLUMN(AD877)-COLUMN($C877)+1)&gt;('Charges variables (avancé)'!$I112+'Charges variables (avancé)'!$J112),(COLUMN(AD877)-COLUMN($C877)+1)-('Charges variables (avancé)'!$I112+'Charges variables (avancé)'!$J112),0)+1):INDEX($C864:$BJ864,,(COLUMN(AD877)-COLUMN($C877)+1)-'Charges variables (avancé)'!$J112)),0)</f>
        <v>0</v>
      </c>
      <c r="AE877" s="368">
        <f>IF(AND(ROUND(('Charges variables-Calculs auto'!AE$139-CONFIG!$D$7)/31,0)&gt;=ROUND('Charges variables (avancé)'!$J112,0),'Charges variables (avancé)'!$E112&lt;&gt;0),SUM(INDEX($C864:$BJ864,,IF((COLUMN(AE877)-COLUMN($C877)+1)&gt;('Charges variables (avancé)'!$I112+'Charges variables (avancé)'!$J112),(COLUMN(AE877)-COLUMN($C877)+1)-('Charges variables (avancé)'!$I112+'Charges variables (avancé)'!$J112),0)+1):INDEX($C864:$BJ864,,(COLUMN(AE877)-COLUMN($C877)+1)-'Charges variables (avancé)'!$J112)),0)</f>
        <v>0</v>
      </c>
      <c r="AF877" s="368">
        <f>IF(AND(ROUND(('Charges variables-Calculs auto'!AF$139-CONFIG!$D$7)/31,0)&gt;=ROUND('Charges variables (avancé)'!$J112,0),'Charges variables (avancé)'!$E112&lt;&gt;0),SUM(INDEX($C864:$BJ864,,IF((COLUMN(AF877)-COLUMN($C877)+1)&gt;('Charges variables (avancé)'!$I112+'Charges variables (avancé)'!$J112),(COLUMN(AF877)-COLUMN($C877)+1)-('Charges variables (avancé)'!$I112+'Charges variables (avancé)'!$J112),0)+1):INDEX($C864:$BJ864,,(COLUMN(AF877)-COLUMN($C877)+1)-'Charges variables (avancé)'!$J112)),0)</f>
        <v>0</v>
      </c>
      <c r="AG877" s="368">
        <f>IF(AND(ROUND(('Charges variables-Calculs auto'!AG$139-CONFIG!$D$7)/31,0)&gt;=ROUND('Charges variables (avancé)'!$J112,0),'Charges variables (avancé)'!$E112&lt;&gt;0),SUM(INDEX($C864:$BJ864,,IF((COLUMN(AG877)-COLUMN($C877)+1)&gt;('Charges variables (avancé)'!$I112+'Charges variables (avancé)'!$J112),(COLUMN(AG877)-COLUMN($C877)+1)-('Charges variables (avancé)'!$I112+'Charges variables (avancé)'!$J112),0)+1):INDEX($C864:$BJ864,,(COLUMN(AG877)-COLUMN($C877)+1)-'Charges variables (avancé)'!$J112)),0)</f>
        <v>0</v>
      </c>
      <c r="AH877" s="368">
        <f>IF(AND(ROUND(('Charges variables-Calculs auto'!AH$139-CONFIG!$D$7)/31,0)&gt;=ROUND('Charges variables (avancé)'!$J112,0),'Charges variables (avancé)'!$E112&lt;&gt;0),SUM(INDEX($C864:$BJ864,,IF((COLUMN(AH877)-COLUMN($C877)+1)&gt;('Charges variables (avancé)'!$I112+'Charges variables (avancé)'!$J112),(COLUMN(AH877)-COLUMN($C877)+1)-('Charges variables (avancé)'!$I112+'Charges variables (avancé)'!$J112),0)+1):INDEX($C864:$BJ864,,(COLUMN(AH877)-COLUMN($C877)+1)-'Charges variables (avancé)'!$J112)),0)</f>
        <v>0</v>
      </c>
      <c r="AI877" s="368">
        <f>IF(AND(ROUND(('Charges variables-Calculs auto'!AI$139-CONFIG!$D$7)/31,0)&gt;=ROUND('Charges variables (avancé)'!$J112,0),'Charges variables (avancé)'!$E112&lt;&gt;0),SUM(INDEX($C864:$BJ864,,IF((COLUMN(AI877)-COLUMN($C877)+1)&gt;('Charges variables (avancé)'!$I112+'Charges variables (avancé)'!$J112),(COLUMN(AI877)-COLUMN($C877)+1)-('Charges variables (avancé)'!$I112+'Charges variables (avancé)'!$J112),0)+1):INDEX($C864:$BJ864,,(COLUMN(AI877)-COLUMN($C877)+1)-'Charges variables (avancé)'!$J112)),0)</f>
        <v>0</v>
      </c>
      <c r="AJ877" s="368">
        <f>IF(AND(ROUND(('Charges variables-Calculs auto'!AJ$139-CONFIG!$D$7)/31,0)&gt;=ROUND('Charges variables (avancé)'!$J112,0),'Charges variables (avancé)'!$E112&lt;&gt;0),SUM(INDEX($C864:$BJ864,,IF((COLUMN(AJ877)-COLUMN($C877)+1)&gt;('Charges variables (avancé)'!$I112+'Charges variables (avancé)'!$J112),(COLUMN(AJ877)-COLUMN($C877)+1)-('Charges variables (avancé)'!$I112+'Charges variables (avancé)'!$J112),0)+1):INDEX($C864:$BJ864,,(COLUMN(AJ877)-COLUMN($C877)+1)-'Charges variables (avancé)'!$J112)),0)</f>
        <v>0</v>
      </c>
      <c r="AK877" s="368">
        <f>IF(AND(ROUND(('Charges variables-Calculs auto'!AK$139-CONFIG!$D$7)/31,0)&gt;=ROUND('Charges variables (avancé)'!$J112,0),'Charges variables (avancé)'!$E112&lt;&gt;0),SUM(INDEX($C864:$BJ864,,IF((COLUMN(AK877)-COLUMN($C877)+1)&gt;('Charges variables (avancé)'!$I112+'Charges variables (avancé)'!$J112),(COLUMN(AK877)-COLUMN($C877)+1)-('Charges variables (avancé)'!$I112+'Charges variables (avancé)'!$J112),0)+1):INDEX($C864:$BJ864,,(COLUMN(AK877)-COLUMN($C877)+1)-'Charges variables (avancé)'!$J112)),0)</f>
        <v>0</v>
      </c>
      <c r="AL877" s="368">
        <f>IF(AND(ROUND(('Charges variables-Calculs auto'!AL$139-CONFIG!$D$7)/31,0)&gt;=ROUND('Charges variables (avancé)'!$J112,0),'Charges variables (avancé)'!$E112&lt;&gt;0),SUM(INDEX($C864:$BJ864,,IF((COLUMN(AL877)-COLUMN($C877)+1)&gt;('Charges variables (avancé)'!$I112+'Charges variables (avancé)'!$J112),(COLUMN(AL877)-COLUMN($C877)+1)-('Charges variables (avancé)'!$I112+'Charges variables (avancé)'!$J112),0)+1):INDEX($C864:$BJ864,,(COLUMN(AL877)-COLUMN($C877)+1)-'Charges variables (avancé)'!$J112)),0)</f>
        <v>0</v>
      </c>
      <c r="AM877" s="368">
        <f>IF(AND(ROUND(('Charges variables-Calculs auto'!AM$139-CONFIG!$D$7)/31,0)&gt;=ROUND('Charges variables (avancé)'!$J112,0),'Charges variables (avancé)'!$E112&lt;&gt;0),SUM(INDEX($C864:$BJ864,,IF((COLUMN(AM877)-COLUMN($C877)+1)&gt;('Charges variables (avancé)'!$I112+'Charges variables (avancé)'!$J112),(COLUMN(AM877)-COLUMN($C877)+1)-('Charges variables (avancé)'!$I112+'Charges variables (avancé)'!$J112),0)+1):INDEX($C864:$BJ864,,(COLUMN(AM877)-COLUMN($C877)+1)-'Charges variables (avancé)'!$J112)),0)</f>
        <v>0</v>
      </c>
      <c r="AN877" s="368">
        <f>IF(AND(ROUND(('Charges variables-Calculs auto'!AN$139-CONFIG!$D$7)/31,0)&gt;=ROUND('Charges variables (avancé)'!$J112,0),'Charges variables (avancé)'!$E112&lt;&gt;0),SUM(INDEX($C864:$BJ864,,IF((COLUMN(AN877)-COLUMN($C877)+1)&gt;('Charges variables (avancé)'!$I112+'Charges variables (avancé)'!$J112),(COLUMN(AN877)-COLUMN($C877)+1)-('Charges variables (avancé)'!$I112+'Charges variables (avancé)'!$J112),0)+1):INDEX($C864:$BJ864,,(COLUMN(AN877)-COLUMN($C877)+1)-'Charges variables (avancé)'!$J112)),0)</f>
        <v>0</v>
      </c>
      <c r="AO877" s="368">
        <f>IF(AND(ROUND(('Charges variables-Calculs auto'!AO$139-CONFIG!$D$7)/31,0)&gt;=ROUND('Charges variables (avancé)'!$J112,0),'Charges variables (avancé)'!$E112&lt;&gt;0),SUM(INDEX($C864:$BJ864,,IF((COLUMN(AO877)-COLUMN($C877)+1)&gt;('Charges variables (avancé)'!$I112+'Charges variables (avancé)'!$J112),(COLUMN(AO877)-COLUMN($C877)+1)-('Charges variables (avancé)'!$I112+'Charges variables (avancé)'!$J112),0)+1):INDEX($C864:$BJ864,,(COLUMN(AO877)-COLUMN($C877)+1)-'Charges variables (avancé)'!$J112)),0)</f>
        <v>0</v>
      </c>
      <c r="AP877" s="368">
        <f>IF(AND(ROUND(('Charges variables-Calculs auto'!AP$139-CONFIG!$D$7)/31,0)&gt;=ROUND('Charges variables (avancé)'!$J112,0),'Charges variables (avancé)'!$E112&lt;&gt;0),SUM(INDEX($C864:$BJ864,,IF((COLUMN(AP877)-COLUMN($C877)+1)&gt;('Charges variables (avancé)'!$I112+'Charges variables (avancé)'!$J112),(COLUMN(AP877)-COLUMN($C877)+1)-('Charges variables (avancé)'!$I112+'Charges variables (avancé)'!$J112),0)+1):INDEX($C864:$BJ864,,(COLUMN(AP877)-COLUMN($C877)+1)-'Charges variables (avancé)'!$J112)),0)</f>
        <v>0</v>
      </c>
      <c r="AQ877" s="368">
        <f>IF(AND(ROUND(('Charges variables-Calculs auto'!AQ$139-CONFIG!$D$7)/31,0)&gt;=ROUND('Charges variables (avancé)'!$J112,0),'Charges variables (avancé)'!$E112&lt;&gt;0),SUM(INDEX($C864:$BJ864,,IF((COLUMN(AQ877)-COLUMN($C877)+1)&gt;('Charges variables (avancé)'!$I112+'Charges variables (avancé)'!$J112),(COLUMN(AQ877)-COLUMN($C877)+1)-('Charges variables (avancé)'!$I112+'Charges variables (avancé)'!$J112),0)+1):INDEX($C864:$BJ864,,(COLUMN(AQ877)-COLUMN($C877)+1)-'Charges variables (avancé)'!$J112)),0)</f>
        <v>0</v>
      </c>
      <c r="AR877" s="368">
        <f>IF(AND(ROUND(('Charges variables-Calculs auto'!AR$139-CONFIG!$D$7)/31,0)&gt;=ROUND('Charges variables (avancé)'!$J112,0),'Charges variables (avancé)'!$E112&lt;&gt;0),SUM(INDEX($C864:$BJ864,,IF((COLUMN(AR877)-COLUMN($C877)+1)&gt;('Charges variables (avancé)'!$I112+'Charges variables (avancé)'!$J112),(COLUMN(AR877)-COLUMN($C877)+1)-('Charges variables (avancé)'!$I112+'Charges variables (avancé)'!$J112),0)+1):INDEX($C864:$BJ864,,(COLUMN(AR877)-COLUMN($C877)+1)-'Charges variables (avancé)'!$J112)),0)</f>
        <v>0</v>
      </c>
      <c r="AS877" s="368">
        <f>IF(AND(ROUND(('Charges variables-Calculs auto'!AS$139-CONFIG!$D$7)/31,0)&gt;=ROUND('Charges variables (avancé)'!$J112,0),'Charges variables (avancé)'!$E112&lt;&gt;0),SUM(INDEX($C864:$BJ864,,IF((COLUMN(AS877)-COLUMN($C877)+1)&gt;('Charges variables (avancé)'!$I112+'Charges variables (avancé)'!$J112),(COLUMN(AS877)-COLUMN($C877)+1)-('Charges variables (avancé)'!$I112+'Charges variables (avancé)'!$J112),0)+1):INDEX($C864:$BJ864,,(COLUMN(AS877)-COLUMN($C877)+1)-'Charges variables (avancé)'!$J112)),0)</f>
        <v>0</v>
      </c>
      <c r="AT877" s="368">
        <f>IF(AND(ROUND(('Charges variables-Calculs auto'!AT$139-CONFIG!$D$7)/31,0)&gt;=ROUND('Charges variables (avancé)'!$J112,0),'Charges variables (avancé)'!$E112&lt;&gt;0),SUM(INDEX($C864:$BJ864,,IF((COLUMN(AT877)-COLUMN($C877)+1)&gt;('Charges variables (avancé)'!$I112+'Charges variables (avancé)'!$J112),(COLUMN(AT877)-COLUMN($C877)+1)-('Charges variables (avancé)'!$I112+'Charges variables (avancé)'!$J112),0)+1):INDEX($C864:$BJ864,,(COLUMN(AT877)-COLUMN($C877)+1)-'Charges variables (avancé)'!$J112)),0)</f>
        <v>0</v>
      </c>
      <c r="AU877" s="368">
        <f>IF(AND(ROUND(('Charges variables-Calculs auto'!AU$139-CONFIG!$D$7)/31,0)&gt;=ROUND('Charges variables (avancé)'!$J112,0),'Charges variables (avancé)'!$E112&lt;&gt;0),SUM(INDEX($C864:$BJ864,,IF((COLUMN(AU877)-COLUMN($C877)+1)&gt;('Charges variables (avancé)'!$I112+'Charges variables (avancé)'!$J112),(COLUMN(AU877)-COLUMN($C877)+1)-('Charges variables (avancé)'!$I112+'Charges variables (avancé)'!$J112),0)+1):INDEX($C864:$BJ864,,(COLUMN(AU877)-COLUMN($C877)+1)-'Charges variables (avancé)'!$J112)),0)</f>
        <v>0</v>
      </c>
      <c r="AV877" s="368">
        <f>IF(AND(ROUND(('Charges variables-Calculs auto'!AV$139-CONFIG!$D$7)/31,0)&gt;=ROUND('Charges variables (avancé)'!$J112,0),'Charges variables (avancé)'!$E112&lt;&gt;0),SUM(INDEX($C864:$BJ864,,IF((COLUMN(AV877)-COLUMN($C877)+1)&gt;('Charges variables (avancé)'!$I112+'Charges variables (avancé)'!$J112),(COLUMN(AV877)-COLUMN($C877)+1)-('Charges variables (avancé)'!$I112+'Charges variables (avancé)'!$J112),0)+1):INDEX($C864:$BJ864,,(COLUMN(AV877)-COLUMN($C877)+1)-'Charges variables (avancé)'!$J112)),0)</f>
        <v>0</v>
      </c>
      <c r="AW877" s="368">
        <f>IF(AND(ROUND(('Charges variables-Calculs auto'!AW$139-CONFIG!$D$7)/31,0)&gt;=ROUND('Charges variables (avancé)'!$J112,0),'Charges variables (avancé)'!$E112&lt;&gt;0),SUM(INDEX($C864:$BJ864,,IF((COLUMN(AW877)-COLUMN($C877)+1)&gt;('Charges variables (avancé)'!$I112+'Charges variables (avancé)'!$J112),(COLUMN(AW877)-COLUMN($C877)+1)-('Charges variables (avancé)'!$I112+'Charges variables (avancé)'!$J112),0)+1):INDEX($C864:$BJ864,,(COLUMN(AW877)-COLUMN($C877)+1)-'Charges variables (avancé)'!$J112)),0)</f>
        <v>0</v>
      </c>
      <c r="AX877" s="368">
        <f>IF(AND(ROUND(('Charges variables-Calculs auto'!AX$139-CONFIG!$D$7)/31,0)&gt;=ROUND('Charges variables (avancé)'!$J112,0),'Charges variables (avancé)'!$E112&lt;&gt;0),SUM(INDEX($C864:$BJ864,,IF((COLUMN(AX877)-COLUMN($C877)+1)&gt;('Charges variables (avancé)'!$I112+'Charges variables (avancé)'!$J112),(COLUMN(AX877)-COLUMN($C877)+1)-('Charges variables (avancé)'!$I112+'Charges variables (avancé)'!$J112),0)+1):INDEX($C864:$BJ864,,(COLUMN(AX877)-COLUMN($C877)+1)-'Charges variables (avancé)'!$J112)),0)</f>
        <v>0</v>
      </c>
      <c r="AY877" s="368">
        <f>IF(AND(ROUND(('Charges variables-Calculs auto'!AY$139-CONFIG!$D$7)/31,0)&gt;=ROUND('Charges variables (avancé)'!$J112,0),'Charges variables (avancé)'!$E112&lt;&gt;0),SUM(INDEX($C864:$BJ864,,IF((COLUMN(AY877)-COLUMN($C877)+1)&gt;('Charges variables (avancé)'!$I112+'Charges variables (avancé)'!$J112),(COLUMN(AY877)-COLUMN($C877)+1)-('Charges variables (avancé)'!$I112+'Charges variables (avancé)'!$J112),0)+1):INDEX($C864:$BJ864,,(COLUMN(AY877)-COLUMN($C877)+1)-'Charges variables (avancé)'!$J112)),0)</f>
        <v>0</v>
      </c>
      <c r="AZ877" s="368">
        <f>IF(AND(ROUND(('Charges variables-Calculs auto'!AZ$139-CONFIG!$D$7)/31,0)&gt;=ROUND('Charges variables (avancé)'!$J112,0),'Charges variables (avancé)'!$E112&lt;&gt;0),SUM(INDEX($C864:$BJ864,,IF((COLUMN(AZ877)-COLUMN($C877)+1)&gt;('Charges variables (avancé)'!$I112+'Charges variables (avancé)'!$J112),(COLUMN(AZ877)-COLUMN($C877)+1)-('Charges variables (avancé)'!$I112+'Charges variables (avancé)'!$J112),0)+1):INDEX($C864:$BJ864,,(COLUMN(AZ877)-COLUMN($C877)+1)-'Charges variables (avancé)'!$J112)),0)</f>
        <v>0</v>
      </c>
      <c r="BA877" s="368">
        <f>IF(AND(ROUND(('Charges variables-Calculs auto'!BA$139-CONFIG!$D$7)/31,0)&gt;=ROUND('Charges variables (avancé)'!$J112,0),'Charges variables (avancé)'!$E112&lt;&gt;0),SUM(INDEX($C864:$BJ864,,IF((COLUMN(BA877)-COLUMN($C877)+1)&gt;('Charges variables (avancé)'!$I112+'Charges variables (avancé)'!$J112),(COLUMN(BA877)-COLUMN($C877)+1)-('Charges variables (avancé)'!$I112+'Charges variables (avancé)'!$J112),0)+1):INDEX($C864:$BJ864,,(COLUMN(BA877)-COLUMN($C877)+1)-'Charges variables (avancé)'!$J112)),0)</f>
        <v>0</v>
      </c>
      <c r="BB877" s="368">
        <f>IF(AND(ROUND(('Charges variables-Calculs auto'!BB$139-CONFIG!$D$7)/31,0)&gt;=ROUND('Charges variables (avancé)'!$J112,0),'Charges variables (avancé)'!$E112&lt;&gt;0),SUM(INDEX($C864:$BJ864,,IF((COLUMN(BB877)-COLUMN($C877)+1)&gt;('Charges variables (avancé)'!$I112+'Charges variables (avancé)'!$J112),(COLUMN(BB877)-COLUMN($C877)+1)-('Charges variables (avancé)'!$I112+'Charges variables (avancé)'!$J112),0)+1):INDEX($C864:$BJ864,,(COLUMN(BB877)-COLUMN($C877)+1)-'Charges variables (avancé)'!$J112)),0)</f>
        <v>0</v>
      </c>
      <c r="BC877" s="368">
        <f>IF(AND(ROUND(('Charges variables-Calculs auto'!BC$139-CONFIG!$D$7)/31,0)&gt;=ROUND('Charges variables (avancé)'!$J112,0),'Charges variables (avancé)'!$E112&lt;&gt;0),SUM(INDEX($C864:$BJ864,,IF((COLUMN(BC877)-COLUMN($C877)+1)&gt;('Charges variables (avancé)'!$I112+'Charges variables (avancé)'!$J112),(COLUMN(BC877)-COLUMN($C877)+1)-('Charges variables (avancé)'!$I112+'Charges variables (avancé)'!$J112),0)+1):INDEX($C864:$BJ864,,(COLUMN(BC877)-COLUMN($C877)+1)-'Charges variables (avancé)'!$J112)),0)</f>
        <v>0</v>
      </c>
      <c r="BD877" s="368">
        <f>IF(AND(ROUND(('Charges variables-Calculs auto'!BD$139-CONFIG!$D$7)/31,0)&gt;=ROUND('Charges variables (avancé)'!$J112,0),'Charges variables (avancé)'!$E112&lt;&gt;0),SUM(INDEX($C864:$BJ864,,IF((COLUMN(BD877)-COLUMN($C877)+1)&gt;('Charges variables (avancé)'!$I112+'Charges variables (avancé)'!$J112),(COLUMN(BD877)-COLUMN($C877)+1)-('Charges variables (avancé)'!$I112+'Charges variables (avancé)'!$J112),0)+1):INDEX($C864:$BJ864,,(COLUMN(BD877)-COLUMN($C877)+1)-'Charges variables (avancé)'!$J112)),0)</f>
        <v>0</v>
      </c>
      <c r="BE877" s="368">
        <f>IF(AND(ROUND(('Charges variables-Calculs auto'!BE$139-CONFIG!$D$7)/31,0)&gt;=ROUND('Charges variables (avancé)'!$J112,0),'Charges variables (avancé)'!$E112&lt;&gt;0),SUM(INDEX($C864:$BJ864,,IF((COLUMN(BE877)-COLUMN($C877)+1)&gt;('Charges variables (avancé)'!$I112+'Charges variables (avancé)'!$J112),(COLUMN(BE877)-COLUMN($C877)+1)-('Charges variables (avancé)'!$I112+'Charges variables (avancé)'!$J112),0)+1):INDEX($C864:$BJ864,,(COLUMN(BE877)-COLUMN($C877)+1)-'Charges variables (avancé)'!$J112)),0)</f>
        <v>0</v>
      </c>
      <c r="BF877" s="368">
        <f>IF(AND(ROUND(('Charges variables-Calculs auto'!BF$139-CONFIG!$D$7)/31,0)&gt;=ROUND('Charges variables (avancé)'!$J112,0),'Charges variables (avancé)'!$E112&lt;&gt;0),SUM(INDEX($C864:$BJ864,,IF((COLUMN(BF877)-COLUMN($C877)+1)&gt;('Charges variables (avancé)'!$I112+'Charges variables (avancé)'!$J112),(COLUMN(BF877)-COLUMN($C877)+1)-('Charges variables (avancé)'!$I112+'Charges variables (avancé)'!$J112),0)+1):INDEX($C864:$BJ864,,(COLUMN(BF877)-COLUMN($C877)+1)-'Charges variables (avancé)'!$J112)),0)</f>
        <v>0</v>
      </c>
      <c r="BG877" s="368">
        <f>IF(AND(ROUND(('Charges variables-Calculs auto'!BG$139-CONFIG!$D$7)/31,0)&gt;=ROUND('Charges variables (avancé)'!$J112,0),'Charges variables (avancé)'!$E112&lt;&gt;0),SUM(INDEX($C864:$BJ864,,IF((COLUMN(BG877)-COLUMN($C877)+1)&gt;('Charges variables (avancé)'!$I112+'Charges variables (avancé)'!$J112),(COLUMN(BG877)-COLUMN($C877)+1)-('Charges variables (avancé)'!$I112+'Charges variables (avancé)'!$J112),0)+1):INDEX($C864:$BJ864,,(COLUMN(BG877)-COLUMN($C877)+1)-'Charges variables (avancé)'!$J112)),0)</f>
        <v>0</v>
      </c>
      <c r="BH877" s="368">
        <f>IF(AND(ROUND(('Charges variables-Calculs auto'!BH$139-CONFIG!$D$7)/31,0)&gt;=ROUND('Charges variables (avancé)'!$J112,0),'Charges variables (avancé)'!$E112&lt;&gt;0),SUM(INDEX($C864:$BJ864,,IF((COLUMN(BH877)-COLUMN($C877)+1)&gt;('Charges variables (avancé)'!$I112+'Charges variables (avancé)'!$J112),(COLUMN(BH877)-COLUMN($C877)+1)-('Charges variables (avancé)'!$I112+'Charges variables (avancé)'!$J112),0)+1):INDEX($C864:$BJ864,,(COLUMN(BH877)-COLUMN($C877)+1)-'Charges variables (avancé)'!$J112)),0)</f>
        <v>0</v>
      </c>
      <c r="BI877" s="368">
        <f>IF(AND(ROUND(('Charges variables-Calculs auto'!BI$139-CONFIG!$D$7)/31,0)&gt;=ROUND('Charges variables (avancé)'!$J112,0),'Charges variables (avancé)'!$E112&lt;&gt;0),SUM(INDEX($C864:$BJ864,,IF((COLUMN(BI877)-COLUMN($C877)+1)&gt;('Charges variables (avancé)'!$I112+'Charges variables (avancé)'!$J112),(COLUMN(BI877)-COLUMN($C877)+1)-('Charges variables (avancé)'!$I112+'Charges variables (avancé)'!$J112),0)+1):INDEX($C864:$BJ864,,(COLUMN(BI877)-COLUMN($C877)+1)-'Charges variables (avancé)'!$J112)),0)</f>
        <v>0</v>
      </c>
      <c r="BJ877" s="368">
        <f>IF(AND(ROUND(('Charges variables-Calculs auto'!BJ$139-CONFIG!$D$7)/31,0)&gt;=ROUND('Charges variables (avancé)'!$J112,0),'Charges variables (avancé)'!$E112&lt;&gt;0),SUM(INDEX($C864:$BJ864,,IF((COLUMN(BJ877)-COLUMN($C877)+1)&gt;('Charges variables (avancé)'!$I112+'Charges variables (avancé)'!$J112),(COLUMN(BJ877)-COLUMN($C877)+1)-('Charges variables (avancé)'!$I112+'Charges variables (avancé)'!$J112),0)+1):INDEX($C864:$BJ864,,(COLUMN(BJ877)-COLUMN($C877)+1)-'Charges variables (avancé)'!$J112)),0)</f>
        <v>0</v>
      </c>
    </row>
    <row r="878" spans="2:62" ht="15" customHeight="1">
      <c r="B878" s="366">
        <f>'Charges variables (avancé)'!C113</f>
        <v>0</v>
      </c>
      <c r="C878" s="368">
        <f>IF(AND(ROUND(('Charges variables-Calculs auto'!C$139-CONFIG!$D$7)/31,0)&gt;=ROUND('Charges variables (avancé)'!$J113,0),'Charges variables (avancé)'!$E113&lt;&gt;0),SUM(INDEX($C865:$BJ865,,IF((COLUMN(C878)-COLUMN($C878)+1)&gt;('Charges variables (avancé)'!$I113+'Charges variables (avancé)'!$J113),(COLUMN(C878)-COLUMN($C878)+1)-('Charges variables (avancé)'!$I113+'Charges variables (avancé)'!$J113),0)+1):INDEX($C865:$BJ865,,(COLUMN(C878)-COLUMN($C878)+1)-'Charges variables (avancé)'!$J113)),0)</f>
        <v>0</v>
      </c>
      <c r="D878" s="368">
        <f>IF(AND(ROUND(('Charges variables-Calculs auto'!D$139-CONFIG!$D$7)/31,0)&gt;=ROUND('Charges variables (avancé)'!$J113,0),'Charges variables (avancé)'!$E113&lt;&gt;0),SUM(INDEX($C865:$BJ865,,IF((COLUMN(D878)-COLUMN($C878)+1)&gt;('Charges variables (avancé)'!$I113+'Charges variables (avancé)'!$J113),(COLUMN(D878)-COLUMN($C878)+1)-('Charges variables (avancé)'!$I113+'Charges variables (avancé)'!$J113),0)+1):INDEX($C865:$BJ865,,(COLUMN(D878)-COLUMN($C878)+1)-'Charges variables (avancé)'!$J113)),0)</f>
        <v>0</v>
      </c>
      <c r="E878" s="368">
        <f>IF(AND(ROUND(('Charges variables-Calculs auto'!E$139-CONFIG!$D$7)/31,0)&gt;=ROUND('Charges variables (avancé)'!$J113,0),'Charges variables (avancé)'!$E113&lt;&gt;0),SUM(INDEX($C865:$BJ865,,IF((COLUMN(E878)-COLUMN($C878)+1)&gt;('Charges variables (avancé)'!$I113+'Charges variables (avancé)'!$J113),(COLUMN(E878)-COLUMN($C878)+1)-('Charges variables (avancé)'!$I113+'Charges variables (avancé)'!$J113),0)+1):INDEX($C865:$BJ865,,(COLUMN(E878)-COLUMN($C878)+1)-'Charges variables (avancé)'!$J113)),0)</f>
        <v>0</v>
      </c>
      <c r="F878" s="368">
        <f>IF(AND(ROUND(('Charges variables-Calculs auto'!F$139-CONFIG!$D$7)/31,0)&gt;=ROUND('Charges variables (avancé)'!$J113,0),'Charges variables (avancé)'!$E113&lt;&gt;0),SUM(INDEX($C865:$BJ865,,IF((COLUMN(F878)-COLUMN($C878)+1)&gt;('Charges variables (avancé)'!$I113+'Charges variables (avancé)'!$J113),(COLUMN(F878)-COLUMN($C878)+1)-('Charges variables (avancé)'!$I113+'Charges variables (avancé)'!$J113),0)+1):INDEX($C865:$BJ865,,(COLUMN(F878)-COLUMN($C878)+1)-'Charges variables (avancé)'!$J113)),0)</f>
        <v>0</v>
      </c>
      <c r="G878" s="368">
        <f>IF(AND(ROUND(('Charges variables-Calculs auto'!G$139-CONFIG!$D$7)/31,0)&gt;=ROUND('Charges variables (avancé)'!$J113,0),'Charges variables (avancé)'!$E113&lt;&gt;0),SUM(INDEX($C865:$BJ865,,IF((COLUMN(G878)-COLUMN($C878)+1)&gt;('Charges variables (avancé)'!$I113+'Charges variables (avancé)'!$J113),(COLUMN(G878)-COLUMN($C878)+1)-('Charges variables (avancé)'!$I113+'Charges variables (avancé)'!$J113),0)+1):INDEX($C865:$BJ865,,(COLUMN(G878)-COLUMN($C878)+1)-'Charges variables (avancé)'!$J113)),0)</f>
        <v>0</v>
      </c>
      <c r="H878" s="368">
        <f>IF(AND(ROUND(('Charges variables-Calculs auto'!H$139-CONFIG!$D$7)/31,0)&gt;=ROUND('Charges variables (avancé)'!$J113,0),'Charges variables (avancé)'!$E113&lt;&gt;0),SUM(INDEX($C865:$BJ865,,IF((COLUMN(H878)-COLUMN($C878)+1)&gt;('Charges variables (avancé)'!$I113+'Charges variables (avancé)'!$J113),(COLUMN(H878)-COLUMN($C878)+1)-('Charges variables (avancé)'!$I113+'Charges variables (avancé)'!$J113),0)+1):INDEX($C865:$BJ865,,(COLUMN(H878)-COLUMN($C878)+1)-'Charges variables (avancé)'!$J113)),0)</f>
        <v>0</v>
      </c>
      <c r="I878" s="368">
        <f>IF(AND(ROUND(('Charges variables-Calculs auto'!I$139-CONFIG!$D$7)/31,0)&gt;=ROUND('Charges variables (avancé)'!$J113,0),'Charges variables (avancé)'!$E113&lt;&gt;0),SUM(INDEX($C865:$BJ865,,IF((COLUMN(I878)-COLUMN($C878)+1)&gt;('Charges variables (avancé)'!$I113+'Charges variables (avancé)'!$J113),(COLUMN(I878)-COLUMN($C878)+1)-('Charges variables (avancé)'!$I113+'Charges variables (avancé)'!$J113),0)+1):INDEX($C865:$BJ865,,(COLUMN(I878)-COLUMN($C878)+1)-'Charges variables (avancé)'!$J113)),0)</f>
        <v>0</v>
      </c>
      <c r="J878" s="368">
        <f>IF(AND(ROUND(('Charges variables-Calculs auto'!J$139-CONFIG!$D$7)/31,0)&gt;=ROUND('Charges variables (avancé)'!$J113,0),'Charges variables (avancé)'!$E113&lt;&gt;0),SUM(INDEX($C865:$BJ865,,IF((COLUMN(J878)-COLUMN($C878)+1)&gt;('Charges variables (avancé)'!$I113+'Charges variables (avancé)'!$J113),(COLUMN(J878)-COLUMN($C878)+1)-('Charges variables (avancé)'!$I113+'Charges variables (avancé)'!$J113),0)+1):INDEX($C865:$BJ865,,(COLUMN(J878)-COLUMN($C878)+1)-'Charges variables (avancé)'!$J113)),0)</f>
        <v>0</v>
      </c>
      <c r="K878" s="368">
        <f>IF(AND(ROUND(('Charges variables-Calculs auto'!K$139-CONFIG!$D$7)/31,0)&gt;=ROUND('Charges variables (avancé)'!$J113,0),'Charges variables (avancé)'!$E113&lt;&gt;0),SUM(INDEX($C865:$BJ865,,IF((COLUMN(K878)-COLUMN($C878)+1)&gt;('Charges variables (avancé)'!$I113+'Charges variables (avancé)'!$J113),(COLUMN(K878)-COLUMN($C878)+1)-('Charges variables (avancé)'!$I113+'Charges variables (avancé)'!$J113),0)+1):INDEX($C865:$BJ865,,(COLUMN(K878)-COLUMN($C878)+1)-'Charges variables (avancé)'!$J113)),0)</f>
        <v>0</v>
      </c>
      <c r="L878" s="368">
        <f>IF(AND(ROUND(('Charges variables-Calculs auto'!L$139-CONFIG!$D$7)/31,0)&gt;=ROUND('Charges variables (avancé)'!$J113,0),'Charges variables (avancé)'!$E113&lt;&gt;0),SUM(INDEX($C865:$BJ865,,IF((COLUMN(L878)-COLUMN($C878)+1)&gt;('Charges variables (avancé)'!$I113+'Charges variables (avancé)'!$J113),(COLUMN(L878)-COLUMN($C878)+1)-('Charges variables (avancé)'!$I113+'Charges variables (avancé)'!$J113),0)+1):INDEX($C865:$BJ865,,(COLUMN(L878)-COLUMN($C878)+1)-'Charges variables (avancé)'!$J113)),0)</f>
        <v>0</v>
      </c>
      <c r="M878" s="368">
        <f>IF(AND(ROUND(('Charges variables-Calculs auto'!M$139-CONFIG!$D$7)/31,0)&gt;=ROUND('Charges variables (avancé)'!$J113,0),'Charges variables (avancé)'!$E113&lt;&gt;0),SUM(INDEX($C865:$BJ865,,IF((COLUMN(M878)-COLUMN($C878)+1)&gt;('Charges variables (avancé)'!$I113+'Charges variables (avancé)'!$J113),(COLUMN(M878)-COLUMN($C878)+1)-('Charges variables (avancé)'!$I113+'Charges variables (avancé)'!$J113),0)+1):INDEX($C865:$BJ865,,(COLUMN(M878)-COLUMN($C878)+1)-'Charges variables (avancé)'!$J113)),0)</f>
        <v>0</v>
      </c>
      <c r="N878" s="368">
        <f>IF(AND(ROUND(('Charges variables-Calculs auto'!N$139-CONFIG!$D$7)/31,0)&gt;=ROUND('Charges variables (avancé)'!$J113,0),'Charges variables (avancé)'!$E113&lt;&gt;0),SUM(INDEX($C865:$BJ865,,IF((COLUMN(N878)-COLUMN($C878)+1)&gt;('Charges variables (avancé)'!$I113+'Charges variables (avancé)'!$J113),(COLUMN(N878)-COLUMN($C878)+1)-('Charges variables (avancé)'!$I113+'Charges variables (avancé)'!$J113),0)+1):INDEX($C865:$BJ865,,(COLUMN(N878)-COLUMN($C878)+1)-'Charges variables (avancé)'!$J113)),0)</f>
        <v>0</v>
      </c>
      <c r="O878" s="368">
        <f>IF(AND(ROUND(('Charges variables-Calculs auto'!O$139-CONFIG!$D$7)/31,0)&gt;=ROUND('Charges variables (avancé)'!$J113,0),'Charges variables (avancé)'!$E113&lt;&gt;0),SUM(INDEX($C865:$BJ865,,IF((COLUMN(O878)-COLUMN($C878)+1)&gt;('Charges variables (avancé)'!$I113+'Charges variables (avancé)'!$J113),(COLUMN(O878)-COLUMN($C878)+1)-('Charges variables (avancé)'!$I113+'Charges variables (avancé)'!$J113),0)+1):INDEX($C865:$BJ865,,(COLUMN(O878)-COLUMN($C878)+1)-'Charges variables (avancé)'!$J113)),0)</f>
        <v>0</v>
      </c>
      <c r="P878" s="368">
        <f>IF(AND(ROUND(('Charges variables-Calculs auto'!P$139-CONFIG!$D$7)/31,0)&gt;=ROUND('Charges variables (avancé)'!$J113,0),'Charges variables (avancé)'!$E113&lt;&gt;0),SUM(INDEX($C865:$BJ865,,IF((COLUMN(P878)-COLUMN($C878)+1)&gt;('Charges variables (avancé)'!$I113+'Charges variables (avancé)'!$J113),(COLUMN(P878)-COLUMN($C878)+1)-('Charges variables (avancé)'!$I113+'Charges variables (avancé)'!$J113),0)+1):INDEX($C865:$BJ865,,(COLUMN(P878)-COLUMN($C878)+1)-'Charges variables (avancé)'!$J113)),0)</f>
        <v>0</v>
      </c>
      <c r="Q878" s="368">
        <f>IF(AND(ROUND(('Charges variables-Calculs auto'!Q$139-CONFIG!$D$7)/31,0)&gt;=ROUND('Charges variables (avancé)'!$J113,0),'Charges variables (avancé)'!$E113&lt;&gt;0),SUM(INDEX($C865:$BJ865,,IF((COLUMN(Q878)-COLUMN($C878)+1)&gt;('Charges variables (avancé)'!$I113+'Charges variables (avancé)'!$J113),(COLUMN(Q878)-COLUMN($C878)+1)-('Charges variables (avancé)'!$I113+'Charges variables (avancé)'!$J113),0)+1):INDEX($C865:$BJ865,,(COLUMN(Q878)-COLUMN($C878)+1)-'Charges variables (avancé)'!$J113)),0)</f>
        <v>0</v>
      </c>
      <c r="R878" s="368">
        <f>IF(AND(ROUND(('Charges variables-Calculs auto'!R$139-CONFIG!$D$7)/31,0)&gt;=ROUND('Charges variables (avancé)'!$J113,0),'Charges variables (avancé)'!$E113&lt;&gt;0),SUM(INDEX($C865:$BJ865,,IF((COLUMN(R878)-COLUMN($C878)+1)&gt;('Charges variables (avancé)'!$I113+'Charges variables (avancé)'!$J113),(COLUMN(R878)-COLUMN($C878)+1)-('Charges variables (avancé)'!$I113+'Charges variables (avancé)'!$J113),0)+1):INDEX($C865:$BJ865,,(COLUMN(R878)-COLUMN($C878)+1)-'Charges variables (avancé)'!$J113)),0)</f>
        <v>0</v>
      </c>
      <c r="S878" s="368">
        <f>IF(AND(ROUND(('Charges variables-Calculs auto'!S$139-CONFIG!$D$7)/31,0)&gt;=ROUND('Charges variables (avancé)'!$J113,0),'Charges variables (avancé)'!$E113&lt;&gt;0),SUM(INDEX($C865:$BJ865,,IF((COLUMN(S878)-COLUMN($C878)+1)&gt;('Charges variables (avancé)'!$I113+'Charges variables (avancé)'!$J113),(COLUMN(S878)-COLUMN($C878)+1)-('Charges variables (avancé)'!$I113+'Charges variables (avancé)'!$J113),0)+1):INDEX($C865:$BJ865,,(COLUMN(S878)-COLUMN($C878)+1)-'Charges variables (avancé)'!$J113)),0)</f>
        <v>0</v>
      </c>
      <c r="T878" s="368">
        <f>IF(AND(ROUND(('Charges variables-Calculs auto'!T$139-CONFIG!$D$7)/31,0)&gt;=ROUND('Charges variables (avancé)'!$J113,0),'Charges variables (avancé)'!$E113&lt;&gt;0),SUM(INDEX($C865:$BJ865,,IF((COLUMN(T878)-COLUMN($C878)+1)&gt;('Charges variables (avancé)'!$I113+'Charges variables (avancé)'!$J113),(COLUMN(T878)-COLUMN($C878)+1)-('Charges variables (avancé)'!$I113+'Charges variables (avancé)'!$J113),0)+1):INDEX($C865:$BJ865,,(COLUMN(T878)-COLUMN($C878)+1)-'Charges variables (avancé)'!$J113)),0)</f>
        <v>0</v>
      </c>
      <c r="U878" s="368">
        <f>IF(AND(ROUND(('Charges variables-Calculs auto'!U$139-CONFIG!$D$7)/31,0)&gt;=ROUND('Charges variables (avancé)'!$J113,0),'Charges variables (avancé)'!$E113&lt;&gt;0),SUM(INDEX($C865:$BJ865,,IF((COLUMN(U878)-COLUMN($C878)+1)&gt;('Charges variables (avancé)'!$I113+'Charges variables (avancé)'!$J113),(COLUMN(U878)-COLUMN($C878)+1)-('Charges variables (avancé)'!$I113+'Charges variables (avancé)'!$J113),0)+1):INDEX($C865:$BJ865,,(COLUMN(U878)-COLUMN($C878)+1)-'Charges variables (avancé)'!$J113)),0)</f>
        <v>0</v>
      </c>
      <c r="V878" s="368">
        <f>IF(AND(ROUND(('Charges variables-Calculs auto'!V$139-CONFIG!$D$7)/31,0)&gt;=ROUND('Charges variables (avancé)'!$J113,0),'Charges variables (avancé)'!$E113&lt;&gt;0),SUM(INDEX($C865:$BJ865,,IF((COLUMN(V878)-COLUMN($C878)+1)&gt;('Charges variables (avancé)'!$I113+'Charges variables (avancé)'!$J113),(COLUMN(V878)-COLUMN($C878)+1)-('Charges variables (avancé)'!$I113+'Charges variables (avancé)'!$J113),0)+1):INDEX($C865:$BJ865,,(COLUMN(V878)-COLUMN($C878)+1)-'Charges variables (avancé)'!$J113)),0)</f>
        <v>0</v>
      </c>
      <c r="W878" s="368">
        <f>IF(AND(ROUND(('Charges variables-Calculs auto'!W$139-CONFIG!$D$7)/31,0)&gt;=ROUND('Charges variables (avancé)'!$J113,0),'Charges variables (avancé)'!$E113&lt;&gt;0),SUM(INDEX($C865:$BJ865,,IF((COLUMN(W878)-COLUMN($C878)+1)&gt;('Charges variables (avancé)'!$I113+'Charges variables (avancé)'!$J113),(COLUMN(W878)-COLUMN($C878)+1)-('Charges variables (avancé)'!$I113+'Charges variables (avancé)'!$J113),0)+1):INDEX($C865:$BJ865,,(COLUMN(W878)-COLUMN($C878)+1)-'Charges variables (avancé)'!$J113)),0)</f>
        <v>0</v>
      </c>
      <c r="X878" s="368">
        <f>IF(AND(ROUND(('Charges variables-Calculs auto'!X$139-CONFIG!$D$7)/31,0)&gt;=ROUND('Charges variables (avancé)'!$J113,0),'Charges variables (avancé)'!$E113&lt;&gt;0),SUM(INDEX($C865:$BJ865,,IF((COLUMN(X878)-COLUMN($C878)+1)&gt;('Charges variables (avancé)'!$I113+'Charges variables (avancé)'!$J113),(COLUMN(X878)-COLUMN($C878)+1)-('Charges variables (avancé)'!$I113+'Charges variables (avancé)'!$J113),0)+1):INDEX($C865:$BJ865,,(COLUMN(X878)-COLUMN($C878)+1)-'Charges variables (avancé)'!$J113)),0)</f>
        <v>0</v>
      </c>
      <c r="Y878" s="368">
        <f>IF(AND(ROUND(('Charges variables-Calculs auto'!Y$139-CONFIG!$D$7)/31,0)&gt;=ROUND('Charges variables (avancé)'!$J113,0),'Charges variables (avancé)'!$E113&lt;&gt;0),SUM(INDEX($C865:$BJ865,,IF((COLUMN(Y878)-COLUMN($C878)+1)&gt;('Charges variables (avancé)'!$I113+'Charges variables (avancé)'!$J113),(COLUMN(Y878)-COLUMN($C878)+1)-('Charges variables (avancé)'!$I113+'Charges variables (avancé)'!$J113),0)+1):INDEX($C865:$BJ865,,(COLUMN(Y878)-COLUMN($C878)+1)-'Charges variables (avancé)'!$J113)),0)</f>
        <v>0</v>
      </c>
      <c r="Z878" s="368">
        <f>IF(AND(ROUND(('Charges variables-Calculs auto'!Z$139-CONFIG!$D$7)/31,0)&gt;=ROUND('Charges variables (avancé)'!$J113,0),'Charges variables (avancé)'!$E113&lt;&gt;0),SUM(INDEX($C865:$BJ865,,IF((COLUMN(Z878)-COLUMN($C878)+1)&gt;('Charges variables (avancé)'!$I113+'Charges variables (avancé)'!$J113),(COLUMN(Z878)-COLUMN($C878)+1)-('Charges variables (avancé)'!$I113+'Charges variables (avancé)'!$J113),0)+1):INDEX($C865:$BJ865,,(COLUMN(Z878)-COLUMN($C878)+1)-'Charges variables (avancé)'!$J113)),0)</f>
        <v>0</v>
      </c>
      <c r="AA878" s="368">
        <f>IF(AND(ROUND(('Charges variables-Calculs auto'!AA$139-CONFIG!$D$7)/31,0)&gt;=ROUND('Charges variables (avancé)'!$J113,0),'Charges variables (avancé)'!$E113&lt;&gt;0),SUM(INDEX($C865:$BJ865,,IF((COLUMN(AA878)-COLUMN($C878)+1)&gt;('Charges variables (avancé)'!$I113+'Charges variables (avancé)'!$J113),(COLUMN(AA878)-COLUMN($C878)+1)-('Charges variables (avancé)'!$I113+'Charges variables (avancé)'!$J113),0)+1):INDEX($C865:$BJ865,,(COLUMN(AA878)-COLUMN($C878)+1)-'Charges variables (avancé)'!$J113)),0)</f>
        <v>0</v>
      </c>
      <c r="AB878" s="368">
        <f>IF(AND(ROUND(('Charges variables-Calculs auto'!AB$139-CONFIG!$D$7)/31,0)&gt;=ROUND('Charges variables (avancé)'!$J113,0),'Charges variables (avancé)'!$E113&lt;&gt;0),SUM(INDEX($C865:$BJ865,,IF((COLUMN(AB878)-COLUMN($C878)+1)&gt;('Charges variables (avancé)'!$I113+'Charges variables (avancé)'!$J113),(COLUMN(AB878)-COLUMN($C878)+1)-('Charges variables (avancé)'!$I113+'Charges variables (avancé)'!$J113),0)+1):INDEX($C865:$BJ865,,(COLUMN(AB878)-COLUMN($C878)+1)-'Charges variables (avancé)'!$J113)),0)</f>
        <v>0</v>
      </c>
      <c r="AC878" s="368">
        <f>IF(AND(ROUND(('Charges variables-Calculs auto'!AC$139-CONFIG!$D$7)/31,0)&gt;=ROUND('Charges variables (avancé)'!$J113,0),'Charges variables (avancé)'!$E113&lt;&gt;0),SUM(INDEX($C865:$BJ865,,IF((COLUMN(AC878)-COLUMN($C878)+1)&gt;('Charges variables (avancé)'!$I113+'Charges variables (avancé)'!$J113),(COLUMN(AC878)-COLUMN($C878)+1)-('Charges variables (avancé)'!$I113+'Charges variables (avancé)'!$J113),0)+1):INDEX($C865:$BJ865,,(COLUMN(AC878)-COLUMN($C878)+1)-'Charges variables (avancé)'!$J113)),0)</f>
        <v>0</v>
      </c>
      <c r="AD878" s="368">
        <f>IF(AND(ROUND(('Charges variables-Calculs auto'!AD$139-CONFIG!$D$7)/31,0)&gt;=ROUND('Charges variables (avancé)'!$J113,0),'Charges variables (avancé)'!$E113&lt;&gt;0),SUM(INDEX($C865:$BJ865,,IF((COLUMN(AD878)-COLUMN($C878)+1)&gt;('Charges variables (avancé)'!$I113+'Charges variables (avancé)'!$J113),(COLUMN(AD878)-COLUMN($C878)+1)-('Charges variables (avancé)'!$I113+'Charges variables (avancé)'!$J113),0)+1):INDEX($C865:$BJ865,,(COLUMN(AD878)-COLUMN($C878)+1)-'Charges variables (avancé)'!$J113)),0)</f>
        <v>0</v>
      </c>
      <c r="AE878" s="368">
        <f>IF(AND(ROUND(('Charges variables-Calculs auto'!AE$139-CONFIG!$D$7)/31,0)&gt;=ROUND('Charges variables (avancé)'!$J113,0),'Charges variables (avancé)'!$E113&lt;&gt;0),SUM(INDEX($C865:$BJ865,,IF((COLUMN(AE878)-COLUMN($C878)+1)&gt;('Charges variables (avancé)'!$I113+'Charges variables (avancé)'!$J113),(COLUMN(AE878)-COLUMN($C878)+1)-('Charges variables (avancé)'!$I113+'Charges variables (avancé)'!$J113),0)+1):INDEX($C865:$BJ865,,(COLUMN(AE878)-COLUMN($C878)+1)-'Charges variables (avancé)'!$J113)),0)</f>
        <v>0</v>
      </c>
      <c r="AF878" s="368">
        <f>IF(AND(ROUND(('Charges variables-Calculs auto'!AF$139-CONFIG!$D$7)/31,0)&gt;=ROUND('Charges variables (avancé)'!$J113,0),'Charges variables (avancé)'!$E113&lt;&gt;0),SUM(INDEX($C865:$BJ865,,IF((COLUMN(AF878)-COLUMN($C878)+1)&gt;('Charges variables (avancé)'!$I113+'Charges variables (avancé)'!$J113),(COLUMN(AF878)-COLUMN($C878)+1)-('Charges variables (avancé)'!$I113+'Charges variables (avancé)'!$J113),0)+1):INDEX($C865:$BJ865,,(COLUMN(AF878)-COLUMN($C878)+1)-'Charges variables (avancé)'!$J113)),0)</f>
        <v>0</v>
      </c>
      <c r="AG878" s="368">
        <f>IF(AND(ROUND(('Charges variables-Calculs auto'!AG$139-CONFIG!$D$7)/31,0)&gt;=ROUND('Charges variables (avancé)'!$J113,0),'Charges variables (avancé)'!$E113&lt;&gt;0),SUM(INDEX($C865:$BJ865,,IF((COLUMN(AG878)-COLUMN($C878)+1)&gt;('Charges variables (avancé)'!$I113+'Charges variables (avancé)'!$J113),(COLUMN(AG878)-COLUMN($C878)+1)-('Charges variables (avancé)'!$I113+'Charges variables (avancé)'!$J113),0)+1):INDEX($C865:$BJ865,,(COLUMN(AG878)-COLUMN($C878)+1)-'Charges variables (avancé)'!$J113)),0)</f>
        <v>0</v>
      </c>
      <c r="AH878" s="368">
        <f>IF(AND(ROUND(('Charges variables-Calculs auto'!AH$139-CONFIG!$D$7)/31,0)&gt;=ROUND('Charges variables (avancé)'!$J113,0),'Charges variables (avancé)'!$E113&lt;&gt;0),SUM(INDEX($C865:$BJ865,,IF((COLUMN(AH878)-COLUMN($C878)+1)&gt;('Charges variables (avancé)'!$I113+'Charges variables (avancé)'!$J113),(COLUMN(AH878)-COLUMN($C878)+1)-('Charges variables (avancé)'!$I113+'Charges variables (avancé)'!$J113),0)+1):INDEX($C865:$BJ865,,(COLUMN(AH878)-COLUMN($C878)+1)-'Charges variables (avancé)'!$J113)),0)</f>
        <v>0</v>
      </c>
      <c r="AI878" s="368">
        <f>IF(AND(ROUND(('Charges variables-Calculs auto'!AI$139-CONFIG!$D$7)/31,0)&gt;=ROUND('Charges variables (avancé)'!$J113,0),'Charges variables (avancé)'!$E113&lt;&gt;0),SUM(INDEX($C865:$BJ865,,IF((COLUMN(AI878)-COLUMN($C878)+1)&gt;('Charges variables (avancé)'!$I113+'Charges variables (avancé)'!$J113),(COLUMN(AI878)-COLUMN($C878)+1)-('Charges variables (avancé)'!$I113+'Charges variables (avancé)'!$J113),0)+1):INDEX($C865:$BJ865,,(COLUMN(AI878)-COLUMN($C878)+1)-'Charges variables (avancé)'!$J113)),0)</f>
        <v>0</v>
      </c>
      <c r="AJ878" s="368">
        <f>IF(AND(ROUND(('Charges variables-Calculs auto'!AJ$139-CONFIG!$D$7)/31,0)&gt;=ROUND('Charges variables (avancé)'!$J113,0),'Charges variables (avancé)'!$E113&lt;&gt;0),SUM(INDEX($C865:$BJ865,,IF((COLUMN(AJ878)-COLUMN($C878)+1)&gt;('Charges variables (avancé)'!$I113+'Charges variables (avancé)'!$J113),(COLUMN(AJ878)-COLUMN($C878)+1)-('Charges variables (avancé)'!$I113+'Charges variables (avancé)'!$J113),0)+1):INDEX($C865:$BJ865,,(COLUMN(AJ878)-COLUMN($C878)+1)-'Charges variables (avancé)'!$J113)),0)</f>
        <v>0</v>
      </c>
      <c r="AK878" s="368">
        <f>IF(AND(ROUND(('Charges variables-Calculs auto'!AK$139-CONFIG!$D$7)/31,0)&gt;=ROUND('Charges variables (avancé)'!$J113,0),'Charges variables (avancé)'!$E113&lt;&gt;0),SUM(INDEX($C865:$BJ865,,IF((COLUMN(AK878)-COLUMN($C878)+1)&gt;('Charges variables (avancé)'!$I113+'Charges variables (avancé)'!$J113),(COLUMN(AK878)-COLUMN($C878)+1)-('Charges variables (avancé)'!$I113+'Charges variables (avancé)'!$J113),0)+1):INDEX($C865:$BJ865,,(COLUMN(AK878)-COLUMN($C878)+1)-'Charges variables (avancé)'!$J113)),0)</f>
        <v>0</v>
      </c>
      <c r="AL878" s="368">
        <f>IF(AND(ROUND(('Charges variables-Calculs auto'!AL$139-CONFIG!$D$7)/31,0)&gt;=ROUND('Charges variables (avancé)'!$J113,0),'Charges variables (avancé)'!$E113&lt;&gt;0),SUM(INDEX($C865:$BJ865,,IF((COLUMN(AL878)-COLUMN($C878)+1)&gt;('Charges variables (avancé)'!$I113+'Charges variables (avancé)'!$J113),(COLUMN(AL878)-COLUMN($C878)+1)-('Charges variables (avancé)'!$I113+'Charges variables (avancé)'!$J113),0)+1):INDEX($C865:$BJ865,,(COLUMN(AL878)-COLUMN($C878)+1)-'Charges variables (avancé)'!$J113)),0)</f>
        <v>0</v>
      </c>
      <c r="AM878" s="368">
        <f>IF(AND(ROUND(('Charges variables-Calculs auto'!AM$139-CONFIG!$D$7)/31,0)&gt;=ROUND('Charges variables (avancé)'!$J113,0),'Charges variables (avancé)'!$E113&lt;&gt;0),SUM(INDEX($C865:$BJ865,,IF((COLUMN(AM878)-COLUMN($C878)+1)&gt;('Charges variables (avancé)'!$I113+'Charges variables (avancé)'!$J113),(COLUMN(AM878)-COLUMN($C878)+1)-('Charges variables (avancé)'!$I113+'Charges variables (avancé)'!$J113),0)+1):INDEX($C865:$BJ865,,(COLUMN(AM878)-COLUMN($C878)+1)-'Charges variables (avancé)'!$J113)),0)</f>
        <v>0</v>
      </c>
      <c r="AN878" s="368">
        <f>IF(AND(ROUND(('Charges variables-Calculs auto'!AN$139-CONFIG!$D$7)/31,0)&gt;=ROUND('Charges variables (avancé)'!$J113,0),'Charges variables (avancé)'!$E113&lt;&gt;0),SUM(INDEX($C865:$BJ865,,IF((COLUMN(AN878)-COLUMN($C878)+1)&gt;('Charges variables (avancé)'!$I113+'Charges variables (avancé)'!$J113),(COLUMN(AN878)-COLUMN($C878)+1)-('Charges variables (avancé)'!$I113+'Charges variables (avancé)'!$J113),0)+1):INDEX($C865:$BJ865,,(COLUMN(AN878)-COLUMN($C878)+1)-'Charges variables (avancé)'!$J113)),0)</f>
        <v>0</v>
      </c>
      <c r="AO878" s="368">
        <f>IF(AND(ROUND(('Charges variables-Calculs auto'!AO$139-CONFIG!$D$7)/31,0)&gt;=ROUND('Charges variables (avancé)'!$J113,0),'Charges variables (avancé)'!$E113&lt;&gt;0),SUM(INDEX($C865:$BJ865,,IF((COLUMN(AO878)-COLUMN($C878)+1)&gt;('Charges variables (avancé)'!$I113+'Charges variables (avancé)'!$J113),(COLUMN(AO878)-COLUMN($C878)+1)-('Charges variables (avancé)'!$I113+'Charges variables (avancé)'!$J113),0)+1):INDEX($C865:$BJ865,,(COLUMN(AO878)-COLUMN($C878)+1)-'Charges variables (avancé)'!$J113)),0)</f>
        <v>0</v>
      </c>
      <c r="AP878" s="368">
        <f>IF(AND(ROUND(('Charges variables-Calculs auto'!AP$139-CONFIG!$D$7)/31,0)&gt;=ROUND('Charges variables (avancé)'!$J113,0),'Charges variables (avancé)'!$E113&lt;&gt;0),SUM(INDEX($C865:$BJ865,,IF((COLUMN(AP878)-COLUMN($C878)+1)&gt;('Charges variables (avancé)'!$I113+'Charges variables (avancé)'!$J113),(COLUMN(AP878)-COLUMN($C878)+1)-('Charges variables (avancé)'!$I113+'Charges variables (avancé)'!$J113),0)+1):INDEX($C865:$BJ865,,(COLUMN(AP878)-COLUMN($C878)+1)-'Charges variables (avancé)'!$J113)),0)</f>
        <v>0</v>
      </c>
      <c r="AQ878" s="368">
        <f>IF(AND(ROUND(('Charges variables-Calculs auto'!AQ$139-CONFIG!$D$7)/31,0)&gt;=ROUND('Charges variables (avancé)'!$J113,0),'Charges variables (avancé)'!$E113&lt;&gt;0),SUM(INDEX($C865:$BJ865,,IF((COLUMN(AQ878)-COLUMN($C878)+1)&gt;('Charges variables (avancé)'!$I113+'Charges variables (avancé)'!$J113),(COLUMN(AQ878)-COLUMN($C878)+1)-('Charges variables (avancé)'!$I113+'Charges variables (avancé)'!$J113),0)+1):INDEX($C865:$BJ865,,(COLUMN(AQ878)-COLUMN($C878)+1)-'Charges variables (avancé)'!$J113)),0)</f>
        <v>0</v>
      </c>
      <c r="AR878" s="368">
        <f>IF(AND(ROUND(('Charges variables-Calculs auto'!AR$139-CONFIG!$D$7)/31,0)&gt;=ROUND('Charges variables (avancé)'!$J113,0),'Charges variables (avancé)'!$E113&lt;&gt;0),SUM(INDEX($C865:$BJ865,,IF((COLUMN(AR878)-COLUMN($C878)+1)&gt;('Charges variables (avancé)'!$I113+'Charges variables (avancé)'!$J113),(COLUMN(AR878)-COLUMN($C878)+1)-('Charges variables (avancé)'!$I113+'Charges variables (avancé)'!$J113),0)+1):INDEX($C865:$BJ865,,(COLUMN(AR878)-COLUMN($C878)+1)-'Charges variables (avancé)'!$J113)),0)</f>
        <v>0</v>
      </c>
      <c r="AS878" s="368">
        <f>IF(AND(ROUND(('Charges variables-Calculs auto'!AS$139-CONFIG!$D$7)/31,0)&gt;=ROUND('Charges variables (avancé)'!$J113,0),'Charges variables (avancé)'!$E113&lt;&gt;0),SUM(INDEX($C865:$BJ865,,IF((COLUMN(AS878)-COLUMN($C878)+1)&gt;('Charges variables (avancé)'!$I113+'Charges variables (avancé)'!$J113),(COLUMN(AS878)-COLUMN($C878)+1)-('Charges variables (avancé)'!$I113+'Charges variables (avancé)'!$J113),0)+1):INDEX($C865:$BJ865,,(COLUMN(AS878)-COLUMN($C878)+1)-'Charges variables (avancé)'!$J113)),0)</f>
        <v>0</v>
      </c>
      <c r="AT878" s="368">
        <f>IF(AND(ROUND(('Charges variables-Calculs auto'!AT$139-CONFIG!$D$7)/31,0)&gt;=ROUND('Charges variables (avancé)'!$J113,0),'Charges variables (avancé)'!$E113&lt;&gt;0),SUM(INDEX($C865:$BJ865,,IF((COLUMN(AT878)-COLUMN($C878)+1)&gt;('Charges variables (avancé)'!$I113+'Charges variables (avancé)'!$J113),(COLUMN(AT878)-COLUMN($C878)+1)-('Charges variables (avancé)'!$I113+'Charges variables (avancé)'!$J113),0)+1):INDEX($C865:$BJ865,,(COLUMN(AT878)-COLUMN($C878)+1)-'Charges variables (avancé)'!$J113)),0)</f>
        <v>0</v>
      </c>
      <c r="AU878" s="368">
        <f>IF(AND(ROUND(('Charges variables-Calculs auto'!AU$139-CONFIG!$D$7)/31,0)&gt;=ROUND('Charges variables (avancé)'!$J113,0),'Charges variables (avancé)'!$E113&lt;&gt;0),SUM(INDEX($C865:$BJ865,,IF((COLUMN(AU878)-COLUMN($C878)+1)&gt;('Charges variables (avancé)'!$I113+'Charges variables (avancé)'!$J113),(COLUMN(AU878)-COLUMN($C878)+1)-('Charges variables (avancé)'!$I113+'Charges variables (avancé)'!$J113),0)+1):INDEX($C865:$BJ865,,(COLUMN(AU878)-COLUMN($C878)+1)-'Charges variables (avancé)'!$J113)),0)</f>
        <v>0</v>
      </c>
      <c r="AV878" s="368">
        <f>IF(AND(ROUND(('Charges variables-Calculs auto'!AV$139-CONFIG!$D$7)/31,0)&gt;=ROUND('Charges variables (avancé)'!$J113,0),'Charges variables (avancé)'!$E113&lt;&gt;0),SUM(INDEX($C865:$BJ865,,IF((COLUMN(AV878)-COLUMN($C878)+1)&gt;('Charges variables (avancé)'!$I113+'Charges variables (avancé)'!$J113),(COLUMN(AV878)-COLUMN($C878)+1)-('Charges variables (avancé)'!$I113+'Charges variables (avancé)'!$J113),0)+1):INDEX($C865:$BJ865,,(COLUMN(AV878)-COLUMN($C878)+1)-'Charges variables (avancé)'!$J113)),0)</f>
        <v>0</v>
      </c>
      <c r="AW878" s="368">
        <f>IF(AND(ROUND(('Charges variables-Calculs auto'!AW$139-CONFIG!$D$7)/31,0)&gt;=ROUND('Charges variables (avancé)'!$J113,0),'Charges variables (avancé)'!$E113&lt;&gt;0),SUM(INDEX($C865:$BJ865,,IF((COLUMN(AW878)-COLUMN($C878)+1)&gt;('Charges variables (avancé)'!$I113+'Charges variables (avancé)'!$J113),(COLUMN(AW878)-COLUMN($C878)+1)-('Charges variables (avancé)'!$I113+'Charges variables (avancé)'!$J113),0)+1):INDEX($C865:$BJ865,,(COLUMN(AW878)-COLUMN($C878)+1)-'Charges variables (avancé)'!$J113)),0)</f>
        <v>0</v>
      </c>
      <c r="AX878" s="368">
        <f>IF(AND(ROUND(('Charges variables-Calculs auto'!AX$139-CONFIG!$D$7)/31,0)&gt;=ROUND('Charges variables (avancé)'!$J113,0),'Charges variables (avancé)'!$E113&lt;&gt;0),SUM(INDEX($C865:$BJ865,,IF((COLUMN(AX878)-COLUMN($C878)+1)&gt;('Charges variables (avancé)'!$I113+'Charges variables (avancé)'!$J113),(COLUMN(AX878)-COLUMN($C878)+1)-('Charges variables (avancé)'!$I113+'Charges variables (avancé)'!$J113),0)+1):INDEX($C865:$BJ865,,(COLUMN(AX878)-COLUMN($C878)+1)-'Charges variables (avancé)'!$J113)),0)</f>
        <v>0</v>
      </c>
      <c r="AY878" s="368">
        <f>IF(AND(ROUND(('Charges variables-Calculs auto'!AY$139-CONFIG!$D$7)/31,0)&gt;=ROUND('Charges variables (avancé)'!$J113,0),'Charges variables (avancé)'!$E113&lt;&gt;0),SUM(INDEX($C865:$BJ865,,IF((COLUMN(AY878)-COLUMN($C878)+1)&gt;('Charges variables (avancé)'!$I113+'Charges variables (avancé)'!$J113),(COLUMN(AY878)-COLUMN($C878)+1)-('Charges variables (avancé)'!$I113+'Charges variables (avancé)'!$J113),0)+1):INDEX($C865:$BJ865,,(COLUMN(AY878)-COLUMN($C878)+1)-'Charges variables (avancé)'!$J113)),0)</f>
        <v>0</v>
      </c>
      <c r="AZ878" s="368">
        <f>IF(AND(ROUND(('Charges variables-Calculs auto'!AZ$139-CONFIG!$D$7)/31,0)&gt;=ROUND('Charges variables (avancé)'!$J113,0),'Charges variables (avancé)'!$E113&lt;&gt;0),SUM(INDEX($C865:$BJ865,,IF((COLUMN(AZ878)-COLUMN($C878)+1)&gt;('Charges variables (avancé)'!$I113+'Charges variables (avancé)'!$J113),(COLUMN(AZ878)-COLUMN($C878)+1)-('Charges variables (avancé)'!$I113+'Charges variables (avancé)'!$J113),0)+1):INDEX($C865:$BJ865,,(COLUMN(AZ878)-COLUMN($C878)+1)-'Charges variables (avancé)'!$J113)),0)</f>
        <v>0</v>
      </c>
      <c r="BA878" s="368">
        <f>IF(AND(ROUND(('Charges variables-Calculs auto'!BA$139-CONFIG!$D$7)/31,0)&gt;=ROUND('Charges variables (avancé)'!$J113,0),'Charges variables (avancé)'!$E113&lt;&gt;0),SUM(INDEX($C865:$BJ865,,IF((COLUMN(BA878)-COLUMN($C878)+1)&gt;('Charges variables (avancé)'!$I113+'Charges variables (avancé)'!$J113),(COLUMN(BA878)-COLUMN($C878)+1)-('Charges variables (avancé)'!$I113+'Charges variables (avancé)'!$J113),0)+1):INDEX($C865:$BJ865,,(COLUMN(BA878)-COLUMN($C878)+1)-'Charges variables (avancé)'!$J113)),0)</f>
        <v>0</v>
      </c>
      <c r="BB878" s="368">
        <f>IF(AND(ROUND(('Charges variables-Calculs auto'!BB$139-CONFIG!$D$7)/31,0)&gt;=ROUND('Charges variables (avancé)'!$J113,0),'Charges variables (avancé)'!$E113&lt;&gt;0),SUM(INDEX($C865:$BJ865,,IF((COLUMN(BB878)-COLUMN($C878)+1)&gt;('Charges variables (avancé)'!$I113+'Charges variables (avancé)'!$J113),(COLUMN(BB878)-COLUMN($C878)+1)-('Charges variables (avancé)'!$I113+'Charges variables (avancé)'!$J113),0)+1):INDEX($C865:$BJ865,,(COLUMN(BB878)-COLUMN($C878)+1)-'Charges variables (avancé)'!$J113)),0)</f>
        <v>0</v>
      </c>
      <c r="BC878" s="368">
        <f>IF(AND(ROUND(('Charges variables-Calculs auto'!BC$139-CONFIG!$D$7)/31,0)&gt;=ROUND('Charges variables (avancé)'!$J113,0),'Charges variables (avancé)'!$E113&lt;&gt;0),SUM(INDEX($C865:$BJ865,,IF((COLUMN(BC878)-COLUMN($C878)+1)&gt;('Charges variables (avancé)'!$I113+'Charges variables (avancé)'!$J113),(COLUMN(BC878)-COLUMN($C878)+1)-('Charges variables (avancé)'!$I113+'Charges variables (avancé)'!$J113),0)+1):INDEX($C865:$BJ865,,(COLUMN(BC878)-COLUMN($C878)+1)-'Charges variables (avancé)'!$J113)),0)</f>
        <v>0</v>
      </c>
      <c r="BD878" s="368">
        <f>IF(AND(ROUND(('Charges variables-Calculs auto'!BD$139-CONFIG!$D$7)/31,0)&gt;=ROUND('Charges variables (avancé)'!$J113,0),'Charges variables (avancé)'!$E113&lt;&gt;0),SUM(INDEX($C865:$BJ865,,IF((COLUMN(BD878)-COLUMN($C878)+1)&gt;('Charges variables (avancé)'!$I113+'Charges variables (avancé)'!$J113),(COLUMN(BD878)-COLUMN($C878)+1)-('Charges variables (avancé)'!$I113+'Charges variables (avancé)'!$J113),0)+1):INDEX($C865:$BJ865,,(COLUMN(BD878)-COLUMN($C878)+1)-'Charges variables (avancé)'!$J113)),0)</f>
        <v>0</v>
      </c>
      <c r="BE878" s="368">
        <f>IF(AND(ROUND(('Charges variables-Calculs auto'!BE$139-CONFIG!$D$7)/31,0)&gt;=ROUND('Charges variables (avancé)'!$J113,0),'Charges variables (avancé)'!$E113&lt;&gt;0),SUM(INDEX($C865:$BJ865,,IF((COLUMN(BE878)-COLUMN($C878)+1)&gt;('Charges variables (avancé)'!$I113+'Charges variables (avancé)'!$J113),(COLUMN(BE878)-COLUMN($C878)+1)-('Charges variables (avancé)'!$I113+'Charges variables (avancé)'!$J113),0)+1):INDEX($C865:$BJ865,,(COLUMN(BE878)-COLUMN($C878)+1)-'Charges variables (avancé)'!$J113)),0)</f>
        <v>0</v>
      </c>
      <c r="BF878" s="368">
        <f>IF(AND(ROUND(('Charges variables-Calculs auto'!BF$139-CONFIG!$D$7)/31,0)&gt;=ROUND('Charges variables (avancé)'!$J113,0),'Charges variables (avancé)'!$E113&lt;&gt;0),SUM(INDEX($C865:$BJ865,,IF((COLUMN(BF878)-COLUMN($C878)+1)&gt;('Charges variables (avancé)'!$I113+'Charges variables (avancé)'!$J113),(COLUMN(BF878)-COLUMN($C878)+1)-('Charges variables (avancé)'!$I113+'Charges variables (avancé)'!$J113),0)+1):INDEX($C865:$BJ865,,(COLUMN(BF878)-COLUMN($C878)+1)-'Charges variables (avancé)'!$J113)),0)</f>
        <v>0</v>
      </c>
      <c r="BG878" s="368">
        <f>IF(AND(ROUND(('Charges variables-Calculs auto'!BG$139-CONFIG!$D$7)/31,0)&gt;=ROUND('Charges variables (avancé)'!$J113,0),'Charges variables (avancé)'!$E113&lt;&gt;0),SUM(INDEX($C865:$BJ865,,IF((COLUMN(BG878)-COLUMN($C878)+1)&gt;('Charges variables (avancé)'!$I113+'Charges variables (avancé)'!$J113),(COLUMN(BG878)-COLUMN($C878)+1)-('Charges variables (avancé)'!$I113+'Charges variables (avancé)'!$J113),0)+1):INDEX($C865:$BJ865,,(COLUMN(BG878)-COLUMN($C878)+1)-'Charges variables (avancé)'!$J113)),0)</f>
        <v>0</v>
      </c>
      <c r="BH878" s="368">
        <f>IF(AND(ROUND(('Charges variables-Calculs auto'!BH$139-CONFIG!$D$7)/31,0)&gt;=ROUND('Charges variables (avancé)'!$J113,0),'Charges variables (avancé)'!$E113&lt;&gt;0),SUM(INDEX($C865:$BJ865,,IF((COLUMN(BH878)-COLUMN($C878)+1)&gt;('Charges variables (avancé)'!$I113+'Charges variables (avancé)'!$J113),(COLUMN(BH878)-COLUMN($C878)+1)-('Charges variables (avancé)'!$I113+'Charges variables (avancé)'!$J113),0)+1):INDEX($C865:$BJ865,,(COLUMN(BH878)-COLUMN($C878)+1)-'Charges variables (avancé)'!$J113)),0)</f>
        <v>0</v>
      </c>
      <c r="BI878" s="368">
        <f>IF(AND(ROUND(('Charges variables-Calculs auto'!BI$139-CONFIG!$D$7)/31,0)&gt;=ROUND('Charges variables (avancé)'!$J113,0),'Charges variables (avancé)'!$E113&lt;&gt;0),SUM(INDEX($C865:$BJ865,,IF((COLUMN(BI878)-COLUMN($C878)+1)&gt;('Charges variables (avancé)'!$I113+'Charges variables (avancé)'!$J113),(COLUMN(BI878)-COLUMN($C878)+1)-('Charges variables (avancé)'!$I113+'Charges variables (avancé)'!$J113),0)+1):INDEX($C865:$BJ865,,(COLUMN(BI878)-COLUMN($C878)+1)-'Charges variables (avancé)'!$J113)),0)</f>
        <v>0</v>
      </c>
      <c r="BJ878" s="368">
        <f>IF(AND(ROUND(('Charges variables-Calculs auto'!BJ$139-CONFIG!$D$7)/31,0)&gt;=ROUND('Charges variables (avancé)'!$J113,0),'Charges variables (avancé)'!$E113&lt;&gt;0),SUM(INDEX($C865:$BJ865,,IF((COLUMN(BJ878)-COLUMN($C878)+1)&gt;('Charges variables (avancé)'!$I113+'Charges variables (avancé)'!$J113),(COLUMN(BJ878)-COLUMN($C878)+1)-('Charges variables (avancé)'!$I113+'Charges variables (avancé)'!$J113),0)+1):INDEX($C865:$BJ865,,(COLUMN(BJ878)-COLUMN($C878)+1)-'Charges variables (avancé)'!$J113)),0)</f>
        <v>0</v>
      </c>
    </row>
    <row r="879" spans="2:62" ht="15" customHeight="1">
      <c r="B879" s="366">
        <f>'Charges variables (avancé)'!C114</f>
        <v>0</v>
      </c>
      <c r="C879" s="368">
        <f>IF(AND(ROUND(('Charges variables-Calculs auto'!C$139-CONFIG!$D$7)/31,0)&gt;=ROUND('Charges variables (avancé)'!$J114,0),'Charges variables (avancé)'!$E114&lt;&gt;0),SUM(INDEX($C866:$BJ866,,IF((COLUMN(C879)-COLUMN($C879)+1)&gt;('Charges variables (avancé)'!$I114+'Charges variables (avancé)'!$J114),(COLUMN(C879)-COLUMN($C879)+1)-('Charges variables (avancé)'!$I114+'Charges variables (avancé)'!$J114),0)+1):INDEX($C866:$BJ866,,(COLUMN(C879)-COLUMN($C879)+1)-'Charges variables (avancé)'!$J114)),0)</f>
        <v>0</v>
      </c>
      <c r="D879" s="368">
        <f>IF(AND(ROUND(('Charges variables-Calculs auto'!D$139-CONFIG!$D$7)/31,0)&gt;=ROUND('Charges variables (avancé)'!$J114,0),'Charges variables (avancé)'!$E114&lt;&gt;0),SUM(INDEX($C866:$BJ866,,IF((COLUMN(D879)-COLUMN($C879)+1)&gt;('Charges variables (avancé)'!$I114+'Charges variables (avancé)'!$J114),(COLUMN(D879)-COLUMN($C879)+1)-('Charges variables (avancé)'!$I114+'Charges variables (avancé)'!$J114),0)+1):INDEX($C866:$BJ866,,(COLUMN(D879)-COLUMN($C879)+1)-'Charges variables (avancé)'!$J114)),0)</f>
        <v>0</v>
      </c>
      <c r="E879" s="368">
        <f>IF(AND(ROUND(('Charges variables-Calculs auto'!E$139-CONFIG!$D$7)/31,0)&gt;=ROUND('Charges variables (avancé)'!$J114,0),'Charges variables (avancé)'!$E114&lt;&gt;0),SUM(INDEX($C866:$BJ866,,IF((COLUMN(E879)-COLUMN($C879)+1)&gt;('Charges variables (avancé)'!$I114+'Charges variables (avancé)'!$J114),(COLUMN(E879)-COLUMN($C879)+1)-('Charges variables (avancé)'!$I114+'Charges variables (avancé)'!$J114),0)+1):INDEX($C866:$BJ866,,(COLUMN(E879)-COLUMN($C879)+1)-'Charges variables (avancé)'!$J114)),0)</f>
        <v>0</v>
      </c>
      <c r="F879" s="368">
        <f>IF(AND(ROUND(('Charges variables-Calculs auto'!F$139-CONFIG!$D$7)/31,0)&gt;=ROUND('Charges variables (avancé)'!$J114,0),'Charges variables (avancé)'!$E114&lt;&gt;0),SUM(INDEX($C866:$BJ866,,IF((COLUMN(F879)-COLUMN($C879)+1)&gt;('Charges variables (avancé)'!$I114+'Charges variables (avancé)'!$J114),(COLUMN(F879)-COLUMN($C879)+1)-('Charges variables (avancé)'!$I114+'Charges variables (avancé)'!$J114),0)+1):INDEX($C866:$BJ866,,(COLUMN(F879)-COLUMN($C879)+1)-'Charges variables (avancé)'!$J114)),0)</f>
        <v>0</v>
      </c>
      <c r="G879" s="368">
        <f>IF(AND(ROUND(('Charges variables-Calculs auto'!G$139-CONFIG!$D$7)/31,0)&gt;=ROUND('Charges variables (avancé)'!$J114,0),'Charges variables (avancé)'!$E114&lt;&gt;0),SUM(INDEX($C866:$BJ866,,IF((COLUMN(G879)-COLUMN($C879)+1)&gt;('Charges variables (avancé)'!$I114+'Charges variables (avancé)'!$J114),(COLUMN(G879)-COLUMN($C879)+1)-('Charges variables (avancé)'!$I114+'Charges variables (avancé)'!$J114),0)+1):INDEX($C866:$BJ866,,(COLUMN(G879)-COLUMN($C879)+1)-'Charges variables (avancé)'!$J114)),0)</f>
        <v>0</v>
      </c>
      <c r="H879" s="368">
        <f>IF(AND(ROUND(('Charges variables-Calculs auto'!H$139-CONFIG!$D$7)/31,0)&gt;=ROUND('Charges variables (avancé)'!$J114,0),'Charges variables (avancé)'!$E114&lt;&gt;0),SUM(INDEX($C866:$BJ866,,IF((COLUMN(H879)-COLUMN($C879)+1)&gt;('Charges variables (avancé)'!$I114+'Charges variables (avancé)'!$J114),(COLUMN(H879)-COLUMN($C879)+1)-('Charges variables (avancé)'!$I114+'Charges variables (avancé)'!$J114),0)+1):INDEX($C866:$BJ866,,(COLUMN(H879)-COLUMN($C879)+1)-'Charges variables (avancé)'!$J114)),0)</f>
        <v>0</v>
      </c>
      <c r="I879" s="368">
        <f>IF(AND(ROUND(('Charges variables-Calculs auto'!I$139-CONFIG!$D$7)/31,0)&gt;=ROUND('Charges variables (avancé)'!$J114,0),'Charges variables (avancé)'!$E114&lt;&gt;0),SUM(INDEX($C866:$BJ866,,IF((COLUMN(I879)-COLUMN($C879)+1)&gt;('Charges variables (avancé)'!$I114+'Charges variables (avancé)'!$J114),(COLUMN(I879)-COLUMN($C879)+1)-('Charges variables (avancé)'!$I114+'Charges variables (avancé)'!$J114),0)+1):INDEX($C866:$BJ866,,(COLUMN(I879)-COLUMN($C879)+1)-'Charges variables (avancé)'!$J114)),0)</f>
        <v>0</v>
      </c>
      <c r="J879" s="368">
        <f>IF(AND(ROUND(('Charges variables-Calculs auto'!J$139-CONFIG!$D$7)/31,0)&gt;=ROUND('Charges variables (avancé)'!$J114,0),'Charges variables (avancé)'!$E114&lt;&gt;0),SUM(INDEX($C866:$BJ866,,IF((COLUMN(J879)-COLUMN($C879)+1)&gt;('Charges variables (avancé)'!$I114+'Charges variables (avancé)'!$J114),(COLUMN(J879)-COLUMN($C879)+1)-('Charges variables (avancé)'!$I114+'Charges variables (avancé)'!$J114),0)+1):INDEX($C866:$BJ866,,(COLUMN(J879)-COLUMN($C879)+1)-'Charges variables (avancé)'!$J114)),0)</f>
        <v>0</v>
      </c>
      <c r="K879" s="368">
        <f>IF(AND(ROUND(('Charges variables-Calculs auto'!K$139-CONFIG!$D$7)/31,0)&gt;=ROUND('Charges variables (avancé)'!$J114,0),'Charges variables (avancé)'!$E114&lt;&gt;0),SUM(INDEX($C866:$BJ866,,IF((COLUMN(K879)-COLUMN($C879)+1)&gt;('Charges variables (avancé)'!$I114+'Charges variables (avancé)'!$J114),(COLUMN(K879)-COLUMN($C879)+1)-('Charges variables (avancé)'!$I114+'Charges variables (avancé)'!$J114),0)+1):INDEX($C866:$BJ866,,(COLUMN(K879)-COLUMN($C879)+1)-'Charges variables (avancé)'!$J114)),0)</f>
        <v>0</v>
      </c>
      <c r="L879" s="368">
        <f>IF(AND(ROUND(('Charges variables-Calculs auto'!L$139-CONFIG!$D$7)/31,0)&gt;=ROUND('Charges variables (avancé)'!$J114,0),'Charges variables (avancé)'!$E114&lt;&gt;0),SUM(INDEX($C866:$BJ866,,IF((COLUMN(L879)-COLUMN($C879)+1)&gt;('Charges variables (avancé)'!$I114+'Charges variables (avancé)'!$J114),(COLUMN(L879)-COLUMN($C879)+1)-('Charges variables (avancé)'!$I114+'Charges variables (avancé)'!$J114),0)+1):INDEX($C866:$BJ866,,(COLUMN(L879)-COLUMN($C879)+1)-'Charges variables (avancé)'!$J114)),0)</f>
        <v>0</v>
      </c>
      <c r="M879" s="368">
        <f>IF(AND(ROUND(('Charges variables-Calculs auto'!M$139-CONFIG!$D$7)/31,0)&gt;=ROUND('Charges variables (avancé)'!$J114,0),'Charges variables (avancé)'!$E114&lt;&gt;0),SUM(INDEX($C866:$BJ866,,IF((COLUMN(M879)-COLUMN($C879)+1)&gt;('Charges variables (avancé)'!$I114+'Charges variables (avancé)'!$J114),(COLUMN(M879)-COLUMN($C879)+1)-('Charges variables (avancé)'!$I114+'Charges variables (avancé)'!$J114),0)+1):INDEX($C866:$BJ866,,(COLUMN(M879)-COLUMN($C879)+1)-'Charges variables (avancé)'!$J114)),0)</f>
        <v>0</v>
      </c>
      <c r="N879" s="368">
        <f>IF(AND(ROUND(('Charges variables-Calculs auto'!N$139-CONFIG!$D$7)/31,0)&gt;=ROUND('Charges variables (avancé)'!$J114,0),'Charges variables (avancé)'!$E114&lt;&gt;0),SUM(INDEX($C866:$BJ866,,IF((COLUMN(N879)-COLUMN($C879)+1)&gt;('Charges variables (avancé)'!$I114+'Charges variables (avancé)'!$J114),(COLUMN(N879)-COLUMN($C879)+1)-('Charges variables (avancé)'!$I114+'Charges variables (avancé)'!$J114),0)+1):INDEX($C866:$BJ866,,(COLUMN(N879)-COLUMN($C879)+1)-'Charges variables (avancé)'!$J114)),0)</f>
        <v>0</v>
      </c>
      <c r="O879" s="368">
        <f>IF(AND(ROUND(('Charges variables-Calculs auto'!O$139-CONFIG!$D$7)/31,0)&gt;=ROUND('Charges variables (avancé)'!$J114,0),'Charges variables (avancé)'!$E114&lt;&gt;0),SUM(INDEX($C866:$BJ866,,IF((COLUMN(O879)-COLUMN($C879)+1)&gt;('Charges variables (avancé)'!$I114+'Charges variables (avancé)'!$J114),(COLUMN(O879)-COLUMN($C879)+1)-('Charges variables (avancé)'!$I114+'Charges variables (avancé)'!$J114),0)+1):INDEX($C866:$BJ866,,(COLUMN(O879)-COLUMN($C879)+1)-'Charges variables (avancé)'!$J114)),0)</f>
        <v>0</v>
      </c>
      <c r="P879" s="368">
        <f>IF(AND(ROUND(('Charges variables-Calculs auto'!P$139-CONFIG!$D$7)/31,0)&gt;=ROUND('Charges variables (avancé)'!$J114,0),'Charges variables (avancé)'!$E114&lt;&gt;0),SUM(INDEX($C866:$BJ866,,IF((COLUMN(P879)-COLUMN($C879)+1)&gt;('Charges variables (avancé)'!$I114+'Charges variables (avancé)'!$J114),(COLUMN(P879)-COLUMN($C879)+1)-('Charges variables (avancé)'!$I114+'Charges variables (avancé)'!$J114),0)+1):INDEX($C866:$BJ866,,(COLUMN(P879)-COLUMN($C879)+1)-'Charges variables (avancé)'!$J114)),0)</f>
        <v>0</v>
      </c>
      <c r="Q879" s="368">
        <f>IF(AND(ROUND(('Charges variables-Calculs auto'!Q$139-CONFIG!$D$7)/31,0)&gt;=ROUND('Charges variables (avancé)'!$J114,0),'Charges variables (avancé)'!$E114&lt;&gt;0),SUM(INDEX($C866:$BJ866,,IF((COLUMN(Q879)-COLUMN($C879)+1)&gt;('Charges variables (avancé)'!$I114+'Charges variables (avancé)'!$J114),(COLUMN(Q879)-COLUMN($C879)+1)-('Charges variables (avancé)'!$I114+'Charges variables (avancé)'!$J114),0)+1):INDEX($C866:$BJ866,,(COLUMN(Q879)-COLUMN($C879)+1)-'Charges variables (avancé)'!$J114)),0)</f>
        <v>0</v>
      </c>
      <c r="R879" s="368">
        <f>IF(AND(ROUND(('Charges variables-Calculs auto'!R$139-CONFIG!$D$7)/31,0)&gt;=ROUND('Charges variables (avancé)'!$J114,0),'Charges variables (avancé)'!$E114&lt;&gt;0),SUM(INDEX($C866:$BJ866,,IF((COLUMN(R879)-COLUMN($C879)+1)&gt;('Charges variables (avancé)'!$I114+'Charges variables (avancé)'!$J114),(COLUMN(R879)-COLUMN($C879)+1)-('Charges variables (avancé)'!$I114+'Charges variables (avancé)'!$J114),0)+1):INDEX($C866:$BJ866,,(COLUMN(R879)-COLUMN($C879)+1)-'Charges variables (avancé)'!$J114)),0)</f>
        <v>0</v>
      </c>
      <c r="S879" s="368">
        <f>IF(AND(ROUND(('Charges variables-Calculs auto'!S$139-CONFIG!$D$7)/31,0)&gt;=ROUND('Charges variables (avancé)'!$J114,0),'Charges variables (avancé)'!$E114&lt;&gt;0),SUM(INDEX($C866:$BJ866,,IF((COLUMN(S879)-COLUMN($C879)+1)&gt;('Charges variables (avancé)'!$I114+'Charges variables (avancé)'!$J114),(COLUMN(S879)-COLUMN($C879)+1)-('Charges variables (avancé)'!$I114+'Charges variables (avancé)'!$J114),0)+1):INDEX($C866:$BJ866,,(COLUMN(S879)-COLUMN($C879)+1)-'Charges variables (avancé)'!$J114)),0)</f>
        <v>0</v>
      </c>
      <c r="T879" s="368">
        <f>IF(AND(ROUND(('Charges variables-Calculs auto'!T$139-CONFIG!$D$7)/31,0)&gt;=ROUND('Charges variables (avancé)'!$J114,0),'Charges variables (avancé)'!$E114&lt;&gt;0),SUM(INDEX($C866:$BJ866,,IF((COLUMN(T879)-COLUMN($C879)+1)&gt;('Charges variables (avancé)'!$I114+'Charges variables (avancé)'!$J114),(COLUMN(T879)-COLUMN($C879)+1)-('Charges variables (avancé)'!$I114+'Charges variables (avancé)'!$J114),0)+1):INDEX($C866:$BJ866,,(COLUMN(T879)-COLUMN($C879)+1)-'Charges variables (avancé)'!$J114)),0)</f>
        <v>0</v>
      </c>
      <c r="U879" s="368">
        <f>IF(AND(ROUND(('Charges variables-Calculs auto'!U$139-CONFIG!$D$7)/31,0)&gt;=ROUND('Charges variables (avancé)'!$J114,0),'Charges variables (avancé)'!$E114&lt;&gt;0),SUM(INDEX($C866:$BJ866,,IF((COLUMN(U879)-COLUMN($C879)+1)&gt;('Charges variables (avancé)'!$I114+'Charges variables (avancé)'!$J114),(COLUMN(U879)-COLUMN($C879)+1)-('Charges variables (avancé)'!$I114+'Charges variables (avancé)'!$J114),0)+1):INDEX($C866:$BJ866,,(COLUMN(U879)-COLUMN($C879)+1)-'Charges variables (avancé)'!$J114)),0)</f>
        <v>0</v>
      </c>
      <c r="V879" s="368">
        <f>IF(AND(ROUND(('Charges variables-Calculs auto'!V$139-CONFIG!$D$7)/31,0)&gt;=ROUND('Charges variables (avancé)'!$J114,0),'Charges variables (avancé)'!$E114&lt;&gt;0),SUM(INDEX($C866:$BJ866,,IF((COLUMN(V879)-COLUMN($C879)+1)&gt;('Charges variables (avancé)'!$I114+'Charges variables (avancé)'!$J114),(COLUMN(V879)-COLUMN($C879)+1)-('Charges variables (avancé)'!$I114+'Charges variables (avancé)'!$J114),0)+1):INDEX($C866:$BJ866,,(COLUMN(V879)-COLUMN($C879)+1)-'Charges variables (avancé)'!$J114)),0)</f>
        <v>0</v>
      </c>
      <c r="W879" s="368">
        <f>IF(AND(ROUND(('Charges variables-Calculs auto'!W$139-CONFIG!$D$7)/31,0)&gt;=ROUND('Charges variables (avancé)'!$J114,0),'Charges variables (avancé)'!$E114&lt;&gt;0),SUM(INDEX($C866:$BJ866,,IF((COLUMN(W879)-COLUMN($C879)+1)&gt;('Charges variables (avancé)'!$I114+'Charges variables (avancé)'!$J114),(COLUMN(W879)-COLUMN($C879)+1)-('Charges variables (avancé)'!$I114+'Charges variables (avancé)'!$J114),0)+1):INDEX($C866:$BJ866,,(COLUMN(W879)-COLUMN($C879)+1)-'Charges variables (avancé)'!$J114)),0)</f>
        <v>0</v>
      </c>
      <c r="X879" s="368">
        <f>IF(AND(ROUND(('Charges variables-Calculs auto'!X$139-CONFIG!$D$7)/31,0)&gt;=ROUND('Charges variables (avancé)'!$J114,0),'Charges variables (avancé)'!$E114&lt;&gt;0),SUM(INDEX($C866:$BJ866,,IF((COLUMN(X879)-COLUMN($C879)+1)&gt;('Charges variables (avancé)'!$I114+'Charges variables (avancé)'!$J114),(COLUMN(X879)-COLUMN($C879)+1)-('Charges variables (avancé)'!$I114+'Charges variables (avancé)'!$J114),0)+1):INDEX($C866:$BJ866,,(COLUMN(X879)-COLUMN($C879)+1)-'Charges variables (avancé)'!$J114)),0)</f>
        <v>0</v>
      </c>
      <c r="Y879" s="368">
        <f>IF(AND(ROUND(('Charges variables-Calculs auto'!Y$139-CONFIG!$D$7)/31,0)&gt;=ROUND('Charges variables (avancé)'!$J114,0),'Charges variables (avancé)'!$E114&lt;&gt;0),SUM(INDEX($C866:$BJ866,,IF((COLUMN(Y879)-COLUMN($C879)+1)&gt;('Charges variables (avancé)'!$I114+'Charges variables (avancé)'!$J114),(COLUMN(Y879)-COLUMN($C879)+1)-('Charges variables (avancé)'!$I114+'Charges variables (avancé)'!$J114),0)+1):INDEX($C866:$BJ866,,(COLUMN(Y879)-COLUMN($C879)+1)-'Charges variables (avancé)'!$J114)),0)</f>
        <v>0</v>
      </c>
      <c r="Z879" s="368">
        <f>IF(AND(ROUND(('Charges variables-Calculs auto'!Z$139-CONFIG!$D$7)/31,0)&gt;=ROUND('Charges variables (avancé)'!$J114,0),'Charges variables (avancé)'!$E114&lt;&gt;0),SUM(INDEX($C866:$BJ866,,IF((COLUMN(Z879)-COLUMN($C879)+1)&gt;('Charges variables (avancé)'!$I114+'Charges variables (avancé)'!$J114),(COLUMN(Z879)-COLUMN($C879)+1)-('Charges variables (avancé)'!$I114+'Charges variables (avancé)'!$J114),0)+1):INDEX($C866:$BJ866,,(COLUMN(Z879)-COLUMN($C879)+1)-'Charges variables (avancé)'!$J114)),0)</f>
        <v>0</v>
      </c>
      <c r="AA879" s="368">
        <f>IF(AND(ROUND(('Charges variables-Calculs auto'!AA$139-CONFIG!$D$7)/31,0)&gt;=ROUND('Charges variables (avancé)'!$J114,0),'Charges variables (avancé)'!$E114&lt;&gt;0),SUM(INDEX($C866:$BJ866,,IF((COLUMN(AA879)-COLUMN($C879)+1)&gt;('Charges variables (avancé)'!$I114+'Charges variables (avancé)'!$J114),(COLUMN(AA879)-COLUMN($C879)+1)-('Charges variables (avancé)'!$I114+'Charges variables (avancé)'!$J114),0)+1):INDEX($C866:$BJ866,,(COLUMN(AA879)-COLUMN($C879)+1)-'Charges variables (avancé)'!$J114)),0)</f>
        <v>0</v>
      </c>
      <c r="AB879" s="368">
        <f>IF(AND(ROUND(('Charges variables-Calculs auto'!AB$139-CONFIG!$D$7)/31,0)&gt;=ROUND('Charges variables (avancé)'!$J114,0),'Charges variables (avancé)'!$E114&lt;&gt;0),SUM(INDEX($C866:$BJ866,,IF((COLUMN(AB879)-COLUMN($C879)+1)&gt;('Charges variables (avancé)'!$I114+'Charges variables (avancé)'!$J114),(COLUMN(AB879)-COLUMN($C879)+1)-('Charges variables (avancé)'!$I114+'Charges variables (avancé)'!$J114),0)+1):INDEX($C866:$BJ866,,(COLUMN(AB879)-COLUMN($C879)+1)-'Charges variables (avancé)'!$J114)),0)</f>
        <v>0</v>
      </c>
      <c r="AC879" s="368">
        <f>IF(AND(ROUND(('Charges variables-Calculs auto'!AC$139-CONFIG!$D$7)/31,0)&gt;=ROUND('Charges variables (avancé)'!$J114,0),'Charges variables (avancé)'!$E114&lt;&gt;0),SUM(INDEX($C866:$BJ866,,IF((COLUMN(AC879)-COLUMN($C879)+1)&gt;('Charges variables (avancé)'!$I114+'Charges variables (avancé)'!$J114),(COLUMN(AC879)-COLUMN($C879)+1)-('Charges variables (avancé)'!$I114+'Charges variables (avancé)'!$J114),0)+1):INDEX($C866:$BJ866,,(COLUMN(AC879)-COLUMN($C879)+1)-'Charges variables (avancé)'!$J114)),0)</f>
        <v>0</v>
      </c>
      <c r="AD879" s="368">
        <f>IF(AND(ROUND(('Charges variables-Calculs auto'!AD$139-CONFIG!$D$7)/31,0)&gt;=ROUND('Charges variables (avancé)'!$J114,0),'Charges variables (avancé)'!$E114&lt;&gt;0),SUM(INDEX($C866:$BJ866,,IF((COLUMN(AD879)-COLUMN($C879)+1)&gt;('Charges variables (avancé)'!$I114+'Charges variables (avancé)'!$J114),(COLUMN(AD879)-COLUMN($C879)+1)-('Charges variables (avancé)'!$I114+'Charges variables (avancé)'!$J114),0)+1):INDEX($C866:$BJ866,,(COLUMN(AD879)-COLUMN($C879)+1)-'Charges variables (avancé)'!$J114)),0)</f>
        <v>0</v>
      </c>
      <c r="AE879" s="368">
        <f>IF(AND(ROUND(('Charges variables-Calculs auto'!AE$139-CONFIG!$D$7)/31,0)&gt;=ROUND('Charges variables (avancé)'!$J114,0),'Charges variables (avancé)'!$E114&lt;&gt;0),SUM(INDEX($C866:$BJ866,,IF((COLUMN(AE879)-COLUMN($C879)+1)&gt;('Charges variables (avancé)'!$I114+'Charges variables (avancé)'!$J114),(COLUMN(AE879)-COLUMN($C879)+1)-('Charges variables (avancé)'!$I114+'Charges variables (avancé)'!$J114),0)+1):INDEX($C866:$BJ866,,(COLUMN(AE879)-COLUMN($C879)+1)-'Charges variables (avancé)'!$J114)),0)</f>
        <v>0</v>
      </c>
      <c r="AF879" s="368">
        <f>IF(AND(ROUND(('Charges variables-Calculs auto'!AF$139-CONFIG!$D$7)/31,0)&gt;=ROUND('Charges variables (avancé)'!$J114,0),'Charges variables (avancé)'!$E114&lt;&gt;0),SUM(INDEX($C866:$BJ866,,IF((COLUMN(AF879)-COLUMN($C879)+1)&gt;('Charges variables (avancé)'!$I114+'Charges variables (avancé)'!$J114),(COLUMN(AF879)-COLUMN($C879)+1)-('Charges variables (avancé)'!$I114+'Charges variables (avancé)'!$J114),0)+1):INDEX($C866:$BJ866,,(COLUMN(AF879)-COLUMN($C879)+1)-'Charges variables (avancé)'!$J114)),0)</f>
        <v>0</v>
      </c>
      <c r="AG879" s="368">
        <f>IF(AND(ROUND(('Charges variables-Calculs auto'!AG$139-CONFIG!$D$7)/31,0)&gt;=ROUND('Charges variables (avancé)'!$J114,0),'Charges variables (avancé)'!$E114&lt;&gt;0),SUM(INDEX($C866:$BJ866,,IF((COLUMN(AG879)-COLUMN($C879)+1)&gt;('Charges variables (avancé)'!$I114+'Charges variables (avancé)'!$J114),(COLUMN(AG879)-COLUMN($C879)+1)-('Charges variables (avancé)'!$I114+'Charges variables (avancé)'!$J114),0)+1):INDEX($C866:$BJ866,,(COLUMN(AG879)-COLUMN($C879)+1)-'Charges variables (avancé)'!$J114)),0)</f>
        <v>0</v>
      </c>
      <c r="AH879" s="368">
        <f>IF(AND(ROUND(('Charges variables-Calculs auto'!AH$139-CONFIG!$D$7)/31,0)&gt;=ROUND('Charges variables (avancé)'!$J114,0),'Charges variables (avancé)'!$E114&lt;&gt;0),SUM(INDEX($C866:$BJ866,,IF((COLUMN(AH879)-COLUMN($C879)+1)&gt;('Charges variables (avancé)'!$I114+'Charges variables (avancé)'!$J114),(COLUMN(AH879)-COLUMN($C879)+1)-('Charges variables (avancé)'!$I114+'Charges variables (avancé)'!$J114),0)+1):INDEX($C866:$BJ866,,(COLUMN(AH879)-COLUMN($C879)+1)-'Charges variables (avancé)'!$J114)),0)</f>
        <v>0</v>
      </c>
      <c r="AI879" s="368">
        <f>IF(AND(ROUND(('Charges variables-Calculs auto'!AI$139-CONFIG!$D$7)/31,0)&gt;=ROUND('Charges variables (avancé)'!$J114,0),'Charges variables (avancé)'!$E114&lt;&gt;0),SUM(INDEX($C866:$BJ866,,IF((COLUMN(AI879)-COLUMN($C879)+1)&gt;('Charges variables (avancé)'!$I114+'Charges variables (avancé)'!$J114),(COLUMN(AI879)-COLUMN($C879)+1)-('Charges variables (avancé)'!$I114+'Charges variables (avancé)'!$J114),0)+1):INDEX($C866:$BJ866,,(COLUMN(AI879)-COLUMN($C879)+1)-'Charges variables (avancé)'!$J114)),0)</f>
        <v>0</v>
      </c>
      <c r="AJ879" s="368">
        <f>IF(AND(ROUND(('Charges variables-Calculs auto'!AJ$139-CONFIG!$D$7)/31,0)&gt;=ROUND('Charges variables (avancé)'!$J114,0),'Charges variables (avancé)'!$E114&lt;&gt;0),SUM(INDEX($C866:$BJ866,,IF((COLUMN(AJ879)-COLUMN($C879)+1)&gt;('Charges variables (avancé)'!$I114+'Charges variables (avancé)'!$J114),(COLUMN(AJ879)-COLUMN($C879)+1)-('Charges variables (avancé)'!$I114+'Charges variables (avancé)'!$J114),0)+1):INDEX($C866:$BJ866,,(COLUMN(AJ879)-COLUMN($C879)+1)-'Charges variables (avancé)'!$J114)),0)</f>
        <v>0</v>
      </c>
      <c r="AK879" s="368">
        <f>IF(AND(ROUND(('Charges variables-Calculs auto'!AK$139-CONFIG!$D$7)/31,0)&gt;=ROUND('Charges variables (avancé)'!$J114,0),'Charges variables (avancé)'!$E114&lt;&gt;0),SUM(INDEX($C866:$BJ866,,IF((COLUMN(AK879)-COLUMN($C879)+1)&gt;('Charges variables (avancé)'!$I114+'Charges variables (avancé)'!$J114),(COLUMN(AK879)-COLUMN($C879)+1)-('Charges variables (avancé)'!$I114+'Charges variables (avancé)'!$J114),0)+1):INDEX($C866:$BJ866,,(COLUMN(AK879)-COLUMN($C879)+1)-'Charges variables (avancé)'!$J114)),0)</f>
        <v>0</v>
      </c>
      <c r="AL879" s="368">
        <f>IF(AND(ROUND(('Charges variables-Calculs auto'!AL$139-CONFIG!$D$7)/31,0)&gt;=ROUND('Charges variables (avancé)'!$J114,0),'Charges variables (avancé)'!$E114&lt;&gt;0),SUM(INDEX($C866:$BJ866,,IF((COLUMN(AL879)-COLUMN($C879)+1)&gt;('Charges variables (avancé)'!$I114+'Charges variables (avancé)'!$J114),(COLUMN(AL879)-COLUMN($C879)+1)-('Charges variables (avancé)'!$I114+'Charges variables (avancé)'!$J114),0)+1):INDEX($C866:$BJ866,,(COLUMN(AL879)-COLUMN($C879)+1)-'Charges variables (avancé)'!$J114)),0)</f>
        <v>0</v>
      </c>
      <c r="AM879" s="368">
        <f>IF(AND(ROUND(('Charges variables-Calculs auto'!AM$139-CONFIG!$D$7)/31,0)&gt;=ROUND('Charges variables (avancé)'!$J114,0),'Charges variables (avancé)'!$E114&lt;&gt;0),SUM(INDEX($C866:$BJ866,,IF((COLUMN(AM879)-COLUMN($C879)+1)&gt;('Charges variables (avancé)'!$I114+'Charges variables (avancé)'!$J114),(COLUMN(AM879)-COLUMN($C879)+1)-('Charges variables (avancé)'!$I114+'Charges variables (avancé)'!$J114),0)+1):INDEX($C866:$BJ866,,(COLUMN(AM879)-COLUMN($C879)+1)-'Charges variables (avancé)'!$J114)),0)</f>
        <v>0</v>
      </c>
      <c r="AN879" s="368">
        <f>IF(AND(ROUND(('Charges variables-Calculs auto'!AN$139-CONFIG!$D$7)/31,0)&gt;=ROUND('Charges variables (avancé)'!$J114,0),'Charges variables (avancé)'!$E114&lt;&gt;0),SUM(INDEX($C866:$BJ866,,IF((COLUMN(AN879)-COLUMN($C879)+1)&gt;('Charges variables (avancé)'!$I114+'Charges variables (avancé)'!$J114),(COLUMN(AN879)-COLUMN($C879)+1)-('Charges variables (avancé)'!$I114+'Charges variables (avancé)'!$J114),0)+1):INDEX($C866:$BJ866,,(COLUMN(AN879)-COLUMN($C879)+1)-'Charges variables (avancé)'!$J114)),0)</f>
        <v>0</v>
      </c>
      <c r="AO879" s="368">
        <f>IF(AND(ROUND(('Charges variables-Calculs auto'!AO$139-CONFIG!$D$7)/31,0)&gt;=ROUND('Charges variables (avancé)'!$J114,0),'Charges variables (avancé)'!$E114&lt;&gt;0),SUM(INDEX($C866:$BJ866,,IF((COLUMN(AO879)-COLUMN($C879)+1)&gt;('Charges variables (avancé)'!$I114+'Charges variables (avancé)'!$J114),(COLUMN(AO879)-COLUMN($C879)+1)-('Charges variables (avancé)'!$I114+'Charges variables (avancé)'!$J114),0)+1):INDEX($C866:$BJ866,,(COLUMN(AO879)-COLUMN($C879)+1)-'Charges variables (avancé)'!$J114)),0)</f>
        <v>0</v>
      </c>
      <c r="AP879" s="368">
        <f>IF(AND(ROUND(('Charges variables-Calculs auto'!AP$139-CONFIG!$D$7)/31,0)&gt;=ROUND('Charges variables (avancé)'!$J114,0),'Charges variables (avancé)'!$E114&lt;&gt;0),SUM(INDEX($C866:$BJ866,,IF((COLUMN(AP879)-COLUMN($C879)+1)&gt;('Charges variables (avancé)'!$I114+'Charges variables (avancé)'!$J114),(COLUMN(AP879)-COLUMN($C879)+1)-('Charges variables (avancé)'!$I114+'Charges variables (avancé)'!$J114),0)+1):INDEX($C866:$BJ866,,(COLUMN(AP879)-COLUMN($C879)+1)-'Charges variables (avancé)'!$J114)),0)</f>
        <v>0</v>
      </c>
      <c r="AQ879" s="368">
        <f>IF(AND(ROUND(('Charges variables-Calculs auto'!AQ$139-CONFIG!$D$7)/31,0)&gt;=ROUND('Charges variables (avancé)'!$J114,0),'Charges variables (avancé)'!$E114&lt;&gt;0),SUM(INDEX($C866:$BJ866,,IF((COLUMN(AQ879)-COLUMN($C879)+1)&gt;('Charges variables (avancé)'!$I114+'Charges variables (avancé)'!$J114),(COLUMN(AQ879)-COLUMN($C879)+1)-('Charges variables (avancé)'!$I114+'Charges variables (avancé)'!$J114),0)+1):INDEX($C866:$BJ866,,(COLUMN(AQ879)-COLUMN($C879)+1)-'Charges variables (avancé)'!$J114)),0)</f>
        <v>0</v>
      </c>
      <c r="AR879" s="368">
        <f>IF(AND(ROUND(('Charges variables-Calculs auto'!AR$139-CONFIG!$D$7)/31,0)&gt;=ROUND('Charges variables (avancé)'!$J114,0),'Charges variables (avancé)'!$E114&lt;&gt;0),SUM(INDEX($C866:$BJ866,,IF((COLUMN(AR879)-COLUMN($C879)+1)&gt;('Charges variables (avancé)'!$I114+'Charges variables (avancé)'!$J114),(COLUMN(AR879)-COLUMN($C879)+1)-('Charges variables (avancé)'!$I114+'Charges variables (avancé)'!$J114),0)+1):INDEX($C866:$BJ866,,(COLUMN(AR879)-COLUMN($C879)+1)-'Charges variables (avancé)'!$J114)),0)</f>
        <v>0</v>
      </c>
      <c r="AS879" s="368">
        <f>IF(AND(ROUND(('Charges variables-Calculs auto'!AS$139-CONFIG!$D$7)/31,0)&gt;=ROUND('Charges variables (avancé)'!$J114,0),'Charges variables (avancé)'!$E114&lt;&gt;0),SUM(INDEX($C866:$BJ866,,IF((COLUMN(AS879)-COLUMN($C879)+1)&gt;('Charges variables (avancé)'!$I114+'Charges variables (avancé)'!$J114),(COLUMN(AS879)-COLUMN($C879)+1)-('Charges variables (avancé)'!$I114+'Charges variables (avancé)'!$J114),0)+1):INDEX($C866:$BJ866,,(COLUMN(AS879)-COLUMN($C879)+1)-'Charges variables (avancé)'!$J114)),0)</f>
        <v>0</v>
      </c>
      <c r="AT879" s="368">
        <f>IF(AND(ROUND(('Charges variables-Calculs auto'!AT$139-CONFIG!$D$7)/31,0)&gt;=ROUND('Charges variables (avancé)'!$J114,0),'Charges variables (avancé)'!$E114&lt;&gt;0),SUM(INDEX($C866:$BJ866,,IF((COLUMN(AT879)-COLUMN($C879)+1)&gt;('Charges variables (avancé)'!$I114+'Charges variables (avancé)'!$J114),(COLUMN(AT879)-COLUMN($C879)+1)-('Charges variables (avancé)'!$I114+'Charges variables (avancé)'!$J114),0)+1):INDEX($C866:$BJ866,,(COLUMN(AT879)-COLUMN($C879)+1)-'Charges variables (avancé)'!$J114)),0)</f>
        <v>0</v>
      </c>
      <c r="AU879" s="368">
        <f>IF(AND(ROUND(('Charges variables-Calculs auto'!AU$139-CONFIG!$D$7)/31,0)&gt;=ROUND('Charges variables (avancé)'!$J114,0),'Charges variables (avancé)'!$E114&lt;&gt;0),SUM(INDEX($C866:$BJ866,,IF((COLUMN(AU879)-COLUMN($C879)+1)&gt;('Charges variables (avancé)'!$I114+'Charges variables (avancé)'!$J114),(COLUMN(AU879)-COLUMN($C879)+1)-('Charges variables (avancé)'!$I114+'Charges variables (avancé)'!$J114),0)+1):INDEX($C866:$BJ866,,(COLUMN(AU879)-COLUMN($C879)+1)-'Charges variables (avancé)'!$J114)),0)</f>
        <v>0</v>
      </c>
      <c r="AV879" s="368">
        <f>IF(AND(ROUND(('Charges variables-Calculs auto'!AV$139-CONFIG!$D$7)/31,0)&gt;=ROUND('Charges variables (avancé)'!$J114,0),'Charges variables (avancé)'!$E114&lt;&gt;0),SUM(INDEX($C866:$BJ866,,IF((COLUMN(AV879)-COLUMN($C879)+1)&gt;('Charges variables (avancé)'!$I114+'Charges variables (avancé)'!$J114),(COLUMN(AV879)-COLUMN($C879)+1)-('Charges variables (avancé)'!$I114+'Charges variables (avancé)'!$J114),0)+1):INDEX($C866:$BJ866,,(COLUMN(AV879)-COLUMN($C879)+1)-'Charges variables (avancé)'!$J114)),0)</f>
        <v>0</v>
      </c>
      <c r="AW879" s="368">
        <f>IF(AND(ROUND(('Charges variables-Calculs auto'!AW$139-CONFIG!$D$7)/31,0)&gt;=ROUND('Charges variables (avancé)'!$J114,0),'Charges variables (avancé)'!$E114&lt;&gt;0),SUM(INDEX($C866:$BJ866,,IF((COLUMN(AW879)-COLUMN($C879)+1)&gt;('Charges variables (avancé)'!$I114+'Charges variables (avancé)'!$J114),(COLUMN(AW879)-COLUMN($C879)+1)-('Charges variables (avancé)'!$I114+'Charges variables (avancé)'!$J114),0)+1):INDEX($C866:$BJ866,,(COLUMN(AW879)-COLUMN($C879)+1)-'Charges variables (avancé)'!$J114)),0)</f>
        <v>0</v>
      </c>
      <c r="AX879" s="368">
        <f>IF(AND(ROUND(('Charges variables-Calculs auto'!AX$139-CONFIG!$D$7)/31,0)&gt;=ROUND('Charges variables (avancé)'!$J114,0),'Charges variables (avancé)'!$E114&lt;&gt;0),SUM(INDEX($C866:$BJ866,,IF((COLUMN(AX879)-COLUMN($C879)+1)&gt;('Charges variables (avancé)'!$I114+'Charges variables (avancé)'!$J114),(COLUMN(AX879)-COLUMN($C879)+1)-('Charges variables (avancé)'!$I114+'Charges variables (avancé)'!$J114),0)+1):INDEX($C866:$BJ866,,(COLUMN(AX879)-COLUMN($C879)+1)-'Charges variables (avancé)'!$J114)),0)</f>
        <v>0</v>
      </c>
      <c r="AY879" s="368">
        <f>IF(AND(ROUND(('Charges variables-Calculs auto'!AY$139-CONFIG!$D$7)/31,0)&gt;=ROUND('Charges variables (avancé)'!$J114,0),'Charges variables (avancé)'!$E114&lt;&gt;0),SUM(INDEX($C866:$BJ866,,IF((COLUMN(AY879)-COLUMN($C879)+1)&gt;('Charges variables (avancé)'!$I114+'Charges variables (avancé)'!$J114),(COLUMN(AY879)-COLUMN($C879)+1)-('Charges variables (avancé)'!$I114+'Charges variables (avancé)'!$J114),0)+1):INDEX($C866:$BJ866,,(COLUMN(AY879)-COLUMN($C879)+1)-'Charges variables (avancé)'!$J114)),0)</f>
        <v>0</v>
      </c>
      <c r="AZ879" s="368">
        <f>IF(AND(ROUND(('Charges variables-Calculs auto'!AZ$139-CONFIG!$D$7)/31,0)&gt;=ROUND('Charges variables (avancé)'!$J114,0),'Charges variables (avancé)'!$E114&lt;&gt;0),SUM(INDEX($C866:$BJ866,,IF((COLUMN(AZ879)-COLUMN($C879)+1)&gt;('Charges variables (avancé)'!$I114+'Charges variables (avancé)'!$J114),(COLUMN(AZ879)-COLUMN($C879)+1)-('Charges variables (avancé)'!$I114+'Charges variables (avancé)'!$J114),0)+1):INDEX($C866:$BJ866,,(COLUMN(AZ879)-COLUMN($C879)+1)-'Charges variables (avancé)'!$J114)),0)</f>
        <v>0</v>
      </c>
      <c r="BA879" s="368">
        <f>IF(AND(ROUND(('Charges variables-Calculs auto'!BA$139-CONFIG!$D$7)/31,0)&gt;=ROUND('Charges variables (avancé)'!$J114,0),'Charges variables (avancé)'!$E114&lt;&gt;0),SUM(INDEX($C866:$BJ866,,IF((COLUMN(BA879)-COLUMN($C879)+1)&gt;('Charges variables (avancé)'!$I114+'Charges variables (avancé)'!$J114),(COLUMN(BA879)-COLUMN($C879)+1)-('Charges variables (avancé)'!$I114+'Charges variables (avancé)'!$J114),0)+1):INDEX($C866:$BJ866,,(COLUMN(BA879)-COLUMN($C879)+1)-'Charges variables (avancé)'!$J114)),0)</f>
        <v>0</v>
      </c>
      <c r="BB879" s="368">
        <f>IF(AND(ROUND(('Charges variables-Calculs auto'!BB$139-CONFIG!$D$7)/31,0)&gt;=ROUND('Charges variables (avancé)'!$J114,0),'Charges variables (avancé)'!$E114&lt;&gt;0),SUM(INDEX($C866:$BJ866,,IF((COLUMN(BB879)-COLUMN($C879)+1)&gt;('Charges variables (avancé)'!$I114+'Charges variables (avancé)'!$J114),(COLUMN(BB879)-COLUMN($C879)+1)-('Charges variables (avancé)'!$I114+'Charges variables (avancé)'!$J114),0)+1):INDEX($C866:$BJ866,,(COLUMN(BB879)-COLUMN($C879)+1)-'Charges variables (avancé)'!$J114)),0)</f>
        <v>0</v>
      </c>
      <c r="BC879" s="368">
        <f>IF(AND(ROUND(('Charges variables-Calculs auto'!BC$139-CONFIG!$D$7)/31,0)&gt;=ROUND('Charges variables (avancé)'!$J114,0),'Charges variables (avancé)'!$E114&lt;&gt;0),SUM(INDEX($C866:$BJ866,,IF((COLUMN(BC879)-COLUMN($C879)+1)&gt;('Charges variables (avancé)'!$I114+'Charges variables (avancé)'!$J114),(COLUMN(BC879)-COLUMN($C879)+1)-('Charges variables (avancé)'!$I114+'Charges variables (avancé)'!$J114),0)+1):INDEX($C866:$BJ866,,(COLUMN(BC879)-COLUMN($C879)+1)-'Charges variables (avancé)'!$J114)),0)</f>
        <v>0</v>
      </c>
      <c r="BD879" s="368">
        <f>IF(AND(ROUND(('Charges variables-Calculs auto'!BD$139-CONFIG!$D$7)/31,0)&gt;=ROUND('Charges variables (avancé)'!$J114,0),'Charges variables (avancé)'!$E114&lt;&gt;0),SUM(INDEX($C866:$BJ866,,IF((COLUMN(BD879)-COLUMN($C879)+1)&gt;('Charges variables (avancé)'!$I114+'Charges variables (avancé)'!$J114),(COLUMN(BD879)-COLUMN($C879)+1)-('Charges variables (avancé)'!$I114+'Charges variables (avancé)'!$J114),0)+1):INDEX($C866:$BJ866,,(COLUMN(BD879)-COLUMN($C879)+1)-'Charges variables (avancé)'!$J114)),0)</f>
        <v>0</v>
      </c>
      <c r="BE879" s="368">
        <f>IF(AND(ROUND(('Charges variables-Calculs auto'!BE$139-CONFIG!$D$7)/31,0)&gt;=ROUND('Charges variables (avancé)'!$J114,0),'Charges variables (avancé)'!$E114&lt;&gt;0),SUM(INDEX($C866:$BJ866,,IF((COLUMN(BE879)-COLUMN($C879)+1)&gt;('Charges variables (avancé)'!$I114+'Charges variables (avancé)'!$J114),(COLUMN(BE879)-COLUMN($C879)+1)-('Charges variables (avancé)'!$I114+'Charges variables (avancé)'!$J114),0)+1):INDEX($C866:$BJ866,,(COLUMN(BE879)-COLUMN($C879)+1)-'Charges variables (avancé)'!$J114)),0)</f>
        <v>0</v>
      </c>
      <c r="BF879" s="368">
        <f>IF(AND(ROUND(('Charges variables-Calculs auto'!BF$139-CONFIG!$D$7)/31,0)&gt;=ROUND('Charges variables (avancé)'!$J114,0),'Charges variables (avancé)'!$E114&lt;&gt;0),SUM(INDEX($C866:$BJ866,,IF((COLUMN(BF879)-COLUMN($C879)+1)&gt;('Charges variables (avancé)'!$I114+'Charges variables (avancé)'!$J114),(COLUMN(BF879)-COLUMN($C879)+1)-('Charges variables (avancé)'!$I114+'Charges variables (avancé)'!$J114),0)+1):INDEX($C866:$BJ866,,(COLUMN(BF879)-COLUMN($C879)+1)-'Charges variables (avancé)'!$J114)),0)</f>
        <v>0</v>
      </c>
      <c r="BG879" s="368">
        <f>IF(AND(ROUND(('Charges variables-Calculs auto'!BG$139-CONFIG!$D$7)/31,0)&gt;=ROUND('Charges variables (avancé)'!$J114,0),'Charges variables (avancé)'!$E114&lt;&gt;0),SUM(INDEX($C866:$BJ866,,IF((COLUMN(BG879)-COLUMN($C879)+1)&gt;('Charges variables (avancé)'!$I114+'Charges variables (avancé)'!$J114),(COLUMN(BG879)-COLUMN($C879)+1)-('Charges variables (avancé)'!$I114+'Charges variables (avancé)'!$J114),0)+1):INDEX($C866:$BJ866,,(COLUMN(BG879)-COLUMN($C879)+1)-'Charges variables (avancé)'!$J114)),0)</f>
        <v>0</v>
      </c>
      <c r="BH879" s="368">
        <f>IF(AND(ROUND(('Charges variables-Calculs auto'!BH$139-CONFIG!$D$7)/31,0)&gt;=ROUND('Charges variables (avancé)'!$J114,0),'Charges variables (avancé)'!$E114&lt;&gt;0),SUM(INDEX($C866:$BJ866,,IF((COLUMN(BH879)-COLUMN($C879)+1)&gt;('Charges variables (avancé)'!$I114+'Charges variables (avancé)'!$J114),(COLUMN(BH879)-COLUMN($C879)+1)-('Charges variables (avancé)'!$I114+'Charges variables (avancé)'!$J114),0)+1):INDEX($C866:$BJ866,,(COLUMN(BH879)-COLUMN($C879)+1)-'Charges variables (avancé)'!$J114)),0)</f>
        <v>0</v>
      </c>
      <c r="BI879" s="368">
        <f>IF(AND(ROUND(('Charges variables-Calculs auto'!BI$139-CONFIG!$D$7)/31,0)&gt;=ROUND('Charges variables (avancé)'!$J114,0),'Charges variables (avancé)'!$E114&lt;&gt;0),SUM(INDEX($C866:$BJ866,,IF((COLUMN(BI879)-COLUMN($C879)+1)&gt;('Charges variables (avancé)'!$I114+'Charges variables (avancé)'!$J114),(COLUMN(BI879)-COLUMN($C879)+1)-('Charges variables (avancé)'!$I114+'Charges variables (avancé)'!$J114),0)+1):INDEX($C866:$BJ866,,(COLUMN(BI879)-COLUMN($C879)+1)-'Charges variables (avancé)'!$J114)),0)</f>
        <v>0</v>
      </c>
      <c r="BJ879" s="368">
        <f>IF(AND(ROUND(('Charges variables-Calculs auto'!BJ$139-CONFIG!$D$7)/31,0)&gt;=ROUND('Charges variables (avancé)'!$J114,0),'Charges variables (avancé)'!$E114&lt;&gt;0),SUM(INDEX($C866:$BJ866,,IF((COLUMN(BJ879)-COLUMN($C879)+1)&gt;('Charges variables (avancé)'!$I114+'Charges variables (avancé)'!$J114),(COLUMN(BJ879)-COLUMN($C879)+1)-('Charges variables (avancé)'!$I114+'Charges variables (avancé)'!$J114),0)+1):INDEX($C866:$BJ866,,(COLUMN(BJ879)-COLUMN($C879)+1)-'Charges variables (avancé)'!$J114)),0)</f>
        <v>0</v>
      </c>
    </row>
    <row r="880" spans="2:62" ht="15" customHeight="1">
      <c r="B880" s="366">
        <f>'Charges variables (avancé)'!C115</f>
        <v>0</v>
      </c>
      <c r="C880" s="368">
        <f>IF(AND(ROUND(('Charges variables-Calculs auto'!C$139-CONFIG!$D$7)/31,0)&gt;=ROUND('Charges variables (avancé)'!$J115,0),'Charges variables (avancé)'!$E115&lt;&gt;0),SUM(INDEX($C867:$BJ867,,IF((COLUMN(C880)-COLUMN($C880)+1)&gt;('Charges variables (avancé)'!$I115+'Charges variables (avancé)'!$J115),(COLUMN(C880)-COLUMN($C880)+1)-('Charges variables (avancé)'!$I115+'Charges variables (avancé)'!$J115),0)+1):INDEX($C867:$BJ867,,(COLUMN(C880)-COLUMN($C880)+1)-'Charges variables (avancé)'!$J115)),0)</f>
        <v>0</v>
      </c>
      <c r="D880" s="368">
        <f>IF(AND(ROUND(('Charges variables-Calculs auto'!D$139-CONFIG!$D$7)/31,0)&gt;=ROUND('Charges variables (avancé)'!$J115,0),'Charges variables (avancé)'!$E115&lt;&gt;0),SUM(INDEX($C867:$BJ867,,IF((COLUMN(D880)-COLUMN($C880)+1)&gt;('Charges variables (avancé)'!$I115+'Charges variables (avancé)'!$J115),(COLUMN(D880)-COLUMN($C880)+1)-('Charges variables (avancé)'!$I115+'Charges variables (avancé)'!$J115),0)+1):INDEX($C867:$BJ867,,(COLUMN(D880)-COLUMN($C880)+1)-'Charges variables (avancé)'!$J115)),0)</f>
        <v>0</v>
      </c>
      <c r="E880" s="368">
        <f>IF(AND(ROUND(('Charges variables-Calculs auto'!E$139-CONFIG!$D$7)/31,0)&gt;=ROUND('Charges variables (avancé)'!$J115,0),'Charges variables (avancé)'!$E115&lt;&gt;0),SUM(INDEX($C867:$BJ867,,IF((COLUMN(E880)-COLUMN($C880)+1)&gt;('Charges variables (avancé)'!$I115+'Charges variables (avancé)'!$J115),(COLUMN(E880)-COLUMN($C880)+1)-('Charges variables (avancé)'!$I115+'Charges variables (avancé)'!$J115),0)+1):INDEX($C867:$BJ867,,(COLUMN(E880)-COLUMN($C880)+1)-'Charges variables (avancé)'!$J115)),0)</f>
        <v>0</v>
      </c>
      <c r="F880" s="368">
        <f>IF(AND(ROUND(('Charges variables-Calculs auto'!F$139-CONFIG!$D$7)/31,0)&gt;=ROUND('Charges variables (avancé)'!$J115,0),'Charges variables (avancé)'!$E115&lt;&gt;0),SUM(INDEX($C867:$BJ867,,IF((COLUMN(F880)-COLUMN($C880)+1)&gt;('Charges variables (avancé)'!$I115+'Charges variables (avancé)'!$J115),(COLUMN(F880)-COLUMN($C880)+1)-('Charges variables (avancé)'!$I115+'Charges variables (avancé)'!$J115),0)+1):INDEX($C867:$BJ867,,(COLUMN(F880)-COLUMN($C880)+1)-'Charges variables (avancé)'!$J115)),0)</f>
        <v>0</v>
      </c>
      <c r="G880" s="368">
        <f>IF(AND(ROUND(('Charges variables-Calculs auto'!G$139-CONFIG!$D$7)/31,0)&gt;=ROUND('Charges variables (avancé)'!$J115,0),'Charges variables (avancé)'!$E115&lt;&gt;0),SUM(INDEX($C867:$BJ867,,IF((COLUMN(G880)-COLUMN($C880)+1)&gt;('Charges variables (avancé)'!$I115+'Charges variables (avancé)'!$J115),(COLUMN(G880)-COLUMN($C880)+1)-('Charges variables (avancé)'!$I115+'Charges variables (avancé)'!$J115),0)+1):INDEX($C867:$BJ867,,(COLUMN(G880)-COLUMN($C880)+1)-'Charges variables (avancé)'!$J115)),0)</f>
        <v>0</v>
      </c>
      <c r="H880" s="368">
        <f>IF(AND(ROUND(('Charges variables-Calculs auto'!H$139-CONFIG!$D$7)/31,0)&gt;=ROUND('Charges variables (avancé)'!$J115,0),'Charges variables (avancé)'!$E115&lt;&gt;0),SUM(INDEX($C867:$BJ867,,IF((COLUMN(H880)-COLUMN($C880)+1)&gt;('Charges variables (avancé)'!$I115+'Charges variables (avancé)'!$J115),(COLUMN(H880)-COLUMN($C880)+1)-('Charges variables (avancé)'!$I115+'Charges variables (avancé)'!$J115),0)+1):INDEX($C867:$BJ867,,(COLUMN(H880)-COLUMN($C880)+1)-'Charges variables (avancé)'!$J115)),0)</f>
        <v>0</v>
      </c>
      <c r="I880" s="368">
        <f>IF(AND(ROUND(('Charges variables-Calculs auto'!I$139-CONFIG!$D$7)/31,0)&gt;=ROUND('Charges variables (avancé)'!$J115,0),'Charges variables (avancé)'!$E115&lt;&gt;0),SUM(INDEX($C867:$BJ867,,IF((COLUMN(I880)-COLUMN($C880)+1)&gt;('Charges variables (avancé)'!$I115+'Charges variables (avancé)'!$J115),(COLUMN(I880)-COLUMN($C880)+1)-('Charges variables (avancé)'!$I115+'Charges variables (avancé)'!$J115),0)+1):INDEX($C867:$BJ867,,(COLUMN(I880)-COLUMN($C880)+1)-'Charges variables (avancé)'!$J115)),0)</f>
        <v>0</v>
      </c>
      <c r="J880" s="368">
        <f>IF(AND(ROUND(('Charges variables-Calculs auto'!J$139-CONFIG!$D$7)/31,0)&gt;=ROUND('Charges variables (avancé)'!$J115,0),'Charges variables (avancé)'!$E115&lt;&gt;0),SUM(INDEX($C867:$BJ867,,IF((COLUMN(J880)-COLUMN($C880)+1)&gt;('Charges variables (avancé)'!$I115+'Charges variables (avancé)'!$J115),(COLUMN(J880)-COLUMN($C880)+1)-('Charges variables (avancé)'!$I115+'Charges variables (avancé)'!$J115),0)+1):INDEX($C867:$BJ867,,(COLUMN(J880)-COLUMN($C880)+1)-'Charges variables (avancé)'!$J115)),0)</f>
        <v>0</v>
      </c>
      <c r="K880" s="368">
        <f>IF(AND(ROUND(('Charges variables-Calculs auto'!K$139-CONFIG!$D$7)/31,0)&gt;=ROUND('Charges variables (avancé)'!$J115,0),'Charges variables (avancé)'!$E115&lt;&gt;0),SUM(INDEX($C867:$BJ867,,IF((COLUMN(K880)-COLUMN($C880)+1)&gt;('Charges variables (avancé)'!$I115+'Charges variables (avancé)'!$J115),(COLUMN(K880)-COLUMN($C880)+1)-('Charges variables (avancé)'!$I115+'Charges variables (avancé)'!$J115),0)+1):INDEX($C867:$BJ867,,(COLUMN(K880)-COLUMN($C880)+1)-'Charges variables (avancé)'!$J115)),0)</f>
        <v>0</v>
      </c>
      <c r="L880" s="368">
        <f>IF(AND(ROUND(('Charges variables-Calculs auto'!L$139-CONFIG!$D$7)/31,0)&gt;=ROUND('Charges variables (avancé)'!$J115,0),'Charges variables (avancé)'!$E115&lt;&gt;0),SUM(INDEX($C867:$BJ867,,IF((COLUMN(L880)-COLUMN($C880)+1)&gt;('Charges variables (avancé)'!$I115+'Charges variables (avancé)'!$J115),(COLUMN(L880)-COLUMN($C880)+1)-('Charges variables (avancé)'!$I115+'Charges variables (avancé)'!$J115),0)+1):INDEX($C867:$BJ867,,(COLUMN(L880)-COLUMN($C880)+1)-'Charges variables (avancé)'!$J115)),0)</f>
        <v>0</v>
      </c>
      <c r="M880" s="368">
        <f>IF(AND(ROUND(('Charges variables-Calculs auto'!M$139-CONFIG!$D$7)/31,0)&gt;=ROUND('Charges variables (avancé)'!$J115,0),'Charges variables (avancé)'!$E115&lt;&gt;0),SUM(INDEX($C867:$BJ867,,IF((COLUMN(M880)-COLUMN($C880)+1)&gt;('Charges variables (avancé)'!$I115+'Charges variables (avancé)'!$J115),(COLUMN(M880)-COLUMN($C880)+1)-('Charges variables (avancé)'!$I115+'Charges variables (avancé)'!$J115),0)+1):INDEX($C867:$BJ867,,(COLUMN(M880)-COLUMN($C880)+1)-'Charges variables (avancé)'!$J115)),0)</f>
        <v>0</v>
      </c>
      <c r="N880" s="368">
        <f>IF(AND(ROUND(('Charges variables-Calculs auto'!N$139-CONFIG!$D$7)/31,0)&gt;=ROUND('Charges variables (avancé)'!$J115,0),'Charges variables (avancé)'!$E115&lt;&gt;0),SUM(INDEX($C867:$BJ867,,IF((COLUMN(N880)-COLUMN($C880)+1)&gt;('Charges variables (avancé)'!$I115+'Charges variables (avancé)'!$J115),(COLUMN(N880)-COLUMN($C880)+1)-('Charges variables (avancé)'!$I115+'Charges variables (avancé)'!$J115),0)+1):INDEX($C867:$BJ867,,(COLUMN(N880)-COLUMN($C880)+1)-'Charges variables (avancé)'!$J115)),0)</f>
        <v>0</v>
      </c>
      <c r="O880" s="368">
        <f>IF(AND(ROUND(('Charges variables-Calculs auto'!O$139-CONFIG!$D$7)/31,0)&gt;=ROUND('Charges variables (avancé)'!$J115,0),'Charges variables (avancé)'!$E115&lt;&gt;0),SUM(INDEX($C867:$BJ867,,IF((COLUMN(O880)-COLUMN($C880)+1)&gt;('Charges variables (avancé)'!$I115+'Charges variables (avancé)'!$J115),(COLUMN(O880)-COLUMN($C880)+1)-('Charges variables (avancé)'!$I115+'Charges variables (avancé)'!$J115),0)+1):INDEX($C867:$BJ867,,(COLUMN(O880)-COLUMN($C880)+1)-'Charges variables (avancé)'!$J115)),0)</f>
        <v>0</v>
      </c>
      <c r="P880" s="368">
        <f>IF(AND(ROUND(('Charges variables-Calculs auto'!P$139-CONFIG!$D$7)/31,0)&gt;=ROUND('Charges variables (avancé)'!$J115,0),'Charges variables (avancé)'!$E115&lt;&gt;0),SUM(INDEX($C867:$BJ867,,IF((COLUMN(P880)-COLUMN($C880)+1)&gt;('Charges variables (avancé)'!$I115+'Charges variables (avancé)'!$J115),(COLUMN(P880)-COLUMN($C880)+1)-('Charges variables (avancé)'!$I115+'Charges variables (avancé)'!$J115),0)+1):INDEX($C867:$BJ867,,(COLUMN(P880)-COLUMN($C880)+1)-'Charges variables (avancé)'!$J115)),0)</f>
        <v>0</v>
      </c>
      <c r="Q880" s="368">
        <f>IF(AND(ROUND(('Charges variables-Calculs auto'!Q$139-CONFIG!$D$7)/31,0)&gt;=ROUND('Charges variables (avancé)'!$J115,0),'Charges variables (avancé)'!$E115&lt;&gt;0),SUM(INDEX($C867:$BJ867,,IF((COLUMN(Q880)-COLUMN($C880)+1)&gt;('Charges variables (avancé)'!$I115+'Charges variables (avancé)'!$J115),(COLUMN(Q880)-COLUMN($C880)+1)-('Charges variables (avancé)'!$I115+'Charges variables (avancé)'!$J115),0)+1):INDEX($C867:$BJ867,,(COLUMN(Q880)-COLUMN($C880)+1)-'Charges variables (avancé)'!$J115)),0)</f>
        <v>0</v>
      </c>
      <c r="R880" s="368">
        <f>IF(AND(ROUND(('Charges variables-Calculs auto'!R$139-CONFIG!$D$7)/31,0)&gt;=ROUND('Charges variables (avancé)'!$J115,0),'Charges variables (avancé)'!$E115&lt;&gt;0),SUM(INDEX($C867:$BJ867,,IF((COLUMN(R880)-COLUMN($C880)+1)&gt;('Charges variables (avancé)'!$I115+'Charges variables (avancé)'!$J115),(COLUMN(R880)-COLUMN($C880)+1)-('Charges variables (avancé)'!$I115+'Charges variables (avancé)'!$J115),0)+1):INDEX($C867:$BJ867,,(COLUMN(R880)-COLUMN($C880)+1)-'Charges variables (avancé)'!$J115)),0)</f>
        <v>0</v>
      </c>
      <c r="S880" s="368">
        <f>IF(AND(ROUND(('Charges variables-Calculs auto'!S$139-CONFIG!$D$7)/31,0)&gt;=ROUND('Charges variables (avancé)'!$J115,0),'Charges variables (avancé)'!$E115&lt;&gt;0),SUM(INDEX($C867:$BJ867,,IF((COLUMN(S880)-COLUMN($C880)+1)&gt;('Charges variables (avancé)'!$I115+'Charges variables (avancé)'!$J115),(COLUMN(S880)-COLUMN($C880)+1)-('Charges variables (avancé)'!$I115+'Charges variables (avancé)'!$J115),0)+1):INDEX($C867:$BJ867,,(COLUMN(S880)-COLUMN($C880)+1)-'Charges variables (avancé)'!$J115)),0)</f>
        <v>0</v>
      </c>
      <c r="T880" s="368">
        <f>IF(AND(ROUND(('Charges variables-Calculs auto'!T$139-CONFIG!$D$7)/31,0)&gt;=ROUND('Charges variables (avancé)'!$J115,0),'Charges variables (avancé)'!$E115&lt;&gt;0),SUM(INDEX($C867:$BJ867,,IF((COLUMN(T880)-COLUMN($C880)+1)&gt;('Charges variables (avancé)'!$I115+'Charges variables (avancé)'!$J115),(COLUMN(T880)-COLUMN($C880)+1)-('Charges variables (avancé)'!$I115+'Charges variables (avancé)'!$J115),0)+1):INDEX($C867:$BJ867,,(COLUMN(T880)-COLUMN($C880)+1)-'Charges variables (avancé)'!$J115)),0)</f>
        <v>0</v>
      </c>
      <c r="U880" s="368">
        <f>IF(AND(ROUND(('Charges variables-Calculs auto'!U$139-CONFIG!$D$7)/31,0)&gt;=ROUND('Charges variables (avancé)'!$J115,0),'Charges variables (avancé)'!$E115&lt;&gt;0),SUM(INDEX($C867:$BJ867,,IF((COLUMN(U880)-COLUMN($C880)+1)&gt;('Charges variables (avancé)'!$I115+'Charges variables (avancé)'!$J115),(COLUMN(U880)-COLUMN($C880)+1)-('Charges variables (avancé)'!$I115+'Charges variables (avancé)'!$J115),0)+1):INDEX($C867:$BJ867,,(COLUMN(U880)-COLUMN($C880)+1)-'Charges variables (avancé)'!$J115)),0)</f>
        <v>0</v>
      </c>
      <c r="V880" s="368">
        <f>IF(AND(ROUND(('Charges variables-Calculs auto'!V$139-CONFIG!$D$7)/31,0)&gt;=ROUND('Charges variables (avancé)'!$J115,0),'Charges variables (avancé)'!$E115&lt;&gt;0),SUM(INDEX($C867:$BJ867,,IF((COLUMN(V880)-COLUMN($C880)+1)&gt;('Charges variables (avancé)'!$I115+'Charges variables (avancé)'!$J115),(COLUMN(V880)-COLUMN($C880)+1)-('Charges variables (avancé)'!$I115+'Charges variables (avancé)'!$J115),0)+1):INDEX($C867:$BJ867,,(COLUMN(V880)-COLUMN($C880)+1)-'Charges variables (avancé)'!$J115)),0)</f>
        <v>0</v>
      </c>
      <c r="W880" s="368">
        <f>IF(AND(ROUND(('Charges variables-Calculs auto'!W$139-CONFIG!$D$7)/31,0)&gt;=ROUND('Charges variables (avancé)'!$J115,0),'Charges variables (avancé)'!$E115&lt;&gt;0),SUM(INDEX($C867:$BJ867,,IF((COLUMN(W880)-COLUMN($C880)+1)&gt;('Charges variables (avancé)'!$I115+'Charges variables (avancé)'!$J115),(COLUMN(W880)-COLUMN($C880)+1)-('Charges variables (avancé)'!$I115+'Charges variables (avancé)'!$J115),0)+1):INDEX($C867:$BJ867,,(COLUMN(W880)-COLUMN($C880)+1)-'Charges variables (avancé)'!$J115)),0)</f>
        <v>0</v>
      </c>
      <c r="X880" s="368">
        <f>IF(AND(ROUND(('Charges variables-Calculs auto'!X$139-CONFIG!$D$7)/31,0)&gt;=ROUND('Charges variables (avancé)'!$J115,0),'Charges variables (avancé)'!$E115&lt;&gt;0),SUM(INDEX($C867:$BJ867,,IF((COLUMN(X880)-COLUMN($C880)+1)&gt;('Charges variables (avancé)'!$I115+'Charges variables (avancé)'!$J115),(COLUMN(X880)-COLUMN($C880)+1)-('Charges variables (avancé)'!$I115+'Charges variables (avancé)'!$J115),0)+1):INDEX($C867:$BJ867,,(COLUMN(X880)-COLUMN($C880)+1)-'Charges variables (avancé)'!$J115)),0)</f>
        <v>0</v>
      </c>
      <c r="Y880" s="368">
        <f>IF(AND(ROUND(('Charges variables-Calculs auto'!Y$139-CONFIG!$D$7)/31,0)&gt;=ROUND('Charges variables (avancé)'!$J115,0),'Charges variables (avancé)'!$E115&lt;&gt;0),SUM(INDEX($C867:$BJ867,,IF((COLUMN(Y880)-COLUMN($C880)+1)&gt;('Charges variables (avancé)'!$I115+'Charges variables (avancé)'!$J115),(COLUMN(Y880)-COLUMN($C880)+1)-('Charges variables (avancé)'!$I115+'Charges variables (avancé)'!$J115),0)+1):INDEX($C867:$BJ867,,(COLUMN(Y880)-COLUMN($C880)+1)-'Charges variables (avancé)'!$J115)),0)</f>
        <v>0</v>
      </c>
      <c r="Z880" s="368">
        <f>IF(AND(ROUND(('Charges variables-Calculs auto'!Z$139-CONFIG!$D$7)/31,0)&gt;=ROUND('Charges variables (avancé)'!$J115,0),'Charges variables (avancé)'!$E115&lt;&gt;0),SUM(INDEX($C867:$BJ867,,IF((COLUMN(Z880)-COLUMN($C880)+1)&gt;('Charges variables (avancé)'!$I115+'Charges variables (avancé)'!$J115),(COLUMN(Z880)-COLUMN($C880)+1)-('Charges variables (avancé)'!$I115+'Charges variables (avancé)'!$J115),0)+1):INDEX($C867:$BJ867,,(COLUMN(Z880)-COLUMN($C880)+1)-'Charges variables (avancé)'!$J115)),0)</f>
        <v>0</v>
      </c>
      <c r="AA880" s="368">
        <f>IF(AND(ROUND(('Charges variables-Calculs auto'!AA$139-CONFIG!$D$7)/31,0)&gt;=ROUND('Charges variables (avancé)'!$J115,0),'Charges variables (avancé)'!$E115&lt;&gt;0),SUM(INDEX($C867:$BJ867,,IF((COLUMN(AA880)-COLUMN($C880)+1)&gt;('Charges variables (avancé)'!$I115+'Charges variables (avancé)'!$J115),(COLUMN(AA880)-COLUMN($C880)+1)-('Charges variables (avancé)'!$I115+'Charges variables (avancé)'!$J115),0)+1):INDEX($C867:$BJ867,,(COLUMN(AA880)-COLUMN($C880)+1)-'Charges variables (avancé)'!$J115)),0)</f>
        <v>0</v>
      </c>
      <c r="AB880" s="368">
        <f>IF(AND(ROUND(('Charges variables-Calculs auto'!AB$139-CONFIG!$D$7)/31,0)&gt;=ROUND('Charges variables (avancé)'!$J115,0),'Charges variables (avancé)'!$E115&lt;&gt;0),SUM(INDEX($C867:$BJ867,,IF((COLUMN(AB880)-COLUMN($C880)+1)&gt;('Charges variables (avancé)'!$I115+'Charges variables (avancé)'!$J115),(COLUMN(AB880)-COLUMN($C880)+1)-('Charges variables (avancé)'!$I115+'Charges variables (avancé)'!$J115),0)+1):INDEX($C867:$BJ867,,(COLUMN(AB880)-COLUMN($C880)+1)-'Charges variables (avancé)'!$J115)),0)</f>
        <v>0</v>
      </c>
      <c r="AC880" s="368">
        <f>IF(AND(ROUND(('Charges variables-Calculs auto'!AC$139-CONFIG!$D$7)/31,0)&gt;=ROUND('Charges variables (avancé)'!$J115,0),'Charges variables (avancé)'!$E115&lt;&gt;0),SUM(INDEX($C867:$BJ867,,IF((COLUMN(AC880)-COLUMN($C880)+1)&gt;('Charges variables (avancé)'!$I115+'Charges variables (avancé)'!$J115),(COLUMN(AC880)-COLUMN($C880)+1)-('Charges variables (avancé)'!$I115+'Charges variables (avancé)'!$J115),0)+1):INDEX($C867:$BJ867,,(COLUMN(AC880)-COLUMN($C880)+1)-'Charges variables (avancé)'!$J115)),0)</f>
        <v>0</v>
      </c>
      <c r="AD880" s="368">
        <f>IF(AND(ROUND(('Charges variables-Calculs auto'!AD$139-CONFIG!$D$7)/31,0)&gt;=ROUND('Charges variables (avancé)'!$J115,0),'Charges variables (avancé)'!$E115&lt;&gt;0),SUM(INDEX($C867:$BJ867,,IF((COLUMN(AD880)-COLUMN($C880)+1)&gt;('Charges variables (avancé)'!$I115+'Charges variables (avancé)'!$J115),(COLUMN(AD880)-COLUMN($C880)+1)-('Charges variables (avancé)'!$I115+'Charges variables (avancé)'!$J115),0)+1):INDEX($C867:$BJ867,,(COLUMN(AD880)-COLUMN($C880)+1)-'Charges variables (avancé)'!$J115)),0)</f>
        <v>0</v>
      </c>
      <c r="AE880" s="368">
        <f>IF(AND(ROUND(('Charges variables-Calculs auto'!AE$139-CONFIG!$D$7)/31,0)&gt;=ROUND('Charges variables (avancé)'!$J115,0),'Charges variables (avancé)'!$E115&lt;&gt;0),SUM(INDEX($C867:$BJ867,,IF((COLUMN(AE880)-COLUMN($C880)+1)&gt;('Charges variables (avancé)'!$I115+'Charges variables (avancé)'!$J115),(COLUMN(AE880)-COLUMN($C880)+1)-('Charges variables (avancé)'!$I115+'Charges variables (avancé)'!$J115),0)+1):INDEX($C867:$BJ867,,(COLUMN(AE880)-COLUMN($C880)+1)-'Charges variables (avancé)'!$J115)),0)</f>
        <v>0</v>
      </c>
      <c r="AF880" s="368">
        <f>IF(AND(ROUND(('Charges variables-Calculs auto'!AF$139-CONFIG!$D$7)/31,0)&gt;=ROUND('Charges variables (avancé)'!$J115,0),'Charges variables (avancé)'!$E115&lt;&gt;0),SUM(INDEX($C867:$BJ867,,IF((COLUMN(AF880)-COLUMN($C880)+1)&gt;('Charges variables (avancé)'!$I115+'Charges variables (avancé)'!$J115),(COLUMN(AF880)-COLUMN($C880)+1)-('Charges variables (avancé)'!$I115+'Charges variables (avancé)'!$J115),0)+1):INDEX($C867:$BJ867,,(COLUMN(AF880)-COLUMN($C880)+1)-'Charges variables (avancé)'!$J115)),0)</f>
        <v>0</v>
      </c>
      <c r="AG880" s="368">
        <f>IF(AND(ROUND(('Charges variables-Calculs auto'!AG$139-CONFIG!$D$7)/31,0)&gt;=ROUND('Charges variables (avancé)'!$J115,0),'Charges variables (avancé)'!$E115&lt;&gt;0),SUM(INDEX($C867:$BJ867,,IF((COLUMN(AG880)-COLUMN($C880)+1)&gt;('Charges variables (avancé)'!$I115+'Charges variables (avancé)'!$J115),(COLUMN(AG880)-COLUMN($C880)+1)-('Charges variables (avancé)'!$I115+'Charges variables (avancé)'!$J115),0)+1):INDEX($C867:$BJ867,,(COLUMN(AG880)-COLUMN($C880)+1)-'Charges variables (avancé)'!$J115)),0)</f>
        <v>0</v>
      </c>
      <c r="AH880" s="368">
        <f>IF(AND(ROUND(('Charges variables-Calculs auto'!AH$139-CONFIG!$D$7)/31,0)&gt;=ROUND('Charges variables (avancé)'!$J115,0),'Charges variables (avancé)'!$E115&lt;&gt;0),SUM(INDEX($C867:$BJ867,,IF((COLUMN(AH880)-COLUMN($C880)+1)&gt;('Charges variables (avancé)'!$I115+'Charges variables (avancé)'!$J115),(COLUMN(AH880)-COLUMN($C880)+1)-('Charges variables (avancé)'!$I115+'Charges variables (avancé)'!$J115),0)+1):INDEX($C867:$BJ867,,(COLUMN(AH880)-COLUMN($C880)+1)-'Charges variables (avancé)'!$J115)),0)</f>
        <v>0</v>
      </c>
      <c r="AI880" s="368">
        <f>IF(AND(ROUND(('Charges variables-Calculs auto'!AI$139-CONFIG!$D$7)/31,0)&gt;=ROUND('Charges variables (avancé)'!$J115,0),'Charges variables (avancé)'!$E115&lt;&gt;0),SUM(INDEX($C867:$BJ867,,IF((COLUMN(AI880)-COLUMN($C880)+1)&gt;('Charges variables (avancé)'!$I115+'Charges variables (avancé)'!$J115),(COLUMN(AI880)-COLUMN($C880)+1)-('Charges variables (avancé)'!$I115+'Charges variables (avancé)'!$J115),0)+1):INDEX($C867:$BJ867,,(COLUMN(AI880)-COLUMN($C880)+1)-'Charges variables (avancé)'!$J115)),0)</f>
        <v>0</v>
      </c>
      <c r="AJ880" s="368">
        <f>IF(AND(ROUND(('Charges variables-Calculs auto'!AJ$139-CONFIG!$D$7)/31,0)&gt;=ROUND('Charges variables (avancé)'!$J115,0),'Charges variables (avancé)'!$E115&lt;&gt;0),SUM(INDEX($C867:$BJ867,,IF((COLUMN(AJ880)-COLUMN($C880)+1)&gt;('Charges variables (avancé)'!$I115+'Charges variables (avancé)'!$J115),(COLUMN(AJ880)-COLUMN($C880)+1)-('Charges variables (avancé)'!$I115+'Charges variables (avancé)'!$J115),0)+1):INDEX($C867:$BJ867,,(COLUMN(AJ880)-COLUMN($C880)+1)-'Charges variables (avancé)'!$J115)),0)</f>
        <v>0</v>
      </c>
      <c r="AK880" s="368">
        <f>IF(AND(ROUND(('Charges variables-Calculs auto'!AK$139-CONFIG!$D$7)/31,0)&gt;=ROUND('Charges variables (avancé)'!$J115,0),'Charges variables (avancé)'!$E115&lt;&gt;0),SUM(INDEX($C867:$BJ867,,IF((COLUMN(AK880)-COLUMN($C880)+1)&gt;('Charges variables (avancé)'!$I115+'Charges variables (avancé)'!$J115),(COLUMN(AK880)-COLUMN($C880)+1)-('Charges variables (avancé)'!$I115+'Charges variables (avancé)'!$J115),0)+1):INDEX($C867:$BJ867,,(COLUMN(AK880)-COLUMN($C880)+1)-'Charges variables (avancé)'!$J115)),0)</f>
        <v>0</v>
      </c>
      <c r="AL880" s="368">
        <f>IF(AND(ROUND(('Charges variables-Calculs auto'!AL$139-CONFIG!$D$7)/31,0)&gt;=ROUND('Charges variables (avancé)'!$J115,0),'Charges variables (avancé)'!$E115&lt;&gt;0),SUM(INDEX($C867:$BJ867,,IF((COLUMN(AL880)-COLUMN($C880)+1)&gt;('Charges variables (avancé)'!$I115+'Charges variables (avancé)'!$J115),(COLUMN(AL880)-COLUMN($C880)+1)-('Charges variables (avancé)'!$I115+'Charges variables (avancé)'!$J115),0)+1):INDEX($C867:$BJ867,,(COLUMN(AL880)-COLUMN($C880)+1)-'Charges variables (avancé)'!$J115)),0)</f>
        <v>0</v>
      </c>
      <c r="AM880" s="368">
        <f>IF(AND(ROUND(('Charges variables-Calculs auto'!AM$139-CONFIG!$D$7)/31,0)&gt;=ROUND('Charges variables (avancé)'!$J115,0),'Charges variables (avancé)'!$E115&lt;&gt;0),SUM(INDEX($C867:$BJ867,,IF((COLUMN(AM880)-COLUMN($C880)+1)&gt;('Charges variables (avancé)'!$I115+'Charges variables (avancé)'!$J115),(COLUMN(AM880)-COLUMN($C880)+1)-('Charges variables (avancé)'!$I115+'Charges variables (avancé)'!$J115),0)+1):INDEX($C867:$BJ867,,(COLUMN(AM880)-COLUMN($C880)+1)-'Charges variables (avancé)'!$J115)),0)</f>
        <v>0</v>
      </c>
      <c r="AN880" s="368">
        <f>IF(AND(ROUND(('Charges variables-Calculs auto'!AN$139-CONFIG!$D$7)/31,0)&gt;=ROUND('Charges variables (avancé)'!$J115,0),'Charges variables (avancé)'!$E115&lt;&gt;0),SUM(INDEX($C867:$BJ867,,IF((COLUMN(AN880)-COLUMN($C880)+1)&gt;('Charges variables (avancé)'!$I115+'Charges variables (avancé)'!$J115),(COLUMN(AN880)-COLUMN($C880)+1)-('Charges variables (avancé)'!$I115+'Charges variables (avancé)'!$J115),0)+1):INDEX($C867:$BJ867,,(COLUMN(AN880)-COLUMN($C880)+1)-'Charges variables (avancé)'!$J115)),0)</f>
        <v>0</v>
      </c>
      <c r="AO880" s="368">
        <f>IF(AND(ROUND(('Charges variables-Calculs auto'!AO$139-CONFIG!$D$7)/31,0)&gt;=ROUND('Charges variables (avancé)'!$J115,0),'Charges variables (avancé)'!$E115&lt;&gt;0),SUM(INDEX($C867:$BJ867,,IF((COLUMN(AO880)-COLUMN($C880)+1)&gt;('Charges variables (avancé)'!$I115+'Charges variables (avancé)'!$J115),(COLUMN(AO880)-COLUMN($C880)+1)-('Charges variables (avancé)'!$I115+'Charges variables (avancé)'!$J115),0)+1):INDEX($C867:$BJ867,,(COLUMN(AO880)-COLUMN($C880)+1)-'Charges variables (avancé)'!$J115)),0)</f>
        <v>0</v>
      </c>
      <c r="AP880" s="368">
        <f>IF(AND(ROUND(('Charges variables-Calculs auto'!AP$139-CONFIG!$D$7)/31,0)&gt;=ROUND('Charges variables (avancé)'!$J115,0),'Charges variables (avancé)'!$E115&lt;&gt;0),SUM(INDEX($C867:$BJ867,,IF((COLUMN(AP880)-COLUMN($C880)+1)&gt;('Charges variables (avancé)'!$I115+'Charges variables (avancé)'!$J115),(COLUMN(AP880)-COLUMN($C880)+1)-('Charges variables (avancé)'!$I115+'Charges variables (avancé)'!$J115),0)+1):INDEX($C867:$BJ867,,(COLUMN(AP880)-COLUMN($C880)+1)-'Charges variables (avancé)'!$J115)),0)</f>
        <v>0</v>
      </c>
      <c r="AQ880" s="368">
        <f>IF(AND(ROUND(('Charges variables-Calculs auto'!AQ$139-CONFIG!$D$7)/31,0)&gt;=ROUND('Charges variables (avancé)'!$J115,0),'Charges variables (avancé)'!$E115&lt;&gt;0),SUM(INDEX($C867:$BJ867,,IF((COLUMN(AQ880)-COLUMN($C880)+1)&gt;('Charges variables (avancé)'!$I115+'Charges variables (avancé)'!$J115),(COLUMN(AQ880)-COLUMN($C880)+1)-('Charges variables (avancé)'!$I115+'Charges variables (avancé)'!$J115),0)+1):INDEX($C867:$BJ867,,(COLUMN(AQ880)-COLUMN($C880)+1)-'Charges variables (avancé)'!$J115)),0)</f>
        <v>0</v>
      </c>
      <c r="AR880" s="368">
        <f>IF(AND(ROUND(('Charges variables-Calculs auto'!AR$139-CONFIG!$D$7)/31,0)&gt;=ROUND('Charges variables (avancé)'!$J115,0),'Charges variables (avancé)'!$E115&lt;&gt;0),SUM(INDEX($C867:$BJ867,,IF((COLUMN(AR880)-COLUMN($C880)+1)&gt;('Charges variables (avancé)'!$I115+'Charges variables (avancé)'!$J115),(COLUMN(AR880)-COLUMN($C880)+1)-('Charges variables (avancé)'!$I115+'Charges variables (avancé)'!$J115),0)+1):INDEX($C867:$BJ867,,(COLUMN(AR880)-COLUMN($C880)+1)-'Charges variables (avancé)'!$J115)),0)</f>
        <v>0</v>
      </c>
      <c r="AS880" s="368">
        <f>IF(AND(ROUND(('Charges variables-Calculs auto'!AS$139-CONFIG!$D$7)/31,0)&gt;=ROUND('Charges variables (avancé)'!$J115,0),'Charges variables (avancé)'!$E115&lt;&gt;0),SUM(INDEX($C867:$BJ867,,IF((COLUMN(AS880)-COLUMN($C880)+1)&gt;('Charges variables (avancé)'!$I115+'Charges variables (avancé)'!$J115),(COLUMN(AS880)-COLUMN($C880)+1)-('Charges variables (avancé)'!$I115+'Charges variables (avancé)'!$J115),0)+1):INDEX($C867:$BJ867,,(COLUMN(AS880)-COLUMN($C880)+1)-'Charges variables (avancé)'!$J115)),0)</f>
        <v>0</v>
      </c>
      <c r="AT880" s="368">
        <f>IF(AND(ROUND(('Charges variables-Calculs auto'!AT$139-CONFIG!$D$7)/31,0)&gt;=ROUND('Charges variables (avancé)'!$J115,0),'Charges variables (avancé)'!$E115&lt;&gt;0),SUM(INDEX($C867:$BJ867,,IF((COLUMN(AT880)-COLUMN($C880)+1)&gt;('Charges variables (avancé)'!$I115+'Charges variables (avancé)'!$J115),(COLUMN(AT880)-COLUMN($C880)+1)-('Charges variables (avancé)'!$I115+'Charges variables (avancé)'!$J115),0)+1):INDEX($C867:$BJ867,,(COLUMN(AT880)-COLUMN($C880)+1)-'Charges variables (avancé)'!$J115)),0)</f>
        <v>0</v>
      </c>
      <c r="AU880" s="368">
        <f>IF(AND(ROUND(('Charges variables-Calculs auto'!AU$139-CONFIG!$D$7)/31,0)&gt;=ROUND('Charges variables (avancé)'!$J115,0),'Charges variables (avancé)'!$E115&lt;&gt;0),SUM(INDEX($C867:$BJ867,,IF((COLUMN(AU880)-COLUMN($C880)+1)&gt;('Charges variables (avancé)'!$I115+'Charges variables (avancé)'!$J115),(COLUMN(AU880)-COLUMN($C880)+1)-('Charges variables (avancé)'!$I115+'Charges variables (avancé)'!$J115),0)+1):INDEX($C867:$BJ867,,(COLUMN(AU880)-COLUMN($C880)+1)-'Charges variables (avancé)'!$J115)),0)</f>
        <v>0</v>
      </c>
      <c r="AV880" s="368">
        <f>IF(AND(ROUND(('Charges variables-Calculs auto'!AV$139-CONFIG!$D$7)/31,0)&gt;=ROUND('Charges variables (avancé)'!$J115,0),'Charges variables (avancé)'!$E115&lt;&gt;0),SUM(INDEX($C867:$BJ867,,IF((COLUMN(AV880)-COLUMN($C880)+1)&gt;('Charges variables (avancé)'!$I115+'Charges variables (avancé)'!$J115),(COLUMN(AV880)-COLUMN($C880)+1)-('Charges variables (avancé)'!$I115+'Charges variables (avancé)'!$J115),0)+1):INDEX($C867:$BJ867,,(COLUMN(AV880)-COLUMN($C880)+1)-'Charges variables (avancé)'!$J115)),0)</f>
        <v>0</v>
      </c>
      <c r="AW880" s="368">
        <f>IF(AND(ROUND(('Charges variables-Calculs auto'!AW$139-CONFIG!$D$7)/31,0)&gt;=ROUND('Charges variables (avancé)'!$J115,0),'Charges variables (avancé)'!$E115&lt;&gt;0),SUM(INDEX($C867:$BJ867,,IF((COLUMN(AW880)-COLUMN($C880)+1)&gt;('Charges variables (avancé)'!$I115+'Charges variables (avancé)'!$J115),(COLUMN(AW880)-COLUMN($C880)+1)-('Charges variables (avancé)'!$I115+'Charges variables (avancé)'!$J115),0)+1):INDEX($C867:$BJ867,,(COLUMN(AW880)-COLUMN($C880)+1)-'Charges variables (avancé)'!$J115)),0)</f>
        <v>0</v>
      </c>
      <c r="AX880" s="368">
        <f>IF(AND(ROUND(('Charges variables-Calculs auto'!AX$139-CONFIG!$D$7)/31,0)&gt;=ROUND('Charges variables (avancé)'!$J115,0),'Charges variables (avancé)'!$E115&lt;&gt;0),SUM(INDEX($C867:$BJ867,,IF((COLUMN(AX880)-COLUMN($C880)+1)&gt;('Charges variables (avancé)'!$I115+'Charges variables (avancé)'!$J115),(COLUMN(AX880)-COLUMN($C880)+1)-('Charges variables (avancé)'!$I115+'Charges variables (avancé)'!$J115),0)+1):INDEX($C867:$BJ867,,(COLUMN(AX880)-COLUMN($C880)+1)-'Charges variables (avancé)'!$J115)),0)</f>
        <v>0</v>
      </c>
      <c r="AY880" s="368">
        <f>IF(AND(ROUND(('Charges variables-Calculs auto'!AY$139-CONFIG!$D$7)/31,0)&gt;=ROUND('Charges variables (avancé)'!$J115,0),'Charges variables (avancé)'!$E115&lt;&gt;0),SUM(INDEX($C867:$BJ867,,IF((COLUMN(AY880)-COLUMN($C880)+1)&gt;('Charges variables (avancé)'!$I115+'Charges variables (avancé)'!$J115),(COLUMN(AY880)-COLUMN($C880)+1)-('Charges variables (avancé)'!$I115+'Charges variables (avancé)'!$J115),0)+1):INDEX($C867:$BJ867,,(COLUMN(AY880)-COLUMN($C880)+1)-'Charges variables (avancé)'!$J115)),0)</f>
        <v>0</v>
      </c>
      <c r="AZ880" s="368">
        <f>IF(AND(ROUND(('Charges variables-Calculs auto'!AZ$139-CONFIG!$D$7)/31,0)&gt;=ROUND('Charges variables (avancé)'!$J115,0),'Charges variables (avancé)'!$E115&lt;&gt;0),SUM(INDEX($C867:$BJ867,,IF((COLUMN(AZ880)-COLUMN($C880)+1)&gt;('Charges variables (avancé)'!$I115+'Charges variables (avancé)'!$J115),(COLUMN(AZ880)-COLUMN($C880)+1)-('Charges variables (avancé)'!$I115+'Charges variables (avancé)'!$J115),0)+1):INDEX($C867:$BJ867,,(COLUMN(AZ880)-COLUMN($C880)+1)-'Charges variables (avancé)'!$J115)),0)</f>
        <v>0</v>
      </c>
      <c r="BA880" s="368">
        <f>IF(AND(ROUND(('Charges variables-Calculs auto'!BA$139-CONFIG!$D$7)/31,0)&gt;=ROUND('Charges variables (avancé)'!$J115,0),'Charges variables (avancé)'!$E115&lt;&gt;0),SUM(INDEX($C867:$BJ867,,IF((COLUMN(BA880)-COLUMN($C880)+1)&gt;('Charges variables (avancé)'!$I115+'Charges variables (avancé)'!$J115),(COLUMN(BA880)-COLUMN($C880)+1)-('Charges variables (avancé)'!$I115+'Charges variables (avancé)'!$J115),0)+1):INDEX($C867:$BJ867,,(COLUMN(BA880)-COLUMN($C880)+1)-'Charges variables (avancé)'!$J115)),0)</f>
        <v>0</v>
      </c>
      <c r="BB880" s="368">
        <f>IF(AND(ROUND(('Charges variables-Calculs auto'!BB$139-CONFIG!$D$7)/31,0)&gt;=ROUND('Charges variables (avancé)'!$J115,0),'Charges variables (avancé)'!$E115&lt;&gt;0),SUM(INDEX($C867:$BJ867,,IF((COLUMN(BB880)-COLUMN($C880)+1)&gt;('Charges variables (avancé)'!$I115+'Charges variables (avancé)'!$J115),(COLUMN(BB880)-COLUMN($C880)+1)-('Charges variables (avancé)'!$I115+'Charges variables (avancé)'!$J115),0)+1):INDEX($C867:$BJ867,,(COLUMN(BB880)-COLUMN($C880)+1)-'Charges variables (avancé)'!$J115)),0)</f>
        <v>0</v>
      </c>
      <c r="BC880" s="368">
        <f>IF(AND(ROUND(('Charges variables-Calculs auto'!BC$139-CONFIG!$D$7)/31,0)&gt;=ROUND('Charges variables (avancé)'!$J115,0),'Charges variables (avancé)'!$E115&lt;&gt;0),SUM(INDEX($C867:$BJ867,,IF((COLUMN(BC880)-COLUMN($C880)+1)&gt;('Charges variables (avancé)'!$I115+'Charges variables (avancé)'!$J115),(COLUMN(BC880)-COLUMN($C880)+1)-('Charges variables (avancé)'!$I115+'Charges variables (avancé)'!$J115),0)+1):INDEX($C867:$BJ867,,(COLUMN(BC880)-COLUMN($C880)+1)-'Charges variables (avancé)'!$J115)),0)</f>
        <v>0</v>
      </c>
      <c r="BD880" s="368">
        <f>IF(AND(ROUND(('Charges variables-Calculs auto'!BD$139-CONFIG!$D$7)/31,0)&gt;=ROUND('Charges variables (avancé)'!$J115,0),'Charges variables (avancé)'!$E115&lt;&gt;0),SUM(INDEX($C867:$BJ867,,IF((COLUMN(BD880)-COLUMN($C880)+1)&gt;('Charges variables (avancé)'!$I115+'Charges variables (avancé)'!$J115),(COLUMN(BD880)-COLUMN($C880)+1)-('Charges variables (avancé)'!$I115+'Charges variables (avancé)'!$J115),0)+1):INDEX($C867:$BJ867,,(COLUMN(BD880)-COLUMN($C880)+1)-'Charges variables (avancé)'!$J115)),0)</f>
        <v>0</v>
      </c>
      <c r="BE880" s="368">
        <f>IF(AND(ROUND(('Charges variables-Calculs auto'!BE$139-CONFIG!$D$7)/31,0)&gt;=ROUND('Charges variables (avancé)'!$J115,0),'Charges variables (avancé)'!$E115&lt;&gt;0),SUM(INDEX($C867:$BJ867,,IF((COLUMN(BE880)-COLUMN($C880)+1)&gt;('Charges variables (avancé)'!$I115+'Charges variables (avancé)'!$J115),(COLUMN(BE880)-COLUMN($C880)+1)-('Charges variables (avancé)'!$I115+'Charges variables (avancé)'!$J115),0)+1):INDEX($C867:$BJ867,,(COLUMN(BE880)-COLUMN($C880)+1)-'Charges variables (avancé)'!$J115)),0)</f>
        <v>0</v>
      </c>
      <c r="BF880" s="368">
        <f>IF(AND(ROUND(('Charges variables-Calculs auto'!BF$139-CONFIG!$D$7)/31,0)&gt;=ROUND('Charges variables (avancé)'!$J115,0),'Charges variables (avancé)'!$E115&lt;&gt;0),SUM(INDEX($C867:$BJ867,,IF((COLUMN(BF880)-COLUMN($C880)+1)&gt;('Charges variables (avancé)'!$I115+'Charges variables (avancé)'!$J115),(COLUMN(BF880)-COLUMN($C880)+1)-('Charges variables (avancé)'!$I115+'Charges variables (avancé)'!$J115),0)+1):INDEX($C867:$BJ867,,(COLUMN(BF880)-COLUMN($C880)+1)-'Charges variables (avancé)'!$J115)),0)</f>
        <v>0</v>
      </c>
      <c r="BG880" s="368">
        <f>IF(AND(ROUND(('Charges variables-Calculs auto'!BG$139-CONFIG!$D$7)/31,0)&gt;=ROUND('Charges variables (avancé)'!$J115,0),'Charges variables (avancé)'!$E115&lt;&gt;0),SUM(INDEX($C867:$BJ867,,IF((COLUMN(BG880)-COLUMN($C880)+1)&gt;('Charges variables (avancé)'!$I115+'Charges variables (avancé)'!$J115),(COLUMN(BG880)-COLUMN($C880)+1)-('Charges variables (avancé)'!$I115+'Charges variables (avancé)'!$J115),0)+1):INDEX($C867:$BJ867,,(COLUMN(BG880)-COLUMN($C880)+1)-'Charges variables (avancé)'!$J115)),0)</f>
        <v>0</v>
      </c>
      <c r="BH880" s="368">
        <f>IF(AND(ROUND(('Charges variables-Calculs auto'!BH$139-CONFIG!$D$7)/31,0)&gt;=ROUND('Charges variables (avancé)'!$J115,0),'Charges variables (avancé)'!$E115&lt;&gt;0),SUM(INDEX($C867:$BJ867,,IF((COLUMN(BH880)-COLUMN($C880)+1)&gt;('Charges variables (avancé)'!$I115+'Charges variables (avancé)'!$J115),(COLUMN(BH880)-COLUMN($C880)+1)-('Charges variables (avancé)'!$I115+'Charges variables (avancé)'!$J115),0)+1):INDEX($C867:$BJ867,,(COLUMN(BH880)-COLUMN($C880)+1)-'Charges variables (avancé)'!$J115)),0)</f>
        <v>0</v>
      </c>
      <c r="BI880" s="368">
        <f>IF(AND(ROUND(('Charges variables-Calculs auto'!BI$139-CONFIG!$D$7)/31,0)&gt;=ROUND('Charges variables (avancé)'!$J115,0),'Charges variables (avancé)'!$E115&lt;&gt;0),SUM(INDEX($C867:$BJ867,,IF((COLUMN(BI880)-COLUMN($C880)+1)&gt;('Charges variables (avancé)'!$I115+'Charges variables (avancé)'!$J115),(COLUMN(BI880)-COLUMN($C880)+1)-('Charges variables (avancé)'!$I115+'Charges variables (avancé)'!$J115),0)+1):INDEX($C867:$BJ867,,(COLUMN(BI880)-COLUMN($C880)+1)-'Charges variables (avancé)'!$J115)),0)</f>
        <v>0</v>
      </c>
      <c r="BJ880" s="368">
        <f>IF(AND(ROUND(('Charges variables-Calculs auto'!BJ$139-CONFIG!$D$7)/31,0)&gt;=ROUND('Charges variables (avancé)'!$J115,0),'Charges variables (avancé)'!$E115&lt;&gt;0),SUM(INDEX($C867:$BJ867,,IF((COLUMN(BJ880)-COLUMN($C880)+1)&gt;('Charges variables (avancé)'!$I115+'Charges variables (avancé)'!$J115),(COLUMN(BJ880)-COLUMN($C880)+1)-('Charges variables (avancé)'!$I115+'Charges variables (avancé)'!$J115),0)+1):INDEX($C867:$BJ867,,(COLUMN(BJ880)-COLUMN($C880)+1)-'Charges variables (avancé)'!$J115)),0)</f>
        <v>0</v>
      </c>
    </row>
    <row r="881" spans="2:62" ht="15" customHeight="1">
      <c r="B881" s="366">
        <f>'Charges variables (avancé)'!C116</f>
        <v>0</v>
      </c>
      <c r="C881" s="368">
        <f>IF(AND(ROUND(('Charges variables-Calculs auto'!C$139-CONFIG!$D$7)/31,0)&gt;=ROUND('Charges variables (avancé)'!$J116,0),'Charges variables (avancé)'!$E116&lt;&gt;0),SUM(INDEX($C868:$BJ868,,IF((COLUMN(C881)-COLUMN($C881)+1)&gt;('Charges variables (avancé)'!$I116+'Charges variables (avancé)'!$J116),(COLUMN(C881)-COLUMN($C881)+1)-('Charges variables (avancé)'!$I116+'Charges variables (avancé)'!$J116),0)+1):INDEX($C868:$BJ868,,(COLUMN(C881)-COLUMN($C881)+1)-'Charges variables (avancé)'!$J116)),0)</f>
        <v>0</v>
      </c>
      <c r="D881" s="368">
        <f>IF(AND(ROUND(('Charges variables-Calculs auto'!D$139-CONFIG!$D$7)/31,0)&gt;=ROUND('Charges variables (avancé)'!$J116,0),'Charges variables (avancé)'!$E116&lt;&gt;0),SUM(INDEX($C868:$BJ868,,IF((COLUMN(D881)-COLUMN($C881)+1)&gt;('Charges variables (avancé)'!$I116+'Charges variables (avancé)'!$J116),(COLUMN(D881)-COLUMN($C881)+1)-('Charges variables (avancé)'!$I116+'Charges variables (avancé)'!$J116),0)+1):INDEX($C868:$BJ868,,(COLUMN(D881)-COLUMN($C881)+1)-'Charges variables (avancé)'!$J116)),0)</f>
        <v>0</v>
      </c>
      <c r="E881" s="368">
        <f>IF(AND(ROUND(('Charges variables-Calculs auto'!E$139-CONFIG!$D$7)/31,0)&gt;=ROUND('Charges variables (avancé)'!$J116,0),'Charges variables (avancé)'!$E116&lt;&gt;0),SUM(INDEX($C868:$BJ868,,IF((COLUMN(E881)-COLUMN($C881)+1)&gt;('Charges variables (avancé)'!$I116+'Charges variables (avancé)'!$J116),(COLUMN(E881)-COLUMN($C881)+1)-('Charges variables (avancé)'!$I116+'Charges variables (avancé)'!$J116),0)+1):INDEX($C868:$BJ868,,(COLUMN(E881)-COLUMN($C881)+1)-'Charges variables (avancé)'!$J116)),0)</f>
        <v>0</v>
      </c>
      <c r="F881" s="368">
        <f>IF(AND(ROUND(('Charges variables-Calculs auto'!F$139-CONFIG!$D$7)/31,0)&gt;=ROUND('Charges variables (avancé)'!$J116,0),'Charges variables (avancé)'!$E116&lt;&gt;0),SUM(INDEX($C868:$BJ868,,IF((COLUMN(F881)-COLUMN($C881)+1)&gt;('Charges variables (avancé)'!$I116+'Charges variables (avancé)'!$J116),(COLUMN(F881)-COLUMN($C881)+1)-('Charges variables (avancé)'!$I116+'Charges variables (avancé)'!$J116),0)+1):INDEX($C868:$BJ868,,(COLUMN(F881)-COLUMN($C881)+1)-'Charges variables (avancé)'!$J116)),0)</f>
        <v>0</v>
      </c>
      <c r="G881" s="368">
        <f>IF(AND(ROUND(('Charges variables-Calculs auto'!G$139-CONFIG!$D$7)/31,0)&gt;=ROUND('Charges variables (avancé)'!$J116,0),'Charges variables (avancé)'!$E116&lt;&gt;0),SUM(INDEX($C868:$BJ868,,IF((COLUMN(G881)-COLUMN($C881)+1)&gt;('Charges variables (avancé)'!$I116+'Charges variables (avancé)'!$J116),(COLUMN(G881)-COLUMN($C881)+1)-('Charges variables (avancé)'!$I116+'Charges variables (avancé)'!$J116),0)+1):INDEX($C868:$BJ868,,(COLUMN(G881)-COLUMN($C881)+1)-'Charges variables (avancé)'!$J116)),0)</f>
        <v>0</v>
      </c>
      <c r="H881" s="368">
        <f>IF(AND(ROUND(('Charges variables-Calculs auto'!H$139-CONFIG!$D$7)/31,0)&gt;=ROUND('Charges variables (avancé)'!$J116,0),'Charges variables (avancé)'!$E116&lt;&gt;0),SUM(INDEX($C868:$BJ868,,IF((COLUMN(H881)-COLUMN($C881)+1)&gt;('Charges variables (avancé)'!$I116+'Charges variables (avancé)'!$J116),(COLUMN(H881)-COLUMN($C881)+1)-('Charges variables (avancé)'!$I116+'Charges variables (avancé)'!$J116),0)+1):INDEX($C868:$BJ868,,(COLUMN(H881)-COLUMN($C881)+1)-'Charges variables (avancé)'!$J116)),0)</f>
        <v>0</v>
      </c>
      <c r="I881" s="368">
        <f>IF(AND(ROUND(('Charges variables-Calculs auto'!I$139-CONFIG!$D$7)/31,0)&gt;=ROUND('Charges variables (avancé)'!$J116,0),'Charges variables (avancé)'!$E116&lt;&gt;0),SUM(INDEX($C868:$BJ868,,IF((COLUMN(I881)-COLUMN($C881)+1)&gt;('Charges variables (avancé)'!$I116+'Charges variables (avancé)'!$J116),(COLUMN(I881)-COLUMN($C881)+1)-('Charges variables (avancé)'!$I116+'Charges variables (avancé)'!$J116),0)+1):INDEX($C868:$BJ868,,(COLUMN(I881)-COLUMN($C881)+1)-'Charges variables (avancé)'!$J116)),0)</f>
        <v>0</v>
      </c>
      <c r="J881" s="368">
        <f>IF(AND(ROUND(('Charges variables-Calculs auto'!J$139-CONFIG!$D$7)/31,0)&gt;=ROUND('Charges variables (avancé)'!$J116,0),'Charges variables (avancé)'!$E116&lt;&gt;0),SUM(INDEX($C868:$BJ868,,IF((COLUMN(J881)-COLUMN($C881)+1)&gt;('Charges variables (avancé)'!$I116+'Charges variables (avancé)'!$J116),(COLUMN(J881)-COLUMN($C881)+1)-('Charges variables (avancé)'!$I116+'Charges variables (avancé)'!$J116),0)+1):INDEX($C868:$BJ868,,(COLUMN(J881)-COLUMN($C881)+1)-'Charges variables (avancé)'!$J116)),0)</f>
        <v>0</v>
      </c>
      <c r="K881" s="368">
        <f>IF(AND(ROUND(('Charges variables-Calculs auto'!K$139-CONFIG!$D$7)/31,0)&gt;=ROUND('Charges variables (avancé)'!$J116,0),'Charges variables (avancé)'!$E116&lt;&gt;0),SUM(INDEX($C868:$BJ868,,IF((COLUMN(K881)-COLUMN($C881)+1)&gt;('Charges variables (avancé)'!$I116+'Charges variables (avancé)'!$J116),(COLUMN(K881)-COLUMN($C881)+1)-('Charges variables (avancé)'!$I116+'Charges variables (avancé)'!$J116),0)+1):INDEX($C868:$BJ868,,(COLUMN(K881)-COLUMN($C881)+1)-'Charges variables (avancé)'!$J116)),0)</f>
        <v>0</v>
      </c>
      <c r="L881" s="368">
        <f>IF(AND(ROUND(('Charges variables-Calculs auto'!L$139-CONFIG!$D$7)/31,0)&gt;=ROUND('Charges variables (avancé)'!$J116,0),'Charges variables (avancé)'!$E116&lt;&gt;0),SUM(INDEX($C868:$BJ868,,IF((COLUMN(L881)-COLUMN($C881)+1)&gt;('Charges variables (avancé)'!$I116+'Charges variables (avancé)'!$J116),(COLUMN(L881)-COLUMN($C881)+1)-('Charges variables (avancé)'!$I116+'Charges variables (avancé)'!$J116),0)+1):INDEX($C868:$BJ868,,(COLUMN(L881)-COLUMN($C881)+1)-'Charges variables (avancé)'!$J116)),0)</f>
        <v>0</v>
      </c>
      <c r="M881" s="368">
        <f>IF(AND(ROUND(('Charges variables-Calculs auto'!M$139-CONFIG!$D$7)/31,0)&gt;=ROUND('Charges variables (avancé)'!$J116,0),'Charges variables (avancé)'!$E116&lt;&gt;0),SUM(INDEX($C868:$BJ868,,IF((COLUMN(M881)-COLUMN($C881)+1)&gt;('Charges variables (avancé)'!$I116+'Charges variables (avancé)'!$J116),(COLUMN(M881)-COLUMN($C881)+1)-('Charges variables (avancé)'!$I116+'Charges variables (avancé)'!$J116),0)+1):INDEX($C868:$BJ868,,(COLUMN(M881)-COLUMN($C881)+1)-'Charges variables (avancé)'!$J116)),0)</f>
        <v>0</v>
      </c>
      <c r="N881" s="368">
        <f>IF(AND(ROUND(('Charges variables-Calculs auto'!N$139-CONFIG!$D$7)/31,0)&gt;=ROUND('Charges variables (avancé)'!$J116,0),'Charges variables (avancé)'!$E116&lt;&gt;0),SUM(INDEX($C868:$BJ868,,IF((COLUMN(N881)-COLUMN($C881)+1)&gt;('Charges variables (avancé)'!$I116+'Charges variables (avancé)'!$J116),(COLUMN(N881)-COLUMN($C881)+1)-('Charges variables (avancé)'!$I116+'Charges variables (avancé)'!$J116),0)+1):INDEX($C868:$BJ868,,(COLUMN(N881)-COLUMN($C881)+1)-'Charges variables (avancé)'!$J116)),0)</f>
        <v>0</v>
      </c>
      <c r="O881" s="368">
        <f>IF(AND(ROUND(('Charges variables-Calculs auto'!O$139-CONFIG!$D$7)/31,0)&gt;=ROUND('Charges variables (avancé)'!$J116,0),'Charges variables (avancé)'!$E116&lt;&gt;0),SUM(INDEX($C868:$BJ868,,IF((COLUMN(O881)-COLUMN($C881)+1)&gt;('Charges variables (avancé)'!$I116+'Charges variables (avancé)'!$J116),(COLUMN(O881)-COLUMN($C881)+1)-('Charges variables (avancé)'!$I116+'Charges variables (avancé)'!$J116),0)+1):INDEX($C868:$BJ868,,(COLUMN(O881)-COLUMN($C881)+1)-'Charges variables (avancé)'!$J116)),0)</f>
        <v>0</v>
      </c>
      <c r="P881" s="368">
        <f>IF(AND(ROUND(('Charges variables-Calculs auto'!P$139-CONFIG!$D$7)/31,0)&gt;=ROUND('Charges variables (avancé)'!$J116,0),'Charges variables (avancé)'!$E116&lt;&gt;0),SUM(INDEX($C868:$BJ868,,IF((COLUMN(P881)-COLUMN($C881)+1)&gt;('Charges variables (avancé)'!$I116+'Charges variables (avancé)'!$J116),(COLUMN(P881)-COLUMN($C881)+1)-('Charges variables (avancé)'!$I116+'Charges variables (avancé)'!$J116),0)+1):INDEX($C868:$BJ868,,(COLUMN(P881)-COLUMN($C881)+1)-'Charges variables (avancé)'!$J116)),0)</f>
        <v>0</v>
      </c>
      <c r="Q881" s="368">
        <f>IF(AND(ROUND(('Charges variables-Calculs auto'!Q$139-CONFIG!$D$7)/31,0)&gt;=ROUND('Charges variables (avancé)'!$J116,0),'Charges variables (avancé)'!$E116&lt;&gt;0),SUM(INDEX($C868:$BJ868,,IF((COLUMN(Q881)-COLUMN($C881)+1)&gt;('Charges variables (avancé)'!$I116+'Charges variables (avancé)'!$J116),(COLUMN(Q881)-COLUMN($C881)+1)-('Charges variables (avancé)'!$I116+'Charges variables (avancé)'!$J116),0)+1):INDEX($C868:$BJ868,,(COLUMN(Q881)-COLUMN($C881)+1)-'Charges variables (avancé)'!$J116)),0)</f>
        <v>0</v>
      </c>
      <c r="R881" s="368">
        <f>IF(AND(ROUND(('Charges variables-Calculs auto'!R$139-CONFIG!$D$7)/31,0)&gt;=ROUND('Charges variables (avancé)'!$J116,0),'Charges variables (avancé)'!$E116&lt;&gt;0),SUM(INDEX($C868:$BJ868,,IF((COLUMN(R881)-COLUMN($C881)+1)&gt;('Charges variables (avancé)'!$I116+'Charges variables (avancé)'!$J116),(COLUMN(R881)-COLUMN($C881)+1)-('Charges variables (avancé)'!$I116+'Charges variables (avancé)'!$J116),0)+1):INDEX($C868:$BJ868,,(COLUMN(R881)-COLUMN($C881)+1)-'Charges variables (avancé)'!$J116)),0)</f>
        <v>0</v>
      </c>
      <c r="S881" s="368">
        <f>IF(AND(ROUND(('Charges variables-Calculs auto'!S$139-CONFIG!$D$7)/31,0)&gt;=ROUND('Charges variables (avancé)'!$J116,0),'Charges variables (avancé)'!$E116&lt;&gt;0),SUM(INDEX($C868:$BJ868,,IF((COLUMN(S881)-COLUMN($C881)+1)&gt;('Charges variables (avancé)'!$I116+'Charges variables (avancé)'!$J116),(COLUMN(S881)-COLUMN($C881)+1)-('Charges variables (avancé)'!$I116+'Charges variables (avancé)'!$J116),0)+1):INDEX($C868:$BJ868,,(COLUMN(S881)-COLUMN($C881)+1)-'Charges variables (avancé)'!$J116)),0)</f>
        <v>0</v>
      </c>
      <c r="T881" s="368">
        <f>IF(AND(ROUND(('Charges variables-Calculs auto'!T$139-CONFIG!$D$7)/31,0)&gt;=ROUND('Charges variables (avancé)'!$J116,0),'Charges variables (avancé)'!$E116&lt;&gt;0),SUM(INDEX($C868:$BJ868,,IF((COLUMN(T881)-COLUMN($C881)+1)&gt;('Charges variables (avancé)'!$I116+'Charges variables (avancé)'!$J116),(COLUMN(T881)-COLUMN($C881)+1)-('Charges variables (avancé)'!$I116+'Charges variables (avancé)'!$J116),0)+1):INDEX($C868:$BJ868,,(COLUMN(T881)-COLUMN($C881)+1)-'Charges variables (avancé)'!$J116)),0)</f>
        <v>0</v>
      </c>
      <c r="U881" s="368">
        <f>IF(AND(ROUND(('Charges variables-Calculs auto'!U$139-CONFIG!$D$7)/31,0)&gt;=ROUND('Charges variables (avancé)'!$J116,0),'Charges variables (avancé)'!$E116&lt;&gt;0),SUM(INDEX($C868:$BJ868,,IF((COLUMN(U881)-COLUMN($C881)+1)&gt;('Charges variables (avancé)'!$I116+'Charges variables (avancé)'!$J116),(COLUMN(U881)-COLUMN($C881)+1)-('Charges variables (avancé)'!$I116+'Charges variables (avancé)'!$J116),0)+1):INDEX($C868:$BJ868,,(COLUMN(U881)-COLUMN($C881)+1)-'Charges variables (avancé)'!$J116)),0)</f>
        <v>0</v>
      </c>
      <c r="V881" s="368">
        <f>IF(AND(ROUND(('Charges variables-Calculs auto'!V$139-CONFIG!$D$7)/31,0)&gt;=ROUND('Charges variables (avancé)'!$J116,0),'Charges variables (avancé)'!$E116&lt;&gt;0),SUM(INDEX($C868:$BJ868,,IF((COLUMN(V881)-COLUMN($C881)+1)&gt;('Charges variables (avancé)'!$I116+'Charges variables (avancé)'!$J116),(COLUMN(V881)-COLUMN($C881)+1)-('Charges variables (avancé)'!$I116+'Charges variables (avancé)'!$J116),0)+1):INDEX($C868:$BJ868,,(COLUMN(V881)-COLUMN($C881)+1)-'Charges variables (avancé)'!$J116)),0)</f>
        <v>0</v>
      </c>
      <c r="W881" s="368">
        <f>IF(AND(ROUND(('Charges variables-Calculs auto'!W$139-CONFIG!$D$7)/31,0)&gt;=ROUND('Charges variables (avancé)'!$J116,0),'Charges variables (avancé)'!$E116&lt;&gt;0),SUM(INDEX($C868:$BJ868,,IF((COLUMN(W881)-COLUMN($C881)+1)&gt;('Charges variables (avancé)'!$I116+'Charges variables (avancé)'!$J116),(COLUMN(W881)-COLUMN($C881)+1)-('Charges variables (avancé)'!$I116+'Charges variables (avancé)'!$J116),0)+1):INDEX($C868:$BJ868,,(COLUMN(W881)-COLUMN($C881)+1)-'Charges variables (avancé)'!$J116)),0)</f>
        <v>0</v>
      </c>
      <c r="X881" s="368">
        <f>IF(AND(ROUND(('Charges variables-Calculs auto'!X$139-CONFIG!$D$7)/31,0)&gt;=ROUND('Charges variables (avancé)'!$J116,0),'Charges variables (avancé)'!$E116&lt;&gt;0),SUM(INDEX($C868:$BJ868,,IF((COLUMN(X881)-COLUMN($C881)+1)&gt;('Charges variables (avancé)'!$I116+'Charges variables (avancé)'!$J116),(COLUMN(X881)-COLUMN($C881)+1)-('Charges variables (avancé)'!$I116+'Charges variables (avancé)'!$J116),0)+1):INDEX($C868:$BJ868,,(COLUMN(X881)-COLUMN($C881)+1)-'Charges variables (avancé)'!$J116)),0)</f>
        <v>0</v>
      </c>
      <c r="Y881" s="368">
        <f>IF(AND(ROUND(('Charges variables-Calculs auto'!Y$139-CONFIG!$D$7)/31,0)&gt;=ROUND('Charges variables (avancé)'!$J116,0),'Charges variables (avancé)'!$E116&lt;&gt;0),SUM(INDEX($C868:$BJ868,,IF((COLUMN(Y881)-COLUMN($C881)+1)&gt;('Charges variables (avancé)'!$I116+'Charges variables (avancé)'!$J116),(COLUMN(Y881)-COLUMN($C881)+1)-('Charges variables (avancé)'!$I116+'Charges variables (avancé)'!$J116),0)+1):INDEX($C868:$BJ868,,(COLUMN(Y881)-COLUMN($C881)+1)-'Charges variables (avancé)'!$J116)),0)</f>
        <v>0</v>
      </c>
      <c r="Z881" s="368">
        <f>IF(AND(ROUND(('Charges variables-Calculs auto'!Z$139-CONFIG!$D$7)/31,0)&gt;=ROUND('Charges variables (avancé)'!$J116,0),'Charges variables (avancé)'!$E116&lt;&gt;0),SUM(INDEX($C868:$BJ868,,IF((COLUMN(Z881)-COLUMN($C881)+1)&gt;('Charges variables (avancé)'!$I116+'Charges variables (avancé)'!$J116),(COLUMN(Z881)-COLUMN($C881)+1)-('Charges variables (avancé)'!$I116+'Charges variables (avancé)'!$J116),0)+1):INDEX($C868:$BJ868,,(COLUMN(Z881)-COLUMN($C881)+1)-'Charges variables (avancé)'!$J116)),0)</f>
        <v>0</v>
      </c>
      <c r="AA881" s="368">
        <f>IF(AND(ROUND(('Charges variables-Calculs auto'!AA$139-CONFIG!$D$7)/31,0)&gt;=ROUND('Charges variables (avancé)'!$J116,0),'Charges variables (avancé)'!$E116&lt;&gt;0),SUM(INDEX($C868:$BJ868,,IF((COLUMN(AA881)-COLUMN($C881)+1)&gt;('Charges variables (avancé)'!$I116+'Charges variables (avancé)'!$J116),(COLUMN(AA881)-COLUMN($C881)+1)-('Charges variables (avancé)'!$I116+'Charges variables (avancé)'!$J116),0)+1):INDEX($C868:$BJ868,,(COLUMN(AA881)-COLUMN($C881)+1)-'Charges variables (avancé)'!$J116)),0)</f>
        <v>0</v>
      </c>
      <c r="AB881" s="368">
        <f>IF(AND(ROUND(('Charges variables-Calculs auto'!AB$139-CONFIG!$D$7)/31,0)&gt;=ROUND('Charges variables (avancé)'!$J116,0),'Charges variables (avancé)'!$E116&lt;&gt;0),SUM(INDEX($C868:$BJ868,,IF((COLUMN(AB881)-COLUMN($C881)+1)&gt;('Charges variables (avancé)'!$I116+'Charges variables (avancé)'!$J116),(COLUMN(AB881)-COLUMN($C881)+1)-('Charges variables (avancé)'!$I116+'Charges variables (avancé)'!$J116),0)+1):INDEX($C868:$BJ868,,(COLUMN(AB881)-COLUMN($C881)+1)-'Charges variables (avancé)'!$J116)),0)</f>
        <v>0</v>
      </c>
      <c r="AC881" s="368">
        <f>IF(AND(ROUND(('Charges variables-Calculs auto'!AC$139-CONFIG!$D$7)/31,0)&gt;=ROUND('Charges variables (avancé)'!$J116,0),'Charges variables (avancé)'!$E116&lt;&gt;0),SUM(INDEX($C868:$BJ868,,IF((COLUMN(AC881)-COLUMN($C881)+1)&gt;('Charges variables (avancé)'!$I116+'Charges variables (avancé)'!$J116),(COLUMN(AC881)-COLUMN($C881)+1)-('Charges variables (avancé)'!$I116+'Charges variables (avancé)'!$J116),0)+1):INDEX($C868:$BJ868,,(COLUMN(AC881)-COLUMN($C881)+1)-'Charges variables (avancé)'!$J116)),0)</f>
        <v>0</v>
      </c>
      <c r="AD881" s="368">
        <f>IF(AND(ROUND(('Charges variables-Calculs auto'!AD$139-CONFIG!$D$7)/31,0)&gt;=ROUND('Charges variables (avancé)'!$J116,0),'Charges variables (avancé)'!$E116&lt;&gt;0),SUM(INDEX($C868:$BJ868,,IF((COLUMN(AD881)-COLUMN($C881)+1)&gt;('Charges variables (avancé)'!$I116+'Charges variables (avancé)'!$J116),(COLUMN(AD881)-COLUMN($C881)+1)-('Charges variables (avancé)'!$I116+'Charges variables (avancé)'!$J116),0)+1):INDEX($C868:$BJ868,,(COLUMN(AD881)-COLUMN($C881)+1)-'Charges variables (avancé)'!$J116)),0)</f>
        <v>0</v>
      </c>
      <c r="AE881" s="368">
        <f>IF(AND(ROUND(('Charges variables-Calculs auto'!AE$139-CONFIG!$D$7)/31,0)&gt;=ROUND('Charges variables (avancé)'!$J116,0),'Charges variables (avancé)'!$E116&lt;&gt;0),SUM(INDEX($C868:$BJ868,,IF((COLUMN(AE881)-COLUMN($C881)+1)&gt;('Charges variables (avancé)'!$I116+'Charges variables (avancé)'!$J116),(COLUMN(AE881)-COLUMN($C881)+1)-('Charges variables (avancé)'!$I116+'Charges variables (avancé)'!$J116),0)+1):INDEX($C868:$BJ868,,(COLUMN(AE881)-COLUMN($C881)+1)-'Charges variables (avancé)'!$J116)),0)</f>
        <v>0</v>
      </c>
      <c r="AF881" s="368">
        <f>IF(AND(ROUND(('Charges variables-Calculs auto'!AF$139-CONFIG!$D$7)/31,0)&gt;=ROUND('Charges variables (avancé)'!$J116,0),'Charges variables (avancé)'!$E116&lt;&gt;0),SUM(INDEX($C868:$BJ868,,IF((COLUMN(AF881)-COLUMN($C881)+1)&gt;('Charges variables (avancé)'!$I116+'Charges variables (avancé)'!$J116),(COLUMN(AF881)-COLUMN($C881)+1)-('Charges variables (avancé)'!$I116+'Charges variables (avancé)'!$J116),0)+1):INDEX($C868:$BJ868,,(COLUMN(AF881)-COLUMN($C881)+1)-'Charges variables (avancé)'!$J116)),0)</f>
        <v>0</v>
      </c>
      <c r="AG881" s="368">
        <f>IF(AND(ROUND(('Charges variables-Calculs auto'!AG$139-CONFIG!$D$7)/31,0)&gt;=ROUND('Charges variables (avancé)'!$J116,0),'Charges variables (avancé)'!$E116&lt;&gt;0),SUM(INDEX($C868:$BJ868,,IF((COLUMN(AG881)-COLUMN($C881)+1)&gt;('Charges variables (avancé)'!$I116+'Charges variables (avancé)'!$J116),(COLUMN(AG881)-COLUMN($C881)+1)-('Charges variables (avancé)'!$I116+'Charges variables (avancé)'!$J116),0)+1):INDEX($C868:$BJ868,,(COLUMN(AG881)-COLUMN($C881)+1)-'Charges variables (avancé)'!$J116)),0)</f>
        <v>0</v>
      </c>
      <c r="AH881" s="368">
        <f>IF(AND(ROUND(('Charges variables-Calculs auto'!AH$139-CONFIG!$D$7)/31,0)&gt;=ROUND('Charges variables (avancé)'!$J116,0),'Charges variables (avancé)'!$E116&lt;&gt;0),SUM(INDEX($C868:$BJ868,,IF((COLUMN(AH881)-COLUMN($C881)+1)&gt;('Charges variables (avancé)'!$I116+'Charges variables (avancé)'!$J116),(COLUMN(AH881)-COLUMN($C881)+1)-('Charges variables (avancé)'!$I116+'Charges variables (avancé)'!$J116),0)+1):INDEX($C868:$BJ868,,(COLUMN(AH881)-COLUMN($C881)+1)-'Charges variables (avancé)'!$J116)),0)</f>
        <v>0</v>
      </c>
      <c r="AI881" s="368">
        <f>IF(AND(ROUND(('Charges variables-Calculs auto'!AI$139-CONFIG!$D$7)/31,0)&gt;=ROUND('Charges variables (avancé)'!$J116,0),'Charges variables (avancé)'!$E116&lt;&gt;0),SUM(INDEX($C868:$BJ868,,IF((COLUMN(AI881)-COLUMN($C881)+1)&gt;('Charges variables (avancé)'!$I116+'Charges variables (avancé)'!$J116),(COLUMN(AI881)-COLUMN($C881)+1)-('Charges variables (avancé)'!$I116+'Charges variables (avancé)'!$J116),0)+1):INDEX($C868:$BJ868,,(COLUMN(AI881)-COLUMN($C881)+1)-'Charges variables (avancé)'!$J116)),0)</f>
        <v>0</v>
      </c>
      <c r="AJ881" s="368">
        <f>IF(AND(ROUND(('Charges variables-Calculs auto'!AJ$139-CONFIG!$D$7)/31,0)&gt;=ROUND('Charges variables (avancé)'!$J116,0),'Charges variables (avancé)'!$E116&lt;&gt;0),SUM(INDEX($C868:$BJ868,,IF((COLUMN(AJ881)-COLUMN($C881)+1)&gt;('Charges variables (avancé)'!$I116+'Charges variables (avancé)'!$J116),(COLUMN(AJ881)-COLUMN($C881)+1)-('Charges variables (avancé)'!$I116+'Charges variables (avancé)'!$J116),0)+1):INDEX($C868:$BJ868,,(COLUMN(AJ881)-COLUMN($C881)+1)-'Charges variables (avancé)'!$J116)),0)</f>
        <v>0</v>
      </c>
      <c r="AK881" s="368">
        <f>IF(AND(ROUND(('Charges variables-Calculs auto'!AK$139-CONFIG!$D$7)/31,0)&gt;=ROUND('Charges variables (avancé)'!$J116,0),'Charges variables (avancé)'!$E116&lt;&gt;0),SUM(INDEX($C868:$BJ868,,IF((COLUMN(AK881)-COLUMN($C881)+1)&gt;('Charges variables (avancé)'!$I116+'Charges variables (avancé)'!$J116),(COLUMN(AK881)-COLUMN($C881)+1)-('Charges variables (avancé)'!$I116+'Charges variables (avancé)'!$J116),0)+1):INDEX($C868:$BJ868,,(COLUMN(AK881)-COLUMN($C881)+1)-'Charges variables (avancé)'!$J116)),0)</f>
        <v>0</v>
      </c>
      <c r="AL881" s="368">
        <f>IF(AND(ROUND(('Charges variables-Calculs auto'!AL$139-CONFIG!$D$7)/31,0)&gt;=ROUND('Charges variables (avancé)'!$J116,0),'Charges variables (avancé)'!$E116&lt;&gt;0),SUM(INDEX($C868:$BJ868,,IF((COLUMN(AL881)-COLUMN($C881)+1)&gt;('Charges variables (avancé)'!$I116+'Charges variables (avancé)'!$J116),(COLUMN(AL881)-COLUMN($C881)+1)-('Charges variables (avancé)'!$I116+'Charges variables (avancé)'!$J116),0)+1):INDEX($C868:$BJ868,,(COLUMN(AL881)-COLUMN($C881)+1)-'Charges variables (avancé)'!$J116)),0)</f>
        <v>0</v>
      </c>
      <c r="AM881" s="368">
        <f>IF(AND(ROUND(('Charges variables-Calculs auto'!AM$139-CONFIG!$D$7)/31,0)&gt;=ROUND('Charges variables (avancé)'!$J116,0),'Charges variables (avancé)'!$E116&lt;&gt;0),SUM(INDEX($C868:$BJ868,,IF((COLUMN(AM881)-COLUMN($C881)+1)&gt;('Charges variables (avancé)'!$I116+'Charges variables (avancé)'!$J116),(COLUMN(AM881)-COLUMN($C881)+1)-('Charges variables (avancé)'!$I116+'Charges variables (avancé)'!$J116),0)+1):INDEX($C868:$BJ868,,(COLUMN(AM881)-COLUMN($C881)+1)-'Charges variables (avancé)'!$J116)),0)</f>
        <v>0</v>
      </c>
      <c r="AN881" s="368">
        <f>IF(AND(ROUND(('Charges variables-Calculs auto'!AN$139-CONFIG!$D$7)/31,0)&gt;=ROUND('Charges variables (avancé)'!$J116,0),'Charges variables (avancé)'!$E116&lt;&gt;0),SUM(INDEX($C868:$BJ868,,IF((COLUMN(AN881)-COLUMN($C881)+1)&gt;('Charges variables (avancé)'!$I116+'Charges variables (avancé)'!$J116),(COLUMN(AN881)-COLUMN($C881)+1)-('Charges variables (avancé)'!$I116+'Charges variables (avancé)'!$J116),0)+1):INDEX($C868:$BJ868,,(COLUMN(AN881)-COLUMN($C881)+1)-'Charges variables (avancé)'!$J116)),0)</f>
        <v>0</v>
      </c>
      <c r="AO881" s="368">
        <f>IF(AND(ROUND(('Charges variables-Calculs auto'!AO$139-CONFIG!$D$7)/31,0)&gt;=ROUND('Charges variables (avancé)'!$J116,0),'Charges variables (avancé)'!$E116&lt;&gt;0),SUM(INDEX($C868:$BJ868,,IF((COLUMN(AO881)-COLUMN($C881)+1)&gt;('Charges variables (avancé)'!$I116+'Charges variables (avancé)'!$J116),(COLUMN(AO881)-COLUMN($C881)+1)-('Charges variables (avancé)'!$I116+'Charges variables (avancé)'!$J116),0)+1):INDEX($C868:$BJ868,,(COLUMN(AO881)-COLUMN($C881)+1)-'Charges variables (avancé)'!$J116)),0)</f>
        <v>0</v>
      </c>
      <c r="AP881" s="368">
        <f>IF(AND(ROUND(('Charges variables-Calculs auto'!AP$139-CONFIG!$D$7)/31,0)&gt;=ROUND('Charges variables (avancé)'!$J116,0),'Charges variables (avancé)'!$E116&lt;&gt;0),SUM(INDEX($C868:$BJ868,,IF((COLUMN(AP881)-COLUMN($C881)+1)&gt;('Charges variables (avancé)'!$I116+'Charges variables (avancé)'!$J116),(COLUMN(AP881)-COLUMN($C881)+1)-('Charges variables (avancé)'!$I116+'Charges variables (avancé)'!$J116),0)+1):INDEX($C868:$BJ868,,(COLUMN(AP881)-COLUMN($C881)+1)-'Charges variables (avancé)'!$J116)),0)</f>
        <v>0</v>
      </c>
      <c r="AQ881" s="368">
        <f>IF(AND(ROUND(('Charges variables-Calculs auto'!AQ$139-CONFIG!$D$7)/31,0)&gt;=ROUND('Charges variables (avancé)'!$J116,0),'Charges variables (avancé)'!$E116&lt;&gt;0),SUM(INDEX($C868:$BJ868,,IF((COLUMN(AQ881)-COLUMN($C881)+1)&gt;('Charges variables (avancé)'!$I116+'Charges variables (avancé)'!$J116),(COLUMN(AQ881)-COLUMN($C881)+1)-('Charges variables (avancé)'!$I116+'Charges variables (avancé)'!$J116),0)+1):INDEX($C868:$BJ868,,(COLUMN(AQ881)-COLUMN($C881)+1)-'Charges variables (avancé)'!$J116)),0)</f>
        <v>0</v>
      </c>
      <c r="AR881" s="368">
        <f>IF(AND(ROUND(('Charges variables-Calculs auto'!AR$139-CONFIG!$D$7)/31,0)&gt;=ROUND('Charges variables (avancé)'!$J116,0),'Charges variables (avancé)'!$E116&lt;&gt;0),SUM(INDEX($C868:$BJ868,,IF((COLUMN(AR881)-COLUMN($C881)+1)&gt;('Charges variables (avancé)'!$I116+'Charges variables (avancé)'!$J116),(COLUMN(AR881)-COLUMN($C881)+1)-('Charges variables (avancé)'!$I116+'Charges variables (avancé)'!$J116),0)+1):INDEX($C868:$BJ868,,(COLUMN(AR881)-COLUMN($C881)+1)-'Charges variables (avancé)'!$J116)),0)</f>
        <v>0</v>
      </c>
      <c r="AS881" s="368">
        <f>IF(AND(ROUND(('Charges variables-Calculs auto'!AS$139-CONFIG!$D$7)/31,0)&gt;=ROUND('Charges variables (avancé)'!$J116,0),'Charges variables (avancé)'!$E116&lt;&gt;0),SUM(INDEX($C868:$BJ868,,IF((COLUMN(AS881)-COLUMN($C881)+1)&gt;('Charges variables (avancé)'!$I116+'Charges variables (avancé)'!$J116),(COLUMN(AS881)-COLUMN($C881)+1)-('Charges variables (avancé)'!$I116+'Charges variables (avancé)'!$J116),0)+1):INDEX($C868:$BJ868,,(COLUMN(AS881)-COLUMN($C881)+1)-'Charges variables (avancé)'!$J116)),0)</f>
        <v>0</v>
      </c>
      <c r="AT881" s="368">
        <f>IF(AND(ROUND(('Charges variables-Calculs auto'!AT$139-CONFIG!$D$7)/31,0)&gt;=ROUND('Charges variables (avancé)'!$J116,0),'Charges variables (avancé)'!$E116&lt;&gt;0),SUM(INDEX($C868:$BJ868,,IF((COLUMN(AT881)-COLUMN($C881)+1)&gt;('Charges variables (avancé)'!$I116+'Charges variables (avancé)'!$J116),(COLUMN(AT881)-COLUMN($C881)+1)-('Charges variables (avancé)'!$I116+'Charges variables (avancé)'!$J116),0)+1):INDEX($C868:$BJ868,,(COLUMN(AT881)-COLUMN($C881)+1)-'Charges variables (avancé)'!$J116)),0)</f>
        <v>0</v>
      </c>
      <c r="AU881" s="368">
        <f>IF(AND(ROUND(('Charges variables-Calculs auto'!AU$139-CONFIG!$D$7)/31,0)&gt;=ROUND('Charges variables (avancé)'!$J116,0),'Charges variables (avancé)'!$E116&lt;&gt;0),SUM(INDEX($C868:$BJ868,,IF((COLUMN(AU881)-COLUMN($C881)+1)&gt;('Charges variables (avancé)'!$I116+'Charges variables (avancé)'!$J116),(COLUMN(AU881)-COLUMN($C881)+1)-('Charges variables (avancé)'!$I116+'Charges variables (avancé)'!$J116),0)+1):INDEX($C868:$BJ868,,(COLUMN(AU881)-COLUMN($C881)+1)-'Charges variables (avancé)'!$J116)),0)</f>
        <v>0</v>
      </c>
      <c r="AV881" s="368">
        <f>IF(AND(ROUND(('Charges variables-Calculs auto'!AV$139-CONFIG!$D$7)/31,0)&gt;=ROUND('Charges variables (avancé)'!$J116,0),'Charges variables (avancé)'!$E116&lt;&gt;0),SUM(INDEX($C868:$BJ868,,IF((COLUMN(AV881)-COLUMN($C881)+1)&gt;('Charges variables (avancé)'!$I116+'Charges variables (avancé)'!$J116),(COLUMN(AV881)-COLUMN($C881)+1)-('Charges variables (avancé)'!$I116+'Charges variables (avancé)'!$J116),0)+1):INDEX($C868:$BJ868,,(COLUMN(AV881)-COLUMN($C881)+1)-'Charges variables (avancé)'!$J116)),0)</f>
        <v>0</v>
      </c>
      <c r="AW881" s="368">
        <f>IF(AND(ROUND(('Charges variables-Calculs auto'!AW$139-CONFIG!$D$7)/31,0)&gt;=ROUND('Charges variables (avancé)'!$J116,0),'Charges variables (avancé)'!$E116&lt;&gt;0),SUM(INDEX($C868:$BJ868,,IF((COLUMN(AW881)-COLUMN($C881)+1)&gt;('Charges variables (avancé)'!$I116+'Charges variables (avancé)'!$J116),(COLUMN(AW881)-COLUMN($C881)+1)-('Charges variables (avancé)'!$I116+'Charges variables (avancé)'!$J116),0)+1):INDEX($C868:$BJ868,,(COLUMN(AW881)-COLUMN($C881)+1)-'Charges variables (avancé)'!$J116)),0)</f>
        <v>0</v>
      </c>
      <c r="AX881" s="368">
        <f>IF(AND(ROUND(('Charges variables-Calculs auto'!AX$139-CONFIG!$D$7)/31,0)&gt;=ROUND('Charges variables (avancé)'!$J116,0),'Charges variables (avancé)'!$E116&lt;&gt;0),SUM(INDEX($C868:$BJ868,,IF((COLUMN(AX881)-COLUMN($C881)+1)&gt;('Charges variables (avancé)'!$I116+'Charges variables (avancé)'!$J116),(COLUMN(AX881)-COLUMN($C881)+1)-('Charges variables (avancé)'!$I116+'Charges variables (avancé)'!$J116),0)+1):INDEX($C868:$BJ868,,(COLUMN(AX881)-COLUMN($C881)+1)-'Charges variables (avancé)'!$J116)),0)</f>
        <v>0</v>
      </c>
      <c r="AY881" s="368">
        <f>IF(AND(ROUND(('Charges variables-Calculs auto'!AY$139-CONFIG!$D$7)/31,0)&gt;=ROUND('Charges variables (avancé)'!$J116,0),'Charges variables (avancé)'!$E116&lt;&gt;0),SUM(INDEX($C868:$BJ868,,IF((COLUMN(AY881)-COLUMN($C881)+1)&gt;('Charges variables (avancé)'!$I116+'Charges variables (avancé)'!$J116),(COLUMN(AY881)-COLUMN($C881)+1)-('Charges variables (avancé)'!$I116+'Charges variables (avancé)'!$J116),0)+1):INDEX($C868:$BJ868,,(COLUMN(AY881)-COLUMN($C881)+1)-'Charges variables (avancé)'!$J116)),0)</f>
        <v>0</v>
      </c>
      <c r="AZ881" s="368">
        <f>IF(AND(ROUND(('Charges variables-Calculs auto'!AZ$139-CONFIG!$D$7)/31,0)&gt;=ROUND('Charges variables (avancé)'!$J116,0),'Charges variables (avancé)'!$E116&lt;&gt;0),SUM(INDEX($C868:$BJ868,,IF((COLUMN(AZ881)-COLUMN($C881)+1)&gt;('Charges variables (avancé)'!$I116+'Charges variables (avancé)'!$J116),(COLUMN(AZ881)-COLUMN($C881)+1)-('Charges variables (avancé)'!$I116+'Charges variables (avancé)'!$J116),0)+1):INDEX($C868:$BJ868,,(COLUMN(AZ881)-COLUMN($C881)+1)-'Charges variables (avancé)'!$J116)),0)</f>
        <v>0</v>
      </c>
      <c r="BA881" s="368">
        <f>IF(AND(ROUND(('Charges variables-Calculs auto'!BA$139-CONFIG!$D$7)/31,0)&gt;=ROUND('Charges variables (avancé)'!$J116,0),'Charges variables (avancé)'!$E116&lt;&gt;0),SUM(INDEX($C868:$BJ868,,IF((COLUMN(BA881)-COLUMN($C881)+1)&gt;('Charges variables (avancé)'!$I116+'Charges variables (avancé)'!$J116),(COLUMN(BA881)-COLUMN($C881)+1)-('Charges variables (avancé)'!$I116+'Charges variables (avancé)'!$J116),0)+1):INDEX($C868:$BJ868,,(COLUMN(BA881)-COLUMN($C881)+1)-'Charges variables (avancé)'!$J116)),0)</f>
        <v>0</v>
      </c>
      <c r="BB881" s="368">
        <f>IF(AND(ROUND(('Charges variables-Calculs auto'!BB$139-CONFIG!$D$7)/31,0)&gt;=ROUND('Charges variables (avancé)'!$J116,0),'Charges variables (avancé)'!$E116&lt;&gt;0),SUM(INDEX($C868:$BJ868,,IF((COLUMN(BB881)-COLUMN($C881)+1)&gt;('Charges variables (avancé)'!$I116+'Charges variables (avancé)'!$J116),(COLUMN(BB881)-COLUMN($C881)+1)-('Charges variables (avancé)'!$I116+'Charges variables (avancé)'!$J116),0)+1):INDEX($C868:$BJ868,,(COLUMN(BB881)-COLUMN($C881)+1)-'Charges variables (avancé)'!$J116)),0)</f>
        <v>0</v>
      </c>
      <c r="BC881" s="368">
        <f>IF(AND(ROUND(('Charges variables-Calculs auto'!BC$139-CONFIG!$D$7)/31,0)&gt;=ROUND('Charges variables (avancé)'!$J116,0),'Charges variables (avancé)'!$E116&lt;&gt;0),SUM(INDEX($C868:$BJ868,,IF((COLUMN(BC881)-COLUMN($C881)+1)&gt;('Charges variables (avancé)'!$I116+'Charges variables (avancé)'!$J116),(COLUMN(BC881)-COLUMN($C881)+1)-('Charges variables (avancé)'!$I116+'Charges variables (avancé)'!$J116),0)+1):INDEX($C868:$BJ868,,(COLUMN(BC881)-COLUMN($C881)+1)-'Charges variables (avancé)'!$J116)),0)</f>
        <v>0</v>
      </c>
      <c r="BD881" s="368">
        <f>IF(AND(ROUND(('Charges variables-Calculs auto'!BD$139-CONFIG!$D$7)/31,0)&gt;=ROUND('Charges variables (avancé)'!$J116,0),'Charges variables (avancé)'!$E116&lt;&gt;0),SUM(INDEX($C868:$BJ868,,IF((COLUMN(BD881)-COLUMN($C881)+1)&gt;('Charges variables (avancé)'!$I116+'Charges variables (avancé)'!$J116),(COLUMN(BD881)-COLUMN($C881)+1)-('Charges variables (avancé)'!$I116+'Charges variables (avancé)'!$J116),0)+1):INDEX($C868:$BJ868,,(COLUMN(BD881)-COLUMN($C881)+1)-'Charges variables (avancé)'!$J116)),0)</f>
        <v>0</v>
      </c>
      <c r="BE881" s="368">
        <f>IF(AND(ROUND(('Charges variables-Calculs auto'!BE$139-CONFIG!$D$7)/31,0)&gt;=ROUND('Charges variables (avancé)'!$J116,0),'Charges variables (avancé)'!$E116&lt;&gt;0),SUM(INDEX($C868:$BJ868,,IF((COLUMN(BE881)-COLUMN($C881)+1)&gt;('Charges variables (avancé)'!$I116+'Charges variables (avancé)'!$J116),(COLUMN(BE881)-COLUMN($C881)+1)-('Charges variables (avancé)'!$I116+'Charges variables (avancé)'!$J116),0)+1):INDEX($C868:$BJ868,,(COLUMN(BE881)-COLUMN($C881)+1)-'Charges variables (avancé)'!$J116)),0)</f>
        <v>0</v>
      </c>
      <c r="BF881" s="368">
        <f>IF(AND(ROUND(('Charges variables-Calculs auto'!BF$139-CONFIG!$D$7)/31,0)&gt;=ROUND('Charges variables (avancé)'!$J116,0),'Charges variables (avancé)'!$E116&lt;&gt;0),SUM(INDEX($C868:$BJ868,,IF((COLUMN(BF881)-COLUMN($C881)+1)&gt;('Charges variables (avancé)'!$I116+'Charges variables (avancé)'!$J116),(COLUMN(BF881)-COLUMN($C881)+1)-('Charges variables (avancé)'!$I116+'Charges variables (avancé)'!$J116),0)+1):INDEX($C868:$BJ868,,(COLUMN(BF881)-COLUMN($C881)+1)-'Charges variables (avancé)'!$J116)),0)</f>
        <v>0</v>
      </c>
      <c r="BG881" s="368">
        <f>IF(AND(ROUND(('Charges variables-Calculs auto'!BG$139-CONFIG!$D$7)/31,0)&gt;=ROUND('Charges variables (avancé)'!$J116,0),'Charges variables (avancé)'!$E116&lt;&gt;0),SUM(INDEX($C868:$BJ868,,IF((COLUMN(BG881)-COLUMN($C881)+1)&gt;('Charges variables (avancé)'!$I116+'Charges variables (avancé)'!$J116),(COLUMN(BG881)-COLUMN($C881)+1)-('Charges variables (avancé)'!$I116+'Charges variables (avancé)'!$J116),0)+1):INDEX($C868:$BJ868,,(COLUMN(BG881)-COLUMN($C881)+1)-'Charges variables (avancé)'!$J116)),0)</f>
        <v>0</v>
      </c>
      <c r="BH881" s="368">
        <f>IF(AND(ROUND(('Charges variables-Calculs auto'!BH$139-CONFIG!$D$7)/31,0)&gt;=ROUND('Charges variables (avancé)'!$J116,0),'Charges variables (avancé)'!$E116&lt;&gt;0),SUM(INDEX($C868:$BJ868,,IF((COLUMN(BH881)-COLUMN($C881)+1)&gt;('Charges variables (avancé)'!$I116+'Charges variables (avancé)'!$J116),(COLUMN(BH881)-COLUMN($C881)+1)-('Charges variables (avancé)'!$I116+'Charges variables (avancé)'!$J116),0)+1):INDEX($C868:$BJ868,,(COLUMN(BH881)-COLUMN($C881)+1)-'Charges variables (avancé)'!$J116)),0)</f>
        <v>0</v>
      </c>
      <c r="BI881" s="368">
        <f>IF(AND(ROUND(('Charges variables-Calculs auto'!BI$139-CONFIG!$D$7)/31,0)&gt;=ROUND('Charges variables (avancé)'!$J116,0),'Charges variables (avancé)'!$E116&lt;&gt;0),SUM(INDEX($C868:$BJ868,,IF((COLUMN(BI881)-COLUMN($C881)+1)&gt;('Charges variables (avancé)'!$I116+'Charges variables (avancé)'!$J116),(COLUMN(BI881)-COLUMN($C881)+1)-('Charges variables (avancé)'!$I116+'Charges variables (avancé)'!$J116),0)+1):INDEX($C868:$BJ868,,(COLUMN(BI881)-COLUMN($C881)+1)-'Charges variables (avancé)'!$J116)),0)</f>
        <v>0</v>
      </c>
      <c r="BJ881" s="368">
        <f>IF(AND(ROUND(('Charges variables-Calculs auto'!BJ$139-CONFIG!$D$7)/31,0)&gt;=ROUND('Charges variables (avancé)'!$J116,0),'Charges variables (avancé)'!$E116&lt;&gt;0),SUM(INDEX($C868:$BJ868,,IF((COLUMN(BJ881)-COLUMN($C881)+1)&gt;('Charges variables (avancé)'!$I116+'Charges variables (avancé)'!$J116),(COLUMN(BJ881)-COLUMN($C881)+1)-('Charges variables (avancé)'!$I116+'Charges variables (avancé)'!$J116),0)+1):INDEX($C868:$BJ868,,(COLUMN(BJ881)-COLUMN($C881)+1)-'Charges variables (avancé)'!$J116)),0)</f>
        <v>0</v>
      </c>
    </row>
    <row r="882" spans="2:62" ht="15" customHeight="1">
      <c r="B882" s="366">
        <f>'Charges variables (avancé)'!C117</f>
        <v>0</v>
      </c>
      <c r="C882" s="368">
        <f>IF(AND(ROUND(('Charges variables-Calculs auto'!C$139-CONFIG!$D$7)/31,0)&gt;=ROUND('Charges variables (avancé)'!$J117,0),'Charges variables (avancé)'!$E117&lt;&gt;0),SUM(INDEX($C869:$BJ869,,IF((COLUMN(C882)-COLUMN($C882)+1)&gt;('Charges variables (avancé)'!$I117+'Charges variables (avancé)'!$J117),(COLUMN(C882)-COLUMN($C882)+1)-('Charges variables (avancé)'!$I117+'Charges variables (avancé)'!$J117),0)+1):INDEX($C869:$BJ869,,(COLUMN(C882)-COLUMN($C882)+1)-'Charges variables (avancé)'!$J117)),0)</f>
        <v>0</v>
      </c>
      <c r="D882" s="368">
        <f>IF(AND(ROUND(('Charges variables-Calculs auto'!D$139-CONFIG!$D$7)/31,0)&gt;=ROUND('Charges variables (avancé)'!$J117,0),'Charges variables (avancé)'!$E117&lt;&gt;0),SUM(INDEX($C869:$BJ869,,IF((COLUMN(D882)-COLUMN($C882)+1)&gt;('Charges variables (avancé)'!$I117+'Charges variables (avancé)'!$J117),(COLUMN(D882)-COLUMN($C882)+1)-('Charges variables (avancé)'!$I117+'Charges variables (avancé)'!$J117),0)+1):INDEX($C869:$BJ869,,(COLUMN(D882)-COLUMN($C882)+1)-'Charges variables (avancé)'!$J117)),0)</f>
        <v>0</v>
      </c>
      <c r="E882" s="368">
        <f>IF(AND(ROUND(('Charges variables-Calculs auto'!E$139-CONFIG!$D$7)/31,0)&gt;=ROUND('Charges variables (avancé)'!$J117,0),'Charges variables (avancé)'!$E117&lt;&gt;0),SUM(INDEX($C869:$BJ869,,IF((COLUMN(E882)-COLUMN($C882)+1)&gt;('Charges variables (avancé)'!$I117+'Charges variables (avancé)'!$J117),(COLUMN(E882)-COLUMN($C882)+1)-('Charges variables (avancé)'!$I117+'Charges variables (avancé)'!$J117),0)+1):INDEX($C869:$BJ869,,(COLUMN(E882)-COLUMN($C882)+1)-'Charges variables (avancé)'!$J117)),0)</f>
        <v>0</v>
      </c>
      <c r="F882" s="368">
        <f>IF(AND(ROUND(('Charges variables-Calculs auto'!F$139-CONFIG!$D$7)/31,0)&gt;=ROUND('Charges variables (avancé)'!$J117,0),'Charges variables (avancé)'!$E117&lt;&gt;0),SUM(INDEX($C869:$BJ869,,IF((COLUMN(F882)-COLUMN($C882)+1)&gt;('Charges variables (avancé)'!$I117+'Charges variables (avancé)'!$J117),(COLUMN(F882)-COLUMN($C882)+1)-('Charges variables (avancé)'!$I117+'Charges variables (avancé)'!$J117),0)+1):INDEX($C869:$BJ869,,(COLUMN(F882)-COLUMN($C882)+1)-'Charges variables (avancé)'!$J117)),0)</f>
        <v>0</v>
      </c>
      <c r="G882" s="368">
        <f>IF(AND(ROUND(('Charges variables-Calculs auto'!G$139-CONFIG!$D$7)/31,0)&gt;=ROUND('Charges variables (avancé)'!$J117,0),'Charges variables (avancé)'!$E117&lt;&gt;0),SUM(INDEX($C869:$BJ869,,IF((COLUMN(G882)-COLUMN($C882)+1)&gt;('Charges variables (avancé)'!$I117+'Charges variables (avancé)'!$J117),(COLUMN(G882)-COLUMN($C882)+1)-('Charges variables (avancé)'!$I117+'Charges variables (avancé)'!$J117),0)+1):INDEX($C869:$BJ869,,(COLUMN(G882)-COLUMN($C882)+1)-'Charges variables (avancé)'!$J117)),0)</f>
        <v>0</v>
      </c>
      <c r="H882" s="368">
        <f>IF(AND(ROUND(('Charges variables-Calculs auto'!H$139-CONFIG!$D$7)/31,0)&gt;=ROUND('Charges variables (avancé)'!$J117,0),'Charges variables (avancé)'!$E117&lt;&gt;0),SUM(INDEX($C869:$BJ869,,IF((COLUMN(H882)-COLUMN($C882)+1)&gt;('Charges variables (avancé)'!$I117+'Charges variables (avancé)'!$J117),(COLUMN(H882)-COLUMN($C882)+1)-('Charges variables (avancé)'!$I117+'Charges variables (avancé)'!$J117),0)+1):INDEX($C869:$BJ869,,(COLUMN(H882)-COLUMN($C882)+1)-'Charges variables (avancé)'!$J117)),0)</f>
        <v>0</v>
      </c>
      <c r="I882" s="368">
        <f>IF(AND(ROUND(('Charges variables-Calculs auto'!I$139-CONFIG!$D$7)/31,0)&gt;=ROUND('Charges variables (avancé)'!$J117,0),'Charges variables (avancé)'!$E117&lt;&gt;0),SUM(INDEX($C869:$BJ869,,IF((COLUMN(I882)-COLUMN($C882)+1)&gt;('Charges variables (avancé)'!$I117+'Charges variables (avancé)'!$J117),(COLUMN(I882)-COLUMN($C882)+1)-('Charges variables (avancé)'!$I117+'Charges variables (avancé)'!$J117),0)+1):INDEX($C869:$BJ869,,(COLUMN(I882)-COLUMN($C882)+1)-'Charges variables (avancé)'!$J117)),0)</f>
        <v>0</v>
      </c>
      <c r="J882" s="368">
        <f>IF(AND(ROUND(('Charges variables-Calculs auto'!J$139-CONFIG!$D$7)/31,0)&gt;=ROUND('Charges variables (avancé)'!$J117,0),'Charges variables (avancé)'!$E117&lt;&gt;0),SUM(INDEX($C869:$BJ869,,IF((COLUMN(J882)-COLUMN($C882)+1)&gt;('Charges variables (avancé)'!$I117+'Charges variables (avancé)'!$J117),(COLUMN(J882)-COLUMN($C882)+1)-('Charges variables (avancé)'!$I117+'Charges variables (avancé)'!$J117),0)+1):INDEX($C869:$BJ869,,(COLUMN(J882)-COLUMN($C882)+1)-'Charges variables (avancé)'!$J117)),0)</f>
        <v>0</v>
      </c>
      <c r="K882" s="368">
        <f>IF(AND(ROUND(('Charges variables-Calculs auto'!K$139-CONFIG!$D$7)/31,0)&gt;=ROUND('Charges variables (avancé)'!$J117,0),'Charges variables (avancé)'!$E117&lt;&gt;0),SUM(INDEX($C869:$BJ869,,IF((COLUMN(K882)-COLUMN($C882)+1)&gt;('Charges variables (avancé)'!$I117+'Charges variables (avancé)'!$J117),(COLUMN(K882)-COLUMN($C882)+1)-('Charges variables (avancé)'!$I117+'Charges variables (avancé)'!$J117),0)+1):INDEX($C869:$BJ869,,(COLUMN(K882)-COLUMN($C882)+1)-'Charges variables (avancé)'!$J117)),0)</f>
        <v>0</v>
      </c>
      <c r="L882" s="368">
        <f>IF(AND(ROUND(('Charges variables-Calculs auto'!L$139-CONFIG!$D$7)/31,0)&gt;=ROUND('Charges variables (avancé)'!$J117,0),'Charges variables (avancé)'!$E117&lt;&gt;0),SUM(INDEX($C869:$BJ869,,IF((COLUMN(L882)-COLUMN($C882)+1)&gt;('Charges variables (avancé)'!$I117+'Charges variables (avancé)'!$J117),(COLUMN(L882)-COLUMN($C882)+1)-('Charges variables (avancé)'!$I117+'Charges variables (avancé)'!$J117),0)+1):INDEX($C869:$BJ869,,(COLUMN(L882)-COLUMN($C882)+1)-'Charges variables (avancé)'!$J117)),0)</f>
        <v>0</v>
      </c>
      <c r="M882" s="368">
        <f>IF(AND(ROUND(('Charges variables-Calculs auto'!M$139-CONFIG!$D$7)/31,0)&gt;=ROUND('Charges variables (avancé)'!$J117,0),'Charges variables (avancé)'!$E117&lt;&gt;0),SUM(INDEX($C869:$BJ869,,IF((COLUMN(M882)-COLUMN($C882)+1)&gt;('Charges variables (avancé)'!$I117+'Charges variables (avancé)'!$J117),(COLUMN(M882)-COLUMN($C882)+1)-('Charges variables (avancé)'!$I117+'Charges variables (avancé)'!$J117),0)+1):INDEX($C869:$BJ869,,(COLUMN(M882)-COLUMN($C882)+1)-'Charges variables (avancé)'!$J117)),0)</f>
        <v>0</v>
      </c>
      <c r="N882" s="368">
        <f>IF(AND(ROUND(('Charges variables-Calculs auto'!N$139-CONFIG!$D$7)/31,0)&gt;=ROUND('Charges variables (avancé)'!$J117,0),'Charges variables (avancé)'!$E117&lt;&gt;0),SUM(INDEX($C869:$BJ869,,IF((COLUMN(N882)-COLUMN($C882)+1)&gt;('Charges variables (avancé)'!$I117+'Charges variables (avancé)'!$J117),(COLUMN(N882)-COLUMN($C882)+1)-('Charges variables (avancé)'!$I117+'Charges variables (avancé)'!$J117),0)+1):INDEX($C869:$BJ869,,(COLUMN(N882)-COLUMN($C882)+1)-'Charges variables (avancé)'!$J117)),0)</f>
        <v>0</v>
      </c>
      <c r="O882" s="368">
        <f>IF(AND(ROUND(('Charges variables-Calculs auto'!O$139-CONFIG!$D$7)/31,0)&gt;=ROUND('Charges variables (avancé)'!$J117,0),'Charges variables (avancé)'!$E117&lt;&gt;0),SUM(INDEX($C869:$BJ869,,IF((COLUMN(O882)-COLUMN($C882)+1)&gt;('Charges variables (avancé)'!$I117+'Charges variables (avancé)'!$J117),(COLUMN(O882)-COLUMN($C882)+1)-('Charges variables (avancé)'!$I117+'Charges variables (avancé)'!$J117),0)+1):INDEX($C869:$BJ869,,(COLUMN(O882)-COLUMN($C882)+1)-'Charges variables (avancé)'!$J117)),0)</f>
        <v>0</v>
      </c>
      <c r="P882" s="368">
        <f>IF(AND(ROUND(('Charges variables-Calculs auto'!P$139-CONFIG!$D$7)/31,0)&gt;=ROUND('Charges variables (avancé)'!$J117,0),'Charges variables (avancé)'!$E117&lt;&gt;0),SUM(INDEX($C869:$BJ869,,IF((COLUMN(P882)-COLUMN($C882)+1)&gt;('Charges variables (avancé)'!$I117+'Charges variables (avancé)'!$J117),(COLUMN(P882)-COLUMN($C882)+1)-('Charges variables (avancé)'!$I117+'Charges variables (avancé)'!$J117),0)+1):INDEX($C869:$BJ869,,(COLUMN(P882)-COLUMN($C882)+1)-'Charges variables (avancé)'!$J117)),0)</f>
        <v>0</v>
      </c>
      <c r="Q882" s="368">
        <f>IF(AND(ROUND(('Charges variables-Calculs auto'!Q$139-CONFIG!$D$7)/31,0)&gt;=ROUND('Charges variables (avancé)'!$J117,0),'Charges variables (avancé)'!$E117&lt;&gt;0),SUM(INDEX($C869:$BJ869,,IF((COLUMN(Q882)-COLUMN($C882)+1)&gt;('Charges variables (avancé)'!$I117+'Charges variables (avancé)'!$J117),(COLUMN(Q882)-COLUMN($C882)+1)-('Charges variables (avancé)'!$I117+'Charges variables (avancé)'!$J117),0)+1):INDEX($C869:$BJ869,,(COLUMN(Q882)-COLUMN($C882)+1)-'Charges variables (avancé)'!$J117)),0)</f>
        <v>0</v>
      </c>
      <c r="R882" s="368">
        <f>IF(AND(ROUND(('Charges variables-Calculs auto'!R$139-CONFIG!$D$7)/31,0)&gt;=ROUND('Charges variables (avancé)'!$J117,0),'Charges variables (avancé)'!$E117&lt;&gt;0),SUM(INDEX($C869:$BJ869,,IF((COLUMN(R882)-COLUMN($C882)+1)&gt;('Charges variables (avancé)'!$I117+'Charges variables (avancé)'!$J117),(COLUMN(R882)-COLUMN($C882)+1)-('Charges variables (avancé)'!$I117+'Charges variables (avancé)'!$J117),0)+1):INDEX($C869:$BJ869,,(COLUMN(R882)-COLUMN($C882)+1)-'Charges variables (avancé)'!$J117)),0)</f>
        <v>0</v>
      </c>
      <c r="S882" s="368">
        <f>IF(AND(ROUND(('Charges variables-Calculs auto'!S$139-CONFIG!$D$7)/31,0)&gt;=ROUND('Charges variables (avancé)'!$J117,0),'Charges variables (avancé)'!$E117&lt;&gt;0),SUM(INDEX($C869:$BJ869,,IF((COLUMN(S882)-COLUMN($C882)+1)&gt;('Charges variables (avancé)'!$I117+'Charges variables (avancé)'!$J117),(COLUMN(S882)-COLUMN($C882)+1)-('Charges variables (avancé)'!$I117+'Charges variables (avancé)'!$J117),0)+1):INDEX($C869:$BJ869,,(COLUMN(S882)-COLUMN($C882)+1)-'Charges variables (avancé)'!$J117)),0)</f>
        <v>0</v>
      </c>
      <c r="T882" s="368">
        <f>IF(AND(ROUND(('Charges variables-Calculs auto'!T$139-CONFIG!$D$7)/31,0)&gt;=ROUND('Charges variables (avancé)'!$J117,0),'Charges variables (avancé)'!$E117&lt;&gt;0),SUM(INDEX($C869:$BJ869,,IF((COLUMN(T882)-COLUMN($C882)+1)&gt;('Charges variables (avancé)'!$I117+'Charges variables (avancé)'!$J117),(COLUMN(T882)-COLUMN($C882)+1)-('Charges variables (avancé)'!$I117+'Charges variables (avancé)'!$J117),0)+1):INDEX($C869:$BJ869,,(COLUMN(T882)-COLUMN($C882)+1)-'Charges variables (avancé)'!$J117)),0)</f>
        <v>0</v>
      </c>
      <c r="U882" s="368">
        <f>IF(AND(ROUND(('Charges variables-Calculs auto'!U$139-CONFIG!$D$7)/31,0)&gt;=ROUND('Charges variables (avancé)'!$J117,0),'Charges variables (avancé)'!$E117&lt;&gt;0),SUM(INDEX($C869:$BJ869,,IF((COLUMN(U882)-COLUMN($C882)+1)&gt;('Charges variables (avancé)'!$I117+'Charges variables (avancé)'!$J117),(COLUMN(U882)-COLUMN($C882)+1)-('Charges variables (avancé)'!$I117+'Charges variables (avancé)'!$J117),0)+1):INDEX($C869:$BJ869,,(COLUMN(U882)-COLUMN($C882)+1)-'Charges variables (avancé)'!$J117)),0)</f>
        <v>0</v>
      </c>
      <c r="V882" s="368">
        <f>IF(AND(ROUND(('Charges variables-Calculs auto'!V$139-CONFIG!$D$7)/31,0)&gt;=ROUND('Charges variables (avancé)'!$J117,0),'Charges variables (avancé)'!$E117&lt;&gt;0),SUM(INDEX($C869:$BJ869,,IF((COLUMN(V882)-COLUMN($C882)+1)&gt;('Charges variables (avancé)'!$I117+'Charges variables (avancé)'!$J117),(COLUMN(V882)-COLUMN($C882)+1)-('Charges variables (avancé)'!$I117+'Charges variables (avancé)'!$J117),0)+1):INDEX($C869:$BJ869,,(COLUMN(V882)-COLUMN($C882)+1)-'Charges variables (avancé)'!$J117)),0)</f>
        <v>0</v>
      </c>
      <c r="W882" s="368">
        <f>IF(AND(ROUND(('Charges variables-Calculs auto'!W$139-CONFIG!$D$7)/31,0)&gt;=ROUND('Charges variables (avancé)'!$J117,0),'Charges variables (avancé)'!$E117&lt;&gt;0),SUM(INDEX($C869:$BJ869,,IF((COLUMN(W882)-COLUMN($C882)+1)&gt;('Charges variables (avancé)'!$I117+'Charges variables (avancé)'!$J117),(COLUMN(W882)-COLUMN($C882)+1)-('Charges variables (avancé)'!$I117+'Charges variables (avancé)'!$J117),0)+1):INDEX($C869:$BJ869,,(COLUMN(W882)-COLUMN($C882)+1)-'Charges variables (avancé)'!$J117)),0)</f>
        <v>0</v>
      </c>
      <c r="X882" s="368">
        <f>IF(AND(ROUND(('Charges variables-Calculs auto'!X$139-CONFIG!$D$7)/31,0)&gt;=ROUND('Charges variables (avancé)'!$J117,0),'Charges variables (avancé)'!$E117&lt;&gt;0),SUM(INDEX($C869:$BJ869,,IF((COLUMN(X882)-COLUMN($C882)+1)&gt;('Charges variables (avancé)'!$I117+'Charges variables (avancé)'!$J117),(COLUMN(X882)-COLUMN($C882)+1)-('Charges variables (avancé)'!$I117+'Charges variables (avancé)'!$J117),0)+1):INDEX($C869:$BJ869,,(COLUMN(X882)-COLUMN($C882)+1)-'Charges variables (avancé)'!$J117)),0)</f>
        <v>0</v>
      </c>
      <c r="Y882" s="368">
        <f>IF(AND(ROUND(('Charges variables-Calculs auto'!Y$139-CONFIG!$D$7)/31,0)&gt;=ROUND('Charges variables (avancé)'!$J117,0),'Charges variables (avancé)'!$E117&lt;&gt;0),SUM(INDEX($C869:$BJ869,,IF((COLUMN(Y882)-COLUMN($C882)+1)&gt;('Charges variables (avancé)'!$I117+'Charges variables (avancé)'!$J117),(COLUMN(Y882)-COLUMN($C882)+1)-('Charges variables (avancé)'!$I117+'Charges variables (avancé)'!$J117),0)+1):INDEX($C869:$BJ869,,(COLUMN(Y882)-COLUMN($C882)+1)-'Charges variables (avancé)'!$J117)),0)</f>
        <v>0</v>
      </c>
      <c r="Z882" s="368">
        <f>IF(AND(ROUND(('Charges variables-Calculs auto'!Z$139-CONFIG!$D$7)/31,0)&gt;=ROUND('Charges variables (avancé)'!$J117,0),'Charges variables (avancé)'!$E117&lt;&gt;0),SUM(INDEX($C869:$BJ869,,IF((COLUMN(Z882)-COLUMN($C882)+1)&gt;('Charges variables (avancé)'!$I117+'Charges variables (avancé)'!$J117),(COLUMN(Z882)-COLUMN($C882)+1)-('Charges variables (avancé)'!$I117+'Charges variables (avancé)'!$J117),0)+1):INDEX($C869:$BJ869,,(COLUMN(Z882)-COLUMN($C882)+1)-'Charges variables (avancé)'!$J117)),0)</f>
        <v>0</v>
      </c>
      <c r="AA882" s="368">
        <f>IF(AND(ROUND(('Charges variables-Calculs auto'!AA$139-CONFIG!$D$7)/31,0)&gt;=ROUND('Charges variables (avancé)'!$J117,0),'Charges variables (avancé)'!$E117&lt;&gt;0),SUM(INDEX($C869:$BJ869,,IF((COLUMN(AA882)-COLUMN($C882)+1)&gt;('Charges variables (avancé)'!$I117+'Charges variables (avancé)'!$J117),(COLUMN(AA882)-COLUMN($C882)+1)-('Charges variables (avancé)'!$I117+'Charges variables (avancé)'!$J117),0)+1):INDEX($C869:$BJ869,,(COLUMN(AA882)-COLUMN($C882)+1)-'Charges variables (avancé)'!$J117)),0)</f>
        <v>0</v>
      </c>
      <c r="AB882" s="368">
        <f>IF(AND(ROUND(('Charges variables-Calculs auto'!AB$139-CONFIG!$D$7)/31,0)&gt;=ROUND('Charges variables (avancé)'!$J117,0),'Charges variables (avancé)'!$E117&lt;&gt;0),SUM(INDEX($C869:$BJ869,,IF((COLUMN(AB882)-COLUMN($C882)+1)&gt;('Charges variables (avancé)'!$I117+'Charges variables (avancé)'!$J117),(COLUMN(AB882)-COLUMN($C882)+1)-('Charges variables (avancé)'!$I117+'Charges variables (avancé)'!$J117),0)+1):INDEX($C869:$BJ869,,(COLUMN(AB882)-COLUMN($C882)+1)-'Charges variables (avancé)'!$J117)),0)</f>
        <v>0</v>
      </c>
      <c r="AC882" s="368">
        <f>IF(AND(ROUND(('Charges variables-Calculs auto'!AC$139-CONFIG!$D$7)/31,0)&gt;=ROUND('Charges variables (avancé)'!$J117,0),'Charges variables (avancé)'!$E117&lt;&gt;0),SUM(INDEX($C869:$BJ869,,IF((COLUMN(AC882)-COLUMN($C882)+1)&gt;('Charges variables (avancé)'!$I117+'Charges variables (avancé)'!$J117),(COLUMN(AC882)-COLUMN($C882)+1)-('Charges variables (avancé)'!$I117+'Charges variables (avancé)'!$J117),0)+1):INDEX($C869:$BJ869,,(COLUMN(AC882)-COLUMN($C882)+1)-'Charges variables (avancé)'!$J117)),0)</f>
        <v>0</v>
      </c>
      <c r="AD882" s="368">
        <f>IF(AND(ROUND(('Charges variables-Calculs auto'!AD$139-CONFIG!$D$7)/31,0)&gt;=ROUND('Charges variables (avancé)'!$J117,0),'Charges variables (avancé)'!$E117&lt;&gt;0),SUM(INDEX($C869:$BJ869,,IF((COLUMN(AD882)-COLUMN($C882)+1)&gt;('Charges variables (avancé)'!$I117+'Charges variables (avancé)'!$J117),(COLUMN(AD882)-COLUMN($C882)+1)-('Charges variables (avancé)'!$I117+'Charges variables (avancé)'!$J117),0)+1):INDEX($C869:$BJ869,,(COLUMN(AD882)-COLUMN($C882)+1)-'Charges variables (avancé)'!$J117)),0)</f>
        <v>0</v>
      </c>
      <c r="AE882" s="368">
        <f>IF(AND(ROUND(('Charges variables-Calculs auto'!AE$139-CONFIG!$D$7)/31,0)&gt;=ROUND('Charges variables (avancé)'!$J117,0),'Charges variables (avancé)'!$E117&lt;&gt;0),SUM(INDEX($C869:$BJ869,,IF((COLUMN(AE882)-COLUMN($C882)+1)&gt;('Charges variables (avancé)'!$I117+'Charges variables (avancé)'!$J117),(COLUMN(AE882)-COLUMN($C882)+1)-('Charges variables (avancé)'!$I117+'Charges variables (avancé)'!$J117),0)+1):INDEX($C869:$BJ869,,(COLUMN(AE882)-COLUMN($C882)+1)-'Charges variables (avancé)'!$J117)),0)</f>
        <v>0</v>
      </c>
      <c r="AF882" s="368">
        <f>IF(AND(ROUND(('Charges variables-Calculs auto'!AF$139-CONFIG!$D$7)/31,0)&gt;=ROUND('Charges variables (avancé)'!$J117,0),'Charges variables (avancé)'!$E117&lt;&gt;0),SUM(INDEX($C869:$BJ869,,IF((COLUMN(AF882)-COLUMN($C882)+1)&gt;('Charges variables (avancé)'!$I117+'Charges variables (avancé)'!$J117),(COLUMN(AF882)-COLUMN($C882)+1)-('Charges variables (avancé)'!$I117+'Charges variables (avancé)'!$J117),0)+1):INDEX($C869:$BJ869,,(COLUMN(AF882)-COLUMN($C882)+1)-'Charges variables (avancé)'!$J117)),0)</f>
        <v>0</v>
      </c>
      <c r="AG882" s="368">
        <f>IF(AND(ROUND(('Charges variables-Calculs auto'!AG$139-CONFIG!$D$7)/31,0)&gt;=ROUND('Charges variables (avancé)'!$J117,0),'Charges variables (avancé)'!$E117&lt;&gt;0),SUM(INDEX($C869:$BJ869,,IF((COLUMN(AG882)-COLUMN($C882)+1)&gt;('Charges variables (avancé)'!$I117+'Charges variables (avancé)'!$J117),(COLUMN(AG882)-COLUMN($C882)+1)-('Charges variables (avancé)'!$I117+'Charges variables (avancé)'!$J117),0)+1):INDEX($C869:$BJ869,,(COLUMN(AG882)-COLUMN($C882)+1)-'Charges variables (avancé)'!$J117)),0)</f>
        <v>0</v>
      </c>
      <c r="AH882" s="368">
        <f>IF(AND(ROUND(('Charges variables-Calculs auto'!AH$139-CONFIG!$D$7)/31,0)&gt;=ROUND('Charges variables (avancé)'!$J117,0),'Charges variables (avancé)'!$E117&lt;&gt;0),SUM(INDEX($C869:$BJ869,,IF((COLUMN(AH882)-COLUMN($C882)+1)&gt;('Charges variables (avancé)'!$I117+'Charges variables (avancé)'!$J117),(COLUMN(AH882)-COLUMN($C882)+1)-('Charges variables (avancé)'!$I117+'Charges variables (avancé)'!$J117),0)+1):INDEX($C869:$BJ869,,(COLUMN(AH882)-COLUMN($C882)+1)-'Charges variables (avancé)'!$J117)),0)</f>
        <v>0</v>
      </c>
      <c r="AI882" s="368">
        <f>IF(AND(ROUND(('Charges variables-Calculs auto'!AI$139-CONFIG!$D$7)/31,0)&gt;=ROUND('Charges variables (avancé)'!$J117,0),'Charges variables (avancé)'!$E117&lt;&gt;0),SUM(INDEX($C869:$BJ869,,IF((COLUMN(AI882)-COLUMN($C882)+1)&gt;('Charges variables (avancé)'!$I117+'Charges variables (avancé)'!$J117),(COLUMN(AI882)-COLUMN($C882)+1)-('Charges variables (avancé)'!$I117+'Charges variables (avancé)'!$J117),0)+1):INDEX($C869:$BJ869,,(COLUMN(AI882)-COLUMN($C882)+1)-'Charges variables (avancé)'!$J117)),0)</f>
        <v>0</v>
      </c>
      <c r="AJ882" s="368">
        <f>IF(AND(ROUND(('Charges variables-Calculs auto'!AJ$139-CONFIG!$D$7)/31,0)&gt;=ROUND('Charges variables (avancé)'!$J117,0),'Charges variables (avancé)'!$E117&lt;&gt;0),SUM(INDEX($C869:$BJ869,,IF((COLUMN(AJ882)-COLUMN($C882)+1)&gt;('Charges variables (avancé)'!$I117+'Charges variables (avancé)'!$J117),(COLUMN(AJ882)-COLUMN($C882)+1)-('Charges variables (avancé)'!$I117+'Charges variables (avancé)'!$J117),0)+1):INDEX($C869:$BJ869,,(COLUMN(AJ882)-COLUMN($C882)+1)-'Charges variables (avancé)'!$J117)),0)</f>
        <v>0</v>
      </c>
      <c r="AK882" s="368">
        <f>IF(AND(ROUND(('Charges variables-Calculs auto'!AK$139-CONFIG!$D$7)/31,0)&gt;=ROUND('Charges variables (avancé)'!$J117,0),'Charges variables (avancé)'!$E117&lt;&gt;0),SUM(INDEX($C869:$BJ869,,IF((COLUMN(AK882)-COLUMN($C882)+1)&gt;('Charges variables (avancé)'!$I117+'Charges variables (avancé)'!$J117),(COLUMN(AK882)-COLUMN($C882)+1)-('Charges variables (avancé)'!$I117+'Charges variables (avancé)'!$J117),0)+1):INDEX($C869:$BJ869,,(COLUMN(AK882)-COLUMN($C882)+1)-'Charges variables (avancé)'!$J117)),0)</f>
        <v>0</v>
      </c>
      <c r="AL882" s="368">
        <f>IF(AND(ROUND(('Charges variables-Calculs auto'!AL$139-CONFIG!$D$7)/31,0)&gt;=ROUND('Charges variables (avancé)'!$J117,0),'Charges variables (avancé)'!$E117&lt;&gt;0),SUM(INDEX($C869:$BJ869,,IF((COLUMN(AL882)-COLUMN($C882)+1)&gt;('Charges variables (avancé)'!$I117+'Charges variables (avancé)'!$J117),(COLUMN(AL882)-COLUMN($C882)+1)-('Charges variables (avancé)'!$I117+'Charges variables (avancé)'!$J117),0)+1):INDEX($C869:$BJ869,,(COLUMN(AL882)-COLUMN($C882)+1)-'Charges variables (avancé)'!$J117)),0)</f>
        <v>0</v>
      </c>
      <c r="AM882" s="368">
        <f>IF(AND(ROUND(('Charges variables-Calculs auto'!AM$139-CONFIG!$D$7)/31,0)&gt;=ROUND('Charges variables (avancé)'!$J117,0),'Charges variables (avancé)'!$E117&lt;&gt;0),SUM(INDEX($C869:$BJ869,,IF((COLUMN(AM882)-COLUMN($C882)+1)&gt;('Charges variables (avancé)'!$I117+'Charges variables (avancé)'!$J117),(COLUMN(AM882)-COLUMN($C882)+1)-('Charges variables (avancé)'!$I117+'Charges variables (avancé)'!$J117),0)+1):INDEX($C869:$BJ869,,(COLUMN(AM882)-COLUMN($C882)+1)-'Charges variables (avancé)'!$J117)),0)</f>
        <v>0</v>
      </c>
      <c r="AN882" s="368">
        <f>IF(AND(ROUND(('Charges variables-Calculs auto'!AN$139-CONFIG!$D$7)/31,0)&gt;=ROUND('Charges variables (avancé)'!$J117,0),'Charges variables (avancé)'!$E117&lt;&gt;0),SUM(INDEX($C869:$BJ869,,IF((COLUMN(AN882)-COLUMN($C882)+1)&gt;('Charges variables (avancé)'!$I117+'Charges variables (avancé)'!$J117),(COLUMN(AN882)-COLUMN($C882)+1)-('Charges variables (avancé)'!$I117+'Charges variables (avancé)'!$J117),0)+1):INDEX($C869:$BJ869,,(COLUMN(AN882)-COLUMN($C882)+1)-'Charges variables (avancé)'!$J117)),0)</f>
        <v>0</v>
      </c>
      <c r="AO882" s="368">
        <f>IF(AND(ROUND(('Charges variables-Calculs auto'!AO$139-CONFIG!$D$7)/31,0)&gt;=ROUND('Charges variables (avancé)'!$J117,0),'Charges variables (avancé)'!$E117&lt;&gt;0),SUM(INDEX($C869:$BJ869,,IF((COLUMN(AO882)-COLUMN($C882)+1)&gt;('Charges variables (avancé)'!$I117+'Charges variables (avancé)'!$J117),(COLUMN(AO882)-COLUMN($C882)+1)-('Charges variables (avancé)'!$I117+'Charges variables (avancé)'!$J117),0)+1):INDEX($C869:$BJ869,,(COLUMN(AO882)-COLUMN($C882)+1)-'Charges variables (avancé)'!$J117)),0)</f>
        <v>0</v>
      </c>
      <c r="AP882" s="368">
        <f>IF(AND(ROUND(('Charges variables-Calculs auto'!AP$139-CONFIG!$D$7)/31,0)&gt;=ROUND('Charges variables (avancé)'!$J117,0),'Charges variables (avancé)'!$E117&lt;&gt;0),SUM(INDEX($C869:$BJ869,,IF((COLUMN(AP882)-COLUMN($C882)+1)&gt;('Charges variables (avancé)'!$I117+'Charges variables (avancé)'!$J117),(COLUMN(AP882)-COLUMN($C882)+1)-('Charges variables (avancé)'!$I117+'Charges variables (avancé)'!$J117),0)+1):INDEX($C869:$BJ869,,(COLUMN(AP882)-COLUMN($C882)+1)-'Charges variables (avancé)'!$J117)),0)</f>
        <v>0</v>
      </c>
      <c r="AQ882" s="368">
        <f>IF(AND(ROUND(('Charges variables-Calculs auto'!AQ$139-CONFIG!$D$7)/31,0)&gt;=ROUND('Charges variables (avancé)'!$J117,0),'Charges variables (avancé)'!$E117&lt;&gt;0),SUM(INDEX($C869:$BJ869,,IF((COLUMN(AQ882)-COLUMN($C882)+1)&gt;('Charges variables (avancé)'!$I117+'Charges variables (avancé)'!$J117),(COLUMN(AQ882)-COLUMN($C882)+1)-('Charges variables (avancé)'!$I117+'Charges variables (avancé)'!$J117),0)+1):INDEX($C869:$BJ869,,(COLUMN(AQ882)-COLUMN($C882)+1)-'Charges variables (avancé)'!$J117)),0)</f>
        <v>0</v>
      </c>
      <c r="AR882" s="368">
        <f>IF(AND(ROUND(('Charges variables-Calculs auto'!AR$139-CONFIG!$D$7)/31,0)&gt;=ROUND('Charges variables (avancé)'!$J117,0),'Charges variables (avancé)'!$E117&lt;&gt;0),SUM(INDEX($C869:$BJ869,,IF((COLUMN(AR882)-COLUMN($C882)+1)&gt;('Charges variables (avancé)'!$I117+'Charges variables (avancé)'!$J117),(COLUMN(AR882)-COLUMN($C882)+1)-('Charges variables (avancé)'!$I117+'Charges variables (avancé)'!$J117),0)+1):INDEX($C869:$BJ869,,(COLUMN(AR882)-COLUMN($C882)+1)-'Charges variables (avancé)'!$J117)),0)</f>
        <v>0</v>
      </c>
      <c r="AS882" s="368">
        <f>IF(AND(ROUND(('Charges variables-Calculs auto'!AS$139-CONFIG!$D$7)/31,0)&gt;=ROUND('Charges variables (avancé)'!$J117,0),'Charges variables (avancé)'!$E117&lt;&gt;0),SUM(INDEX($C869:$BJ869,,IF((COLUMN(AS882)-COLUMN($C882)+1)&gt;('Charges variables (avancé)'!$I117+'Charges variables (avancé)'!$J117),(COLUMN(AS882)-COLUMN($C882)+1)-('Charges variables (avancé)'!$I117+'Charges variables (avancé)'!$J117),0)+1):INDEX($C869:$BJ869,,(COLUMN(AS882)-COLUMN($C882)+1)-'Charges variables (avancé)'!$J117)),0)</f>
        <v>0</v>
      </c>
      <c r="AT882" s="368">
        <f>IF(AND(ROUND(('Charges variables-Calculs auto'!AT$139-CONFIG!$D$7)/31,0)&gt;=ROUND('Charges variables (avancé)'!$J117,0),'Charges variables (avancé)'!$E117&lt;&gt;0),SUM(INDEX($C869:$BJ869,,IF((COLUMN(AT882)-COLUMN($C882)+1)&gt;('Charges variables (avancé)'!$I117+'Charges variables (avancé)'!$J117),(COLUMN(AT882)-COLUMN($C882)+1)-('Charges variables (avancé)'!$I117+'Charges variables (avancé)'!$J117),0)+1):INDEX($C869:$BJ869,,(COLUMN(AT882)-COLUMN($C882)+1)-'Charges variables (avancé)'!$J117)),0)</f>
        <v>0</v>
      </c>
      <c r="AU882" s="368">
        <f>IF(AND(ROUND(('Charges variables-Calculs auto'!AU$139-CONFIG!$D$7)/31,0)&gt;=ROUND('Charges variables (avancé)'!$J117,0),'Charges variables (avancé)'!$E117&lt;&gt;0),SUM(INDEX($C869:$BJ869,,IF((COLUMN(AU882)-COLUMN($C882)+1)&gt;('Charges variables (avancé)'!$I117+'Charges variables (avancé)'!$J117),(COLUMN(AU882)-COLUMN($C882)+1)-('Charges variables (avancé)'!$I117+'Charges variables (avancé)'!$J117),0)+1):INDEX($C869:$BJ869,,(COLUMN(AU882)-COLUMN($C882)+1)-'Charges variables (avancé)'!$J117)),0)</f>
        <v>0</v>
      </c>
      <c r="AV882" s="368">
        <f>IF(AND(ROUND(('Charges variables-Calculs auto'!AV$139-CONFIG!$D$7)/31,0)&gt;=ROUND('Charges variables (avancé)'!$J117,0),'Charges variables (avancé)'!$E117&lt;&gt;0),SUM(INDEX($C869:$BJ869,,IF((COLUMN(AV882)-COLUMN($C882)+1)&gt;('Charges variables (avancé)'!$I117+'Charges variables (avancé)'!$J117),(COLUMN(AV882)-COLUMN($C882)+1)-('Charges variables (avancé)'!$I117+'Charges variables (avancé)'!$J117),0)+1):INDEX($C869:$BJ869,,(COLUMN(AV882)-COLUMN($C882)+1)-'Charges variables (avancé)'!$J117)),0)</f>
        <v>0</v>
      </c>
      <c r="AW882" s="368">
        <f>IF(AND(ROUND(('Charges variables-Calculs auto'!AW$139-CONFIG!$D$7)/31,0)&gt;=ROUND('Charges variables (avancé)'!$J117,0),'Charges variables (avancé)'!$E117&lt;&gt;0),SUM(INDEX($C869:$BJ869,,IF((COLUMN(AW882)-COLUMN($C882)+1)&gt;('Charges variables (avancé)'!$I117+'Charges variables (avancé)'!$J117),(COLUMN(AW882)-COLUMN($C882)+1)-('Charges variables (avancé)'!$I117+'Charges variables (avancé)'!$J117),0)+1):INDEX($C869:$BJ869,,(COLUMN(AW882)-COLUMN($C882)+1)-'Charges variables (avancé)'!$J117)),0)</f>
        <v>0</v>
      </c>
      <c r="AX882" s="368">
        <f>IF(AND(ROUND(('Charges variables-Calculs auto'!AX$139-CONFIG!$D$7)/31,0)&gt;=ROUND('Charges variables (avancé)'!$J117,0),'Charges variables (avancé)'!$E117&lt;&gt;0),SUM(INDEX($C869:$BJ869,,IF((COLUMN(AX882)-COLUMN($C882)+1)&gt;('Charges variables (avancé)'!$I117+'Charges variables (avancé)'!$J117),(COLUMN(AX882)-COLUMN($C882)+1)-('Charges variables (avancé)'!$I117+'Charges variables (avancé)'!$J117),0)+1):INDEX($C869:$BJ869,,(COLUMN(AX882)-COLUMN($C882)+1)-'Charges variables (avancé)'!$J117)),0)</f>
        <v>0</v>
      </c>
      <c r="AY882" s="368">
        <f>IF(AND(ROUND(('Charges variables-Calculs auto'!AY$139-CONFIG!$D$7)/31,0)&gt;=ROUND('Charges variables (avancé)'!$J117,0),'Charges variables (avancé)'!$E117&lt;&gt;0),SUM(INDEX($C869:$BJ869,,IF((COLUMN(AY882)-COLUMN($C882)+1)&gt;('Charges variables (avancé)'!$I117+'Charges variables (avancé)'!$J117),(COLUMN(AY882)-COLUMN($C882)+1)-('Charges variables (avancé)'!$I117+'Charges variables (avancé)'!$J117),0)+1):INDEX($C869:$BJ869,,(COLUMN(AY882)-COLUMN($C882)+1)-'Charges variables (avancé)'!$J117)),0)</f>
        <v>0</v>
      </c>
      <c r="AZ882" s="368">
        <f>IF(AND(ROUND(('Charges variables-Calculs auto'!AZ$139-CONFIG!$D$7)/31,0)&gt;=ROUND('Charges variables (avancé)'!$J117,0),'Charges variables (avancé)'!$E117&lt;&gt;0),SUM(INDEX($C869:$BJ869,,IF((COLUMN(AZ882)-COLUMN($C882)+1)&gt;('Charges variables (avancé)'!$I117+'Charges variables (avancé)'!$J117),(COLUMN(AZ882)-COLUMN($C882)+1)-('Charges variables (avancé)'!$I117+'Charges variables (avancé)'!$J117),0)+1):INDEX($C869:$BJ869,,(COLUMN(AZ882)-COLUMN($C882)+1)-'Charges variables (avancé)'!$J117)),0)</f>
        <v>0</v>
      </c>
      <c r="BA882" s="368">
        <f>IF(AND(ROUND(('Charges variables-Calculs auto'!BA$139-CONFIG!$D$7)/31,0)&gt;=ROUND('Charges variables (avancé)'!$J117,0),'Charges variables (avancé)'!$E117&lt;&gt;0),SUM(INDEX($C869:$BJ869,,IF((COLUMN(BA882)-COLUMN($C882)+1)&gt;('Charges variables (avancé)'!$I117+'Charges variables (avancé)'!$J117),(COLUMN(BA882)-COLUMN($C882)+1)-('Charges variables (avancé)'!$I117+'Charges variables (avancé)'!$J117),0)+1):INDEX($C869:$BJ869,,(COLUMN(BA882)-COLUMN($C882)+1)-'Charges variables (avancé)'!$J117)),0)</f>
        <v>0</v>
      </c>
      <c r="BB882" s="368">
        <f>IF(AND(ROUND(('Charges variables-Calculs auto'!BB$139-CONFIG!$D$7)/31,0)&gt;=ROUND('Charges variables (avancé)'!$J117,0),'Charges variables (avancé)'!$E117&lt;&gt;0),SUM(INDEX($C869:$BJ869,,IF((COLUMN(BB882)-COLUMN($C882)+1)&gt;('Charges variables (avancé)'!$I117+'Charges variables (avancé)'!$J117),(COLUMN(BB882)-COLUMN($C882)+1)-('Charges variables (avancé)'!$I117+'Charges variables (avancé)'!$J117),0)+1):INDEX($C869:$BJ869,,(COLUMN(BB882)-COLUMN($C882)+1)-'Charges variables (avancé)'!$J117)),0)</f>
        <v>0</v>
      </c>
      <c r="BC882" s="368">
        <f>IF(AND(ROUND(('Charges variables-Calculs auto'!BC$139-CONFIG!$D$7)/31,0)&gt;=ROUND('Charges variables (avancé)'!$J117,0),'Charges variables (avancé)'!$E117&lt;&gt;0),SUM(INDEX($C869:$BJ869,,IF((COLUMN(BC882)-COLUMN($C882)+1)&gt;('Charges variables (avancé)'!$I117+'Charges variables (avancé)'!$J117),(COLUMN(BC882)-COLUMN($C882)+1)-('Charges variables (avancé)'!$I117+'Charges variables (avancé)'!$J117),0)+1):INDEX($C869:$BJ869,,(COLUMN(BC882)-COLUMN($C882)+1)-'Charges variables (avancé)'!$J117)),0)</f>
        <v>0</v>
      </c>
      <c r="BD882" s="368">
        <f>IF(AND(ROUND(('Charges variables-Calculs auto'!BD$139-CONFIG!$D$7)/31,0)&gt;=ROUND('Charges variables (avancé)'!$J117,0),'Charges variables (avancé)'!$E117&lt;&gt;0),SUM(INDEX($C869:$BJ869,,IF((COLUMN(BD882)-COLUMN($C882)+1)&gt;('Charges variables (avancé)'!$I117+'Charges variables (avancé)'!$J117),(COLUMN(BD882)-COLUMN($C882)+1)-('Charges variables (avancé)'!$I117+'Charges variables (avancé)'!$J117),0)+1):INDEX($C869:$BJ869,,(COLUMN(BD882)-COLUMN($C882)+1)-'Charges variables (avancé)'!$J117)),0)</f>
        <v>0</v>
      </c>
      <c r="BE882" s="368">
        <f>IF(AND(ROUND(('Charges variables-Calculs auto'!BE$139-CONFIG!$D$7)/31,0)&gt;=ROUND('Charges variables (avancé)'!$J117,0),'Charges variables (avancé)'!$E117&lt;&gt;0),SUM(INDEX($C869:$BJ869,,IF((COLUMN(BE882)-COLUMN($C882)+1)&gt;('Charges variables (avancé)'!$I117+'Charges variables (avancé)'!$J117),(COLUMN(BE882)-COLUMN($C882)+1)-('Charges variables (avancé)'!$I117+'Charges variables (avancé)'!$J117),0)+1):INDEX($C869:$BJ869,,(COLUMN(BE882)-COLUMN($C882)+1)-'Charges variables (avancé)'!$J117)),0)</f>
        <v>0</v>
      </c>
      <c r="BF882" s="368">
        <f>IF(AND(ROUND(('Charges variables-Calculs auto'!BF$139-CONFIG!$D$7)/31,0)&gt;=ROUND('Charges variables (avancé)'!$J117,0),'Charges variables (avancé)'!$E117&lt;&gt;0),SUM(INDEX($C869:$BJ869,,IF((COLUMN(BF882)-COLUMN($C882)+1)&gt;('Charges variables (avancé)'!$I117+'Charges variables (avancé)'!$J117),(COLUMN(BF882)-COLUMN($C882)+1)-('Charges variables (avancé)'!$I117+'Charges variables (avancé)'!$J117),0)+1):INDEX($C869:$BJ869,,(COLUMN(BF882)-COLUMN($C882)+1)-'Charges variables (avancé)'!$J117)),0)</f>
        <v>0</v>
      </c>
      <c r="BG882" s="368">
        <f>IF(AND(ROUND(('Charges variables-Calculs auto'!BG$139-CONFIG!$D$7)/31,0)&gt;=ROUND('Charges variables (avancé)'!$J117,0),'Charges variables (avancé)'!$E117&lt;&gt;0),SUM(INDEX($C869:$BJ869,,IF((COLUMN(BG882)-COLUMN($C882)+1)&gt;('Charges variables (avancé)'!$I117+'Charges variables (avancé)'!$J117),(COLUMN(BG882)-COLUMN($C882)+1)-('Charges variables (avancé)'!$I117+'Charges variables (avancé)'!$J117),0)+1):INDEX($C869:$BJ869,,(COLUMN(BG882)-COLUMN($C882)+1)-'Charges variables (avancé)'!$J117)),0)</f>
        <v>0</v>
      </c>
      <c r="BH882" s="368">
        <f>IF(AND(ROUND(('Charges variables-Calculs auto'!BH$139-CONFIG!$D$7)/31,0)&gt;=ROUND('Charges variables (avancé)'!$J117,0),'Charges variables (avancé)'!$E117&lt;&gt;0),SUM(INDEX($C869:$BJ869,,IF((COLUMN(BH882)-COLUMN($C882)+1)&gt;('Charges variables (avancé)'!$I117+'Charges variables (avancé)'!$J117),(COLUMN(BH882)-COLUMN($C882)+1)-('Charges variables (avancé)'!$I117+'Charges variables (avancé)'!$J117),0)+1):INDEX($C869:$BJ869,,(COLUMN(BH882)-COLUMN($C882)+1)-'Charges variables (avancé)'!$J117)),0)</f>
        <v>0</v>
      </c>
      <c r="BI882" s="368">
        <f>IF(AND(ROUND(('Charges variables-Calculs auto'!BI$139-CONFIG!$D$7)/31,0)&gt;=ROUND('Charges variables (avancé)'!$J117,0),'Charges variables (avancé)'!$E117&lt;&gt;0),SUM(INDEX($C869:$BJ869,,IF((COLUMN(BI882)-COLUMN($C882)+1)&gt;('Charges variables (avancé)'!$I117+'Charges variables (avancé)'!$J117),(COLUMN(BI882)-COLUMN($C882)+1)-('Charges variables (avancé)'!$I117+'Charges variables (avancé)'!$J117),0)+1):INDEX($C869:$BJ869,,(COLUMN(BI882)-COLUMN($C882)+1)-'Charges variables (avancé)'!$J117)),0)</f>
        <v>0</v>
      </c>
      <c r="BJ882" s="368">
        <f>IF(AND(ROUND(('Charges variables-Calculs auto'!BJ$139-CONFIG!$D$7)/31,0)&gt;=ROUND('Charges variables (avancé)'!$J117,0),'Charges variables (avancé)'!$E117&lt;&gt;0),SUM(INDEX($C869:$BJ869,,IF((COLUMN(BJ882)-COLUMN($C882)+1)&gt;('Charges variables (avancé)'!$I117+'Charges variables (avancé)'!$J117),(COLUMN(BJ882)-COLUMN($C882)+1)-('Charges variables (avancé)'!$I117+'Charges variables (avancé)'!$J117),0)+1):INDEX($C869:$BJ869,,(COLUMN(BJ882)-COLUMN($C882)+1)-'Charges variables (avancé)'!$J117)),0)</f>
        <v>0</v>
      </c>
    </row>
    <row r="884" spans="2:62">
      <c r="B884" s="104" t="s">
        <v>63</v>
      </c>
      <c r="C884" s="11"/>
      <c r="D884" s="11"/>
      <c r="E884" s="11"/>
      <c r="F884" s="32"/>
    </row>
    <row r="886" spans="2:62" ht="15" customHeight="1">
      <c r="B886" s="81"/>
      <c r="C886" s="475" t="s">
        <v>18</v>
      </c>
      <c r="D886" s="476"/>
      <c r="E886" s="476"/>
      <c r="F886" s="476"/>
      <c r="G886" s="476"/>
      <c r="H886" s="476"/>
      <c r="I886" s="476"/>
      <c r="J886" s="476"/>
      <c r="K886" s="476"/>
      <c r="L886" s="476"/>
      <c r="M886" s="476"/>
      <c r="N886" s="476"/>
      <c r="O886" s="473" t="s">
        <v>19</v>
      </c>
      <c r="P886" s="473"/>
      <c r="Q886" s="473"/>
      <c r="R886" s="473"/>
      <c r="S886" s="473"/>
      <c r="T886" s="473"/>
      <c r="U886" s="473"/>
      <c r="V886" s="473"/>
      <c r="W886" s="473"/>
      <c r="X886" s="473"/>
      <c r="Y886" s="473"/>
      <c r="Z886" s="473"/>
      <c r="AA886" s="475" t="s">
        <v>20</v>
      </c>
      <c r="AB886" s="476"/>
      <c r="AC886" s="476"/>
      <c r="AD886" s="476"/>
      <c r="AE886" s="476"/>
      <c r="AF886" s="476"/>
      <c r="AG886" s="476"/>
      <c r="AH886" s="476"/>
      <c r="AI886" s="476"/>
      <c r="AJ886" s="476"/>
      <c r="AK886" s="476"/>
      <c r="AL886" s="476"/>
      <c r="AM886" s="473" t="s">
        <v>32</v>
      </c>
      <c r="AN886" s="473"/>
      <c r="AO886" s="473"/>
      <c r="AP886" s="473"/>
      <c r="AQ886" s="473"/>
      <c r="AR886" s="473"/>
      <c r="AS886" s="473"/>
      <c r="AT886" s="473"/>
      <c r="AU886" s="473"/>
      <c r="AV886" s="473"/>
      <c r="AW886" s="473"/>
      <c r="AX886" s="473"/>
      <c r="AY886" s="473" t="s">
        <v>33</v>
      </c>
      <c r="AZ886" s="473"/>
      <c r="BA886" s="473"/>
      <c r="BB886" s="473"/>
      <c r="BC886" s="473"/>
      <c r="BD886" s="473"/>
      <c r="BE886" s="473"/>
      <c r="BF886" s="473"/>
      <c r="BG886" s="473"/>
      <c r="BH886" s="473"/>
      <c r="BI886" s="473"/>
      <c r="BJ886" s="473"/>
    </row>
    <row r="887" spans="2:62">
      <c r="B887" s="83" t="s">
        <v>36</v>
      </c>
      <c r="C887" s="18">
        <f>CONFIG!$D$7</f>
        <v>41640</v>
      </c>
      <c r="D887" s="18">
        <f>DATE(YEAR(C887),MONTH(C887)+1,DAY(C887))</f>
        <v>41671</v>
      </c>
      <c r="E887" s="18">
        <f t="shared" ref="E887:BJ887" si="506">DATE(YEAR(D887),MONTH(D887)+1,DAY(D887))</f>
        <v>41699</v>
      </c>
      <c r="F887" s="18">
        <f t="shared" si="506"/>
        <v>41730</v>
      </c>
      <c r="G887" s="18">
        <f t="shared" si="506"/>
        <v>41760</v>
      </c>
      <c r="H887" s="18">
        <f t="shared" si="506"/>
        <v>41791</v>
      </c>
      <c r="I887" s="18">
        <f t="shared" si="506"/>
        <v>41821</v>
      </c>
      <c r="J887" s="18">
        <f t="shared" si="506"/>
        <v>41852</v>
      </c>
      <c r="K887" s="18">
        <f t="shared" si="506"/>
        <v>41883</v>
      </c>
      <c r="L887" s="18">
        <f t="shared" si="506"/>
        <v>41913</v>
      </c>
      <c r="M887" s="18">
        <f t="shared" si="506"/>
        <v>41944</v>
      </c>
      <c r="N887" s="18">
        <f t="shared" si="506"/>
        <v>41974</v>
      </c>
      <c r="O887" s="18">
        <f t="shared" si="506"/>
        <v>42005</v>
      </c>
      <c r="P887" s="18">
        <f t="shared" si="506"/>
        <v>42036</v>
      </c>
      <c r="Q887" s="18">
        <f t="shared" si="506"/>
        <v>42064</v>
      </c>
      <c r="R887" s="18">
        <f t="shared" si="506"/>
        <v>42095</v>
      </c>
      <c r="S887" s="18">
        <f t="shared" si="506"/>
        <v>42125</v>
      </c>
      <c r="T887" s="18">
        <f t="shared" si="506"/>
        <v>42156</v>
      </c>
      <c r="U887" s="18">
        <f t="shared" si="506"/>
        <v>42186</v>
      </c>
      <c r="V887" s="18">
        <f t="shared" si="506"/>
        <v>42217</v>
      </c>
      <c r="W887" s="18">
        <f t="shared" si="506"/>
        <v>42248</v>
      </c>
      <c r="X887" s="18">
        <f t="shared" si="506"/>
        <v>42278</v>
      </c>
      <c r="Y887" s="18">
        <f t="shared" si="506"/>
        <v>42309</v>
      </c>
      <c r="Z887" s="18">
        <f t="shared" si="506"/>
        <v>42339</v>
      </c>
      <c r="AA887" s="18">
        <f t="shared" si="506"/>
        <v>42370</v>
      </c>
      <c r="AB887" s="18">
        <f t="shared" si="506"/>
        <v>42401</v>
      </c>
      <c r="AC887" s="18">
        <f t="shared" si="506"/>
        <v>42430</v>
      </c>
      <c r="AD887" s="18">
        <f t="shared" si="506"/>
        <v>42461</v>
      </c>
      <c r="AE887" s="18">
        <f t="shared" si="506"/>
        <v>42491</v>
      </c>
      <c r="AF887" s="18">
        <f t="shared" si="506"/>
        <v>42522</v>
      </c>
      <c r="AG887" s="18">
        <f t="shared" si="506"/>
        <v>42552</v>
      </c>
      <c r="AH887" s="18">
        <f t="shared" si="506"/>
        <v>42583</v>
      </c>
      <c r="AI887" s="18">
        <f t="shared" si="506"/>
        <v>42614</v>
      </c>
      <c r="AJ887" s="18">
        <f t="shared" si="506"/>
        <v>42644</v>
      </c>
      <c r="AK887" s="18">
        <f t="shared" si="506"/>
        <v>42675</v>
      </c>
      <c r="AL887" s="18">
        <f t="shared" si="506"/>
        <v>42705</v>
      </c>
      <c r="AM887" s="18">
        <f t="shared" si="506"/>
        <v>42736</v>
      </c>
      <c r="AN887" s="18">
        <f t="shared" si="506"/>
        <v>42767</v>
      </c>
      <c r="AO887" s="18">
        <f t="shared" si="506"/>
        <v>42795</v>
      </c>
      <c r="AP887" s="18">
        <f t="shared" si="506"/>
        <v>42826</v>
      </c>
      <c r="AQ887" s="18">
        <f t="shared" si="506"/>
        <v>42856</v>
      </c>
      <c r="AR887" s="18">
        <f t="shared" si="506"/>
        <v>42887</v>
      </c>
      <c r="AS887" s="18">
        <f t="shared" si="506"/>
        <v>42917</v>
      </c>
      <c r="AT887" s="18">
        <f t="shared" si="506"/>
        <v>42948</v>
      </c>
      <c r="AU887" s="18">
        <f t="shared" si="506"/>
        <v>42979</v>
      </c>
      <c r="AV887" s="18">
        <f t="shared" si="506"/>
        <v>43009</v>
      </c>
      <c r="AW887" s="18">
        <f t="shared" si="506"/>
        <v>43040</v>
      </c>
      <c r="AX887" s="18">
        <f t="shared" si="506"/>
        <v>43070</v>
      </c>
      <c r="AY887" s="18">
        <f t="shared" si="506"/>
        <v>43101</v>
      </c>
      <c r="AZ887" s="18">
        <f t="shared" si="506"/>
        <v>43132</v>
      </c>
      <c r="BA887" s="18">
        <f t="shared" si="506"/>
        <v>43160</v>
      </c>
      <c r="BB887" s="18">
        <f t="shared" si="506"/>
        <v>43191</v>
      </c>
      <c r="BC887" s="18">
        <f t="shared" si="506"/>
        <v>43221</v>
      </c>
      <c r="BD887" s="18">
        <f t="shared" si="506"/>
        <v>43252</v>
      </c>
      <c r="BE887" s="18">
        <f t="shared" si="506"/>
        <v>43282</v>
      </c>
      <c r="BF887" s="18">
        <f t="shared" si="506"/>
        <v>43313</v>
      </c>
      <c r="BG887" s="18">
        <f t="shared" si="506"/>
        <v>43344</v>
      </c>
      <c r="BH887" s="18">
        <f t="shared" si="506"/>
        <v>43374</v>
      </c>
      <c r="BI887" s="18">
        <f t="shared" si="506"/>
        <v>43405</v>
      </c>
      <c r="BJ887" s="18">
        <f t="shared" si="506"/>
        <v>43435</v>
      </c>
    </row>
    <row r="888" spans="2:62">
      <c r="B888" s="366">
        <f>'Charges variables (avancé)'!$C$110</f>
        <v>0</v>
      </c>
      <c r="C888" s="341">
        <f>(('Charges variables (avancé)'!$L110*C862)+IF(ROUND(('Charges variables-Calculs auto'!C$152-CONFIG!$D$7)/31,0)&gt;=('Charges variables (avancé)'!$J110+'Charges variables (avancé)'!$K110),INDEX($C862:$BJ862,,COLUMN('Charges variables-Calculs auto'!C$152)-COLUMN('Charges variables-Calculs auto'!$C$152)+1-('Charges variables (avancé)'!$J110+'Charges variables (avancé)'!$K110)),0)*(1-'Charges variables (avancé)'!$L110))*'Charges variables (avancé)'!$D110</f>
        <v>0</v>
      </c>
      <c r="D888" s="341">
        <f>(('Charges variables (avancé)'!$L110*D862)+IF(ROUND(('Charges variables-Calculs auto'!D$152-CONFIG!$D$7)/31,0)&gt;=('Charges variables (avancé)'!$J110+'Charges variables (avancé)'!$K110),INDEX($C862:$BJ862,,COLUMN('Charges variables-Calculs auto'!D$152)-COLUMN('Charges variables-Calculs auto'!$C$152)+1-('Charges variables (avancé)'!$J110+'Charges variables (avancé)'!$K110)),0)*(1-'Charges variables (avancé)'!$L110))*'Charges variables (avancé)'!$D110</f>
        <v>0</v>
      </c>
      <c r="E888" s="341">
        <f>(('Charges variables (avancé)'!$L110*E862)+IF(ROUND(('Charges variables-Calculs auto'!E$152-CONFIG!$D$7)/31,0)&gt;=('Charges variables (avancé)'!$J110+'Charges variables (avancé)'!$K110),INDEX($C862:$BJ862,,COLUMN('Charges variables-Calculs auto'!E$152)-COLUMN('Charges variables-Calculs auto'!$C$152)+1-('Charges variables (avancé)'!$J110+'Charges variables (avancé)'!$K110)),0)*(1-'Charges variables (avancé)'!$L110))*'Charges variables (avancé)'!$D110</f>
        <v>0</v>
      </c>
      <c r="F888" s="341">
        <f>(('Charges variables (avancé)'!$L110*F862)+IF(ROUND(('Charges variables-Calculs auto'!F$152-CONFIG!$D$7)/31,0)&gt;=('Charges variables (avancé)'!$J110+'Charges variables (avancé)'!$K110),INDEX($C862:$BJ862,,COLUMN('Charges variables-Calculs auto'!F$152)-COLUMN('Charges variables-Calculs auto'!$C$152)+1-('Charges variables (avancé)'!$J110+'Charges variables (avancé)'!$K110)),0)*(1-'Charges variables (avancé)'!$L110))*'Charges variables (avancé)'!$D110</f>
        <v>0</v>
      </c>
      <c r="G888" s="341">
        <f>(('Charges variables (avancé)'!$L110*G862)+IF(ROUND(('Charges variables-Calculs auto'!G$152-CONFIG!$D$7)/31,0)&gt;=('Charges variables (avancé)'!$J110+'Charges variables (avancé)'!$K110),INDEX($C862:$BJ862,,COLUMN('Charges variables-Calculs auto'!G$152)-COLUMN('Charges variables-Calculs auto'!$C$152)+1-('Charges variables (avancé)'!$J110+'Charges variables (avancé)'!$K110)),0)*(1-'Charges variables (avancé)'!$L110))*'Charges variables (avancé)'!$D110</f>
        <v>0</v>
      </c>
      <c r="H888" s="341">
        <f>(('Charges variables (avancé)'!$L110*H862)+IF(ROUND(('Charges variables-Calculs auto'!H$152-CONFIG!$D$7)/31,0)&gt;=('Charges variables (avancé)'!$J110+'Charges variables (avancé)'!$K110),INDEX($C862:$BJ862,,COLUMN('Charges variables-Calculs auto'!H$152)-COLUMN('Charges variables-Calculs auto'!$C$152)+1-('Charges variables (avancé)'!$J110+'Charges variables (avancé)'!$K110)),0)*(1-'Charges variables (avancé)'!$L110))*'Charges variables (avancé)'!$D110</f>
        <v>0</v>
      </c>
      <c r="I888" s="341">
        <f>(('Charges variables (avancé)'!$L110*I862)+IF(ROUND(('Charges variables-Calculs auto'!I$152-CONFIG!$D$7)/31,0)&gt;=('Charges variables (avancé)'!$J110+'Charges variables (avancé)'!$K110),INDEX($C862:$BJ862,,COLUMN('Charges variables-Calculs auto'!I$152)-COLUMN('Charges variables-Calculs auto'!$C$152)+1-('Charges variables (avancé)'!$J110+'Charges variables (avancé)'!$K110)),0)*(1-'Charges variables (avancé)'!$L110))*'Charges variables (avancé)'!$D110</f>
        <v>0</v>
      </c>
      <c r="J888" s="341">
        <f>(('Charges variables (avancé)'!$L110*J862)+IF(ROUND(('Charges variables-Calculs auto'!J$152-CONFIG!$D$7)/31,0)&gt;=('Charges variables (avancé)'!$J110+'Charges variables (avancé)'!$K110),INDEX($C862:$BJ862,,COLUMN('Charges variables-Calculs auto'!J$152)-COLUMN('Charges variables-Calculs auto'!$C$152)+1-('Charges variables (avancé)'!$J110+'Charges variables (avancé)'!$K110)),0)*(1-'Charges variables (avancé)'!$L110))*'Charges variables (avancé)'!$D110</f>
        <v>0</v>
      </c>
      <c r="K888" s="341">
        <f>(('Charges variables (avancé)'!$L110*K862)+IF(ROUND(('Charges variables-Calculs auto'!K$152-CONFIG!$D$7)/31,0)&gt;=('Charges variables (avancé)'!$J110+'Charges variables (avancé)'!$K110),INDEX($C862:$BJ862,,COLUMN('Charges variables-Calculs auto'!K$152)-COLUMN('Charges variables-Calculs auto'!$C$152)+1-('Charges variables (avancé)'!$J110+'Charges variables (avancé)'!$K110)),0)*(1-'Charges variables (avancé)'!$L110))*'Charges variables (avancé)'!$D110</f>
        <v>0</v>
      </c>
      <c r="L888" s="341">
        <f>(('Charges variables (avancé)'!$L110*L862)+IF(ROUND(('Charges variables-Calculs auto'!L$152-CONFIG!$D$7)/31,0)&gt;=('Charges variables (avancé)'!$J110+'Charges variables (avancé)'!$K110),INDEX($C862:$BJ862,,COLUMN('Charges variables-Calculs auto'!L$152)-COLUMN('Charges variables-Calculs auto'!$C$152)+1-('Charges variables (avancé)'!$J110+'Charges variables (avancé)'!$K110)),0)*(1-'Charges variables (avancé)'!$L110))*'Charges variables (avancé)'!$D110</f>
        <v>0</v>
      </c>
      <c r="M888" s="341">
        <f>(('Charges variables (avancé)'!$L110*M862)+IF(ROUND(('Charges variables-Calculs auto'!M$152-CONFIG!$D$7)/31,0)&gt;=('Charges variables (avancé)'!$J110+'Charges variables (avancé)'!$K110),INDEX($C862:$BJ862,,COLUMN('Charges variables-Calculs auto'!M$152)-COLUMN('Charges variables-Calculs auto'!$C$152)+1-('Charges variables (avancé)'!$J110+'Charges variables (avancé)'!$K110)),0)*(1-'Charges variables (avancé)'!$L110))*'Charges variables (avancé)'!$D110</f>
        <v>0</v>
      </c>
      <c r="N888" s="341">
        <f>(('Charges variables (avancé)'!$L110*N862)+IF(ROUND(('Charges variables-Calculs auto'!N$152-CONFIG!$D$7)/31,0)&gt;=('Charges variables (avancé)'!$J110+'Charges variables (avancé)'!$K110),INDEX($C862:$BJ862,,COLUMN('Charges variables-Calculs auto'!N$152)-COLUMN('Charges variables-Calculs auto'!$C$152)+1-('Charges variables (avancé)'!$J110+'Charges variables (avancé)'!$K110)),0)*(1-'Charges variables (avancé)'!$L110))*'Charges variables (avancé)'!$D110</f>
        <v>0</v>
      </c>
      <c r="O888" s="341">
        <f>(('Charges variables (avancé)'!$L110*O862)+IF(ROUND(('Charges variables-Calculs auto'!O$152-CONFIG!$D$7)/31,0)&gt;=('Charges variables (avancé)'!$J110+'Charges variables (avancé)'!$K110),INDEX($C862:$BJ862,,COLUMN('Charges variables-Calculs auto'!O$152)-COLUMN('Charges variables-Calculs auto'!$C$152)+1-('Charges variables (avancé)'!$J110+'Charges variables (avancé)'!$K110)),0)*(1-'Charges variables (avancé)'!$L110))*'Charges variables (avancé)'!$X110</f>
        <v>0</v>
      </c>
      <c r="P888" s="341">
        <f>(('Charges variables (avancé)'!$L110*P862)+IF(ROUND(('Charges variables-Calculs auto'!P$152-CONFIG!$D$7)/31,0)&gt;=('Charges variables (avancé)'!$J110+'Charges variables (avancé)'!$K110),INDEX($C862:$BJ862,,COLUMN('Charges variables-Calculs auto'!P$152)-COLUMN('Charges variables-Calculs auto'!$C$152)+1-('Charges variables (avancé)'!$J110+'Charges variables (avancé)'!$K110)),0)*(1-'Charges variables (avancé)'!$L110))*'Charges variables (avancé)'!$X110</f>
        <v>0</v>
      </c>
      <c r="Q888" s="341">
        <f>(('Charges variables (avancé)'!$L110*Q862)+IF(ROUND(('Charges variables-Calculs auto'!Q$152-CONFIG!$D$7)/31,0)&gt;=('Charges variables (avancé)'!$J110+'Charges variables (avancé)'!$K110),INDEX($C862:$BJ862,,COLUMN('Charges variables-Calculs auto'!Q$152)-COLUMN('Charges variables-Calculs auto'!$C$152)+1-('Charges variables (avancé)'!$J110+'Charges variables (avancé)'!$K110)),0)*(1-'Charges variables (avancé)'!$L110))*'Charges variables (avancé)'!$X110</f>
        <v>0</v>
      </c>
      <c r="R888" s="341">
        <f>(('Charges variables (avancé)'!$L110*R862)+IF(ROUND(('Charges variables-Calculs auto'!R$152-CONFIG!$D$7)/31,0)&gt;=('Charges variables (avancé)'!$J110+'Charges variables (avancé)'!$K110),INDEX($C862:$BJ862,,COLUMN('Charges variables-Calculs auto'!R$152)-COLUMN('Charges variables-Calculs auto'!$C$152)+1-('Charges variables (avancé)'!$J110+'Charges variables (avancé)'!$K110)),0)*(1-'Charges variables (avancé)'!$L110))*'Charges variables (avancé)'!$X110</f>
        <v>0</v>
      </c>
      <c r="S888" s="341">
        <f>(('Charges variables (avancé)'!$L110*S862)+IF(ROUND(('Charges variables-Calculs auto'!S$152-CONFIG!$D$7)/31,0)&gt;=('Charges variables (avancé)'!$J110+'Charges variables (avancé)'!$K110),INDEX($C862:$BJ862,,COLUMN('Charges variables-Calculs auto'!S$152)-COLUMN('Charges variables-Calculs auto'!$C$152)+1-('Charges variables (avancé)'!$J110+'Charges variables (avancé)'!$K110)),0)*(1-'Charges variables (avancé)'!$L110))*'Charges variables (avancé)'!$X110</f>
        <v>0</v>
      </c>
      <c r="T888" s="341">
        <f>(('Charges variables (avancé)'!$L110*T862)+IF(ROUND(('Charges variables-Calculs auto'!T$152-CONFIG!$D$7)/31,0)&gt;=('Charges variables (avancé)'!$J110+'Charges variables (avancé)'!$K110),INDEX($C862:$BJ862,,COLUMN('Charges variables-Calculs auto'!T$152)-COLUMN('Charges variables-Calculs auto'!$C$152)+1-('Charges variables (avancé)'!$J110+'Charges variables (avancé)'!$K110)),0)*(1-'Charges variables (avancé)'!$L110))*'Charges variables (avancé)'!$X110</f>
        <v>0</v>
      </c>
      <c r="U888" s="341">
        <f>(('Charges variables (avancé)'!$L110*U862)+IF(ROUND(('Charges variables-Calculs auto'!U$152-CONFIG!$D$7)/31,0)&gt;=('Charges variables (avancé)'!$J110+'Charges variables (avancé)'!$K110),INDEX($C862:$BJ862,,COLUMN('Charges variables-Calculs auto'!U$152)-COLUMN('Charges variables-Calculs auto'!$C$152)+1-('Charges variables (avancé)'!$J110+'Charges variables (avancé)'!$K110)),0)*(1-'Charges variables (avancé)'!$L110))*'Charges variables (avancé)'!$X110</f>
        <v>0</v>
      </c>
      <c r="V888" s="341">
        <f>(('Charges variables (avancé)'!$L110*V862)+IF(ROUND(('Charges variables-Calculs auto'!V$152-CONFIG!$D$7)/31,0)&gt;=('Charges variables (avancé)'!$J110+'Charges variables (avancé)'!$K110),INDEX($C862:$BJ862,,COLUMN('Charges variables-Calculs auto'!V$152)-COLUMN('Charges variables-Calculs auto'!$C$152)+1-('Charges variables (avancé)'!$J110+'Charges variables (avancé)'!$K110)),0)*(1-'Charges variables (avancé)'!$L110))*'Charges variables (avancé)'!$X110</f>
        <v>0</v>
      </c>
      <c r="W888" s="341">
        <f>(('Charges variables (avancé)'!$L110*W862)+IF(ROUND(('Charges variables-Calculs auto'!W$152-CONFIG!$D$7)/31,0)&gt;=('Charges variables (avancé)'!$J110+'Charges variables (avancé)'!$K110),INDEX($C862:$BJ862,,COLUMN('Charges variables-Calculs auto'!W$152)-COLUMN('Charges variables-Calculs auto'!$C$152)+1-('Charges variables (avancé)'!$J110+'Charges variables (avancé)'!$K110)),0)*(1-'Charges variables (avancé)'!$L110))*'Charges variables (avancé)'!$X110</f>
        <v>0</v>
      </c>
      <c r="X888" s="341">
        <f>(('Charges variables (avancé)'!$L110*X862)+IF(ROUND(('Charges variables-Calculs auto'!X$152-CONFIG!$D$7)/31,0)&gt;=('Charges variables (avancé)'!$J110+'Charges variables (avancé)'!$K110),INDEX($C862:$BJ862,,COLUMN('Charges variables-Calculs auto'!X$152)-COLUMN('Charges variables-Calculs auto'!$C$152)+1-('Charges variables (avancé)'!$J110+'Charges variables (avancé)'!$K110)),0)*(1-'Charges variables (avancé)'!$L110))*'Charges variables (avancé)'!$X110</f>
        <v>0</v>
      </c>
      <c r="Y888" s="341">
        <f>(('Charges variables (avancé)'!$L110*Y862)+IF(ROUND(('Charges variables-Calculs auto'!Y$152-CONFIG!$D$7)/31,0)&gt;=('Charges variables (avancé)'!$J110+'Charges variables (avancé)'!$K110),INDEX($C862:$BJ862,,COLUMN('Charges variables-Calculs auto'!Y$152)-COLUMN('Charges variables-Calculs auto'!$C$152)+1-('Charges variables (avancé)'!$J110+'Charges variables (avancé)'!$K110)),0)*(1-'Charges variables (avancé)'!$L110))*'Charges variables (avancé)'!$X110</f>
        <v>0</v>
      </c>
      <c r="Z888" s="341">
        <f>(('Charges variables (avancé)'!$L110*Z862)+IF(ROUND(('Charges variables-Calculs auto'!Z$152-CONFIG!$D$7)/31,0)&gt;=('Charges variables (avancé)'!$J110+'Charges variables (avancé)'!$K110),INDEX($C862:$BJ862,,COLUMN('Charges variables-Calculs auto'!Z$152)-COLUMN('Charges variables-Calculs auto'!$C$152)+1-('Charges variables (avancé)'!$J110+'Charges variables (avancé)'!$K110)),0)*(1-'Charges variables (avancé)'!$L110))*'Charges variables (avancé)'!$X110</f>
        <v>0</v>
      </c>
      <c r="AA888" s="341">
        <f>(('Charges variables (avancé)'!$L110*AA862)+IF(ROUND(('Charges variables-Calculs auto'!AA$152-CONFIG!$D$7)/31,0)&gt;=('Charges variables (avancé)'!$J110+'Charges variables (avancé)'!$K110),INDEX($C862:$BJ862,,COLUMN('Charges variables-Calculs auto'!AA$152)-COLUMN('Charges variables-Calculs auto'!$C$152)+1-('Charges variables (avancé)'!$J110+'Charges variables (avancé)'!$K110)),0)*(1-'Charges variables (avancé)'!$L110))*'Charges variables (avancé)'!$Z110</f>
        <v>0</v>
      </c>
      <c r="AB888" s="341">
        <f>(('Charges variables (avancé)'!$L110*AB862)+IF(ROUND(('Charges variables-Calculs auto'!AB$152-CONFIG!$D$7)/31,0)&gt;=('Charges variables (avancé)'!$J110+'Charges variables (avancé)'!$K110),INDEX($C862:$BJ862,,COLUMN('Charges variables-Calculs auto'!AB$152)-COLUMN('Charges variables-Calculs auto'!$C$152)+1-('Charges variables (avancé)'!$J110+'Charges variables (avancé)'!$K110)),0)*(1-'Charges variables (avancé)'!$L110))*'Charges variables (avancé)'!$Z110</f>
        <v>0</v>
      </c>
      <c r="AC888" s="341">
        <f>(('Charges variables (avancé)'!$L110*AC862)+IF(ROUND(('Charges variables-Calculs auto'!AC$152-CONFIG!$D$7)/31,0)&gt;=('Charges variables (avancé)'!$J110+'Charges variables (avancé)'!$K110),INDEX($C862:$BJ862,,COLUMN('Charges variables-Calculs auto'!AC$152)-COLUMN('Charges variables-Calculs auto'!$C$152)+1-('Charges variables (avancé)'!$J110+'Charges variables (avancé)'!$K110)),0)*(1-'Charges variables (avancé)'!$L110))*'Charges variables (avancé)'!$Z110</f>
        <v>0</v>
      </c>
      <c r="AD888" s="341">
        <f>(('Charges variables (avancé)'!$L110*AD862)+IF(ROUND(('Charges variables-Calculs auto'!AD$152-CONFIG!$D$7)/31,0)&gt;=('Charges variables (avancé)'!$J110+'Charges variables (avancé)'!$K110),INDEX($C862:$BJ862,,COLUMN('Charges variables-Calculs auto'!AD$152)-COLUMN('Charges variables-Calculs auto'!$C$152)+1-('Charges variables (avancé)'!$J110+'Charges variables (avancé)'!$K110)),0)*(1-'Charges variables (avancé)'!$L110))*'Charges variables (avancé)'!$Z110</f>
        <v>0</v>
      </c>
      <c r="AE888" s="341">
        <f>(('Charges variables (avancé)'!$L110*AE862)+IF(ROUND(('Charges variables-Calculs auto'!AE$152-CONFIG!$D$7)/31,0)&gt;=('Charges variables (avancé)'!$J110+'Charges variables (avancé)'!$K110),INDEX($C862:$BJ862,,COLUMN('Charges variables-Calculs auto'!AE$152)-COLUMN('Charges variables-Calculs auto'!$C$152)+1-('Charges variables (avancé)'!$J110+'Charges variables (avancé)'!$K110)),0)*(1-'Charges variables (avancé)'!$L110))*'Charges variables (avancé)'!$Z110</f>
        <v>0</v>
      </c>
      <c r="AF888" s="341">
        <f>(('Charges variables (avancé)'!$L110*AF862)+IF(ROUND(('Charges variables-Calculs auto'!AF$152-CONFIG!$D$7)/31,0)&gt;=('Charges variables (avancé)'!$J110+'Charges variables (avancé)'!$K110),INDEX($C862:$BJ862,,COLUMN('Charges variables-Calculs auto'!AF$152)-COLUMN('Charges variables-Calculs auto'!$C$152)+1-('Charges variables (avancé)'!$J110+'Charges variables (avancé)'!$K110)),0)*(1-'Charges variables (avancé)'!$L110))*'Charges variables (avancé)'!$Z110</f>
        <v>0</v>
      </c>
      <c r="AG888" s="341">
        <f>(('Charges variables (avancé)'!$L110*AG862)+IF(ROUND(('Charges variables-Calculs auto'!AG$152-CONFIG!$D$7)/31,0)&gt;=('Charges variables (avancé)'!$J110+'Charges variables (avancé)'!$K110),INDEX($C862:$BJ862,,COLUMN('Charges variables-Calculs auto'!AG$152)-COLUMN('Charges variables-Calculs auto'!$C$152)+1-('Charges variables (avancé)'!$J110+'Charges variables (avancé)'!$K110)),0)*(1-'Charges variables (avancé)'!$L110))*'Charges variables (avancé)'!$Z110</f>
        <v>0</v>
      </c>
      <c r="AH888" s="341">
        <f>(('Charges variables (avancé)'!$L110*AH862)+IF(ROUND(('Charges variables-Calculs auto'!AH$152-CONFIG!$D$7)/31,0)&gt;=('Charges variables (avancé)'!$J110+'Charges variables (avancé)'!$K110),INDEX($C862:$BJ862,,COLUMN('Charges variables-Calculs auto'!AH$152)-COLUMN('Charges variables-Calculs auto'!$C$152)+1-('Charges variables (avancé)'!$J110+'Charges variables (avancé)'!$K110)),0)*(1-'Charges variables (avancé)'!$L110))*'Charges variables (avancé)'!$Z110</f>
        <v>0</v>
      </c>
      <c r="AI888" s="341">
        <f>(('Charges variables (avancé)'!$L110*AI862)+IF(ROUND(('Charges variables-Calculs auto'!AI$152-CONFIG!$D$7)/31,0)&gt;=('Charges variables (avancé)'!$J110+'Charges variables (avancé)'!$K110),INDEX($C862:$BJ862,,COLUMN('Charges variables-Calculs auto'!AI$152)-COLUMN('Charges variables-Calculs auto'!$C$152)+1-('Charges variables (avancé)'!$J110+'Charges variables (avancé)'!$K110)),0)*(1-'Charges variables (avancé)'!$L110))*'Charges variables (avancé)'!$Z110</f>
        <v>0</v>
      </c>
      <c r="AJ888" s="341">
        <f>(('Charges variables (avancé)'!$L110*AJ862)+IF(ROUND(('Charges variables-Calculs auto'!AJ$152-CONFIG!$D$7)/31,0)&gt;=('Charges variables (avancé)'!$J110+'Charges variables (avancé)'!$K110),INDEX($C862:$BJ862,,COLUMN('Charges variables-Calculs auto'!AJ$152)-COLUMN('Charges variables-Calculs auto'!$C$152)+1-('Charges variables (avancé)'!$J110+'Charges variables (avancé)'!$K110)),0)*(1-'Charges variables (avancé)'!$L110))*'Charges variables (avancé)'!$Z110</f>
        <v>0</v>
      </c>
      <c r="AK888" s="341">
        <f>(('Charges variables (avancé)'!$L110*AK862)+IF(ROUND(('Charges variables-Calculs auto'!AK$152-CONFIG!$D$7)/31,0)&gt;=('Charges variables (avancé)'!$J110+'Charges variables (avancé)'!$K110),INDEX($C862:$BJ862,,COLUMN('Charges variables-Calculs auto'!AK$152)-COLUMN('Charges variables-Calculs auto'!$C$152)+1-('Charges variables (avancé)'!$J110+'Charges variables (avancé)'!$K110)),0)*(1-'Charges variables (avancé)'!$L110))*'Charges variables (avancé)'!$Z110</f>
        <v>0</v>
      </c>
      <c r="AL888" s="341">
        <f>(('Charges variables (avancé)'!$L110*AL862)+IF(ROUND(('Charges variables-Calculs auto'!AL$152-CONFIG!$D$7)/31,0)&gt;=('Charges variables (avancé)'!$J110+'Charges variables (avancé)'!$K110),INDEX($C862:$BJ862,,COLUMN('Charges variables-Calculs auto'!AL$152)-COLUMN('Charges variables-Calculs auto'!$C$152)+1-('Charges variables (avancé)'!$J110+'Charges variables (avancé)'!$K110)),0)*(1-'Charges variables (avancé)'!$L110))*'Charges variables (avancé)'!$Z110</f>
        <v>0</v>
      </c>
      <c r="AM888" s="341">
        <f>(('Charges variables (avancé)'!$L110*AM862)+IF(ROUND(('Charges variables-Calculs auto'!AM$152-CONFIG!$D$7)/31,0)&gt;=('Charges variables (avancé)'!$J110+'Charges variables (avancé)'!$K110),INDEX($C862:$BJ862,,COLUMN('Charges variables-Calculs auto'!AM$152)-COLUMN('Charges variables-Calculs auto'!$C$152)+1-('Charges variables (avancé)'!$J110+'Charges variables (avancé)'!$K110)),0)*(1-'Charges variables (avancé)'!$L110))*'Charges variables (avancé)'!$AB110</f>
        <v>0</v>
      </c>
      <c r="AN888" s="341">
        <f>(('Charges variables (avancé)'!$L110*AN862)+IF(ROUND(('Charges variables-Calculs auto'!AN$152-CONFIG!$D$7)/31,0)&gt;=('Charges variables (avancé)'!$J110+'Charges variables (avancé)'!$K110),INDEX($C862:$BJ862,,COLUMN('Charges variables-Calculs auto'!AN$152)-COLUMN('Charges variables-Calculs auto'!$C$152)+1-('Charges variables (avancé)'!$J110+'Charges variables (avancé)'!$K110)),0)*(1-'Charges variables (avancé)'!$L110))*'Charges variables (avancé)'!$AB110</f>
        <v>0</v>
      </c>
      <c r="AO888" s="341">
        <f>(('Charges variables (avancé)'!$L110*AO862)+IF(ROUND(('Charges variables-Calculs auto'!AO$152-CONFIG!$D$7)/31,0)&gt;=('Charges variables (avancé)'!$J110+'Charges variables (avancé)'!$K110),INDEX($C862:$BJ862,,COLUMN('Charges variables-Calculs auto'!AO$152)-COLUMN('Charges variables-Calculs auto'!$C$152)+1-('Charges variables (avancé)'!$J110+'Charges variables (avancé)'!$K110)),0)*(1-'Charges variables (avancé)'!$L110))*'Charges variables (avancé)'!$AB110</f>
        <v>0</v>
      </c>
      <c r="AP888" s="341">
        <f>(('Charges variables (avancé)'!$L110*AP862)+IF(ROUND(('Charges variables-Calculs auto'!AP$152-CONFIG!$D$7)/31,0)&gt;=('Charges variables (avancé)'!$J110+'Charges variables (avancé)'!$K110),INDEX($C862:$BJ862,,COLUMN('Charges variables-Calculs auto'!AP$152)-COLUMN('Charges variables-Calculs auto'!$C$152)+1-('Charges variables (avancé)'!$J110+'Charges variables (avancé)'!$K110)),0)*(1-'Charges variables (avancé)'!$L110))*'Charges variables (avancé)'!$AB110</f>
        <v>0</v>
      </c>
      <c r="AQ888" s="341">
        <f>(('Charges variables (avancé)'!$L110*AQ862)+IF(ROUND(('Charges variables-Calculs auto'!AQ$152-CONFIG!$D$7)/31,0)&gt;=('Charges variables (avancé)'!$J110+'Charges variables (avancé)'!$K110),INDEX($C862:$BJ862,,COLUMN('Charges variables-Calculs auto'!AQ$152)-COLUMN('Charges variables-Calculs auto'!$C$152)+1-('Charges variables (avancé)'!$J110+'Charges variables (avancé)'!$K110)),0)*(1-'Charges variables (avancé)'!$L110))*'Charges variables (avancé)'!$AB110</f>
        <v>0</v>
      </c>
      <c r="AR888" s="341">
        <f>(('Charges variables (avancé)'!$L110*AR862)+IF(ROUND(('Charges variables-Calculs auto'!AR$152-CONFIG!$D$7)/31,0)&gt;=('Charges variables (avancé)'!$J110+'Charges variables (avancé)'!$K110),INDEX($C862:$BJ862,,COLUMN('Charges variables-Calculs auto'!AR$152)-COLUMN('Charges variables-Calculs auto'!$C$152)+1-('Charges variables (avancé)'!$J110+'Charges variables (avancé)'!$K110)),0)*(1-'Charges variables (avancé)'!$L110))*'Charges variables (avancé)'!$AB110</f>
        <v>0</v>
      </c>
      <c r="AS888" s="341">
        <f>(('Charges variables (avancé)'!$L110*AS862)+IF(ROUND(('Charges variables-Calculs auto'!AS$152-CONFIG!$D$7)/31,0)&gt;=('Charges variables (avancé)'!$J110+'Charges variables (avancé)'!$K110),INDEX($C862:$BJ862,,COLUMN('Charges variables-Calculs auto'!AS$152)-COLUMN('Charges variables-Calculs auto'!$C$152)+1-('Charges variables (avancé)'!$J110+'Charges variables (avancé)'!$K110)),0)*(1-'Charges variables (avancé)'!$L110))*'Charges variables (avancé)'!$AB110</f>
        <v>0</v>
      </c>
      <c r="AT888" s="341">
        <f>(('Charges variables (avancé)'!$L110*AT862)+IF(ROUND(('Charges variables-Calculs auto'!AT$152-CONFIG!$D$7)/31,0)&gt;=('Charges variables (avancé)'!$J110+'Charges variables (avancé)'!$K110),INDEX($C862:$BJ862,,COLUMN('Charges variables-Calculs auto'!AT$152)-COLUMN('Charges variables-Calculs auto'!$C$152)+1-('Charges variables (avancé)'!$J110+'Charges variables (avancé)'!$K110)),0)*(1-'Charges variables (avancé)'!$L110))*'Charges variables (avancé)'!$AB110</f>
        <v>0</v>
      </c>
      <c r="AU888" s="341">
        <f>(('Charges variables (avancé)'!$L110*AU862)+IF(ROUND(('Charges variables-Calculs auto'!AU$152-CONFIG!$D$7)/31,0)&gt;=('Charges variables (avancé)'!$J110+'Charges variables (avancé)'!$K110),INDEX($C862:$BJ862,,COLUMN('Charges variables-Calculs auto'!AU$152)-COLUMN('Charges variables-Calculs auto'!$C$152)+1-('Charges variables (avancé)'!$J110+'Charges variables (avancé)'!$K110)),0)*(1-'Charges variables (avancé)'!$L110))*'Charges variables (avancé)'!$AB110</f>
        <v>0</v>
      </c>
      <c r="AV888" s="341">
        <f>(('Charges variables (avancé)'!$L110*AV862)+IF(ROUND(('Charges variables-Calculs auto'!AV$152-CONFIG!$D$7)/31,0)&gt;=('Charges variables (avancé)'!$J110+'Charges variables (avancé)'!$K110),INDEX($C862:$BJ862,,COLUMN('Charges variables-Calculs auto'!AV$152)-COLUMN('Charges variables-Calculs auto'!$C$152)+1-('Charges variables (avancé)'!$J110+'Charges variables (avancé)'!$K110)),0)*(1-'Charges variables (avancé)'!$L110))*'Charges variables (avancé)'!$AB110</f>
        <v>0</v>
      </c>
      <c r="AW888" s="341">
        <f>(('Charges variables (avancé)'!$L110*AW862)+IF(ROUND(('Charges variables-Calculs auto'!AW$152-CONFIG!$D$7)/31,0)&gt;=('Charges variables (avancé)'!$J110+'Charges variables (avancé)'!$K110),INDEX($C862:$BJ862,,COLUMN('Charges variables-Calculs auto'!AW$152)-COLUMN('Charges variables-Calculs auto'!$C$152)+1-('Charges variables (avancé)'!$J110+'Charges variables (avancé)'!$K110)),0)*(1-'Charges variables (avancé)'!$L110))*'Charges variables (avancé)'!$AB110</f>
        <v>0</v>
      </c>
      <c r="AX888" s="341">
        <f>(('Charges variables (avancé)'!$L110*AX862)+IF(ROUND(('Charges variables-Calculs auto'!AX$152-CONFIG!$D$7)/31,0)&gt;=('Charges variables (avancé)'!$J110+'Charges variables (avancé)'!$K110),INDEX($C862:$BJ862,,COLUMN('Charges variables-Calculs auto'!AX$152)-COLUMN('Charges variables-Calculs auto'!$C$152)+1-('Charges variables (avancé)'!$J110+'Charges variables (avancé)'!$K110)),0)*(1-'Charges variables (avancé)'!$L110))*'Charges variables (avancé)'!$AB110</f>
        <v>0</v>
      </c>
      <c r="AY888" s="341">
        <f>(('Charges variables (avancé)'!$L110*AY862)+IF(ROUND(('Charges variables-Calculs auto'!AY$152-CONFIG!$D$7)/31,0)&gt;=('Charges variables (avancé)'!$J110+'Charges variables (avancé)'!$K110),INDEX($C862:$BJ862,,COLUMN('Charges variables-Calculs auto'!AY$152)-COLUMN('Charges variables-Calculs auto'!$C$152)+1-('Charges variables (avancé)'!$J110+'Charges variables (avancé)'!$K110)),0)*(1-'Charges variables (avancé)'!$L110))*'Charges variables (avancé)'!$AD110</f>
        <v>0</v>
      </c>
      <c r="AZ888" s="341">
        <f>(('Charges variables (avancé)'!$L110*AZ862)+IF(ROUND(('Charges variables-Calculs auto'!AZ$152-CONFIG!$D$7)/31,0)&gt;=('Charges variables (avancé)'!$J110+'Charges variables (avancé)'!$K110),INDEX($C862:$BJ862,,COLUMN('Charges variables-Calculs auto'!AZ$152)-COLUMN('Charges variables-Calculs auto'!$C$152)+1-('Charges variables (avancé)'!$J110+'Charges variables (avancé)'!$K110)),0)*(1-'Charges variables (avancé)'!$L110))*'Charges variables (avancé)'!$AD110</f>
        <v>0</v>
      </c>
      <c r="BA888" s="341">
        <f>(('Charges variables (avancé)'!$L110*BA862)+IF(ROUND(('Charges variables-Calculs auto'!BA$152-CONFIG!$D$7)/31,0)&gt;=('Charges variables (avancé)'!$J110+'Charges variables (avancé)'!$K110),INDEX($C862:$BJ862,,COLUMN('Charges variables-Calculs auto'!BA$152)-COLUMN('Charges variables-Calculs auto'!$C$152)+1-('Charges variables (avancé)'!$J110+'Charges variables (avancé)'!$K110)),0)*(1-'Charges variables (avancé)'!$L110))*'Charges variables (avancé)'!$AD110</f>
        <v>0</v>
      </c>
      <c r="BB888" s="341">
        <f>(('Charges variables (avancé)'!$L110*BB862)+IF(ROUND(('Charges variables-Calculs auto'!BB$152-CONFIG!$D$7)/31,0)&gt;=('Charges variables (avancé)'!$J110+'Charges variables (avancé)'!$K110),INDEX($C862:$BJ862,,COLUMN('Charges variables-Calculs auto'!BB$152)-COLUMN('Charges variables-Calculs auto'!$C$152)+1-('Charges variables (avancé)'!$J110+'Charges variables (avancé)'!$K110)),0)*(1-'Charges variables (avancé)'!$L110))*'Charges variables (avancé)'!$AD110</f>
        <v>0</v>
      </c>
      <c r="BC888" s="341">
        <f>(('Charges variables (avancé)'!$L110*BC862)+IF(ROUND(('Charges variables-Calculs auto'!BC$152-CONFIG!$D$7)/31,0)&gt;=('Charges variables (avancé)'!$J110+'Charges variables (avancé)'!$K110),INDEX($C862:$BJ862,,COLUMN('Charges variables-Calculs auto'!BC$152)-COLUMN('Charges variables-Calculs auto'!$C$152)+1-('Charges variables (avancé)'!$J110+'Charges variables (avancé)'!$K110)),0)*(1-'Charges variables (avancé)'!$L110))*'Charges variables (avancé)'!$AD110</f>
        <v>0</v>
      </c>
      <c r="BD888" s="341">
        <f>(('Charges variables (avancé)'!$L110*BD862)+IF(ROUND(('Charges variables-Calculs auto'!BD$152-CONFIG!$D$7)/31,0)&gt;=('Charges variables (avancé)'!$J110+'Charges variables (avancé)'!$K110),INDEX($C862:$BJ862,,COLUMN('Charges variables-Calculs auto'!BD$152)-COLUMN('Charges variables-Calculs auto'!$C$152)+1-('Charges variables (avancé)'!$J110+'Charges variables (avancé)'!$K110)),0)*(1-'Charges variables (avancé)'!$L110))*'Charges variables (avancé)'!$AD110</f>
        <v>0</v>
      </c>
      <c r="BE888" s="341">
        <f>(('Charges variables (avancé)'!$L110*BE862)+IF(ROUND(('Charges variables-Calculs auto'!BE$152-CONFIG!$D$7)/31,0)&gt;=('Charges variables (avancé)'!$J110+'Charges variables (avancé)'!$K110),INDEX($C862:$BJ862,,COLUMN('Charges variables-Calculs auto'!BE$152)-COLUMN('Charges variables-Calculs auto'!$C$152)+1-('Charges variables (avancé)'!$J110+'Charges variables (avancé)'!$K110)),0)*(1-'Charges variables (avancé)'!$L110))*'Charges variables (avancé)'!$AD110</f>
        <v>0</v>
      </c>
      <c r="BF888" s="341">
        <f>(('Charges variables (avancé)'!$L110*BF862)+IF(ROUND(('Charges variables-Calculs auto'!BF$152-CONFIG!$D$7)/31,0)&gt;=('Charges variables (avancé)'!$J110+'Charges variables (avancé)'!$K110),INDEX($C862:$BJ862,,COLUMN('Charges variables-Calculs auto'!BF$152)-COLUMN('Charges variables-Calculs auto'!$C$152)+1-('Charges variables (avancé)'!$J110+'Charges variables (avancé)'!$K110)),0)*(1-'Charges variables (avancé)'!$L110))*'Charges variables (avancé)'!$AD110</f>
        <v>0</v>
      </c>
      <c r="BG888" s="341">
        <f>(('Charges variables (avancé)'!$L110*BG862)+IF(ROUND(('Charges variables-Calculs auto'!BG$152-CONFIG!$D$7)/31,0)&gt;=('Charges variables (avancé)'!$J110+'Charges variables (avancé)'!$K110),INDEX($C862:$BJ862,,COLUMN('Charges variables-Calculs auto'!BG$152)-COLUMN('Charges variables-Calculs auto'!$C$152)+1-('Charges variables (avancé)'!$J110+'Charges variables (avancé)'!$K110)),0)*(1-'Charges variables (avancé)'!$L110))*'Charges variables (avancé)'!$AD110</f>
        <v>0</v>
      </c>
      <c r="BH888" s="341">
        <f>(('Charges variables (avancé)'!$L110*BH862)+IF(ROUND(('Charges variables-Calculs auto'!BH$152-CONFIG!$D$7)/31,0)&gt;=('Charges variables (avancé)'!$J110+'Charges variables (avancé)'!$K110),INDEX($C862:$BJ862,,COLUMN('Charges variables-Calculs auto'!BH$152)-COLUMN('Charges variables-Calculs auto'!$C$152)+1-('Charges variables (avancé)'!$J110+'Charges variables (avancé)'!$K110)),0)*(1-'Charges variables (avancé)'!$L110))*'Charges variables (avancé)'!$AD110</f>
        <v>0</v>
      </c>
      <c r="BI888" s="341">
        <f>(('Charges variables (avancé)'!$L110*BI862)+IF(ROUND(('Charges variables-Calculs auto'!BI$152-CONFIG!$D$7)/31,0)&gt;=('Charges variables (avancé)'!$J110+'Charges variables (avancé)'!$K110),INDEX($C862:$BJ862,,COLUMN('Charges variables-Calculs auto'!BI$152)-COLUMN('Charges variables-Calculs auto'!$C$152)+1-('Charges variables (avancé)'!$J110+'Charges variables (avancé)'!$K110)),0)*(1-'Charges variables (avancé)'!$L110))*'Charges variables (avancé)'!$AD110</f>
        <v>0</v>
      </c>
      <c r="BJ888" s="341">
        <f>(('Charges variables (avancé)'!$L110*BJ862)+IF(ROUND(('Charges variables-Calculs auto'!BJ$152-CONFIG!$D$7)/31,0)&gt;=('Charges variables (avancé)'!$J110+'Charges variables (avancé)'!$K110),INDEX($C862:$BJ862,,COLUMN('Charges variables-Calculs auto'!BJ$152)-COLUMN('Charges variables-Calculs auto'!$C$152)+1-('Charges variables (avancé)'!$J110+'Charges variables (avancé)'!$K110)),0)*(1-'Charges variables (avancé)'!$L110))*'Charges variables (avancé)'!$AD110</f>
        <v>0</v>
      </c>
    </row>
    <row r="889" spans="2:62">
      <c r="B889" s="366">
        <f>'Charges variables (avancé)'!$C$111</f>
        <v>0</v>
      </c>
      <c r="C889" s="341">
        <f>(('Charges variables (avancé)'!$L111*C863)+IF(ROUND(('Charges variables-Calculs auto'!C$152-CONFIG!$D$7)/31,0)&gt;=('Charges variables (avancé)'!$J111+'Charges variables (avancé)'!$K111),INDEX($C863:$BJ863,,COLUMN('Charges variables-Calculs auto'!C$152)-COLUMN('Charges variables-Calculs auto'!$C$152)+1-('Charges variables (avancé)'!$J111+'Charges variables (avancé)'!$K111)),0)*(1-'Charges variables (avancé)'!$L111))*'Charges variables (avancé)'!$D111</f>
        <v>0</v>
      </c>
      <c r="D889" s="341">
        <f>(('Charges variables (avancé)'!$L111*D863)+IF(ROUND(('Charges variables-Calculs auto'!D$152-CONFIG!$D$7)/31,0)&gt;=('Charges variables (avancé)'!$J111+'Charges variables (avancé)'!$K111),INDEX($C863:$BJ863,,COLUMN('Charges variables-Calculs auto'!D$152)-COLUMN('Charges variables-Calculs auto'!$C$152)+1-('Charges variables (avancé)'!$J111+'Charges variables (avancé)'!$K111)),0)*(1-'Charges variables (avancé)'!$L111))*'Charges variables (avancé)'!$D111</f>
        <v>0</v>
      </c>
      <c r="E889" s="341">
        <f>(('Charges variables (avancé)'!$L111*E863)+IF(ROUND(('Charges variables-Calculs auto'!E$152-CONFIG!$D$7)/31,0)&gt;=('Charges variables (avancé)'!$J111+'Charges variables (avancé)'!$K111),INDEX($C863:$BJ863,,COLUMN('Charges variables-Calculs auto'!E$152)-COLUMN('Charges variables-Calculs auto'!$C$152)+1-('Charges variables (avancé)'!$J111+'Charges variables (avancé)'!$K111)),0)*(1-'Charges variables (avancé)'!$L111))*'Charges variables (avancé)'!$D111</f>
        <v>0</v>
      </c>
      <c r="F889" s="341">
        <f>(('Charges variables (avancé)'!$L111*F863)+IF(ROUND(('Charges variables-Calculs auto'!F$152-CONFIG!$D$7)/31,0)&gt;=('Charges variables (avancé)'!$J111+'Charges variables (avancé)'!$K111),INDEX($C863:$BJ863,,COLUMN('Charges variables-Calculs auto'!F$152)-COLUMN('Charges variables-Calculs auto'!$C$152)+1-('Charges variables (avancé)'!$J111+'Charges variables (avancé)'!$K111)),0)*(1-'Charges variables (avancé)'!$L111))*'Charges variables (avancé)'!$D111</f>
        <v>0</v>
      </c>
      <c r="G889" s="341">
        <f>(('Charges variables (avancé)'!$L111*G863)+IF(ROUND(('Charges variables-Calculs auto'!G$152-CONFIG!$D$7)/31,0)&gt;=('Charges variables (avancé)'!$J111+'Charges variables (avancé)'!$K111),INDEX($C863:$BJ863,,COLUMN('Charges variables-Calculs auto'!G$152)-COLUMN('Charges variables-Calculs auto'!$C$152)+1-('Charges variables (avancé)'!$J111+'Charges variables (avancé)'!$K111)),0)*(1-'Charges variables (avancé)'!$L111))*'Charges variables (avancé)'!$D111</f>
        <v>0</v>
      </c>
      <c r="H889" s="341">
        <f>(('Charges variables (avancé)'!$L111*H863)+IF(ROUND(('Charges variables-Calculs auto'!H$152-CONFIG!$D$7)/31,0)&gt;=('Charges variables (avancé)'!$J111+'Charges variables (avancé)'!$K111),INDEX($C863:$BJ863,,COLUMN('Charges variables-Calculs auto'!H$152)-COLUMN('Charges variables-Calculs auto'!$C$152)+1-('Charges variables (avancé)'!$J111+'Charges variables (avancé)'!$K111)),0)*(1-'Charges variables (avancé)'!$L111))*'Charges variables (avancé)'!$D111</f>
        <v>0</v>
      </c>
      <c r="I889" s="341">
        <f>(('Charges variables (avancé)'!$L111*I863)+IF(ROUND(('Charges variables-Calculs auto'!I$152-CONFIG!$D$7)/31,0)&gt;=('Charges variables (avancé)'!$J111+'Charges variables (avancé)'!$K111),INDEX($C863:$BJ863,,COLUMN('Charges variables-Calculs auto'!I$152)-COLUMN('Charges variables-Calculs auto'!$C$152)+1-('Charges variables (avancé)'!$J111+'Charges variables (avancé)'!$K111)),0)*(1-'Charges variables (avancé)'!$L111))*'Charges variables (avancé)'!$D111</f>
        <v>0</v>
      </c>
      <c r="J889" s="341">
        <f>(('Charges variables (avancé)'!$L111*J863)+IF(ROUND(('Charges variables-Calculs auto'!J$152-CONFIG!$D$7)/31,0)&gt;=('Charges variables (avancé)'!$J111+'Charges variables (avancé)'!$K111),INDEX($C863:$BJ863,,COLUMN('Charges variables-Calculs auto'!J$152)-COLUMN('Charges variables-Calculs auto'!$C$152)+1-('Charges variables (avancé)'!$J111+'Charges variables (avancé)'!$K111)),0)*(1-'Charges variables (avancé)'!$L111))*'Charges variables (avancé)'!$D111</f>
        <v>0</v>
      </c>
      <c r="K889" s="341">
        <f>(('Charges variables (avancé)'!$L111*K863)+IF(ROUND(('Charges variables-Calculs auto'!K$152-CONFIG!$D$7)/31,0)&gt;=('Charges variables (avancé)'!$J111+'Charges variables (avancé)'!$K111),INDEX($C863:$BJ863,,COLUMN('Charges variables-Calculs auto'!K$152)-COLUMN('Charges variables-Calculs auto'!$C$152)+1-('Charges variables (avancé)'!$J111+'Charges variables (avancé)'!$K111)),0)*(1-'Charges variables (avancé)'!$L111))*'Charges variables (avancé)'!$D111</f>
        <v>0</v>
      </c>
      <c r="L889" s="341">
        <f>(('Charges variables (avancé)'!$L111*L863)+IF(ROUND(('Charges variables-Calculs auto'!L$152-CONFIG!$D$7)/31,0)&gt;=('Charges variables (avancé)'!$J111+'Charges variables (avancé)'!$K111),INDEX($C863:$BJ863,,COLUMN('Charges variables-Calculs auto'!L$152)-COLUMN('Charges variables-Calculs auto'!$C$152)+1-('Charges variables (avancé)'!$J111+'Charges variables (avancé)'!$K111)),0)*(1-'Charges variables (avancé)'!$L111))*'Charges variables (avancé)'!$D111</f>
        <v>0</v>
      </c>
      <c r="M889" s="341">
        <f>(('Charges variables (avancé)'!$L111*M863)+IF(ROUND(('Charges variables-Calculs auto'!M$152-CONFIG!$D$7)/31,0)&gt;=('Charges variables (avancé)'!$J111+'Charges variables (avancé)'!$K111),INDEX($C863:$BJ863,,COLUMN('Charges variables-Calculs auto'!M$152)-COLUMN('Charges variables-Calculs auto'!$C$152)+1-('Charges variables (avancé)'!$J111+'Charges variables (avancé)'!$K111)),0)*(1-'Charges variables (avancé)'!$L111))*'Charges variables (avancé)'!$D111</f>
        <v>0</v>
      </c>
      <c r="N889" s="341">
        <f>(('Charges variables (avancé)'!$L111*N863)+IF(ROUND(('Charges variables-Calculs auto'!N$152-CONFIG!$D$7)/31,0)&gt;=('Charges variables (avancé)'!$J111+'Charges variables (avancé)'!$K111),INDEX($C863:$BJ863,,COLUMN('Charges variables-Calculs auto'!N$152)-COLUMN('Charges variables-Calculs auto'!$C$152)+1-('Charges variables (avancé)'!$J111+'Charges variables (avancé)'!$K111)),0)*(1-'Charges variables (avancé)'!$L111))*'Charges variables (avancé)'!$D111</f>
        <v>0</v>
      </c>
      <c r="O889" s="341">
        <f>(('Charges variables (avancé)'!$L111*O863)+IF(ROUND(('Charges variables-Calculs auto'!O$152-CONFIG!$D$7)/31,0)&gt;=('Charges variables (avancé)'!$J111+'Charges variables (avancé)'!$K111),INDEX($C863:$BJ863,,COLUMN('Charges variables-Calculs auto'!O$152)-COLUMN('Charges variables-Calculs auto'!$C$152)+1-('Charges variables (avancé)'!$J111+'Charges variables (avancé)'!$K111)),0)*(1-'Charges variables (avancé)'!$L111))*'Charges variables (avancé)'!$X111</f>
        <v>0</v>
      </c>
      <c r="P889" s="341">
        <f>(('Charges variables (avancé)'!$L111*P863)+IF(ROUND(('Charges variables-Calculs auto'!P$152-CONFIG!$D$7)/31,0)&gt;=('Charges variables (avancé)'!$J111+'Charges variables (avancé)'!$K111),INDEX($C863:$BJ863,,COLUMN('Charges variables-Calculs auto'!P$152)-COLUMN('Charges variables-Calculs auto'!$C$152)+1-('Charges variables (avancé)'!$J111+'Charges variables (avancé)'!$K111)),0)*(1-'Charges variables (avancé)'!$L111))*'Charges variables (avancé)'!$X111</f>
        <v>0</v>
      </c>
      <c r="Q889" s="341">
        <f>(('Charges variables (avancé)'!$L111*Q863)+IF(ROUND(('Charges variables-Calculs auto'!Q$152-CONFIG!$D$7)/31,0)&gt;=('Charges variables (avancé)'!$J111+'Charges variables (avancé)'!$K111),INDEX($C863:$BJ863,,COLUMN('Charges variables-Calculs auto'!Q$152)-COLUMN('Charges variables-Calculs auto'!$C$152)+1-('Charges variables (avancé)'!$J111+'Charges variables (avancé)'!$K111)),0)*(1-'Charges variables (avancé)'!$L111))*'Charges variables (avancé)'!$X111</f>
        <v>0</v>
      </c>
      <c r="R889" s="341">
        <f>(('Charges variables (avancé)'!$L111*R863)+IF(ROUND(('Charges variables-Calculs auto'!R$152-CONFIG!$D$7)/31,0)&gt;=('Charges variables (avancé)'!$J111+'Charges variables (avancé)'!$K111),INDEX($C863:$BJ863,,COLUMN('Charges variables-Calculs auto'!R$152)-COLUMN('Charges variables-Calculs auto'!$C$152)+1-('Charges variables (avancé)'!$J111+'Charges variables (avancé)'!$K111)),0)*(1-'Charges variables (avancé)'!$L111))*'Charges variables (avancé)'!$X111</f>
        <v>0</v>
      </c>
      <c r="S889" s="341">
        <f>(('Charges variables (avancé)'!$L111*S863)+IF(ROUND(('Charges variables-Calculs auto'!S$152-CONFIG!$D$7)/31,0)&gt;=('Charges variables (avancé)'!$J111+'Charges variables (avancé)'!$K111),INDEX($C863:$BJ863,,COLUMN('Charges variables-Calculs auto'!S$152)-COLUMN('Charges variables-Calculs auto'!$C$152)+1-('Charges variables (avancé)'!$J111+'Charges variables (avancé)'!$K111)),0)*(1-'Charges variables (avancé)'!$L111))*'Charges variables (avancé)'!$X111</f>
        <v>0</v>
      </c>
      <c r="T889" s="341">
        <f>(('Charges variables (avancé)'!$L111*T863)+IF(ROUND(('Charges variables-Calculs auto'!T$152-CONFIG!$D$7)/31,0)&gt;=('Charges variables (avancé)'!$J111+'Charges variables (avancé)'!$K111),INDEX($C863:$BJ863,,COLUMN('Charges variables-Calculs auto'!T$152)-COLUMN('Charges variables-Calculs auto'!$C$152)+1-('Charges variables (avancé)'!$J111+'Charges variables (avancé)'!$K111)),0)*(1-'Charges variables (avancé)'!$L111))*'Charges variables (avancé)'!$X111</f>
        <v>0</v>
      </c>
      <c r="U889" s="341">
        <f>(('Charges variables (avancé)'!$L111*U863)+IF(ROUND(('Charges variables-Calculs auto'!U$152-CONFIG!$D$7)/31,0)&gt;=('Charges variables (avancé)'!$J111+'Charges variables (avancé)'!$K111),INDEX($C863:$BJ863,,COLUMN('Charges variables-Calculs auto'!U$152)-COLUMN('Charges variables-Calculs auto'!$C$152)+1-('Charges variables (avancé)'!$J111+'Charges variables (avancé)'!$K111)),0)*(1-'Charges variables (avancé)'!$L111))*'Charges variables (avancé)'!$X111</f>
        <v>0</v>
      </c>
      <c r="V889" s="341">
        <f>(('Charges variables (avancé)'!$L111*V863)+IF(ROUND(('Charges variables-Calculs auto'!V$152-CONFIG!$D$7)/31,0)&gt;=('Charges variables (avancé)'!$J111+'Charges variables (avancé)'!$K111),INDEX($C863:$BJ863,,COLUMN('Charges variables-Calculs auto'!V$152)-COLUMN('Charges variables-Calculs auto'!$C$152)+1-('Charges variables (avancé)'!$J111+'Charges variables (avancé)'!$K111)),0)*(1-'Charges variables (avancé)'!$L111))*'Charges variables (avancé)'!$X111</f>
        <v>0</v>
      </c>
      <c r="W889" s="341">
        <f>(('Charges variables (avancé)'!$L111*W863)+IF(ROUND(('Charges variables-Calculs auto'!W$152-CONFIG!$D$7)/31,0)&gt;=('Charges variables (avancé)'!$J111+'Charges variables (avancé)'!$K111),INDEX($C863:$BJ863,,COLUMN('Charges variables-Calculs auto'!W$152)-COLUMN('Charges variables-Calculs auto'!$C$152)+1-('Charges variables (avancé)'!$J111+'Charges variables (avancé)'!$K111)),0)*(1-'Charges variables (avancé)'!$L111))*'Charges variables (avancé)'!$X111</f>
        <v>0</v>
      </c>
      <c r="X889" s="341">
        <f>(('Charges variables (avancé)'!$L111*X863)+IF(ROUND(('Charges variables-Calculs auto'!X$152-CONFIG!$D$7)/31,0)&gt;=('Charges variables (avancé)'!$J111+'Charges variables (avancé)'!$K111),INDEX($C863:$BJ863,,COLUMN('Charges variables-Calculs auto'!X$152)-COLUMN('Charges variables-Calculs auto'!$C$152)+1-('Charges variables (avancé)'!$J111+'Charges variables (avancé)'!$K111)),0)*(1-'Charges variables (avancé)'!$L111))*'Charges variables (avancé)'!$X111</f>
        <v>0</v>
      </c>
      <c r="Y889" s="341">
        <f>(('Charges variables (avancé)'!$L111*Y863)+IF(ROUND(('Charges variables-Calculs auto'!Y$152-CONFIG!$D$7)/31,0)&gt;=('Charges variables (avancé)'!$J111+'Charges variables (avancé)'!$K111),INDEX($C863:$BJ863,,COLUMN('Charges variables-Calculs auto'!Y$152)-COLUMN('Charges variables-Calculs auto'!$C$152)+1-('Charges variables (avancé)'!$J111+'Charges variables (avancé)'!$K111)),0)*(1-'Charges variables (avancé)'!$L111))*'Charges variables (avancé)'!$X111</f>
        <v>0</v>
      </c>
      <c r="Z889" s="341">
        <f>(('Charges variables (avancé)'!$L111*Z863)+IF(ROUND(('Charges variables-Calculs auto'!Z$152-CONFIG!$D$7)/31,0)&gt;=('Charges variables (avancé)'!$J111+'Charges variables (avancé)'!$K111),INDEX($C863:$BJ863,,COLUMN('Charges variables-Calculs auto'!Z$152)-COLUMN('Charges variables-Calculs auto'!$C$152)+1-('Charges variables (avancé)'!$J111+'Charges variables (avancé)'!$K111)),0)*(1-'Charges variables (avancé)'!$L111))*'Charges variables (avancé)'!$X111</f>
        <v>0</v>
      </c>
      <c r="AA889" s="341">
        <f>(('Charges variables (avancé)'!$L111*AA863)+IF(ROUND(('Charges variables-Calculs auto'!AA$152-CONFIG!$D$7)/31,0)&gt;=('Charges variables (avancé)'!$J111+'Charges variables (avancé)'!$K111),INDEX($C863:$BJ863,,COLUMN('Charges variables-Calculs auto'!AA$152)-COLUMN('Charges variables-Calculs auto'!$C$152)+1-('Charges variables (avancé)'!$J111+'Charges variables (avancé)'!$K111)),0)*(1-'Charges variables (avancé)'!$L111))*'Charges variables (avancé)'!$Z111</f>
        <v>0</v>
      </c>
      <c r="AB889" s="341">
        <f>(('Charges variables (avancé)'!$L111*AB863)+IF(ROUND(('Charges variables-Calculs auto'!AB$152-CONFIG!$D$7)/31,0)&gt;=('Charges variables (avancé)'!$J111+'Charges variables (avancé)'!$K111),INDEX($C863:$BJ863,,COLUMN('Charges variables-Calculs auto'!AB$152)-COLUMN('Charges variables-Calculs auto'!$C$152)+1-('Charges variables (avancé)'!$J111+'Charges variables (avancé)'!$K111)),0)*(1-'Charges variables (avancé)'!$L111))*'Charges variables (avancé)'!$Z111</f>
        <v>0</v>
      </c>
      <c r="AC889" s="341">
        <f>(('Charges variables (avancé)'!$L111*AC863)+IF(ROUND(('Charges variables-Calculs auto'!AC$152-CONFIG!$D$7)/31,0)&gt;=('Charges variables (avancé)'!$J111+'Charges variables (avancé)'!$K111),INDEX($C863:$BJ863,,COLUMN('Charges variables-Calculs auto'!AC$152)-COLUMN('Charges variables-Calculs auto'!$C$152)+1-('Charges variables (avancé)'!$J111+'Charges variables (avancé)'!$K111)),0)*(1-'Charges variables (avancé)'!$L111))*'Charges variables (avancé)'!$Z111</f>
        <v>0</v>
      </c>
      <c r="AD889" s="341">
        <f>(('Charges variables (avancé)'!$L111*AD863)+IF(ROUND(('Charges variables-Calculs auto'!AD$152-CONFIG!$D$7)/31,0)&gt;=('Charges variables (avancé)'!$J111+'Charges variables (avancé)'!$K111),INDEX($C863:$BJ863,,COLUMN('Charges variables-Calculs auto'!AD$152)-COLUMN('Charges variables-Calculs auto'!$C$152)+1-('Charges variables (avancé)'!$J111+'Charges variables (avancé)'!$K111)),0)*(1-'Charges variables (avancé)'!$L111))*'Charges variables (avancé)'!$Z111</f>
        <v>0</v>
      </c>
      <c r="AE889" s="341">
        <f>(('Charges variables (avancé)'!$L111*AE863)+IF(ROUND(('Charges variables-Calculs auto'!AE$152-CONFIG!$D$7)/31,0)&gt;=('Charges variables (avancé)'!$J111+'Charges variables (avancé)'!$K111),INDEX($C863:$BJ863,,COLUMN('Charges variables-Calculs auto'!AE$152)-COLUMN('Charges variables-Calculs auto'!$C$152)+1-('Charges variables (avancé)'!$J111+'Charges variables (avancé)'!$K111)),0)*(1-'Charges variables (avancé)'!$L111))*'Charges variables (avancé)'!$Z111</f>
        <v>0</v>
      </c>
      <c r="AF889" s="341">
        <f>(('Charges variables (avancé)'!$L111*AF863)+IF(ROUND(('Charges variables-Calculs auto'!AF$152-CONFIG!$D$7)/31,0)&gt;=('Charges variables (avancé)'!$J111+'Charges variables (avancé)'!$K111),INDEX($C863:$BJ863,,COLUMN('Charges variables-Calculs auto'!AF$152)-COLUMN('Charges variables-Calculs auto'!$C$152)+1-('Charges variables (avancé)'!$J111+'Charges variables (avancé)'!$K111)),0)*(1-'Charges variables (avancé)'!$L111))*'Charges variables (avancé)'!$Z111</f>
        <v>0</v>
      </c>
      <c r="AG889" s="341">
        <f>(('Charges variables (avancé)'!$L111*AG863)+IF(ROUND(('Charges variables-Calculs auto'!AG$152-CONFIG!$D$7)/31,0)&gt;=('Charges variables (avancé)'!$J111+'Charges variables (avancé)'!$K111),INDEX($C863:$BJ863,,COLUMN('Charges variables-Calculs auto'!AG$152)-COLUMN('Charges variables-Calculs auto'!$C$152)+1-('Charges variables (avancé)'!$J111+'Charges variables (avancé)'!$K111)),0)*(1-'Charges variables (avancé)'!$L111))*'Charges variables (avancé)'!$Z111</f>
        <v>0</v>
      </c>
      <c r="AH889" s="341">
        <f>(('Charges variables (avancé)'!$L111*AH863)+IF(ROUND(('Charges variables-Calculs auto'!AH$152-CONFIG!$D$7)/31,0)&gt;=('Charges variables (avancé)'!$J111+'Charges variables (avancé)'!$K111),INDEX($C863:$BJ863,,COLUMN('Charges variables-Calculs auto'!AH$152)-COLUMN('Charges variables-Calculs auto'!$C$152)+1-('Charges variables (avancé)'!$J111+'Charges variables (avancé)'!$K111)),0)*(1-'Charges variables (avancé)'!$L111))*'Charges variables (avancé)'!$Z111</f>
        <v>0</v>
      </c>
      <c r="AI889" s="341">
        <f>(('Charges variables (avancé)'!$L111*AI863)+IF(ROUND(('Charges variables-Calculs auto'!AI$152-CONFIG!$D$7)/31,0)&gt;=('Charges variables (avancé)'!$J111+'Charges variables (avancé)'!$K111),INDEX($C863:$BJ863,,COLUMN('Charges variables-Calculs auto'!AI$152)-COLUMN('Charges variables-Calculs auto'!$C$152)+1-('Charges variables (avancé)'!$J111+'Charges variables (avancé)'!$K111)),0)*(1-'Charges variables (avancé)'!$L111))*'Charges variables (avancé)'!$Z111</f>
        <v>0</v>
      </c>
      <c r="AJ889" s="341">
        <f>(('Charges variables (avancé)'!$L111*AJ863)+IF(ROUND(('Charges variables-Calculs auto'!AJ$152-CONFIG!$D$7)/31,0)&gt;=('Charges variables (avancé)'!$J111+'Charges variables (avancé)'!$K111),INDEX($C863:$BJ863,,COLUMN('Charges variables-Calculs auto'!AJ$152)-COLUMN('Charges variables-Calculs auto'!$C$152)+1-('Charges variables (avancé)'!$J111+'Charges variables (avancé)'!$K111)),0)*(1-'Charges variables (avancé)'!$L111))*'Charges variables (avancé)'!$Z111</f>
        <v>0</v>
      </c>
      <c r="AK889" s="341">
        <f>(('Charges variables (avancé)'!$L111*AK863)+IF(ROUND(('Charges variables-Calculs auto'!AK$152-CONFIG!$D$7)/31,0)&gt;=('Charges variables (avancé)'!$J111+'Charges variables (avancé)'!$K111),INDEX($C863:$BJ863,,COLUMN('Charges variables-Calculs auto'!AK$152)-COLUMN('Charges variables-Calculs auto'!$C$152)+1-('Charges variables (avancé)'!$J111+'Charges variables (avancé)'!$K111)),0)*(1-'Charges variables (avancé)'!$L111))*'Charges variables (avancé)'!$Z111</f>
        <v>0</v>
      </c>
      <c r="AL889" s="341">
        <f>(('Charges variables (avancé)'!$L111*AL863)+IF(ROUND(('Charges variables-Calculs auto'!AL$152-CONFIG!$D$7)/31,0)&gt;=('Charges variables (avancé)'!$J111+'Charges variables (avancé)'!$K111),INDEX($C863:$BJ863,,COLUMN('Charges variables-Calculs auto'!AL$152)-COLUMN('Charges variables-Calculs auto'!$C$152)+1-('Charges variables (avancé)'!$J111+'Charges variables (avancé)'!$K111)),0)*(1-'Charges variables (avancé)'!$L111))*'Charges variables (avancé)'!$Z111</f>
        <v>0</v>
      </c>
      <c r="AM889" s="341">
        <f>(('Charges variables (avancé)'!$L111*AM863)+IF(ROUND(('Charges variables-Calculs auto'!AM$152-CONFIG!$D$7)/31,0)&gt;=('Charges variables (avancé)'!$J111+'Charges variables (avancé)'!$K111),INDEX($C863:$BJ863,,COLUMN('Charges variables-Calculs auto'!AM$152)-COLUMN('Charges variables-Calculs auto'!$C$152)+1-('Charges variables (avancé)'!$J111+'Charges variables (avancé)'!$K111)),0)*(1-'Charges variables (avancé)'!$L111))*'Charges variables (avancé)'!$AB111</f>
        <v>0</v>
      </c>
      <c r="AN889" s="341">
        <f>(('Charges variables (avancé)'!$L111*AN863)+IF(ROUND(('Charges variables-Calculs auto'!AN$152-CONFIG!$D$7)/31,0)&gt;=('Charges variables (avancé)'!$J111+'Charges variables (avancé)'!$K111),INDEX($C863:$BJ863,,COLUMN('Charges variables-Calculs auto'!AN$152)-COLUMN('Charges variables-Calculs auto'!$C$152)+1-('Charges variables (avancé)'!$J111+'Charges variables (avancé)'!$K111)),0)*(1-'Charges variables (avancé)'!$L111))*'Charges variables (avancé)'!$AB111</f>
        <v>0</v>
      </c>
      <c r="AO889" s="341">
        <f>(('Charges variables (avancé)'!$L111*AO863)+IF(ROUND(('Charges variables-Calculs auto'!AO$152-CONFIG!$D$7)/31,0)&gt;=('Charges variables (avancé)'!$J111+'Charges variables (avancé)'!$K111),INDEX($C863:$BJ863,,COLUMN('Charges variables-Calculs auto'!AO$152)-COLUMN('Charges variables-Calculs auto'!$C$152)+1-('Charges variables (avancé)'!$J111+'Charges variables (avancé)'!$K111)),0)*(1-'Charges variables (avancé)'!$L111))*'Charges variables (avancé)'!$AB111</f>
        <v>0</v>
      </c>
      <c r="AP889" s="341">
        <f>(('Charges variables (avancé)'!$L111*AP863)+IF(ROUND(('Charges variables-Calculs auto'!AP$152-CONFIG!$D$7)/31,0)&gt;=('Charges variables (avancé)'!$J111+'Charges variables (avancé)'!$K111),INDEX($C863:$BJ863,,COLUMN('Charges variables-Calculs auto'!AP$152)-COLUMN('Charges variables-Calculs auto'!$C$152)+1-('Charges variables (avancé)'!$J111+'Charges variables (avancé)'!$K111)),0)*(1-'Charges variables (avancé)'!$L111))*'Charges variables (avancé)'!$AB111</f>
        <v>0</v>
      </c>
      <c r="AQ889" s="341">
        <f>(('Charges variables (avancé)'!$L111*AQ863)+IF(ROUND(('Charges variables-Calculs auto'!AQ$152-CONFIG!$D$7)/31,0)&gt;=('Charges variables (avancé)'!$J111+'Charges variables (avancé)'!$K111),INDEX($C863:$BJ863,,COLUMN('Charges variables-Calculs auto'!AQ$152)-COLUMN('Charges variables-Calculs auto'!$C$152)+1-('Charges variables (avancé)'!$J111+'Charges variables (avancé)'!$K111)),0)*(1-'Charges variables (avancé)'!$L111))*'Charges variables (avancé)'!$AB111</f>
        <v>0</v>
      </c>
      <c r="AR889" s="341">
        <f>(('Charges variables (avancé)'!$L111*AR863)+IF(ROUND(('Charges variables-Calculs auto'!AR$152-CONFIG!$D$7)/31,0)&gt;=('Charges variables (avancé)'!$J111+'Charges variables (avancé)'!$K111),INDEX($C863:$BJ863,,COLUMN('Charges variables-Calculs auto'!AR$152)-COLUMN('Charges variables-Calculs auto'!$C$152)+1-('Charges variables (avancé)'!$J111+'Charges variables (avancé)'!$K111)),0)*(1-'Charges variables (avancé)'!$L111))*'Charges variables (avancé)'!$AB111</f>
        <v>0</v>
      </c>
      <c r="AS889" s="341">
        <f>(('Charges variables (avancé)'!$L111*AS863)+IF(ROUND(('Charges variables-Calculs auto'!AS$152-CONFIG!$D$7)/31,0)&gt;=('Charges variables (avancé)'!$J111+'Charges variables (avancé)'!$K111),INDEX($C863:$BJ863,,COLUMN('Charges variables-Calculs auto'!AS$152)-COLUMN('Charges variables-Calculs auto'!$C$152)+1-('Charges variables (avancé)'!$J111+'Charges variables (avancé)'!$K111)),0)*(1-'Charges variables (avancé)'!$L111))*'Charges variables (avancé)'!$AB111</f>
        <v>0</v>
      </c>
      <c r="AT889" s="341">
        <f>(('Charges variables (avancé)'!$L111*AT863)+IF(ROUND(('Charges variables-Calculs auto'!AT$152-CONFIG!$D$7)/31,0)&gt;=('Charges variables (avancé)'!$J111+'Charges variables (avancé)'!$K111),INDEX($C863:$BJ863,,COLUMN('Charges variables-Calculs auto'!AT$152)-COLUMN('Charges variables-Calculs auto'!$C$152)+1-('Charges variables (avancé)'!$J111+'Charges variables (avancé)'!$K111)),0)*(1-'Charges variables (avancé)'!$L111))*'Charges variables (avancé)'!$AB111</f>
        <v>0</v>
      </c>
      <c r="AU889" s="341">
        <f>(('Charges variables (avancé)'!$L111*AU863)+IF(ROUND(('Charges variables-Calculs auto'!AU$152-CONFIG!$D$7)/31,0)&gt;=('Charges variables (avancé)'!$J111+'Charges variables (avancé)'!$K111),INDEX($C863:$BJ863,,COLUMN('Charges variables-Calculs auto'!AU$152)-COLUMN('Charges variables-Calculs auto'!$C$152)+1-('Charges variables (avancé)'!$J111+'Charges variables (avancé)'!$K111)),0)*(1-'Charges variables (avancé)'!$L111))*'Charges variables (avancé)'!$AB111</f>
        <v>0</v>
      </c>
      <c r="AV889" s="341">
        <f>(('Charges variables (avancé)'!$L111*AV863)+IF(ROUND(('Charges variables-Calculs auto'!AV$152-CONFIG!$D$7)/31,0)&gt;=('Charges variables (avancé)'!$J111+'Charges variables (avancé)'!$K111),INDEX($C863:$BJ863,,COLUMN('Charges variables-Calculs auto'!AV$152)-COLUMN('Charges variables-Calculs auto'!$C$152)+1-('Charges variables (avancé)'!$J111+'Charges variables (avancé)'!$K111)),0)*(1-'Charges variables (avancé)'!$L111))*'Charges variables (avancé)'!$AB111</f>
        <v>0</v>
      </c>
      <c r="AW889" s="341">
        <f>(('Charges variables (avancé)'!$L111*AW863)+IF(ROUND(('Charges variables-Calculs auto'!AW$152-CONFIG!$D$7)/31,0)&gt;=('Charges variables (avancé)'!$J111+'Charges variables (avancé)'!$K111),INDEX($C863:$BJ863,,COLUMN('Charges variables-Calculs auto'!AW$152)-COLUMN('Charges variables-Calculs auto'!$C$152)+1-('Charges variables (avancé)'!$J111+'Charges variables (avancé)'!$K111)),0)*(1-'Charges variables (avancé)'!$L111))*'Charges variables (avancé)'!$AB111</f>
        <v>0</v>
      </c>
      <c r="AX889" s="341">
        <f>(('Charges variables (avancé)'!$L111*AX863)+IF(ROUND(('Charges variables-Calculs auto'!AX$152-CONFIG!$D$7)/31,0)&gt;=('Charges variables (avancé)'!$J111+'Charges variables (avancé)'!$K111),INDEX($C863:$BJ863,,COLUMN('Charges variables-Calculs auto'!AX$152)-COLUMN('Charges variables-Calculs auto'!$C$152)+1-('Charges variables (avancé)'!$J111+'Charges variables (avancé)'!$K111)),0)*(1-'Charges variables (avancé)'!$L111))*'Charges variables (avancé)'!$AB111</f>
        <v>0</v>
      </c>
      <c r="AY889" s="341">
        <f>(('Charges variables (avancé)'!$L111*AY863)+IF(ROUND(('Charges variables-Calculs auto'!AY$152-CONFIG!$D$7)/31,0)&gt;=('Charges variables (avancé)'!$J111+'Charges variables (avancé)'!$K111),INDEX($C863:$BJ863,,COLUMN('Charges variables-Calculs auto'!AY$152)-COLUMN('Charges variables-Calculs auto'!$C$152)+1-('Charges variables (avancé)'!$J111+'Charges variables (avancé)'!$K111)),0)*(1-'Charges variables (avancé)'!$L111))*'Charges variables (avancé)'!$AD111</f>
        <v>0</v>
      </c>
      <c r="AZ889" s="341">
        <f>(('Charges variables (avancé)'!$L111*AZ863)+IF(ROUND(('Charges variables-Calculs auto'!AZ$152-CONFIG!$D$7)/31,0)&gt;=('Charges variables (avancé)'!$J111+'Charges variables (avancé)'!$K111),INDEX($C863:$BJ863,,COLUMN('Charges variables-Calculs auto'!AZ$152)-COLUMN('Charges variables-Calculs auto'!$C$152)+1-('Charges variables (avancé)'!$J111+'Charges variables (avancé)'!$K111)),0)*(1-'Charges variables (avancé)'!$L111))*'Charges variables (avancé)'!$AD111</f>
        <v>0</v>
      </c>
      <c r="BA889" s="341">
        <f>(('Charges variables (avancé)'!$L111*BA863)+IF(ROUND(('Charges variables-Calculs auto'!BA$152-CONFIG!$D$7)/31,0)&gt;=('Charges variables (avancé)'!$J111+'Charges variables (avancé)'!$K111),INDEX($C863:$BJ863,,COLUMN('Charges variables-Calculs auto'!BA$152)-COLUMN('Charges variables-Calculs auto'!$C$152)+1-('Charges variables (avancé)'!$J111+'Charges variables (avancé)'!$K111)),0)*(1-'Charges variables (avancé)'!$L111))*'Charges variables (avancé)'!$AD111</f>
        <v>0</v>
      </c>
      <c r="BB889" s="341">
        <f>(('Charges variables (avancé)'!$L111*BB863)+IF(ROUND(('Charges variables-Calculs auto'!BB$152-CONFIG!$D$7)/31,0)&gt;=('Charges variables (avancé)'!$J111+'Charges variables (avancé)'!$K111),INDEX($C863:$BJ863,,COLUMN('Charges variables-Calculs auto'!BB$152)-COLUMN('Charges variables-Calculs auto'!$C$152)+1-('Charges variables (avancé)'!$J111+'Charges variables (avancé)'!$K111)),0)*(1-'Charges variables (avancé)'!$L111))*'Charges variables (avancé)'!$AD111</f>
        <v>0</v>
      </c>
      <c r="BC889" s="341">
        <f>(('Charges variables (avancé)'!$L111*BC863)+IF(ROUND(('Charges variables-Calculs auto'!BC$152-CONFIG!$D$7)/31,0)&gt;=('Charges variables (avancé)'!$J111+'Charges variables (avancé)'!$K111),INDEX($C863:$BJ863,,COLUMN('Charges variables-Calculs auto'!BC$152)-COLUMN('Charges variables-Calculs auto'!$C$152)+1-('Charges variables (avancé)'!$J111+'Charges variables (avancé)'!$K111)),0)*(1-'Charges variables (avancé)'!$L111))*'Charges variables (avancé)'!$AD111</f>
        <v>0</v>
      </c>
      <c r="BD889" s="341">
        <f>(('Charges variables (avancé)'!$L111*BD863)+IF(ROUND(('Charges variables-Calculs auto'!BD$152-CONFIG!$D$7)/31,0)&gt;=('Charges variables (avancé)'!$J111+'Charges variables (avancé)'!$K111),INDEX($C863:$BJ863,,COLUMN('Charges variables-Calculs auto'!BD$152)-COLUMN('Charges variables-Calculs auto'!$C$152)+1-('Charges variables (avancé)'!$J111+'Charges variables (avancé)'!$K111)),0)*(1-'Charges variables (avancé)'!$L111))*'Charges variables (avancé)'!$AD111</f>
        <v>0</v>
      </c>
      <c r="BE889" s="341">
        <f>(('Charges variables (avancé)'!$L111*BE863)+IF(ROUND(('Charges variables-Calculs auto'!BE$152-CONFIG!$D$7)/31,0)&gt;=('Charges variables (avancé)'!$J111+'Charges variables (avancé)'!$K111),INDEX($C863:$BJ863,,COLUMN('Charges variables-Calculs auto'!BE$152)-COLUMN('Charges variables-Calculs auto'!$C$152)+1-('Charges variables (avancé)'!$J111+'Charges variables (avancé)'!$K111)),0)*(1-'Charges variables (avancé)'!$L111))*'Charges variables (avancé)'!$AD111</f>
        <v>0</v>
      </c>
      <c r="BF889" s="341">
        <f>(('Charges variables (avancé)'!$L111*BF863)+IF(ROUND(('Charges variables-Calculs auto'!BF$152-CONFIG!$D$7)/31,0)&gt;=('Charges variables (avancé)'!$J111+'Charges variables (avancé)'!$K111),INDEX($C863:$BJ863,,COLUMN('Charges variables-Calculs auto'!BF$152)-COLUMN('Charges variables-Calculs auto'!$C$152)+1-('Charges variables (avancé)'!$J111+'Charges variables (avancé)'!$K111)),0)*(1-'Charges variables (avancé)'!$L111))*'Charges variables (avancé)'!$AD111</f>
        <v>0</v>
      </c>
      <c r="BG889" s="341">
        <f>(('Charges variables (avancé)'!$L111*BG863)+IF(ROUND(('Charges variables-Calculs auto'!BG$152-CONFIG!$D$7)/31,0)&gt;=('Charges variables (avancé)'!$J111+'Charges variables (avancé)'!$K111),INDEX($C863:$BJ863,,COLUMN('Charges variables-Calculs auto'!BG$152)-COLUMN('Charges variables-Calculs auto'!$C$152)+1-('Charges variables (avancé)'!$J111+'Charges variables (avancé)'!$K111)),0)*(1-'Charges variables (avancé)'!$L111))*'Charges variables (avancé)'!$AD111</f>
        <v>0</v>
      </c>
      <c r="BH889" s="341">
        <f>(('Charges variables (avancé)'!$L111*BH863)+IF(ROUND(('Charges variables-Calculs auto'!BH$152-CONFIG!$D$7)/31,0)&gt;=('Charges variables (avancé)'!$J111+'Charges variables (avancé)'!$K111),INDEX($C863:$BJ863,,COLUMN('Charges variables-Calculs auto'!BH$152)-COLUMN('Charges variables-Calculs auto'!$C$152)+1-('Charges variables (avancé)'!$J111+'Charges variables (avancé)'!$K111)),0)*(1-'Charges variables (avancé)'!$L111))*'Charges variables (avancé)'!$AD111</f>
        <v>0</v>
      </c>
      <c r="BI889" s="341">
        <f>(('Charges variables (avancé)'!$L111*BI863)+IF(ROUND(('Charges variables-Calculs auto'!BI$152-CONFIG!$D$7)/31,0)&gt;=('Charges variables (avancé)'!$J111+'Charges variables (avancé)'!$K111),INDEX($C863:$BJ863,,COLUMN('Charges variables-Calculs auto'!BI$152)-COLUMN('Charges variables-Calculs auto'!$C$152)+1-('Charges variables (avancé)'!$J111+'Charges variables (avancé)'!$K111)),0)*(1-'Charges variables (avancé)'!$L111))*'Charges variables (avancé)'!$AD111</f>
        <v>0</v>
      </c>
      <c r="BJ889" s="341">
        <f>(('Charges variables (avancé)'!$L111*BJ863)+IF(ROUND(('Charges variables-Calculs auto'!BJ$152-CONFIG!$D$7)/31,0)&gt;=('Charges variables (avancé)'!$J111+'Charges variables (avancé)'!$K111),INDEX($C863:$BJ863,,COLUMN('Charges variables-Calculs auto'!BJ$152)-COLUMN('Charges variables-Calculs auto'!$C$152)+1-('Charges variables (avancé)'!$J111+'Charges variables (avancé)'!$K111)),0)*(1-'Charges variables (avancé)'!$L111))*'Charges variables (avancé)'!$AD111</f>
        <v>0</v>
      </c>
    </row>
    <row r="890" spans="2:62">
      <c r="B890" s="366">
        <f>'Charges variables (avancé)'!$C$112</f>
        <v>0</v>
      </c>
      <c r="C890" s="341">
        <f>(('Charges variables (avancé)'!$L112*C864)+IF(ROUND(('Charges variables-Calculs auto'!C$152-CONFIG!$D$7)/31,0)&gt;=('Charges variables (avancé)'!$J112+'Charges variables (avancé)'!$K112),INDEX($C864:$BJ864,,COLUMN('Charges variables-Calculs auto'!C$152)-COLUMN('Charges variables-Calculs auto'!$C$152)+1-('Charges variables (avancé)'!$J112+'Charges variables (avancé)'!$K112)),0)*(1-'Charges variables (avancé)'!$L112))*'Charges variables (avancé)'!$D112</f>
        <v>0</v>
      </c>
      <c r="D890" s="341">
        <f>(('Charges variables (avancé)'!$L112*D864)+IF(ROUND(('Charges variables-Calculs auto'!D$152-CONFIG!$D$7)/31,0)&gt;=('Charges variables (avancé)'!$J112+'Charges variables (avancé)'!$K112),INDEX($C864:$BJ864,,COLUMN('Charges variables-Calculs auto'!D$152)-COLUMN('Charges variables-Calculs auto'!$C$152)+1-('Charges variables (avancé)'!$J112+'Charges variables (avancé)'!$K112)),0)*(1-'Charges variables (avancé)'!$L112))*'Charges variables (avancé)'!$D112</f>
        <v>0</v>
      </c>
      <c r="E890" s="341">
        <f>(('Charges variables (avancé)'!$L112*E864)+IF(ROUND(('Charges variables-Calculs auto'!E$152-CONFIG!$D$7)/31,0)&gt;=('Charges variables (avancé)'!$J112+'Charges variables (avancé)'!$K112),INDEX($C864:$BJ864,,COLUMN('Charges variables-Calculs auto'!E$152)-COLUMN('Charges variables-Calculs auto'!$C$152)+1-('Charges variables (avancé)'!$J112+'Charges variables (avancé)'!$K112)),0)*(1-'Charges variables (avancé)'!$L112))*'Charges variables (avancé)'!$D112</f>
        <v>0</v>
      </c>
      <c r="F890" s="341">
        <f>(('Charges variables (avancé)'!$L112*F864)+IF(ROUND(('Charges variables-Calculs auto'!F$152-CONFIG!$D$7)/31,0)&gt;=('Charges variables (avancé)'!$J112+'Charges variables (avancé)'!$K112),INDEX($C864:$BJ864,,COLUMN('Charges variables-Calculs auto'!F$152)-COLUMN('Charges variables-Calculs auto'!$C$152)+1-('Charges variables (avancé)'!$J112+'Charges variables (avancé)'!$K112)),0)*(1-'Charges variables (avancé)'!$L112))*'Charges variables (avancé)'!$D112</f>
        <v>0</v>
      </c>
      <c r="G890" s="341">
        <f>(('Charges variables (avancé)'!$L112*G864)+IF(ROUND(('Charges variables-Calculs auto'!G$152-CONFIG!$D$7)/31,0)&gt;=('Charges variables (avancé)'!$J112+'Charges variables (avancé)'!$K112),INDEX($C864:$BJ864,,COLUMN('Charges variables-Calculs auto'!G$152)-COLUMN('Charges variables-Calculs auto'!$C$152)+1-('Charges variables (avancé)'!$J112+'Charges variables (avancé)'!$K112)),0)*(1-'Charges variables (avancé)'!$L112))*'Charges variables (avancé)'!$D112</f>
        <v>0</v>
      </c>
      <c r="H890" s="341">
        <f>(('Charges variables (avancé)'!$L112*H864)+IF(ROUND(('Charges variables-Calculs auto'!H$152-CONFIG!$D$7)/31,0)&gt;=('Charges variables (avancé)'!$J112+'Charges variables (avancé)'!$K112),INDEX($C864:$BJ864,,COLUMN('Charges variables-Calculs auto'!H$152)-COLUMN('Charges variables-Calculs auto'!$C$152)+1-('Charges variables (avancé)'!$J112+'Charges variables (avancé)'!$K112)),0)*(1-'Charges variables (avancé)'!$L112))*'Charges variables (avancé)'!$D112</f>
        <v>0</v>
      </c>
      <c r="I890" s="341">
        <f>(('Charges variables (avancé)'!$L112*I864)+IF(ROUND(('Charges variables-Calculs auto'!I$152-CONFIG!$D$7)/31,0)&gt;=('Charges variables (avancé)'!$J112+'Charges variables (avancé)'!$K112),INDEX($C864:$BJ864,,COLUMN('Charges variables-Calculs auto'!I$152)-COLUMN('Charges variables-Calculs auto'!$C$152)+1-('Charges variables (avancé)'!$J112+'Charges variables (avancé)'!$K112)),0)*(1-'Charges variables (avancé)'!$L112))*'Charges variables (avancé)'!$D112</f>
        <v>0</v>
      </c>
      <c r="J890" s="341">
        <f>(('Charges variables (avancé)'!$L112*J864)+IF(ROUND(('Charges variables-Calculs auto'!J$152-CONFIG!$D$7)/31,0)&gt;=('Charges variables (avancé)'!$J112+'Charges variables (avancé)'!$K112),INDEX($C864:$BJ864,,COLUMN('Charges variables-Calculs auto'!J$152)-COLUMN('Charges variables-Calculs auto'!$C$152)+1-('Charges variables (avancé)'!$J112+'Charges variables (avancé)'!$K112)),0)*(1-'Charges variables (avancé)'!$L112))*'Charges variables (avancé)'!$D112</f>
        <v>0</v>
      </c>
      <c r="K890" s="341">
        <f>(('Charges variables (avancé)'!$L112*K864)+IF(ROUND(('Charges variables-Calculs auto'!K$152-CONFIG!$D$7)/31,0)&gt;=('Charges variables (avancé)'!$J112+'Charges variables (avancé)'!$K112),INDEX($C864:$BJ864,,COLUMN('Charges variables-Calculs auto'!K$152)-COLUMN('Charges variables-Calculs auto'!$C$152)+1-('Charges variables (avancé)'!$J112+'Charges variables (avancé)'!$K112)),0)*(1-'Charges variables (avancé)'!$L112))*'Charges variables (avancé)'!$D112</f>
        <v>0</v>
      </c>
      <c r="L890" s="341">
        <f>(('Charges variables (avancé)'!$L112*L864)+IF(ROUND(('Charges variables-Calculs auto'!L$152-CONFIG!$D$7)/31,0)&gt;=('Charges variables (avancé)'!$J112+'Charges variables (avancé)'!$K112),INDEX($C864:$BJ864,,COLUMN('Charges variables-Calculs auto'!L$152)-COLUMN('Charges variables-Calculs auto'!$C$152)+1-('Charges variables (avancé)'!$J112+'Charges variables (avancé)'!$K112)),0)*(1-'Charges variables (avancé)'!$L112))*'Charges variables (avancé)'!$D112</f>
        <v>0</v>
      </c>
      <c r="M890" s="341">
        <f>(('Charges variables (avancé)'!$L112*M864)+IF(ROUND(('Charges variables-Calculs auto'!M$152-CONFIG!$D$7)/31,0)&gt;=('Charges variables (avancé)'!$J112+'Charges variables (avancé)'!$K112),INDEX($C864:$BJ864,,COLUMN('Charges variables-Calculs auto'!M$152)-COLUMN('Charges variables-Calculs auto'!$C$152)+1-('Charges variables (avancé)'!$J112+'Charges variables (avancé)'!$K112)),0)*(1-'Charges variables (avancé)'!$L112))*'Charges variables (avancé)'!$D112</f>
        <v>0</v>
      </c>
      <c r="N890" s="341">
        <f>(('Charges variables (avancé)'!$L112*N864)+IF(ROUND(('Charges variables-Calculs auto'!N$152-CONFIG!$D$7)/31,0)&gt;=('Charges variables (avancé)'!$J112+'Charges variables (avancé)'!$K112),INDEX($C864:$BJ864,,COLUMN('Charges variables-Calculs auto'!N$152)-COLUMN('Charges variables-Calculs auto'!$C$152)+1-('Charges variables (avancé)'!$J112+'Charges variables (avancé)'!$K112)),0)*(1-'Charges variables (avancé)'!$L112))*'Charges variables (avancé)'!$D112</f>
        <v>0</v>
      </c>
      <c r="O890" s="341">
        <f>(('Charges variables (avancé)'!$L112*O864)+IF(ROUND(('Charges variables-Calculs auto'!O$152-CONFIG!$D$7)/31,0)&gt;=('Charges variables (avancé)'!$J112+'Charges variables (avancé)'!$K112),INDEX($C864:$BJ864,,COLUMN('Charges variables-Calculs auto'!O$152)-COLUMN('Charges variables-Calculs auto'!$C$152)+1-('Charges variables (avancé)'!$J112+'Charges variables (avancé)'!$K112)),0)*(1-'Charges variables (avancé)'!$L112))*'Charges variables (avancé)'!$X112</f>
        <v>0</v>
      </c>
      <c r="P890" s="341">
        <f>(('Charges variables (avancé)'!$L112*P864)+IF(ROUND(('Charges variables-Calculs auto'!P$152-CONFIG!$D$7)/31,0)&gt;=('Charges variables (avancé)'!$J112+'Charges variables (avancé)'!$K112),INDEX($C864:$BJ864,,COLUMN('Charges variables-Calculs auto'!P$152)-COLUMN('Charges variables-Calculs auto'!$C$152)+1-('Charges variables (avancé)'!$J112+'Charges variables (avancé)'!$K112)),0)*(1-'Charges variables (avancé)'!$L112))*'Charges variables (avancé)'!$X112</f>
        <v>0</v>
      </c>
      <c r="Q890" s="341">
        <f>(('Charges variables (avancé)'!$L112*Q864)+IF(ROUND(('Charges variables-Calculs auto'!Q$152-CONFIG!$D$7)/31,0)&gt;=('Charges variables (avancé)'!$J112+'Charges variables (avancé)'!$K112),INDEX($C864:$BJ864,,COLUMN('Charges variables-Calculs auto'!Q$152)-COLUMN('Charges variables-Calculs auto'!$C$152)+1-('Charges variables (avancé)'!$J112+'Charges variables (avancé)'!$K112)),0)*(1-'Charges variables (avancé)'!$L112))*'Charges variables (avancé)'!$X112</f>
        <v>0</v>
      </c>
      <c r="R890" s="341">
        <f>(('Charges variables (avancé)'!$L112*R864)+IF(ROUND(('Charges variables-Calculs auto'!R$152-CONFIG!$D$7)/31,0)&gt;=('Charges variables (avancé)'!$J112+'Charges variables (avancé)'!$K112),INDEX($C864:$BJ864,,COLUMN('Charges variables-Calculs auto'!R$152)-COLUMN('Charges variables-Calculs auto'!$C$152)+1-('Charges variables (avancé)'!$J112+'Charges variables (avancé)'!$K112)),0)*(1-'Charges variables (avancé)'!$L112))*'Charges variables (avancé)'!$X112</f>
        <v>0</v>
      </c>
      <c r="S890" s="341">
        <f>(('Charges variables (avancé)'!$L112*S864)+IF(ROUND(('Charges variables-Calculs auto'!S$152-CONFIG!$D$7)/31,0)&gt;=('Charges variables (avancé)'!$J112+'Charges variables (avancé)'!$K112),INDEX($C864:$BJ864,,COLUMN('Charges variables-Calculs auto'!S$152)-COLUMN('Charges variables-Calculs auto'!$C$152)+1-('Charges variables (avancé)'!$J112+'Charges variables (avancé)'!$K112)),0)*(1-'Charges variables (avancé)'!$L112))*'Charges variables (avancé)'!$X112</f>
        <v>0</v>
      </c>
      <c r="T890" s="341">
        <f>(('Charges variables (avancé)'!$L112*T864)+IF(ROUND(('Charges variables-Calculs auto'!T$152-CONFIG!$D$7)/31,0)&gt;=('Charges variables (avancé)'!$J112+'Charges variables (avancé)'!$K112),INDEX($C864:$BJ864,,COLUMN('Charges variables-Calculs auto'!T$152)-COLUMN('Charges variables-Calculs auto'!$C$152)+1-('Charges variables (avancé)'!$J112+'Charges variables (avancé)'!$K112)),0)*(1-'Charges variables (avancé)'!$L112))*'Charges variables (avancé)'!$X112</f>
        <v>0</v>
      </c>
      <c r="U890" s="341">
        <f>(('Charges variables (avancé)'!$L112*U864)+IF(ROUND(('Charges variables-Calculs auto'!U$152-CONFIG!$D$7)/31,0)&gt;=('Charges variables (avancé)'!$J112+'Charges variables (avancé)'!$K112),INDEX($C864:$BJ864,,COLUMN('Charges variables-Calculs auto'!U$152)-COLUMN('Charges variables-Calculs auto'!$C$152)+1-('Charges variables (avancé)'!$J112+'Charges variables (avancé)'!$K112)),0)*(1-'Charges variables (avancé)'!$L112))*'Charges variables (avancé)'!$X112</f>
        <v>0</v>
      </c>
      <c r="V890" s="341">
        <f>(('Charges variables (avancé)'!$L112*V864)+IF(ROUND(('Charges variables-Calculs auto'!V$152-CONFIG!$D$7)/31,0)&gt;=('Charges variables (avancé)'!$J112+'Charges variables (avancé)'!$K112),INDEX($C864:$BJ864,,COLUMN('Charges variables-Calculs auto'!V$152)-COLUMN('Charges variables-Calculs auto'!$C$152)+1-('Charges variables (avancé)'!$J112+'Charges variables (avancé)'!$K112)),0)*(1-'Charges variables (avancé)'!$L112))*'Charges variables (avancé)'!$X112</f>
        <v>0</v>
      </c>
      <c r="W890" s="341">
        <f>(('Charges variables (avancé)'!$L112*W864)+IF(ROUND(('Charges variables-Calculs auto'!W$152-CONFIG!$D$7)/31,0)&gt;=('Charges variables (avancé)'!$J112+'Charges variables (avancé)'!$K112),INDEX($C864:$BJ864,,COLUMN('Charges variables-Calculs auto'!W$152)-COLUMN('Charges variables-Calculs auto'!$C$152)+1-('Charges variables (avancé)'!$J112+'Charges variables (avancé)'!$K112)),0)*(1-'Charges variables (avancé)'!$L112))*'Charges variables (avancé)'!$X112</f>
        <v>0</v>
      </c>
      <c r="X890" s="341">
        <f>(('Charges variables (avancé)'!$L112*X864)+IF(ROUND(('Charges variables-Calculs auto'!X$152-CONFIG!$D$7)/31,0)&gt;=('Charges variables (avancé)'!$J112+'Charges variables (avancé)'!$K112),INDEX($C864:$BJ864,,COLUMN('Charges variables-Calculs auto'!X$152)-COLUMN('Charges variables-Calculs auto'!$C$152)+1-('Charges variables (avancé)'!$J112+'Charges variables (avancé)'!$K112)),0)*(1-'Charges variables (avancé)'!$L112))*'Charges variables (avancé)'!$X112</f>
        <v>0</v>
      </c>
      <c r="Y890" s="341">
        <f>(('Charges variables (avancé)'!$L112*Y864)+IF(ROUND(('Charges variables-Calculs auto'!Y$152-CONFIG!$D$7)/31,0)&gt;=('Charges variables (avancé)'!$J112+'Charges variables (avancé)'!$K112),INDEX($C864:$BJ864,,COLUMN('Charges variables-Calculs auto'!Y$152)-COLUMN('Charges variables-Calculs auto'!$C$152)+1-('Charges variables (avancé)'!$J112+'Charges variables (avancé)'!$K112)),0)*(1-'Charges variables (avancé)'!$L112))*'Charges variables (avancé)'!$X112</f>
        <v>0</v>
      </c>
      <c r="Z890" s="341">
        <f>(('Charges variables (avancé)'!$L112*Z864)+IF(ROUND(('Charges variables-Calculs auto'!Z$152-CONFIG!$D$7)/31,0)&gt;=('Charges variables (avancé)'!$J112+'Charges variables (avancé)'!$K112),INDEX($C864:$BJ864,,COLUMN('Charges variables-Calculs auto'!Z$152)-COLUMN('Charges variables-Calculs auto'!$C$152)+1-('Charges variables (avancé)'!$J112+'Charges variables (avancé)'!$K112)),0)*(1-'Charges variables (avancé)'!$L112))*'Charges variables (avancé)'!$X112</f>
        <v>0</v>
      </c>
      <c r="AA890" s="341">
        <f>(('Charges variables (avancé)'!$L112*AA864)+IF(ROUND(('Charges variables-Calculs auto'!AA$152-CONFIG!$D$7)/31,0)&gt;=('Charges variables (avancé)'!$J112+'Charges variables (avancé)'!$K112),INDEX($C864:$BJ864,,COLUMN('Charges variables-Calculs auto'!AA$152)-COLUMN('Charges variables-Calculs auto'!$C$152)+1-('Charges variables (avancé)'!$J112+'Charges variables (avancé)'!$K112)),0)*(1-'Charges variables (avancé)'!$L112))*'Charges variables (avancé)'!$Z112</f>
        <v>0</v>
      </c>
      <c r="AB890" s="341">
        <f>(('Charges variables (avancé)'!$L112*AB864)+IF(ROUND(('Charges variables-Calculs auto'!AB$152-CONFIG!$D$7)/31,0)&gt;=('Charges variables (avancé)'!$J112+'Charges variables (avancé)'!$K112),INDEX($C864:$BJ864,,COLUMN('Charges variables-Calculs auto'!AB$152)-COLUMN('Charges variables-Calculs auto'!$C$152)+1-('Charges variables (avancé)'!$J112+'Charges variables (avancé)'!$K112)),0)*(1-'Charges variables (avancé)'!$L112))*'Charges variables (avancé)'!$Z112</f>
        <v>0</v>
      </c>
      <c r="AC890" s="341">
        <f>(('Charges variables (avancé)'!$L112*AC864)+IF(ROUND(('Charges variables-Calculs auto'!AC$152-CONFIG!$D$7)/31,0)&gt;=('Charges variables (avancé)'!$J112+'Charges variables (avancé)'!$K112),INDEX($C864:$BJ864,,COLUMN('Charges variables-Calculs auto'!AC$152)-COLUMN('Charges variables-Calculs auto'!$C$152)+1-('Charges variables (avancé)'!$J112+'Charges variables (avancé)'!$K112)),0)*(1-'Charges variables (avancé)'!$L112))*'Charges variables (avancé)'!$Z112</f>
        <v>0</v>
      </c>
      <c r="AD890" s="341">
        <f>(('Charges variables (avancé)'!$L112*AD864)+IF(ROUND(('Charges variables-Calculs auto'!AD$152-CONFIG!$D$7)/31,0)&gt;=('Charges variables (avancé)'!$J112+'Charges variables (avancé)'!$K112),INDEX($C864:$BJ864,,COLUMN('Charges variables-Calculs auto'!AD$152)-COLUMN('Charges variables-Calculs auto'!$C$152)+1-('Charges variables (avancé)'!$J112+'Charges variables (avancé)'!$K112)),0)*(1-'Charges variables (avancé)'!$L112))*'Charges variables (avancé)'!$Z112</f>
        <v>0</v>
      </c>
      <c r="AE890" s="341">
        <f>(('Charges variables (avancé)'!$L112*AE864)+IF(ROUND(('Charges variables-Calculs auto'!AE$152-CONFIG!$D$7)/31,0)&gt;=('Charges variables (avancé)'!$J112+'Charges variables (avancé)'!$K112),INDEX($C864:$BJ864,,COLUMN('Charges variables-Calculs auto'!AE$152)-COLUMN('Charges variables-Calculs auto'!$C$152)+1-('Charges variables (avancé)'!$J112+'Charges variables (avancé)'!$K112)),0)*(1-'Charges variables (avancé)'!$L112))*'Charges variables (avancé)'!$Z112</f>
        <v>0</v>
      </c>
      <c r="AF890" s="341">
        <f>(('Charges variables (avancé)'!$L112*AF864)+IF(ROUND(('Charges variables-Calculs auto'!AF$152-CONFIG!$D$7)/31,0)&gt;=('Charges variables (avancé)'!$J112+'Charges variables (avancé)'!$K112),INDEX($C864:$BJ864,,COLUMN('Charges variables-Calculs auto'!AF$152)-COLUMN('Charges variables-Calculs auto'!$C$152)+1-('Charges variables (avancé)'!$J112+'Charges variables (avancé)'!$K112)),0)*(1-'Charges variables (avancé)'!$L112))*'Charges variables (avancé)'!$Z112</f>
        <v>0</v>
      </c>
      <c r="AG890" s="341">
        <f>(('Charges variables (avancé)'!$L112*AG864)+IF(ROUND(('Charges variables-Calculs auto'!AG$152-CONFIG!$D$7)/31,0)&gt;=('Charges variables (avancé)'!$J112+'Charges variables (avancé)'!$K112),INDEX($C864:$BJ864,,COLUMN('Charges variables-Calculs auto'!AG$152)-COLUMN('Charges variables-Calculs auto'!$C$152)+1-('Charges variables (avancé)'!$J112+'Charges variables (avancé)'!$K112)),0)*(1-'Charges variables (avancé)'!$L112))*'Charges variables (avancé)'!$Z112</f>
        <v>0</v>
      </c>
      <c r="AH890" s="341">
        <f>(('Charges variables (avancé)'!$L112*AH864)+IF(ROUND(('Charges variables-Calculs auto'!AH$152-CONFIG!$D$7)/31,0)&gt;=('Charges variables (avancé)'!$J112+'Charges variables (avancé)'!$K112),INDEX($C864:$BJ864,,COLUMN('Charges variables-Calculs auto'!AH$152)-COLUMN('Charges variables-Calculs auto'!$C$152)+1-('Charges variables (avancé)'!$J112+'Charges variables (avancé)'!$K112)),0)*(1-'Charges variables (avancé)'!$L112))*'Charges variables (avancé)'!$Z112</f>
        <v>0</v>
      </c>
      <c r="AI890" s="341">
        <f>(('Charges variables (avancé)'!$L112*AI864)+IF(ROUND(('Charges variables-Calculs auto'!AI$152-CONFIG!$D$7)/31,0)&gt;=('Charges variables (avancé)'!$J112+'Charges variables (avancé)'!$K112),INDEX($C864:$BJ864,,COLUMN('Charges variables-Calculs auto'!AI$152)-COLUMN('Charges variables-Calculs auto'!$C$152)+1-('Charges variables (avancé)'!$J112+'Charges variables (avancé)'!$K112)),0)*(1-'Charges variables (avancé)'!$L112))*'Charges variables (avancé)'!$Z112</f>
        <v>0</v>
      </c>
      <c r="AJ890" s="341">
        <f>(('Charges variables (avancé)'!$L112*AJ864)+IF(ROUND(('Charges variables-Calculs auto'!AJ$152-CONFIG!$D$7)/31,0)&gt;=('Charges variables (avancé)'!$J112+'Charges variables (avancé)'!$K112),INDEX($C864:$BJ864,,COLUMN('Charges variables-Calculs auto'!AJ$152)-COLUMN('Charges variables-Calculs auto'!$C$152)+1-('Charges variables (avancé)'!$J112+'Charges variables (avancé)'!$K112)),0)*(1-'Charges variables (avancé)'!$L112))*'Charges variables (avancé)'!$Z112</f>
        <v>0</v>
      </c>
      <c r="AK890" s="341">
        <f>(('Charges variables (avancé)'!$L112*AK864)+IF(ROUND(('Charges variables-Calculs auto'!AK$152-CONFIG!$D$7)/31,0)&gt;=('Charges variables (avancé)'!$J112+'Charges variables (avancé)'!$K112),INDEX($C864:$BJ864,,COLUMN('Charges variables-Calculs auto'!AK$152)-COLUMN('Charges variables-Calculs auto'!$C$152)+1-('Charges variables (avancé)'!$J112+'Charges variables (avancé)'!$K112)),0)*(1-'Charges variables (avancé)'!$L112))*'Charges variables (avancé)'!$Z112</f>
        <v>0</v>
      </c>
      <c r="AL890" s="341">
        <f>(('Charges variables (avancé)'!$L112*AL864)+IF(ROUND(('Charges variables-Calculs auto'!AL$152-CONFIG!$D$7)/31,0)&gt;=('Charges variables (avancé)'!$J112+'Charges variables (avancé)'!$K112),INDEX($C864:$BJ864,,COLUMN('Charges variables-Calculs auto'!AL$152)-COLUMN('Charges variables-Calculs auto'!$C$152)+1-('Charges variables (avancé)'!$J112+'Charges variables (avancé)'!$K112)),0)*(1-'Charges variables (avancé)'!$L112))*'Charges variables (avancé)'!$Z112</f>
        <v>0</v>
      </c>
      <c r="AM890" s="341">
        <f>(('Charges variables (avancé)'!$L112*AM864)+IF(ROUND(('Charges variables-Calculs auto'!AM$152-CONFIG!$D$7)/31,0)&gt;=('Charges variables (avancé)'!$J112+'Charges variables (avancé)'!$K112),INDEX($C864:$BJ864,,COLUMN('Charges variables-Calculs auto'!AM$152)-COLUMN('Charges variables-Calculs auto'!$C$152)+1-('Charges variables (avancé)'!$J112+'Charges variables (avancé)'!$K112)),0)*(1-'Charges variables (avancé)'!$L112))*'Charges variables (avancé)'!$AB112</f>
        <v>0</v>
      </c>
      <c r="AN890" s="341">
        <f>(('Charges variables (avancé)'!$L112*AN864)+IF(ROUND(('Charges variables-Calculs auto'!AN$152-CONFIG!$D$7)/31,0)&gt;=('Charges variables (avancé)'!$J112+'Charges variables (avancé)'!$K112),INDEX($C864:$BJ864,,COLUMN('Charges variables-Calculs auto'!AN$152)-COLUMN('Charges variables-Calculs auto'!$C$152)+1-('Charges variables (avancé)'!$J112+'Charges variables (avancé)'!$K112)),0)*(1-'Charges variables (avancé)'!$L112))*'Charges variables (avancé)'!$AB112</f>
        <v>0</v>
      </c>
      <c r="AO890" s="341">
        <f>(('Charges variables (avancé)'!$L112*AO864)+IF(ROUND(('Charges variables-Calculs auto'!AO$152-CONFIG!$D$7)/31,0)&gt;=('Charges variables (avancé)'!$J112+'Charges variables (avancé)'!$K112),INDEX($C864:$BJ864,,COLUMN('Charges variables-Calculs auto'!AO$152)-COLUMN('Charges variables-Calculs auto'!$C$152)+1-('Charges variables (avancé)'!$J112+'Charges variables (avancé)'!$K112)),0)*(1-'Charges variables (avancé)'!$L112))*'Charges variables (avancé)'!$AB112</f>
        <v>0</v>
      </c>
      <c r="AP890" s="341">
        <f>(('Charges variables (avancé)'!$L112*AP864)+IF(ROUND(('Charges variables-Calculs auto'!AP$152-CONFIG!$D$7)/31,0)&gt;=('Charges variables (avancé)'!$J112+'Charges variables (avancé)'!$K112),INDEX($C864:$BJ864,,COLUMN('Charges variables-Calculs auto'!AP$152)-COLUMN('Charges variables-Calculs auto'!$C$152)+1-('Charges variables (avancé)'!$J112+'Charges variables (avancé)'!$K112)),0)*(1-'Charges variables (avancé)'!$L112))*'Charges variables (avancé)'!$AB112</f>
        <v>0</v>
      </c>
      <c r="AQ890" s="341">
        <f>(('Charges variables (avancé)'!$L112*AQ864)+IF(ROUND(('Charges variables-Calculs auto'!AQ$152-CONFIG!$D$7)/31,0)&gt;=('Charges variables (avancé)'!$J112+'Charges variables (avancé)'!$K112),INDEX($C864:$BJ864,,COLUMN('Charges variables-Calculs auto'!AQ$152)-COLUMN('Charges variables-Calculs auto'!$C$152)+1-('Charges variables (avancé)'!$J112+'Charges variables (avancé)'!$K112)),0)*(1-'Charges variables (avancé)'!$L112))*'Charges variables (avancé)'!$AB112</f>
        <v>0</v>
      </c>
      <c r="AR890" s="341">
        <f>(('Charges variables (avancé)'!$L112*AR864)+IF(ROUND(('Charges variables-Calculs auto'!AR$152-CONFIG!$D$7)/31,0)&gt;=('Charges variables (avancé)'!$J112+'Charges variables (avancé)'!$K112),INDEX($C864:$BJ864,,COLUMN('Charges variables-Calculs auto'!AR$152)-COLUMN('Charges variables-Calculs auto'!$C$152)+1-('Charges variables (avancé)'!$J112+'Charges variables (avancé)'!$K112)),0)*(1-'Charges variables (avancé)'!$L112))*'Charges variables (avancé)'!$AB112</f>
        <v>0</v>
      </c>
      <c r="AS890" s="341">
        <f>(('Charges variables (avancé)'!$L112*AS864)+IF(ROUND(('Charges variables-Calculs auto'!AS$152-CONFIG!$D$7)/31,0)&gt;=('Charges variables (avancé)'!$J112+'Charges variables (avancé)'!$K112),INDEX($C864:$BJ864,,COLUMN('Charges variables-Calculs auto'!AS$152)-COLUMN('Charges variables-Calculs auto'!$C$152)+1-('Charges variables (avancé)'!$J112+'Charges variables (avancé)'!$K112)),0)*(1-'Charges variables (avancé)'!$L112))*'Charges variables (avancé)'!$AB112</f>
        <v>0</v>
      </c>
      <c r="AT890" s="341">
        <f>(('Charges variables (avancé)'!$L112*AT864)+IF(ROUND(('Charges variables-Calculs auto'!AT$152-CONFIG!$D$7)/31,0)&gt;=('Charges variables (avancé)'!$J112+'Charges variables (avancé)'!$K112),INDEX($C864:$BJ864,,COLUMN('Charges variables-Calculs auto'!AT$152)-COLUMN('Charges variables-Calculs auto'!$C$152)+1-('Charges variables (avancé)'!$J112+'Charges variables (avancé)'!$K112)),0)*(1-'Charges variables (avancé)'!$L112))*'Charges variables (avancé)'!$AB112</f>
        <v>0</v>
      </c>
      <c r="AU890" s="341">
        <f>(('Charges variables (avancé)'!$L112*AU864)+IF(ROUND(('Charges variables-Calculs auto'!AU$152-CONFIG!$D$7)/31,0)&gt;=('Charges variables (avancé)'!$J112+'Charges variables (avancé)'!$K112),INDEX($C864:$BJ864,,COLUMN('Charges variables-Calculs auto'!AU$152)-COLUMN('Charges variables-Calculs auto'!$C$152)+1-('Charges variables (avancé)'!$J112+'Charges variables (avancé)'!$K112)),0)*(1-'Charges variables (avancé)'!$L112))*'Charges variables (avancé)'!$AB112</f>
        <v>0</v>
      </c>
      <c r="AV890" s="341">
        <f>(('Charges variables (avancé)'!$L112*AV864)+IF(ROUND(('Charges variables-Calculs auto'!AV$152-CONFIG!$D$7)/31,0)&gt;=('Charges variables (avancé)'!$J112+'Charges variables (avancé)'!$K112),INDEX($C864:$BJ864,,COLUMN('Charges variables-Calculs auto'!AV$152)-COLUMN('Charges variables-Calculs auto'!$C$152)+1-('Charges variables (avancé)'!$J112+'Charges variables (avancé)'!$K112)),0)*(1-'Charges variables (avancé)'!$L112))*'Charges variables (avancé)'!$AB112</f>
        <v>0</v>
      </c>
      <c r="AW890" s="341">
        <f>(('Charges variables (avancé)'!$L112*AW864)+IF(ROUND(('Charges variables-Calculs auto'!AW$152-CONFIG!$D$7)/31,0)&gt;=('Charges variables (avancé)'!$J112+'Charges variables (avancé)'!$K112),INDEX($C864:$BJ864,,COLUMN('Charges variables-Calculs auto'!AW$152)-COLUMN('Charges variables-Calculs auto'!$C$152)+1-('Charges variables (avancé)'!$J112+'Charges variables (avancé)'!$K112)),0)*(1-'Charges variables (avancé)'!$L112))*'Charges variables (avancé)'!$AB112</f>
        <v>0</v>
      </c>
      <c r="AX890" s="341">
        <f>(('Charges variables (avancé)'!$L112*AX864)+IF(ROUND(('Charges variables-Calculs auto'!AX$152-CONFIG!$D$7)/31,0)&gt;=('Charges variables (avancé)'!$J112+'Charges variables (avancé)'!$K112),INDEX($C864:$BJ864,,COLUMN('Charges variables-Calculs auto'!AX$152)-COLUMN('Charges variables-Calculs auto'!$C$152)+1-('Charges variables (avancé)'!$J112+'Charges variables (avancé)'!$K112)),0)*(1-'Charges variables (avancé)'!$L112))*'Charges variables (avancé)'!$AB112</f>
        <v>0</v>
      </c>
      <c r="AY890" s="341">
        <f>(('Charges variables (avancé)'!$L112*AY864)+IF(ROUND(('Charges variables-Calculs auto'!AY$152-CONFIG!$D$7)/31,0)&gt;=('Charges variables (avancé)'!$J112+'Charges variables (avancé)'!$K112),INDEX($C864:$BJ864,,COLUMN('Charges variables-Calculs auto'!AY$152)-COLUMN('Charges variables-Calculs auto'!$C$152)+1-('Charges variables (avancé)'!$J112+'Charges variables (avancé)'!$K112)),0)*(1-'Charges variables (avancé)'!$L112))*'Charges variables (avancé)'!$AD112</f>
        <v>0</v>
      </c>
      <c r="AZ890" s="341">
        <f>(('Charges variables (avancé)'!$L112*AZ864)+IF(ROUND(('Charges variables-Calculs auto'!AZ$152-CONFIG!$D$7)/31,0)&gt;=('Charges variables (avancé)'!$J112+'Charges variables (avancé)'!$K112),INDEX($C864:$BJ864,,COLUMN('Charges variables-Calculs auto'!AZ$152)-COLUMN('Charges variables-Calculs auto'!$C$152)+1-('Charges variables (avancé)'!$J112+'Charges variables (avancé)'!$K112)),0)*(1-'Charges variables (avancé)'!$L112))*'Charges variables (avancé)'!$AD112</f>
        <v>0</v>
      </c>
      <c r="BA890" s="341">
        <f>(('Charges variables (avancé)'!$L112*BA864)+IF(ROUND(('Charges variables-Calculs auto'!BA$152-CONFIG!$D$7)/31,0)&gt;=('Charges variables (avancé)'!$J112+'Charges variables (avancé)'!$K112),INDEX($C864:$BJ864,,COLUMN('Charges variables-Calculs auto'!BA$152)-COLUMN('Charges variables-Calculs auto'!$C$152)+1-('Charges variables (avancé)'!$J112+'Charges variables (avancé)'!$K112)),0)*(1-'Charges variables (avancé)'!$L112))*'Charges variables (avancé)'!$AD112</f>
        <v>0</v>
      </c>
      <c r="BB890" s="341">
        <f>(('Charges variables (avancé)'!$L112*BB864)+IF(ROUND(('Charges variables-Calculs auto'!BB$152-CONFIG!$D$7)/31,0)&gt;=('Charges variables (avancé)'!$J112+'Charges variables (avancé)'!$K112),INDEX($C864:$BJ864,,COLUMN('Charges variables-Calculs auto'!BB$152)-COLUMN('Charges variables-Calculs auto'!$C$152)+1-('Charges variables (avancé)'!$J112+'Charges variables (avancé)'!$K112)),0)*(1-'Charges variables (avancé)'!$L112))*'Charges variables (avancé)'!$AD112</f>
        <v>0</v>
      </c>
      <c r="BC890" s="341">
        <f>(('Charges variables (avancé)'!$L112*BC864)+IF(ROUND(('Charges variables-Calculs auto'!BC$152-CONFIG!$D$7)/31,0)&gt;=('Charges variables (avancé)'!$J112+'Charges variables (avancé)'!$K112),INDEX($C864:$BJ864,,COLUMN('Charges variables-Calculs auto'!BC$152)-COLUMN('Charges variables-Calculs auto'!$C$152)+1-('Charges variables (avancé)'!$J112+'Charges variables (avancé)'!$K112)),0)*(1-'Charges variables (avancé)'!$L112))*'Charges variables (avancé)'!$AD112</f>
        <v>0</v>
      </c>
      <c r="BD890" s="341">
        <f>(('Charges variables (avancé)'!$L112*BD864)+IF(ROUND(('Charges variables-Calculs auto'!BD$152-CONFIG!$D$7)/31,0)&gt;=('Charges variables (avancé)'!$J112+'Charges variables (avancé)'!$K112),INDEX($C864:$BJ864,,COLUMN('Charges variables-Calculs auto'!BD$152)-COLUMN('Charges variables-Calculs auto'!$C$152)+1-('Charges variables (avancé)'!$J112+'Charges variables (avancé)'!$K112)),0)*(1-'Charges variables (avancé)'!$L112))*'Charges variables (avancé)'!$AD112</f>
        <v>0</v>
      </c>
      <c r="BE890" s="341">
        <f>(('Charges variables (avancé)'!$L112*BE864)+IF(ROUND(('Charges variables-Calculs auto'!BE$152-CONFIG!$D$7)/31,0)&gt;=('Charges variables (avancé)'!$J112+'Charges variables (avancé)'!$K112),INDEX($C864:$BJ864,,COLUMN('Charges variables-Calculs auto'!BE$152)-COLUMN('Charges variables-Calculs auto'!$C$152)+1-('Charges variables (avancé)'!$J112+'Charges variables (avancé)'!$K112)),0)*(1-'Charges variables (avancé)'!$L112))*'Charges variables (avancé)'!$AD112</f>
        <v>0</v>
      </c>
      <c r="BF890" s="341">
        <f>(('Charges variables (avancé)'!$L112*BF864)+IF(ROUND(('Charges variables-Calculs auto'!BF$152-CONFIG!$D$7)/31,0)&gt;=('Charges variables (avancé)'!$J112+'Charges variables (avancé)'!$K112),INDEX($C864:$BJ864,,COLUMN('Charges variables-Calculs auto'!BF$152)-COLUMN('Charges variables-Calculs auto'!$C$152)+1-('Charges variables (avancé)'!$J112+'Charges variables (avancé)'!$K112)),0)*(1-'Charges variables (avancé)'!$L112))*'Charges variables (avancé)'!$AD112</f>
        <v>0</v>
      </c>
      <c r="BG890" s="341">
        <f>(('Charges variables (avancé)'!$L112*BG864)+IF(ROUND(('Charges variables-Calculs auto'!BG$152-CONFIG!$D$7)/31,0)&gt;=('Charges variables (avancé)'!$J112+'Charges variables (avancé)'!$K112),INDEX($C864:$BJ864,,COLUMN('Charges variables-Calculs auto'!BG$152)-COLUMN('Charges variables-Calculs auto'!$C$152)+1-('Charges variables (avancé)'!$J112+'Charges variables (avancé)'!$K112)),0)*(1-'Charges variables (avancé)'!$L112))*'Charges variables (avancé)'!$AD112</f>
        <v>0</v>
      </c>
      <c r="BH890" s="341">
        <f>(('Charges variables (avancé)'!$L112*BH864)+IF(ROUND(('Charges variables-Calculs auto'!BH$152-CONFIG!$D$7)/31,0)&gt;=('Charges variables (avancé)'!$J112+'Charges variables (avancé)'!$K112),INDEX($C864:$BJ864,,COLUMN('Charges variables-Calculs auto'!BH$152)-COLUMN('Charges variables-Calculs auto'!$C$152)+1-('Charges variables (avancé)'!$J112+'Charges variables (avancé)'!$K112)),0)*(1-'Charges variables (avancé)'!$L112))*'Charges variables (avancé)'!$AD112</f>
        <v>0</v>
      </c>
      <c r="BI890" s="341">
        <f>(('Charges variables (avancé)'!$L112*BI864)+IF(ROUND(('Charges variables-Calculs auto'!BI$152-CONFIG!$D$7)/31,0)&gt;=('Charges variables (avancé)'!$J112+'Charges variables (avancé)'!$K112),INDEX($C864:$BJ864,,COLUMN('Charges variables-Calculs auto'!BI$152)-COLUMN('Charges variables-Calculs auto'!$C$152)+1-('Charges variables (avancé)'!$J112+'Charges variables (avancé)'!$K112)),0)*(1-'Charges variables (avancé)'!$L112))*'Charges variables (avancé)'!$AD112</f>
        <v>0</v>
      </c>
      <c r="BJ890" s="341">
        <f>(('Charges variables (avancé)'!$L112*BJ864)+IF(ROUND(('Charges variables-Calculs auto'!BJ$152-CONFIG!$D$7)/31,0)&gt;=('Charges variables (avancé)'!$J112+'Charges variables (avancé)'!$K112),INDEX($C864:$BJ864,,COLUMN('Charges variables-Calculs auto'!BJ$152)-COLUMN('Charges variables-Calculs auto'!$C$152)+1-('Charges variables (avancé)'!$J112+'Charges variables (avancé)'!$K112)),0)*(1-'Charges variables (avancé)'!$L112))*'Charges variables (avancé)'!$AD112</f>
        <v>0</v>
      </c>
    </row>
    <row r="891" spans="2:62">
      <c r="B891" s="366">
        <f>'Charges variables (avancé)'!$C$113</f>
        <v>0</v>
      </c>
      <c r="C891" s="341">
        <f>(('Charges variables (avancé)'!$L113*C865)+IF(ROUND(('Charges variables-Calculs auto'!C$152-CONFIG!$D$7)/31,0)&gt;=('Charges variables (avancé)'!$J113+'Charges variables (avancé)'!$K113),INDEX($C865:$BJ865,,COLUMN('Charges variables-Calculs auto'!C$152)-COLUMN('Charges variables-Calculs auto'!$C$152)+1-('Charges variables (avancé)'!$J113+'Charges variables (avancé)'!$K113)),0)*(1-'Charges variables (avancé)'!$L113))*'Charges variables (avancé)'!$D113</f>
        <v>0</v>
      </c>
      <c r="D891" s="341">
        <f>(('Charges variables (avancé)'!$L113*D865)+IF(ROUND(('Charges variables-Calculs auto'!D$152-CONFIG!$D$7)/31,0)&gt;=('Charges variables (avancé)'!$J113+'Charges variables (avancé)'!$K113),INDEX($C865:$BJ865,,COLUMN('Charges variables-Calculs auto'!D$152)-COLUMN('Charges variables-Calculs auto'!$C$152)+1-('Charges variables (avancé)'!$J113+'Charges variables (avancé)'!$K113)),0)*(1-'Charges variables (avancé)'!$L113))*'Charges variables (avancé)'!$D113</f>
        <v>0</v>
      </c>
      <c r="E891" s="341">
        <f>(('Charges variables (avancé)'!$L113*E865)+IF(ROUND(('Charges variables-Calculs auto'!E$152-CONFIG!$D$7)/31,0)&gt;=('Charges variables (avancé)'!$J113+'Charges variables (avancé)'!$K113),INDEX($C865:$BJ865,,COLUMN('Charges variables-Calculs auto'!E$152)-COLUMN('Charges variables-Calculs auto'!$C$152)+1-('Charges variables (avancé)'!$J113+'Charges variables (avancé)'!$K113)),0)*(1-'Charges variables (avancé)'!$L113))*'Charges variables (avancé)'!$D113</f>
        <v>0</v>
      </c>
      <c r="F891" s="341">
        <f>(('Charges variables (avancé)'!$L113*F865)+IF(ROUND(('Charges variables-Calculs auto'!F$152-CONFIG!$D$7)/31,0)&gt;=('Charges variables (avancé)'!$J113+'Charges variables (avancé)'!$K113),INDEX($C865:$BJ865,,COLUMN('Charges variables-Calculs auto'!F$152)-COLUMN('Charges variables-Calculs auto'!$C$152)+1-('Charges variables (avancé)'!$J113+'Charges variables (avancé)'!$K113)),0)*(1-'Charges variables (avancé)'!$L113))*'Charges variables (avancé)'!$D113</f>
        <v>0</v>
      </c>
      <c r="G891" s="341">
        <f>(('Charges variables (avancé)'!$L113*G865)+IF(ROUND(('Charges variables-Calculs auto'!G$152-CONFIG!$D$7)/31,0)&gt;=('Charges variables (avancé)'!$J113+'Charges variables (avancé)'!$K113),INDEX($C865:$BJ865,,COLUMN('Charges variables-Calculs auto'!G$152)-COLUMN('Charges variables-Calculs auto'!$C$152)+1-('Charges variables (avancé)'!$J113+'Charges variables (avancé)'!$K113)),0)*(1-'Charges variables (avancé)'!$L113))*'Charges variables (avancé)'!$D113</f>
        <v>0</v>
      </c>
      <c r="H891" s="341">
        <f>(('Charges variables (avancé)'!$L113*H865)+IF(ROUND(('Charges variables-Calculs auto'!H$152-CONFIG!$D$7)/31,0)&gt;=('Charges variables (avancé)'!$J113+'Charges variables (avancé)'!$K113),INDEX($C865:$BJ865,,COLUMN('Charges variables-Calculs auto'!H$152)-COLUMN('Charges variables-Calculs auto'!$C$152)+1-('Charges variables (avancé)'!$J113+'Charges variables (avancé)'!$K113)),0)*(1-'Charges variables (avancé)'!$L113))*'Charges variables (avancé)'!$D113</f>
        <v>0</v>
      </c>
      <c r="I891" s="341">
        <f>(('Charges variables (avancé)'!$L113*I865)+IF(ROUND(('Charges variables-Calculs auto'!I$152-CONFIG!$D$7)/31,0)&gt;=('Charges variables (avancé)'!$J113+'Charges variables (avancé)'!$K113),INDEX($C865:$BJ865,,COLUMN('Charges variables-Calculs auto'!I$152)-COLUMN('Charges variables-Calculs auto'!$C$152)+1-('Charges variables (avancé)'!$J113+'Charges variables (avancé)'!$K113)),0)*(1-'Charges variables (avancé)'!$L113))*'Charges variables (avancé)'!$D113</f>
        <v>0</v>
      </c>
      <c r="J891" s="341">
        <f>(('Charges variables (avancé)'!$L113*J865)+IF(ROUND(('Charges variables-Calculs auto'!J$152-CONFIG!$D$7)/31,0)&gt;=('Charges variables (avancé)'!$J113+'Charges variables (avancé)'!$K113),INDEX($C865:$BJ865,,COLUMN('Charges variables-Calculs auto'!J$152)-COLUMN('Charges variables-Calculs auto'!$C$152)+1-('Charges variables (avancé)'!$J113+'Charges variables (avancé)'!$K113)),0)*(1-'Charges variables (avancé)'!$L113))*'Charges variables (avancé)'!$D113</f>
        <v>0</v>
      </c>
      <c r="K891" s="341">
        <f>(('Charges variables (avancé)'!$L113*K865)+IF(ROUND(('Charges variables-Calculs auto'!K$152-CONFIG!$D$7)/31,0)&gt;=('Charges variables (avancé)'!$J113+'Charges variables (avancé)'!$K113),INDEX($C865:$BJ865,,COLUMN('Charges variables-Calculs auto'!K$152)-COLUMN('Charges variables-Calculs auto'!$C$152)+1-('Charges variables (avancé)'!$J113+'Charges variables (avancé)'!$K113)),0)*(1-'Charges variables (avancé)'!$L113))*'Charges variables (avancé)'!$D113</f>
        <v>0</v>
      </c>
      <c r="L891" s="341">
        <f>(('Charges variables (avancé)'!$L113*L865)+IF(ROUND(('Charges variables-Calculs auto'!L$152-CONFIG!$D$7)/31,0)&gt;=('Charges variables (avancé)'!$J113+'Charges variables (avancé)'!$K113),INDEX($C865:$BJ865,,COLUMN('Charges variables-Calculs auto'!L$152)-COLUMN('Charges variables-Calculs auto'!$C$152)+1-('Charges variables (avancé)'!$J113+'Charges variables (avancé)'!$K113)),0)*(1-'Charges variables (avancé)'!$L113))*'Charges variables (avancé)'!$D113</f>
        <v>0</v>
      </c>
      <c r="M891" s="341">
        <f>(('Charges variables (avancé)'!$L113*M865)+IF(ROUND(('Charges variables-Calculs auto'!M$152-CONFIG!$D$7)/31,0)&gt;=('Charges variables (avancé)'!$J113+'Charges variables (avancé)'!$K113),INDEX($C865:$BJ865,,COLUMN('Charges variables-Calculs auto'!M$152)-COLUMN('Charges variables-Calculs auto'!$C$152)+1-('Charges variables (avancé)'!$J113+'Charges variables (avancé)'!$K113)),0)*(1-'Charges variables (avancé)'!$L113))*'Charges variables (avancé)'!$D113</f>
        <v>0</v>
      </c>
      <c r="N891" s="341">
        <f>(('Charges variables (avancé)'!$L113*N865)+IF(ROUND(('Charges variables-Calculs auto'!N$152-CONFIG!$D$7)/31,0)&gt;=('Charges variables (avancé)'!$J113+'Charges variables (avancé)'!$K113),INDEX($C865:$BJ865,,COLUMN('Charges variables-Calculs auto'!N$152)-COLUMN('Charges variables-Calculs auto'!$C$152)+1-('Charges variables (avancé)'!$J113+'Charges variables (avancé)'!$K113)),0)*(1-'Charges variables (avancé)'!$L113))*'Charges variables (avancé)'!$D113</f>
        <v>0</v>
      </c>
      <c r="O891" s="341">
        <f>(('Charges variables (avancé)'!$L113*O865)+IF(ROUND(('Charges variables-Calculs auto'!O$152-CONFIG!$D$7)/31,0)&gt;=('Charges variables (avancé)'!$J113+'Charges variables (avancé)'!$K113),INDEX($C865:$BJ865,,COLUMN('Charges variables-Calculs auto'!O$152)-COLUMN('Charges variables-Calculs auto'!$C$152)+1-('Charges variables (avancé)'!$J113+'Charges variables (avancé)'!$K113)),0)*(1-'Charges variables (avancé)'!$L113))*'Charges variables (avancé)'!$X113</f>
        <v>0</v>
      </c>
      <c r="P891" s="341">
        <f>(('Charges variables (avancé)'!$L113*P865)+IF(ROUND(('Charges variables-Calculs auto'!P$152-CONFIG!$D$7)/31,0)&gt;=('Charges variables (avancé)'!$J113+'Charges variables (avancé)'!$K113),INDEX($C865:$BJ865,,COLUMN('Charges variables-Calculs auto'!P$152)-COLUMN('Charges variables-Calculs auto'!$C$152)+1-('Charges variables (avancé)'!$J113+'Charges variables (avancé)'!$K113)),0)*(1-'Charges variables (avancé)'!$L113))*'Charges variables (avancé)'!$X113</f>
        <v>0</v>
      </c>
      <c r="Q891" s="341">
        <f>(('Charges variables (avancé)'!$L113*Q865)+IF(ROUND(('Charges variables-Calculs auto'!Q$152-CONFIG!$D$7)/31,0)&gt;=('Charges variables (avancé)'!$J113+'Charges variables (avancé)'!$K113),INDEX($C865:$BJ865,,COLUMN('Charges variables-Calculs auto'!Q$152)-COLUMN('Charges variables-Calculs auto'!$C$152)+1-('Charges variables (avancé)'!$J113+'Charges variables (avancé)'!$K113)),0)*(1-'Charges variables (avancé)'!$L113))*'Charges variables (avancé)'!$X113</f>
        <v>0</v>
      </c>
      <c r="R891" s="341">
        <f>(('Charges variables (avancé)'!$L113*R865)+IF(ROUND(('Charges variables-Calculs auto'!R$152-CONFIG!$D$7)/31,0)&gt;=('Charges variables (avancé)'!$J113+'Charges variables (avancé)'!$K113),INDEX($C865:$BJ865,,COLUMN('Charges variables-Calculs auto'!R$152)-COLUMN('Charges variables-Calculs auto'!$C$152)+1-('Charges variables (avancé)'!$J113+'Charges variables (avancé)'!$K113)),0)*(1-'Charges variables (avancé)'!$L113))*'Charges variables (avancé)'!$X113</f>
        <v>0</v>
      </c>
      <c r="S891" s="341">
        <f>(('Charges variables (avancé)'!$L113*S865)+IF(ROUND(('Charges variables-Calculs auto'!S$152-CONFIG!$D$7)/31,0)&gt;=('Charges variables (avancé)'!$J113+'Charges variables (avancé)'!$K113),INDEX($C865:$BJ865,,COLUMN('Charges variables-Calculs auto'!S$152)-COLUMN('Charges variables-Calculs auto'!$C$152)+1-('Charges variables (avancé)'!$J113+'Charges variables (avancé)'!$K113)),0)*(1-'Charges variables (avancé)'!$L113))*'Charges variables (avancé)'!$X113</f>
        <v>0</v>
      </c>
      <c r="T891" s="341">
        <f>(('Charges variables (avancé)'!$L113*T865)+IF(ROUND(('Charges variables-Calculs auto'!T$152-CONFIG!$D$7)/31,0)&gt;=('Charges variables (avancé)'!$J113+'Charges variables (avancé)'!$K113),INDEX($C865:$BJ865,,COLUMN('Charges variables-Calculs auto'!T$152)-COLUMN('Charges variables-Calculs auto'!$C$152)+1-('Charges variables (avancé)'!$J113+'Charges variables (avancé)'!$K113)),0)*(1-'Charges variables (avancé)'!$L113))*'Charges variables (avancé)'!$X113</f>
        <v>0</v>
      </c>
      <c r="U891" s="341">
        <f>(('Charges variables (avancé)'!$L113*U865)+IF(ROUND(('Charges variables-Calculs auto'!U$152-CONFIG!$D$7)/31,0)&gt;=('Charges variables (avancé)'!$J113+'Charges variables (avancé)'!$K113),INDEX($C865:$BJ865,,COLUMN('Charges variables-Calculs auto'!U$152)-COLUMN('Charges variables-Calculs auto'!$C$152)+1-('Charges variables (avancé)'!$J113+'Charges variables (avancé)'!$K113)),0)*(1-'Charges variables (avancé)'!$L113))*'Charges variables (avancé)'!$X113</f>
        <v>0</v>
      </c>
      <c r="V891" s="341">
        <f>(('Charges variables (avancé)'!$L113*V865)+IF(ROUND(('Charges variables-Calculs auto'!V$152-CONFIG!$D$7)/31,0)&gt;=('Charges variables (avancé)'!$J113+'Charges variables (avancé)'!$K113),INDEX($C865:$BJ865,,COLUMN('Charges variables-Calculs auto'!V$152)-COLUMN('Charges variables-Calculs auto'!$C$152)+1-('Charges variables (avancé)'!$J113+'Charges variables (avancé)'!$K113)),0)*(1-'Charges variables (avancé)'!$L113))*'Charges variables (avancé)'!$X113</f>
        <v>0</v>
      </c>
      <c r="W891" s="341">
        <f>(('Charges variables (avancé)'!$L113*W865)+IF(ROUND(('Charges variables-Calculs auto'!W$152-CONFIG!$D$7)/31,0)&gt;=('Charges variables (avancé)'!$J113+'Charges variables (avancé)'!$K113),INDEX($C865:$BJ865,,COLUMN('Charges variables-Calculs auto'!W$152)-COLUMN('Charges variables-Calculs auto'!$C$152)+1-('Charges variables (avancé)'!$J113+'Charges variables (avancé)'!$K113)),0)*(1-'Charges variables (avancé)'!$L113))*'Charges variables (avancé)'!$X113</f>
        <v>0</v>
      </c>
      <c r="X891" s="341">
        <f>(('Charges variables (avancé)'!$L113*X865)+IF(ROUND(('Charges variables-Calculs auto'!X$152-CONFIG!$D$7)/31,0)&gt;=('Charges variables (avancé)'!$J113+'Charges variables (avancé)'!$K113),INDEX($C865:$BJ865,,COLUMN('Charges variables-Calculs auto'!X$152)-COLUMN('Charges variables-Calculs auto'!$C$152)+1-('Charges variables (avancé)'!$J113+'Charges variables (avancé)'!$K113)),0)*(1-'Charges variables (avancé)'!$L113))*'Charges variables (avancé)'!$X113</f>
        <v>0</v>
      </c>
      <c r="Y891" s="341">
        <f>(('Charges variables (avancé)'!$L113*Y865)+IF(ROUND(('Charges variables-Calculs auto'!Y$152-CONFIG!$D$7)/31,0)&gt;=('Charges variables (avancé)'!$J113+'Charges variables (avancé)'!$K113),INDEX($C865:$BJ865,,COLUMN('Charges variables-Calculs auto'!Y$152)-COLUMN('Charges variables-Calculs auto'!$C$152)+1-('Charges variables (avancé)'!$J113+'Charges variables (avancé)'!$K113)),0)*(1-'Charges variables (avancé)'!$L113))*'Charges variables (avancé)'!$X113</f>
        <v>0</v>
      </c>
      <c r="Z891" s="341">
        <f>(('Charges variables (avancé)'!$L113*Z865)+IF(ROUND(('Charges variables-Calculs auto'!Z$152-CONFIG!$D$7)/31,0)&gt;=('Charges variables (avancé)'!$J113+'Charges variables (avancé)'!$K113),INDEX($C865:$BJ865,,COLUMN('Charges variables-Calculs auto'!Z$152)-COLUMN('Charges variables-Calculs auto'!$C$152)+1-('Charges variables (avancé)'!$J113+'Charges variables (avancé)'!$K113)),0)*(1-'Charges variables (avancé)'!$L113))*'Charges variables (avancé)'!$X113</f>
        <v>0</v>
      </c>
      <c r="AA891" s="341">
        <f>(('Charges variables (avancé)'!$L113*AA865)+IF(ROUND(('Charges variables-Calculs auto'!AA$152-CONFIG!$D$7)/31,0)&gt;=('Charges variables (avancé)'!$J113+'Charges variables (avancé)'!$K113),INDEX($C865:$BJ865,,COLUMN('Charges variables-Calculs auto'!AA$152)-COLUMN('Charges variables-Calculs auto'!$C$152)+1-('Charges variables (avancé)'!$J113+'Charges variables (avancé)'!$K113)),0)*(1-'Charges variables (avancé)'!$L113))*'Charges variables (avancé)'!$Z113</f>
        <v>0</v>
      </c>
      <c r="AB891" s="341">
        <f>(('Charges variables (avancé)'!$L113*AB865)+IF(ROUND(('Charges variables-Calculs auto'!AB$152-CONFIG!$D$7)/31,0)&gt;=('Charges variables (avancé)'!$J113+'Charges variables (avancé)'!$K113),INDEX($C865:$BJ865,,COLUMN('Charges variables-Calculs auto'!AB$152)-COLUMN('Charges variables-Calculs auto'!$C$152)+1-('Charges variables (avancé)'!$J113+'Charges variables (avancé)'!$K113)),0)*(1-'Charges variables (avancé)'!$L113))*'Charges variables (avancé)'!$Z113</f>
        <v>0</v>
      </c>
      <c r="AC891" s="341">
        <f>(('Charges variables (avancé)'!$L113*AC865)+IF(ROUND(('Charges variables-Calculs auto'!AC$152-CONFIG!$D$7)/31,0)&gt;=('Charges variables (avancé)'!$J113+'Charges variables (avancé)'!$K113),INDEX($C865:$BJ865,,COLUMN('Charges variables-Calculs auto'!AC$152)-COLUMN('Charges variables-Calculs auto'!$C$152)+1-('Charges variables (avancé)'!$J113+'Charges variables (avancé)'!$K113)),0)*(1-'Charges variables (avancé)'!$L113))*'Charges variables (avancé)'!$Z113</f>
        <v>0</v>
      </c>
      <c r="AD891" s="341">
        <f>(('Charges variables (avancé)'!$L113*AD865)+IF(ROUND(('Charges variables-Calculs auto'!AD$152-CONFIG!$D$7)/31,0)&gt;=('Charges variables (avancé)'!$J113+'Charges variables (avancé)'!$K113),INDEX($C865:$BJ865,,COLUMN('Charges variables-Calculs auto'!AD$152)-COLUMN('Charges variables-Calculs auto'!$C$152)+1-('Charges variables (avancé)'!$J113+'Charges variables (avancé)'!$K113)),0)*(1-'Charges variables (avancé)'!$L113))*'Charges variables (avancé)'!$Z113</f>
        <v>0</v>
      </c>
      <c r="AE891" s="341">
        <f>(('Charges variables (avancé)'!$L113*AE865)+IF(ROUND(('Charges variables-Calculs auto'!AE$152-CONFIG!$D$7)/31,0)&gt;=('Charges variables (avancé)'!$J113+'Charges variables (avancé)'!$K113),INDEX($C865:$BJ865,,COLUMN('Charges variables-Calculs auto'!AE$152)-COLUMN('Charges variables-Calculs auto'!$C$152)+1-('Charges variables (avancé)'!$J113+'Charges variables (avancé)'!$K113)),0)*(1-'Charges variables (avancé)'!$L113))*'Charges variables (avancé)'!$Z113</f>
        <v>0</v>
      </c>
      <c r="AF891" s="341">
        <f>(('Charges variables (avancé)'!$L113*AF865)+IF(ROUND(('Charges variables-Calculs auto'!AF$152-CONFIG!$D$7)/31,0)&gt;=('Charges variables (avancé)'!$J113+'Charges variables (avancé)'!$K113),INDEX($C865:$BJ865,,COLUMN('Charges variables-Calculs auto'!AF$152)-COLUMN('Charges variables-Calculs auto'!$C$152)+1-('Charges variables (avancé)'!$J113+'Charges variables (avancé)'!$K113)),0)*(1-'Charges variables (avancé)'!$L113))*'Charges variables (avancé)'!$Z113</f>
        <v>0</v>
      </c>
      <c r="AG891" s="341">
        <f>(('Charges variables (avancé)'!$L113*AG865)+IF(ROUND(('Charges variables-Calculs auto'!AG$152-CONFIG!$D$7)/31,0)&gt;=('Charges variables (avancé)'!$J113+'Charges variables (avancé)'!$K113),INDEX($C865:$BJ865,,COLUMN('Charges variables-Calculs auto'!AG$152)-COLUMN('Charges variables-Calculs auto'!$C$152)+1-('Charges variables (avancé)'!$J113+'Charges variables (avancé)'!$K113)),0)*(1-'Charges variables (avancé)'!$L113))*'Charges variables (avancé)'!$Z113</f>
        <v>0</v>
      </c>
      <c r="AH891" s="341">
        <f>(('Charges variables (avancé)'!$L113*AH865)+IF(ROUND(('Charges variables-Calculs auto'!AH$152-CONFIG!$D$7)/31,0)&gt;=('Charges variables (avancé)'!$J113+'Charges variables (avancé)'!$K113),INDEX($C865:$BJ865,,COLUMN('Charges variables-Calculs auto'!AH$152)-COLUMN('Charges variables-Calculs auto'!$C$152)+1-('Charges variables (avancé)'!$J113+'Charges variables (avancé)'!$K113)),0)*(1-'Charges variables (avancé)'!$L113))*'Charges variables (avancé)'!$Z113</f>
        <v>0</v>
      </c>
      <c r="AI891" s="341">
        <f>(('Charges variables (avancé)'!$L113*AI865)+IF(ROUND(('Charges variables-Calculs auto'!AI$152-CONFIG!$D$7)/31,0)&gt;=('Charges variables (avancé)'!$J113+'Charges variables (avancé)'!$K113),INDEX($C865:$BJ865,,COLUMN('Charges variables-Calculs auto'!AI$152)-COLUMN('Charges variables-Calculs auto'!$C$152)+1-('Charges variables (avancé)'!$J113+'Charges variables (avancé)'!$K113)),0)*(1-'Charges variables (avancé)'!$L113))*'Charges variables (avancé)'!$Z113</f>
        <v>0</v>
      </c>
      <c r="AJ891" s="341">
        <f>(('Charges variables (avancé)'!$L113*AJ865)+IF(ROUND(('Charges variables-Calculs auto'!AJ$152-CONFIG!$D$7)/31,0)&gt;=('Charges variables (avancé)'!$J113+'Charges variables (avancé)'!$K113),INDEX($C865:$BJ865,,COLUMN('Charges variables-Calculs auto'!AJ$152)-COLUMN('Charges variables-Calculs auto'!$C$152)+1-('Charges variables (avancé)'!$J113+'Charges variables (avancé)'!$K113)),0)*(1-'Charges variables (avancé)'!$L113))*'Charges variables (avancé)'!$Z113</f>
        <v>0</v>
      </c>
      <c r="AK891" s="341">
        <f>(('Charges variables (avancé)'!$L113*AK865)+IF(ROUND(('Charges variables-Calculs auto'!AK$152-CONFIG!$D$7)/31,0)&gt;=('Charges variables (avancé)'!$J113+'Charges variables (avancé)'!$K113),INDEX($C865:$BJ865,,COLUMN('Charges variables-Calculs auto'!AK$152)-COLUMN('Charges variables-Calculs auto'!$C$152)+1-('Charges variables (avancé)'!$J113+'Charges variables (avancé)'!$K113)),0)*(1-'Charges variables (avancé)'!$L113))*'Charges variables (avancé)'!$Z113</f>
        <v>0</v>
      </c>
      <c r="AL891" s="341">
        <f>(('Charges variables (avancé)'!$L113*AL865)+IF(ROUND(('Charges variables-Calculs auto'!AL$152-CONFIG!$D$7)/31,0)&gt;=('Charges variables (avancé)'!$J113+'Charges variables (avancé)'!$K113),INDEX($C865:$BJ865,,COLUMN('Charges variables-Calculs auto'!AL$152)-COLUMN('Charges variables-Calculs auto'!$C$152)+1-('Charges variables (avancé)'!$J113+'Charges variables (avancé)'!$K113)),0)*(1-'Charges variables (avancé)'!$L113))*'Charges variables (avancé)'!$Z113</f>
        <v>0</v>
      </c>
      <c r="AM891" s="341">
        <f>(('Charges variables (avancé)'!$L113*AM865)+IF(ROUND(('Charges variables-Calculs auto'!AM$152-CONFIG!$D$7)/31,0)&gt;=('Charges variables (avancé)'!$J113+'Charges variables (avancé)'!$K113),INDEX($C865:$BJ865,,COLUMN('Charges variables-Calculs auto'!AM$152)-COLUMN('Charges variables-Calculs auto'!$C$152)+1-('Charges variables (avancé)'!$J113+'Charges variables (avancé)'!$K113)),0)*(1-'Charges variables (avancé)'!$L113))*'Charges variables (avancé)'!$AB113</f>
        <v>0</v>
      </c>
      <c r="AN891" s="341">
        <f>(('Charges variables (avancé)'!$L113*AN865)+IF(ROUND(('Charges variables-Calculs auto'!AN$152-CONFIG!$D$7)/31,0)&gt;=('Charges variables (avancé)'!$J113+'Charges variables (avancé)'!$K113),INDEX($C865:$BJ865,,COLUMN('Charges variables-Calculs auto'!AN$152)-COLUMN('Charges variables-Calculs auto'!$C$152)+1-('Charges variables (avancé)'!$J113+'Charges variables (avancé)'!$K113)),0)*(1-'Charges variables (avancé)'!$L113))*'Charges variables (avancé)'!$AB113</f>
        <v>0</v>
      </c>
      <c r="AO891" s="341">
        <f>(('Charges variables (avancé)'!$L113*AO865)+IF(ROUND(('Charges variables-Calculs auto'!AO$152-CONFIG!$D$7)/31,0)&gt;=('Charges variables (avancé)'!$J113+'Charges variables (avancé)'!$K113),INDEX($C865:$BJ865,,COLUMN('Charges variables-Calculs auto'!AO$152)-COLUMN('Charges variables-Calculs auto'!$C$152)+1-('Charges variables (avancé)'!$J113+'Charges variables (avancé)'!$K113)),0)*(1-'Charges variables (avancé)'!$L113))*'Charges variables (avancé)'!$AB113</f>
        <v>0</v>
      </c>
      <c r="AP891" s="341">
        <f>(('Charges variables (avancé)'!$L113*AP865)+IF(ROUND(('Charges variables-Calculs auto'!AP$152-CONFIG!$D$7)/31,0)&gt;=('Charges variables (avancé)'!$J113+'Charges variables (avancé)'!$K113),INDEX($C865:$BJ865,,COLUMN('Charges variables-Calculs auto'!AP$152)-COLUMN('Charges variables-Calculs auto'!$C$152)+1-('Charges variables (avancé)'!$J113+'Charges variables (avancé)'!$K113)),0)*(1-'Charges variables (avancé)'!$L113))*'Charges variables (avancé)'!$AB113</f>
        <v>0</v>
      </c>
      <c r="AQ891" s="341">
        <f>(('Charges variables (avancé)'!$L113*AQ865)+IF(ROUND(('Charges variables-Calculs auto'!AQ$152-CONFIG!$D$7)/31,0)&gt;=('Charges variables (avancé)'!$J113+'Charges variables (avancé)'!$K113),INDEX($C865:$BJ865,,COLUMN('Charges variables-Calculs auto'!AQ$152)-COLUMN('Charges variables-Calculs auto'!$C$152)+1-('Charges variables (avancé)'!$J113+'Charges variables (avancé)'!$K113)),0)*(1-'Charges variables (avancé)'!$L113))*'Charges variables (avancé)'!$AB113</f>
        <v>0</v>
      </c>
      <c r="AR891" s="341">
        <f>(('Charges variables (avancé)'!$L113*AR865)+IF(ROUND(('Charges variables-Calculs auto'!AR$152-CONFIG!$D$7)/31,0)&gt;=('Charges variables (avancé)'!$J113+'Charges variables (avancé)'!$K113),INDEX($C865:$BJ865,,COLUMN('Charges variables-Calculs auto'!AR$152)-COLUMN('Charges variables-Calculs auto'!$C$152)+1-('Charges variables (avancé)'!$J113+'Charges variables (avancé)'!$K113)),0)*(1-'Charges variables (avancé)'!$L113))*'Charges variables (avancé)'!$AB113</f>
        <v>0</v>
      </c>
      <c r="AS891" s="341">
        <f>(('Charges variables (avancé)'!$L113*AS865)+IF(ROUND(('Charges variables-Calculs auto'!AS$152-CONFIG!$D$7)/31,0)&gt;=('Charges variables (avancé)'!$J113+'Charges variables (avancé)'!$K113),INDEX($C865:$BJ865,,COLUMN('Charges variables-Calculs auto'!AS$152)-COLUMN('Charges variables-Calculs auto'!$C$152)+1-('Charges variables (avancé)'!$J113+'Charges variables (avancé)'!$K113)),0)*(1-'Charges variables (avancé)'!$L113))*'Charges variables (avancé)'!$AB113</f>
        <v>0</v>
      </c>
      <c r="AT891" s="341">
        <f>(('Charges variables (avancé)'!$L113*AT865)+IF(ROUND(('Charges variables-Calculs auto'!AT$152-CONFIG!$D$7)/31,0)&gt;=('Charges variables (avancé)'!$J113+'Charges variables (avancé)'!$K113),INDEX($C865:$BJ865,,COLUMN('Charges variables-Calculs auto'!AT$152)-COLUMN('Charges variables-Calculs auto'!$C$152)+1-('Charges variables (avancé)'!$J113+'Charges variables (avancé)'!$K113)),0)*(1-'Charges variables (avancé)'!$L113))*'Charges variables (avancé)'!$AB113</f>
        <v>0</v>
      </c>
      <c r="AU891" s="341">
        <f>(('Charges variables (avancé)'!$L113*AU865)+IF(ROUND(('Charges variables-Calculs auto'!AU$152-CONFIG!$D$7)/31,0)&gt;=('Charges variables (avancé)'!$J113+'Charges variables (avancé)'!$K113),INDEX($C865:$BJ865,,COLUMN('Charges variables-Calculs auto'!AU$152)-COLUMN('Charges variables-Calculs auto'!$C$152)+1-('Charges variables (avancé)'!$J113+'Charges variables (avancé)'!$K113)),0)*(1-'Charges variables (avancé)'!$L113))*'Charges variables (avancé)'!$AB113</f>
        <v>0</v>
      </c>
      <c r="AV891" s="341">
        <f>(('Charges variables (avancé)'!$L113*AV865)+IF(ROUND(('Charges variables-Calculs auto'!AV$152-CONFIG!$D$7)/31,0)&gt;=('Charges variables (avancé)'!$J113+'Charges variables (avancé)'!$K113),INDEX($C865:$BJ865,,COLUMN('Charges variables-Calculs auto'!AV$152)-COLUMN('Charges variables-Calculs auto'!$C$152)+1-('Charges variables (avancé)'!$J113+'Charges variables (avancé)'!$K113)),0)*(1-'Charges variables (avancé)'!$L113))*'Charges variables (avancé)'!$AB113</f>
        <v>0</v>
      </c>
      <c r="AW891" s="341">
        <f>(('Charges variables (avancé)'!$L113*AW865)+IF(ROUND(('Charges variables-Calculs auto'!AW$152-CONFIG!$D$7)/31,0)&gt;=('Charges variables (avancé)'!$J113+'Charges variables (avancé)'!$K113),INDEX($C865:$BJ865,,COLUMN('Charges variables-Calculs auto'!AW$152)-COLUMN('Charges variables-Calculs auto'!$C$152)+1-('Charges variables (avancé)'!$J113+'Charges variables (avancé)'!$K113)),0)*(1-'Charges variables (avancé)'!$L113))*'Charges variables (avancé)'!$AB113</f>
        <v>0</v>
      </c>
      <c r="AX891" s="341">
        <f>(('Charges variables (avancé)'!$L113*AX865)+IF(ROUND(('Charges variables-Calculs auto'!AX$152-CONFIG!$D$7)/31,0)&gt;=('Charges variables (avancé)'!$J113+'Charges variables (avancé)'!$K113),INDEX($C865:$BJ865,,COLUMN('Charges variables-Calculs auto'!AX$152)-COLUMN('Charges variables-Calculs auto'!$C$152)+1-('Charges variables (avancé)'!$J113+'Charges variables (avancé)'!$K113)),0)*(1-'Charges variables (avancé)'!$L113))*'Charges variables (avancé)'!$AB113</f>
        <v>0</v>
      </c>
      <c r="AY891" s="341">
        <f>(('Charges variables (avancé)'!$L113*AY865)+IF(ROUND(('Charges variables-Calculs auto'!AY$152-CONFIG!$D$7)/31,0)&gt;=('Charges variables (avancé)'!$J113+'Charges variables (avancé)'!$K113),INDEX($C865:$BJ865,,COLUMN('Charges variables-Calculs auto'!AY$152)-COLUMN('Charges variables-Calculs auto'!$C$152)+1-('Charges variables (avancé)'!$J113+'Charges variables (avancé)'!$K113)),0)*(1-'Charges variables (avancé)'!$L113))*'Charges variables (avancé)'!$AD113</f>
        <v>0</v>
      </c>
      <c r="AZ891" s="341">
        <f>(('Charges variables (avancé)'!$L113*AZ865)+IF(ROUND(('Charges variables-Calculs auto'!AZ$152-CONFIG!$D$7)/31,0)&gt;=('Charges variables (avancé)'!$J113+'Charges variables (avancé)'!$K113),INDEX($C865:$BJ865,,COLUMN('Charges variables-Calculs auto'!AZ$152)-COLUMN('Charges variables-Calculs auto'!$C$152)+1-('Charges variables (avancé)'!$J113+'Charges variables (avancé)'!$K113)),0)*(1-'Charges variables (avancé)'!$L113))*'Charges variables (avancé)'!$AD113</f>
        <v>0</v>
      </c>
      <c r="BA891" s="341">
        <f>(('Charges variables (avancé)'!$L113*BA865)+IF(ROUND(('Charges variables-Calculs auto'!BA$152-CONFIG!$D$7)/31,0)&gt;=('Charges variables (avancé)'!$J113+'Charges variables (avancé)'!$K113),INDEX($C865:$BJ865,,COLUMN('Charges variables-Calculs auto'!BA$152)-COLUMN('Charges variables-Calculs auto'!$C$152)+1-('Charges variables (avancé)'!$J113+'Charges variables (avancé)'!$K113)),0)*(1-'Charges variables (avancé)'!$L113))*'Charges variables (avancé)'!$AD113</f>
        <v>0</v>
      </c>
      <c r="BB891" s="341">
        <f>(('Charges variables (avancé)'!$L113*BB865)+IF(ROUND(('Charges variables-Calculs auto'!BB$152-CONFIG!$D$7)/31,0)&gt;=('Charges variables (avancé)'!$J113+'Charges variables (avancé)'!$K113),INDEX($C865:$BJ865,,COLUMN('Charges variables-Calculs auto'!BB$152)-COLUMN('Charges variables-Calculs auto'!$C$152)+1-('Charges variables (avancé)'!$J113+'Charges variables (avancé)'!$K113)),0)*(1-'Charges variables (avancé)'!$L113))*'Charges variables (avancé)'!$AD113</f>
        <v>0</v>
      </c>
      <c r="BC891" s="341">
        <f>(('Charges variables (avancé)'!$L113*BC865)+IF(ROUND(('Charges variables-Calculs auto'!BC$152-CONFIG!$D$7)/31,0)&gt;=('Charges variables (avancé)'!$J113+'Charges variables (avancé)'!$K113),INDEX($C865:$BJ865,,COLUMN('Charges variables-Calculs auto'!BC$152)-COLUMN('Charges variables-Calculs auto'!$C$152)+1-('Charges variables (avancé)'!$J113+'Charges variables (avancé)'!$K113)),0)*(1-'Charges variables (avancé)'!$L113))*'Charges variables (avancé)'!$AD113</f>
        <v>0</v>
      </c>
      <c r="BD891" s="341">
        <f>(('Charges variables (avancé)'!$L113*BD865)+IF(ROUND(('Charges variables-Calculs auto'!BD$152-CONFIG!$D$7)/31,0)&gt;=('Charges variables (avancé)'!$J113+'Charges variables (avancé)'!$K113),INDEX($C865:$BJ865,,COLUMN('Charges variables-Calculs auto'!BD$152)-COLUMN('Charges variables-Calculs auto'!$C$152)+1-('Charges variables (avancé)'!$J113+'Charges variables (avancé)'!$K113)),0)*(1-'Charges variables (avancé)'!$L113))*'Charges variables (avancé)'!$AD113</f>
        <v>0</v>
      </c>
      <c r="BE891" s="341">
        <f>(('Charges variables (avancé)'!$L113*BE865)+IF(ROUND(('Charges variables-Calculs auto'!BE$152-CONFIG!$D$7)/31,0)&gt;=('Charges variables (avancé)'!$J113+'Charges variables (avancé)'!$K113),INDEX($C865:$BJ865,,COLUMN('Charges variables-Calculs auto'!BE$152)-COLUMN('Charges variables-Calculs auto'!$C$152)+1-('Charges variables (avancé)'!$J113+'Charges variables (avancé)'!$K113)),0)*(1-'Charges variables (avancé)'!$L113))*'Charges variables (avancé)'!$AD113</f>
        <v>0</v>
      </c>
      <c r="BF891" s="341">
        <f>(('Charges variables (avancé)'!$L113*BF865)+IF(ROUND(('Charges variables-Calculs auto'!BF$152-CONFIG!$D$7)/31,0)&gt;=('Charges variables (avancé)'!$J113+'Charges variables (avancé)'!$K113),INDEX($C865:$BJ865,,COLUMN('Charges variables-Calculs auto'!BF$152)-COLUMN('Charges variables-Calculs auto'!$C$152)+1-('Charges variables (avancé)'!$J113+'Charges variables (avancé)'!$K113)),0)*(1-'Charges variables (avancé)'!$L113))*'Charges variables (avancé)'!$AD113</f>
        <v>0</v>
      </c>
      <c r="BG891" s="341">
        <f>(('Charges variables (avancé)'!$L113*BG865)+IF(ROUND(('Charges variables-Calculs auto'!BG$152-CONFIG!$D$7)/31,0)&gt;=('Charges variables (avancé)'!$J113+'Charges variables (avancé)'!$K113),INDEX($C865:$BJ865,,COLUMN('Charges variables-Calculs auto'!BG$152)-COLUMN('Charges variables-Calculs auto'!$C$152)+1-('Charges variables (avancé)'!$J113+'Charges variables (avancé)'!$K113)),0)*(1-'Charges variables (avancé)'!$L113))*'Charges variables (avancé)'!$AD113</f>
        <v>0</v>
      </c>
      <c r="BH891" s="341">
        <f>(('Charges variables (avancé)'!$L113*BH865)+IF(ROUND(('Charges variables-Calculs auto'!BH$152-CONFIG!$D$7)/31,0)&gt;=('Charges variables (avancé)'!$J113+'Charges variables (avancé)'!$K113),INDEX($C865:$BJ865,,COLUMN('Charges variables-Calculs auto'!BH$152)-COLUMN('Charges variables-Calculs auto'!$C$152)+1-('Charges variables (avancé)'!$J113+'Charges variables (avancé)'!$K113)),0)*(1-'Charges variables (avancé)'!$L113))*'Charges variables (avancé)'!$AD113</f>
        <v>0</v>
      </c>
      <c r="BI891" s="341">
        <f>(('Charges variables (avancé)'!$L113*BI865)+IF(ROUND(('Charges variables-Calculs auto'!BI$152-CONFIG!$D$7)/31,0)&gt;=('Charges variables (avancé)'!$J113+'Charges variables (avancé)'!$K113),INDEX($C865:$BJ865,,COLUMN('Charges variables-Calculs auto'!BI$152)-COLUMN('Charges variables-Calculs auto'!$C$152)+1-('Charges variables (avancé)'!$J113+'Charges variables (avancé)'!$K113)),0)*(1-'Charges variables (avancé)'!$L113))*'Charges variables (avancé)'!$AD113</f>
        <v>0</v>
      </c>
      <c r="BJ891" s="341">
        <f>(('Charges variables (avancé)'!$L113*BJ865)+IF(ROUND(('Charges variables-Calculs auto'!BJ$152-CONFIG!$D$7)/31,0)&gt;=('Charges variables (avancé)'!$J113+'Charges variables (avancé)'!$K113),INDEX($C865:$BJ865,,COLUMN('Charges variables-Calculs auto'!BJ$152)-COLUMN('Charges variables-Calculs auto'!$C$152)+1-('Charges variables (avancé)'!$J113+'Charges variables (avancé)'!$K113)),0)*(1-'Charges variables (avancé)'!$L113))*'Charges variables (avancé)'!$AD113</f>
        <v>0</v>
      </c>
    </row>
    <row r="892" spans="2:62">
      <c r="B892" s="366">
        <f>'Charges variables (avancé)'!$C$114</f>
        <v>0</v>
      </c>
      <c r="C892" s="341">
        <f>(('Charges variables (avancé)'!$L114*C866)+IF(ROUND(('Charges variables-Calculs auto'!C$152-CONFIG!$D$7)/31,0)&gt;=('Charges variables (avancé)'!$J114+'Charges variables (avancé)'!$K114),INDEX($C866:$BJ866,,COLUMN('Charges variables-Calculs auto'!C$152)-COLUMN('Charges variables-Calculs auto'!$C$152)+1-('Charges variables (avancé)'!$J114+'Charges variables (avancé)'!$K114)),0)*(1-'Charges variables (avancé)'!$L114))*'Charges variables (avancé)'!$D114</f>
        <v>0</v>
      </c>
      <c r="D892" s="341">
        <f>(('Charges variables (avancé)'!$L114*D866)+IF(ROUND(('Charges variables-Calculs auto'!D$152-CONFIG!$D$7)/31,0)&gt;=('Charges variables (avancé)'!$J114+'Charges variables (avancé)'!$K114),INDEX($C866:$BJ866,,COLUMN('Charges variables-Calculs auto'!D$152)-COLUMN('Charges variables-Calculs auto'!$C$152)+1-('Charges variables (avancé)'!$J114+'Charges variables (avancé)'!$K114)),0)*(1-'Charges variables (avancé)'!$L114))*'Charges variables (avancé)'!$D114</f>
        <v>0</v>
      </c>
      <c r="E892" s="341">
        <f>(('Charges variables (avancé)'!$L114*E866)+IF(ROUND(('Charges variables-Calculs auto'!E$152-CONFIG!$D$7)/31,0)&gt;=('Charges variables (avancé)'!$J114+'Charges variables (avancé)'!$K114),INDEX($C866:$BJ866,,COLUMN('Charges variables-Calculs auto'!E$152)-COLUMN('Charges variables-Calculs auto'!$C$152)+1-('Charges variables (avancé)'!$J114+'Charges variables (avancé)'!$K114)),0)*(1-'Charges variables (avancé)'!$L114))*'Charges variables (avancé)'!$D114</f>
        <v>0</v>
      </c>
      <c r="F892" s="341">
        <f>(('Charges variables (avancé)'!$L114*F866)+IF(ROUND(('Charges variables-Calculs auto'!F$152-CONFIG!$D$7)/31,0)&gt;=('Charges variables (avancé)'!$J114+'Charges variables (avancé)'!$K114),INDEX($C866:$BJ866,,COLUMN('Charges variables-Calculs auto'!F$152)-COLUMN('Charges variables-Calculs auto'!$C$152)+1-('Charges variables (avancé)'!$J114+'Charges variables (avancé)'!$K114)),0)*(1-'Charges variables (avancé)'!$L114))*'Charges variables (avancé)'!$D114</f>
        <v>0</v>
      </c>
      <c r="G892" s="341">
        <f>(('Charges variables (avancé)'!$L114*G866)+IF(ROUND(('Charges variables-Calculs auto'!G$152-CONFIG!$D$7)/31,0)&gt;=('Charges variables (avancé)'!$J114+'Charges variables (avancé)'!$K114),INDEX($C866:$BJ866,,COLUMN('Charges variables-Calculs auto'!G$152)-COLUMN('Charges variables-Calculs auto'!$C$152)+1-('Charges variables (avancé)'!$J114+'Charges variables (avancé)'!$K114)),0)*(1-'Charges variables (avancé)'!$L114))*'Charges variables (avancé)'!$D114</f>
        <v>0</v>
      </c>
      <c r="H892" s="341">
        <f>(('Charges variables (avancé)'!$L114*H866)+IF(ROUND(('Charges variables-Calculs auto'!H$152-CONFIG!$D$7)/31,0)&gt;=('Charges variables (avancé)'!$J114+'Charges variables (avancé)'!$K114),INDEX($C866:$BJ866,,COLUMN('Charges variables-Calculs auto'!H$152)-COLUMN('Charges variables-Calculs auto'!$C$152)+1-('Charges variables (avancé)'!$J114+'Charges variables (avancé)'!$K114)),0)*(1-'Charges variables (avancé)'!$L114))*'Charges variables (avancé)'!$D114</f>
        <v>0</v>
      </c>
      <c r="I892" s="341">
        <f>(('Charges variables (avancé)'!$L114*I866)+IF(ROUND(('Charges variables-Calculs auto'!I$152-CONFIG!$D$7)/31,0)&gt;=('Charges variables (avancé)'!$J114+'Charges variables (avancé)'!$K114),INDEX($C866:$BJ866,,COLUMN('Charges variables-Calculs auto'!I$152)-COLUMN('Charges variables-Calculs auto'!$C$152)+1-('Charges variables (avancé)'!$J114+'Charges variables (avancé)'!$K114)),0)*(1-'Charges variables (avancé)'!$L114))*'Charges variables (avancé)'!$D114</f>
        <v>0</v>
      </c>
      <c r="J892" s="341">
        <f>(('Charges variables (avancé)'!$L114*J866)+IF(ROUND(('Charges variables-Calculs auto'!J$152-CONFIG!$D$7)/31,0)&gt;=('Charges variables (avancé)'!$J114+'Charges variables (avancé)'!$K114),INDEX($C866:$BJ866,,COLUMN('Charges variables-Calculs auto'!J$152)-COLUMN('Charges variables-Calculs auto'!$C$152)+1-('Charges variables (avancé)'!$J114+'Charges variables (avancé)'!$K114)),0)*(1-'Charges variables (avancé)'!$L114))*'Charges variables (avancé)'!$D114</f>
        <v>0</v>
      </c>
      <c r="K892" s="341">
        <f>(('Charges variables (avancé)'!$L114*K866)+IF(ROUND(('Charges variables-Calculs auto'!K$152-CONFIG!$D$7)/31,0)&gt;=('Charges variables (avancé)'!$J114+'Charges variables (avancé)'!$K114),INDEX($C866:$BJ866,,COLUMN('Charges variables-Calculs auto'!K$152)-COLUMN('Charges variables-Calculs auto'!$C$152)+1-('Charges variables (avancé)'!$J114+'Charges variables (avancé)'!$K114)),0)*(1-'Charges variables (avancé)'!$L114))*'Charges variables (avancé)'!$D114</f>
        <v>0</v>
      </c>
      <c r="L892" s="341">
        <f>(('Charges variables (avancé)'!$L114*L866)+IF(ROUND(('Charges variables-Calculs auto'!L$152-CONFIG!$D$7)/31,0)&gt;=('Charges variables (avancé)'!$J114+'Charges variables (avancé)'!$K114),INDEX($C866:$BJ866,,COLUMN('Charges variables-Calculs auto'!L$152)-COLUMN('Charges variables-Calculs auto'!$C$152)+1-('Charges variables (avancé)'!$J114+'Charges variables (avancé)'!$K114)),0)*(1-'Charges variables (avancé)'!$L114))*'Charges variables (avancé)'!$D114</f>
        <v>0</v>
      </c>
      <c r="M892" s="341">
        <f>(('Charges variables (avancé)'!$L114*M866)+IF(ROUND(('Charges variables-Calculs auto'!M$152-CONFIG!$D$7)/31,0)&gt;=('Charges variables (avancé)'!$J114+'Charges variables (avancé)'!$K114),INDEX($C866:$BJ866,,COLUMN('Charges variables-Calculs auto'!M$152)-COLUMN('Charges variables-Calculs auto'!$C$152)+1-('Charges variables (avancé)'!$J114+'Charges variables (avancé)'!$K114)),0)*(1-'Charges variables (avancé)'!$L114))*'Charges variables (avancé)'!$D114</f>
        <v>0</v>
      </c>
      <c r="N892" s="341">
        <f>(('Charges variables (avancé)'!$L114*N866)+IF(ROUND(('Charges variables-Calculs auto'!N$152-CONFIG!$D$7)/31,0)&gt;=('Charges variables (avancé)'!$J114+'Charges variables (avancé)'!$K114),INDEX($C866:$BJ866,,COLUMN('Charges variables-Calculs auto'!N$152)-COLUMN('Charges variables-Calculs auto'!$C$152)+1-('Charges variables (avancé)'!$J114+'Charges variables (avancé)'!$K114)),0)*(1-'Charges variables (avancé)'!$L114))*'Charges variables (avancé)'!$D114</f>
        <v>0</v>
      </c>
      <c r="O892" s="341">
        <f>(('Charges variables (avancé)'!$L114*O866)+IF(ROUND(('Charges variables-Calculs auto'!O$152-CONFIG!$D$7)/31,0)&gt;=('Charges variables (avancé)'!$J114+'Charges variables (avancé)'!$K114),INDEX($C866:$BJ866,,COLUMN('Charges variables-Calculs auto'!O$152)-COLUMN('Charges variables-Calculs auto'!$C$152)+1-('Charges variables (avancé)'!$J114+'Charges variables (avancé)'!$K114)),0)*(1-'Charges variables (avancé)'!$L114))*'Charges variables (avancé)'!$X114</f>
        <v>0</v>
      </c>
      <c r="P892" s="341">
        <f>(('Charges variables (avancé)'!$L114*P866)+IF(ROUND(('Charges variables-Calculs auto'!P$152-CONFIG!$D$7)/31,0)&gt;=('Charges variables (avancé)'!$J114+'Charges variables (avancé)'!$K114),INDEX($C866:$BJ866,,COLUMN('Charges variables-Calculs auto'!P$152)-COLUMN('Charges variables-Calculs auto'!$C$152)+1-('Charges variables (avancé)'!$J114+'Charges variables (avancé)'!$K114)),0)*(1-'Charges variables (avancé)'!$L114))*'Charges variables (avancé)'!$X114</f>
        <v>0</v>
      </c>
      <c r="Q892" s="341">
        <f>(('Charges variables (avancé)'!$L114*Q866)+IF(ROUND(('Charges variables-Calculs auto'!Q$152-CONFIG!$D$7)/31,0)&gt;=('Charges variables (avancé)'!$J114+'Charges variables (avancé)'!$K114),INDEX($C866:$BJ866,,COLUMN('Charges variables-Calculs auto'!Q$152)-COLUMN('Charges variables-Calculs auto'!$C$152)+1-('Charges variables (avancé)'!$J114+'Charges variables (avancé)'!$K114)),0)*(1-'Charges variables (avancé)'!$L114))*'Charges variables (avancé)'!$X114</f>
        <v>0</v>
      </c>
      <c r="R892" s="341">
        <f>(('Charges variables (avancé)'!$L114*R866)+IF(ROUND(('Charges variables-Calculs auto'!R$152-CONFIG!$D$7)/31,0)&gt;=('Charges variables (avancé)'!$J114+'Charges variables (avancé)'!$K114),INDEX($C866:$BJ866,,COLUMN('Charges variables-Calculs auto'!R$152)-COLUMN('Charges variables-Calculs auto'!$C$152)+1-('Charges variables (avancé)'!$J114+'Charges variables (avancé)'!$K114)),0)*(1-'Charges variables (avancé)'!$L114))*'Charges variables (avancé)'!$X114</f>
        <v>0</v>
      </c>
      <c r="S892" s="341">
        <f>(('Charges variables (avancé)'!$L114*S866)+IF(ROUND(('Charges variables-Calculs auto'!S$152-CONFIG!$D$7)/31,0)&gt;=('Charges variables (avancé)'!$J114+'Charges variables (avancé)'!$K114),INDEX($C866:$BJ866,,COLUMN('Charges variables-Calculs auto'!S$152)-COLUMN('Charges variables-Calculs auto'!$C$152)+1-('Charges variables (avancé)'!$J114+'Charges variables (avancé)'!$K114)),0)*(1-'Charges variables (avancé)'!$L114))*'Charges variables (avancé)'!$X114</f>
        <v>0</v>
      </c>
      <c r="T892" s="341">
        <f>(('Charges variables (avancé)'!$L114*T866)+IF(ROUND(('Charges variables-Calculs auto'!T$152-CONFIG!$D$7)/31,0)&gt;=('Charges variables (avancé)'!$J114+'Charges variables (avancé)'!$K114),INDEX($C866:$BJ866,,COLUMN('Charges variables-Calculs auto'!T$152)-COLUMN('Charges variables-Calculs auto'!$C$152)+1-('Charges variables (avancé)'!$J114+'Charges variables (avancé)'!$K114)),0)*(1-'Charges variables (avancé)'!$L114))*'Charges variables (avancé)'!$X114</f>
        <v>0</v>
      </c>
      <c r="U892" s="341">
        <f>(('Charges variables (avancé)'!$L114*U866)+IF(ROUND(('Charges variables-Calculs auto'!U$152-CONFIG!$D$7)/31,0)&gt;=('Charges variables (avancé)'!$J114+'Charges variables (avancé)'!$K114),INDEX($C866:$BJ866,,COLUMN('Charges variables-Calculs auto'!U$152)-COLUMN('Charges variables-Calculs auto'!$C$152)+1-('Charges variables (avancé)'!$J114+'Charges variables (avancé)'!$K114)),0)*(1-'Charges variables (avancé)'!$L114))*'Charges variables (avancé)'!$X114</f>
        <v>0</v>
      </c>
      <c r="V892" s="341">
        <f>(('Charges variables (avancé)'!$L114*V866)+IF(ROUND(('Charges variables-Calculs auto'!V$152-CONFIG!$D$7)/31,0)&gt;=('Charges variables (avancé)'!$J114+'Charges variables (avancé)'!$K114),INDEX($C866:$BJ866,,COLUMN('Charges variables-Calculs auto'!V$152)-COLUMN('Charges variables-Calculs auto'!$C$152)+1-('Charges variables (avancé)'!$J114+'Charges variables (avancé)'!$K114)),0)*(1-'Charges variables (avancé)'!$L114))*'Charges variables (avancé)'!$X114</f>
        <v>0</v>
      </c>
      <c r="W892" s="341">
        <f>(('Charges variables (avancé)'!$L114*W866)+IF(ROUND(('Charges variables-Calculs auto'!W$152-CONFIG!$D$7)/31,0)&gt;=('Charges variables (avancé)'!$J114+'Charges variables (avancé)'!$K114),INDEX($C866:$BJ866,,COLUMN('Charges variables-Calculs auto'!W$152)-COLUMN('Charges variables-Calculs auto'!$C$152)+1-('Charges variables (avancé)'!$J114+'Charges variables (avancé)'!$K114)),0)*(1-'Charges variables (avancé)'!$L114))*'Charges variables (avancé)'!$X114</f>
        <v>0</v>
      </c>
      <c r="X892" s="341">
        <f>(('Charges variables (avancé)'!$L114*X866)+IF(ROUND(('Charges variables-Calculs auto'!X$152-CONFIG!$D$7)/31,0)&gt;=('Charges variables (avancé)'!$J114+'Charges variables (avancé)'!$K114),INDEX($C866:$BJ866,,COLUMN('Charges variables-Calculs auto'!X$152)-COLUMN('Charges variables-Calculs auto'!$C$152)+1-('Charges variables (avancé)'!$J114+'Charges variables (avancé)'!$K114)),0)*(1-'Charges variables (avancé)'!$L114))*'Charges variables (avancé)'!$X114</f>
        <v>0</v>
      </c>
      <c r="Y892" s="341">
        <f>(('Charges variables (avancé)'!$L114*Y866)+IF(ROUND(('Charges variables-Calculs auto'!Y$152-CONFIG!$D$7)/31,0)&gt;=('Charges variables (avancé)'!$J114+'Charges variables (avancé)'!$K114),INDEX($C866:$BJ866,,COLUMN('Charges variables-Calculs auto'!Y$152)-COLUMN('Charges variables-Calculs auto'!$C$152)+1-('Charges variables (avancé)'!$J114+'Charges variables (avancé)'!$K114)),0)*(1-'Charges variables (avancé)'!$L114))*'Charges variables (avancé)'!$X114</f>
        <v>0</v>
      </c>
      <c r="Z892" s="341">
        <f>(('Charges variables (avancé)'!$L114*Z866)+IF(ROUND(('Charges variables-Calculs auto'!Z$152-CONFIG!$D$7)/31,0)&gt;=('Charges variables (avancé)'!$J114+'Charges variables (avancé)'!$K114),INDEX($C866:$BJ866,,COLUMN('Charges variables-Calculs auto'!Z$152)-COLUMN('Charges variables-Calculs auto'!$C$152)+1-('Charges variables (avancé)'!$J114+'Charges variables (avancé)'!$K114)),0)*(1-'Charges variables (avancé)'!$L114))*'Charges variables (avancé)'!$X114</f>
        <v>0</v>
      </c>
      <c r="AA892" s="341">
        <f>(('Charges variables (avancé)'!$L114*AA866)+IF(ROUND(('Charges variables-Calculs auto'!AA$152-CONFIG!$D$7)/31,0)&gt;=('Charges variables (avancé)'!$J114+'Charges variables (avancé)'!$K114),INDEX($C866:$BJ866,,COLUMN('Charges variables-Calculs auto'!AA$152)-COLUMN('Charges variables-Calculs auto'!$C$152)+1-('Charges variables (avancé)'!$J114+'Charges variables (avancé)'!$K114)),0)*(1-'Charges variables (avancé)'!$L114))*'Charges variables (avancé)'!$Z114</f>
        <v>0</v>
      </c>
      <c r="AB892" s="341">
        <f>(('Charges variables (avancé)'!$L114*AB866)+IF(ROUND(('Charges variables-Calculs auto'!AB$152-CONFIG!$D$7)/31,0)&gt;=('Charges variables (avancé)'!$J114+'Charges variables (avancé)'!$K114),INDEX($C866:$BJ866,,COLUMN('Charges variables-Calculs auto'!AB$152)-COLUMN('Charges variables-Calculs auto'!$C$152)+1-('Charges variables (avancé)'!$J114+'Charges variables (avancé)'!$K114)),0)*(1-'Charges variables (avancé)'!$L114))*'Charges variables (avancé)'!$Z114</f>
        <v>0</v>
      </c>
      <c r="AC892" s="341">
        <f>(('Charges variables (avancé)'!$L114*AC866)+IF(ROUND(('Charges variables-Calculs auto'!AC$152-CONFIG!$D$7)/31,0)&gt;=('Charges variables (avancé)'!$J114+'Charges variables (avancé)'!$K114),INDEX($C866:$BJ866,,COLUMN('Charges variables-Calculs auto'!AC$152)-COLUMN('Charges variables-Calculs auto'!$C$152)+1-('Charges variables (avancé)'!$J114+'Charges variables (avancé)'!$K114)),0)*(1-'Charges variables (avancé)'!$L114))*'Charges variables (avancé)'!$Z114</f>
        <v>0</v>
      </c>
      <c r="AD892" s="341">
        <f>(('Charges variables (avancé)'!$L114*AD866)+IF(ROUND(('Charges variables-Calculs auto'!AD$152-CONFIG!$D$7)/31,0)&gt;=('Charges variables (avancé)'!$J114+'Charges variables (avancé)'!$K114),INDEX($C866:$BJ866,,COLUMN('Charges variables-Calculs auto'!AD$152)-COLUMN('Charges variables-Calculs auto'!$C$152)+1-('Charges variables (avancé)'!$J114+'Charges variables (avancé)'!$K114)),0)*(1-'Charges variables (avancé)'!$L114))*'Charges variables (avancé)'!$Z114</f>
        <v>0</v>
      </c>
      <c r="AE892" s="341">
        <f>(('Charges variables (avancé)'!$L114*AE866)+IF(ROUND(('Charges variables-Calculs auto'!AE$152-CONFIG!$D$7)/31,0)&gt;=('Charges variables (avancé)'!$J114+'Charges variables (avancé)'!$K114),INDEX($C866:$BJ866,,COLUMN('Charges variables-Calculs auto'!AE$152)-COLUMN('Charges variables-Calculs auto'!$C$152)+1-('Charges variables (avancé)'!$J114+'Charges variables (avancé)'!$K114)),0)*(1-'Charges variables (avancé)'!$L114))*'Charges variables (avancé)'!$Z114</f>
        <v>0</v>
      </c>
      <c r="AF892" s="341">
        <f>(('Charges variables (avancé)'!$L114*AF866)+IF(ROUND(('Charges variables-Calculs auto'!AF$152-CONFIG!$D$7)/31,0)&gt;=('Charges variables (avancé)'!$J114+'Charges variables (avancé)'!$K114),INDEX($C866:$BJ866,,COLUMN('Charges variables-Calculs auto'!AF$152)-COLUMN('Charges variables-Calculs auto'!$C$152)+1-('Charges variables (avancé)'!$J114+'Charges variables (avancé)'!$K114)),0)*(1-'Charges variables (avancé)'!$L114))*'Charges variables (avancé)'!$Z114</f>
        <v>0</v>
      </c>
      <c r="AG892" s="341">
        <f>(('Charges variables (avancé)'!$L114*AG866)+IF(ROUND(('Charges variables-Calculs auto'!AG$152-CONFIG!$D$7)/31,0)&gt;=('Charges variables (avancé)'!$J114+'Charges variables (avancé)'!$K114),INDEX($C866:$BJ866,,COLUMN('Charges variables-Calculs auto'!AG$152)-COLUMN('Charges variables-Calculs auto'!$C$152)+1-('Charges variables (avancé)'!$J114+'Charges variables (avancé)'!$K114)),0)*(1-'Charges variables (avancé)'!$L114))*'Charges variables (avancé)'!$Z114</f>
        <v>0</v>
      </c>
      <c r="AH892" s="341">
        <f>(('Charges variables (avancé)'!$L114*AH866)+IF(ROUND(('Charges variables-Calculs auto'!AH$152-CONFIG!$D$7)/31,0)&gt;=('Charges variables (avancé)'!$J114+'Charges variables (avancé)'!$K114),INDEX($C866:$BJ866,,COLUMN('Charges variables-Calculs auto'!AH$152)-COLUMN('Charges variables-Calculs auto'!$C$152)+1-('Charges variables (avancé)'!$J114+'Charges variables (avancé)'!$K114)),0)*(1-'Charges variables (avancé)'!$L114))*'Charges variables (avancé)'!$Z114</f>
        <v>0</v>
      </c>
      <c r="AI892" s="341">
        <f>(('Charges variables (avancé)'!$L114*AI866)+IF(ROUND(('Charges variables-Calculs auto'!AI$152-CONFIG!$D$7)/31,0)&gt;=('Charges variables (avancé)'!$J114+'Charges variables (avancé)'!$K114),INDEX($C866:$BJ866,,COLUMN('Charges variables-Calculs auto'!AI$152)-COLUMN('Charges variables-Calculs auto'!$C$152)+1-('Charges variables (avancé)'!$J114+'Charges variables (avancé)'!$K114)),0)*(1-'Charges variables (avancé)'!$L114))*'Charges variables (avancé)'!$Z114</f>
        <v>0</v>
      </c>
      <c r="AJ892" s="341">
        <f>(('Charges variables (avancé)'!$L114*AJ866)+IF(ROUND(('Charges variables-Calculs auto'!AJ$152-CONFIG!$D$7)/31,0)&gt;=('Charges variables (avancé)'!$J114+'Charges variables (avancé)'!$K114),INDEX($C866:$BJ866,,COLUMN('Charges variables-Calculs auto'!AJ$152)-COLUMN('Charges variables-Calculs auto'!$C$152)+1-('Charges variables (avancé)'!$J114+'Charges variables (avancé)'!$K114)),0)*(1-'Charges variables (avancé)'!$L114))*'Charges variables (avancé)'!$Z114</f>
        <v>0</v>
      </c>
      <c r="AK892" s="341">
        <f>(('Charges variables (avancé)'!$L114*AK866)+IF(ROUND(('Charges variables-Calculs auto'!AK$152-CONFIG!$D$7)/31,0)&gt;=('Charges variables (avancé)'!$J114+'Charges variables (avancé)'!$K114),INDEX($C866:$BJ866,,COLUMN('Charges variables-Calculs auto'!AK$152)-COLUMN('Charges variables-Calculs auto'!$C$152)+1-('Charges variables (avancé)'!$J114+'Charges variables (avancé)'!$K114)),0)*(1-'Charges variables (avancé)'!$L114))*'Charges variables (avancé)'!$Z114</f>
        <v>0</v>
      </c>
      <c r="AL892" s="341">
        <f>(('Charges variables (avancé)'!$L114*AL866)+IF(ROUND(('Charges variables-Calculs auto'!AL$152-CONFIG!$D$7)/31,0)&gt;=('Charges variables (avancé)'!$J114+'Charges variables (avancé)'!$K114),INDEX($C866:$BJ866,,COLUMN('Charges variables-Calculs auto'!AL$152)-COLUMN('Charges variables-Calculs auto'!$C$152)+1-('Charges variables (avancé)'!$J114+'Charges variables (avancé)'!$K114)),0)*(1-'Charges variables (avancé)'!$L114))*'Charges variables (avancé)'!$Z114</f>
        <v>0</v>
      </c>
      <c r="AM892" s="341">
        <f>(('Charges variables (avancé)'!$L114*AM866)+IF(ROUND(('Charges variables-Calculs auto'!AM$152-CONFIG!$D$7)/31,0)&gt;=('Charges variables (avancé)'!$J114+'Charges variables (avancé)'!$K114),INDEX($C866:$BJ866,,COLUMN('Charges variables-Calculs auto'!AM$152)-COLUMN('Charges variables-Calculs auto'!$C$152)+1-('Charges variables (avancé)'!$J114+'Charges variables (avancé)'!$K114)),0)*(1-'Charges variables (avancé)'!$L114))*'Charges variables (avancé)'!$AB114</f>
        <v>0</v>
      </c>
      <c r="AN892" s="341">
        <f>(('Charges variables (avancé)'!$L114*AN866)+IF(ROUND(('Charges variables-Calculs auto'!AN$152-CONFIG!$D$7)/31,0)&gt;=('Charges variables (avancé)'!$J114+'Charges variables (avancé)'!$K114),INDEX($C866:$BJ866,,COLUMN('Charges variables-Calculs auto'!AN$152)-COLUMN('Charges variables-Calculs auto'!$C$152)+1-('Charges variables (avancé)'!$J114+'Charges variables (avancé)'!$K114)),0)*(1-'Charges variables (avancé)'!$L114))*'Charges variables (avancé)'!$AB114</f>
        <v>0</v>
      </c>
      <c r="AO892" s="341">
        <f>(('Charges variables (avancé)'!$L114*AO866)+IF(ROUND(('Charges variables-Calculs auto'!AO$152-CONFIG!$D$7)/31,0)&gt;=('Charges variables (avancé)'!$J114+'Charges variables (avancé)'!$K114),INDEX($C866:$BJ866,,COLUMN('Charges variables-Calculs auto'!AO$152)-COLUMN('Charges variables-Calculs auto'!$C$152)+1-('Charges variables (avancé)'!$J114+'Charges variables (avancé)'!$K114)),0)*(1-'Charges variables (avancé)'!$L114))*'Charges variables (avancé)'!$AB114</f>
        <v>0</v>
      </c>
      <c r="AP892" s="341">
        <f>(('Charges variables (avancé)'!$L114*AP866)+IF(ROUND(('Charges variables-Calculs auto'!AP$152-CONFIG!$D$7)/31,0)&gt;=('Charges variables (avancé)'!$J114+'Charges variables (avancé)'!$K114),INDEX($C866:$BJ866,,COLUMN('Charges variables-Calculs auto'!AP$152)-COLUMN('Charges variables-Calculs auto'!$C$152)+1-('Charges variables (avancé)'!$J114+'Charges variables (avancé)'!$K114)),0)*(1-'Charges variables (avancé)'!$L114))*'Charges variables (avancé)'!$AB114</f>
        <v>0</v>
      </c>
      <c r="AQ892" s="341">
        <f>(('Charges variables (avancé)'!$L114*AQ866)+IF(ROUND(('Charges variables-Calculs auto'!AQ$152-CONFIG!$D$7)/31,0)&gt;=('Charges variables (avancé)'!$J114+'Charges variables (avancé)'!$K114),INDEX($C866:$BJ866,,COLUMN('Charges variables-Calculs auto'!AQ$152)-COLUMN('Charges variables-Calculs auto'!$C$152)+1-('Charges variables (avancé)'!$J114+'Charges variables (avancé)'!$K114)),0)*(1-'Charges variables (avancé)'!$L114))*'Charges variables (avancé)'!$AB114</f>
        <v>0</v>
      </c>
      <c r="AR892" s="341">
        <f>(('Charges variables (avancé)'!$L114*AR866)+IF(ROUND(('Charges variables-Calculs auto'!AR$152-CONFIG!$D$7)/31,0)&gt;=('Charges variables (avancé)'!$J114+'Charges variables (avancé)'!$K114),INDEX($C866:$BJ866,,COLUMN('Charges variables-Calculs auto'!AR$152)-COLUMN('Charges variables-Calculs auto'!$C$152)+1-('Charges variables (avancé)'!$J114+'Charges variables (avancé)'!$K114)),0)*(1-'Charges variables (avancé)'!$L114))*'Charges variables (avancé)'!$AB114</f>
        <v>0</v>
      </c>
      <c r="AS892" s="341">
        <f>(('Charges variables (avancé)'!$L114*AS866)+IF(ROUND(('Charges variables-Calculs auto'!AS$152-CONFIG!$D$7)/31,0)&gt;=('Charges variables (avancé)'!$J114+'Charges variables (avancé)'!$K114),INDEX($C866:$BJ866,,COLUMN('Charges variables-Calculs auto'!AS$152)-COLUMN('Charges variables-Calculs auto'!$C$152)+1-('Charges variables (avancé)'!$J114+'Charges variables (avancé)'!$K114)),0)*(1-'Charges variables (avancé)'!$L114))*'Charges variables (avancé)'!$AB114</f>
        <v>0</v>
      </c>
      <c r="AT892" s="341">
        <f>(('Charges variables (avancé)'!$L114*AT866)+IF(ROUND(('Charges variables-Calculs auto'!AT$152-CONFIG!$D$7)/31,0)&gt;=('Charges variables (avancé)'!$J114+'Charges variables (avancé)'!$K114),INDEX($C866:$BJ866,,COLUMN('Charges variables-Calculs auto'!AT$152)-COLUMN('Charges variables-Calculs auto'!$C$152)+1-('Charges variables (avancé)'!$J114+'Charges variables (avancé)'!$K114)),0)*(1-'Charges variables (avancé)'!$L114))*'Charges variables (avancé)'!$AB114</f>
        <v>0</v>
      </c>
      <c r="AU892" s="341">
        <f>(('Charges variables (avancé)'!$L114*AU866)+IF(ROUND(('Charges variables-Calculs auto'!AU$152-CONFIG!$D$7)/31,0)&gt;=('Charges variables (avancé)'!$J114+'Charges variables (avancé)'!$K114),INDEX($C866:$BJ866,,COLUMN('Charges variables-Calculs auto'!AU$152)-COLUMN('Charges variables-Calculs auto'!$C$152)+1-('Charges variables (avancé)'!$J114+'Charges variables (avancé)'!$K114)),0)*(1-'Charges variables (avancé)'!$L114))*'Charges variables (avancé)'!$AB114</f>
        <v>0</v>
      </c>
      <c r="AV892" s="341">
        <f>(('Charges variables (avancé)'!$L114*AV866)+IF(ROUND(('Charges variables-Calculs auto'!AV$152-CONFIG!$D$7)/31,0)&gt;=('Charges variables (avancé)'!$J114+'Charges variables (avancé)'!$K114),INDEX($C866:$BJ866,,COLUMN('Charges variables-Calculs auto'!AV$152)-COLUMN('Charges variables-Calculs auto'!$C$152)+1-('Charges variables (avancé)'!$J114+'Charges variables (avancé)'!$K114)),0)*(1-'Charges variables (avancé)'!$L114))*'Charges variables (avancé)'!$AB114</f>
        <v>0</v>
      </c>
      <c r="AW892" s="341">
        <f>(('Charges variables (avancé)'!$L114*AW866)+IF(ROUND(('Charges variables-Calculs auto'!AW$152-CONFIG!$D$7)/31,0)&gt;=('Charges variables (avancé)'!$J114+'Charges variables (avancé)'!$K114),INDEX($C866:$BJ866,,COLUMN('Charges variables-Calculs auto'!AW$152)-COLUMN('Charges variables-Calculs auto'!$C$152)+1-('Charges variables (avancé)'!$J114+'Charges variables (avancé)'!$K114)),0)*(1-'Charges variables (avancé)'!$L114))*'Charges variables (avancé)'!$AB114</f>
        <v>0</v>
      </c>
      <c r="AX892" s="341">
        <f>(('Charges variables (avancé)'!$L114*AX866)+IF(ROUND(('Charges variables-Calculs auto'!AX$152-CONFIG!$D$7)/31,0)&gt;=('Charges variables (avancé)'!$J114+'Charges variables (avancé)'!$K114),INDEX($C866:$BJ866,,COLUMN('Charges variables-Calculs auto'!AX$152)-COLUMN('Charges variables-Calculs auto'!$C$152)+1-('Charges variables (avancé)'!$J114+'Charges variables (avancé)'!$K114)),0)*(1-'Charges variables (avancé)'!$L114))*'Charges variables (avancé)'!$AB114</f>
        <v>0</v>
      </c>
      <c r="AY892" s="341">
        <f>(('Charges variables (avancé)'!$L114*AY866)+IF(ROUND(('Charges variables-Calculs auto'!AY$152-CONFIG!$D$7)/31,0)&gt;=('Charges variables (avancé)'!$J114+'Charges variables (avancé)'!$K114),INDEX($C866:$BJ866,,COLUMN('Charges variables-Calculs auto'!AY$152)-COLUMN('Charges variables-Calculs auto'!$C$152)+1-('Charges variables (avancé)'!$J114+'Charges variables (avancé)'!$K114)),0)*(1-'Charges variables (avancé)'!$L114))*'Charges variables (avancé)'!$AD114</f>
        <v>0</v>
      </c>
      <c r="AZ892" s="341">
        <f>(('Charges variables (avancé)'!$L114*AZ866)+IF(ROUND(('Charges variables-Calculs auto'!AZ$152-CONFIG!$D$7)/31,0)&gt;=('Charges variables (avancé)'!$J114+'Charges variables (avancé)'!$K114),INDEX($C866:$BJ866,,COLUMN('Charges variables-Calculs auto'!AZ$152)-COLUMN('Charges variables-Calculs auto'!$C$152)+1-('Charges variables (avancé)'!$J114+'Charges variables (avancé)'!$K114)),0)*(1-'Charges variables (avancé)'!$L114))*'Charges variables (avancé)'!$AD114</f>
        <v>0</v>
      </c>
      <c r="BA892" s="341">
        <f>(('Charges variables (avancé)'!$L114*BA866)+IF(ROUND(('Charges variables-Calculs auto'!BA$152-CONFIG!$D$7)/31,0)&gt;=('Charges variables (avancé)'!$J114+'Charges variables (avancé)'!$K114),INDEX($C866:$BJ866,,COLUMN('Charges variables-Calculs auto'!BA$152)-COLUMN('Charges variables-Calculs auto'!$C$152)+1-('Charges variables (avancé)'!$J114+'Charges variables (avancé)'!$K114)),0)*(1-'Charges variables (avancé)'!$L114))*'Charges variables (avancé)'!$AD114</f>
        <v>0</v>
      </c>
      <c r="BB892" s="341">
        <f>(('Charges variables (avancé)'!$L114*BB866)+IF(ROUND(('Charges variables-Calculs auto'!BB$152-CONFIG!$D$7)/31,0)&gt;=('Charges variables (avancé)'!$J114+'Charges variables (avancé)'!$K114),INDEX($C866:$BJ866,,COLUMN('Charges variables-Calculs auto'!BB$152)-COLUMN('Charges variables-Calculs auto'!$C$152)+1-('Charges variables (avancé)'!$J114+'Charges variables (avancé)'!$K114)),0)*(1-'Charges variables (avancé)'!$L114))*'Charges variables (avancé)'!$AD114</f>
        <v>0</v>
      </c>
      <c r="BC892" s="341">
        <f>(('Charges variables (avancé)'!$L114*BC866)+IF(ROUND(('Charges variables-Calculs auto'!BC$152-CONFIG!$D$7)/31,0)&gt;=('Charges variables (avancé)'!$J114+'Charges variables (avancé)'!$K114),INDEX($C866:$BJ866,,COLUMN('Charges variables-Calculs auto'!BC$152)-COLUMN('Charges variables-Calculs auto'!$C$152)+1-('Charges variables (avancé)'!$J114+'Charges variables (avancé)'!$K114)),0)*(1-'Charges variables (avancé)'!$L114))*'Charges variables (avancé)'!$AD114</f>
        <v>0</v>
      </c>
      <c r="BD892" s="341">
        <f>(('Charges variables (avancé)'!$L114*BD866)+IF(ROUND(('Charges variables-Calculs auto'!BD$152-CONFIG!$D$7)/31,0)&gt;=('Charges variables (avancé)'!$J114+'Charges variables (avancé)'!$K114),INDEX($C866:$BJ866,,COLUMN('Charges variables-Calculs auto'!BD$152)-COLUMN('Charges variables-Calculs auto'!$C$152)+1-('Charges variables (avancé)'!$J114+'Charges variables (avancé)'!$K114)),0)*(1-'Charges variables (avancé)'!$L114))*'Charges variables (avancé)'!$AD114</f>
        <v>0</v>
      </c>
      <c r="BE892" s="341">
        <f>(('Charges variables (avancé)'!$L114*BE866)+IF(ROUND(('Charges variables-Calculs auto'!BE$152-CONFIG!$D$7)/31,0)&gt;=('Charges variables (avancé)'!$J114+'Charges variables (avancé)'!$K114),INDEX($C866:$BJ866,,COLUMN('Charges variables-Calculs auto'!BE$152)-COLUMN('Charges variables-Calculs auto'!$C$152)+1-('Charges variables (avancé)'!$J114+'Charges variables (avancé)'!$K114)),0)*(1-'Charges variables (avancé)'!$L114))*'Charges variables (avancé)'!$AD114</f>
        <v>0</v>
      </c>
      <c r="BF892" s="341">
        <f>(('Charges variables (avancé)'!$L114*BF866)+IF(ROUND(('Charges variables-Calculs auto'!BF$152-CONFIG!$D$7)/31,0)&gt;=('Charges variables (avancé)'!$J114+'Charges variables (avancé)'!$K114),INDEX($C866:$BJ866,,COLUMN('Charges variables-Calculs auto'!BF$152)-COLUMN('Charges variables-Calculs auto'!$C$152)+1-('Charges variables (avancé)'!$J114+'Charges variables (avancé)'!$K114)),0)*(1-'Charges variables (avancé)'!$L114))*'Charges variables (avancé)'!$AD114</f>
        <v>0</v>
      </c>
      <c r="BG892" s="341">
        <f>(('Charges variables (avancé)'!$L114*BG866)+IF(ROUND(('Charges variables-Calculs auto'!BG$152-CONFIG!$D$7)/31,0)&gt;=('Charges variables (avancé)'!$J114+'Charges variables (avancé)'!$K114),INDEX($C866:$BJ866,,COLUMN('Charges variables-Calculs auto'!BG$152)-COLUMN('Charges variables-Calculs auto'!$C$152)+1-('Charges variables (avancé)'!$J114+'Charges variables (avancé)'!$K114)),0)*(1-'Charges variables (avancé)'!$L114))*'Charges variables (avancé)'!$AD114</f>
        <v>0</v>
      </c>
      <c r="BH892" s="341">
        <f>(('Charges variables (avancé)'!$L114*BH866)+IF(ROUND(('Charges variables-Calculs auto'!BH$152-CONFIG!$D$7)/31,0)&gt;=('Charges variables (avancé)'!$J114+'Charges variables (avancé)'!$K114),INDEX($C866:$BJ866,,COLUMN('Charges variables-Calculs auto'!BH$152)-COLUMN('Charges variables-Calculs auto'!$C$152)+1-('Charges variables (avancé)'!$J114+'Charges variables (avancé)'!$K114)),0)*(1-'Charges variables (avancé)'!$L114))*'Charges variables (avancé)'!$AD114</f>
        <v>0</v>
      </c>
      <c r="BI892" s="341">
        <f>(('Charges variables (avancé)'!$L114*BI866)+IF(ROUND(('Charges variables-Calculs auto'!BI$152-CONFIG!$D$7)/31,0)&gt;=('Charges variables (avancé)'!$J114+'Charges variables (avancé)'!$K114),INDEX($C866:$BJ866,,COLUMN('Charges variables-Calculs auto'!BI$152)-COLUMN('Charges variables-Calculs auto'!$C$152)+1-('Charges variables (avancé)'!$J114+'Charges variables (avancé)'!$K114)),0)*(1-'Charges variables (avancé)'!$L114))*'Charges variables (avancé)'!$AD114</f>
        <v>0</v>
      </c>
      <c r="BJ892" s="341">
        <f>(('Charges variables (avancé)'!$L114*BJ866)+IF(ROUND(('Charges variables-Calculs auto'!BJ$152-CONFIG!$D$7)/31,0)&gt;=('Charges variables (avancé)'!$J114+'Charges variables (avancé)'!$K114),INDEX($C866:$BJ866,,COLUMN('Charges variables-Calculs auto'!BJ$152)-COLUMN('Charges variables-Calculs auto'!$C$152)+1-('Charges variables (avancé)'!$J114+'Charges variables (avancé)'!$K114)),0)*(1-'Charges variables (avancé)'!$L114))*'Charges variables (avancé)'!$AD114</f>
        <v>0</v>
      </c>
    </row>
    <row r="893" spans="2:62">
      <c r="B893" s="366">
        <f>'Charges variables (avancé)'!$C$115</f>
        <v>0</v>
      </c>
      <c r="C893" s="341">
        <f>(('Charges variables (avancé)'!$L115*C867)+IF(ROUND(('Charges variables-Calculs auto'!C$152-CONFIG!$D$7)/31,0)&gt;=('Charges variables (avancé)'!$J115+'Charges variables (avancé)'!$K115),INDEX($C867:$BJ867,,COLUMN('Charges variables-Calculs auto'!C$152)-COLUMN('Charges variables-Calculs auto'!$C$152)+1-('Charges variables (avancé)'!$J115+'Charges variables (avancé)'!$K115)),0)*(1-'Charges variables (avancé)'!$L115))*'Charges variables (avancé)'!$D115</f>
        <v>0</v>
      </c>
      <c r="D893" s="341">
        <f>(('Charges variables (avancé)'!$L115*D867)+IF(ROUND(('Charges variables-Calculs auto'!D$152-CONFIG!$D$7)/31,0)&gt;=('Charges variables (avancé)'!$J115+'Charges variables (avancé)'!$K115),INDEX($C867:$BJ867,,COLUMN('Charges variables-Calculs auto'!D$152)-COLUMN('Charges variables-Calculs auto'!$C$152)+1-('Charges variables (avancé)'!$J115+'Charges variables (avancé)'!$K115)),0)*(1-'Charges variables (avancé)'!$L115))*'Charges variables (avancé)'!$D115</f>
        <v>0</v>
      </c>
      <c r="E893" s="341">
        <f>(('Charges variables (avancé)'!$L115*E867)+IF(ROUND(('Charges variables-Calculs auto'!E$152-CONFIG!$D$7)/31,0)&gt;=('Charges variables (avancé)'!$J115+'Charges variables (avancé)'!$K115),INDEX($C867:$BJ867,,COLUMN('Charges variables-Calculs auto'!E$152)-COLUMN('Charges variables-Calculs auto'!$C$152)+1-('Charges variables (avancé)'!$J115+'Charges variables (avancé)'!$K115)),0)*(1-'Charges variables (avancé)'!$L115))*'Charges variables (avancé)'!$D115</f>
        <v>0</v>
      </c>
      <c r="F893" s="341">
        <f>(('Charges variables (avancé)'!$L115*F867)+IF(ROUND(('Charges variables-Calculs auto'!F$152-CONFIG!$D$7)/31,0)&gt;=('Charges variables (avancé)'!$J115+'Charges variables (avancé)'!$K115),INDEX($C867:$BJ867,,COLUMN('Charges variables-Calculs auto'!F$152)-COLUMN('Charges variables-Calculs auto'!$C$152)+1-('Charges variables (avancé)'!$J115+'Charges variables (avancé)'!$K115)),0)*(1-'Charges variables (avancé)'!$L115))*'Charges variables (avancé)'!$D115</f>
        <v>0</v>
      </c>
      <c r="G893" s="341">
        <f>(('Charges variables (avancé)'!$L115*G867)+IF(ROUND(('Charges variables-Calculs auto'!G$152-CONFIG!$D$7)/31,0)&gt;=('Charges variables (avancé)'!$J115+'Charges variables (avancé)'!$K115),INDEX($C867:$BJ867,,COLUMN('Charges variables-Calculs auto'!G$152)-COLUMN('Charges variables-Calculs auto'!$C$152)+1-('Charges variables (avancé)'!$J115+'Charges variables (avancé)'!$K115)),0)*(1-'Charges variables (avancé)'!$L115))*'Charges variables (avancé)'!$D115</f>
        <v>0</v>
      </c>
      <c r="H893" s="341">
        <f>(('Charges variables (avancé)'!$L115*H867)+IF(ROUND(('Charges variables-Calculs auto'!H$152-CONFIG!$D$7)/31,0)&gt;=('Charges variables (avancé)'!$J115+'Charges variables (avancé)'!$K115),INDEX($C867:$BJ867,,COLUMN('Charges variables-Calculs auto'!H$152)-COLUMN('Charges variables-Calculs auto'!$C$152)+1-('Charges variables (avancé)'!$J115+'Charges variables (avancé)'!$K115)),0)*(1-'Charges variables (avancé)'!$L115))*'Charges variables (avancé)'!$D115</f>
        <v>0</v>
      </c>
      <c r="I893" s="341">
        <f>(('Charges variables (avancé)'!$L115*I867)+IF(ROUND(('Charges variables-Calculs auto'!I$152-CONFIG!$D$7)/31,0)&gt;=('Charges variables (avancé)'!$J115+'Charges variables (avancé)'!$K115),INDEX($C867:$BJ867,,COLUMN('Charges variables-Calculs auto'!I$152)-COLUMN('Charges variables-Calculs auto'!$C$152)+1-('Charges variables (avancé)'!$J115+'Charges variables (avancé)'!$K115)),0)*(1-'Charges variables (avancé)'!$L115))*'Charges variables (avancé)'!$D115</f>
        <v>0</v>
      </c>
      <c r="J893" s="341">
        <f>(('Charges variables (avancé)'!$L115*J867)+IF(ROUND(('Charges variables-Calculs auto'!J$152-CONFIG!$D$7)/31,0)&gt;=('Charges variables (avancé)'!$J115+'Charges variables (avancé)'!$K115),INDEX($C867:$BJ867,,COLUMN('Charges variables-Calculs auto'!J$152)-COLUMN('Charges variables-Calculs auto'!$C$152)+1-('Charges variables (avancé)'!$J115+'Charges variables (avancé)'!$K115)),0)*(1-'Charges variables (avancé)'!$L115))*'Charges variables (avancé)'!$D115</f>
        <v>0</v>
      </c>
      <c r="K893" s="341">
        <f>(('Charges variables (avancé)'!$L115*K867)+IF(ROUND(('Charges variables-Calculs auto'!K$152-CONFIG!$D$7)/31,0)&gt;=('Charges variables (avancé)'!$J115+'Charges variables (avancé)'!$K115),INDEX($C867:$BJ867,,COLUMN('Charges variables-Calculs auto'!K$152)-COLUMN('Charges variables-Calculs auto'!$C$152)+1-('Charges variables (avancé)'!$J115+'Charges variables (avancé)'!$K115)),0)*(1-'Charges variables (avancé)'!$L115))*'Charges variables (avancé)'!$D115</f>
        <v>0</v>
      </c>
      <c r="L893" s="341">
        <f>(('Charges variables (avancé)'!$L115*L867)+IF(ROUND(('Charges variables-Calculs auto'!L$152-CONFIG!$D$7)/31,0)&gt;=('Charges variables (avancé)'!$J115+'Charges variables (avancé)'!$K115),INDEX($C867:$BJ867,,COLUMN('Charges variables-Calculs auto'!L$152)-COLUMN('Charges variables-Calculs auto'!$C$152)+1-('Charges variables (avancé)'!$J115+'Charges variables (avancé)'!$K115)),0)*(1-'Charges variables (avancé)'!$L115))*'Charges variables (avancé)'!$D115</f>
        <v>0</v>
      </c>
      <c r="M893" s="341">
        <f>(('Charges variables (avancé)'!$L115*M867)+IF(ROUND(('Charges variables-Calculs auto'!M$152-CONFIG!$D$7)/31,0)&gt;=('Charges variables (avancé)'!$J115+'Charges variables (avancé)'!$K115),INDEX($C867:$BJ867,,COLUMN('Charges variables-Calculs auto'!M$152)-COLUMN('Charges variables-Calculs auto'!$C$152)+1-('Charges variables (avancé)'!$J115+'Charges variables (avancé)'!$K115)),0)*(1-'Charges variables (avancé)'!$L115))*'Charges variables (avancé)'!$D115</f>
        <v>0</v>
      </c>
      <c r="N893" s="341">
        <f>(('Charges variables (avancé)'!$L115*N867)+IF(ROUND(('Charges variables-Calculs auto'!N$152-CONFIG!$D$7)/31,0)&gt;=('Charges variables (avancé)'!$J115+'Charges variables (avancé)'!$K115),INDEX($C867:$BJ867,,COLUMN('Charges variables-Calculs auto'!N$152)-COLUMN('Charges variables-Calculs auto'!$C$152)+1-('Charges variables (avancé)'!$J115+'Charges variables (avancé)'!$K115)),0)*(1-'Charges variables (avancé)'!$L115))*'Charges variables (avancé)'!$D115</f>
        <v>0</v>
      </c>
      <c r="O893" s="341">
        <f>(('Charges variables (avancé)'!$L115*O867)+IF(ROUND(('Charges variables-Calculs auto'!O$152-CONFIG!$D$7)/31,0)&gt;=('Charges variables (avancé)'!$J115+'Charges variables (avancé)'!$K115),INDEX($C867:$BJ867,,COLUMN('Charges variables-Calculs auto'!O$152)-COLUMN('Charges variables-Calculs auto'!$C$152)+1-('Charges variables (avancé)'!$J115+'Charges variables (avancé)'!$K115)),0)*(1-'Charges variables (avancé)'!$L115))*'Charges variables (avancé)'!$X115</f>
        <v>0</v>
      </c>
      <c r="P893" s="341">
        <f>(('Charges variables (avancé)'!$L115*P867)+IF(ROUND(('Charges variables-Calculs auto'!P$152-CONFIG!$D$7)/31,0)&gt;=('Charges variables (avancé)'!$J115+'Charges variables (avancé)'!$K115),INDEX($C867:$BJ867,,COLUMN('Charges variables-Calculs auto'!P$152)-COLUMN('Charges variables-Calculs auto'!$C$152)+1-('Charges variables (avancé)'!$J115+'Charges variables (avancé)'!$K115)),0)*(1-'Charges variables (avancé)'!$L115))*'Charges variables (avancé)'!$X115</f>
        <v>0</v>
      </c>
      <c r="Q893" s="341">
        <f>(('Charges variables (avancé)'!$L115*Q867)+IF(ROUND(('Charges variables-Calculs auto'!Q$152-CONFIG!$D$7)/31,0)&gt;=('Charges variables (avancé)'!$J115+'Charges variables (avancé)'!$K115),INDEX($C867:$BJ867,,COLUMN('Charges variables-Calculs auto'!Q$152)-COLUMN('Charges variables-Calculs auto'!$C$152)+1-('Charges variables (avancé)'!$J115+'Charges variables (avancé)'!$K115)),0)*(1-'Charges variables (avancé)'!$L115))*'Charges variables (avancé)'!$X115</f>
        <v>0</v>
      </c>
      <c r="R893" s="341">
        <f>(('Charges variables (avancé)'!$L115*R867)+IF(ROUND(('Charges variables-Calculs auto'!R$152-CONFIG!$D$7)/31,0)&gt;=('Charges variables (avancé)'!$J115+'Charges variables (avancé)'!$K115),INDEX($C867:$BJ867,,COLUMN('Charges variables-Calculs auto'!R$152)-COLUMN('Charges variables-Calculs auto'!$C$152)+1-('Charges variables (avancé)'!$J115+'Charges variables (avancé)'!$K115)),0)*(1-'Charges variables (avancé)'!$L115))*'Charges variables (avancé)'!$X115</f>
        <v>0</v>
      </c>
      <c r="S893" s="341">
        <f>(('Charges variables (avancé)'!$L115*S867)+IF(ROUND(('Charges variables-Calculs auto'!S$152-CONFIG!$D$7)/31,0)&gt;=('Charges variables (avancé)'!$J115+'Charges variables (avancé)'!$K115),INDEX($C867:$BJ867,,COLUMN('Charges variables-Calculs auto'!S$152)-COLUMN('Charges variables-Calculs auto'!$C$152)+1-('Charges variables (avancé)'!$J115+'Charges variables (avancé)'!$K115)),0)*(1-'Charges variables (avancé)'!$L115))*'Charges variables (avancé)'!$X115</f>
        <v>0</v>
      </c>
      <c r="T893" s="341">
        <f>(('Charges variables (avancé)'!$L115*T867)+IF(ROUND(('Charges variables-Calculs auto'!T$152-CONFIG!$D$7)/31,0)&gt;=('Charges variables (avancé)'!$J115+'Charges variables (avancé)'!$K115),INDEX($C867:$BJ867,,COLUMN('Charges variables-Calculs auto'!T$152)-COLUMN('Charges variables-Calculs auto'!$C$152)+1-('Charges variables (avancé)'!$J115+'Charges variables (avancé)'!$K115)),0)*(1-'Charges variables (avancé)'!$L115))*'Charges variables (avancé)'!$X115</f>
        <v>0</v>
      </c>
      <c r="U893" s="341">
        <f>(('Charges variables (avancé)'!$L115*U867)+IF(ROUND(('Charges variables-Calculs auto'!U$152-CONFIG!$D$7)/31,0)&gt;=('Charges variables (avancé)'!$J115+'Charges variables (avancé)'!$K115),INDEX($C867:$BJ867,,COLUMN('Charges variables-Calculs auto'!U$152)-COLUMN('Charges variables-Calculs auto'!$C$152)+1-('Charges variables (avancé)'!$J115+'Charges variables (avancé)'!$K115)),0)*(1-'Charges variables (avancé)'!$L115))*'Charges variables (avancé)'!$X115</f>
        <v>0</v>
      </c>
      <c r="V893" s="341">
        <f>(('Charges variables (avancé)'!$L115*V867)+IF(ROUND(('Charges variables-Calculs auto'!V$152-CONFIG!$D$7)/31,0)&gt;=('Charges variables (avancé)'!$J115+'Charges variables (avancé)'!$K115),INDEX($C867:$BJ867,,COLUMN('Charges variables-Calculs auto'!V$152)-COLUMN('Charges variables-Calculs auto'!$C$152)+1-('Charges variables (avancé)'!$J115+'Charges variables (avancé)'!$K115)),0)*(1-'Charges variables (avancé)'!$L115))*'Charges variables (avancé)'!$X115</f>
        <v>0</v>
      </c>
      <c r="W893" s="341">
        <f>(('Charges variables (avancé)'!$L115*W867)+IF(ROUND(('Charges variables-Calculs auto'!W$152-CONFIG!$D$7)/31,0)&gt;=('Charges variables (avancé)'!$J115+'Charges variables (avancé)'!$K115),INDEX($C867:$BJ867,,COLUMN('Charges variables-Calculs auto'!W$152)-COLUMN('Charges variables-Calculs auto'!$C$152)+1-('Charges variables (avancé)'!$J115+'Charges variables (avancé)'!$K115)),0)*(1-'Charges variables (avancé)'!$L115))*'Charges variables (avancé)'!$X115</f>
        <v>0</v>
      </c>
      <c r="X893" s="341">
        <f>(('Charges variables (avancé)'!$L115*X867)+IF(ROUND(('Charges variables-Calculs auto'!X$152-CONFIG!$D$7)/31,0)&gt;=('Charges variables (avancé)'!$J115+'Charges variables (avancé)'!$K115),INDEX($C867:$BJ867,,COLUMN('Charges variables-Calculs auto'!X$152)-COLUMN('Charges variables-Calculs auto'!$C$152)+1-('Charges variables (avancé)'!$J115+'Charges variables (avancé)'!$K115)),0)*(1-'Charges variables (avancé)'!$L115))*'Charges variables (avancé)'!$X115</f>
        <v>0</v>
      </c>
      <c r="Y893" s="341">
        <f>(('Charges variables (avancé)'!$L115*Y867)+IF(ROUND(('Charges variables-Calculs auto'!Y$152-CONFIG!$D$7)/31,0)&gt;=('Charges variables (avancé)'!$J115+'Charges variables (avancé)'!$K115),INDEX($C867:$BJ867,,COLUMN('Charges variables-Calculs auto'!Y$152)-COLUMN('Charges variables-Calculs auto'!$C$152)+1-('Charges variables (avancé)'!$J115+'Charges variables (avancé)'!$K115)),0)*(1-'Charges variables (avancé)'!$L115))*'Charges variables (avancé)'!$X115</f>
        <v>0</v>
      </c>
      <c r="Z893" s="341">
        <f>(('Charges variables (avancé)'!$L115*Z867)+IF(ROUND(('Charges variables-Calculs auto'!Z$152-CONFIG!$D$7)/31,0)&gt;=('Charges variables (avancé)'!$J115+'Charges variables (avancé)'!$K115),INDEX($C867:$BJ867,,COLUMN('Charges variables-Calculs auto'!Z$152)-COLUMN('Charges variables-Calculs auto'!$C$152)+1-('Charges variables (avancé)'!$J115+'Charges variables (avancé)'!$K115)),0)*(1-'Charges variables (avancé)'!$L115))*'Charges variables (avancé)'!$X115</f>
        <v>0</v>
      </c>
      <c r="AA893" s="341">
        <f>(('Charges variables (avancé)'!$L115*AA867)+IF(ROUND(('Charges variables-Calculs auto'!AA$152-CONFIG!$D$7)/31,0)&gt;=('Charges variables (avancé)'!$J115+'Charges variables (avancé)'!$K115),INDEX($C867:$BJ867,,COLUMN('Charges variables-Calculs auto'!AA$152)-COLUMN('Charges variables-Calculs auto'!$C$152)+1-('Charges variables (avancé)'!$J115+'Charges variables (avancé)'!$K115)),0)*(1-'Charges variables (avancé)'!$L115))*'Charges variables (avancé)'!$Z115</f>
        <v>0</v>
      </c>
      <c r="AB893" s="341">
        <f>(('Charges variables (avancé)'!$L115*AB867)+IF(ROUND(('Charges variables-Calculs auto'!AB$152-CONFIG!$D$7)/31,0)&gt;=('Charges variables (avancé)'!$J115+'Charges variables (avancé)'!$K115),INDEX($C867:$BJ867,,COLUMN('Charges variables-Calculs auto'!AB$152)-COLUMN('Charges variables-Calculs auto'!$C$152)+1-('Charges variables (avancé)'!$J115+'Charges variables (avancé)'!$K115)),0)*(1-'Charges variables (avancé)'!$L115))*'Charges variables (avancé)'!$Z115</f>
        <v>0</v>
      </c>
      <c r="AC893" s="341">
        <f>(('Charges variables (avancé)'!$L115*AC867)+IF(ROUND(('Charges variables-Calculs auto'!AC$152-CONFIG!$D$7)/31,0)&gt;=('Charges variables (avancé)'!$J115+'Charges variables (avancé)'!$K115),INDEX($C867:$BJ867,,COLUMN('Charges variables-Calculs auto'!AC$152)-COLUMN('Charges variables-Calculs auto'!$C$152)+1-('Charges variables (avancé)'!$J115+'Charges variables (avancé)'!$K115)),0)*(1-'Charges variables (avancé)'!$L115))*'Charges variables (avancé)'!$Z115</f>
        <v>0</v>
      </c>
      <c r="AD893" s="341">
        <f>(('Charges variables (avancé)'!$L115*AD867)+IF(ROUND(('Charges variables-Calculs auto'!AD$152-CONFIG!$D$7)/31,0)&gt;=('Charges variables (avancé)'!$J115+'Charges variables (avancé)'!$K115),INDEX($C867:$BJ867,,COLUMN('Charges variables-Calculs auto'!AD$152)-COLUMN('Charges variables-Calculs auto'!$C$152)+1-('Charges variables (avancé)'!$J115+'Charges variables (avancé)'!$K115)),0)*(1-'Charges variables (avancé)'!$L115))*'Charges variables (avancé)'!$Z115</f>
        <v>0</v>
      </c>
      <c r="AE893" s="341">
        <f>(('Charges variables (avancé)'!$L115*AE867)+IF(ROUND(('Charges variables-Calculs auto'!AE$152-CONFIG!$D$7)/31,0)&gt;=('Charges variables (avancé)'!$J115+'Charges variables (avancé)'!$K115),INDEX($C867:$BJ867,,COLUMN('Charges variables-Calculs auto'!AE$152)-COLUMN('Charges variables-Calculs auto'!$C$152)+1-('Charges variables (avancé)'!$J115+'Charges variables (avancé)'!$K115)),0)*(1-'Charges variables (avancé)'!$L115))*'Charges variables (avancé)'!$Z115</f>
        <v>0</v>
      </c>
      <c r="AF893" s="341">
        <f>(('Charges variables (avancé)'!$L115*AF867)+IF(ROUND(('Charges variables-Calculs auto'!AF$152-CONFIG!$D$7)/31,0)&gt;=('Charges variables (avancé)'!$J115+'Charges variables (avancé)'!$K115),INDEX($C867:$BJ867,,COLUMN('Charges variables-Calculs auto'!AF$152)-COLUMN('Charges variables-Calculs auto'!$C$152)+1-('Charges variables (avancé)'!$J115+'Charges variables (avancé)'!$K115)),0)*(1-'Charges variables (avancé)'!$L115))*'Charges variables (avancé)'!$Z115</f>
        <v>0</v>
      </c>
      <c r="AG893" s="341">
        <f>(('Charges variables (avancé)'!$L115*AG867)+IF(ROUND(('Charges variables-Calculs auto'!AG$152-CONFIG!$D$7)/31,0)&gt;=('Charges variables (avancé)'!$J115+'Charges variables (avancé)'!$K115),INDEX($C867:$BJ867,,COLUMN('Charges variables-Calculs auto'!AG$152)-COLUMN('Charges variables-Calculs auto'!$C$152)+1-('Charges variables (avancé)'!$J115+'Charges variables (avancé)'!$K115)),0)*(1-'Charges variables (avancé)'!$L115))*'Charges variables (avancé)'!$Z115</f>
        <v>0</v>
      </c>
      <c r="AH893" s="341">
        <f>(('Charges variables (avancé)'!$L115*AH867)+IF(ROUND(('Charges variables-Calculs auto'!AH$152-CONFIG!$D$7)/31,0)&gt;=('Charges variables (avancé)'!$J115+'Charges variables (avancé)'!$K115),INDEX($C867:$BJ867,,COLUMN('Charges variables-Calculs auto'!AH$152)-COLUMN('Charges variables-Calculs auto'!$C$152)+1-('Charges variables (avancé)'!$J115+'Charges variables (avancé)'!$K115)),0)*(1-'Charges variables (avancé)'!$L115))*'Charges variables (avancé)'!$Z115</f>
        <v>0</v>
      </c>
      <c r="AI893" s="341">
        <f>(('Charges variables (avancé)'!$L115*AI867)+IF(ROUND(('Charges variables-Calculs auto'!AI$152-CONFIG!$D$7)/31,0)&gt;=('Charges variables (avancé)'!$J115+'Charges variables (avancé)'!$K115),INDEX($C867:$BJ867,,COLUMN('Charges variables-Calculs auto'!AI$152)-COLUMN('Charges variables-Calculs auto'!$C$152)+1-('Charges variables (avancé)'!$J115+'Charges variables (avancé)'!$K115)),0)*(1-'Charges variables (avancé)'!$L115))*'Charges variables (avancé)'!$Z115</f>
        <v>0</v>
      </c>
      <c r="AJ893" s="341">
        <f>(('Charges variables (avancé)'!$L115*AJ867)+IF(ROUND(('Charges variables-Calculs auto'!AJ$152-CONFIG!$D$7)/31,0)&gt;=('Charges variables (avancé)'!$J115+'Charges variables (avancé)'!$K115),INDEX($C867:$BJ867,,COLUMN('Charges variables-Calculs auto'!AJ$152)-COLUMN('Charges variables-Calculs auto'!$C$152)+1-('Charges variables (avancé)'!$J115+'Charges variables (avancé)'!$K115)),0)*(1-'Charges variables (avancé)'!$L115))*'Charges variables (avancé)'!$Z115</f>
        <v>0</v>
      </c>
      <c r="AK893" s="341">
        <f>(('Charges variables (avancé)'!$L115*AK867)+IF(ROUND(('Charges variables-Calculs auto'!AK$152-CONFIG!$D$7)/31,0)&gt;=('Charges variables (avancé)'!$J115+'Charges variables (avancé)'!$K115),INDEX($C867:$BJ867,,COLUMN('Charges variables-Calculs auto'!AK$152)-COLUMN('Charges variables-Calculs auto'!$C$152)+1-('Charges variables (avancé)'!$J115+'Charges variables (avancé)'!$K115)),0)*(1-'Charges variables (avancé)'!$L115))*'Charges variables (avancé)'!$Z115</f>
        <v>0</v>
      </c>
      <c r="AL893" s="341">
        <f>(('Charges variables (avancé)'!$L115*AL867)+IF(ROUND(('Charges variables-Calculs auto'!AL$152-CONFIG!$D$7)/31,0)&gt;=('Charges variables (avancé)'!$J115+'Charges variables (avancé)'!$K115),INDEX($C867:$BJ867,,COLUMN('Charges variables-Calculs auto'!AL$152)-COLUMN('Charges variables-Calculs auto'!$C$152)+1-('Charges variables (avancé)'!$J115+'Charges variables (avancé)'!$K115)),0)*(1-'Charges variables (avancé)'!$L115))*'Charges variables (avancé)'!$Z115</f>
        <v>0</v>
      </c>
      <c r="AM893" s="341">
        <f>(('Charges variables (avancé)'!$L115*AM867)+IF(ROUND(('Charges variables-Calculs auto'!AM$152-CONFIG!$D$7)/31,0)&gt;=('Charges variables (avancé)'!$J115+'Charges variables (avancé)'!$K115),INDEX($C867:$BJ867,,COLUMN('Charges variables-Calculs auto'!AM$152)-COLUMN('Charges variables-Calculs auto'!$C$152)+1-('Charges variables (avancé)'!$J115+'Charges variables (avancé)'!$K115)),0)*(1-'Charges variables (avancé)'!$L115))*'Charges variables (avancé)'!$AB115</f>
        <v>0</v>
      </c>
      <c r="AN893" s="341">
        <f>(('Charges variables (avancé)'!$L115*AN867)+IF(ROUND(('Charges variables-Calculs auto'!AN$152-CONFIG!$D$7)/31,0)&gt;=('Charges variables (avancé)'!$J115+'Charges variables (avancé)'!$K115),INDEX($C867:$BJ867,,COLUMN('Charges variables-Calculs auto'!AN$152)-COLUMN('Charges variables-Calculs auto'!$C$152)+1-('Charges variables (avancé)'!$J115+'Charges variables (avancé)'!$K115)),0)*(1-'Charges variables (avancé)'!$L115))*'Charges variables (avancé)'!$AB115</f>
        <v>0</v>
      </c>
      <c r="AO893" s="341">
        <f>(('Charges variables (avancé)'!$L115*AO867)+IF(ROUND(('Charges variables-Calculs auto'!AO$152-CONFIG!$D$7)/31,0)&gt;=('Charges variables (avancé)'!$J115+'Charges variables (avancé)'!$K115),INDEX($C867:$BJ867,,COLUMN('Charges variables-Calculs auto'!AO$152)-COLUMN('Charges variables-Calculs auto'!$C$152)+1-('Charges variables (avancé)'!$J115+'Charges variables (avancé)'!$K115)),0)*(1-'Charges variables (avancé)'!$L115))*'Charges variables (avancé)'!$AB115</f>
        <v>0</v>
      </c>
      <c r="AP893" s="341">
        <f>(('Charges variables (avancé)'!$L115*AP867)+IF(ROUND(('Charges variables-Calculs auto'!AP$152-CONFIG!$D$7)/31,0)&gt;=('Charges variables (avancé)'!$J115+'Charges variables (avancé)'!$K115),INDEX($C867:$BJ867,,COLUMN('Charges variables-Calculs auto'!AP$152)-COLUMN('Charges variables-Calculs auto'!$C$152)+1-('Charges variables (avancé)'!$J115+'Charges variables (avancé)'!$K115)),0)*(1-'Charges variables (avancé)'!$L115))*'Charges variables (avancé)'!$AB115</f>
        <v>0</v>
      </c>
      <c r="AQ893" s="341">
        <f>(('Charges variables (avancé)'!$L115*AQ867)+IF(ROUND(('Charges variables-Calculs auto'!AQ$152-CONFIG!$D$7)/31,0)&gt;=('Charges variables (avancé)'!$J115+'Charges variables (avancé)'!$K115),INDEX($C867:$BJ867,,COLUMN('Charges variables-Calculs auto'!AQ$152)-COLUMN('Charges variables-Calculs auto'!$C$152)+1-('Charges variables (avancé)'!$J115+'Charges variables (avancé)'!$K115)),0)*(1-'Charges variables (avancé)'!$L115))*'Charges variables (avancé)'!$AB115</f>
        <v>0</v>
      </c>
      <c r="AR893" s="341">
        <f>(('Charges variables (avancé)'!$L115*AR867)+IF(ROUND(('Charges variables-Calculs auto'!AR$152-CONFIG!$D$7)/31,0)&gt;=('Charges variables (avancé)'!$J115+'Charges variables (avancé)'!$K115),INDEX($C867:$BJ867,,COLUMN('Charges variables-Calculs auto'!AR$152)-COLUMN('Charges variables-Calculs auto'!$C$152)+1-('Charges variables (avancé)'!$J115+'Charges variables (avancé)'!$K115)),0)*(1-'Charges variables (avancé)'!$L115))*'Charges variables (avancé)'!$AB115</f>
        <v>0</v>
      </c>
      <c r="AS893" s="341">
        <f>(('Charges variables (avancé)'!$L115*AS867)+IF(ROUND(('Charges variables-Calculs auto'!AS$152-CONFIG!$D$7)/31,0)&gt;=('Charges variables (avancé)'!$J115+'Charges variables (avancé)'!$K115),INDEX($C867:$BJ867,,COLUMN('Charges variables-Calculs auto'!AS$152)-COLUMN('Charges variables-Calculs auto'!$C$152)+1-('Charges variables (avancé)'!$J115+'Charges variables (avancé)'!$K115)),0)*(1-'Charges variables (avancé)'!$L115))*'Charges variables (avancé)'!$AB115</f>
        <v>0</v>
      </c>
      <c r="AT893" s="341">
        <f>(('Charges variables (avancé)'!$L115*AT867)+IF(ROUND(('Charges variables-Calculs auto'!AT$152-CONFIG!$D$7)/31,0)&gt;=('Charges variables (avancé)'!$J115+'Charges variables (avancé)'!$K115),INDEX($C867:$BJ867,,COLUMN('Charges variables-Calculs auto'!AT$152)-COLUMN('Charges variables-Calculs auto'!$C$152)+1-('Charges variables (avancé)'!$J115+'Charges variables (avancé)'!$K115)),0)*(1-'Charges variables (avancé)'!$L115))*'Charges variables (avancé)'!$AB115</f>
        <v>0</v>
      </c>
      <c r="AU893" s="341">
        <f>(('Charges variables (avancé)'!$L115*AU867)+IF(ROUND(('Charges variables-Calculs auto'!AU$152-CONFIG!$D$7)/31,0)&gt;=('Charges variables (avancé)'!$J115+'Charges variables (avancé)'!$K115),INDEX($C867:$BJ867,,COLUMN('Charges variables-Calculs auto'!AU$152)-COLUMN('Charges variables-Calculs auto'!$C$152)+1-('Charges variables (avancé)'!$J115+'Charges variables (avancé)'!$K115)),0)*(1-'Charges variables (avancé)'!$L115))*'Charges variables (avancé)'!$AB115</f>
        <v>0</v>
      </c>
      <c r="AV893" s="341">
        <f>(('Charges variables (avancé)'!$L115*AV867)+IF(ROUND(('Charges variables-Calculs auto'!AV$152-CONFIG!$D$7)/31,0)&gt;=('Charges variables (avancé)'!$J115+'Charges variables (avancé)'!$K115),INDEX($C867:$BJ867,,COLUMN('Charges variables-Calculs auto'!AV$152)-COLUMN('Charges variables-Calculs auto'!$C$152)+1-('Charges variables (avancé)'!$J115+'Charges variables (avancé)'!$K115)),0)*(1-'Charges variables (avancé)'!$L115))*'Charges variables (avancé)'!$AB115</f>
        <v>0</v>
      </c>
      <c r="AW893" s="341">
        <f>(('Charges variables (avancé)'!$L115*AW867)+IF(ROUND(('Charges variables-Calculs auto'!AW$152-CONFIG!$D$7)/31,0)&gt;=('Charges variables (avancé)'!$J115+'Charges variables (avancé)'!$K115),INDEX($C867:$BJ867,,COLUMN('Charges variables-Calculs auto'!AW$152)-COLUMN('Charges variables-Calculs auto'!$C$152)+1-('Charges variables (avancé)'!$J115+'Charges variables (avancé)'!$K115)),0)*(1-'Charges variables (avancé)'!$L115))*'Charges variables (avancé)'!$AB115</f>
        <v>0</v>
      </c>
      <c r="AX893" s="341">
        <f>(('Charges variables (avancé)'!$L115*AX867)+IF(ROUND(('Charges variables-Calculs auto'!AX$152-CONFIG!$D$7)/31,0)&gt;=('Charges variables (avancé)'!$J115+'Charges variables (avancé)'!$K115),INDEX($C867:$BJ867,,COLUMN('Charges variables-Calculs auto'!AX$152)-COLUMN('Charges variables-Calculs auto'!$C$152)+1-('Charges variables (avancé)'!$J115+'Charges variables (avancé)'!$K115)),0)*(1-'Charges variables (avancé)'!$L115))*'Charges variables (avancé)'!$AB115</f>
        <v>0</v>
      </c>
      <c r="AY893" s="341">
        <f>(('Charges variables (avancé)'!$L115*AY867)+IF(ROUND(('Charges variables-Calculs auto'!AY$152-CONFIG!$D$7)/31,0)&gt;=('Charges variables (avancé)'!$J115+'Charges variables (avancé)'!$K115),INDEX($C867:$BJ867,,COLUMN('Charges variables-Calculs auto'!AY$152)-COLUMN('Charges variables-Calculs auto'!$C$152)+1-('Charges variables (avancé)'!$J115+'Charges variables (avancé)'!$K115)),0)*(1-'Charges variables (avancé)'!$L115))*'Charges variables (avancé)'!$AD115</f>
        <v>0</v>
      </c>
      <c r="AZ893" s="341">
        <f>(('Charges variables (avancé)'!$L115*AZ867)+IF(ROUND(('Charges variables-Calculs auto'!AZ$152-CONFIG!$D$7)/31,0)&gt;=('Charges variables (avancé)'!$J115+'Charges variables (avancé)'!$K115),INDEX($C867:$BJ867,,COLUMN('Charges variables-Calculs auto'!AZ$152)-COLUMN('Charges variables-Calculs auto'!$C$152)+1-('Charges variables (avancé)'!$J115+'Charges variables (avancé)'!$K115)),0)*(1-'Charges variables (avancé)'!$L115))*'Charges variables (avancé)'!$AD115</f>
        <v>0</v>
      </c>
      <c r="BA893" s="341">
        <f>(('Charges variables (avancé)'!$L115*BA867)+IF(ROUND(('Charges variables-Calculs auto'!BA$152-CONFIG!$D$7)/31,0)&gt;=('Charges variables (avancé)'!$J115+'Charges variables (avancé)'!$K115),INDEX($C867:$BJ867,,COLUMN('Charges variables-Calculs auto'!BA$152)-COLUMN('Charges variables-Calculs auto'!$C$152)+1-('Charges variables (avancé)'!$J115+'Charges variables (avancé)'!$K115)),0)*(1-'Charges variables (avancé)'!$L115))*'Charges variables (avancé)'!$AD115</f>
        <v>0</v>
      </c>
      <c r="BB893" s="341">
        <f>(('Charges variables (avancé)'!$L115*BB867)+IF(ROUND(('Charges variables-Calculs auto'!BB$152-CONFIG!$D$7)/31,0)&gt;=('Charges variables (avancé)'!$J115+'Charges variables (avancé)'!$K115),INDEX($C867:$BJ867,,COLUMN('Charges variables-Calculs auto'!BB$152)-COLUMN('Charges variables-Calculs auto'!$C$152)+1-('Charges variables (avancé)'!$J115+'Charges variables (avancé)'!$K115)),0)*(1-'Charges variables (avancé)'!$L115))*'Charges variables (avancé)'!$AD115</f>
        <v>0</v>
      </c>
      <c r="BC893" s="341">
        <f>(('Charges variables (avancé)'!$L115*BC867)+IF(ROUND(('Charges variables-Calculs auto'!BC$152-CONFIG!$D$7)/31,0)&gt;=('Charges variables (avancé)'!$J115+'Charges variables (avancé)'!$K115),INDEX($C867:$BJ867,,COLUMN('Charges variables-Calculs auto'!BC$152)-COLUMN('Charges variables-Calculs auto'!$C$152)+1-('Charges variables (avancé)'!$J115+'Charges variables (avancé)'!$K115)),0)*(1-'Charges variables (avancé)'!$L115))*'Charges variables (avancé)'!$AD115</f>
        <v>0</v>
      </c>
      <c r="BD893" s="341">
        <f>(('Charges variables (avancé)'!$L115*BD867)+IF(ROUND(('Charges variables-Calculs auto'!BD$152-CONFIG!$D$7)/31,0)&gt;=('Charges variables (avancé)'!$J115+'Charges variables (avancé)'!$K115),INDEX($C867:$BJ867,,COLUMN('Charges variables-Calculs auto'!BD$152)-COLUMN('Charges variables-Calculs auto'!$C$152)+1-('Charges variables (avancé)'!$J115+'Charges variables (avancé)'!$K115)),0)*(1-'Charges variables (avancé)'!$L115))*'Charges variables (avancé)'!$AD115</f>
        <v>0</v>
      </c>
      <c r="BE893" s="341">
        <f>(('Charges variables (avancé)'!$L115*BE867)+IF(ROUND(('Charges variables-Calculs auto'!BE$152-CONFIG!$D$7)/31,0)&gt;=('Charges variables (avancé)'!$J115+'Charges variables (avancé)'!$K115),INDEX($C867:$BJ867,,COLUMN('Charges variables-Calculs auto'!BE$152)-COLUMN('Charges variables-Calculs auto'!$C$152)+1-('Charges variables (avancé)'!$J115+'Charges variables (avancé)'!$K115)),0)*(1-'Charges variables (avancé)'!$L115))*'Charges variables (avancé)'!$AD115</f>
        <v>0</v>
      </c>
      <c r="BF893" s="341">
        <f>(('Charges variables (avancé)'!$L115*BF867)+IF(ROUND(('Charges variables-Calculs auto'!BF$152-CONFIG!$D$7)/31,0)&gt;=('Charges variables (avancé)'!$J115+'Charges variables (avancé)'!$K115),INDEX($C867:$BJ867,,COLUMN('Charges variables-Calculs auto'!BF$152)-COLUMN('Charges variables-Calculs auto'!$C$152)+1-('Charges variables (avancé)'!$J115+'Charges variables (avancé)'!$K115)),0)*(1-'Charges variables (avancé)'!$L115))*'Charges variables (avancé)'!$AD115</f>
        <v>0</v>
      </c>
      <c r="BG893" s="341">
        <f>(('Charges variables (avancé)'!$L115*BG867)+IF(ROUND(('Charges variables-Calculs auto'!BG$152-CONFIG!$D$7)/31,0)&gt;=('Charges variables (avancé)'!$J115+'Charges variables (avancé)'!$K115),INDEX($C867:$BJ867,,COLUMN('Charges variables-Calculs auto'!BG$152)-COLUMN('Charges variables-Calculs auto'!$C$152)+1-('Charges variables (avancé)'!$J115+'Charges variables (avancé)'!$K115)),0)*(1-'Charges variables (avancé)'!$L115))*'Charges variables (avancé)'!$AD115</f>
        <v>0</v>
      </c>
      <c r="BH893" s="341">
        <f>(('Charges variables (avancé)'!$L115*BH867)+IF(ROUND(('Charges variables-Calculs auto'!BH$152-CONFIG!$D$7)/31,0)&gt;=('Charges variables (avancé)'!$J115+'Charges variables (avancé)'!$K115),INDEX($C867:$BJ867,,COLUMN('Charges variables-Calculs auto'!BH$152)-COLUMN('Charges variables-Calculs auto'!$C$152)+1-('Charges variables (avancé)'!$J115+'Charges variables (avancé)'!$K115)),0)*(1-'Charges variables (avancé)'!$L115))*'Charges variables (avancé)'!$AD115</f>
        <v>0</v>
      </c>
      <c r="BI893" s="341">
        <f>(('Charges variables (avancé)'!$L115*BI867)+IF(ROUND(('Charges variables-Calculs auto'!BI$152-CONFIG!$D$7)/31,0)&gt;=('Charges variables (avancé)'!$J115+'Charges variables (avancé)'!$K115),INDEX($C867:$BJ867,,COLUMN('Charges variables-Calculs auto'!BI$152)-COLUMN('Charges variables-Calculs auto'!$C$152)+1-('Charges variables (avancé)'!$J115+'Charges variables (avancé)'!$K115)),0)*(1-'Charges variables (avancé)'!$L115))*'Charges variables (avancé)'!$AD115</f>
        <v>0</v>
      </c>
      <c r="BJ893" s="341">
        <f>(('Charges variables (avancé)'!$L115*BJ867)+IF(ROUND(('Charges variables-Calculs auto'!BJ$152-CONFIG!$D$7)/31,0)&gt;=('Charges variables (avancé)'!$J115+'Charges variables (avancé)'!$K115),INDEX($C867:$BJ867,,COLUMN('Charges variables-Calculs auto'!BJ$152)-COLUMN('Charges variables-Calculs auto'!$C$152)+1-('Charges variables (avancé)'!$J115+'Charges variables (avancé)'!$K115)),0)*(1-'Charges variables (avancé)'!$L115))*'Charges variables (avancé)'!$AD115</f>
        <v>0</v>
      </c>
    </row>
    <row r="894" spans="2:62">
      <c r="B894" s="366">
        <f>'Charges variables (avancé)'!$C$116</f>
        <v>0</v>
      </c>
      <c r="C894" s="341">
        <f>(('Charges variables (avancé)'!$L116*C868)+IF(ROUND(('Charges variables-Calculs auto'!C$152-CONFIG!$D$7)/31,0)&gt;=('Charges variables (avancé)'!$J116+'Charges variables (avancé)'!$K116),INDEX($C868:$BJ868,,COLUMN('Charges variables-Calculs auto'!C$152)-COLUMN('Charges variables-Calculs auto'!$C$152)+1-('Charges variables (avancé)'!$J116+'Charges variables (avancé)'!$K116)),0)*(1-'Charges variables (avancé)'!$L116))*'Charges variables (avancé)'!$D116</f>
        <v>0</v>
      </c>
      <c r="D894" s="341">
        <f>(('Charges variables (avancé)'!$L116*D868)+IF(ROUND(('Charges variables-Calculs auto'!D$152-CONFIG!$D$7)/31,0)&gt;=('Charges variables (avancé)'!$J116+'Charges variables (avancé)'!$K116),INDEX($C868:$BJ868,,COLUMN('Charges variables-Calculs auto'!D$152)-COLUMN('Charges variables-Calculs auto'!$C$152)+1-('Charges variables (avancé)'!$J116+'Charges variables (avancé)'!$K116)),0)*(1-'Charges variables (avancé)'!$L116))*'Charges variables (avancé)'!$D116</f>
        <v>0</v>
      </c>
      <c r="E894" s="341">
        <f>(('Charges variables (avancé)'!$L116*E868)+IF(ROUND(('Charges variables-Calculs auto'!E$152-CONFIG!$D$7)/31,0)&gt;=('Charges variables (avancé)'!$J116+'Charges variables (avancé)'!$K116),INDEX($C868:$BJ868,,COLUMN('Charges variables-Calculs auto'!E$152)-COLUMN('Charges variables-Calculs auto'!$C$152)+1-('Charges variables (avancé)'!$J116+'Charges variables (avancé)'!$K116)),0)*(1-'Charges variables (avancé)'!$L116))*'Charges variables (avancé)'!$D116</f>
        <v>0</v>
      </c>
      <c r="F894" s="341">
        <f>(('Charges variables (avancé)'!$L116*F868)+IF(ROUND(('Charges variables-Calculs auto'!F$152-CONFIG!$D$7)/31,0)&gt;=('Charges variables (avancé)'!$J116+'Charges variables (avancé)'!$K116),INDEX($C868:$BJ868,,COLUMN('Charges variables-Calculs auto'!F$152)-COLUMN('Charges variables-Calculs auto'!$C$152)+1-('Charges variables (avancé)'!$J116+'Charges variables (avancé)'!$K116)),0)*(1-'Charges variables (avancé)'!$L116))*'Charges variables (avancé)'!$D116</f>
        <v>0</v>
      </c>
      <c r="G894" s="341">
        <f>(('Charges variables (avancé)'!$L116*G868)+IF(ROUND(('Charges variables-Calculs auto'!G$152-CONFIG!$D$7)/31,0)&gt;=('Charges variables (avancé)'!$J116+'Charges variables (avancé)'!$K116),INDEX($C868:$BJ868,,COLUMN('Charges variables-Calculs auto'!G$152)-COLUMN('Charges variables-Calculs auto'!$C$152)+1-('Charges variables (avancé)'!$J116+'Charges variables (avancé)'!$K116)),0)*(1-'Charges variables (avancé)'!$L116))*'Charges variables (avancé)'!$D116</f>
        <v>0</v>
      </c>
      <c r="H894" s="341">
        <f>(('Charges variables (avancé)'!$L116*H868)+IF(ROUND(('Charges variables-Calculs auto'!H$152-CONFIG!$D$7)/31,0)&gt;=('Charges variables (avancé)'!$J116+'Charges variables (avancé)'!$K116),INDEX($C868:$BJ868,,COLUMN('Charges variables-Calculs auto'!H$152)-COLUMN('Charges variables-Calculs auto'!$C$152)+1-('Charges variables (avancé)'!$J116+'Charges variables (avancé)'!$K116)),0)*(1-'Charges variables (avancé)'!$L116))*'Charges variables (avancé)'!$D116</f>
        <v>0</v>
      </c>
      <c r="I894" s="341">
        <f>(('Charges variables (avancé)'!$L116*I868)+IF(ROUND(('Charges variables-Calculs auto'!I$152-CONFIG!$D$7)/31,0)&gt;=('Charges variables (avancé)'!$J116+'Charges variables (avancé)'!$K116),INDEX($C868:$BJ868,,COLUMN('Charges variables-Calculs auto'!I$152)-COLUMN('Charges variables-Calculs auto'!$C$152)+1-('Charges variables (avancé)'!$J116+'Charges variables (avancé)'!$K116)),0)*(1-'Charges variables (avancé)'!$L116))*'Charges variables (avancé)'!$D116</f>
        <v>0</v>
      </c>
      <c r="J894" s="341">
        <f>(('Charges variables (avancé)'!$L116*J868)+IF(ROUND(('Charges variables-Calculs auto'!J$152-CONFIG!$D$7)/31,0)&gt;=('Charges variables (avancé)'!$J116+'Charges variables (avancé)'!$K116),INDEX($C868:$BJ868,,COLUMN('Charges variables-Calculs auto'!J$152)-COLUMN('Charges variables-Calculs auto'!$C$152)+1-('Charges variables (avancé)'!$J116+'Charges variables (avancé)'!$K116)),0)*(1-'Charges variables (avancé)'!$L116))*'Charges variables (avancé)'!$D116</f>
        <v>0</v>
      </c>
      <c r="K894" s="341">
        <f>(('Charges variables (avancé)'!$L116*K868)+IF(ROUND(('Charges variables-Calculs auto'!K$152-CONFIG!$D$7)/31,0)&gt;=('Charges variables (avancé)'!$J116+'Charges variables (avancé)'!$K116),INDEX($C868:$BJ868,,COLUMN('Charges variables-Calculs auto'!K$152)-COLUMN('Charges variables-Calculs auto'!$C$152)+1-('Charges variables (avancé)'!$J116+'Charges variables (avancé)'!$K116)),0)*(1-'Charges variables (avancé)'!$L116))*'Charges variables (avancé)'!$D116</f>
        <v>0</v>
      </c>
      <c r="L894" s="341">
        <f>(('Charges variables (avancé)'!$L116*L868)+IF(ROUND(('Charges variables-Calculs auto'!L$152-CONFIG!$D$7)/31,0)&gt;=('Charges variables (avancé)'!$J116+'Charges variables (avancé)'!$K116),INDEX($C868:$BJ868,,COLUMN('Charges variables-Calculs auto'!L$152)-COLUMN('Charges variables-Calculs auto'!$C$152)+1-('Charges variables (avancé)'!$J116+'Charges variables (avancé)'!$K116)),0)*(1-'Charges variables (avancé)'!$L116))*'Charges variables (avancé)'!$D116</f>
        <v>0</v>
      </c>
      <c r="M894" s="341">
        <f>(('Charges variables (avancé)'!$L116*M868)+IF(ROUND(('Charges variables-Calculs auto'!M$152-CONFIG!$D$7)/31,0)&gt;=('Charges variables (avancé)'!$J116+'Charges variables (avancé)'!$K116),INDEX($C868:$BJ868,,COLUMN('Charges variables-Calculs auto'!M$152)-COLUMN('Charges variables-Calculs auto'!$C$152)+1-('Charges variables (avancé)'!$J116+'Charges variables (avancé)'!$K116)),0)*(1-'Charges variables (avancé)'!$L116))*'Charges variables (avancé)'!$D116</f>
        <v>0</v>
      </c>
      <c r="N894" s="341">
        <f>(('Charges variables (avancé)'!$L116*N868)+IF(ROUND(('Charges variables-Calculs auto'!N$152-CONFIG!$D$7)/31,0)&gt;=('Charges variables (avancé)'!$J116+'Charges variables (avancé)'!$K116),INDEX($C868:$BJ868,,COLUMN('Charges variables-Calculs auto'!N$152)-COLUMN('Charges variables-Calculs auto'!$C$152)+1-('Charges variables (avancé)'!$J116+'Charges variables (avancé)'!$K116)),0)*(1-'Charges variables (avancé)'!$L116))*'Charges variables (avancé)'!$D116</f>
        <v>0</v>
      </c>
      <c r="O894" s="341">
        <f>(('Charges variables (avancé)'!$L116*O868)+IF(ROUND(('Charges variables-Calculs auto'!O$152-CONFIG!$D$7)/31,0)&gt;=('Charges variables (avancé)'!$J116+'Charges variables (avancé)'!$K116),INDEX($C868:$BJ868,,COLUMN('Charges variables-Calculs auto'!O$152)-COLUMN('Charges variables-Calculs auto'!$C$152)+1-('Charges variables (avancé)'!$J116+'Charges variables (avancé)'!$K116)),0)*(1-'Charges variables (avancé)'!$L116))*'Charges variables (avancé)'!$X116</f>
        <v>0</v>
      </c>
      <c r="P894" s="341">
        <f>(('Charges variables (avancé)'!$L116*P868)+IF(ROUND(('Charges variables-Calculs auto'!P$152-CONFIG!$D$7)/31,0)&gt;=('Charges variables (avancé)'!$J116+'Charges variables (avancé)'!$K116),INDEX($C868:$BJ868,,COLUMN('Charges variables-Calculs auto'!P$152)-COLUMN('Charges variables-Calculs auto'!$C$152)+1-('Charges variables (avancé)'!$J116+'Charges variables (avancé)'!$K116)),0)*(1-'Charges variables (avancé)'!$L116))*'Charges variables (avancé)'!$X116</f>
        <v>0</v>
      </c>
      <c r="Q894" s="341">
        <f>(('Charges variables (avancé)'!$L116*Q868)+IF(ROUND(('Charges variables-Calculs auto'!Q$152-CONFIG!$D$7)/31,0)&gt;=('Charges variables (avancé)'!$J116+'Charges variables (avancé)'!$K116),INDEX($C868:$BJ868,,COLUMN('Charges variables-Calculs auto'!Q$152)-COLUMN('Charges variables-Calculs auto'!$C$152)+1-('Charges variables (avancé)'!$J116+'Charges variables (avancé)'!$K116)),0)*(1-'Charges variables (avancé)'!$L116))*'Charges variables (avancé)'!$X116</f>
        <v>0</v>
      </c>
      <c r="R894" s="341">
        <f>(('Charges variables (avancé)'!$L116*R868)+IF(ROUND(('Charges variables-Calculs auto'!R$152-CONFIG!$D$7)/31,0)&gt;=('Charges variables (avancé)'!$J116+'Charges variables (avancé)'!$K116),INDEX($C868:$BJ868,,COLUMN('Charges variables-Calculs auto'!R$152)-COLUMN('Charges variables-Calculs auto'!$C$152)+1-('Charges variables (avancé)'!$J116+'Charges variables (avancé)'!$K116)),0)*(1-'Charges variables (avancé)'!$L116))*'Charges variables (avancé)'!$X116</f>
        <v>0</v>
      </c>
      <c r="S894" s="341">
        <f>(('Charges variables (avancé)'!$L116*S868)+IF(ROUND(('Charges variables-Calculs auto'!S$152-CONFIG!$D$7)/31,0)&gt;=('Charges variables (avancé)'!$J116+'Charges variables (avancé)'!$K116),INDEX($C868:$BJ868,,COLUMN('Charges variables-Calculs auto'!S$152)-COLUMN('Charges variables-Calculs auto'!$C$152)+1-('Charges variables (avancé)'!$J116+'Charges variables (avancé)'!$K116)),0)*(1-'Charges variables (avancé)'!$L116))*'Charges variables (avancé)'!$X116</f>
        <v>0</v>
      </c>
      <c r="T894" s="341">
        <f>(('Charges variables (avancé)'!$L116*T868)+IF(ROUND(('Charges variables-Calculs auto'!T$152-CONFIG!$D$7)/31,0)&gt;=('Charges variables (avancé)'!$J116+'Charges variables (avancé)'!$K116),INDEX($C868:$BJ868,,COLUMN('Charges variables-Calculs auto'!T$152)-COLUMN('Charges variables-Calculs auto'!$C$152)+1-('Charges variables (avancé)'!$J116+'Charges variables (avancé)'!$K116)),0)*(1-'Charges variables (avancé)'!$L116))*'Charges variables (avancé)'!$X116</f>
        <v>0</v>
      </c>
      <c r="U894" s="341">
        <f>(('Charges variables (avancé)'!$L116*U868)+IF(ROUND(('Charges variables-Calculs auto'!U$152-CONFIG!$D$7)/31,0)&gt;=('Charges variables (avancé)'!$J116+'Charges variables (avancé)'!$K116),INDEX($C868:$BJ868,,COLUMN('Charges variables-Calculs auto'!U$152)-COLUMN('Charges variables-Calculs auto'!$C$152)+1-('Charges variables (avancé)'!$J116+'Charges variables (avancé)'!$K116)),0)*(1-'Charges variables (avancé)'!$L116))*'Charges variables (avancé)'!$X116</f>
        <v>0</v>
      </c>
      <c r="V894" s="341">
        <f>(('Charges variables (avancé)'!$L116*V868)+IF(ROUND(('Charges variables-Calculs auto'!V$152-CONFIG!$D$7)/31,0)&gt;=('Charges variables (avancé)'!$J116+'Charges variables (avancé)'!$K116),INDEX($C868:$BJ868,,COLUMN('Charges variables-Calculs auto'!V$152)-COLUMN('Charges variables-Calculs auto'!$C$152)+1-('Charges variables (avancé)'!$J116+'Charges variables (avancé)'!$K116)),0)*(1-'Charges variables (avancé)'!$L116))*'Charges variables (avancé)'!$X116</f>
        <v>0</v>
      </c>
      <c r="W894" s="341">
        <f>(('Charges variables (avancé)'!$L116*W868)+IF(ROUND(('Charges variables-Calculs auto'!W$152-CONFIG!$D$7)/31,0)&gt;=('Charges variables (avancé)'!$J116+'Charges variables (avancé)'!$K116),INDEX($C868:$BJ868,,COLUMN('Charges variables-Calculs auto'!W$152)-COLUMN('Charges variables-Calculs auto'!$C$152)+1-('Charges variables (avancé)'!$J116+'Charges variables (avancé)'!$K116)),0)*(1-'Charges variables (avancé)'!$L116))*'Charges variables (avancé)'!$X116</f>
        <v>0</v>
      </c>
      <c r="X894" s="341">
        <f>(('Charges variables (avancé)'!$L116*X868)+IF(ROUND(('Charges variables-Calculs auto'!X$152-CONFIG!$D$7)/31,0)&gt;=('Charges variables (avancé)'!$J116+'Charges variables (avancé)'!$K116),INDEX($C868:$BJ868,,COLUMN('Charges variables-Calculs auto'!X$152)-COLUMN('Charges variables-Calculs auto'!$C$152)+1-('Charges variables (avancé)'!$J116+'Charges variables (avancé)'!$K116)),0)*(1-'Charges variables (avancé)'!$L116))*'Charges variables (avancé)'!$X116</f>
        <v>0</v>
      </c>
      <c r="Y894" s="341">
        <f>(('Charges variables (avancé)'!$L116*Y868)+IF(ROUND(('Charges variables-Calculs auto'!Y$152-CONFIG!$D$7)/31,0)&gt;=('Charges variables (avancé)'!$J116+'Charges variables (avancé)'!$K116),INDEX($C868:$BJ868,,COLUMN('Charges variables-Calculs auto'!Y$152)-COLUMN('Charges variables-Calculs auto'!$C$152)+1-('Charges variables (avancé)'!$J116+'Charges variables (avancé)'!$K116)),0)*(1-'Charges variables (avancé)'!$L116))*'Charges variables (avancé)'!$X116</f>
        <v>0</v>
      </c>
      <c r="Z894" s="341">
        <f>(('Charges variables (avancé)'!$L116*Z868)+IF(ROUND(('Charges variables-Calculs auto'!Z$152-CONFIG!$D$7)/31,0)&gt;=('Charges variables (avancé)'!$J116+'Charges variables (avancé)'!$K116),INDEX($C868:$BJ868,,COLUMN('Charges variables-Calculs auto'!Z$152)-COLUMN('Charges variables-Calculs auto'!$C$152)+1-('Charges variables (avancé)'!$J116+'Charges variables (avancé)'!$K116)),0)*(1-'Charges variables (avancé)'!$L116))*'Charges variables (avancé)'!$X116</f>
        <v>0</v>
      </c>
      <c r="AA894" s="341">
        <f>(('Charges variables (avancé)'!$L116*AA868)+IF(ROUND(('Charges variables-Calculs auto'!AA$152-CONFIG!$D$7)/31,0)&gt;=('Charges variables (avancé)'!$J116+'Charges variables (avancé)'!$K116),INDEX($C868:$BJ868,,COLUMN('Charges variables-Calculs auto'!AA$152)-COLUMN('Charges variables-Calculs auto'!$C$152)+1-('Charges variables (avancé)'!$J116+'Charges variables (avancé)'!$K116)),0)*(1-'Charges variables (avancé)'!$L116))*'Charges variables (avancé)'!$Z116</f>
        <v>0</v>
      </c>
      <c r="AB894" s="341">
        <f>(('Charges variables (avancé)'!$L116*AB868)+IF(ROUND(('Charges variables-Calculs auto'!AB$152-CONFIG!$D$7)/31,0)&gt;=('Charges variables (avancé)'!$J116+'Charges variables (avancé)'!$K116),INDEX($C868:$BJ868,,COLUMN('Charges variables-Calculs auto'!AB$152)-COLUMN('Charges variables-Calculs auto'!$C$152)+1-('Charges variables (avancé)'!$J116+'Charges variables (avancé)'!$K116)),0)*(1-'Charges variables (avancé)'!$L116))*'Charges variables (avancé)'!$Z116</f>
        <v>0</v>
      </c>
      <c r="AC894" s="341">
        <f>(('Charges variables (avancé)'!$L116*AC868)+IF(ROUND(('Charges variables-Calculs auto'!AC$152-CONFIG!$D$7)/31,0)&gt;=('Charges variables (avancé)'!$J116+'Charges variables (avancé)'!$K116),INDEX($C868:$BJ868,,COLUMN('Charges variables-Calculs auto'!AC$152)-COLUMN('Charges variables-Calculs auto'!$C$152)+1-('Charges variables (avancé)'!$J116+'Charges variables (avancé)'!$K116)),0)*(1-'Charges variables (avancé)'!$L116))*'Charges variables (avancé)'!$Z116</f>
        <v>0</v>
      </c>
      <c r="AD894" s="341">
        <f>(('Charges variables (avancé)'!$L116*AD868)+IF(ROUND(('Charges variables-Calculs auto'!AD$152-CONFIG!$D$7)/31,0)&gt;=('Charges variables (avancé)'!$J116+'Charges variables (avancé)'!$K116),INDEX($C868:$BJ868,,COLUMN('Charges variables-Calculs auto'!AD$152)-COLUMN('Charges variables-Calculs auto'!$C$152)+1-('Charges variables (avancé)'!$J116+'Charges variables (avancé)'!$K116)),0)*(1-'Charges variables (avancé)'!$L116))*'Charges variables (avancé)'!$Z116</f>
        <v>0</v>
      </c>
      <c r="AE894" s="341">
        <f>(('Charges variables (avancé)'!$L116*AE868)+IF(ROUND(('Charges variables-Calculs auto'!AE$152-CONFIG!$D$7)/31,0)&gt;=('Charges variables (avancé)'!$J116+'Charges variables (avancé)'!$K116),INDEX($C868:$BJ868,,COLUMN('Charges variables-Calculs auto'!AE$152)-COLUMN('Charges variables-Calculs auto'!$C$152)+1-('Charges variables (avancé)'!$J116+'Charges variables (avancé)'!$K116)),0)*(1-'Charges variables (avancé)'!$L116))*'Charges variables (avancé)'!$Z116</f>
        <v>0</v>
      </c>
      <c r="AF894" s="341">
        <f>(('Charges variables (avancé)'!$L116*AF868)+IF(ROUND(('Charges variables-Calculs auto'!AF$152-CONFIG!$D$7)/31,0)&gt;=('Charges variables (avancé)'!$J116+'Charges variables (avancé)'!$K116),INDEX($C868:$BJ868,,COLUMN('Charges variables-Calculs auto'!AF$152)-COLUMN('Charges variables-Calculs auto'!$C$152)+1-('Charges variables (avancé)'!$J116+'Charges variables (avancé)'!$K116)),0)*(1-'Charges variables (avancé)'!$L116))*'Charges variables (avancé)'!$Z116</f>
        <v>0</v>
      </c>
      <c r="AG894" s="341">
        <f>(('Charges variables (avancé)'!$L116*AG868)+IF(ROUND(('Charges variables-Calculs auto'!AG$152-CONFIG!$D$7)/31,0)&gt;=('Charges variables (avancé)'!$J116+'Charges variables (avancé)'!$K116),INDEX($C868:$BJ868,,COLUMN('Charges variables-Calculs auto'!AG$152)-COLUMN('Charges variables-Calculs auto'!$C$152)+1-('Charges variables (avancé)'!$J116+'Charges variables (avancé)'!$K116)),0)*(1-'Charges variables (avancé)'!$L116))*'Charges variables (avancé)'!$Z116</f>
        <v>0</v>
      </c>
      <c r="AH894" s="341">
        <f>(('Charges variables (avancé)'!$L116*AH868)+IF(ROUND(('Charges variables-Calculs auto'!AH$152-CONFIG!$D$7)/31,0)&gt;=('Charges variables (avancé)'!$J116+'Charges variables (avancé)'!$K116),INDEX($C868:$BJ868,,COLUMN('Charges variables-Calculs auto'!AH$152)-COLUMN('Charges variables-Calculs auto'!$C$152)+1-('Charges variables (avancé)'!$J116+'Charges variables (avancé)'!$K116)),0)*(1-'Charges variables (avancé)'!$L116))*'Charges variables (avancé)'!$Z116</f>
        <v>0</v>
      </c>
      <c r="AI894" s="341">
        <f>(('Charges variables (avancé)'!$L116*AI868)+IF(ROUND(('Charges variables-Calculs auto'!AI$152-CONFIG!$D$7)/31,0)&gt;=('Charges variables (avancé)'!$J116+'Charges variables (avancé)'!$K116),INDEX($C868:$BJ868,,COLUMN('Charges variables-Calculs auto'!AI$152)-COLUMN('Charges variables-Calculs auto'!$C$152)+1-('Charges variables (avancé)'!$J116+'Charges variables (avancé)'!$K116)),0)*(1-'Charges variables (avancé)'!$L116))*'Charges variables (avancé)'!$Z116</f>
        <v>0</v>
      </c>
      <c r="AJ894" s="341">
        <f>(('Charges variables (avancé)'!$L116*AJ868)+IF(ROUND(('Charges variables-Calculs auto'!AJ$152-CONFIG!$D$7)/31,0)&gt;=('Charges variables (avancé)'!$J116+'Charges variables (avancé)'!$K116),INDEX($C868:$BJ868,,COLUMN('Charges variables-Calculs auto'!AJ$152)-COLUMN('Charges variables-Calculs auto'!$C$152)+1-('Charges variables (avancé)'!$J116+'Charges variables (avancé)'!$K116)),0)*(1-'Charges variables (avancé)'!$L116))*'Charges variables (avancé)'!$Z116</f>
        <v>0</v>
      </c>
      <c r="AK894" s="341">
        <f>(('Charges variables (avancé)'!$L116*AK868)+IF(ROUND(('Charges variables-Calculs auto'!AK$152-CONFIG!$D$7)/31,0)&gt;=('Charges variables (avancé)'!$J116+'Charges variables (avancé)'!$K116),INDEX($C868:$BJ868,,COLUMN('Charges variables-Calculs auto'!AK$152)-COLUMN('Charges variables-Calculs auto'!$C$152)+1-('Charges variables (avancé)'!$J116+'Charges variables (avancé)'!$K116)),0)*(1-'Charges variables (avancé)'!$L116))*'Charges variables (avancé)'!$Z116</f>
        <v>0</v>
      </c>
      <c r="AL894" s="341">
        <f>(('Charges variables (avancé)'!$L116*AL868)+IF(ROUND(('Charges variables-Calculs auto'!AL$152-CONFIG!$D$7)/31,0)&gt;=('Charges variables (avancé)'!$J116+'Charges variables (avancé)'!$K116),INDEX($C868:$BJ868,,COLUMN('Charges variables-Calculs auto'!AL$152)-COLUMN('Charges variables-Calculs auto'!$C$152)+1-('Charges variables (avancé)'!$J116+'Charges variables (avancé)'!$K116)),0)*(1-'Charges variables (avancé)'!$L116))*'Charges variables (avancé)'!$Z116</f>
        <v>0</v>
      </c>
      <c r="AM894" s="341">
        <f>(('Charges variables (avancé)'!$L116*AM868)+IF(ROUND(('Charges variables-Calculs auto'!AM$152-CONFIG!$D$7)/31,0)&gt;=('Charges variables (avancé)'!$J116+'Charges variables (avancé)'!$K116),INDEX($C868:$BJ868,,COLUMN('Charges variables-Calculs auto'!AM$152)-COLUMN('Charges variables-Calculs auto'!$C$152)+1-('Charges variables (avancé)'!$J116+'Charges variables (avancé)'!$K116)),0)*(1-'Charges variables (avancé)'!$L116))*'Charges variables (avancé)'!$AB116</f>
        <v>0</v>
      </c>
      <c r="AN894" s="341">
        <f>(('Charges variables (avancé)'!$L116*AN868)+IF(ROUND(('Charges variables-Calculs auto'!AN$152-CONFIG!$D$7)/31,0)&gt;=('Charges variables (avancé)'!$J116+'Charges variables (avancé)'!$K116),INDEX($C868:$BJ868,,COLUMN('Charges variables-Calculs auto'!AN$152)-COLUMN('Charges variables-Calculs auto'!$C$152)+1-('Charges variables (avancé)'!$J116+'Charges variables (avancé)'!$K116)),0)*(1-'Charges variables (avancé)'!$L116))*'Charges variables (avancé)'!$AB116</f>
        <v>0</v>
      </c>
      <c r="AO894" s="341">
        <f>(('Charges variables (avancé)'!$L116*AO868)+IF(ROUND(('Charges variables-Calculs auto'!AO$152-CONFIG!$D$7)/31,0)&gt;=('Charges variables (avancé)'!$J116+'Charges variables (avancé)'!$K116),INDEX($C868:$BJ868,,COLUMN('Charges variables-Calculs auto'!AO$152)-COLUMN('Charges variables-Calculs auto'!$C$152)+1-('Charges variables (avancé)'!$J116+'Charges variables (avancé)'!$K116)),0)*(1-'Charges variables (avancé)'!$L116))*'Charges variables (avancé)'!$AB116</f>
        <v>0</v>
      </c>
      <c r="AP894" s="341">
        <f>(('Charges variables (avancé)'!$L116*AP868)+IF(ROUND(('Charges variables-Calculs auto'!AP$152-CONFIG!$D$7)/31,0)&gt;=('Charges variables (avancé)'!$J116+'Charges variables (avancé)'!$K116),INDEX($C868:$BJ868,,COLUMN('Charges variables-Calculs auto'!AP$152)-COLUMN('Charges variables-Calculs auto'!$C$152)+1-('Charges variables (avancé)'!$J116+'Charges variables (avancé)'!$K116)),0)*(1-'Charges variables (avancé)'!$L116))*'Charges variables (avancé)'!$AB116</f>
        <v>0</v>
      </c>
      <c r="AQ894" s="341">
        <f>(('Charges variables (avancé)'!$L116*AQ868)+IF(ROUND(('Charges variables-Calculs auto'!AQ$152-CONFIG!$D$7)/31,0)&gt;=('Charges variables (avancé)'!$J116+'Charges variables (avancé)'!$K116),INDEX($C868:$BJ868,,COLUMN('Charges variables-Calculs auto'!AQ$152)-COLUMN('Charges variables-Calculs auto'!$C$152)+1-('Charges variables (avancé)'!$J116+'Charges variables (avancé)'!$K116)),0)*(1-'Charges variables (avancé)'!$L116))*'Charges variables (avancé)'!$AB116</f>
        <v>0</v>
      </c>
      <c r="AR894" s="341">
        <f>(('Charges variables (avancé)'!$L116*AR868)+IF(ROUND(('Charges variables-Calculs auto'!AR$152-CONFIG!$D$7)/31,0)&gt;=('Charges variables (avancé)'!$J116+'Charges variables (avancé)'!$K116),INDEX($C868:$BJ868,,COLUMN('Charges variables-Calculs auto'!AR$152)-COLUMN('Charges variables-Calculs auto'!$C$152)+1-('Charges variables (avancé)'!$J116+'Charges variables (avancé)'!$K116)),0)*(1-'Charges variables (avancé)'!$L116))*'Charges variables (avancé)'!$AB116</f>
        <v>0</v>
      </c>
      <c r="AS894" s="341">
        <f>(('Charges variables (avancé)'!$L116*AS868)+IF(ROUND(('Charges variables-Calculs auto'!AS$152-CONFIG!$D$7)/31,0)&gt;=('Charges variables (avancé)'!$J116+'Charges variables (avancé)'!$K116),INDEX($C868:$BJ868,,COLUMN('Charges variables-Calculs auto'!AS$152)-COLUMN('Charges variables-Calculs auto'!$C$152)+1-('Charges variables (avancé)'!$J116+'Charges variables (avancé)'!$K116)),0)*(1-'Charges variables (avancé)'!$L116))*'Charges variables (avancé)'!$AB116</f>
        <v>0</v>
      </c>
      <c r="AT894" s="341">
        <f>(('Charges variables (avancé)'!$L116*AT868)+IF(ROUND(('Charges variables-Calculs auto'!AT$152-CONFIG!$D$7)/31,0)&gt;=('Charges variables (avancé)'!$J116+'Charges variables (avancé)'!$K116),INDEX($C868:$BJ868,,COLUMN('Charges variables-Calculs auto'!AT$152)-COLUMN('Charges variables-Calculs auto'!$C$152)+1-('Charges variables (avancé)'!$J116+'Charges variables (avancé)'!$K116)),0)*(1-'Charges variables (avancé)'!$L116))*'Charges variables (avancé)'!$AB116</f>
        <v>0</v>
      </c>
      <c r="AU894" s="341">
        <f>(('Charges variables (avancé)'!$L116*AU868)+IF(ROUND(('Charges variables-Calculs auto'!AU$152-CONFIG!$D$7)/31,0)&gt;=('Charges variables (avancé)'!$J116+'Charges variables (avancé)'!$K116),INDEX($C868:$BJ868,,COLUMN('Charges variables-Calculs auto'!AU$152)-COLUMN('Charges variables-Calculs auto'!$C$152)+1-('Charges variables (avancé)'!$J116+'Charges variables (avancé)'!$K116)),0)*(1-'Charges variables (avancé)'!$L116))*'Charges variables (avancé)'!$AB116</f>
        <v>0</v>
      </c>
      <c r="AV894" s="341">
        <f>(('Charges variables (avancé)'!$L116*AV868)+IF(ROUND(('Charges variables-Calculs auto'!AV$152-CONFIG!$D$7)/31,0)&gt;=('Charges variables (avancé)'!$J116+'Charges variables (avancé)'!$K116),INDEX($C868:$BJ868,,COLUMN('Charges variables-Calculs auto'!AV$152)-COLUMN('Charges variables-Calculs auto'!$C$152)+1-('Charges variables (avancé)'!$J116+'Charges variables (avancé)'!$K116)),0)*(1-'Charges variables (avancé)'!$L116))*'Charges variables (avancé)'!$AB116</f>
        <v>0</v>
      </c>
      <c r="AW894" s="341">
        <f>(('Charges variables (avancé)'!$L116*AW868)+IF(ROUND(('Charges variables-Calculs auto'!AW$152-CONFIG!$D$7)/31,0)&gt;=('Charges variables (avancé)'!$J116+'Charges variables (avancé)'!$K116),INDEX($C868:$BJ868,,COLUMN('Charges variables-Calculs auto'!AW$152)-COLUMN('Charges variables-Calculs auto'!$C$152)+1-('Charges variables (avancé)'!$J116+'Charges variables (avancé)'!$K116)),0)*(1-'Charges variables (avancé)'!$L116))*'Charges variables (avancé)'!$AB116</f>
        <v>0</v>
      </c>
      <c r="AX894" s="341">
        <f>(('Charges variables (avancé)'!$L116*AX868)+IF(ROUND(('Charges variables-Calculs auto'!AX$152-CONFIG!$D$7)/31,0)&gt;=('Charges variables (avancé)'!$J116+'Charges variables (avancé)'!$K116),INDEX($C868:$BJ868,,COLUMN('Charges variables-Calculs auto'!AX$152)-COLUMN('Charges variables-Calculs auto'!$C$152)+1-('Charges variables (avancé)'!$J116+'Charges variables (avancé)'!$K116)),0)*(1-'Charges variables (avancé)'!$L116))*'Charges variables (avancé)'!$AB116</f>
        <v>0</v>
      </c>
      <c r="AY894" s="341">
        <f>(('Charges variables (avancé)'!$L116*AY868)+IF(ROUND(('Charges variables-Calculs auto'!AY$152-CONFIG!$D$7)/31,0)&gt;=('Charges variables (avancé)'!$J116+'Charges variables (avancé)'!$K116),INDEX($C868:$BJ868,,COLUMN('Charges variables-Calculs auto'!AY$152)-COLUMN('Charges variables-Calculs auto'!$C$152)+1-('Charges variables (avancé)'!$J116+'Charges variables (avancé)'!$K116)),0)*(1-'Charges variables (avancé)'!$L116))*'Charges variables (avancé)'!$AD116</f>
        <v>0</v>
      </c>
      <c r="AZ894" s="341">
        <f>(('Charges variables (avancé)'!$L116*AZ868)+IF(ROUND(('Charges variables-Calculs auto'!AZ$152-CONFIG!$D$7)/31,0)&gt;=('Charges variables (avancé)'!$J116+'Charges variables (avancé)'!$K116),INDEX($C868:$BJ868,,COLUMN('Charges variables-Calculs auto'!AZ$152)-COLUMN('Charges variables-Calculs auto'!$C$152)+1-('Charges variables (avancé)'!$J116+'Charges variables (avancé)'!$K116)),0)*(1-'Charges variables (avancé)'!$L116))*'Charges variables (avancé)'!$AD116</f>
        <v>0</v>
      </c>
      <c r="BA894" s="341">
        <f>(('Charges variables (avancé)'!$L116*BA868)+IF(ROUND(('Charges variables-Calculs auto'!BA$152-CONFIG!$D$7)/31,0)&gt;=('Charges variables (avancé)'!$J116+'Charges variables (avancé)'!$K116),INDEX($C868:$BJ868,,COLUMN('Charges variables-Calculs auto'!BA$152)-COLUMN('Charges variables-Calculs auto'!$C$152)+1-('Charges variables (avancé)'!$J116+'Charges variables (avancé)'!$K116)),0)*(1-'Charges variables (avancé)'!$L116))*'Charges variables (avancé)'!$AD116</f>
        <v>0</v>
      </c>
      <c r="BB894" s="341">
        <f>(('Charges variables (avancé)'!$L116*BB868)+IF(ROUND(('Charges variables-Calculs auto'!BB$152-CONFIG!$D$7)/31,0)&gt;=('Charges variables (avancé)'!$J116+'Charges variables (avancé)'!$K116),INDEX($C868:$BJ868,,COLUMN('Charges variables-Calculs auto'!BB$152)-COLUMN('Charges variables-Calculs auto'!$C$152)+1-('Charges variables (avancé)'!$J116+'Charges variables (avancé)'!$K116)),0)*(1-'Charges variables (avancé)'!$L116))*'Charges variables (avancé)'!$AD116</f>
        <v>0</v>
      </c>
      <c r="BC894" s="341">
        <f>(('Charges variables (avancé)'!$L116*BC868)+IF(ROUND(('Charges variables-Calculs auto'!BC$152-CONFIG!$D$7)/31,0)&gt;=('Charges variables (avancé)'!$J116+'Charges variables (avancé)'!$K116),INDEX($C868:$BJ868,,COLUMN('Charges variables-Calculs auto'!BC$152)-COLUMN('Charges variables-Calculs auto'!$C$152)+1-('Charges variables (avancé)'!$J116+'Charges variables (avancé)'!$K116)),0)*(1-'Charges variables (avancé)'!$L116))*'Charges variables (avancé)'!$AD116</f>
        <v>0</v>
      </c>
      <c r="BD894" s="341">
        <f>(('Charges variables (avancé)'!$L116*BD868)+IF(ROUND(('Charges variables-Calculs auto'!BD$152-CONFIG!$D$7)/31,0)&gt;=('Charges variables (avancé)'!$J116+'Charges variables (avancé)'!$K116),INDEX($C868:$BJ868,,COLUMN('Charges variables-Calculs auto'!BD$152)-COLUMN('Charges variables-Calculs auto'!$C$152)+1-('Charges variables (avancé)'!$J116+'Charges variables (avancé)'!$K116)),0)*(1-'Charges variables (avancé)'!$L116))*'Charges variables (avancé)'!$AD116</f>
        <v>0</v>
      </c>
      <c r="BE894" s="341">
        <f>(('Charges variables (avancé)'!$L116*BE868)+IF(ROUND(('Charges variables-Calculs auto'!BE$152-CONFIG!$D$7)/31,0)&gt;=('Charges variables (avancé)'!$J116+'Charges variables (avancé)'!$K116),INDEX($C868:$BJ868,,COLUMN('Charges variables-Calculs auto'!BE$152)-COLUMN('Charges variables-Calculs auto'!$C$152)+1-('Charges variables (avancé)'!$J116+'Charges variables (avancé)'!$K116)),0)*(1-'Charges variables (avancé)'!$L116))*'Charges variables (avancé)'!$AD116</f>
        <v>0</v>
      </c>
      <c r="BF894" s="341">
        <f>(('Charges variables (avancé)'!$L116*BF868)+IF(ROUND(('Charges variables-Calculs auto'!BF$152-CONFIG!$D$7)/31,0)&gt;=('Charges variables (avancé)'!$J116+'Charges variables (avancé)'!$K116),INDEX($C868:$BJ868,,COLUMN('Charges variables-Calculs auto'!BF$152)-COLUMN('Charges variables-Calculs auto'!$C$152)+1-('Charges variables (avancé)'!$J116+'Charges variables (avancé)'!$K116)),0)*(1-'Charges variables (avancé)'!$L116))*'Charges variables (avancé)'!$AD116</f>
        <v>0</v>
      </c>
      <c r="BG894" s="341">
        <f>(('Charges variables (avancé)'!$L116*BG868)+IF(ROUND(('Charges variables-Calculs auto'!BG$152-CONFIG!$D$7)/31,0)&gt;=('Charges variables (avancé)'!$J116+'Charges variables (avancé)'!$K116),INDEX($C868:$BJ868,,COLUMN('Charges variables-Calculs auto'!BG$152)-COLUMN('Charges variables-Calculs auto'!$C$152)+1-('Charges variables (avancé)'!$J116+'Charges variables (avancé)'!$K116)),0)*(1-'Charges variables (avancé)'!$L116))*'Charges variables (avancé)'!$AD116</f>
        <v>0</v>
      </c>
      <c r="BH894" s="341">
        <f>(('Charges variables (avancé)'!$L116*BH868)+IF(ROUND(('Charges variables-Calculs auto'!BH$152-CONFIG!$D$7)/31,0)&gt;=('Charges variables (avancé)'!$J116+'Charges variables (avancé)'!$K116),INDEX($C868:$BJ868,,COLUMN('Charges variables-Calculs auto'!BH$152)-COLUMN('Charges variables-Calculs auto'!$C$152)+1-('Charges variables (avancé)'!$J116+'Charges variables (avancé)'!$K116)),0)*(1-'Charges variables (avancé)'!$L116))*'Charges variables (avancé)'!$AD116</f>
        <v>0</v>
      </c>
      <c r="BI894" s="341">
        <f>(('Charges variables (avancé)'!$L116*BI868)+IF(ROUND(('Charges variables-Calculs auto'!BI$152-CONFIG!$D$7)/31,0)&gt;=('Charges variables (avancé)'!$J116+'Charges variables (avancé)'!$K116),INDEX($C868:$BJ868,,COLUMN('Charges variables-Calculs auto'!BI$152)-COLUMN('Charges variables-Calculs auto'!$C$152)+1-('Charges variables (avancé)'!$J116+'Charges variables (avancé)'!$K116)),0)*(1-'Charges variables (avancé)'!$L116))*'Charges variables (avancé)'!$AD116</f>
        <v>0</v>
      </c>
      <c r="BJ894" s="341">
        <f>(('Charges variables (avancé)'!$L116*BJ868)+IF(ROUND(('Charges variables-Calculs auto'!BJ$152-CONFIG!$D$7)/31,0)&gt;=('Charges variables (avancé)'!$J116+'Charges variables (avancé)'!$K116),INDEX($C868:$BJ868,,COLUMN('Charges variables-Calculs auto'!BJ$152)-COLUMN('Charges variables-Calculs auto'!$C$152)+1-('Charges variables (avancé)'!$J116+'Charges variables (avancé)'!$K116)),0)*(1-'Charges variables (avancé)'!$L116))*'Charges variables (avancé)'!$AD116</f>
        <v>0</v>
      </c>
    </row>
    <row r="895" spans="2:62">
      <c r="B895" s="366">
        <f>'Charges variables (avancé)'!$C$117</f>
        <v>0</v>
      </c>
      <c r="C895" s="341">
        <f>(('Charges variables (avancé)'!$L117*C869)+IF(ROUND(('Charges variables-Calculs auto'!C$152-CONFIG!$D$7)/31,0)&gt;=('Charges variables (avancé)'!$J117+'Charges variables (avancé)'!$K117),INDEX($C869:$BJ869,,COLUMN('Charges variables-Calculs auto'!C$152)-COLUMN('Charges variables-Calculs auto'!$C$152)+1-('Charges variables (avancé)'!$J117+'Charges variables (avancé)'!$K117)),0)*(1-'Charges variables (avancé)'!$L117))*'Charges variables (avancé)'!$D117</f>
        <v>0</v>
      </c>
      <c r="D895" s="341">
        <f>(('Charges variables (avancé)'!$L117*D869)+IF(ROUND(('Charges variables-Calculs auto'!D$152-CONFIG!$D$7)/31,0)&gt;=('Charges variables (avancé)'!$J117+'Charges variables (avancé)'!$K117),INDEX($C869:$BJ869,,COLUMN('Charges variables-Calculs auto'!D$152)-COLUMN('Charges variables-Calculs auto'!$C$152)+1-('Charges variables (avancé)'!$J117+'Charges variables (avancé)'!$K117)),0)*(1-'Charges variables (avancé)'!$L117))*'Charges variables (avancé)'!$D117</f>
        <v>0</v>
      </c>
      <c r="E895" s="341">
        <f>(('Charges variables (avancé)'!$L117*E869)+IF(ROUND(('Charges variables-Calculs auto'!E$152-CONFIG!$D$7)/31,0)&gt;=('Charges variables (avancé)'!$J117+'Charges variables (avancé)'!$K117),INDEX($C869:$BJ869,,COLUMN('Charges variables-Calculs auto'!E$152)-COLUMN('Charges variables-Calculs auto'!$C$152)+1-('Charges variables (avancé)'!$J117+'Charges variables (avancé)'!$K117)),0)*(1-'Charges variables (avancé)'!$L117))*'Charges variables (avancé)'!$D117</f>
        <v>0</v>
      </c>
      <c r="F895" s="341">
        <f>(('Charges variables (avancé)'!$L117*F869)+IF(ROUND(('Charges variables-Calculs auto'!F$152-CONFIG!$D$7)/31,0)&gt;=('Charges variables (avancé)'!$J117+'Charges variables (avancé)'!$K117),INDEX($C869:$BJ869,,COLUMN('Charges variables-Calculs auto'!F$152)-COLUMN('Charges variables-Calculs auto'!$C$152)+1-('Charges variables (avancé)'!$J117+'Charges variables (avancé)'!$K117)),0)*(1-'Charges variables (avancé)'!$L117))*'Charges variables (avancé)'!$D117</f>
        <v>0</v>
      </c>
      <c r="G895" s="341">
        <f>(('Charges variables (avancé)'!$L117*G869)+IF(ROUND(('Charges variables-Calculs auto'!G$152-CONFIG!$D$7)/31,0)&gt;=('Charges variables (avancé)'!$J117+'Charges variables (avancé)'!$K117),INDEX($C869:$BJ869,,COLUMN('Charges variables-Calculs auto'!G$152)-COLUMN('Charges variables-Calculs auto'!$C$152)+1-('Charges variables (avancé)'!$J117+'Charges variables (avancé)'!$K117)),0)*(1-'Charges variables (avancé)'!$L117))*'Charges variables (avancé)'!$D117</f>
        <v>0</v>
      </c>
      <c r="H895" s="341">
        <f>(('Charges variables (avancé)'!$L117*H869)+IF(ROUND(('Charges variables-Calculs auto'!H$152-CONFIG!$D$7)/31,0)&gt;=('Charges variables (avancé)'!$J117+'Charges variables (avancé)'!$K117),INDEX($C869:$BJ869,,COLUMN('Charges variables-Calculs auto'!H$152)-COLUMN('Charges variables-Calculs auto'!$C$152)+1-('Charges variables (avancé)'!$J117+'Charges variables (avancé)'!$K117)),0)*(1-'Charges variables (avancé)'!$L117))*'Charges variables (avancé)'!$D117</f>
        <v>0</v>
      </c>
      <c r="I895" s="341">
        <f>(('Charges variables (avancé)'!$L117*I869)+IF(ROUND(('Charges variables-Calculs auto'!I$152-CONFIG!$D$7)/31,0)&gt;=('Charges variables (avancé)'!$J117+'Charges variables (avancé)'!$K117),INDEX($C869:$BJ869,,COLUMN('Charges variables-Calculs auto'!I$152)-COLUMN('Charges variables-Calculs auto'!$C$152)+1-('Charges variables (avancé)'!$J117+'Charges variables (avancé)'!$K117)),0)*(1-'Charges variables (avancé)'!$L117))*'Charges variables (avancé)'!$D117</f>
        <v>0</v>
      </c>
      <c r="J895" s="341">
        <f>(('Charges variables (avancé)'!$L117*J869)+IF(ROUND(('Charges variables-Calculs auto'!J$152-CONFIG!$D$7)/31,0)&gt;=('Charges variables (avancé)'!$J117+'Charges variables (avancé)'!$K117),INDEX($C869:$BJ869,,COLUMN('Charges variables-Calculs auto'!J$152)-COLUMN('Charges variables-Calculs auto'!$C$152)+1-('Charges variables (avancé)'!$J117+'Charges variables (avancé)'!$K117)),0)*(1-'Charges variables (avancé)'!$L117))*'Charges variables (avancé)'!$D117</f>
        <v>0</v>
      </c>
      <c r="K895" s="341">
        <f>(('Charges variables (avancé)'!$L117*K869)+IF(ROUND(('Charges variables-Calculs auto'!K$152-CONFIG!$D$7)/31,0)&gt;=('Charges variables (avancé)'!$J117+'Charges variables (avancé)'!$K117),INDEX($C869:$BJ869,,COLUMN('Charges variables-Calculs auto'!K$152)-COLUMN('Charges variables-Calculs auto'!$C$152)+1-('Charges variables (avancé)'!$J117+'Charges variables (avancé)'!$K117)),0)*(1-'Charges variables (avancé)'!$L117))*'Charges variables (avancé)'!$D117</f>
        <v>0</v>
      </c>
      <c r="L895" s="341">
        <f>(('Charges variables (avancé)'!$L117*L869)+IF(ROUND(('Charges variables-Calculs auto'!L$152-CONFIG!$D$7)/31,0)&gt;=('Charges variables (avancé)'!$J117+'Charges variables (avancé)'!$K117),INDEX($C869:$BJ869,,COLUMN('Charges variables-Calculs auto'!L$152)-COLUMN('Charges variables-Calculs auto'!$C$152)+1-('Charges variables (avancé)'!$J117+'Charges variables (avancé)'!$K117)),0)*(1-'Charges variables (avancé)'!$L117))*'Charges variables (avancé)'!$D117</f>
        <v>0</v>
      </c>
      <c r="M895" s="341">
        <f>(('Charges variables (avancé)'!$L117*M869)+IF(ROUND(('Charges variables-Calculs auto'!M$152-CONFIG!$D$7)/31,0)&gt;=('Charges variables (avancé)'!$J117+'Charges variables (avancé)'!$K117),INDEX($C869:$BJ869,,COLUMN('Charges variables-Calculs auto'!M$152)-COLUMN('Charges variables-Calculs auto'!$C$152)+1-('Charges variables (avancé)'!$J117+'Charges variables (avancé)'!$K117)),0)*(1-'Charges variables (avancé)'!$L117))*'Charges variables (avancé)'!$D117</f>
        <v>0</v>
      </c>
      <c r="N895" s="341">
        <f>(('Charges variables (avancé)'!$L117*N869)+IF(ROUND(('Charges variables-Calculs auto'!N$152-CONFIG!$D$7)/31,0)&gt;=('Charges variables (avancé)'!$J117+'Charges variables (avancé)'!$K117),INDEX($C869:$BJ869,,COLUMN('Charges variables-Calculs auto'!N$152)-COLUMN('Charges variables-Calculs auto'!$C$152)+1-('Charges variables (avancé)'!$J117+'Charges variables (avancé)'!$K117)),0)*(1-'Charges variables (avancé)'!$L117))*'Charges variables (avancé)'!$D117</f>
        <v>0</v>
      </c>
      <c r="O895" s="341">
        <f>(('Charges variables (avancé)'!$L117*O869)+IF(ROUND(('Charges variables-Calculs auto'!O$152-CONFIG!$D$7)/31,0)&gt;=('Charges variables (avancé)'!$J117+'Charges variables (avancé)'!$K117),INDEX($C869:$BJ869,,COLUMN('Charges variables-Calculs auto'!O$152)-COLUMN('Charges variables-Calculs auto'!$C$152)+1-('Charges variables (avancé)'!$J117+'Charges variables (avancé)'!$K117)),0)*(1-'Charges variables (avancé)'!$L117))*'Charges variables (avancé)'!$X117</f>
        <v>0</v>
      </c>
      <c r="P895" s="341">
        <f>(('Charges variables (avancé)'!$L117*P869)+IF(ROUND(('Charges variables-Calculs auto'!P$152-CONFIG!$D$7)/31,0)&gt;=('Charges variables (avancé)'!$J117+'Charges variables (avancé)'!$K117),INDEX($C869:$BJ869,,COLUMN('Charges variables-Calculs auto'!P$152)-COLUMN('Charges variables-Calculs auto'!$C$152)+1-('Charges variables (avancé)'!$J117+'Charges variables (avancé)'!$K117)),0)*(1-'Charges variables (avancé)'!$L117))*'Charges variables (avancé)'!$X117</f>
        <v>0</v>
      </c>
      <c r="Q895" s="341">
        <f>(('Charges variables (avancé)'!$L117*Q869)+IF(ROUND(('Charges variables-Calculs auto'!Q$152-CONFIG!$D$7)/31,0)&gt;=('Charges variables (avancé)'!$J117+'Charges variables (avancé)'!$K117),INDEX($C869:$BJ869,,COLUMN('Charges variables-Calculs auto'!Q$152)-COLUMN('Charges variables-Calculs auto'!$C$152)+1-('Charges variables (avancé)'!$J117+'Charges variables (avancé)'!$K117)),0)*(1-'Charges variables (avancé)'!$L117))*'Charges variables (avancé)'!$X117</f>
        <v>0</v>
      </c>
      <c r="R895" s="341">
        <f>(('Charges variables (avancé)'!$L117*R869)+IF(ROUND(('Charges variables-Calculs auto'!R$152-CONFIG!$D$7)/31,0)&gt;=('Charges variables (avancé)'!$J117+'Charges variables (avancé)'!$K117),INDEX($C869:$BJ869,,COLUMN('Charges variables-Calculs auto'!R$152)-COLUMN('Charges variables-Calculs auto'!$C$152)+1-('Charges variables (avancé)'!$J117+'Charges variables (avancé)'!$K117)),0)*(1-'Charges variables (avancé)'!$L117))*'Charges variables (avancé)'!$X117</f>
        <v>0</v>
      </c>
      <c r="S895" s="341">
        <f>(('Charges variables (avancé)'!$L117*S869)+IF(ROUND(('Charges variables-Calculs auto'!S$152-CONFIG!$D$7)/31,0)&gt;=('Charges variables (avancé)'!$J117+'Charges variables (avancé)'!$K117),INDEX($C869:$BJ869,,COLUMN('Charges variables-Calculs auto'!S$152)-COLUMN('Charges variables-Calculs auto'!$C$152)+1-('Charges variables (avancé)'!$J117+'Charges variables (avancé)'!$K117)),0)*(1-'Charges variables (avancé)'!$L117))*'Charges variables (avancé)'!$X117</f>
        <v>0</v>
      </c>
      <c r="T895" s="341">
        <f>(('Charges variables (avancé)'!$L117*T869)+IF(ROUND(('Charges variables-Calculs auto'!T$152-CONFIG!$D$7)/31,0)&gt;=('Charges variables (avancé)'!$J117+'Charges variables (avancé)'!$K117),INDEX($C869:$BJ869,,COLUMN('Charges variables-Calculs auto'!T$152)-COLUMN('Charges variables-Calculs auto'!$C$152)+1-('Charges variables (avancé)'!$J117+'Charges variables (avancé)'!$K117)),0)*(1-'Charges variables (avancé)'!$L117))*'Charges variables (avancé)'!$X117</f>
        <v>0</v>
      </c>
      <c r="U895" s="341">
        <f>(('Charges variables (avancé)'!$L117*U869)+IF(ROUND(('Charges variables-Calculs auto'!U$152-CONFIG!$D$7)/31,0)&gt;=('Charges variables (avancé)'!$J117+'Charges variables (avancé)'!$K117),INDEX($C869:$BJ869,,COLUMN('Charges variables-Calculs auto'!U$152)-COLUMN('Charges variables-Calculs auto'!$C$152)+1-('Charges variables (avancé)'!$J117+'Charges variables (avancé)'!$K117)),0)*(1-'Charges variables (avancé)'!$L117))*'Charges variables (avancé)'!$X117</f>
        <v>0</v>
      </c>
      <c r="V895" s="341">
        <f>(('Charges variables (avancé)'!$L117*V869)+IF(ROUND(('Charges variables-Calculs auto'!V$152-CONFIG!$D$7)/31,0)&gt;=('Charges variables (avancé)'!$J117+'Charges variables (avancé)'!$K117),INDEX($C869:$BJ869,,COLUMN('Charges variables-Calculs auto'!V$152)-COLUMN('Charges variables-Calculs auto'!$C$152)+1-('Charges variables (avancé)'!$J117+'Charges variables (avancé)'!$K117)),0)*(1-'Charges variables (avancé)'!$L117))*'Charges variables (avancé)'!$X117</f>
        <v>0</v>
      </c>
      <c r="W895" s="341">
        <f>(('Charges variables (avancé)'!$L117*W869)+IF(ROUND(('Charges variables-Calculs auto'!W$152-CONFIG!$D$7)/31,0)&gt;=('Charges variables (avancé)'!$J117+'Charges variables (avancé)'!$K117),INDEX($C869:$BJ869,,COLUMN('Charges variables-Calculs auto'!W$152)-COLUMN('Charges variables-Calculs auto'!$C$152)+1-('Charges variables (avancé)'!$J117+'Charges variables (avancé)'!$K117)),0)*(1-'Charges variables (avancé)'!$L117))*'Charges variables (avancé)'!$X117</f>
        <v>0</v>
      </c>
      <c r="X895" s="341">
        <f>(('Charges variables (avancé)'!$L117*X869)+IF(ROUND(('Charges variables-Calculs auto'!X$152-CONFIG!$D$7)/31,0)&gt;=('Charges variables (avancé)'!$J117+'Charges variables (avancé)'!$K117),INDEX($C869:$BJ869,,COLUMN('Charges variables-Calculs auto'!X$152)-COLUMN('Charges variables-Calculs auto'!$C$152)+1-('Charges variables (avancé)'!$J117+'Charges variables (avancé)'!$K117)),0)*(1-'Charges variables (avancé)'!$L117))*'Charges variables (avancé)'!$X117</f>
        <v>0</v>
      </c>
      <c r="Y895" s="341">
        <f>(('Charges variables (avancé)'!$L117*Y869)+IF(ROUND(('Charges variables-Calculs auto'!Y$152-CONFIG!$D$7)/31,0)&gt;=('Charges variables (avancé)'!$J117+'Charges variables (avancé)'!$K117),INDEX($C869:$BJ869,,COLUMN('Charges variables-Calculs auto'!Y$152)-COLUMN('Charges variables-Calculs auto'!$C$152)+1-('Charges variables (avancé)'!$J117+'Charges variables (avancé)'!$K117)),0)*(1-'Charges variables (avancé)'!$L117))*'Charges variables (avancé)'!$X117</f>
        <v>0</v>
      </c>
      <c r="Z895" s="341">
        <f>(('Charges variables (avancé)'!$L117*Z869)+IF(ROUND(('Charges variables-Calculs auto'!Z$152-CONFIG!$D$7)/31,0)&gt;=('Charges variables (avancé)'!$J117+'Charges variables (avancé)'!$K117),INDEX($C869:$BJ869,,COLUMN('Charges variables-Calculs auto'!Z$152)-COLUMN('Charges variables-Calculs auto'!$C$152)+1-('Charges variables (avancé)'!$J117+'Charges variables (avancé)'!$K117)),0)*(1-'Charges variables (avancé)'!$L117))*'Charges variables (avancé)'!$X117</f>
        <v>0</v>
      </c>
      <c r="AA895" s="341">
        <f>(('Charges variables (avancé)'!$L117*AA869)+IF(ROUND(('Charges variables-Calculs auto'!AA$152-CONFIG!$D$7)/31,0)&gt;=('Charges variables (avancé)'!$J117+'Charges variables (avancé)'!$K117),INDEX($C869:$BJ869,,COLUMN('Charges variables-Calculs auto'!AA$152)-COLUMN('Charges variables-Calculs auto'!$C$152)+1-('Charges variables (avancé)'!$J117+'Charges variables (avancé)'!$K117)),0)*(1-'Charges variables (avancé)'!$L117))*'Charges variables (avancé)'!$Z117</f>
        <v>0</v>
      </c>
      <c r="AB895" s="341">
        <f>(('Charges variables (avancé)'!$L117*AB869)+IF(ROUND(('Charges variables-Calculs auto'!AB$152-CONFIG!$D$7)/31,0)&gt;=('Charges variables (avancé)'!$J117+'Charges variables (avancé)'!$K117),INDEX($C869:$BJ869,,COLUMN('Charges variables-Calculs auto'!AB$152)-COLUMN('Charges variables-Calculs auto'!$C$152)+1-('Charges variables (avancé)'!$J117+'Charges variables (avancé)'!$K117)),0)*(1-'Charges variables (avancé)'!$L117))*'Charges variables (avancé)'!$Z117</f>
        <v>0</v>
      </c>
      <c r="AC895" s="341">
        <f>(('Charges variables (avancé)'!$L117*AC869)+IF(ROUND(('Charges variables-Calculs auto'!AC$152-CONFIG!$D$7)/31,0)&gt;=('Charges variables (avancé)'!$J117+'Charges variables (avancé)'!$K117),INDEX($C869:$BJ869,,COLUMN('Charges variables-Calculs auto'!AC$152)-COLUMN('Charges variables-Calculs auto'!$C$152)+1-('Charges variables (avancé)'!$J117+'Charges variables (avancé)'!$K117)),0)*(1-'Charges variables (avancé)'!$L117))*'Charges variables (avancé)'!$Z117</f>
        <v>0</v>
      </c>
      <c r="AD895" s="341">
        <f>(('Charges variables (avancé)'!$L117*AD869)+IF(ROUND(('Charges variables-Calculs auto'!AD$152-CONFIG!$D$7)/31,0)&gt;=('Charges variables (avancé)'!$J117+'Charges variables (avancé)'!$K117),INDEX($C869:$BJ869,,COLUMN('Charges variables-Calculs auto'!AD$152)-COLUMN('Charges variables-Calculs auto'!$C$152)+1-('Charges variables (avancé)'!$J117+'Charges variables (avancé)'!$K117)),0)*(1-'Charges variables (avancé)'!$L117))*'Charges variables (avancé)'!$Z117</f>
        <v>0</v>
      </c>
      <c r="AE895" s="341">
        <f>(('Charges variables (avancé)'!$L117*AE869)+IF(ROUND(('Charges variables-Calculs auto'!AE$152-CONFIG!$D$7)/31,0)&gt;=('Charges variables (avancé)'!$J117+'Charges variables (avancé)'!$K117),INDEX($C869:$BJ869,,COLUMN('Charges variables-Calculs auto'!AE$152)-COLUMN('Charges variables-Calculs auto'!$C$152)+1-('Charges variables (avancé)'!$J117+'Charges variables (avancé)'!$K117)),0)*(1-'Charges variables (avancé)'!$L117))*'Charges variables (avancé)'!$Z117</f>
        <v>0</v>
      </c>
      <c r="AF895" s="341">
        <f>(('Charges variables (avancé)'!$L117*AF869)+IF(ROUND(('Charges variables-Calculs auto'!AF$152-CONFIG!$D$7)/31,0)&gt;=('Charges variables (avancé)'!$J117+'Charges variables (avancé)'!$K117),INDEX($C869:$BJ869,,COLUMN('Charges variables-Calculs auto'!AF$152)-COLUMN('Charges variables-Calculs auto'!$C$152)+1-('Charges variables (avancé)'!$J117+'Charges variables (avancé)'!$K117)),0)*(1-'Charges variables (avancé)'!$L117))*'Charges variables (avancé)'!$Z117</f>
        <v>0</v>
      </c>
      <c r="AG895" s="341">
        <f>(('Charges variables (avancé)'!$L117*AG869)+IF(ROUND(('Charges variables-Calculs auto'!AG$152-CONFIG!$D$7)/31,0)&gt;=('Charges variables (avancé)'!$J117+'Charges variables (avancé)'!$K117),INDEX($C869:$BJ869,,COLUMN('Charges variables-Calculs auto'!AG$152)-COLUMN('Charges variables-Calculs auto'!$C$152)+1-('Charges variables (avancé)'!$J117+'Charges variables (avancé)'!$K117)),0)*(1-'Charges variables (avancé)'!$L117))*'Charges variables (avancé)'!$Z117</f>
        <v>0</v>
      </c>
      <c r="AH895" s="341">
        <f>(('Charges variables (avancé)'!$L117*AH869)+IF(ROUND(('Charges variables-Calculs auto'!AH$152-CONFIG!$D$7)/31,0)&gt;=('Charges variables (avancé)'!$J117+'Charges variables (avancé)'!$K117),INDEX($C869:$BJ869,,COLUMN('Charges variables-Calculs auto'!AH$152)-COLUMN('Charges variables-Calculs auto'!$C$152)+1-('Charges variables (avancé)'!$J117+'Charges variables (avancé)'!$K117)),0)*(1-'Charges variables (avancé)'!$L117))*'Charges variables (avancé)'!$Z117</f>
        <v>0</v>
      </c>
      <c r="AI895" s="341">
        <f>(('Charges variables (avancé)'!$L117*AI869)+IF(ROUND(('Charges variables-Calculs auto'!AI$152-CONFIG!$D$7)/31,0)&gt;=('Charges variables (avancé)'!$J117+'Charges variables (avancé)'!$K117),INDEX($C869:$BJ869,,COLUMN('Charges variables-Calculs auto'!AI$152)-COLUMN('Charges variables-Calculs auto'!$C$152)+1-('Charges variables (avancé)'!$J117+'Charges variables (avancé)'!$K117)),0)*(1-'Charges variables (avancé)'!$L117))*'Charges variables (avancé)'!$Z117</f>
        <v>0</v>
      </c>
      <c r="AJ895" s="341">
        <f>(('Charges variables (avancé)'!$L117*AJ869)+IF(ROUND(('Charges variables-Calculs auto'!AJ$152-CONFIG!$D$7)/31,0)&gt;=('Charges variables (avancé)'!$J117+'Charges variables (avancé)'!$K117),INDEX($C869:$BJ869,,COLUMN('Charges variables-Calculs auto'!AJ$152)-COLUMN('Charges variables-Calculs auto'!$C$152)+1-('Charges variables (avancé)'!$J117+'Charges variables (avancé)'!$K117)),0)*(1-'Charges variables (avancé)'!$L117))*'Charges variables (avancé)'!$Z117</f>
        <v>0</v>
      </c>
      <c r="AK895" s="341">
        <f>(('Charges variables (avancé)'!$L117*AK869)+IF(ROUND(('Charges variables-Calculs auto'!AK$152-CONFIG!$D$7)/31,0)&gt;=('Charges variables (avancé)'!$J117+'Charges variables (avancé)'!$K117),INDEX($C869:$BJ869,,COLUMN('Charges variables-Calculs auto'!AK$152)-COLUMN('Charges variables-Calculs auto'!$C$152)+1-('Charges variables (avancé)'!$J117+'Charges variables (avancé)'!$K117)),0)*(1-'Charges variables (avancé)'!$L117))*'Charges variables (avancé)'!$Z117</f>
        <v>0</v>
      </c>
      <c r="AL895" s="341">
        <f>(('Charges variables (avancé)'!$L117*AL869)+IF(ROUND(('Charges variables-Calculs auto'!AL$152-CONFIG!$D$7)/31,0)&gt;=('Charges variables (avancé)'!$J117+'Charges variables (avancé)'!$K117),INDEX($C869:$BJ869,,COLUMN('Charges variables-Calculs auto'!AL$152)-COLUMN('Charges variables-Calculs auto'!$C$152)+1-('Charges variables (avancé)'!$J117+'Charges variables (avancé)'!$K117)),0)*(1-'Charges variables (avancé)'!$L117))*'Charges variables (avancé)'!$Z117</f>
        <v>0</v>
      </c>
      <c r="AM895" s="341">
        <f>(('Charges variables (avancé)'!$L117*AM869)+IF(ROUND(('Charges variables-Calculs auto'!AM$152-CONFIG!$D$7)/31,0)&gt;=('Charges variables (avancé)'!$J117+'Charges variables (avancé)'!$K117),INDEX($C869:$BJ869,,COLUMN('Charges variables-Calculs auto'!AM$152)-COLUMN('Charges variables-Calculs auto'!$C$152)+1-('Charges variables (avancé)'!$J117+'Charges variables (avancé)'!$K117)),0)*(1-'Charges variables (avancé)'!$L117))*'Charges variables (avancé)'!$AB117</f>
        <v>0</v>
      </c>
      <c r="AN895" s="341">
        <f>(('Charges variables (avancé)'!$L117*AN869)+IF(ROUND(('Charges variables-Calculs auto'!AN$152-CONFIG!$D$7)/31,0)&gt;=('Charges variables (avancé)'!$J117+'Charges variables (avancé)'!$K117),INDEX($C869:$BJ869,,COLUMN('Charges variables-Calculs auto'!AN$152)-COLUMN('Charges variables-Calculs auto'!$C$152)+1-('Charges variables (avancé)'!$J117+'Charges variables (avancé)'!$K117)),0)*(1-'Charges variables (avancé)'!$L117))*'Charges variables (avancé)'!$AB117</f>
        <v>0</v>
      </c>
      <c r="AO895" s="341">
        <f>(('Charges variables (avancé)'!$L117*AO869)+IF(ROUND(('Charges variables-Calculs auto'!AO$152-CONFIG!$D$7)/31,0)&gt;=('Charges variables (avancé)'!$J117+'Charges variables (avancé)'!$K117),INDEX($C869:$BJ869,,COLUMN('Charges variables-Calculs auto'!AO$152)-COLUMN('Charges variables-Calculs auto'!$C$152)+1-('Charges variables (avancé)'!$J117+'Charges variables (avancé)'!$K117)),0)*(1-'Charges variables (avancé)'!$L117))*'Charges variables (avancé)'!$AB117</f>
        <v>0</v>
      </c>
      <c r="AP895" s="341">
        <f>(('Charges variables (avancé)'!$L117*AP869)+IF(ROUND(('Charges variables-Calculs auto'!AP$152-CONFIG!$D$7)/31,0)&gt;=('Charges variables (avancé)'!$J117+'Charges variables (avancé)'!$K117),INDEX($C869:$BJ869,,COLUMN('Charges variables-Calculs auto'!AP$152)-COLUMN('Charges variables-Calculs auto'!$C$152)+1-('Charges variables (avancé)'!$J117+'Charges variables (avancé)'!$K117)),0)*(1-'Charges variables (avancé)'!$L117))*'Charges variables (avancé)'!$AB117</f>
        <v>0</v>
      </c>
      <c r="AQ895" s="341">
        <f>(('Charges variables (avancé)'!$L117*AQ869)+IF(ROUND(('Charges variables-Calculs auto'!AQ$152-CONFIG!$D$7)/31,0)&gt;=('Charges variables (avancé)'!$J117+'Charges variables (avancé)'!$K117),INDEX($C869:$BJ869,,COLUMN('Charges variables-Calculs auto'!AQ$152)-COLUMN('Charges variables-Calculs auto'!$C$152)+1-('Charges variables (avancé)'!$J117+'Charges variables (avancé)'!$K117)),0)*(1-'Charges variables (avancé)'!$L117))*'Charges variables (avancé)'!$AB117</f>
        <v>0</v>
      </c>
      <c r="AR895" s="341">
        <f>(('Charges variables (avancé)'!$L117*AR869)+IF(ROUND(('Charges variables-Calculs auto'!AR$152-CONFIG!$D$7)/31,0)&gt;=('Charges variables (avancé)'!$J117+'Charges variables (avancé)'!$K117),INDEX($C869:$BJ869,,COLUMN('Charges variables-Calculs auto'!AR$152)-COLUMN('Charges variables-Calculs auto'!$C$152)+1-('Charges variables (avancé)'!$J117+'Charges variables (avancé)'!$K117)),0)*(1-'Charges variables (avancé)'!$L117))*'Charges variables (avancé)'!$AB117</f>
        <v>0</v>
      </c>
      <c r="AS895" s="341">
        <f>(('Charges variables (avancé)'!$L117*AS869)+IF(ROUND(('Charges variables-Calculs auto'!AS$152-CONFIG!$D$7)/31,0)&gt;=('Charges variables (avancé)'!$J117+'Charges variables (avancé)'!$K117),INDEX($C869:$BJ869,,COLUMN('Charges variables-Calculs auto'!AS$152)-COLUMN('Charges variables-Calculs auto'!$C$152)+1-('Charges variables (avancé)'!$J117+'Charges variables (avancé)'!$K117)),0)*(1-'Charges variables (avancé)'!$L117))*'Charges variables (avancé)'!$AB117</f>
        <v>0</v>
      </c>
      <c r="AT895" s="341">
        <f>(('Charges variables (avancé)'!$L117*AT869)+IF(ROUND(('Charges variables-Calculs auto'!AT$152-CONFIG!$D$7)/31,0)&gt;=('Charges variables (avancé)'!$J117+'Charges variables (avancé)'!$K117),INDEX($C869:$BJ869,,COLUMN('Charges variables-Calculs auto'!AT$152)-COLUMN('Charges variables-Calculs auto'!$C$152)+1-('Charges variables (avancé)'!$J117+'Charges variables (avancé)'!$K117)),0)*(1-'Charges variables (avancé)'!$L117))*'Charges variables (avancé)'!$AB117</f>
        <v>0</v>
      </c>
      <c r="AU895" s="341">
        <f>(('Charges variables (avancé)'!$L117*AU869)+IF(ROUND(('Charges variables-Calculs auto'!AU$152-CONFIG!$D$7)/31,0)&gt;=('Charges variables (avancé)'!$J117+'Charges variables (avancé)'!$K117),INDEX($C869:$BJ869,,COLUMN('Charges variables-Calculs auto'!AU$152)-COLUMN('Charges variables-Calculs auto'!$C$152)+1-('Charges variables (avancé)'!$J117+'Charges variables (avancé)'!$K117)),0)*(1-'Charges variables (avancé)'!$L117))*'Charges variables (avancé)'!$AB117</f>
        <v>0</v>
      </c>
      <c r="AV895" s="341">
        <f>(('Charges variables (avancé)'!$L117*AV869)+IF(ROUND(('Charges variables-Calculs auto'!AV$152-CONFIG!$D$7)/31,0)&gt;=('Charges variables (avancé)'!$J117+'Charges variables (avancé)'!$K117),INDEX($C869:$BJ869,,COLUMN('Charges variables-Calculs auto'!AV$152)-COLUMN('Charges variables-Calculs auto'!$C$152)+1-('Charges variables (avancé)'!$J117+'Charges variables (avancé)'!$K117)),0)*(1-'Charges variables (avancé)'!$L117))*'Charges variables (avancé)'!$AB117</f>
        <v>0</v>
      </c>
      <c r="AW895" s="341">
        <f>(('Charges variables (avancé)'!$L117*AW869)+IF(ROUND(('Charges variables-Calculs auto'!AW$152-CONFIG!$D$7)/31,0)&gt;=('Charges variables (avancé)'!$J117+'Charges variables (avancé)'!$K117),INDEX($C869:$BJ869,,COLUMN('Charges variables-Calculs auto'!AW$152)-COLUMN('Charges variables-Calculs auto'!$C$152)+1-('Charges variables (avancé)'!$J117+'Charges variables (avancé)'!$K117)),0)*(1-'Charges variables (avancé)'!$L117))*'Charges variables (avancé)'!$AB117</f>
        <v>0</v>
      </c>
      <c r="AX895" s="341">
        <f>(('Charges variables (avancé)'!$L117*AX869)+IF(ROUND(('Charges variables-Calculs auto'!AX$152-CONFIG!$D$7)/31,0)&gt;=('Charges variables (avancé)'!$J117+'Charges variables (avancé)'!$K117),INDEX($C869:$BJ869,,COLUMN('Charges variables-Calculs auto'!AX$152)-COLUMN('Charges variables-Calculs auto'!$C$152)+1-('Charges variables (avancé)'!$J117+'Charges variables (avancé)'!$K117)),0)*(1-'Charges variables (avancé)'!$L117))*'Charges variables (avancé)'!$AB117</f>
        <v>0</v>
      </c>
      <c r="AY895" s="341">
        <f>(('Charges variables (avancé)'!$L117*AY869)+IF(ROUND(('Charges variables-Calculs auto'!AY$152-CONFIG!$D$7)/31,0)&gt;=('Charges variables (avancé)'!$J117+'Charges variables (avancé)'!$K117),INDEX($C869:$BJ869,,COLUMN('Charges variables-Calculs auto'!AY$152)-COLUMN('Charges variables-Calculs auto'!$C$152)+1-('Charges variables (avancé)'!$J117+'Charges variables (avancé)'!$K117)),0)*(1-'Charges variables (avancé)'!$L117))*'Charges variables (avancé)'!$AD117</f>
        <v>0</v>
      </c>
      <c r="AZ895" s="341">
        <f>(('Charges variables (avancé)'!$L117*AZ869)+IF(ROUND(('Charges variables-Calculs auto'!AZ$152-CONFIG!$D$7)/31,0)&gt;=('Charges variables (avancé)'!$J117+'Charges variables (avancé)'!$K117),INDEX($C869:$BJ869,,COLUMN('Charges variables-Calculs auto'!AZ$152)-COLUMN('Charges variables-Calculs auto'!$C$152)+1-('Charges variables (avancé)'!$J117+'Charges variables (avancé)'!$K117)),0)*(1-'Charges variables (avancé)'!$L117))*'Charges variables (avancé)'!$AD117</f>
        <v>0</v>
      </c>
      <c r="BA895" s="341">
        <f>(('Charges variables (avancé)'!$L117*BA869)+IF(ROUND(('Charges variables-Calculs auto'!BA$152-CONFIG!$D$7)/31,0)&gt;=('Charges variables (avancé)'!$J117+'Charges variables (avancé)'!$K117),INDEX($C869:$BJ869,,COLUMN('Charges variables-Calculs auto'!BA$152)-COLUMN('Charges variables-Calculs auto'!$C$152)+1-('Charges variables (avancé)'!$J117+'Charges variables (avancé)'!$K117)),0)*(1-'Charges variables (avancé)'!$L117))*'Charges variables (avancé)'!$AD117</f>
        <v>0</v>
      </c>
      <c r="BB895" s="341">
        <f>(('Charges variables (avancé)'!$L117*BB869)+IF(ROUND(('Charges variables-Calculs auto'!BB$152-CONFIG!$D$7)/31,0)&gt;=('Charges variables (avancé)'!$J117+'Charges variables (avancé)'!$K117),INDEX($C869:$BJ869,,COLUMN('Charges variables-Calculs auto'!BB$152)-COLUMN('Charges variables-Calculs auto'!$C$152)+1-('Charges variables (avancé)'!$J117+'Charges variables (avancé)'!$K117)),0)*(1-'Charges variables (avancé)'!$L117))*'Charges variables (avancé)'!$AD117</f>
        <v>0</v>
      </c>
      <c r="BC895" s="341">
        <f>(('Charges variables (avancé)'!$L117*BC869)+IF(ROUND(('Charges variables-Calculs auto'!BC$152-CONFIG!$D$7)/31,0)&gt;=('Charges variables (avancé)'!$J117+'Charges variables (avancé)'!$K117),INDEX($C869:$BJ869,,COLUMN('Charges variables-Calculs auto'!BC$152)-COLUMN('Charges variables-Calculs auto'!$C$152)+1-('Charges variables (avancé)'!$J117+'Charges variables (avancé)'!$K117)),0)*(1-'Charges variables (avancé)'!$L117))*'Charges variables (avancé)'!$AD117</f>
        <v>0</v>
      </c>
      <c r="BD895" s="341">
        <f>(('Charges variables (avancé)'!$L117*BD869)+IF(ROUND(('Charges variables-Calculs auto'!BD$152-CONFIG!$D$7)/31,0)&gt;=('Charges variables (avancé)'!$J117+'Charges variables (avancé)'!$K117),INDEX($C869:$BJ869,,COLUMN('Charges variables-Calculs auto'!BD$152)-COLUMN('Charges variables-Calculs auto'!$C$152)+1-('Charges variables (avancé)'!$J117+'Charges variables (avancé)'!$K117)),0)*(1-'Charges variables (avancé)'!$L117))*'Charges variables (avancé)'!$AD117</f>
        <v>0</v>
      </c>
      <c r="BE895" s="341">
        <f>(('Charges variables (avancé)'!$L117*BE869)+IF(ROUND(('Charges variables-Calculs auto'!BE$152-CONFIG!$D$7)/31,0)&gt;=('Charges variables (avancé)'!$J117+'Charges variables (avancé)'!$K117),INDEX($C869:$BJ869,,COLUMN('Charges variables-Calculs auto'!BE$152)-COLUMN('Charges variables-Calculs auto'!$C$152)+1-('Charges variables (avancé)'!$J117+'Charges variables (avancé)'!$K117)),0)*(1-'Charges variables (avancé)'!$L117))*'Charges variables (avancé)'!$AD117</f>
        <v>0</v>
      </c>
      <c r="BF895" s="341">
        <f>(('Charges variables (avancé)'!$L117*BF869)+IF(ROUND(('Charges variables-Calculs auto'!BF$152-CONFIG!$D$7)/31,0)&gt;=('Charges variables (avancé)'!$J117+'Charges variables (avancé)'!$K117),INDEX($C869:$BJ869,,COLUMN('Charges variables-Calculs auto'!BF$152)-COLUMN('Charges variables-Calculs auto'!$C$152)+1-('Charges variables (avancé)'!$J117+'Charges variables (avancé)'!$K117)),0)*(1-'Charges variables (avancé)'!$L117))*'Charges variables (avancé)'!$AD117</f>
        <v>0</v>
      </c>
      <c r="BG895" s="341">
        <f>(('Charges variables (avancé)'!$L117*BG869)+IF(ROUND(('Charges variables-Calculs auto'!BG$152-CONFIG!$D$7)/31,0)&gt;=('Charges variables (avancé)'!$J117+'Charges variables (avancé)'!$K117),INDEX($C869:$BJ869,,COLUMN('Charges variables-Calculs auto'!BG$152)-COLUMN('Charges variables-Calculs auto'!$C$152)+1-('Charges variables (avancé)'!$J117+'Charges variables (avancé)'!$K117)),0)*(1-'Charges variables (avancé)'!$L117))*'Charges variables (avancé)'!$AD117</f>
        <v>0</v>
      </c>
      <c r="BH895" s="341">
        <f>(('Charges variables (avancé)'!$L117*BH869)+IF(ROUND(('Charges variables-Calculs auto'!BH$152-CONFIG!$D$7)/31,0)&gt;=('Charges variables (avancé)'!$J117+'Charges variables (avancé)'!$K117),INDEX($C869:$BJ869,,COLUMN('Charges variables-Calculs auto'!BH$152)-COLUMN('Charges variables-Calculs auto'!$C$152)+1-('Charges variables (avancé)'!$J117+'Charges variables (avancé)'!$K117)),0)*(1-'Charges variables (avancé)'!$L117))*'Charges variables (avancé)'!$AD117</f>
        <v>0</v>
      </c>
      <c r="BI895" s="341">
        <f>(('Charges variables (avancé)'!$L117*BI869)+IF(ROUND(('Charges variables-Calculs auto'!BI$152-CONFIG!$D$7)/31,0)&gt;=('Charges variables (avancé)'!$J117+'Charges variables (avancé)'!$K117),INDEX($C869:$BJ869,,COLUMN('Charges variables-Calculs auto'!BI$152)-COLUMN('Charges variables-Calculs auto'!$C$152)+1-('Charges variables (avancé)'!$J117+'Charges variables (avancé)'!$K117)),0)*(1-'Charges variables (avancé)'!$L117))*'Charges variables (avancé)'!$AD117</f>
        <v>0</v>
      </c>
      <c r="BJ895" s="341">
        <f>(('Charges variables (avancé)'!$L117*BJ869)+IF(ROUND(('Charges variables-Calculs auto'!BJ$152-CONFIG!$D$7)/31,0)&gt;=('Charges variables (avancé)'!$J117+'Charges variables (avancé)'!$K117),INDEX($C869:$BJ869,,COLUMN('Charges variables-Calculs auto'!BJ$152)-COLUMN('Charges variables-Calculs auto'!$C$152)+1-('Charges variables (avancé)'!$J117+'Charges variables (avancé)'!$K117)),0)*(1-'Charges variables (avancé)'!$L117))*'Charges variables (avancé)'!$AD117</f>
        <v>0</v>
      </c>
    </row>
    <row r="897" spans="2:62">
      <c r="B897" s="82" t="s">
        <v>21</v>
      </c>
      <c r="C897" s="20">
        <f t="shared" ref="C897:AH897" si="507">SUM(C888:C895)</f>
        <v>0</v>
      </c>
      <c r="D897" s="20">
        <f t="shared" si="507"/>
        <v>0</v>
      </c>
      <c r="E897" s="20">
        <f t="shared" si="507"/>
        <v>0</v>
      </c>
      <c r="F897" s="20">
        <f t="shared" si="507"/>
        <v>0</v>
      </c>
      <c r="G897" s="20">
        <f t="shared" si="507"/>
        <v>0</v>
      </c>
      <c r="H897" s="20">
        <f t="shared" si="507"/>
        <v>0</v>
      </c>
      <c r="I897" s="20">
        <f t="shared" si="507"/>
        <v>0</v>
      </c>
      <c r="J897" s="20">
        <f t="shared" si="507"/>
        <v>0</v>
      </c>
      <c r="K897" s="20">
        <f t="shared" si="507"/>
        <v>0</v>
      </c>
      <c r="L897" s="20">
        <f t="shared" si="507"/>
        <v>0</v>
      </c>
      <c r="M897" s="20">
        <f t="shared" si="507"/>
        <v>0</v>
      </c>
      <c r="N897" s="20">
        <f t="shared" si="507"/>
        <v>0</v>
      </c>
      <c r="O897" s="20">
        <f t="shared" si="507"/>
        <v>0</v>
      </c>
      <c r="P897" s="20">
        <f t="shared" si="507"/>
        <v>0</v>
      </c>
      <c r="Q897" s="20">
        <f t="shared" si="507"/>
        <v>0</v>
      </c>
      <c r="R897" s="20">
        <f t="shared" si="507"/>
        <v>0</v>
      </c>
      <c r="S897" s="20">
        <f t="shared" si="507"/>
        <v>0</v>
      </c>
      <c r="T897" s="20">
        <f t="shared" si="507"/>
        <v>0</v>
      </c>
      <c r="U897" s="20">
        <f t="shared" si="507"/>
        <v>0</v>
      </c>
      <c r="V897" s="20">
        <f t="shared" si="507"/>
        <v>0</v>
      </c>
      <c r="W897" s="20">
        <f t="shared" si="507"/>
        <v>0</v>
      </c>
      <c r="X897" s="20">
        <f t="shared" si="507"/>
        <v>0</v>
      </c>
      <c r="Y897" s="20">
        <f t="shared" si="507"/>
        <v>0</v>
      </c>
      <c r="Z897" s="20">
        <f t="shared" si="507"/>
        <v>0</v>
      </c>
      <c r="AA897" s="20">
        <f t="shared" si="507"/>
        <v>0</v>
      </c>
      <c r="AB897" s="20">
        <f t="shared" si="507"/>
        <v>0</v>
      </c>
      <c r="AC897" s="20">
        <f t="shared" si="507"/>
        <v>0</v>
      </c>
      <c r="AD897" s="20">
        <f t="shared" si="507"/>
        <v>0</v>
      </c>
      <c r="AE897" s="20">
        <f t="shared" si="507"/>
        <v>0</v>
      </c>
      <c r="AF897" s="20">
        <f t="shared" si="507"/>
        <v>0</v>
      </c>
      <c r="AG897" s="20">
        <f t="shared" si="507"/>
        <v>0</v>
      </c>
      <c r="AH897" s="20">
        <f t="shared" si="507"/>
        <v>0</v>
      </c>
      <c r="AI897" s="20">
        <f t="shared" ref="AI897:BJ897" si="508">SUM(AI888:AI895)</f>
        <v>0</v>
      </c>
      <c r="AJ897" s="20">
        <f t="shared" si="508"/>
        <v>0</v>
      </c>
      <c r="AK897" s="20">
        <f t="shared" si="508"/>
        <v>0</v>
      </c>
      <c r="AL897" s="20">
        <f t="shared" si="508"/>
        <v>0</v>
      </c>
      <c r="AM897" s="20">
        <f t="shared" si="508"/>
        <v>0</v>
      </c>
      <c r="AN897" s="20">
        <f t="shared" si="508"/>
        <v>0</v>
      </c>
      <c r="AO897" s="20">
        <f t="shared" si="508"/>
        <v>0</v>
      </c>
      <c r="AP897" s="20">
        <f t="shared" si="508"/>
        <v>0</v>
      </c>
      <c r="AQ897" s="20">
        <f t="shared" si="508"/>
        <v>0</v>
      </c>
      <c r="AR897" s="20">
        <f t="shared" si="508"/>
        <v>0</v>
      </c>
      <c r="AS897" s="20">
        <f t="shared" si="508"/>
        <v>0</v>
      </c>
      <c r="AT897" s="20">
        <f t="shared" si="508"/>
        <v>0</v>
      </c>
      <c r="AU897" s="20">
        <f t="shared" si="508"/>
        <v>0</v>
      </c>
      <c r="AV897" s="20">
        <f t="shared" si="508"/>
        <v>0</v>
      </c>
      <c r="AW897" s="20">
        <f t="shared" si="508"/>
        <v>0</v>
      </c>
      <c r="AX897" s="20">
        <f t="shared" si="508"/>
        <v>0</v>
      </c>
      <c r="AY897" s="20">
        <f t="shared" si="508"/>
        <v>0</v>
      </c>
      <c r="AZ897" s="20">
        <f t="shared" si="508"/>
        <v>0</v>
      </c>
      <c r="BA897" s="20">
        <f t="shared" si="508"/>
        <v>0</v>
      </c>
      <c r="BB897" s="20">
        <f t="shared" si="508"/>
        <v>0</v>
      </c>
      <c r="BC897" s="20">
        <f t="shared" si="508"/>
        <v>0</v>
      </c>
      <c r="BD897" s="20">
        <f t="shared" si="508"/>
        <v>0</v>
      </c>
      <c r="BE897" s="20">
        <f t="shared" si="508"/>
        <v>0</v>
      </c>
      <c r="BF897" s="20">
        <f t="shared" si="508"/>
        <v>0</v>
      </c>
      <c r="BG897" s="20">
        <f t="shared" si="508"/>
        <v>0</v>
      </c>
      <c r="BH897" s="20">
        <f t="shared" si="508"/>
        <v>0</v>
      </c>
      <c r="BI897" s="20">
        <f t="shared" si="508"/>
        <v>0</v>
      </c>
      <c r="BJ897" s="20">
        <f t="shared" si="508"/>
        <v>0</v>
      </c>
    </row>
    <row r="898" spans="2:62">
      <c r="B898" s="83" t="s">
        <v>49</v>
      </c>
      <c r="C898" s="20">
        <f>C897</f>
        <v>0</v>
      </c>
      <c r="D898" s="20">
        <f t="shared" ref="D898:N898" si="509">C898+D897</f>
        <v>0</v>
      </c>
      <c r="E898" s="20">
        <f t="shared" si="509"/>
        <v>0</v>
      </c>
      <c r="F898" s="20">
        <f t="shared" si="509"/>
        <v>0</v>
      </c>
      <c r="G898" s="20">
        <f t="shared" si="509"/>
        <v>0</v>
      </c>
      <c r="H898" s="20">
        <f t="shared" si="509"/>
        <v>0</v>
      </c>
      <c r="I898" s="20">
        <f t="shared" si="509"/>
        <v>0</v>
      </c>
      <c r="J898" s="20">
        <f t="shared" si="509"/>
        <v>0</v>
      </c>
      <c r="K898" s="20">
        <f t="shared" si="509"/>
        <v>0</v>
      </c>
      <c r="L898" s="20">
        <f t="shared" si="509"/>
        <v>0</v>
      </c>
      <c r="M898" s="20">
        <f t="shared" si="509"/>
        <v>0</v>
      </c>
      <c r="N898" s="21">
        <f t="shared" si="509"/>
        <v>0</v>
      </c>
      <c r="O898" s="20">
        <f>O897</f>
        <v>0</v>
      </c>
      <c r="P898" s="20">
        <f t="shared" ref="P898:Z898" si="510">O898+P897</f>
        <v>0</v>
      </c>
      <c r="Q898" s="20">
        <f t="shared" si="510"/>
        <v>0</v>
      </c>
      <c r="R898" s="20">
        <f t="shared" si="510"/>
        <v>0</v>
      </c>
      <c r="S898" s="20">
        <f t="shared" si="510"/>
        <v>0</v>
      </c>
      <c r="T898" s="20">
        <f t="shared" si="510"/>
        <v>0</v>
      </c>
      <c r="U898" s="20">
        <f t="shared" si="510"/>
        <v>0</v>
      </c>
      <c r="V898" s="20">
        <f t="shared" si="510"/>
        <v>0</v>
      </c>
      <c r="W898" s="20">
        <f t="shared" si="510"/>
        <v>0</v>
      </c>
      <c r="X898" s="20">
        <f t="shared" si="510"/>
        <v>0</v>
      </c>
      <c r="Y898" s="20">
        <f t="shared" si="510"/>
        <v>0</v>
      </c>
      <c r="Z898" s="21">
        <f t="shared" si="510"/>
        <v>0</v>
      </c>
      <c r="AA898" s="20">
        <f>AA897</f>
        <v>0</v>
      </c>
      <c r="AB898" s="20">
        <f t="shared" ref="AB898:AL898" si="511">AA898+AB897</f>
        <v>0</v>
      </c>
      <c r="AC898" s="20">
        <f t="shared" si="511"/>
        <v>0</v>
      </c>
      <c r="AD898" s="20">
        <f t="shared" si="511"/>
        <v>0</v>
      </c>
      <c r="AE898" s="20">
        <f t="shared" si="511"/>
        <v>0</v>
      </c>
      <c r="AF898" s="20">
        <f t="shared" si="511"/>
        <v>0</v>
      </c>
      <c r="AG898" s="20">
        <f t="shared" si="511"/>
        <v>0</v>
      </c>
      <c r="AH898" s="20">
        <f t="shared" si="511"/>
        <v>0</v>
      </c>
      <c r="AI898" s="20">
        <f t="shared" si="511"/>
        <v>0</v>
      </c>
      <c r="AJ898" s="20">
        <f t="shared" si="511"/>
        <v>0</v>
      </c>
      <c r="AK898" s="20">
        <f t="shared" si="511"/>
        <v>0</v>
      </c>
      <c r="AL898" s="21">
        <f t="shared" si="511"/>
        <v>0</v>
      </c>
      <c r="AM898" s="20">
        <f>AM897</f>
        <v>0</v>
      </c>
      <c r="AN898" s="20">
        <f t="shared" ref="AN898:AX898" si="512">AM898+AN897</f>
        <v>0</v>
      </c>
      <c r="AO898" s="20">
        <f t="shared" si="512"/>
        <v>0</v>
      </c>
      <c r="AP898" s="20">
        <f t="shared" si="512"/>
        <v>0</v>
      </c>
      <c r="AQ898" s="20">
        <f t="shared" si="512"/>
        <v>0</v>
      </c>
      <c r="AR898" s="20">
        <f t="shared" si="512"/>
        <v>0</v>
      </c>
      <c r="AS898" s="20">
        <f t="shared" si="512"/>
        <v>0</v>
      </c>
      <c r="AT898" s="20">
        <f t="shared" si="512"/>
        <v>0</v>
      </c>
      <c r="AU898" s="20">
        <f t="shared" si="512"/>
        <v>0</v>
      </c>
      <c r="AV898" s="20">
        <f t="shared" si="512"/>
        <v>0</v>
      </c>
      <c r="AW898" s="20">
        <f t="shared" si="512"/>
        <v>0</v>
      </c>
      <c r="AX898" s="21">
        <f t="shared" si="512"/>
        <v>0</v>
      </c>
      <c r="AY898" s="20">
        <f>AY897</f>
        <v>0</v>
      </c>
      <c r="AZ898" s="20">
        <f t="shared" ref="AZ898:BJ898" si="513">AY898+AZ897</f>
        <v>0</v>
      </c>
      <c r="BA898" s="20">
        <f t="shared" si="513"/>
        <v>0</v>
      </c>
      <c r="BB898" s="20">
        <f t="shared" si="513"/>
        <v>0</v>
      </c>
      <c r="BC898" s="20">
        <f t="shared" si="513"/>
        <v>0</v>
      </c>
      <c r="BD898" s="20">
        <f t="shared" si="513"/>
        <v>0</v>
      </c>
      <c r="BE898" s="20">
        <f t="shared" si="513"/>
        <v>0</v>
      </c>
      <c r="BF898" s="20">
        <f t="shared" si="513"/>
        <v>0</v>
      </c>
      <c r="BG898" s="20">
        <f t="shared" si="513"/>
        <v>0</v>
      </c>
      <c r="BH898" s="20">
        <f t="shared" si="513"/>
        <v>0</v>
      </c>
      <c r="BI898" s="20">
        <f t="shared" si="513"/>
        <v>0</v>
      </c>
      <c r="BJ898" s="21">
        <f t="shared" si="513"/>
        <v>0</v>
      </c>
    </row>
    <row r="900" spans="2:62">
      <c r="B900" s="104" t="s">
        <v>135</v>
      </c>
      <c r="C900" s="11"/>
      <c r="D900" s="11"/>
      <c r="E900" s="11"/>
      <c r="F900" s="32"/>
    </row>
    <row r="902" spans="2:62" ht="15" customHeight="1">
      <c r="B902" s="81"/>
      <c r="C902" s="475" t="s">
        <v>18</v>
      </c>
      <c r="D902" s="476"/>
      <c r="E902" s="476"/>
      <c r="F902" s="476"/>
      <c r="G902" s="476"/>
      <c r="H902" s="476"/>
      <c r="I902" s="476"/>
      <c r="J902" s="476"/>
      <c r="K902" s="476"/>
      <c r="L902" s="476"/>
      <c r="M902" s="476"/>
      <c r="N902" s="476"/>
      <c r="O902" s="473" t="s">
        <v>19</v>
      </c>
      <c r="P902" s="473"/>
      <c r="Q902" s="473"/>
      <c r="R902" s="473"/>
      <c r="S902" s="473"/>
      <c r="T902" s="473"/>
      <c r="U902" s="473"/>
      <c r="V902" s="473"/>
      <c r="W902" s="473"/>
      <c r="X902" s="473"/>
      <c r="Y902" s="473"/>
      <c r="Z902" s="473"/>
      <c r="AA902" s="475" t="s">
        <v>20</v>
      </c>
      <c r="AB902" s="476"/>
      <c r="AC902" s="476"/>
      <c r="AD902" s="476"/>
      <c r="AE902" s="476"/>
      <c r="AF902" s="476"/>
      <c r="AG902" s="476"/>
      <c r="AH902" s="476"/>
      <c r="AI902" s="476"/>
      <c r="AJ902" s="476"/>
      <c r="AK902" s="476"/>
      <c r="AL902" s="476"/>
      <c r="AM902" s="473" t="s">
        <v>32</v>
      </c>
      <c r="AN902" s="473"/>
      <c r="AO902" s="473"/>
      <c r="AP902" s="473"/>
      <c r="AQ902" s="473"/>
      <c r="AR902" s="473"/>
      <c r="AS902" s="473"/>
      <c r="AT902" s="473"/>
      <c r="AU902" s="473"/>
      <c r="AV902" s="473"/>
      <c r="AW902" s="473"/>
      <c r="AX902" s="473"/>
      <c r="AY902" s="473" t="s">
        <v>33</v>
      </c>
      <c r="AZ902" s="473"/>
      <c r="BA902" s="473"/>
      <c r="BB902" s="473"/>
      <c r="BC902" s="473"/>
      <c r="BD902" s="473"/>
      <c r="BE902" s="473"/>
      <c r="BF902" s="473"/>
      <c r="BG902" s="473"/>
      <c r="BH902" s="473"/>
      <c r="BI902" s="473"/>
      <c r="BJ902" s="473"/>
    </row>
    <row r="903" spans="2:62">
      <c r="B903" s="83" t="s">
        <v>36</v>
      </c>
      <c r="C903" s="18">
        <f>CONFIG!$D$7</f>
        <v>41640</v>
      </c>
      <c r="D903" s="18">
        <f>DATE(YEAR(C903),MONTH(C903)+1,DAY(C903))</f>
        <v>41671</v>
      </c>
      <c r="E903" s="18">
        <f t="shared" ref="E903:BJ903" si="514">DATE(YEAR(D903),MONTH(D903)+1,DAY(D903))</f>
        <v>41699</v>
      </c>
      <c r="F903" s="18">
        <f t="shared" si="514"/>
        <v>41730</v>
      </c>
      <c r="G903" s="18">
        <f t="shared" si="514"/>
        <v>41760</v>
      </c>
      <c r="H903" s="18">
        <f t="shared" si="514"/>
        <v>41791</v>
      </c>
      <c r="I903" s="18">
        <f t="shared" si="514"/>
        <v>41821</v>
      </c>
      <c r="J903" s="18">
        <f t="shared" si="514"/>
        <v>41852</v>
      </c>
      <c r="K903" s="18">
        <f t="shared" si="514"/>
        <v>41883</v>
      </c>
      <c r="L903" s="18">
        <f t="shared" si="514"/>
        <v>41913</v>
      </c>
      <c r="M903" s="18">
        <f t="shared" si="514"/>
        <v>41944</v>
      </c>
      <c r="N903" s="18">
        <f t="shared" si="514"/>
        <v>41974</v>
      </c>
      <c r="O903" s="18">
        <f t="shared" si="514"/>
        <v>42005</v>
      </c>
      <c r="P903" s="18">
        <f t="shared" si="514"/>
        <v>42036</v>
      </c>
      <c r="Q903" s="18">
        <f t="shared" si="514"/>
        <v>42064</v>
      </c>
      <c r="R903" s="18">
        <f t="shared" si="514"/>
        <v>42095</v>
      </c>
      <c r="S903" s="18">
        <f t="shared" si="514"/>
        <v>42125</v>
      </c>
      <c r="T903" s="18">
        <f t="shared" si="514"/>
        <v>42156</v>
      </c>
      <c r="U903" s="18">
        <f t="shared" si="514"/>
        <v>42186</v>
      </c>
      <c r="V903" s="18">
        <f t="shared" si="514"/>
        <v>42217</v>
      </c>
      <c r="W903" s="18">
        <f t="shared" si="514"/>
        <v>42248</v>
      </c>
      <c r="X903" s="18">
        <f t="shared" si="514"/>
        <v>42278</v>
      </c>
      <c r="Y903" s="18">
        <f t="shared" si="514"/>
        <v>42309</v>
      </c>
      <c r="Z903" s="18">
        <f t="shared" si="514"/>
        <v>42339</v>
      </c>
      <c r="AA903" s="18">
        <f t="shared" si="514"/>
        <v>42370</v>
      </c>
      <c r="AB903" s="18">
        <f t="shared" si="514"/>
        <v>42401</v>
      </c>
      <c r="AC903" s="18">
        <f t="shared" si="514"/>
        <v>42430</v>
      </c>
      <c r="AD903" s="18">
        <f t="shared" si="514"/>
        <v>42461</v>
      </c>
      <c r="AE903" s="18">
        <f t="shared" si="514"/>
        <v>42491</v>
      </c>
      <c r="AF903" s="18">
        <f t="shared" si="514"/>
        <v>42522</v>
      </c>
      <c r="AG903" s="18">
        <f t="shared" si="514"/>
        <v>42552</v>
      </c>
      <c r="AH903" s="18">
        <f t="shared" si="514"/>
        <v>42583</v>
      </c>
      <c r="AI903" s="18">
        <f t="shared" si="514"/>
        <v>42614</v>
      </c>
      <c r="AJ903" s="18">
        <f t="shared" si="514"/>
        <v>42644</v>
      </c>
      <c r="AK903" s="18">
        <f t="shared" si="514"/>
        <v>42675</v>
      </c>
      <c r="AL903" s="18">
        <f t="shared" si="514"/>
        <v>42705</v>
      </c>
      <c r="AM903" s="18">
        <f t="shared" si="514"/>
        <v>42736</v>
      </c>
      <c r="AN903" s="18">
        <f t="shared" si="514"/>
        <v>42767</v>
      </c>
      <c r="AO903" s="18">
        <f t="shared" si="514"/>
        <v>42795</v>
      </c>
      <c r="AP903" s="18">
        <f t="shared" si="514"/>
        <v>42826</v>
      </c>
      <c r="AQ903" s="18">
        <f t="shared" si="514"/>
        <v>42856</v>
      </c>
      <c r="AR903" s="18">
        <f t="shared" si="514"/>
        <v>42887</v>
      </c>
      <c r="AS903" s="18">
        <f t="shared" si="514"/>
        <v>42917</v>
      </c>
      <c r="AT903" s="18">
        <f t="shared" si="514"/>
        <v>42948</v>
      </c>
      <c r="AU903" s="18">
        <f t="shared" si="514"/>
        <v>42979</v>
      </c>
      <c r="AV903" s="18">
        <f t="shared" si="514"/>
        <v>43009</v>
      </c>
      <c r="AW903" s="18">
        <f t="shared" si="514"/>
        <v>43040</v>
      </c>
      <c r="AX903" s="18">
        <f t="shared" si="514"/>
        <v>43070</v>
      </c>
      <c r="AY903" s="18">
        <f t="shared" si="514"/>
        <v>43101</v>
      </c>
      <c r="AZ903" s="18">
        <f t="shared" si="514"/>
        <v>43132</v>
      </c>
      <c r="BA903" s="18">
        <f t="shared" si="514"/>
        <v>43160</v>
      </c>
      <c r="BB903" s="18">
        <f t="shared" si="514"/>
        <v>43191</v>
      </c>
      <c r="BC903" s="18">
        <f t="shared" si="514"/>
        <v>43221</v>
      </c>
      <c r="BD903" s="18">
        <f t="shared" si="514"/>
        <v>43252</v>
      </c>
      <c r="BE903" s="18">
        <f t="shared" si="514"/>
        <v>43282</v>
      </c>
      <c r="BF903" s="18">
        <f t="shared" si="514"/>
        <v>43313</v>
      </c>
      <c r="BG903" s="18">
        <f t="shared" si="514"/>
        <v>43344</v>
      </c>
      <c r="BH903" s="18">
        <f t="shared" si="514"/>
        <v>43374</v>
      </c>
      <c r="BI903" s="18">
        <f t="shared" si="514"/>
        <v>43405</v>
      </c>
      <c r="BJ903" s="18">
        <f t="shared" si="514"/>
        <v>43435</v>
      </c>
    </row>
    <row r="904" spans="2:62">
      <c r="B904" s="366">
        <f>'Charges variables (avancé)'!$C$110</f>
        <v>0</v>
      </c>
      <c r="C904" s="341">
        <f>IF(ROUND(('Charges variables-Calculs auto'!C$168-CONFIG!$D$7)/31,0)&gt;=ROUND('Charges variables (avancé)'!$K110,0),INDEX($C875:$BJ875,,COLUMN('Charges variables-Calculs auto'!C$168)-COLUMN('Charges variables-Calculs auto'!$C$168)+1-'Charges variables (avancé)'!$K110),0)*'Charges variables (avancé)'!$E110</f>
        <v>0</v>
      </c>
      <c r="D904" s="341">
        <f>IF(ROUND(('Charges variables-Calculs auto'!D$168-CONFIG!$D$7)/31,0)&gt;=ROUND('Charges variables (avancé)'!$K110,0),INDEX($C875:$BJ875,,COLUMN('Charges variables-Calculs auto'!D$168)-COLUMN('Charges variables-Calculs auto'!$C$168)+1-'Charges variables (avancé)'!$K110),0)*'Charges variables (avancé)'!$E110</f>
        <v>0</v>
      </c>
      <c r="E904" s="341">
        <f>IF(ROUND(('Charges variables-Calculs auto'!E$168-CONFIG!$D$7)/31,0)&gt;=ROUND('Charges variables (avancé)'!$K110,0),INDEX($C875:$BJ875,,COLUMN('Charges variables-Calculs auto'!E$168)-COLUMN('Charges variables-Calculs auto'!$C$168)+1-'Charges variables (avancé)'!$K110),0)*'Charges variables (avancé)'!$E110</f>
        <v>0</v>
      </c>
      <c r="F904" s="341">
        <f>IF(ROUND(('Charges variables-Calculs auto'!F$168-CONFIG!$D$7)/31,0)&gt;=ROUND('Charges variables (avancé)'!$K110,0),INDEX($C875:$BJ875,,COLUMN('Charges variables-Calculs auto'!F$168)-COLUMN('Charges variables-Calculs auto'!$C$168)+1-'Charges variables (avancé)'!$K110),0)*'Charges variables (avancé)'!$E110</f>
        <v>0</v>
      </c>
      <c r="G904" s="341">
        <f>IF(ROUND(('Charges variables-Calculs auto'!G$168-CONFIG!$D$7)/31,0)&gt;=ROUND('Charges variables (avancé)'!$K110,0),INDEX($C875:$BJ875,,COLUMN('Charges variables-Calculs auto'!G$168)-COLUMN('Charges variables-Calculs auto'!$C$168)+1-'Charges variables (avancé)'!$K110),0)*'Charges variables (avancé)'!$E110</f>
        <v>0</v>
      </c>
      <c r="H904" s="341">
        <f>IF(ROUND(('Charges variables-Calculs auto'!H$168-CONFIG!$D$7)/31,0)&gt;=ROUND('Charges variables (avancé)'!$K110,0),INDEX($C875:$BJ875,,COLUMN('Charges variables-Calculs auto'!H$168)-COLUMN('Charges variables-Calculs auto'!$C$168)+1-'Charges variables (avancé)'!$K110),0)*'Charges variables (avancé)'!$E110</f>
        <v>0</v>
      </c>
      <c r="I904" s="341">
        <f>IF(ROUND(('Charges variables-Calculs auto'!I$168-CONFIG!$D$7)/31,0)&gt;=ROUND('Charges variables (avancé)'!$K110,0),INDEX($C875:$BJ875,,COLUMN('Charges variables-Calculs auto'!I$168)-COLUMN('Charges variables-Calculs auto'!$C$168)+1-'Charges variables (avancé)'!$K110),0)*'Charges variables (avancé)'!$E110</f>
        <v>0</v>
      </c>
      <c r="J904" s="341">
        <f>IF(ROUND(('Charges variables-Calculs auto'!J$168-CONFIG!$D$7)/31,0)&gt;=ROUND('Charges variables (avancé)'!$K110,0),INDEX($C875:$BJ875,,COLUMN('Charges variables-Calculs auto'!J$168)-COLUMN('Charges variables-Calculs auto'!$C$168)+1-'Charges variables (avancé)'!$K110),0)*'Charges variables (avancé)'!$E110</f>
        <v>0</v>
      </c>
      <c r="K904" s="341">
        <f>IF(ROUND(('Charges variables-Calculs auto'!K$168-CONFIG!$D$7)/31,0)&gt;=ROUND('Charges variables (avancé)'!$K110,0),INDEX($C875:$BJ875,,COLUMN('Charges variables-Calculs auto'!K$168)-COLUMN('Charges variables-Calculs auto'!$C$168)+1-'Charges variables (avancé)'!$K110),0)*'Charges variables (avancé)'!$E110</f>
        <v>0</v>
      </c>
      <c r="L904" s="341">
        <f>IF(ROUND(('Charges variables-Calculs auto'!L$168-CONFIG!$D$7)/31,0)&gt;=ROUND('Charges variables (avancé)'!$K110,0),INDEX($C875:$BJ875,,COLUMN('Charges variables-Calculs auto'!L$168)-COLUMN('Charges variables-Calculs auto'!$C$168)+1-'Charges variables (avancé)'!$K110),0)*'Charges variables (avancé)'!$E110</f>
        <v>0</v>
      </c>
      <c r="M904" s="341">
        <f>IF(ROUND(('Charges variables-Calculs auto'!M$168-CONFIG!$D$7)/31,0)&gt;=ROUND('Charges variables (avancé)'!$K110,0),INDEX($C875:$BJ875,,COLUMN('Charges variables-Calculs auto'!M$168)-COLUMN('Charges variables-Calculs auto'!$C$168)+1-'Charges variables (avancé)'!$K110),0)*'Charges variables (avancé)'!$E110</f>
        <v>0</v>
      </c>
      <c r="N904" s="341">
        <f>IF(ROUND(('Charges variables-Calculs auto'!N$168-CONFIG!$D$7)/31,0)&gt;=ROUND('Charges variables (avancé)'!$K110,0),INDEX($C875:$BJ875,,COLUMN('Charges variables-Calculs auto'!N$168)-COLUMN('Charges variables-Calculs auto'!$C$168)+1-'Charges variables (avancé)'!$K110),0)*'Charges variables (avancé)'!$E110</f>
        <v>0</v>
      </c>
      <c r="O904" s="341">
        <f>IF(ROUND(('Charges variables-Calculs auto'!O$168-CONFIG!$D$7)/31,0)&gt;=ROUND('Charges variables (avancé)'!$K110,0),INDEX($C875:$BJ875,,COLUMN('Charges variables-Calculs auto'!O$168)-COLUMN('Charges variables-Calculs auto'!$C$168)+1-'Charges variables (avancé)'!$K110),0)*'Charges variables (avancé)'!$Y110</f>
        <v>0</v>
      </c>
      <c r="P904" s="341">
        <f>IF(ROUND(('Charges variables-Calculs auto'!P$168-CONFIG!$D$7)/31,0)&gt;=ROUND('Charges variables (avancé)'!$K110,0),INDEX($C875:$BJ875,,COLUMN('Charges variables-Calculs auto'!P$168)-COLUMN('Charges variables-Calculs auto'!$C$168)+1-'Charges variables (avancé)'!$K110),0)*'Charges variables (avancé)'!$Y110</f>
        <v>0</v>
      </c>
      <c r="Q904" s="341">
        <f>IF(ROUND(('Charges variables-Calculs auto'!Q$168-CONFIG!$D$7)/31,0)&gt;=ROUND('Charges variables (avancé)'!$K110,0),INDEX($C875:$BJ875,,COLUMN('Charges variables-Calculs auto'!Q$168)-COLUMN('Charges variables-Calculs auto'!$C$168)+1-'Charges variables (avancé)'!$K110),0)*'Charges variables (avancé)'!$Y110</f>
        <v>0</v>
      </c>
      <c r="R904" s="341">
        <f>IF(ROUND(('Charges variables-Calculs auto'!R$168-CONFIG!$D$7)/31,0)&gt;=ROUND('Charges variables (avancé)'!$K110,0),INDEX($C875:$BJ875,,COLUMN('Charges variables-Calculs auto'!R$168)-COLUMN('Charges variables-Calculs auto'!$C$168)+1-'Charges variables (avancé)'!$K110),0)*'Charges variables (avancé)'!$Y110</f>
        <v>0</v>
      </c>
      <c r="S904" s="341">
        <f>IF(ROUND(('Charges variables-Calculs auto'!S$168-CONFIG!$D$7)/31,0)&gt;=ROUND('Charges variables (avancé)'!$K110,0),INDEX($C875:$BJ875,,COLUMN('Charges variables-Calculs auto'!S$168)-COLUMN('Charges variables-Calculs auto'!$C$168)+1-'Charges variables (avancé)'!$K110),0)*'Charges variables (avancé)'!$Y110</f>
        <v>0</v>
      </c>
      <c r="T904" s="341">
        <f>IF(ROUND(('Charges variables-Calculs auto'!T$168-CONFIG!$D$7)/31,0)&gt;=ROUND('Charges variables (avancé)'!$K110,0),INDEX($C875:$BJ875,,COLUMN('Charges variables-Calculs auto'!T$168)-COLUMN('Charges variables-Calculs auto'!$C$168)+1-'Charges variables (avancé)'!$K110),0)*'Charges variables (avancé)'!$Y110</f>
        <v>0</v>
      </c>
      <c r="U904" s="341">
        <f>IF(ROUND(('Charges variables-Calculs auto'!U$168-CONFIG!$D$7)/31,0)&gt;=ROUND('Charges variables (avancé)'!$K110,0),INDEX($C875:$BJ875,,COLUMN('Charges variables-Calculs auto'!U$168)-COLUMN('Charges variables-Calculs auto'!$C$168)+1-'Charges variables (avancé)'!$K110),0)*'Charges variables (avancé)'!$Y110</f>
        <v>0</v>
      </c>
      <c r="V904" s="341">
        <f>IF(ROUND(('Charges variables-Calculs auto'!V$168-CONFIG!$D$7)/31,0)&gt;=ROUND('Charges variables (avancé)'!$K110,0),INDEX($C875:$BJ875,,COLUMN('Charges variables-Calculs auto'!V$168)-COLUMN('Charges variables-Calculs auto'!$C$168)+1-'Charges variables (avancé)'!$K110),0)*'Charges variables (avancé)'!$Y110</f>
        <v>0</v>
      </c>
      <c r="W904" s="341">
        <f>IF(ROUND(('Charges variables-Calculs auto'!W$168-CONFIG!$D$7)/31,0)&gt;=ROUND('Charges variables (avancé)'!$K110,0),INDEX($C875:$BJ875,,COLUMN('Charges variables-Calculs auto'!W$168)-COLUMN('Charges variables-Calculs auto'!$C$168)+1-'Charges variables (avancé)'!$K110),0)*'Charges variables (avancé)'!$Y110</f>
        <v>0</v>
      </c>
      <c r="X904" s="341">
        <f>IF(ROUND(('Charges variables-Calculs auto'!X$168-CONFIG!$D$7)/31,0)&gt;=ROUND('Charges variables (avancé)'!$K110,0),INDEX($C875:$BJ875,,COLUMN('Charges variables-Calculs auto'!X$168)-COLUMN('Charges variables-Calculs auto'!$C$168)+1-'Charges variables (avancé)'!$K110),0)*'Charges variables (avancé)'!$Y110</f>
        <v>0</v>
      </c>
      <c r="Y904" s="341">
        <f>IF(ROUND(('Charges variables-Calculs auto'!Y$168-CONFIG!$D$7)/31,0)&gt;=ROUND('Charges variables (avancé)'!$K110,0),INDEX($C875:$BJ875,,COLUMN('Charges variables-Calculs auto'!Y$168)-COLUMN('Charges variables-Calculs auto'!$C$168)+1-'Charges variables (avancé)'!$K110),0)*'Charges variables (avancé)'!$Y110</f>
        <v>0</v>
      </c>
      <c r="Z904" s="341">
        <f>IF(ROUND(('Charges variables-Calculs auto'!Z$168-CONFIG!$D$7)/31,0)&gt;=ROUND('Charges variables (avancé)'!$K110,0),INDEX($C875:$BJ875,,COLUMN('Charges variables-Calculs auto'!Z$168)-COLUMN('Charges variables-Calculs auto'!$C$168)+1-'Charges variables (avancé)'!$K110),0)*'Charges variables (avancé)'!$Y110</f>
        <v>0</v>
      </c>
      <c r="AA904" s="341">
        <f>IF(ROUND(('Charges variables-Calculs auto'!AA$168-CONFIG!$D$7)/31,0)&gt;=ROUND('Charges variables (avancé)'!$K110,0),INDEX($C875:$BJ875,,COLUMN('Charges variables-Calculs auto'!AA$168)-COLUMN('Charges variables-Calculs auto'!$C$168)+1-'Charges variables (avancé)'!$K110),0)*'Charges variables (avancé)'!$AA110</f>
        <v>0</v>
      </c>
      <c r="AB904" s="341">
        <f>IF(ROUND(('Charges variables-Calculs auto'!AB$168-CONFIG!$D$7)/31,0)&gt;=ROUND('Charges variables (avancé)'!$K110,0),INDEX($C875:$BJ875,,COLUMN('Charges variables-Calculs auto'!AB$168)-COLUMN('Charges variables-Calculs auto'!$C$168)+1-'Charges variables (avancé)'!$K110),0)*'Charges variables (avancé)'!$AA110</f>
        <v>0</v>
      </c>
      <c r="AC904" s="341">
        <f>IF(ROUND(('Charges variables-Calculs auto'!AC$168-CONFIG!$D$7)/31,0)&gt;=ROUND('Charges variables (avancé)'!$K110,0),INDEX($C875:$BJ875,,COLUMN('Charges variables-Calculs auto'!AC$168)-COLUMN('Charges variables-Calculs auto'!$C$168)+1-'Charges variables (avancé)'!$K110),0)*'Charges variables (avancé)'!$AA110</f>
        <v>0</v>
      </c>
      <c r="AD904" s="341">
        <f>IF(ROUND(('Charges variables-Calculs auto'!AD$168-CONFIG!$D$7)/31,0)&gt;=ROUND('Charges variables (avancé)'!$K110,0),INDEX($C875:$BJ875,,COLUMN('Charges variables-Calculs auto'!AD$168)-COLUMN('Charges variables-Calculs auto'!$C$168)+1-'Charges variables (avancé)'!$K110),0)*'Charges variables (avancé)'!$AA110</f>
        <v>0</v>
      </c>
      <c r="AE904" s="341">
        <f>IF(ROUND(('Charges variables-Calculs auto'!AE$168-CONFIG!$D$7)/31,0)&gt;=ROUND('Charges variables (avancé)'!$K110,0),INDEX($C875:$BJ875,,COLUMN('Charges variables-Calculs auto'!AE$168)-COLUMN('Charges variables-Calculs auto'!$C$168)+1-'Charges variables (avancé)'!$K110),0)*'Charges variables (avancé)'!$AA110</f>
        <v>0</v>
      </c>
      <c r="AF904" s="341">
        <f>IF(ROUND(('Charges variables-Calculs auto'!AF$168-CONFIG!$D$7)/31,0)&gt;=ROUND('Charges variables (avancé)'!$K110,0),INDEX($C875:$BJ875,,COLUMN('Charges variables-Calculs auto'!AF$168)-COLUMN('Charges variables-Calculs auto'!$C$168)+1-'Charges variables (avancé)'!$K110),0)*'Charges variables (avancé)'!$AA110</f>
        <v>0</v>
      </c>
      <c r="AG904" s="341">
        <f>IF(ROUND(('Charges variables-Calculs auto'!AG$168-CONFIG!$D$7)/31,0)&gt;=ROUND('Charges variables (avancé)'!$K110,0),INDEX($C875:$BJ875,,COLUMN('Charges variables-Calculs auto'!AG$168)-COLUMN('Charges variables-Calculs auto'!$C$168)+1-'Charges variables (avancé)'!$K110),0)*'Charges variables (avancé)'!$AA110</f>
        <v>0</v>
      </c>
      <c r="AH904" s="341">
        <f>IF(ROUND(('Charges variables-Calculs auto'!AH$168-CONFIG!$D$7)/31,0)&gt;=ROUND('Charges variables (avancé)'!$K110,0),INDEX($C875:$BJ875,,COLUMN('Charges variables-Calculs auto'!AH$168)-COLUMN('Charges variables-Calculs auto'!$C$168)+1-'Charges variables (avancé)'!$K110),0)*'Charges variables (avancé)'!$AA110</f>
        <v>0</v>
      </c>
      <c r="AI904" s="341">
        <f>IF(ROUND(('Charges variables-Calculs auto'!AI$168-CONFIG!$D$7)/31,0)&gt;=ROUND('Charges variables (avancé)'!$K110,0),INDEX($C875:$BJ875,,COLUMN('Charges variables-Calculs auto'!AI$168)-COLUMN('Charges variables-Calculs auto'!$C$168)+1-'Charges variables (avancé)'!$K110),0)*'Charges variables (avancé)'!$AA110</f>
        <v>0</v>
      </c>
      <c r="AJ904" s="341">
        <f>IF(ROUND(('Charges variables-Calculs auto'!AJ$168-CONFIG!$D$7)/31,0)&gt;=ROUND('Charges variables (avancé)'!$K110,0),INDEX($C875:$BJ875,,COLUMN('Charges variables-Calculs auto'!AJ$168)-COLUMN('Charges variables-Calculs auto'!$C$168)+1-'Charges variables (avancé)'!$K110),0)*'Charges variables (avancé)'!$AA110</f>
        <v>0</v>
      </c>
      <c r="AK904" s="341">
        <f>IF(ROUND(('Charges variables-Calculs auto'!AK$168-CONFIG!$D$7)/31,0)&gt;=ROUND('Charges variables (avancé)'!$K110,0),INDEX($C875:$BJ875,,COLUMN('Charges variables-Calculs auto'!AK$168)-COLUMN('Charges variables-Calculs auto'!$C$168)+1-'Charges variables (avancé)'!$K110),0)*'Charges variables (avancé)'!$AA110</f>
        <v>0</v>
      </c>
      <c r="AL904" s="341">
        <f>IF(ROUND(('Charges variables-Calculs auto'!AL$168-CONFIG!$D$7)/31,0)&gt;=ROUND('Charges variables (avancé)'!$K110,0),INDEX($C875:$BJ875,,COLUMN('Charges variables-Calculs auto'!AL$168)-COLUMN('Charges variables-Calculs auto'!$C$168)+1-'Charges variables (avancé)'!$K110),0)*'Charges variables (avancé)'!$AA110</f>
        <v>0</v>
      </c>
      <c r="AM904" s="341">
        <f>IF(ROUND(('Charges variables-Calculs auto'!AM$168-CONFIG!$D$7)/31,0)&gt;=ROUND('Charges variables (avancé)'!$K110,0),INDEX($C875:$BJ875,,COLUMN('Charges variables-Calculs auto'!AM$168)-COLUMN('Charges variables-Calculs auto'!$C$168)+1-'Charges variables (avancé)'!$K110),0)*'Charges variables (avancé)'!$AC110</f>
        <v>0</v>
      </c>
      <c r="AN904" s="341">
        <f>IF(ROUND(('Charges variables-Calculs auto'!AN$168-CONFIG!$D$7)/31,0)&gt;=ROUND('Charges variables (avancé)'!$K110,0),INDEX($C875:$BJ875,,COLUMN('Charges variables-Calculs auto'!AN$168)-COLUMN('Charges variables-Calculs auto'!$C$168)+1-'Charges variables (avancé)'!$K110),0)*'Charges variables (avancé)'!$AC110</f>
        <v>0</v>
      </c>
      <c r="AO904" s="341">
        <f>IF(ROUND(('Charges variables-Calculs auto'!AO$168-CONFIG!$D$7)/31,0)&gt;=ROUND('Charges variables (avancé)'!$K110,0),INDEX($C875:$BJ875,,COLUMN('Charges variables-Calculs auto'!AO$168)-COLUMN('Charges variables-Calculs auto'!$C$168)+1-'Charges variables (avancé)'!$K110),0)*'Charges variables (avancé)'!$AC110</f>
        <v>0</v>
      </c>
      <c r="AP904" s="341">
        <f>IF(ROUND(('Charges variables-Calculs auto'!AP$168-CONFIG!$D$7)/31,0)&gt;=ROUND('Charges variables (avancé)'!$K110,0),INDEX($C875:$BJ875,,COLUMN('Charges variables-Calculs auto'!AP$168)-COLUMN('Charges variables-Calculs auto'!$C$168)+1-'Charges variables (avancé)'!$K110),0)*'Charges variables (avancé)'!$AC110</f>
        <v>0</v>
      </c>
      <c r="AQ904" s="341">
        <f>IF(ROUND(('Charges variables-Calculs auto'!AQ$168-CONFIG!$D$7)/31,0)&gt;=ROUND('Charges variables (avancé)'!$K110,0),INDEX($C875:$BJ875,,COLUMN('Charges variables-Calculs auto'!AQ$168)-COLUMN('Charges variables-Calculs auto'!$C$168)+1-'Charges variables (avancé)'!$K110),0)*'Charges variables (avancé)'!$AC110</f>
        <v>0</v>
      </c>
      <c r="AR904" s="341">
        <f>IF(ROUND(('Charges variables-Calculs auto'!AR$168-CONFIG!$D$7)/31,0)&gt;=ROUND('Charges variables (avancé)'!$K110,0),INDEX($C875:$BJ875,,COLUMN('Charges variables-Calculs auto'!AR$168)-COLUMN('Charges variables-Calculs auto'!$C$168)+1-'Charges variables (avancé)'!$K110),0)*'Charges variables (avancé)'!$AC110</f>
        <v>0</v>
      </c>
      <c r="AS904" s="341">
        <f>IF(ROUND(('Charges variables-Calculs auto'!AS$168-CONFIG!$D$7)/31,0)&gt;=ROUND('Charges variables (avancé)'!$K110,0),INDEX($C875:$BJ875,,COLUMN('Charges variables-Calculs auto'!AS$168)-COLUMN('Charges variables-Calculs auto'!$C$168)+1-'Charges variables (avancé)'!$K110),0)*'Charges variables (avancé)'!$AC110</f>
        <v>0</v>
      </c>
      <c r="AT904" s="341">
        <f>IF(ROUND(('Charges variables-Calculs auto'!AT$168-CONFIG!$D$7)/31,0)&gt;=ROUND('Charges variables (avancé)'!$K110,0),INDEX($C875:$BJ875,,COLUMN('Charges variables-Calculs auto'!AT$168)-COLUMN('Charges variables-Calculs auto'!$C$168)+1-'Charges variables (avancé)'!$K110),0)*'Charges variables (avancé)'!$AC110</f>
        <v>0</v>
      </c>
      <c r="AU904" s="341">
        <f>IF(ROUND(('Charges variables-Calculs auto'!AU$168-CONFIG!$D$7)/31,0)&gt;=ROUND('Charges variables (avancé)'!$K110,0),INDEX($C875:$BJ875,,COLUMN('Charges variables-Calculs auto'!AU$168)-COLUMN('Charges variables-Calculs auto'!$C$168)+1-'Charges variables (avancé)'!$K110),0)*'Charges variables (avancé)'!$AC110</f>
        <v>0</v>
      </c>
      <c r="AV904" s="341">
        <f>IF(ROUND(('Charges variables-Calculs auto'!AV$168-CONFIG!$D$7)/31,0)&gt;=ROUND('Charges variables (avancé)'!$K110,0),INDEX($C875:$BJ875,,COLUMN('Charges variables-Calculs auto'!AV$168)-COLUMN('Charges variables-Calculs auto'!$C$168)+1-'Charges variables (avancé)'!$K110),0)*'Charges variables (avancé)'!$AC110</f>
        <v>0</v>
      </c>
      <c r="AW904" s="341">
        <f>IF(ROUND(('Charges variables-Calculs auto'!AW$168-CONFIG!$D$7)/31,0)&gt;=ROUND('Charges variables (avancé)'!$K110,0),INDEX($C875:$BJ875,,COLUMN('Charges variables-Calculs auto'!AW$168)-COLUMN('Charges variables-Calculs auto'!$C$168)+1-'Charges variables (avancé)'!$K110),0)*'Charges variables (avancé)'!$AC110</f>
        <v>0</v>
      </c>
      <c r="AX904" s="341">
        <f>IF(ROUND(('Charges variables-Calculs auto'!AX$168-CONFIG!$D$7)/31,0)&gt;=ROUND('Charges variables (avancé)'!$K110,0),INDEX($C875:$BJ875,,COLUMN('Charges variables-Calculs auto'!AX$168)-COLUMN('Charges variables-Calculs auto'!$C$168)+1-'Charges variables (avancé)'!$K110),0)*'Charges variables (avancé)'!$AC110</f>
        <v>0</v>
      </c>
      <c r="AY904" s="341">
        <f>IF(ROUND(('Charges variables-Calculs auto'!AY$168-CONFIG!$D$7)/31,0)&gt;=ROUND('Charges variables (avancé)'!$K110,0),INDEX($C875:$BJ875,,COLUMN('Charges variables-Calculs auto'!AY$168)-COLUMN('Charges variables-Calculs auto'!$C$168)+1-'Charges variables (avancé)'!$K110),0)*'Charges variables (avancé)'!$AE110</f>
        <v>0</v>
      </c>
      <c r="AZ904" s="341">
        <f>IF(ROUND(('Charges variables-Calculs auto'!AZ$168-CONFIG!$D$7)/31,0)&gt;=ROUND('Charges variables (avancé)'!$K110,0),INDEX($C875:$BJ875,,COLUMN('Charges variables-Calculs auto'!AZ$168)-COLUMN('Charges variables-Calculs auto'!$C$168)+1-'Charges variables (avancé)'!$K110),0)*'Charges variables (avancé)'!$AE110</f>
        <v>0</v>
      </c>
      <c r="BA904" s="341">
        <f>IF(ROUND(('Charges variables-Calculs auto'!BA$168-CONFIG!$D$7)/31,0)&gt;=ROUND('Charges variables (avancé)'!$K110,0),INDEX($C875:$BJ875,,COLUMN('Charges variables-Calculs auto'!BA$168)-COLUMN('Charges variables-Calculs auto'!$C$168)+1-'Charges variables (avancé)'!$K110),0)*'Charges variables (avancé)'!$AE110</f>
        <v>0</v>
      </c>
      <c r="BB904" s="341">
        <f>IF(ROUND(('Charges variables-Calculs auto'!BB$168-CONFIG!$D$7)/31,0)&gt;=ROUND('Charges variables (avancé)'!$K110,0),INDEX($C875:$BJ875,,COLUMN('Charges variables-Calculs auto'!BB$168)-COLUMN('Charges variables-Calculs auto'!$C$168)+1-'Charges variables (avancé)'!$K110),0)*'Charges variables (avancé)'!$AE110</f>
        <v>0</v>
      </c>
      <c r="BC904" s="341">
        <f>IF(ROUND(('Charges variables-Calculs auto'!BC$168-CONFIG!$D$7)/31,0)&gt;=ROUND('Charges variables (avancé)'!$K110,0),INDEX($C875:$BJ875,,COLUMN('Charges variables-Calculs auto'!BC$168)-COLUMN('Charges variables-Calculs auto'!$C$168)+1-'Charges variables (avancé)'!$K110),0)*'Charges variables (avancé)'!$AE110</f>
        <v>0</v>
      </c>
      <c r="BD904" s="341">
        <f>IF(ROUND(('Charges variables-Calculs auto'!BD$168-CONFIG!$D$7)/31,0)&gt;=ROUND('Charges variables (avancé)'!$K110,0),INDEX($C875:$BJ875,,COLUMN('Charges variables-Calculs auto'!BD$168)-COLUMN('Charges variables-Calculs auto'!$C$168)+1-'Charges variables (avancé)'!$K110),0)*'Charges variables (avancé)'!$AE110</f>
        <v>0</v>
      </c>
      <c r="BE904" s="341">
        <f>IF(ROUND(('Charges variables-Calculs auto'!BE$168-CONFIG!$D$7)/31,0)&gt;=ROUND('Charges variables (avancé)'!$K110,0),INDEX($C875:$BJ875,,COLUMN('Charges variables-Calculs auto'!BE$168)-COLUMN('Charges variables-Calculs auto'!$C$168)+1-'Charges variables (avancé)'!$K110),0)*'Charges variables (avancé)'!$AE110</f>
        <v>0</v>
      </c>
      <c r="BF904" s="341">
        <f>IF(ROUND(('Charges variables-Calculs auto'!BF$168-CONFIG!$D$7)/31,0)&gt;=ROUND('Charges variables (avancé)'!$K110,0),INDEX($C875:$BJ875,,COLUMN('Charges variables-Calculs auto'!BF$168)-COLUMN('Charges variables-Calculs auto'!$C$168)+1-'Charges variables (avancé)'!$K110),0)*'Charges variables (avancé)'!$AE110</f>
        <v>0</v>
      </c>
      <c r="BG904" s="341">
        <f>IF(ROUND(('Charges variables-Calculs auto'!BG$168-CONFIG!$D$7)/31,0)&gt;=ROUND('Charges variables (avancé)'!$K110,0),INDEX($C875:$BJ875,,COLUMN('Charges variables-Calculs auto'!BG$168)-COLUMN('Charges variables-Calculs auto'!$C$168)+1-'Charges variables (avancé)'!$K110),0)*'Charges variables (avancé)'!$AE110</f>
        <v>0</v>
      </c>
      <c r="BH904" s="341">
        <f>IF(ROUND(('Charges variables-Calculs auto'!BH$168-CONFIG!$D$7)/31,0)&gt;=ROUND('Charges variables (avancé)'!$K110,0),INDEX($C875:$BJ875,,COLUMN('Charges variables-Calculs auto'!BH$168)-COLUMN('Charges variables-Calculs auto'!$C$168)+1-'Charges variables (avancé)'!$K110),0)*'Charges variables (avancé)'!$AE110</f>
        <v>0</v>
      </c>
      <c r="BI904" s="341">
        <f>IF(ROUND(('Charges variables-Calculs auto'!BI$168-CONFIG!$D$7)/31,0)&gt;=ROUND('Charges variables (avancé)'!$K110,0),INDEX($C875:$BJ875,,COLUMN('Charges variables-Calculs auto'!BI$168)-COLUMN('Charges variables-Calculs auto'!$C$168)+1-'Charges variables (avancé)'!$K110),0)*'Charges variables (avancé)'!$AE110</f>
        <v>0</v>
      </c>
      <c r="BJ904" s="341">
        <f>IF(ROUND(('Charges variables-Calculs auto'!BJ$168-CONFIG!$D$7)/31,0)&gt;=ROUND('Charges variables (avancé)'!$K110,0),INDEX($C875:$BJ875,,COLUMN('Charges variables-Calculs auto'!BJ$168)-COLUMN('Charges variables-Calculs auto'!$C$168)+1-'Charges variables (avancé)'!$K110),0)*'Charges variables (avancé)'!$AE110</f>
        <v>0</v>
      </c>
    </row>
    <row r="905" spans="2:62">
      <c r="B905" s="366">
        <f>'Charges variables (avancé)'!$C$111</f>
        <v>0</v>
      </c>
      <c r="C905" s="341">
        <f>IF(ROUND(('Charges variables-Calculs auto'!C$168-CONFIG!$D$7)/31,0)&gt;=ROUND('Charges variables (avancé)'!$K111,0),INDEX($C876:$BJ876,,COLUMN('Charges variables-Calculs auto'!C$168)-COLUMN('Charges variables-Calculs auto'!$C$168)+1-'Charges variables (avancé)'!$K111),0)*'Charges variables (avancé)'!$E111</f>
        <v>0</v>
      </c>
      <c r="D905" s="341">
        <f>IF(ROUND(('Charges variables-Calculs auto'!D$168-CONFIG!$D$7)/31,0)&gt;=ROUND('Charges variables (avancé)'!$K111,0),INDEX($C876:$BJ876,,COLUMN('Charges variables-Calculs auto'!D$168)-COLUMN('Charges variables-Calculs auto'!$C$168)+1-'Charges variables (avancé)'!$K111),0)*'Charges variables (avancé)'!$E111</f>
        <v>0</v>
      </c>
      <c r="E905" s="341">
        <f>IF(ROUND(('Charges variables-Calculs auto'!E$168-CONFIG!$D$7)/31,0)&gt;=ROUND('Charges variables (avancé)'!$K111,0),INDEX($C876:$BJ876,,COLUMN('Charges variables-Calculs auto'!E$168)-COLUMN('Charges variables-Calculs auto'!$C$168)+1-'Charges variables (avancé)'!$K111),0)*'Charges variables (avancé)'!$E111</f>
        <v>0</v>
      </c>
      <c r="F905" s="341">
        <f>IF(ROUND(('Charges variables-Calculs auto'!F$168-CONFIG!$D$7)/31,0)&gt;=ROUND('Charges variables (avancé)'!$K111,0),INDEX($C876:$BJ876,,COLUMN('Charges variables-Calculs auto'!F$168)-COLUMN('Charges variables-Calculs auto'!$C$168)+1-'Charges variables (avancé)'!$K111),0)*'Charges variables (avancé)'!$E111</f>
        <v>0</v>
      </c>
      <c r="G905" s="341">
        <f>IF(ROUND(('Charges variables-Calculs auto'!G$168-CONFIG!$D$7)/31,0)&gt;=ROUND('Charges variables (avancé)'!$K111,0),INDEX($C876:$BJ876,,COLUMN('Charges variables-Calculs auto'!G$168)-COLUMN('Charges variables-Calculs auto'!$C$168)+1-'Charges variables (avancé)'!$K111),0)*'Charges variables (avancé)'!$E111</f>
        <v>0</v>
      </c>
      <c r="H905" s="341">
        <f>IF(ROUND(('Charges variables-Calculs auto'!H$168-CONFIG!$D$7)/31,0)&gt;=ROUND('Charges variables (avancé)'!$K111,0),INDEX($C876:$BJ876,,COLUMN('Charges variables-Calculs auto'!H$168)-COLUMN('Charges variables-Calculs auto'!$C$168)+1-'Charges variables (avancé)'!$K111),0)*'Charges variables (avancé)'!$E111</f>
        <v>0</v>
      </c>
      <c r="I905" s="341">
        <f>IF(ROUND(('Charges variables-Calculs auto'!I$168-CONFIG!$D$7)/31,0)&gt;=ROUND('Charges variables (avancé)'!$K111,0),INDEX($C876:$BJ876,,COLUMN('Charges variables-Calculs auto'!I$168)-COLUMN('Charges variables-Calculs auto'!$C$168)+1-'Charges variables (avancé)'!$K111),0)*'Charges variables (avancé)'!$E111</f>
        <v>0</v>
      </c>
      <c r="J905" s="341">
        <f>IF(ROUND(('Charges variables-Calculs auto'!J$168-CONFIG!$D$7)/31,0)&gt;=ROUND('Charges variables (avancé)'!$K111,0),INDEX($C876:$BJ876,,COLUMN('Charges variables-Calculs auto'!J$168)-COLUMN('Charges variables-Calculs auto'!$C$168)+1-'Charges variables (avancé)'!$K111),0)*'Charges variables (avancé)'!$E111</f>
        <v>0</v>
      </c>
      <c r="K905" s="341">
        <f>IF(ROUND(('Charges variables-Calculs auto'!K$168-CONFIG!$D$7)/31,0)&gt;=ROUND('Charges variables (avancé)'!$K111,0),INDEX($C876:$BJ876,,COLUMN('Charges variables-Calculs auto'!K$168)-COLUMN('Charges variables-Calculs auto'!$C$168)+1-'Charges variables (avancé)'!$K111),0)*'Charges variables (avancé)'!$E111</f>
        <v>0</v>
      </c>
      <c r="L905" s="341">
        <f>IF(ROUND(('Charges variables-Calculs auto'!L$168-CONFIG!$D$7)/31,0)&gt;=ROUND('Charges variables (avancé)'!$K111,0),INDEX($C876:$BJ876,,COLUMN('Charges variables-Calculs auto'!L$168)-COLUMN('Charges variables-Calculs auto'!$C$168)+1-'Charges variables (avancé)'!$K111),0)*'Charges variables (avancé)'!$E111</f>
        <v>0</v>
      </c>
      <c r="M905" s="341">
        <f>IF(ROUND(('Charges variables-Calculs auto'!M$168-CONFIG!$D$7)/31,0)&gt;=ROUND('Charges variables (avancé)'!$K111,0),INDEX($C876:$BJ876,,COLUMN('Charges variables-Calculs auto'!M$168)-COLUMN('Charges variables-Calculs auto'!$C$168)+1-'Charges variables (avancé)'!$K111),0)*'Charges variables (avancé)'!$E111</f>
        <v>0</v>
      </c>
      <c r="N905" s="341">
        <f>IF(ROUND(('Charges variables-Calculs auto'!N$168-CONFIG!$D$7)/31,0)&gt;=ROUND('Charges variables (avancé)'!$K111,0),INDEX($C876:$BJ876,,COLUMN('Charges variables-Calculs auto'!N$168)-COLUMN('Charges variables-Calculs auto'!$C$168)+1-'Charges variables (avancé)'!$K111),0)*'Charges variables (avancé)'!$E111</f>
        <v>0</v>
      </c>
      <c r="O905" s="341">
        <f>IF(ROUND(('Charges variables-Calculs auto'!O$168-CONFIG!$D$7)/31,0)&gt;=ROUND('Charges variables (avancé)'!$K111,0),INDEX($C876:$BJ876,,COLUMN('Charges variables-Calculs auto'!O$168)-COLUMN('Charges variables-Calculs auto'!$C$168)+1-'Charges variables (avancé)'!$K111),0)*'Charges variables (avancé)'!$Y111</f>
        <v>0</v>
      </c>
      <c r="P905" s="341">
        <f>IF(ROUND(('Charges variables-Calculs auto'!P$168-CONFIG!$D$7)/31,0)&gt;=ROUND('Charges variables (avancé)'!$K111,0),INDEX($C876:$BJ876,,COLUMN('Charges variables-Calculs auto'!P$168)-COLUMN('Charges variables-Calculs auto'!$C$168)+1-'Charges variables (avancé)'!$K111),0)*'Charges variables (avancé)'!$Y111</f>
        <v>0</v>
      </c>
      <c r="Q905" s="341">
        <f>IF(ROUND(('Charges variables-Calculs auto'!Q$168-CONFIG!$D$7)/31,0)&gt;=ROUND('Charges variables (avancé)'!$K111,0),INDEX($C876:$BJ876,,COLUMN('Charges variables-Calculs auto'!Q$168)-COLUMN('Charges variables-Calculs auto'!$C$168)+1-'Charges variables (avancé)'!$K111),0)*'Charges variables (avancé)'!$Y111</f>
        <v>0</v>
      </c>
      <c r="R905" s="341">
        <f>IF(ROUND(('Charges variables-Calculs auto'!R$168-CONFIG!$D$7)/31,0)&gt;=ROUND('Charges variables (avancé)'!$K111,0),INDEX($C876:$BJ876,,COLUMN('Charges variables-Calculs auto'!R$168)-COLUMN('Charges variables-Calculs auto'!$C$168)+1-'Charges variables (avancé)'!$K111),0)*'Charges variables (avancé)'!$Y111</f>
        <v>0</v>
      </c>
      <c r="S905" s="341">
        <f>IF(ROUND(('Charges variables-Calculs auto'!S$168-CONFIG!$D$7)/31,0)&gt;=ROUND('Charges variables (avancé)'!$K111,0),INDEX($C876:$BJ876,,COLUMN('Charges variables-Calculs auto'!S$168)-COLUMN('Charges variables-Calculs auto'!$C$168)+1-'Charges variables (avancé)'!$K111),0)*'Charges variables (avancé)'!$Y111</f>
        <v>0</v>
      </c>
      <c r="T905" s="341">
        <f>IF(ROUND(('Charges variables-Calculs auto'!T$168-CONFIG!$D$7)/31,0)&gt;=ROUND('Charges variables (avancé)'!$K111,0),INDEX($C876:$BJ876,,COLUMN('Charges variables-Calculs auto'!T$168)-COLUMN('Charges variables-Calculs auto'!$C$168)+1-'Charges variables (avancé)'!$K111),0)*'Charges variables (avancé)'!$Y111</f>
        <v>0</v>
      </c>
      <c r="U905" s="341">
        <f>IF(ROUND(('Charges variables-Calculs auto'!U$168-CONFIG!$D$7)/31,0)&gt;=ROUND('Charges variables (avancé)'!$K111,0),INDEX($C876:$BJ876,,COLUMN('Charges variables-Calculs auto'!U$168)-COLUMN('Charges variables-Calculs auto'!$C$168)+1-'Charges variables (avancé)'!$K111),0)*'Charges variables (avancé)'!$Y111</f>
        <v>0</v>
      </c>
      <c r="V905" s="341">
        <f>IF(ROUND(('Charges variables-Calculs auto'!V$168-CONFIG!$D$7)/31,0)&gt;=ROUND('Charges variables (avancé)'!$K111,0),INDEX($C876:$BJ876,,COLUMN('Charges variables-Calculs auto'!V$168)-COLUMN('Charges variables-Calculs auto'!$C$168)+1-'Charges variables (avancé)'!$K111),0)*'Charges variables (avancé)'!$Y111</f>
        <v>0</v>
      </c>
      <c r="W905" s="341">
        <f>IF(ROUND(('Charges variables-Calculs auto'!W$168-CONFIG!$D$7)/31,0)&gt;=ROUND('Charges variables (avancé)'!$K111,0),INDEX($C876:$BJ876,,COLUMN('Charges variables-Calculs auto'!W$168)-COLUMN('Charges variables-Calculs auto'!$C$168)+1-'Charges variables (avancé)'!$K111),0)*'Charges variables (avancé)'!$Y111</f>
        <v>0</v>
      </c>
      <c r="X905" s="341">
        <f>IF(ROUND(('Charges variables-Calculs auto'!X$168-CONFIG!$D$7)/31,0)&gt;=ROUND('Charges variables (avancé)'!$K111,0),INDEX($C876:$BJ876,,COLUMN('Charges variables-Calculs auto'!X$168)-COLUMN('Charges variables-Calculs auto'!$C$168)+1-'Charges variables (avancé)'!$K111),0)*'Charges variables (avancé)'!$Y111</f>
        <v>0</v>
      </c>
      <c r="Y905" s="341">
        <f>IF(ROUND(('Charges variables-Calculs auto'!Y$168-CONFIG!$D$7)/31,0)&gt;=ROUND('Charges variables (avancé)'!$K111,0),INDEX($C876:$BJ876,,COLUMN('Charges variables-Calculs auto'!Y$168)-COLUMN('Charges variables-Calculs auto'!$C$168)+1-'Charges variables (avancé)'!$K111),0)*'Charges variables (avancé)'!$Y111</f>
        <v>0</v>
      </c>
      <c r="Z905" s="341">
        <f>IF(ROUND(('Charges variables-Calculs auto'!Z$168-CONFIG!$D$7)/31,0)&gt;=ROUND('Charges variables (avancé)'!$K111,0),INDEX($C876:$BJ876,,COLUMN('Charges variables-Calculs auto'!Z$168)-COLUMN('Charges variables-Calculs auto'!$C$168)+1-'Charges variables (avancé)'!$K111),0)*'Charges variables (avancé)'!$Y111</f>
        <v>0</v>
      </c>
      <c r="AA905" s="341">
        <f>IF(ROUND(('Charges variables-Calculs auto'!AA$168-CONFIG!$D$7)/31,0)&gt;=ROUND('Charges variables (avancé)'!$K111,0),INDEX($C876:$BJ876,,COLUMN('Charges variables-Calculs auto'!AA$168)-COLUMN('Charges variables-Calculs auto'!$C$168)+1-'Charges variables (avancé)'!$K111),0)*'Charges variables (avancé)'!$AA111</f>
        <v>0</v>
      </c>
      <c r="AB905" s="341">
        <f>IF(ROUND(('Charges variables-Calculs auto'!AB$168-CONFIG!$D$7)/31,0)&gt;=ROUND('Charges variables (avancé)'!$K111,0),INDEX($C876:$BJ876,,COLUMN('Charges variables-Calculs auto'!AB$168)-COLUMN('Charges variables-Calculs auto'!$C$168)+1-'Charges variables (avancé)'!$K111),0)*'Charges variables (avancé)'!$AA111</f>
        <v>0</v>
      </c>
      <c r="AC905" s="341">
        <f>IF(ROUND(('Charges variables-Calculs auto'!AC$168-CONFIG!$D$7)/31,0)&gt;=ROUND('Charges variables (avancé)'!$K111,0),INDEX($C876:$BJ876,,COLUMN('Charges variables-Calculs auto'!AC$168)-COLUMN('Charges variables-Calculs auto'!$C$168)+1-'Charges variables (avancé)'!$K111),0)*'Charges variables (avancé)'!$AA111</f>
        <v>0</v>
      </c>
      <c r="AD905" s="341">
        <f>IF(ROUND(('Charges variables-Calculs auto'!AD$168-CONFIG!$D$7)/31,0)&gt;=ROUND('Charges variables (avancé)'!$K111,0),INDEX($C876:$BJ876,,COLUMN('Charges variables-Calculs auto'!AD$168)-COLUMN('Charges variables-Calculs auto'!$C$168)+1-'Charges variables (avancé)'!$K111),0)*'Charges variables (avancé)'!$AA111</f>
        <v>0</v>
      </c>
      <c r="AE905" s="341">
        <f>IF(ROUND(('Charges variables-Calculs auto'!AE$168-CONFIG!$D$7)/31,0)&gt;=ROUND('Charges variables (avancé)'!$K111,0),INDEX($C876:$BJ876,,COLUMN('Charges variables-Calculs auto'!AE$168)-COLUMN('Charges variables-Calculs auto'!$C$168)+1-'Charges variables (avancé)'!$K111),0)*'Charges variables (avancé)'!$AA111</f>
        <v>0</v>
      </c>
      <c r="AF905" s="341">
        <f>IF(ROUND(('Charges variables-Calculs auto'!AF$168-CONFIG!$D$7)/31,0)&gt;=ROUND('Charges variables (avancé)'!$K111,0),INDEX($C876:$BJ876,,COLUMN('Charges variables-Calculs auto'!AF$168)-COLUMN('Charges variables-Calculs auto'!$C$168)+1-'Charges variables (avancé)'!$K111),0)*'Charges variables (avancé)'!$AA111</f>
        <v>0</v>
      </c>
      <c r="AG905" s="341">
        <f>IF(ROUND(('Charges variables-Calculs auto'!AG$168-CONFIG!$D$7)/31,0)&gt;=ROUND('Charges variables (avancé)'!$K111,0),INDEX($C876:$BJ876,,COLUMN('Charges variables-Calculs auto'!AG$168)-COLUMN('Charges variables-Calculs auto'!$C$168)+1-'Charges variables (avancé)'!$K111),0)*'Charges variables (avancé)'!$AA111</f>
        <v>0</v>
      </c>
      <c r="AH905" s="341">
        <f>IF(ROUND(('Charges variables-Calculs auto'!AH$168-CONFIG!$D$7)/31,0)&gt;=ROUND('Charges variables (avancé)'!$K111,0),INDEX($C876:$BJ876,,COLUMN('Charges variables-Calculs auto'!AH$168)-COLUMN('Charges variables-Calculs auto'!$C$168)+1-'Charges variables (avancé)'!$K111),0)*'Charges variables (avancé)'!$AA111</f>
        <v>0</v>
      </c>
      <c r="AI905" s="341">
        <f>IF(ROUND(('Charges variables-Calculs auto'!AI$168-CONFIG!$D$7)/31,0)&gt;=ROUND('Charges variables (avancé)'!$K111,0),INDEX($C876:$BJ876,,COLUMN('Charges variables-Calculs auto'!AI$168)-COLUMN('Charges variables-Calculs auto'!$C$168)+1-'Charges variables (avancé)'!$K111),0)*'Charges variables (avancé)'!$AA111</f>
        <v>0</v>
      </c>
      <c r="AJ905" s="341">
        <f>IF(ROUND(('Charges variables-Calculs auto'!AJ$168-CONFIG!$D$7)/31,0)&gt;=ROUND('Charges variables (avancé)'!$K111,0),INDEX($C876:$BJ876,,COLUMN('Charges variables-Calculs auto'!AJ$168)-COLUMN('Charges variables-Calculs auto'!$C$168)+1-'Charges variables (avancé)'!$K111),0)*'Charges variables (avancé)'!$AA111</f>
        <v>0</v>
      </c>
      <c r="AK905" s="341">
        <f>IF(ROUND(('Charges variables-Calculs auto'!AK$168-CONFIG!$D$7)/31,0)&gt;=ROUND('Charges variables (avancé)'!$K111,0),INDEX($C876:$BJ876,,COLUMN('Charges variables-Calculs auto'!AK$168)-COLUMN('Charges variables-Calculs auto'!$C$168)+1-'Charges variables (avancé)'!$K111),0)*'Charges variables (avancé)'!$AA111</f>
        <v>0</v>
      </c>
      <c r="AL905" s="341">
        <f>IF(ROUND(('Charges variables-Calculs auto'!AL$168-CONFIG!$D$7)/31,0)&gt;=ROUND('Charges variables (avancé)'!$K111,0),INDEX($C876:$BJ876,,COLUMN('Charges variables-Calculs auto'!AL$168)-COLUMN('Charges variables-Calculs auto'!$C$168)+1-'Charges variables (avancé)'!$K111),0)*'Charges variables (avancé)'!$AA111</f>
        <v>0</v>
      </c>
      <c r="AM905" s="341">
        <f>IF(ROUND(('Charges variables-Calculs auto'!AM$168-CONFIG!$D$7)/31,0)&gt;=ROUND('Charges variables (avancé)'!$K111,0),INDEX($C876:$BJ876,,COLUMN('Charges variables-Calculs auto'!AM$168)-COLUMN('Charges variables-Calculs auto'!$C$168)+1-'Charges variables (avancé)'!$K111),0)*'Charges variables (avancé)'!$AC111</f>
        <v>0</v>
      </c>
      <c r="AN905" s="341">
        <f>IF(ROUND(('Charges variables-Calculs auto'!AN$168-CONFIG!$D$7)/31,0)&gt;=ROUND('Charges variables (avancé)'!$K111,0),INDEX($C876:$BJ876,,COLUMN('Charges variables-Calculs auto'!AN$168)-COLUMN('Charges variables-Calculs auto'!$C$168)+1-'Charges variables (avancé)'!$K111),0)*'Charges variables (avancé)'!$AC111</f>
        <v>0</v>
      </c>
      <c r="AO905" s="341">
        <f>IF(ROUND(('Charges variables-Calculs auto'!AO$168-CONFIG!$D$7)/31,0)&gt;=ROUND('Charges variables (avancé)'!$K111,0),INDEX($C876:$BJ876,,COLUMN('Charges variables-Calculs auto'!AO$168)-COLUMN('Charges variables-Calculs auto'!$C$168)+1-'Charges variables (avancé)'!$K111),0)*'Charges variables (avancé)'!$AC111</f>
        <v>0</v>
      </c>
      <c r="AP905" s="341">
        <f>IF(ROUND(('Charges variables-Calculs auto'!AP$168-CONFIG!$D$7)/31,0)&gt;=ROUND('Charges variables (avancé)'!$K111,0),INDEX($C876:$BJ876,,COLUMN('Charges variables-Calculs auto'!AP$168)-COLUMN('Charges variables-Calculs auto'!$C$168)+1-'Charges variables (avancé)'!$K111),0)*'Charges variables (avancé)'!$AC111</f>
        <v>0</v>
      </c>
      <c r="AQ905" s="341">
        <f>IF(ROUND(('Charges variables-Calculs auto'!AQ$168-CONFIG!$D$7)/31,0)&gt;=ROUND('Charges variables (avancé)'!$K111,0),INDEX($C876:$BJ876,,COLUMN('Charges variables-Calculs auto'!AQ$168)-COLUMN('Charges variables-Calculs auto'!$C$168)+1-'Charges variables (avancé)'!$K111),0)*'Charges variables (avancé)'!$AC111</f>
        <v>0</v>
      </c>
      <c r="AR905" s="341">
        <f>IF(ROUND(('Charges variables-Calculs auto'!AR$168-CONFIG!$D$7)/31,0)&gt;=ROUND('Charges variables (avancé)'!$K111,0),INDEX($C876:$BJ876,,COLUMN('Charges variables-Calculs auto'!AR$168)-COLUMN('Charges variables-Calculs auto'!$C$168)+1-'Charges variables (avancé)'!$K111),0)*'Charges variables (avancé)'!$AC111</f>
        <v>0</v>
      </c>
      <c r="AS905" s="341">
        <f>IF(ROUND(('Charges variables-Calculs auto'!AS$168-CONFIG!$D$7)/31,0)&gt;=ROUND('Charges variables (avancé)'!$K111,0),INDEX($C876:$BJ876,,COLUMN('Charges variables-Calculs auto'!AS$168)-COLUMN('Charges variables-Calculs auto'!$C$168)+1-'Charges variables (avancé)'!$K111),0)*'Charges variables (avancé)'!$AC111</f>
        <v>0</v>
      </c>
      <c r="AT905" s="341">
        <f>IF(ROUND(('Charges variables-Calculs auto'!AT$168-CONFIG!$D$7)/31,0)&gt;=ROUND('Charges variables (avancé)'!$K111,0),INDEX($C876:$BJ876,,COLUMN('Charges variables-Calculs auto'!AT$168)-COLUMN('Charges variables-Calculs auto'!$C$168)+1-'Charges variables (avancé)'!$K111),0)*'Charges variables (avancé)'!$AC111</f>
        <v>0</v>
      </c>
      <c r="AU905" s="341">
        <f>IF(ROUND(('Charges variables-Calculs auto'!AU$168-CONFIG!$D$7)/31,0)&gt;=ROUND('Charges variables (avancé)'!$K111,0),INDEX($C876:$BJ876,,COLUMN('Charges variables-Calculs auto'!AU$168)-COLUMN('Charges variables-Calculs auto'!$C$168)+1-'Charges variables (avancé)'!$K111),0)*'Charges variables (avancé)'!$AC111</f>
        <v>0</v>
      </c>
      <c r="AV905" s="341">
        <f>IF(ROUND(('Charges variables-Calculs auto'!AV$168-CONFIG!$D$7)/31,0)&gt;=ROUND('Charges variables (avancé)'!$K111,0),INDEX($C876:$BJ876,,COLUMN('Charges variables-Calculs auto'!AV$168)-COLUMN('Charges variables-Calculs auto'!$C$168)+1-'Charges variables (avancé)'!$K111),0)*'Charges variables (avancé)'!$AC111</f>
        <v>0</v>
      </c>
      <c r="AW905" s="341">
        <f>IF(ROUND(('Charges variables-Calculs auto'!AW$168-CONFIG!$D$7)/31,0)&gt;=ROUND('Charges variables (avancé)'!$K111,0),INDEX($C876:$BJ876,,COLUMN('Charges variables-Calculs auto'!AW$168)-COLUMN('Charges variables-Calculs auto'!$C$168)+1-'Charges variables (avancé)'!$K111),0)*'Charges variables (avancé)'!$AC111</f>
        <v>0</v>
      </c>
      <c r="AX905" s="341">
        <f>IF(ROUND(('Charges variables-Calculs auto'!AX$168-CONFIG!$D$7)/31,0)&gt;=ROUND('Charges variables (avancé)'!$K111,0),INDEX($C876:$BJ876,,COLUMN('Charges variables-Calculs auto'!AX$168)-COLUMN('Charges variables-Calculs auto'!$C$168)+1-'Charges variables (avancé)'!$K111),0)*'Charges variables (avancé)'!$AC111</f>
        <v>0</v>
      </c>
      <c r="AY905" s="341">
        <f>IF(ROUND(('Charges variables-Calculs auto'!AY$168-CONFIG!$D$7)/31,0)&gt;=ROUND('Charges variables (avancé)'!$K111,0),INDEX($C876:$BJ876,,COLUMN('Charges variables-Calculs auto'!AY$168)-COLUMN('Charges variables-Calculs auto'!$C$168)+1-'Charges variables (avancé)'!$K111),0)*'Charges variables (avancé)'!$AE111</f>
        <v>0</v>
      </c>
      <c r="AZ905" s="341">
        <f>IF(ROUND(('Charges variables-Calculs auto'!AZ$168-CONFIG!$D$7)/31,0)&gt;=ROUND('Charges variables (avancé)'!$K111,0),INDEX($C876:$BJ876,,COLUMN('Charges variables-Calculs auto'!AZ$168)-COLUMN('Charges variables-Calculs auto'!$C$168)+1-'Charges variables (avancé)'!$K111),0)*'Charges variables (avancé)'!$AE111</f>
        <v>0</v>
      </c>
      <c r="BA905" s="341">
        <f>IF(ROUND(('Charges variables-Calculs auto'!BA$168-CONFIG!$D$7)/31,0)&gt;=ROUND('Charges variables (avancé)'!$K111,0),INDEX($C876:$BJ876,,COLUMN('Charges variables-Calculs auto'!BA$168)-COLUMN('Charges variables-Calculs auto'!$C$168)+1-'Charges variables (avancé)'!$K111),0)*'Charges variables (avancé)'!$AE111</f>
        <v>0</v>
      </c>
      <c r="BB905" s="341">
        <f>IF(ROUND(('Charges variables-Calculs auto'!BB$168-CONFIG!$D$7)/31,0)&gt;=ROUND('Charges variables (avancé)'!$K111,0),INDEX($C876:$BJ876,,COLUMN('Charges variables-Calculs auto'!BB$168)-COLUMN('Charges variables-Calculs auto'!$C$168)+1-'Charges variables (avancé)'!$K111),0)*'Charges variables (avancé)'!$AE111</f>
        <v>0</v>
      </c>
      <c r="BC905" s="341">
        <f>IF(ROUND(('Charges variables-Calculs auto'!BC$168-CONFIG!$D$7)/31,0)&gt;=ROUND('Charges variables (avancé)'!$K111,0),INDEX($C876:$BJ876,,COLUMN('Charges variables-Calculs auto'!BC$168)-COLUMN('Charges variables-Calculs auto'!$C$168)+1-'Charges variables (avancé)'!$K111),0)*'Charges variables (avancé)'!$AE111</f>
        <v>0</v>
      </c>
      <c r="BD905" s="341">
        <f>IF(ROUND(('Charges variables-Calculs auto'!BD$168-CONFIG!$D$7)/31,0)&gt;=ROUND('Charges variables (avancé)'!$K111,0),INDEX($C876:$BJ876,,COLUMN('Charges variables-Calculs auto'!BD$168)-COLUMN('Charges variables-Calculs auto'!$C$168)+1-'Charges variables (avancé)'!$K111),0)*'Charges variables (avancé)'!$AE111</f>
        <v>0</v>
      </c>
      <c r="BE905" s="341">
        <f>IF(ROUND(('Charges variables-Calculs auto'!BE$168-CONFIG!$D$7)/31,0)&gt;=ROUND('Charges variables (avancé)'!$K111,0),INDEX($C876:$BJ876,,COLUMN('Charges variables-Calculs auto'!BE$168)-COLUMN('Charges variables-Calculs auto'!$C$168)+1-'Charges variables (avancé)'!$K111),0)*'Charges variables (avancé)'!$AE111</f>
        <v>0</v>
      </c>
      <c r="BF905" s="341">
        <f>IF(ROUND(('Charges variables-Calculs auto'!BF$168-CONFIG!$D$7)/31,0)&gt;=ROUND('Charges variables (avancé)'!$K111,0),INDEX($C876:$BJ876,,COLUMN('Charges variables-Calculs auto'!BF$168)-COLUMN('Charges variables-Calculs auto'!$C$168)+1-'Charges variables (avancé)'!$K111),0)*'Charges variables (avancé)'!$AE111</f>
        <v>0</v>
      </c>
      <c r="BG905" s="341">
        <f>IF(ROUND(('Charges variables-Calculs auto'!BG$168-CONFIG!$D$7)/31,0)&gt;=ROUND('Charges variables (avancé)'!$K111,0),INDEX($C876:$BJ876,,COLUMN('Charges variables-Calculs auto'!BG$168)-COLUMN('Charges variables-Calculs auto'!$C$168)+1-'Charges variables (avancé)'!$K111),0)*'Charges variables (avancé)'!$AE111</f>
        <v>0</v>
      </c>
      <c r="BH905" s="341">
        <f>IF(ROUND(('Charges variables-Calculs auto'!BH$168-CONFIG!$D$7)/31,0)&gt;=ROUND('Charges variables (avancé)'!$K111,0),INDEX($C876:$BJ876,,COLUMN('Charges variables-Calculs auto'!BH$168)-COLUMN('Charges variables-Calculs auto'!$C$168)+1-'Charges variables (avancé)'!$K111),0)*'Charges variables (avancé)'!$AE111</f>
        <v>0</v>
      </c>
      <c r="BI905" s="341">
        <f>IF(ROUND(('Charges variables-Calculs auto'!BI$168-CONFIG!$D$7)/31,0)&gt;=ROUND('Charges variables (avancé)'!$K111,0),INDEX($C876:$BJ876,,COLUMN('Charges variables-Calculs auto'!BI$168)-COLUMN('Charges variables-Calculs auto'!$C$168)+1-'Charges variables (avancé)'!$K111),0)*'Charges variables (avancé)'!$AE111</f>
        <v>0</v>
      </c>
      <c r="BJ905" s="341">
        <f>IF(ROUND(('Charges variables-Calculs auto'!BJ$168-CONFIG!$D$7)/31,0)&gt;=ROUND('Charges variables (avancé)'!$K111,0),INDEX($C876:$BJ876,,COLUMN('Charges variables-Calculs auto'!BJ$168)-COLUMN('Charges variables-Calculs auto'!$C$168)+1-'Charges variables (avancé)'!$K111),0)*'Charges variables (avancé)'!$AE111</f>
        <v>0</v>
      </c>
    </row>
    <row r="906" spans="2:62">
      <c r="B906" s="366">
        <f>'Charges variables (avancé)'!$C$112</f>
        <v>0</v>
      </c>
      <c r="C906" s="341">
        <f>IF(ROUND(('Charges variables-Calculs auto'!C$168-CONFIG!$D$7)/31,0)&gt;=ROUND('Charges variables (avancé)'!$K112,0),INDEX($C877:$BJ877,,COLUMN('Charges variables-Calculs auto'!C$168)-COLUMN('Charges variables-Calculs auto'!$C$168)+1-'Charges variables (avancé)'!$K112),0)*'Charges variables (avancé)'!$E112</f>
        <v>0</v>
      </c>
      <c r="D906" s="341">
        <f>IF(ROUND(('Charges variables-Calculs auto'!D$168-CONFIG!$D$7)/31,0)&gt;=ROUND('Charges variables (avancé)'!$K112,0),INDEX($C877:$BJ877,,COLUMN('Charges variables-Calculs auto'!D$168)-COLUMN('Charges variables-Calculs auto'!$C$168)+1-'Charges variables (avancé)'!$K112),0)*'Charges variables (avancé)'!$E112</f>
        <v>0</v>
      </c>
      <c r="E906" s="341">
        <f>IF(ROUND(('Charges variables-Calculs auto'!E$168-CONFIG!$D$7)/31,0)&gt;=ROUND('Charges variables (avancé)'!$K112,0),INDEX($C877:$BJ877,,COLUMN('Charges variables-Calculs auto'!E$168)-COLUMN('Charges variables-Calculs auto'!$C$168)+1-'Charges variables (avancé)'!$K112),0)*'Charges variables (avancé)'!$E112</f>
        <v>0</v>
      </c>
      <c r="F906" s="341">
        <f>IF(ROUND(('Charges variables-Calculs auto'!F$168-CONFIG!$D$7)/31,0)&gt;=ROUND('Charges variables (avancé)'!$K112,0),INDEX($C877:$BJ877,,COLUMN('Charges variables-Calculs auto'!F$168)-COLUMN('Charges variables-Calculs auto'!$C$168)+1-'Charges variables (avancé)'!$K112),0)*'Charges variables (avancé)'!$E112</f>
        <v>0</v>
      </c>
      <c r="G906" s="341">
        <f>IF(ROUND(('Charges variables-Calculs auto'!G$168-CONFIG!$D$7)/31,0)&gt;=ROUND('Charges variables (avancé)'!$K112,0),INDEX($C877:$BJ877,,COLUMN('Charges variables-Calculs auto'!G$168)-COLUMN('Charges variables-Calculs auto'!$C$168)+1-'Charges variables (avancé)'!$K112),0)*'Charges variables (avancé)'!$E112</f>
        <v>0</v>
      </c>
      <c r="H906" s="341">
        <f>IF(ROUND(('Charges variables-Calculs auto'!H$168-CONFIG!$D$7)/31,0)&gt;=ROUND('Charges variables (avancé)'!$K112,0),INDEX($C877:$BJ877,,COLUMN('Charges variables-Calculs auto'!H$168)-COLUMN('Charges variables-Calculs auto'!$C$168)+1-'Charges variables (avancé)'!$K112),0)*'Charges variables (avancé)'!$E112</f>
        <v>0</v>
      </c>
      <c r="I906" s="341">
        <f>IF(ROUND(('Charges variables-Calculs auto'!I$168-CONFIG!$D$7)/31,0)&gt;=ROUND('Charges variables (avancé)'!$K112,0),INDEX($C877:$BJ877,,COLUMN('Charges variables-Calculs auto'!I$168)-COLUMN('Charges variables-Calculs auto'!$C$168)+1-'Charges variables (avancé)'!$K112),0)*'Charges variables (avancé)'!$E112</f>
        <v>0</v>
      </c>
      <c r="J906" s="341">
        <f>IF(ROUND(('Charges variables-Calculs auto'!J$168-CONFIG!$D$7)/31,0)&gt;=ROUND('Charges variables (avancé)'!$K112,0),INDEX($C877:$BJ877,,COLUMN('Charges variables-Calculs auto'!J$168)-COLUMN('Charges variables-Calculs auto'!$C$168)+1-'Charges variables (avancé)'!$K112),0)*'Charges variables (avancé)'!$E112</f>
        <v>0</v>
      </c>
      <c r="K906" s="341">
        <f>IF(ROUND(('Charges variables-Calculs auto'!K$168-CONFIG!$D$7)/31,0)&gt;=ROUND('Charges variables (avancé)'!$K112,0),INDEX($C877:$BJ877,,COLUMN('Charges variables-Calculs auto'!K$168)-COLUMN('Charges variables-Calculs auto'!$C$168)+1-'Charges variables (avancé)'!$K112),0)*'Charges variables (avancé)'!$E112</f>
        <v>0</v>
      </c>
      <c r="L906" s="341">
        <f>IF(ROUND(('Charges variables-Calculs auto'!L$168-CONFIG!$D$7)/31,0)&gt;=ROUND('Charges variables (avancé)'!$K112,0),INDEX($C877:$BJ877,,COLUMN('Charges variables-Calculs auto'!L$168)-COLUMN('Charges variables-Calculs auto'!$C$168)+1-'Charges variables (avancé)'!$K112),0)*'Charges variables (avancé)'!$E112</f>
        <v>0</v>
      </c>
      <c r="M906" s="341">
        <f>IF(ROUND(('Charges variables-Calculs auto'!M$168-CONFIG!$D$7)/31,0)&gt;=ROUND('Charges variables (avancé)'!$K112,0),INDEX($C877:$BJ877,,COLUMN('Charges variables-Calculs auto'!M$168)-COLUMN('Charges variables-Calculs auto'!$C$168)+1-'Charges variables (avancé)'!$K112),0)*'Charges variables (avancé)'!$E112</f>
        <v>0</v>
      </c>
      <c r="N906" s="341">
        <f>IF(ROUND(('Charges variables-Calculs auto'!N$168-CONFIG!$D$7)/31,0)&gt;=ROUND('Charges variables (avancé)'!$K112,0),INDEX($C877:$BJ877,,COLUMN('Charges variables-Calculs auto'!N$168)-COLUMN('Charges variables-Calculs auto'!$C$168)+1-'Charges variables (avancé)'!$K112),0)*'Charges variables (avancé)'!$E112</f>
        <v>0</v>
      </c>
      <c r="O906" s="341">
        <f>IF(ROUND(('Charges variables-Calculs auto'!O$168-CONFIG!$D$7)/31,0)&gt;=ROUND('Charges variables (avancé)'!$K112,0),INDEX($C877:$BJ877,,COLUMN('Charges variables-Calculs auto'!O$168)-COLUMN('Charges variables-Calculs auto'!$C$168)+1-'Charges variables (avancé)'!$K112),0)*'Charges variables (avancé)'!$Y112</f>
        <v>0</v>
      </c>
      <c r="P906" s="341">
        <f>IF(ROUND(('Charges variables-Calculs auto'!P$168-CONFIG!$D$7)/31,0)&gt;=ROUND('Charges variables (avancé)'!$K112,0),INDEX($C877:$BJ877,,COLUMN('Charges variables-Calculs auto'!P$168)-COLUMN('Charges variables-Calculs auto'!$C$168)+1-'Charges variables (avancé)'!$K112),0)*'Charges variables (avancé)'!$Y112</f>
        <v>0</v>
      </c>
      <c r="Q906" s="341">
        <f>IF(ROUND(('Charges variables-Calculs auto'!Q$168-CONFIG!$D$7)/31,0)&gt;=ROUND('Charges variables (avancé)'!$K112,0),INDEX($C877:$BJ877,,COLUMN('Charges variables-Calculs auto'!Q$168)-COLUMN('Charges variables-Calculs auto'!$C$168)+1-'Charges variables (avancé)'!$K112),0)*'Charges variables (avancé)'!$Y112</f>
        <v>0</v>
      </c>
      <c r="R906" s="341">
        <f>IF(ROUND(('Charges variables-Calculs auto'!R$168-CONFIG!$D$7)/31,0)&gt;=ROUND('Charges variables (avancé)'!$K112,0),INDEX($C877:$BJ877,,COLUMN('Charges variables-Calculs auto'!R$168)-COLUMN('Charges variables-Calculs auto'!$C$168)+1-'Charges variables (avancé)'!$K112),0)*'Charges variables (avancé)'!$Y112</f>
        <v>0</v>
      </c>
      <c r="S906" s="341">
        <f>IF(ROUND(('Charges variables-Calculs auto'!S$168-CONFIG!$D$7)/31,0)&gt;=ROUND('Charges variables (avancé)'!$K112,0),INDEX($C877:$BJ877,,COLUMN('Charges variables-Calculs auto'!S$168)-COLUMN('Charges variables-Calculs auto'!$C$168)+1-'Charges variables (avancé)'!$K112),0)*'Charges variables (avancé)'!$Y112</f>
        <v>0</v>
      </c>
      <c r="T906" s="341">
        <f>IF(ROUND(('Charges variables-Calculs auto'!T$168-CONFIG!$D$7)/31,0)&gt;=ROUND('Charges variables (avancé)'!$K112,0),INDEX($C877:$BJ877,,COLUMN('Charges variables-Calculs auto'!T$168)-COLUMN('Charges variables-Calculs auto'!$C$168)+1-'Charges variables (avancé)'!$K112),0)*'Charges variables (avancé)'!$Y112</f>
        <v>0</v>
      </c>
      <c r="U906" s="341">
        <f>IF(ROUND(('Charges variables-Calculs auto'!U$168-CONFIG!$D$7)/31,0)&gt;=ROUND('Charges variables (avancé)'!$K112,0),INDEX($C877:$BJ877,,COLUMN('Charges variables-Calculs auto'!U$168)-COLUMN('Charges variables-Calculs auto'!$C$168)+1-'Charges variables (avancé)'!$K112),0)*'Charges variables (avancé)'!$Y112</f>
        <v>0</v>
      </c>
      <c r="V906" s="341">
        <f>IF(ROUND(('Charges variables-Calculs auto'!V$168-CONFIG!$D$7)/31,0)&gt;=ROUND('Charges variables (avancé)'!$K112,0),INDEX($C877:$BJ877,,COLUMN('Charges variables-Calculs auto'!V$168)-COLUMN('Charges variables-Calculs auto'!$C$168)+1-'Charges variables (avancé)'!$K112),0)*'Charges variables (avancé)'!$Y112</f>
        <v>0</v>
      </c>
      <c r="W906" s="341">
        <f>IF(ROUND(('Charges variables-Calculs auto'!W$168-CONFIG!$D$7)/31,0)&gt;=ROUND('Charges variables (avancé)'!$K112,0),INDEX($C877:$BJ877,,COLUMN('Charges variables-Calculs auto'!W$168)-COLUMN('Charges variables-Calculs auto'!$C$168)+1-'Charges variables (avancé)'!$K112),0)*'Charges variables (avancé)'!$Y112</f>
        <v>0</v>
      </c>
      <c r="X906" s="341">
        <f>IF(ROUND(('Charges variables-Calculs auto'!X$168-CONFIG!$D$7)/31,0)&gt;=ROUND('Charges variables (avancé)'!$K112,0),INDEX($C877:$BJ877,,COLUMN('Charges variables-Calculs auto'!X$168)-COLUMN('Charges variables-Calculs auto'!$C$168)+1-'Charges variables (avancé)'!$K112),0)*'Charges variables (avancé)'!$Y112</f>
        <v>0</v>
      </c>
      <c r="Y906" s="341">
        <f>IF(ROUND(('Charges variables-Calculs auto'!Y$168-CONFIG!$D$7)/31,0)&gt;=ROUND('Charges variables (avancé)'!$K112,0),INDEX($C877:$BJ877,,COLUMN('Charges variables-Calculs auto'!Y$168)-COLUMN('Charges variables-Calculs auto'!$C$168)+1-'Charges variables (avancé)'!$K112),0)*'Charges variables (avancé)'!$Y112</f>
        <v>0</v>
      </c>
      <c r="Z906" s="341">
        <f>IF(ROUND(('Charges variables-Calculs auto'!Z$168-CONFIG!$D$7)/31,0)&gt;=ROUND('Charges variables (avancé)'!$K112,0),INDEX($C877:$BJ877,,COLUMN('Charges variables-Calculs auto'!Z$168)-COLUMN('Charges variables-Calculs auto'!$C$168)+1-'Charges variables (avancé)'!$K112),0)*'Charges variables (avancé)'!$Y112</f>
        <v>0</v>
      </c>
      <c r="AA906" s="341">
        <f>IF(ROUND(('Charges variables-Calculs auto'!AA$168-CONFIG!$D$7)/31,0)&gt;=ROUND('Charges variables (avancé)'!$K112,0),INDEX($C877:$BJ877,,COLUMN('Charges variables-Calculs auto'!AA$168)-COLUMN('Charges variables-Calculs auto'!$C$168)+1-'Charges variables (avancé)'!$K112),0)*'Charges variables (avancé)'!$AA112</f>
        <v>0</v>
      </c>
      <c r="AB906" s="341">
        <f>IF(ROUND(('Charges variables-Calculs auto'!AB$168-CONFIG!$D$7)/31,0)&gt;=ROUND('Charges variables (avancé)'!$K112,0),INDEX($C877:$BJ877,,COLUMN('Charges variables-Calculs auto'!AB$168)-COLUMN('Charges variables-Calculs auto'!$C$168)+1-'Charges variables (avancé)'!$K112),0)*'Charges variables (avancé)'!$AA112</f>
        <v>0</v>
      </c>
      <c r="AC906" s="341">
        <f>IF(ROUND(('Charges variables-Calculs auto'!AC$168-CONFIG!$D$7)/31,0)&gt;=ROUND('Charges variables (avancé)'!$K112,0),INDEX($C877:$BJ877,,COLUMN('Charges variables-Calculs auto'!AC$168)-COLUMN('Charges variables-Calculs auto'!$C$168)+1-'Charges variables (avancé)'!$K112),0)*'Charges variables (avancé)'!$AA112</f>
        <v>0</v>
      </c>
      <c r="AD906" s="341">
        <f>IF(ROUND(('Charges variables-Calculs auto'!AD$168-CONFIG!$D$7)/31,0)&gt;=ROUND('Charges variables (avancé)'!$K112,0),INDEX($C877:$BJ877,,COLUMN('Charges variables-Calculs auto'!AD$168)-COLUMN('Charges variables-Calculs auto'!$C$168)+1-'Charges variables (avancé)'!$K112),0)*'Charges variables (avancé)'!$AA112</f>
        <v>0</v>
      </c>
      <c r="AE906" s="341">
        <f>IF(ROUND(('Charges variables-Calculs auto'!AE$168-CONFIG!$D$7)/31,0)&gt;=ROUND('Charges variables (avancé)'!$K112,0),INDEX($C877:$BJ877,,COLUMN('Charges variables-Calculs auto'!AE$168)-COLUMN('Charges variables-Calculs auto'!$C$168)+1-'Charges variables (avancé)'!$K112),0)*'Charges variables (avancé)'!$AA112</f>
        <v>0</v>
      </c>
      <c r="AF906" s="341">
        <f>IF(ROUND(('Charges variables-Calculs auto'!AF$168-CONFIG!$D$7)/31,0)&gt;=ROUND('Charges variables (avancé)'!$K112,0),INDEX($C877:$BJ877,,COLUMN('Charges variables-Calculs auto'!AF$168)-COLUMN('Charges variables-Calculs auto'!$C$168)+1-'Charges variables (avancé)'!$K112),0)*'Charges variables (avancé)'!$AA112</f>
        <v>0</v>
      </c>
      <c r="AG906" s="341">
        <f>IF(ROUND(('Charges variables-Calculs auto'!AG$168-CONFIG!$D$7)/31,0)&gt;=ROUND('Charges variables (avancé)'!$K112,0),INDEX($C877:$BJ877,,COLUMN('Charges variables-Calculs auto'!AG$168)-COLUMN('Charges variables-Calculs auto'!$C$168)+1-'Charges variables (avancé)'!$K112),0)*'Charges variables (avancé)'!$AA112</f>
        <v>0</v>
      </c>
      <c r="AH906" s="341">
        <f>IF(ROUND(('Charges variables-Calculs auto'!AH$168-CONFIG!$D$7)/31,0)&gt;=ROUND('Charges variables (avancé)'!$K112,0),INDEX($C877:$BJ877,,COLUMN('Charges variables-Calculs auto'!AH$168)-COLUMN('Charges variables-Calculs auto'!$C$168)+1-'Charges variables (avancé)'!$K112),0)*'Charges variables (avancé)'!$AA112</f>
        <v>0</v>
      </c>
      <c r="AI906" s="341">
        <f>IF(ROUND(('Charges variables-Calculs auto'!AI$168-CONFIG!$D$7)/31,0)&gt;=ROUND('Charges variables (avancé)'!$K112,0),INDEX($C877:$BJ877,,COLUMN('Charges variables-Calculs auto'!AI$168)-COLUMN('Charges variables-Calculs auto'!$C$168)+1-'Charges variables (avancé)'!$K112),0)*'Charges variables (avancé)'!$AA112</f>
        <v>0</v>
      </c>
      <c r="AJ906" s="341">
        <f>IF(ROUND(('Charges variables-Calculs auto'!AJ$168-CONFIG!$D$7)/31,0)&gt;=ROUND('Charges variables (avancé)'!$K112,0),INDEX($C877:$BJ877,,COLUMN('Charges variables-Calculs auto'!AJ$168)-COLUMN('Charges variables-Calculs auto'!$C$168)+1-'Charges variables (avancé)'!$K112),0)*'Charges variables (avancé)'!$AA112</f>
        <v>0</v>
      </c>
      <c r="AK906" s="341">
        <f>IF(ROUND(('Charges variables-Calculs auto'!AK$168-CONFIG!$D$7)/31,0)&gt;=ROUND('Charges variables (avancé)'!$K112,0),INDEX($C877:$BJ877,,COLUMN('Charges variables-Calculs auto'!AK$168)-COLUMN('Charges variables-Calculs auto'!$C$168)+1-'Charges variables (avancé)'!$K112),0)*'Charges variables (avancé)'!$AA112</f>
        <v>0</v>
      </c>
      <c r="AL906" s="341">
        <f>IF(ROUND(('Charges variables-Calculs auto'!AL$168-CONFIG!$D$7)/31,0)&gt;=ROUND('Charges variables (avancé)'!$K112,0),INDEX($C877:$BJ877,,COLUMN('Charges variables-Calculs auto'!AL$168)-COLUMN('Charges variables-Calculs auto'!$C$168)+1-'Charges variables (avancé)'!$K112),0)*'Charges variables (avancé)'!$AA112</f>
        <v>0</v>
      </c>
      <c r="AM906" s="341">
        <f>IF(ROUND(('Charges variables-Calculs auto'!AM$168-CONFIG!$D$7)/31,0)&gt;=ROUND('Charges variables (avancé)'!$K112,0),INDEX($C877:$BJ877,,COLUMN('Charges variables-Calculs auto'!AM$168)-COLUMN('Charges variables-Calculs auto'!$C$168)+1-'Charges variables (avancé)'!$K112),0)*'Charges variables (avancé)'!$AC112</f>
        <v>0</v>
      </c>
      <c r="AN906" s="341">
        <f>IF(ROUND(('Charges variables-Calculs auto'!AN$168-CONFIG!$D$7)/31,0)&gt;=ROUND('Charges variables (avancé)'!$K112,0),INDEX($C877:$BJ877,,COLUMN('Charges variables-Calculs auto'!AN$168)-COLUMN('Charges variables-Calculs auto'!$C$168)+1-'Charges variables (avancé)'!$K112),0)*'Charges variables (avancé)'!$AC112</f>
        <v>0</v>
      </c>
      <c r="AO906" s="341">
        <f>IF(ROUND(('Charges variables-Calculs auto'!AO$168-CONFIG!$D$7)/31,0)&gt;=ROUND('Charges variables (avancé)'!$K112,0),INDEX($C877:$BJ877,,COLUMN('Charges variables-Calculs auto'!AO$168)-COLUMN('Charges variables-Calculs auto'!$C$168)+1-'Charges variables (avancé)'!$K112),0)*'Charges variables (avancé)'!$AC112</f>
        <v>0</v>
      </c>
      <c r="AP906" s="341">
        <f>IF(ROUND(('Charges variables-Calculs auto'!AP$168-CONFIG!$D$7)/31,0)&gt;=ROUND('Charges variables (avancé)'!$K112,0),INDEX($C877:$BJ877,,COLUMN('Charges variables-Calculs auto'!AP$168)-COLUMN('Charges variables-Calculs auto'!$C$168)+1-'Charges variables (avancé)'!$K112),0)*'Charges variables (avancé)'!$AC112</f>
        <v>0</v>
      </c>
      <c r="AQ906" s="341">
        <f>IF(ROUND(('Charges variables-Calculs auto'!AQ$168-CONFIG!$D$7)/31,0)&gt;=ROUND('Charges variables (avancé)'!$K112,0),INDEX($C877:$BJ877,,COLUMN('Charges variables-Calculs auto'!AQ$168)-COLUMN('Charges variables-Calculs auto'!$C$168)+1-'Charges variables (avancé)'!$K112),0)*'Charges variables (avancé)'!$AC112</f>
        <v>0</v>
      </c>
      <c r="AR906" s="341">
        <f>IF(ROUND(('Charges variables-Calculs auto'!AR$168-CONFIG!$D$7)/31,0)&gt;=ROUND('Charges variables (avancé)'!$K112,0),INDEX($C877:$BJ877,,COLUMN('Charges variables-Calculs auto'!AR$168)-COLUMN('Charges variables-Calculs auto'!$C$168)+1-'Charges variables (avancé)'!$K112),0)*'Charges variables (avancé)'!$AC112</f>
        <v>0</v>
      </c>
      <c r="AS906" s="341">
        <f>IF(ROUND(('Charges variables-Calculs auto'!AS$168-CONFIG!$D$7)/31,0)&gt;=ROUND('Charges variables (avancé)'!$K112,0),INDEX($C877:$BJ877,,COLUMN('Charges variables-Calculs auto'!AS$168)-COLUMN('Charges variables-Calculs auto'!$C$168)+1-'Charges variables (avancé)'!$K112),0)*'Charges variables (avancé)'!$AC112</f>
        <v>0</v>
      </c>
      <c r="AT906" s="341">
        <f>IF(ROUND(('Charges variables-Calculs auto'!AT$168-CONFIG!$D$7)/31,0)&gt;=ROUND('Charges variables (avancé)'!$K112,0),INDEX($C877:$BJ877,,COLUMN('Charges variables-Calculs auto'!AT$168)-COLUMN('Charges variables-Calculs auto'!$C$168)+1-'Charges variables (avancé)'!$K112),0)*'Charges variables (avancé)'!$AC112</f>
        <v>0</v>
      </c>
      <c r="AU906" s="341">
        <f>IF(ROUND(('Charges variables-Calculs auto'!AU$168-CONFIG!$D$7)/31,0)&gt;=ROUND('Charges variables (avancé)'!$K112,0),INDEX($C877:$BJ877,,COLUMN('Charges variables-Calculs auto'!AU$168)-COLUMN('Charges variables-Calculs auto'!$C$168)+1-'Charges variables (avancé)'!$K112),0)*'Charges variables (avancé)'!$AC112</f>
        <v>0</v>
      </c>
      <c r="AV906" s="341">
        <f>IF(ROUND(('Charges variables-Calculs auto'!AV$168-CONFIG!$D$7)/31,0)&gt;=ROUND('Charges variables (avancé)'!$K112,0),INDEX($C877:$BJ877,,COLUMN('Charges variables-Calculs auto'!AV$168)-COLUMN('Charges variables-Calculs auto'!$C$168)+1-'Charges variables (avancé)'!$K112),0)*'Charges variables (avancé)'!$AC112</f>
        <v>0</v>
      </c>
      <c r="AW906" s="341">
        <f>IF(ROUND(('Charges variables-Calculs auto'!AW$168-CONFIG!$D$7)/31,0)&gt;=ROUND('Charges variables (avancé)'!$K112,0),INDEX($C877:$BJ877,,COLUMN('Charges variables-Calculs auto'!AW$168)-COLUMN('Charges variables-Calculs auto'!$C$168)+1-'Charges variables (avancé)'!$K112),0)*'Charges variables (avancé)'!$AC112</f>
        <v>0</v>
      </c>
      <c r="AX906" s="341">
        <f>IF(ROUND(('Charges variables-Calculs auto'!AX$168-CONFIG!$D$7)/31,0)&gt;=ROUND('Charges variables (avancé)'!$K112,0),INDEX($C877:$BJ877,,COLUMN('Charges variables-Calculs auto'!AX$168)-COLUMN('Charges variables-Calculs auto'!$C$168)+1-'Charges variables (avancé)'!$K112),0)*'Charges variables (avancé)'!$AC112</f>
        <v>0</v>
      </c>
      <c r="AY906" s="341">
        <f>IF(ROUND(('Charges variables-Calculs auto'!AY$168-CONFIG!$D$7)/31,0)&gt;=ROUND('Charges variables (avancé)'!$K112,0),INDEX($C877:$BJ877,,COLUMN('Charges variables-Calculs auto'!AY$168)-COLUMN('Charges variables-Calculs auto'!$C$168)+1-'Charges variables (avancé)'!$K112),0)*'Charges variables (avancé)'!$AE112</f>
        <v>0</v>
      </c>
      <c r="AZ906" s="341">
        <f>IF(ROUND(('Charges variables-Calculs auto'!AZ$168-CONFIG!$D$7)/31,0)&gt;=ROUND('Charges variables (avancé)'!$K112,0),INDEX($C877:$BJ877,,COLUMN('Charges variables-Calculs auto'!AZ$168)-COLUMN('Charges variables-Calculs auto'!$C$168)+1-'Charges variables (avancé)'!$K112),0)*'Charges variables (avancé)'!$AE112</f>
        <v>0</v>
      </c>
      <c r="BA906" s="341">
        <f>IF(ROUND(('Charges variables-Calculs auto'!BA$168-CONFIG!$D$7)/31,0)&gt;=ROUND('Charges variables (avancé)'!$K112,0),INDEX($C877:$BJ877,,COLUMN('Charges variables-Calculs auto'!BA$168)-COLUMN('Charges variables-Calculs auto'!$C$168)+1-'Charges variables (avancé)'!$K112),0)*'Charges variables (avancé)'!$AE112</f>
        <v>0</v>
      </c>
      <c r="BB906" s="341">
        <f>IF(ROUND(('Charges variables-Calculs auto'!BB$168-CONFIG!$D$7)/31,0)&gt;=ROUND('Charges variables (avancé)'!$K112,0),INDEX($C877:$BJ877,,COLUMN('Charges variables-Calculs auto'!BB$168)-COLUMN('Charges variables-Calculs auto'!$C$168)+1-'Charges variables (avancé)'!$K112),0)*'Charges variables (avancé)'!$AE112</f>
        <v>0</v>
      </c>
      <c r="BC906" s="341">
        <f>IF(ROUND(('Charges variables-Calculs auto'!BC$168-CONFIG!$D$7)/31,0)&gt;=ROUND('Charges variables (avancé)'!$K112,0),INDEX($C877:$BJ877,,COLUMN('Charges variables-Calculs auto'!BC$168)-COLUMN('Charges variables-Calculs auto'!$C$168)+1-'Charges variables (avancé)'!$K112),0)*'Charges variables (avancé)'!$AE112</f>
        <v>0</v>
      </c>
      <c r="BD906" s="341">
        <f>IF(ROUND(('Charges variables-Calculs auto'!BD$168-CONFIG!$D$7)/31,0)&gt;=ROUND('Charges variables (avancé)'!$K112,0),INDEX($C877:$BJ877,,COLUMN('Charges variables-Calculs auto'!BD$168)-COLUMN('Charges variables-Calculs auto'!$C$168)+1-'Charges variables (avancé)'!$K112),0)*'Charges variables (avancé)'!$AE112</f>
        <v>0</v>
      </c>
      <c r="BE906" s="341">
        <f>IF(ROUND(('Charges variables-Calculs auto'!BE$168-CONFIG!$D$7)/31,0)&gt;=ROUND('Charges variables (avancé)'!$K112,0),INDEX($C877:$BJ877,,COLUMN('Charges variables-Calculs auto'!BE$168)-COLUMN('Charges variables-Calculs auto'!$C$168)+1-'Charges variables (avancé)'!$K112),0)*'Charges variables (avancé)'!$AE112</f>
        <v>0</v>
      </c>
      <c r="BF906" s="341">
        <f>IF(ROUND(('Charges variables-Calculs auto'!BF$168-CONFIG!$D$7)/31,0)&gt;=ROUND('Charges variables (avancé)'!$K112,0),INDEX($C877:$BJ877,,COLUMN('Charges variables-Calculs auto'!BF$168)-COLUMN('Charges variables-Calculs auto'!$C$168)+1-'Charges variables (avancé)'!$K112),0)*'Charges variables (avancé)'!$AE112</f>
        <v>0</v>
      </c>
      <c r="BG906" s="341">
        <f>IF(ROUND(('Charges variables-Calculs auto'!BG$168-CONFIG!$D$7)/31,0)&gt;=ROUND('Charges variables (avancé)'!$K112,0),INDEX($C877:$BJ877,,COLUMN('Charges variables-Calculs auto'!BG$168)-COLUMN('Charges variables-Calculs auto'!$C$168)+1-'Charges variables (avancé)'!$K112),0)*'Charges variables (avancé)'!$AE112</f>
        <v>0</v>
      </c>
      <c r="BH906" s="341">
        <f>IF(ROUND(('Charges variables-Calculs auto'!BH$168-CONFIG!$D$7)/31,0)&gt;=ROUND('Charges variables (avancé)'!$K112,0),INDEX($C877:$BJ877,,COLUMN('Charges variables-Calculs auto'!BH$168)-COLUMN('Charges variables-Calculs auto'!$C$168)+1-'Charges variables (avancé)'!$K112),0)*'Charges variables (avancé)'!$AE112</f>
        <v>0</v>
      </c>
      <c r="BI906" s="341">
        <f>IF(ROUND(('Charges variables-Calculs auto'!BI$168-CONFIG!$D$7)/31,0)&gt;=ROUND('Charges variables (avancé)'!$K112,0),INDEX($C877:$BJ877,,COLUMN('Charges variables-Calculs auto'!BI$168)-COLUMN('Charges variables-Calculs auto'!$C$168)+1-'Charges variables (avancé)'!$K112),0)*'Charges variables (avancé)'!$AE112</f>
        <v>0</v>
      </c>
      <c r="BJ906" s="341">
        <f>IF(ROUND(('Charges variables-Calculs auto'!BJ$168-CONFIG!$D$7)/31,0)&gt;=ROUND('Charges variables (avancé)'!$K112,0),INDEX($C877:$BJ877,,COLUMN('Charges variables-Calculs auto'!BJ$168)-COLUMN('Charges variables-Calculs auto'!$C$168)+1-'Charges variables (avancé)'!$K112),0)*'Charges variables (avancé)'!$AE112</f>
        <v>0</v>
      </c>
    </row>
    <row r="907" spans="2:62">
      <c r="B907" s="366">
        <f>'Charges variables (avancé)'!$C$113</f>
        <v>0</v>
      </c>
      <c r="C907" s="341">
        <f>IF(ROUND(('Charges variables-Calculs auto'!C$168-CONFIG!$D$7)/31,0)&gt;=ROUND('Charges variables (avancé)'!$K113,0),INDEX($C878:$BJ878,,COLUMN('Charges variables-Calculs auto'!C$168)-COLUMN('Charges variables-Calculs auto'!$C$168)+1-'Charges variables (avancé)'!$K113),0)*'Charges variables (avancé)'!$E113</f>
        <v>0</v>
      </c>
      <c r="D907" s="341">
        <f>IF(ROUND(('Charges variables-Calculs auto'!D$168-CONFIG!$D$7)/31,0)&gt;=ROUND('Charges variables (avancé)'!$K113,0),INDEX($C878:$BJ878,,COLUMN('Charges variables-Calculs auto'!D$168)-COLUMN('Charges variables-Calculs auto'!$C$168)+1-'Charges variables (avancé)'!$K113),0)*'Charges variables (avancé)'!$E113</f>
        <v>0</v>
      </c>
      <c r="E907" s="341">
        <f>IF(ROUND(('Charges variables-Calculs auto'!E$168-CONFIG!$D$7)/31,0)&gt;=ROUND('Charges variables (avancé)'!$K113,0),INDEX($C878:$BJ878,,COLUMN('Charges variables-Calculs auto'!E$168)-COLUMN('Charges variables-Calculs auto'!$C$168)+1-'Charges variables (avancé)'!$K113),0)*'Charges variables (avancé)'!$E113</f>
        <v>0</v>
      </c>
      <c r="F907" s="341">
        <f>IF(ROUND(('Charges variables-Calculs auto'!F$168-CONFIG!$D$7)/31,0)&gt;=ROUND('Charges variables (avancé)'!$K113,0),INDEX($C878:$BJ878,,COLUMN('Charges variables-Calculs auto'!F$168)-COLUMN('Charges variables-Calculs auto'!$C$168)+1-'Charges variables (avancé)'!$K113),0)*'Charges variables (avancé)'!$E113</f>
        <v>0</v>
      </c>
      <c r="G907" s="341">
        <f>IF(ROUND(('Charges variables-Calculs auto'!G$168-CONFIG!$D$7)/31,0)&gt;=ROUND('Charges variables (avancé)'!$K113,0),INDEX($C878:$BJ878,,COLUMN('Charges variables-Calculs auto'!G$168)-COLUMN('Charges variables-Calculs auto'!$C$168)+1-'Charges variables (avancé)'!$K113),0)*'Charges variables (avancé)'!$E113</f>
        <v>0</v>
      </c>
      <c r="H907" s="341">
        <f>IF(ROUND(('Charges variables-Calculs auto'!H$168-CONFIG!$D$7)/31,0)&gt;=ROUND('Charges variables (avancé)'!$K113,0),INDEX($C878:$BJ878,,COLUMN('Charges variables-Calculs auto'!H$168)-COLUMN('Charges variables-Calculs auto'!$C$168)+1-'Charges variables (avancé)'!$K113),0)*'Charges variables (avancé)'!$E113</f>
        <v>0</v>
      </c>
      <c r="I907" s="341">
        <f>IF(ROUND(('Charges variables-Calculs auto'!I$168-CONFIG!$D$7)/31,0)&gt;=ROUND('Charges variables (avancé)'!$K113,0),INDEX($C878:$BJ878,,COLUMN('Charges variables-Calculs auto'!I$168)-COLUMN('Charges variables-Calculs auto'!$C$168)+1-'Charges variables (avancé)'!$K113),0)*'Charges variables (avancé)'!$E113</f>
        <v>0</v>
      </c>
      <c r="J907" s="341">
        <f>IF(ROUND(('Charges variables-Calculs auto'!J$168-CONFIG!$D$7)/31,0)&gt;=ROUND('Charges variables (avancé)'!$K113,0),INDEX($C878:$BJ878,,COLUMN('Charges variables-Calculs auto'!J$168)-COLUMN('Charges variables-Calculs auto'!$C$168)+1-'Charges variables (avancé)'!$K113),0)*'Charges variables (avancé)'!$E113</f>
        <v>0</v>
      </c>
      <c r="K907" s="341">
        <f>IF(ROUND(('Charges variables-Calculs auto'!K$168-CONFIG!$D$7)/31,0)&gt;=ROUND('Charges variables (avancé)'!$K113,0),INDEX($C878:$BJ878,,COLUMN('Charges variables-Calculs auto'!K$168)-COLUMN('Charges variables-Calculs auto'!$C$168)+1-'Charges variables (avancé)'!$K113),0)*'Charges variables (avancé)'!$E113</f>
        <v>0</v>
      </c>
      <c r="L907" s="341">
        <f>IF(ROUND(('Charges variables-Calculs auto'!L$168-CONFIG!$D$7)/31,0)&gt;=ROUND('Charges variables (avancé)'!$K113,0),INDEX($C878:$BJ878,,COLUMN('Charges variables-Calculs auto'!L$168)-COLUMN('Charges variables-Calculs auto'!$C$168)+1-'Charges variables (avancé)'!$K113),0)*'Charges variables (avancé)'!$E113</f>
        <v>0</v>
      </c>
      <c r="M907" s="341">
        <f>IF(ROUND(('Charges variables-Calculs auto'!M$168-CONFIG!$D$7)/31,0)&gt;=ROUND('Charges variables (avancé)'!$K113,0),INDEX($C878:$BJ878,,COLUMN('Charges variables-Calculs auto'!M$168)-COLUMN('Charges variables-Calculs auto'!$C$168)+1-'Charges variables (avancé)'!$K113),0)*'Charges variables (avancé)'!$E113</f>
        <v>0</v>
      </c>
      <c r="N907" s="341">
        <f>IF(ROUND(('Charges variables-Calculs auto'!N$168-CONFIG!$D$7)/31,0)&gt;=ROUND('Charges variables (avancé)'!$K113,0),INDEX($C878:$BJ878,,COLUMN('Charges variables-Calculs auto'!N$168)-COLUMN('Charges variables-Calculs auto'!$C$168)+1-'Charges variables (avancé)'!$K113),0)*'Charges variables (avancé)'!$E113</f>
        <v>0</v>
      </c>
      <c r="O907" s="341">
        <f>IF(ROUND(('Charges variables-Calculs auto'!O$168-CONFIG!$D$7)/31,0)&gt;=ROUND('Charges variables (avancé)'!$K113,0),INDEX($C878:$BJ878,,COLUMN('Charges variables-Calculs auto'!O$168)-COLUMN('Charges variables-Calculs auto'!$C$168)+1-'Charges variables (avancé)'!$K113),0)*'Charges variables (avancé)'!$Y113</f>
        <v>0</v>
      </c>
      <c r="P907" s="341">
        <f>IF(ROUND(('Charges variables-Calculs auto'!P$168-CONFIG!$D$7)/31,0)&gt;=ROUND('Charges variables (avancé)'!$K113,0),INDEX($C878:$BJ878,,COLUMN('Charges variables-Calculs auto'!P$168)-COLUMN('Charges variables-Calculs auto'!$C$168)+1-'Charges variables (avancé)'!$K113),0)*'Charges variables (avancé)'!$Y113</f>
        <v>0</v>
      </c>
      <c r="Q907" s="341">
        <f>IF(ROUND(('Charges variables-Calculs auto'!Q$168-CONFIG!$D$7)/31,0)&gt;=ROUND('Charges variables (avancé)'!$K113,0),INDEX($C878:$BJ878,,COLUMN('Charges variables-Calculs auto'!Q$168)-COLUMN('Charges variables-Calculs auto'!$C$168)+1-'Charges variables (avancé)'!$K113),0)*'Charges variables (avancé)'!$Y113</f>
        <v>0</v>
      </c>
      <c r="R907" s="341">
        <f>IF(ROUND(('Charges variables-Calculs auto'!R$168-CONFIG!$D$7)/31,0)&gt;=ROUND('Charges variables (avancé)'!$K113,0),INDEX($C878:$BJ878,,COLUMN('Charges variables-Calculs auto'!R$168)-COLUMN('Charges variables-Calculs auto'!$C$168)+1-'Charges variables (avancé)'!$K113),0)*'Charges variables (avancé)'!$Y113</f>
        <v>0</v>
      </c>
      <c r="S907" s="341">
        <f>IF(ROUND(('Charges variables-Calculs auto'!S$168-CONFIG!$D$7)/31,0)&gt;=ROUND('Charges variables (avancé)'!$K113,0),INDEX($C878:$BJ878,,COLUMN('Charges variables-Calculs auto'!S$168)-COLUMN('Charges variables-Calculs auto'!$C$168)+1-'Charges variables (avancé)'!$K113),0)*'Charges variables (avancé)'!$Y113</f>
        <v>0</v>
      </c>
      <c r="T907" s="341">
        <f>IF(ROUND(('Charges variables-Calculs auto'!T$168-CONFIG!$D$7)/31,0)&gt;=ROUND('Charges variables (avancé)'!$K113,0),INDEX($C878:$BJ878,,COLUMN('Charges variables-Calculs auto'!T$168)-COLUMN('Charges variables-Calculs auto'!$C$168)+1-'Charges variables (avancé)'!$K113),0)*'Charges variables (avancé)'!$Y113</f>
        <v>0</v>
      </c>
      <c r="U907" s="341">
        <f>IF(ROUND(('Charges variables-Calculs auto'!U$168-CONFIG!$D$7)/31,0)&gt;=ROUND('Charges variables (avancé)'!$K113,0),INDEX($C878:$BJ878,,COLUMN('Charges variables-Calculs auto'!U$168)-COLUMN('Charges variables-Calculs auto'!$C$168)+1-'Charges variables (avancé)'!$K113),0)*'Charges variables (avancé)'!$Y113</f>
        <v>0</v>
      </c>
      <c r="V907" s="341">
        <f>IF(ROUND(('Charges variables-Calculs auto'!V$168-CONFIG!$D$7)/31,0)&gt;=ROUND('Charges variables (avancé)'!$K113,0),INDEX($C878:$BJ878,,COLUMN('Charges variables-Calculs auto'!V$168)-COLUMN('Charges variables-Calculs auto'!$C$168)+1-'Charges variables (avancé)'!$K113),0)*'Charges variables (avancé)'!$Y113</f>
        <v>0</v>
      </c>
      <c r="W907" s="341">
        <f>IF(ROUND(('Charges variables-Calculs auto'!W$168-CONFIG!$D$7)/31,0)&gt;=ROUND('Charges variables (avancé)'!$K113,0),INDEX($C878:$BJ878,,COLUMN('Charges variables-Calculs auto'!W$168)-COLUMN('Charges variables-Calculs auto'!$C$168)+1-'Charges variables (avancé)'!$K113),0)*'Charges variables (avancé)'!$Y113</f>
        <v>0</v>
      </c>
      <c r="X907" s="341">
        <f>IF(ROUND(('Charges variables-Calculs auto'!X$168-CONFIG!$D$7)/31,0)&gt;=ROUND('Charges variables (avancé)'!$K113,0),INDEX($C878:$BJ878,,COLUMN('Charges variables-Calculs auto'!X$168)-COLUMN('Charges variables-Calculs auto'!$C$168)+1-'Charges variables (avancé)'!$K113),0)*'Charges variables (avancé)'!$Y113</f>
        <v>0</v>
      </c>
      <c r="Y907" s="341">
        <f>IF(ROUND(('Charges variables-Calculs auto'!Y$168-CONFIG!$D$7)/31,0)&gt;=ROUND('Charges variables (avancé)'!$K113,0),INDEX($C878:$BJ878,,COLUMN('Charges variables-Calculs auto'!Y$168)-COLUMN('Charges variables-Calculs auto'!$C$168)+1-'Charges variables (avancé)'!$K113),0)*'Charges variables (avancé)'!$Y113</f>
        <v>0</v>
      </c>
      <c r="Z907" s="341">
        <f>IF(ROUND(('Charges variables-Calculs auto'!Z$168-CONFIG!$D$7)/31,0)&gt;=ROUND('Charges variables (avancé)'!$K113,0),INDEX($C878:$BJ878,,COLUMN('Charges variables-Calculs auto'!Z$168)-COLUMN('Charges variables-Calculs auto'!$C$168)+1-'Charges variables (avancé)'!$K113),0)*'Charges variables (avancé)'!$Y113</f>
        <v>0</v>
      </c>
      <c r="AA907" s="341">
        <f>IF(ROUND(('Charges variables-Calculs auto'!AA$168-CONFIG!$D$7)/31,0)&gt;=ROUND('Charges variables (avancé)'!$K113,0),INDEX($C878:$BJ878,,COLUMN('Charges variables-Calculs auto'!AA$168)-COLUMN('Charges variables-Calculs auto'!$C$168)+1-'Charges variables (avancé)'!$K113),0)*'Charges variables (avancé)'!$AA113</f>
        <v>0</v>
      </c>
      <c r="AB907" s="341">
        <f>IF(ROUND(('Charges variables-Calculs auto'!AB$168-CONFIG!$D$7)/31,0)&gt;=ROUND('Charges variables (avancé)'!$K113,0),INDEX($C878:$BJ878,,COLUMN('Charges variables-Calculs auto'!AB$168)-COLUMN('Charges variables-Calculs auto'!$C$168)+1-'Charges variables (avancé)'!$K113),0)*'Charges variables (avancé)'!$AA113</f>
        <v>0</v>
      </c>
      <c r="AC907" s="341">
        <f>IF(ROUND(('Charges variables-Calculs auto'!AC$168-CONFIG!$D$7)/31,0)&gt;=ROUND('Charges variables (avancé)'!$K113,0),INDEX($C878:$BJ878,,COLUMN('Charges variables-Calculs auto'!AC$168)-COLUMN('Charges variables-Calculs auto'!$C$168)+1-'Charges variables (avancé)'!$K113),0)*'Charges variables (avancé)'!$AA113</f>
        <v>0</v>
      </c>
      <c r="AD907" s="341">
        <f>IF(ROUND(('Charges variables-Calculs auto'!AD$168-CONFIG!$D$7)/31,0)&gt;=ROUND('Charges variables (avancé)'!$K113,0),INDEX($C878:$BJ878,,COLUMN('Charges variables-Calculs auto'!AD$168)-COLUMN('Charges variables-Calculs auto'!$C$168)+1-'Charges variables (avancé)'!$K113),0)*'Charges variables (avancé)'!$AA113</f>
        <v>0</v>
      </c>
      <c r="AE907" s="341">
        <f>IF(ROUND(('Charges variables-Calculs auto'!AE$168-CONFIG!$D$7)/31,0)&gt;=ROUND('Charges variables (avancé)'!$K113,0),INDEX($C878:$BJ878,,COLUMN('Charges variables-Calculs auto'!AE$168)-COLUMN('Charges variables-Calculs auto'!$C$168)+1-'Charges variables (avancé)'!$K113),0)*'Charges variables (avancé)'!$AA113</f>
        <v>0</v>
      </c>
      <c r="AF907" s="341">
        <f>IF(ROUND(('Charges variables-Calculs auto'!AF$168-CONFIG!$D$7)/31,0)&gt;=ROUND('Charges variables (avancé)'!$K113,0),INDEX($C878:$BJ878,,COLUMN('Charges variables-Calculs auto'!AF$168)-COLUMN('Charges variables-Calculs auto'!$C$168)+1-'Charges variables (avancé)'!$K113),0)*'Charges variables (avancé)'!$AA113</f>
        <v>0</v>
      </c>
      <c r="AG907" s="341">
        <f>IF(ROUND(('Charges variables-Calculs auto'!AG$168-CONFIG!$D$7)/31,0)&gt;=ROUND('Charges variables (avancé)'!$K113,0),INDEX($C878:$BJ878,,COLUMN('Charges variables-Calculs auto'!AG$168)-COLUMN('Charges variables-Calculs auto'!$C$168)+1-'Charges variables (avancé)'!$K113),0)*'Charges variables (avancé)'!$AA113</f>
        <v>0</v>
      </c>
      <c r="AH907" s="341">
        <f>IF(ROUND(('Charges variables-Calculs auto'!AH$168-CONFIG!$D$7)/31,0)&gt;=ROUND('Charges variables (avancé)'!$K113,0),INDEX($C878:$BJ878,,COLUMN('Charges variables-Calculs auto'!AH$168)-COLUMN('Charges variables-Calculs auto'!$C$168)+1-'Charges variables (avancé)'!$K113),0)*'Charges variables (avancé)'!$AA113</f>
        <v>0</v>
      </c>
      <c r="AI907" s="341">
        <f>IF(ROUND(('Charges variables-Calculs auto'!AI$168-CONFIG!$D$7)/31,0)&gt;=ROUND('Charges variables (avancé)'!$K113,0),INDEX($C878:$BJ878,,COLUMN('Charges variables-Calculs auto'!AI$168)-COLUMN('Charges variables-Calculs auto'!$C$168)+1-'Charges variables (avancé)'!$K113),0)*'Charges variables (avancé)'!$AA113</f>
        <v>0</v>
      </c>
      <c r="AJ907" s="341">
        <f>IF(ROUND(('Charges variables-Calculs auto'!AJ$168-CONFIG!$D$7)/31,0)&gt;=ROUND('Charges variables (avancé)'!$K113,0),INDEX($C878:$BJ878,,COLUMN('Charges variables-Calculs auto'!AJ$168)-COLUMN('Charges variables-Calculs auto'!$C$168)+1-'Charges variables (avancé)'!$K113),0)*'Charges variables (avancé)'!$AA113</f>
        <v>0</v>
      </c>
      <c r="AK907" s="341">
        <f>IF(ROUND(('Charges variables-Calculs auto'!AK$168-CONFIG!$D$7)/31,0)&gt;=ROUND('Charges variables (avancé)'!$K113,0),INDEX($C878:$BJ878,,COLUMN('Charges variables-Calculs auto'!AK$168)-COLUMN('Charges variables-Calculs auto'!$C$168)+1-'Charges variables (avancé)'!$K113),0)*'Charges variables (avancé)'!$AA113</f>
        <v>0</v>
      </c>
      <c r="AL907" s="341">
        <f>IF(ROUND(('Charges variables-Calculs auto'!AL$168-CONFIG!$D$7)/31,0)&gt;=ROUND('Charges variables (avancé)'!$K113,0),INDEX($C878:$BJ878,,COLUMN('Charges variables-Calculs auto'!AL$168)-COLUMN('Charges variables-Calculs auto'!$C$168)+1-'Charges variables (avancé)'!$K113),0)*'Charges variables (avancé)'!$AA113</f>
        <v>0</v>
      </c>
      <c r="AM907" s="341">
        <f>IF(ROUND(('Charges variables-Calculs auto'!AM$168-CONFIG!$D$7)/31,0)&gt;=ROUND('Charges variables (avancé)'!$K113,0),INDEX($C878:$BJ878,,COLUMN('Charges variables-Calculs auto'!AM$168)-COLUMN('Charges variables-Calculs auto'!$C$168)+1-'Charges variables (avancé)'!$K113),0)*'Charges variables (avancé)'!$AC113</f>
        <v>0</v>
      </c>
      <c r="AN907" s="341">
        <f>IF(ROUND(('Charges variables-Calculs auto'!AN$168-CONFIG!$D$7)/31,0)&gt;=ROUND('Charges variables (avancé)'!$K113,0),INDEX($C878:$BJ878,,COLUMN('Charges variables-Calculs auto'!AN$168)-COLUMN('Charges variables-Calculs auto'!$C$168)+1-'Charges variables (avancé)'!$K113),0)*'Charges variables (avancé)'!$AC113</f>
        <v>0</v>
      </c>
      <c r="AO907" s="341">
        <f>IF(ROUND(('Charges variables-Calculs auto'!AO$168-CONFIG!$D$7)/31,0)&gt;=ROUND('Charges variables (avancé)'!$K113,0),INDEX($C878:$BJ878,,COLUMN('Charges variables-Calculs auto'!AO$168)-COLUMN('Charges variables-Calculs auto'!$C$168)+1-'Charges variables (avancé)'!$K113),0)*'Charges variables (avancé)'!$AC113</f>
        <v>0</v>
      </c>
      <c r="AP907" s="341">
        <f>IF(ROUND(('Charges variables-Calculs auto'!AP$168-CONFIG!$D$7)/31,0)&gt;=ROUND('Charges variables (avancé)'!$K113,0),INDEX($C878:$BJ878,,COLUMN('Charges variables-Calculs auto'!AP$168)-COLUMN('Charges variables-Calculs auto'!$C$168)+1-'Charges variables (avancé)'!$K113),0)*'Charges variables (avancé)'!$AC113</f>
        <v>0</v>
      </c>
      <c r="AQ907" s="341">
        <f>IF(ROUND(('Charges variables-Calculs auto'!AQ$168-CONFIG!$D$7)/31,0)&gt;=ROUND('Charges variables (avancé)'!$K113,0),INDEX($C878:$BJ878,,COLUMN('Charges variables-Calculs auto'!AQ$168)-COLUMN('Charges variables-Calculs auto'!$C$168)+1-'Charges variables (avancé)'!$K113),0)*'Charges variables (avancé)'!$AC113</f>
        <v>0</v>
      </c>
      <c r="AR907" s="341">
        <f>IF(ROUND(('Charges variables-Calculs auto'!AR$168-CONFIG!$D$7)/31,0)&gt;=ROUND('Charges variables (avancé)'!$K113,0),INDEX($C878:$BJ878,,COLUMN('Charges variables-Calculs auto'!AR$168)-COLUMN('Charges variables-Calculs auto'!$C$168)+1-'Charges variables (avancé)'!$K113),0)*'Charges variables (avancé)'!$AC113</f>
        <v>0</v>
      </c>
      <c r="AS907" s="341">
        <f>IF(ROUND(('Charges variables-Calculs auto'!AS$168-CONFIG!$D$7)/31,0)&gt;=ROUND('Charges variables (avancé)'!$K113,0),INDEX($C878:$BJ878,,COLUMN('Charges variables-Calculs auto'!AS$168)-COLUMN('Charges variables-Calculs auto'!$C$168)+1-'Charges variables (avancé)'!$K113),0)*'Charges variables (avancé)'!$AC113</f>
        <v>0</v>
      </c>
      <c r="AT907" s="341">
        <f>IF(ROUND(('Charges variables-Calculs auto'!AT$168-CONFIG!$D$7)/31,0)&gt;=ROUND('Charges variables (avancé)'!$K113,0),INDEX($C878:$BJ878,,COLUMN('Charges variables-Calculs auto'!AT$168)-COLUMN('Charges variables-Calculs auto'!$C$168)+1-'Charges variables (avancé)'!$K113),0)*'Charges variables (avancé)'!$AC113</f>
        <v>0</v>
      </c>
      <c r="AU907" s="341">
        <f>IF(ROUND(('Charges variables-Calculs auto'!AU$168-CONFIG!$D$7)/31,0)&gt;=ROUND('Charges variables (avancé)'!$K113,0),INDEX($C878:$BJ878,,COLUMN('Charges variables-Calculs auto'!AU$168)-COLUMN('Charges variables-Calculs auto'!$C$168)+1-'Charges variables (avancé)'!$K113),0)*'Charges variables (avancé)'!$AC113</f>
        <v>0</v>
      </c>
      <c r="AV907" s="341">
        <f>IF(ROUND(('Charges variables-Calculs auto'!AV$168-CONFIG!$D$7)/31,0)&gt;=ROUND('Charges variables (avancé)'!$K113,0),INDEX($C878:$BJ878,,COLUMN('Charges variables-Calculs auto'!AV$168)-COLUMN('Charges variables-Calculs auto'!$C$168)+1-'Charges variables (avancé)'!$K113),0)*'Charges variables (avancé)'!$AC113</f>
        <v>0</v>
      </c>
      <c r="AW907" s="341">
        <f>IF(ROUND(('Charges variables-Calculs auto'!AW$168-CONFIG!$D$7)/31,0)&gt;=ROUND('Charges variables (avancé)'!$K113,0),INDEX($C878:$BJ878,,COLUMN('Charges variables-Calculs auto'!AW$168)-COLUMN('Charges variables-Calculs auto'!$C$168)+1-'Charges variables (avancé)'!$K113),0)*'Charges variables (avancé)'!$AC113</f>
        <v>0</v>
      </c>
      <c r="AX907" s="341">
        <f>IF(ROUND(('Charges variables-Calculs auto'!AX$168-CONFIG!$D$7)/31,0)&gt;=ROUND('Charges variables (avancé)'!$K113,0),INDEX($C878:$BJ878,,COLUMN('Charges variables-Calculs auto'!AX$168)-COLUMN('Charges variables-Calculs auto'!$C$168)+1-'Charges variables (avancé)'!$K113),0)*'Charges variables (avancé)'!$AC113</f>
        <v>0</v>
      </c>
      <c r="AY907" s="341">
        <f>IF(ROUND(('Charges variables-Calculs auto'!AY$168-CONFIG!$D$7)/31,0)&gt;=ROUND('Charges variables (avancé)'!$K113,0),INDEX($C878:$BJ878,,COLUMN('Charges variables-Calculs auto'!AY$168)-COLUMN('Charges variables-Calculs auto'!$C$168)+1-'Charges variables (avancé)'!$K113),0)*'Charges variables (avancé)'!$AE113</f>
        <v>0</v>
      </c>
      <c r="AZ907" s="341">
        <f>IF(ROUND(('Charges variables-Calculs auto'!AZ$168-CONFIG!$D$7)/31,0)&gt;=ROUND('Charges variables (avancé)'!$K113,0),INDEX($C878:$BJ878,,COLUMN('Charges variables-Calculs auto'!AZ$168)-COLUMN('Charges variables-Calculs auto'!$C$168)+1-'Charges variables (avancé)'!$K113),0)*'Charges variables (avancé)'!$AE113</f>
        <v>0</v>
      </c>
      <c r="BA907" s="341">
        <f>IF(ROUND(('Charges variables-Calculs auto'!BA$168-CONFIG!$D$7)/31,0)&gt;=ROUND('Charges variables (avancé)'!$K113,0),INDEX($C878:$BJ878,,COLUMN('Charges variables-Calculs auto'!BA$168)-COLUMN('Charges variables-Calculs auto'!$C$168)+1-'Charges variables (avancé)'!$K113),0)*'Charges variables (avancé)'!$AE113</f>
        <v>0</v>
      </c>
      <c r="BB907" s="341">
        <f>IF(ROUND(('Charges variables-Calculs auto'!BB$168-CONFIG!$D$7)/31,0)&gt;=ROUND('Charges variables (avancé)'!$K113,0),INDEX($C878:$BJ878,,COLUMN('Charges variables-Calculs auto'!BB$168)-COLUMN('Charges variables-Calculs auto'!$C$168)+1-'Charges variables (avancé)'!$K113),0)*'Charges variables (avancé)'!$AE113</f>
        <v>0</v>
      </c>
      <c r="BC907" s="341">
        <f>IF(ROUND(('Charges variables-Calculs auto'!BC$168-CONFIG!$D$7)/31,0)&gt;=ROUND('Charges variables (avancé)'!$K113,0),INDEX($C878:$BJ878,,COLUMN('Charges variables-Calculs auto'!BC$168)-COLUMN('Charges variables-Calculs auto'!$C$168)+1-'Charges variables (avancé)'!$K113),0)*'Charges variables (avancé)'!$AE113</f>
        <v>0</v>
      </c>
      <c r="BD907" s="341">
        <f>IF(ROUND(('Charges variables-Calculs auto'!BD$168-CONFIG!$D$7)/31,0)&gt;=ROUND('Charges variables (avancé)'!$K113,0),INDEX($C878:$BJ878,,COLUMN('Charges variables-Calculs auto'!BD$168)-COLUMN('Charges variables-Calculs auto'!$C$168)+1-'Charges variables (avancé)'!$K113),0)*'Charges variables (avancé)'!$AE113</f>
        <v>0</v>
      </c>
      <c r="BE907" s="341">
        <f>IF(ROUND(('Charges variables-Calculs auto'!BE$168-CONFIG!$D$7)/31,0)&gt;=ROUND('Charges variables (avancé)'!$K113,0),INDEX($C878:$BJ878,,COLUMN('Charges variables-Calculs auto'!BE$168)-COLUMN('Charges variables-Calculs auto'!$C$168)+1-'Charges variables (avancé)'!$K113),0)*'Charges variables (avancé)'!$AE113</f>
        <v>0</v>
      </c>
      <c r="BF907" s="341">
        <f>IF(ROUND(('Charges variables-Calculs auto'!BF$168-CONFIG!$D$7)/31,0)&gt;=ROUND('Charges variables (avancé)'!$K113,0),INDEX($C878:$BJ878,,COLUMN('Charges variables-Calculs auto'!BF$168)-COLUMN('Charges variables-Calculs auto'!$C$168)+1-'Charges variables (avancé)'!$K113),0)*'Charges variables (avancé)'!$AE113</f>
        <v>0</v>
      </c>
      <c r="BG907" s="341">
        <f>IF(ROUND(('Charges variables-Calculs auto'!BG$168-CONFIG!$D$7)/31,0)&gt;=ROUND('Charges variables (avancé)'!$K113,0),INDEX($C878:$BJ878,,COLUMN('Charges variables-Calculs auto'!BG$168)-COLUMN('Charges variables-Calculs auto'!$C$168)+1-'Charges variables (avancé)'!$K113),0)*'Charges variables (avancé)'!$AE113</f>
        <v>0</v>
      </c>
      <c r="BH907" s="341">
        <f>IF(ROUND(('Charges variables-Calculs auto'!BH$168-CONFIG!$D$7)/31,0)&gt;=ROUND('Charges variables (avancé)'!$K113,0),INDEX($C878:$BJ878,,COLUMN('Charges variables-Calculs auto'!BH$168)-COLUMN('Charges variables-Calculs auto'!$C$168)+1-'Charges variables (avancé)'!$K113),0)*'Charges variables (avancé)'!$AE113</f>
        <v>0</v>
      </c>
      <c r="BI907" s="341">
        <f>IF(ROUND(('Charges variables-Calculs auto'!BI$168-CONFIG!$D$7)/31,0)&gt;=ROUND('Charges variables (avancé)'!$K113,0),INDEX($C878:$BJ878,,COLUMN('Charges variables-Calculs auto'!BI$168)-COLUMN('Charges variables-Calculs auto'!$C$168)+1-'Charges variables (avancé)'!$K113),0)*'Charges variables (avancé)'!$AE113</f>
        <v>0</v>
      </c>
      <c r="BJ907" s="341">
        <f>IF(ROUND(('Charges variables-Calculs auto'!BJ$168-CONFIG!$D$7)/31,0)&gt;=ROUND('Charges variables (avancé)'!$K113,0),INDEX($C878:$BJ878,,COLUMN('Charges variables-Calculs auto'!BJ$168)-COLUMN('Charges variables-Calculs auto'!$C$168)+1-'Charges variables (avancé)'!$K113),0)*'Charges variables (avancé)'!$AE113</f>
        <v>0</v>
      </c>
    </row>
    <row r="908" spans="2:62">
      <c r="B908" s="366">
        <f>'Charges variables (avancé)'!$C$114</f>
        <v>0</v>
      </c>
      <c r="C908" s="341">
        <f>IF(ROUND(('Charges variables-Calculs auto'!C$168-CONFIG!$D$7)/31,0)&gt;=ROUND('Charges variables (avancé)'!$K114,0),INDEX($C879:$BJ879,,COLUMN('Charges variables-Calculs auto'!C$168)-COLUMN('Charges variables-Calculs auto'!$C$168)+1-'Charges variables (avancé)'!$K114),0)*'Charges variables (avancé)'!$E114</f>
        <v>0</v>
      </c>
      <c r="D908" s="341">
        <f>IF(ROUND(('Charges variables-Calculs auto'!D$168-CONFIG!$D$7)/31,0)&gt;=ROUND('Charges variables (avancé)'!$K114,0),INDEX($C879:$BJ879,,COLUMN('Charges variables-Calculs auto'!D$168)-COLUMN('Charges variables-Calculs auto'!$C$168)+1-'Charges variables (avancé)'!$K114),0)*'Charges variables (avancé)'!$E114</f>
        <v>0</v>
      </c>
      <c r="E908" s="341">
        <f>IF(ROUND(('Charges variables-Calculs auto'!E$168-CONFIG!$D$7)/31,0)&gt;=ROUND('Charges variables (avancé)'!$K114,0),INDEX($C879:$BJ879,,COLUMN('Charges variables-Calculs auto'!E$168)-COLUMN('Charges variables-Calculs auto'!$C$168)+1-'Charges variables (avancé)'!$K114),0)*'Charges variables (avancé)'!$E114</f>
        <v>0</v>
      </c>
      <c r="F908" s="341">
        <f>IF(ROUND(('Charges variables-Calculs auto'!F$168-CONFIG!$D$7)/31,0)&gt;=ROUND('Charges variables (avancé)'!$K114,0),INDEX($C879:$BJ879,,COLUMN('Charges variables-Calculs auto'!F$168)-COLUMN('Charges variables-Calculs auto'!$C$168)+1-'Charges variables (avancé)'!$K114),0)*'Charges variables (avancé)'!$E114</f>
        <v>0</v>
      </c>
      <c r="G908" s="341">
        <f>IF(ROUND(('Charges variables-Calculs auto'!G$168-CONFIG!$D$7)/31,0)&gt;=ROUND('Charges variables (avancé)'!$K114,0),INDEX($C879:$BJ879,,COLUMN('Charges variables-Calculs auto'!G$168)-COLUMN('Charges variables-Calculs auto'!$C$168)+1-'Charges variables (avancé)'!$K114),0)*'Charges variables (avancé)'!$E114</f>
        <v>0</v>
      </c>
      <c r="H908" s="341">
        <f>IF(ROUND(('Charges variables-Calculs auto'!H$168-CONFIG!$D$7)/31,0)&gt;=ROUND('Charges variables (avancé)'!$K114,0),INDEX($C879:$BJ879,,COLUMN('Charges variables-Calculs auto'!H$168)-COLUMN('Charges variables-Calculs auto'!$C$168)+1-'Charges variables (avancé)'!$K114),0)*'Charges variables (avancé)'!$E114</f>
        <v>0</v>
      </c>
      <c r="I908" s="341">
        <f>IF(ROUND(('Charges variables-Calculs auto'!I$168-CONFIG!$D$7)/31,0)&gt;=ROUND('Charges variables (avancé)'!$K114,0),INDEX($C879:$BJ879,,COLUMN('Charges variables-Calculs auto'!I$168)-COLUMN('Charges variables-Calculs auto'!$C$168)+1-'Charges variables (avancé)'!$K114),0)*'Charges variables (avancé)'!$E114</f>
        <v>0</v>
      </c>
      <c r="J908" s="341">
        <f>IF(ROUND(('Charges variables-Calculs auto'!J$168-CONFIG!$D$7)/31,0)&gt;=ROUND('Charges variables (avancé)'!$K114,0),INDEX($C879:$BJ879,,COLUMN('Charges variables-Calculs auto'!J$168)-COLUMN('Charges variables-Calculs auto'!$C$168)+1-'Charges variables (avancé)'!$K114),0)*'Charges variables (avancé)'!$E114</f>
        <v>0</v>
      </c>
      <c r="K908" s="341">
        <f>IF(ROUND(('Charges variables-Calculs auto'!K$168-CONFIG!$D$7)/31,0)&gt;=ROUND('Charges variables (avancé)'!$K114,0),INDEX($C879:$BJ879,,COLUMN('Charges variables-Calculs auto'!K$168)-COLUMN('Charges variables-Calculs auto'!$C$168)+1-'Charges variables (avancé)'!$K114),0)*'Charges variables (avancé)'!$E114</f>
        <v>0</v>
      </c>
      <c r="L908" s="341">
        <f>IF(ROUND(('Charges variables-Calculs auto'!L$168-CONFIG!$D$7)/31,0)&gt;=ROUND('Charges variables (avancé)'!$K114,0),INDEX($C879:$BJ879,,COLUMN('Charges variables-Calculs auto'!L$168)-COLUMN('Charges variables-Calculs auto'!$C$168)+1-'Charges variables (avancé)'!$K114),0)*'Charges variables (avancé)'!$E114</f>
        <v>0</v>
      </c>
      <c r="M908" s="341">
        <f>IF(ROUND(('Charges variables-Calculs auto'!M$168-CONFIG!$D$7)/31,0)&gt;=ROUND('Charges variables (avancé)'!$K114,0),INDEX($C879:$BJ879,,COLUMN('Charges variables-Calculs auto'!M$168)-COLUMN('Charges variables-Calculs auto'!$C$168)+1-'Charges variables (avancé)'!$K114),0)*'Charges variables (avancé)'!$E114</f>
        <v>0</v>
      </c>
      <c r="N908" s="341">
        <f>IF(ROUND(('Charges variables-Calculs auto'!N$168-CONFIG!$D$7)/31,0)&gt;=ROUND('Charges variables (avancé)'!$K114,0),INDEX($C879:$BJ879,,COLUMN('Charges variables-Calculs auto'!N$168)-COLUMN('Charges variables-Calculs auto'!$C$168)+1-'Charges variables (avancé)'!$K114),0)*'Charges variables (avancé)'!$E114</f>
        <v>0</v>
      </c>
      <c r="O908" s="341">
        <f>IF(ROUND(('Charges variables-Calculs auto'!O$168-CONFIG!$D$7)/31,0)&gt;=ROUND('Charges variables (avancé)'!$K114,0),INDEX($C879:$BJ879,,COLUMN('Charges variables-Calculs auto'!O$168)-COLUMN('Charges variables-Calculs auto'!$C$168)+1-'Charges variables (avancé)'!$K114),0)*'Charges variables (avancé)'!$Y114</f>
        <v>0</v>
      </c>
      <c r="P908" s="341">
        <f>IF(ROUND(('Charges variables-Calculs auto'!P$168-CONFIG!$D$7)/31,0)&gt;=ROUND('Charges variables (avancé)'!$K114,0),INDEX($C879:$BJ879,,COLUMN('Charges variables-Calculs auto'!P$168)-COLUMN('Charges variables-Calculs auto'!$C$168)+1-'Charges variables (avancé)'!$K114),0)*'Charges variables (avancé)'!$Y114</f>
        <v>0</v>
      </c>
      <c r="Q908" s="341">
        <f>IF(ROUND(('Charges variables-Calculs auto'!Q$168-CONFIG!$D$7)/31,0)&gt;=ROUND('Charges variables (avancé)'!$K114,0),INDEX($C879:$BJ879,,COLUMN('Charges variables-Calculs auto'!Q$168)-COLUMN('Charges variables-Calculs auto'!$C$168)+1-'Charges variables (avancé)'!$K114),0)*'Charges variables (avancé)'!$Y114</f>
        <v>0</v>
      </c>
      <c r="R908" s="341">
        <f>IF(ROUND(('Charges variables-Calculs auto'!R$168-CONFIG!$D$7)/31,0)&gt;=ROUND('Charges variables (avancé)'!$K114,0),INDEX($C879:$BJ879,,COLUMN('Charges variables-Calculs auto'!R$168)-COLUMN('Charges variables-Calculs auto'!$C$168)+1-'Charges variables (avancé)'!$K114),0)*'Charges variables (avancé)'!$Y114</f>
        <v>0</v>
      </c>
      <c r="S908" s="341">
        <f>IF(ROUND(('Charges variables-Calculs auto'!S$168-CONFIG!$D$7)/31,0)&gt;=ROUND('Charges variables (avancé)'!$K114,0),INDEX($C879:$BJ879,,COLUMN('Charges variables-Calculs auto'!S$168)-COLUMN('Charges variables-Calculs auto'!$C$168)+1-'Charges variables (avancé)'!$K114),0)*'Charges variables (avancé)'!$Y114</f>
        <v>0</v>
      </c>
      <c r="T908" s="341">
        <f>IF(ROUND(('Charges variables-Calculs auto'!T$168-CONFIG!$D$7)/31,0)&gt;=ROUND('Charges variables (avancé)'!$K114,0),INDEX($C879:$BJ879,,COLUMN('Charges variables-Calculs auto'!T$168)-COLUMN('Charges variables-Calculs auto'!$C$168)+1-'Charges variables (avancé)'!$K114),0)*'Charges variables (avancé)'!$Y114</f>
        <v>0</v>
      </c>
      <c r="U908" s="341">
        <f>IF(ROUND(('Charges variables-Calculs auto'!U$168-CONFIG!$D$7)/31,0)&gt;=ROUND('Charges variables (avancé)'!$K114,0),INDEX($C879:$BJ879,,COLUMN('Charges variables-Calculs auto'!U$168)-COLUMN('Charges variables-Calculs auto'!$C$168)+1-'Charges variables (avancé)'!$K114),0)*'Charges variables (avancé)'!$Y114</f>
        <v>0</v>
      </c>
      <c r="V908" s="341">
        <f>IF(ROUND(('Charges variables-Calculs auto'!V$168-CONFIG!$D$7)/31,0)&gt;=ROUND('Charges variables (avancé)'!$K114,0),INDEX($C879:$BJ879,,COLUMN('Charges variables-Calculs auto'!V$168)-COLUMN('Charges variables-Calculs auto'!$C$168)+1-'Charges variables (avancé)'!$K114),0)*'Charges variables (avancé)'!$Y114</f>
        <v>0</v>
      </c>
      <c r="W908" s="341">
        <f>IF(ROUND(('Charges variables-Calculs auto'!W$168-CONFIG!$D$7)/31,0)&gt;=ROUND('Charges variables (avancé)'!$K114,0),INDEX($C879:$BJ879,,COLUMN('Charges variables-Calculs auto'!W$168)-COLUMN('Charges variables-Calculs auto'!$C$168)+1-'Charges variables (avancé)'!$K114),0)*'Charges variables (avancé)'!$Y114</f>
        <v>0</v>
      </c>
      <c r="X908" s="341">
        <f>IF(ROUND(('Charges variables-Calculs auto'!X$168-CONFIG!$D$7)/31,0)&gt;=ROUND('Charges variables (avancé)'!$K114,0),INDEX($C879:$BJ879,,COLUMN('Charges variables-Calculs auto'!X$168)-COLUMN('Charges variables-Calculs auto'!$C$168)+1-'Charges variables (avancé)'!$K114),0)*'Charges variables (avancé)'!$Y114</f>
        <v>0</v>
      </c>
      <c r="Y908" s="341">
        <f>IF(ROUND(('Charges variables-Calculs auto'!Y$168-CONFIG!$D$7)/31,0)&gt;=ROUND('Charges variables (avancé)'!$K114,0),INDEX($C879:$BJ879,,COLUMN('Charges variables-Calculs auto'!Y$168)-COLUMN('Charges variables-Calculs auto'!$C$168)+1-'Charges variables (avancé)'!$K114),0)*'Charges variables (avancé)'!$Y114</f>
        <v>0</v>
      </c>
      <c r="Z908" s="341">
        <f>IF(ROUND(('Charges variables-Calculs auto'!Z$168-CONFIG!$D$7)/31,0)&gt;=ROUND('Charges variables (avancé)'!$K114,0),INDEX($C879:$BJ879,,COLUMN('Charges variables-Calculs auto'!Z$168)-COLUMN('Charges variables-Calculs auto'!$C$168)+1-'Charges variables (avancé)'!$K114),0)*'Charges variables (avancé)'!$Y114</f>
        <v>0</v>
      </c>
      <c r="AA908" s="341">
        <f>IF(ROUND(('Charges variables-Calculs auto'!AA$168-CONFIG!$D$7)/31,0)&gt;=ROUND('Charges variables (avancé)'!$K114,0),INDEX($C879:$BJ879,,COLUMN('Charges variables-Calculs auto'!AA$168)-COLUMN('Charges variables-Calculs auto'!$C$168)+1-'Charges variables (avancé)'!$K114),0)*'Charges variables (avancé)'!$AA114</f>
        <v>0</v>
      </c>
      <c r="AB908" s="341">
        <f>IF(ROUND(('Charges variables-Calculs auto'!AB$168-CONFIG!$D$7)/31,0)&gt;=ROUND('Charges variables (avancé)'!$K114,0),INDEX($C879:$BJ879,,COLUMN('Charges variables-Calculs auto'!AB$168)-COLUMN('Charges variables-Calculs auto'!$C$168)+1-'Charges variables (avancé)'!$K114),0)*'Charges variables (avancé)'!$AA114</f>
        <v>0</v>
      </c>
      <c r="AC908" s="341">
        <f>IF(ROUND(('Charges variables-Calculs auto'!AC$168-CONFIG!$D$7)/31,0)&gt;=ROUND('Charges variables (avancé)'!$K114,0),INDEX($C879:$BJ879,,COLUMN('Charges variables-Calculs auto'!AC$168)-COLUMN('Charges variables-Calculs auto'!$C$168)+1-'Charges variables (avancé)'!$K114),0)*'Charges variables (avancé)'!$AA114</f>
        <v>0</v>
      </c>
      <c r="AD908" s="341">
        <f>IF(ROUND(('Charges variables-Calculs auto'!AD$168-CONFIG!$D$7)/31,0)&gt;=ROUND('Charges variables (avancé)'!$K114,0),INDEX($C879:$BJ879,,COLUMN('Charges variables-Calculs auto'!AD$168)-COLUMN('Charges variables-Calculs auto'!$C$168)+1-'Charges variables (avancé)'!$K114),0)*'Charges variables (avancé)'!$AA114</f>
        <v>0</v>
      </c>
      <c r="AE908" s="341">
        <f>IF(ROUND(('Charges variables-Calculs auto'!AE$168-CONFIG!$D$7)/31,0)&gt;=ROUND('Charges variables (avancé)'!$K114,0),INDEX($C879:$BJ879,,COLUMN('Charges variables-Calculs auto'!AE$168)-COLUMN('Charges variables-Calculs auto'!$C$168)+1-'Charges variables (avancé)'!$K114),0)*'Charges variables (avancé)'!$AA114</f>
        <v>0</v>
      </c>
      <c r="AF908" s="341">
        <f>IF(ROUND(('Charges variables-Calculs auto'!AF$168-CONFIG!$D$7)/31,0)&gt;=ROUND('Charges variables (avancé)'!$K114,0),INDEX($C879:$BJ879,,COLUMN('Charges variables-Calculs auto'!AF$168)-COLUMN('Charges variables-Calculs auto'!$C$168)+1-'Charges variables (avancé)'!$K114),0)*'Charges variables (avancé)'!$AA114</f>
        <v>0</v>
      </c>
      <c r="AG908" s="341">
        <f>IF(ROUND(('Charges variables-Calculs auto'!AG$168-CONFIG!$D$7)/31,0)&gt;=ROUND('Charges variables (avancé)'!$K114,0),INDEX($C879:$BJ879,,COLUMN('Charges variables-Calculs auto'!AG$168)-COLUMN('Charges variables-Calculs auto'!$C$168)+1-'Charges variables (avancé)'!$K114),0)*'Charges variables (avancé)'!$AA114</f>
        <v>0</v>
      </c>
      <c r="AH908" s="341">
        <f>IF(ROUND(('Charges variables-Calculs auto'!AH$168-CONFIG!$D$7)/31,0)&gt;=ROUND('Charges variables (avancé)'!$K114,0),INDEX($C879:$BJ879,,COLUMN('Charges variables-Calculs auto'!AH$168)-COLUMN('Charges variables-Calculs auto'!$C$168)+1-'Charges variables (avancé)'!$K114),0)*'Charges variables (avancé)'!$AA114</f>
        <v>0</v>
      </c>
      <c r="AI908" s="341">
        <f>IF(ROUND(('Charges variables-Calculs auto'!AI$168-CONFIG!$D$7)/31,0)&gt;=ROUND('Charges variables (avancé)'!$K114,0),INDEX($C879:$BJ879,,COLUMN('Charges variables-Calculs auto'!AI$168)-COLUMN('Charges variables-Calculs auto'!$C$168)+1-'Charges variables (avancé)'!$K114),0)*'Charges variables (avancé)'!$AA114</f>
        <v>0</v>
      </c>
      <c r="AJ908" s="341">
        <f>IF(ROUND(('Charges variables-Calculs auto'!AJ$168-CONFIG!$D$7)/31,0)&gt;=ROUND('Charges variables (avancé)'!$K114,0),INDEX($C879:$BJ879,,COLUMN('Charges variables-Calculs auto'!AJ$168)-COLUMN('Charges variables-Calculs auto'!$C$168)+1-'Charges variables (avancé)'!$K114),0)*'Charges variables (avancé)'!$AA114</f>
        <v>0</v>
      </c>
      <c r="AK908" s="341">
        <f>IF(ROUND(('Charges variables-Calculs auto'!AK$168-CONFIG!$D$7)/31,0)&gt;=ROUND('Charges variables (avancé)'!$K114,0),INDEX($C879:$BJ879,,COLUMN('Charges variables-Calculs auto'!AK$168)-COLUMN('Charges variables-Calculs auto'!$C$168)+1-'Charges variables (avancé)'!$K114),0)*'Charges variables (avancé)'!$AA114</f>
        <v>0</v>
      </c>
      <c r="AL908" s="341">
        <f>IF(ROUND(('Charges variables-Calculs auto'!AL$168-CONFIG!$D$7)/31,0)&gt;=ROUND('Charges variables (avancé)'!$K114,0),INDEX($C879:$BJ879,,COLUMN('Charges variables-Calculs auto'!AL$168)-COLUMN('Charges variables-Calculs auto'!$C$168)+1-'Charges variables (avancé)'!$K114),0)*'Charges variables (avancé)'!$AA114</f>
        <v>0</v>
      </c>
      <c r="AM908" s="341">
        <f>IF(ROUND(('Charges variables-Calculs auto'!AM$168-CONFIG!$D$7)/31,0)&gt;=ROUND('Charges variables (avancé)'!$K114,0),INDEX($C879:$BJ879,,COLUMN('Charges variables-Calculs auto'!AM$168)-COLUMN('Charges variables-Calculs auto'!$C$168)+1-'Charges variables (avancé)'!$K114),0)*'Charges variables (avancé)'!$AC114</f>
        <v>0</v>
      </c>
      <c r="AN908" s="341">
        <f>IF(ROUND(('Charges variables-Calculs auto'!AN$168-CONFIG!$D$7)/31,0)&gt;=ROUND('Charges variables (avancé)'!$K114,0),INDEX($C879:$BJ879,,COLUMN('Charges variables-Calculs auto'!AN$168)-COLUMN('Charges variables-Calculs auto'!$C$168)+1-'Charges variables (avancé)'!$K114),0)*'Charges variables (avancé)'!$AC114</f>
        <v>0</v>
      </c>
      <c r="AO908" s="341">
        <f>IF(ROUND(('Charges variables-Calculs auto'!AO$168-CONFIG!$D$7)/31,0)&gt;=ROUND('Charges variables (avancé)'!$K114,0),INDEX($C879:$BJ879,,COLUMN('Charges variables-Calculs auto'!AO$168)-COLUMN('Charges variables-Calculs auto'!$C$168)+1-'Charges variables (avancé)'!$K114),0)*'Charges variables (avancé)'!$AC114</f>
        <v>0</v>
      </c>
      <c r="AP908" s="341">
        <f>IF(ROUND(('Charges variables-Calculs auto'!AP$168-CONFIG!$D$7)/31,0)&gt;=ROUND('Charges variables (avancé)'!$K114,0),INDEX($C879:$BJ879,,COLUMN('Charges variables-Calculs auto'!AP$168)-COLUMN('Charges variables-Calculs auto'!$C$168)+1-'Charges variables (avancé)'!$K114),0)*'Charges variables (avancé)'!$AC114</f>
        <v>0</v>
      </c>
      <c r="AQ908" s="341">
        <f>IF(ROUND(('Charges variables-Calculs auto'!AQ$168-CONFIG!$D$7)/31,0)&gt;=ROUND('Charges variables (avancé)'!$K114,0),INDEX($C879:$BJ879,,COLUMN('Charges variables-Calculs auto'!AQ$168)-COLUMN('Charges variables-Calculs auto'!$C$168)+1-'Charges variables (avancé)'!$K114),0)*'Charges variables (avancé)'!$AC114</f>
        <v>0</v>
      </c>
      <c r="AR908" s="341">
        <f>IF(ROUND(('Charges variables-Calculs auto'!AR$168-CONFIG!$D$7)/31,0)&gt;=ROUND('Charges variables (avancé)'!$K114,0),INDEX($C879:$BJ879,,COLUMN('Charges variables-Calculs auto'!AR$168)-COLUMN('Charges variables-Calculs auto'!$C$168)+1-'Charges variables (avancé)'!$K114),0)*'Charges variables (avancé)'!$AC114</f>
        <v>0</v>
      </c>
      <c r="AS908" s="341">
        <f>IF(ROUND(('Charges variables-Calculs auto'!AS$168-CONFIG!$D$7)/31,0)&gt;=ROUND('Charges variables (avancé)'!$K114,0),INDEX($C879:$BJ879,,COLUMN('Charges variables-Calculs auto'!AS$168)-COLUMN('Charges variables-Calculs auto'!$C$168)+1-'Charges variables (avancé)'!$K114),0)*'Charges variables (avancé)'!$AC114</f>
        <v>0</v>
      </c>
      <c r="AT908" s="341">
        <f>IF(ROUND(('Charges variables-Calculs auto'!AT$168-CONFIG!$D$7)/31,0)&gt;=ROUND('Charges variables (avancé)'!$K114,0),INDEX($C879:$BJ879,,COLUMN('Charges variables-Calculs auto'!AT$168)-COLUMN('Charges variables-Calculs auto'!$C$168)+1-'Charges variables (avancé)'!$K114),0)*'Charges variables (avancé)'!$AC114</f>
        <v>0</v>
      </c>
      <c r="AU908" s="341">
        <f>IF(ROUND(('Charges variables-Calculs auto'!AU$168-CONFIG!$D$7)/31,0)&gt;=ROUND('Charges variables (avancé)'!$K114,0),INDEX($C879:$BJ879,,COLUMN('Charges variables-Calculs auto'!AU$168)-COLUMN('Charges variables-Calculs auto'!$C$168)+1-'Charges variables (avancé)'!$K114),0)*'Charges variables (avancé)'!$AC114</f>
        <v>0</v>
      </c>
      <c r="AV908" s="341">
        <f>IF(ROUND(('Charges variables-Calculs auto'!AV$168-CONFIG!$D$7)/31,0)&gt;=ROUND('Charges variables (avancé)'!$K114,0),INDEX($C879:$BJ879,,COLUMN('Charges variables-Calculs auto'!AV$168)-COLUMN('Charges variables-Calculs auto'!$C$168)+1-'Charges variables (avancé)'!$K114),0)*'Charges variables (avancé)'!$AC114</f>
        <v>0</v>
      </c>
      <c r="AW908" s="341">
        <f>IF(ROUND(('Charges variables-Calculs auto'!AW$168-CONFIG!$D$7)/31,0)&gt;=ROUND('Charges variables (avancé)'!$K114,0),INDEX($C879:$BJ879,,COLUMN('Charges variables-Calculs auto'!AW$168)-COLUMN('Charges variables-Calculs auto'!$C$168)+1-'Charges variables (avancé)'!$K114),0)*'Charges variables (avancé)'!$AC114</f>
        <v>0</v>
      </c>
      <c r="AX908" s="341">
        <f>IF(ROUND(('Charges variables-Calculs auto'!AX$168-CONFIG!$D$7)/31,0)&gt;=ROUND('Charges variables (avancé)'!$K114,0),INDEX($C879:$BJ879,,COLUMN('Charges variables-Calculs auto'!AX$168)-COLUMN('Charges variables-Calculs auto'!$C$168)+1-'Charges variables (avancé)'!$K114),0)*'Charges variables (avancé)'!$AC114</f>
        <v>0</v>
      </c>
      <c r="AY908" s="341">
        <f>IF(ROUND(('Charges variables-Calculs auto'!AY$168-CONFIG!$D$7)/31,0)&gt;=ROUND('Charges variables (avancé)'!$K114,0),INDEX($C879:$BJ879,,COLUMN('Charges variables-Calculs auto'!AY$168)-COLUMN('Charges variables-Calculs auto'!$C$168)+1-'Charges variables (avancé)'!$K114),0)*'Charges variables (avancé)'!$AE114</f>
        <v>0</v>
      </c>
      <c r="AZ908" s="341">
        <f>IF(ROUND(('Charges variables-Calculs auto'!AZ$168-CONFIG!$D$7)/31,0)&gt;=ROUND('Charges variables (avancé)'!$K114,0),INDEX($C879:$BJ879,,COLUMN('Charges variables-Calculs auto'!AZ$168)-COLUMN('Charges variables-Calculs auto'!$C$168)+1-'Charges variables (avancé)'!$K114),0)*'Charges variables (avancé)'!$AE114</f>
        <v>0</v>
      </c>
      <c r="BA908" s="341">
        <f>IF(ROUND(('Charges variables-Calculs auto'!BA$168-CONFIG!$D$7)/31,0)&gt;=ROUND('Charges variables (avancé)'!$K114,0),INDEX($C879:$BJ879,,COLUMN('Charges variables-Calculs auto'!BA$168)-COLUMN('Charges variables-Calculs auto'!$C$168)+1-'Charges variables (avancé)'!$K114),0)*'Charges variables (avancé)'!$AE114</f>
        <v>0</v>
      </c>
      <c r="BB908" s="341">
        <f>IF(ROUND(('Charges variables-Calculs auto'!BB$168-CONFIG!$D$7)/31,0)&gt;=ROUND('Charges variables (avancé)'!$K114,0),INDEX($C879:$BJ879,,COLUMN('Charges variables-Calculs auto'!BB$168)-COLUMN('Charges variables-Calculs auto'!$C$168)+1-'Charges variables (avancé)'!$K114),0)*'Charges variables (avancé)'!$AE114</f>
        <v>0</v>
      </c>
      <c r="BC908" s="341">
        <f>IF(ROUND(('Charges variables-Calculs auto'!BC$168-CONFIG!$D$7)/31,0)&gt;=ROUND('Charges variables (avancé)'!$K114,0),INDEX($C879:$BJ879,,COLUMN('Charges variables-Calculs auto'!BC$168)-COLUMN('Charges variables-Calculs auto'!$C$168)+1-'Charges variables (avancé)'!$K114),0)*'Charges variables (avancé)'!$AE114</f>
        <v>0</v>
      </c>
      <c r="BD908" s="341">
        <f>IF(ROUND(('Charges variables-Calculs auto'!BD$168-CONFIG!$D$7)/31,0)&gt;=ROUND('Charges variables (avancé)'!$K114,0),INDEX($C879:$BJ879,,COLUMN('Charges variables-Calculs auto'!BD$168)-COLUMN('Charges variables-Calculs auto'!$C$168)+1-'Charges variables (avancé)'!$K114),0)*'Charges variables (avancé)'!$AE114</f>
        <v>0</v>
      </c>
      <c r="BE908" s="341">
        <f>IF(ROUND(('Charges variables-Calculs auto'!BE$168-CONFIG!$D$7)/31,0)&gt;=ROUND('Charges variables (avancé)'!$K114,0),INDEX($C879:$BJ879,,COLUMN('Charges variables-Calculs auto'!BE$168)-COLUMN('Charges variables-Calculs auto'!$C$168)+1-'Charges variables (avancé)'!$K114),0)*'Charges variables (avancé)'!$AE114</f>
        <v>0</v>
      </c>
      <c r="BF908" s="341">
        <f>IF(ROUND(('Charges variables-Calculs auto'!BF$168-CONFIG!$D$7)/31,0)&gt;=ROUND('Charges variables (avancé)'!$K114,0),INDEX($C879:$BJ879,,COLUMN('Charges variables-Calculs auto'!BF$168)-COLUMN('Charges variables-Calculs auto'!$C$168)+1-'Charges variables (avancé)'!$K114),0)*'Charges variables (avancé)'!$AE114</f>
        <v>0</v>
      </c>
      <c r="BG908" s="341">
        <f>IF(ROUND(('Charges variables-Calculs auto'!BG$168-CONFIG!$D$7)/31,0)&gt;=ROUND('Charges variables (avancé)'!$K114,0),INDEX($C879:$BJ879,,COLUMN('Charges variables-Calculs auto'!BG$168)-COLUMN('Charges variables-Calculs auto'!$C$168)+1-'Charges variables (avancé)'!$K114),0)*'Charges variables (avancé)'!$AE114</f>
        <v>0</v>
      </c>
      <c r="BH908" s="341">
        <f>IF(ROUND(('Charges variables-Calculs auto'!BH$168-CONFIG!$D$7)/31,0)&gt;=ROUND('Charges variables (avancé)'!$K114,0),INDEX($C879:$BJ879,,COLUMN('Charges variables-Calculs auto'!BH$168)-COLUMN('Charges variables-Calculs auto'!$C$168)+1-'Charges variables (avancé)'!$K114),0)*'Charges variables (avancé)'!$AE114</f>
        <v>0</v>
      </c>
      <c r="BI908" s="341">
        <f>IF(ROUND(('Charges variables-Calculs auto'!BI$168-CONFIG!$D$7)/31,0)&gt;=ROUND('Charges variables (avancé)'!$K114,0),INDEX($C879:$BJ879,,COLUMN('Charges variables-Calculs auto'!BI$168)-COLUMN('Charges variables-Calculs auto'!$C$168)+1-'Charges variables (avancé)'!$K114),0)*'Charges variables (avancé)'!$AE114</f>
        <v>0</v>
      </c>
      <c r="BJ908" s="341">
        <f>IF(ROUND(('Charges variables-Calculs auto'!BJ$168-CONFIG!$D$7)/31,0)&gt;=ROUND('Charges variables (avancé)'!$K114,0),INDEX($C879:$BJ879,,COLUMN('Charges variables-Calculs auto'!BJ$168)-COLUMN('Charges variables-Calculs auto'!$C$168)+1-'Charges variables (avancé)'!$K114),0)*'Charges variables (avancé)'!$AE114</f>
        <v>0</v>
      </c>
    </row>
    <row r="909" spans="2:62">
      <c r="B909" s="366">
        <f>'Charges variables (avancé)'!$C$115</f>
        <v>0</v>
      </c>
      <c r="C909" s="341">
        <f>IF(ROUND(('Charges variables-Calculs auto'!C$168-CONFIG!$D$7)/31,0)&gt;=ROUND('Charges variables (avancé)'!$K115,0),INDEX($C880:$BJ880,,COLUMN('Charges variables-Calculs auto'!C$168)-COLUMN('Charges variables-Calculs auto'!$C$168)+1-'Charges variables (avancé)'!$K115),0)*'Charges variables (avancé)'!$E115</f>
        <v>0</v>
      </c>
      <c r="D909" s="341">
        <f>IF(ROUND(('Charges variables-Calculs auto'!D$168-CONFIG!$D$7)/31,0)&gt;=ROUND('Charges variables (avancé)'!$K115,0),INDEX($C880:$BJ880,,COLUMN('Charges variables-Calculs auto'!D$168)-COLUMN('Charges variables-Calculs auto'!$C$168)+1-'Charges variables (avancé)'!$K115),0)*'Charges variables (avancé)'!$E115</f>
        <v>0</v>
      </c>
      <c r="E909" s="341">
        <f>IF(ROUND(('Charges variables-Calculs auto'!E$168-CONFIG!$D$7)/31,0)&gt;=ROUND('Charges variables (avancé)'!$K115,0),INDEX($C880:$BJ880,,COLUMN('Charges variables-Calculs auto'!E$168)-COLUMN('Charges variables-Calculs auto'!$C$168)+1-'Charges variables (avancé)'!$K115),0)*'Charges variables (avancé)'!$E115</f>
        <v>0</v>
      </c>
      <c r="F909" s="341">
        <f>IF(ROUND(('Charges variables-Calculs auto'!F$168-CONFIG!$D$7)/31,0)&gt;=ROUND('Charges variables (avancé)'!$K115,0),INDEX($C880:$BJ880,,COLUMN('Charges variables-Calculs auto'!F$168)-COLUMN('Charges variables-Calculs auto'!$C$168)+1-'Charges variables (avancé)'!$K115),0)*'Charges variables (avancé)'!$E115</f>
        <v>0</v>
      </c>
      <c r="G909" s="341">
        <f>IF(ROUND(('Charges variables-Calculs auto'!G$168-CONFIG!$D$7)/31,0)&gt;=ROUND('Charges variables (avancé)'!$K115,0),INDEX($C880:$BJ880,,COLUMN('Charges variables-Calculs auto'!G$168)-COLUMN('Charges variables-Calculs auto'!$C$168)+1-'Charges variables (avancé)'!$K115),0)*'Charges variables (avancé)'!$E115</f>
        <v>0</v>
      </c>
      <c r="H909" s="341">
        <f>IF(ROUND(('Charges variables-Calculs auto'!H$168-CONFIG!$D$7)/31,0)&gt;=ROUND('Charges variables (avancé)'!$K115,0),INDEX($C880:$BJ880,,COLUMN('Charges variables-Calculs auto'!H$168)-COLUMN('Charges variables-Calculs auto'!$C$168)+1-'Charges variables (avancé)'!$K115),0)*'Charges variables (avancé)'!$E115</f>
        <v>0</v>
      </c>
      <c r="I909" s="341">
        <f>IF(ROUND(('Charges variables-Calculs auto'!I$168-CONFIG!$D$7)/31,0)&gt;=ROUND('Charges variables (avancé)'!$K115,0),INDEX($C880:$BJ880,,COLUMN('Charges variables-Calculs auto'!I$168)-COLUMN('Charges variables-Calculs auto'!$C$168)+1-'Charges variables (avancé)'!$K115),0)*'Charges variables (avancé)'!$E115</f>
        <v>0</v>
      </c>
      <c r="J909" s="341">
        <f>IF(ROUND(('Charges variables-Calculs auto'!J$168-CONFIG!$D$7)/31,0)&gt;=ROUND('Charges variables (avancé)'!$K115,0),INDEX($C880:$BJ880,,COLUMN('Charges variables-Calculs auto'!J$168)-COLUMN('Charges variables-Calculs auto'!$C$168)+1-'Charges variables (avancé)'!$K115),0)*'Charges variables (avancé)'!$E115</f>
        <v>0</v>
      </c>
      <c r="K909" s="341">
        <f>IF(ROUND(('Charges variables-Calculs auto'!K$168-CONFIG!$D$7)/31,0)&gt;=ROUND('Charges variables (avancé)'!$K115,0),INDEX($C880:$BJ880,,COLUMN('Charges variables-Calculs auto'!K$168)-COLUMN('Charges variables-Calculs auto'!$C$168)+1-'Charges variables (avancé)'!$K115),0)*'Charges variables (avancé)'!$E115</f>
        <v>0</v>
      </c>
      <c r="L909" s="341">
        <f>IF(ROUND(('Charges variables-Calculs auto'!L$168-CONFIG!$D$7)/31,0)&gt;=ROUND('Charges variables (avancé)'!$K115,0),INDEX($C880:$BJ880,,COLUMN('Charges variables-Calculs auto'!L$168)-COLUMN('Charges variables-Calculs auto'!$C$168)+1-'Charges variables (avancé)'!$K115),0)*'Charges variables (avancé)'!$E115</f>
        <v>0</v>
      </c>
      <c r="M909" s="341">
        <f>IF(ROUND(('Charges variables-Calculs auto'!M$168-CONFIG!$D$7)/31,0)&gt;=ROUND('Charges variables (avancé)'!$K115,0),INDEX($C880:$BJ880,,COLUMN('Charges variables-Calculs auto'!M$168)-COLUMN('Charges variables-Calculs auto'!$C$168)+1-'Charges variables (avancé)'!$K115),0)*'Charges variables (avancé)'!$E115</f>
        <v>0</v>
      </c>
      <c r="N909" s="341">
        <f>IF(ROUND(('Charges variables-Calculs auto'!N$168-CONFIG!$D$7)/31,0)&gt;=ROUND('Charges variables (avancé)'!$K115,0),INDEX($C880:$BJ880,,COLUMN('Charges variables-Calculs auto'!N$168)-COLUMN('Charges variables-Calculs auto'!$C$168)+1-'Charges variables (avancé)'!$K115),0)*'Charges variables (avancé)'!$E115</f>
        <v>0</v>
      </c>
      <c r="O909" s="341">
        <f>IF(ROUND(('Charges variables-Calculs auto'!O$168-CONFIG!$D$7)/31,0)&gt;=ROUND('Charges variables (avancé)'!$K115,0),INDEX($C880:$BJ880,,COLUMN('Charges variables-Calculs auto'!O$168)-COLUMN('Charges variables-Calculs auto'!$C$168)+1-'Charges variables (avancé)'!$K115),0)*'Charges variables (avancé)'!$Y115</f>
        <v>0</v>
      </c>
      <c r="P909" s="341">
        <f>IF(ROUND(('Charges variables-Calculs auto'!P$168-CONFIG!$D$7)/31,0)&gt;=ROUND('Charges variables (avancé)'!$K115,0),INDEX($C880:$BJ880,,COLUMN('Charges variables-Calculs auto'!P$168)-COLUMN('Charges variables-Calculs auto'!$C$168)+1-'Charges variables (avancé)'!$K115),0)*'Charges variables (avancé)'!$Y115</f>
        <v>0</v>
      </c>
      <c r="Q909" s="341">
        <f>IF(ROUND(('Charges variables-Calculs auto'!Q$168-CONFIG!$D$7)/31,0)&gt;=ROUND('Charges variables (avancé)'!$K115,0),INDEX($C880:$BJ880,,COLUMN('Charges variables-Calculs auto'!Q$168)-COLUMN('Charges variables-Calculs auto'!$C$168)+1-'Charges variables (avancé)'!$K115),0)*'Charges variables (avancé)'!$Y115</f>
        <v>0</v>
      </c>
      <c r="R909" s="341">
        <f>IF(ROUND(('Charges variables-Calculs auto'!R$168-CONFIG!$D$7)/31,0)&gt;=ROUND('Charges variables (avancé)'!$K115,0),INDEX($C880:$BJ880,,COLUMN('Charges variables-Calculs auto'!R$168)-COLUMN('Charges variables-Calculs auto'!$C$168)+1-'Charges variables (avancé)'!$K115),0)*'Charges variables (avancé)'!$Y115</f>
        <v>0</v>
      </c>
      <c r="S909" s="341">
        <f>IF(ROUND(('Charges variables-Calculs auto'!S$168-CONFIG!$D$7)/31,0)&gt;=ROUND('Charges variables (avancé)'!$K115,0),INDEX($C880:$BJ880,,COLUMN('Charges variables-Calculs auto'!S$168)-COLUMN('Charges variables-Calculs auto'!$C$168)+1-'Charges variables (avancé)'!$K115),0)*'Charges variables (avancé)'!$Y115</f>
        <v>0</v>
      </c>
      <c r="T909" s="341">
        <f>IF(ROUND(('Charges variables-Calculs auto'!T$168-CONFIG!$D$7)/31,0)&gt;=ROUND('Charges variables (avancé)'!$K115,0),INDEX($C880:$BJ880,,COLUMN('Charges variables-Calculs auto'!T$168)-COLUMN('Charges variables-Calculs auto'!$C$168)+1-'Charges variables (avancé)'!$K115),0)*'Charges variables (avancé)'!$Y115</f>
        <v>0</v>
      </c>
      <c r="U909" s="341">
        <f>IF(ROUND(('Charges variables-Calculs auto'!U$168-CONFIG!$D$7)/31,0)&gt;=ROUND('Charges variables (avancé)'!$K115,0),INDEX($C880:$BJ880,,COLUMN('Charges variables-Calculs auto'!U$168)-COLUMN('Charges variables-Calculs auto'!$C$168)+1-'Charges variables (avancé)'!$K115),0)*'Charges variables (avancé)'!$Y115</f>
        <v>0</v>
      </c>
      <c r="V909" s="341">
        <f>IF(ROUND(('Charges variables-Calculs auto'!V$168-CONFIG!$D$7)/31,0)&gt;=ROUND('Charges variables (avancé)'!$K115,0),INDEX($C880:$BJ880,,COLUMN('Charges variables-Calculs auto'!V$168)-COLUMN('Charges variables-Calculs auto'!$C$168)+1-'Charges variables (avancé)'!$K115),0)*'Charges variables (avancé)'!$Y115</f>
        <v>0</v>
      </c>
      <c r="W909" s="341">
        <f>IF(ROUND(('Charges variables-Calculs auto'!W$168-CONFIG!$D$7)/31,0)&gt;=ROUND('Charges variables (avancé)'!$K115,0),INDEX($C880:$BJ880,,COLUMN('Charges variables-Calculs auto'!W$168)-COLUMN('Charges variables-Calculs auto'!$C$168)+1-'Charges variables (avancé)'!$K115),0)*'Charges variables (avancé)'!$Y115</f>
        <v>0</v>
      </c>
      <c r="X909" s="341">
        <f>IF(ROUND(('Charges variables-Calculs auto'!X$168-CONFIG!$D$7)/31,0)&gt;=ROUND('Charges variables (avancé)'!$K115,0),INDEX($C880:$BJ880,,COLUMN('Charges variables-Calculs auto'!X$168)-COLUMN('Charges variables-Calculs auto'!$C$168)+1-'Charges variables (avancé)'!$K115),0)*'Charges variables (avancé)'!$Y115</f>
        <v>0</v>
      </c>
      <c r="Y909" s="341">
        <f>IF(ROUND(('Charges variables-Calculs auto'!Y$168-CONFIG!$D$7)/31,0)&gt;=ROUND('Charges variables (avancé)'!$K115,0),INDEX($C880:$BJ880,,COLUMN('Charges variables-Calculs auto'!Y$168)-COLUMN('Charges variables-Calculs auto'!$C$168)+1-'Charges variables (avancé)'!$K115),0)*'Charges variables (avancé)'!$Y115</f>
        <v>0</v>
      </c>
      <c r="Z909" s="341">
        <f>IF(ROUND(('Charges variables-Calculs auto'!Z$168-CONFIG!$D$7)/31,0)&gt;=ROUND('Charges variables (avancé)'!$K115,0),INDEX($C880:$BJ880,,COLUMN('Charges variables-Calculs auto'!Z$168)-COLUMN('Charges variables-Calculs auto'!$C$168)+1-'Charges variables (avancé)'!$K115),0)*'Charges variables (avancé)'!$Y115</f>
        <v>0</v>
      </c>
      <c r="AA909" s="341">
        <f>IF(ROUND(('Charges variables-Calculs auto'!AA$168-CONFIG!$D$7)/31,0)&gt;=ROUND('Charges variables (avancé)'!$K115,0),INDEX($C880:$BJ880,,COLUMN('Charges variables-Calculs auto'!AA$168)-COLUMN('Charges variables-Calculs auto'!$C$168)+1-'Charges variables (avancé)'!$K115),0)*'Charges variables (avancé)'!$AA115</f>
        <v>0</v>
      </c>
      <c r="AB909" s="341">
        <f>IF(ROUND(('Charges variables-Calculs auto'!AB$168-CONFIG!$D$7)/31,0)&gt;=ROUND('Charges variables (avancé)'!$K115,0),INDEX($C880:$BJ880,,COLUMN('Charges variables-Calculs auto'!AB$168)-COLUMN('Charges variables-Calculs auto'!$C$168)+1-'Charges variables (avancé)'!$K115),0)*'Charges variables (avancé)'!$AA115</f>
        <v>0</v>
      </c>
      <c r="AC909" s="341">
        <f>IF(ROUND(('Charges variables-Calculs auto'!AC$168-CONFIG!$D$7)/31,0)&gt;=ROUND('Charges variables (avancé)'!$K115,0),INDEX($C880:$BJ880,,COLUMN('Charges variables-Calculs auto'!AC$168)-COLUMN('Charges variables-Calculs auto'!$C$168)+1-'Charges variables (avancé)'!$K115),0)*'Charges variables (avancé)'!$AA115</f>
        <v>0</v>
      </c>
      <c r="AD909" s="341">
        <f>IF(ROUND(('Charges variables-Calculs auto'!AD$168-CONFIG!$D$7)/31,0)&gt;=ROUND('Charges variables (avancé)'!$K115,0),INDEX($C880:$BJ880,,COLUMN('Charges variables-Calculs auto'!AD$168)-COLUMN('Charges variables-Calculs auto'!$C$168)+1-'Charges variables (avancé)'!$K115),0)*'Charges variables (avancé)'!$AA115</f>
        <v>0</v>
      </c>
      <c r="AE909" s="341">
        <f>IF(ROUND(('Charges variables-Calculs auto'!AE$168-CONFIG!$D$7)/31,0)&gt;=ROUND('Charges variables (avancé)'!$K115,0),INDEX($C880:$BJ880,,COLUMN('Charges variables-Calculs auto'!AE$168)-COLUMN('Charges variables-Calculs auto'!$C$168)+1-'Charges variables (avancé)'!$K115),0)*'Charges variables (avancé)'!$AA115</f>
        <v>0</v>
      </c>
      <c r="AF909" s="341">
        <f>IF(ROUND(('Charges variables-Calculs auto'!AF$168-CONFIG!$D$7)/31,0)&gt;=ROUND('Charges variables (avancé)'!$K115,0),INDEX($C880:$BJ880,,COLUMN('Charges variables-Calculs auto'!AF$168)-COLUMN('Charges variables-Calculs auto'!$C$168)+1-'Charges variables (avancé)'!$K115),0)*'Charges variables (avancé)'!$AA115</f>
        <v>0</v>
      </c>
      <c r="AG909" s="341">
        <f>IF(ROUND(('Charges variables-Calculs auto'!AG$168-CONFIG!$D$7)/31,0)&gt;=ROUND('Charges variables (avancé)'!$K115,0),INDEX($C880:$BJ880,,COLUMN('Charges variables-Calculs auto'!AG$168)-COLUMN('Charges variables-Calculs auto'!$C$168)+1-'Charges variables (avancé)'!$K115),0)*'Charges variables (avancé)'!$AA115</f>
        <v>0</v>
      </c>
      <c r="AH909" s="341">
        <f>IF(ROUND(('Charges variables-Calculs auto'!AH$168-CONFIG!$D$7)/31,0)&gt;=ROUND('Charges variables (avancé)'!$K115,0),INDEX($C880:$BJ880,,COLUMN('Charges variables-Calculs auto'!AH$168)-COLUMN('Charges variables-Calculs auto'!$C$168)+1-'Charges variables (avancé)'!$K115),0)*'Charges variables (avancé)'!$AA115</f>
        <v>0</v>
      </c>
      <c r="AI909" s="341">
        <f>IF(ROUND(('Charges variables-Calculs auto'!AI$168-CONFIG!$D$7)/31,0)&gt;=ROUND('Charges variables (avancé)'!$K115,0),INDEX($C880:$BJ880,,COLUMN('Charges variables-Calculs auto'!AI$168)-COLUMN('Charges variables-Calculs auto'!$C$168)+1-'Charges variables (avancé)'!$K115),0)*'Charges variables (avancé)'!$AA115</f>
        <v>0</v>
      </c>
      <c r="AJ909" s="341">
        <f>IF(ROUND(('Charges variables-Calculs auto'!AJ$168-CONFIG!$D$7)/31,0)&gt;=ROUND('Charges variables (avancé)'!$K115,0),INDEX($C880:$BJ880,,COLUMN('Charges variables-Calculs auto'!AJ$168)-COLUMN('Charges variables-Calculs auto'!$C$168)+1-'Charges variables (avancé)'!$K115),0)*'Charges variables (avancé)'!$AA115</f>
        <v>0</v>
      </c>
      <c r="AK909" s="341">
        <f>IF(ROUND(('Charges variables-Calculs auto'!AK$168-CONFIG!$D$7)/31,0)&gt;=ROUND('Charges variables (avancé)'!$K115,0),INDEX($C880:$BJ880,,COLUMN('Charges variables-Calculs auto'!AK$168)-COLUMN('Charges variables-Calculs auto'!$C$168)+1-'Charges variables (avancé)'!$K115),0)*'Charges variables (avancé)'!$AA115</f>
        <v>0</v>
      </c>
      <c r="AL909" s="341">
        <f>IF(ROUND(('Charges variables-Calculs auto'!AL$168-CONFIG!$D$7)/31,0)&gt;=ROUND('Charges variables (avancé)'!$K115,0),INDEX($C880:$BJ880,,COLUMN('Charges variables-Calculs auto'!AL$168)-COLUMN('Charges variables-Calculs auto'!$C$168)+1-'Charges variables (avancé)'!$K115),0)*'Charges variables (avancé)'!$AA115</f>
        <v>0</v>
      </c>
      <c r="AM909" s="341">
        <f>IF(ROUND(('Charges variables-Calculs auto'!AM$168-CONFIG!$D$7)/31,0)&gt;=ROUND('Charges variables (avancé)'!$K115,0),INDEX($C880:$BJ880,,COLUMN('Charges variables-Calculs auto'!AM$168)-COLUMN('Charges variables-Calculs auto'!$C$168)+1-'Charges variables (avancé)'!$K115),0)*'Charges variables (avancé)'!$AC115</f>
        <v>0</v>
      </c>
      <c r="AN909" s="341">
        <f>IF(ROUND(('Charges variables-Calculs auto'!AN$168-CONFIG!$D$7)/31,0)&gt;=ROUND('Charges variables (avancé)'!$K115,0),INDEX($C880:$BJ880,,COLUMN('Charges variables-Calculs auto'!AN$168)-COLUMN('Charges variables-Calculs auto'!$C$168)+1-'Charges variables (avancé)'!$K115),0)*'Charges variables (avancé)'!$AC115</f>
        <v>0</v>
      </c>
      <c r="AO909" s="341">
        <f>IF(ROUND(('Charges variables-Calculs auto'!AO$168-CONFIG!$D$7)/31,0)&gt;=ROUND('Charges variables (avancé)'!$K115,0),INDEX($C880:$BJ880,,COLUMN('Charges variables-Calculs auto'!AO$168)-COLUMN('Charges variables-Calculs auto'!$C$168)+1-'Charges variables (avancé)'!$K115),0)*'Charges variables (avancé)'!$AC115</f>
        <v>0</v>
      </c>
      <c r="AP909" s="341">
        <f>IF(ROUND(('Charges variables-Calculs auto'!AP$168-CONFIG!$D$7)/31,0)&gt;=ROUND('Charges variables (avancé)'!$K115,0),INDEX($C880:$BJ880,,COLUMN('Charges variables-Calculs auto'!AP$168)-COLUMN('Charges variables-Calculs auto'!$C$168)+1-'Charges variables (avancé)'!$K115),0)*'Charges variables (avancé)'!$AC115</f>
        <v>0</v>
      </c>
      <c r="AQ909" s="341">
        <f>IF(ROUND(('Charges variables-Calculs auto'!AQ$168-CONFIG!$D$7)/31,0)&gt;=ROUND('Charges variables (avancé)'!$K115,0),INDEX($C880:$BJ880,,COLUMN('Charges variables-Calculs auto'!AQ$168)-COLUMN('Charges variables-Calculs auto'!$C$168)+1-'Charges variables (avancé)'!$K115),0)*'Charges variables (avancé)'!$AC115</f>
        <v>0</v>
      </c>
      <c r="AR909" s="341">
        <f>IF(ROUND(('Charges variables-Calculs auto'!AR$168-CONFIG!$D$7)/31,0)&gt;=ROUND('Charges variables (avancé)'!$K115,0),INDEX($C880:$BJ880,,COLUMN('Charges variables-Calculs auto'!AR$168)-COLUMN('Charges variables-Calculs auto'!$C$168)+1-'Charges variables (avancé)'!$K115),0)*'Charges variables (avancé)'!$AC115</f>
        <v>0</v>
      </c>
      <c r="AS909" s="341">
        <f>IF(ROUND(('Charges variables-Calculs auto'!AS$168-CONFIG!$D$7)/31,0)&gt;=ROUND('Charges variables (avancé)'!$K115,0),INDEX($C880:$BJ880,,COLUMN('Charges variables-Calculs auto'!AS$168)-COLUMN('Charges variables-Calculs auto'!$C$168)+1-'Charges variables (avancé)'!$K115),0)*'Charges variables (avancé)'!$AC115</f>
        <v>0</v>
      </c>
      <c r="AT909" s="341">
        <f>IF(ROUND(('Charges variables-Calculs auto'!AT$168-CONFIG!$D$7)/31,0)&gt;=ROUND('Charges variables (avancé)'!$K115,0),INDEX($C880:$BJ880,,COLUMN('Charges variables-Calculs auto'!AT$168)-COLUMN('Charges variables-Calculs auto'!$C$168)+1-'Charges variables (avancé)'!$K115),0)*'Charges variables (avancé)'!$AC115</f>
        <v>0</v>
      </c>
      <c r="AU909" s="341">
        <f>IF(ROUND(('Charges variables-Calculs auto'!AU$168-CONFIG!$D$7)/31,0)&gt;=ROUND('Charges variables (avancé)'!$K115,0),INDEX($C880:$BJ880,,COLUMN('Charges variables-Calculs auto'!AU$168)-COLUMN('Charges variables-Calculs auto'!$C$168)+1-'Charges variables (avancé)'!$K115),0)*'Charges variables (avancé)'!$AC115</f>
        <v>0</v>
      </c>
      <c r="AV909" s="341">
        <f>IF(ROUND(('Charges variables-Calculs auto'!AV$168-CONFIG!$D$7)/31,0)&gt;=ROUND('Charges variables (avancé)'!$K115,0),INDEX($C880:$BJ880,,COLUMN('Charges variables-Calculs auto'!AV$168)-COLUMN('Charges variables-Calculs auto'!$C$168)+1-'Charges variables (avancé)'!$K115),0)*'Charges variables (avancé)'!$AC115</f>
        <v>0</v>
      </c>
      <c r="AW909" s="341">
        <f>IF(ROUND(('Charges variables-Calculs auto'!AW$168-CONFIG!$D$7)/31,0)&gt;=ROUND('Charges variables (avancé)'!$K115,0),INDEX($C880:$BJ880,,COLUMN('Charges variables-Calculs auto'!AW$168)-COLUMN('Charges variables-Calculs auto'!$C$168)+1-'Charges variables (avancé)'!$K115),0)*'Charges variables (avancé)'!$AC115</f>
        <v>0</v>
      </c>
      <c r="AX909" s="341">
        <f>IF(ROUND(('Charges variables-Calculs auto'!AX$168-CONFIG!$D$7)/31,0)&gt;=ROUND('Charges variables (avancé)'!$K115,0),INDEX($C880:$BJ880,,COLUMN('Charges variables-Calculs auto'!AX$168)-COLUMN('Charges variables-Calculs auto'!$C$168)+1-'Charges variables (avancé)'!$K115),0)*'Charges variables (avancé)'!$AC115</f>
        <v>0</v>
      </c>
      <c r="AY909" s="341">
        <f>IF(ROUND(('Charges variables-Calculs auto'!AY$168-CONFIG!$D$7)/31,0)&gt;=ROUND('Charges variables (avancé)'!$K115,0),INDEX($C880:$BJ880,,COLUMN('Charges variables-Calculs auto'!AY$168)-COLUMN('Charges variables-Calculs auto'!$C$168)+1-'Charges variables (avancé)'!$K115),0)*'Charges variables (avancé)'!$AE115</f>
        <v>0</v>
      </c>
      <c r="AZ909" s="341">
        <f>IF(ROUND(('Charges variables-Calculs auto'!AZ$168-CONFIG!$D$7)/31,0)&gt;=ROUND('Charges variables (avancé)'!$K115,0),INDEX($C880:$BJ880,,COLUMN('Charges variables-Calculs auto'!AZ$168)-COLUMN('Charges variables-Calculs auto'!$C$168)+1-'Charges variables (avancé)'!$K115),0)*'Charges variables (avancé)'!$AE115</f>
        <v>0</v>
      </c>
      <c r="BA909" s="341">
        <f>IF(ROUND(('Charges variables-Calculs auto'!BA$168-CONFIG!$D$7)/31,0)&gt;=ROUND('Charges variables (avancé)'!$K115,0),INDEX($C880:$BJ880,,COLUMN('Charges variables-Calculs auto'!BA$168)-COLUMN('Charges variables-Calculs auto'!$C$168)+1-'Charges variables (avancé)'!$K115),0)*'Charges variables (avancé)'!$AE115</f>
        <v>0</v>
      </c>
      <c r="BB909" s="341">
        <f>IF(ROUND(('Charges variables-Calculs auto'!BB$168-CONFIG!$D$7)/31,0)&gt;=ROUND('Charges variables (avancé)'!$K115,0),INDEX($C880:$BJ880,,COLUMN('Charges variables-Calculs auto'!BB$168)-COLUMN('Charges variables-Calculs auto'!$C$168)+1-'Charges variables (avancé)'!$K115),0)*'Charges variables (avancé)'!$AE115</f>
        <v>0</v>
      </c>
      <c r="BC909" s="341">
        <f>IF(ROUND(('Charges variables-Calculs auto'!BC$168-CONFIG!$D$7)/31,0)&gt;=ROUND('Charges variables (avancé)'!$K115,0),INDEX($C880:$BJ880,,COLUMN('Charges variables-Calculs auto'!BC$168)-COLUMN('Charges variables-Calculs auto'!$C$168)+1-'Charges variables (avancé)'!$K115),0)*'Charges variables (avancé)'!$AE115</f>
        <v>0</v>
      </c>
      <c r="BD909" s="341">
        <f>IF(ROUND(('Charges variables-Calculs auto'!BD$168-CONFIG!$D$7)/31,0)&gt;=ROUND('Charges variables (avancé)'!$K115,0),INDEX($C880:$BJ880,,COLUMN('Charges variables-Calculs auto'!BD$168)-COLUMN('Charges variables-Calculs auto'!$C$168)+1-'Charges variables (avancé)'!$K115),0)*'Charges variables (avancé)'!$AE115</f>
        <v>0</v>
      </c>
      <c r="BE909" s="341">
        <f>IF(ROUND(('Charges variables-Calculs auto'!BE$168-CONFIG!$D$7)/31,0)&gt;=ROUND('Charges variables (avancé)'!$K115,0),INDEX($C880:$BJ880,,COLUMN('Charges variables-Calculs auto'!BE$168)-COLUMN('Charges variables-Calculs auto'!$C$168)+1-'Charges variables (avancé)'!$K115),0)*'Charges variables (avancé)'!$AE115</f>
        <v>0</v>
      </c>
      <c r="BF909" s="341">
        <f>IF(ROUND(('Charges variables-Calculs auto'!BF$168-CONFIG!$D$7)/31,0)&gt;=ROUND('Charges variables (avancé)'!$K115,0),INDEX($C880:$BJ880,,COLUMN('Charges variables-Calculs auto'!BF$168)-COLUMN('Charges variables-Calculs auto'!$C$168)+1-'Charges variables (avancé)'!$K115),0)*'Charges variables (avancé)'!$AE115</f>
        <v>0</v>
      </c>
      <c r="BG909" s="341">
        <f>IF(ROUND(('Charges variables-Calculs auto'!BG$168-CONFIG!$D$7)/31,0)&gt;=ROUND('Charges variables (avancé)'!$K115,0),INDEX($C880:$BJ880,,COLUMN('Charges variables-Calculs auto'!BG$168)-COLUMN('Charges variables-Calculs auto'!$C$168)+1-'Charges variables (avancé)'!$K115),0)*'Charges variables (avancé)'!$AE115</f>
        <v>0</v>
      </c>
      <c r="BH909" s="341">
        <f>IF(ROUND(('Charges variables-Calculs auto'!BH$168-CONFIG!$D$7)/31,0)&gt;=ROUND('Charges variables (avancé)'!$K115,0),INDEX($C880:$BJ880,,COLUMN('Charges variables-Calculs auto'!BH$168)-COLUMN('Charges variables-Calculs auto'!$C$168)+1-'Charges variables (avancé)'!$K115),0)*'Charges variables (avancé)'!$AE115</f>
        <v>0</v>
      </c>
      <c r="BI909" s="341">
        <f>IF(ROUND(('Charges variables-Calculs auto'!BI$168-CONFIG!$D$7)/31,0)&gt;=ROUND('Charges variables (avancé)'!$K115,0),INDEX($C880:$BJ880,,COLUMN('Charges variables-Calculs auto'!BI$168)-COLUMN('Charges variables-Calculs auto'!$C$168)+1-'Charges variables (avancé)'!$K115),0)*'Charges variables (avancé)'!$AE115</f>
        <v>0</v>
      </c>
      <c r="BJ909" s="341">
        <f>IF(ROUND(('Charges variables-Calculs auto'!BJ$168-CONFIG!$D$7)/31,0)&gt;=ROUND('Charges variables (avancé)'!$K115,0),INDEX($C880:$BJ880,,COLUMN('Charges variables-Calculs auto'!BJ$168)-COLUMN('Charges variables-Calculs auto'!$C$168)+1-'Charges variables (avancé)'!$K115),0)*'Charges variables (avancé)'!$AE115</f>
        <v>0</v>
      </c>
    </row>
    <row r="910" spans="2:62">
      <c r="B910" s="366">
        <f>'Charges variables (avancé)'!$C$116</f>
        <v>0</v>
      </c>
      <c r="C910" s="341">
        <f>IF(ROUND(('Charges variables-Calculs auto'!C$168-CONFIG!$D$7)/31,0)&gt;=ROUND('Charges variables (avancé)'!$K116,0),INDEX($C881:$BJ881,,COLUMN('Charges variables-Calculs auto'!C$168)-COLUMN('Charges variables-Calculs auto'!$C$168)+1-'Charges variables (avancé)'!$K116),0)*'Charges variables (avancé)'!$E116</f>
        <v>0</v>
      </c>
      <c r="D910" s="341">
        <f>IF(ROUND(('Charges variables-Calculs auto'!D$168-CONFIG!$D$7)/31,0)&gt;=ROUND('Charges variables (avancé)'!$K116,0),INDEX($C881:$BJ881,,COLUMN('Charges variables-Calculs auto'!D$168)-COLUMN('Charges variables-Calculs auto'!$C$168)+1-'Charges variables (avancé)'!$K116),0)*'Charges variables (avancé)'!$E116</f>
        <v>0</v>
      </c>
      <c r="E910" s="341">
        <f>IF(ROUND(('Charges variables-Calculs auto'!E$168-CONFIG!$D$7)/31,0)&gt;=ROUND('Charges variables (avancé)'!$K116,0),INDEX($C881:$BJ881,,COLUMN('Charges variables-Calculs auto'!E$168)-COLUMN('Charges variables-Calculs auto'!$C$168)+1-'Charges variables (avancé)'!$K116),0)*'Charges variables (avancé)'!$E116</f>
        <v>0</v>
      </c>
      <c r="F910" s="341">
        <f>IF(ROUND(('Charges variables-Calculs auto'!F$168-CONFIG!$D$7)/31,0)&gt;=ROUND('Charges variables (avancé)'!$K116,0),INDEX($C881:$BJ881,,COLUMN('Charges variables-Calculs auto'!F$168)-COLUMN('Charges variables-Calculs auto'!$C$168)+1-'Charges variables (avancé)'!$K116),0)*'Charges variables (avancé)'!$E116</f>
        <v>0</v>
      </c>
      <c r="G910" s="341">
        <f>IF(ROUND(('Charges variables-Calculs auto'!G$168-CONFIG!$D$7)/31,0)&gt;=ROUND('Charges variables (avancé)'!$K116,0),INDEX($C881:$BJ881,,COLUMN('Charges variables-Calculs auto'!G$168)-COLUMN('Charges variables-Calculs auto'!$C$168)+1-'Charges variables (avancé)'!$K116),0)*'Charges variables (avancé)'!$E116</f>
        <v>0</v>
      </c>
      <c r="H910" s="341">
        <f>IF(ROUND(('Charges variables-Calculs auto'!H$168-CONFIG!$D$7)/31,0)&gt;=ROUND('Charges variables (avancé)'!$K116,0),INDEX($C881:$BJ881,,COLUMN('Charges variables-Calculs auto'!H$168)-COLUMN('Charges variables-Calculs auto'!$C$168)+1-'Charges variables (avancé)'!$K116),0)*'Charges variables (avancé)'!$E116</f>
        <v>0</v>
      </c>
      <c r="I910" s="341">
        <f>IF(ROUND(('Charges variables-Calculs auto'!I$168-CONFIG!$D$7)/31,0)&gt;=ROUND('Charges variables (avancé)'!$K116,0),INDEX($C881:$BJ881,,COLUMN('Charges variables-Calculs auto'!I$168)-COLUMN('Charges variables-Calculs auto'!$C$168)+1-'Charges variables (avancé)'!$K116),0)*'Charges variables (avancé)'!$E116</f>
        <v>0</v>
      </c>
      <c r="J910" s="341">
        <f>IF(ROUND(('Charges variables-Calculs auto'!J$168-CONFIG!$D$7)/31,0)&gt;=ROUND('Charges variables (avancé)'!$K116,0),INDEX($C881:$BJ881,,COLUMN('Charges variables-Calculs auto'!J$168)-COLUMN('Charges variables-Calculs auto'!$C$168)+1-'Charges variables (avancé)'!$K116),0)*'Charges variables (avancé)'!$E116</f>
        <v>0</v>
      </c>
      <c r="K910" s="341">
        <f>IF(ROUND(('Charges variables-Calculs auto'!K$168-CONFIG!$D$7)/31,0)&gt;=ROUND('Charges variables (avancé)'!$K116,0),INDEX($C881:$BJ881,,COLUMN('Charges variables-Calculs auto'!K$168)-COLUMN('Charges variables-Calculs auto'!$C$168)+1-'Charges variables (avancé)'!$K116),0)*'Charges variables (avancé)'!$E116</f>
        <v>0</v>
      </c>
      <c r="L910" s="341">
        <f>IF(ROUND(('Charges variables-Calculs auto'!L$168-CONFIG!$D$7)/31,0)&gt;=ROUND('Charges variables (avancé)'!$K116,0),INDEX($C881:$BJ881,,COLUMN('Charges variables-Calculs auto'!L$168)-COLUMN('Charges variables-Calculs auto'!$C$168)+1-'Charges variables (avancé)'!$K116),0)*'Charges variables (avancé)'!$E116</f>
        <v>0</v>
      </c>
      <c r="M910" s="341">
        <f>IF(ROUND(('Charges variables-Calculs auto'!M$168-CONFIG!$D$7)/31,0)&gt;=ROUND('Charges variables (avancé)'!$K116,0),INDEX($C881:$BJ881,,COLUMN('Charges variables-Calculs auto'!M$168)-COLUMN('Charges variables-Calculs auto'!$C$168)+1-'Charges variables (avancé)'!$K116),0)*'Charges variables (avancé)'!$E116</f>
        <v>0</v>
      </c>
      <c r="N910" s="341">
        <f>IF(ROUND(('Charges variables-Calculs auto'!N$168-CONFIG!$D$7)/31,0)&gt;=ROUND('Charges variables (avancé)'!$K116,0),INDEX($C881:$BJ881,,COLUMN('Charges variables-Calculs auto'!N$168)-COLUMN('Charges variables-Calculs auto'!$C$168)+1-'Charges variables (avancé)'!$K116),0)*'Charges variables (avancé)'!$E116</f>
        <v>0</v>
      </c>
      <c r="O910" s="341">
        <f>IF(ROUND(('Charges variables-Calculs auto'!O$168-CONFIG!$D$7)/31,0)&gt;=ROUND('Charges variables (avancé)'!$K116,0),INDEX($C881:$BJ881,,COLUMN('Charges variables-Calculs auto'!O$168)-COLUMN('Charges variables-Calculs auto'!$C$168)+1-'Charges variables (avancé)'!$K116),0)*'Charges variables (avancé)'!$Y116</f>
        <v>0</v>
      </c>
      <c r="P910" s="341">
        <f>IF(ROUND(('Charges variables-Calculs auto'!P$168-CONFIG!$D$7)/31,0)&gt;=ROUND('Charges variables (avancé)'!$K116,0),INDEX($C881:$BJ881,,COLUMN('Charges variables-Calculs auto'!P$168)-COLUMN('Charges variables-Calculs auto'!$C$168)+1-'Charges variables (avancé)'!$K116),0)*'Charges variables (avancé)'!$Y116</f>
        <v>0</v>
      </c>
      <c r="Q910" s="341">
        <f>IF(ROUND(('Charges variables-Calculs auto'!Q$168-CONFIG!$D$7)/31,0)&gt;=ROUND('Charges variables (avancé)'!$K116,0),INDEX($C881:$BJ881,,COLUMN('Charges variables-Calculs auto'!Q$168)-COLUMN('Charges variables-Calculs auto'!$C$168)+1-'Charges variables (avancé)'!$K116),0)*'Charges variables (avancé)'!$Y116</f>
        <v>0</v>
      </c>
      <c r="R910" s="341">
        <f>IF(ROUND(('Charges variables-Calculs auto'!R$168-CONFIG!$D$7)/31,0)&gt;=ROUND('Charges variables (avancé)'!$K116,0),INDEX($C881:$BJ881,,COLUMN('Charges variables-Calculs auto'!R$168)-COLUMN('Charges variables-Calculs auto'!$C$168)+1-'Charges variables (avancé)'!$K116),0)*'Charges variables (avancé)'!$Y116</f>
        <v>0</v>
      </c>
      <c r="S910" s="341">
        <f>IF(ROUND(('Charges variables-Calculs auto'!S$168-CONFIG!$D$7)/31,0)&gt;=ROUND('Charges variables (avancé)'!$K116,0),INDEX($C881:$BJ881,,COLUMN('Charges variables-Calculs auto'!S$168)-COLUMN('Charges variables-Calculs auto'!$C$168)+1-'Charges variables (avancé)'!$K116),0)*'Charges variables (avancé)'!$Y116</f>
        <v>0</v>
      </c>
      <c r="T910" s="341">
        <f>IF(ROUND(('Charges variables-Calculs auto'!T$168-CONFIG!$D$7)/31,0)&gt;=ROUND('Charges variables (avancé)'!$K116,0),INDEX($C881:$BJ881,,COLUMN('Charges variables-Calculs auto'!T$168)-COLUMN('Charges variables-Calculs auto'!$C$168)+1-'Charges variables (avancé)'!$K116),0)*'Charges variables (avancé)'!$Y116</f>
        <v>0</v>
      </c>
      <c r="U910" s="341">
        <f>IF(ROUND(('Charges variables-Calculs auto'!U$168-CONFIG!$D$7)/31,0)&gt;=ROUND('Charges variables (avancé)'!$K116,0),INDEX($C881:$BJ881,,COLUMN('Charges variables-Calculs auto'!U$168)-COLUMN('Charges variables-Calculs auto'!$C$168)+1-'Charges variables (avancé)'!$K116),0)*'Charges variables (avancé)'!$Y116</f>
        <v>0</v>
      </c>
      <c r="V910" s="341">
        <f>IF(ROUND(('Charges variables-Calculs auto'!V$168-CONFIG!$D$7)/31,0)&gt;=ROUND('Charges variables (avancé)'!$K116,0),INDEX($C881:$BJ881,,COLUMN('Charges variables-Calculs auto'!V$168)-COLUMN('Charges variables-Calculs auto'!$C$168)+1-'Charges variables (avancé)'!$K116),0)*'Charges variables (avancé)'!$Y116</f>
        <v>0</v>
      </c>
      <c r="W910" s="341">
        <f>IF(ROUND(('Charges variables-Calculs auto'!W$168-CONFIG!$D$7)/31,0)&gt;=ROUND('Charges variables (avancé)'!$K116,0),INDEX($C881:$BJ881,,COLUMN('Charges variables-Calculs auto'!W$168)-COLUMN('Charges variables-Calculs auto'!$C$168)+1-'Charges variables (avancé)'!$K116),0)*'Charges variables (avancé)'!$Y116</f>
        <v>0</v>
      </c>
      <c r="X910" s="341">
        <f>IF(ROUND(('Charges variables-Calculs auto'!X$168-CONFIG!$D$7)/31,0)&gt;=ROUND('Charges variables (avancé)'!$K116,0),INDEX($C881:$BJ881,,COLUMN('Charges variables-Calculs auto'!X$168)-COLUMN('Charges variables-Calculs auto'!$C$168)+1-'Charges variables (avancé)'!$K116),0)*'Charges variables (avancé)'!$Y116</f>
        <v>0</v>
      </c>
      <c r="Y910" s="341">
        <f>IF(ROUND(('Charges variables-Calculs auto'!Y$168-CONFIG!$D$7)/31,0)&gt;=ROUND('Charges variables (avancé)'!$K116,0),INDEX($C881:$BJ881,,COLUMN('Charges variables-Calculs auto'!Y$168)-COLUMN('Charges variables-Calculs auto'!$C$168)+1-'Charges variables (avancé)'!$K116),0)*'Charges variables (avancé)'!$Y116</f>
        <v>0</v>
      </c>
      <c r="Z910" s="341">
        <f>IF(ROUND(('Charges variables-Calculs auto'!Z$168-CONFIG!$D$7)/31,0)&gt;=ROUND('Charges variables (avancé)'!$K116,0),INDEX($C881:$BJ881,,COLUMN('Charges variables-Calculs auto'!Z$168)-COLUMN('Charges variables-Calculs auto'!$C$168)+1-'Charges variables (avancé)'!$K116),0)*'Charges variables (avancé)'!$Y116</f>
        <v>0</v>
      </c>
      <c r="AA910" s="341">
        <f>IF(ROUND(('Charges variables-Calculs auto'!AA$168-CONFIG!$D$7)/31,0)&gt;=ROUND('Charges variables (avancé)'!$K116,0),INDEX($C881:$BJ881,,COLUMN('Charges variables-Calculs auto'!AA$168)-COLUMN('Charges variables-Calculs auto'!$C$168)+1-'Charges variables (avancé)'!$K116),0)*'Charges variables (avancé)'!$AA116</f>
        <v>0</v>
      </c>
      <c r="AB910" s="341">
        <f>IF(ROUND(('Charges variables-Calculs auto'!AB$168-CONFIG!$D$7)/31,0)&gt;=ROUND('Charges variables (avancé)'!$K116,0),INDEX($C881:$BJ881,,COLUMN('Charges variables-Calculs auto'!AB$168)-COLUMN('Charges variables-Calculs auto'!$C$168)+1-'Charges variables (avancé)'!$K116),0)*'Charges variables (avancé)'!$AA116</f>
        <v>0</v>
      </c>
      <c r="AC910" s="341">
        <f>IF(ROUND(('Charges variables-Calculs auto'!AC$168-CONFIG!$D$7)/31,0)&gt;=ROUND('Charges variables (avancé)'!$K116,0),INDEX($C881:$BJ881,,COLUMN('Charges variables-Calculs auto'!AC$168)-COLUMN('Charges variables-Calculs auto'!$C$168)+1-'Charges variables (avancé)'!$K116),0)*'Charges variables (avancé)'!$AA116</f>
        <v>0</v>
      </c>
      <c r="AD910" s="341">
        <f>IF(ROUND(('Charges variables-Calculs auto'!AD$168-CONFIG!$D$7)/31,0)&gt;=ROUND('Charges variables (avancé)'!$K116,0),INDEX($C881:$BJ881,,COLUMN('Charges variables-Calculs auto'!AD$168)-COLUMN('Charges variables-Calculs auto'!$C$168)+1-'Charges variables (avancé)'!$K116),0)*'Charges variables (avancé)'!$AA116</f>
        <v>0</v>
      </c>
      <c r="AE910" s="341">
        <f>IF(ROUND(('Charges variables-Calculs auto'!AE$168-CONFIG!$D$7)/31,0)&gt;=ROUND('Charges variables (avancé)'!$K116,0),INDEX($C881:$BJ881,,COLUMN('Charges variables-Calculs auto'!AE$168)-COLUMN('Charges variables-Calculs auto'!$C$168)+1-'Charges variables (avancé)'!$K116),0)*'Charges variables (avancé)'!$AA116</f>
        <v>0</v>
      </c>
      <c r="AF910" s="341">
        <f>IF(ROUND(('Charges variables-Calculs auto'!AF$168-CONFIG!$D$7)/31,0)&gt;=ROUND('Charges variables (avancé)'!$K116,0),INDEX($C881:$BJ881,,COLUMN('Charges variables-Calculs auto'!AF$168)-COLUMN('Charges variables-Calculs auto'!$C$168)+1-'Charges variables (avancé)'!$K116),0)*'Charges variables (avancé)'!$AA116</f>
        <v>0</v>
      </c>
      <c r="AG910" s="341">
        <f>IF(ROUND(('Charges variables-Calculs auto'!AG$168-CONFIG!$D$7)/31,0)&gt;=ROUND('Charges variables (avancé)'!$K116,0),INDEX($C881:$BJ881,,COLUMN('Charges variables-Calculs auto'!AG$168)-COLUMN('Charges variables-Calculs auto'!$C$168)+1-'Charges variables (avancé)'!$K116),0)*'Charges variables (avancé)'!$AA116</f>
        <v>0</v>
      </c>
      <c r="AH910" s="341">
        <f>IF(ROUND(('Charges variables-Calculs auto'!AH$168-CONFIG!$D$7)/31,0)&gt;=ROUND('Charges variables (avancé)'!$K116,0),INDEX($C881:$BJ881,,COLUMN('Charges variables-Calculs auto'!AH$168)-COLUMN('Charges variables-Calculs auto'!$C$168)+1-'Charges variables (avancé)'!$K116),0)*'Charges variables (avancé)'!$AA116</f>
        <v>0</v>
      </c>
      <c r="AI910" s="341">
        <f>IF(ROUND(('Charges variables-Calculs auto'!AI$168-CONFIG!$D$7)/31,0)&gt;=ROUND('Charges variables (avancé)'!$K116,0),INDEX($C881:$BJ881,,COLUMN('Charges variables-Calculs auto'!AI$168)-COLUMN('Charges variables-Calculs auto'!$C$168)+1-'Charges variables (avancé)'!$K116),0)*'Charges variables (avancé)'!$AA116</f>
        <v>0</v>
      </c>
      <c r="AJ910" s="341">
        <f>IF(ROUND(('Charges variables-Calculs auto'!AJ$168-CONFIG!$D$7)/31,0)&gt;=ROUND('Charges variables (avancé)'!$K116,0),INDEX($C881:$BJ881,,COLUMN('Charges variables-Calculs auto'!AJ$168)-COLUMN('Charges variables-Calculs auto'!$C$168)+1-'Charges variables (avancé)'!$K116),0)*'Charges variables (avancé)'!$AA116</f>
        <v>0</v>
      </c>
      <c r="AK910" s="341">
        <f>IF(ROUND(('Charges variables-Calculs auto'!AK$168-CONFIG!$D$7)/31,0)&gt;=ROUND('Charges variables (avancé)'!$K116,0),INDEX($C881:$BJ881,,COLUMN('Charges variables-Calculs auto'!AK$168)-COLUMN('Charges variables-Calculs auto'!$C$168)+1-'Charges variables (avancé)'!$K116),0)*'Charges variables (avancé)'!$AA116</f>
        <v>0</v>
      </c>
      <c r="AL910" s="341">
        <f>IF(ROUND(('Charges variables-Calculs auto'!AL$168-CONFIG!$D$7)/31,0)&gt;=ROUND('Charges variables (avancé)'!$K116,0),INDEX($C881:$BJ881,,COLUMN('Charges variables-Calculs auto'!AL$168)-COLUMN('Charges variables-Calculs auto'!$C$168)+1-'Charges variables (avancé)'!$K116),0)*'Charges variables (avancé)'!$AA116</f>
        <v>0</v>
      </c>
      <c r="AM910" s="341">
        <f>IF(ROUND(('Charges variables-Calculs auto'!AM$168-CONFIG!$D$7)/31,0)&gt;=ROUND('Charges variables (avancé)'!$K116,0),INDEX($C881:$BJ881,,COLUMN('Charges variables-Calculs auto'!AM$168)-COLUMN('Charges variables-Calculs auto'!$C$168)+1-'Charges variables (avancé)'!$K116),0)*'Charges variables (avancé)'!$AC116</f>
        <v>0</v>
      </c>
      <c r="AN910" s="341">
        <f>IF(ROUND(('Charges variables-Calculs auto'!AN$168-CONFIG!$D$7)/31,0)&gt;=ROUND('Charges variables (avancé)'!$K116,0),INDEX($C881:$BJ881,,COLUMN('Charges variables-Calculs auto'!AN$168)-COLUMN('Charges variables-Calculs auto'!$C$168)+1-'Charges variables (avancé)'!$K116),0)*'Charges variables (avancé)'!$AC116</f>
        <v>0</v>
      </c>
      <c r="AO910" s="341">
        <f>IF(ROUND(('Charges variables-Calculs auto'!AO$168-CONFIG!$D$7)/31,0)&gt;=ROUND('Charges variables (avancé)'!$K116,0),INDEX($C881:$BJ881,,COLUMN('Charges variables-Calculs auto'!AO$168)-COLUMN('Charges variables-Calculs auto'!$C$168)+1-'Charges variables (avancé)'!$K116),0)*'Charges variables (avancé)'!$AC116</f>
        <v>0</v>
      </c>
      <c r="AP910" s="341">
        <f>IF(ROUND(('Charges variables-Calculs auto'!AP$168-CONFIG!$D$7)/31,0)&gt;=ROUND('Charges variables (avancé)'!$K116,0),INDEX($C881:$BJ881,,COLUMN('Charges variables-Calculs auto'!AP$168)-COLUMN('Charges variables-Calculs auto'!$C$168)+1-'Charges variables (avancé)'!$K116),0)*'Charges variables (avancé)'!$AC116</f>
        <v>0</v>
      </c>
      <c r="AQ910" s="341">
        <f>IF(ROUND(('Charges variables-Calculs auto'!AQ$168-CONFIG!$D$7)/31,0)&gt;=ROUND('Charges variables (avancé)'!$K116,0),INDEX($C881:$BJ881,,COLUMN('Charges variables-Calculs auto'!AQ$168)-COLUMN('Charges variables-Calculs auto'!$C$168)+1-'Charges variables (avancé)'!$K116),0)*'Charges variables (avancé)'!$AC116</f>
        <v>0</v>
      </c>
      <c r="AR910" s="341">
        <f>IF(ROUND(('Charges variables-Calculs auto'!AR$168-CONFIG!$D$7)/31,0)&gt;=ROUND('Charges variables (avancé)'!$K116,0),INDEX($C881:$BJ881,,COLUMN('Charges variables-Calculs auto'!AR$168)-COLUMN('Charges variables-Calculs auto'!$C$168)+1-'Charges variables (avancé)'!$K116),0)*'Charges variables (avancé)'!$AC116</f>
        <v>0</v>
      </c>
      <c r="AS910" s="341">
        <f>IF(ROUND(('Charges variables-Calculs auto'!AS$168-CONFIG!$D$7)/31,0)&gt;=ROUND('Charges variables (avancé)'!$K116,0),INDEX($C881:$BJ881,,COLUMN('Charges variables-Calculs auto'!AS$168)-COLUMN('Charges variables-Calculs auto'!$C$168)+1-'Charges variables (avancé)'!$K116),0)*'Charges variables (avancé)'!$AC116</f>
        <v>0</v>
      </c>
      <c r="AT910" s="341">
        <f>IF(ROUND(('Charges variables-Calculs auto'!AT$168-CONFIG!$D$7)/31,0)&gt;=ROUND('Charges variables (avancé)'!$K116,0),INDEX($C881:$BJ881,,COLUMN('Charges variables-Calculs auto'!AT$168)-COLUMN('Charges variables-Calculs auto'!$C$168)+1-'Charges variables (avancé)'!$K116),0)*'Charges variables (avancé)'!$AC116</f>
        <v>0</v>
      </c>
      <c r="AU910" s="341">
        <f>IF(ROUND(('Charges variables-Calculs auto'!AU$168-CONFIG!$D$7)/31,0)&gt;=ROUND('Charges variables (avancé)'!$K116,0),INDEX($C881:$BJ881,,COLUMN('Charges variables-Calculs auto'!AU$168)-COLUMN('Charges variables-Calculs auto'!$C$168)+1-'Charges variables (avancé)'!$K116),0)*'Charges variables (avancé)'!$AC116</f>
        <v>0</v>
      </c>
      <c r="AV910" s="341">
        <f>IF(ROUND(('Charges variables-Calculs auto'!AV$168-CONFIG!$D$7)/31,0)&gt;=ROUND('Charges variables (avancé)'!$K116,0),INDEX($C881:$BJ881,,COLUMN('Charges variables-Calculs auto'!AV$168)-COLUMN('Charges variables-Calculs auto'!$C$168)+1-'Charges variables (avancé)'!$K116),0)*'Charges variables (avancé)'!$AC116</f>
        <v>0</v>
      </c>
      <c r="AW910" s="341">
        <f>IF(ROUND(('Charges variables-Calculs auto'!AW$168-CONFIG!$D$7)/31,0)&gt;=ROUND('Charges variables (avancé)'!$K116,0),INDEX($C881:$BJ881,,COLUMN('Charges variables-Calculs auto'!AW$168)-COLUMN('Charges variables-Calculs auto'!$C$168)+1-'Charges variables (avancé)'!$K116),0)*'Charges variables (avancé)'!$AC116</f>
        <v>0</v>
      </c>
      <c r="AX910" s="341">
        <f>IF(ROUND(('Charges variables-Calculs auto'!AX$168-CONFIG!$D$7)/31,0)&gt;=ROUND('Charges variables (avancé)'!$K116,0),INDEX($C881:$BJ881,,COLUMN('Charges variables-Calculs auto'!AX$168)-COLUMN('Charges variables-Calculs auto'!$C$168)+1-'Charges variables (avancé)'!$K116),0)*'Charges variables (avancé)'!$AC116</f>
        <v>0</v>
      </c>
      <c r="AY910" s="341">
        <f>IF(ROUND(('Charges variables-Calculs auto'!AY$168-CONFIG!$D$7)/31,0)&gt;=ROUND('Charges variables (avancé)'!$K116,0),INDEX($C881:$BJ881,,COLUMN('Charges variables-Calculs auto'!AY$168)-COLUMN('Charges variables-Calculs auto'!$C$168)+1-'Charges variables (avancé)'!$K116),0)*'Charges variables (avancé)'!$AE116</f>
        <v>0</v>
      </c>
      <c r="AZ910" s="341">
        <f>IF(ROUND(('Charges variables-Calculs auto'!AZ$168-CONFIG!$D$7)/31,0)&gt;=ROUND('Charges variables (avancé)'!$K116,0),INDEX($C881:$BJ881,,COLUMN('Charges variables-Calculs auto'!AZ$168)-COLUMN('Charges variables-Calculs auto'!$C$168)+1-'Charges variables (avancé)'!$K116),0)*'Charges variables (avancé)'!$AE116</f>
        <v>0</v>
      </c>
      <c r="BA910" s="341">
        <f>IF(ROUND(('Charges variables-Calculs auto'!BA$168-CONFIG!$D$7)/31,0)&gt;=ROUND('Charges variables (avancé)'!$K116,0),INDEX($C881:$BJ881,,COLUMN('Charges variables-Calculs auto'!BA$168)-COLUMN('Charges variables-Calculs auto'!$C$168)+1-'Charges variables (avancé)'!$K116),0)*'Charges variables (avancé)'!$AE116</f>
        <v>0</v>
      </c>
      <c r="BB910" s="341">
        <f>IF(ROUND(('Charges variables-Calculs auto'!BB$168-CONFIG!$D$7)/31,0)&gt;=ROUND('Charges variables (avancé)'!$K116,0),INDEX($C881:$BJ881,,COLUMN('Charges variables-Calculs auto'!BB$168)-COLUMN('Charges variables-Calculs auto'!$C$168)+1-'Charges variables (avancé)'!$K116),0)*'Charges variables (avancé)'!$AE116</f>
        <v>0</v>
      </c>
      <c r="BC910" s="341">
        <f>IF(ROUND(('Charges variables-Calculs auto'!BC$168-CONFIG!$D$7)/31,0)&gt;=ROUND('Charges variables (avancé)'!$K116,0),INDEX($C881:$BJ881,,COLUMN('Charges variables-Calculs auto'!BC$168)-COLUMN('Charges variables-Calculs auto'!$C$168)+1-'Charges variables (avancé)'!$K116),0)*'Charges variables (avancé)'!$AE116</f>
        <v>0</v>
      </c>
      <c r="BD910" s="341">
        <f>IF(ROUND(('Charges variables-Calculs auto'!BD$168-CONFIG!$D$7)/31,0)&gt;=ROUND('Charges variables (avancé)'!$K116,0),INDEX($C881:$BJ881,,COLUMN('Charges variables-Calculs auto'!BD$168)-COLUMN('Charges variables-Calculs auto'!$C$168)+1-'Charges variables (avancé)'!$K116),0)*'Charges variables (avancé)'!$AE116</f>
        <v>0</v>
      </c>
      <c r="BE910" s="341">
        <f>IF(ROUND(('Charges variables-Calculs auto'!BE$168-CONFIG!$D$7)/31,0)&gt;=ROUND('Charges variables (avancé)'!$K116,0),INDEX($C881:$BJ881,,COLUMN('Charges variables-Calculs auto'!BE$168)-COLUMN('Charges variables-Calculs auto'!$C$168)+1-'Charges variables (avancé)'!$K116),0)*'Charges variables (avancé)'!$AE116</f>
        <v>0</v>
      </c>
      <c r="BF910" s="341">
        <f>IF(ROUND(('Charges variables-Calculs auto'!BF$168-CONFIG!$D$7)/31,0)&gt;=ROUND('Charges variables (avancé)'!$K116,0),INDEX($C881:$BJ881,,COLUMN('Charges variables-Calculs auto'!BF$168)-COLUMN('Charges variables-Calculs auto'!$C$168)+1-'Charges variables (avancé)'!$K116),0)*'Charges variables (avancé)'!$AE116</f>
        <v>0</v>
      </c>
      <c r="BG910" s="341">
        <f>IF(ROUND(('Charges variables-Calculs auto'!BG$168-CONFIG!$D$7)/31,0)&gt;=ROUND('Charges variables (avancé)'!$K116,0),INDEX($C881:$BJ881,,COLUMN('Charges variables-Calculs auto'!BG$168)-COLUMN('Charges variables-Calculs auto'!$C$168)+1-'Charges variables (avancé)'!$K116),0)*'Charges variables (avancé)'!$AE116</f>
        <v>0</v>
      </c>
      <c r="BH910" s="341">
        <f>IF(ROUND(('Charges variables-Calculs auto'!BH$168-CONFIG!$D$7)/31,0)&gt;=ROUND('Charges variables (avancé)'!$K116,0),INDEX($C881:$BJ881,,COLUMN('Charges variables-Calculs auto'!BH$168)-COLUMN('Charges variables-Calculs auto'!$C$168)+1-'Charges variables (avancé)'!$K116),0)*'Charges variables (avancé)'!$AE116</f>
        <v>0</v>
      </c>
      <c r="BI910" s="341">
        <f>IF(ROUND(('Charges variables-Calculs auto'!BI$168-CONFIG!$D$7)/31,0)&gt;=ROUND('Charges variables (avancé)'!$K116,0),INDEX($C881:$BJ881,,COLUMN('Charges variables-Calculs auto'!BI$168)-COLUMN('Charges variables-Calculs auto'!$C$168)+1-'Charges variables (avancé)'!$K116),0)*'Charges variables (avancé)'!$AE116</f>
        <v>0</v>
      </c>
      <c r="BJ910" s="341">
        <f>IF(ROUND(('Charges variables-Calculs auto'!BJ$168-CONFIG!$D$7)/31,0)&gt;=ROUND('Charges variables (avancé)'!$K116,0),INDEX($C881:$BJ881,,COLUMN('Charges variables-Calculs auto'!BJ$168)-COLUMN('Charges variables-Calculs auto'!$C$168)+1-'Charges variables (avancé)'!$K116),0)*'Charges variables (avancé)'!$AE116</f>
        <v>0</v>
      </c>
    </row>
    <row r="911" spans="2:62">
      <c r="B911" s="366">
        <f>'Charges variables (avancé)'!$C$117</f>
        <v>0</v>
      </c>
      <c r="C911" s="341">
        <f>IF(ROUND(('Charges variables-Calculs auto'!C$168-CONFIG!$D$7)/31,0)&gt;=ROUND('Charges variables (avancé)'!$K117,0),INDEX($C882:$BJ882,,COLUMN('Charges variables-Calculs auto'!C$168)-COLUMN('Charges variables-Calculs auto'!$C$168)+1-'Charges variables (avancé)'!$K117),0)*'Charges variables (avancé)'!$E117</f>
        <v>0</v>
      </c>
      <c r="D911" s="341">
        <f>IF(ROUND(('Charges variables-Calculs auto'!D$168-CONFIG!$D$7)/31,0)&gt;=ROUND('Charges variables (avancé)'!$K117,0),INDEX($C882:$BJ882,,COLUMN('Charges variables-Calculs auto'!D$168)-COLUMN('Charges variables-Calculs auto'!$C$168)+1-'Charges variables (avancé)'!$K117),0)*'Charges variables (avancé)'!$E117</f>
        <v>0</v>
      </c>
      <c r="E911" s="341">
        <f>IF(ROUND(('Charges variables-Calculs auto'!E$168-CONFIG!$D$7)/31,0)&gt;=ROUND('Charges variables (avancé)'!$K117,0),INDEX($C882:$BJ882,,COLUMN('Charges variables-Calculs auto'!E$168)-COLUMN('Charges variables-Calculs auto'!$C$168)+1-'Charges variables (avancé)'!$K117),0)*'Charges variables (avancé)'!$E117</f>
        <v>0</v>
      </c>
      <c r="F911" s="341">
        <f>IF(ROUND(('Charges variables-Calculs auto'!F$168-CONFIG!$D$7)/31,0)&gt;=ROUND('Charges variables (avancé)'!$K117,0),INDEX($C882:$BJ882,,COLUMN('Charges variables-Calculs auto'!F$168)-COLUMN('Charges variables-Calculs auto'!$C$168)+1-'Charges variables (avancé)'!$K117),0)*'Charges variables (avancé)'!$E117</f>
        <v>0</v>
      </c>
      <c r="G911" s="341">
        <f>IF(ROUND(('Charges variables-Calculs auto'!G$168-CONFIG!$D$7)/31,0)&gt;=ROUND('Charges variables (avancé)'!$K117,0),INDEX($C882:$BJ882,,COLUMN('Charges variables-Calculs auto'!G$168)-COLUMN('Charges variables-Calculs auto'!$C$168)+1-'Charges variables (avancé)'!$K117),0)*'Charges variables (avancé)'!$E117</f>
        <v>0</v>
      </c>
      <c r="H911" s="341">
        <f>IF(ROUND(('Charges variables-Calculs auto'!H$168-CONFIG!$D$7)/31,0)&gt;=ROUND('Charges variables (avancé)'!$K117,0),INDEX($C882:$BJ882,,COLUMN('Charges variables-Calculs auto'!H$168)-COLUMN('Charges variables-Calculs auto'!$C$168)+1-'Charges variables (avancé)'!$K117),0)*'Charges variables (avancé)'!$E117</f>
        <v>0</v>
      </c>
      <c r="I911" s="341">
        <f>IF(ROUND(('Charges variables-Calculs auto'!I$168-CONFIG!$D$7)/31,0)&gt;=ROUND('Charges variables (avancé)'!$K117,0),INDEX($C882:$BJ882,,COLUMN('Charges variables-Calculs auto'!I$168)-COLUMN('Charges variables-Calculs auto'!$C$168)+1-'Charges variables (avancé)'!$K117),0)*'Charges variables (avancé)'!$E117</f>
        <v>0</v>
      </c>
      <c r="J911" s="341">
        <f>IF(ROUND(('Charges variables-Calculs auto'!J$168-CONFIG!$D$7)/31,0)&gt;=ROUND('Charges variables (avancé)'!$K117,0),INDEX($C882:$BJ882,,COLUMN('Charges variables-Calculs auto'!J$168)-COLUMN('Charges variables-Calculs auto'!$C$168)+1-'Charges variables (avancé)'!$K117),0)*'Charges variables (avancé)'!$E117</f>
        <v>0</v>
      </c>
      <c r="K911" s="341">
        <f>IF(ROUND(('Charges variables-Calculs auto'!K$168-CONFIG!$D$7)/31,0)&gt;=ROUND('Charges variables (avancé)'!$K117,0),INDEX($C882:$BJ882,,COLUMN('Charges variables-Calculs auto'!K$168)-COLUMN('Charges variables-Calculs auto'!$C$168)+1-'Charges variables (avancé)'!$K117),0)*'Charges variables (avancé)'!$E117</f>
        <v>0</v>
      </c>
      <c r="L911" s="341">
        <f>IF(ROUND(('Charges variables-Calculs auto'!L$168-CONFIG!$D$7)/31,0)&gt;=ROUND('Charges variables (avancé)'!$K117,0),INDEX($C882:$BJ882,,COLUMN('Charges variables-Calculs auto'!L$168)-COLUMN('Charges variables-Calculs auto'!$C$168)+1-'Charges variables (avancé)'!$K117),0)*'Charges variables (avancé)'!$E117</f>
        <v>0</v>
      </c>
      <c r="M911" s="341">
        <f>IF(ROUND(('Charges variables-Calculs auto'!M$168-CONFIG!$D$7)/31,0)&gt;=ROUND('Charges variables (avancé)'!$K117,0),INDEX($C882:$BJ882,,COLUMN('Charges variables-Calculs auto'!M$168)-COLUMN('Charges variables-Calculs auto'!$C$168)+1-'Charges variables (avancé)'!$K117),0)*'Charges variables (avancé)'!$E117</f>
        <v>0</v>
      </c>
      <c r="N911" s="341">
        <f>IF(ROUND(('Charges variables-Calculs auto'!N$168-CONFIG!$D$7)/31,0)&gt;=ROUND('Charges variables (avancé)'!$K117,0),INDEX($C882:$BJ882,,COLUMN('Charges variables-Calculs auto'!N$168)-COLUMN('Charges variables-Calculs auto'!$C$168)+1-'Charges variables (avancé)'!$K117),0)*'Charges variables (avancé)'!$E117</f>
        <v>0</v>
      </c>
      <c r="O911" s="341">
        <f>IF(ROUND(('Charges variables-Calculs auto'!O$168-CONFIG!$D$7)/31,0)&gt;=ROUND('Charges variables (avancé)'!$K117,0),INDEX($C882:$BJ882,,COLUMN('Charges variables-Calculs auto'!O$168)-COLUMN('Charges variables-Calculs auto'!$C$168)+1-'Charges variables (avancé)'!$K117),0)*'Charges variables (avancé)'!$Y117</f>
        <v>0</v>
      </c>
      <c r="P911" s="341">
        <f>IF(ROUND(('Charges variables-Calculs auto'!P$168-CONFIG!$D$7)/31,0)&gt;=ROUND('Charges variables (avancé)'!$K117,0),INDEX($C882:$BJ882,,COLUMN('Charges variables-Calculs auto'!P$168)-COLUMN('Charges variables-Calculs auto'!$C$168)+1-'Charges variables (avancé)'!$K117),0)*'Charges variables (avancé)'!$Y117</f>
        <v>0</v>
      </c>
      <c r="Q911" s="341">
        <f>IF(ROUND(('Charges variables-Calculs auto'!Q$168-CONFIG!$D$7)/31,0)&gt;=ROUND('Charges variables (avancé)'!$K117,0),INDEX($C882:$BJ882,,COLUMN('Charges variables-Calculs auto'!Q$168)-COLUMN('Charges variables-Calculs auto'!$C$168)+1-'Charges variables (avancé)'!$K117),0)*'Charges variables (avancé)'!$Y117</f>
        <v>0</v>
      </c>
      <c r="R911" s="341">
        <f>IF(ROUND(('Charges variables-Calculs auto'!R$168-CONFIG!$D$7)/31,0)&gt;=ROUND('Charges variables (avancé)'!$K117,0),INDEX($C882:$BJ882,,COLUMN('Charges variables-Calculs auto'!R$168)-COLUMN('Charges variables-Calculs auto'!$C$168)+1-'Charges variables (avancé)'!$K117),0)*'Charges variables (avancé)'!$Y117</f>
        <v>0</v>
      </c>
      <c r="S911" s="341">
        <f>IF(ROUND(('Charges variables-Calculs auto'!S$168-CONFIG!$D$7)/31,0)&gt;=ROUND('Charges variables (avancé)'!$K117,0),INDEX($C882:$BJ882,,COLUMN('Charges variables-Calculs auto'!S$168)-COLUMN('Charges variables-Calculs auto'!$C$168)+1-'Charges variables (avancé)'!$K117),0)*'Charges variables (avancé)'!$Y117</f>
        <v>0</v>
      </c>
      <c r="T911" s="341">
        <f>IF(ROUND(('Charges variables-Calculs auto'!T$168-CONFIG!$D$7)/31,0)&gt;=ROUND('Charges variables (avancé)'!$K117,0),INDEX($C882:$BJ882,,COLUMN('Charges variables-Calculs auto'!T$168)-COLUMN('Charges variables-Calculs auto'!$C$168)+1-'Charges variables (avancé)'!$K117),0)*'Charges variables (avancé)'!$Y117</f>
        <v>0</v>
      </c>
      <c r="U911" s="341">
        <f>IF(ROUND(('Charges variables-Calculs auto'!U$168-CONFIG!$D$7)/31,0)&gt;=ROUND('Charges variables (avancé)'!$K117,0),INDEX($C882:$BJ882,,COLUMN('Charges variables-Calculs auto'!U$168)-COLUMN('Charges variables-Calculs auto'!$C$168)+1-'Charges variables (avancé)'!$K117),0)*'Charges variables (avancé)'!$Y117</f>
        <v>0</v>
      </c>
      <c r="V911" s="341">
        <f>IF(ROUND(('Charges variables-Calculs auto'!V$168-CONFIG!$D$7)/31,0)&gt;=ROUND('Charges variables (avancé)'!$K117,0),INDEX($C882:$BJ882,,COLUMN('Charges variables-Calculs auto'!V$168)-COLUMN('Charges variables-Calculs auto'!$C$168)+1-'Charges variables (avancé)'!$K117),0)*'Charges variables (avancé)'!$Y117</f>
        <v>0</v>
      </c>
      <c r="W911" s="341">
        <f>IF(ROUND(('Charges variables-Calculs auto'!W$168-CONFIG!$D$7)/31,0)&gt;=ROUND('Charges variables (avancé)'!$K117,0),INDEX($C882:$BJ882,,COLUMN('Charges variables-Calculs auto'!W$168)-COLUMN('Charges variables-Calculs auto'!$C$168)+1-'Charges variables (avancé)'!$K117),0)*'Charges variables (avancé)'!$Y117</f>
        <v>0</v>
      </c>
      <c r="X911" s="341">
        <f>IF(ROUND(('Charges variables-Calculs auto'!X$168-CONFIG!$D$7)/31,0)&gt;=ROUND('Charges variables (avancé)'!$K117,0),INDEX($C882:$BJ882,,COLUMN('Charges variables-Calculs auto'!X$168)-COLUMN('Charges variables-Calculs auto'!$C$168)+1-'Charges variables (avancé)'!$K117),0)*'Charges variables (avancé)'!$Y117</f>
        <v>0</v>
      </c>
      <c r="Y911" s="341">
        <f>IF(ROUND(('Charges variables-Calculs auto'!Y$168-CONFIG!$D$7)/31,0)&gt;=ROUND('Charges variables (avancé)'!$K117,0),INDEX($C882:$BJ882,,COLUMN('Charges variables-Calculs auto'!Y$168)-COLUMN('Charges variables-Calculs auto'!$C$168)+1-'Charges variables (avancé)'!$K117),0)*'Charges variables (avancé)'!$Y117</f>
        <v>0</v>
      </c>
      <c r="Z911" s="341">
        <f>IF(ROUND(('Charges variables-Calculs auto'!Z$168-CONFIG!$D$7)/31,0)&gt;=ROUND('Charges variables (avancé)'!$K117,0),INDEX($C882:$BJ882,,COLUMN('Charges variables-Calculs auto'!Z$168)-COLUMN('Charges variables-Calculs auto'!$C$168)+1-'Charges variables (avancé)'!$K117),0)*'Charges variables (avancé)'!$Y117</f>
        <v>0</v>
      </c>
      <c r="AA911" s="341">
        <f>IF(ROUND(('Charges variables-Calculs auto'!AA$168-CONFIG!$D$7)/31,0)&gt;=ROUND('Charges variables (avancé)'!$K117,0),INDEX($C882:$BJ882,,COLUMN('Charges variables-Calculs auto'!AA$168)-COLUMN('Charges variables-Calculs auto'!$C$168)+1-'Charges variables (avancé)'!$K117),0)*'Charges variables (avancé)'!$AA117</f>
        <v>0</v>
      </c>
      <c r="AB911" s="341">
        <f>IF(ROUND(('Charges variables-Calculs auto'!AB$168-CONFIG!$D$7)/31,0)&gt;=ROUND('Charges variables (avancé)'!$K117,0),INDEX($C882:$BJ882,,COLUMN('Charges variables-Calculs auto'!AB$168)-COLUMN('Charges variables-Calculs auto'!$C$168)+1-'Charges variables (avancé)'!$K117),0)*'Charges variables (avancé)'!$AA117</f>
        <v>0</v>
      </c>
      <c r="AC911" s="341">
        <f>IF(ROUND(('Charges variables-Calculs auto'!AC$168-CONFIG!$D$7)/31,0)&gt;=ROUND('Charges variables (avancé)'!$K117,0),INDEX($C882:$BJ882,,COLUMN('Charges variables-Calculs auto'!AC$168)-COLUMN('Charges variables-Calculs auto'!$C$168)+1-'Charges variables (avancé)'!$K117),0)*'Charges variables (avancé)'!$AA117</f>
        <v>0</v>
      </c>
      <c r="AD911" s="341">
        <f>IF(ROUND(('Charges variables-Calculs auto'!AD$168-CONFIG!$D$7)/31,0)&gt;=ROUND('Charges variables (avancé)'!$K117,0),INDEX($C882:$BJ882,,COLUMN('Charges variables-Calculs auto'!AD$168)-COLUMN('Charges variables-Calculs auto'!$C$168)+1-'Charges variables (avancé)'!$K117),0)*'Charges variables (avancé)'!$AA117</f>
        <v>0</v>
      </c>
      <c r="AE911" s="341">
        <f>IF(ROUND(('Charges variables-Calculs auto'!AE$168-CONFIG!$D$7)/31,0)&gt;=ROUND('Charges variables (avancé)'!$K117,0),INDEX($C882:$BJ882,,COLUMN('Charges variables-Calculs auto'!AE$168)-COLUMN('Charges variables-Calculs auto'!$C$168)+1-'Charges variables (avancé)'!$K117),0)*'Charges variables (avancé)'!$AA117</f>
        <v>0</v>
      </c>
      <c r="AF911" s="341">
        <f>IF(ROUND(('Charges variables-Calculs auto'!AF$168-CONFIG!$D$7)/31,0)&gt;=ROUND('Charges variables (avancé)'!$K117,0),INDEX($C882:$BJ882,,COLUMN('Charges variables-Calculs auto'!AF$168)-COLUMN('Charges variables-Calculs auto'!$C$168)+1-'Charges variables (avancé)'!$K117),0)*'Charges variables (avancé)'!$AA117</f>
        <v>0</v>
      </c>
      <c r="AG911" s="341">
        <f>IF(ROUND(('Charges variables-Calculs auto'!AG$168-CONFIG!$D$7)/31,0)&gt;=ROUND('Charges variables (avancé)'!$K117,0),INDEX($C882:$BJ882,,COLUMN('Charges variables-Calculs auto'!AG$168)-COLUMN('Charges variables-Calculs auto'!$C$168)+1-'Charges variables (avancé)'!$K117),0)*'Charges variables (avancé)'!$AA117</f>
        <v>0</v>
      </c>
      <c r="AH911" s="341">
        <f>IF(ROUND(('Charges variables-Calculs auto'!AH$168-CONFIG!$D$7)/31,0)&gt;=ROUND('Charges variables (avancé)'!$K117,0),INDEX($C882:$BJ882,,COLUMN('Charges variables-Calculs auto'!AH$168)-COLUMN('Charges variables-Calculs auto'!$C$168)+1-'Charges variables (avancé)'!$K117),0)*'Charges variables (avancé)'!$AA117</f>
        <v>0</v>
      </c>
      <c r="AI911" s="341">
        <f>IF(ROUND(('Charges variables-Calculs auto'!AI$168-CONFIG!$D$7)/31,0)&gt;=ROUND('Charges variables (avancé)'!$K117,0),INDEX($C882:$BJ882,,COLUMN('Charges variables-Calculs auto'!AI$168)-COLUMN('Charges variables-Calculs auto'!$C$168)+1-'Charges variables (avancé)'!$K117),0)*'Charges variables (avancé)'!$AA117</f>
        <v>0</v>
      </c>
      <c r="AJ911" s="341">
        <f>IF(ROUND(('Charges variables-Calculs auto'!AJ$168-CONFIG!$D$7)/31,0)&gt;=ROUND('Charges variables (avancé)'!$K117,0),INDEX($C882:$BJ882,,COLUMN('Charges variables-Calculs auto'!AJ$168)-COLUMN('Charges variables-Calculs auto'!$C$168)+1-'Charges variables (avancé)'!$K117),0)*'Charges variables (avancé)'!$AA117</f>
        <v>0</v>
      </c>
      <c r="AK911" s="341">
        <f>IF(ROUND(('Charges variables-Calculs auto'!AK$168-CONFIG!$D$7)/31,0)&gt;=ROUND('Charges variables (avancé)'!$K117,0),INDEX($C882:$BJ882,,COLUMN('Charges variables-Calculs auto'!AK$168)-COLUMN('Charges variables-Calculs auto'!$C$168)+1-'Charges variables (avancé)'!$K117),0)*'Charges variables (avancé)'!$AA117</f>
        <v>0</v>
      </c>
      <c r="AL911" s="341">
        <f>IF(ROUND(('Charges variables-Calculs auto'!AL$168-CONFIG!$D$7)/31,0)&gt;=ROUND('Charges variables (avancé)'!$K117,0),INDEX($C882:$BJ882,,COLUMN('Charges variables-Calculs auto'!AL$168)-COLUMN('Charges variables-Calculs auto'!$C$168)+1-'Charges variables (avancé)'!$K117),0)*'Charges variables (avancé)'!$AA117</f>
        <v>0</v>
      </c>
      <c r="AM911" s="341">
        <f>IF(ROUND(('Charges variables-Calculs auto'!AM$168-CONFIG!$D$7)/31,0)&gt;=ROUND('Charges variables (avancé)'!$K117,0),INDEX($C882:$BJ882,,COLUMN('Charges variables-Calculs auto'!AM$168)-COLUMN('Charges variables-Calculs auto'!$C$168)+1-'Charges variables (avancé)'!$K117),0)*'Charges variables (avancé)'!$AC117</f>
        <v>0</v>
      </c>
      <c r="AN911" s="341">
        <f>IF(ROUND(('Charges variables-Calculs auto'!AN$168-CONFIG!$D$7)/31,0)&gt;=ROUND('Charges variables (avancé)'!$K117,0),INDEX($C882:$BJ882,,COLUMN('Charges variables-Calculs auto'!AN$168)-COLUMN('Charges variables-Calculs auto'!$C$168)+1-'Charges variables (avancé)'!$K117),0)*'Charges variables (avancé)'!$AC117</f>
        <v>0</v>
      </c>
      <c r="AO911" s="341">
        <f>IF(ROUND(('Charges variables-Calculs auto'!AO$168-CONFIG!$D$7)/31,0)&gt;=ROUND('Charges variables (avancé)'!$K117,0),INDEX($C882:$BJ882,,COLUMN('Charges variables-Calculs auto'!AO$168)-COLUMN('Charges variables-Calculs auto'!$C$168)+1-'Charges variables (avancé)'!$K117),0)*'Charges variables (avancé)'!$AC117</f>
        <v>0</v>
      </c>
      <c r="AP911" s="341">
        <f>IF(ROUND(('Charges variables-Calculs auto'!AP$168-CONFIG!$D$7)/31,0)&gt;=ROUND('Charges variables (avancé)'!$K117,0),INDEX($C882:$BJ882,,COLUMN('Charges variables-Calculs auto'!AP$168)-COLUMN('Charges variables-Calculs auto'!$C$168)+1-'Charges variables (avancé)'!$K117),0)*'Charges variables (avancé)'!$AC117</f>
        <v>0</v>
      </c>
      <c r="AQ911" s="341">
        <f>IF(ROUND(('Charges variables-Calculs auto'!AQ$168-CONFIG!$D$7)/31,0)&gt;=ROUND('Charges variables (avancé)'!$K117,0),INDEX($C882:$BJ882,,COLUMN('Charges variables-Calculs auto'!AQ$168)-COLUMN('Charges variables-Calculs auto'!$C$168)+1-'Charges variables (avancé)'!$K117),0)*'Charges variables (avancé)'!$AC117</f>
        <v>0</v>
      </c>
      <c r="AR911" s="341">
        <f>IF(ROUND(('Charges variables-Calculs auto'!AR$168-CONFIG!$D$7)/31,0)&gt;=ROUND('Charges variables (avancé)'!$K117,0),INDEX($C882:$BJ882,,COLUMN('Charges variables-Calculs auto'!AR$168)-COLUMN('Charges variables-Calculs auto'!$C$168)+1-'Charges variables (avancé)'!$K117),0)*'Charges variables (avancé)'!$AC117</f>
        <v>0</v>
      </c>
      <c r="AS911" s="341">
        <f>IF(ROUND(('Charges variables-Calculs auto'!AS$168-CONFIG!$D$7)/31,0)&gt;=ROUND('Charges variables (avancé)'!$K117,0),INDEX($C882:$BJ882,,COLUMN('Charges variables-Calculs auto'!AS$168)-COLUMN('Charges variables-Calculs auto'!$C$168)+1-'Charges variables (avancé)'!$K117),0)*'Charges variables (avancé)'!$AC117</f>
        <v>0</v>
      </c>
      <c r="AT911" s="341">
        <f>IF(ROUND(('Charges variables-Calculs auto'!AT$168-CONFIG!$D$7)/31,0)&gt;=ROUND('Charges variables (avancé)'!$K117,0),INDEX($C882:$BJ882,,COLUMN('Charges variables-Calculs auto'!AT$168)-COLUMN('Charges variables-Calculs auto'!$C$168)+1-'Charges variables (avancé)'!$K117),0)*'Charges variables (avancé)'!$AC117</f>
        <v>0</v>
      </c>
      <c r="AU911" s="341">
        <f>IF(ROUND(('Charges variables-Calculs auto'!AU$168-CONFIG!$D$7)/31,0)&gt;=ROUND('Charges variables (avancé)'!$K117,0),INDEX($C882:$BJ882,,COLUMN('Charges variables-Calculs auto'!AU$168)-COLUMN('Charges variables-Calculs auto'!$C$168)+1-'Charges variables (avancé)'!$K117),0)*'Charges variables (avancé)'!$AC117</f>
        <v>0</v>
      </c>
      <c r="AV911" s="341">
        <f>IF(ROUND(('Charges variables-Calculs auto'!AV$168-CONFIG!$D$7)/31,0)&gt;=ROUND('Charges variables (avancé)'!$K117,0),INDEX($C882:$BJ882,,COLUMN('Charges variables-Calculs auto'!AV$168)-COLUMN('Charges variables-Calculs auto'!$C$168)+1-'Charges variables (avancé)'!$K117),0)*'Charges variables (avancé)'!$AC117</f>
        <v>0</v>
      </c>
      <c r="AW911" s="341">
        <f>IF(ROUND(('Charges variables-Calculs auto'!AW$168-CONFIG!$D$7)/31,0)&gt;=ROUND('Charges variables (avancé)'!$K117,0),INDEX($C882:$BJ882,,COLUMN('Charges variables-Calculs auto'!AW$168)-COLUMN('Charges variables-Calculs auto'!$C$168)+1-'Charges variables (avancé)'!$K117),0)*'Charges variables (avancé)'!$AC117</f>
        <v>0</v>
      </c>
      <c r="AX911" s="341">
        <f>IF(ROUND(('Charges variables-Calculs auto'!AX$168-CONFIG!$D$7)/31,0)&gt;=ROUND('Charges variables (avancé)'!$K117,0),INDEX($C882:$BJ882,,COLUMN('Charges variables-Calculs auto'!AX$168)-COLUMN('Charges variables-Calculs auto'!$C$168)+1-'Charges variables (avancé)'!$K117),0)*'Charges variables (avancé)'!$AC117</f>
        <v>0</v>
      </c>
      <c r="AY911" s="341">
        <f>IF(ROUND(('Charges variables-Calculs auto'!AY$168-CONFIG!$D$7)/31,0)&gt;=ROUND('Charges variables (avancé)'!$K117,0),INDEX($C882:$BJ882,,COLUMN('Charges variables-Calculs auto'!AY$168)-COLUMN('Charges variables-Calculs auto'!$C$168)+1-'Charges variables (avancé)'!$K117),0)*'Charges variables (avancé)'!$AE117</f>
        <v>0</v>
      </c>
      <c r="AZ911" s="341">
        <f>IF(ROUND(('Charges variables-Calculs auto'!AZ$168-CONFIG!$D$7)/31,0)&gt;=ROUND('Charges variables (avancé)'!$K117,0),INDEX($C882:$BJ882,,COLUMN('Charges variables-Calculs auto'!AZ$168)-COLUMN('Charges variables-Calculs auto'!$C$168)+1-'Charges variables (avancé)'!$K117),0)*'Charges variables (avancé)'!$AE117</f>
        <v>0</v>
      </c>
      <c r="BA911" s="341">
        <f>IF(ROUND(('Charges variables-Calculs auto'!BA$168-CONFIG!$D$7)/31,0)&gt;=ROUND('Charges variables (avancé)'!$K117,0),INDEX($C882:$BJ882,,COLUMN('Charges variables-Calculs auto'!BA$168)-COLUMN('Charges variables-Calculs auto'!$C$168)+1-'Charges variables (avancé)'!$K117),0)*'Charges variables (avancé)'!$AE117</f>
        <v>0</v>
      </c>
      <c r="BB911" s="341">
        <f>IF(ROUND(('Charges variables-Calculs auto'!BB$168-CONFIG!$D$7)/31,0)&gt;=ROUND('Charges variables (avancé)'!$K117,0),INDEX($C882:$BJ882,,COLUMN('Charges variables-Calculs auto'!BB$168)-COLUMN('Charges variables-Calculs auto'!$C$168)+1-'Charges variables (avancé)'!$K117),0)*'Charges variables (avancé)'!$AE117</f>
        <v>0</v>
      </c>
      <c r="BC911" s="341">
        <f>IF(ROUND(('Charges variables-Calculs auto'!BC$168-CONFIG!$D$7)/31,0)&gt;=ROUND('Charges variables (avancé)'!$K117,0),INDEX($C882:$BJ882,,COLUMN('Charges variables-Calculs auto'!BC$168)-COLUMN('Charges variables-Calculs auto'!$C$168)+1-'Charges variables (avancé)'!$K117),0)*'Charges variables (avancé)'!$AE117</f>
        <v>0</v>
      </c>
      <c r="BD911" s="341">
        <f>IF(ROUND(('Charges variables-Calculs auto'!BD$168-CONFIG!$D$7)/31,0)&gt;=ROUND('Charges variables (avancé)'!$K117,0),INDEX($C882:$BJ882,,COLUMN('Charges variables-Calculs auto'!BD$168)-COLUMN('Charges variables-Calculs auto'!$C$168)+1-'Charges variables (avancé)'!$K117),0)*'Charges variables (avancé)'!$AE117</f>
        <v>0</v>
      </c>
      <c r="BE911" s="341">
        <f>IF(ROUND(('Charges variables-Calculs auto'!BE$168-CONFIG!$D$7)/31,0)&gt;=ROUND('Charges variables (avancé)'!$K117,0),INDEX($C882:$BJ882,,COLUMN('Charges variables-Calculs auto'!BE$168)-COLUMN('Charges variables-Calculs auto'!$C$168)+1-'Charges variables (avancé)'!$K117),0)*'Charges variables (avancé)'!$AE117</f>
        <v>0</v>
      </c>
      <c r="BF911" s="341">
        <f>IF(ROUND(('Charges variables-Calculs auto'!BF$168-CONFIG!$D$7)/31,0)&gt;=ROUND('Charges variables (avancé)'!$K117,0),INDEX($C882:$BJ882,,COLUMN('Charges variables-Calculs auto'!BF$168)-COLUMN('Charges variables-Calculs auto'!$C$168)+1-'Charges variables (avancé)'!$K117),0)*'Charges variables (avancé)'!$AE117</f>
        <v>0</v>
      </c>
      <c r="BG911" s="341">
        <f>IF(ROUND(('Charges variables-Calculs auto'!BG$168-CONFIG!$D$7)/31,0)&gt;=ROUND('Charges variables (avancé)'!$K117,0),INDEX($C882:$BJ882,,COLUMN('Charges variables-Calculs auto'!BG$168)-COLUMN('Charges variables-Calculs auto'!$C$168)+1-'Charges variables (avancé)'!$K117),0)*'Charges variables (avancé)'!$AE117</f>
        <v>0</v>
      </c>
      <c r="BH911" s="341">
        <f>IF(ROUND(('Charges variables-Calculs auto'!BH$168-CONFIG!$D$7)/31,0)&gt;=ROUND('Charges variables (avancé)'!$K117,0),INDEX($C882:$BJ882,,COLUMN('Charges variables-Calculs auto'!BH$168)-COLUMN('Charges variables-Calculs auto'!$C$168)+1-'Charges variables (avancé)'!$K117),0)*'Charges variables (avancé)'!$AE117</f>
        <v>0</v>
      </c>
      <c r="BI911" s="341">
        <f>IF(ROUND(('Charges variables-Calculs auto'!BI$168-CONFIG!$D$7)/31,0)&gt;=ROUND('Charges variables (avancé)'!$K117,0),INDEX($C882:$BJ882,,COLUMN('Charges variables-Calculs auto'!BI$168)-COLUMN('Charges variables-Calculs auto'!$C$168)+1-'Charges variables (avancé)'!$K117),0)*'Charges variables (avancé)'!$AE117</f>
        <v>0</v>
      </c>
      <c r="BJ911" s="341">
        <f>IF(ROUND(('Charges variables-Calculs auto'!BJ$168-CONFIG!$D$7)/31,0)&gt;=ROUND('Charges variables (avancé)'!$K117,0),INDEX($C882:$BJ882,,COLUMN('Charges variables-Calculs auto'!BJ$168)-COLUMN('Charges variables-Calculs auto'!$C$168)+1-'Charges variables (avancé)'!$K117),0)*'Charges variables (avancé)'!$AE117</f>
        <v>0</v>
      </c>
    </row>
    <row r="913" spans="2:62">
      <c r="B913" s="82" t="s">
        <v>21</v>
      </c>
      <c r="C913" s="20">
        <f t="shared" ref="C913:AH913" si="515">SUM(C904:C911)</f>
        <v>0</v>
      </c>
      <c r="D913" s="20">
        <f t="shared" si="515"/>
        <v>0</v>
      </c>
      <c r="E913" s="20">
        <f t="shared" si="515"/>
        <v>0</v>
      </c>
      <c r="F913" s="20">
        <f t="shared" si="515"/>
        <v>0</v>
      </c>
      <c r="G913" s="20">
        <f t="shared" si="515"/>
        <v>0</v>
      </c>
      <c r="H913" s="20">
        <f t="shared" si="515"/>
        <v>0</v>
      </c>
      <c r="I913" s="20">
        <f t="shared" si="515"/>
        <v>0</v>
      </c>
      <c r="J913" s="20">
        <f t="shared" si="515"/>
        <v>0</v>
      </c>
      <c r="K913" s="20">
        <f t="shared" si="515"/>
        <v>0</v>
      </c>
      <c r="L913" s="20">
        <f t="shared" si="515"/>
        <v>0</v>
      </c>
      <c r="M913" s="20">
        <f t="shared" si="515"/>
        <v>0</v>
      </c>
      <c r="N913" s="20">
        <f t="shared" si="515"/>
        <v>0</v>
      </c>
      <c r="O913" s="20">
        <f t="shared" si="515"/>
        <v>0</v>
      </c>
      <c r="P913" s="20">
        <f t="shared" si="515"/>
        <v>0</v>
      </c>
      <c r="Q913" s="20">
        <f t="shared" si="515"/>
        <v>0</v>
      </c>
      <c r="R913" s="20">
        <f t="shared" si="515"/>
        <v>0</v>
      </c>
      <c r="S913" s="20">
        <f t="shared" si="515"/>
        <v>0</v>
      </c>
      <c r="T913" s="20">
        <f t="shared" si="515"/>
        <v>0</v>
      </c>
      <c r="U913" s="20">
        <f t="shared" si="515"/>
        <v>0</v>
      </c>
      <c r="V913" s="20">
        <f t="shared" si="515"/>
        <v>0</v>
      </c>
      <c r="W913" s="20">
        <f t="shared" si="515"/>
        <v>0</v>
      </c>
      <c r="X913" s="20">
        <f t="shared" si="515"/>
        <v>0</v>
      </c>
      <c r="Y913" s="20">
        <f t="shared" si="515"/>
        <v>0</v>
      </c>
      <c r="Z913" s="20">
        <f t="shared" si="515"/>
        <v>0</v>
      </c>
      <c r="AA913" s="20">
        <f t="shared" si="515"/>
        <v>0</v>
      </c>
      <c r="AB913" s="20">
        <f t="shared" si="515"/>
        <v>0</v>
      </c>
      <c r="AC913" s="20">
        <f t="shared" si="515"/>
        <v>0</v>
      </c>
      <c r="AD913" s="20">
        <f t="shared" si="515"/>
        <v>0</v>
      </c>
      <c r="AE913" s="20">
        <f t="shared" si="515"/>
        <v>0</v>
      </c>
      <c r="AF913" s="20">
        <f t="shared" si="515"/>
        <v>0</v>
      </c>
      <c r="AG913" s="20">
        <f t="shared" si="515"/>
        <v>0</v>
      </c>
      <c r="AH913" s="20">
        <f t="shared" si="515"/>
        <v>0</v>
      </c>
      <c r="AI913" s="20">
        <f t="shared" ref="AI913:BJ913" si="516">SUM(AI904:AI911)</f>
        <v>0</v>
      </c>
      <c r="AJ913" s="20">
        <f t="shared" si="516"/>
        <v>0</v>
      </c>
      <c r="AK913" s="20">
        <f t="shared" si="516"/>
        <v>0</v>
      </c>
      <c r="AL913" s="20">
        <f t="shared" si="516"/>
        <v>0</v>
      </c>
      <c r="AM913" s="20">
        <f t="shared" si="516"/>
        <v>0</v>
      </c>
      <c r="AN913" s="20">
        <f t="shared" si="516"/>
        <v>0</v>
      </c>
      <c r="AO913" s="20">
        <f t="shared" si="516"/>
        <v>0</v>
      </c>
      <c r="AP913" s="20">
        <f t="shared" si="516"/>
        <v>0</v>
      </c>
      <c r="AQ913" s="20">
        <f t="shared" si="516"/>
        <v>0</v>
      </c>
      <c r="AR913" s="20">
        <f t="shared" si="516"/>
        <v>0</v>
      </c>
      <c r="AS913" s="20">
        <f t="shared" si="516"/>
        <v>0</v>
      </c>
      <c r="AT913" s="20">
        <f t="shared" si="516"/>
        <v>0</v>
      </c>
      <c r="AU913" s="20">
        <f t="shared" si="516"/>
        <v>0</v>
      </c>
      <c r="AV913" s="20">
        <f t="shared" si="516"/>
        <v>0</v>
      </c>
      <c r="AW913" s="20">
        <f t="shared" si="516"/>
        <v>0</v>
      </c>
      <c r="AX913" s="20">
        <f t="shared" si="516"/>
        <v>0</v>
      </c>
      <c r="AY913" s="20">
        <f t="shared" si="516"/>
        <v>0</v>
      </c>
      <c r="AZ913" s="20">
        <f t="shared" si="516"/>
        <v>0</v>
      </c>
      <c r="BA913" s="20">
        <f t="shared" si="516"/>
        <v>0</v>
      </c>
      <c r="BB913" s="20">
        <f t="shared" si="516"/>
        <v>0</v>
      </c>
      <c r="BC913" s="20">
        <f t="shared" si="516"/>
        <v>0</v>
      </c>
      <c r="BD913" s="20">
        <f t="shared" si="516"/>
        <v>0</v>
      </c>
      <c r="BE913" s="20">
        <f t="shared" si="516"/>
        <v>0</v>
      </c>
      <c r="BF913" s="20">
        <f t="shared" si="516"/>
        <v>0</v>
      </c>
      <c r="BG913" s="20">
        <f t="shared" si="516"/>
        <v>0</v>
      </c>
      <c r="BH913" s="20">
        <f t="shared" si="516"/>
        <v>0</v>
      </c>
      <c r="BI913" s="20">
        <f t="shared" si="516"/>
        <v>0</v>
      </c>
      <c r="BJ913" s="20">
        <f t="shared" si="516"/>
        <v>0</v>
      </c>
    </row>
    <row r="914" spans="2:62">
      <c r="B914" s="83" t="s">
        <v>49</v>
      </c>
      <c r="C914" s="20">
        <f>C913</f>
        <v>0</v>
      </c>
      <c r="D914" s="20">
        <f t="shared" ref="D914:N914" si="517">C914+D913</f>
        <v>0</v>
      </c>
      <c r="E914" s="20">
        <f t="shared" si="517"/>
        <v>0</v>
      </c>
      <c r="F914" s="20">
        <f t="shared" si="517"/>
        <v>0</v>
      </c>
      <c r="G914" s="20">
        <f t="shared" si="517"/>
        <v>0</v>
      </c>
      <c r="H914" s="20">
        <f t="shared" si="517"/>
        <v>0</v>
      </c>
      <c r="I914" s="20">
        <f t="shared" si="517"/>
        <v>0</v>
      </c>
      <c r="J914" s="20">
        <f t="shared" si="517"/>
        <v>0</v>
      </c>
      <c r="K914" s="20">
        <f t="shared" si="517"/>
        <v>0</v>
      </c>
      <c r="L914" s="20">
        <f t="shared" si="517"/>
        <v>0</v>
      </c>
      <c r="M914" s="20">
        <f t="shared" si="517"/>
        <v>0</v>
      </c>
      <c r="N914" s="21">
        <f t="shared" si="517"/>
        <v>0</v>
      </c>
      <c r="O914" s="20">
        <f>O913</f>
        <v>0</v>
      </c>
      <c r="P914" s="20">
        <f t="shared" ref="P914:Z914" si="518">O914+P913</f>
        <v>0</v>
      </c>
      <c r="Q914" s="20">
        <f t="shared" si="518"/>
        <v>0</v>
      </c>
      <c r="R914" s="20">
        <f t="shared" si="518"/>
        <v>0</v>
      </c>
      <c r="S914" s="20">
        <f t="shared" si="518"/>
        <v>0</v>
      </c>
      <c r="T914" s="20">
        <f t="shared" si="518"/>
        <v>0</v>
      </c>
      <c r="U914" s="20">
        <f t="shared" si="518"/>
        <v>0</v>
      </c>
      <c r="V914" s="20">
        <f t="shared" si="518"/>
        <v>0</v>
      </c>
      <c r="W914" s="20">
        <f t="shared" si="518"/>
        <v>0</v>
      </c>
      <c r="X914" s="20">
        <f t="shared" si="518"/>
        <v>0</v>
      </c>
      <c r="Y914" s="20">
        <f t="shared" si="518"/>
        <v>0</v>
      </c>
      <c r="Z914" s="21">
        <f t="shared" si="518"/>
        <v>0</v>
      </c>
      <c r="AA914" s="20">
        <f>AA913</f>
        <v>0</v>
      </c>
      <c r="AB914" s="20">
        <f t="shared" ref="AB914:AL914" si="519">AA914+AB913</f>
        <v>0</v>
      </c>
      <c r="AC914" s="20">
        <f t="shared" si="519"/>
        <v>0</v>
      </c>
      <c r="AD914" s="20">
        <f t="shared" si="519"/>
        <v>0</v>
      </c>
      <c r="AE914" s="20">
        <f t="shared" si="519"/>
        <v>0</v>
      </c>
      <c r="AF914" s="20">
        <f t="shared" si="519"/>
        <v>0</v>
      </c>
      <c r="AG914" s="20">
        <f t="shared" si="519"/>
        <v>0</v>
      </c>
      <c r="AH914" s="20">
        <f t="shared" si="519"/>
        <v>0</v>
      </c>
      <c r="AI914" s="20">
        <f t="shared" si="519"/>
        <v>0</v>
      </c>
      <c r="AJ914" s="20">
        <f t="shared" si="519"/>
        <v>0</v>
      </c>
      <c r="AK914" s="20">
        <f t="shared" si="519"/>
        <v>0</v>
      </c>
      <c r="AL914" s="21">
        <f t="shared" si="519"/>
        <v>0</v>
      </c>
      <c r="AM914" s="20">
        <f>AM913</f>
        <v>0</v>
      </c>
      <c r="AN914" s="20">
        <f t="shared" ref="AN914:AX914" si="520">AM914+AN913</f>
        <v>0</v>
      </c>
      <c r="AO914" s="20">
        <f t="shared" si="520"/>
        <v>0</v>
      </c>
      <c r="AP914" s="20">
        <f t="shared" si="520"/>
        <v>0</v>
      </c>
      <c r="AQ914" s="20">
        <f t="shared" si="520"/>
        <v>0</v>
      </c>
      <c r="AR914" s="20">
        <f t="shared" si="520"/>
        <v>0</v>
      </c>
      <c r="AS914" s="20">
        <f t="shared" si="520"/>
        <v>0</v>
      </c>
      <c r="AT914" s="20">
        <f t="shared" si="520"/>
        <v>0</v>
      </c>
      <c r="AU914" s="20">
        <f t="shared" si="520"/>
        <v>0</v>
      </c>
      <c r="AV914" s="20">
        <f t="shared" si="520"/>
        <v>0</v>
      </c>
      <c r="AW914" s="20">
        <f t="shared" si="520"/>
        <v>0</v>
      </c>
      <c r="AX914" s="21">
        <f t="shared" si="520"/>
        <v>0</v>
      </c>
      <c r="AY914" s="20">
        <f>AY913</f>
        <v>0</v>
      </c>
      <c r="AZ914" s="20">
        <f t="shared" ref="AZ914:BJ914" si="521">AY914+AZ913</f>
        <v>0</v>
      </c>
      <c r="BA914" s="20">
        <f t="shared" si="521"/>
        <v>0</v>
      </c>
      <c r="BB914" s="20">
        <f t="shared" si="521"/>
        <v>0</v>
      </c>
      <c r="BC914" s="20">
        <f t="shared" si="521"/>
        <v>0</v>
      </c>
      <c r="BD914" s="20">
        <f t="shared" si="521"/>
        <v>0</v>
      </c>
      <c r="BE914" s="20">
        <f t="shared" si="521"/>
        <v>0</v>
      </c>
      <c r="BF914" s="20">
        <f t="shared" si="521"/>
        <v>0</v>
      </c>
      <c r="BG914" s="20">
        <f t="shared" si="521"/>
        <v>0</v>
      </c>
      <c r="BH914" s="20">
        <f t="shared" si="521"/>
        <v>0</v>
      </c>
      <c r="BI914" s="20">
        <f t="shared" si="521"/>
        <v>0</v>
      </c>
      <c r="BJ914" s="21">
        <f t="shared" si="521"/>
        <v>0</v>
      </c>
    </row>
    <row r="916" spans="2:62">
      <c r="B916" s="104" t="s">
        <v>143</v>
      </c>
      <c r="C916" s="11"/>
      <c r="D916" s="11"/>
      <c r="E916" s="11"/>
    </row>
    <row r="918" spans="2:62">
      <c r="B918" s="81"/>
      <c r="C918" s="473" t="s">
        <v>18</v>
      </c>
      <c r="D918" s="473"/>
      <c r="E918" s="473"/>
      <c r="F918" s="473"/>
      <c r="G918" s="473"/>
      <c r="H918" s="473"/>
      <c r="I918" s="473"/>
      <c r="J918" s="473"/>
      <c r="K918" s="473"/>
      <c r="L918" s="473"/>
      <c r="M918" s="473"/>
      <c r="N918" s="473"/>
      <c r="O918" s="473" t="s">
        <v>19</v>
      </c>
      <c r="P918" s="473"/>
      <c r="Q918" s="473"/>
      <c r="R918" s="473"/>
      <c r="S918" s="473"/>
      <c r="T918" s="473"/>
      <c r="U918" s="473"/>
      <c r="V918" s="473"/>
      <c r="W918" s="473"/>
      <c r="X918" s="473"/>
      <c r="Y918" s="473"/>
      <c r="Z918" s="473"/>
      <c r="AA918" s="473" t="s">
        <v>20</v>
      </c>
      <c r="AB918" s="473"/>
      <c r="AC918" s="473"/>
      <c r="AD918" s="473"/>
      <c r="AE918" s="473"/>
      <c r="AF918" s="473"/>
      <c r="AG918" s="473"/>
      <c r="AH918" s="473"/>
      <c r="AI918" s="473"/>
      <c r="AJ918" s="473"/>
      <c r="AK918" s="473"/>
      <c r="AL918" s="473"/>
      <c r="AM918" s="29"/>
      <c r="AN918" s="476" t="s">
        <v>32</v>
      </c>
      <c r="AO918" s="476"/>
      <c r="AP918" s="476"/>
      <c r="AQ918" s="476"/>
      <c r="AR918" s="476"/>
      <c r="AS918" s="476"/>
      <c r="AT918" s="476"/>
      <c r="AU918" s="476"/>
      <c r="AV918" s="476"/>
      <c r="AW918" s="476"/>
      <c r="AX918" s="477"/>
      <c r="AY918" s="473" t="s">
        <v>33</v>
      </c>
      <c r="AZ918" s="473"/>
      <c r="BA918" s="473"/>
      <c r="BB918" s="473"/>
      <c r="BC918" s="473"/>
      <c r="BD918" s="473"/>
      <c r="BE918" s="473"/>
      <c r="BF918" s="473"/>
      <c r="BG918" s="473"/>
      <c r="BH918" s="473"/>
      <c r="BI918" s="473"/>
      <c r="BJ918" s="473"/>
    </row>
    <row r="919" spans="2:62">
      <c r="B919" s="83" t="s">
        <v>36</v>
      </c>
      <c r="C919" s="18">
        <f>CONFIG!$D$7</f>
        <v>41640</v>
      </c>
      <c r="D919" s="18">
        <f>DATE(YEAR(C919),MONTH(C919)+1,DAY(C919))</f>
        <v>41671</v>
      </c>
      <c r="E919" s="18">
        <f t="shared" ref="E919:BJ919" si="522">DATE(YEAR(D919),MONTH(D919)+1,DAY(D919))</f>
        <v>41699</v>
      </c>
      <c r="F919" s="18">
        <f t="shared" si="522"/>
        <v>41730</v>
      </c>
      <c r="G919" s="18">
        <f t="shared" si="522"/>
        <v>41760</v>
      </c>
      <c r="H919" s="18">
        <f t="shared" si="522"/>
        <v>41791</v>
      </c>
      <c r="I919" s="18">
        <f t="shared" si="522"/>
        <v>41821</v>
      </c>
      <c r="J919" s="18">
        <f t="shared" si="522"/>
        <v>41852</v>
      </c>
      <c r="K919" s="18">
        <f t="shared" si="522"/>
        <v>41883</v>
      </c>
      <c r="L919" s="18">
        <f t="shared" si="522"/>
        <v>41913</v>
      </c>
      <c r="M919" s="18">
        <f t="shared" si="522"/>
        <v>41944</v>
      </c>
      <c r="N919" s="18">
        <f t="shared" si="522"/>
        <v>41974</v>
      </c>
      <c r="O919" s="18">
        <f t="shared" si="522"/>
        <v>42005</v>
      </c>
      <c r="P919" s="18">
        <f t="shared" si="522"/>
        <v>42036</v>
      </c>
      <c r="Q919" s="18">
        <f t="shared" si="522"/>
        <v>42064</v>
      </c>
      <c r="R919" s="18">
        <f t="shared" si="522"/>
        <v>42095</v>
      </c>
      <c r="S919" s="18">
        <f t="shared" si="522"/>
        <v>42125</v>
      </c>
      <c r="T919" s="18">
        <f t="shared" si="522"/>
        <v>42156</v>
      </c>
      <c r="U919" s="18">
        <f t="shared" si="522"/>
        <v>42186</v>
      </c>
      <c r="V919" s="18">
        <f t="shared" si="522"/>
        <v>42217</v>
      </c>
      <c r="W919" s="18">
        <f t="shared" si="522"/>
        <v>42248</v>
      </c>
      <c r="X919" s="18">
        <f t="shared" si="522"/>
        <v>42278</v>
      </c>
      <c r="Y919" s="18">
        <f t="shared" si="522"/>
        <v>42309</v>
      </c>
      <c r="Z919" s="18">
        <f t="shared" si="522"/>
        <v>42339</v>
      </c>
      <c r="AA919" s="18">
        <f t="shared" si="522"/>
        <v>42370</v>
      </c>
      <c r="AB919" s="18">
        <f t="shared" si="522"/>
        <v>42401</v>
      </c>
      <c r="AC919" s="18">
        <f t="shared" si="522"/>
        <v>42430</v>
      </c>
      <c r="AD919" s="18">
        <f t="shared" si="522"/>
        <v>42461</v>
      </c>
      <c r="AE919" s="18">
        <f t="shared" si="522"/>
        <v>42491</v>
      </c>
      <c r="AF919" s="18">
        <f t="shared" si="522"/>
        <v>42522</v>
      </c>
      <c r="AG919" s="18">
        <f t="shared" si="522"/>
        <v>42552</v>
      </c>
      <c r="AH919" s="18">
        <f t="shared" si="522"/>
        <v>42583</v>
      </c>
      <c r="AI919" s="18">
        <f t="shared" si="522"/>
        <v>42614</v>
      </c>
      <c r="AJ919" s="18">
        <f t="shared" si="522"/>
        <v>42644</v>
      </c>
      <c r="AK919" s="18">
        <f t="shared" si="522"/>
        <v>42675</v>
      </c>
      <c r="AL919" s="18">
        <f t="shared" si="522"/>
        <v>42705</v>
      </c>
      <c r="AM919" s="18">
        <f t="shared" si="522"/>
        <v>42736</v>
      </c>
      <c r="AN919" s="18">
        <f t="shared" si="522"/>
        <v>42767</v>
      </c>
      <c r="AO919" s="18">
        <f t="shared" si="522"/>
        <v>42795</v>
      </c>
      <c r="AP919" s="18">
        <f t="shared" si="522"/>
        <v>42826</v>
      </c>
      <c r="AQ919" s="18">
        <f t="shared" si="522"/>
        <v>42856</v>
      </c>
      <c r="AR919" s="18">
        <f t="shared" si="522"/>
        <v>42887</v>
      </c>
      <c r="AS919" s="18">
        <f t="shared" si="522"/>
        <v>42917</v>
      </c>
      <c r="AT919" s="18">
        <f t="shared" si="522"/>
        <v>42948</v>
      </c>
      <c r="AU919" s="18">
        <f t="shared" si="522"/>
        <v>42979</v>
      </c>
      <c r="AV919" s="18">
        <f t="shared" si="522"/>
        <v>43009</v>
      </c>
      <c r="AW919" s="18">
        <f t="shared" si="522"/>
        <v>43040</v>
      </c>
      <c r="AX919" s="18">
        <f t="shared" si="522"/>
        <v>43070</v>
      </c>
      <c r="AY919" s="18">
        <f t="shared" si="522"/>
        <v>43101</v>
      </c>
      <c r="AZ919" s="18">
        <f t="shared" si="522"/>
        <v>43132</v>
      </c>
      <c r="BA919" s="18">
        <f t="shared" si="522"/>
        <v>43160</v>
      </c>
      <c r="BB919" s="18">
        <f t="shared" si="522"/>
        <v>43191</v>
      </c>
      <c r="BC919" s="18">
        <f t="shared" si="522"/>
        <v>43221</v>
      </c>
      <c r="BD919" s="18">
        <f t="shared" si="522"/>
        <v>43252</v>
      </c>
      <c r="BE919" s="18">
        <f t="shared" si="522"/>
        <v>43282</v>
      </c>
      <c r="BF919" s="18">
        <f t="shared" si="522"/>
        <v>43313</v>
      </c>
      <c r="BG919" s="18">
        <f t="shared" si="522"/>
        <v>43344</v>
      </c>
      <c r="BH919" s="18">
        <f t="shared" si="522"/>
        <v>43374</v>
      </c>
      <c r="BI919" s="18">
        <f t="shared" si="522"/>
        <v>43405</v>
      </c>
      <c r="BJ919" s="18">
        <f t="shared" si="522"/>
        <v>43435</v>
      </c>
    </row>
    <row r="920" spans="2:62">
      <c r="B920" s="366">
        <f>'Charges variables (avancé)'!$C$110</f>
        <v>0</v>
      </c>
      <c r="C920" s="341">
        <f t="shared" ref="C920:AH920" si="523">C888+C904</f>
        <v>0</v>
      </c>
      <c r="D920" s="341">
        <f t="shared" si="523"/>
        <v>0</v>
      </c>
      <c r="E920" s="341">
        <f t="shared" si="523"/>
        <v>0</v>
      </c>
      <c r="F920" s="341">
        <f t="shared" si="523"/>
        <v>0</v>
      </c>
      <c r="G920" s="341">
        <f t="shared" si="523"/>
        <v>0</v>
      </c>
      <c r="H920" s="341">
        <f t="shared" si="523"/>
        <v>0</v>
      </c>
      <c r="I920" s="341">
        <f t="shared" si="523"/>
        <v>0</v>
      </c>
      <c r="J920" s="341">
        <f t="shared" si="523"/>
        <v>0</v>
      </c>
      <c r="K920" s="341">
        <f t="shared" si="523"/>
        <v>0</v>
      </c>
      <c r="L920" s="341">
        <f t="shared" si="523"/>
        <v>0</v>
      </c>
      <c r="M920" s="341">
        <f t="shared" si="523"/>
        <v>0</v>
      </c>
      <c r="N920" s="341">
        <f t="shared" si="523"/>
        <v>0</v>
      </c>
      <c r="O920" s="341">
        <f t="shared" si="523"/>
        <v>0</v>
      </c>
      <c r="P920" s="341">
        <f t="shared" si="523"/>
        <v>0</v>
      </c>
      <c r="Q920" s="341">
        <f t="shared" si="523"/>
        <v>0</v>
      </c>
      <c r="R920" s="341">
        <f t="shared" si="523"/>
        <v>0</v>
      </c>
      <c r="S920" s="341">
        <f t="shared" si="523"/>
        <v>0</v>
      </c>
      <c r="T920" s="341">
        <f t="shared" si="523"/>
        <v>0</v>
      </c>
      <c r="U920" s="341">
        <f t="shared" si="523"/>
        <v>0</v>
      </c>
      <c r="V920" s="341">
        <f t="shared" si="523"/>
        <v>0</v>
      </c>
      <c r="W920" s="341">
        <f t="shared" si="523"/>
        <v>0</v>
      </c>
      <c r="X920" s="341">
        <f t="shared" si="523"/>
        <v>0</v>
      </c>
      <c r="Y920" s="341">
        <f t="shared" si="523"/>
        <v>0</v>
      </c>
      <c r="Z920" s="341">
        <f t="shared" si="523"/>
        <v>0</v>
      </c>
      <c r="AA920" s="341">
        <f t="shared" si="523"/>
        <v>0</v>
      </c>
      <c r="AB920" s="341">
        <f t="shared" si="523"/>
        <v>0</v>
      </c>
      <c r="AC920" s="341">
        <f t="shared" si="523"/>
        <v>0</v>
      </c>
      <c r="AD920" s="341">
        <f t="shared" si="523"/>
        <v>0</v>
      </c>
      <c r="AE920" s="341">
        <f t="shared" si="523"/>
        <v>0</v>
      </c>
      <c r="AF920" s="341">
        <f t="shared" si="523"/>
        <v>0</v>
      </c>
      <c r="AG920" s="341">
        <f t="shared" si="523"/>
        <v>0</v>
      </c>
      <c r="AH920" s="341">
        <f t="shared" si="523"/>
        <v>0</v>
      </c>
      <c r="AI920" s="341">
        <f t="shared" ref="AI920:BJ920" si="524">AI888+AI904</f>
        <v>0</v>
      </c>
      <c r="AJ920" s="341">
        <f t="shared" si="524"/>
        <v>0</v>
      </c>
      <c r="AK920" s="341">
        <f t="shared" si="524"/>
        <v>0</v>
      </c>
      <c r="AL920" s="341">
        <f t="shared" si="524"/>
        <v>0</v>
      </c>
      <c r="AM920" s="341">
        <f t="shared" si="524"/>
        <v>0</v>
      </c>
      <c r="AN920" s="341">
        <f t="shared" si="524"/>
        <v>0</v>
      </c>
      <c r="AO920" s="341">
        <f t="shared" si="524"/>
        <v>0</v>
      </c>
      <c r="AP920" s="341">
        <f t="shared" si="524"/>
        <v>0</v>
      </c>
      <c r="AQ920" s="341">
        <f t="shared" si="524"/>
        <v>0</v>
      </c>
      <c r="AR920" s="341">
        <f t="shared" si="524"/>
        <v>0</v>
      </c>
      <c r="AS920" s="341">
        <f t="shared" si="524"/>
        <v>0</v>
      </c>
      <c r="AT920" s="341">
        <f t="shared" si="524"/>
        <v>0</v>
      </c>
      <c r="AU920" s="341">
        <f t="shared" si="524"/>
        <v>0</v>
      </c>
      <c r="AV920" s="341">
        <f t="shared" si="524"/>
        <v>0</v>
      </c>
      <c r="AW920" s="341">
        <f t="shared" si="524"/>
        <v>0</v>
      </c>
      <c r="AX920" s="341">
        <f t="shared" si="524"/>
        <v>0</v>
      </c>
      <c r="AY920" s="341">
        <f t="shared" si="524"/>
        <v>0</v>
      </c>
      <c r="AZ920" s="341">
        <f t="shared" si="524"/>
        <v>0</v>
      </c>
      <c r="BA920" s="341">
        <f t="shared" si="524"/>
        <v>0</v>
      </c>
      <c r="BB920" s="341">
        <f t="shared" si="524"/>
        <v>0</v>
      </c>
      <c r="BC920" s="341">
        <f t="shared" si="524"/>
        <v>0</v>
      </c>
      <c r="BD920" s="341">
        <f t="shared" si="524"/>
        <v>0</v>
      </c>
      <c r="BE920" s="341">
        <f t="shared" si="524"/>
        <v>0</v>
      </c>
      <c r="BF920" s="341">
        <f t="shared" si="524"/>
        <v>0</v>
      </c>
      <c r="BG920" s="341">
        <f t="shared" si="524"/>
        <v>0</v>
      </c>
      <c r="BH920" s="341">
        <f t="shared" si="524"/>
        <v>0</v>
      </c>
      <c r="BI920" s="341">
        <f t="shared" si="524"/>
        <v>0</v>
      </c>
      <c r="BJ920" s="341">
        <f t="shared" si="524"/>
        <v>0</v>
      </c>
    </row>
    <row r="921" spans="2:62">
      <c r="B921" s="366">
        <f>'Charges variables (avancé)'!$C$111</f>
        <v>0</v>
      </c>
      <c r="C921" s="341">
        <f t="shared" ref="C921:AH921" si="525">C889+C905</f>
        <v>0</v>
      </c>
      <c r="D921" s="341">
        <f t="shared" si="525"/>
        <v>0</v>
      </c>
      <c r="E921" s="341">
        <f t="shared" si="525"/>
        <v>0</v>
      </c>
      <c r="F921" s="341">
        <f t="shared" si="525"/>
        <v>0</v>
      </c>
      <c r="G921" s="341">
        <f t="shared" si="525"/>
        <v>0</v>
      </c>
      <c r="H921" s="341">
        <f t="shared" si="525"/>
        <v>0</v>
      </c>
      <c r="I921" s="341">
        <f t="shared" si="525"/>
        <v>0</v>
      </c>
      <c r="J921" s="341">
        <f t="shared" si="525"/>
        <v>0</v>
      </c>
      <c r="K921" s="341">
        <f t="shared" si="525"/>
        <v>0</v>
      </c>
      <c r="L921" s="341">
        <f t="shared" si="525"/>
        <v>0</v>
      </c>
      <c r="M921" s="341">
        <f t="shared" si="525"/>
        <v>0</v>
      </c>
      <c r="N921" s="341">
        <f t="shared" si="525"/>
        <v>0</v>
      </c>
      <c r="O921" s="341">
        <f t="shared" si="525"/>
        <v>0</v>
      </c>
      <c r="P921" s="341">
        <f t="shared" si="525"/>
        <v>0</v>
      </c>
      <c r="Q921" s="341">
        <f t="shared" si="525"/>
        <v>0</v>
      </c>
      <c r="R921" s="341">
        <f t="shared" si="525"/>
        <v>0</v>
      </c>
      <c r="S921" s="341">
        <f t="shared" si="525"/>
        <v>0</v>
      </c>
      <c r="T921" s="341">
        <f t="shared" si="525"/>
        <v>0</v>
      </c>
      <c r="U921" s="341">
        <f t="shared" si="525"/>
        <v>0</v>
      </c>
      <c r="V921" s="341">
        <f t="shared" si="525"/>
        <v>0</v>
      </c>
      <c r="W921" s="341">
        <f t="shared" si="525"/>
        <v>0</v>
      </c>
      <c r="X921" s="341">
        <f t="shared" si="525"/>
        <v>0</v>
      </c>
      <c r="Y921" s="341">
        <f t="shared" si="525"/>
        <v>0</v>
      </c>
      <c r="Z921" s="341">
        <f t="shared" si="525"/>
        <v>0</v>
      </c>
      <c r="AA921" s="341">
        <f t="shared" si="525"/>
        <v>0</v>
      </c>
      <c r="AB921" s="341">
        <f t="shared" si="525"/>
        <v>0</v>
      </c>
      <c r="AC921" s="341">
        <f t="shared" si="525"/>
        <v>0</v>
      </c>
      <c r="AD921" s="341">
        <f t="shared" si="525"/>
        <v>0</v>
      </c>
      <c r="AE921" s="341">
        <f t="shared" si="525"/>
        <v>0</v>
      </c>
      <c r="AF921" s="341">
        <f t="shared" si="525"/>
        <v>0</v>
      </c>
      <c r="AG921" s="341">
        <f t="shared" si="525"/>
        <v>0</v>
      </c>
      <c r="AH921" s="341">
        <f t="shared" si="525"/>
        <v>0</v>
      </c>
      <c r="AI921" s="341">
        <f t="shared" ref="AI921:BJ921" si="526">AI889+AI905</f>
        <v>0</v>
      </c>
      <c r="AJ921" s="341">
        <f t="shared" si="526"/>
        <v>0</v>
      </c>
      <c r="AK921" s="341">
        <f t="shared" si="526"/>
        <v>0</v>
      </c>
      <c r="AL921" s="341">
        <f t="shared" si="526"/>
        <v>0</v>
      </c>
      <c r="AM921" s="341">
        <f t="shared" si="526"/>
        <v>0</v>
      </c>
      <c r="AN921" s="341">
        <f t="shared" si="526"/>
        <v>0</v>
      </c>
      <c r="AO921" s="341">
        <f t="shared" si="526"/>
        <v>0</v>
      </c>
      <c r="AP921" s="341">
        <f t="shared" si="526"/>
        <v>0</v>
      </c>
      <c r="AQ921" s="341">
        <f t="shared" si="526"/>
        <v>0</v>
      </c>
      <c r="AR921" s="341">
        <f t="shared" si="526"/>
        <v>0</v>
      </c>
      <c r="AS921" s="341">
        <f t="shared" si="526"/>
        <v>0</v>
      </c>
      <c r="AT921" s="341">
        <f t="shared" si="526"/>
        <v>0</v>
      </c>
      <c r="AU921" s="341">
        <f t="shared" si="526"/>
        <v>0</v>
      </c>
      <c r="AV921" s="341">
        <f t="shared" si="526"/>
        <v>0</v>
      </c>
      <c r="AW921" s="341">
        <f t="shared" si="526"/>
        <v>0</v>
      </c>
      <c r="AX921" s="341">
        <f t="shared" si="526"/>
        <v>0</v>
      </c>
      <c r="AY921" s="341">
        <f t="shared" si="526"/>
        <v>0</v>
      </c>
      <c r="AZ921" s="341">
        <f t="shared" si="526"/>
        <v>0</v>
      </c>
      <c r="BA921" s="341">
        <f t="shared" si="526"/>
        <v>0</v>
      </c>
      <c r="BB921" s="341">
        <f t="shared" si="526"/>
        <v>0</v>
      </c>
      <c r="BC921" s="341">
        <f t="shared" si="526"/>
        <v>0</v>
      </c>
      <c r="BD921" s="341">
        <f t="shared" si="526"/>
        <v>0</v>
      </c>
      <c r="BE921" s="341">
        <f t="shared" si="526"/>
        <v>0</v>
      </c>
      <c r="BF921" s="341">
        <f t="shared" si="526"/>
        <v>0</v>
      </c>
      <c r="BG921" s="341">
        <f t="shared" si="526"/>
        <v>0</v>
      </c>
      <c r="BH921" s="341">
        <f t="shared" si="526"/>
        <v>0</v>
      </c>
      <c r="BI921" s="341">
        <f t="shared" si="526"/>
        <v>0</v>
      </c>
      <c r="BJ921" s="341">
        <f t="shared" si="526"/>
        <v>0</v>
      </c>
    </row>
    <row r="922" spans="2:62">
      <c r="B922" s="366">
        <f>'Charges variables (avancé)'!$C$112</f>
        <v>0</v>
      </c>
      <c r="C922" s="341">
        <f t="shared" ref="C922:AH922" si="527">C890+C906</f>
        <v>0</v>
      </c>
      <c r="D922" s="341">
        <f t="shared" si="527"/>
        <v>0</v>
      </c>
      <c r="E922" s="341">
        <f t="shared" si="527"/>
        <v>0</v>
      </c>
      <c r="F922" s="341">
        <f t="shared" si="527"/>
        <v>0</v>
      </c>
      <c r="G922" s="341">
        <f t="shared" si="527"/>
        <v>0</v>
      </c>
      <c r="H922" s="341">
        <f t="shared" si="527"/>
        <v>0</v>
      </c>
      <c r="I922" s="341">
        <f t="shared" si="527"/>
        <v>0</v>
      </c>
      <c r="J922" s="341">
        <f t="shared" si="527"/>
        <v>0</v>
      </c>
      <c r="K922" s="341">
        <f t="shared" si="527"/>
        <v>0</v>
      </c>
      <c r="L922" s="341">
        <f t="shared" si="527"/>
        <v>0</v>
      </c>
      <c r="M922" s="341">
        <f t="shared" si="527"/>
        <v>0</v>
      </c>
      <c r="N922" s="341">
        <f t="shared" si="527"/>
        <v>0</v>
      </c>
      <c r="O922" s="341">
        <f t="shared" si="527"/>
        <v>0</v>
      </c>
      <c r="P922" s="341">
        <f t="shared" si="527"/>
        <v>0</v>
      </c>
      <c r="Q922" s="341">
        <f t="shared" si="527"/>
        <v>0</v>
      </c>
      <c r="R922" s="341">
        <f t="shared" si="527"/>
        <v>0</v>
      </c>
      <c r="S922" s="341">
        <f t="shared" si="527"/>
        <v>0</v>
      </c>
      <c r="T922" s="341">
        <f t="shared" si="527"/>
        <v>0</v>
      </c>
      <c r="U922" s="341">
        <f t="shared" si="527"/>
        <v>0</v>
      </c>
      <c r="V922" s="341">
        <f t="shared" si="527"/>
        <v>0</v>
      </c>
      <c r="W922" s="341">
        <f t="shared" si="527"/>
        <v>0</v>
      </c>
      <c r="X922" s="341">
        <f t="shared" si="527"/>
        <v>0</v>
      </c>
      <c r="Y922" s="341">
        <f t="shared" si="527"/>
        <v>0</v>
      </c>
      <c r="Z922" s="341">
        <f t="shared" si="527"/>
        <v>0</v>
      </c>
      <c r="AA922" s="341">
        <f t="shared" si="527"/>
        <v>0</v>
      </c>
      <c r="AB922" s="341">
        <f t="shared" si="527"/>
        <v>0</v>
      </c>
      <c r="AC922" s="341">
        <f t="shared" si="527"/>
        <v>0</v>
      </c>
      <c r="AD922" s="341">
        <f t="shared" si="527"/>
        <v>0</v>
      </c>
      <c r="AE922" s="341">
        <f t="shared" si="527"/>
        <v>0</v>
      </c>
      <c r="AF922" s="341">
        <f t="shared" si="527"/>
        <v>0</v>
      </c>
      <c r="AG922" s="341">
        <f t="shared" si="527"/>
        <v>0</v>
      </c>
      <c r="AH922" s="341">
        <f t="shared" si="527"/>
        <v>0</v>
      </c>
      <c r="AI922" s="341">
        <f t="shared" ref="AI922:BJ922" si="528">AI890+AI906</f>
        <v>0</v>
      </c>
      <c r="AJ922" s="341">
        <f t="shared" si="528"/>
        <v>0</v>
      </c>
      <c r="AK922" s="341">
        <f t="shared" si="528"/>
        <v>0</v>
      </c>
      <c r="AL922" s="341">
        <f t="shared" si="528"/>
        <v>0</v>
      </c>
      <c r="AM922" s="341">
        <f t="shared" si="528"/>
        <v>0</v>
      </c>
      <c r="AN922" s="341">
        <f t="shared" si="528"/>
        <v>0</v>
      </c>
      <c r="AO922" s="341">
        <f t="shared" si="528"/>
        <v>0</v>
      </c>
      <c r="AP922" s="341">
        <f t="shared" si="528"/>
        <v>0</v>
      </c>
      <c r="AQ922" s="341">
        <f t="shared" si="528"/>
        <v>0</v>
      </c>
      <c r="AR922" s="341">
        <f t="shared" si="528"/>
        <v>0</v>
      </c>
      <c r="AS922" s="341">
        <f t="shared" si="528"/>
        <v>0</v>
      </c>
      <c r="AT922" s="341">
        <f t="shared" si="528"/>
        <v>0</v>
      </c>
      <c r="AU922" s="341">
        <f t="shared" si="528"/>
        <v>0</v>
      </c>
      <c r="AV922" s="341">
        <f t="shared" si="528"/>
        <v>0</v>
      </c>
      <c r="AW922" s="341">
        <f t="shared" si="528"/>
        <v>0</v>
      </c>
      <c r="AX922" s="341">
        <f t="shared" si="528"/>
        <v>0</v>
      </c>
      <c r="AY922" s="341">
        <f t="shared" si="528"/>
        <v>0</v>
      </c>
      <c r="AZ922" s="341">
        <f t="shared" si="528"/>
        <v>0</v>
      </c>
      <c r="BA922" s="341">
        <f t="shared" si="528"/>
        <v>0</v>
      </c>
      <c r="BB922" s="341">
        <f t="shared" si="528"/>
        <v>0</v>
      </c>
      <c r="BC922" s="341">
        <f t="shared" si="528"/>
        <v>0</v>
      </c>
      <c r="BD922" s="341">
        <f t="shared" si="528"/>
        <v>0</v>
      </c>
      <c r="BE922" s="341">
        <f t="shared" si="528"/>
        <v>0</v>
      </c>
      <c r="BF922" s="341">
        <f t="shared" si="528"/>
        <v>0</v>
      </c>
      <c r="BG922" s="341">
        <f t="shared" si="528"/>
        <v>0</v>
      </c>
      <c r="BH922" s="341">
        <f t="shared" si="528"/>
        <v>0</v>
      </c>
      <c r="BI922" s="341">
        <f t="shared" si="528"/>
        <v>0</v>
      </c>
      <c r="BJ922" s="341">
        <f t="shared" si="528"/>
        <v>0</v>
      </c>
    </row>
    <row r="923" spans="2:62">
      <c r="B923" s="366">
        <f>'Charges variables (avancé)'!$C$113</f>
        <v>0</v>
      </c>
      <c r="C923" s="341">
        <f t="shared" ref="C923:AH923" si="529">C891+C907</f>
        <v>0</v>
      </c>
      <c r="D923" s="341">
        <f t="shared" si="529"/>
        <v>0</v>
      </c>
      <c r="E923" s="341">
        <f t="shared" si="529"/>
        <v>0</v>
      </c>
      <c r="F923" s="341">
        <f t="shared" si="529"/>
        <v>0</v>
      </c>
      <c r="G923" s="341">
        <f t="shared" si="529"/>
        <v>0</v>
      </c>
      <c r="H923" s="341">
        <f t="shared" si="529"/>
        <v>0</v>
      </c>
      <c r="I923" s="341">
        <f t="shared" si="529"/>
        <v>0</v>
      </c>
      <c r="J923" s="341">
        <f t="shared" si="529"/>
        <v>0</v>
      </c>
      <c r="K923" s="341">
        <f t="shared" si="529"/>
        <v>0</v>
      </c>
      <c r="L923" s="341">
        <f t="shared" si="529"/>
        <v>0</v>
      </c>
      <c r="M923" s="341">
        <f t="shared" si="529"/>
        <v>0</v>
      </c>
      <c r="N923" s="341">
        <f t="shared" si="529"/>
        <v>0</v>
      </c>
      <c r="O923" s="341">
        <f t="shared" si="529"/>
        <v>0</v>
      </c>
      <c r="P923" s="341">
        <f t="shared" si="529"/>
        <v>0</v>
      </c>
      <c r="Q923" s="341">
        <f t="shared" si="529"/>
        <v>0</v>
      </c>
      <c r="R923" s="341">
        <f t="shared" si="529"/>
        <v>0</v>
      </c>
      <c r="S923" s="341">
        <f t="shared" si="529"/>
        <v>0</v>
      </c>
      <c r="T923" s="341">
        <f t="shared" si="529"/>
        <v>0</v>
      </c>
      <c r="U923" s="341">
        <f t="shared" si="529"/>
        <v>0</v>
      </c>
      <c r="V923" s="341">
        <f t="shared" si="529"/>
        <v>0</v>
      </c>
      <c r="W923" s="341">
        <f t="shared" si="529"/>
        <v>0</v>
      </c>
      <c r="X923" s="341">
        <f t="shared" si="529"/>
        <v>0</v>
      </c>
      <c r="Y923" s="341">
        <f t="shared" si="529"/>
        <v>0</v>
      </c>
      <c r="Z923" s="341">
        <f t="shared" si="529"/>
        <v>0</v>
      </c>
      <c r="AA923" s="341">
        <f t="shared" si="529"/>
        <v>0</v>
      </c>
      <c r="AB923" s="341">
        <f t="shared" si="529"/>
        <v>0</v>
      </c>
      <c r="AC923" s="341">
        <f t="shared" si="529"/>
        <v>0</v>
      </c>
      <c r="AD923" s="341">
        <f t="shared" si="529"/>
        <v>0</v>
      </c>
      <c r="AE923" s="341">
        <f t="shared" si="529"/>
        <v>0</v>
      </c>
      <c r="AF923" s="341">
        <f t="shared" si="529"/>
        <v>0</v>
      </c>
      <c r="AG923" s="341">
        <f t="shared" si="529"/>
        <v>0</v>
      </c>
      <c r="AH923" s="341">
        <f t="shared" si="529"/>
        <v>0</v>
      </c>
      <c r="AI923" s="341">
        <f t="shared" ref="AI923:BJ923" si="530">AI891+AI907</f>
        <v>0</v>
      </c>
      <c r="AJ923" s="341">
        <f t="shared" si="530"/>
        <v>0</v>
      </c>
      <c r="AK923" s="341">
        <f t="shared" si="530"/>
        <v>0</v>
      </c>
      <c r="AL923" s="341">
        <f t="shared" si="530"/>
        <v>0</v>
      </c>
      <c r="AM923" s="341">
        <f t="shared" si="530"/>
        <v>0</v>
      </c>
      <c r="AN923" s="341">
        <f t="shared" si="530"/>
        <v>0</v>
      </c>
      <c r="AO923" s="341">
        <f t="shared" si="530"/>
        <v>0</v>
      </c>
      <c r="AP923" s="341">
        <f t="shared" si="530"/>
        <v>0</v>
      </c>
      <c r="AQ923" s="341">
        <f t="shared" si="530"/>
        <v>0</v>
      </c>
      <c r="AR923" s="341">
        <f t="shared" si="530"/>
        <v>0</v>
      </c>
      <c r="AS923" s="341">
        <f t="shared" si="530"/>
        <v>0</v>
      </c>
      <c r="AT923" s="341">
        <f t="shared" si="530"/>
        <v>0</v>
      </c>
      <c r="AU923" s="341">
        <f t="shared" si="530"/>
        <v>0</v>
      </c>
      <c r="AV923" s="341">
        <f t="shared" si="530"/>
        <v>0</v>
      </c>
      <c r="AW923" s="341">
        <f t="shared" si="530"/>
        <v>0</v>
      </c>
      <c r="AX923" s="341">
        <f t="shared" si="530"/>
        <v>0</v>
      </c>
      <c r="AY923" s="341">
        <f t="shared" si="530"/>
        <v>0</v>
      </c>
      <c r="AZ923" s="341">
        <f t="shared" si="530"/>
        <v>0</v>
      </c>
      <c r="BA923" s="341">
        <f t="shared" si="530"/>
        <v>0</v>
      </c>
      <c r="BB923" s="341">
        <f t="shared" si="530"/>
        <v>0</v>
      </c>
      <c r="BC923" s="341">
        <f t="shared" si="530"/>
        <v>0</v>
      </c>
      <c r="BD923" s="341">
        <f t="shared" si="530"/>
        <v>0</v>
      </c>
      <c r="BE923" s="341">
        <f t="shared" si="530"/>
        <v>0</v>
      </c>
      <c r="BF923" s="341">
        <f t="shared" si="530"/>
        <v>0</v>
      </c>
      <c r="BG923" s="341">
        <f t="shared" si="530"/>
        <v>0</v>
      </c>
      <c r="BH923" s="341">
        <f t="shared" si="530"/>
        <v>0</v>
      </c>
      <c r="BI923" s="341">
        <f t="shared" si="530"/>
        <v>0</v>
      </c>
      <c r="BJ923" s="341">
        <f t="shared" si="530"/>
        <v>0</v>
      </c>
    </row>
    <row r="924" spans="2:62">
      <c r="B924" s="366">
        <f>'Charges variables (avancé)'!$C$114</f>
        <v>0</v>
      </c>
      <c r="C924" s="341">
        <f t="shared" ref="C924:AH924" si="531">C892+C908</f>
        <v>0</v>
      </c>
      <c r="D924" s="341">
        <f t="shared" si="531"/>
        <v>0</v>
      </c>
      <c r="E924" s="341">
        <f t="shared" si="531"/>
        <v>0</v>
      </c>
      <c r="F924" s="341">
        <f t="shared" si="531"/>
        <v>0</v>
      </c>
      <c r="G924" s="341">
        <f t="shared" si="531"/>
        <v>0</v>
      </c>
      <c r="H924" s="341">
        <f t="shared" si="531"/>
        <v>0</v>
      </c>
      <c r="I924" s="341">
        <f t="shared" si="531"/>
        <v>0</v>
      </c>
      <c r="J924" s="341">
        <f t="shared" si="531"/>
        <v>0</v>
      </c>
      <c r="K924" s="341">
        <f t="shared" si="531"/>
        <v>0</v>
      </c>
      <c r="L924" s="341">
        <f t="shared" si="531"/>
        <v>0</v>
      </c>
      <c r="M924" s="341">
        <f t="shared" si="531"/>
        <v>0</v>
      </c>
      <c r="N924" s="341">
        <f t="shared" si="531"/>
        <v>0</v>
      </c>
      <c r="O924" s="341">
        <f t="shared" si="531"/>
        <v>0</v>
      </c>
      <c r="P924" s="341">
        <f t="shared" si="531"/>
        <v>0</v>
      </c>
      <c r="Q924" s="341">
        <f t="shared" si="531"/>
        <v>0</v>
      </c>
      <c r="R924" s="341">
        <f t="shared" si="531"/>
        <v>0</v>
      </c>
      <c r="S924" s="341">
        <f t="shared" si="531"/>
        <v>0</v>
      </c>
      <c r="T924" s="341">
        <f t="shared" si="531"/>
        <v>0</v>
      </c>
      <c r="U924" s="341">
        <f t="shared" si="531"/>
        <v>0</v>
      </c>
      <c r="V924" s="341">
        <f t="shared" si="531"/>
        <v>0</v>
      </c>
      <c r="W924" s="341">
        <f t="shared" si="531"/>
        <v>0</v>
      </c>
      <c r="X924" s="341">
        <f t="shared" si="531"/>
        <v>0</v>
      </c>
      <c r="Y924" s="341">
        <f t="shared" si="531"/>
        <v>0</v>
      </c>
      <c r="Z924" s="341">
        <f t="shared" si="531"/>
        <v>0</v>
      </c>
      <c r="AA924" s="341">
        <f t="shared" si="531"/>
        <v>0</v>
      </c>
      <c r="AB924" s="341">
        <f t="shared" si="531"/>
        <v>0</v>
      </c>
      <c r="AC924" s="341">
        <f t="shared" si="531"/>
        <v>0</v>
      </c>
      <c r="AD924" s="341">
        <f t="shared" si="531"/>
        <v>0</v>
      </c>
      <c r="AE924" s="341">
        <f t="shared" si="531"/>
        <v>0</v>
      </c>
      <c r="AF924" s="341">
        <f t="shared" si="531"/>
        <v>0</v>
      </c>
      <c r="AG924" s="341">
        <f t="shared" si="531"/>
        <v>0</v>
      </c>
      <c r="AH924" s="341">
        <f t="shared" si="531"/>
        <v>0</v>
      </c>
      <c r="AI924" s="341">
        <f t="shared" ref="AI924:BJ924" si="532">AI892+AI908</f>
        <v>0</v>
      </c>
      <c r="AJ924" s="341">
        <f t="shared" si="532"/>
        <v>0</v>
      </c>
      <c r="AK924" s="341">
        <f t="shared" si="532"/>
        <v>0</v>
      </c>
      <c r="AL924" s="341">
        <f t="shared" si="532"/>
        <v>0</v>
      </c>
      <c r="AM924" s="341">
        <f t="shared" si="532"/>
        <v>0</v>
      </c>
      <c r="AN924" s="341">
        <f t="shared" si="532"/>
        <v>0</v>
      </c>
      <c r="AO924" s="341">
        <f t="shared" si="532"/>
        <v>0</v>
      </c>
      <c r="AP924" s="341">
        <f t="shared" si="532"/>
        <v>0</v>
      </c>
      <c r="AQ924" s="341">
        <f t="shared" si="532"/>
        <v>0</v>
      </c>
      <c r="AR924" s="341">
        <f t="shared" si="532"/>
        <v>0</v>
      </c>
      <c r="AS924" s="341">
        <f t="shared" si="532"/>
        <v>0</v>
      </c>
      <c r="AT924" s="341">
        <f t="shared" si="532"/>
        <v>0</v>
      </c>
      <c r="AU924" s="341">
        <f t="shared" si="532"/>
        <v>0</v>
      </c>
      <c r="AV924" s="341">
        <f t="shared" si="532"/>
        <v>0</v>
      </c>
      <c r="AW924" s="341">
        <f t="shared" si="532"/>
        <v>0</v>
      </c>
      <c r="AX924" s="341">
        <f t="shared" si="532"/>
        <v>0</v>
      </c>
      <c r="AY924" s="341">
        <f t="shared" si="532"/>
        <v>0</v>
      </c>
      <c r="AZ924" s="341">
        <f t="shared" si="532"/>
        <v>0</v>
      </c>
      <c r="BA924" s="341">
        <f t="shared" si="532"/>
        <v>0</v>
      </c>
      <c r="BB924" s="341">
        <f t="shared" si="532"/>
        <v>0</v>
      </c>
      <c r="BC924" s="341">
        <f t="shared" si="532"/>
        <v>0</v>
      </c>
      <c r="BD924" s="341">
        <f t="shared" si="532"/>
        <v>0</v>
      </c>
      <c r="BE924" s="341">
        <f t="shared" si="532"/>
        <v>0</v>
      </c>
      <c r="BF924" s="341">
        <f t="shared" si="532"/>
        <v>0</v>
      </c>
      <c r="BG924" s="341">
        <f t="shared" si="532"/>
        <v>0</v>
      </c>
      <c r="BH924" s="341">
        <f t="shared" si="532"/>
        <v>0</v>
      </c>
      <c r="BI924" s="341">
        <f t="shared" si="532"/>
        <v>0</v>
      </c>
      <c r="BJ924" s="341">
        <f t="shared" si="532"/>
        <v>0</v>
      </c>
    </row>
    <row r="925" spans="2:62">
      <c r="B925" s="366">
        <f>'Charges variables (avancé)'!$C$115</f>
        <v>0</v>
      </c>
      <c r="C925" s="341">
        <f t="shared" ref="C925:AH925" si="533">C893+C909</f>
        <v>0</v>
      </c>
      <c r="D925" s="341">
        <f t="shared" si="533"/>
        <v>0</v>
      </c>
      <c r="E925" s="341">
        <f t="shared" si="533"/>
        <v>0</v>
      </c>
      <c r="F925" s="341">
        <f t="shared" si="533"/>
        <v>0</v>
      </c>
      <c r="G925" s="341">
        <f t="shared" si="533"/>
        <v>0</v>
      </c>
      <c r="H925" s="341">
        <f t="shared" si="533"/>
        <v>0</v>
      </c>
      <c r="I925" s="341">
        <f t="shared" si="533"/>
        <v>0</v>
      </c>
      <c r="J925" s="341">
        <f t="shared" si="533"/>
        <v>0</v>
      </c>
      <c r="K925" s="341">
        <f t="shared" si="533"/>
        <v>0</v>
      </c>
      <c r="L925" s="341">
        <f t="shared" si="533"/>
        <v>0</v>
      </c>
      <c r="M925" s="341">
        <f t="shared" si="533"/>
        <v>0</v>
      </c>
      <c r="N925" s="341">
        <f t="shared" si="533"/>
        <v>0</v>
      </c>
      <c r="O925" s="341">
        <f t="shared" si="533"/>
        <v>0</v>
      </c>
      <c r="P925" s="341">
        <f t="shared" si="533"/>
        <v>0</v>
      </c>
      <c r="Q925" s="341">
        <f t="shared" si="533"/>
        <v>0</v>
      </c>
      <c r="R925" s="341">
        <f t="shared" si="533"/>
        <v>0</v>
      </c>
      <c r="S925" s="341">
        <f t="shared" si="533"/>
        <v>0</v>
      </c>
      <c r="T925" s="341">
        <f t="shared" si="533"/>
        <v>0</v>
      </c>
      <c r="U925" s="341">
        <f t="shared" si="533"/>
        <v>0</v>
      </c>
      <c r="V925" s="341">
        <f t="shared" si="533"/>
        <v>0</v>
      </c>
      <c r="W925" s="341">
        <f t="shared" si="533"/>
        <v>0</v>
      </c>
      <c r="X925" s="341">
        <f t="shared" si="533"/>
        <v>0</v>
      </c>
      <c r="Y925" s="341">
        <f t="shared" si="533"/>
        <v>0</v>
      </c>
      <c r="Z925" s="341">
        <f t="shared" si="533"/>
        <v>0</v>
      </c>
      <c r="AA925" s="341">
        <f t="shared" si="533"/>
        <v>0</v>
      </c>
      <c r="AB925" s="341">
        <f t="shared" si="533"/>
        <v>0</v>
      </c>
      <c r="AC925" s="341">
        <f t="shared" si="533"/>
        <v>0</v>
      </c>
      <c r="AD925" s="341">
        <f t="shared" si="533"/>
        <v>0</v>
      </c>
      <c r="AE925" s="341">
        <f t="shared" si="533"/>
        <v>0</v>
      </c>
      <c r="AF925" s="341">
        <f t="shared" si="533"/>
        <v>0</v>
      </c>
      <c r="AG925" s="341">
        <f t="shared" si="533"/>
        <v>0</v>
      </c>
      <c r="AH925" s="341">
        <f t="shared" si="533"/>
        <v>0</v>
      </c>
      <c r="AI925" s="341">
        <f t="shared" ref="AI925:BJ925" si="534">AI893+AI909</f>
        <v>0</v>
      </c>
      <c r="AJ925" s="341">
        <f t="shared" si="534"/>
        <v>0</v>
      </c>
      <c r="AK925" s="341">
        <f t="shared" si="534"/>
        <v>0</v>
      </c>
      <c r="AL925" s="341">
        <f t="shared" si="534"/>
        <v>0</v>
      </c>
      <c r="AM925" s="341">
        <f t="shared" si="534"/>
        <v>0</v>
      </c>
      <c r="AN925" s="341">
        <f t="shared" si="534"/>
        <v>0</v>
      </c>
      <c r="AO925" s="341">
        <f t="shared" si="534"/>
        <v>0</v>
      </c>
      <c r="AP925" s="341">
        <f t="shared" si="534"/>
        <v>0</v>
      </c>
      <c r="AQ925" s="341">
        <f t="shared" si="534"/>
        <v>0</v>
      </c>
      <c r="AR925" s="341">
        <f t="shared" si="534"/>
        <v>0</v>
      </c>
      <c r="AS925" s="341">
        <f t="shared" si="534"/>
        <v>0</v>
      </c>
      <c r="AT925" s="341">
        <f t="shared" si="534"/>
        <v>0</v>
      </c>
      <c r="AU925" s="341">
        <f t="shared" si="534"/>
        <v>0</v>
      </c>
      <c r="AV925" s="341">
        <f t="shared" si="534"/>
        <v>0</v>
      </c>
      <c r="AW925" s="341">
        <f t="shared" si="534"/>
        <v>0</v>
      </c>
      <c r="AX925" s="341">
        <f t="shared" si="534"/>
        <v>0</v>
      </c>
      <c r="AY925" s="341">
        <f t="shared" si="534"/>
        <v>0</v>
      </c>
      <c r="AZ925" s="341">
        <f t="shared" si="534"/>
        <v>0</v>
      </c>
      <c r="BA925" s="341">
        <f t="shared" si="534"/>
        <v>0</v>
      </c>
      <c r="BB925" s="341">
        <f t="shared" si="534"/>
        <v>0</v>
      </c>
      <c r="BC925" s="341">
        <f t="shared" si="534"/>
        <v>0</v>
      </c>
      <c r="BD925" s="341">
        <f t="shared" si="534"/>
        <v>0</v>
      </c>
      <c r="BE925" s="341">
        <f t="shared" si="534"/>
        <v>0</v>
      </c>
      <c r="BF925" s="341">
        <f t="shared" si="534"/>
        <v>0</v>
      </c>
      <c r="BG925" s="341">
        <f t="shared" si="534"/>
        <v>0</v>
      </c>
      <c r="BH925" s="341">
        <f t="shared" si="534"/>
        <v>0</v>
      </c>
      <c r="BI925" s="341">
        <f t="shared" si="534"/>
        <v>0</v>
      </c>
      <c r="BJ925" s="341">
        <f t="shared" si="534"/>
        <v>0</v>
      </c>
    </row>
    <row r="926" spans="2:62">
      <c r="B926" s="366">
        <f>'Charges variables (avancé)'!$C$116</f>
        <v>0</v>
      </c>
      <c r="C926" s="341">
        <f t="shared" ref="C926:AH926" si="535">C894+C910</f>
        <v>0</v>
      </c>
      <c r="D926" s="341">
        <f t="shared" si="535"/>
        <v>0</v>
      </c>
      <c r="E926" s="341">
        <f t="shared" si="535"/>
        <v>0</v>
      </c>
      <c r="F926" s="341">
        <f t="shared" si="535"/>
        <v>0</v>
      </c>
      <c r="G926" s="341">
        <f t="shared" si="535"/>
        <v>0</v>
      </c>
      <c r="H926" s="341">
        <f t="shared" si="535"/>
        <v>0</v>
      </c>
      <c r="I926" s="341">
        <f t="shared" si="535"/>
        <v>0</v>
      </c>
      <c r="J926" s="341">
        <f t="shared" si="535"/>
        <v>0</v>
      </c>
      <c r="K926" s="341">
        <f t="shared" si="535"/>
        <v>0</v>
      </c>
      <c r="L926" s="341">
        <f t="shared" si="535"/>
        <v>0</v>
      </c>
      <c r="M926" s="341">
        <f t="shared" si="535"/>
        <v>0</v>
      </c>
      <c r="N926" s="341">
        <f t="shared" si="535"/>
        <v>0</v>
      </c>
      <c r="O926" s="341">
        <f t="shared" si="535"/>
        <v>0</v>
      </c>
      <c r="P926" s="341">
        <f t="shared" si="535"/>
        <v>0</v>
      </c>
      <c r="Q926" s="341">
        <f t="shared" si="535"/>
        <v>0</v>
      </c>
      <c r="R926" s="341">
        <f t="shared" si="535"/>
        <v>0</v>
      </c>
      <c r="S926" s="341">
        <f t="shared" si="535"/>
        <v>0</v>
      </c>
      <c r="T926" s="341">
        <f t="shared" si="535"/>
        <v>0</v>
      </c>
      <c r="U926" s="341">
        <f t="shared" si="535"/>
        <v>0</v>
      </c>
      <c r="V926" s="341">
        <f t="shared" si="535"/>
        <v>0</v>
      </c>
      <c r="W926" s="341">
        <f t="shared" si="535"/>
        <v>0</v>
      </c>
      <c r="X926" s="341">
        <f t="shared" si="535"/>
        <v>0</v>
      </c>
      <c r="Y926" s="341">
        <f t="shared" si="535"/>
        <v>0</v>
      </c>
      <c r="Z926" s="341">
        <f t="shared" si="535"/>
        <v>0</v>
      </c>
      <c r="AA926" s="341">
        <f t="shared" si="535"/>
        <v>0</v>
      </c>
      <c r="AB926" s="341">
        <f t="shared" si="535"/>
        <v>0</v>
      </c>
      <c r="AC926" s="341">
        <f t="shared" si="535"/>
        <v>0</v>
      </c>
      <c r="AD926" s="341">
        <f t="shared" si="535"/>
        <v>0</v>
      </c>
      <c r="AE926" s="341">
        <f t="shared" si="535"/>
        <v>0</v>
      </c>
      <c r="AF926" s="341">
        <f t="shared" si="535"/>
        <v>0</v>
      </c>
      <c r="AG926" s="341">
        <f t="shared" si="535"/>
        <v>0</v>
      </c>
      <c r="AH926" s="341">
        <f t="shared" si="535"/>
        <v>0</v>
      </c>
      <c r="AI926" s="341">
        <f t="shared" ref="AI926:BJ926" si="536">AI894+AI910</f>
        <v>0</v>
      </c>
      <c r="AJ926" s="341">
        <f t="shared" si="536"/>
        <v>0</v>
      </c>
      <c r="AK926" s="341">
        <f t="shared" si="536"/>
        <v>0</v>
      </c>
      <c r="AL926" s="341">
        <f t="shared" si="536"/>
        <v>0</v>
      </c>
      <c r="AM926" s="341">
        <f t="shared" si="536"/>
        <v>0</v>
      </c>
      <c r="AN926" s="341">
        <f t="shared" si="536"/>
        <v>0</v>
      </c>
      <c r="AO926" s="341">
        <f t="shared" si="536"/>
        <v>0</v>
      </c>
      <c r="AP926" s="341">
        <f t="shared" si="536"/>
        <v>0</v>
      </c>
      <c r="AQ926" s="341">
        <f t="shared" si="536"/>
        <v>0</v>
      </c>
      <c r="AR926" s="341">
        <f t="shared" si="536"/>
        <v>0</v>
      </c>
      <c r="AS926" s="341">
        <f t="shared" si="536"/>
        <v>0</v>
      </c>
      <c r="AT926" s="341">
        <f t="shared" si="536"/>
        <v>0</v>
      </c>
      <c r="AU926" s="341">
        <f t="shared" si="536"/>
        <v>0</v>
      </c>
      <c r="AV926" s="341">
        <f t="shared" si="536"/>
        <v>0</v>
      </c>
      <c r="AW926" s="341">
        <f t="shared" si="536"/>
        <v>0</v>
      </c>
      <c r="AX926" s="341">
        <f t="shared" si="536"/>
        <v>0</v>
      </c>
      <c r="AY926" s="341">
        <f t="shared" si="536"/>
        <v>0</v>
      </c>
      <c r="AZ926" s="341">
        <f t="shared" si="536"/>
        <v>0</v>
      </c>
      <c r="BA926" s="341">
        <f t="shared" si="536"/>
        <v>0</v>
      </c>
      <c r="BB926" s="341">
        <f t="shared" si="536"/>
        <v>0</v>
      </c>
      <c r="BC926" s="341">
        <f t="shared" si="536"/>
        <v>0</v>
      </c>
      <c r="BD926" s="341">
        <f t="shared" si="536"/>
        <v>0</v>
      </c>
      <c r="BE926" s="341">
        <f t="shared" si="536"/>
        <v>0</v>
      </c>
      <c r="BF926" s="341">
        <f t="shared" si="536"/>
        <v>0</v>
      </c>
      <c r="BG926" s="341">
        <f t="shared" si="536"/>
        <v>0</v>
      </c>
      <c r="BH926" s="341">
        <f t="shared" si="536"/>
        <v>0</v>
      </c>
      <c r="BI926" s="341">
        <f t="shared" si="536"/>
        <v>0</v>
      </c>
      <c r="BJ926" s="341">
        <f t="shared" si="536"/>
        <v>0</v>
      </c>
    </row>
    <row r="927" spans="2:62">
      <c r="B927" s="366">
        <f>'Charges variables (avancé)'!$C$117</f>
        <v>0</v>
      </c>
      <c r="C927" s="341">
        <f t="shared" ref="C927:AH927" si="537">C895+C911</f>
        <v>0</v>
      </c>
      <c r="D927" s="341">
        <f t="shared" si="537"/>
        <v>0</v>
      </c>
      <c r="E927" s="341">
        <f t="shared" si="537"/>
        <v>0</v>
      </c>
      <c r="F927" s="341">
        <f t="shared" si="537"/>
        <v>0</v>
      </c>
      <c r="G927" s="341">
        <f t="shared" si="537"/>
        <v>0</v>
      </c>
      <c r="H927" s="341">
        <f t="shared" si="537"/>
        <v>0</v>
      </c>
      <c r="I927" s="341">
        <f t="shared" si="537"/>
        <v>0</v>
      </c>
      <c r="J927" s="341">
        <f t="shared" si="537"/>
        <v>0</v>
      </c>
      <c r="K927" s="341">
        <f t="shared" si="537"/>
        <v>0</v>
      </c>
      <c r="L927" s="341">
        <f t="shared" si="537"/>
        <v>0</v>
      </c>
      <c r="M927" s="341">
        <f t="shared" si="537"/>
        <v>0</v>
      </c>
      <c r="N927" s="341">
        <f t="shared" si="537"/>
        <v>0</v>
      </c>
      <c r="O927" s="341">
        <f t="shared" si="537"/>
        <v>0</v>
      </c>
      <c r="P927" s="341">
        <f t="shared" si="537"/>
        <v>0</v>
      </c>
      <c r="Q927" s="341">
        <f t="shared" si="537"/>
        <v>0</v>
      </c>
      <c r="R927" s="341">
        <f t="shared" si="537"/>
        <v>0</v>
      </c>
      <c r="S927" s="341">
        <f t="shared" si="537"/>
        <v>0</v>
      </c>
      <c r="T927" s="341">
        <f t="shared" si="537"/>
        <v>0</v>
      </c>
      <c r="U927" s="341">
        <f t="shared" si="537"/>
        <v>0</v>
      </c>
      <c r="V927" s="341">
        <f t="shared" si="537"/>
        <v>0</v>
      </c>
      <c r="W927" s="341">
        <f t="shared" si="537"/>
        <v>0</v>
      </c>
      <c r="X927" s="341">
        <f t="shared" si="537"/>
        <v>0</v>
      </c>
      <c r="Y927" s="341">
        <f t="shared" si="537"/>
        <v>0</v>
      </c>
      <c r="Z927" s="341">
        <f t="shared" si="537"/>
        <v>0</v>
      </c>
      <c r="AA927" s="341">
        <f t="shared" si="537"/>
        <v>0</v>
      </c>
      <c r="AB927" s="341">
        <f t="shared" si="537"/>
        <v>0</v>
      </c>
      <c r="AC927" s="341">
        <f t="shared" si="537"/>
        <v>0</v>
      </c>
      <c r="AD927" s="341">
        <f t="shared" si="537"/>
        <v>0</v>
      </c>
      <c r="AE927" s="341">
        <f t="shared" si="537"/>
        <v>0</v>
      </c>
      <c r="AF927" s="341">
        <f t="shared" si="537"/>
        <v>0</v>
      </c>
      <c r="AG927" s="341">
        <f t="shared" si="537"/>
        <v>0</v>
      </c>
      <c r="AH927" s="341">
        <f t="shared" si="537"/>
        <v>0</v>
      </c>
      <c r="AI927" s="341">
        <f t="shared" ref="AI927:BJ927" si="538">AI895+AI911</f>
        <v>0</v>
      </c>
      <c r="AJ927" s="341">
        <f t="shared" si="538"/>
        <v>0</v>
      </c>
      <c r="AK927" s="341">
        <f t="shared" si="538"/>
        <v>0</v>
      </c>
      <c r="AL927" s="341">
        <f t="shared" si="538"/>
        <v>0</v>
      </c>
      <c r="AM927" s="341">
        <f t="shared" si="538"/>
        <v>0</v>
      </c>
      <c r="AN927" s="341">
        <f t="shared" si="538"/>
        <v>0</v>
      </c>
      <c r="AO927" s="341">
        <f t="shared" si="538"/>
        <v>0</v>
      </c>
      <c r="AP927" s="341">
        <f t="shared" si="538"/>
        <v>0</v>
      </c>
      <c r="AQ927" s="341">
        <f t="shared" si="538"/>
        <v>0</v>
      </c>
      <c r="AR927" s="341">
        <f t="shared" si="538"/>
        <v>0</v>
      </c>
      <c r="AS927" s="341">
        <f t="shared" si="538"/>
        <v>0</v>
      </c>
      <c r="AT927" s="341">
        <f t="shared" si="538"/>
        <v>0</v>
      </c>
      <c r="AU927" s="341">
        <f t="shared" si="538"/>
        <v>0</v>
      </c>
      <c r="AV927" s="341">
        <f t="shared" si="538"/>
        <v>0</v>
      </c>
      <c r="AW927" s="341">
        <f t="shared" si="538"/>
        <v>0</v>
      </c>
      <c r="AX927" s="341">
        <f t="shared" si="538"/>
        <v>0</v>
      </c>
      <c r="AY927" s="341">
        <f t="shared" si="538"/>
        <v>0</v>
      </c>
      <c r="AZ927" s="341">
        <f t="shared" si="538"/>
        <v>0</v>
      </c>
      <c r="BA927" s="341">
        <f t="shared" si="538"/>
        <v>0</v>
      </c>
      <c r="BB927" s="341">
        <f t="shared" si="538"/>
        <v>0</v>
      </c>
      <c r="BC927" s="341">
        <f t="shared" si="538"/>
        <v>0</v>
      </c>
      <c r="BD927" s="341">
        <f t="shared" si="538"/>
        <v>0</v>
      </c>
      <c r="BE927" s="341">
        <f t="shared" si="538"/>
        <v>0</v>
      </c>
      <c r="BF927" s="341">
        <f t="shared" si="538"/>
        <v>0</v>
      </c>
      <c r="BG927" s="341">
        <f t="shared" si="538"/>
        <v>0</v>
      </c>
      <c r="BH927" s="341">
        <f t="shared" si="538"/>
        <v>0</v>
      </c>
      <c r="BI927" s="341">
        <f t="shared" si="538"/>
        <v>0</v>
      </c>
      <c r="BJ927" s="341">
        <f t="shared" si="538"/>
        <v>0</v>
      </c>
    </row>
    <row r="928" spans="2:62">
      <c r="B928" s="369"/>
      <c r="C928" s="370"/>
      <c r="D928" s="370"/>
      <c r="E928" s="370"/>
      <c r="F928" s="370"/>
      <c r="G928" s="370"/>
      <c r="H928" s="370"/>
      <c r="I928" s="370"/>
      <c r="J928" s="370"/>
      <c r="K928" s="370"/>
      <c r="L928" s="370"/>
      <c r="M928" s="370"/>
      <c r="N928" s="370"/>
      <c r="O928" s="370"/>
      <c r="P928" s="370"/>
      <c r="Q928" s="370"/>
      <c r="R928" s="370"/>
      <c r="S928" s="370"/>
      <c r="T928" s="370"/>
      <c r="U928" s="370"/>
      <c r="V928" s="370"/>
      <c r="W928" s="370"/>
      <c r="X928" s="370"/>
      <c r="Y928" s="370"/>
      <c r="Z928" s="370"/>
      <c r="AA928" s="370"/>
      <c r="AB928" s="370"/>
      <c r="AC928" s="370"/>
      <c r="AD928" s="370"/>
      <c r="AE928" s="370"/>
      <c r="AF928" s="370"/>
      <c r="AG928" s="370"/>
      <c r="AH928" s="370"/>
      <c r="AI928" s="370"/>
      <c r="AJ928" s="370"/>
      <c r="AK928" s="370"/>
      <c r="AL928" s="370"/>
      <c r="AM928" s="370"/>
      <c r="AN928" s="370"/>
      <c r="AO928" s="370"/>
      <c r="AP928" s="370"/>
      <c r="AQ928" s="370"/>
      <c r="AR928" s="370"/>
      <c r="AS928" s="370"/>
      <c r="AT928" s="370"/>
      <c r="AU928" s="370"/>
      <c r="AV928" s="370"/>
      <c r="AW928" s="370"/>
      <c r="AX928" s="370"/>
      <c r="AY928" s="370"/>
      <c r="AZ928" s="370"/>
      <c r="BA928" s="370"/>
      <c r="BB928" s="370"/>
      <c r="BC928" s="370"/>
      <c r="BD928" s="370"/>
      <c r="BE928" s="370"/>
      <c r="BF928" s="370"/>
      <c r="BG928" s="370"/>
      <c r="BH928" s="370"/>
      <c r="BI928" s="370"/>
      <c r="BJ928" s="370"/>
    </row>
    <row r="929" spans="2:68">
      <c r="B929" s="82" t="s">
        <v>21</v>
      </c>
      <c r="C929" s="20">
        <f t="shared" ref="C929:AH929" si="539">SUM(C920:C927)</f>
        <v>0</v>
      </c>
      <c r="D929" s="20">
        <f t="shared" si="539"/>
        <v>0</v>
      </c>
      <c r="E929" s="20">
        <f t="shared" si="539"/>
        <v>0</v>
      </c>
      <c r="F929" s="20">
        <f t="shared" si="539"/>
        <v>0</v>
      </c>
      <c r="G929" s="20">
        <f t="shared" si="539"/>
        <v>0</v>
      </c>
      <c r="H929" s="20">
        <f t="shared" si="539"/>
        <v>0</v>
      </c>
      <c r="I929" s="20">
        <f t="shared" si="539"/>
        <v>0</v>
      </c>
      <c r="J929" s="20">
        <f t="shared" si="539"/>
        <v>0</v>
      </c>
      <c r="K929" s="20">
        <f t="shared" si="539"/>
        <v>0</v>
      </c>
      <c r="L929" s="20">
        <f t="shared" si="539"/>
        <v>0</v>
      </c>
      <c r="M929" s="20">
        <f t="shared" si="539"/>
        <v>0</v>
      </c>
      <c r="N929" s="20">
        <f t="shared" si="539"/>
        <v>0</v>
      </c>
      <c r="O929" s="20">
        <f t="shared" si="539"/>
        <v>0</v>
      </c>
      <c r="P929" s="20">
        <f t="shared" si="539"/>
        <v>0</v>
      </c>
      <c r="Q929" s="20">
        <f t="shared" si="539"/>
        <v>0</v>
      </c>
      <c r="R929" s="20">
        <f t="shared" si="539"/>
        <v>0</v>
      </c>
      <c r="S929" s="20">
        <f t="shared" si="539"/>
        <v>0</v>
      </c>
      <c r="T929" s="20">
        <f t="shared" si="539"/>
        <v>0</v>
      </c>
      <c r="U929" s="20">
        <f t="shared" si="539"/>
        <v>0</v>
      </c>
      <c r="V929" s="20">
        <f t="shared" si="539"/>
        <v>0</v>
      </c>
      <c r="W929" s="20">
        <f t="shared" si="539"/>
        <v>0</v>
      </c>
      <c r="X929" s="20">
        <f t="shared" si="539"/>
        <v>0</v>
      </c>
      <c r="Y929" s="20">
        <f t="shared" si="539"/>
        <v>0</v>
      </c>
      <c r="Z929" s="20">
        <f t="shared" si="539"/>
        <v>0</v>
      </c>
      <c r="AA929" s="20">
        <f t="shared" si="539"/>
        <v>0</v>
      </c>
      <c r="AB929" s="20">
        <f t="shared" si="539"/>
        <v>0</v>
      </c>
      <c r="AC929" s="20">
        <f t="shared" si="539"/>
        <v>0</v>
      </c>
      <c r="AD929" s="20">
        <f t="shared" si="539"/>
        <v>0</v>
      </c>
      <c r="AE929" s="20">
        <f t="shared" si="539"/>
        <v>0</v>
      </c>
      <c r="AF929" s="20">
        <f t="shared" si="539"/>
        <v>0</v>
      </c>
      <c r="AG929" s="20">
        <f t="shared" si="539"/>
        <v>0</v>
      </c>
      <c r="AH929" s="20">
        <f t="shared" si="539"/>
        <v>0</v>
      </c>
      <c r="AI929" s="20">
        <f t="shared" ref="AI929:BJ929" si="540">SUM(AI920:AI927)</f>
        <v>0</v>
      </c>
      <c r="AJ929" s="20">
        <f t="shared" si="540"/>
        <v>0</v>
      </c>
      <c r="AK929" s="20">
        <f t="shared" si="540"/>
        <v>0</v>
      </c>
      <c r="AL929" s="20">
        <f t="shared" si="540"/>
        <v>0</v>
      </c>
      <c r="AM929" s="20">
        <f t="shared" si="540"/>
        <v>0</v>
      </c>
      <c r="AN929" s="20">
        <f t="shared" si="540"/>
        <v>0</v>
      </c>
      <c r="AO929" s="20">
        <f t="shared" si="540"/>
        <v>0</v>
      </c>
      <c r="AP929" s="20">
        <f t="shared" si="540"/>
        <v>0</v>
      </c>
      <c r="AQ929" s="20">
        <f t="shared" si="540"/>
        <v>0</v>
      </c>
      <c r="AR929" s="20">
        <f t="shared" si="540"/>
        <v>0</v>
      </c>
      <c r="AS929" s="20">
        <f t="shared" si="540"/>
        <v>0</v>
      </c>
      <c r="AT929" s="20">
        <f t="shared" si="540"/>
        <v>0</v>
      </c>
      <c r="AU929" s="20">
        <f t="shared" si="540"/>
        <v>0</v>
      </c>
      <c r="AV929" s="20">
        <f t="shared" si="540"/>
        <v>0</v>
      </c>
      <c r="AW929" s="20">
        <f t="shared" si="540"/>
        <v>0</v>
      </c>
      <c r="AX929" s="20">
        <f t="shared" si="540"/>
        <v>0</v>
      </c>
      <c r="AY929" s="20">
        <f t="shared" si="540"/>
        <v>0</v>
      </c>
      <c r="AZ929" s="20">
        <f t="shared" si="540"/>
        <v>0</v>
      </c>
      <c r="BA929" s="20">
        <f t="shared" si="540"/>
        <v>0</v>
      </c>
      <c r="BB929" s="20">
        <f t="shared" si="540"/>
        <v>0</v>
      </c>
      <c r="BC929" s="20">
        <f t="shared" si="540"/>
        <v>0</v>
      </c>
      <c r="BD929" s="20">
        <f t="shared" si="540"/>
        <v>0</v>
      </c>
      <c r="BE929" s="20">
        <f t="shared" si="540"/>
        <v>0</v>
      </c>
      <c r="BF929" s="20">
        <f t="shared" si="540"/>
        <v>0</v>
      </c>
      <c r="BG929" s="20">
        <f t="shared" si="540"/>
        <v>0</v>
      </c>
      <c r="BH929" s="20">
        <f t="shared" si="540"/>
        <v>0</v>
      </c>
      <c r="BI929" s="20">
        <f t="shared" si="540"/>
        <v>0</v>
      </c>
      <c r="BJ929" s="20">
        <f t="shared" si="540"/>
        <v>0</v>
      </c>
    </row>
    <row r="930" spans="2:68">
      <c r="B930" s="83" t="s">
        <v>49</v>
      </c>
      <c r="C930" s="20">
        <f>C929</f>
        <v>0</v>
      </c>
      <c r="D930" s="20">
        <f t="shared" ref="D930:N930" si="541">C930+D929</f>
        <v>0</v>
      </c>
      <c r="E930" s="20">
        <f t="shared" si="541"/>
        <v>0</v>
      </c>
      <c r="F930" s="20">
        <f t="shared" si="541"/>
        <v>0</v>
      </c>
      <c r="G930" s="20">
        <f t="shared" si="541"/>
        <v>0</v>
      </c>
      <c r="H930" s="20">
        <f t="shared" si="541"/>
        <v>0</v>
      </c>
      <c r="I930" s="20">
        <f t="shared" si="541"/>
        <v>0</v>
      </c>
      <c r="J930" s="20">
        <f t="shared" si="541"/>
        <v>0</v>
      </c>
      <c r="K930" s="20">
        <f t="shared" si="541"/>
        <v>0</v>
      </c>
      <c r="L930" s="20">
        <f t="shared" si="541"/>
        <v>0</v>
      </c>
      <c r="M930" s="20">
        <f t="shared" si="541"/>
        <v>0</v>
      </c>
      <c r="N930" s="21">
        <f t="shared" si="541"/>
        <v>0</v>
      </c>
      <c r="O930" s="20">
        <f>O929</f>
        <v>0</v>
      </c>
      <c r="P930" s="20">
        <f t="shared" ref="P930:Z930" si="542">O930+P929</f>
        <v>0</v>
      </c>
      <c r="Q930" s="20">
        <f t="shared" si="542"/>
        <v>0</v>
      </c>
      <c r="R930" s="20">
        <f t="shared" si="542"/>
        <v>0</v>
      </c>
      <c r="S930" s="20">
        <f t="shared" si="542"/>
        <v>0</v>
      </c>
      <c r="T930" s="20">
        <f t="shared" si="542"/>
        <v>0</v>
      </c>
      <c r="U930" s="20">
        <f t="shared" si="542"/>
        <v>0</v>
      </c>
      <c r="V930" s="20">
        <f t="shared" si="542"/>
        <v>0</v>
      </c>
      <c r="W930" s="20">
        <f t="shared" si="542"/>
        <v>0</v>
      </c>
      <c r="X930" s="20">
        <f t="shared" si="542"/>
        <v>0</v>
      </c>
      <c r="Y930" s="20">
        <f t="shared" si="542"/>
        <v>0</v>
      </c>
      <c r="Z930" s="21">
        <f t="shared" si="542"/>
        <v>0</v>
      </c>
      <c r="AA930" s="20">
        <f>AA929</f>
        <v>0</v>
      </c>
      <c r="AB930" s="20">
        <f t="shared" ref="AB930:AL930" si="543">AA930+AB929</f>
        <v>0</v>
      </c>
      <c r="AC930" s="20">
        <f t="shared" si="543"/>
        <v>0</v>
      </c>
      <c r="AD930" s="20">
        <f t="shared" si="543"/>
        <v>0</v>
      </c>
      <c r="AE930" s="20">
        <f t="shared" si="543"/>
        <v>0</v>
      </c>
      <c r="AF930" s="20">
        <f t="shared" si="543"/>
        <v>0</v>
      </c>
      <c r="AG930" s="20">
        <f t="shared" si="543"/>
        <v>0</v>
      </c>
      <c r="AH930" s="20">
        <f t="shared" si="543"/>
        <v>0</v>
      </c>
      <c r="AI930" s="20">
        <f t="shared" si="543"/>
        <v>0</v>
      </c>
      <c r="AJ930" s="20">
        <f t="shared" si="543"/>
        <v>0</v>
      </c>
      <c r="AK930" s="20">
        <f t="shared" si="543"/>
        <v>0</v>
      </c>
      <c r="AL930" s="21">
        <f t="shared" si="543"/>
        <v>0</v>
      </c>
      <c r="AM930" s="20">
        <f>AM929</f>
        <v>0</v>
      </c>
      <c r="AN930" s="20">
        <f t="shared" ref="AN930:AX930" si="544">AM930+AN929</f>
        <v>0</v>
      </c>
      <c r="AO930" s="20">
        <f t="shared" si="544"/>
        <v>0</v>
      </c>
      <c r="AP930" s="20">
        <f t="shared" si="544"/>
        <v>0</v>
      </c>
      <c r="AQ930" s="20">
        <f t="shared" si="544"/>
        <v>0</v>
      </c>
      <c r="AR930" s="20">
        <f t="shared" si="544"/>
        <v>0</v>
      </c>
      <c r="AS930" s="20">
        <f t="shared" si="544"/>
        <v>0</v>
      </c>
      <c r="AT930" s="20">
        <f t="shared" si="544"/>
        <v>0</v>
      </c>
      <c r="AU930" s="20">
        <f t="shared" si="544"/>
        <v>0</v>
      </c>
      <c r="AV930" s="20">
        <f t="shared" si="544"/>
        <v>0</v>
      </c>
      <c r="AW930" s="20">
        <f t="shared" si="544"/>
        <v>0</v>
      </c>
      <c r="AX930" s="21">
        <f t="shared" si="544"/>
        <v>0</v>
      </c>
      <c r="AY930" s="20">
        <f>AY929</f>
        <v>0</v>
      </c>
      <c r="AZ930" s="20">
        <f t="shared" ref="AZ930:BJ930" si="545">AY930+AZ929</f>
        <v>0</v>
      </c>
      <c r="BA930" s="20">
        <f t="shared" si="545"/>
        <v>0</v>
      </c>
      <c r="BB930" s="20">
        <f t="shared" si="545"/>
        <v>0</v>
      </c>
      <c r="BC930" s="20">
        <f t="shared" si="545"/>
        <v>0</v>
      </c>
      <c r="BD930" s="20">
        <f t="shared" si="545"/>
        <v>0</v>
      </c>
      <c r="BE930" s="20">
        <f t="shared" si="545"/>
        <v>0</v>
      </c>
      <c r="BF930" s="20">
        <f t="shared" si="545"/>
        <v>0</v>
      </c>
      <c r="BG930" s="20">
        <f t="shared" si="545"/>
        <v>0</v>
      </c>
      <c r="BH930" s="20">
        <f t="shared" si="545"/>
        <v>0</v>
      </c>
      <c r="BI930" s="20">
        <f t="shared" si="545"/>
        <v>0</v>
      </c>
      <c r="BJ930" s="21">
        <f t="shared" si="545"/>
        <v>0</v>
      </c>
    </row>
    <row r="932" spans="2:68">
      <c r="B932" s="104" t="s">
        <v>52</v>
      </c>
      <c r="C932" s="11"/>
      <c r="D932" s="11"/>
      <c r="E932" s="11"/>
    </row>
    <row r="934" spans="2:68">
      <c r="B934" s="81"/>
      <c r="C934" s="473" t="s">
        <v>18</v>
      </c>
      <c r="D934" s="473"/>
      <c r="E934" s="473"/>
      <c r="F934" s="473"/>
      <c r="G934" s="473"/>
      <c r="H934" s="473"/>
      <c r="I934" s="473"/>
      <c r="J934" s="473"/>
      <c r="K934" s="473"/>
      <c r="L934" s="473"/>
      <c r="M934" s="473"/>
      <c r="N934" s="473"/>
      <c r="O934" s="473" t="s">
        <v>19</v>
      </c>
      <c r="P934" s="473"/>
      <c r="Q934" s="473"/>
      <c r="R934" s="473"/>
      <c r="S934" s="473"/>
      <c r="T934" s="473"/>
      <c r="U934" s="473"/>
      <c r="V934" s="473"/>
      <c r="W934" s="473"/>
      <c r="X934" s="473"/>
      <c r="Y934" s="473"/>
      <c r="Z934" s="473"/>
      <c r="AA934" s="473" t="s">
        <v>20</v>
      </c>
      <c r="AB934" s="473"/>
      <c r="AC934" s="473"/>
      <c r="AD934" s="473"/>
      <c r="AE934" s="473"/>
      <c r="AF934" s="473"/>
      <c r="AG934" s="473"/>
      <c r="AH934" s="473"/>
      <c r="AI934" s="473"/>
      <c r="AJ934" s="473"/>
      <c r="AK934" s="473"/>
      <c r="AL934" s="473"/>
      <c r="AM934" s="29"/>
      <c r="AN934" s="476" t="s">
        <v>32</v>
      </c>
      <c r="AO934" s="476"/>
      <c r="AP934" s="476"/>
      <c r="AQ934" s="476"/>
      <c r="AR934" s="476"/>
      <c r="AS934" s="476"/>
      <c r="AT934" s="476"/>
      <c r="AU934" s="476"/>
      <c r="AV934" s="476"/>
      <c r="AW934" s="476"/>
      <c r="AX934" s="477"/>
      <c r="AY934" s="473" t="s">
        <v>33</v>
      </c>
      <c r="AZ934" s="473"/>
      <c r="BA934" s="473"/>
      <c r="BB934" s="473"/>
      <c r="BC934" s="473"/>
      <c r="BD934" s="473"/>
      <c r="BE934" s="473"/>
      <c r="BF934" s="473"/>
      <c r="BG934" s="473"/>
      <c r="BH934" s="473"/>
      <c r="BI934" s="473"/>
      <c r="BJ934" s="473"/>
      <c r="BL934" s="474" t="s">
        <v>207</v>
      </c>
      <c r="BM934" s="474"/>
      <c r="BN934" s="474"/>
      <c r="BO934" s="474"/>
      <c r="BP934" s="474"/>
    </row>
    <row r="935" spans="2:68" ht="15" customHeight="1">
      <c r="B935" s="83" t="s">
        <v>36</v>
      </c>
      <c r="C935" s="18">
        <f>CONFIG!$D$7</f>
        <v>41640</v>
      </c>
      <c r="D935" s="18">
        <f>DATE(YEAR(C935),MONTH(C935)+1,DAY(C935))</f>
        <v>41671</v>
      </c>
      <c r="E935" s="18">
        <f t="shared" ref="E935:BJ935" si="546">DATE(YEAR(D935),MONTH(D935)+1,DAY(D935))</f>
        <v>41699</v>
      </c>
      <c r="F935" s="18">
        <f t="shared" si="546"/>
        <v>41730</v>
      </c>
      <c r="G935" s="18">
        <f t="shared" si="546"/>
        <v>41760</v>
      </c>
      <c r="H935" s="18">
        <f t="shared" si="546"/>
        <v>41791</v>
      </c>
      <c r="I935" s="18">
        <f t="shared" si="546"/>
        <v>41821</v>
      </c>
      <c r="J935" s="18">
        <f t="shared" si="546"/>
        <v>41852</v>
      </c>
      <c r="K935" s="18">
        <f t="shared" si="546"/>
        <v>41883</v>
      </c>
      <c r="L935" s="18">
        <f t="shared" si="546"/>
        <v>41913</v>
      </c>
      <c r="M935" s="18">
        <f t="shared" si="546"/>
        <v>41944</v>
      </c>
      <c r="N935" s="18">
        <f t="shared" si="546"/>
        <v>41974</v>
      </c>
      <c r="O935" s="18">
        <f t="shared" si="546"/>
        <v>42005</v>
      </c>
      <c r="P935" s="18">
        <f t="shared" si="546"/>
        <v>42036</v>
      </c>
      <c r="Q935" s="18">
        <f t="shared" si="546"/>
        <v>42064</v>
      </c>
      <c r="R935" s="18">
        <f t="shared" si="546"/>
        <v>42095</v>
      </c>
      <c r="S935" s="18">
        <f t="shared" si="546"/>
        <v>42125</v>
      </c>
      <c r="T935" s="18">
        <f t="shared" si="546"/>
        <v>42156</v>
      </c>
      <c r="U935" s="18">
        <f t="shared" si="546"/>
        <v>42186</v>
      </c>
      <c r="V935" s="18">
        <f t="shared" si="546"/>
        <v>42217</v>
      </c>
      <c r="W935" s="18">
        <f t="shared" si="546"/>
        <v>42248</v>
      </c>
      <c r="X935" s="18">
        <f t="shared" si="546"/>
        <v>42278</v>
      </c>
      <c r="Y935" s="18">
        <f t="shared" si="546"/>
        <v>42309</v>
      </c>
      <c r="Z935" s="18">
        <f t="shared" si="546"/>
        <v>42339</v>
      </c>
      <c r="AA935" s="18">
        <f t="shared" si="546"/>
        <v>42370</v>
      </c>
      <c r="AB935" s="18">
        <f t="shared" si="546"/>
        <v>42401</v>
      </c>
      <c r="AC935" s="18">
        <f t="shared" si="546"/>
        <v>42430</v>
      </c>
      <c r="AD935" s="18">
        <f t="shared" si="546"/>
        <v>42461</v>
      </c>
      <c r="AE935" s="18">
        <f t="shared" si="546"/>
        <v>42491</v>
      </c>
      <c r="AF935" s="18">
        <f t="shared" si="546"/>
        <v>42522</v>
      </c>
      <c r="AG935" s="18">
        <f t="shared" si="546"/>
        <v>42552</v>
      </c>
      <c r="AH935" s="18">
        <f t="shared" si="546"/>
        <v>42583</v>
      </c>
      <c r="AI935" s="18">
        <f t="shared" si="546"/>
        <v>42614</v>
      </c>
      <c r="AJ935" s="18">
        <f t="shared" si="546"/>
        <v>42644</v>
      </c>
      <c r="AK935" s="18">
        <f t="shared" si="546"/>
        <v>42675</v>
      </c>
      <c r="AL935" s="18">
        <f t="shared" si="546"/>
        <v>42705</v>
      </c>
      <c r="AM935" s="18">
        <f t="shared" si="546"/>
        <v>42736</v>
      </c>
      <c r="AN935" s="18">
        <f t="shared" si="546"/>
        <v>42767</v>
      </c>
      <c r="AO935" s="18">
        <f t="shared" si="546"/>
        <v>42795</v>
      </c>
      <c r="AP935" s="18">
        <f t="shared" si="546"/>
        <v>42826</v>
      </c>
      <c r="AQ935" s="18">
        <f t="shared" si="546"/>
        <v>42856</v>
      </c>
      <c r="AR935" s="18">
        <f t="shared" si="546"/>
        <v>42887</v>
      </c>
      <c r="AS935" s="18">
        <f t="shared" si="546"/>
        <v>42917</v>
      </c>
      <c r="AT935" s="18">
        <f t="shared" si="546"/>
        <v>42948</v>
      </c>
      <c r="AU935" s="18">
        <f t="shared" si="546"/>
        <v>42979</v>
      </c>
      <c r="AV935" s="18">
        <f t="shared" si="546"/>
        <v>43009</v>
      </c>
      <c r="AW935" s="18">
        <f t="shared" si="546"/>
        <v>43040</v>
      </c>
      <c r="AX935" s="18">
        <f t="shared" si="546"/>
        <v>43070</v>
      </c>
      <c r="AY935" s="18">
        <f t="shared" si="546"/>
        <v>43101</v>
      </c>
      <c r="AZ935" s="18">
        <f t="shared" si="546"/>
        <v>43132</v>
      </c>
      <c r="BA935" s="18">
        <f t="shared" si="546"/>
        <v>43160</v>
      </c>
      <c r="BB935" s="18">
        <f t="shared" si="546"/>
        <v>43191</v>
      </c>
      <c r="BC935" s="18">
        <f t="shared" si="546"/>
        <v>43221</v>
      </c>
      <c r="BD935" s="18">
        <f t="shared" si="546"/>
        <v>43252</v>
      </c>
      <c r="BE935" s="18">
        <f t="shared" si="546"/>
        <v>43282</v>
      </c>
      <c r="BF935" s="18">
        <f t="shared" si="546"/>
        <v>43313</v>
      </c>
      <c r="BG935" s="18">
        <f t="shared" si="546"/>
        <v>43344</v>
      </c>
      <c r="BH935" s="18">
        <f t="shared" si="546"/>
        <v>43374</v>
      </c>
      <c r="BI935" s="18">
        <f t="shared" si="546"/>
        <v>43405</v>
      </c>
      <c r="BJ935" s="18">
        <f t="shared" si="546"/>
        <v>43435</v>
      </c>
      <c r="BL935" s="93" t="s">
        <v>18</v>
      </c>
      <c r="BM935" s="93" t="s">
        <v>19</v>
      </c>
      <c r="BN935" s="93" t="s">
        <v>20</v>
      </c>
      <c r="BO935" s="93" t="s">
        <v>32</v>
      </c>
      <c r="BP935" s="93" t="s">
        <v>33</v>
      </c>
    </row>
    <row r="936" spans="2:68" ht="15" customHeight="1">
      <c r="B936" s="366">
        <f>'Charges variables (avancé)'!C110</f>
        <v>0</v>
      </c>
      <c r="C936" s="341">
        <f>C862*'Charges variables (avancé)'!$D110+C875*'Charges variables (avancé)'!$E110</f>
        <v>0</v>
      </c>
      <c r="D936" s="341">
        <f>D862*'Charges variables (avancé)'!$D110+D875*'Charges variables (avancé)'!$E110</f>
        <v>0</v>
      </c>
      <c r="E936" s="341">
        <f>E862*'Charges variables (avancé)'!$D110+E875*'Charges variables (avancé)'!$E110</f>
        <v>0</v>
      </c>
      <c r="F936" s="341">
        <f>F862*'Charges variables (avancé)'!$D110+F875*'Charges variables (avancé)'!$E110</f>
        <v>0</v>
      </c>
      <c r="G936" s="341">
        <f>G862*'Charges variables (avancé)'!$D110+G875*'Charges variables (avancé)'!$E110</f>
        <v>0</v>
      </c>
      <c r="H936" s="341">
        <f>H862*'Charges variables (avancé)'!$D110+H875*'Charges variables (avancé)'!$E110</f>
        <v>0</v>
      </c>
      <c r="I936" s="341">
        <f>I862*'Charges variables (avancé)'!$D110+I875*'Charges variables (avancé)'!$E110</f>
        <v>0</v>
      </c>
      <c r="J936" s="341">
        <f>J862*'Charges variables (avancé)'!$D110+J875*'Charges variables (avancé)'!$E110</f>
        <v>0</v>
      </c>
      <c r="K936" s="341">
        <f>K862*'Charges variables (avancé)'!$D110+K875*'Charges variables (avancé)'!$E110</f>
        <v>0</v>
      </c>
      <c r="L936" s="341">
        <f>L862*'Charges variables (avancé)'!$D110+L875*'Charges variables (avancé)'!$E110</f>
        <v>0</v>
      </c>
      <c r="M936" s="341">
        <f>M862*'Charges variables (avancé)'!$D110+M875*'Charges variables (avancé)'!$E110</f>
        <v>0</v>
      </c>
      <c r="N936" s="341">
        <f>N862*'Charges variables (avancé)'!$D110+N875*'Charges variables (avancé)'!$E110</f>
        <v>0</v>
      </c>
      <c r="O936" s="341">
        <f>O862*'Charges variables (avancé)'!$X110+O875*'Charges variables (avancé)'!$Y110</f>
        <v>0</v>
      </c>
      <c r="P936" s="341">
        <f>P862*'Charges variables (avancé)'!$X110+P875*'Charges variables (avancé)'!$Y110</f>
        <v>0</v>
      </c>
      <c r="Q936" s="341">
        <f>Q862*'Charges variables (avancé)'!$X110+Q875*'Charges variables (avancé)'!$Y110</f>
        <v>0</v>
      </c>
      <c r="R936" s="341">
        <f>R862*'Charges variables (avancé)'!$X110+R875*'Charges variables (avancé)'!$Y110</f>
        <v>0</v>
      </c>
      <c r="S936" s="341">
        <f>S862*'Charges variables (avancé)'!$X110+S875*'Charges variables (avancé)'!$Y110</f>
        <v>0</v>
      </c>
      <c r="T936" s="341">
        <f>T862*'Charges variables (avancé)'!$X110+T875*'Charges variables (avancé)'!$Y110</f>
        <v>0</v>
      </c>
      <c r="U936" s="341">
        <f>U862*'Charges variables (avancé)'!$X110+U875*'Charges variables (avancé)'!$Y110</f>
        <v>0</v>
      </c>
      <c r="V936" s="341">
        <f>V862*'Charges variables (avancé)'!$X110+V875*'Charges variables (avancé)'!$Y110</f>
        <v>0</v>
      </c>
      <c r="W936" s="341">
        <f>W862*'Charges variables (avancé)'!$X110+W875*'Charges variables (avancé)'!$Y110</f>
        <v>0</v>
      </c>
      <c r="X936" s="341">
        <f>X862*'Charges variables (avancé)'!$X110+X875*'Charges variables (avancé)'!$Y110</f>
        <v>0</v>
      </c>
      <c r="Y936" s="341">
        <f>Y862*'Charges variables (avancé)'!$X110+Y875*'Charges variables (avancé)'!$Y110</f>
        <v>0</v>
      </c>
      <c r="Z936" s="341">
        <f>Z862*'Charges variables (avancé)'!$X110+Z875*'Charges variables (avancé)'!$Y110</f>
        <v>0</v>
      </c>
      <c r="AA936" s="341">
        <f>AA862*'Charges variables (avancé)'!$Z110+AA875*'Charges variables (avancé)'!$AA110</f>
        <v>0</v>
      </c>
      <c r="AB936" s="341">
        <f>AB862*'Charges variables (avancé)'!$Z110+AB875*'Charges variables (avancé)'!$AA110</f>
        <v>0</v>
      </c>
      <c r="AC936" s="341">
        <f>AC862*'Charges variables (avancé)'!$Z110+AC875*'Charges variables (avancé)'!$AA110</f>
        <v>0</v>
      </c>
      <c r="AD936" s="341">
        <f>AD862*'Charges variables (avancé)'!$Z110+AD875*'Charges variables (avancé)'!$AA110</f>
        <v>0</v>
      </c>
      <c r="AE936" s="341">
        <f>AE862*'Charges variables (avancé)'!$Z110+AE875*'Charges variables (avancé)'!$AA110</f>
        <v>0</v>
      </c>
      <c r="AF936" s="341">
        <f>AF862*'Charges variables (avancé)'!$Z110+AF875*'Charges variables (avancé)'!$AA110</f>
        <v>0</v>
      </c>
      <c r="AG936" s="341">
        <f>AG862*'Charges variables (avancé)'!$Z110+AG875*'Charges variables (avancé)'!$AA110</f>
        <v>0</v>
      </c>
      <c r="AH936" s="341">
        <f>AH862*'Charges variables (avancé)'!$Z110+AH875*'Charges variables (avancé)'!$AA110</f>
        <v>0</v>
      </c>
      <c r="AI936" s="341">
        <f>AI862*'Charges variables (avancé)'!$Z110+AI875*'Charges variables (avancé)'!$AA110</f>
        <v>0</v>
      </c>
      <c r="AJ936" s="341">
        <f>AJ862*'Charges variables (avancé)'!$Z110+AJ875*'Charges variables (avancé)'!$AA110</f>
        <v>0</v>
      </c>
      <c r="AK936" s="341">
        <f>AK862*'Charges variables (avancé)'!$Z110+AK875*'Charges variables (avancé)'!$AA110</f>
        <v>0</v>
      </c>
      <c r="AL936" s="341">
        <f>AL862*'Charges variables (avancé)'!$Z110+AL875*'Charges variables (avancé)'!$AA110</f>
        <v>0</v>
      </c>
      <c r="AM936" s="341">
        <f>AM862*'Charges variables (avancé)'!$AB110+AM875*'Charges variables (avancé)'!$AC110</f>
        <v>0</v>
      </c>
      <c r="AN936" s="341">
        <f>AN862*'Charges variables (avancé)'!$AB110+AN875*'Charges variables (avancé)'!$AC110</f>
        <v>0</v>
      </c>
      <c r="AO936" s="341">
        <f>AO862*'Charges variables (avancé)'!$AB110+AO875*'Charges variables (avancé)'!$AC110</f>
        <v>0</v>
      </c>
      <c r="AP936" s="341">
        <f>AP862*'Charges variables (avancé)'!$AB110+AP875*'Charges variables (avancé)'!$AC110</f>
        <v>0</v>
      </c>
      <c r="AQ936" s="341">
        <f>AQ862*'Charges variables (avancé)'!$AB110+AQ875*'Charges variables (avancé)'!$AC110</f>
        <v>0</v>
      </c>
      <c r="AR936" s="341">
        <f>AR862*'Charges variables (avancé)'!$AB110+AR875*'Charges variables (avancé)'!$AC110</f>
        <v>0</v>
      </c>
      <c r="AS936" s="341">
        <f>AS862*'Charges variables (avancé)'!$AB110+AS875*'Charges variables (avancé)'!$AC110</f>
        <v>0</v>
      </c>
      <c r="AT936" s="341">
        <f>AT862*'Charges variables (avancé)'!$AB110+AT875*'Charges variables (avancé)'!$AC110</f>
        <v>0</v>
      </c>
      <c r="AU936" s="341">
        <f>AU862*'Charges variables (avancé)'!$AB110+AU875*'Charges variables (avancé)'!$AC110</f>
        <v>0</v>
      </c>
      <c r="AV936" s="341">
        <f>AV862*'Charges variables (avancé)'!$AB110+AV875*'Charges variables (avancé)'!$AC110</f>
        <v>0</v>
      </c>
      <c r="AW936" s="341">
        <f>AW862*'Charges variables (avancé)'!$AB110+AW875*'Charges variables (avancé)'!$AC110</f>
        <v>0</v>
      </c>
      <c r="AX936" s="341">
        <f>AX862*'Charges variables (avancé)'!$AB110+AX875*'Charges variables (avancé)'!$AC110</f>
        <v>0</v>
      </c>
      <c r="AY936" s="341">
        <f>AY862*'Charges variables (avancé)'!$AD110+AY875*'Charges variables (avancé)'!$AE110</f>
        <v>0</v>
      </c>
      <c r="AZ936" s="341">
        <f>AZ862*'Charges variables (avancé)'!$AD110+AZ875*'Charges variables (avancé)'!$AE110</f>
        <v>0</v>
      </c>
      <c r="BA936" s="341">
        <f>BA862*'Charges variables (avancé)'!$AD110+BA875*'Charges variables (avancé)'!$AE110</f>
        <v>0</v>
      </c>
      <c r="BB936" s="341">
        <f>BB862*'Charges variables (avancé)'!$AD110+BB875*'Charges variables (avancé)'!$AE110</f>
        <v>0</v>
      </c>
      <c r="BC936" s="341">
        <f>BC862*'Charges variables (avancé)'!$AD110+BC875*'Charges variables (avancé)'!$AE110</f>
        <v>0</v>
      </c>
      <c r="BD936" s="341">
        <f>BD862*'Charges variables (avancé)'!$AD110+BD875*'Charges variables (avancé)'!$AE110</f>
        <v>0</v>
      </c>
      <c r="BE936" s="341">
        <f>BE862*'Charges variables (avancé)'!$AD110+BE875*'Charges variables (avancé)'!$AE110</f>
        <v>0</v>
      </c>
      <c r="BF936" s="341">
        <f>BF862*'Charges variables (avancé)'!$AD110+BF875*'Charges variables (avancé)'!$AE110</f>
        <v>0</v>
      </c>
      <c r="BG936" s="341">
        <f>BG862*'Charges variables (avancé)'!$AD110+BG875*'Charges variables (avancé)'!$AE110</f>
        <v>0</v>
      </c>
      <c r="BH936" s="341">
        <f>BH862*'Charges variables (avancé)'!$AD110+BH875*'Charges variables (avancé)'!$AE110</f>
        <v>0</v>
      </c>
      <c r="BI936" s="341">
        <f>BI862*'Charges variables (avancé)'!$AD110+BI875*'Charges variables (avancé)'!$AE110</f>
        <v>0</v>
      </c>
      <c r="BJ936" s="341">
        <f>BJ862*'Charges variables (avancé)'!$AD110+BJ875*'Charges variables (avancé)'!$AE110</f>
        <v>0</v>
      </c>
      <c r="BL936" s="353">
        <f t="shared" ref="BL936:BL943" si="547">SUM(C936:N936)</f>
        <v>0</v>
      </c>
      <c r="BM936" s="353">
        <f t="shared" ref="BM936:BM943" si="548">SUM(O936:Z936)</f>
        <v>0</v>
      </c>
      <c r="BN936" s="353">
        <f t="shared" ref="BN936:BN943" si="549">SUM(AA936:AL936)</f>
        <v>0</v>
      </c>
      <c r="BO936" s="353">
        <f t="shared" ref="BO936:BO943" si="550">SUM(AM936:AX936)</f>
        <v>0</v>
      </c>
      <c r="BP936" s="353">
        <f t="shared" ref="BP936:BP943" si="551">SUM(AY936:BJ936)</f>
        <v>0</v>
      </c>
    </row>
    <row r="937" spans="2:68" ht="15" customHeight="1">
      <c r="B937" s="366">
        <f>'Charges variables (avancé)'!C111</f>
        <v>0</v>
      </c>
      <c r="C937" s="341">
        <f>C863*'Charges variables (avancé)'!$D111+C876*'Charges variables (avancé)'!$E111</f>
        <v>0</v>
      </c>
      <c r="D937" s="341">
        <f>D863*'Charges variables (avancé)'!$D111+D876*'Charges variables (avancé)'!$E111</f>
        <v>0</v>
      </c>
      <c r="E937" s="341">
        <f>E863*'Charges variables (avancé)'!$D111+E876*'Charges variables (avancé)'!$E111</f>
        <v>0</v>
      </c>
      <c r="F937" s="341">
        <f>F863*'Charges variables (avancé)'!$D111+F876*'Charges variables (avancé)'!$E111</f>
        <v>0</v>
      </c>
      <c r="G937" s="341">
        <f>G863*'Charges variables (avancé)'!$D111+G876*'Charges variables (avancé)'!$E111</f>
        <v>0</v>
      </c>
      <c r="H937" s="341">
        <f>H863*'Charges variables (avancé)'!$D111+H876*'Charges variables (avancé)'!$E111</f>
        <v>0</v>
      </c>
      <c r="I937" s="341">
        <f>I863*'Charges variables (avancé)'!$D111+I876*'Charges variables (avancé)'!$E111</f>
        <v>0</v>
      </c>
      <c r="J937" s="341">
        <f>J863*'Charges variables (avancé)'!$D111+J876*'Charges variables (avancé)'!$E111</f>
        <v>0</v>
      </c>
      <c r="K937" s="341">
        <f>K863*'Charges variables (avancé)'!$D111+K876*'Charges variables (avancé)'!$E111</f>
        <v>0</v>
      </c>
      <c r="L937" s="341">
        <f>L863*'Charges variables (avancé)'!$D111+L876*'Charges variables (avancé)'!$E111</f>
        <v>0</v>
      </c>
      <c r="M937" s="341">
        <f>M863*'Charges variables (avancé)'!$D111+M876*'Charges variables (avancé)'!$E111</f>
        <v>0</v>
      </c>
      <c r="N937" s="341">
        <f>N863*'Charges variables (avancé)'!$D111+N876*'Charges variables (avancé)'!$E111</f>
        <v>0</v>
      </c>
      <c r="O937" s="341">
        <f>O863*'Charges variables (avancé)'!$X111+O876*'Charges variables (avancé)'!$Y111</f>
        <v>0</v>
      </c>
      <c r="P937" s="341">
        <f>P863*'Charges variables (avancé)'!$X111+P876*'Charges variables (avancé)'!$Y111</f>
        <v>0</v>
      </c>
      <c r="Q937" s="341">
        <f>Q863*'Charges variables (avancé)'!$X111+Q876*'Charges variables (avancé)'!$Y111</f>
        <v>0</v>
      </c>
      <c r="R937" s="341">
        <f>R863*'Charges variables (avancé)'!$X111+R876*'Charges variables (avancé)'!$Y111</f>
        <v>0</v>
      </c>
      <c r="S937" s="341">
        <f>S863*'Charges variables (avancé)'!$X111+S876*'Charges variables (avancé)'!$Y111</f>
        <v>0</v>
      </c>
      <c r="T937" s="341">
        <f>T863*'Charges variables (avancé)'!$X111+T876*'Charges variables (avancé)'!$Y111</f>
        <v>0</v>
      </c>
      <c r="U937" s="341">
        <f>U863*'Charges variables (avancé)'!$X111+U876*'Charges variables (avancé)'!$Y111</f>
        <v>0</v>
      </c>
      <c r="V937" s="341">
        <f>V863*'Charges variables (avancé)'!$X111+V876*'Charges variables (avancé)'!$Y111</f>
        <v>0</v>
      </c>
      <c r="W937" s="341">
        <f>W863*'Charges variables (avancé)'!$X111+W876*'Charges variables (avancé)'!$Y111</f>
        <v>0</v>
      </c>
      <c r="X937" s="341">
        <f>X863*'Charges variables (avancé)'!$X111+X876*'Charges variables (avancé)'!$Y111</f>
        <v>0</v>
      </c>
      <c r="Y937" s="341">
        <f>Y863*'Charges variables (avancé)'!$X111+Y876*'Charges variables (avancé)'!$Y111</f>
        <v>0</v>
      </c>
      <c r="Z937" s="341">
        <f>Z863*'Charges variables (avancé)'!$X111+Z876*'Charges variables (avancé)'!$Y111</f>
        <v>0</v>
      </c>
      <c r="AA937" s="341">
        <f>AA863*'Charges variables (avancé)'!$Z111+AA876*'Charges variables (avancé)'!$AA111</f>
        <v>0</v>
      </c>
      <c r="AB937" s="341">
        <f>AB863*'Charges variables (avancé)'!$Z111+AB876*'Charges variables (avancé)'!$AA111</f>
        <v>0</v>
      </c>
      <c r="AC937" s="341">
        <f>AC863*'Charges variables (avancé)'!$Z111+AC876*'Charges variables (avancé)'!$AA111</f>
        <v>0</v>
      </c>
      <c r="AD937" s="341">
        <f>AD863*'Charges variables (avancé)'!$Z111+AD876*'Charges variables (avancé)'!$AA111</f>
        <v>0</v>
      </c>
      <c r="AE937" s="341">
        <f>AE863*'Charges variables (avancé)'!$Z111+AE876*'Charges variables (avancé)'!$AA111</f>
        <v>0</v>
      </c>
      <c r="AF937" s="341">
        <f>AF863*'Charges variables (avancé)'!$Z111+AF876*'Charges variables (avancé)'!$AA111</f>
        <v>0</v>
      </c>
      <c r="AG937" s="341">
        <f>AG863*'Charges variables (avancé)'!$Z111+AG876*'Charges variables (avancé)'!$AA111</f>
        <v>0</v>
      </c>
      <c r="AH937" s="341">
        <f>AH863*'Charges variables (avancé)'!$Z111+AH876*'Charges variables (avancé)'!$AA111</f>
        <v>0</v>
      </c>
      <c r="AI937" s="341">
        <f>AI863*'Charges variables (avancé)'!$Z111+AI876*'Charges variables (avancé)'!$AA111</f>
        <v>0</v>
      </c>
      <c r="AJ937" s="341">
        <f>AJ863*'Charges variables (avancé)'!$Z111+AJ876*'Charges variables (avancé)'!$AA111</f>
        <v>0</v>
      </c>
      <c r="AK937" s="341">
        <f>AK863*'Charges variables (avancé)'!$Z111+AK876*'Charges variables (avancé)'!$AA111</f>
        <v>0</v>
      </c>
      <c r="AL937" s="341">
        <f>AL863*'Charges variables (avancé)'!$Z111+AL876*'Charges variables (avancé)'!$AA111</f>
        <v>0</v>
      </c>
      <c r="AM937" s="341">
        <f>AM863*'Charges variables (avancé)'!$AB111+AM876*'Charges variables (avancé)'!$AC111</f>
        <v>0</v>
      </c>
      <c r="AN937" s="341">
        <f>AN863*'Charges variables (avancé)'!$AB111+AN876*'Charges variables (avancé)'!$AC111</f>
        <v>0</v>
      </c>
      <c r="AO937" s="341">
        <f>AO863*'Charges variables (avancé)'!$AB111+AO876*'Charges variables (avancé)'!$AC111</f>
        <v>0</v>
      </c>
      <c r="AP937" s="341">
        <f>AP863*'Charges variables (avancé)'!$AB111+AP876*'Charges variables (avancé)'!$AC111</f>
        <v>0</v>
      </c>
      <c r="AQ937" s="341">
        <f>AQ863*'Charges variables (avancé)'!$AB111+AQ876*'Charges variables (avancé)'!$AC111</f>
        <v>0</v>
      </c>
      <c r="AR937" s="341">
        <f>AR863*'Charges variables (avancé)'!$AB111+AR876*'Charges variables (avancé)'!$AC111</f>
        <v>0</v>
      </c>
      <c r="AS937" s="341">
        <f>AS863*'Charges variables (avancé)'!$AB111+AS876*'Charges variables (avancé)'!$AC111</f>
        <v>0</v>
      </c>
      <c r="AT937" s="341">
        <f>AT863*'Charges variables (avancé)'!$AB111+AT876*'Charges variables (avancé)'!$AC111</f>
        <v>0</v>
      </c>
      <c r="AU937" s="341">
        <f>AU863*'Charges variables (avancé)'!$AB111+AU876*'Charges variables (avancé)'!$AC111</f>
        <v>0</v>
      </c>
      <c r="AV937" s="341">
        <f>AV863*'Charges variables (avancé)'!$AB111+AV876*'Charges variables (avancé)'!$AC111</f>
        <v>0</v>
      </c>
      <c r="AW937" s="341">
        <f>AW863*'Charges variables (avancé)'!$AB111+AW876*'Charges variables (avancé)'!$AC111</f>
        <v>0</v>
      </c>
      <c r="AX937" s="341">
        <f>AX863*'Charges variables (avancé)'!$AB111+AX876*'Charges variables (avancé)'!$AC111</f>
        <v>0</v>
      </c>
      <c r="AY937" s="341">
        <f>AY863*'Charges variables (avancé)'!$AD111+AY876*'Charges variables (avancé)'!$AE111</f>
        <v>0</v>
      </c>
      <c r="AZ937" s="341">
        <f>AZ863*'Charges variables (avancé)'!$AD111+AZ876*'Charges variables (avancé)'!$AE111</f>
        <v>0</v>
      </c>
      <c r="BA937" s="341">
        <f>BA863*'Charges variables (avancé)'!$AD111+BA876*'Charges variables (avancé)'!$AE111</f>
        <v>0</v>
      </c>
      <c r="BB937" s="341">
        <f>BB863*'Charges variables (avancé)'!$AD111+BB876*'Charges variables (avancé)'!$AE111</f>
        <v>0</v>
      </c>
      <c r="BC937" s="341">
        <f>BC863*'Charges variables (avancé)'!$AD111+BC876*'Charges variables (avancé)'!$AE111</f>
        <v>0</v>
      </c>
      <c r="BD937" s="341">
        <f>BD863*'Charges variables (avancé)'!$AD111+BD876*'Charges variables (avancé)'!$AE111</f>
        <v>0</v>
      </c>
      <c r="BE937" s="341">
        <f>BE863*'Charges variables (avancé)'!$AD111+BE876*'Charges variables (avancé)'!$AE111</f>
        <v>0</v>
      </c>
      <c r="BF937" s="341">
        <f>BF863*'Charges variables (avancé)'!$AD111+BF876*'Charges variables (avancé)'!$AE111</f>
        <v>0</v>
      </c>
      <c r="BG937" s="341">
        <f>BG863*'Charges variables (avancé)'!$AD111+BG876*'Charges variables (avancé)'!$AE111</f>
        <v>0</v>
      </c>
      <c r="BH937" s="341">
        <f>BH863*'Charges variables (avancé)'!$AD111+BH876*'Charges variables (avancé)'!$AE111</f>
        <v>0</v>
      </c>
      <c r="BI937" s="341">
        <f>BI863*'Charges variables (avancé)'!$AD111+BI876*'Charges variables (avancé)'!$AE111</f>
        <v>0</v>
      </c>
      <c r="BJ937" s="341">
        <f>BJ863*'Charges variables (avancé)'!$AD111+BJ876*'Charges variables (avancé)'!$AE111</f>
        <v>0</v>
      </c>
      <c r="BL937" s="353">
        <f t="shared" si="547"/>
        <v>0</v>
      </c>
      <c r="BM937" s="353">
        <f t="shared" si="548"/>
        <v>0</v>
      </c>
      <c r="BN937" s="353">
        <f t="shared" si="549"/>
        <v>0</v>
      </c>
      <c r="BO937" s="353">
        <f t="shared" si="550"/>
        <v>0</v>
      </c>
      <c r="BP937" s="353">
        <f t="shared" si="551"/>
        <v>0</v>
      </c>
    </row>
    <row r="938" spans="2:68" ht="15" customHeight="1">
      <c r="B938" s="366">
        <f>'Charges variables (avancé)'!C112</f>
        <v>0</v>
      </c>
      <c r="C938" s="341">
        <f>C864*'Charges variables (avancé)'!$D112+C877*'Charges variables (avancé)'!$E112</f>
        <v>0</v>
      </c>
      <c r="D938" s="341">
        <f>D864*'Charges variables (avancé)'!$D112+D877*'Charges variables (avancé)'!$E112</f>
        <v>0</v>
      </c>
      <c r="E938" s="341">
        <f>E864*'Charges variables (avancé)'!$D112+E877*'Charges variables (avancé)'!$E112</f>
        <v>0</v>
      </c>
      <c r="F938" s="341">
        <f>F864*'Charges variables (avancé)'!$D112+F877*'Charges variables (avancé)'!$E112</f>
        <v>0</v>
      </c>
      <c r="G938" s="341">
        <f>G864*'Charges variables (avancé)'!$D112+G877*'Charges variables (avancé)'!$E112</f>
        <v>0</v>
      </c>
      <c r="H938" s="341">
        <f>H864*'Charges variables (avancé)'!$D112+H877*'Charges variables (avancé)'!$E112</f>
        <v>0</v>
      </c>
      <c r="I938" s="341">
        <f>I864*'Charges variables (avancé)'!$D112+I877*'Charges variables (avancé)'!$E112</f>
        <v>0</v>
      </c>
      <c r="J938" s="341">
        <f>J864*'Charges variables (avancé)'!$D112+J877*'Charges variables (avancé)'!$E112</f>
        <v>0</v>
      </c>
      <c r="K938" s="341">
        <f>K864*'Charges variables (avancé)'!$D112+K877*'Charges variables (avancé)'!$E112</f>
        <v>0</v>
      </c>
      <c r="L938" s="341">
        <f>L864*'Charges variables (avancé)'!$D112+L877*'Charges variables (avancé)'!$E112</f>
        <v>0</v>
      </c>
      <c r="M938" s="341">
        <f>M864*'Charges variables (avancé)'!$D112+M877*'Charges variables (avancé)'!$E112</f>
        <v>0</v>
      </c>
      <c r="N938" s="341">
        <f>N864*'Charges variables (avancé)'!$D112+N877*'Charges variables (avancé)'!$E112</f>
        <v>0</v>
      </c>
      <c r="O938" s="341">
        <f>O864*'Charges variables (avancé)'!$X112+O877*'Charges variables (avancé)'!$Y112</f>
        <v>0</v>
      </c>
      <c r="P938" s="341">
        <f>P864*'Charges variables (avancé)'!$X112+P877*'Charges variables (avancé)'!$Y112</f>
        <v>0</v>
      </c>
      <c r="Q938" s="341">
        <f>Q864*'Charges variables (avancé)'!$X112+Q877*'Charges variables (avancé)'!$Y112</f>
        <v>0</v>
      </c>
      <c r="R938" s="341">
        <f>R864*'Charges variables (avancé)'!$X112+R877*'Charges variables (avancé)'!$Y112</f>
        <v>0</v>
      </c>
      <c r="S938" s="341">
        <f>S864*'Charges variables (avancé)'!$X112+S877*'Charges variables (avancé)'!$Y112</f>
        <v>0</v>
      </c>
      <c r="T938" s="341">
        <f>T864*'Charges variables (avancé)'!$X112+T877*'Charges variables (avancé)'!$Y112</f>
        <v>0</v>
      </c>
      <c r="U938" s="341">
        <f>U864*'Charges variables (avancé)'!$X112+U877*'Charges variables (avancé)'!$Y112</f>
        <v>0</v>
      </c>
      <c r="V938" s="341">
        <f>V864*'Charges variables (avancé)'!$X112+V877*'Charges variables (avancé)'!$Y112</f>
        <v>0</v>
      </c>
      <c r="W938" s="341">
        <f>W864*'Charges variables (avancé)'!$X112+W877*'Charges variables (avancé)'!$Y112</f>
        <v>0</v>
      </c>
      <c r="X938" s="341">
        <f>X864*'Charges variables (avancé)'!$X112+X877*'Charges variables (avancé)'!$Y112</f>
        <v>0</v>
      </c>
      <c r="Y938" s="341">
        <f>Y864*'Charges variables (avancé)'!$X112+Y877*'Charges variables (avancé)'!$Y112</f>
        <v>0</v>
      </c>
      <c r="Z938" s="341">
        <f>Z864*'Charges variables (avancé)'!$X112+Z877*'Charges variables (avancé)'!$Y112</f>
        <v>0</v>
      </c>
      <c r="AA938" s="341">
        <f>AA864*'Charges variables (avancé)'!$Z112+AA877*'Charges variables (avancé)'!$AA112</f>
        <v>0</v>
      </c>
      <c r="AB938" s="341">
        <f>AB864*'Charges variables (avancé)'!$Z112+AB877*'Charges variables (avancé)'!$AA112</f>
        <v>0</v>
      </c>
      <c r="AC938" s="341">
        <f>AC864*'Charges variables (avancé)'!$Z112+AC877*'Charges variables (avancé)'!$AA112</f>
        <v>0</v>
      </c>
      <c r="AD938" s="341">
        <f>AD864*'Charges variables (avancé)'!$Z112+AD877*'Charges variables (avancé)'!$AA112</f>
        <v>0</v>
      </c>
      <c r="AE938" s="341">
        <f>AE864*'Charges variables (avancé)'!$Z112+AE877*'Charges variables (avancé)'!$AA112</f>
        <v>0</v>
      </c>
      <c r="AF938" s="341">
        <f>AF864*'Charges variables (avancé)'!$Z112+AF877*'Charges variables (avancé)'!$AA112</f>
        <v>0</v>
      </c>
      <c r="AG938" s="341">
        <f>AG864*'Charges variables (avancé)'!$Z112+AG877*'Charges variables (avancé)'!$AA112</f>
        <v>0</v>
      </c>
      <c r="AH938" s="341">
        <f>AH864*'Charges variables (avancé)'!$Z112+AH877*'Charges variables (avancé)'!$AA112</f>
        <v>0</v>
      </c>
      <c r="AI938" s="341">
        <f>AI864*'Charges variables (avancé)'!$Z112+AI877*'Charges variables (avancé)'!$AA112</f>
        <v>0</v>
      </c>
      <c r="AJ938" s="341">
        <f>AJ864*'Charges variables (avancé)'!$Z112+AJ877*'Charges variables (avancé)'!$AA112</f>
        <v>0</v>
      </c>
      <c r="AK938" s="341">
        <f>AK864*'Charges variables (avancé)'!$Z112+AK877*'Charges variables (avancé)'!$AA112</f>
        <v>0</v>
      </c>
      <c r="AL938" s="341">
        <f>AL864*'Charges variables (avancé)'!$Z112+AL877*'Charges variables (avancé)'!$AA112</f>
        <v>0</v>
      </c>
      <c r="AM938" s="341">
        <f>AM864*'Charges variables (avancé)'!$AB112+AM877*'Charges variables (avancé)'!$AC112</f>
        <v>0</v>
      </c>
      <c r="AN938" s="341">
        <f>AN864*'Charges variables (avancé)'!$AB112+AN877*'Charges variables (avancé)'!$AC112</f>
        <v>0</v>
      </c>
      <c r="AO938" s="341">
        <f>AO864*'Charges variables (avancé)'!$AB112+AO877*'Charges variables (avancé)'!$AC112</f>
        <v>0</v>
      </c>
      <c r="AP938" s="341">
        <f>AP864*'Charges variables (avancé)'!$AB112+AP877*'Charges variables (avancé)'!$AC112</f>
        <v>0</v>
      </c>
      <c r="AQ938" s="341">
        <f>AQ864*'Charges variables (avancé)'!$AB112+AQ877*'Charges variables (avancé)'!$AC112</f>
        <v>0</v>
      </c>
      <c r="AR938" s="341">
        <f>AR864*'Charges variables (avancé)'!$AB112+AR877*'Charges variables (avancé)'!$AC112</f>
        <v>0</v>
      </c>
      <c r="AS938" s="341">
        <f>AS864*'Charges variables (avancé)'!$AB112+AS877*'Charges variables (avancé)'!$AC112</f>
        <v>0</v>
      </c>
      <c r="AT938" s="341">
        <f>AT864*'Charges variables (avancé)'!$AB112+AT877*'Charges variables (avancé)'!$AC112</f>
        <v>0</v>
      </c>
      <c r="AU938" s="341">
        <f>AU864*'Charges variables (avancé)'!$AB112+AU877*'Charges variables (avancé)'!$AC112</f>
        <v>0</v>
      </c>
      <c r="AV938" s="341">
        <f>AV864*'Charges variables (avancé)'!$AB112+AV877*'Charges variables (avancé)'!$AC112</f>
        <v>0</v>
      </c>
      <c r="AW938" s="341">
        <f>AW864*'Charges variables (avancé)'!$AB112+AW877*'Charges variables (avancé)'!$AC112</f>
        <v>0</v>
      </c>
      <c r="AX938" s="341">
        <f>AX864*'Charges variables (avancé)'!$AB112+AX877*'Charges variables (avancé)'!$AC112</f>
        <v>0</v>
      </c>
      <c r="AY938" s="341">
        <f>AY864*'Charges variables (avancé)'!$AD112+AY877*'Charges variables (avancé)'!$AE112</f>
        <v>0</v>
      </c>
      <c r="AZ938" s="341">
        <f>AZ864*'Charges variables (avancé)'!$AD112+AZ877*'Charges variables (avancé)'!$AE112</f>
        <v>0</v>
      </c>
      <c r="BA938" s="341">
        <f>BA864*'Charges variables (avancé)'!$AD112+BA877*'Charges variables (avancé)'!$AE112</f>
        <v>0</v>
      </c>
      <c r="BB938" s="341">
        <f>BB864*'Charges variables (avancé)'!$AD112+BB877*'Charges variables (avancé)'!$AE112</f>
        <v>0</v>
      </c>
      <c r="BC938" s="341">
        <f>BC864*'Charges variables (avancé)'!$AD112+BC877*'Charges variables (avancé)'!$AE112</f>
        <v>0</v>
      </c>
      <c r="BD938" s="341">
        <f>BD864*'Charges variables (avancé)'!$AD112+BD877*'Charges variables (avancé)'!$AE112</f>
        <v>0</v>
      </c>
      <c r="BE938" s="341">
        <f>BE864*'Charges variables (avancé)'!$AD112+BE877*'Charges variables (avancé)'!$AE112</f>
        <v>0</v>
      </c>
      <c r="BF938" s="341">
        <f>BF864*'Charges variables (avancé)'!$AD112+BF877*'Charges variables (avancé)'!$AE112</f>
        <v>0</v>
      </c>
      <c r="BG938" s="341">
        <f>BG864*'Charges variables (avancé)'!$AD112+BG877*'Charges variables (avancé)'!$AE112</f>
        <v>0</v>
      </c>
      <c r="BH938" s="341">
        <f>BH864*'Charges variables (avancé)'!$AD112+BH877*'Charges variables (avancé)'!$AE112</f>
        <v>0</v>
      </c>
      <c r="BI938" s="341">
        <f>BI864*'Charges variables (avancé)'!$AD112+BI877*'Charges variables (avancé)'!$AE112</f>
        <v>0</v>
      </c>
      <c r="BJ938" s="341">
        <f>BJ864*'Charges variables (avancé)'!$AD112+BJ877*'Charges variables (avancé)'!$AE112</f>
        <v>0</v>
      </c>
      <c r="BL938" s="353">
        <f t="shared" si="547"/>
        <v>0</v>
      </c>
      <c r="BM938" s="353">
        <f t="shared" si="548"/>
        <v>0</v>
      </c>
      <c r="BN938" s="353">
        <f t="shared" si="549"/>
        <v>0</v>
      </c>
      <c r="BO938" s="353">
        <f t="shared" si="550"/>
        <v>0</v>
      </c>
      <c r="BP938" s="353">
        <f t="shared" si="551"/>
        <v>0</v>
      </c>
    </row>
    <row r="939" spans="2:68" ht="15" customHeight="1">
      <c r="B939" s="366">
        <f>'Charges variables (avancé)'!C113</f>
        <v>0</v>
      </c>
      <c r="C939" s="341">
        <f>C865*'Charges variables (avancé)'!$D113+C878*'Charges variables (avancé)'!$E113</f>
        <v>0</v>
      </c>
      <c r="D939" s="341">
        <f>D865*'Charges variables (avancé)'!$D113+D878*'Charges variables (avancé)'!$E113</f>
        <v>0</v>
      </c>
      <c r="E939" s="341">
        <f>E865*'Charges variables (avancé)'!$D113+E878*'Charges variables (avancé)'!$E113</f>
        <v>0</v>
      </c>
      <c r="F939" s="341">
        <f>F865*'Charges variables (avancé)'!$D113+F878*'Charges variables (avancé)'!$E113</f>
        <v>0</v>
      </c>
      <c r="G939" s="341">
        <f>G865*'Charges variables (avancé)'!$D113+G878*'Charges variables (avancé)'!$E113</f>
        <v>0</v>
      </c>
      <c r="H939" s="341">
        <f>H865*'Charges variables (avancé)'!$D113+H878*'Charges variables (avancé)'!$E113</f>
        <v>0</v>
      </c>
      <c r="I939" s="341">
        <f>I865*'Charges variables (avancé)'!$D113+I878*'Charges variables (avancé)'!$E113</f>
        <v>0</v>
      </c>
      <c r="J939" s="341">
        <f>J865*'Charges variables (avancé)'!$D113+J878*'Charges variables (avancé)'!$E113</f>
        <v>0</v>
      </c>
      <c r="K939" s="341">
        <f>K865*'Charges variables (avancé)'!$D113+K878*'Charges variables (avancé)'!$E113</f>
        <v>0</v>
      </c>
      <c r="L939" s="341">
        <f>L865*'Charges variables (avancé)'!$D113+L878*'Charges variables (avancé)'!$E113</f>
        <v>0</v>
      </c>
      <c r="M939" s="341">
        <f>M865*'Charges variables (avancé)'!$D113+M878*'Charges variables (avancé)'!$E113</f>
        <v>0</v>
      </c>
      <c r="N939" s="341">
        <f>N865*'Charges variables (avancé)'!$D113+N878*'Charges variables (avancé)'!$E113</f>
        <v>0</v>
      </c>
      <c r="O939" s="341">
        <f>O865*'Charges variables (avancé)'!$X113+O878*'Charges variables (avancé)'!$Y113</f>
        <v>0</v>
      </c>
      <c r="P939" s="341">
        <f>P865*'Charges variables (avancé)'!$X113+P878*'Charges variables (avancé)'!$Y113</f>
        <v>0</v>
      </c>
      <c r="Q939" s="341">
        <f>Q865*'Charges variables (avancé)'!$X113+Q878*'Charges variables (avancé)'!$Y113</f>
        <v>0</v>
      </c>
      <c r="R939" s="341">
        <f>R865*'Charges variables (avancé)'!$X113+R878*'Charges variables (avancé)'!$Y113</f>
        <v>0</v>
      </c>
      <c r="S939" s="341">
        <f>S865*'Charges variables (avancé)'!$X113+S878*'Charges variables (avancé)'!$Y113</f>
        <v>0</v>
      </c>
      <c r="T939" s="341">
        <f>T865*'Charges variables (avancé)'!$X113+T878*'Charges variables (avancé)'!$Y113</f>
        <v>0</v>
      </c>
      <c r="U939" s="341">
        <f>U865*'Charges variables (avancé)'!$X113+U878*'Charges variables (avancé)'!$Y113</f>
        <v>0</v>
      </c>
      <c r="V939" s="341">
        <f>V865*'Charges variables (avancé)'!$X113+V878*'Charges variables (avancé)'!$Y113</f>
        <v>0</v>
      </c>
      <c r="W939" s="341">
        <f>W865*'Charges variables (avancé)'!$X113+W878*'Charges variables (avancé)'!$Y113</f>
        <v>0</v>
      </c>
      <c r="X939" s="341">
        <f>X865*'Charges variables (avancé)'!$X113+X878*'Charges variables (avancé)'!$Y113</f>
        <v>0</v>
      </c>
      <c r="Y939" s="341">
        <f>Y865*'Charges variables (avancé)'!$X113+Y878*'Charges variables (avancé)'!$Y113</f>
        <v>0</v>
      </c>
      <c r="Z939" s="341">
        <f>Z865*'Charges variables (avancé)'!$X113+Z878*'Charges variables (avancé)'!$Y113</f>
        <v>0</v>
      </c>
      <c r="AA939" s="341">
        <f>AA865*'Charges variables (avancé)'!$Z113+AA878*'Charges variables (avancé)'!$AA113</f>
        <v>0</v>
      </c>
      <c r="AB939" s="341">
        <f>AB865*'Charges variables (avancé)'!$Z113+AB878*'Charges variables (avancé)'!$AA113</f>
        <v>0</v>
      </c>
      <c r="AC939" s="341">
        <f>AC865*'Charges variables (avancé)'!$Z113+AC878*'Charges variables (avancé)'!$AA113</f>
        <v>0</v>
      </c>
      <c r="AD939" s="341">
        <f>AD865*'Charges variables (avancé)'!$Z113+AD878*'Charges variables (avancé)'!$AA113</f>
        <v>0</v>
      </c>
      <c r="AE939" s="341">
        <f>AE865*'Charges variables (avancé)'!$Z113+AE878*'Charges variables (avancé)'!$AA113</f>
        <v>0</v>
      </c>
      <c r="AF939" s="341">
        <f>AF865*'Charges variables (avancé)'!$Z113+AF878*'Charges variables (avancé)'!$AA113</f>
        <v>0</v>
      </c>
      <c r="AG939" s="341">
        <f>AG865*'Charges variables (avancé)'!$Z113+AG878*'Charges variables (avancé)'!$AA113</f>
        <v>0</v>
      </c>
      <c r="AH939" s="341">
        <f>AH865*'Charges variables (avancé)'!$Z113+AH878*'Charges variables (avancé)'!$AA113</f>
        <v>0</v>
      </c>
      <c r="AI939" s="341">
        <f>AI865*'Charges variables (avancé)'!$Z113+AI878*'Charges variables (avancé)'!$AA113</f>
        <v>0</v>
      </c>
      <c r="AJ939" s="341">
        <f>AJ865*'Charges variables (avancé)'!$Z113+AJ878*'Charges variables (avancé)'!$AA113</f>
        <v>0</v>
      </c>
      <c r="AK939" s="341">
        <f>AK865*'Charges variables (avancé)'!$Z113+AK878*'Charges variables (avancé)'!$AA113</f>
        <v>0</v>
      </c>
      <c r="AL939" s="341">
        <f>AL865*'Charges variables (avancé)'!$Z113+AL878*'Charges variables (avancé)'!$AA113</f>
        <v>0</v>
      </c>
      <c r="AM939" s="341">
        <f>AM865*'Charges variables (avancé)'!$AB113+AM878*'Charges variables (avancé)'!$AC113</f>
        <v>0</v>
      </c>
      <c r="AN939" s="341">
        <f>AN865*'Charges variables (avancé)'!$AB113+AN878*'Charges variables (avancé)'!$AC113</f>
        <v>0</v>
      </c>
      <c r="AO939" s="341">
        <f>AO865*'Charges variables (avancé)'!$AB113+AO878*'Charges variables (avancé)'!$AC113</f>
        <v>0</v>
      </c>
      <c r="AP939" s="341">
        <f>AP865*'Charges variables (avancé)'!$AB113+AP878*'Charges variables (avancé)'!$AC113</f>
        <v>0</v>
      </c>
      <c r="AQ939" s="341">
        <f>AQ865*'Charges variables (avancé)'!$AB113+AQ878*'Charges variables (avancé)'!$AC113</f>
        <v>0</v>
      </c>
      <c r="AR939" s="341">
        <f>AR865*'Charges variables (avancé)'!$AB113+AR878*'Charges variables (avancé)'!$AC113</f>
        <v>0</v>
      </c>
      <c r="AS939" s="341">
        <f>AS865*'Charges variables (avancé)'!$AB113+AS878*'Charges variables (avancé)'!$AC113</f>
        <v>0</v>
      </c>
      <c r="AT939" s="341">
        <f>AT865*'Charges variables (avancé)'!$AB113+AT878*'Charges variables (avancé)'!$AC113</f>
        <v>0</v>
      </c>
      <c r="AU939" s="341">
        <f>AU865*'Charges variables (avancé)'!$AB113+AU878*'Charges variables (avancé)'!$AC113</f>
        <v>0</v>
      </c>
      <c r="AV939" s="341">
        <f>AV865*'Charges variables (avancé)'!$AB113+AV878*'Charges variables (avancé)'!$AC113</f>
        <v>0</v>
      </c>
      <c r="AW939" s="341">
        <f>AW865*'Charges variables (avancé)'!$AB113+AW878*'Charges variables (avancé)'!$AC113</f>
        <v>0</v>
      </c>
      <c r="AX939" s="341">
        <f>AX865*'Charges variables (avancé)'!$AB113+AX878*'Charges variables (avancé)'!$AC113</f>
        <v>0</v>
      </c>
      <c r="AY939" s="341">
        <f>AY865*'Charges variables (avancé)'!$AD113+AY878*'Charges variables (avancé)'!$AE113</f>
        <v>0</v>
      </c>
      <c r="AZ939" s="341">
        <f>AZ865*'Charges variables (avancé)'!$AD113+AZ878*'Charges variables (avancé)'!$AE113</f>
        <v>0</v>
      </c>
      <c r="BA939" s="341">
        <f>BA865*'Charges variables (avancé)'!$AD113+BA878*'Charges variables (avancé)'!$AE113</f>
        <v>0</v>
      </c>
      <c r="BB939" s="341">
        <f>BB865*'Charges variables (avancé)'!$AD113+BB878*'Charges variables (avancé)'!$AE113</f>
        <v>0</v>
      </c>
      <c r="BC939" s="341">
        <f>BC865*'Charges variables (avancé)'!$AD113+BC878*'Charges variables (avancé)'!$AE113</f>
        <v>0</v>
      </c>
      <c r="BD939" s="341">
        <f>BD865*'Charges variables (avancé)'!$AD113+BD878*'Charges variables (avancé)'!$AE113</f>
        <v>0</v>
      </c>
      <c r="BE939" s="341">
        <f>BE865*'Charges variables (avancé)'!$AD113+BE878*'Charges variables (avancé)'!$AE113</f>
        <v>0</v>
      </c>
      <c r="BF939" s="341">
        <f>BF865*'Charges variables (avancé)'!$AD113+BF878*'Charges variables (avancé)'!$AE113</f>
        <v>0</v>
      </c>
      <c r="BG939" s="341">
        <f>BG865*'Charges variables (avancé)'!$AD113+BG878*'Charges variables (avancé)'!$AE113</f>
        <v>0</v>
      </c>
      <c r="BH939" s="341">
        <f>BH865*'Charges variables (avancé)'!$AD113+BH878*'Charges variables (avancé)'!$AE113</f>
        <v>0</v>
      </c>
      <c r="BI939" s="341">
        <f>BI865*'Charges variables (avancé)'!$AD113+BI878*'Charges variables (avancé)'!$AE113</f>
        <v>0</v>
      </c>
      <c r="BJ939" s="341">
        <f>BJ865*'Charges variables (avancé)'!$AD113+BJ878*'Charges variables (avancé)'!$AE113</f>
        <v>0</v>
      </c>
      <c r="BL939" s="353">
        <f t="shared" si="547"/>
        <v>0</v>
      </c>
      <c r="BM939" s="353">
        <f t="shared" si="548"/>
        <v>0</v>
      </c>
      <c r="BN939" s="353">
        <f t="shared" si="549"/>
        <v>0</v>
      </c>
      <c r="BO939" s="353">
        <f t="shared" si="550"/>
        <v>0</v>
      </c>
      <c r="BP939" s="353">
        <f t="shared" si="551"/>
        <v>0</v>
      </c>
    </row>
    <row r="940" spans="2:68" ht="15" customHeight="1">
      <c r="B940" s="366">
        <f>'Charges variables (avancé)'!C114</f>
        <v>0</v>
      </c>
      <c r="C940" s="341">
        <f>C866*'Charges variables (avancé)'!$D114+C879*'Charges variables (avancé)'!$E114</f>
        <v>0</v>
      </c>
      <c r="D940" s="341">
        <f>D866*'Charges variables (avancé)'!$D114+D879*'Charges variables (avancé)'!$E114</f>
        <v>0</v>
      </c>
      <c r="E940" s="341">
        <f>E866*'Charges variables (avancé)'!$D114+E879*'Charges variables (avancé)'!$E114</f>
        <v>0</v>
      </c>
      <c r="F940" s="341">
        <f>F866*'Charges variables (avancé)'!$D114+F879*'Charges variables (avancé)'!$E114</f>
        <v>0</v>
      </c>
      <c r="G940" s="341">
        <f>G866*'Charges variables (avancé)'!$D114+G879*'Charges variables (avancé)'!$E114</f>
        <v>0</v>
      </c>
      <c r="H940" s="341">
        <f>H866*'Charges variables (avancé)'!$D114+H879*'Charges variables (avancé)'!$E114</f>
        <v>0</v>
      </c>
      <c r="I940" s="341">
        <f>I866*'Charges variables (avancé)'!$D114+I879*'Charges variables (avancé)'!$E114</f>
        <v>0</v>
      </c>
      <c r="J940" s="341">
        <f>J866*'Charges variables (avancé)'!$D114+J879*'Charges variables (avancé)'!$E114</f>
        <v>0</v>
      </c>
      <c r="K940" s="341">
        <f>K866*'Charges variables (avancé)'!$D114+K879*'Charges variables (avancé)'!$E114</f>
        <v>0</v>
      </c>
      <c r="L940" s="341">
        <f>L866*'Charges variables (avancé)'!$D114+L879*'Charges variables (avancé)'!$E114</f>
        <v>0</v>
      </c>
      <c r="M940" s="341">
        <f>M866*'Charges variables (avancé)'!$D114+M879*'Charges variables (avancé)'!$E114</f>
        <v>0</v>
      </c>
      <c r="N940" s="341">
        <f>N866*'Charges variables (avancé)'!$D114+N879*'Charges variables (avancé)'!$E114</f>
        <v>0</v>
      </c>
      <c r="O940" s="341">
        <f>O866*'Charges variables (avancé)'!$X114+O879*'Charges variables (avancé)'!$Y114</f>
        <v>0</v>
      </c>
      <c r="P940" s="341">
        <f>P866*'Charges variables (avancé)'!$X114+P879*'Charges variables (avancé)'!$Y114</f>
        <v>0</v>
      </c>
      <c r="Q940" s="341">
        <f>Q866*'Charges variables (avancé)'!$X114+Q879*'Charges variables (avancé)'!$Y114</f>
        <v>0</v>
      </c>
      <c r="R940" s="341">
        <f>R866*'Charges variables (avancé)'!$X114+R879*'Charges variables (avancé)'!$Y114</f>
        <v>0</v>
      </c>
      <c r="S940" s="341">
        <f>S866*'Charges variables (avancé)'!$X114+S879*'Charges variables (avancé)'!$Y114</f>
        <v>0</v>
      </c>
      <c r="T940" s="341">
        <f>T866*'Charges variables (avancé)'!$X114+T879*'Charges variables (avancé)'!$Y114</f>
        <v>0</v>
      </c>
      <c r="U940" s="341">
        <f>U866*'Charges variables (avancé)'!$X114+U879*'Charges variables (avancé)'!$Y114</f>
        <v>0</v>
      </c>
      <c r="V940" s="341">
        <f>V866*'Charges variables (avancé)'!$X114+V879*'Charges variables (avancé)'!$Y114</f>
        <v>0</v>
      </c>
      <c r="W940" s="341">
        <f>W866*'Charges variables (avancé)'!$X114+W879*'Charges variables (avancé)'!$Y114</f>
        <v>0</v>
      </c>
      <c r="X940" s="341">
        <f>X866*'Charges variables (avancé)'!$X114+X879*'Charges variables (avancé)'!$Y114</f>
        <v>0</v>
      </c>
      <c r="Y940" s="341">
        <f>Y866*'Charges variables (avancé)'!$X114+Y879*'Charges variables (avancé)'!$Y114</f>
        <v>0</v>
      </c>
      <c r="Z940" s="341">
        <f>Z866*'Charges variables (avancé)'!$X114+Z879*'Charges variables (avancé)'!$Y114</f>
        <v>0</v>
      </c>
      <c r="AA940" s="341">
        <f>AA866*'Charges variables (avancé)'!$Z114+AA879*'Charges variables (avancé)'!$AA114</f>
        <v>0</v>
      </c>
      <c r="AB940" s="341">
        <f>AB866*'Charges variables (avancé)'!$Z114+AB879*'Charges variables (avancé)'!$AA114</f>
        <v>0</v>
      </c>
      <c r="AC940" s="341">
        <f>AC866*'Charges variables (avancé)'!$Z114+AC879*'Charges variables (avancé)'!$AA114</f>
        <v>0</v>
      </c>
      <c r="AD940" s="341">
        <f>AD866*'Charges variables (avancé)'!$Z114+AD879*'Charges variables (avancé)'!$AA114</f>
        <v>0</v>
      </c>
      <c r="AE940" s="341">
        <f>AE866*'Charges variables (avancé)'!$Z114+AE879*'Charges variables (avancé)'!$AA114</f>
        <v>0</v>
      </c>
      <c r="AF940" s="341">
        <f>AF866*'Charges variables (avancé)'!$Z114+AF879*'Charges variables (avancé)'!$AA114</f>
        <v>0</v>
      </c>
      <c r="AG940" s="341">
        <f>AG866*'Charges variables (avancé)'!$Z114+AG879*'Charges variables (avancé)'!$AA114</f>
        <v>0</v>
      </c>
      <c r="AH940" s="341">
        <f>AH866*'Charges variables (avancé)'!$Z114+AH879*'Charges variables (avancé)'!$AA114</f>
        <v>0</v>
      </c>
      <c r="AI940" s="341">
        <f>AI866*'Charges variables (avancé)'!$Z114+AI879*'Charges variables (avancé)'!$AA114</f>
        <v>0</v>
      </c>
      <c r="AJ940" s="341">
        <f>AJ866*'Charges variables (avancé)'!$Z114+AJ879*'Charges variables (avancé)'!$AA114</f>
        <v>0</v>
      </c>
      <c r="AK940" s="341">
        <f>AK866*'Charges variables (avancé)'!$Z114+AK879*'Charges variables (avancé)'!$AA114</f>
        <v>0</v>
      </c>
      <c r="AL940" s="341">
        <f>AL866*'Charges variables (avancé)'!$Z114+AL879*'Charges variables (avancé)'!$AA114</f>
        <v>0</v>
      </c>
      <c r="AM940" s="341">
        <f>AM866*'Charges variables (avancé)'!$AB114+AM879*'Charges variables (avancé)'!$AC114</f>
        <v>0</v>
      </c>
      <c r="AN940" s="341">
        <f>AN866*'Charges variables (avancé)'!$AB114+AN879*'Charges variables (avancé)'!$AC114</f>
        <v>0</v>
      </c>
      <c r="AO940" s="341">
        <f>AO866*'Charges variables (avancé)'!$AB114+AO879*'Charges variables (avancé)'!$AC114</f>
        <v>0</v>
      </c>
      <c r="AP940" s="341">
        <f>AP866*'Charges variables (avancé)'!$AB114+AP879*'Charges variables (avancé)'!$AC114</f>
        <v>0</v>
      </c>
      <c r="AQ940" s="341">
        <f>AQ866*'Charges variables (avancé)'!$AB114+AQ879*'Charges variables (avancé)'!$AC114</f>
        <v>0</v>
      </c>
      <c r="AR940" s="341">
        <f>AR866*'Charges variables (avancé)'!$AB114+AR879*'Charges variables (avancé)'!$AC114</f>
        <v>0</v>
      </c>
      <c r="AS940" s="341">
        <f>AS866*'Charges variables (avancé)'!$AB114+AS879*'Charges variables (avancé)'!$AC114</f>
        <v>0</v>
      </c>
      <c r="AT940" s="341">
        <f>AT866*'Charges variables (avancé)'!$AB114+AT879*'Charges variables (avancé)'!$AC114</f>
        <v>0</v>
      </c>
      <c r="AU940" s="341">
        <f>AU866*'Charges variables (avancé)'!$AB114+AU879*'Charges variables (avancé)'!$AC114</f>
        <v>0</v>
      </c>
      <c r="AV940" s="341">
        <f>AV866*'Charges variables (avancé)'!$AB114+AV879*'Charges variables (avancé)'!$AC114</f>
        <v>0</v>
      </c>
      <c r="AW940" s="341">
        <f>AW866*'Charges variables (avancé)'!$AB114+AW879*'Charges variables (avancé)'!$AC114</f>
        <v>0</v>
      </c>
      <c r="AX940" s="341">
        <f>AX866*'Charges variables (avancé)'!$AB114+AX879*'Charges variables (avancé)'!$AC114</f>
        <v>0</v>
      </c>
      <c r="AY940" s="341">
        <f>AY866*'Charges variables (avancé)'!$AD114+AY879*'Charges variables (avancé)'!$AE114</f>
        <v>0</v>
      </c>
      <c r="AZ940" s="341">
        <f>AZ866*'Charges variables (avancé)'!$AD114+AZ879*'Charges variables (avancé)'!$AE114</f>
        <v>0</v>
      </c>
      <c r="BA940" s="341">
        <f>BA866*'Charges variables (avancé)'!$AD114+BA879*'Charges variables (avancé)'!$AE114</f>
        <v>0</v>
      </c>
      <c r="BB940" s="341">
        <f>BB866*'Charges variables (avancé)'!$AD114+BB879*'Charges variables (avancé)'!$AE114</f>
        <v>0</v>
      </c>
      <c r="BC940" s="341">
        <f>BC866*'Charges variables (avancé)'!$AD114+BC879*'Charges variables (avancé)'!$AE114</f>
        <v>0</v>
      </c>
      <c r="BD940" s="341">
        <f>BD866*'Charges variables (avancé)'!$AD114+BD879*'Charges variables (avancé)'!$AE114</f>
        <v>0</v>
      </c>
      <c r="BE940" s="341">
        <f>BE866*'Charges variables (avancé)'!$AD114+BE879*'Charges variables (avancé)'!$AE114</f>
        <v>0</v>
      </c>
      <c r="BF940" s="341">
        <f>BF866*'Charges variables (avancé)'!$AD114+BF879*'Charges variables (avancé)'!$AE114</f>
        <v>0</v>
      </c>
      <c r="BG940" s="341">
        <f>BG866*'Charges variables (avancé)'!$AD114+BG879*'Charges variables (avancé)'!$AE114</f>
        <v>0</v>
      </c>
      <c r="BH940" s="341">
        <f>BH866*'Charges variables (avancé)'!$AD114+BH879*'Charges variables (avancé)'!$AE114</f>
        <v>0</v>
      </c>
      <c r="BI940" s="341">
        <f>BI866*'Charges variables (avancé)'!$AD114+BI879*'Charges variables (avancé)'!$AE114</f>
        <v>0</v>
      </c>
      <c r="BJ940" s="341">
        <f>BJ866*'Charges variables (avancé)'!$AD114+BJ879*'Charges variables (avancé)'!$AE114</f>
        <v>0</v>
      </c>
      <c r="BL940" s="353">
        <f t="shared" si="547"/>
        <v>0</v>
      </c>
      <c r="BM940" s="353">
        <f t="shared" si="548"/>
        <v>0</v>
      </c>
      <c r="BN940" s="353">
        <f t="shared" si="549"/>
        <v>0</v>
      </c>
      <c r="BO940" s="353">
        <f t="shared" si="550"/>
        <v>0</v>
      </c>
      <c r="BP940" s="353">
        <f t="shared" si="551"/>
        <v>0</v>
      </c>
    </row>
    <row r="941" spans="2:68" ht="15" customHeight="1">
      <c r="B941" s="366">
        <f>'Charges variables (avancé)'!C115</f>
        <v>0</v>
      </c>
      <c r="C941" s="341">
        <f>C867*'Charges variables (avancé)'!$D115+C880*'Charges variables (avancé)'!$E115</f>
        <v>0</v>
      </c>
      <c r="D941" s="341">
        <f>D867*'Charges variables (avancé)'!$D115+D880*'Charges variables (avancé)'!$E115</f>
        <v>0</v>
      </c>
      <c r="E941" s="341">
        <f>E867*'Charges variables (avancé)'!$D115+E880*'Charges variables (avancé)'!$E115</f>
        <v>0</v>
      </c>
      <c r="F941" s="341">
        <f>F867*'Charges variables (avancé)'!$D115+F880*'Charges variables (avancé)'!$E115</f>
        <v>0</v>
      </c>
      <c r="G941" s="341">
        <f>G867*'Charges variables (avancé)'!$D115+G880*'Charges variables (avancé)'!$E115</f>
        <v>0</v>
      </c>
      <c r="H941" s="341">
        <f>H867*'Charges variables (avancé)'!$D115+H880*'Charges variables (avancé)'!$E115</f>
        <v>0</v>
      </c>
      <c r="I941" s="341">
        <f>I867*'Charges variables (avancé)'!$D115+I880*'Charges variables (avancé)'!$E115</f>
        <v>0</v>
      </c>
      <c r="J941" s="341">
        <f>J867*'Charges variables (avancé)'!$D115+J880*'Charges variables (avancé)'!$E115</f>
        <v>0</v>
      </c>
      <c r="K941" s="341">
        <f>K867*'Charges variables (avancé)'!$D115+K880*'Charges variables (avancé)'!$E115</f>
        <v>0</v>
      </c>
      <c r="L941" s="341">
        <f>L867*'Charges variables (avancé)'!$D115+L880*'Charges variables (avancé)'!$E115</f>
        <v>0</v>
      </c>
      <c r="M941" s="341">
        <f>M867*'Charges variables (avancé)'!$D115+M880*'Charges variables (avancé)'!$E115</f>
        <v>0</v>
      </c>
      <c r="N941" s="341">
        <f>N867*'Charges variables (avancé)'!$D115+N880*'Charges variables (avancé)'!$E115</f>
        <v>0</v>
      </c>
      <c r="O941" s="341">
        <f>O867*'Charges variables (avancé)'!$X115+O880*'Charges variables (avancé)'!$Y115</f>
        <v>0</v>
      </c>
      <c r="P941" s="341">
        <f>P867*'Charges variables (avancé)'!$X115+P880*'Charges variables (avancé)'!$Y115</f>
        <v>0</v>
      </c>
      <c r="Q941" s="341">
        <f>Q867*'Charges variables (avancé)'!$X115+Q880*'Charges variables (avancé)'!$Y115</f>
        <v>0</v>
      </c>
      <c r="R941" s="341">
        <f>R867*'Charges variables (avancé)'!$X115+R880*'Charges variables (avancé)'!$Y115</f>
        <v>0</v>
      </c>
      <c r="S941" s="341">
        <f>S867*'Charges variables (avancé)'!$X115+S880*'Charges variables (avancé)'!$Y115</f>
        <v>0</v>
      </c>
      <c r="T941" s="341">
        <f>T867*'Charges variables (avancé)'!$X115+T880*'Charges variables (avancé)'!$Y115</f>
        <v>0</v>
      </c>
      <c r="U941" s="341">
        <f>U867*'Charges variables (avancé)'!$X115+U880*'Charges variables (avancé)'!$Y115</f>
        <v>0</v>
      </c>
      <c r="V941" s="341">
        <f>V867*'Charges variables (avancé)'!$X115+V880*'Charges variables (avancé)'!$Y115</f>
        <v>0</v>
      </c>
      <c r="W941" s="341">
        <f>W867*'Charges variables (avancé)'!$X115+W880*'Charges variables (avancé)'!$Y115</f>
        <v>0</v>
      </c>
      <c r="X941" s="341">
        <f>X867*'Charges variables (avancé)'!$X115+X880*'Charges variables (avancé)'!$Y115</f>
        <v>0</v>
      </c>
      <c r="Y941" s="341">
        <f>Y867*'Charges variables (avancé)'!$X115+Y880*'Charges variables (avancé)'!$Y115</f>
        <v>0</v>
      </c>
      <c r="Z941" s="341">
        <f>Z867*'Charges variables (avancé)'!$X115+Z880*'Charges variables (avancé)'!$Y115</f>
        <v>0</v>
      </c>
      <c r="AA941" s="341">
        <f>AA867*'Charges variables (avancé)'!$Z115+AA880*'Charges variables (avancé)'!$AA115</f>
        <v>0</v>
      </c>
      <c r="AB941" s="341">
        <f>AB867*'Charges variables (avancé)'!$Z115+AB880*'Charges variables (avancé)'!$AA115</f>
        <v>0</v>
      </c>
      <c r="AC941" s="341">
        <f>AC867*'Charges variables (avancé)'!$Z115+AC880*'Charges variables (avancé)'!$AA115</f>
        <v>0</v>
      </c>
      <c r="AD941" s="341">
        <f>AD867*'Charges variables (avancé)'!$Z115+AD880*'Charges variables (avancé)'!$AA115</f>
        <v>0</v>
      </c>
      <c r="AE941" s="341">
        <f>AE867*'Charges variables (avancé)'!$Z115+AE880*'Charges variables (avancé)'!$AA115</f>
        <v>0</v>
      </c>
      <c r="AF941" s="341">
        <f>AF867*'Charges variables (avancé)'!$Z115+AF880*'Charges variables (avancé)'!$AA115</f>
        <v>0</v>
      </c>
      <c r="AG941" s="341">
        <f>AG867*'Charges variables (avancé)'!$Z115+AG880*'Charges variables (avancé)'!$AA115</f>
        <v>0</v>
      </c>
      <c r="AH941" s="341">
        <f>AH867*'Charges variables (avancé)'!$Z115+AH880*'Charges variables (avancé)'!$AA115</f>
        <v>0</v>
      </c>
      <c r="AI941" s="341">
        <f>AI867*'Charges variables (avancé)'!$Z115+AI880*'Charges variables (avancé)'!$AA115</f>
        <v>0</v>
      </c>
      <c r="AJ941" s="341">
        <f>AJ867*'Charges variables (avancé)'!$Z115+AJ880*'Charges variables (avancé)'!$AA115</f>
        <v>0</v>
      </c>
      <c r="AK941" s="341">
        <f>AK867*'Charges variables (avancé)'!$Z115+AK880*'Charges variables (avancé)'!$AA115</f>
        <v>0</v>
      </c>
      <c r="AL941" s="341">
        <f>AL867*'Charges variables (avancé)'!$Z115+AL880*'Charges variables (avancé)'!$AA115</f>
        <v>0</v>
      </c>
      <c r="AM941" s="341">
        <f>AM867*'Charges variables (avancé)'!$AB115+AM880*'Charges variables (avancé)'!$AC115</f>
        <v>0</v>
      </c>
      <c r="AN941" s="341">
        <f>AN867*'Charges variables (avancé)'!$AB115+AN880*'Charges variables (avancé)'!$AC115</f>
        <v>0</v>
      </c>
      <c r="AO941" s="341">
        <f>AO867*'Charges variables (avancé)'!$AB115+AO880*'Charges variables (avancé)'!$AC115</f>
        <v>0</v>
      </c>
      <c r="AP941" s="341">
        <f>AP867*'Charges variables (avancé)'!$AB115+AP880*'Charges variables (avancé)'!$AC115</f>
        <v>0</v>
      </c>
      <c r="AQ941" s="341">
        <f>AQ867*'Charges variables (avancé)'!$AB115+AQ880*'Charges variables (avancé)'!$AC115</f>
        <v>0</v>
      </c>
      <c r="AR941" s="341">
        <f>AR867*'Charges variables (avancé)'!$AB115+AR880*'Charges variables (avancé)'!$AC115</f>
        <v>0</v>
      </c>
      <c r="AS941" s="341">
        <f>AS867*'Charges variables (avancé)'!$AB115+AS880*'Charges variables (avancé)'!$AC115</f>
        <v>0</v>
      </c>
      <c r="AT941" s="341">
        <f>AT867*'Charges variables (avancé)'!$AB115+AT880*'Charges variables (avancé)'!$AC115</f>
        <v>0</v>
      </c>
      <c r="AU941" s="341">
        <f>AU867*'Charges variables (avancé)'!$AB115+AU880*'Charges variables (avancé)'!$AC115</f>
        <v>0</v>
      </c>
      <c r="AV941" s="341">
        <f>AV867*'Charges variables (avancé)'!$AB115+AV880*'Charges variables (avancé)'!$AC115</f>
        <v>0</v>
      </c>
      <c r="AW941" s="341">
        <f>AW867*'Charges variables (avancé)'!$AB115+AW880*'Charges variables (avancé)'!$AC115</f>
        <v>0</v>
      </c>
      <c r="AX941" s="341">
        <f>AX867*'Charges variables (avancé)'!$AB115+AX880*'Charges variables (avancé)'!$AC115</f>
        <v>0</v>
      </c>
      <c r="AY941" s="341">
        <f>AY867*'Charges variables (avancé)'!$AD115+AY880*'Charges variables (avancé)'!$AE115</f>
        <v>0</v>
      </c>
      <c r="AZ941" s="341">
        <f>AZ867*'Charges variables (avancé)'!$AD115+AZ880*'Charges variables (avancé)'!$AE115</f>
        <v>0</v>
      </c>
      <c r="BA941" s="341">
        <f>BA867*'Charges variables (avancé)'!$AD115+BA880*'Charges variables (avancé)'!$AE115</f>
        <v>0</v>
      </c>
      <c r="BB941" s="341">
        <f>BB867*'Charges variables (avancé)'!$AD115+BB880*'Charges variables (avancé)'!$AE115</f>
        <v>0</v>
      </c>
      <c r="BC941" s="341">
        <f>BC867*'Charges variables (avancé)'!$AD115+BC880*'Charges variables (avancé)'!$AE115</f>
        <v>0</v>
      </c>
      <c r="BD941" s="341">
        <f>BD867*'Charges variables (avancé)'!$AD115+BD880*'Charges variables (avancé)'!$AE115</f>
        <v>0</v>
      </c>
      <c r="BE941" s="341">
        <f>BE867*'Charges variables (avancé)'!$AD115+BE880*'Charges variables (avancé)'!$AE115</f>
        <v>0</v>
      </c>
      <c r="BF941" s="341">
        <f>BF867*'Charges variables (avancé)'!$AD115+BF880*'Charges variables (avancé)'!$AE115</f>
        <v>0</v>
      </c>
      <c r="BG941" s="341">
        <f>BG867*'Charges variables (avancé)'!$AD115+BG880*'Charges variables (avancé)'!$AE115</f>
        <v>0</v>
      </c>
      <c r="BH941" s="341">
        <f>BH867*'Charges variables (avancé)'!$AD115+BH880*'Charges variables (avancé)'!$AE115</f>
        <v>0</v>
      </c>
      <c r="BI941" s="341">
        <f>BI867*'Charges variables (avancé)'!$AD115+BI880*'Charges variables (avancé)'!$AE115</f>
        <v>0</v>
      </c>
      <c r="BJ941" s="341">
        <f>BJ867*'Charges variables (avancé)'!$AD115+BJ880*'Charges variables (avancé)'!$AE115</f>
        <v>0</v>
      </c>
      <c r="BL941" s="353">
        <f t="shared" si="547"/>
        <v>0</v>
      </c>
      <c r="BM941" s="353">
        <f t="shared" si="548"/>
        <v>0</v>
      </c>
      <c r="BN941" s="353">
        <f t="shared" si="549"/>
        <v>0</v>
      </c>
      <c r="BO941" s="353">
        <f t="shared" si="550"/>
        <v>0</v>
      </c>
      <c r="BP941" s="353">
        <f t="shared" si="551"/>
        <v>0</v>
      </c>
    </row>
    <row r="942" spans="2:68" ht="15" customHeight="1">
      <c r="B942" s="366">
        <f>'Charges variables (avancé)'!C116</f>
        <v>0</v>
      </c>
      <c r="C942" s="341">
        <f>C868*'Charges variables (avancé)'!$D116+C881*'Charges variables (avancé)'!$E116</f>
        <v>0</v>
      </c>
      <c r="D942" s="341">
        <f>D868*'Charges variables (avancé)'!$D116+D881*'Charges variables (avancé)'!$E116</f>
        <v>0</v>
      </c>
      <c r="E942" s="341">
        <f>E868*'Charges variables (avancé)'!$D116+E881*'Charges variables (avancé)'!$E116</f>
        <v>0</v>
      </c>
      <c r="F942" s="341">
        <f>F868*'Charges variables (avancé)'!$D116+F881*'Charges variables (avancé)'!$E116</f>
        <v>0</v>
      </c>
      <c r="G942" s="341">
        <f>G868*'Charges variables (avancé)'!$D116+G881*'Charges variables (avancé)'!$E116</f>
        <v>0</v>
      </c>
      <c r="H942" s="341">
        <f>H868*'Charges variables (avancé)'!$D116+H881*'Charges variables (avancé)'!$E116</f>
        <v>0</v>
      </c>
      <c r="I942" s="341">
        <f>I868*'Charges variables (avancé)'!$D116+I881*'Charges variables (avancé)'!$E116</f>
        <v>0</v>
      </c>
      <c r="J942" s="341">
        <f>J868*'Charges variables (avancé)'!$D116+J881*'Charges variables (avancé)'!$E116</f>
        <v>0</v>
      </c>
      <c r="K942" s="341">
        <f>K868*'Charges variables (avancé)'!$D116+K881*'Charges variables (avancé)'!$E116</f>
        <v>0</v>
      </c>
      <c r="L942" s="341">
        <f>L868*'Charges variables (avancé)'!$D116+L881*'Charges variables (avancé)'!$E116</f>
        <v>0</v>
      </c>
      <c r="M942" s="341">
        <f>M868*'Charges variables (avancé)'!$D116+M881*'Charges variables (avancé)'!$E116</f>
        <v>0</v>
      </c>
      <c r="N942" s="341">
        <f>N868*'Charges variables (avancé)'!$D116+N881*'Charges variables (avancé)'!$E116</f>
        <v>0</v>
      </c>
      <c r="O942" s="341">
        <f>O868*'Charges variables (avancé)'!$X116+O881*'Charges variables (avancé)'!$Y116</f>
        <v>0</v>
      </c>
      <c r="P942" s="341">
        <f>P868*'Charges variables (avancé)'!$X116+P881*'Charges variables (avancé)'!$Y116</f>
        <v>0</v>
      </c>
      <c r="Q942" s="341">
        <f>Q868*'Charges variables (avancé)'!$X116+Q881*'Charges variables (avancé)'!$Y116</f>
        <v>0</v>
      </c>
      <c r="R942" s="341">
        <f>R868*'Charges variables (avancé)'!$X116+R881*'Charges variables (avancé)'!$Y116</f>
        <v>0</v>
      </c>
      <c r="S942" s="341">
        <f>S868*'Charges variables (avancé)'!$X116+S881*'Charges variables (avancé)'!$Y116</f>
        <v>0</v>
      </c>
      <c r="T942" s="341">
        <f>T868*'Charges variables (avancé)'!$X116+T881*'Charges variables (avancé)'!$Y116</f>
        <v>0</v>
      </c>
      <c r="U942" s="341">
        <f>U868*'Charges variables (avancé)'!$X116+U881*'Charges variables (avancé)'!$Y116</f>
        <v>0</v>
      </c>
      <c r="V942" s="341">
        <f>V868*'Charges variables (avancé)'!$X116+V881*'Charges variables (avancé)'!$Y116</f>
        <v>0</v>
      </c>
      <c r="W942" s="341">
        <f>W868*'Charges variables (avancé)'!$X116+W881*'Charges variables (avancé)'!$Y116</f>
        <v>0</v>
      </c>
      <c r="X942" s="341">
        <f>X868*'Charges variables (avancé)'!$X116+X881*'Charges variables (avancé)'!$Y116</f>
        <v>0</v>
      </c>
      <c r="Y942" s="341">
        <f>Y868*'Charges variables (avancé)'!$X116+Y881*'Charges variables (avancé)'!$Y116</f>
        <v>0</v>
      </c>
      <c r="Z942" s="341">
        <f>Z868*'Charges variables (avancé)'!$X116+Z881*'Charges variables (avancé)'!$Y116</f>
        <v>0</v>
      </c>
      <c r="AA942" s="341">
        <f>AA868*'Charges variables (avancé)'!$Z116+AA881*'Charges variables (avancé)'!$AA116</f>
        <v>0</v>
      </c>
      <c r="AB942" s="341">
        <f>AB868*'Charges variables (avancé)'!$Z116+AB881*'Charges variables (avancé)'!$AA116</f>
        <v>0</v>
      </c>
      <c r="AC942" s="341">
        <f>AC868*'Charges variables (avancé)'!$Z116+AC881*'Charges variables (avancé)'!$AA116</f>
        <v>0</v>
      </c>
      <c r="AD942" s="341">
        <f>AD868*'Charges variables (avancé)'!$Z116+AD881*'Charges variables (avancé)'!$AA116</f>
        <v>0</v>
      </c>
      <c r="AE942" s="341">
        <f>AE868*'Charges variables (avancé)'!$Z116+AE881*'Charges variables (avancé)'!$AA116</f>
        <v>0</v>
      </c>
      <c r="AF942" s="341">
        <f>AF868*'Charges variables (avancé)'!$Z116+AF881*'Charges variables (avancé)'!$AA116</f>
        <v>0</v>
      </c>
      <c r="AG942" s="341">
        <f>AG868*'Charges variables (avancé)'!$Z116+AG881*'Charges variables (avancé)'!$AA116</f>
        <v>0</v>
      </c>
      <c r="AH942" s="341">
        <f>AH868*'Charges variables (avancé)'!$Z116+AH881*'Charges variables (avancé)'!$AA116</f>
        <v>0</v>
      </c>
      <c r="AI942" s="341">
        <f>AI868*'Charges variables (avancé)'!$Z116+AI881*'Charges variables (avancé)'!$AA116</f>
        <v>0</v>
      </c>
      <c r="AJ942" s="341">
        <f>AJ868*'Charges variables (avancé)'!$Z116+AJ881*'Charges variables (avancé)'!$AA116</f>
        <v>0</v>
      </c>
      <c r="AK942" s="341">
        <f>AK868*'Charges variables (avancé)'!$Z116+AK881*'Charges variables (avancé)'!$AA116</f>
        <v>0</v>
      </c>
      <c r="AL942" s="341">
        <f>AL868*'Charges variables (avancé)'!$Z116+AL881*'Charges variables (avancé)'!$AA116</f>
        <v>0</v>
      </c>
      <c r="AM942" s="341">
        <f>AM868*'Charges variables (avancé)'!$AB116+AM881*'Charges variables (avancé)'!$AC116</f>
        <v>0</v>
      </c>
      <c r="AN942" s="341">
        <f>AN868*'Charges variables (avancé)'!$AB116+AN881*'Charges variables (avancé)'!$AC116</f>
        <v>0</v>
      </c>
      <c r="AO942" s="341">
        <f>AO868*'Charges variables (avancé)'!$AB116+AO881*'Charges variables (avancé)'!$AC116</f>
        <v>0</v>
      </c>
      <c r="AP942" s="341">
        <f>AP868*'Charges variables (avancé)'!$AB116+AP881*'Charges variables (avancé)'!$AC116</f>
        <v>0</v>
      </c>
      <c r="AQ942" s="341">
        <f>AQ868*'Charges variables (avancé)'!$AB116+AQ881*'Charges variables (avancé)'!$AC116</f>
        <v>0</v>
      </c>
      <c r="AR942" s="341">
        <f>AR868*'Charges variables (avancé)'!$AB116+AR881*'Charges variables (avancé)'!$AC116</f>
        <v>0</v>
      </c>
      <c r="AS942" s="341">
        <f>AS868*'Charges variables (avancé)'!$AB116+AS881*'Charges variables (avancé)'!$AC116</f>
        <v>0</v>
      </c>
      <c r="AT942" s="341">
        <f>AT868*'Charges variables (avancé)'!$AB116+AT881*'Charges variables (avancé)'!$AC116</f>
        <v>0</v>
      </c>
      <c r="AU942" s="341">
        <f>AU868*'Charges variables (avancé)'!$AB116+AU881*'Charges variables (avancé)'!$AC116</f>
        <v>0</v>
      </c>
      <c r="AV942" s="341">
        <f>AV868*'Charges variables (avancé)'!$AB116+AV881*'Charges variables (avancé)'!$AC116</f>
        <v>0</v>
      </c>
      <c r="AW942" s="341">
        <f>AW868*'Charges variables (avancé)'!$AB116+AW881*'Charges variables (avancé)'!$AC116</f>
        <v>0</v>
      </c>
      <c r="AX942" s="341">
        <f>AX868*'Charges variables (avancé)'!$AB116+AX881*'Charges variables (avancé)'!$AC116</f>
        <v>0</v>
      </c>
      <c r="AY942" s="341">
        <f>AY868*'Charges variables (avancé)'!$AD116+AY881*'Charges variables (avancé)'!$AE116</f>
        <v>0</v>
      </c>
      <c r="AZ942" s="341">
        <f>AZ868*'Charges variables (avancé)'!$AD116+AZ881*'Charges variables (avancé)'!$AE116</f>
        <v>0</v>
      </c>
      <c r="BA942" s="341">
        <f>BA868*'Charges variables (avancé)'!$AD116+BA881*'Charges variables (avancé)'!$AE116</f>
        <v>0</v>
      </c>
      <c r="BB942" s="341">
        <f>BB868*'Charges variables (avancé)'!$AD116+BB881*'Charges variables (avancé)'!$AE116</f>
        <v>0</v>
      </c>
      <c r="BC942" s="341">
        <f>BC868*'Charges variables (avancé)'!$AD116+BC881*'Charges variables (avancé)'!$AE116</f>
        <v>0</v>
      </c>
      <c r="BD942" s="341">
        <f>BD868*'Charges variables (avancé)'!$AD116+BD881*'Charges variables (avancé)'!$AE116</f>
        <v>0</v>
      </c>
      <c r="BE942" s="341">
        <f>BE868*'Charges variables (avancé)'!$AD116+BE881*'Charges variables (avancé)'!$AE116</f>
        <v>0</v>
      </c>
      <c r="BF942" s="341">
        <f>BF868*'Charges variables (avancé)'!$AD116+BF881*'Charges variables (avancé)'!$AE116</f>
        <v>0</v>
      </c>
      <c r="BG942" s="341">
        <f>BG868*'Charges variables (avancé)'!$AD116+BG881*'Charges variables (avancé)'!$AE116</f>
        <v>0</v>
      </c>
      <c r="BH942" s="341">
        <f>BH868*'Charges variables (avancé)'!$AD116+BH881*'Charges variables (avancé)'!$AE116</f>
        <v>0</v>
      </c>
      <c r="BI942" s="341">
        <f>BI868*'Charges variables (avancé)'!$AD116+BI881*'Charges variables (avancé)'!$AE116</f>
        <v>0</v>
      </c>
      <c r="BJ942" s="341">
        <f>BJ868*'Charges variables (avancé)'!$AD116+BJ881*'Charges variables (avancé)'!$AE116</f>
        <v>0</v>
      </c>
      <c r="BL942" s="353">
        <f t="shared" si="547"/>
        <v>0</v>
      </c>
      <c r="BM942" s="353">
        <f t="shared" si="548"/>
        <v>0</v>
      </c>
      <c r="BN942" s="353">
        <f t="shared" si="549"/>
        <v>0</v>
      </c>
      <c r="BO942" s="353">
        <f t="shared" si="550"/>
        <v>0</v>
      </c>
      <c r="BP942" s="353">
        <f t="shared" si="551"/>
        <v>0</v>
      </c>
    </row>
    <row r="943" spans="2:68" ht="15" customHeight="1">
      <c r="B943" s="366">
        <f>'Charges variables (avancé)'!C117</f>
        <v>0</v>
      </c>
      <c r="C943" s="341">
        <f>C869*'Charges variables (avancé)'!$D117+C882*'Charges variables (avancé)'!$E117</f>
        <v>0</v>
      </c>
      <c r="D943" s="341">
        <f>D869*'Charges variables (avancé)'!$D117+D882*'Charges variables (avancé)'!$E117</f>
        <v>0</v>
      </c>
      <c r="E943" s="341">
        <f>E869*'Charges variables (avancé)'!$D117+E882*'Charges variables (avancé)'!$E117</f>
        <v>0</v>
      </c>
      <c r="F943" s="341">
        <f>F869*'Charges variables (avancé)'!$D117+F882*'Charges variables (avancé)'!$E117</f>
        <v>0</v>
      </c>
      <c r="G943" s="341">
        <f>G869*'Charges variables (avancé)'!$D117+G882*'Charges variables (avancé)'!$E117</f>
        <v>0</v>
      </c>
      <c r="H943" s="341">
        <f>H869*'Charges variables (avancé)'!$D117+H882*'Charges variables (avancé)'!$E117</f>
        <v>0</v>
      </c>
      <c r="I943" s="341">
        <f>I869*'Charges variables (avancé)'!$D117+I882*'Charges variables (avancé)'!$E117</f>
        <v>0</v>
      </c>
      <c r="J943" s="341">
        <f>J869*'Charges variables (avancé)'!$D117+J882*'Charges variables (avancé)'!$E117</f>
        <v>0</v>
      </c>
      <c r="K943" s="341">
        <f>K869*'Charges variables (avancé)'!$D117+K882*'Charges variables (avancé)'!$E117</f>
        <v>0</v>
      </c>
      <c r="L943" s="341">
        <f>L869*'Charges variables (avancé)'!$D117+L882*'Charges variables (avancé)'!$E117</f>
        <v>0</v>
      </c>
      <c r="M943" s="341">
        <f>M869*'Charges variables (avancé)'!$D117+M882*'Charges variables (avancé)'!$E117</f>
        <v>0</v>
      </c>
      <c r="N943" s="341">
        <f>N869*'Charges variables (avancé)'!$D117+N882*'Charges variables (avancé)'!$E117</f>
        <v>0</v>
      </c>
      <c r="O943" s="341">
        <f>O869*'Charges variables (avancé)'!$X117+O882*'Charges variables (avancé)'!$Y117</f>
        <v>0</v>
      </c>
      <c r="P943" s="341">
        <f>P869*'Charges variables (avancé)'!$X117+P882*'Charges variables (avancé)'!$Y117</f>
        <v>0</v>
      </c>
      <c r="Q943" s="341">
        <f>Q869*'Charges variables (avancé)'!$X117+Q882*'Charges variables (avancé)'!$Y117</f>
        <v>0</v>
      </c>
      <c r="R943" s="341">
        <f>R869*'Charges variables (avancé)'!$X117+R882*'Charges variables (avancé)'!$Y117</f>
        <v>0</v>
      </c>
      <c r="S943" s="341">
        <f>S869*'Charges variables (avancé)'!$X117+S882*'Charges variables (avancé)'!$Y117</f>
        <v>0</v>
      </c>
      <c r="T943" s="341">
        <f>T869*'Charges variables (avancé)'!$X117+T882*'Charges variables (avancé)'!$Y117</f>
        <v>0</v>
      </c>
      <c r="U943" s="341">
        <f>U869*'Charges variables (avancé)'!$X117+U882*'Charges variables (avancé)'!$Y117</f>
        <v>0</v>
      </c>
      <c r="V943" s="341">
        <f>V869*'Charges variables (avancé)'!$X117+V882*'Charges variables (avancé)'!$Y117</f>
        <v>0</v>
      </c>
      <c r="W943" s="341">
        <f>W869*'Charges variables (avancé)'!$X117+W882*'Charges variables (avancé)'!$Y117</f>
        <v>0</v>
      </c>
      <c r="X943" s="341">
        <f>X869*'Charges variables (avancé)'!$X117+X882*'Charges variables (avancé)'!$Y117</f>
        <v>0</v>
      </c>
      <c r="Y943" s="341">
        <f>Y869*'Charges variables (avancé)'!$X117+Y882*'Charges variables (avancé)'!$Y117</f>
        <v>0</v>
      </c>
      <c r="Z943" s="341">
        <f>Z869*'Charges variables (avancé)'!$X117+Z882*'Charges variables (avancé)'!$Y117</f>
        <v>0</v>
      </c>
      <c r="AA943" s="341">
        <f>AA869*'Charges variables (avancé)'!$Z117+AA882*'Charges variables (avancé)'!$AA117</f>
        <v>0</v>
      </c>
      <c r="AB943" s="341">
        <f>AB869*'Charges variables (avancé)'!$Z117+AB882*'Charges variables (avancé)'!$AA117</f>
        <v>0</v>
      </c>
      <c r="AC943" s="341">
        <f>AC869*'Charges variables (avancé)'!$Z117+AC882*'Charges variables (avancé)'!$AA117</f>
        <v>0</v>
      </c>
      <c r="AD943" s="341">
        <f>AD869*'Charges variables (avancé)'!$Z117+AD882*'Charges variables (avancé)'!$AA117</f>
        <v>0</v>
      </c>
      <c r="AE943" s="341">
        <f>AE869*'Charges variables (avancé)'!$Z117+AE882*'Charges variables (avancé)'!$AA117</f>
        <v>0</v>
      </c>
      <c r="AF943" s="341">
        <f>AF869*'Charges variables (avancé)'!$Z117+AF882*'Charges variables (avancé)'!$AA117</f>
        <v>0</v>
      </c>
      <c r="AG943" s="341">
        <f>AG869*'Charges variables (avancé)'!$Z117+AG882*'Charges variables (avancé)'!$AA117</f>
        <v>0</v>
      </c>
      <c r="AH943" s="341">
        <f>AH869*'Charges variables (avancé)'!$Z117+AH882*'Charges variables (avancé)'!$AA117</f>
        <v>0</v>
      </c>
      <c r="AI943" s="341">
        <f>AI869*'Charges variables (avancé)'!$Z117+AI882*'Charges variables (avancé)'!$AA117</f>
        <v>0</v>
      </c>
      <c r="AJ943" s="341">
        <f>AJ869*'Charges variables (avancé)'!$Z117+AJ882*'Charges variables (avancé)'!$AA117</f>
        <v>0</v>
      </c>
      <c r="AK943" s="341">
        <f>AK869*'Charges variables (avancé)'!$Z117+AK882*'Charges variables (avancé)'!$AA117</f>
        <v>0</v>
      </c>
      <c r="AL943" s="341">
        <f>AL869*'Charges variables (avancé)'!$Z117+AL882*'Charges variables (avancé)'!$AA117</f>
        <v>0</v>
      </c>
      <c r="AM943" s="341">
        <f>AM869*'Charges variables (avancé)'!$AB117+AM882*'Charges variables (avancé)'!$AC117</f>
        <v>0</v>
      </c>
      <c r="AN943" s="341">
        <f>AN869*'Charges variables (avancé)'!$AB117+AN882*'Charges variables (avancé)'!$AC117</f>
        <v>0</v>
      </c>
      <c r="AO943" s="341">
        <f>AO869*'Charges variables (avancé)'!$AB117+AO882*'Charges variables (avancé)'!$AC117</f>
        <v>0</v>
      </c>
      <c r="AP943" s="341">
        <f>AP869*'Charges variables (avancé)'!$AB117+AP882*'Charges variables (avancé)'!$AC117</f>
        <v>0</v>
      </c>
      <c r="AQ943" s="341">
        <f>AQ869*'Charges variables (avancé)'!$AB117+AQ882*'Charges variables (avancé)'!$AC117</f>
        <v>0</v>
      </c>
      <c r="AR943" s="341">
        <f>AR869*'Charges variables (avancé)'!$AB117+AR882*'Charges variables (avancé)'!$AC117</f>
        <v>0</v>
      </c>
      <c r="AS943" s="341">
        <f>AS869*'Charges variables (avancé)'!$AB117+AS882*'Charges variables (avancé)'!$AC117</f>
        <v>0</v>
      </c>
      <c r="AT943" s="341">
        <f>AT869*'Charges variables (avancé)'!$AB117+AT882*'Charges variables (avancé)'!$AC117</f>
        <v>0</v>
      </c>
      <c r="AU943" s="341">
        <f>AU869*'Charges variables (avancé)'!$AB117+AU882*'Charges variables (avancé)'!$AC117</f>
        <v>0</v>
      </c>
      <c r="AV943" s="341">
        <f>AV869*'Charges variables (avancé)'!$AB117+AV882*'Charges variables (avancé)'!$AC117</f>
        <v>0</v>
      </c>
      <c r="AW943" s="341">
        <f>AW869*'Charges variables (avancé)'!$AB117+AW882*'Charges variables (avancé)'!$AC117</f>
        <v>0</v>
      </c>
      <c r="AX943" s="341">
        <f>AX869*'Charges variables (avancé)'!$AB117+AX882*'Charges variables (avancé)'!$AC117</f>
        <v>0</v>
      </c>
      <c r="AY943" s="341">
        <f>AY869*'Charges variables (avancé)'!$AD117+AY882*'Charges variables (avancé)'!$AE117</f>
        <v>0</v>
      </c>
      <c r="AZ943" s="341">
        <f>AZ869*'Charges variables (avancé)'!$AD117+AZ882*'Charges variables (avancé)'!$AE117</f>
        <v>0</v>
      </c>
      <c r="BA943" s="341">
        <f>BA869*'Charges variables (avancé)'!$AD117+BA882*'Charges variables (avancé)'!$AE117</f>
        <v>0</v>
      </c>
      <c r="BB943" s="341">
        <f>BB869*'Charges variables (avancé)'!$AD117+BB882*'Charges variables (avancé)'!$AE117</f>
        <v>0</v>
      </c>
      <c r="BC943" s="341">
        <f>BC869*'Charges variables (avancé)'!$AD117+BC882*'Charges variables (avancé)'!$AE117</f>
        <v>0</v>
      </c>
      <c r="BD943" s="341">
        <f>BD869*'Charges variables (avancé)'!$AD117+BD882*'Charges variables (avancé)'!$AE117</f>
        <v>0</v>
      </c>
      <c r="BE943" s="341">
        <f>BE869*'Charges variables (avancé)'!$AD117+BE882*'Charges variables (avancé)'!$AE117</f>
        <v>0</v>
      </c>
      <c r="BF943" s="341">
        <f>BF869*'Charges variables (avancé)'!$AD117+BF882*'Charges variables (avancé)'!$AE117</f>
        <v>0</v>
      </c>
      <c r="BG943" s="341">
        <f>BG869*'Charges variables (avancé)'!$AD117+BG882*'Charges variables (avancé)'!$AE117</f>
        <v>0</v>
      </c>
      <c r="BH943" s="341">
        <f>BH869*'Charges variables (avancé)'!$AD117+BH882*'Charges variables (avancé)'!$AE117</f>
        <v>0</v>
      </c>
      <c r="BI943" s="341">
        <f>BI869*'Charges variables (avancé)'!$AD117+BI882*'Charges variables (avancé)'!$AE117</f>
        <v>0</v>
      </c>
      <c r="BJ943" s="341">
        <f>BJ869*'Charges variables (avancé)'!$AD117+BJ882*'Charges variables (avancé)'!$AE117</f>
        <v>0</v>
      </c>
      <c r="BL943" s="353">
        <f t="shared" si="547"/>
        <v>0</v>
      </c>
      <c r="BM943" s="353">
        <f t="shared" si="548"/>
        <v>0</v>
      </c>
      <c r="BN943" s="353">
        <f t="shared" si="549"/>
        <v>0</v>
      </c>
      <c r="BO943" s="353">
        <f t="shared" si="550"/>
        <v>0</v>
      </c>
      <c r="BP943" s="353">
        <f t="shared" si="551"/>
        <v>0</v>
      </c>
    </row>
    <row r="945" spans="2:62" ht="15" customHeight="1">
      <c r="B945" s="82" t="s">
        <v>21</v>
      </c>
      <c r="C945" s="20">
        <f t="shared" ref="C945:AH945" si="552">SUM(C936:C943)</f>
        <v>0</v>
      </c>
      <c r="D945" s="20">
        <f t="shared" si="552"/>
        <v>0</v>
      </c>
      <c r="E945" s="20">
        <f t="shared" si="552"/>
        <v>0</v>
      </c>
      <c r="F945" s="20">
        <f t="shared" si="552"/>
        <v>0</v>
      </c>
      <c r="G945" s="20">
        <f t="shared" si="552"/>
        <v>0</v>
      </c>
      <c r="H945" s="20">
        <f t="shared" si="552"/>
        <v>0</v>
      </c>
      <c r="I945" s="20">
        <f t="shared" si="552"/>
        <v>0</v>
      </c>
      <c r="J945" s="20">
        <f t="shared" si="552"/>
        <v>0</v>
      </c>
      <c r="K945" s="20">
        <f t="shared" si="552"/>
        <v>0</v>
      </c>
      <c r="L945" s="20">
        <f t="shared" si="552"/>
        <v>0</v>
      </c>
      <c r="M945" s="20">
        <f t="shared" si="552"/>
        <v>0</v>
      </c>
      <c r="N945" s="20">
        <f t="shared" si="552"/>
        <v>0</v>
      </c>
      <c r="O945" s="20">
        <f t="shared" si="552"/>
        <v>0</v>
      </c>
      <c r="P945" s="20">
        <f t="shared" si="552"/>
        <v>0</v>
      </c>
      <c r="Q945" s="20">
        <f t="shared" si="552"/>
        <v>0</v>
      </c>
      <c r="R945" s="20">
        <f t="shared" si="552"/>
        <v>0</v>
      </c>
      <c r="S945" s="20">
        <f t="shared" si="552"/>
        <v>0</v>
      </c>
      <c r="T945" s="20">
        <f t="shared" si="552"/>
        <v>0</v>
      </c>
      <c r="U945" s="20">
        <f t="shared" si="552"/>
        <v>0</v>
      </c>
      <c r="V945" s="20">
        <f t="shared" si="552"/>
        <v>0</v>
      </c>
      <c r="W945" s="20">
        <f t="shared" si="552"/>
        <v>0</v>
      </c>
      <c r="X945" s="20">
        <f t="shared" si="552"/>
        <v>0</v>
      </c>
      <c r="Y945" s="20">
        <f t="shared" si="552"/>
        <v>0</v>
      </c>
      <c r="Z945" s="20">
        <f t="shared" si="552"/>
        <v>0</v>
      </c>
      <c r="AA945" s="20">
        <f t="shared" si="552"/>
        <v>0</v>
      </c>
      <c r="AB945" s="20">
        <f t="shared" si="552"/>
        <v>0</v>
      </c>
      <c r="AC945" s="20">
        <f t="shared" si="552"/>
        <v>0</v>
      </c>
      <c r="AD945" s="20">
        <f t="shared" si="552"/>
        <v>0</v>
      </c>
      <c r="AE945" s="20">
        <f t="shared" si="552"/>
        <v>0</v>
      </c>
      <c r="AF945" s="20">
        <f t="shared" si="552"/>
        <v>0</v>
      </c>
      <c r="AG945" s="20">
        <f t="shared" si="552"/>
        <v>0</v>
      </c>
      <c r="AH945" s="20">
        <f t="shared" si="552"/>
        <v>0</v>
      </c>
      <c r="AI945" s="20">
        <f t="shared" ref="AI945:BJ945" si="553">SUM(AI936:AI943)</f>
        <v>0</v>
      </c>
      <c r="AJ945" s="20">
        <f t="shared" si="553"/>
        <v>0</v>
      </c>
      <c r="AK945" s="20">
        <f t="shared" si="553"/>
        <v>0</v>
      </c>
      <c r="AL945" s="20">
        <f t="shared" si="553"/>
        <v>0</v>
      </c>
      <c r="AM945" s="20">
        <f t="shared" si="553"/>
        <v>0</v>
      </c>
      <c r="AN945" s="20">
        <f t="shared" si="553"/>
        <v>0</v>
      </c>
      <c r="AO945" s="20">
        <f t="shared" si="553"/>
        <v>0</v>
      </c>
      <c r="AP945" s="20">
        <f t="shared" si="553"/>
        <v>0</v>
      </c>
      <c r="AQ945" s="20">
        <f t="shared" si="553"/>
        <v>0</v>
      </c>
      <c r="AR945" s="20">
        <f t="shared" si="553"/>
        <v>0</v>
      </c>
      <c r="AS945" s="20">
        <f t="shared" si="553"/>
        <v>0</v>
      </c>
      <c r="AT945" s="20">
        <f t="shared" si="553"/>
        <v>0</v>
      </c>
      <c r="AU945" s="20">
        <f t="shared" si="553"/>
        <v>0</v>
      </c>
      <c r="AV945" s="20">
        <f t="shared" si="553"/>
        <v>0</v>
      </c>
      <c r="AW945" s="20">
        <f t="shared" si="553"/>
        <v>0</v>
      </c>
      <c r="AX945" s="20">
        <f t="shared" si="553"/>
        <v>0</v>
      </c>
      <c r="AY945" s="20">
        <f t="shared" si="553"/>
        <v>0</v>
      </c>
      <c r="AZ945" s="20">
        <f t="shared" si="553"/>
        <v>0</v>
      </c>
      <c r="BA945" s="20">
        <f t="shared" si="553"/>
        <v>0</v>
      </c>
      <c r="BB945" s="20">
        <f t="shared" si="553"/>
        <v>0</v>
      </c>
      <c r="BC945" s="20">
        <f t="shared" si="553"/>
        <v>0</v>
      </c>
      <c r="BD945" s="20">
        <f t="shared" si="553"/>
        <v>0</v>
      </c>
      <c r="BE945" s="20">
        <f t="shared" si="553"/>
        <v>0</v>
      </c>
      <c r="BF945" s="20">
        <f t="shared" si="553"/>
        <v>0</v>
      </c>
      <c r="BG945" s="20">
        <f t="shared" si="553"/>
        <v>0</v>
      </c>
      <c r="BH945" s="20">
        <f t="shared" si="553"/>
        <v>0</v>
      </c>
      <c r="BI945" s="20">
        <f t="shared" si="553"/>
        <v>0</v>
      </c>
      <c r="BJ945" s="20">
        <f t="shared" si="553"/>
        <v>0</v>
      </c>
    </row>
    <row r="946" spans="2:62" ht="15" customHeight="1">
      <c r="B946" s="83" t="s">
        <v>49</v>
      </c>
      <c r="C946" s="20">
        <f>C945</f>
        <v>0</v>
      </c>
      <c r="D946" s="20">
        <f t="shared" ref="D946:N946" si="554">C946+D945</f>
        <v>0</v>
      </c>
      <c r="E946" s="20">
        <f t="shared" si="554"/>
        <v>0</v>
      </c>
      <c r="F946" s="20">
        <f t="shared" si="554"/>
        <v>0</v>
      </c>
      <c r="G946" s="20">
        <f t="shared" si="554"/>
        <v>0</v>
      </c>
      <c r="H946" s="20">
        <f t="shared" si="554"/>
        <v>0</v>
      </c>
      <c r="I946" s="20">
        <f t="shared" si="554"/>
        <v>0</v>
      </c>
      <c r="J946" s="20">
        <f t="shared" si="554"/>
        <v>0</v>
      </c>
      <c r="K946" s="20">
        <f t="shared" si="554"/>
        <v>0</v>
      </c>
      <c r="L946" s="20">
        <f t="shared" si="554"/>
        <v>0</v>
      </c>
      <c r="M946" s="20">
        <f t="shared" si="554"/>
        <v>0</v>
      </c>
      <c r="N946" s="21">
        <f t="shared" si="554"/>
        <v>0</v>
      </c>
      <c r="O946" s="20">
        <f>O945</f>
        <v>0</v>
      </c>
      <c r="P946" s="20">
        <f t="shared" ref="P946:Z946" si="555">O946+P945</f>
        <v>0</v>
      </c>
      <c r="Q946" s="20">
        <f t="shared" si="555"/>
        <v>0</v>
      </c>
      <c r="R946" s="20">
        <f t="shared" si="555"/>
        <v>0</v>
      </c>
      <c r="S946" s="20">
        <f t="shared" si="555"/>
        <v>0</v>
      </c>
      <c r="T946" s="20">
        <f t="shared" si="555"/>
        <v>0</v>
      </c>
      <c r="U946" s="20">
        <f t="shared" si="555"/>
        <v>0</v>
      </c>
      <c r="V946" s="20">
        <f t="shared" si="555"/>
        <v>0</v>
      </c>
      <c r="W946" s="20">
        <f t="shared" si="555"/>
        <v>0</v>
      </c>
      <c r="X946" s="20">
        <f t="shared" si="555"/>
        <v>0</v>
      </c>
      <c r="Y946" s="20">
        <f t="shared" si="555"/>
        <v>0</v>
      </c>
      <c r="Z946" s="21">
        <f t="shared" si="555"/>
        <v>0</v>
      </c>
      <c r="AA946" s="20">
        <f>AA945</f>
        <v>0</v>
      </c>
      <c r="AB946" s="20">
        <f t="shared" ref="AB946:AL946" si="556">AA946+AB945</f>
        <v>0</v>
      </c>
      <c r="AC946" s="20">
        <f t="shared" si="556"/>
        <v>0</v>
      </c>
      <c r="AD946" s="20">
        <f t="shared" si="556"/>
        <v>0</v>
      </c>
      <c r="AE946" s="20">
        <f t="shared" si="556"/>
        <v>0</v>
      </c>
      <c r="AF946" s="20">
        <f t="shared" si="556"/>
        <v>0</v>
      </c>
      <c r="AG946" s="20">
        <f t="shared" si="556"/>
        <v>0</v>
      </c>
      <c r="AH946" s="20">
        <f t="shared" si="556"/>
        <v>0</v>
      </c>
      <c r="AI946" s="20">
        <f t="shared" si="556"/>
        <v>0</v>
      </c>
      <c r="AJ946" s="20">
        <f t="shared" si="556"/>
        <v>0</v>
      </c>
      <c r="AK946" s="20">
        <f t="shared" si="556"/>
        <v>0</v>
      </c>
      <c r="AL946" s="21">
        <f t="shared" si="556"/>
        <v>0</v>
      </c>
      <c r="AM946" s="20">
        <f>AM945</f>
        <v>0</v>
      </c>
      <c r="AN946" s="20">
        <f t="shared" ref="AN946:AX946" si="557">AM946+AN945</f>
        <v>0</v>
      </c>
      <c r="AO946" s="20">
        <f t="shared" si="557"/>
        <v>0</v>
      </c>
      <c r="AP946" s="20">
        <f t="shared" si="557"/>
        <v>0</v>
      </c>
      <c r="AQ946" s="20">
        <f t="shared" si="557"/>
        <v>0</v>
      </c>
      <c r="AR946" s="20">
        <f t="shared" si="557"/>
        <v>0</v>
      </c>
      <c r="AS946" s="20">
        <f t="shared" si="557"/>
        <v>0</v>
      </c>
      <c r="AT946" s="20">
        <f t="shared" si="557"/>
        <v>0</v>
      </c>
      <c r="AU946" s="20">
        <f t="shared" si="557"/>
        <v>0</v>
      </c>
      <c r="AV946" s="20">
        <f t="shared" si="557"/>
        <v>0</v>
      </c>
      <c r="AW946" s="20">
        <f t="shared" si="557"/>
        <v>0</v>
      </c>
      <c r="AX946" s="21">
        <f t="shared" si="557"/>
        <v>0</v>
      </c>
      <c r="AY946" s="20">
        <f>AY945</f>
        <v>0</v>
      </c>
      <c r="AZ946" s="20">
        <f t="shared" ref="AZ946:BJ946" si="558">AY946+AZ945</f>
        <v>0</v>
      </c>
      <c r="BA946" s="20">
        <f t="shared" si="558"/>
        <v>0</v>
      </c>
      <c r="BB946" s="20">
        <f t="shared" si="558"/>
        <v>0</v>
      </c>
      <c r="BC946" s="20">
        <f t="shared" si="558"/>
        <v>0</v>
      </c>
      <c r="BD946" s="20">
        <f t="shared" si="558"/>
        <v>0</v>
      </c>
      <c r="BE946" s="20">
        <f t="shared" si="558"/>
        <v>0</v>
      </c>
      <c r="BF946" s="20">
        <f t="shared" si="558"/>
        <v>0</v>
      </c>
      <c r="BG946" s="20">
        <f t="shared" si="558"/>
        <v>0</v>
      </c>
      <c r="BH946" s="20">
        <f t="shared" si="558"/>
        <v>0</v>
      </c>
      <c r="BI946" s="20">
        <f t="shared" si="558"/>
        <v>0</v>
      </c>
      <c r="BJ946" s="21">
        <f t="shared" si="558"/>
        <v>0</v>
      </c>
    </row>
  </sheetData>
  <sheetProtection sheet="1" objects="1" scenarios="1"/>
  <mergeCells count="325">
    <mergeCell ref="AM20:AX20"/>
    <mergeCell ref="AN78:AX78"/>
    <mergeCell ref="AY78:BJ78"/>
    <mergeCell ref="E63:F63"/>
    <mergeCell ref="G63:H63"/>
    <mergeCell ref="I63:J63"/>
    <mergeCell ref="C63:D63"/>
    <mergeCell ref="C62:J62"/>
    <mergeCell ref="B76:O76"/>
    <mergeCell ref="C125:N125"/>
    <mergeCell ref="O125:Z125"/>
    <mergeCell ref="AA125:AL125"/>
    <mergeCell ref="AM125:AX125"/>
    <mergeCell ref="B4:O4"/>
    <mergeCell ref="AY48:BJ48"/>
    <mergeCell ref="C34:N34"/>
    <mergeCell ref="O34:Z34"/>
    <mergeCell ref="AY34:BJ34"/>
    <mergeCell ref="AA34:AL34"/>
    <mergeCell ref="AN34:AX34"/>
    <mergeCell ref="C48:N48"/>
    <mergeCell ref="O48:Z48"/>
    <mergeCell ref="AA48:AL48"/>
    <mergeCell ref="AN48:AX48"/>
    <mergeCell ref="AY20:BJ20"/>
    <mergeCell ref="O20:Z20"/>
    <mergeCell ref="AA20:AL20"/>
    <mergeCell ref="C6:N6"/>
    <mergeCell ref="O6:Z6"/>
    <mergeCell ref="AA6:AL6"/>
    <mergeCell ref="AY6:BJ6"/>
    <mergeCell ref="C20:N20"/>
    <mergeCell ref="AM6:AX6"/>
    <mergeCell ref="C94:N94"/>
    <mergeCell ref="O94:Z94"/>
    <mergeCell ref="AA94:AL94"/>
    <mergeCell ref="AN94:AX94"/>
    <mergeCell ref="AY94:BJ94"/>
    <mergeCell ref="C78:N78"/>
    <mergeCell ref="O78:Z78"/>
    <mergeCell ref="AA78:AL78"/>
    <mergeCell ref="C151:N151"/>
    <mergeCell ref="O151:Z151"/>
    <mergeCell ref="AA151:AL151"/>
    <mergeCell ref="AM151:AX151"/>
    <mergeCell ref="AY151:BJ151"/>
    <mergeCell ref="O138:Z138"/>
    <mergeCell ref="AA138:AL138"/>
    <mergeCell ref="AM138:AX138"/>
    <mergeCell ref="AY138:BJ138"/>
    <mergeCell ref="C138:N138"/>
    <mergeCell ref="C112:N112"/>
    <mergeCell ref="AY125:BJ125"/>
    <mergeCell ref="AY112:BJ112"/>
    <mergeCell ref="AM112:AX112"/>
    <mergeCell ref="AA112:AL112"/>
    <mergeCell ref="O112:Z112"/>
    <mergeCell ref="AA199:AL199"/>
    <mergeCell ref="AN199:AX199"/>
    <mergeCell ref="AY183:BJ183"/>
    <mergeCell ref="AY167:BJ167"/>
    <mergeCell ref="AY199:BJ199"/>
    <mergeCell ref="AN183:AX183"/>
    <mergeCell ref="C183:N183"/>
    <mergeCell ref="O183:Z183"/>
    <mergeCell ref="AA183:AL183"/>
    <mergeCell ref="C167:N167"/>
    <mergeCell ref="C199:N199"/>
    <mergeCell ref="O199:Z199"/>
    <mergeCell ref="O167:Z167"/>
    <mergeCell ref="AA167:AL167"/>
    <mergeCell ref="AM167:AX167"/>
    <mergeCell ref="C217:N217"/>
    <mergeCell ref="O217:Z217"/>
    <mergeCell ref="AA217:AL217"/>
    <mergeCell ref="AA256:AL256"/>
    <mergeCell ref="AM256:AX256"/>
    <mergeCell ref="BL199:BP199"/>
    <mergeCell ref="C304:N304"/>
    <mergeCell ref="O304:Z304"/>
    <mergeCell ref="AA304:AL304"/>
    <mergeCell ref="AN304:AX304"/>
    <mergeCell ref="AY304:BJ304"/>
    <mergeCell ref="AY243:BJ243"/>
    <mergeCell ref="O272:Z272"/>
    <mergeCell ref="AA272:AL272"/>
    <mergeCell ref="AM272:AX272"/>
    <mergeCell ref="AY272:BJ272"/>
    <mergeCell ref="AN288:AX288"/>
    <mergeCell ref="AY230:BJ230"/>
    <mergeCell ref="C230:N230"/>
    <mergeCell ref="AM217:AX217"/>
    <mergeCell ref="AY217:BJ217"/>
    <mergeCell ref="AY288:BJ288"/>
    <mergeCell ref="C288:N288"/>
    <mergeCell ref="O288:Z288"/>
    <mergeCell ref="AA288:AL288"/>
    <mergeCell ref="C272:N272"/>
    <mergeCell ref="AY256:BJ256"/>
    <mergeCell ref="C256:N256"/>
    <mergeCell ref="AA230:AL230"/>
    <mergeCell ref="AM230:AX230"/>
    <mergeCell ref="O230:Z230"/>
    <mergeCell ref="C243:N243"/>
    <mergeCell ref="O243:Z243"/>
    <mergeCell ref="AA243:AL243"/>
    <mergeCell ref="AM243:AX243"/>
    <mergeCell ref="O256:Z256"/>
    <mergeCell ref="BL304:BP304"/>
    <mergeCell ref="C409:N409"/>
    <mergeCell ref="O409:Z409"/>
    <mergeCell ref="AA409:AL409"/>
    <mergeCell ref="AN409:AX409"/>
    <mergeCell ref="AY409:BJ409"/>
    <mergeCell ref="AA361:AL361"/>
    <mergeCell ref="AY322:BJ322"/>
    <mergeCell ref="AY361:BJ361"/>
    <mergeCell ref="C322:N322"/>
    <mergeCell ref="O322:Z322"/>
    <mergeCell ref="AA322:AL322"/>
    <mergeCell ref="C361:N361"/>
    <mergeCell ref="O361:Z361"/>
    <mergeCell ref="AA335:AL335"/>
    <mergeCell ref="AM335:AX335"/>
    <mergeCell ref="O377:Z377"/>
    <mergeCell ref="AA377:AL377"/>
    <mergeCell ref="AY335:BJ335"/>
    <mergeCell ref="C348:N348"/>
    <mergeCell ref="O348:Z348"/>
    <mergeCell ref="AA348:AL348"/>
    <mergeCell ref="AM348:AX348"/>
    <mergeCell ref="AY348:BJ348"/>
    <mergeCell ref="C335:N335"/>
    <mergeCell ref="O335:Z335"/>
    <mergeCell ref="AM322:AX322"/>
    <mergeCell ref="BL409:BP409"/>
    <mergeCell ref="C453:N453"/>
    <mergeCell ref="O453:Z453"/>
    <mergeCell ref="AA453:AL453"/>
    <mergeCell ref="AM427:AX427"/>
    <mergeCell ref="AY427:BJ427"/>
    <mergeCell ref="C440:N440"/>
    <mergeCell ref="O440:Z440"/>
    <mergeCell ref="AA440:AL440"/>
    <mergeCell ref="AM440:AX440"/>
    <mergeCell ref="AY440:BJ440"/>
    <mergeCell ref="C427:N427"/>
    <mergeCell ref="O427:Z427"/>
    <mergeCell ref="AA427:AL427"/>
    <mergeCell ref="AM377:AX377"/>
    <mergeCell ref="AY377:BJ377"/>
    <mergeCell ref="AN393:AX393"/>
    <mergeCell ref="AY393:BJ393"/>
    <mergeCell ref="AM361:AX361"/>
    <mergeCell ref="C393:N393"/>
    <mergeCell ref="O393:Z393"/>
    <mergeCell ref="AA393:AL393"/>
    <mergeCell ref="C377:N377"/>
    <mergeCell ref="AY498:BJ498"/>
    <mergeCell ref="C498:N498"/>
    <mergeCell ref="O498:Z498"/>
    <mergeCell ref="AA498:AL498"/>
    <mergeCell ref="AN498:AX498"/>
    <mergeCell ref="AY466:BJ466"/>
    <mergeCell ref="AM453:AX453"/>
    <mergeCell ref="AY453:BJ453"/>
    <mergeCell ref="C482:N482"/>
    <mergeCell ref="O482:Z482"/>
    <mergeCell ref="AA482:AL482"/>
    <mergeCell ref="AM482:AX482"/>
    <mergeCell ref="AY482:BJ482"/>
    <mergeCell ref="C466:N466"/>
    <mergeCell ref="O466:Z466"/>
    <mergeCell ref="AA466:AL466"/>
    <mergeCell ref="AM466:AX466"/>
    <mergeCell ref="BL514:BP514"/>
    <mergeCell ref="C532:N532"/>
    <mergeCell ref="O532:Z532"/>
    <mergeCell ref="AA532:AL532"/>
    <mergeCell ref="AM532:AX532"/>
    <mergeCell ref="AY532:BJ532"/>
    <mergeCell ref="C514:N514"/>
    <mergeCell ref="O514:Z514"/>
    <mergeCell ref="AA514:AL514"/>
    <mergeCell ref="AN514:AX514"/>
    <mergeCell ref="AY514:BJ514"/>
    <mergeCell ref="AY545:BJ545"/>
    <mergeCell ref="C571:N571"/>
    <mergeCell ref="O571:Z571"/>
    <mergeCell ref="AA571:AL571"/>
    <mergeCell ref="AM571:AX571"/>
    <mergeCell ref="AY571:BJ571"/>
    <mergeCell ref="C558:N558"/>
    <mergeCell ref="O558:Z558"/>
    <mergeCell ref="AA558:AL558"/>
    <mergeCell ref="AM558:AX558"/>
    <mergeCell ref="AY558:BJ558"/>
    <mergeCell ref="C545:N545"/>
    <mergeCell ref="O545:Z545"/>
    <mergeCell ref="AA545:AL545"/>
    <mergeCell ref="AM545:AX545"/>
    <mergeCell ref="AY587:BJ587"/>
    <mergeCell ref="C603:N603"/>
    <mergeCell ref="O603:Z603"/>
    <mergeCell ref="AA603:AL603"/>
    <mergeCell ref="AN603:AX603"/>
    <mergeCell ref="AY603:BJ603"/>
    <mergeCell ref="C587:N587"/>
    <mergeCell ref="O587:Z587"/>
    <mergeCell ref="AA587:AL587"/>
    <mergeCell ref="AM587:AX587"/>
    <mergeCell ref="C650:N650"/>
    <mergeCell ref="O650:Z650"/>
    <mergeCell ref="AA650:AL650"/>
    <mergeCell ref="AM650:AX650"/>
    <mergeCell ref="AY650:BJ650"/>
    <mergeCell ref="BL619:BP619"/>
    <mergeCell ref="C637:N637"/>
    <mergeCell ref="O637:Z637"/>
    <mergeCell ref="AA637:AL637"/>
    <mergeCell ref="AM637:AX637"/>
    <mergeCell ref="AY637:BJ637"/>
    <mergeCell ref="C619:N619"/>
    <mergeCell ref="O619:Z619"/>
    <mergeCell ref="AA619:AL619"/>
    <mergeCell ref="AN619:AX619"/>
    <mergeCell ref="AY619:BJ619"/>
    <mergeCell ref="AY708:BJ708"/>
    <mergeCell ref="C708:N708"/>
    <mergeCell ref="O708:Z708"/>
    <mergeCell ref="AA708:AL708"/>
    <mergeCell ref="AN708:AX708"/>
    <mergeCell ref="C663:N663"/>
    <mergeCell ref="O663:Z663"/>
    <mergeCell ref="AA663:AL663"/>
    <mergeCell ref="AM663:AX663"/>
    <mergeCell ref="AY663:BJ663"/>
    <mergeCell ref="AY676:BJ676"/>
    <mergeCell ref="C692:N692"/>
    <mergeCell ref="O692:Z692"/>
    <mergeCell ref="AA692:AL692"/>
    <mergeCell ref="AM692:AX692"/>
    <mergeCell ref="AY692:BJ692"/>
    <mergeCell ref="C676:N676"/>
    <mergeCell ref="O676:Z676"/>
    <mergeCell ref="AA676:AL676"/>
    <mergeCell ref="AM676:AX676"/>
    <mergeCell ref="BL724:BP724"/>
    <mergeCell ref="C742:N742"/>
    <mergeCell ref="O742:Z742"/>
    <mergeCell ref="AA742:AL742"/>
    <mergeCell ref="AM742:AX742"/>
    <mergeCell ref="AY742:BJ742"/>
    <mergeCell ref="C724:N724"/>
    <mergeCell ref="O724:Z724"/>
    <mergeCell ref="AA724:AL724"/>
    <mergeCell ref="AN724:AX724"/>
    <mergeCell ref="AY724:BJ724"/>
    <mergeCell ref="AY755:BJ755"/>
    <mergeCell ref="C781:N781"/>
    <mergeCell ref="O781:Z781"/>
    <mergeCell ref="AA781:AL781"/>
    <mergeCell ref="AM781:AX781"/>
    <mergeCell ref="AY781:BJ781"/>
    <mergeCell ref="C755:N755"/>
    <mergeCell ref="O755:Z755"/>
    <mergeCell ref="AA755:AL755"/>
    <mergeCell ref="AM755:AX755"/>
    <mergeCell ref="AY797:BJ797"/>
    <mergeCell ref="C768:N768"/>
    <mergeCell ref="O768:Z768"/>
    <mergeCell ref="AA768:AL768"/>
    <mergeCell ref="AM768:AX768"/>
    <mergeCell ref="AY768:BJ768"/>
    <mergeCell ref="C797:N797"/>
    <mergeCell ref="O797:Z797"/>
    <mergeCell ref="AA797:AL797"/>
    <mergeCell ref="AM797:AX797"/>
    <mergeCell ref="AY813:BJ813"/>
    <mergeCell ref="C829:N829"/>
    <mergeCell ref="O829:Z829"/>
    <mergeCell ref="AA829:AL829"/>
    <mergeCell ref="AN829:AX829"/>
    <mergeCell ref="AY829:BJ829"/>
    <mergeCell ref="C847:N847"/>
    <mergeCell ref="O847:Z847"/>
    <mergeCell ref="AA847:AL847"/>
    <mergeCell ref="AM847:AX847"/>
    <mergeCell ref="AA918:AL918"/>
    <mergeCell ref="C902:N902"/>
    <mergeCell ref="O902:Z902"/>
    <mergeCell ref="AA902:AL902"/>
    <mergeCell ref="C813:N813"/>
    <mergeCell ref="O813:Z813"/>
    <mergeCell ref="AA813:AL813"/>
    <mergeCell ref="AN813:AX813"/>
    <mergeCell ref="C860:N860"/>
    <mergeCell ref="O860:Z860"/>
    <mergeCell ref="AA860:AL860"/>
    <mergeCell ref="AM860:AX860"/>
    <mergeCell ref="AN918:AX918"/>
    <mergeCell ref="AY886:BJ886"/>
    <mergeCell ref="BL829:BP829"/>
    <mergeCell ref="AY847:BJ847"/>
    <mergeCell ref="BL934:BP934"/>
    <mergeCell ref="AY860:BJ860"/>
    <mergeCell ref="C873:N873"/>
    <mergeCell ref="O873:Z873"/>
    <mergeCell ref="AA873:AL873"/>
    <mergeCell ref="AM873:AX873"/>
    <mergeCell ref="AY873:BJ873"/>
    <mergeCell ref="AY902:BJ902"/>
    <mergeCell ref="C886:N886"/>
    <mergeCell ref="O886:Z886"/>
    <mergeCell ref="AA886:AL886"/>
    <mergeCell ref="AM886:AX886"/>
    <mergeCell ref="AM902:AX902"/>
    <mergeCell ref="C934:N934"/>
    <mergeCell ref="O934:Z934"/>
    <mergeCell ref="AA934:AL934"/>
    <mergeCell ref="AN934:AX934"/>
    <mergeCell ref="AY934:BJ934"/>
    <mergeCell ref="AY918:BJ918"/>
    <mergeCell ref="C918:N918"/>
    <mergeCell ref="O918:Z918"/>
  </mergeCells>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Feuil8">
    <tabColor rgb="FF00B050"/>
  </sheetPr>
  <dimension ref="A1:AE118"/>
  <sheetViews>
    <sheetView showGridLines="0" showRowColHeaders="0" zoomScale="74" zoomScaleNormal="74" workbookViewId="0">
      <pane xSplit="3" topLeftCell="D1" activePane="topRight" state="frozen"/>
      <selection pane="topRight" activeCell="C3" sqref="C3"/>
    </sheetView>
  </sheetViews>
  <sheetFormatPr baseColWidth="10" defaultColWidth="11.5703125" defaultRowHeight="15"/>
  <cols>
    <col min="1" max="1" width="3.42578125" style="76" customWidth="1"/>
    <col min="2" max="2" width="3.28515625" customWidth="1"/>
    <col min="3" max="3" width="35.7109375" style="80" customWidth="1"/>
    <col min="4" max="4" width="11.42578125" customWidth="1"/>
    <col min="5" max="5" width="14.140625" customWidth="1"/>
    <col min="6" max="7" width="13.7109375" customWidth="1"/>
    <col min="13" max="13" width="3.7109375" customWidth="1"/>
    <col min="22" max="22" width="11.42578125" customWidth="1"/>
    <col min="23" max="23" width="3" customWidth="1"/>
    <col min="24" max="31" width="11.5703125" hidden="1" customWidth="1"/>
  </cols>
  <sheetData>
    <row r="1" spans="2:31" customFormat="1" ht="15.75" thickBot="1">
      <c r="C1" s="80"/>
    </row>
    <row r="2" spans="2:31" s="76" customFormat="1">
      <c r="B2" s="122"/>
      <c r="C2" s="262"/>
      <c r="D2" s="123"/>
      <c r="E2" s="123"/>
      <c r="F2" s="123"/>
      <c r="G2" s="123"/>
      <c r="H2" s="123"/>
      <c r="I2" s="123"/>
      <c r="J2" s="123"/>
      <c r="K2" s="123"/>
      <c r="L2" s="123"/>
      <c r="M2" s="123"/>
      <c r="N2" s="123"/>
      <c r="O2" s="123"/>
      <c r="P2" s="123"/>
      <c r="Q2" s="123"/>
      <c r="R2" s="123"/>
      <c r="S2" s="123"/>
      <c r="T2" s="123"/>
      <c r="U2" s="123"/>
      <c r="V2" s="123"/>
      <c r="W2" s="124"/>
    </row>
    <row r="3" spans="2:31" customFormat="1">
      <c r="B3" s="125"/>
      <c r="C3" s="258" t="s">
        <v>294</v>
      </c>
      <c r="D3" s="261"/>
      <c r="E3" s="261"/>
      <c r="F3" s="127"/>
      <c r="G3" s="127"/>
      <c r="H3" s="127"/>
      <c r="I3" s="127"/>
      <c r="J3" s="127"/>
      <c r="K3" s="127"/>
      <c r="L3" s="127"/>
      <c r="M3" s="127"/>
      <c r="N3" s="127"/>
      <c r="O3" s="127"/>
      <c r="P3" s="127"/>
      <c r="Q3" s="127"/>
      <c r="R3" s="127"/>
      <c r="S3" s="127"/>
      <c r="T3" s="127"/>
      <c r="U3" s="127"/>
      <c r="V3" s="127"/>
      <c r="W3" s="126"/>
    </row>
    <row r="4" spans="2:31" customFormat="1">
      <c r="B4" s="125"/>
      <c r="C4" s="230"/>
      <c r="D4" s="127"/>
      <c r="E4" s="127"/>
      <c r="F4" s="127"/>
      <c r="G4" s="127"/>
      <c r="H4" s="127"/>
      <c r="I4" s="127"/>
      <c r="J4" s="127"/>
      <c r="K4" s="127"/>
      <c r="L4" s="127"/>
      <c r="M4" s="127"/>
      <c r="N4" s="127"/>
      <c r="O4" s="127"/>
      <c r="P4" s="127"/>
      <c r="Q4" s="127"/>
      <c r="R4" s="127"/>
      <c r="S4" s="127"/>
      <c r="T4" s="127"/>
      <c r="U4" s="127"/>
      <c r="V4" s="127"/>
      <c r="W4" s="126"/>
    </row>
    <row r="5" spans="2:31" s="76" customFormat="1" ht="140.25" customHeight="1">
      <c r="B5" s="125"/>
      <c r="C5" s="482" t="s">
        <v>313</v>
      </c>
      <c r="D5" s="483"/>
      <c r="E5" s="483"/>
      <c r="F5" s="483"/>
      <c r="G5" s="483"/>
      <c r="H5" s="483"/>
      <c r="I5" s="483"/>
      <c r="J5" s="483"/>
      <c r="K5" s="483"/>
      <c r="L5" s="484"/>
      <c r="M5" s="127"/>
      <c r="N5" s="127"/>
      <c r="O5" s="127"/>
      <c r="P5" s="127"/>
      <c r="Q5" s="127"/>
      <c r="R5" s="127"/>
      <c r="S5" s="127"/>
      <c r="T5" s="127"/>
      <c r="U5" s="127"/>
      <c r="V5" s="127"/>
      <c r="W5" s="126"/>
    </row>
    <row r="6" spans="2:31" s="76" customFormat="1">
      <c r="B6" s="125"/>
      <c r="C6" s="230"/>
      <c r="D6" s="127"/>
      <c r="E6" s="127"/>
      <c r="F6" s="127"/>
      <c r="G6" s="127"/>
      <c r="H6" s="127"/>
      <c r="I6" s="127"/>
      <c r="J6" s="127"/>
      <c r="K6" s="127"/>
      <c r="L6" s="127"/>
      <c r="M6" s="127"/>
      <c r="N6" s="127"/>
      <c r="O6" s="127"/>
      <c r="P6" s="127"/>
      <c r="Q6" s="127"/>
      <c r="R6" s="127"/>
      <c r="S6" s="127"/>
      <c r="T6" s="127"/>
      <c r="U6" s="127"/>
      <c r="V6" s="127"/>
      <c r="W6" s="126"/>
    </row>
    <row r="7" spans="2:31" customFormat="1" ht="15" customHeight="1">
      <c r="B7" s="125"/>
      <c r="C7" s="105" t="str">
        <f>CONFIG!$C$14</f>
        <v>Activité / Projet 1</v>
      </c>
      <c r="D7" s="263"/>
      <c r="E7" s="256"/>
      <c r="F7" s="256"/>
      <c r="G7" s="256"/>
      <c r="H7" s="127"/>
      <c r="I7" s="127"/>
      <c r="J7" s="127"/>
      <c r="K7" s="127"/>
      <c r="L7" s="127"/>
      <c r="M7" s="127"/>
      <c r="N7" s="127"/>
      <c r="O7" s="127"/>
      <c r="P7" s="127"/>
      <c r="Q7" s="127"/>
      <c r="R7" s="127"/>
      <c r="S7" s="127"/>
      <c r="T7" s="127"/>
      <c r="U7" s="127"/>
      <c r="V7" s="127"/>
      <c r="W7" s="126"/>
    </row>
    <row r="8" spans="2:31" customFormat="1" ht="15" customHeight="1">
      <c r="B8" s="125"/>
      <c r="C8" s="230"/>
      <c r="D8" s="127"/>
      <c r="E8" s="127"/>
      <c r="F8" s="127"/>
      <c r="G8" s="127"/>
      <c r="H8" s="127"/>
      <c r="I8" s="127"/>
      <c r="J8" s="127"/>
      <c r="K8" s="127"/>
      <c r="L8" s="127"/>
      <c r="M8" s="127"/>
      <c r="N8" s="435" t="s">
        <v>184</v>
      </c>
      <c r="O8" s="436"/>
      <c r="P8" s="436"/>
      <c r="Q8" s="436"/>
      <c r="R8" s="436"/>
      <c r="S8" s="436"/>
      <c r="T8" s="436"/>
      <c r="U8" s="436"/>
      <c r="V8" s="437"/>
      <c r="W8" s="149"/>
      <c r="X8" s="436" t="s">
        <v>188</v>
      </c>
      <c r="Y8" s="436"/>
      <c r="Z8" s="436"/>
      <c r="AA8" s="436"/>
      <c r="AB8" s="436"/>
      <c r="AC8" s="436"/>
      <c r="AD8" s="436"/>
      <c r="AE8" s="437"/>
    </row>
    <row r="9" spans="2:31" customFormat="1">
      <c r="B9" s="125"/>
      <c r="C9" s="258" t="s">
        <v>61</v>
      </c>
      <c r="D9" s="176"/>
      <c r="E9" s="176"/>
      <c r="F9" s="176"/>
      <c r="G9" s="256"/>
      <c r="H9" s="127"/>
      <c r="I9" s="127"/>
      <c r="J9" s="127"/>
      <c r="K9" s="127"/>
      <c r="L9" s="127"/>
      <c r="M9" s="127"/>
      <c r="N9" s="148"/>
      <c r="O9" s="148"/>
      <c r="P9" s="148"/>
      <c r="Q9" s="148"/>
      <c r="R9" s="148"/>
      <c r="S9" s="148"/>
      <c r="T9" s="148"/>
      <c r="U9" s="148"/>
      <c r="V9" s="148"/>
      <c r="W9" s="149"/>
      <c r="X9" s="1"/>
      <c r="Y9" s="1"/>
      <c r="Z9" s="1"/>
      <c r="AA9" s="1"/>
      <c r="AB9" s="1"/>
      <c r="AC9" s="1"/>
      <c r="AD9" s="1"/>
      <c r="AE9" s="1"/>
    </row>
    <row r="10" spans="2:31" customFormat="1">
      <c r="B10" s="125"/>
      <c r="C10" s="230"/>
      <c r="D10" s="127"/>
      <c r="E10" s="127"/>
      <c r="F10" s="127"/>
      <c r="G10" s="127"/>
      <c r="H10" s="127"/>
      <c r="I10" s="127"/>
      <c r="J10" s="127"/>
      <c r="K10" s="127"/>
      <c r="L10" s="127"/>
      <c r="M10" s="127"/>
      <c r="N10" s="148"/>
      <c r="O10" s="408" t="s">
        <v>19</v>
      </c>
      <c r="P10" s="410"/>
      <c r="Q10" s="408" t="s">
        <v>20</v>
      </c>
      <c r="R10" s="410"/>
      <c r="S10" s="408" t="s">
        <v>32</v>
      </c>
      <c r="T10" s="410"/>
      <c r="U10" s="408" t="s">
        <v>33</v>
      </c>
      <c r="V10" s="410"/>
      <c r="W10" s="149"/>
      <c r="X10" s="409" t="s">
        <v>19</v>
      </c>
      <c r="Y10" s="410"/>
      <c r="Z10" s="408" t="s">
        <v>20</v>
      </c>
      <c r="AA10" s="410"/>
      <c r="AB10" s="408" t="s">
        <v>32</v>
      </c>
      <c r="AC10" s="410"/>
      <c r="AD10" s="408" t="s">
        <v>33</v>
      </c>
      <c r="AE10" s="410"/>
    </row>
    <row r="11" spans="2:31" customFormat="1" ht="75" customHeight="1">
      <c r="B11" s="125"/>
      <c r="C11" s="100" t="s">
        <v>36</v>
      </c>
      <c r="D11" s="257" t="s">
        <v>64</v>
      </c>
      <c r="E11" s="257" t="s">
        <v>295</v>
      </c>
      <c r="F11" s="274" t="s">
        <v>308</v>
      </c>
      <c r="G11" s="257" t="s">
        <v>59</v>
      </c>
      <c r="H11" s="257" t="s">
        <v>58</v>
      </c>
      <c r="I11" s="257" t="s">
        <v>165</v>
      </c>
      <c r="J11" s="257" t="s">
        <v>39</v>
      </c>
      <c r="K11" s="257" t="s">
        <v>40</v>
      </c>
      <c r="L11" s="257" t="s">
        <v>42</v>
      </c>
      <c r="M11" s="127"/>
      <c r="N11" s="257" t="s">
        <v>36</v>
      </c>
      <c r="O11" s="257" t="s">
        <v>185</v>
      </c>
      <c r="P11" s="257" t="s">
        <v>186</v>
      </c>
      <c r="Q11" s="257" t="s">
        <v>185</v>
      </c>
      <c r="R11" s="257" t="s">
        <v>186</v>
      </c>
      <c r="S11" s="257" t="s">
        <v>185</v>
      </c>
      <c r="T11" s="257" t="s">
        <v>186</v>
      </c>
      <c r="U11" s="257" t="s">
        <v>185</v>
      </c>
      <c r="V11" s="257" t="s">
        <v>186</v>
      </c>
      <c r="W11" s="149"/>
      <c r="X11" s="254" t="s">
        <v>185</v>
      </c>
      <c r="Y11" s="88" t="s">
        <v>186</v>
      </c>
      <c r="Z11" s="88" t="s">
        <v>179</v>
      </c>
      <c r="AA11" s="88" t="s">
        <v>180</v>
      </c>
      <c r="AB11" s="88" t="s">
        <v>179</v>
      </c>
      <c r="AC11" s="88" t="s">
        <v>180</v>
      </c>
      <c r="AD11" s="88" t="s">
        <v>179</v>
      </c>
      <c r="AE11" s="88" t="s">
        <v>180</v>
      </c>
    </row>
    <row r="12" spans="2:31" customFormat="1" ht="15" customHeight="1">
      <c r="B12" s="125"/>
      <c r="C12" s="266"/>
      <c r="D12" s="267"/>
      <c r="E12" s="268"/>
      <c r="F12" s="269">
        <v>1</v>
      </c>
      <c r="G12" s="371"/>
      <c r="H12" s="371">
        <v>1</v>
      </c>
      <c r="I12" s="242">
        <v>1</v>
      </c>
      <c r="J12" s="326"/>
      <c r="K12" s="326"/>
      <c r="L12" s="327"/>
      <c r="M12" s="127"/>
      <c r="N12" s="308">
        <f>'Charges variables-Calculs auto'!D86</f>
        <v>0</v>
      </c>
      <c r="O12" s="324"/>
      <c r="P12" s="324"/>
      <c r="Q12" s="324"/>
      <c r="R12" s="324"/>
      <c r="S12" s="324"/>
      <c r="T12" s="324"/>
      <c r="U12" s="324"/>
      <c r="V12" s="324"/>
      <c r="W12" s="149"/>
      <c r="X12" s="260">
        <f t="shared" ref="X12:Y19" si="0">IF(ISBLANK(O12),D12,O12)</f>
        <v>0</v>
      </c>
      <c r="Y12" s="89">
        <f t="shared" si="0"/>
        <v>0</v>
      </c>
      <c r="Z12" s="89">
        <f t="shared" ref="Z12:AE19" si="1">IF(ISBLANK(Q12),X12,Q12)</f>
        <v>0</v>
      </c>
      <c r="AA12" s="89">
        <f t="shared" si="1"/>
        <v>0</v>
      </c>
      <c r="AB12" s="89">
        <f t="shared" si="1"/>
        <v>0</v>
      </c>
      <c r="AC12" s="89">
        <f t="shared" si="1"/>
        <v>0</v>
      </c>
      <c r="AD12" s="89">
        <f t="shared" si="1"/>
        <v>0</v>
      </c>
      <c r="AE12" s="89">
        <f t="shared" si="1"/>
        <v>0</v>
      </c>
    </row>
    <row r="13" spans="2:31" customFormat="1" ht="15" customHeight="1">
      <c r="B13" s="125"/>
      <c r="C13" s="266"/>
      <c r="D13" s="267"/>
      <c r="E13" s="268"/>
      <c r="F13" s="269">
        <v>1</v>
      </c>
      <c r="G13" s="371"/>
      <c r="H13" s="371">
        <v>1</v>
      </c>
      <c r="I13" s="242">
        <v>1</v>
      </c>
      <c r="J13" s="326"/>
      <c r="K13" s="326"/>
      <c r="L13" s="327"/>
      <c r="M13" s="127"/>
      <c r="N13" s="308">
        <f>'Charges variables-Calculs auto'!D87</f>
        <v>0</v>
      </c>
      <c r="O13" s="324"/>
      <c r="P13" s="324"/>
      <c r="Q13" s="324"/>
      <c r="R13" s="324"/>
      <c r="S13" s="324"/>
      <c r="T13" s="324"/>
      <c r="U13" s="324"/>
      <c r="V13" s="324"/>
      <c r="W13" s="149"/>
      <c r="X13" s="260">
        <f t="shared" si="0"/>
        <v>0</v>
      </c>
      <c r="Y13" s="89">
        <f t="shared" si="0"/>
        <v>0</v>
      </c>
      <c r="Z13" s="89">
        <f t="shared" si="1"/>
        <v>0</v>
      </c>
      <c r="AA13" s="89">
        <f t="shared" si="1"/>
        <v>0</v>
      </c>
      <c r="AB13" s="89">
        <f t="shared" si="1"/>
        <v>0</v>
      </c>
      <c r="AC13" s="89">
        <f t="shared" si="1"/>
        <v>0</v>
      </c>
      <c r="AD13" s="89">
        <f t="shared" si="1"/>
        <v>0</v>
      </c>
      <c r="AE13" s="89">
        <f t="shared" si="1"/>
        <v>0</v>
      </c>
    </row>
    <row r="14" spans="2:31" customFormat="1" ht="15" customHeight="1">
      <c r="B14" s="125"/>
      <c r="C14" s="266"/>
      <c r="D14" s="267"/>
      <c r="E14" s="270"/>
      <c r="F14" s="269">
        <v>1</v>
      </c>
      <c r="G14" s="371"/>
      <c r="H14" s="371">
        <v>1</v>
      </c>
      <c r="I14" s="242">
        <v>1</v>
      </c>
      <c r="J14" s="326"/>
      <c r="K14" s="326"/>
      <c r="L14" s="327"/>
      <c r="M14" s="127"/>
      <c r="N14" s="308">
        <f>'Charges variables-Calculs auto'!D88</f>
        <v>0</v>
      </c>
      <c r="O14" s="324"/>
      <c r="P14" s="324"/>
      <c r="Q14" s="324"/>
      <c r="R14" s="324"/>
      <c r="S14" s="324"/>
      <c r="T14" s="324"/>
      <c r="U14" s="324"/>
      <c r="V14" s="324"/>
      <c r="W14" s="149"/>
      <c r="X14" s="260">
        <f t="shared" si="0"/>
        <v>0</v>
      </c>
      <c r="Y14" s="89">
        <f t="shared" si="0"/>
        <v>0</v>
      </c>
      <c r="Z14" s="89">
        <f t="shared" si="1"/>
        <v>0</v>
      </c>
      <c r="AA14" s="89">
        <f t="shared" si="1"/>
        <v>0</v>
      </c>
      <c r="AB14" s="89">
        <f t="shared" si="1"/>
        <v>0</v>
      </c>
      <c r="AC14" s="89">
        <f t="shared" si="1"/>
        <v>0</v>
      </c>
      <c r="AD14" s="89">
        <f t="shared" si="1"/>
        <v>0</v>
      </c>
      <c r="AE14" s="89">
        <f t="shared" si="1"/>
        <v>0</v>
      </c>
    </row>
    <row r="15" spans="2:31" customFormat="1" ht="15" customHeight="1">
      <c r="B15" s="125"/>
      <c r="C15" s="250"/>
      <c r="D15" s="267"/>
      <c r="E15" s="270"/>
      <c r="F15" s="269">
        <v>1</v>
      </c>
      <c r="G15" s="371"/>
      <c r="H15" s="371">
        <v>1</v>
      </c>
      <c r="I15" s="242">
        <v>1</v>
      </c>
      <c r="J15" s="326"/>
      <c r="K15" s="326"/>
      <c r="L15" s="327"/>
      <c r="M15" s="127"/>
      <c r="N15" s="308">
        <f>'Charges variables-Calculs auto'!D89</f>
        <v>0</v>
      </c>
      <c r="O15" s="324"/>
      <c r="P15" s="324"/>
      <c r="Q15" s="324"/>
      <c r="R15" s="324"/>
      <c r="S15" s="324"/>
      <c r="T15" s="324"/>
      <c r="U15" s="324"/>
      <c r="V15" s="324"/>
      <c r="W15" s="149"/>
      <c r="X15" s="260">
        <f t="shared" si="0"/>
        <v>0</v>
      </c>
      <c r="Y15" s="89">
        <f t="shared" si="0"/>
        <v>0</v>
      </c>
      <c r="Z15" s="89">
        <f t="shared" si="1"/>
        <v>0</v>
      </c>
      <c r="AA15" s="89">
        <f t="shared" si="1"/>
        <v>0</v>
      </c>
      <c r="AB15" s="89">
        <f t="shared" si="1"/>
        <v>0</v>
      </c>
      <c r="AC15" s="89">
        <f t="shared" si="1"/>
        <v>0</v>
      </c>
      <c r="AD15" s="89">
        <f t="shared" si="1"/>
        <v>0</v>
      </c>
      <c r="AE15" s="89">
        <f t="shared" si="1"/>
        <v>0</v>
      </c>
    </row>
    <row r="16" spans="2:31" customFormat="1" ht="15" customHeight="1">
      <c r="B16" s="125"/>
      <c r="C16" s="250"/>
      <c r="D16" s="267"/>
      <c r="E16" s="270"/>
      <c r="F16" s="269">
        <v>1</v>
      </c>
      <c r="G16" s="371"/>
      <c r="H16" s="371">
        <v>1</v>
      </c>
      <c r="I16" s="242">
        <v>1</v>
      </c>
      <c r="J16" s="326"/>
      <c r="K16" s="326"/>
      <c r="L16" s="327"/>
      <c r="M16" s="127"/>
      <c r="N16" s="308">
        <f>'Charges variables-Calculs auto'!D90</f>
        <v>0</v>
      </c>
      <c r="O16" s="324"/>
      <c r="P16" s="324"/>
      <c r="Q16" s="324"/>
      <c r="R16" s="324"/>
      <c r="S16" s="324"/>
      <c r="T16" s="324"/>
      <c r="U16" s="324"/>
      <c r="V16" s="324"/>
      <c r="W16" s="149"/>
      <c r="X16" s="260">
        <f t="shared" si="0"/>
        <v>0</v>
      </c>
      <c r="Y16" s="89">
        <f t="shared" si="0"/>
        <v>0</v>
      </c>
      <c r="Z16" s="89">
        <f t="shared" si="1"/>
        <v>0</v>
      </c>
      <c r="AA16" s="89">
        <f t="shared" si="1"/>
        <v>0</v>
      </c>
      <c r="AB16" s="89">
        <f t="shared" si="1"/>
        <v>0</v>
      </c>
      <c r="AC16" s="89">
        <f t="shared" si="1"/>
        <v>0</v>
      </c>
      <c r="AD16" s="89">
        <f t="shared" si="1"/>
        <v>0</v>
      </c>
      <c r="AE16" s="89">
        <f t="shared" si="1"/>
        <v>0</v>
      </c>
    </row>
    <row r="17" spans="2:31" customFormat="1" ht="15" customHeight="1">
      <c r="B17" s="125"/>
      <c r="C17" s="250"/>
      <c r="D17" s="267"/>
      <c r="E17" s="268"/>
      <c r="F17" s="269">
        <v>1</v>
      </c>
      <c r="G17" s="371"/>
      <c r="H17" s="371">
        <v>1</v>
      </c>
      <c r="I17" s="242">
        <v>1</v>
      </c>
      <c r="J17" s="326"/>
      <c r="K17" s="326"/>
      <c r="L17" s="327"/>
      <c r="M17" s="127"/>
      <c r="N17" s="308">
        <f>'Charges variables-Calculs auto'!D91</f>
        <v>0</v>
      </c>
      <c r="O17" s="324"/>
      <c r="P17" s="324"/>
      <c r="Q17" s="324"/>
      <c r="R17" s="324"/>
      <c r="S17" s="324"/>
      <c r="T17" s="324"/>
      <c r="U17" s="324"/>
      <c r="V17" s="324"/>
      <c r="W17" s="149"/>
      <c r="X17" s="260">
        <f t="shared" si="0"/>
        <v>0</v>
      </c>
      <c r="Y17" s="89">
        <f t="shared" si="0"/>
        <v>0</v>
      </c>
      <c r="Z17" s="89">
        <f t="shared" si="1"/>
        <v>0</v>
      </c>
      <c r="AA17" s="89">
        <f t="shared" si="1"/>
        <v>0</v>
      </c>
      <c r="AB17" s="89">
        <f t="shared" si="1"/>
        <v>0</v>
      </c>
      <c r="AC17" s="89">
        <f t="shared" si="1"/>
        <v>0</v>
      </c>
      <c r="AD17" s="89">
        <f t="shared" si="1"/>
        <v>0</v>
      </c>
      <c r="AE17" s="89">
        <f t="shared" si="1"/>
        <v>0</v>
      </c>
    </row>
    <row r="18" spans="2:31" customFormat="1" ht="15" customHeight="1">
      <c r="B18" s="125"/>
      <c r="C18" s="250"/>
      <c r="D18" s="267"/>
      <c r="E18" s="270"/>
      <c r="F18" s="269">
        <v>1</v>
      </c>
      <c r="G18" s="371"/>
      <c r="H18" s="371">
        <v>1</v>
      </c>
      <c r="I18" s="242">
        <v>1</v>
      </c>
      <c r="J18" s="326"/>
      <c r="K18" s="326"/>
      <c r="L18" s="327"/>
      <c r="M18" s="127"/>
      <c r="N18" s="308">
        <f>'Charges variables-Calculs auto'!D92</f>
        <v>0</v>
      </c>
      <c r="O18" s="324"/>
      <c r="P18" s="324"/>
      <c r="Q18" s="324"/>
      <c r="R18" s="324"/>
      <c r="S18" s="324"/>
      <c r="T18" s="324"/>
      <c r="U18" s="324"/>
      <c r="V18" s="324"/>
      <c r="W18" s="149"/>
      <c r="X18" s="260">
        <f t="shared" si="0"/>
        <v>0</v>
      </c>
      <c r="Y18" s="89">
        <f t="shared" si="0"/>
        <v>0</v>
      </c>
      <c r="Z18" s="89">
        <f t="shared" si="1"/>
        <v>0</v>
      </c>
      <c r="AA18" s="89">
        <f t="shared" si="1"/>
        <v>0</v>
      </c>
      <c r="AB18" s="89">
        <f t="shared" si="1"/>
        <v>0</v>
      </c>
      <c r="AC18" s="89">
        <f t="shared" si="1"/>
        <v>0</v>
      </c>
      <c r="AD18" s="89">
        <f t="shared" si="1"/>
        <v>0</v>
      </c>
      <c r="AE18" s="89">
        <f t="shared" si="1"/>
        <v>0</v>
      </c>
    </row>
    <row r="19" spans="2:31" customFormat="1" ht="15" customHeight="1">
      <c r="B19" s="125"/>
      <c r="C19" s="250"/>
      <c r="D19" s="267"/>
      <c r="E19" s="270"/>
      <c r="F19" s="269">
        <v>1</v>
      </c>
      <c r="G19" s="371"/>
      <c r="H19" s="371">
        <v>1</v>
      </c>
      <c r="I19" s="242">
        <v>1</v>
      </c>
      <c r="J19" s="326"/>
      <c r="K19" s="326"/>
      <c r="L19" s="327"/>
      <c r="M19" s="127"/>
      <c r="N19" s="308">
        <f>'Charges variables-Calculs auto'!D93</f>
        <v>0</v>
      </c>
      <c r="O19" s="324"/>
      <c r="P19" s="324"/>
      <c r="Q19" s="324"/>
      <c r="R19" s="324"/>
      <c r="S19" s="324"/>
      <c r="T19" s="324"/>
      <c r="U19" s="324"/>
      <c r="V19" s="324"/>
      <c r="W19" s="149"/>
      <c r="X19" s="260">
        <f t="shared" si="0"/>
        <v>0</v>
      </c>
      <c r="Y19" s="89">
        <f t="shared" si="0"/>
        <v>0</v>
      </c>
      <c r="Z19" s="89">
        <f t="shared" si="1"/>
        <v>0</v>
      </c>
      <c r="AA19" s="89">
        <f t="shared" si="1"/>
        <v>0</v>
      </c>
      <c r="AB19" s="89">
        <f t="shared" si="1"/>
        <v>0</v>
      </c>
      <c r="AC19" s="89">
        <f t="shared" si="1"/>
        <v>0</v>
      </c>
      <c r="AD19" s="89">
        <f t="shared" si="1"/>
        <v>0</v>
      </c>
      <c r="AE19" s="89">
        <f t="shared" si="1"/>
        <v>0</v>
      </c>
    </row>
    <row r="20" spans="2:31" customFormat="1" ht="15" customHeight="1">
      <c r="B20" s="125"/>
      <c r="C20" s="198"/>
      <c r="D20" s="203"/>
      <c r="E20" s="203"/>
      <c r="F20" s="203"/>
      <c r="G20" s="203"/>
      <c r="H20" s="127"/>
      <c r="I20" s="127"/>
      <c r="J20" s="127"/>
      <c r="K20" s="127"/>
      <c r="L20" s="127"/>
      <c r="M20" s="127"/>
      <c r="N20" s="127"/>
      <c r="O20" s="127"/>
      <c r="P20" s="127"/>
      <c r="Q20" s="127"/>
      <c r="R20" s="127"/>
      <c r="S20" s="127"/>
      <c r="T20" s="127"/>
      <c r="U20" s="127"/>
      <c r="V20" s="127"/>
      <c r="W20" s="126"/>
    </row>
    <row r="21" spans="2:31" customFormat="1" ht="15" customHeight="1">
      <c r="B21" s="125"/>
      <c r="C21" s="105" t="str">
        <f>CONFIG!$C$15</f>
        <v>Activité / Projet 2</v>
      </c>
      <c r="D21" s="263"/>
      <c r="E21" s="256"/>
      <c r="F21" s="256"/>
      <c r="G21" s="256"/>
      <c r="H21" s="127"/>
      <c r="I21" s="127"/>
      <c r="J21" s="127"/>
      <c r="K21" s="127"/>
      <c r="L21" s="127"/>
      <c r="M21" s="127"/>
      <c r="N21" s="127"/>
      <c r="O21" s="127"/>
      <c r="P21" s="127"/>
      <c r="Q21" s="127"/>
      <c r="R21" s="127"/>
      <c r="S21" s="127"/>
      <c r="T21" s="127"/>
      <c r="U21" s="127"/>
      <c r="V21" s="127"/>
      <c r="W21" s="126"/>
    </row>
    <row r="22" spans="2:31" customFormat="1" ht="15" customHeight="1">
      <c r="B22" s="125"/>
      <c r="C22" s="230"/>
      <c r="D22" s="127"/>
      <c r="E22" s="127"/>
      <c r="F22" s="127"/>
      <c r="G22" s="127"/>
      <c r="H22" s="127"/>
      <c r="I22" s="127"/>
      <c r="J22" s="127"/>
      <c r="K22" s="127"/>
      <c r="L22" s="127"/>
      <c r="M22" s="127"/>
      <c r="N22" s="435" t="s">
        <v>184</v>
      </c>
      <c r="O22" s="436"/>
      <c r="P22" s="436"/>
      <c r="Q22" s="436"/>
      <c r="R22" s="436"/>
      <c r="S22" s="436"/>
      <c r="T22" s="436"/>
      <c r="U22" s="436"/>
      <c r="V22" s="437"/>
      <c r="W22" s="149"/>
      <c r="X22" s="436" t="s">
        <v>188</v>
      </c>
      <c r="Y22" s="436"/>
      <c r="Z22" s="436"/>
      <c r="AA22" s="436"/>
      <c r="AB22" s="436"/>
      <c r="AC22" s="436"/>
      <c r="AD22" s="436"/>
      <c r="AE22" s="437"/>
    </row>
    <row r="23" spans="2:31" customFormat="1" ht="15" customHeight="1">
      <c r="B23" s="125"/>
      <c r="C23" s="258" t="s">
        <v>61</v>
      </c>
      <c r="D23" s="176"/>
      <c r="E23" s="176"/>
      <c r="F23" s="176"/>
      <c r="G23" s="256"/>
      <c r="H23" s="127"/>
      <c r="I23" s="127"/>
      <c r="J23" s="127"/>
      <c r="K23" s="127"/>
      <c r="L23" s="127"/>
      <c r="M23" s="127"/>
      <c r="N23" s="148"/>
      <c r="O23" s="148"/>
      <c r="P23" s="148"/>
      <c r="Q23" s="148"/>
      <c r="R23" s="148"/>
      <c r="S23" s="148"/>
      <c r="T23" s="148"/>
      <c r="U23" s="148"/>
      <c r="V23" s="148"/>
      <c r="W23" s="149"/>
      <c r="X23" s="1"/>
      <c r="Y23" s="1"/>
      <c r="Z23" s="1"/>
      <c r="AA23" s="1"/>
      <c r="AB23" s="1"/>
      <c r="AC23" s="1"/>
      <c r="AD23" s="1"/>
      <c r="AE23" s="1"/>
    </row>
    <row r="24" spans="2:31" customFormat="1" ht="15" customHeight="1">
      <c r="B24" s="125"/>
      <c r="C24" s="230"/>
      <c r="D24" s="127"/>
      <c r="E24" s="127"/>
      <c r="F24" s="127"/>
      <c r="G24" s="127"/>
      <c r="H24" s="127"/>
      <c r="I24" s="127"/>
      <c r="J24" s="127"/>
      <c r="K24" s="127"/>
      <c r="L24" s="127"/>
      <c r="M24" s="127"/>
      <c r="N24" s="148"/>
      <c r="O24" s="408" t="s">
        <v>19</v>
      </c>
      <c r="P24" s="410"/>
      <c r="Q24" s="408" t="s">
        <v>20</v>
      </c>
      <c r="R24" s="410"/>
      <c r="S24" s="408" t="s">
        <v>32</v>
      </c>
      <c r="T24" s="410"/>
      <c r="U24" s="408" t="s">
        <v>33</v>
      </c>
      <c r="V24" s="410"/>
      <c r="W24" s="149"/>
      <c r="X24" s="409" t="s">
        <v>19</v>
      </c>
      <c r="Y24" s="410"/>
      <c r="Z24" s="408" t="s">
        <v>20</v>
      </c>
      <c r="AA24" s="410"/>
      <c r="AB24" s="408" t="s">
        <v>32</v>
      </c>
      <c r="AC24" s="410"/>
      <c r="AD24" s="408" t="s">
        <v>33</v>
      </c>
      <c r="AE24" s="410"/>
    </row>
    <row r="25" spans="2:31" customFormat="1" ht="75" customHeight="1">
      <c r="B25" s="125"/>
      <c r="C25" s="100" t="s">
        <v>36</v>
      </c>
      <c r="D25" s="257" t="s">
        <v>64</v>
      </c>
      <c r="E25" s="257" t="s">
        <v>65</v>
      </c>
      <c r="F25" s="274" t="s">
        <v>308</v>
      </c>
      <c r="G25" s="257" t="s">
        <v>59</v>
      </c>
      <c r="H25" s="257" t="s">
        <v>58</v>
      </c>
      <c r="I25" s="257" t="s">
        <v>165</v>
      </c>
      <c r="J25" s="257" t="s">
        <v>39</v>
      </c>
      <c r="K25" s="257" t="s">
        <v>40</v>
      </c>
      <c r="L25" s="257" t="s">
        <v>42</v>
      </c>
      <c r="M25" s="127"/>
      <c r="N25" s="257" t="s">
        <v>36</v>
      </c>
      <c r="O25" s="257" t="s">
        <v>185</v>
      </c>
      <c r="P25" s="257" t="s">
        <v>186</v>
      </c>
      <c r="Q25" s="257" t="s">
        <v>185</v>
      </c>
      <c r="R25" s="257" t="s">
        <v>186</v>
      </c>
      <c r="S25" s="257" t="s">
        <v>185</v>
      </c>
      <c r="T25" s="257" t="s">
        <v>186</v>
      </c>
      <c r="U25" s="257" t="s">
        <v>185</v>
      </c>
      <c r="V25" s="257" t="s">
        <v>186</v>
      </c>
      <c r="W25" s="149"/>
      <c r="X25" s="254" t="s">
        <v>185</v>
      </c>
      <c r="Y25" s="88" t="s">
        <v>186</v>
      </c>
      <c r="Z25" s="88" t="s">
        <v>179</v>
      </c>
      <c r="AA25" s="88" t="s">
        <v>180</v>
      </c>
      <c r="AB25" s="88" t="s">
        <v>179</v>
      </c>
      <c r="AC25" s="88" t="s">
        <v>180</v>
      </c>
      <c r="AD25" s="88" t="s">
        <v>179</v>
      </c>
      <c r="AE25" s="88" t="s">
        <v>180</v>
      </c>
    </row>
    <row r="26" spans="2:31" customFormat="1" ht="15" customHeight="1">
      <c r="B26" s="125"/>
      <c r="C26" s="271"/>
      <c r="D26" s="267"/>
      <c r="E26" s="268"/>
      <c r="F26" s="269">
        <v>1</v>
      </c>
      <c r="G26" s="371"/>
      <c r="H26" s="371">
        <v>1</v>
      </c>
      <c r="I26" s="242">
        <v>1</v>
      </c>
      <c r="J26" s="326"/>
      <c r="K26" s="326"/>
      <c r="L26" s="327"/>
      <c r="M26" s="127"/>
      <c r="N26" s="308">
        <f>'Charges variables-Calculs auto'!D191</f>
        <v>0</v>
      </c>
      <c r="O26" s="324"/>
      <c r="P26" s="324"/>
      <c r="Q26" s="324"/>
      <c r="R26" s="324"/>
      <c r="S26" s="324"/>
      <c r="T26" s="324"/>
      <c r="U26" s="324"/>
      <c r="V26" s="324"/>
      <c r="W26" s="149"/>
      <c r="X26" s="260">
        <f t="shared" ref="X26:Y33" si="2">IF(ISBLANK(O26),D26,O26)</f>
        <v>0</v>
      </c>
      <c r="Y26" s="89">
        <f t="shared" si="2"/>
        <v>0</v>
      </c>
      <c r="Z26" s="89">
        <f t="shared" ref="Z26:AE33" si="3">IF(ISBLANK(Q26),X26,Q26)</f>
        <v>0</v>
      </c>
      <c r="AA26" s="89">
        <f t="shared" si="3"/>
        <v>0</v>
      </c>
      <c r="AB26" s="89">
        <f t="shared" si="3"/>
        <v>0</v>
      </c>
      <c r="AC26" s="89">
        <f t="shared" si="3"/>
        <v>0</v>
      </c>
      <c r="AD26" s="89">
        <f t="shared" si="3"/>
        <v>0</v>
      </c>
      <c r="AE26" s="89">
        <f t="shared" si="3"/>
        <v>0</v>
      </c>
    </row>
    <row r="27" spans="2:31" customFormat="1" ht="15" customHeight="1">
      <c r="B27" s="125"/>
      <c r="C27" s="271"/>
      <c r="D27" s="267"/>
      <c r="E27" s="268"/>
      <c r="F27" s="269">
        <v>1</v>
      </c>
      <c r="G27" s="371"/>
      <c r="H27" s="371">
        <v>1</v>
      </c>
      <c r="I27" s="242">
        <v>1</v>
      </c>
      <c r="J27" s="326"/>
      <c r="K27" s="326"/>
      <c r="L27" s="327"/>
      <c r="M27" s="127"/>
      <c r="N27" s="308">
        <f>'Charges variables-Calculs auto'!D192</f>
        <v>0</v>
      </c>
      <c r="O27" s="325"/>
      <c r="P27" s="325"/>
      <c r="Q27" s="325"/>
      <c r="R27" s="325"/>
      <c r="S27" s="325"/>
      <c r="T27" s="325"/>
      <c r="U27" s="325"/>
      <c r="V27" s="325"/>
      <c r="W27" s="149"/>
      <c r="X27" s="260">
        <f t="shared" si="2"/>
        <v>0</v>
      </c>
      <c r="Y27" s="89">
        <f t="shared" si="2"/>
        <v>0</v>
      </c>
      <c r="Z27" s="89">
        <f t="shared" si="3"/>
        <v>0</v>
      </c>
      <c r="AA27" s="89">
        <f t="shared" si="3"/>
        <v>0</v>
      </c>
      <c r="AB27" s="89">
        <f t="shared" si="3"/>
        <v>0</v>
      </c>
      <c r="AC27" s="89">
        <f t="shared" si="3"/>
        <v>0</v>
      </c>
      <c r="AD27" s="89">
        <f t="shared" si="3"/>
        <v>0</v>
      </c>
      <c r="AE27" s="89">
        <f t="shared" si="3"/>
        <v>0</v>
      </c>
    </row>
    <row r="28" spans="2:31" customFormat="1" ht="15" customHeight="1">
      <c r="B28" s="125"/>
      <c r="C28" s="271"/>
      <c r="D28" s="267"/>
      <c r="E28" s="270"/>
      <c r="F28" s="269">
        <v>1</v>
      </c>
      <c r="G28" s="371"/>
      <c r="H28" s="371">
        <v>1</v>
      </c>
      <c r="I28" s="242">
        <v>1</v>
      </c>
      <c r="J28" s="326"/>
      <c r="K28" s="326"/>
      <c r="L28" s="327"/>
      <c r="M28" s="127"/>
      <c r="N28" s="308">
        <f>'Charges variables-Calculs auto'!D193</f>
        <v>0</v>
      </c>
      <c r="O28" s="325"/>
      <c r="P28" s="325"/>
      <c r="Q28" s="325"/>
      <c r="R28" s="325"/>
      <c r="S28" s="325"/>
      <c r="T28" s="325"/>
      <c r="U28" s="325"/>
      <c r="V28" s="325"/>
      <c r="W28" s="149"/>
      <c r="X28" s="260">
        <f t="shared" si="2"/>
        <v>0</v>
      </c>
      <c r="Y28" s="89">
        <f t="shared" si="2"/>
        <v>0</v>
      </c>
      <c r="Z28" s="89">
        <f t="shared" si="3"/>
        <v>0</v>
      </c>
      <c r="AA28" s="89">
        <f t="shared" si="3"/>
        <v>0</v>
      </c>
      <c r="AB28" s="89">
        <f t="shared" si="3"/>
        <v>0</v>
      </c>
      <c r="AC28" s="89">
        <f t="shared" si="3"/>
        <v>0</v>
      </c>
      <c r="AD28" s="89">
        <f t="shared" si="3"/>
        <v>0</v>
      </c>
      <c r="AE28" s="89">
        <f t="shared" si="3"/>
        <v>0</v>
      </c>
    </row>
    <row r="29" spans="2:31" customFormat="1" ht="15" customHeight="1">
      <c r="B29" s="125"/>
      <c r="C29" s="272"/>
      <c r="D29" s="267"/>
      <c r="E29" s="270"/>
      <c r="F29" s="269">
        <v>1</v>
      </c>
      <c r="G29" s="371"/>
      <c r="H29" s="371">
        <v>1</v>
      </c>
      <c r="I29" s="242">
        <v>1</v>
      </c>
      <c r="J29" s="326"/>
      <c r="K29" s="326"/>
      <c r="L29" s="327"/>
      <c r="M29" s="127"/>
      <c r="N29" s="308">
        <f>'Charges variables-Calculs auto'!D194</f>
        <v>0</v>
      </c>
      <c r="O29" s="325"/>
      <c r="P29" s="325"/>
      <c r="Q29" s="325"/>
      <c r="R29" s="325"/>
      <c r="S29" s="325"/>
      <c r="T29" s="325"/>
      <c r="U29" s="325"/>
      <c r="V29" s="325"/>
      <c r="W29" s="149"/>
      <c r="X29" s="260">
        <f t="shared" si="2"/>
        <v>0</v>
      </c>
      <c r="Y29" s="89">
        <f t="shared" si="2"/>
        <v>0</v>
      </c>
      <c r="Z29" s="89">
        <f t="shared" si="3"/>
        <v>0</v>
      </c>
      <c r="AA29" s="89">
        <f t="shared" si="3"/>
        <v>0</v>
      </c>
      <c r="AB29" s="89">
        <f t="shared" si="3"/>
        <v>0</v>
      </c>
      <c r="AC29" s="89">
        <f t="shared" si="3"/>
        <v>0</v>
      </c>
      <c r="AD29" s="89">
        <f t="shared" si="3"/>
        <v>0</v>
      </c>
      <c r="AE29" s="89">
        <f t="shared" si="3"/>
        <v>0</v>
      </c>
    </row>
    <row r="30" spans="2:31" customFormat="1" ht="15" customHeight="1">
      <c r="B30" s="125"/>
      <c r="C30" s="272"/>
      <c r="D30" s="267"/>
      <c r="E30" s="270"/>
      <c r="F30" s="269">
        <v>1</v>
      </c>
      <c r="G30" s="371"/>
      <c r="H30" s="371">
        <v>1</v>
      </c>
      <c r="I30" s="242">
        <v>1</v>
      </c>
      <c r="J30" s="326"/>
      <c r="K30" s="326"/>
      <c r="L30" s="327"/>
      <c r="M30" s="127"/>
      <c r="N30" s="308">
        <f>'Charges variables-Calculs auto'!D195</f>
        <v>0</v>
      </c>
      <c r="O30" s="325"/>
      <c r="P30" s="325"/>
      <c r="Q30" s="325"/>
      <c r="R30" s="325"/>
      <c r="S30" s="325"/>
      <c r="T30" s="325"/>
      <c r="U30" s="325"/>
      <c r="V30" s="325"/>
      <c r="W30" s="149"/>
      <c r="X30" s="260">
        <f t="shared" si="2"/>
        <v>0</v>
      </c>
      <c r="Y30" s="89">
        <f t="shared" si="2"/>
        <v>0</v>
      </c>
      <c r="Z30" s="89">
        <f t="shared" si="3"/>
        <v>0</v>
      </c>
      <c r="AA30" s="89">
        <f t="shared" si="3"/>
        <v>0</v>
      </c>
      <c r="AB30" s="89">
        <f t="shared" si="3"/>
        <v>0</v>
      </c>
      <c r="AC30" s="89">
        <f t="shared" si="3"/>
        <v>0</v>
      </c>
      <c r="AD30" s="89">
        <f t="shared" si="3"/>
        <v>0</v>
      </c>
      <c r="AE30" s="89">
        <f t="shared" si="3"/>
        <v>0</v>
      </c>
    </row>
    <row r="31" spans="2:31" customFormat="1" ht="15" customHeight="1">
      <c r="B31" s="125"/>
      <c r="C31" s="272"/>
      <c r="D31" s="267"/>
      <c r="E31" s="268"/>
      <c r="F31" s="269">
        <v>1</v>
      </c>
      <c r="G31" s="371"/>
      <c r="H31" s="371">
        <v>1</v>
      </c>
      <c r="I31" s="242">
        <v>1</v>
      </c>
      <c r="J31" s="326"/>
      <c r="K31" s="326"/>
      <c r="L31" s="327"/>
      <c r="M31" s="127"/>
      <c r="N31" s="308">
        <f>'Charges variables-Calculs auto'!D196</f>
        <v>0</v>
      </c>
      <c r="O31" s="324"/>
      <c r="P31" s="324"/>
      <c r="Q31" s="324"/>
      <c r="R31" s="324"/>
      <c r="S31" s="324"/>
      <c r="T31" s="324"/>
      <c r="U31" s="324"/>
      <c r="V31" s="324"/>
      <c r="W31" s="149"/>
      <c r="X31" s="260">
        <f t="shared" si="2"/>
        <v>0</v>
      </c>
      <c r="Y31" s="89">
        <f t="shared" si="2"/>
        <v>0</v>
      </c>
      <c r="Z31" s="89">
        <f t="shared" si="3"/>
        <v>0</v>
      </c>
      <c r="AA31" s="89">
        <f t="shared" si="3"/>
        <v>0</v>
      </c>
      <c r="AB31" s="89">
        <f t="shared" si="3"/>
        <v>0</v>
      </c>
      <c r="AC31" s="89">
        <f t="shared" si="3"/>
        <v>0</v>
      </c>
      <c r="AD31" s="89">
        <f t="shared" si="3"/>
        <v>0</v>
      </c>
      <c r="AE31" s="89">
        <f t="shared" si="3"/>
        <v>0</v>
      </c>
    </row>
    <row r="32" spans="2:31" customFormat="1" ht="15" customHeight="1">
      <c r="B32" s="125"/>
      <c r="C32" s="272"/>
      <c r="D32" s="267"/>
      <c r="E32" s="270"/>
      <c r="F32" s="269">
        <v>1</v>
      </c>
      <c r="G32" s="371"/>
      <c r="H32" s="371">
        <v>1</v>
      </c>
      <c r="I32" s="242">
        <v>1</v>
      </c>
      <c r="J32" s="326"/>
      <c r="K32" s="326"/>
      <c r="L32" s="327"/>
      <c r="M32" s="127"/>
      <c r="N32" s="308">
        <f>'Charges variables-Calculs auto'!D197</f>
        <v>0</v>
      </c>
      <c r="O32" s="325"/>
      <c r="P32" s="325"/>
      <c r="Q32" s="325"/>
      <c r="R32" s="325"/>
      <c r="S32" s="325"/>
      <c r="T32" s="325"/>
      <c r="U32" s="325"/>
      <c r="V32" s="325"/>
      <c r="W32" s="149"/>
      <c r="X32" s="260">
        <f t="shared" si="2"/>
        <v>0</v>
      </c>
      <c r="Y32" s="89">
        <f t="shared" si="2"/>
        <v>0</v>
      </c>
      <c r="Z32" s="89">
        <f t="shared" si="3"/>
        <v>0</v>
      </c>
      <c r="AA32" s="89">
        <f t="shared" si="3"/>
        <v>0</v>
      </c>
      <c r="AB32" s="89">
        <f t="shared" si="3"/>
        <v>0</v>
      </c>
      <c r="AC32" s="89">
        <f t="shared" si="3"/>
        <v>0</v>
      </c>
      <c r="AD32" s="89">
        <f t="shared" si="3"/>
        <v>0</v>
      </c>
      <c r="AE32" s="89">
        <f t="shared" si="3"/>
        <v>0</v>
      </c>
    </row>
    <row r="33" spans="2:31" customFormat="1" ht="15" customHeight="1">
      <c r="B33" s="125"/>
      <c r="C33" s="272"/>
      <c r="D33" s="267"/>
      <c r="E33" s="270"/>
      <c r="F33" s="269">
        <v>1</v>
      </c>
      <c r="G33" s="371"/>
      <c r="H33" s="371">
        <v>1</v>
      </c>
      <c r="I33" s="242">
        <v>1</v>
      </c>
      <c r="J33" s="326"/>
      <c r="K33" s="326"/>
      <c r="L33" s="327"/>
      <c r="M33" s="127"/>
      <c r="N33" s="308">
        <f>'Charges variables-Calculs auto'!D198</f>
        <v>0</v>
      </c>
      <c r="O33" s="325"/>
      <c r="P33" s="325"/>
      <c r="Q33" s="325"/>
      <c r="R33" s="325"/>
      <c r="S33" s="325"/>
      <c r="T33" s="325"/>
      <c r="U33" s="325"/>
      <c r="V33" s="325"/>
      <c r="W33" s="149"/>
      <c r="X33" s="260">
        <f t="shared" si="2"/>
        <v>0</v>
      </c>
      <c r="Y33" s="89">
        <f t="shared" si="2"/>
        <v>0</v>
      </c>
      <c r="Z33" s="89">
        <f t="shared" si="3"/>
        <v>0</v>
      </c>
      <c r="AA33" s="89">
        <f t="shared" si="3"/>
        <v>0</v>
      </c>
      <c r="AB33" s="89">
        <f t="shared" si="3"/>
        <v>0</v>
      </c>
      <c r="AC33" s="89">
        <f t="shared" si="3"/>
        <v>0</v>
      </c>
      <c r="AD33" s="89">
        <f t="shared" si="3"/>
        <v>0</v>
      </c>
      <c r="AE33" s="89">
        <f t="shared" si="3"/>
        <v>0</v>
      </c>
    </row>
    <row r="34" spans="2:31" customFormat="1" ht="15" customHeight="1">
      <c r="B34" s="125"/>
      <c r="C34" s="198"/>
      <c r="D34" s="203"/>
      <c r="E34" s="203"/>
      <c r="F34" s="203"/>
      <c r="G34" s="203"/>
      <c r="H34" s="127"/>
      <c r="I34" s="127"/>
      <c r="J34" s="127"/>
      <c r="K34" s="127"/>
      <c r="L34" s="127"/>
      <c r="M34" s="127"/>
      <c r="N34" s="127"/>
      <c r="O34" s="127"/>
      <c r="P34" s="127"/>
      <c r="Q34" s="127"/>
      <c r="R34" s="127"/>
      <c r="S34" s="127"/>
      <c r="T34" s="127"/>
      <c r="U34" s="127"/>
      <c r="V34" s="127"/>
      <c r="W34" s="126"/>
    </row>
    <row r="35" spans="2:31" customFormat="1" ht="15" customHeight="1">
      <c r="B35" s="125"/>
      <c r="C35" s="105" t="str">
        <f>CONFIG!$C$16</f>
        <v>…</v>
      </c>
      <c r="D35" s="263"/>
      <c r="E35" s="256"/>
      <c r="F35" s="256"/>
      <c r="G35" s="256"/>
      <c r="H35" s="127"/>
      <c r="I35" s="127"/>
      <c r="J35" s="127"/>
      <c r="K35" s="127"/>
      <c r="L35" s="127"/>
      <c r="M35" s="127"/>
      <c r="N35" s="127"/>
      <c r="O35" s="127"/>
      <c r="P35" s="127"/>
      <c r="Q35" s="127"/>
      <c r="R35" s="127"/>
      <c r="S35" s="127"/>
      <c r="T35" s="127"/>
      <c r="U35" s="127"/>
      <c r="V35" s="127"/>
      <c r="W35" s="126"/>
    </row>
    <row r="36" spans="2:31" customFormat="1" ht="15" customHeight="1">
      <c r="B36" s="125"/>
      <c r="C36" s="230"/>
      <c r="D36" s="127"/>
      <c r="E36" s="127"/>
      <c r="F36" s="127"/>
      <c r="G36" s="127"/>
      <c r="H36" s="127"/>
      <c r="I36" s="127"/>
      <c r="J36" s="127"/>
      <c r="K36" s="127"/>
      <c r="L36" s="127"/>
      <c r="M36" s="127"/>
      <c r="N36" s="435" t="s">
        <v>184</v>
      </c>
      <c r="O36" s="436"/>
      <c r="P36" s="436"/>
      <c r="Q36" s="436"/>
      <c r="R36" s="436"/>
      <c r="S36" s="436"/>
      <c r="T36" s="436"/>
      <c r="U36" s="436"/>
      <c r="V36" s="437"/>
      <c r="W36" s="149"/>
      <c r="X36" s="436" t="s">
        <v>188</v>
      </c>
      <c r="Y36" s="436"/>
      <c r="Z36" s="436"/>
      <c r="AA36" s="436"/>
      <c r="AB36" s="436"/>
      <c r="AC36" s="436"/>
      <c r="AD36" s="436"/>
      <c r="AE36" s="437"/>
    </row>
    <row r="37" spans="2:31" customFormat="1" ht="15" customHeight="1">
      <c r="B37" s="125"/>
      <c r="C37" s="258" t="s">
        <v>61</v>
      </c>
      <c r="D37" s="176"/>
      <c r="E37" s="176"/>
      <c r="F37" s="176"/>
      <c r="G37" s="256"/>
      <c r="H37" s="127"/>
      <c r="I37" s="127"/>
      <c r="J37" s="127"/>
      <c r="K37" s="127"/>
      <c r="L37" s="127"/>
      <c r="M37" s="127"/>
      <c r="N37" s="148"/>
      <c r="O37" s="148"/>
      <c r="P37" s="148"/>
      <c r="Q37" s="148"/>
      <c r="R37" s="148"/>
      <c r="S37" s="148"/>
      <c r="T37" s="148"/>
      <c r="U37" s="148"/>
      <c r="V37" s="148"/>
      <c r="W37" s="149"/>
      <c r="X37" s="1"/>
      <c r="Y37" s="1"/>
      <c r="Z37" s="1"/>
      <c r="AA37" s="1"/>
      <c r="AB37" s="1"/>
      <c r="AC37" s="1"/>
      <c r="AD37" s="1"/>
      <c r="AE37" s="1"/>
    </row>
    <row r="38" spans="2:31" customFormat="1" ht="15" customHeight="1">
      <c r="B38" s="125"/>
      <c r="C38" s="230"/>
      <c r="D38" s="127"/>
      <c r="E38" s="127"/>
      <c r="F38" s="127"/>
      <c r="G38" s="127"/>
      <c r="H38" s="127"/>
      <c r="I38" s="127"/>
      <c r="J38" s="127"/>
      <c r="K38" s="127"/>
      <c r="L38" s="127"/>
      <c r="M38" s="127"/>
      <c r="N38" s="148"/>
      <c r="O38" s="408" t="s">
        <v>19</v>
      </c>
      <c r="P38" s="410"/>
      <c r="Q38" s="408" t="s">
        <v>20</v>
      </c>
      <c r="R38" s="410"/>
      <c r="S38" s="408" t="s">
        <v>32</v>
      </c>
      <c r="T38" s="410"/>
      <c r="U38" s="408" t="s">
        <v>33</v>
      </c>
      <c r="V38" s="410"/>
      <c r="W38" s="149"/>
      <c r="X38" s="409" t="s">
        <v>19</v>
      </c>
      <c r="Y38" s="410"/>
      <c r="Z38" s="408" t="s">
        <v>20</v>
      </c>
      <c r="AA38" s="410"/>
      <c r="AB38" s="408" t="s">
        <v>32</v>
      </c>
      <c r="AC38" s="410"/>
      <c r="AD38" s="408" t="s">
        <v>33</v>
      </c>
      <c r="AE38" s="410"/>
    </row>
    <row r="39" spans="2:31" customFormat="1" ht="75" customHeight="1">
      <c r="B39" s="125"/>
      <c r="C39" s="100" t="s">
        <v>36</v>
      </c>
      <c r="D39" s="257" t="s">
        <v>64</v>
      </c>
      <c r="E39" s="257" t="s">
        <v>65</v>
      </c>
      <c r="F39" s="274" t="s">
        <v>308</v>
      </c>
      <c r="G39" s="257" t="s">
        <v>59</v>
      </c>
      <c r="H39" s="257" t="s">
        <v>58</v>
      </c>
      <c r="I39" s="257" t="s">
        <v>165</v>
      </c>
      <c r="J39" s="257" t="s">
        <v>39</v>
      </c>
      <c r="K39" s="257" t="s">
        <v>40</v>
      </c>
      <c r="L39" s="257" t="s">
        <v>42</v>
      </c>
      <c r="M39" s="127"/>
      <c r="N39" s="257" t="s">
        <v>36</v>
      </c>
      <c r="O39" s="257" t="s">
        <v>185</v>
      </c>
      <c r="P39" s="257" t="s">
        <v>186</v>
      </c>
      <c r="Q39" s="257" t="s">
        <v>185</v>
      </c>
      <c r="R39" s="257" t="s">
        <v>186</v>
      </c>
      <c r="S39" s="257" t="s">
        <v>185</v>
      </c>
      <c r="T39" s="257" t="s">
        <v>186</v>
      </c>
      <c r="U39" s="257" t="s">
        <v>185</v>
      </c>
      <c r="V39" s="257" t="s">
        <v>186</v>
      </c>
      <c r="W39" s="149"/>
      <c r="X39" s="254" t="s">
        <v>185</v>
      </c>
      <c r="Y39" s="88" t="s">
        <v>186</v>
      </c>
      <c r="Z39" s="88" t="s">
        <v>179</v>
      </c>
      <c r="AA39" s="88" t="s">
        <v>180</v>
      </c>
      <c r="AB39" s="88" t="s">
        <v>179</v>
      </c>
      <c r="AC39" s="88" t="s">
        <v>180</v>
      </c>
      <c r="AD39" s="88" t="s">
        <v>179</v>
      </c>
      <c r="AE39" s="88" t="s">
        <v>180</v>
      </c>
    </row>
    <row r="40" spans="2:31" customFormat="1" ht="15" customHeight="1">
      <c r="B40" s="125"/>
      <c r="C40" s="266"/>
      <c r="D40" s="267"/>
      <c r="E40" s="268"/>
      <c r="F40" s="269">
        <v>1</v>
      </c>
      <c r="G40" s="371"/>
      <c r="H40" s="371">
        <v>1</v>
      </c>
      <c r="I40" s="242">
        <v>1</v>
      </c>
      <c r="J40" s="326"/>
      <c r="K40" s="326"/>
      <c r="L40" s="327"/>
      <c r="M40" s="127"/>
      <c r="N40" s="308">
        <f>'Charges variables-Calculs auto'!D296</f>
        <v>0</v>
      </c>
      <c r="O40" s="324"/>
      <c r="P40" s="324"/>
      <c r="Q40" s="324"/>
      <c r="R40" s="324"/>
      <c r="S40" s="324"/>
      <c r="T40" s="324"/>
      <c r="U40" s="324"/>
      <c r="V40" s="324"/>
      <c r="W40" s="149"/>
      <c r="X40" s="260">
        <f t="shared" ref="X40:Y47" si="4">IF(ISBLANK(O40),D40,O40)</f>
        <v>0</v>
      </c>
      <c r="Y40" s="89">
        <f t="shared" si="4"/>
        <v>0</v>
      </c>
      <c r="Z40" s="89">
        <f t="shared" ref="Z40:AE47" si="5">IF(ISBLANK(Q40),X40,Q40)</f>
        <v>0</v>
      </c>
      <c r="AA40" s="89">
        <f t="shared" si="5"/>
        <v>0</v>
      </c>
      <c r="AB40" s="89">
        <f t="shared" si="5"/>
        <v>0</v>
      </c>
      <c r="AC40" s="89">
        <f t="shared" si="5"/>
        <v>0</v>
      </c>
      <c r="AD40" s="89">
        <f t="shared" si="5"/>
        <v>0</v>
      </c>
      <c r="AE40" s="89">
        <f t="shared" si="5"/>
        <v>0</v>
      </c>
    </row>
    <row r="41" spans="2:31" customFormat="1" ht="15" customHeight="1">
      <c r="B41" s="125"/>
      <c r="C41" s="266"/>
      <c r="D41" s="267"/>
      <c r="E41" s="268"/>
      <c r="F41" s="269">
        <v>1</v>
      </c>
      <c r="G41" s="371"/>
      <c r="H41" s="371">
        <v>1</v>
      </c>
      <c r="I41" s="242">
        <v>1</v>
      </c>
      <c r="J41" s="326"/>
      <c r="K41" s="326"/>
      <c r="L41" s="327"/>
      <c r="M41" s="127"/>
      <c r="N41" s="308">
        <f>'Charges variables-Calculs auto'!D297</f>
        <v>0</v>
      </c>
      <c r="O41" s="325"/>
      <c r="P41" s="325"/>
      <c r="Q41" s="325"/>
      <c r="R41" s="325"/>
      <c r="S41" s="325"/>
      <c r="T41" s="325"/>
      <c r="U41" s="325"/>
      <c r="V41" s="325"/>
      <c r="W41" s="149"/>
      <c r="X41" s="260">
        <f t="shared" si="4"/>
        <v>0</v>
      </c>
      <c r="Y41" s="89">
        <f t="shared" si="4"/>
        <v>0</v>
      </c>
      <c r="Z41" s="89">
        <f t="shared" si="5"/>
        <v>0</v>
      </c>
      <c r="AA41" s="89">
        <f t="shared" si="5"/>
        <v>0</v>
      </c>
      <c r="AB41" s="89">
        <f t="shared" si="5"/>
        <v>0</v>
      </c>
      <c r="AC41" s="89">
        <f t="shared" si="5"/>
        <v>0</v>
      </c>
      <c r="AD41" s="89">
        <f t="shared" si="5"/>
        <v>0</v>
      </c>
      <c r="AE41" s="89">
        <f t="shared" si="5"/>
        <v>0</v>
      </c>
    </row>
    <row r="42" spans="2:31" customFormat="1" ht="15" customHeight="1">
      <c r="B42" s="125"/>
      <c r="C42" s="266"/>
      <c r="D42" s="267"/>
      <c r="E42" s="270"/>
      <c r="F42" s="269">
        <v>1</v>
      </c>
      <c r="G42" s="371"/>
      <c r="H42" s="371">
        <v>1</v>
      </c>
      <c r="I42" s="242">
        <v>1</v>
      </c>
      <c r="J42" s="326"/>
      <c r="K42" s="326"/>
      <c r="L42" s="327"/>
      <c r="M42" s="127"/>
      <c r="N42" s="308">
        <f>'Charges variables-Calculs auto'!D298</f>
        <v>0</v>
      </c>
      <c r="O42" s="325"/>
      <c r="P42" s="325"/>
      <c r="Q42" s="325"/>
      <c r="R42" s="325"/>
      <c r="S42" s="325"/>
      <c r="T42" s="325"/>
      <c r="U42" s="325"/>
      <c r="V42" s="325"/>
      <c r="W42" s="149"/>
      <c r="X42" s="260">
        <f t="shared" si="4"/>
        <v>0</v>
      </c>
      <c r="Y42" s="89">
        <f t="shared" si="4"/>
        <v>0</v>
      </c>
      <c r="Z42" s="89">
        <f t="shared" si="5"/>
        <v>0</v>
      </c>
      <c r="AA42" s="89">
        <f t="shared" si="5"/>
        <v>0</v>
      </c>
      <c r="AB42" s="89">
        <f t="shared" si="5"/>
        <v>0</v>
      </c>
      <c r="AC42" s="89">
        <f t="shared" si="5"/>
        <v>0</v>
      </c>
      <c r="AD42" s="89">
        <f t="shared" si="5"/>
        <v>0</v>
      </c>
      <c r="AE42" s="89">
        <f t="shared" si="5"/>
        <v>0</v>
      </c>
    </row>
    <row r="43" spans="2:31" customFormat="1" ht="15" customHeight="1">
      <c r="B43" s="125"/>
      <c r="C43" s="250"/>
      <c r="D43" s="267"/>
      <c r="E43" s="270"/>
      <c r="F43" s="269">
        <v>1</v>
      </c>
      <c r="G43" s="371"/>
      <c r="H43" s="371">
        <v>1</v>
      </c>
      <c r="I43" s="242">
        <v>1</v>
      </c>
      <c r="J43" s="326"/>
      <c r="K43" s="326"/>
      <c r="L43" s="327"/>
      <c r="M43" s="127"/>
      <c r="N43" s="308">
        <f>'Charges variables-Calculs auto'!D299</f>
        <v>0</v>
      </c>
      <c r="O43" s="325"/>
      <c r="P43" s="325"/>
      <c r="Q43" s="325"/>
      <c r="R43" s="325"/>
      <c r="S43" s="325"/>
      <c r="T43" s="325"/>
      <c r="U43" s="325"/>
      <c r="V43" s="325"/>
      <c r="W43" s="149"/>
      <c r="X43" s="260">
        <f t="shared" si="4"/>
        <v>0</v>
      </c>
      <c r="Y43" s="89">
        <f t="shared" si="4"/>
        <v>0</v>
      </c>
      <c r="Z43" s="89">
        <f t="shared" si="5"/>
        <v>0</v>
      </c>
      <c r="AA43" s="89">
        <f t="shared" si="5"/>
        <v>0</v>
      </c>
      <c r="AB43" s="89">
        <f t="shared" si="5"/>
        <v>0</v>
      </c>
      <c r="AC43" s="89">
        <f t="shared" si="5"/>
        <v>0</v>
      </c>
      <c r="AD43" s="89">
        <f t="shared" si="5"/>
        <v>0</v>
      </c>
      <c r="AE43" s="89">
        <f t="shared" si="5"/>
        <v>0</v>
      </c>
    </row>
    <row r="44" spans="2:31" customFormat="1" ht="15" customHeight="1">
      <c r="B44" s="125"/>
      <c r="C44" s="250"/>
      <c r="D44" s="267"/>
      <c r="E44" s="270"/>
      <c r="F44" s="269">
        <v>1</v>
      </c>
      <c r="G44" s="371"/>
      <c r="H44" s="371">
        <v>1</v>
      </c>
      <c r="I44" s="242">
        <v>1</v>
      </c>
      <c r="J44" s="326"/>
      <c r="K44" s="326"/>
      <c r="L44" s="327"/>
      <c r="M44" s="127"/>
      <c r="N44" s="308">
        <f>'Charges variables-Calculs auto'!D300</f>
        <v>0</v>
      </c>
      <c r="O44" s="325"/>
      <c r="P44" s="325"/>
      <c r="Q44" s="325"/>
      <c r="R44" s="325"/>
      <c r="S44" s="325"/>
      <c r="T44" s="325"/>
      <c r="U44" s="325"/>
      <c r="V44" s="325"/>
      <c r="W44" s="149"/>
      <c r="X44" s="260">
        <f t="shared" si="4"/>
        <v>0</v>
      </c>
      <c r="Y44" s="89">
        <f t="shared" si="4"/>
        <v>0</v>
      </c>
      <c r="Z44" s="89">
        <f t="shared" si="5"/>
        <v>0</v>
      </c>
      <c r="AA44" s="89">
        <f t="shared" si="5"/>
        <v>0</v>
      </c>
      <c r="AB44" s="89">
        <f t="shared" si="5"/>
        <v>0</v>
      </c>
      <c r="AC44" s="89">
        <f t="shared" si="5"/>
        <v>0</v>
      </c>
      <c r="AD44" s="89">
        <f t="shared" si="5"/>
        <v>0</v>
      </c>
      <c r="AE44" s="89">
        <f t="shared" si="5"/>
        <v>0</v>
      </c>
    </row>
    <row r="45" spans="2:31" customFormat="1" ht="15" customHeight="1">
      <c r="B45" s="125"/>
      <c r="C45" s="250"/>
      <c r="D45" s="267"/>
      <c r="E45" s="268"/>
      <c r="F45" s="269">
        <v>1</v>
      </c>
      <c r="G45" s="371"/>
      <c r="H45" s="371">
        <v>1</v>
      </c>
      <c r="I45" s="242">
        <v>1</v>
      </c>
      <c r="J45" s="326"/>
      <c r="K45" s="326"/>
      <c r="L45" s="327"/>
      <c r="M45" s="127"/>
      <c r="N45" s="308">
        <f>'Charges variables-Calculs auto'!D301</f>
        <v>0</v>
      </c>
      <c r="O45" s="324"/>
      <c r="P45" s="324"/>
      <c r="Q45" s="324"/>
      <c r="R45" s="324"/>
      <c r="S45" s="324"/>
      <c r="T45" s="324"/>
      <c r="U45" s="324"/>
      <c r="V45" s="324"/>
      <c r="W45" s="149"/>
      <c r="X45" s="260">
        <f t="shared" si="4"/>
        <v>0</v>
      </c>
      <c r="Y45" s="89">
        <f t="shared" si="4"/>
        <v>0</v>
      </c>
      <c r="Z45" s="89">
        <f t="shared" si="5"/>
        <v>0</v>
      </c>
      <c r="AA45" s="89">
        <f t="shared" si="5"/>
        <v>0</v>
      </c>
      <c r="AB45" s="89">
        <f t="shared" si="5"/>
        <v>0</v>
      </c>
      <c r="AC45" s="89">
        <f t="shared" si="5"/>
        <v>0</v>
      </c>
      <c r="AD45" s="89">
        <f t="shared" si="5"/>
        <v>0</v>
      </c>
      <c r="AE45" s="89">
        <f t="shared" si="5"/>
        <v>0</v>
      </c>
    </row>
    <row r="46" spans="2:31" customFormat="1" ht="15" customHeight="1">
      <c r="B46" s="125"/>
      <c r="C46" s="250"/>
      <c r="D46" s="267"/>
      <c r="E46" s="270"/>
      <c r="F46" s="269">
        <v>1</v>
      </c>
      <c r="G46" s="371"/>
      <c r="H46" s="371">
        <v>1</v>
      </c>
      <c r="I46" s="242">
        <v>1</v>
      </c>
      <c r="J46" s="326"/>
      <c r="K46" s="326"/>
      <c r="L46" s="327"/>
      <c r="M46" s="127"/>
      <c r="N46" s="308">
        <f>'Charges variables-Calculs auto'!D302</f>
        <v>0</v>
      </c>
      <c r="O46" s="325"/>
      <c r="P46" s="325"/>
      <c r="Q46" s="325"/>
      <c r="R46" s="325"/>
      <c r="S46" s="325"/>
      <c r="T46" s="325"/>
      <c r="U46" s="325"/>
      <c r="V46" s="325"/>
      <c r="W46" s="149"/>
      <c r="X46" s="260">
        <f t="shared" si="4"/>
        <v>0</v>
      </c>
      <c r="Y46" s="89">
        <f t="shared" si="4"/>
        <v>0</v>
      </c>
      <c r="Z46" s="89">
        <f t="shared" si="5"/>
        <v>0</v>
      </c>
      <c r="AA46" s="89">
        <f t="shared" si="5"/>
        <v>0</v>
      </c>
      <c r="AB46" s="89">
        <f t="shared" si="5"/>
        <v>0</v>
      </c>
      <c r="AC46" s="89">
        <f t="shared" si="5"/>
        <v>0</v>
      </c>
      <c r="AD46" s="89">
        <f t="shared" si="5"/>
        <v>0</v>
      </c>
      <c r="AE46" s="89">
        <f t="shared" si="5"/>
        <v>0</v>
      </c>
    </row>
    <row r="47" spans="2:31" customFormat="1" ht="15" customHeight="1">
      <c r="B47" s="125"/>
      <c r="C47" s="250"/>
      <c r="D47" s="267"/>
      <c r="E47" s="270"/>
      <c r="F47" s="269">
        <v>1</v>
      </c>
      <c r="G47" s="371"/>
      <c r="H47" s="371">
        <v>1</v>
      </c>
      <c r="I47" s="242">
        <v>1</v>
      </c>
      <c r="J47" s="326"/>
      <c r="K47" s="326"/>
      <c r="L47" s="327"/>
      <c r="M47" s="127"/>
      <c r="N47" s="308">
        <f>'Charges variables-Calculs auto'!D303</f>
        <v>0</v>
      </c>
      <c r="O47" s="325"/>
      <c r="P47" s="325"/>
      <c r="Q47" s="325"/>
      <c r="R47" s="325"/>
      <c r="S47" s="325"/>
      <c r="T47" s="325"/>
      <c r="U47" s="325"/>
      <c r="V47" s="325"/>
      <c r="W47" s="149"/>
      <c r="X47" s="260">
        <f t="shared" si="4"/>
        <v>0</v>
      </c>
      <c r="Y47" s="89">
        <f t="shared" si="4"/>
        <v>0</v>
      </c>
      <c r="Z47" s="89">
        <f t="shared" si="5"/>
        <v>0</v>
      </c>
      <c r="AA47" s="89">
        <f t="shared" si="5"/>
        <v>0</v>
      </c>
      <c r="AB47" s="89">
        <f t="shared" si="5"/>
        <v>0</v>
      </c>
      <c r="AC47" s="89">
        <f t="shared" si="5"/>
        <v>0</v>
      </c>
      <c r="AD47" s="89">
        <f t="shared" si="5"/>
        <v>0</v>
      </c>
      <c r="AE47" s="89">
        <f t="shared" si="5"/>
        <v>0</v>
      </c>
    </row>
    <row r="48" spans="2:31" customFormat="1" ht="15" customHeight="1">
      <c r="B48" s="125"/>
      <c r="C48" s="198"/>
      <c r="D48" s="203"/>
      <c r="E48" s="203"/>
      <c r="F48" s="203"/>
      <c r="G48" s="203"/>
      <c r="H48" s="127"/>
      <c r="I48" s="127"/>
      <c r="J48" s="127"/>
      <c r="K48" s="127"/>
      <c r="L48" s="127"/>
      <c r="M48" s="127"/>
      <c r="N48" s="127"/>
      <c r="O48" s="127"/>
      <c r="P48" s="127"/>
      <c r="Q48" s="127"/>
      <c r="R48" s="127"/>
      <c r="S48" s="127"/>
      <c r="T48" s="127"/>
      <c r="U48" s="127"/>
      <c r="V48" s="127"/>
      <c r="W48" s="126"/>
    </row>
    <row r="49" spans="2:31" customFormat="1" ht="15" customHeight="1">
      <c r="B49" s="125"/>
      <c r="C49" s="105">
        <f>CONFIG!$C$17</f>
        <v>0</v>
      </c>
      <c r="D49" s="263"/>
      <c r="E49" s="256"/>
      <c r="F49" s="256"/>
      <c r="G49" s="256"/>
      <c r="H49" s="127"/>
      <c r="I49" s="127"/>
      <c r="J49" s="127"/>
      <c r="K49" s="127"/>
      <c r="L49" s="127"/>
      <c r="M49" s="127"/>
      <c r="N49" s="127"/>
      <c r="O49" s="127"/>
      <c r="P49" s="127"/>
      <c r="Q49" s="127"/>
      <c r="R49" s="127"/>
      <c r="S49" s="127"/>
      <c r="T49" s="127"/>
      <c r="U49" s="127"/>
      <c r="V49" s="127"/>
      <c r="W49" s="126"/>
    </row>
    <row r="50" spans="2:31" customFormat="1" ht="15" customHeight="1">
      <c r="B50" s="125"/>
      <c r="C50" s="230"/>
      <c r="D50" s="127"/>
      <c r="E50" s="127"/>
      <c r="F50" s="127"/>
      <c r="G50" s="127"/>
      <c r="H50" s="127"/>
      <c r="I50" s="127"/>
      <c r="J50" s="127"/>
      <c r="K50" s="127"/>
      <c r="L50" s="127"/>
      <c r="M50" s="127"/>
      <c r="N50" s="435" t="s">
        <v>184</v>
      </c>
      <c r="O50" s="436"/>
      <c r="P50" s="436"/>
      <c r="Q50" s="436"/>
      <c r="R50" s="436"/>
      <c r="S50" s="436"/>
      <c r="T50" s="436"/>
      <c r="U50" s="436"/>
      <c r="V50" s="437"/>
      <c r="W50" s="149"/>
      <c r="X50" s="436" t="s">
        <v>188</v>
      </c>
      <c r="Y50" s="436"/>
      <c r="Z50" s="436"/>
      <c r="AA50" s="436"/>
      <c r="AB50" s="436"/>
      <c r="AC50" s="436"/>
      <c r="AD50" s="436"/>
      <c r="AE50" s="437"/>
    </row>
    <row r="51" spans="2:31" customFormat="1" ht="15" customHeight="1">
      <c r="B51" s="125"/>
      <c r="C51" s="258" t="s">
        <v>61</v>
      </c>
      <c r="D51" s="176"/>
      <c r="E51" s="176"/>
      <c r="F51" s="176"/>
      <c r="G51" s="256"/>
      <c r="H51" s="127"/>
      <c r="I51" s="127"/>
      <c r="J51" s="127"/>
      <c r="K51" s="127"/>
      <c r="L51" s="127"/>
      <c r="M51" s="127"/>
      <c r="N51" s="148"/>
      <c r="O51" s="148"/>
      <c r="P51" s="148"/>
      <c r="Q51" s="148"/>
      <c r="R51" s="148"/>
      <c r="S51" s="148"/>
      <c r="T51" s="148"/>
      <c r="U51" s="148"/>
      <c r="V51" s="148"/>
      <c r="W51" s="149"/>
      <c r="X51" s="1"/>
      <c r="Y51" s="1"/>
      <c r="Z51" s="1"/>
      <c r="AA51" s="1"/>
      <c r="AB51" s="1"/>
      <c r="AC51" s="1"/>
      <c r="AD51" s="1"/>
      <c r="AE51" s="1"/>
    </row>
    <row r="52" spans="2:31" customFormat="1" ht="15" customHeight="1">
      <c r="B52" s="125"/>
      <c r="C52" s="230"/>
      <c r="D52" s="127"/>
      <c r="E52" s="127"/>
      <c r="F52" s="127"/>
      <c r="G52" s="127"/>
      <c r="H52" s="127"/>
      <c r="I52" s="127"/>
      <c r="J52" s="127"/>
      <c r="K52" s="127"/>
      <c r="L52" s="127"/>
      <c r="M52" s="127"/>
      <c r="N52" s="148"/>
      <c r="O52" s="408" t="s">
        <v>19</v>
      </c>
      <c r="P52" s="410"/>
      <c r="Q52" s="408" t="s">
        <v>20</v>
      </c>
      <c r="R52" s="410"/>
      <c r="S52" s="408" t="s">
        <v>32</v>
      </c>
      <c r="T52" s="410"/>
      <c r="U52" s="408" t="s">
        <v>33</v>
      </c>
      <c r="V52" s="410"/>
      <c r="W52" s="149"/>
      <c r="X52" s="409" t="s">
        <v>19</v>
      </c>
      <c r="Y52" s="410"/>
      <c r="Z52" s="408" t="s">
        <v>20</v>
      </c>
      <c r="AA52" s="410"/>
      <c r="AB52" s="408" t="s">
        <v>32</v>
      </c>
      <c r="AC52" s="410"/>
      <c r="AD52" s="408" t="s">
        <v>33</v>
      </c>
      <c r="AE52" s="410"/>
    </row>
    <row r="53" spans="2:31" customFormat="1" ht="75" customHeight="1">
      <c r="B53" s="125"/>
      <c r="C53" s="100" t="s">
        <v>36</v>
      </c>
      <c r="D53" s="257" t="s">
        <v>64</v>
      </c>
      <c r="E53" s="257" t="s">
        <v>65</v>
      </c>
      <c r="F53" s="274" t="s">
        <v>308</v>
      </c>
      <c r="G53" s="257" t="s">
        <v>59</v>
      </c>
      <c r="H53" s="257" t="s">
        <v>58</v>
      </c>
      <c r="I53" s="257" t="s">
        <v>165</v>
      </c>
      <c r="J53" s="257" t="s">
        <v>39</v>
      </c>
      <c r="K53" s="257" t="s">
        <v>40</v>
      </c>
      <c r="L53" s="257" t="s">
        <v>42</v>
      </c>
      <c r="M53" s="127"/>
      <c r="N53" s="257" t="s">
        <v>36</v>
      </c>
      <c r="O53" s="257" t="s">
        <v>185</v>
      </c>
      <c r="P53" s="257" t="s">
        <v>186</v>
      </c>
      <c r="Q53" s="257" t="s">
        <v>185</v>
      </c>
      <c r="R53" s="257" t="s">
        <v>186</v>
      </c>
      <c r="S53" s="257" t="s">
        <v>185</v>
      </c>
      <c r="T53" s="257" t="s">
        <v>186</v>
      </c>
      <c r="U53" s="257" t="s">
        <v>185</v>
      </c>
      <c r="V53" s="257" t="s">
        <v>186</v>
      </c>
      <c r="W53" s="149"/>
      <c r="X53" s="254" t="s">
        <v>185</v>
      </c>
      <c r="Y53" s="88" t="s">
        <v>186</v>
      </c>
      <c r="Z53" s="88" t="s">
        <v>179</v>
      </c>
      <c r="AA53" s="88" t="s">
        <v>180</v>
      </c>
      <c r="AB53" s="88" t="s">
        <v>179</v>
      </c>
      <c r="AC53" s="88" t="s">
        <v>180</v>
      </c>
      <c r="AD53" s="88" t="s">
        <v>179</v>
      </c>
      <c r="AE53" s="88" t="s">
        <v>180</v>
      </c>
    </row>
    <row r="54" spans="2:31" customFormat="1" ht="15" customHeight="1">
      <c r="B54" s="125"/>
      <c r="C54" s="266"/>
      <c r="D54" s="267"/>
      <c r="E54" s="268"/>
      <c r="F54" s="269">
        <v>1</v>
      </c>
      <c r="G54" s="371"/>
      <c r="H54" s="371">
        <v>1</v>
      </c>
      <c r="I54" s="242">
        <v>1</v>
      </c>
      <c r="J54" s="326"/>
      <c r="K54" s="326"/>
      <c r="L54" s="327"/>
      <c r="M54" s="127"/>
      <c r="N54" s="308">
        <f>'Charges variables-Calculs auto'!D401</f>
        <v>0</v>
      </c>
      <c r="O54" s="324"/>
      <c r="P54" s="324"/>
      <c r="Q54" s="324"/>
      <c r="R54" s="324"/>
      <c r="S54" s="324"/>
      <c r="T54" s="324"/>
      <c r="U54" s="324"/>
      <c r="V54" s="324"/>
      <c r="W54" s="149"/>
      <c r="X54" s="260">
        <f t="shared" ref="X54:Y61" si="6">IF(ISBLANK(O54),D54,O54)</f>
        <v>0</v>
      </c>
      <c r="Y54" s="89">
        <f t="shared" si="6"/>
        <v>0</v>
      </c>
      <c r="Z54" s="89">
        <f t="shared" ref="Z54:AE61" si="7">IF(ISBLANK(Q54),X54,Q54)</f>
        <v>0</v>
      </c>
      <c r="AA54" s="89">
        <f t="shared" si="7"/>
        <v>0</v>
      </c>
      <c r="AB54" s="89">
        <f t="shared" si="7"/>
        <v>0</v>
      </c>
      <c r="AC54" s="89">
        <f t="shared" si="7"/>
        <v>0</v>
      </c>
      <c r="AD54" s="89">
        <f t="shared" si="7"/>
        <v>0</v>
      </c>
      <c r="AE54" s="89">
        <f t="shared" si="7"/>
        <v>0</v>
      </c>
    </row>
    <row r="55" spans="2:31" customFormat="1" ht="15" customHeight="1">
      <c r="B55" s="125"/>
      <c r="C55" s="266"/>
      <c r="D55" s="267"/>
      <c r="E55" s="268"/>
      <c r="F55" s="269">
        <v>1</v>
      </c>
      <c r="G55" s="371"/>
      <c r="H55" s="371">
        <v>1</v>
      </c>
      <c r="I55" s="242">
        <v>1</v>
      </c>
      <c r="J55" s="326"/>
      <c r="K55" s="326"/>
      <c r="L55" s="327"/>
      <c r="M55" s="127"/>
      <c r="N55" s="308">
        <f>'Charges variables-Calculs auto'!D402</f>
        <v>0</v>
      </c>
      <c r="O55" s="325"/>
      <c r="P55" s="325"/>
      <c r="Q55" s="325"/>
      <c r="R55" s="325"/>
      <c r="S55" s="325"/>
      <c r="T55" s="325"/>
      <c r="U55" s="325"/>
      <c r="V55" s="325"/>
      <c r="W55" s="149"/>
      <c r="X55" s="260">
        <f t="shared" si="6"/>
        <v>0</v>
      </c>
      <c r="Y55" s="89">
        <f t="shared" si="6"/>
        <v>0</v>
      </c>
      <c r="Z55" s="89">
        <f t="shared" si="7"/>
        <v>0</v>
      </c>
      <c r="AA55" s="89">
        <f t="shared" si="7"/>
        <v>0</v>
      </c>
      <c r="AB55" s="89">
        <f t="shared" si="7"/>
        <v>0</v>
      </c>
      <c r="AC55" s="89">
        <f t="shared" si="7"/>
        <v>0</v>
      </c>
      <c r="AD55" s="89">
        <f t="shared" si="7"/>
        <v>0</v>
      </c>
      <c r="AE55" s="89">
        <f t="shared" si="7"/>
        <v>0</v>
      </c>
    </row>
    <row r="56" spans="2:31" customFormat="1" ht="15" customHeight="1">
      <c r="B56" s="125"/>
      <c r="C56" s="266"/>
      <c r="D56" s="267"/>
      <c r="E56" s="270"/>
      <c r="F56" s="269">
        <v>1</v>
      </c>
      <c r="G56" s="371"/>
      <c r="H56" s="371">
        <v>1</v>
      </c>
      <c r="I56" s="242">
        <v>1</v>
      </c>
      <c r="J56" s="326"/>
      <c r="K56" s="326"/>
      <c r="L56" s="327"/>
      <c r="M56" s="127"/>
      <c r="N56" s="308">
        <f>'Charges variables-Calculs auto'!D403</f>
        <v>0</v>
      </c>
      <c r="O56" s="325"/>
      <c r="P56" s="325"/>
      <c r="Q56" s="325"/>
      <c r="R56" s="325"/>
      <c r="S56" s="325"/>
      <c r="T56" s="325"/>
      <c r="U56" s="325"/>
      <c r="V56" s="325"/>
      <c r="W56" s="149"/>
      <c r="X56" s="260">
        <f t="shared" si="6"/>
        <v>0</v>
      </c>
      <c r="Y56" s="89">
        <f t="shared" si="6"/>
        <v>0</v>
      </c>
      <c r="Z56" s="89">
        <f t="shared" si="7"/>
        <v>0</v>
      </c>
      <c r="AA56" s="89">
        <f t="shared" si="7"/>
        <v>0</v>
      </c>
      <c r="AB56" s="89">
        <f t="shared" si="7"/>
        <v>0</v>
      </c>
      <c r="AC56" s="89">
        <f t="shared" si="7"/>
        <v>0</v>
      </c>
      <c r="AD56" s="89">
        <f t="shared" si="7"/>
        <v>0</v>
      </c>
      <c r="AE56" s="89">
        <f t="shared" si="7"/>
        <v>0</v>
      </c>
    </row>
    <row r="57" spans="2:31" customFormat="1" ht="15" customHeight="1">
      <c r="B57" s="125"/>
      <c r="C57" s="250"/>
      <c r="D57" s="267"/>
      <c r="E57" s="270"/>
      <c r="F57" s="269">
        <v>1</v>
      </c>
      <c r="G57" s="371"/>
      <c r="H57" s="371">
        <v>1</v>
      </c>
      <c r="I57" s="242">
        <v>1</v>
      </c>
      <c r="J57" s="326"/>
      <c r="K57" s="326"/>
      <c r="L57" s="327"/>
      <c r="M57" s="127"/>
      <c r="N57" s="308">
        <f>'Charges variables-Calculs auto'!D404</f>
        <v>0</v>
      </c>
      <c r="O57" s="325"/>
      <c r="P57" s="325"/>
      <c r="Q57" s="325"/>
      <c r="R57" s="325"/>
      <c r="S57" s="325"/>
      <c r="T57" s="325"/>
      <c r="U57" s="325"/>
      <c r="V57" s="325"/>
      <c r="W57" s="149"/>
      <c r="X57" s="260">
        <f t="shared" si="6"/>
        <v>0</v>
      </c>
      <c r="Y57" s="89">
        <f t="shared" si="6"/>
        <v>0</v>
      </c>
      <c r="Z57" s="89">
        <f t="shared" si="7"/>
        <v>0</v>
      </c>
      <c r="AA57" s="89">
        <f t="shared" si="7"/>
        <v>0</v>
      </c>
      <c r="AB57" s="89">
        <f t="shared" si="7"/>
        <v>0</v>
      </c>
      <c r="AC57" s="89">
        <f t="shared" si="7"/>
        <v>0</v>
      </c>
      <c r="AD57" s="89">
        <f t="shared" si="7"/>
        <v>0</v>
      </c>
      <c r="AE57" s="89">
        <f t="shared" si="7"/>
        <v>0</v>
      </c>
    </row>
    <row r="58" spans="2:31" customFormat="1" ht="15" customHeight="1">
      <c r="B58" s="125"/>
      <c r="C58" s="250"/>
      <c r="D58" s="267"/>
      <c r="E58" s="270"/>
      <c r="F58" s="269">
        <v>1</v>
      </c>
      <c r="G58" s="371"/>
      <c r="H58" s="371">
        <v>1</v>
      </c>
      <c r="I58" s="242">
        <v>1</v>
      </c>
      <c r="J58" s="326"/>
      <c r="K58" s="326"/>
      <c r="L58" s="327"/>
      <c r="M58" s="127"/>
      <c r="N58" s="308">
        <f>'Charges variables-Calculs auto'!D405</f>
        <v>0</v>
      </c>
      <c r="O58" s="325"/>
      <c r="P58" s="325"/>
      <c r="Q58" s="325"/>
      <c r="R58" s="325"/>
      <c r="S58" s="325"/>
      <c r="T58" s="325"/>
      <c r="U58" s="325"/>
      <c r="V58" s="325"/>
      <c r="W58" s="149"/>
      <c r="X58" s="260">
        <f t="shared" si="6"/>
        <v>0</v>
      </c>
      <c r="Y58" s="89">
        <f t="shared" si="6"/>
        <v>0</v>
      </c>
      <c r="Z58" s="89">
        <f t="shared" si="7"/>
        <v>0</v>
      </c>
      <c r="AA58" s="89">
        <f t="shared" si="7"/>
        <v>0</v>
      </c>
      <c r="AB58" s="89">
        <f t="shared" si="7"/>
        <v>0</v>
      </c>
      <c r="AC58" s="89">
        <f t="shared" si="7"/>
        <v>0</v>
      </c>
      <c r="AD58" s="89">
        <f t="shared" si="7"/>
        <v>0</v>
      </c>
      <c r="AE58" s="89">
        <f t="shared" si="7"/>
        <v>0</v>
      </c>
    </row>
    <row r="59" spans="2:31" customFormat="1" ht="15" customHeight="1">
      <c r="B59" s="125"/>
      <c r="C59" s="250"/>
      <c r="D59" s="267"/>
      <c r="E59" s="268"/>
      <c r="F59" s="269">
        <v>1</v>
      </c>
      <c r="G59" s="371"/>
      <c r="H59" s="371">
        <v>1</v>
      </c>
      <c r="I59" s="242">
        <v>1</v>
      </c>
      <c r="J59" s="326"/>
      <c r="K59" s="326"/>
      <c r="L59" s="327"/>
      <c r="M59" s="127"/>
      <c r="N59" s="308">
        <f>'Charges variables-Calculs auto'!D406</f>
        <v>0</v>
      </c>
      <c r="O59" s="324"/>
      <c r="P59" s="324"/>
      <c r="Q59" s="324"/>
      <c r="R59" s="324"/>
      <c r="S59" s="324"/>
      <c r="T59" s="324"/>
      <c r="U59" s="324"/>
      <c r="V59" s="324"/>
      <c r="W59" s="149"/>
      <c r="X59" s="260">
        <f t="shared" si="6"/>
        <v>0</v>
      </c>
      <c r="Y59" s="89">
        <f t="shared" si="6"/>
        <v>0</v>
      </c>
      <c r="Z59" s="89">
        <f t="shared" si="7"/>
        <v>0</v>
      </c>
      <c r="AA59" s="89">
        <f t="shared" si="7"/>
        <v>0</v>
      </c>
      <c r="AB59" s="89">
        <f t="shared" si="7"/>
        <v>0</v>
      </c>
      <c r="AC59" s="89">
        <f t="shared" si="7"/>
        <v>0</v>
      </c>
      <c r="AD59" s="89">
        <f t="shared" si="7"/>
        <v>0</v>
      </c>
      <c r="AE59" s="89">
        <f t="shared" si="7"/>
        <v>0</v>
      </c>
    </row>
    <row r="60" spans="2:31" customFormat="1" ht="15" customHeight="1">
      <c r="B60" s="125"/>
      <c r="C60" s="250"/>
      <c r="D60" s="267"/>
      <c r="E60" s="270"/>
      <c r="F60" s="269">
        <v>1</v>
      </c>
      <c r="G60" s="371"/>
      <c r="H60" s="371">
        <v>1</v>
      </c>
      <c r="I60" s="242">
        <v>1</v>
      </c>
      <c r="J60" s="326"/>
      <c r="K60" s="326"/>
      <c r="L60" s="327"/>
      <c r="M60" s="127"/>
      <c r="N60" s="308">
        <f>'Charges variables-Calculs auto'!D407</f>
        <v>0</v>
      </c>
      <c r="O60" s="325"/>
      <c r="P60" s="325"/>
      <c r="Q60" s="325"/>
      <c r="R60" s="325"/>
      <c r="S60" s="325"/>
      <c r="T60" s="325"/>
      <c r="U60" s="325"/>
      <c r="V60" s="325"/>
      <c r="W60" s="149"/>
      <c r="X60" s="260">
        <f t="shared" si="6"/>
        <v>0</v>
      </c>
      <c r="Y60" s="89">
        <f t="shared" si="6"/>
        <v>0</v>
      </c>
      <c r="Z60" s="89">
        <f t="shared" si="7"/>
        <v>0</v>
      </c>
      <c r="AA60" s="89">
        <f t="shared" si="7"/>
        <v>0</v>
      </c>
      <c r="AB60" s="89">
        <f t="shared" si="7"/>
        <v>0</v>
      </c>
      <c r="AC60" s="89">
        <f t="shared" si="7"/>
        <v>0</v>
      </c>
      <c r="AD60" s="89">
        <f t="shared" si="7"/>
        <v>0</v>
      </c>
      <c r="AE60" s="89">
        <f t="shared" si="7"/>
        <v>0</v>
      </c>
    </row>
    <row r="61" spans="2:31" customFormat="1" ht="15" customHeight="1">
      <c r="B61" s="125"/>
      <c r="C61" s="250"/>
      <c r="D61" s="267"/>
      <c r="E61" s="270"/>
      <c r="F61" s="269">
        <v>1</v>
      </c>
      <c r="G61" s="371"/>
      <c r="H61" s="371">
        <v>1</v>
      </c>
      <c r="I61" s="242">
        <v>1</v>
      </c>
      <c r="J61" s="326"/>
      <c r="K61" s="326"/>
      <c r="L61" s="327"/>
      <c r="M61" s="127"/>
      <c r="N61" s="308">
        <f>'Charges variables-Calculs auto'!D408</f>
        <v>0</v>
      </c>
      <c r="O61" s="325"/>
      <c r="P61" s="325"/>
      <c r="Q61" s="325"/>
      <c r="R61" s="325"/>
      <c r="S61" s="325"/>
      <c r="T61" s="325"/>
      <c r="U61" s="325"/>
      <c r="V61" s="325"/>
      <c r="W61" s="149"/>
      <c r="X61" s="260">
        <f t="shared" si="6"/>
        <v>0</v>
      </c>
      <c r="Y61" s="89">
        <f t="shared" si="6"/>
        <v>0</v>
      </c>
      <c r="Z61" s="89">
        <f t="shared" si="7"/>
        <v>0</v>
      </c>
      <c r="AA61" s="89">
        <f t="shared" si="7"/>
        <v>0</v>
      </c>
      <c r="AB61" s="89">
        <f t="shared" si="7"/>
        <v>0</v>
      </c>
      <c r="AC61" s="89">
        <f t="shared" si="7"/>
        <v>0</v>
      </c>
      <c r="AD61" s="89">
        <f t="shared" si="7"/>
        <v>0</v>
      </c>
      <c r="AE61" s="89">
        <f t="shared" si="7"/>
        <v>0</v>
      </c>
    </row>
    <row r="62" spans="2:31" customFormat="1" ht="15" customHeight="1">
      <c r="B62" s="125"/>
      <c r="C62" s="198"/>
      <c r="D62" s="203"/>
      <c r="E62" s="203"/>
      <c r="F62" s="203"/>
      <c r="G62" s="203"/>
      <c r="H62" s="127"/>
      <c r="I62" s="127"/>
      <c r="J62" s="127"/>
      <c r="K62" s="127"/>
      <c r="L62" s="127"/>
      <c r="M62" s="127"/>
      <c r="N62" s="127"/>
      <c r="O62" s="127"/>
      <c r="P62" s="127"/>
      <c r="Q62" s="127"/>
      <c r="R62" s="127"/>
      <c r="S62" s="127"/>
      <c r="T62" s="127"/>
      <c r="U62" s="127"/>
      <c r="V62" s="127"/>
      <c r="W62" s="126"/>
    </row>
    <row r="63" spans="2:31" customFormat="1" ht="15" customHeight="1">
      <c r="B63" s="125"/>
      <c r="C63" s="105">
        <f>CONFIG!$C$18</f>
        <v>0</v>
      </c>
      <c r="D63" s="263"/>
      <c r="E63" s="256"/>
      <c r="F63" s="256"/>
      <c r="G63" s="256"/>
      <c r="H63" s="127"/>
      <c r="I63" s="127"/>
      <c r="J63" s="127"/>
      <c r="K63" s="127"/>
      <c r="L63" s="127"/>
      <c r="M63" s="127"/>
      <c r="N63" s="127"/>
      <c r="O63" s="127"/>
      <c r="P63" s="127"/>
      <c r="Q63" s="127"/>
      <c r="R63" s="127"/>
      <c r="S63" s="127"/>
      <c r="T63" s="127"/>
      <c r="U63" s="127"/>
      <c r="V63" s="127"/>
      <c r="W63" s="126"/>
    </row>
    <row r="64" spans="2:31" customFormat="1" ht="15" customHeight="1">
      <c r="B64" s="125"/>
      <c r="C64" s="230"/>
      <c r="D64" s="127"/>
      <c r="E64" s="127"/>
      <c r="F64" s="127"/>
      <c r="G64" s="127"/>
      <c r="H64" s="127"/>
      <c r="I64" s="127"/>
      <c r="J64" s="127"/>
      <c r="K64" s="127"/>
      <c r="L64" s="127"/>
      <c r="M64" s="127"/>
      <c r="N64" s="435" t="s">
        <v>184</v>
      </c>
      <c r="O64" s="436"/>
      <c r="P64" s="436"/>
      <c r="Q64" s="436"/>
      <c r="R64" s="436"/>
      <c r="S64" s="436"/>
      <c r="T64" s="436"/>
      <c r="U64" s="436"/>
      <c r="V64" s="437"/>
      <c r="W64" s="149"/>
      <c r="X64" s="436" t="s">
        <v>188</v>
      </c>
      <c r="Y64" s="436"/>
      <c r="Z64" s="436"/>
      <c r="AA64" s="436"/>
      <c r="AB64" s="436"/>
      <c r="AC64" s="436"/>
      <c r="AD64" s="436"/>
      <c r="AE64" s="437"/>
    </row>
    <row r="65" spans="2:31" customFormat="1" ht="15" customHeight="1">
      <c r="B65" s="125"/>
      <c r="C65" s="258" t="s">
        <v>61</v>
      </c>
      <c r="D65" s="176"/>
      <c r="E65" s="176"/>
      <c r="F65" s="176"/>
      <c r="G65" s="256"/>
      <c r="H65" s="127"/>
      <c r="I65" s="127"/>
      <c r="J65" s="127"/>
      <c r="K65" s="127"/>
      <c r="L65" s="127"/>
      <c r="M65" s="127"/>
      <c r="N65" s="148"/>
      <c r="O65" s="148"/>
      <c r="P65" s="148"/>
      <c r="Q65" s="148"/>
      <c r="R65" s="148"/>
      <c r="S65" s="148"/>
      <c r="T65" s="148"/>
      <c r="U65" s="148"/>
      <c r="V65" s="148"/>
      <c r="W65" s="149"/>
      <c r="X65" s="1"/>
      <c r="Y65" s="1"/>
      <c r="Z65" s="1"/>
      <c r="AA65" s="1"/>
      <c r="AB65" s="1"/>
      <c r="AC65" s="1"/>
      <c r="AD65" s="1"/>
      <c r="AE65" s="1"/>
    </row>
    <row r="66" spans="2:31" customFormat="1" ht="15" customHeight="1">
      <c r="B66" s="125"/>
      <c r="C66" s="230"/>
      <c r="D66" s="127"/>
      <c r="E66" s="127"/>
      <c r="F66" s="127"/>
      <c r="G66" s="127"/>
      <c r="H66" s="127"/>
      <c r="I66" s="127"/>
      <c r="J66" s="127"/>
      <c r="K66" s="127"/>
      <c r="L66" s="127"/>
      <c r="M66" s="127"/>
      <c r="N66" s="148"/>
      <c r="O66" s="408" t="s">
        <v>19</v>
      </c>
      <c r="P66" s="410"/>
      <c r="Q66" s="408" t="s">
        <v>20</v>
      </c>
      <c r="R66" s="410"/>
      <c r="S66" s="408" t="s">
        <v>32</v>
      </c>
      <c r="T66" s="410"/>
      <c r="U66" s="408" t="s">
        <v>33</v>
      </c>
      <c r="V66" s="410"/>
      <c r="W66" s="149"/>
      <c r="X66" s="409" t="s">
        <v>19</v>
      </c>
      <c r="Y66" s="410"/>
      <c r="Z66" s="408" t="s">
        <v>20</v>
      </c>
      <c r="AA66" s="410"/>
      <c r="AB66" s="408" t="s">
        <v>32</v>
      </c>
      <c r="AC66" s="410"/>
      <c r="AD66" s="408" t="s">
        <v>33</v>
      </c>
      <c r="AE66" s="410"/>
    </row>
    <row r="67" spans="2:31" customFormat="1" ht="75" customHeight="1">
      <c r="B67" s="125"/>
      <c r="C67" s="100" t="s">
        <v>36</v>
      </c>
      <c r="D67" s="257" t="s">
        <v>64</v>
      </c>
      <c r="E67" s="257" t="s">
        <v>65</v>
      </c>
      <c r="F67" s="274" t="s">
        <v>308</v>
      </c>
      <c r="G67" s="257" t="s">
        <v>59</v>
      </c>
      <c r="H67" s="257" t="s">
        <v>58</v>
      </c>
      <c r="I67" s="257" t="s">
        <v>165</v>
      </c>
      <c r="J67" s="257" t="s">
        <v>39</v>
      </c>
      <c r="K67" s="257" t="s">
        <v>40</v>
      </c>
      <c r="L67" s="257" t="s">
        <v>42</v>
      </c>
      <c r="M67" s="127"/>
      <c r="N67" s="257" t="s">
        <v>36</v>
      </c>
      <c r="O67" s="257" t="s">
        <v>185</v>
      </c>
      <c r="P67" s="257" t="s">
        <v>186</v>
      </c>
      <c r="Q67" s="257" t="s">
        <v>185</v>
      </c>
      <c r="R67" s="257" t="s">
        <v>186</v>
      </c>
      <c r="S67" s="257" t="s">
        <v>185</v>
      </c>
      <c r="T67" s="257" t="s">
        <v>186</v>
      </c>
      <c r="U67" s="257" t="s">
        <v>185</v>
      </c>
      <c r="V67" s="257" t="s">
        <v>186</v>
      </c>
      <c r="W67" s="149"/>
      <c r="X67" s="254" t="s">
        <v>185</v>
      </c>
      <c r="Y67" s="88" t="s">
        <v>186</v>
      </c>
      <c r="Z67" s="88" t="s">
        <v>179</v>
      </c>
      <c r="AA67" s="88" t="s">
        <v>180</v>
      </c>
      <c r="AB67" s="88" t="s">
        <v>179</v>
      </c>
      <c r="AC67" s="88" t="s">
        <v>180</v>
      </c>
      <c r="AD67" s="88" t="s">
        <v>179</v>
      </c>
      <c r="AE67" s="88" t="s">
        <v>180</v>
      </c>
    </row>
    <row r="68" spans="2:31" customFormat="1" ht="15" customHeight="1">
      <c r="B68" s="125"/>
      <c r="C68" s="266"/>
      <c r="D68" s="267"/>
      <c r="E68" s="268"/>
      <c r="F68" s="269">
        <v>1</v>
      </c>
      <c r="G68" s="371"/>
      <c r="H68" s="371">
        <v>1</v>
      </c>
      <c r="I68" s="242">
        <v>1</v>
      </c>
      <c r="J68" s="326"/>
      <c r="K68" s="326"/>
      <c r="L68" s="327"/>
      <c r="M68" s="127"/>
      <c r="N68" s="308">
        <f>'Charges variables-Calculs auto'!D506</f>
        <v>0</v>
      </c>
      <c r="O68" s="324"/>
      <c r="P68" s="324"/>
      <c r="Q68" s="324"/>
      <c r="R68" s="324"/>
      <c r="S68" s="324"/>
      <c r="T68" s="324"/>
      <c r="U68" s="324"/>
      <c r="V68" s="324"/>
      <c r="W68" s="149"/>
      <c r="X68" s="260">
        <f t="shared" ref="X68:Y75" si="8">IF(ISBLANK(O68),D68,O68)</f>
        <v>0</v>
      </c>
      <c r="Y68" s="89">
        <f t="shared" si="8"/>
        <v>0</v>
      </c>
      <c r="Z68" s="89">
        <f t="shared" ref="Z68:AE75" si="9">IF(ISBLANK(Q68),X68,Q68)</f>
        <v>0</v>
      </c>
      <c r="AA68" s="89">
        <f t="shared" si="9"/>
        <v>0</v>
      </c>
      <c r="AB68" s="89">
        <f t="shared" si="9"/>
        <v>0</v>
      </c>
      <c r="AC68" s="89">
        <f t="shared" si="9"/>
        <v>0</v>
      </c>
      <c r="AD68" s="89">
        <f t="shared" si="9"/>
        <v>0</v>
      </c>
      <c r="AE68" s="89">
        <f t="shared" si="9"/>
        <v>0</v>
      </c>
    </row>
    <row r="69" spans="2:31" customFormat="1" ht="15" customHeight="1">
      <c r="B69" s="125"/>
      <c r="C69" s="266"/>
      <c r="D69" s="267"/>
      <c r="E69" s="268"/>
      <c r="F69" s="269">
        <v>1</v>
      </c>
      <c r="G69" s="371"/>
      <c r="H69" s="371">
        <v>1</v>
      </c>
      <c r="I69" s="242">
        <v>1</v>
      </c>
      <c r="J69" s="326"/>
      <c r="K69" s="326"/>
      <c r="L69" s="327"/>
      <c r="M69" s="127"/>
      <c r="N69" s="308">
        <f>'Charges variables-Calculs auto'!D507</f>
        <v>0</v>
      </c>
      <c r="O69" s="325"/>
      <c r="P69" s="325"/>
      <c r="Q69" s="325"/>
      <c r="R69" s="325"/>
      <c r="S69" s="325"/>
      <c r="T69" s="325"/>
      <c r="U69" s="325"/>
      <c r="V69" s="325"/>
      <c r="W69" s="149"/>
      <c r="X69" s="260">
        <f t="shared" si="8"/>
        <v>0</v>
      </c>
      <c r="Y69" s="89">
        <f t="shared" si="8"/>
        <v>0</v>
      </c>
      <c r="Z69" s="89">
        <f t="shared" si="9"/>
        <v>0</v>
      </c>
      <c r="AA69" s="89">
        <f t="shared" si="9"/>
        <v>0</v>
      </c>
      <c r="AB69" s="89">
        <f t="shared" si="9"/>
        <v>0</v>
      </c>
      <c r="AC69" s="89">
        <f t="shared" si="9"/>
        <v>0</v>
      </c>
      <c r="AD69" s="89">
        <f t="shared" si="9"/>
        <v>0</v>
      </c>
      <c r="AE69" s="89">
        <f t="shared" si="9"/>
        <v>0</v>
      </c>
    </row>
    <row r="70" spans="2:31" customFormat="1" ht="15" customHeight="1">
      <c r="B70" s="125"/>
      <c r="C70" s="266"/>
      <c r="D70" s="267"/>
      <c r="E70" s="270"/>
      <c r="F70" s="269">
        <v>1</v>
      </c>
      <c r="G70" s="371"/>
      <c r="H70" s="371">
        <v>1</v>
      </c>
      <c r="I70" s="242">
        <v>1</v>
      </c>
      <c r="J70" s="326"/>
      <c r="K70" s="326"/>
      <c r="L70" s="327"/>
      <c r="M70" s="127"/>
      <c r="N70" s="308">
        <f>'Charges variables-Calculs auto'!D508</f>
        <v>0</v>
      </c>
      <c r="O70" s="325"/>
      <c r="P70" s="325"/>
      <c r="Q70" s="325"/>
      <c r="R70" s="325"/>
      <c r="S70" s="325"/>
      <c r="T70" s="325"/>
      <c r="U70" s="325"/>
      <c r="V70" s="325"/>
      <c r="W70" s="149"/>
      <c r="X70" s="260">
        <f t="shared" si="8"/>
        <v>0</v>
      </c>
      <c r="Y70" s="89">
        <f t="shared" si="8"/>
        <v>0</v>
      </c>
      <c r="Z70" s="89">
        <f t="shared" si="9"/>
        <v>0</v>
      </c>
      <c r="AA70" s="89">
        <f t="shared" si="9"/>
        <v>0</v>
      </c>
      <c r="AB70" s="89">
        <f t="shared" si="9"/>
        <v>0</v>
      </c>
      <c r="AC70" s="89">
        <f t="shared" si="9"/>
        <v>0</v>
      </c>
      <c r="AD70" s="89">
        <f t="shared" si="9"/>
        <v>0</v>
      </c>
      <c r="AE70" s="89">
        <f t="shared" si="9"/>
        <v>0</v>
      </c>
    </row>
    <row r="71" spans="2:31" customFormat="1" ht="15" customHeight="1">
      <c r="B71" s="125"/>
      <c r="C71" s="250"/>
      <c r="D71" s="267"/>
      <c r="E71" s="270"/>
      <c r="F71" s="269">
        <v>1</v>
      </c>
      <c r="G71" s="371"/>
      <c r="H71" s="371">
        <v>1</v>
      </c>
      <c r="I71" s="242">
        <v>1</v>
      </c>
      <c r="J71" s="326"/>
      <c r="K71" s="326"/>
      <c r="L71" s="327"/>
      <c r="M71" s="127"/>
      <c r="N71" s="308">
        <f>'Charges variables-Calculs auto'!D509</f>
        <v>0</v>
      </c>
      <c r="O71" s="325"/>
      <c r="P71" s="325"/>
      <c r="Q71" s="325"/>
      <c r="R71" s="325"/>
      <c r="S71" s="325"/>
      <c r="T71" s="325"/>
      <c r="U71" s="325"/>
      <c r="V71" s="325"/>
      <c r="W71" s="149"/>
      <c r="X71" s="260">
        <f t="shared" si="8"/>
        <v>0</v>
      </c>
      <c r="Y71" s="89">
        <f t="shared" si="8"/>
        <v>0</v>
      </c>
      <c r="Z71" s="89">
        <f t="shared" si="9"/>
        <v>0</v>
      </c>
      <c r="AA71" s="89">
        <f t="shared" si="9"/>
        <v>0</v>
      </c>
      <c r="AB71" s="89">
        <f t="shared" si="9"/>
        <v>0</v>
      </c>
      <c r="AC71" s="89">
        <f t="shared" si="9"/>
        <v>0</v>
      </c>
      <c r="AD71" s="89">
        <f t="shared" si="9"/>
        <v>0</v>
      </c>
      <c r="AE71" s="89">
        <f t="shared" si="9"/>
        <v>0</v>
      </c>
    </row>
    <row r="72" spans="2:31" customFormat="1" ht="15" customHeight="1">
      <c r="B72" s="125"/>
      <c r="C72" s="250"/>
      <c r="D72" s="267"/>
      <c r="E72" s="270"/>
      <c r="F72" s="269">
        <v>1</v>
      </c>
      <c r="G72" s="371"/>
      <c r="H72" s="371">
        <v>1</v>
      </c>
      <c r="I72" s="242">
        <v>1</v>
      </c>
      <c r="J72" s="326"/>
      <c r="K72" s="326"/>
      <c r="L72" s="327"/>
      <c r="M72" s="127"/>
      <c r="N72" s="308">
        <f>'Charges variables-Calculs auto'!D510</f>
        <v>0</v>
      </c>
      <c r="O72" s="325"/>
      <c r="P72" s="325"/>
      <c r="Q72" s="325"/>
      <c r="R72" s="325"/>
      <c r="S72" s="325"/>
      <c r="T72" s="325"/>
      <c r="U72" s="325"/>
      <c r="V72" s="325"/>
      <c r="W72" s="149"/>
      <c r="X72" s="260">
        <f t="shared" si="8"/>
        <v>0</v>
      </c>
      <c r="Y72" s="89">
        <f t="shared" si="8"/>
        <v>0</v>
      </c>
      <c r="Z72" s="89">
        <f t="shared" si="9"/>
        <v>0</v>
      </c>
      <c r="AA72" s="89">
        <f t="shared" si="9"/>
        <v>0</v>
      </c>
      <c r="AB72" s="89">
        <f t="shared" si="9"/>
        <v>0</v>
      </c>
      <c r="AC72" s="89">
        <f t="shared" si="9"/>
        <v>0</v>
      </c>
      <c r="AD72" s="89">
        <f t="shared" si="9"/>
        <v>0</v>
      </c>
      <c r="AE72" s="89">
        <f t="shared" si="9"/>
        <v>0</v>
      </c>
    </row>
    <row r="73" spans="2:31" customFormat="1" ht="15" customHeight="1">
      <c r="B73" s="125"/>
      <c r="C73" s="250"/>
      <c r="D73" s="267"/>
      <c r="E73" s="268"/>
      <c r="F73" s="269">
        <v>1</v>
      </c>
      <c r="G73" s="371"/>
      <c r="H73" s="371">
        <v>1</v>
      </c>
      <c r="I73" s="242">
        <v>1</v>
      </c>
      <c r="J73" s="326"/>
      <c r="K73" s="326"/>
      <c r="L73" s="327"/>
      <c r="M73" s="127"/>
      <c r="N73" s="308">
        <f>'Charges variables-Calculs auto'!D511</f>
        <v>0</v>
      </c>
      <c r="O73" s="324"/>
      <c r="P73" s="324"/>
      <c r="Q73" s="324"/>
      <c r="R73" s="324"/>
      <c r="S73" s="324"/>
      <c r="T73" s="324"/>
      <c r="U73" s="324"/>
      <c r="V73" s="324"/>
      <c r="W73" s="149"/>
      <c r="X73" s="260">
        <f t="shared" si="8"/>
        <v>0</v>
      </c>
      <c r="Y73" s="89">
        <f t="shared" si="8"/>
        <v>0</v>
      </c>
      <c r="Z73" s="89">
        <f t="shared" si="9"/>
        <v>0</v>
      </c>
      <c r="AA73" s="89">
        <f t="shared" si="9"/>
        <v>0</v>
      </c>
      <c r="AB73" s="89">
        <f t="shared" si="9"/>
        <v>0</v>
      </c>
      <c r="AC73" s="89">
        <f t="shared" si="9"/>
        <v>0</v>
      </c>
      <c r="AD73" s="89">
        <f t="shared" si="9"/>
        <v>0</v>
      </c>
      <c r="AE73" s="89">
        <f t="shared" si="9"/>
        <v>0</v>
      </c>
    </row>
    <row r="74" spans="2:31" customFormat="1" ht="15" customHeight="1">
      <c r="B74" s="125"/>
      <c r="C74" s="250"/>
      <c r="D74" s="267"/>
      <c r="E74" s="270"/>
      <c r="F74" s="269">
        <v>1</v>
      </c>
      <c r="G74" s="371"/>
      <c r="H74" s="371">
        <v>1</v>
      </c>
      <c r="I74" s="242">
        <v>1</v>
      </c>
      <c r="J74" s="326"/>
      <c r="K74" s="326"/>
      <c r="L74" s="327"/>
      <c r="M74" s="127"/>
      <c r="N74" s="308">
        <f>'Charges variables-Calculs auto'!D512</f>
        <v>0</v>
      </c>
      <c r="O74" s="325"/>
      <c r="P74" s="325"/>
      <c r="Q74" s="325"/>
      <c r="R74" s="325"/>
      <c r="S74" s="325"/>
      <c r="T74" s="325"/>
      <c r="U74" s="325"/>
      <c r="V74" s="325"/>
      <c r="W74" s="149"/>
      <c r="X74" s="260">
        <f t="shared" si="8"/>
        <v>0</v>
      </c>
      <c r="Y74" s="89">
        <f t="shared" si="8"/>
        <v>0</v>
      </c>
      <c r="Z74" s="89">
        <f t="shared" si="9"/>
        <v>0</v>
      </c>
      <c r="AA74" s="89">
        <f t="shared" si="9"/>
        <v>0</v>
      </c>
      <c r="AB74" s="89">
        <f t="shared" si="9"/>
        <v>0</v>
      </c>
      <c r="AC74" s="89">
        <f t="shared" si="9"/>
        <v>0</v>
      </c>
      <c r="AD74" s="89">
        <f t="shared" si="9"/>
        <v>0</v>
      </c>
      <c r="AE74" s="89">
        <f t="shared" si="9"/>
        <v>0</v>
      </c>
    </row>
    <row r="75" spans="2:31" customFormat="1" ht="15" customHeight="1">
      <c r="B75" s="125"/>
      <c r="C75" s="250"/>
      <c r="D75" s="267"/>
      <c r="E75" s="270"/>
      <c r="F75" s="269">
        <v>1</v>
      </c>
      <c r="G75" s="371"/>
      <c r="H75" s="371">
        <v>1</v>
      </c>
      <c r="I75" s="242">
        <v>1</v>
      </c>
      <c r="J75" s="326"/>
      <c r="K75" s="326"/>
      <c r="L75" s="327"/>
      <c r="M75" s="127"/>
      <c r="N75" s="308">
        <f>'Charges variables-Calculs auto'!D513</f>
        <v>0</v>
      </c>
      <c r="O75" s="325"/>
      <c r="P75" s="325"/>
      <c r="Q75" s="325"/>
      <c r="R75" s="325"/>
      <c r="S75" s="325"/>
      <c r="T75" s="325"/>
      <c r="U75" s="325"/>
      <c r="V75" s="325"/>
      <c r="W75" s="149"/>
      <c r="X75" s="260">
        <f t="shared" si="8"/>
        <v>0</v>
      </c>
      <c r="Y75" s="89">
        <f t="shared" si="8"/>
        <v>0</v>
      </c>
      <c r="Z75" s="89">
        <f t="shared" si="9"/>
        <v>0</v>
      </c>
      <c r="AA75" s="89">
        <f t="shared" si="9"/>
        <v>0</v>
      </c>
      <c r="AB75" s="89">
        <f t="shared" si="9"/>
        <v>0</v>
      </c>
      <c r="AC75" s="89">
        <f t="shared" si="9"/>
        <v>0</v>
      </c>
      <c r="AD75" s="89">
        <f t="shared" si="9"/>
        <v>0</v>
      </c>
      <c r="AE75" s="89">
        <f t="shared" si="9"/>
        <v>0</v>
      </c>
    </row>
    <row r="76" spans="2:31" customFormat="1" ht="15" customHeight="1">
      <c r="B76" s="125"/>
      <c r="C76" s="198"/>
      <c r="D76" s="203"/>
      <c r="E76" s="203"/>
      <c r="F76" s="203"/>
      <c r="G76" s="203"/>
      <c r="H76" s="127"/>
      <c r="I76" s="127"/>
      <c r="J76" s="127"/>
      <c r="K76" s="127"/>
      <c r="L76" s="127"/>
      <c r="M76" s="127"/>
      <c r="N76" s="127"/>
      <c r="O76" s="127"/>
      <c r="P76" s="127"/>
      <c r="Q76" s="127"/>
      <c r="R76" s="127"/>
      <c r="S76" s="127"/>
      <c r="T76" s="127"/>
      <c r="U76" s="127"/>
      <c r="V76" s="127"/>
      <c r="W76" s="126"/>
    </row>
    <row r="77" spans="2:31" customFormat="1" ht="15" customHeight="1">
      <c r="B77" s="125"/>
      <c r="C77" s="105">
        <f>CONFIG!$C$19</f>
        <v>0</v>
      </c>
      <c r="D77" s="263"/>
      <c r="E77" s="256"/>
      <c r="F77" s="256"/>
      <c r="G77" s="256"/>
      <c r="H77" s="127"/>
      <c r="I77" s="127"/>
      <c r="J77" s="127"/>
      <c r="K77" s="127"/>
      <c r="L77" s="127"/>
      <c r="M77" s="127"/>
      <c r="N77" s="127"/>
      <c r="O77" s="127"/>
      <c r="P77" s="127"/>
      <c r="Q77" s="127"/>
      <c r="R77" s="127"/>
      <c r="S77" s="127"/>
      <c r="T77" s="127"/>
      <c r="U77" s="127"/>
      <c r="V77" s="127"/>
      <c r="W77" s="126"/>
    </row>
    <row r="78" spans="2:31" customFormat="1" ht="15" customHeight="1">
      <c r="B78" s="125"/>
      <c r="C78" s="230"/>
      <c r="D78" s="127"/>
      <c r="E78" s="127"/>
      <c r="F78" s="127"/>
      <c r="G78" s="127"/>
      <c r="H78" s="127"/>
      <c r="I78" s="127"/>
      <c r="J78" s="127"/>
      <c r="K78" s="127"/>
      <c r="L78" s="127"/>
      <c r="M78" s="127"/>
      <c r="N78" s="435" t="s">
        <v>184</v>
      </c>
      <c r="O78" s="436"/>
      <c r="P78" s="436"/>
      <c r="Q78" s="436"/>
      <c r="R78" s="436"/>
      <c r="S78" s="436"/>
      <c r="T78" s="436"/>
      <c r="U78" s="436"/>
      <c r="V78" s="437"/>
      <c r="W78" s="149"/>
      <c r="X78" s="436" t="s">
        <v>188</v>
      </c>
      <c r="Y78" s="436"/>
      <c r="Z78" s="436"/>
      <c r="AA78" s="436"/>
      <c r="AB78" s="436"/>
      <c r="AC78" s="436"/>
      <c r="AD78" s="436"/>
      <c r="AE78" s="437"/>
    </row>
    <row r="79" spans="2:31" customFormat="1" ht="15" customHeight="1">
      <c r="B79" s="125"/>
      <c r="C79" s="258" t="s">
        <v>61</v>
      </c>
      <c r="D79" s="176"/>
      <c r="E79" s="176"/>
      <c r="F79" s="176"/>
      <c r="G79" s="256"/>
      <c r="H79" s="127"/>
      <c r="I79" s="127"/>
      <c r="J79" s="127"/>
      <c r="K79" s="127"/>
      <c r="L79" s="127"/>
      <c r="M79" s="127"/>
      <c r="N79" s="148"/>
      <c r="O79" s="148"/>
      <c r="P79" s="148"/>
      <c r="Q79" s="148"/>
      <c r="R79" s="148"/>
      <c r="S79" s="148"/>
      <c r="T79" s="148"/>
      <c r="U79" s="148"/>
      <c r="V79" s="148"/>
      <c r="W79" s="149"/>
      <c r="X79" s="1"/>
      <c r="Y79" s="1"/>
      <c r="Z79" s="1"/>
      <c r="AA79" s="1"/>
      <c r="AB79" s="1"/>
      <c r="AC79" s="1"/>
      <c r="AD79" s="1"/>
      <c r="AE79" s="1"/>
    </row>
    <row r="80" spans="2:31" customFormat="1" ht="15" customHeight="1">
      <c r="B80" s="125"/>
      <c r="C80" s="230"/>
      <c r="D80" s="127"/>
      <c r="E80" s="127"/>
      <c r="F80" s="127"/>
      <c r="G80" s="127"/>
      <c r="H80" s="127"/>
      <c r="I80" s="127"/>
      <c r="J80" s="127"/>
      <c r="K80" s="127"/>
      <c r="L80" s="127"/>
      <c r="M80" s="127"/>
      <c r="N80" s="148"/>
      <c r="O80" s="408" t="s">
        <v>19</v>
      </c>
      <c r="P80" s="410"/>
      <c r="Q80" s="408" t="s">
        <v>20</v>
      </c>
      <c r="R80" s="410"/>
      <c r="S80" s="408" t="s">
        <v>32</v>
      </c>
      <c r="T80" s="410"/>
      <c r="U80" s="408" t="s">
        <v>33</v>
      </c>
      <c r="V80" s="410"/>
      <c r="W80" s="149"/>
      <c r="X80" s="409" t="s">
        <v>19</v>
      </c>
      <c r="Y80" s="410"/>
      <c r="Z80" s="408" t="s">
        <v>20</v>
      </c>
      <c r="AA80" s="410"/>
      <c r="AB80" s="408" t="s">
        <v>32</v>
      </c>
      <c r="AC80" s="410"/>
      <c r="AD80" s="408" t="s">
        <v>33</v>
      </c>
      <c r="AE80" s="410"/>
    </row>
    <row r="81" spans="2:31" customFormat="1" ht="75" customHeight="1">
      <c r="B81" s="125"/>
      <c r="C81" s="100" t="s">
        <v>36</v>
      </c>
      <c r="D81" s="257" t="s">
        <v>64</v>
      </c>
      <c r="E81" s="257" t="s">
        <v>65</v>
      </c>
      <c r="F81" s="274" t="s">
        <v>308</v>
      </c>
      <c r="G81" s="257" t="s">
        <v>59</v>
      </c>
      <c r="H81" s="257" t="s">
        <v>58</v>
      </c>
      <c r="I81" s="257" t="s">
        <v>165</v>
      </c>
      <c r="J81" s="257" t="s">
        <v>39</v>
      </c>
      <c r="K81" s="257" t="s">
        <v>40</v>
      </c>
      <c r="L81" s="257" t="s">
        <v>42</v>
      </c>
      <c r="M81" s="127"/>
      <c r="N81" s="257" t="s">
        <v>36</v>
      </c>
      <c r="O81" s="257" t="s">
        <v>185</v>
      </c>
      <c r="P81" s="257" t="s">
        <v>186</v>
      </c>
      <c r="Q81" s="257" t="s">
        <v>185</v>
      </c>
      <c r="R81" s="257" t="s">
        <v>186</v>
      </c>
      <c r="S81" s="257" t="s">
        <v>185</v>
      </c>
      <c r="T81" s="257" t="s">
        <v>186</v>
      </c>
      <c r="U81" s="257" t="s">
        <v>185</v>
      </c>
      <c r="V81" s="257" t="s">
        <v>186</v>
      </c>
      <c r="W81" s="149"/>
      <c r="X81" s="254" t="s">
        <v>185</v>
      </c>
      <c r="Y81" s="88" t="s">
        <v>186</v>
      </c>
      <c r="Z81" s="88" t="s">
        <v>179</v>
      </c>
      <c r="AA81" s="88" t="s">
        <v>180</v>
      </c>
      <c r="AB81" s="88" t="s">
        <v>179</v>
      </c>
      <c r="AC81" s="88" t="s">
        <v>180</v>
      </c>
      <c r="AD81" s="88" t="s">
        <v>179</v>
      </c>
      <c r="AE81" s="88" t="s">
        <v>180</v>
      </c>
    </row>
    <row r="82" spans="2:31" customFormat="1" ht="15" customHeight="1">
      <c r="B82" s="125"/>
      <c r="C82" s="266"/>
      <c r="D82" s="267"/>
      <c r="E82" s="268"/>
      <c r="F82" s="269">
        <v>1</v>
      </c>
      <c r="G82" s="371"/>
      <c r="H82" s="371">
        <v>1</v>
      </c>
      <c r="I82" s="242">
        <v>1</v>
      </c>
      <c r="J82" s="326"/>
      <c r="K82" s="326"/>
      <c r="L82" s="327"/>
      <c r="M82" s="127"/>
      <c r="N82" s="308">
        <f>'Charges variables-Calculs auto'!D611</f>
        <v>0</v>
      </c>
      <c r="O82" s="324"/>
      <c r="P82" s="324"/>
      <c r="Q82" s="324"/>
      <c r="R82" s="324"/>
      <c r="S82" s="324"/>
      <c r="T82" s="324"/>
      <c r="U82" s="324"/>
      <c r="V82" s="324"/>
      <c r="W82" s="149"/>
      <c r="X82" s="260">
        <f t="shared" ref="X82:Y89" si="10">IF(ISBLANK(O82),D82,O82)</f>
        <v>0</v>
      </c>
      <c r="Y82" s="89">
        <f t="shared" si="10"/>
        <v>0</v>
      </c>
      <c r="Z82" s="89">
        <f t="shared" ref="Z82:AE89" si="11">IF(ISBLANK(Q82),X82,Q82)</f>
        <v>0</v>
      </c>
      <c r="AA82" s="89">
        <f t="shared" si="11"/>
        <v>0</v>
      </c>
      <c r="AB82" s="89">
        <f t="shared" si="11"/>
        <v>0</v>
      </c>
      <c r="AC82" s="89">
        <f t="shared" si="11"/>
        <v>0</v>
      </c>
      <c r="AD82" s="89">
        <f t="shared" si="11"/>
        <v>0</v>
      </c>
      <c r="AE82" s="89">
        <f t="shared" si="11"/>
        <v>0</v>
      </c>
    </row>
    <row r="83" spans="2:31" customFormat="1" ht="15" customHeight="1">
      <c r="B83" s="125"/>
      <c r="C83" s="266"/>
      <c r="D83" s="267"/>
      <c r="E83" s="268"/>
      <c r="F83" s="269">
        <v>1</v>
      </c>
      <c r="G83" s="371"/>
      <c r="H83" s="371">
        <v>1</v>
      </c>
      <c r="I83" s="242">
        <v>1</v>
      </c>
      <c r="J83" s="326"/>
      <c r="K83" s="326"/>
      <c r="L83" s="327"/>
      <c r="M83" s="127"/>
      <c r="N83" s="308">
        <f>'Charges variables-Calculs auto'!D612</f>
        <v>0</v>
      </c>
      <c r="O83" s="325"/>
      <c r="P83" s="325"/>
      <c r="Q83" s="325"/>
      <c r="R83" s="325"/>
      <c r="S83" s="325"/>
      <c r="T83" s="325"/>
      <c r="U83" s="325"/>
      <c r="V83" s="325"/>
      <c r="W83" s="149"/>
      <c r="X83" s="260">
        <f t="shared" si="10"/>
        <v>0</v>
      </c>
      <c r="Y83" s="89">
        <f t="shared" si="10"/>
        <v>0</v>
      </c>
      <c r="Z83" s="89">
        <f t="shared" si="11"/>
        <v>0</v>
      </c>
      <c r="AA83" s="89">
        <f t="shared" si="11"/>
        <v>0</v>
      </c>
      <c r="AB83" s="89">
        <f t="shared" si="11"/>
        <v>0</v>
      </c>
      <c r="AC83" s="89">
        <f t="shared" si="11"/>
        <v>0</v>
      </c>
      <c r="AD83" s="89">
        <f t="shared" si="11"/>
        <v>0</v>
      </c>
      <c r="AE83" s="89">
        <f t="shared" si="11"/>
        <v>0</v>
      </c>
    </row>
    <row r="84" spans="2:31" customFormat="1" ht="15" customHeight="1">
      <c r="B84" s="125"/>
      <c r="C84" s="266"/>
      <c r="D84" s="267"/>
      <c r="E84" s="270"/>
      <c r="F84" s="269">
        <v>1</v>
      </c>
      <c r="G84" s="371"/>
      <c r="H84" s="371">
        <v>1</v>
      </c>
      <c r="I84" s="242">
        <v>1</v>
      </c>
      <c r="J84" s="326"/>
      <c r="K84" s="326"/>
      <c r="L84" s="327"/>
      <c r="M84" s="127"/>
      <c r="N84" s="308">
        <f>'Charges variables-Calculs auto'!D613</f>
        <v>0</v>
      </c>
      <c r="O84" s="325"/>
      <c r="P84" s="325"/>
      <c r="Q84" s="325"/>
      <c r="R84" s="325"/>
      <c r="S84" s="325"/>
      <c r="T84" s="325"/>
      <c r="U84" s="325"/>
      <c r="V84" s="325"/>
      <c r="W84" s="149"/>
      <c r="X84" s="260">
        <f t="shared" si="10"/>
        <v>0</v>
      </c>
      <c r="Y84" s="89">
        <f t="shared" si="10"/>
        <v>0</v>
      </c>
      <c r="Z84" s="89">
        <f t="shared" si="11"/>
        <v>0</v>
      </c>
      <c r="AA84" s="89">
        <f t="shared" si="11"/>
        <v>0</v>
      </c>
      <c r="AB84" s="89">
        <f t="shared" si="11"/>
        <v>0</v>
      </c>
      <c r="AC84" s="89">
        <f t="shared" si="11"/>
        <v>0</v>
      </c>
      <c r="AD84" s="89">
        <f t="shared" si="11"/>
        <v>0</v>
      </c>
      <c r="AE84" s="89">
        <f t="shared" si="11"/>
        <v>0</v>
      </c>
    </row>
    <row r="85" spans="2:31" customFormat="1" ht="15" customHeight="1">
      <c r="B85" s="125"/>
      <c r="C85" s="250"/>
      <c r="D85" s="267"/>
      <c r="E85" s="270"/>
      <c r="F85" s="269">
        <v>1</v>
      </c>
      <c r="G85" s="371"/>
      <c r="H85" s="371">
        <v>1</v>
      </c>
      <c r="I85" s="242">
        <v>1</v>
      </c>
      <c r="J85" s="326"/>
      <c r="K85" s="326"/>
      <c r="L85" s="327"/>
      <c r="M85" s="127"/>
      <c r="N85" s="308">
        <f>'Charges variables-Calculs auto'!D614</f>
        <v>0</v>
      </c>
      <c r="O85" s="325"/>
      <c r="P85" s="325"/>
      <c r="Q85" s="325"/>
      <c r="R85" s="325"/>
      <c r="S85" s="325"/>
      <c r="T85" s="325"/>
      <c r="U85" s="325"/>
      <c r="V85" s="325"/>
      <c r="W85" s="149"/>
      <c r="X85" s="260">
        <f t="shared" si="10"/>
        <v>0</v>
      </c>
      <c r="Y85" s="89">
        <f t="shared" si="10"/>
        <v>0</v>
      </c>
      <c r="Z85" s="89">
        <f t="shared" si="11"/>
        <v>0</v>
      </c>
      <c r="AA85" s="89">
        <f t="shared" si="11"/>
        <v>0</v>
      </c>
      <c r="AB85" s="89">
        <f t="shared" si="11"/>
        <v>0</v>
      </c>
      <c r="AC85" s="89">
        <f t="shared" si="11"/>
        <v>0</v>
      </c>
      <c r="AD85" s="89">
        <f t="shared" si="11"/>
        <v>0</v>
      </c>
      <c r="AE85" s="89">
        <f t="shared" si="11"/>
        <v>0</v>
      </c>
    </row>
    <row r="86" spans="2:31" customFormat="1" ht="15" customHeight="1">
      <c r="B86" s="125"/>
      <c r="C86" s="250"/>
      <c r="D86" s="267"/>
      <c r="E86" s="270"/>
      <c r="F86" s="269">
        <v>1</v>
      </c>
      <c r="G86" s="371"/>
      <c r="H86" s="371">
        <v>1</v>
      </c>
      <c r="I86" s="242">
        <v>1</v>
      </c>
      <c r="J86" s="326"/>
      <c r="K86" s="326"/>
      <c r="L86" s="327"/>
      <c r="M86" s="127"/>
      <c r="N86" s="308">
        <f>'Charges variables-Calculs auto'!D615</f>
        <v>0</v>
      </c>
      <c r="O86" s="325"/>
      <c r="P86" s="325"/>
      <c r="Q86" s="325"/>
      <c r="R86" s="325"/>
      <c r="S86" s="325"/>
      <c r="T86" s="325"/>
      <c r="U86" s="325"/>
      <c r="V86" s="325"/>
      <c r="W86" s="149"/>
      <c r="X86" s="260">
        <f t="shared" si="10"/>
        <v>0</v>
      </c>
      <c r="Y86" s="89">
        <f t="shared" si="10"/>
        <v>0</v>
      </c>
      <c r="Z86" s="89">
        <f t="shared" si="11"/>
        <v>0</v>
      </c>
      <c r="AA86" s="89">
        <f t="shared" si="11"/>
        <v>0</v>
      </c>
      <c r="AB86" s="89">
        <f t="shared" si="11"/>
        <v>0</v>
      </c>
      <c r="AC86" s="89">
        <f t="shared" si="11"/>
        <v>0</v>
      </c>
      <c r="AD86" s="89">
        <f t="shared" si="11"/>
        <v>0</v>
      </c>
      <c r="AE86" s="89">
        <f t="shared" si="11"/>
        <v>0</v>
      </c>
    </row>
    <row r="87" spans="2:31" customFormat="1" ht="15" customHeight="1">
      <c r="B87" s="125"/>
      <c r="C87" s="250"/>
      <c r="D87" s="267"/>
      <c r="E87" s="268"/>
      <c r="F87" s="269">
        <v>1</v>
      </c>
      <c r="G87" s="371"/>
      <c r="H87" s="371">
        <v>1</v>
      </c>
      <c r="I87" s="242">
        <v>1</v>
      </c>
      <c r="J87" s="326"/>
      <c r="K87" s="326"/>
      <c r="L87" s="327"/>
      <c r="M87" s="127"/>
      <c r="N87" s="308">
        <f>'Charges variables-Calculs auto'!D616</f>
        <v>0</v>
      </c>
      <c r="O87" s="324"/>
      <c r="P87" s="324"/>
      <c r="Q87" s="324"/>
      <c r="R87" s="324"/>
      <c r="S87" s="324"/>
      <c r="T87" s="324"/>
      <c r="U87" s="324"/>
      <c r="V87" s="324"/>
      <c r="W87" s="149"/>
      <c r="X87" s="260">
        <f t="shared" si="10"/>
        <v>0</v>
      </c>
      <c r="Y87" s="89">
        <f t="shared" si="10"/>
        <v>0</v>
      </c>
      <c r="Z87" s="89">
        <f t="shared" si="11"/>
        <v>0</v>
      </c>
      <c r="AA87" s="89">
        <f t="shared" si="11"/>
        <v>0</v>
      </c>
      <c r="AB87" s="89">
        <f t="shared" si="11"/>
        <v>0</v>
      </c>
      <c r="AC87" s="89">
        <f t="shared" si="11"/>
        <v>0</v>
      </c>
      <c r="AD87" s="89">
        <f t="shared" si="11"/>
        <v>0</v>
      </c>
      <c r="AE87" s="89">
        <f t="shared" si="11"/>
        <v>0</v>
      </c>
    </row>
    <row r="88" spans="2:31" customFormat="1" ht="15" customHeight="1">
      <c r="B88" s="125"/>
      <c r="C88" s="250"/>
      <c r="D88" s="267"/>
      <c r="E88" s="270"/>
      <c r="F88" s="269">
        <v>1</v>
      </c>
      <c r="G88" s="371"/>
      <c r="H88" s="371">
        <v>1</v>
      </c>
      <c r="I88" s="242">
        <v>1</v>
      </c>
      <c r="J88" s="326"/>
      <c r="K88" s="326"/>
      <c r="L88" s="327"/>
      <c r="M88" s="127"/>
      <c r="N88" s="308">
        <f>'Charges variables-Calculs auto'!D617</f>
        <v>0</v>
      </c>
      <c r="O88" s="325"/>
      <c r="P88" s="325"/>
      <c r="Q88" s="325"/>
      <c r="R88" s="325"/>
      <c r="S88" s="325"/>
      <c r="T88" s="325"/>
      <c r="U88" s="325"/>
      <c r="V88" s="325"/>
      <c r="W88" s="149"/>
      <c r="X88" s="260">
        <f t="shared" si="10"/>
        <v>0</v>
      </c>
      <c r="Y88" s="89">
        <f t="shared" si="10"/>
        <v>0</v>
      </c>
      <c r="Z88" s="89">
        <f t="shared" si="11"/>
        <v>0</v>
      </c>
      <c r="AA88" s="89">
        <f t="shared" si="11"/>
        <v>0</v>
      </c>
      <c r="AB88" s="89">
        <f t="shared" si="11"/>
        <v>0</v>
      </c>
      <c r="AC88" s="89">
        <f t="shared" si="11"/>
        <v>0</v>
      </c>
      <c r="AD88" s="89">
        <f t="shared" si="11"/>
        <v>0</v>
      </c>
      <c r="AE88" s="89">
        <f t="shared" si="11"/>
        <v>0</v>
      </c>
    </row>
    <row r="89" spans="2:31" customFormat="1" ht="15" customHeight="1">
      <c r="B89" s="125"/>
      <c r="C89" s="250"/>
      <c r="D89" s="267"/>
      <c r="E89" s="270"/>
      <c r="F89" s="269">
        <v>1</v>
      </c>
      <c r="G89" s="371"/>
      <c r="H89" s="371">
        <v>1</v>
      </c>
      <c r="I89" s="242">
        <v>1</v>
      </c>
      <c r="J89" s="326"/>
      <c r="K89" s="326"/>
      <c r="L89" s="327"/>
      <c r="M89" s="127"/>
      <c r="N89" s="308">
        <f>'Charges variables-Calculs auto'!D618</f>
        <v>0</v>
      </c>
      <c r="O89" s="325"/>
      <c r="P89" s="325"/>
      <c r="Q89" s="325"/>
      <c r="R89" s="325"/>
      <c r="S89" s="325"/>
      <c r="T89" s="325"/>
      <c r="U89" s="325"/>
      <c r="V89" s="325"/>
      <c r="W89" s="149"/>
      <c r="X89" s="260">
        <f t="shared" si="10"/>
        <v>0</v>
      </c>
      <c r="Y89" s="89">
        <f t="shared" si="10"/>
        <v>0</v>
      </c>
      <c r="Z89" s="89">
        <f t="shared" si="11"/>
        <v>0</v>
      </c>
      <c r="AA89" s="89">
        <f t="shared" si="11"/>
        <v>0</v>
      </c>
      <c r="AB89" s="89">
        <f t="shared" si="11"/>
        <v>0</v>
      </c>
      <c r="AC89" s="89">
        <f t="shared" si="11"/>
        <v>0</v>
      </c>
      <c r="AD89" s="89">
        <f t="shared" si="11"/>
        <v>0</v>
      </c>
      <c r="AE89" s="89">
        <f t="shared" si="11"/>
        <v>0</v>
      </c>
    </row>
    <row r="90" spans="2:31" customFormat="1" ht="15" customHeight="1">
      <c r="B90" s="125"/>
      <c r="C90" s="198"/>
      <c r="D90" s="203"/>
      <c r="E90" s="203"/>
      <c r="F90" s="203"/>
      <c r="G90" s="203"/>
      <c r="H90" s="127"/>
      <c r="I90" s="127"/>
      <c r="J90" s="127"/>
      <c r="K90" s="127"/>
      <c r="L90" s="127"/>
      <c r="M90" s="127"/>
      <c r="N90" s="127"/>
      <c r="O90" s="127"/>
      <c r="P90" s="127"/>
      <c r="Q90" s="127"/>
      <c r="R90" s="127"/>
      <c r="S90" s="127"/>
      <c r="T90" s="127"/>
      <c r="U90" s="127"/>
      <c r="V90" s="127"/>
      <c r="W90" s="126"/>
    </row>
    <row r="91" spans="2:31" customFormat="1" ht="15" customHeight="1">
      <c r="B91" s="125"/>
      <c r="C91" s="105">
        <f>CONFIG!$C$20</f>
        <v>0</v>
      </c>
      <c r="D91" s="263"/>
      <c r="E91" s="256"/>
      <c r="F91" s="256"/>
      <c r="G91" s="256"/>
      <c r="H91" s="127"/>
      <c r="I91" s="127"/>
      <c r="J91" s="127"/>
      <c r="K91" s="127"/>
      <c r="L91" s="127"/>
      <c r="M91" s="127"/>
      <c r="N91" s="127"/>
      <c r="O91" s="127"/>
      <c r="P91" s="127"/>
      <c r="Q91" s="127"/>
      <c r="R91" s="127"/>
      <c r="S91" s="127"/>
      <c r="T91" s="127"/>
      <c r="U91" s="127"/>
      <c r="V91" s="127"/>
      <c r="W91" s="126"/>
    </row>
    <row r="92" spans="2:31" customFormat="1" ht="15" customHeight="1">
      <c r="B92" s="125"/>
      <c r="C92" s="230"/>
      <c r="D92" s="127"/>
      <c r="E92" s="127"/>
      <c r="F92" s="127"/>
      <c r="G92" s="127"/>
      <c r="H92" s="127"/>
      <c r="I92" s="127"/>
      <c r="J92" s="127"/>
      <c r="K92" s="127"/>
      <c r="L92" s="127"/>
      <c r="M92" s="127"/>
      <c r="N92" s="435" t="s">
        <v>184</v>
      </c>
      <c r="O92" s="436"/>
      <c r="P92" s="436"/>
      <c r="Q92" s="436"/>
      <c r="R92" s="436"/>
      <c r="S92" s="436"/>
      <c r="T92" s="436"/>
      <c r="U92" s="436"/>
      <c r="V92" s="437"/>
      <c r="W92" s="149"/>
      <c r="X92" s="436" t="s">
        <v>188</v>
      </c>
      <c r="Y92" s="436"/>
      <c r="Z92" s="436"/>
      <c r="AA92" s="436"/>
      <c r="AB92" s="436"/>
      <c r="AC92" s="436"/>
      <c r="AD92" s="436"/>
      <c r="AE92" s="437"/>
    </row>
    <row r="93" spans="2:31" customFormat="1" ht="15" customHeight="1">
      <c r="B93" s="125"/>
      <c r="C93" s="258" t="s">
        <v>61</v>
      </c>
      <c r="D93" s="176"/>
      <c r="E93" s="176"/>
      <c r="F93" s="176"/>
      <c r="G93" s="256"/>
      <c r="H93" s="127"/>
      <c r="I93" s="127"/>
      <c r="J93" s="127"/>
      <c r="K93" s="127"/>
      <c r="L93" s="127"/>
      <c r="M93" s="127"/>
      <c r="N93" s="148"/>
      <c r="O93" s="148"/>
      <c r="P93" s="148"/>
      <c r="Q93" s="148"/>
      <c r="R93" s="148"/>
      <c r="S93" s="148"/>
      <c r="T93" s="148"/>
      <c r="U93" s="148"/>
      <c r="V93" s="148"/>
      <c r="W93" s="149"/>
      <c r="X93" s="1"/>
      <c r="Y93" s="1"/>
      <c r="Z93" s="1"/>
      <c r="AA93" s="1"/>
      <c r="AB93" s="1"/>
      <c r="AC93" s="1"/>
      <c r="AD93" s="1"/>
      <c r="AE93" s="1"/>
    </row>
    <row r="94" spans="2:31" customFormat="1" ht="15" customHeight="1">
      <c r="B94" s="125"/>
      <c r="C94" s="230"/>
      <c r="D94" s="127"/>
      <c r="E94" s="127"/>
      <c r="F94" s="127"/>
      <c r="G94" s="127"/>
      <c r="H94" s="127"/>
      <c r="I94" s="127"/>
      <c r="J94" s="127"/>
      <c r="K94" s="127"/>
      <c r="L94" s="127"/>
      <c r="M94" s="127"/>
      <c r="N94" s="148"/>
      <c r="O94" s="408" t="s">
        <v>19</v>
      </c>
      <c r="P94" s="410"/>
      <c r="Q94" s="408" t="s">
        <v>20</v>
      </c>
      <c r="R94" s="410"/>
      <c r="S94" s="408" t="s">
        <v>32</v>
      </c>
      <c r="T94" s="410"/>
      <c r="U94" s="408" t="s">
        <v>33</v>
      </c>
      <c r="V94" s="410"/>
      <c r="W94" s="149"/>
      <c r="X94" s="409" t="s">
        <v>19</v>
      </c>
      <c r="Y94" s="410"/>
      <c r="Z94" s="408" t="s">
        <v>20</v>
      </c>
      <c r="AA94" s="410"/>
      <c r="AB94" s="408" t="s">
        <v>32</v>
      </c>
      <c r="AC94" s="410"/>
      <c r="AD94" s="408" t="s">
        <v>33</v>
      </c>
      <c r="AE94" s="410"/>
    </row>
    <row r="95" spans="2:31" customFormat="1" ht="75" customHeight="1">
      <c r="B95" s="125"/>
      <c r="C95" s="100" t="s">
        <v>36</v>
      </c>
      <c r="D95" s="257" t="s">
        <v>64</v>
      </c>
      <c r="E95" s="257" t="s">
        <v>65</v>
      </c>
      <c r="F95" s="274" t="s">
        <v>308</v>
      </c>
      <c r="G95" s="257" t="s">
        <v>59</v>
      </c>
      <c r="H95" s="257" t="s">
        <v>58</v>
      </c>
      <c r="I95" s="257" t="s">
        <v>165</v>
      </c>
      <c r="J95" s="257" t="s">
        <v>39</v>
      </c>
      <c r="K95" s="257" t="s">
        <v>40</v>
      </c>
      <c r="L95" s="257" t="s">
        <v>42</v>
      </c>
      <c r="M95" s="127"/>
      <c r="N95" s="257" t="s">
        <v>36</v>
      </c>
      <c r="O95" s="257" t="s">
        <v>185</v>
      </c>
      <c r="P95" s="257" t="s">
        <v>186</v>
      </c>
      <c r="Q95" s="257" t="s">
        <v>185</v>
      </c>
      <c r="R95" s="257" t="s">
        <v>186</v>
      </c>
      <c r="S95" s="257" t="s">
        <v>185</v>
      </c>
      <c r="T95" s="257" t="s">
        <v>186</v>
      </c>
      <c r="U95" s="257" t="s">
        <v>185</v>
      </c>
      <c r="V95" s="257" t="s">
        <v>186</v>
      </c>
      <c r="W95" s="149"/>
      <c r="X95" s="254" t="s">
        <v>185</v>
      </c>
      <c r="Y95" s="88" t="s">
        <v>186</v>
      </c>
      <c r="Z95" s="88" t="s">
        <v>179</v>
      </c>
      <c r="AA95" s="88" t="s">
        <v>180</v>
      </c>
      <c r="AB95" s="88" t="s">
        <v>179</v>
      </c>
      <c r="AC95" s="88" t="s">
        <v>180</v>
      </c>
      <c r="AD95" s="88" t="s">
        <v>179</v>
      </c>
      <c r="AE95" s="88" t="s">
        <v>180</v>
      </c>
    </row>
    <row r="96" spans="2:31" customFormat="1" ht="15" customHeight="1">
      <c r="B96" s="125"/>
      <c r="C96" s="266"/>
      <c r="D96" s="267"/>
      <c r="E96" s="268"/>
      <c r="F96" s="269">
        <v>1</v>
      </c>
      <c r="G96" s="371"/>
      <c r="H96" s="371">
        <v>1</v>
      </c>
      <c r="I96" s="242">
        <v>1</v>
      </c>
      <c r="J96" s="326"/>
      <c r="K96" s="326"/>
      <c r="L96" s="327"/>
      <c r="M96" s="127"/>
      <c r="N96" s="308">
        <f>'Charges variables-Calculs auto'!D716</f>
        <v>0</v>
      </c>
      <c r="O96" s="324"/>
      <c r="P96" s="324"/>
      <c r="Q96" s="324"/>
      <c r="R96" s="324"/>
      <c r="S96" s="324"/>
      <c r="T96" s="324"/>
      <c r="U96" s="324"/>
      <c r="V96" s="324"/>
      <c r="W96" s="149"/>
      <c r="X96" s="260">
        <f t="shared" ref="X96:Y103" si="12">IF(ISBLANK(O96),D96,O96)</f>
        <v>0</v>
      </c>
      <c r="Y96" s="89">
        <f t="shared" si="12"/>
        <v>0</v>
      </c>
      <c r="Z96" s="89">
        <f t="shared" ref="Z96:AE103" si="13">IF(ISBLANK(Q96),X96,Q96)</f>
        <v>0</v>
      </c>
      <c r="AA96" s="89">
        <f t="shared" si="13"/>
        <v>0</v>
      </c>
      <c r="AB96" s="89">
        <f t="shared" si="13"/>
        <v>0</v>
      </c>
      <c r="AC96" s="89">
        <f t="shared" si="13"/>
        <v>0</v>
      </c>
      <c r="AD96" s="89">
        <f t="shared" si="13"/>
        <v>0</v>
      </c>
      <c r="AE96" s="89">
        <f t="shared" si="13"/>
        <v>0</v>
      </c>
    </row>
    <row r="97" spans="2:31" customFormat="1" ht="15" customHeight="1">
      <c r="B97" s="125"/>
      <c r="C97" s="266"/>
      <c r="D97" s="267"/>
      <c r="E97" s="268"/>
      <c r="F97" s="269">
        <v>1</v>
      </c>
      <c r="G97" s="371"/>
      <c r="H97" s="371">
        <v>1</v>
      </c>
      <c r="I97" s="242">
        <v>1</v>
      </c>
      <c r="J97" s="326"/>
      <c r="K97" s="326"/>
      <c r="L97" s="327"/>
      <c r="M97" s="127"/>
      <c r="N97" s="308">
        <f>'Charges variables-Calculs auto'!D717</f>
        <v>0</v>
      </c>
      <c r="O97" s="325"/>
      <c r="P97" s="325"/>
      <c r="Q97" s="325"/>
      <c r="R97" s="325"/>
      <c r="S97" s="325"/>
      <c r="T97" s="325"/>
      <c r="U97" s="325"/>
      <c r="V97" s="325"/>
      <c r="W97" s="149"/>
      <c r="X97" s="260">
        <f t="shared" si="12"/>
        <v>0</v>
      </c>
      <c r="Y97" s="89">
        <f t="shared" si="12"/>
        <v>0</v>
      </c>
      <c r="Z97" s="89">
        <f t="shared" si="13"/>
        <v>0</v>
      </c>
      <c r="AA97" s="89">
        <f t="shared" si="13"/>
        <v>0</v>
      </c>
      <c r="AB97" s="89">
        <f t="shared" si="13"/>
        <v>0</v>
      </c>
      <c r="AC97" s="89">
        <f t="shared" si="13"/>
        <v>0</v>
      </c>
      <c r="AD97" s="89">
        <f t="shared" si="13"/>
        <v>0</v>
      </c>
      <c r="AE97" s="89">
        <f t="shared" si="13"/>
        <v>0</v>
      </c>
    </row>
    <row r="98" spans="2:31" customFormat="1" ht="15" customHeight="1">
      <c r="B98" s="125"/>
      <c r="C98" s="266"/>
      <c r="D98" s="267"/>
      <c r="E98" s="270"/>
      <c r="F98" s="269">
        <v>1</v>
      </c>
      <c r="G98" s="371"/>
      <c r="H98" s="371">
        <v>1</v>
      </c>
      <c r="I98" s="242">
        <v>1</v>
      </c>
      <c r="J98" s="326"/>
      <c r="K98" s="326"/>
      <c r="L98" s="327"/>
      <c r="M98" s="127"/>
      <c r="N98" s="308">
        <f>'Charges variables-Calculs auto'!D718</f>
        <v>0</v>
      </c>
      <c r="O98" s="325"/>
      <c r="P98" s="325"/>
      <c r="Q98" s="325"/>
      <c r="R98" s="325"/>
      <c r="S98" s="325"/>
      <c r="T98" s="325"/>
      <c r="U98" s="325"/>
      <c r="V98" s="325"/>
      <c r="W98" s="149"/>
      <c r="X98" s="260">
        <f t="shared" si="12"/>
        <v>0</v>
      </c>
      <c r="Y98" s="89">
        <f t="shared" si="12"/>
        <v>0</v>
      </c>
      <c r="Z98" s="89">
        <f t="shared" si="13"/>
        <v>0</v>
      </c>
      <c r="AA98" s="89">
        <f t="shared" si="13"/>
        <v>0</v>
      </c>
      <c r="AB98" s="89">
        <f t="shared" si="13"/>
        <v>0</v>
      </c>
      <c r="AC98" s="89">
        <f t="shared" si="13"/>
        <v>0</v>
      </c>
      <c r="AD98" s="89">
        <f t="shared" si="13"/>
        <v>0</v>
      </c>
      <c r="AE98" s="89">
        <f t="shared" si="13"/>
        <v>0</v>
      </c>
    </row>
    <row r="99" spans="2:31" customFormat="1" ht="15" customHeight="1">
      <c r="B99" s="125"/>
      <c r="C99" s="250"/>
      <c r="D99" s="267"/>
      <c r="E99" s="270"/>
      <c r="F99" s="269">
        <v>1</v>
      </c>
      <c r="G99" s="371"/>
      <c r="H99" s="371">
        <v>1</v>
      </c>
      <c r="I99" s="242">
        <v>1</v>
      </c>
      <c r="J99" s="326"/>
      <c r="K99" s="326"/>
      <c r="L99" s="327"/>
      <c r="M99" s="127"/>
      <c r="N99" s="308">
        <f>'Charges variables-Calculs auto'!D719</f>
        <v>0</v>
      </c>
      <c r="O99" s="325"/>
      <c r="P99" s="325"/>
      <c r="Q99" s="325"/>
      <c r="R99" s="325"/>
      <c r="S99" s="325"/>
      <c r="T99" s="325"/>
      <c r="U99" s="325"/>
      <c r="V99" s="325"/>
      <c r="W99" s="149"/>
      <c r="X99" s="260">
        <f t="shared" si="12"/>
        <v>0</v>
      </c>
      <c r="Y99" s="89">
        <f t="shared" si="12"/>
        <v>0</v>
      </c>
      <c r="Z99" s="89">
        <f t="shared" si="13"/>
        <v>0</v>
      </c>
      <c r="AA99" s="89">
        <f t="shared" si="13"/>
        <v>0</v>
      </c>
      <c r="AB99" s="89">
        <f t="shared" si="13"/>
        <v>0</v>
      </c>
      <c r="AC99" s="89">
        <f t="shared" si="13"/>
        <v>0</v>
      </c>
      <c r="AD99" s="89">
        <f t="shared" si="13"/>
        <v>0</v>
      </c>
      <c r="AE99" s="89">
        <f t="shared" si="13"/>
        <v>0</v>
      </c>
    </row>
    <row r="100" spans="2:31" customFormat="1" ht="15" customHeight="1">
      <c r="B100" s="125"/>
      <c r="C100" s="250"/>
      <c r="D100" s="267"/>
      <c r="E100" s="270"/>
      <c r="F100" s="269">
        <v>1</v>
      </c>
      <c r="G100" s="371"/>
      <c r="H100" s="371">
        <v>1</v>
      </c>
      <c r="I100" s="242">
        <v>1</v>
      </c>
      <c r="J100" s="326"/>
      <c r="K100" s="326"/>
      <c r="L100" s="327"/>
      <c r="M100" s="127"/>
      <c r="N100" s="308">
        <f>'Charges variables-Calculs auto'!D720</f>
        <v>0</v>
      </c>
      <c r="O100" s="325"/>
      <c r="P100" s="325"/>
      <c r="Q100" s="325"/>
      <c r="R100" s="325"/>
      <c r="S100" s="325"/>
      <c r="T100" s="325"/>
      <c r="U100" s="325"/>
      <c r="V100" s="325"/>
      <c r="W100" s="149"/>
      <c r="X100" s="260">
        <f t="shared" si="12"/>
        <v>0</v>
      </c>
      <c r="Y100" s="89">
        <f t="shared" si="12"/>
        <v>0</v>
      </c>
      <c r="Z100" s="89">
        <f t="shared" si="13"/>
        <v>0</v>
      </c>
      <c r="AA100" s="89">
        <f t="shared" si="13"/>
        <v>0</v>
      </c>
      <c r="AB100" s="89">
        <f t="shared" si="13"/>
        <v>0</v>
      </c>
      <c r="AC100" s="89">
        <f t="shared" si="13"/>
        <v>0</v>
      </c>
      <c r="AD100" s="89">
        <f t="shared" si="13"/>
        <v>0</v>
      </c>
      <c r="AE100" s="89">
        <f t="shared" si="13"/>
        <v>0</v>
      </c>
    </row>
    <row r="101" spans="2:31" customFormat="1" ht="15" customHeight="1">
      <c r="B101" s="125"/>
      <c r="C101" s="250"/>
      <c r="D101" s="267"/>
      <c r="E101" s="268"/>
      <c r="F101" s="269">
        <v>1</v>
      </c>
      <c r="G101" s="371"/>
      <c r="H101" s="371">
        <v>1</v>
      </c>
      <c r="I101" s="242">
        <v>1</v>
      </c>
      <c r="J101" s="326"/>
      <c r="K101" s="326"/>
      <c r="L101" s="327"/>
      <c r="M101" s="127"/>
      <c r="N101" s="308">
        <f>'Charges variables-Calculs auto'!D721</f>
        <v>0</v>
      </c>
      <c r="O101" s="324"/>
      <c r="P101" s="324"/>
      <c r="Q101" s="324"/>
      <c r="R101" s="324"/>
      <c r="S101" s="324"/>
      <c r="T101" s="324"/>
      <c r="U101" s="324"/>
      <c r="V101" s="324"/>
      <c r="W101" s="149"/>
      <c r="X101" s="260">
        <f t="shared" si="12"/>
        <v>0</v>
      </c>
      <c r="Y101" s="89">
        <f t="shared" si="12"/>
        <v>0</v>
      </c>
      <c r="Z101" s="89">
        <f t="shared" si="13"/>
        <v>0</v>
      </c>
      <c r="AA101" s="89">
        <f t="shared" si="13"/>
        <v>0</v>
      </c>
      <c r="AB101" s="89">
        <f t="shared" si="13"/>
        <v>0</v>
      </c>
      <c r="AC101" s="89">
        <f t="shared" si="13"/>
        <v>0</v>
      </c>
      <c r="AD101" s="89">
        <f t="shared" si="13"/>
        <v>0</v>
      </c>
      <c r="AE101" s="89">
        <f t="shared" si="13"/>
        <v>0</v>
      </c>
    </row>
    <row r="102" spans="2:31" customFormat="1" ht="15" customHeight="1">
      <c r="B102" s="125"/>
      <c r="C102" s="250"/>
      <c r="D102" s="267"/>
      <c r="E102" s="270"/>
      <c r="F102" s="269">
        <v>1</v>
      </c>
      <c r="G102" s="371"/>
      <c r="H102" s="371">
        <v>1</v>
      </c>
      <c r="I102" s="242">
        <v>1</v>
      </c>
      <c r="J102" s="326"/>
      <c r="K102" s="326"/>
      <c r="L102" s="327"/>
      <c r="M102" s="127"/>
      <c r="N102" s="308">
        <f>'Charges variables-Calculs auto'!D722</f>
        <v>0</v>
      </c>
      <c r="O102" s="325"/>
      <c r="P102" s="325"/>
      <c r="Q102" s="325"/>
      <c r="R102" s="325"/>
      <c r="S102" s="325"/>
      <c r="T102" s="325"/>
      <c r="U102" s="325"/>
      <c r="V102" s="325"/>
      <c r="W102" s="149"/>
      <c r="X102" s="260">
        <f t="shared" si="12"/>
        <v>0</v>
      </c>
      <c r="Y102" s="89">
        <f t="shared" si="12"/>
        <v>0</v>
      </c>
      <c r="Z102" s="89">
        <f t="shared" si="13"/>
        <v>0</v>
      </c>
      <c r="AA102" s="89">
        <f t="shared" si="13"/>
        <v>0</v>
      </c>
      <c r="AB102" s="89">
        <f t="shared" si="13"/>
        <v>0</v>
      </c>
      <c r="AC102" s="89">
        <f t="shared" si="13"/>
        <v>0</v>
      </c>
      <c r="AD102" s="89">
        <f t="shared" si="13"/>
        <v>0</v>
      </c>
      <c r="AE102" s="89">
        <f t="shared" si="13"/>
        <v>0</v>
      </c>
    </row>
    <row r="103" spans="2:31" customFormat="1" ht="15" customHeight="1">
      <c r="B103" s="125"/>
      <c r="C103" s="250"/>
      <c r="D103" s="267"/>
      <c r="E103" s="270"/>
      <c r="F103" s="269">
        <v>1</v>
      </c>
      <c r="G103" s="371"/>
      <c r="H103" s="371">
        <v>1</v>
      </c>
      <c r="I103" s="242">
        <v>1</v>
      </c>
      <c r="J103" s="326"/>
      <c r="K103" s="326"/>
      <c r="L103" s="327"/>
      <c r="M103" s="127"/>
      <c r="N103" s="308">
        <f>'Charges variables-Calculs auto'!D723</f>
        <v>0</v>
      </c>
      <c r="O103" s="325"/>
      <c r="P103" s="325"/>
      <c r="Q103" s="325"/>
      <c r="R103" s="325"/>
      <c r="S103" s="325"/>
      <c r="T103" s="325"/>
      <c r="U103" s="325"/>
      <c r="V103" s="325"/>
      <c r="W103" s="149"/>
      <c r="X103" s="260">
        <f t="shared" si="12"/>
        <v>0</v>
      </c>
      <c r="Y103" s="89">
        <f t="shared" si="12"/>
        <v>0</v>
      </c>
      <c r="Z103" s="89">
        <f t="shared" si="13"/>
        <v>0</v>
      </c>
      <c r="AA103" s="89">
        <f t="shared" si="13"/>
        <v>0</v>
      </c>
      <c r="AB103" s="89">
        <f t="shared" si="13"/>
        <v>0</v>
      </c>
      <c r="AC103" s="89">
        <f t="shared" si="13"/>
        <v>0</v>
      </c>
      <c r="AD103" s="89">
        <f t="shared" si="13"/>
        <v>0</v>
      </c>
      <c r="AE103" s="89">
        <f t="shared" si="13"/>
        <v>0</v>
      </c>
    </row>
    <row r="104" spans="2:31" customFormat="1" ht="15" customHeight="1">
      <c r="B104" s="125"/>
      <c r="C104" s="198"/>
      <c r="D104" s="203"/>
      <c r="E104" s="203"/>
      <c r="F104" s="203"/>
      <c r="G104" s="203"/>
      <c r="H104" s="127"/>
      <c r="I104" s="127"/>
      <c r="J104" s="127"/>
      <c r="K104" s="127"/>
      <c r="L104" s="127"/>
      <c r="M104" s="127"/>
      <c r="N104" s="127"/>
      <c r="O104" s="127"/>
      <c r="P104" s="127"/>
      <c r="Q104" s="127"/>
      <c r="R104" s="127"/>
      <c r="S104" s="127"/>
      <c r="T104" s="127"/>
      <c r="U104" s="127"/>
      <c r="V104" s="127"/>
      <c r="W104" s="126"/>
    </row>
    <row r="105" spans="2:31" customFormat="1" ht="15" customHeight="1">
      <c r="B105" s="125"/>
      <c r="C105" s="105">
        <f>CONFIG!$C$21</f>
        <v>0</v>
      </c>
      <c r="D105" s="263"/>
      <c r="E105" s="256"/>
      <c r="F105" s="256"/>
      <c r="G105" s="256"/>
      <c r="H105" s="127"/>
      <c r="I105" s="127"/>
      <c r="J105" s="127"/>
      <c r="K105" s="127"/>
      <c r="L105" s="127"/>
      <c r="M105" s="127"/>
      <c r="N105" s="127"/>
      <c r="O105" s="127"/>
      <c r="P105" s="127"/>
      <c r="Q105" s="127"/>
      <c r="R105" s="127"/>
      <c r="S105" s="127"/>
      <c r="T105" s="127"/>
      <c r="U105" s="127"/>
      <c r="V105" s="127"/>
      <c r="W105" s="126"/>
    </row>
    <row r="106" spans="2:31" customFormat="1">
      <c r="B106" s="125"/>
      <c r="C106" s="230"/>
      <c r="D106" s="127"/>
      <c r="E106" s="127"/>
      <c r="F106" s="127"/>
      <c r="G106" s="127"/>
      <c r="H106" s="127"/>
      <c r="I106" s="127"/>
      <c r="J106" s="127"/>
      <c r="K106" s="127"/>
      <c r="L106" s="127"/>
      <c r="M106" s="127"/>
      <c r="N106" s="435" t="s">
        <v>184</v>
      </c>
      <c r="O106" s="436"/>
      <c r="P106" s="436"/>
      <c r="Q106" s="436"/>
      <c r="R106" s="436"/>
      <c r="S106" s="436"/>
      <c r="T106" s="436"/>
      <c r="U106" s="436"/>
      <c r="V106" s="437"/>
      <c r="W106" s="149"/>
      <c r="X106" s="436" t="s">
        <v>188</v>
      </c>
      <c r="Y106" s="436"/>
      <c r="Z106" s="436"/>
      <c r="AA106" s="436"/>
      <c r="AB106" s="436"/>
      <c r="AC106" s="436"/>
      <c r="AD106" s="436"/>
      <c r="AE106" s="437"/>
    </row>
    <row r="107" spans="2:31" customFormat="1">
      <c r="B107" s="125"/>
      <c r="C107" s="258" t="s">
        <v>61</v>
      </c>
      <c r="D107" s="176"/>
      <c r="E107" s="176"/>
      <c r="F107" s="176"/>
      <c r="G107" s="256"/>
      <c r="H107" s="127"/>
      <c r="I107" s="127"/>
      <c r="J107" s="127"/>
      <c r="K107" s="127"/>
      <c r="L107" s="127"/>
      <c r="M107" s="127"/>
      <c r="N107" s="148"/>
      <c r="O107" s="148"/>
      <c r="P107" s="148"/>
      <c r="Q107" s="148"/>
      <c r="R107" s="148"/>
      <c r="S107" s="148"/>
      <c r="T107" s="148"/>
      <c r="U107" s="148"/>
      <c r="V107" s="148"/>
      <c r="W107" s="149"/>
      <c r="X107" s="1"/>
      <c r="Y107" s="1"/>
      <c r="Z107" s="1"/>
      <c r="AA107" s="1"/>
      <c r="AB107" s="1"/>
      <c r="AC107" s="1"/>
      <c r="AD107" s="1"/>
      <c r="AE107" s="1"/>
    </row>
    <row r="108" spans="2:31" customFormat="1">
      <c r="B108" s="125"/>
      <c r="C108" s="230"/>
      <c r="D108" s="127"/>
      <c r="E108" s="127"/>
      <c r="F108" s="127"/>
      <c r="G108" s="127"/>
      <c r="H108" s="127"/>
      <c r="I108" s="127"/>
      <c r="J108" s="127"/>
      <c r="K108" s="127"/>
      <c r="L108" s="127"/>
      <c r="M108" s="127"/>
      <c r="N108" s="148"/>
      <c r="O108" s="408" t="s">
        <v>19</v>
      </c>
      <c r="P108" s="410"/>
      <c r="Q108" s="408" t="s">
        <v>20</v>
      </c>
      <c r="R108" s="410"/>
      <c r="S108" s="408" t="s">
        <v>32</v>
      </c>
      <c r="T108" s="410"/>
      <c r="U108" s="408" t="s">
        <v>33</v>
      </c>
      <c r="V108" s="410"/>
      <c r="W108" s="149"/>
      <c r="X108" s="409" t="s">
        <v>19</v>
      </c>
      <c r="Y108" s="410"/>
      <c r="Z108" s="408" t="s">
        <v>20</v>
      </c>
      <c r="AA108" s="410"/>
      <c r="AB108" s="408" t="s">
        <v>32</v>
      </c>
      <c r="AC108" s="410"/>
      <c r="AD108" s="408" t="s">
        <v>33</v>
      </c>
      <c r="AE108" s="410"/>
    </row>
    <row r="109" spans="2:31" customFormat="1" ht="75" customHeight="1">
      <c r="B109" s="125"/>
      <c r="C109" s="100" t="s">
        <v>36</v>
      </c>
      <c r="D109" s="257" t="s">
        <v>64</v>
      </c>
      <c r="E109" s="257" t="s">
        <v>65</v>
      </c>
      <c r="F109" s="274" t="s">
        <v>308</v>
      </c>
      <c r="G109" s="257" t="s">
        <v>59</v>
      </c>
      <c r="H109" s="257" t="s">
        <v>58</v>
      </c>
      <c r="I109" s="257" t="s">
        <v>165</v>
      </c>
      <c r="J109" s="257" t="s">
        <v>39</v>
      </c>
      <c r="K109" s="257" t="s">
        <v>40</v>
      </c>
      <c r="L109" s="257" t="s">
        <v>42</v>
      </c>
      <c r="M109" s="127"/>
      <c r="N109" s="257" t="s">
        <v>36</v>
      </c>
      <c r="O109" s="257" t="s">
        <v>185</v>
      </c>
      <c r="P109" s="257" t="s">
        <v>186</v>
      </c>
      <c r="Q109" s="257" t="s">
        <v>185</v>
      </c>
      <c r="R109" s="257" t="s">
        <v>186</v>
      </c>
      <c r="S109" s="257" t="s">
        <v>185</v>
      </c>
      <c r="T109" s="257" t="s">
        <v>186</v>
      </c>
      <c r="U109" s="257" t="s">
        <v>185</v>
      </c>
      <c r="V109" s="257" t="s">
        <v>186</v>
      </c>
      <c r="W109" s="149"/>
      <c r="X109" s="254" t="s">
        <v>185</v>
      </c>
      <c r="Y109" s="88" t="s">
        <v>186</v>
      </c>
      <c r="Z109" s="88" t="s">
        <v>179</v>
      </c>
      <c r="AA109" s="88" t="s">
        <v>180</v>
      </c>
      <c r="AB109" s="88" t="s">
        <v>179</v>
      </c>
      <c r="AC109" s="88" t="s">
        <v>180</v>
      </c>
      <c r="AD109" s="88" t="s">
        <v>179</v>
      </c>
      <c r="AE109" s="88" t="s">
        <v>180</v>
      </c>
    </row>
    <row r="110" spans="2:31" customFormat="1">
      <c r="B110" s="125"/>
      <c r="C110" s="266"/>
      <c r="D110" s="267"/>
      <c r="E110" s="268"/>
      <c r="F110" s="269">
        <v>1</v>
      </c>
      <c r="G110" s="371"/>
      <c r="H110" s="371">
        <v>1</v>
      </c>
      <c r="I110" s="242">
        <v>1</v>
      </c>
      <c r="J110" s="326"/>
      <c r="K110" s="326"/>
      <c r="L110" s="327"/>
      <c r="M110" s="127"/>
      <c r="N110" s="308">
        <f>'Charges variables-Calculs auto'!D821</f>
        <v>0</v>
      </c>
      <c r="O110" s="324"/>
      <c r="P110" s="324"/>
      <c r="Q110" s="324"/>
      <c r="R110" s="324"/>
      <c r="S110" s="324"/>
      <c r="T110" s="324"/>
      <c r="U110" s="324"/>
      <c r="V110" s="324"/>
      <c r="W110" s="149"/>
      <c r="X110" s="260">
        <f t="shared" ref="X110:Y117" si="14">IF(ISBLANK(O110),D110,O110)</f>
        <v>0</v>
      </c>
      <c r="Y110" s="89">
        <f t="shared" si="14"/>
        <v>0</v>
      </c>
      <c r="Z110" s="89">
        <f t="shared" ref="Z110:AE117" si="15">IF(ISBLANK(Q110),X110,Q110)</f>
        <v>0</v>
      </c>
      <c r="AA110" s="89">
        <f t="shared" si="15"/>
        <v>0</v>
      </c>
      <c r="AB110" s="89">
        <f t="shared" si="15"/>
        <v>0</v>
      </c>
      <c r="AC110" s="89">
        <f t="shared" si="15"/>
        <v>0</v>
      </c>
      <c r="AD110" s="89">
        <f t="shared" si="15"/>
        <v>0</v>
      </c>
      <c r="AE110" s="89">
        <f t="shared" si="15"/>
        <v>0</v>
      </c>
    </row>
    <row r="111" spans="2:31" customFormat="1">
      <c r="B111" s="125"/>
      <c r="C111" s="266"/>
      <c r="D111" s="267"/>
      <c r="E111" s="268"/>
      <c r="F111" s="269">
        <v>1</v>
      </c>
      <c r="G111" s="371"/>
      <c r="H111" s="371">
        <v>1</v>
      </c>
      <c r="I111" s="242">
        <v>1</v>
      </c>
      <c r="J111" s="326"/>
      <c r="K111" s="326"/>
      <c r="L111" s="327"/>
      <c r="M111" s="127"/>
      <c r="N111" s="308">
        <f>'Charges variables-Calculs auto'!D822</f>
        <v>0</v>
      </c>
      <c r="O111" s="325"/>
      <c r="P111" s="325"/>
      <c r="Q111" s="325"/>
      <c r="R111" s="325"/>
      <c r="S111" s="325"/>
      <c r="T111" s="325"/>
      <c r="U111" s="325"/>
      <c r="V111" s="325"/>
      <c r="W111" s="149"/>
      <c r="X111" s="260">
        <f t="shared" si="14"/>
        <v>0</v>
      </c>
      <c r="Y111" s="89">
        <f t="shared" si="14"/>
        <v>0</v>
      </c>
      <c r="Z111" s="89">
        <f t="shared" si="15"/>
        <v>0</v>
      </c>
      <c r="AA111" s="89">
        <f t="shared" si="15"/>
        <v>0</v>
      </c>
      <c r="AB111" s="89">
        <f t="shared" si="15"/>
        <v>0</v>
      </c>
      <c r="AC111" s="89">
        <f t="shared" si="15"/>
        <v>0</v>
      </c>
      <c r="AD111" s="89">
        <f t="shared" si="15"/>
        <v>0</v>
      </c>
      <c r="AE111" s="89">
        <f t="shared" si="15"/>
        <v>0</v>
      </c>
    </row>
    <row r="112" spans="2:31" customFormat="1">
      <c r="B112" s="125"/>
      <c r="C112" s="266"/>
      <c r="D112" s="267"/>
      <c r="E112" s="270"/>
      <c r="F112" s="269">
        <v>1</v>
      </c>
      <c r="G112" s="371"/>
      <c r="H112" s="371">
        <v>1</v>
      </c>
      <c r="I112" s="242">
        <v>1</v>
      </c>
      <c r="J112" s="326"/>
      <c r="K112" s="326"/>
      <c r="L112" s="327"/>
      <c r="M112" s="127"/>
      <c r="N112" s="308">
        <f>'Charges variables-Calculs auto'!D823</f>
        <v>0</v>
      </c>
      <c r="O112" s="325"/>
      <c r="P112" s="325"/>
      <c r="Q112" s="325"/>
      <c r="R112" s="325"/>
      <c r="S112" s="325"/>
      <c r="T112" s="325"/>
      <c r="U112" s="325"/>
      <c r="V112" s="325"/>
      <c r="W112" s="149"/>
      <c r="X112" s="260">
        <f t="shared" si="14"/>
        <v>0</v>
      </c>
      <c r="Y112" s="89">
        <f t="shared" si="14"/>
        <v>0</v>
      </c>
      <c r="Z112" s="89">
        <f t="shared" si="15"/>
        <v>0</v>
      </c>
      <c r="AA112" s="89">
        <f t="shared" si="15"/>
        <v>0</v>
      </c>
      <c r="AB112" s="89">
        <f t="shared" si="15"/>
        <v>0</v>
      </c>
      <c r="AC112" s="89">
        <f t="shared" si="15"/>
        <v>0</v>
      </c>
      <c r="AD112" s="89">
        <f t="shared" si="15"/>
        <v>0</v>
      </c>
      <c r="AE112" s="89">
        <f t="shared" si="15"/>
        <v>0</v>
      </c>
    </row>
    <row r="113" spans="2:31" customFormat="1">
      <c r="B113" s="125"/>
      <c r="C113" s="250"/>
      <c r="D113" s="267"/>
      <c r="E113" s="270"/>
      <c r="F113" s="269">
        <v>1</v>
      </c>
      <c r="G113" s="371"/>
      <c r="H113" s="371">
        <v>1</v>
      </c>
      <c r="I113" s="242">
        <v>1</v>
      </c>
      <c r="J113" s="326"/>
      <c r="K113" s="326"/>
      <c r="L113" s="327"/>
      <c r="M113" s="127"/>
      <c r="N113" s="308">
        <f>'Charges variables-Calculs auto'!D824</f>
        <v>0</v>
      </c>
      <c r="O113" s="325"/>
      <c r="P113" s="325"/>
      <c r="Q113" s="325"/>
      <c r="R113" s="325"/>
      <c r="S113" s="325"/>
      <c r="T113" s="325"/>
      <c r="U113" s="325"/>
      <c r="V113" s="325"/>
      <c r="W113" s="149"/>
      <c r="X113" s="260">
        <f t="shared" si="14"/>
        <v>0</v>
      </c>
      <c r="Y113" s="89">
        <f t="shared" si="14"/>
        <v>0</v>
      </c>
      <c r="Z113" s="89">
        <f t="shared" si="15"/>
        <v>0</v>
      </c>
      <c r="AA113" s="89">
        <f t="shared" si="15"/>
        <v>0</v>
      </c>
      <c r="AB113" s="89">
        <f t="shared" si="15"/>
        <v>0</v>
      </c>
      <c r="AC113" s="89">
        <f t="shared" si="15"/>
        <v>0</v>
      </c>
      <c r="AD113" s="89">
        <f t="shared" si="15"/>
        <v>0</v>
      </c>
      <c r="AE113" s="89">
        <f t="shared" si="15"/>
        <v>0</v>
      </c>
    </row>
    <row r="114" spans="2:31" customFormat="1">
      <c r="B114" s="125"/>
      <c r="C114" s="250"/>
      <c r="D114" s="267"/>
      <c r="E114" s="270"/>
      <c r="F114" s="269">
        <v>1</v>
      </c>
      <c r="G114" s="371"/>
      <c r="H114" s="371">
        <v>1</v>
      </c>
      <c r="I114" s="242">
        <v>1</v>
      </c>
      <c r="J114" s="326"/>
      <c r="K114" s="326"/>
      <c r="L114" s="327"/>
      <c r="M114" s="127"/>
      <c r="N114" s="308">
        <f>'Charges variables-Calculs auto'!D825</f>
        <v>0</v>
      </c>
      <c r="O114" s="325"/>
      <c r="P114" s="325"/>
      <c r="Q114" s="325"/>
      <c r="R114" s="325"/>
      <c r="S114" s="325"/>
      <c r="T114" s="325"/>
      <c r="U114" s="325"/>
      <c r="V114" s="325"/>
      <c r="W114" s="149"/>
      <c r="X114" s="260">
        <f t="shared" si="14"/>
        <v>0</v>
      </c>
      <c r="Y114" s="89">
        <f t="shared" si="14"/>
        <v>0</v>
      </c>
      <c r="Z114" s="89">
        <f t="shared" si="15"/>
        <v>0</v>
      </c>
      <c r="AA114" s="89">
        <f t="shared" si="15"/>
        <v>0</v>
      </c>
      <c r="AB114" s="89">
        <f t="shared" si="15"/>
        <v>0</v>
      </c>
      <c r="AC114" s="89">
        <f t="shared" si="15"/>
        <v>0</v>
      </c>
      <c r="AD114" s="89">
        <f t="shared" si="15"/>
        <v>0</v>
      </c>
      <c r="AE114" s="89">
        <f t="shared" si="15"/>
        <v>0</v>
      </c>
    </row>
    <row r="115" spans="2:31" customFormat="1">
      <c r="B115" s="125"/>
      <c r="C115" s="250"/>
      <c r="D115" s="267"/>
      <c r="E115" s="268"/>
      <c r="F115" s="269">
        <v>1</v>
      </c>
      <c r="G115" s="371"/>
      <c r="H115" s="371">
        <v>1</v>
      </c>
      <c r="I115" s="242">
        <v>1</v>
      </c>
      <c r="J115" s="326"/>
      <c r="K115" s="326"/>
      <c r="L115" s="327"/>
      <c r="M115" s="127"/>
      <c r="N115" s="308">
        <f>'Charges variables-Calculs auto'!D826</f>
        <v>0</v>
      </c>
      <c r="O115" s="324"/>
      <c r="P115" s="324"/>
      <c r="Q115" s="324"/>
      <c r="R115" s="324"/>
      <c r="S115" s="324"/>
      <c r="T115" s="324"/>
      <c r="U115" s="324"/>
      <c r="V115" s="324"/>
      <c r="W115" s="149"/>
      <c r="X115" s="260">
        <f t="shared" si="14"/>
        <v>0</v>
      </c>
      <c r="Y115" s="89">
        <f t="shared" si="14"/>
        <v>0</v>
      </c>
      <c r="Z115" s="89">
        <f t="shared" si="15"/>
        <v>0</v>
      </c>
      <c r="AA115" s="89">
        <f t="shared" si="15"/>
        <v>0</v>
      </c>
      <c r="AB115" s="89">
        <f t="shared" si="15"/>
        <v>0</v>
      </c>
      <c r="AC115" s="89">
        <f t="shared" si="15"/>
        <v>0</v>
      </c>
      <c r="AD115" s="89">
        <f t="shared" si="15"/>
        <v>0</v>
      </c>
      <c r="AE115" s="89">
        <f t="shared" si="15"/>
        <v>0</v>
      </c>
    </row>
    <row r="116" spans="2:31" customFormat="1">
      <c r="B116" s="125"/>
      <c r="C116" s="250"/>
      <c r="D116" s="267"/>
      <c r="E116" s="270"/>
      <c r="F116" s="269">
        <v>1</v>
      </c>
      <c r="G116" s="371"/>
      <c r="H116" s="371">
        <v>1</v>
      </c>
      <c r="I116" s="242">
        <v>1</v>
      </c>
      <c r="J116" s="326"/>
      <c r="K116" s="326"/>
      <c r="L116" s="327"/>
      <c r="M116" s="127"/>
      <c r="N116" s="308">
        <f>'Charges variables-Calculs auto'!D827</f>
        <v>0</v>
      </c>
      <c r="O116" s="325"/>
      <c r="P116" s="325"/>
      <c r="Q116" s="325"/>
      <c r="R116" s="325"/>
      <c r="S116" s="325"/>
      <c r="T116" s="325"/>
      <c r="U116" s="325"/>
      <c r="V116" s="325"/>
      <c r="W116" s="149"/>
      <c r="X116" s="260">
        <f t="shared" si="14"/>
        <v>0</v>
      </c>
      <c r="Y116" s="89">
        <f t="shared" si="14"/>
        <v>0</v>
      </c>
      <c r="Z116" s="89">
        <f t="shared" si="15"/>
        <v>0</v>
      </c>
      <c r="AA116" s="89">
        <f t="shared" si="15"/>
        <v>0</v>
      </c>
      <c r="AB116" s="89">
        <f t="shared" si="15"/>
        <v>0</v>
      </c>
      <c r="AC116" s="89">
        <f t="shared" si="15"/>
        <v>0</v>
      </c>
      <c r="AD116" s="89">
        <f t="shared" si="15"/>
        <v>0</v>
      </c>
      <c r="AE116" s="89">
        <f t="shared" si="15"/>
        <v>0</v>
      </c>
    </row>
    <row r="117" spans="2:31" customFormat="1">
      <c r="B117" s="125"/>
      <c r="C117" s="250"/>
      <c r="D117" s="267"/>
      <c r="E117" s="270"/>
      <c r="F117" s="269">
        <v>1</v>
      </c>
      <c r="G117" s="371"/>
      <c r="H117" s="371">
        <v>1</v>
      </c>
      <c r="I117" s="242">
        <v>1</v>
      </c>
      <c r="J117" s="326"/>
      <c r="K117" s="326"/>
      <c r="L117" s="327"/>
      <c r="M117" s="127"/>
      <c r="N117" s="308">
        <f>'Charges variables-Calculs auto'!D828</f>
        <v>0</v>
      </c>
      <c r="O117" s="325"/>
      <c r="P117" s="325"/>
      <c r="Q117" s="325"/>
      <c r="R117" s="325"/>
      <c r="S117" s="325"/>
      <c r="T117" s="325"/>
      <c r="U117" s="325"/>
      <c r="V117" s="325"/>
      <c r="W117" s="149"/>
      <c r="X117" s="260">
        <f t="shared" si="14"/>
        <v>0</v>
      </c>
      <c r="Y117" s="89">
        <f t="shared" si="14"/>
        <v>0</v>
      </c>
      <c r="Z117" s="89">
        <f t="shared" si="15"/>
        <v>0</v>
      </c>
      <c r="AA117" s="89">
        <f t="shared" si="15"/>
        <v>0</v>
      </c>
      <c r="AB117" s="89">
        <f t="shared" si="15"/>
        <v>0</v>
      </c>
      <c r="AC117" s="89">
        <f t="shared" si="15"/>
        <v>0</v>
      </c>
      <c r="AD117" s="89">
        <f t="shared" si="15"/>
        <v>0</v>
      </c>
      <c r="AE117" s="89">
        <f t="shared" si="15"/>
        <v>0</v>
      </c>
    </row>
    <row r="118" spans="2:31" customFormat="1" ht="15.75" thickBot="1">
      <c r="B118" s="129"/>
      <c r="C118" s="264"/>
      <c r="D118" s="265"/>
      <c r="E118" s="265"/>
      <c r="F118" s="265"/>
      <c r="G118" s="373"/>
      <c r="H118" s="372"/>
      <c r="I118" s="130"/>
      <c r="J118" s="372"/>
      <c r="K118" s="372"/>
      <c r="L118" s="372"/>
      <c r="M118" s="130"/>
      <c r="N118" s="130"/>
      <c r="O118" s="130"/>
      <c r="P118" s="130"/>
      <c r="Q118" s="130"/>
      <c r="R118" s="130"/>
      <c r="S118" s="130"/>
      <c r="T118" s="130"/>
      <c r="U118" s="130"/>
      <c r="V118" s="130"/>
      <c r="W118" s="131"/>
    </row>
  </sheetData>
  <sheetProtection sheet="1" objects="1" scenarios="1"/>
  <mergeCells count="81">
    <mergeCell ref="Z108:AA108"/>
    <mergeCell ref="AB108:AC108"/>
    <mergeCell ref="AD108:AE108"/>
    <mergeCell ref="AB80:AC80"/>
    <mergeCell ref="AD80:AE80"/>
    <mergeCell ref="Z94:AA94"/>
    <mergeCell ref="AB94:AC94"/>
    <mergeCell ref="AD94:AE94"/>
    <mergeCell ref="O108:P108"/>
    <mergeCell ref="Q108:R108"/>
    <mergeCell ref="S108:T108"/>
    <mergeCell ref="U108:V108"/>
    <mergeCell ref="X108:Y108"/>
    <mergeCell ref="N106:V106"/>
    <mergeCell ref="X106:AE106"/>
    <mergeCell ref="N78:V78"/>
    <mergeCell ref="X78:AE78"/>
    <mergeCell ref="Q38:R38"/>
    <mergeCell ref="S38:T38"/>
    <mergeCell ref="U38:V38"/>
    <mergeCell ref="X38:Y38"/>
    <mergeCell ref="Z38:AA38"/>
    <mergeCell ref="AB38:AC38"/>
    <mergeCell ref="AD38:AE38"/>
    <mergeCell ref="U52:V52"/>
    <mergeCell ref="N50:V50"/>
    <mergeCell ref="X50:AE50"/>
    <mergeCell ref="O52:P52"/>
    <mergeCell ref="Q52:R52"/>
    <mergeCell ref="X94:Y94"/>
    <mergeCell ref="X80:Y80"/>
    <mergeCell ref="Z80:AA80"/>
    <mergeCell ref="O80:P80"/>
    <mergeCell ref="Q80:R80"/>
    <mergeCell ref="N92:V92"/>
    <mergeCell ref="X92:AE92"/>
    <mergeCell ref="S80:T80"/>
    <mergeCell ref="U80:V80"/>
    <mergeCell ref="O94:P94"/>
    <mergeCell ref="Q94:R94"/>
    <mergeCell ref="S94:T94"/>
    <mergeCell ref="U94:V94"/>
    <mergeCell ref="X64:AE64"/>
    <mergeCell ref="O66:P66"/>
    <mergeCell ref="Q66:R66"/>
    <mergeCell ref="S66:T66"/>
    <mergeCell ref="U66:V66"/>
    <mergeCell ref="X66:Y66"/>
    <mergeCell ref="Z66:AA66"/>
    <mergeCell ref="AB66:AC66"/>
    <mergeCell ref="AD66:AE66"/>
    <mergeCell ref="N64:V64"/>
    <mergeCell ref="AD10:AE10"/>
    <mergeCell ref="N8:V8"/>
    <mergeCell ref="X8:AE8"/>
    <mergeCell ref="X52:Y52"/>
    <mergeCell ref="Z52:AA52"/>
    <mergeCell ref="AB52:AC52"/>
    <mergeCell ref="AD52:AE52"/>
    <mergeCell ref="S10:T10"/>
    <mergeCell ref="U10:V10"/>
    <mergeCell ref="X10:Y10"/>
    <mergeCell ref="Z10:AA10"/>
    <mergeCell ref="AB10:AC10"/>
    <mergeCell ref="S52:T52"/>
    <mergeCell ref="C5:L5"/>
    <mergeCell ref="AD24:AE24"/>
    <mergeCell ref="N36:V36"/>
    <mergeCell ref="X36:AE36"/>
    <mergeCell ref="O38:P38"/>
    <mergeCell ref="N22:V22"/>
    <mergeCell ref="X22:AE22"/>
    <mergeCell ref="O24:P24"/>
    <mergeCell ref="Q24:R24"/>
    <mergeCell ref="S24:T24"/>
    <mergeCell ref="U24:V24"/>
    <mergeCell ref="X24:Y24"/>
    <mergeCell ref="Z24:AA24"/>
    <mergeCell ref="AB24:AC24"/>
    <mergeCell ref="O10:P10"/>
    <mergeCell ref="Q10:R10"/>
  </mergeCells>
  <dataValidations count="7">
    <dataValidation type="whole" operator="greaterThanOrEqual" allowBlank="1" showInputMessage="1" showErrorMessage="1" errorTitle="Durée inccorecte !" error="La durée du contrat de revenu récurrent associé à une commande doit au moins être supérieur ou égal à 1" sqref="I110:I117 I96:I103 I68:I75 I26:I33 I12:I19 I40:I47 I54:I61 I82:I89">
      <formula1>1</formula1>
    </dataValidation>
    <dataValidation type="whole" operator="greaterThanOrEqual" allowBlank="1" showInputMessage="1" showErrorMessage="1" errorTitle="Delai négatif!" error="Le délai doit être positif." sqref="J110:K117 J96:K103 J68:K75 J26:K33 J12:K19 J40:K47 J54:K61 J82:K89">
      <formula1>0</formula1>
    </dataValidation>
    <dataValidation allowBlank="1" showInputMessage="1" showErrorMessage="1" errorTitle="Acompte erroné!" error="L'acompte doit être compris entre 0 et 100% !" sqref="L110:L117 L96:L103 L68:L75 L26:L33 L12:L19 L40:L47 L54:L61 L82:L89"/>
    <dataValidation type="whole" operator="greaterThanOrEqual" allowBlank="1" showInputMessage="1" showErrorMessage="1" errorTitle="Nombre négatif !" error="L'approvisionnement minimum doit être supérieur ou égal à 1" sqref="H110:H117 H96:H103 H68:H75 H26:H33 H12:H19 H40:H47 H54:H61 H82:H89">
      <formula1>1</formula1>
    </dataValidation>
    <dataValidation type="whole" operator="greaterThanOrEqual" allowBlank="1" showInputMessage="1" showErrorMessage="1" errorTitle="Nombre négatif !" error="Le stock minimal doit être supérieur ou égal à 0" sqref="G110:G117 G96:G103 G68:G75 G26:G33 G12:G19 G40:G47 G54:G61 G82:G89">
      <formula1>0</formula1>
    </dataValidation>
    <dataValidation type="whole" operator="greaterThanOrEqual" allowBlank="1" showInputMessage="1" showErrorMessage="1" errorTitle="Nombre négatif !" error="La quantité nécessaire par commande doit être supérieure ou égale_x000a_ à 0" sqref="F110:F117 F96:F103 F68:F75 F26:F33 F12:F19 F40:F47 F54:F61 F82:F89">
      <formula1>1</formula1>
    </dataValidation>
    <dataValidation type="decimal" operator="greaterThanOrEqual" allowBlank="1" showInputMessage="1" showErrorMessage="1" errorTitle="Charges/Coûts négatifs!" error="Les charges et coûts doivent être positifs ou nuls" sqref="D110:E117 D96:E103 D68:E75 D26:E33 D12:E19 D40:E47 D54:E61 D82:E89">
      <formula1>0</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sheetPr codeName="Feuil5">
    <tabColor rgb="FF00B050"/>
  </sheetPr>
  <dimension ref="A1:CN82"/>
  <sheetViews>
    <sheetView showGridLines="0" showRowColHeaders="0" zoomScale="70" zoomScaleNormal="70" workbookViewId="0">
      <selection activeCell="C3" sqref="C3:F3"/>
    </sheetView>
  </sheetViews>
  <sheetFormatPr baseColWidth="10" defaultColWidth="11.5703125" defaultRowHeight="15"/>
  <cols>
    <col min="1" max="2" width="3.85546875" style="76" customWidth="1"/>
    <col min="3" max="37" width="11.42578125" style="76"/>
    <col min="38" max="38" width="3.85546875" style="76" customWidth="1"/>
  </cols>
  <sheetData>
    <row r="1" spans="2:92" ht="15" customHeight="1" thickBot="1"/>
    <row r="2" spans="2:92" s="76" customFormat="1" ht="17.25" customHeight="1">
      <c r="B2" s="122"/>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4"/>
    </row>
    <row r="3" spans="2:92">
      <c r="B3" s="125"/>
      <c r="C3" s="408" t="s">
        <v>287</v>
      </c>
      <c r="D3" s="409"/>
      <c r="E3" s="409"/>
      <c r="F3" s="410"/>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6"/>
    </row>
    <row r="4" spans="2:92">
      <c r="B4" s="125"/>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6"/>
    </row>
    <row r="5" spans="2:92" s="1" customFormat="1">
      <c r="B5" s="157"/>
      <c r="C5" s="148"/>
      <c r="D5" s="225" t="s">
        <v>18</v>
      </c>
      <c r="E5" s="225" t="s">
        <v>19</v>
      </c>
      <c r="F5" s="225" t="s">
        <v>20</v>
      </c>
      <c r="G5" s="225" t="s">
        <v>32</v>
      </c>
      <c r="H5" s="225" t="s">
        <v>33</v>
      </c>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9"/>
    </row>
    <row r="6" spans="2:92" s="1" customFormat="1">
      <c r="B6" s="157"/>
      <c r="C6" s="42" t="s">
        <v>31</v>
      </c>
      <c r="D6" s="374">
        <f>SUMPRODUCT(1*(Personnel!$R$10:$R$29&lt;&gt;0))</f>
        <v>0</v>
      </c>
      <c r="E6" s="374">
        <f>SUMPRODUCT(1*(Personnel!$AE$10:$AE$29&lt;&gt;0))</f>
        <v>0</v>
      </c>
      <c r="F6" s="374">
        <f>SUMPRODUCT(1*(Personnel!$AH$10:$AH$29&lt;&gt;0))</f>
        <v>0</v>
      </c>
      <c r="G6" s="374">
        <f>SUMPRODUCT(1*(Personnel!$AK$10:$AK$29&lt;&gt;0))</f>
        <v>0</v>
      </c>
      <c r="H6" s="374">
        <f>SUMPRODUCT(1*(Personnel!$AN$10:$AN$29&lt;&gt;0))</f>
        <v>0</v>
      </c>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9"/>
    </row>
    <row r="7" spans="2:92">
      <c r="B7" s="125"/>
      <c r="C7" s="127"/>
      <c r="D7" s="127"/>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6"/>
    </row>
    <row r="8" spans="2:92" ht="15" customHeight="1">
      <c r="B8" s="125"/>
      <c r="C8" s="408" t="s">
        <v>26</v>
      </c>
      <c r="D8" s="409"/>
      <c r="E8" s="409"/>
      <c r="F8" s="409"/>
      <c r="G8" s="409"/>
      <c r="H8" s="409"/>
      <c r="I8" s="409"/>
      <c r="J8" s="409"/>
      <c r="K8" s="409"/>
      <c r="L8" s="409"/>
      <c r="M8" s="409"/>
      <c r="N8" s="409"/>
      <c r="O8" s="409"/>
      <c r="P8" s="112"/>
      <c r="Q8" s="112"/>
      <c r="R8" s="112"/>
      <c r="S8" s="112"/>
      <c r="T8" s="112"/>
      <c r="U8" s="112"/>
      <c r="V8" s="112"/>
      <c r="W8" s="112"/>
      <c r="X8" s="112"/>
      <c r="Y8" s="112"/>
      <c r="Z8" s="112"/>
      <c r="AA8" s="112"/>
      <c r="AB8" s="112"/>
      <c r="AC8" s="112"/>
      <c r="AD8" s="112"/>
      <c r="AE8" s="112"/>
      <c r="AF8" s="112"/>
      <c r="AG8" s="112"/>
      <c r="AH8" s="112"/>
      <c r="AI8" s="112"/>
      <c r="AJ8" s="112"/>
      <c r="AK8" s="113"/>
      <c r="AL8" s="126"/>
      <c r="AM8" s="76"/>
      <c r="AN8" s="64"/>
      <c r="AO8" s="64"/>
      <c r="AP8" s="64"/>
      <c r="AQ8" s="64"/>
      <c r="AR8" s="64"/>
      <c r="AS8" s="64"/>
      <c r="AT8" s="64"/>
      <c r="AU8" s="64"/>
      <c r="AV8" s="64"/>
      <c r="AX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row>
    <row r="9" spans="2:92">
      <c r="B9" s="125"/>
      <c r="C9" s="467" t="s">
        <v>18</v>
      </c>
      <c r="D9" s="468"/>
      <c r="E9" s="468"/>
      <c r="F9" s="468"/>
      <c r="G9" s="468"/>
      <c r="H9" s="468"/>
      <c r="I9" s="468"/>
      <c r="J9" s="468"/>
      <c r="K9" s="468"/>
      <c r="L9" s="468"/>
      <c r="M9" s="468"/>
      <c r="N9" s="468"/>
      <c r="O9" s="469"/>
      <c r="P9" s="467" t="s">
        <v>19</v>
      </c>
      <c r="Q9" s="468"/>
      <c r="R9" s="468"/>
      <c r="S9" s="468"/>
      <c r="T9" s="468"/>
      <c r="U9" s="468"/>
      <c r="V9" s="468"/>
      <c r="W9" s="468"/>
      <c r="X9" s="468"/>
      <c r="Y9" s="468"/>
      <c r="Z9" s="468"/>
      <c r="AA9" s="468"/>
      <c r="AB9" s="469"/>
      <c r="AC9" s="467" t="s">
        <v>20</v>
      </c>
      <c r="AD9" s="468"/>
      <c r="AE9" s="469"/>
      <c r="AF9" s="467" t="s">
        <v>32</v>
      </c>
      <c r="AG9" s="468"/>
      <c r="AH9" s="469"/>
      <c r="AI9" s="467" t="s">
        <v>33</v>
      </c>
      <c r="AJ9" s="468"/>
      <c r="AK9" s="469"/>
      <c r="AL9" s="126"/>
      <c r="AM9" s="76"/>
      <c r="AN9" s="64"/>
      <c r="AO9" s="64"/>
      <c r="AP9" s="64"/>
      <c r="AQ9" s="64"/>
      <c r="AR9" s="64"/>
      <c r="AS9" s="64"/>
      <c r="AT9" s="64"/>
      <c r="AU9" s="64"/>
      <c r="AV9" s="64"/>
      <c r="AX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row>
    <row r="10" spans="2:92">
      <c r="B10" s="125"/>
      <c r="C10" s="18">
        <f>CONFIG!$D$7</f>
        <v>41640</v>
      </c>
      <c r="D10" s="18">
        <f>DATE(YEAR(C10),MONTH(C10)+1,DAY(C10))</f>
        <v>41671</v>
      </c>
      <c r="E10" s="18">
        <f t="shared" ref="E10:N10" si="0">DATE(YEAR(D10),MONTH(D10)+1,DAY(D10))</f>
        <v>41699</v>
      </c>
      <c r="F10" s="18">
        <f t="shared" si="0"/>
        <v>41730</v>
      </c>
      <c r="G10" s="18">
        <f t="shared" si="0"/>
        <v>41760</v>
      </c>
      <c r="H10" s="18">
        <f t="shared" si="0"/>
        <v>41791</v>
      </c>
      <c r="I10" s="18">
        <f t="shared" si="0"/>
        <v>41821</v>
      </c>
      <c r="J10" s="18">
        <f t="shared" si="0"/>
        <v>41852</v>
      </c>
      <c r="K10" s="18">
        <f t="shared" si="0"/>
        <v>41883</v>
      </c>
      <c r="L10" s="18">
        <f t="shared" si="0"/>
        <v>41913</v>
      </c>
      <c r="M10" s="18">
        <f t="shared" si="0"/>
        <v>41944</v>
      </c>
      <c r="N10" s="18">
        <f t="shared" si="0"/>
        <v>41974</v>
      </c>
      <c r="O10" s="5" t="s">
        <v>17</v>
      </c>
      <c r="P10" s="18">
        <f>DATE(YEAR(N10),MONTH(N10)+1,DAY(N10))</f>
        <v>42005</v>
      </c>
      <c r="Q10" s="18">
        <f t="shared" ref="Q10:AA10" si="1">DATE(YEAR(P10),MONTH(P10)+1,DAY(P10))</f>
        <v>42036</v>
      </c>
      <c r="R10" s="18">
        <f t="shared" si="1"/>
        <v>42064</v>
      </c>
      <c r="S10" s="18">
        <f t="shared" si="1"/>
        <v>42095</v>
      </c>
      <c r="T10" s="18">
        <f t="shared" si="1"/>
        <v>42125</v>
      </c>
      <c r="U10" s="18">
        <f t="shared" si="1"/>
        <v>42156</v>
      </c>
      <c r="V10" s="18">
        <f t="shared" si="1"/>
        <v>42186</v>
      </c>
      <c r="W10" s="18">
        <f t="shared" si="1"/>
        <v>42217</v>
      </c>
      <c r="X10" s="18">
        <f t="shared" si="1"/>
        <v>42248</v>
      </c>
      <c r="Y10" s="18">
        <f t="shared" si="1"/>
        <v>42278</v>
      </c>
      <c r="Z10" s="18">
        <f t="shared" si="1"/>
        <v>42309</v>
      </c>
      <c r="AA10" s="18">
        <f t="shared" si="1"/>
        <v>42339</v>
      </c>
      <c r="AB10" s="5" t="s">
        <v>17</v>
      </c>
      <c r="AC10" s="7" t="s">
        <v>24</v>
      </c>
      <c r="AD10" s="7" t="s">
        <v>25</v>
      </c>
      <c r="AE10" s="5" t="s">
        <v>17</v>
      </c>
      <c r="AF10" s="7" t="s">
        <v>24</v>
      </c>
      <c r="AG10" s="7" t="s">
        <v>25</v>
      </c>
      <c r="AH10" s="5" t="s">
        <v>17</v>
      </c>
      <c r="AI10" s="7" t="s">
        <v>24</v>
      </c>
      <c r="AJ10" s="7" t="s">
        <v>25</v>
      </c>
      <c r="AK10" s="5" t="s">
        <v>17</v>
      </c>
      <c r="AL10" s="126"/>
      <c r="AM10" s="76"/>
      <c r="AN10" s="64"/>
      <c r="AO10" s="64"/>
      <c r="AP10" s="64"/>
      <c r="AQ10" s="64"/>
      <c r="AR10" s="64"/>
      <c r="AS10" s="64"/>
      <c r="AT10" s="64"/>
      <c r="AU10" s="64"/>
      <c r="AV10" s="64"/>
      <c r="AX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row>
    <row r="11" spans="2:92">
      <c r="B11" s="125"/>
      <c r="C11" s="375"/>
      <c r="D11" s="375"/>
      <c r="E11" s="375"/>
      <c r="F11" s="375"/>
      <c r="G11" s="375"/>
      <c r="H11" s="375"/>
      <c r="I11" s="375"/>
      <c r="J11" s="375"/>
      <c r="K11" s="375"/>
      <c r="L11" s="375"/>
      <c r="M11" s="375"/>
      <c r="N11" s="375"/>
      <c r="O11" s="328">
        <f t="shared" ref="O11:O31" si="2">SUM(C11:N11)</f>
        <v>0</v>
      </c>
      <c r="P11" s="375"/>
      <c r="Q11" s="375"/>
      <c r="R11" s="375"/>
      <c r="S11" s="375"/>
      <c r="T11" s="375"/>
      <c r="U11" s="375"/>
      <c r="V11" s="375"/>
      <c r="W11" s="375"/>
      <c r="X11" s="375"/>
      <c r="Y11" s="375"/>
      <c r="Z11" s="375"/>
      <c r="AA11" s="375"/>
      <c r="AB11" s="328">
        <f t="shared" ref="AB11:AB31" si="3">SUM(P11:AA11)</f>
        <v>0</v>
      </c>
      <c r="AC11" s="375"/>
      <c r="AD11" s="375"/>
      <c r="AE11" s="328">
        <f t="shared" ref="AE11:AE31" si="4">SUM(AC11:AD11)</f>
        <v>0</v>
      </c>
      <c r="AF11" s="375"/>
      <c r="AG11" s="375"/>
      <c r="AH11" s="328">
        <f t="shared" ref="AH11:AH31" si="5">SUM(AF11:AG11)</f>
        <v>0</v>
      </c>
      <c r="AI11" s="375"/>
      <c r="AJ11" s="375"/>
      <c r="AK11" s="328">
        <f t="shared" ref="AK11:AK31" si="6">SUM(AI11:AJ11)</f>
        <v>0</v>
      </c>
      <c r="AL11" s="126"/>
      <c r="AM11" s="76"/>
      <c r="AN11" s="64"/>
      <c r="AO11" s="64"/>
      <c r="AP11" s="64"/>
      <c r="AQ11" s="64"/>
      <c r="AR11" s="64"/>
      <c r="AS11" s="64"/>
      <c r="AT11" s="64"/>
      <c r="AU11" s="64"/>
      <c r="AV11" s="64"/>
      <c r="AX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row>
    <row r="12" spans="2:92">
      <c r="B12" s="125"/>
      <c r="C12" s="375"/>
      <c r="D12" s="375"/>
      <c r="E12" s="375"/>
      <c r="F12" s="375"/>
      <c r="G12" s="375"/>
      <c r="H12" s="375"/>
      <c r="I12" s="375"/>
      <c r="J12" s="375"/>
      <c r="K12" s="375"/>
      <c r="L12" s="375"/>
      <c r="M12" s="375"/>
      <c r="N12" s="375"/>
      <c r="O12" s="328">
        <f t="shared" si="2"/>
        <v>0</v>
      </c>
      <c r="P12" s="375"/>
      <c r="Q12" s="375"/>
      <c r="R12" s="375"/>
      <c r="S12" s="375"/>
      <c r="T12" s="375"/>
      <c r="U12" s="375"/>
      <c r="V12" s="375"/>
      <c r="W12" s="375"/>
      <c r="X12" s="375"/>
      <c r="Y12" s="375"/>
      <c r="Z12" s="375"/>
      <c r="AA12" s="375"/>
      <c r="AB12" s="328">
        <f t="shared" si="3"/>
        <v>0</v>
      </c>
      <c r="AC12" s="375"/>
      <c r="AD12" s="375"/>
      <c r="AE12" s="328">
        <f t="shared" si="4"/>
        <v>0</v>
      </c>
      <c r="AF12" s="375"/>
      <c r="AG12" s="375"/>
      <c r="AH12" s="328">
        <f t="shared" si="5"/>
        <v>0</v>
      </c>
      <c r="AI12" s="375"/>
      <c r="AJ12" s="375"/>
      <c r="AK12" s="328">
        <f t="shared" si="6"/>
        <v>0</v>
      </c>
      <c r="AL12" s="126"/>
      <c r="AM12" s="76"/>
      <c r="AN12" s="64"/>
      <c r="AO12" s="64"/>
      <c r="AP12" s="64"/>
      <c r="AQ12" s="64"/>
      <c r="AR12" s="64"/>
      <c r="AS12" s="64"/>
      <c r="AT12" s="64"/>
      <c r="AU12" s="64"/>
      <c r="AV12" s="64"/>
      <c r="AX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row>
    <row r="13" spans="2:92">
      <c r="B13" s="125"/>
      <c r="C13" s="375">
        <f>IF(Personnel!F12&lt;=CONFIG!$D$97,0,CONFIG!$D$93*Personnel!F12)</f>
        <v>0</v>
      </c>
      <c r="D13" s="375">
        <f>IF(Personnel!G12&lt;=CONFIG!$D$97,0,CONFIG!$D$93*Personnel!G12)</f>
        <v>0</v>
      </c>
      <c r="E13" s="375">
        <f>IF(Personnel!H12&lt;=CONFIG!$D$97,0,CONFIG!$D$93*Personnel!H12)</f>
        <v>0</v>
      </c>
      <c r="F13" s="375">
        <f>IF(Personnel!I12&lt;=CONFIG!$D$97,0,CONFIG!$D$93*Personnel!I12)</f>
        <v>0</v>
      </c>
      <c r="G13" s="375">
        <f>IF(Personnel!J12&lt;=CONFIG!$D$97,0,CONFIG!$D$93*Personnel!J12)</f>
        <v>0</v>
      </c>
      <c r="H13" s="375">
        <f>IF(Personnel!K12&lt;=CONFIG!$D$97,0,CONFIG!$D$93*Personnel!K12)</f>
        <v>0</v>
      </c>
      <c r="I13" s="375">
        <f>IF(Personnel!L12&lt;=CONFIG!$D$97,0,CONFIG!$D$93*Personnel!L12)</f>
        <v>0</v>
      </c>
      <c r="J13" s="375">
        <f>IF(Personnel!M12&lt;=CONFIG!$D$97,0,CONFIG!$D$93*Personnel!M12)</f>
        <v>0</v>
      </c>
      <c r="K13" s="375">
        <f>IF(Personnel!N12&lt;=CONFIG!$D$97,0,CONFIG!$D$93*Personnel!N12)</f>
        <v>0</v>
      </c>
      <c r="L13" s="375">
        <f>IF(Personnel!O12&lt;=CONFIG!$D$97,0,CONFIG!$D$93*Personnel!O12)</f>
        <v>0</v>
      </c>
      <c r="M13" s="375">
        <f>IF(Personnel!P12&lt;=CONFIG!$D$97,0,CONFIG!$D$93*Personnel!P12)</f>
        <v>0</v>
      </c>
      <c r="N13" s="375">
        <f>IF(Personnel!Q12&lt;=CONFIG!$D$97,0,CONFIG!$D$93*Personnel!Q12)</f>
        <v>0</v>
      </c>
      <c r="O13" s="328">
        <f t="shared" si="2"/>
        <v>0</v>
      </c>
      <c r="P13" s="375">
        <f>IF(Personnel!S12&lt;=CONFIG!$D$97,0,CONFIG!$D$93*Personnel!S12)</f>
        <v>0</v>
      </c>
      <c r="Q13" s="375">
        <f>IF(Personnel!T12&lt;=CONFIG!$D$97,0,CONFIG!$D$93*Personnel!T12)</f>
        <v>0</v>
      </c>
      <c r="R13" s="375">
        <f>IF(Personnel!U12&lt;=CONFIG!$D$97,0,CONFIG!$D$93*Personnel!U12)</f>
        <v>0</v>
      </c>
      <c r="S13" s="375">
        <f>IF(Personnel!V12&lt;=CONFIG!$D$97,0,CONFIG!$D$93*Personnel!V12)</f>
        <v>0</v>
      </c>
      <c r="T13" s="375">
        <f>IF(Personnel!W12&lt;=CONFIG!$D$97,0,CONFIG!$D$93*Personnel!W12)</f>
        <v>0</v>
      </c>
      <c r="U13" s="375">
        <f>IF(Personnel!X12&lt;=CONFIG!$D$97,0,CONFIG!$D$93*Personnel!X12)</f>
        <v>0</v>
      </c>
      <c r="V13" s="375">
        <f>IF(Personnel!Y12&lt;=CONFIG!$D$97,0,CONFIG!$D$93*Personnel!Y12)</f>
        <v>0</v>
      </c>
      <c r="W13" s="375">
        <f>IF(Personnel!Z12&lt;=CONFIG!$D$97,0,CONFIG!$D$93*Personnel!Z12)</f>
        <v>0</v>
      </c>
      <c r="X13" s="375">
        <f>IF(Personnel!AA12&lt;=CONFIG!$D$97,0,CONFIG!$D$93*Personnel!AA12)</f>
        <v>0</v>
      </c>
      <c r="Y13" s="375">
        <f>IF(Personnel!AB12&lt;=CONFIG!$D$97,0,CONFIG!$D$93*Personnel!AB12)</f>
        <v>0</v>
      </c>
      <c r="Z13" s="375">
        <f>IF(Personnel!AC12&lt;=CONFIG!$D$97,0,CONFIG!$D$93*Personnel!AC12)</f>
        <v>0</v>
      </c>
      <c r="AA13" s="375">
        <f>IF(Personnel!AD12&lt;=CONFIG!$D$97,0,CONFIG!$D$93*Personnel!AD12)</f>
        <v>0</v>
      </c>
      <c r="AB13" s="328">
        <f t="shared" si="3"/>
        <v>0</v>
      </c>
      <c r="AC13" s="375">
        <f>IF(Personnel!AF12&lt;=(CONFIG!$D$97*6),0,CONFIG!$D$93*Personnel!AF12)</f>
        <v>0</v>
      </c>
      <c r="AD13" s="375">
        <f>IF(Personnel!AG12&lt;=(CONFIG!$D$97*6),0,CONFIG!$D$93*Personnel!AG12)</f>
        <v>0</v>
      </c>
      <c r="AE13" s="328">
        <f t="shared" ref="AE13" si="7">SUM(AC13:AD13)</f>
        <v>0</v>
      </c>
      <c r="AF13" s="375">
        <f>IF(Personnel!AI12&lt;=(CONFIG!$D$97*6),0,CONFIG!$D$93*Personnel!AI12)</f>
        <v>0</v>
      </c>
      <c r="AG13" s="375">
        <f>IF(Personnel!AJ12&lt;=(CONFIG!$D$97*6),0,CONFIG!$D$93*Personnel!AJ12)</f>
        <v>0</v>
      </c>
      <c r="AH13" s="328">
        <f t="shared" ref="AH13" si="8">SUM(AF13:AG13)</f>
        <v>0</v>
      </c>
      <c r="AI13" s="375">
        <f>IF(Personnel!AL12&lt;=(CONFIG!$D$97*6),0,CONFIG!$D$93*Personnel!AL12)</f>
        <v>0</v>
      </c>
      <c r="AJ13" s="375">
        <f>IF(Personnel!AM12&lt;=(CONFIG!$D$97*6),0,CONFIG!$D$93*Personnel!AM12)</f>
        <v>0</v>
      </c>
      <c r="AK13" s="328">
        <f t="shared" ref="AK13" si="9">SUM(AI13:AJ13)</f>
        <v>0</v>
      </c>
      <c r="AL13" s="126"/>
      <c r="AM13" s="76"/>
      <c r="AN13" s="64"/>
      <c r="AO13" s="64"/>
      <c r="AP13" s="64"/>
      <c r="AQ13" s="64"/>
      <c r="AR13" s="64"/>
      <c r="AS13" s="64"/>
      <c r="AT13" s="64"/>
      <c r="AU13" s="64"/>
      <c r="AV13" s="64"/>
      <c r="AX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row>
    <row r="14" spans="2:92">
      <c r="B14" s="125"/>
      <c r="C14" s="375">
        <f>IF(Personnel!F13&lt;=CONFIG!$D$97,0,CONFIG!$D$93*Personnel!F13)</f>
        <v>0</v>
      </c>
      <c r="D14" s="375">
        <f>IF(Personnel!G13&lt;=CONFIG!$D$97,0,CONFIG!$D$93*Personnel!G13)</f>
        <v>0</v>
      </c>
      <c r="E14" s="375">
        <f>IF(Personnel!H13&lt;=CONFIG!$D$97,0,CONFIG!$D$93*Personnel!H13)</f>
        <v>0</v>
      </c>
      <c r="F14" s="375">
        <f>IF(Personnel!I13&lt;=CONFIG!$D$97,0,CONFIG!$D$93*Personnel!I13)</f>
        <v>0</v>
      </c>
      <c r="G14" s="375">
        <f>IF(Personnel!J13&lt;=CONFIG!$D$97,0,CONFIG!$D$93*Personnel!J13)</f>
        <v>0</v>
      </c>
      <c r="H14" s="375">
        <f>IF(Personnel!K13&lt;=CONFIG!$D$97,0,CONFIG!$D$93*Personnel!K13)</f>
        <v>0</v>
      </c>
      <c r="I14" s="375">
        <f>IF(Personnel!L13&lt;=CONFIG!$D$97,0,CONFIG!$D$93*Personnel!L13)</f>
        <v>0</v>
      </c>
      <c r="J14" s="375">
        <f>IF(Personnel!M13&lt;=CONFIG!$D$97,0,CONFIG!$D$93*Personnel!M13)</f>
        <v>0</v>
      </c>
      <c r="K14" s="375">
        <f>IF(Personnel!N13&lt;=CONFIG!$D$97,0,CONFIG!$D$93*Personnel!N13)</f>
        <v>0</v>
      </c>
      <c r="L14" s="375">
        <f>IF(Personnel!O13&lt;=CONFIG!$D$97,0,CONFIG!$D$93*Personnel!O13)</f>
        <v>0</v>
      </c>
      <c r="M14" s="375">
        <f>IF(Personnel!P13&lt;=CONFIG!$D$97,0,CONFIG!$D$93*Personnel!P13)</f>
        <v>0</v>
      </c>
      <c r="N14" s="375">
        <f>IF(Personnel!Q13&lt;=CONFIG!$D$97,0,CONFIG!$D$93*Personnel!Q13)</f>
        <v>0</v>
      </c>
      <c r="O14" s="328">
        <f t="shared" si="2"/>
        <v>0</v>
      </c>
      <c r="P14" s="375">
        <f>IF(Personnel!S13&lt;=CONFIG!$D$97,0,CONFIG!$D$93*Personnel!S13)</f>
        <v>0</v>
      </c>
      <c r="Q14" s="375">
        <f>IF(Personnel!T13&lt;=CONFIG!$D$97,0,CONFIG!$D$93*Personnel!T13)</f>
        <v>0</v>
      </c>
      <c r="R14" s="375">
        <f>IF(Personnel!U13&lt;=CONFIG!$D$97,0,CONFIG!$D$93*Personnel!U13)</f>
        <v>0</v>
      </c>
      <c r="S14" s="375">
        <f>IF(Personnel!V13&lt;=CONFIG!$D$97,0,CONFIG!$D$93*Personnel!V13)</f>
        <v>0</v>
      </c>
      <c r="T14" s="375">
        <f>IF(Personnel!W13&lt;=CONFIG!$D$97,0,CONFIG!$D$93*Personnel!W13)</f>
        <v>0</v>
      </c>
      <c r="U14" s="375">
        <f>IF(Personnel!X13&lt;=CONFIG!$D$97,0,CONFIG!$D$93*Personnel!X13)</f>
        <v>0</v>
      </c>
      <c r="V14" s="375">
        <f>IF(Personnel!Y13&lt;=CONFIG!$D$97,0,CONFIG!$D$93*Personnel!Y13)</f>
        <v>0</v>
      </c>
      <c r="W14" s="375">
        <f>IF(Personnel!Z13&lt;=CONFIG!$D$97,0,CONFIG!$D$93*Personnel!Z13)</f>
        <v>0</v>
      </c>
      <c r="X14" s="375">
        <f>IF(Personnel!AA13&lt;=CONFIG!$D$97,0,CONFIG!$D$93*Personnel!AA13)</f>
        <v>0</v>
      </c>
      <c r="Y14" s="375">
        <f>IF(Personnel!AB13&lt;=CONFIG!$D$97,0,CONFIG!$D$93*Personnel!AB13)</f>
        <v>0</v>
      </c>
      <c r="Z14" s="375">
        <f>IF(Personnel!AC13&lt;=CONFIG!$D$97,0,CONFIG!$D$93*Personnel!AC13)</f>
        <v>0</v>
      </c>
      <c r="AA14" s="375">
        <f>IF(Personnel!AD13&lt;=CONFIG!$D$97,0,CONFIG!$D$93*Personnel!AD13)</f>
        <v>0</v>
      </c>
      <c r="AB14" s="328">
        <f t="shared" si="3"/>
        <v>0</v>
      </c>
      <c r="AC14" s="375">
        <f>IF(Personnel!AF13&lt;=(CONFIG!$D$97*6),0,CONFIG!$D$93*Personnel!AF13)</f>
        <v>0</v>
      </c>
      <c r="AD14" s="375">
        <f>IF(Personnel!AG13&lt;=(CONFIG!$D$97*6),0,CONFIG!$D$93*Personnel!AG13)</f>
        <v>0</v>
      </c>
      <c r="AE14" s="328">
        <f t="shared" si="4"/>
        <v>0</v>
      </c>
      <c r="AF14" s="375">
        <f>IF(Personnel!AI13&lt;=(CONFIG!$D$97*6),0,CONFIG!$D$93*Personnel!AI13)</f>
        <v>0</v>
      </c>
      <c r="AG14" s="375">
        <f>IF(Personnel!AJ13&lt;=(CONFIG!$D$97*6),0,CONFIG!$D$93*Personnel!AJ13)</f>
        <v>0</v>
      </c>
      <c r="AH14" s="328">
        <f t="shared" si="5"/>
        <v>0</v>
      </c>
      <c r="AI14" s="375">
        <f>IF(Personnel!AL13&lt;=(CONFIG!$D$97*6),0,CONFIG!$D$93*Personnel!AL13)</f>
        <v>0</v>
      </c>
      <c r="AJ14" s="375">
        <f>IF(Personnel!AM13&lt;=(CONFIG!$D$97*6),0,CONFIG!$D$93*Personnel!AM13)</f>
        <v>0</v>
      </c>
      <c r="AK14" s="328">
        <f t="shared" si="6"/>
        <v>0</v>
      </c>
      <c r="AL14" s="126"/>
      <c r="AM14" s="76"/>
      <c r="AN14" s="64"/>
      <c r="AO14" s="64"/>
      <c r="AP14" s="64"/>
      <c r="AQ14" s="64"/>
      <c r="AR14" s="64"/>
      <c r="AS14" s="64"/>
      <c r="AT14" s="64"/>
      <c r="AU14" s="64"/>
      <c r="AV14" s="64"/>
      <c r="AX14" s="76"/>
      <c r="BH14" s="76"/>
      <c r="BI14" s="76"/>
      <c r="BJ14" s="76"/>
      <c r="BK14" s="76"/>
      <c r="BL14" s="76"/>
      <c r="BM14" s="76"/>
      <c r="BN14" s="76"/>
      <c r="BO14" s="76"/>
      <c r="BP14" s="76"/>
      <c r="BQ14" s="76"/>
      <c r="BR14" s="76"/>
      <c r="BS14" s="76"/>
      <c r="BT14" s="76"/>
      <c r="BU14" s="76"/>
      <c r="BV14" s="76"/>
      <c r="BW14" s="76"/>
      <c r="BX14" s="76"/>
      <c r="BY14" s="76"/>
      <c r="BZ14" s="76"/>
      <c r="CA14" s="76"/>
      <c r="CB14" s="76"/>
      <c r="CC14" s="76"/>
      <c r="CD14" s="76"/>
      <c r="CE14" s="76"/>
      <c r="CF14" s="76"/>
      <c r="CG14" s="76"/>
      <c r="CH14" s="76"/>
      <c r="CI14" s="76"/>
      <c r="CJ14" s="76"/>
      <c r="CK14" s="76"/>
      <c r="CL14" s="76"/>
      <c r="CM14" s="76"/>
      <c r="CN14" s="76"/>
    </row>
    <row r="15" spans="2:92">
      <c r="B15" s="125"/>
      <c r="C15" s="375">
        <f>IF(Personnel!F14&lt;=CONFIG!$D$97,0,CONFIG!$D$93*Personnel!F14)</f>
        <v>0</v>
      </c>
      <c r="D15" s="375">
        <f>IF(Personnel!G14&lt;=CONFIG!$D$97,0,CONFIG!$D$93*Personnel!G14)</f>
        <v>0</v>
      </c>
      <c r="E15" s="375">
        <f>IF(Personnel!H14&lt;=CONFIG!$D$97,0,CONFIG!$D$93*Personnel!H14)</f>
        <v>0</v>
      </c>
      <c r="F15" s="375">
        <f>IF(Personnel!I14&lt;=CONFIG!$D$97,0,CONFIG!$D$93*Personnel!I14)</f>
        <v>0</v>
      </c>
      <c r="G15" s="375">
        <f>IF(Personnel!J14&lt;=CONFIG!$D$97,0,CONFIG!$D$93*Personnel!J14)</f>
        <v>0</v>
      </c>
      <c r="H15" s="375">
        <f>IF(Personnel!K14&lt;=CONFIG!$D$97,0,CONFIG!$D$93*Personnel!K14)</f>
        <v>0</v>
      </c>
      <c r="I15" s="375">
        <f>IF(Personnel!L14&lt;=CONFIG!$D$97,0,CONFIG!$D$93*Personnel!L14)</f>
        <v>0</v>
      </c>
      <c r="J15" s="375">
        <f>IF(Personnel!M14&lt;=CONFIG!$D$97,0,CONFIG!$D$93*Personnel!M14)</f>
        <v>0</v>
      </c>
      <c r="K15" s="375">
        <f>IF(Personnel!N14&lt;=CONFIG!$D$97,0,CONFIG!$D$93*Personnel!N14)</f>
        <v>0</v>
      </c>
      <c r="L15" s="375">
        <f>IF(Personnel!O14&lt;=CONFIG!$D$97,0,CONFIG!$D$93*Personnel!O14)</f>
        <v>0</v>
      </c>
      <c r="M15" s="375">
        <f>IF(Personnel!P14&lt;=CONFIG!$D$97,0,CONFIG!$D$93*Personnel!P14)</f>
        <v>0</v>
      </c>
      <c r="N15" s="375">
        <f>IF(Personnel!Q14&lt;=CONFIG!$D$97,0,CONFIG!$D$93*Personnel!Q14)</f>
        <v>0</v>
      </c>
      <c r="O15" s="328">
        <f t="shared" si="2"/>
        <v>0</v>
      </c>
      <c r="P15" s="375">
        <f>IF(Personnel!S14&lt;=CONFIG!$D$97,0,CONFIG!$D$93*Personnel!S14)</f>
        <v>0</v>
      </c>
      <c r="Q15" s="375">
        <f>IF(Personnel!T14&lt;=CONFIG!$D$97,0,CONFIG!$D$93*Personnel!T14)</f>
        <v>0</v>
      </c>
      <c r="R15" s="375">
        <f>IF(Personnel!U14&lt;=CONFIG!$D$97,0,CONFIG!$D$93*Personnel!U14)</f>
        <v>0</v>
      </c>
      <c r="S15" s="375">
        <f>IF(Personnel!V14&lt;=CONFIG!$D$97,0,CONFIG!$D$93*Personnel!V14)</f>
        <v>0</v>
      </c>
      <c r="T15" s="375">
        <f>IF(Personnel!W14&lt;=CONFIG!$D$97,0,CONFIG!$D$93*Personnel!W14)</f>
        <v>0</v>
      </c>
      <c r="U15" s="375">
        <f>IF(Personnel!X14&lt;=CONFIG!$D$97,0,CONFIG!$D$93*Personnel!X14)</f>
        <v>0</v>
      </c>
      <c r="V15" s="375">
        <f>IF(Personnel!Y14&lt;=CONFIG!$D$97,0,CONFIG!$D$93*Personnel!Y14)</f>
        <v>0</v>
      </c>
      <c r="W15" s="375">
        <f>IF(Personnel!Z14&lt;=CONFIG!$D$97,0,CONFIG!$D$93*Personnel!Z14)</f>
        <v>0</v>
      </c>
      <c r="X15" s="375">
        <f>IF(Personnel!AA14&lt;=CONFIG!$D$97,0,CONFIG!$D$93*Personnel!AA14)</f>
        <v>0</v>
      </c>
      <c r="Y15" s="375">
        <f>IF(Personnel!AB14&lt;=CONFIG!$D$97,0,CONFIG!$D$93*Personnel!AB14)</f>
        <v>0</v>
      </c>
      <c r="Z15" s="375">
        <f>IF(Personnel!AC14&lt;=CONFIG!$D$97,0,CONFIG!$D$93*Personnel!AC14)</f>
        <v>0</v>
      </c>
      <c r="AA15" s="375">
        <f>IF(Personnel!AD14&lt;=CONFIG!$D$97,0,CONFIG!$D$93*Personnel!AD14)</f>
        <v>0</v>
      </c>
      <c r="AB15" s="328">
        <f t="shared" si="3"/>
        <v>0</v>
      </c>
      <c r="AC15" s="375">
        <f>IF(Personnel!AF14&lt;=(CONFIG!$D$97*6),0,CONFIG!$D$93*Personnel!AF14)</f>
        <v>0</v>
      </c>
      <c r="AD15" s="375">
        <f>IF(Personnel!AG14&lt;=(CONFIG!$D$97*6),0,CONFIG!$D$93*Personnel!AG14)</f>
        <v>0</v>
      </c>
      <c r="AE15" s="328">
        <f t="shared" si="4"/>
        <v>0</v>
      </c>
      <c r="AF15" s="375">
        <f>IF(Personnel!AI14&lt;=(CONFIG!$D$97*6),0,CONFIG!$D$93*Personnel!AI14)</f>
        <v>0</v>
      </c>
      <c r="AG15" s="375">
        <f>IF(Personnel!AJ14&lt;=(CONFIG!$D$97*6),0,CONFIG!$D$93*Personnel!AJ14)</f>
        <v>0</v>
      </c>
      <c r="AH15" s="328">
        <f t="shared" si="5"/>
        <v>0</v>
      </c>
      <c r="AI15" s="375">
        <f>IF(Personnel!AL14&lt;=(CONFIG!$D$97*6),0,CONFIG!$D$93*Personnel!AL14)</f>
        <v>0</v>
      </c>
      <c r="AJ15" s="375">
        <f>IF(Personnel!AM14&lt;=(CONFIG!$D$97*6),0,CONFIG!$D$93*Personnel!AM14)</f>
        <v>0</v>
      </c>
      <c r="AK15" s="328">
        <f t="shared" si="6"/>
        <v>0</v>
      </c>
      <c r="AL15" s="126"/>
      <c r="AM15" s="76"/>
      <c r="AN15" s="64"/>
      <c r="AO15" s="64"/>
      <c r="AP15" s="64"/>
      <c r="AQ15" s="64"/>
      <c r="AR15" s="64"/>
      <c r="AS15" s="64"/>
      <c r="AT15" s="64"/>
      <c r="AU15" s="64"/>
      <c r="AV15" s="64"/>
      <c r="AX15" s="76"/>
      <c r="BH15" s="76"/>
      <c r="BI15" s="76"/>
      <c r="BJ15" s="76"/>
      <c r="BK15" s="76"/>
      <c r="BL15" s="76"/>
      <c r="BM15" s="76"/>
      <c r="BN15" s="76"/>
      <c r="BO15" s="76"/>
      <c r="BP15" s="76"/>
      <c r="BQ15" s="76"/>
      <c r="BR15" s="76"/>
      <c r="BS15" s="76"/>
      <c r="BT15" s="76"/>
      <c r="BU15" s="76"/>
      <c r="BV15" s="76"/>
      <c r="BW15" s="76"/>
      <c r="BX15" s="76"/>
      <c r="BY15" s="76"/>
      <c r="BZ15" s="76"/>
      <c r="CA15" s="76"/>
      <c r="CB15" s="76"/>
      <c r="CC15" s="76"/>
      <c r="CD15" s="76"/>
      <c r="CE15" s="76"/>
      <c r="CF15" s="76"/>
      <c r="CG15" s="76"/>
      <c r="CH15" s="76"/>
      <c r="CI15" s="76"/>
      <c r="CJ15" s="76"/>
      <c r="CK15" s="76"/>
      <c r="CL15" s="76"/>
      <c r="CM15" s="76"/>
      <c r="CN15" s="76"/>
    </row>
    <row r="16" spans="2:92">
      <c r="B16" s="125"/>
      <c r="C16" s="375">
        <f>IF(Personnel!F15&lt;=CONFIG!$D$97,0,CONFIG!$D$93*Personnel!F15)</f>
        <v>0</v>
      </c>
      <c r="D16" s="375">
        <f>IF(Personnel!G15&lt;=CONFIG!$D$97,0,CONFIG!$D$93*Personnel!G15)</f>
        <v>0</v>
      </c>
      <c r="E16" s="375">
        <f>IF(Personnel!H15&lt;=CONFIG!$D$97,0,CONFIG!$D$93*Personnel!H15)</f>
        <v>0</v>
      </c>
      <c r="F16" s="375">
        <f>IF(Personnel!I15&lt;=CONFIG!$D$97,0,CONFIG!$D$93*Personnel!I15)</f>
        <v>0</v>
      </c>
      <c r="G16" s="375">
        <f>IF(Personnel!J15&lt;=CONFIG!$D$97,0,CONFIG!$D$93*Personnel!J15)</f>
        <v>0</v>
      </c>
      <c r="H16" s="375">
        <f>IF(Personnel!K15&lt;=CONFIG!$D$97,0,CONFIG!$D$93*Personnel!K15)</f>
        <v>0</v>
      </c>
      <c r="I16" s="375">
        <f>IF(Personnel!L15&lt;=CONFIG!$D$97,0,CONFIG!$D$93*Personnel!L15)</f>
        <v>0</v>
      </c>
      <c r="J16" s="375">
        <f>IF(Personnel!M15&lt;=CONFIG!$D$97,0,CONFIG!$D$93*Personnel!M15)</f>
        <v>0</v>
      </c>
      <c r="K16" s="375">
        <f>IF(Personnel!N15&lt;=CONFIG!$D$97,0,CONFIG!$D$93*Personnel!N15)</f>
        <v>0</v>
      </c>
      <c r="L16" s="375">
        <f>IF(Personnel!O15&lt;=CONFIG!$D$97,0,CONFIG!$D$93*Personnel!O15)</f>
        <v>0</v>
      </c>
      <c r="M16" s="375">
        <f>IF(Personnel!P15&lt;=CONFIG!$D$97,0,CONFIG!$D$93*Personnel!P15)</f>
        <v>0</v>
      </c>
      <c r="N16" s="375">
        <f>IF(Personnel!Q15&lt;=CONFIG!$D$97,0,CONFIG!$D$93*Personnel!Q15)</f>
        <v>0</v>
      </c>
      <c r="O16" s="328">
        <f t="shared" si="2"/>
        <v>0</v>
      </c>
      <c r="P16" s="375">
        <f>IF(Personnel!S15&lt;=CONFIG!$D$97,0,CONFIG!$D$93*Personnel!S15)</f>
        <v>0</v>
      </c>
      <c r="Q16" s="375">
        <f>IF(Personnel!T15&lt;=CONFIG!$D$97,0,CONFIG!$D$93*Personnel!T15)</f>
        <v>0</v>
      </c>
      <c r="R16" s="375">
        <f>IF(Personnel!U15&lt;=CONFIG!$D$97,0,CONFIG!$D$93*Personnel!U15)</f>
        <v>0</v>
      </c>
      <c r="S16" s="375">
        <f>IF(Personnel!V15&lt;=CONFIG!$D$97,0,CONFIG!$D$93*Personnel!V15)</f>
        <v>0</v>
      </c>
      <c r="T16" s="375">
        <f>IF(Personnel!W15&lt;=CONFIG!$D$97,0,CONFIG!$D$93*Personnel!W15)</f>
        <v>0</v>
      </c>
      <c r="U16" s="375">
        <f>IF(Personnel!X15&lt;=CONFIG!$D$97,0,CONFIG!$D$93*Personnel!X15)</f>
        <v>0</v>
      </c>
      <c r="V16" s="375">
        <f>IF(Personnel!Y15&lt;=CONFIG!$D$97,0,CONFIG!$D$93*Personnel!Y15)</f>
        <v>0</v>
      </c>
      <c r="W16" s="375">
        <f>IF(Personnel!Z15&lt;=CONFIG!$D$97,0,CONFIG!$D$93*Personnel!Z15)</f>
        <v>0</v>
      </c>
      <c r="X16" s="375">
        <f>IF(Personnel!AA15&lt;=CONFIG!$D$97,0,CONFIG!$D$93*Personnel!AA15)</f>
        <v>0</v>
      </c>
      <c r="Y16" s="375">
        <f>IF(Personnel!AB15&lt;=CONFIG!$D$97,0,CONFIG!$D$93*Personnel!AB15)</f>
        <v>0</v>
      </c>
      <c r="Z16" s="375">
        <f>IF(Personnel!AC15&lt;=CONFIG!$D$97,0,CONFIG!$D$93*Personnel!AC15)</f>
        <v>0</v>
      </c>
      <c r="AA16" s="375">
        <f>IF(Personnel!AD15&lt;=CONFIG!$D$97,0,CONFIG!$D$93*Personnel!AD15)</f>
        <v>0</v>
      </c>
      <c r="AB16" s="328">
        <f t="shared" si="3"/>
        <v>0</v>
      </c>
      <c r="AC16" s="375">
        <f>IF(Personnel!AF15&lt;=(CONFIG!$D$97*6),0,CONFIG!$D$93*Personnel!AF15)</f>
        <v>0</v>
      </c>
      <c r="AD16" s="375">
        <f>IF(Personnel!AG15&lt;=(CONFIG!$D$97*6),0,CONFIG!$D$93*Personnel!AG15)</f>
        <v>0</v>
      </c>
      <c r="AE16" s="328">
        <f t="shared" si="4"/>
        <v>0</v>
      </c>
      <c r="AF16" s="375">
        <f>IF(Personnel!AI15&lt;=(CONFIG!$D$97*6),0,CONFIG!$D$93*Personnel!AI15)</f>
        <v>0</v>
      </c>
      <c r="AG16" s="375">
        <f>IF(Personnel!AJ15&lt;=(CONFIG!$D$97*6),0,CONFIG!$D$93*Personnel!AJ15)</f>
        <v>0</v>
      </c>
      <c r="AH16" s="328">
        <f t="shared" si="5"/>
        <v>0</v>
      </c>
      <c r="AI16" s="375">
        <f>IF(Personnel!AL15&lt;=(CONFIG!$D$97*6),0,CONFIG!$D$93*Personnel!AL15)</f>
        <v>0</v>
      </c>
      <c r="AJ16" s="375">
        <f>IF(Personnel!AM15&lt;=(CONFIG!$D$97*6),0,CONFIG!$D$93*Personnel!AM15)</f>
        <v>0</v>
      </c>
      <c r="AK16" s="328">
        <f t="shared" si="6"/>
        <v>0</v>
      </c>
      <c r="AL16" s="126"/>
      <c r="AM16" s="76"/>
      <c r="AN16" s="64"/>
      <c r="AO16" s="64"/>
      <c r="AP16" s="64"/>
      <c r="AQ16" s="64"/>
      <c r="AR16" s="64"/>
      <c r="AS16" s="64"/>
      <c r="AT16" s="64"/>
      <c r="AU16" s="64"/>
      <c r="AV16" s="64"/>
      <c r="AX16" s="76"/>
      <c r="BH16" s="76"/>
      <c r="BI16" s="76"/>
      <c r="BJ16" s="76"/>
      <c r="BK16" s="76"/>
      <c r="BL16" s="76"/>
      <c r="BM16" s="76"/>
      <c r="BN16" s="76"/>
      <c r="BO16" s="76"/>
      <c r="BP16" s="76"/>
      <c r="BQ16" s="76"/>
      <c r="BR16" s="76"/>
      <c r="BS16" s="76"/>
      <c r="BT16" s="76"/>
      <c r="BU16" s="76"/>
      <c r="BV16" s="76"/>
      <c r="BW16" s="76"/>
      <c r="BX16" s="76"/>
      <c r="BY16" s="76"/>
      <c r="BZ16" s="76"/>
      <c r="CA16" s="76"/>
      <c r="CB16" s="76"/>
      <c r="CC16" s="76"/>
      <c r="CD16" s="76"/>
      <c r="CE16" s="76"/>
      <c r="CF16" s="76"/>
      <c r="CG16" s="76"/>
      <c r="CH16" s="76"/>
      <c r="CI16" s="76"/>
      <c r="CJ16" s="76"/>
      <c r="CK16" s="76"/>
      <c r="CL16" s="76"/>
      <c r="CM16" s="76"/>
      <c r="CN16" s="76"/>
    </row>
    <row r="17" spans="2:92">
      <c r="B17" s="125"/>
      <c r="C17" s="375">
        <f>IF(Personnel!F16&lt;=CONFIG!$D$97,0,CONFIG!$D$93*Personnel!F16)</f>
        <v>0</v>
      </c>
      <c r="D17" s="375">
        <f>IF(Personnel!G16&lt;=CONFIG!$D$97,0,CONFIG!$D$93*Personnel!G16)</f>
        <v>0</v>
      </c>
      <c r="E17" s="375">
        <f>IF(Personnel!H16&lt;=CONFIG!$D$97,0,CONFIG!$D$93*Personnel!H16)</f>
        <v>0</v>
      </c>
      <c r="F17" s="375">
        <f>IF(Personnel!I16&lt;=CONFIG!$D$97,0,CONFIG!$D$93*Personnel!I16)</f>
        <v>0</v>
      </c>
      <c r="G17" s="375">
        <f>IF(Personnel!J16&lt;=CONFIG!$D$97,0,CONFIG!$D$93*Personnel!J16)</f>
        <v>0</v>
      </c>
      <c r="H17" s="375">
        <f>IF(Personnel!K16&lt;=CONFIG!$D$97,0,CONFIG!$D$93*Personnel!K16)</f>
        <v>0</v>
      </c>
      <c r="I17" s="375">
        <f>IF(Personnel!L16&lt;=CONFIG!$D$97,0,CONFIG!$D$93*Personnel!L16)</f>
        <v>0</v>
      </c>
      <c r="J17" s="375">
        <f>IF(Personnel!M16&lt;=CONFIG!$D$97,0,CONFIG!$D$93*Personnel!M16)</f>
        <v>0</v>
      </c>
      <c r="K17" s="375">
        <f>IF(Personnel!N16&lt;=CONFIG!$D$97,0,CONFIG!$D$93*Personnel!N16)</f>
        <v>0</v>
      </c>
      <c r="L17" s="375">
        <f>IF(Personnel!O16&lt;=CONFIG!$D$97,0,CONFIG!$D$93*Personnel!O16)</f>
        <v>0</v>
      </c>
      <c r="M17" s="375">
        <f>IF(Personnel!P16&lt;=CONFIG!$D$97,0,CONFIG!$D$93*Personnel!P16)</f>
        <v>0</v>
      </c>
      <c r="N17" s="375">
        <f>IF(Personnel!Q16&lt;=CONFIG!$D$97,0,CONFIG!$D$93*Personnel!Q16)</f>
        <v>0</v>
      </c>
      <c r="O17" s="328">
        <f t="shared" si="2"/>
        <v>0</v>
      </c>
      <c r="P17" s="375">
        <f>IF(Personnel!S16&lt;=CONFIG!$D$97,0,CONFIG!$D$93*Personnel!S16)</f>
        <v>0</v>
      </c>
      <c r="Q17" s="375">
        <f>IF(Personnel!T16&lt;=CONFIG!$D$97,0,CONFIG!$D$93*Personnel!T16)</f>
        <v>0</v>
      </c>
      <c r="R17" s="375">
        <f>IF(Personnel!U16&lt;=CONFIG!$D$97,0,CONFIG!$D$93*Personnel!U16)</f>
        <v>0</v>
      </c>
      <c r="S17" s="375">
        <f>IF(Personnel!V16&lt;=CONFIG!$D$97,0,CONFIG!$D$93*Personnel!V16)</f>
        <v>0</v>
      </c>
      <c r="T17" s="375">
        <f>IF(Personnel!W16&lt;=CONFIG!$D$97,0,CONFIG!$D$93*Personnel!W16)</f>
        <v>0</v>
      </c>
      <c r="U17" s="375">
        <f>IF(Personnel!X16&lt;=CONFIG!$D$97,0,CONFIG!$D$93*Personnel!X16)</f>
        <v>0</v>
      </c>
      <c r="V17" s="375">
        <f>IF(Personnel!Y16&lt;=CONFIG!$D$97,0,CONFIG!$D$93*Personnel!Y16)</f>
        <v>0</v>
      </c>
      <c r="W17" s="375">
        <f>IF(Personnel!Z16&lt;=CONFIG!$D$97,0,CONFIG!$D$93*Personnel!Z16)</f>
        <v>0</v>
      </c>
      <c r="X17" s="375">
        <f>IF(Personnel!AA16&lt;=CONFIG!$D$97,0,CONFIG!$D$93*Personnel!AA16)</f>
        <v>0</v>
      </c>
      <c r="Y17" s="375">
        <f>IF(Personnel!AB16&lt;=CONFIG!$D$97,0,CONFIG!$D$93*Personnel!AB16)</f>
        <v>0</v>
      </c>
      <c r="Z17" s="375">
        <f>IF(Personnel!AC16&lt;=CONFIG!$D$97,0,CONFIG!$D$93*Personnel!AC16)</f>
        <v>0</v>
      </c>
      <c r="AA17" s="375">
        <f>IF(Personnel!AD16&lt;=CONFIG!$D$97,0,CONFIG!$D$93*Personnel!AD16)</f>
        <v>0</v>
      </c>
      <c r="AB17" s="328">
        <f t="shared" si="3"/>
        <v>0</v>
      </c>
      <c r="AC17" s="375">
        <f>IF(Personnel!AF16&lt;=(CONFIG!$D$97*6),0,CONFIG!$D$93*Personnel!AF16)</f>
        <v>0</v>
      </c>
      <c r="AD17" s="375">
        <f>IF(Personnel!AG16&lt;=(CONFIG!$D$97*6),0,CONFIG!$D$93*Personnel!AG16)</f>
        <v>0</v>
      </c>
      <c r="AE17" s="328">
        <f t="shared" si="4"/>
        <v>0</v>
      </c>
      <c r="AF17" s="375">
        <f>IF(Personnel!AI16&lt;=(CONFIG!$D$97*6),0,CONFIG!$D$93*Personnel!AI16)</f>
        <v>0</v>
      </c>
      <c r="AG17" s="375">
        <f>IF(Personnel!AJ16&lt;=(CONFIG!$D$97*6),0,CONFIG!$D$93*Personnel!AJ16)</f>
        <v>0</v>
      </c>
      <c r="AH17" s="328">
        <f t="shared" si="5"/>
        <v>0</v>
      </c>
      <c r="AI17" s="375">
        <f>IF(Personnel!AL16&lt;=(CONFIG!$D$97*6),0,CONFIG!$D$93*Personnel!AL16)</f>
        <v>0</v>
      </c>
      <c r="AJ17" s="375">
        <f>IF(Personnel!AM16&lt;=(CONFIG!$D$97*6),0,CONFIG!$D$93*Personnel!AM16)</f>
        <v>0</v>
      </c>
      <c r="AK17" s="328">
        <f t="shared" si="6"/>
        <v>0</v>
      </c>
      <c r="AL17" s="126"/>
      <c r="AM17" s="76"/>
      <c r="AN17" s="16"/>
      <c r="AO17" s="16"/>
      <c r="AP17" s="16"/>
      <c r="AQ17" s="16"/>
      <c r="AR17" s="16"/>
      <c r="AS17" s="16"/>
      <c r="AT17" s="16"/>
      <c r="AU17" s="16"/>
      <c r="AV17" s="16"/>
      <c r="AX17" s="76"/>
      <c r="BH17" s="76"/>
      <c r="BI17" s="76"/>
      <c r="BJ17" s="76"/>
      <c r="BK17" s="76"/>
      <c r="BL17" s="76"/>
      <c r="BM17" s="76"/>
      <c r="BN17" s="76"/>
      <c r="BO17" s="76"/>
      <c r="BP17" s="76"/>
      <c r="BQ17" s="76"/>
      <c r="BR17" s="76"/>
      <c r="BS17" s="76"/>
      <c r="BT17" s="76"/>
      <c r="BU17" s="76"/>
      <c r="BV17" s="76"/>
      <c r="BW17" s="76"/>
      <c r="BX17" s="76"/>
      <c r="BY17" s="76"/>
      <c r="BZ17" s="76"/>
      <c r="CA17" s="76"/>
      <c r="CB17" s="76"/>
      <c r="CC17" s="76"/>
      <c r="CD17" s="76"/>
      <c r="CE17" s="76"/>
      <c r="CF17" s="76"/>
      <c r="CG17" s="76"/>
      <c r="CH17" s="76"/>
      <c r="CI17" s="76"/>
      <c r="CJ17" s="76"/>
      <c r="CK17" s="76"/>
      <c r="CL17" s="76"/>
      <c r="CM17" s="76"/>
      <c r="CN17" s="76"/>
    </row>
    <row r="18" spans="2:92">
      <c r="B18" s="125"/>
      <c r="C18" s="375">
        <f>IF(Personnel!F17&lt;=CONFIG!$D$97,0,CONFIG!$D$93*Personnel!F17)</f>
        <v>0</v>
      </c>
      <c r="D18" s="375">
        <f>IF(Personnel!G17&lt;=CONFIG!$D$97,0,CONFIG!$D$93*Personnel!G17)</f>
        <v>0</v>
      </c>
      <c r="E18" s="375">
        <f>IF(Personnel!H17&lt;=CONFIG!$D$97,0,CONFIG!$D$93*Personnel!H17)</f>
        <v>0</v>
      </c>
      <c r="F18" s="375">
        <f>IF(Personnel!I17&lt;=CONFIG!$D$97,0,CONFIG!$D$93*Personnel!I17)</f>
        <v>0</v>
      </c>
      <c r="G18" s="375">
        <f>IF(Personnel!J17&lt;=CONFIG!$D$97,0,CONFIG!$D$93*Personnel!J17)</f>
        <v>0</v>
      </c>
      <c r="H18" s="375">
        <f>IF(Personnel!K17&lt;=CONFIG!$D$97,0,CONFIG!$D$93*Personnel!K17)</f>
        <v>0</v>
      </c>
      <c r="I18" s="375">
        <f>IF(Personnel!L17&lt;=CONFIG!$D$97,0,CONFIG!$D$93*Personnel!L17)</f>
        <v>0</v>
      </c>
      <c r="J18" s="375">
        <f>IF(Personnel!M17&lt;=CONFIG!$D$97,0,CONFIG!$D$93*Personnel!M17)</f>
        <v>0</v>
      </c>
      <c r="K18" s="375">
        <f>IF(Personnel!N17&lt;=CONFIG!$D$97,0,CONFIG!$D$93*Personnel!N17)</f>
        <v>0</v>
      </c>
      <c r="L18" s="375">
        <f>IF(Personnel!O17&lt;=CONFIG!$D$97,0,CONFIG!$D$93*Personnel!O17)</f>
        <v>0</v>
      </c>
      <c r="M18" s="375">
        <f>IF(Personnel!P17&lt;=CONFIG!$D$97,0,CONFIG!$D$93*Personnel!P17)</f>
        <v>0</v>
      </c>
      <c r="N18" s="375">
        <f>IF(Personnel!Q17&lt;=CONFIG!$D$97,0,CONFIG!$D$93*Personnel!Q17)</f>
        <v>0</v>
      </c>
      <c r="O18" s="328">
        <f t="shared" si="2"/>
        <v>0</v>
      </c>
      <c r="P18" s="375">
        <f>IF(Personnel!S17&lt;=CONFIG!$D$97,0,CONFIG!$D$93*Personnel!S17)</f>
        <v>0</v>
      </c>
      <c r="Q18" s="375">
        <f>IF(Personnel!T17&lt;=CONFIG!$D$97,0,CONFIG!$D$93*Personnel!T17)</f>
        <v>0</v>
      </c>
      <c r="R18" s="375">
        <f>IF(Personnel!U17&lt;=CONFIG!$D$97,0,CONFIG!$D$93*Personnel!U17)</f>
        <v>0</v>
      </c>
      <c r="S18" s="375">
        <f>IF(Personnel!V17&lt;=CONFIG!$D$97,0,CONFIG!$D$93*Personnel!V17)</f>
        <v>0</v>
      </c>
      <c r="T18" s="375">
        <f>IF(Personnel!W17&lt;=CONFIG!$D$97,0,CONFIG!$D$93*Personnel!W17)</f>
        <v>0</v>
      </c>
      <c r="U18" s="375">
        <f>IF(Personnel!X17&lt;=CONFIG!$D$97,0,CONFIG!$D$93*Personnel!X17)</f>
        <v>0</v>
      </c>
      <c r="V18" s="375">
        <f>IF(Personnel!Y17&lt;=CONFIG!$D$97,0,CONFIG!$D$93*Personnel!Y17)</f>
        <v>0</v>
      </c>
      <c r="W18" s="375">
        <f>IF(Personnel!Z17&lt;=CONFIG!$D$97,0,CONFIG!$D$93*Personnel!Z17)</f>
        <v>0</v>
      </c>
      <c r="X18" s="375">
        <f>IF(Personnel!AA17&lt;=CONFIG!$D$97,0,CONFIG!$D$93*Personnel!AA17)</f>
        <v>0</v>
      </c>
      <c r="Y18" s="375">
        <f>IF(Personnel!AB17&lt;=CONFIG!$D$97,0,CONFIG!$D$93*Personnel!AB17)</f>
        <v>0</v>
      </c>
      <c r="Z18" s="375">
        <f>IF(Personnel!AC17&lt;=CONFIG!$D$97,0,CONFIG!$D$93*Personnel!AC17)</f>
        <v>0</v>
      </c>
      <c r="AA18" s="375">
        <f>IF(Personnel!AD17&lt;=CONFIG!$D$97,0,CONFIG!$D$93*Personnel!AD17)</f>
        <v>0</v>
      </c>
      <c r="AB18" s="328">
        <f t="shared" si="3"/>
        <v>0</v>
      </c>
      <c r="AC18" s="375">
        <f>IF(Personnel!AF17&lt;=(CONFIG!$D$97*6),0,CONFIG!$D$93*Personnel!AF17)</f>
        <v>0</v>
      </c>
      <c r="AD18" s="375">
        <f>IF(Personnel!AG17&lt;=(CONFIG!$D$97*6),0,CONFIG!$D$93*Personnel!AG17)</f>
        <v>0</v>
      </c>
      <c r="AE18" s="328">
        <f t="shared" si="4"/>
        <v>0</v>
      </c>
      <c r="AF18" s="375">
        <f>IF(Personnel!AI17&lt;=(CONFIG!$D$97*6),0,CONFIG!$D$93*Personnel!AI17)</f>
        <v>0</v>
      </c>
      <c r="AG18" s="375">
        <f>IF(Personnel!AJ17&lt;=(CONFIG!$D$97*6),0,CONFIG!$D$93*Personnel!AJ17)</f>
        <v>0</v>
      </c>
      <c r="AH18" s="328">
        <f t="shared" si="5"/>
        <v>0</v>
      </c>
      <c r="AI18" s="375">
        <f>IF(Personnel!AL17&lt;=(CONFIG!$D$97*6),0,CONFIG!$D$93*Personnel!AL17)</f>
        <v>0</v>
      </c>
      <c r="AJ18" s="375">
        <f>IF(Personnel!AM17&lt;=(CONFIG!$D$97*6),0,CONFIG!$D$93*Personnel!AM17)</f>
        <v>0</v>
      </c>
      <c r="AK18" s="328">
        <f t="shared" si="6"/>
        <v>0</v>
      </c>
      <c r="AL18" s="126"/>
      <c r="AM18" s="76"/>
      <c r="AN18" s="64"/>
      <c r="AO18" s="66"/>
      <c r="AP18" s="66"/>
      <c r="AQ18" s="66"/>
      <c r="AR18" s="66"/>
      <c r="AS18" s="66"/>
      <c r="AT18" s="66"/>
      <c r="AU18" s="66"/>
      <c r="AV18" s="66"/>
      <c r="AX18" s="76"/>
      <c r="BH18" s="76"/>
      <c r="BI18" s="76"/>
      <c r="BJ18" s="76"/>
      <c r="BK18" s="76"/>
      <c r="BL18" s="76"/>
      <c r="BM18" s="76"/>
      <c r="BN18" s="76"/>
      <c r="BO18" s="76"/>
      <c r="BP18" s="76"/>
      <c r="BQ18" s="76"/>
      <c r="BR18" s="76"/>
      <c r="BS18" s="76"/>
      <c r="BT18" s="76"/>
      <c r="BU18" s="76"/>
      <c r="BV18" s="76"/>
      <c r="BW18" s="76"/>
      <c r="BX18" s="76"/>
      <c r="BY18" s="76"/>
      <c r="BZ18" s="76"/>
      <c r="CA18" s="76"/>
      <c r="CB18" s="76"/>
      <c r="CC18" s="76"/>
      <c r="CD18" s="76"/>
      <c r="CE18" s="76"/>
      <c r="CF18" s="76"/>
      <c r="CG18" s="76"/>
      <c r="CH18" s="76"/>
      <c r="CI18" s="76"/>
      <c r="CJ18" s="76"/>
      <c r="CK18" s="76"/>
      <c r="CL18" s="76"/>
      <c r="CM18" s="76"/>
      <c r="CN18" s="76"/>
    </row>
    <row r="19" spans="2:92">
      <c r="B19" s="125"/>
      <c r="C19" s="375">
        <f>IF(Personnel!F18&lt;=CONFIG!$D$97,0,CONFIG!$D$93*Personnel!F18)</f>
        <v>0</v>
      </c>
      <c r="D19" s="375">
        <f>IF(Personnel!G18&lt;=CONFIG!$D$97,0,CONFIG!$D$93*Personnel!G18)</f>
        <v>0</v>
      </c>
      <c r="E19" s="375">
        <f>IF(Personnel!H18&lt;=CONFIG!$D$97,0,CONFIG!$D$93*Personnel!H18)</f>
        <v>0</v>
      </c>
      <c r="F19" s="375">
        <f>IF(Personnel!I18&lt;=CONFIG!$D$97,0,CONFIG!$D$93*Personnel!I18)</f>
        <v>0</v>
      </c>
      <c r="G19" s="375">
        <f>IF(Personnel!J18&lt;=CONFIG!$D$97,0,CONFIG!$D$93*Personnel!J18)</f>
        <v>0</v>
      </c>
      <c r="H19" s="375">
        <f>IF(Personnel!K18&lt;=CONFIG!$D$97,0,CONFIG!$D$93*Personnel!K18)</f>
        <v>0</v>
      </c>
      <c r="I19" s="375">
        <f>IF(Personnel!L18&lt;=CONFIG!$D$97,0,CONFIG!$D$93*Personnel!L18)</f>
        <v>0</v>
      </c>
      <c r="J19" s="375">
        <f>IF(Personnel!M18&lt;=CONFIG!$D$97,0,CONFIG!$D$93*Personnel!M18)</f>
        <v>0</v>
      </c>
      <c r="K19" s="375">
        <f>IF(Personnel!N18&lt;=CONFIG!$D$97,0,CONFIG!$D$93*Personnel!N18)</f>
        <v>0</v>
      </c>
      <c r="L19" s="375">
        <f>IF(Personnel!O18&lt;=CONFIG!$D$97,0,CONFIG!$D$93*Personnel!O18)</f>
        <v>0</v>
      </c>
      <c r="M19" s="375">
        <f>IF(Personnel!P18&lt;=CONFIG!$D$97,0,CONFIG!$D$93*Personnel!P18)</f>
        <v>0</v>
      </c>
      <c r="N19" s="375">
        <f>IF(Personnel!Q18&lt;=CONFIG!$D$97,0,CONFIG!$D$93*Personnel!Q18)</f>
        <v>0</v>
      </c>
      <c r="O19" s="328">
        <f t="shared" si="2"/>
        <v>0</v>
      </c>
      <c r="P19" s="375">
        <f>IF(Personnel!S18&lt;=CONFIG!$D$97,0,CONFIG!$D$93*Personnel!S18)</f>
        <v>0</v>
      </c>
      <c r="Q19" s="375">
        <f>IF(Personnel!T18&lt;=CONFIG!$D$97,0,CONFIG!$D$93*Personnel!T18)</f>
        <v>0</v>
      </c>
      <c r="R19" s="375">
        <f>IF(Personnel!U18&lt;=CONFIG!$D$97,0,CONFIG!$D$93*Personnel!U18)</f>
        <v>0</v>
      </c>
      <c r="S19" s="375">
        <f>IF(Personnel!V18&lt;=CONFIG!$D$97,0,CONFIG!$D$93*Personnel!V18)</f>
        <v>0</v>
      </c>
      <c r="T19" s="375">
        <f>IF(Personnel!W18&lt;=CONFIG!$D$97,0,CONFIG!$D$93*Personnel!W18)</f>
        <v>0</v>
      </c>
      <c r="U19" s="375">
        <f>IF(Personnel!X18&lt;=CONFIG!$D$97,0,CONFIG!$D$93*Personnel!X18)</f>
        <v>0</v>
      </c>
      <c r="V19" s="375">
        <f>IF(Personnel!Y18&lt;=CONFIG!$D$97,0,CONFIG!$D$93*Personnel!Y18)</f>
        <v>0</v>
      </c>
      <c r="W19" s="375">
        <f>IF(Personnel!Z18&lt;=CONFIG!$D$97,0,CONFIG!$D$93*Personnel!Z18)</f>
        <v>0</v>
      </c>
      <c r="X19" s="375">
        <f>IF(Personnel!AA18&lt;=CONFIG!$D$97,0,CONFIG!$D$93*Personnel!AA18)</f>
        <v>0</v>
      </c>
      <c r="Y19" s="375">
        <f>IF(Personnel!AB18&lt;=CONFIG!$D$97,0,CONFIG!$D$93*Personnel!AB18)</f>
        <v>0</v>
      </c>
      <c r="Z19" s="375">
        <f>IF(Personnel!AC18&lt;=CONFIG!$D$97,0,CONFIG!$D$93*Personnel!AC18)</f>
        <v>0</v>
      </c>
      <c r="AA19" s="375">
        <f>IF(Personnel!AD18&lt;=CONFIG!$D$97,0,CONFIG!$D$93*Personnel!AD18)</f>
        <v>0</v>
      </c>
      <c r="AB19" s="328">
        <f t="shared" si="3"/>
        <v>0</v>
      </c>
      <c r="AC19" s="375">
        <f>IF(Personnel!AF18&lt;=(CONFIG!$D$97*6),0,CONFIG!$D$93*Personnel!AF18)</f>
        <v>0</v>
      </c>
      <c r="AD19" s="375">
        <f>IF(Personnel!AG18&lt;=(CONFIG!$D$97*6),0,CONFIG!$D$93*Personnel!AG18)</f>
        <v>0</v>
      </c>
      <c r="AE19" s="328">
        <f t="shared" si="4"/>
        <v>0</v>
      </c>
      <c r="AF19" s="375">
        <f>IF(Personnel!AI18&lt;=(CONFIG!$D$97*6),0,CONFIG!$D$93*Personnel!AI18)</f>
        <v>0</v>
      </c>
      <c r="AG19" s="375">
        <f>IF(Personnel!AJ18&lt;=(CONFIG!$D$97*6),0,CONFIG!$D$93*Personnel!AJ18)</f>
        <v>0</v>
      </c>
      <c r="AH19" s="328">
        <f t="shared" si="5"/>
        <v>0</v>
      </c>
      <c r="AI19" s="375">
        <f>IF(Personnel!AL18&lt;=(CONFIG!$D$97*6),0,CONFIG!$D$93*Personnel!AL18)</f>
        <v>0</v>
      </c>
      <c r="AJ19" s="375">
        <f>IF(Personnel!AM18&lt;=(CONFIG!$D$97*6),0,CONFIG!$D$93*Personnel!AM18)</f>
        <v>0</v>
      </c>
      <c r="AK19" s="328">
        <f t="shared" si="6"/>
        <v>0</v>
      </c>
      <c r="AL19" s="126"/>
      <c r="AM19" s="76"/>
      <c r="AN19" s="66"/>
      <c r="AO19" s="66"/>
      <c r="AP19" s="66"/>
      <c r="AQ19" s="66"/>
      <c r="AR19" s="66"/>
      <c r="AS19" s="66"/>
      <c r="AT19" s="66"/>
      <c r="AU19" s="66"/>
      <c r="AV19" s="66"/>
      <c r="AX19" s="76"/>
      <c r="BH19" s="76"/>
      <c r="BI19" s="76"/>
      <c r="BJ19" s="76"/>
      <c r="BK19" s="76"/>
      <c r="BL19" s="76"/>
      <c r="BM19" s="76"/>
      <c r="BN19" s="76"/>
      <c r="BO19" s="76"/>
      <c r="BP19" s="76"/>
      <c r="BQ19" s="76"/>
      <c r="BR19" s="76"/>
      <c r="BS19" s="76"/>
      <c r="BT19" s="76"/>
      <c r="BU19" s="76"/>
      <c r="BV19" s="76"/>
      <c r="BW19" s="76"/>
      <c r="BX19" s="76"/>
      <c r="BY19" s="76"/>
      <c r="BZ19" s="76"/>
      <c r="CA19" s="76"/>
      <c r="CB19" s="76"/>
      <c r="CC19" s="76"/>
      <c r="CD19" s="76"/>
      <c r="CE19" s="76"/>
      <c r="CF19" s="76"/>
      <c r="CG19" s="76"/>
      <c r="CH19" s="76"/>
      <c r="CI19" s="76"/>
      <c r="CJ19" s="76"/>
      <c r="CK19" s="76"/>
      <c r="CL19" s="76"/>
      <c r="CM19" s="76"/>
      <c r="CN19" s="76"/>
    </row>
    <row r="20" spans="2:92">
      <c r="B20" s="125"/>
      <c r="C20" s="375">
        <f>IF(Personnel!F19&lt;=CONFIG!$D$97,0,CONFIG!$D$93*Personnel!F19)</f>
        <v>0</v>
      </c>
      <c r="D20" s="375">
        <f>IF(Personnel!G19&lt;=CONFIG!$D$97,0,CONFIG!$D$93*Personnel!G19)</f>
        <v>0</v>
      </c>
      <c r="E20" s="375">
        <f>IF(Personnel!H19&lt;=CONFIG!$D$97,0,CONFIG!$D$93*Personnel!H19)</f>
        <v>0</v>
      </c>
      <c r="F20" s="375">
        <f>IF(Personnel!I19&lt;=CONFIG!$D$97,0,CONFIG!$D$93*Personnel!I19)</f>
        <v>0</v>
      </c>
      <c r="G20" s="375">
        <f>IF(Personnel!J19&lt;=CONFIG!$D$97,0,CONFIG!$D$93*Personnel!J19)</f>
        <v>0</v>
      </c>
      <c r="H20" s="375">
        <f>IF(Personnel!K19&lt;=CONFIG!$D$97,0,CONFIG!$D$93*Personnel!K19)</f>
        <v>0</v>
      </c>
      <c r="I20" s="375">
        <f>IF(Personnel!L19&lt;=CONFIG!$D$97,0,CONFIG!$D$93*Personnel!L19)</f>
        <v>0</v>
      </c>
      <c r="J20" s="375">
        <f>IF(Personnel!M19&lt;=CONFIG!$D$97,0,CONFIG!$D$93*Personnel!M19)</f>
        <v>0</v>
      </c>
      <c r="K20" s="375">
        <f>IF(Personnel!N19&lt;=CONFIG!$D$97,0,CONFIG!$D$93*Personnel!N19)</f>
        <v>0</v>
      </c>
      <c r="L20" s="375">
        <f>IF(Personnel!O19&lt;=CONFIG!$D$97,0,CONFIG!$D$93*Personnel!O19)</f>
        <v>0</v>
      </c>
      <c r="M20" s="375">
        <f>IF(Personnel!P19&lt;=CONFIG!$D$97,0,CONFIG!$D$93*Personnel!P19)</f>
        <v>0</v>
      </c>
      <c r="N20" s="375">
        <f>IF(Personnel!Q19&lt;=CONFIG!$D$97,0,CONFIG!$D$93*Personnel!Q19)</f>
        <v>0</v>
      </c>
      <c r="O20" s="328">
        <f t="shared" si="2"/>
        <v>0</v>
      </c>
      <c r="P20" s="375">
        <f>IF(Personnel!S19&lt;=CONFIG!$D$97,0,CONFIG!$D$93*Personnel!S19)</f>
        <v>0</v>
      </c>
      <c r="Q20" s="375">
        <f>IF(Personnel!T19&lt;=CONFIG!$D$97,0,CONFIG!$D$93*Personnel!T19)</f>
        <v>0</v>
      </c>
      <c r="R20" s="375">
        <f>IF(Personnel!U19&lt;=CONFIG!$D$97,0,CONFIG!$D$93*Personnel!U19)</f>
        <v>0</v>
      </c>
      <c r="S20" s="375">
        <f>IF(Personnel!V19&lt;=CONFIG!$D$97,0,CONFIG!$D$93*Personnel!V19)</f>
        <v>0</v>
      </c>
      <c r="T20" s="375">
        <f>IF(Personnel!W19&lt;=CONFIG!$D$97,0,CONFIG!$D$93*Personnel!W19)</f>
        <v>0</v>
      </c>
      <c r="U20" s="375">
        <f>IF(Personnel!X19&lt;=CONFIG!$D$97,0,CONFIG!$D$93*Personnel!X19)</f>
        <v>0</v>
      </c>
      <c r="V20" s="375">
        <f>IF(Personnel!Y19&lt;=CONFIG!$D$97,0,CONFIG!$D$93*Personnel!Y19)</f>
        <v>0</v>
      </c>
      <c r="W20" s="375">
        <f>IF(Personnel!Z19&lt;=CONFIG!$D$97,0,CONFIG!$D$93*Personnel!Z19)</f>
        <v>0</v>
      </c>
      <c r="X20" s="375">
        <f>IF(Personnel!AA19&lt;=CONFIG!$D$97,0,CONFIG!$D$93*Personnel!AA19)</f>
        <v>0</v>
      </c>
      <c r="Y20" s="375">
        <f>IF(Personnel!AB19&lt;=CONFIG!$D$97,0,CONFIG!$D$93*Personnel!AB19)</f>
        <v>0</v>
      </c>
      <c r="Z20" s="375">
        <f>IF(Personnel!AC19&lt;=CONFIG!$D$97,0,CONFIG!$D$93*Personnel!AC19)</f>
        <v>0</v>
      </c>
      <c r="AA20" s="375">
        <f>IF(Personnel!AD19&lt;=CONFIG!$D$97,0,CONFIG!$D$93*Personnel!AD19)</f>
        <v>0</v>
      </c>
      <c r="AB20" s="328">
        <f t="shared" si="3"/>
        <v>0</v>
      </c>
      <c r="AC20" s="375">
        <f>IF(Personnel!AF19&lt;=(CONFIG!$D$97*6),0,CONFIG!$D$93*Personnel!AF19)</f>
        <v>0</v>
      </c>
      <c r="AD20" s="375">
        <f>IF(Personnel!AG19&lt;=(CONFIG!$D$97*6),0,CONFIG!$D$93*Personnel!AG19)</f>
        <v>0</v>
      </c>
      <c r="AE20" s="328">
        <f t="shared" si="4"/>
        <v>0</v>
      </c>
      <c r="AF20" s="375">
        <f>IF(Personnel!AI19&lt;=(CONFIG!$D$97*6),0,CONFIG!$D$93*Personnel!AI19)</f>
        <v>0</v>
      </c>
      <c r="AG20" s="375">
        <f>IF(Personnel!AJ19&lt;=(CONFIG!$D$97*6),0,CONFIG!$D$93*Personnel!AJ19)</f>
        <v>0</v>
      </c>
      <c r="AH20" s="328">
        <f t="shared" si="5"/>
        <v>0</v>
      </c>
      <c r="AI20" s="375">
        <f>IF(Personnel!AL19&lt;=(CONFIG!$D$97*6),0,CONFIG!$D$93*Personnel!AL19)</f>
        <v>0</v>
      </c>
      <c r="AJ20" s="375">
        <f>IF(Personnel!AM19&lt;=(CONFIG!$D$97*6),0,CONFIG!$D$93*Personnel!AM19)</f>
        <v>0</v>
      </c>
      <c r="AK20" s="328">
        <f t="shared" si="6"/>
        <v>0</v>
      </c>
      <c r="AL20" s="126"/>
      <c r="AM20" s="76"/>
      <c r="AN20" s="66"/>
      <c r="AO20" s="66"/>
      <c r="AP20" s="66"/>
      <c r="AQ20" s="66"/>
      <c r="AR20" s="66"/>
      <c r="AS20" s="66"/>
      <c r="AT20" s="66"/>
      <c r="AU20" s="66"/>
      <c r="AV20" s="66"/>
      <c r="AX20" s="76"/>
      <c r="BH20" s="76"/>
      <c r="BI20" s="76"/>
      <c r="BJ20" s="76"/>
      <c r="BK20" s="76"/>
      <c r="BL20" s="76"/>
      <c r="BM20" s="76"/>
      <c r="BN20" s="76"/>
      <c r="BO20" s="76"/>
      <c r="BP20" s="76"/>
      <c r="BQ20" s="76"/>
      <c r="BR20" s="76"/>
      <c r="BS20" s="76"/>
      <c r="BT20" s="76"/>
      <c r="BU20" s="76"/>
      <c r="BV20" s="76"/>
      <c r="BW20" s="76"/>
      <c r="BX20" s="76"/>
      <c r="BY20" s="76"/>
      <c r="BZ20" s="76"/>
      <c r="CA20" s="76"/>
      <c r="CB20" s="76"/>
      <c r="CC20" s="76"/>
      <c r="CD20" s="76"/>
      <c r="CE20" s="76"/>
      <c r="CF20" s="76"/>
      <c r="CG20" s="76"/>
      <c r="CH20" s="76"/>
      <c r="CI20" s="76"/>
      <c r="CJ20" s="76"/>
      <c r="CK20" s="76"/>
      <c r="CL20" s="76"/>
      <c r="CM20" s="76"/>
      <c r="CN20" s="76"/>
    </row>
    <row r="21" spans="2:92">
      <c r="B21" s="125"/>
      <c r="C21" s="375">
        <f>IF(Personnel!F20&lt;=CONFIG!$D$97,0,CONFIG!$D$93*Personnel!F20)</f>
        <v>0</v>
      </c>
      <c r="D21" s="375">
        <f>IF(Personnel!G20&lt;=CONFIG!$D$97,0,CONFIG!$D$93*Personnel!G20)</f>
        <v>0</v>
      </c>
      <c r="E21" s="375">
        <f>IF(Personnel!H20&lt;=CONFIG!$D$97,0,CONFIG!$D$93*Personnel!H20)</f>
        <v>0</v>
      </c>
      <c r="F21" s="375">
        <f>IF(Personnel!I20&lt;=CONFIG!$D$97,0,CONFIG!$D$93*Personnel!I20)</f>
        <v>0</v>
      </c>
      <c r="G21" s="375">
        <f>IF(Personnel!J20&lt;=CONFIG!$D$97,0,CONFIG!$D$93*Personnel!J20)</f>
        <v>0</v>
      </c>
      <c r="H21" s="375">
        <f>IF(Personnel!K20&lt;=CONFIG!$D$97,0,CONFIG!$D$93*Personnel!K20)</f>
        <v>0</v>
      </c>
      <c r="I21" s="375">
        <f>IF(Personnel!L20&lt;=CONFIG!$D$97,0,CONFIG!$D$93*Personnel!L20)</f>
        <v>0</v>
      </c>
      <c r="J21" s="375">
        <f>IF(Personnel!M20&lt;=CONFIG!$D$97,0,CONFIG!$D$93*Personnel!M20)</f>
        <v>0</v>
      </c>
      <c r="K21" s="375">
        <f>IF(Personnel!N20&lt;=CONFIG!$D$97,0,CONFIG!$D$93*Personnel!N20)</f>
        <v>0</v>
      </c>
      <c r="L21" s="375">
        <f>IF(Personnel!O20&lt;=CONFIG!$D$97,0,CONFIG!$D$93*Personnel!O20)</f>
        <v>0</v>
      </c>
      <c r="M21" s="375">
        <f>IF(Personnel!P20&lt;=CONFIG!$D$97,0,CONFIG!$D$93*Personnel!P20)</f>
        <v>0</v>
      </c>
      <c r="N21" s="375">
        <f>IF(Personnel!Q20&lt;=CONFIG!$D$97,0,CONFIG!$D$93*Personnel!Q20)</f>
        <v>0</v>
      </c>
      <c r="O21" s="328">
        <f t="shared" si="2"/>
        <v>0</v>
      </c>
      <c r="P21" s="375">
        <f>IF(Personnel!S20&lt;=CONFIG!$D$97,0,CONFIG!$D$93*Personnel!S20)</f>
        <v>0</v>
      </c>
      <c r="Q21" s="375">
        <f>IF(Personnel!T20&lt;=CONFIG!$D$97,0,CONFIG!$D$93*Personnel!T20)</f>
        <v>0</v>
      </c>
      <c r="R21" s="375">
        <f>IF(Personnel!U20&lt;=CONFIG!$D$97,0,CONFIG!$D$93*Personnel!U20)</f>
        <v>0</v>
      </c>
      <c r="S21" s="375">
        <f>IF(Personnel!V20&lt;=CONFIG!$D$97,0,CONFIG!$D$93*Personnel!V20)</f>
        <v>0</v>
      </c>
      <c r="T21" s="375">
        <f>IF(Personnel!W20&lt;=CONFIG!$D$97,0,CONFIG!$D$93*Personnel!W20)</f>
        <v>0</v>
      </c>
      <c r="U21" s="375">
        <f>IF(Personnel!X20&lt;=CONFIG!$D$97,0,CONFIG!$D$93*Personnel!X20)</f>
        <v>0</v>
      </c>
      <c r="V21" s="375">
        <f>IF(Personnel!Y20&lt;=CONFIG!$D$97,0,CONFIG!$D$93*Personnel!Y20)</f>
        <v>0</v>
      </c>
      <c r="W21" s="375">
        <f>IF(Personnel!Z20&lt;=CONFIG!$D$97,0,CONFIG!$D$93*Personnel!Z20)</f>
        <v>0</v>
      </c>
      <c r="X21" s="375">
        <f>IF(Personnel!AA20&lt;=CONFIG!$D$97,0,CONFIG!$D$93*Personnel!AA20)</f>
        <v>0</v>
      </c>
      <c r="Y21" s="375">
        <f>IF(Personnel!AB20&lt;=CONFIG!$D$97,0,CONFIG!$D$93*Personnel!AB20)</f>
        <v>0</v>
      </c>
      <c r="Z21" s="375">
        <f>IF(Personnel!AC20&lt;=CONFIG!$D$97,0,CONFIG!$D$93*Personnel!AC20)</f>
        <v>0</v>
      </c>
      <c r="AA21" s="375">
        <f>IF(Personnel!AD20&lt;=CONFIG!$D$97,0,CONFIG!$D$93*Personnel!AD20)</f>
        <v>0</v>
      </c>
      <c r="AB21" s="328">
        <f t="shared" si="3"/>
        <v>0</v>
      </c>
      <c r="AC21" s="375">
        <f>IF(Personnel!AF20&lt;=(CONFIG!$D$97*6),0,CONFIG!$D$93*Personnel!AF20)</f>
        <v>0</v>
      </c>
      <c r="AD21" s="375">
        <f>IF(Personnel!AG20&lt;=(CONFIG!$D$97*6),0,CONFIG!$D$93*Personnel!AG20)</f>
        <v>0</v>
      </c>
      <c r="AE21" s="328">
        <f t="shared" si="4"/>
        <v>0</v>
      </c>
      <c r="AF21" s="375">
        <f>IF(Personnel!AI20&lt;=(CONFIG!$D$97*6),0,CONFIG!$D$93*Personnel!AI20)</f>
        <v>0</v>
      </c>
      <c r="AG21" s="375">
        <f>IF(Personnel!AJ20&lt;=(CONFIG!$D$97*6),0,CONFIG!$D$93*Personnel!AJ20)</f>
        <v>0</v>
      </c>
      <c r="AH21" s="328">
        <f t="shared" si="5"/>
        <v>0</v>
      </c>
      <c r="AI21" s="375">
        <f>IF(Personnel!AL20&lt;=(CONFIG!$D$97*6),0,CONFIG!$D$93*Personnel!AL20)</f>
        <v>0</v>
      </c>
      <c r="AJ21" s="375">
        <f>IF(Personnel!AM20&lt;=(CONFIG!$D$97*6),0,CONFIG!$D$93*Personnel!AM20)</f>
        <v>0</v>
      </c>
      <c r="AK21" s="328">
        <f t="shared" si="6"/>
        <v>0</v>
      </c>
      <c r="AL21" s="126"/>
      <c r="AM21" s="76"/>
      <c r="AN21" s="66"/>
      <c r="AO21" s="66"/>
      <c r="AP21" s="66"/>
      <c r="AQ21" s="66"/>
      <c r="AR21" s="66"/>
      <c r="AS21" s="66"/>
      <c r="AT21" s="66"/>
      <c r="AU21" s="66"/>
      <c r="AV21" s="66"/>
      <c r="AX21" s="76"/>
      <c r="BH21" s="76"/>
      <c r="BI21" s="76"/>
      <c r="BJ21" s="76"/>
      <c r="BK21" s="76"/>
      <c r="BL21" s="76"/>
      <c r="BM21" s="76"/>
      <c r="BN21" s="76"/>
      <c r="BO21" s="76"/>
      <c r="BP21" s="76"/>
      <c r="BQ21" s="76"/>
      <c r="BR21" s="76"/>
      <c r="BS21" s="76"/>
      <c r="BT21" s="76"/>
      <c r="BU21" s="76"/>
      <c r="BV21" s="76"/>
      <c r="BW21" s="76"/>
      <c r="BX21" s="76"/>
      <c r="BY21" s="76"/>
      <c r="BZ21" s="76"/>
      <c r="CA21" s="76"/>
      <c r="CB21" s="76"/>
      <c r="CC21" s="76"/>
      <c r="CD21" s="76"/>
      <c r="CE21" s="76"/>
      <c r="CF21" s="76"/>
      <c r="CG21" s="76"/>
      <c r="CH21" s="76"/>
      <c r="CI21" s="76"/>
      <c r="CJ21" s="76"/>
      <c r="CK21" s="76"/>
      <c r="CL21" s="76"/>
      <c r="CM21" s="76"/>
      <c r="CN21" s="76"/>
    </row>
    <row r="22" spans="2:92">
      <c r="B22" s="125"/>
      <c r="C22" s="375">
        <f>IF(Personnel!F21&lt;=CONFIG!$D$97,0,CONFIG!$D$93*Personnel!F21)</f>
        <v>0</v>
      </c>
      <c r="D22" s="375">
        <f>IF(Personnel!G21&lt;=CONFIG!$D$97,0,CONFIG!$D$93*Personnel!G21)</f>
        <v>0</v>
      </c>
      <c r="E22" s="375">
        <f>IF(Personnel!H21&lt;=CONFIG!$D$97,0,CONFIG!$D$93*Personnel!H21)</f>
        <v>0</v>
      </c>
      <c r="F22" s="375">
        <f>IF(Personnel!I21&lt;=CONFIG!$D$97,0,CONFIG!$D$93*Personnel!I21)</f>
        <v>0</v>
      </c>
      <c r="G22" s="375">
        <f>IF(Personnel!J21&lt;=CONFIG!$D$97,0,CONFIG!$D$93*Personnel!J21)</f>
        <v>0</v>
      </c>
      <c r="H22" s="375">
        <f>IF(Personnel!K21&lt;=CONFIG!$D$97,0,CONFIG!$D$93*Personnel!K21)</f>
        <v>0</v>
      </c>
      <c r="I22" s="375">
        <f>IF(Personnel!L21&lt;=CONFIG!$D$97,0,CONFIG!$D$93*Personnel!L21)</f>
        <v>0</v>
      </c>
      <c r="J22" s="375">
        <f>IF(Personnel!M21&lt;=CONFIG!$D$97,0,CONFIG!$D$93*Personnel!M21)</f>
        <v>0</v>
      </c>
      <c r="K22" s="375">
        <f>IF(Personnel!N21&lt;=CONFIG!$D$97,0,CONFIG!$D$93*Personnel!N21)</f>
        <v>0</v>
      </c>
      <c r="L22" s="375">
        <f>IF(Personnel!O21&lt;=CONFIG!$D$97,0,CONFIG!$D$93*Personnel!O21)</f>
        <v>0</v>
      </c>
      <c r="M22" s="375">
        <f>IF(Personnel!P21&lt;=CONFIG!$D$97,0,CONFIG!$D$93*Personnel!P21)</f>
        <v>0</v>
      </c>
      <c r="N22" s="375">
        <f>IF(Personnel!Q21&lt;=CONFIG!$D$97,0,CONFIG!$D$93*Personnel!Q21)</f>
        <v>0</v>
      </c>
      <c r="O22" s="328">
        <f t="shared" si="2"/>
        <v>0</v>
      </c>
      <c r="P22" s="375">
        <f>IF(Personnel!S21&lt;=CONFIG!$D$97,0,CONFIG!$D$93*Personnel!S21)</f>
        <v>0</v>
      </c>
      <c r="Q22" s="375">
        <f>IF(Personnel!T21&lt;=CONFIG!$D$97,0,CONFIG!$D$93*Personnel!T21)</f>
        <v>0</v>
      </c>
      <c r="R22" s="375">
        <f>IF(Personnel!U21&lt;=CONFIG!$D$97,0,CONFIG!$D$93*Personnel!U21)</f>
        <v>0</v>
      </c>
      <c r="S22" s="375">
        <f>IF(Personnel!V21&lt;=CONFIG!$D$97,0,CONFIG!$D$93*Personnel!V21)</f>
        <v>0</v>
      </c>
      <c r="T22" s="375">
        <f>IF(Personnel!W21&lt;=CONFIG!$D$97,0,CONFIG!$D$93*Personnel!W21)</f>
        <v>0</v>
      </c>
      <c r="U22" s="375">
        <f>IF(Personnel!X21&lt;=CONFIG!$D$97,0,CONFIG!$D$93*Personnel!X21)</f>
        <v>0</v>
      </c>
      <c r="V22" s="375">
        <f>IF(Personnel!Y21&lt;=CONFIG!$D$97,0,CONFIG!$D$93*Personnel!Y21)</f>
        <v>0</v>
      </c>
      <c r="W22" s="375">
        <f>IF(Personnel!Z21&lt;=CONFIG!$D$97,0,CONFIG!$D$93*Personnel!Z21)</f>
        <v>0</v>
      </c>
      <c r="X22" s="375">
        <f>IF(Personnel!AA21&lt;=CONFIG!$D$97,0,CONFIG!$D$93*Personnel!AA21)</f>
        <v>0</v>
      </c>
      <c r="Y22" s="375">
        <f>IF(Personnel!AB21&lt;=CONFIG!$D$97,0,CONFIG!$D$93*Personnel!AB21)</f>
        <v>0</v>
      </c>
      <c r="Z22" s="375">
        <f>IF(Personnel!AC21&lt;=CONFIG!$D$97,0,CONFIG!$D$93*Personnel!AC21)</f>
        <v>0</v>
      </c>
      <c r="AA22" s="375">
        <f>IF(Personnel!AD21&lt;=CONFIG!$D$97,0,CONFIG!$D$93*Personnel!AD21)</f>
        <v>0</v>
      </c>
      <c r="AB22" s="328">
        <f t="shared" si="3"/>
        <v>0</v>
      </c>
      <c r="AC22" s="375">
        <f>IF(Personnel!AF21&lt;=(CONFIG!$D$97*6),0,CONFIG!$D$93*Personnel!AF21)</f>
        <v>0</v>
      </c>
      <c r="AD22" s="375">
        <f>IF(Personnel!AG21&lt;=(CONFIG!$D$97*6),0,CONFIG!$D$93*Personnel!AG21)</f>
        <v>0</v>
      </c>
      <c r="AE22" s="328">
        <f t="shared" si="4"/>
        <v>0</v>
      </c>
      <c r="AF22" s="375">
        <f>IF(Personnel!AI21&lt;=(CONFIG!$D$97*6),0,CONFIG!$D$93*Personnel!AI21)</f>
        <v>0</v>
      </c>
      <c r="AG22" s="375">
        <f>IF(Personnel!AJ21&lt;=(CONFIG!$D$97*6),0,CONFIG!$D$93*Personnel!AJ21)</f>
        <v>0</v>
      </c>
      <c r="AH22" s="328">
        <f t="shared" si="5"/>
        <v>0</v>
      </c>
      <c r="AI22" s="375">
        <f>IF(Personnel!AL21&lt;=(CONFIG!$D$97*6),0,CONFIG!$D$93*Personnel!AL21)</f>
        <v>0</v>
      </c>
      <c r="AJ22" s="375">
        <f>IF(Personnel!AM21&lt;=(CONFIG!$D$97*6),0,CONFIG!$D$93*Personnel!AM21)</f>
        <v>0</v>
      </c>
      <c r="AK22" s="328">
        <f t="shared" si="6"/>
        <v>0</v>
      </c>
      <c r="AL22" s="126"/>
      <c r="AM22" s="76"/>
      <c r="AN22" s="66"/>
      <c r="AO22" s="66"/>
      <c r="AP22" s="66"/>
      <c r="AQ22" s="66"/>
      <c r="AR22" s="66"/>
      <c r="AS22" s="66"/>
      <c r="AT22" s="66"/>
      <c r="AU22" s="66"/>
      <c r="AV22" s="66"/>
      <c r="AX22" s="76"/>
      <c r="BH22" s="76"/>
      <c r="BI22" s="76"/>
      <c r="BJ22" s="76"/>
      <c r="BK22" s="76"/>
      <c r="BL22" s="76"/>
      <c r="BM22" s="76"/>
      <c r="BN22" s="76"/>
      <c r="BO22" s="76"/>
      <c r="BP22" s="76"/>
      <c r="BQ22" s="76"/>
      <c r="BR22" s="76"/>
      <c r="BS22" s="76"/>
      <c r="BT22" s="76"/>
      <c r="BU22" s="76"/>
      <c r="BV22" s="76"/>
      <c r="BW22" s="76"/>
      <c r="BX22" s="76"/>
      <c r="BY22" s="76"/>
      <c r="BZ22" s="76"/>
      <c r="CA22" s="76"/>
      <c r="CB22" s="76"/>
      <c r="CC22" s="76"/>
      <c r="CD22" s="76"/>
      <c r="CE22" s="76"/>
      <c r="CF22" s="76"/>
      <c r="CG22" s="76"/>
      <c r="CH22" s="76"/>
      <c r="CI22" s="76"/>
      <c r="CJ22" s="76"/>
      <c r="CK22" s="76"/>
      <c r="CL22" s="76"/>
      <c r="CM22" s="76"/>
      <c r="CN22" s="76"/>
    </row>
    <row r="23" spans="2:92">
      <c r="B23" s="125"/>
      <c r="C23" s="375">
        <f>IF(Personnel!F22&lt;=CONFIG!$D$97,0,CONFIG!$D$93*Personnel!F22)</f>
        <v>0</v>
      </c>
      <c r="D23" s="375">
        <f>IF(Personnel!G22&lt;=CONFIG!$D$97,0,CONFIG!$D$93*Personnel!G22)</f>
        <v>0</v>
      </c>
      <c r="E23" s="375">
        <f>IF(Personnel!H22&lt;=CONFIG!$D$97,0,CONFIG!$D$93*Personnel!H22)</f>
        <v>0</v>
      </c>
      <c r="F23" s="375">
        <f>IF(Personnel!I22&lt;=CONFIG!$D$97,0,CONFIG!$D$93*Personnel!I22)</f>
        <v>0</v>
      </c>
      <c r="G23" s="375">
        <f>IF(Personnel!J22&lt;=CONFIG!$D$97,0,CONFIG!$D$93*Personnel!J22)</f>
        <v>0</v>
      </c>
      <c r="H23" s="375">
        <f>IF(Personnel!K22&lt;=CONFIG!$D$97,0,CONFIG!$D$93*Personnel!K22)</f>
        <v>0</v>
      </c>
      <c r="I23" s="375">
        <f>IF(Personnel!L22&lt;=CONFIG!$D$97,0,CONFIG!$D$93*Personnel!L22)</f>
        <v>0</v>
      </c>
      <c r="J23" s="375">
        <f>IF(Personnel!M22&lt;=CONFIG!$D$97,0,CONFIG!$D$93*Personnel!M22)</f>
        <v>0</v>
      </c>
      <c r="K23" s="375">
        <f>IF(Personnel!N22&lt;=CONFIG!$D$97,0,CONFIG!$D$93*Personnel!N22)</f>
        <v>0</v>
      </c>
      <c r="L23" s="375">
        <f>IF(Personnel!O22&lt;=CONFIG!$D$97,0,CONFIG!$D$93*Personnel!O22)</f>
        <v>0</v>
      </c>
      <c r="M23" s="375">
        <f>IF(Personnel!P22&lt;=CONFIG!$D$97,0,CONFIG!$D$93*Personnel!P22)</f>
        <v>0</v>
      </c>
      <c r="N23" s="375">
        <f>IF(Personnel!Q22&lt;=CONFIG!$D$97,0,CONFIG!$D$93*Personnel!Q22)</f>
        <v>0</v>
      </c>
      <c r="O23" s="328">
        <f t="shared" si="2"/>
        <v>0</v>
      </c>
      <c r="P23" s="375">
        <f>IF(Personnel!S22&lt;=CONFIG!$D$97,0,CONFIG!$D$93*Personnel!S22)</f>
        <v>0</v>
      </c>
      <c r="Q23" s="375">
        <f>IF(Personnel!T22&lt;=CONFIG!$D$97,0,CONFIG!$D$93*Personnel!T22)</f>
        <v>0</v>
      </c>
      <c r="R23" s="375">
        <f>IF(Personnel!U22&lt;=CONFIG!$D$97,0,CONFIG!$D$93*Personnel!U22)</f>
        <v>0</v>
      </c>
      <c r="S23" s="375">
        <f>IF(Personnel!V22&lt;=CONFIG!$D$97,0,CONFIG!$D$93*Personnel!V22)</f>
        <v>0</v>
      </c>
      <c r="T23" s="375">
        <f>IF(Personnel!W22&lt;=CONFIG!$D$97,0,CONFIG!$D$93*Personnel!W22)</f>
        <v>0</v>
      </c>
      <c r="U23" s="375">
        <f>IF(Personnel!X22&lt;=CONFIG!$D$97,0,CONFIG!$D$93*Personnel!X22)</f>
        <v>0</v>
      </c>
      <c r="V23" s="375">
        <f>IF(Personnel!Y22&lt;=CONFIG!$D$97,0,CONFIG!$D$93*Personnel!Y22)</f>
        <v>0</v>
      </c>
      <c r="W23" s="375">
        <f>IF(Personnel!Z22&lt;=CONFIG!$D$97,0,CONFIG!$D$93*Personnel!Z22)</f>
        <v>0</v>
      </c>
      <c r="X23" s="375">
        <f>IF(Personnel!AA22&lt;=CONFIG!$D$97,0,CONFIG!$D$93*Personnel!AA22)</f>
        <v>0</v>
      </c>
      <c r="Y23" s="375">
        <f>IF(Personnel!AB22&lt;=CONFIG!$D$97,0,CONFIG!$D$93*Personnel!AB22)</f>
        <v>0</v>
      </c>
      <c r="Z23" s="375">
        <f>IF(Personnel!AC22&lt;=CONFIG!$D$97,0,CONFIG!$D$93*Personnel!AC22)</f>
        <v>0</v>
      </c>
      <c r="AA23" s="375">
        <f>IF(Personnel!AD22&lt;=CONFIG!$D$97,0,CONFIG!$D$93*Personnel!AD22)</f>
        <v>0</v>
      </c>
      <c r="AB23" s="328">
        <f t="shared" si="3"/>
        <v>0</v>
      </c>
      <c r="AC23" s="375">
        <f>IF(Personnel!AF22&lt;=(CONFIG!$D$97*6),0,CONFIG!$D$93*Personnel!AF22)</f>
        <v>0</v>
      </c>
      <c r="AD23" s="375">
        <f>IF(Personnel!AG22&lt;=(CONFIG!$D$97*6),0,CONFIG!$D$93*Personnel!AG22)</f>
        <v>0</v>
      </c>
      <c r="AE23" s="328">
        <f t="shared" si="4"/>
        <v>0</v>
      </c>
      <c r="AF23" s="375">
        <f>IF(Personnel!AI22&lt;=(CONFIG!$D$97*6),0,CONFIG!$D$93*Personnel!AI22)</f>
        <v>0</v>
      </c>
      <c r="AG23" s="375">
        <f>IF(Personnel!AJ22&lt;=(CONFIG!$D$97*6),0,CONFIG!$D$93*Personnel!AJ22)</f>
        <v>0</v>
      </c>
      <c r="AH23" s="328">
        <f t="shared" si="5"/>
        <v>0</v>
      </c>
      <c r="AI23" s="375">
        <f>IF(Personnel!AL22&lt;=(CONFIG!$D$97*6),0,CONFIG!$D$93*Personnel!AL22)</f>
        <v>0</v>
      </c>
      <c r="AJ23" s="375">
        <f>IF(Personnel!AM22&lt;=(CONFIG!$D$97*6),0,CONFIG!$D$93*Personnel!AM22)</f>
        <v>0</v>
      </c>
      <c r="AK23" s="328">
        <f t="shared" si="6"/>
        <v>0</v>
      </c>
      <c r="AL23" s="126"/>
      <c r="AM23" s="76"/>
      <c r="AN23" s="66"/>
      <c r="AO23" s="66"/>
      <c r="AP23" s="66"/>
      <c r="AQ23" s="66"/>
      <c r="AR23" s="66"/>
      <c r="AS23" s="66"/>
      <c r="AT23" s="66"/>
      <c r="AU23" s="66"/>
      <c r="AV23" s="66"/>
      <c r="AX23" s="76"/>
      <c r="BH23" s="76"/>
      <c r="BI23" s="76"/>
      <c r="BJ23" s="76"/>
      <c r="BK23" s="76"/>
      <c r="BL23" s="76"/>
      <c r="BM23" s="76"/>
      <c r="BN23" s="76"/>
      <c r="BO23" s="76"/>
      <c r="BP23" s="76"/>
      <c r="BQ23" s="76"/>
      <c r="BR23" s="76"/>
      <c r="BS23" s="76"/>
      <c r="BT23" s="76"/>
      <c r="BU23" s="76"/>
      <c r="BV23" s="76"/>
      <c r="BW23" s="76"/>
      <c r="BX23" s="76"/>
      <c r="BY23" s="76"/>
      <c r="BZ23" s="76"/>
      <c r="CA23" s="76"/>
      <c r="CB23" s="76"/>
      <c r="CC23" s="76"/>
      <c r="CD23" s="76"/>
      <c r="CE23" s="76"/>
      <c r="CF23" s="76"/>
      <c r="CG23" s="76"/>
      <c r="CH23" s="76"/>
      <c r="CI23" s="76"/>
      <c r="CJ23" s="76"/>
      <c r="CK23" s="76"/>
      <c r="CL23" s="76"/>
      <c r="CM23" s="76"/>
      <c r="CN23" s="76"/>
    </row>
    <row r="24" spans="2:92">
      <c r="B24" s="125"/>
      <c r="C24" s="375">
        <f>IF(Personnel!F23&lt;=CONFIG!$D$97,0,CONFIG!$D$93*Personnel!F23)</f>
        <v>0</v>
      </c>
      <c r="D24" s="375">
        <f>IF(Personnel!G23&lt;=CONFIG!$D$97,0,CONFIG!$D$93*Personnel!G23)</f>
        <v>0</v>
      </c>
      <c r="E24" s="375">
        <f>IF(Personnel!H23&lt;=CONFIG!$D$97,0,CONFIG!$D$93*Personnel!H23)</f>
        <v>0</v>
      </c>
      <c r="F24" s="375">
        <f>IF(Personnel!I23&lt;=CONFIG!$D$97,0,CONFIG!$D$93*Personnel!I23)</f>
        <v>0</v>
      </c>
      <c r="G24" s="375">
        <f>IF(Personnel!J23&lt;=CONFIG!$D$97,0,CONFIG!$D$93*Personnel!J23)</f>
        <v>0</v>
      </c>
      <c r="H24" s="375">
        <f>IF(Personnel!K23&lt;=CONFIG!$D$97,0,CONFIG!$D$93*Personnel!K23)</f>
        <v>0</v>
      </c>
      <c r="I24" s="375">
        <f>IF(Personnel!L23&lt;=CONFIG!$D$97,0,CONFIG!$D$93*Personnel!L23)</f>
        <v>0</v>
      </c>
      <c r="J24" s="375">
        <f>IF(Personnel!M23&lt;=CONFIG!$D$97,0,CONFIG!$D$93*Personnel!M23)</f>
        <v>0</v>
      </c>
      <c r="K24" s="375">
        <f>IF(Personnel!N23&lt;=CONFIG!$D$97,0,CONFIG!$D$93*Personnel!N23)</f>
        <v>0</v>
      </c>
      <c r="L24" s="375">
        <f>IF(Personnel!O23&lt;=CONFIG!$D$97,0,CONFIG!$D$93*Personnel!O23)</f>
        <v>0</v>
      </c>
      <c r="M24" s="375">
        <f>IF(Personnel!P23&lt;=CONFIG!$D$97,0,CONFIG!$D$93*Personnel!P23)</f>
        <v>0</v>
      </c>
      <c r="N24" s="375">
        <f>IF(Personnel!Q23&lt;=CONFIG!$D$97,0,CONFIG!$D$93*Personnel!Q23)</f>
        <v>0</v>
      </c>
      <c r="O24" s="328">
        <f t="shared" si="2"/>
        <v>0</v>
      </c>
      <c r="P24" s="375">
        <f>IF(Personnel!S23&lt;=CONFIG!$D$97,0,CONFIG!$D$93*Personnel!S23)</f>
        <v>0</v>
      </c>
      <c r="Q24" s="375">
        <f>IF(Personnel!T23&lt;=CONFIG!$D$97,0,CONFIG!$D$93*Personnel!T23)</f>
        <v>0</v>
      </c>
      <c r="R24" s="375">
        <f>IF(Personnel!U23&lt;=CONFIG!$D$97,0,CONFIG!$D$93*Personnel!U23)</f>
        <v>0</v>
      </c>
      <c r="S24" s="375">
        <f>IF(Personnel!V23&lt;=CONFIG!$D$97,0,CONFIG!$D$93*Personnel!V23)</f>
        <v>0</v>
      </c>
      <c r="T24" s="375">
        <f>IF(Personnel!W23&lt;=CONFIG!$D$97,0,CONFIG!$D$93*Personnel!W23)</f>
        <v>0</v>
      </c>
      <c r="U24" s="375">
        <f>IF(Personnel!X23&lt;=CONFIG!$D$97,0,CONFIG!$D$93*Personnel!X23)</f>
        <v>0</v>
      </c>
      <c r="V24" s="375">
        <f>IF(Personnel!Y23&lt;=CONFIG!$D$97,0,CONFIG!$D$93*Personnel!Y23)</f>
        <v>0</v>
      </c>
      <c r="W24" s="375">
        <f>IF(Personnel!Z23&lt;=CONFIG!$D$97,0,CONFIG!$D$93*Personnel!Z23)</f>
        <v>0</v>
      </c>
      <c r="X24" s="375">
        <f>IF(Personnel!AA23&lt;=CONFIG!$D$97,0,CONFIG!$D$93*Personnel!AA23)</f>
        <v>0</v>
      </c>
      <c r="Y24" s="375">
        <f>IF(Personnel!AB23&lt;=CONFIG!$D$97,0,CONFIG!$D$93*Personnel!AB23)</f>
        <v>0</v>
      </c>
      <c r="Z24" s="375">
        <f>IF(Personnel!AC23&lt;=CONFIG!$D$97,0,CONFIG!$D$93*Personnel!AC23)</f>
        <v>0</v>
      </c>
      <c r="AA24" s="375">
        <f>IF(Personnel!AD23&lt;=CONFIG!$D$97,0,CONFIG!$D$93*Personnel!AD23)</f>
        <v>0</v>
      </c>
      <c r="AB24" s="328">
        <f t="shared" si="3"/>
        <v>0</v>
      </c>
      <c r="AC24" s="375">
        <f>IF(Personnel!AF23&lt;=(CONFIG!$D$97*6),0,CONFIG!$D$93*Personnel!AF23)</f>
        <v>0</v>
      </c>
      <c r="AD24" s="375">
        <f>IF(Personnel!AG23&lt;=(CONFIG!$D$97*6),0,CONFIG!$D$93*Personnel!AG23)</f>
        <v>0</v>
      </c>
      <c r="AE24" s="328">
        <f t="shared" si="4"/>
        <v>0</v>
      </c>
      <c r="AF24" s="375">
        <f>IF(Personnel!AI23&lt;=(CONFIG!$D$97*6),0,CONFIG!$D$93*Personnel!AI23)</f>
        <v>0</v>
      </c>
      <c r="AG24" s="375">
        <f>IF(Personnel!AJ23&lt;=(CONFIG!$D$97*6),0,CONFIG!$D$93*Personnel!AJ23)</f>
        <v>0</v>
      </c>
      <c r="AH24" s="328">
        <f t="shared" si="5"/>
        <v>0</v>
      </c>
      <c r="AI24" s="375">
        <f>IF(Personnel!AL23&lt;=(CONFIG!$D$97*6),0,CONFIG!$D$93*Personnel!AL23)</f>
        <v>0</v>
      </c>
      <c r="AJ24" s="375">
        <f>IF(Personnel!AM23&lt;=(CONFIG!$D$97*6),0,CONFIG!$D$93*Personnel!AM23)</f>
        <v>0</v>
      </c>
      <c r="AK24" s="328">
        <f t="shared" si="6"/>
        <v>0</v>
      </c>
      <c r="AL24" s="126"/>
      <c r="AM24" s="76"/>
      <c r="AN24" s="66"/>
      <c r="AO24" s="66"/>
      <c r="AP24" s="66"/>
      <c r="AQ24" s="66"/>
      <c r="AR24" s="66"/>
      <c r="AS24" s="66"/>
      <c r="AT24" s="66"/>
      <c r="AU24" s="66"/>
      <c r="AV24" s="66"/>
      <c r="AX24" s="76"/>
      <c r="BH24" s="76"/>
      <c r="BI24" s="76"/>
      <c r="BJ24" s="76"/>
      <c r="BK24" s="76"/>
      <c r="BL24" s="76"/>
      <c r="BM24" s="76"/>
      <c r="BN24" s="76"/>
      <c r="BO24" s="76"/>
      <c r="BP24" s="76"/>
      <c r="BQ24" s="76"/>
      <c r="BR24" s="76"/>
      <c r="BS24" s="76"/>
      <c r="BT24" s="76"/>
      <c r="BU24" s="76"/>
      <c r="BV24" s="76"/>
      <c r="BW24" s="76"/>
      <c r="BX24" s="76"/>
      <c r="BY24" s="76"/>
      <c r="BZ24" s="76"/>
      <c r="CA24" s="76"/>
      <c r="CB24" s="76"/>
      <c r="CC24" s="76"/>
      <c r="CD24" s="76"/>
      <c r="CE24" s="76"/>
      <c r="CF24" s="76"/>
      <c r="CG24" s="76"/>
      <c r="CH24" s="76"/>
      <c r="CI24" s="76"/>
      <c r="CJ24" s="76"/>
      <c r="CK24" s="76"/>
      <c r="CL24" s="76"/>
      <c r="CM24" s="76"/>
      <c r="CN24" s="76"/>
    </row>
    <row r="25" spans="2:92">
      <c r="B25" s="125"/>
      <c r="C25" s="375">
        <f>IF(Personnel!F24&lt;=CONFIG!$D$97,0,CONFIG!$D$93*Personnel!F24)</f>
        <v>0</v>
      </c>
      <c r="D25" s="375">
        <f>IF(Personnel!G24&lt;=CONFIG!$D$97,0,CONFIG!$D$93*Personnel!G24)</f>
        <v>0</v>
      </c>
      <c r="E25" s="375">
        <f>IF(Personnel!H24&lt;=CONFIG!$D$97,0,CONFIG!$D$93*Personnel!H24)</f>
        <v>0</v>
      </c>
      <c r="F25" s="375">
        <f>IF(Personnel!I24&lt;=CONFIG!$D$97,0,CONFIG!$D$93*Personnel!I24)</f>
        <v>0</v>
      </c>
      <c r="G25" s="375">
        <f>IF(Personnel!J24&lt;=CONFIG!$D$97,0,CONFIG!$D$93*Personnel!J24)</f>
        <v>0</v>
      </c>
      <c r="H25" s="375">
        <f>IF(Personnel!K24&lt;=CONFIG!$D$97,0,CONFIG!$D$93*Personnel!K24)</f>
        <v>0</v>
      </c>
      <c r="I25" s="375">
        <f>IF(Personnel!L24&lt;=CONFIG!$D$97,0,CONFIG!$D$93*Personnel!L24)</f>
        <v>0</v>
      </c>
      <c r="J25" s="375">
        <f>IF(Personnel!M24&lt;=CONFIG!$D$97,0,CONFIG!$D$93*Personnel!M24)</f>
        <v>0</v>
      </c>
      <c r="K25" s="375">
        <f>IF(Personnel!N24&lt;=CONFIG!$D$97,0,CONFIG!$D$93*Personnel!N24)</f>
        <v>0</v>
      </c>
      <c r="L25" s="375">
        <f>IF(Personnel!O24&lt;=CONFIG!$D$97,0,CONFIG!$D$93*Personnel!O24)</f>
        <v>0</v>
      </c>
      <c r="M25" s="375">
        <f>IF(Personnel!P24&lt;=CONFIG!$D$97,0,CONFIG!$D$93*Personnel!P24)</f>
        <v>0</v>
      </c>
      <c r="N25" s="375">
        <f>IF(Personnel!Q24&lt;=CONFIG!$D$97,0,CONFIG!$D$93*Personnel!Q24)</f>
        <v>0</v>
      </c>
      <c r="O25" s="328">
        <f t="shared" si="2"/>
        <v>0</v>
      </c>
      <c r="P25" s="375">
        <f>IF(Personnel!S24&lt;=CONFIG!$D$97,0,CONFIG!$D$93*Personnel!S24)</f>
        <v>0</v>
      </c>
      <c r="Q25" s="375">
        <f>IF(Personnel!T24&lt;=CONFIG!$D$97,0,CONFIG!$D$93*Personnel!T24)</f>
        <v>0</v>
      </c>
      <c r="R25" s="375">
        <f>IF(Personnel!U24&lt;=CONFIG!$D$97,0,CONFIG!$D$93*Personnel!U24)</f>
        <v>0</v>
      </c>
      <c r="S25" s="375">
        <f>IF(Personnel!V24&lt;=CONFIG!$D$97,0,CONFIG!$D$93*Personnel!V24)</f>
        <v>0</v>
      </c>
      <c r="T25" s="375">
        <f>IF(Personnel!W24&lt;=CONFIG!$D$97,0,CONFIG!$D$93*Personnel!W24)</f>
        <v>0</v>
      </c>
      <c r="U25" s="375">
        <f>IF(Personnel!X24&lt;=CONFIG!$D$97,0,CONFIG!$D$93*Personnel!X24)</f>
        <v>0</v>
      </c>
      <c r="V25" s="375">
        <f>IF(Personnel!Y24&lt;=CONFIG!$D$97,0,CONFIG!$D$93*Personnel!Y24)</f>
        <v>0</v>
      </c>
      <c r="W25" s="375">
        <f>IF(Personnel!Z24&lt;=CONFIG!$D$97,0,CONFIG!$D$93*Personnel!Z24)</f>
        <v>0</v>
      </c>
      <c r="X25" s="375">
        <f>IF(Personnel!AA24&lt;=CONFIG!$D$97,0,CONFIG!$D$93*Personnel!AA24)</f>
        <v>0</v>
      </c>
      <c r="Y25" s="375">
        <f>IF(Personnel!AB24&lt;=CONFIG!$D$97,0,CONFIG!$D$93*Personnel!AB24)</f>
        <v>0</v>
      </c>
      <c r="Z25" s="375">
        <f>IF(Personnel!AC24&lt;=CONFIG!$D$97,0,CONFIG!$D$93*Personnel!AC24)</f>
        <v>0</v>
      </c>
      <c r="AA25" s="375">
        <f>IF(Personnel!AD24&lt;=CONFIG!$D$97,0,CONFIG!$D$93*Personnel!AD24)</f>
        <v>0</v>
      </c>
      <c r="AB25" s="328">
        <f t="shared" si="3"/>
        <v>0</v>
      </c>
      <c r="AC25" s="375">
        <f>IF(Personnel!AF24&lt;=(CONFIG!$D$97*6),0,CONFIG!$D$93*Personnel!AF24)</f>
        <v>0</v>
      </c>
      <c r="AD25" s="375">
        <f>IF(Personnel!AG24&lt;=(CONFIG!$D$97*6),0,CONFIG!$D$93*Personnel!AG24)</f>
        <v>0</v>
      </c>
      <c r="AE25" s="328">
        <f t="shared" si="4"/>
        <v>0</v>
      </c>
      <c r="AF25" s="375">
        <f>IF(Personnel!AI24&lt;=(CONFIG!$D$97*6),0,CONFIG!$D$93*Personnel!AI24)</f>
        <v>0</v>
      </c>
      <c r="AG25" s="375">
        <f>IF(Personnel!AJ24&lt;=(CONFIG!$D$97*6),0,CONFIG!$D$93*Personnel!AJ24)</f>
        <v>0</v>
      </c>
      <c r="AH25" s="328">
        <f t="shared" si="5"/>
        <v>0</v>
      </c>
      <c r="AI25" s="375">
        <f>IF(Personnel!AL24&lt;=(CONFIG!$D$97*6),0,CONFIG!$D$93*Personnel!AL24)</f>
        <v>0</v>
      </c>
      <c r="AJ25" s="375">
        <f>IF(Personnel!AM24&lt;=(CONFIG!$D$97*6),0,CONFIG!$D$93*Personnel!AM24)</f>
        <v>0</v>
      </c>
      <c r="AK25" s="328">
        <f t="shared" si="6"/>
        <v>0</v>
      </c>
      <c r="AL25" s="126"/>
      <c r="AM25" s="76"/>
      <c r="AX25" s="76"/>
      <c r="BH25" s="76"/>
      <c r="BI25" s="76"/>
      <c r="BJ25" s="76"/>
      <c r="BK25" s="76"/>
      <c r="BL25" s="76"/>
      <c r="BM25" s="76"/>
      <c r="BN25" s="76"/>
      <c r="BO25" s="76"/>
      <c r="BP25" s="76"/>
      <c r="BQ25" s="76"/>
      <c r="BR25" s="76"/>
      <c r="BS25" s="76"/>
      <c r="BT25" s="76"/>
      <c r="BU25" s="76"/>
      <c r="BV25" s="76"/>
      <c r="BW25" s="76"/>
      <c r="BX25" s="76"/>
      <c r="BY25" s="76"/>
      <c r="BZ25" s="76"/>
      <c r="CA25" s="76"/>
      <c r="CB25" s="76"/>
      <c r="CC25" s="76"/>
      <c r="CD25" s="76"/>
      <c r="CE25" s="76"/>
      <c r="CF25" s="76"/>
      <c r="CG25" s="76"/>
      <c r="CH25" s="76"/>
      <c r="CI25" s="76"/>
      <c r="CJ25" s="76"/>
      <c r="CK25" s="76"/>
      <c r="CL25" s="76"/>
      <c r="CM25" s="76"/>
      <c r="CN25" s="76"/>
    </row>
    <row r="26" spans="2:92" s="76" customFormat="1">
      <c r="B26" s="125"/>
      <c r="C26" s="375">
        <f>IF(Personnel!F25&lt;=CONFIG!$D$97,0,CONFIG!$D$93*Personnel!F25)</f>
        <v>0</v>
      </c>
      <c r="D26" s="375">
        <f>IF(Personnel!G25&lt;=CONFIG!$D$97,0,CONFIG!$D$93*Personnel!G25)</f>
        <v>0</v>
      </c>
      <c r="E26" s="375">
        <f>IF(Personnel!H25&lt;=CONFIG!$D$97,0,CONFIG!$D$93*Personnel!H25)</f>
        <v>0</v>
      </c>
      <c r="F26" s="375">
        <f>IF(Personnel!I25&lt;=CONFIG!$D$97,0,CONFIG!$D$93*Personnel!I25)</f>
        <v>0</v>
      </c>
      <c r="G26" s="375">
        <f>IF(Personnel!J25&lt;=CONFIG!$D$97,0,CONFIG!$D$93*Personnel!J25)</f>
        <v>0</v>
      </c>
      <c r="H26" s="375">
        <f>IF(Personnel!K25&lt;=CONFIG!$D$97,0,CONFIG!$D$93*Personnel!K25)</f>
        <v>0</v>
      </c>
      <c r="I26" s="375">
        <f>IF(Personnel!L25&lt;=CONFIG!$D$97,0,CONFIG!$D$93*Personnel!L25)</f>
        <v>0</v>
      </c>
      <c r="J26" s="375">
        <f>IF(Personnel!M25&lt;=CONFIG!$D$97,0,CONFIG!$D$93*Personnel!M25)</f>
        <v>0</v>
      </c>
      <c r="K26" s="375">
        <f>IF(Personnel!N25&lt;=CONFIG!$D$97,0,CONFIG!$D$93*Personnel!N25)</f>
        <v>0</v>
      </c>
      <c r="L26" s="375">
        <f>IF(Personnel!O25&lt;=CONFIG!$D$97,0,CONFIG!$D$93*Personnel!O25)</f>
        <v>0</v>
      </c>
      <c r="M26" s="375">
        <f>IF(Personnel!P25&lt;=CONFIG!$D$97,0,CONFIG!$D$93*Personnel!P25)</f>
        <v>0</v>
      </c>
      <c r="N26" s="375">
        <f>IF(Personnel!Q25&lt;=CONFIG!$D$97,0,CONFIG!$D$93*Personnel!Q25)</f>
        <v>0</v>
      </c>
      <c r="O26" s="328">
        <f t="shared" si="2"/>
        <v>0</v>
      </c>
      <c r="P26" s="375">
        <f>IF(Personnel!S25&lt;=CONFIG!$D$97,0,CONFIG!$D$93*Personnel!S25)</f>
        <v>0</v>
      </c>
      <c r="Q26" s="375">
        <f>IF(Personnel!T25&lt;=CONFIG!$D$97,0,CONFIG!$D$93*Personnel!T25)</f>
        <v>0</v>
      </c>
      <c r="R26" s="375">
        <f>IF(Personnel!U25&lt;=CONFIG!$D$97,0,CONFIG!$D$93*Personnel!U25)</f>
        <v>0</v>
      </c>
      <c r="S26" s="375">
        <f>IF(Personnel!V25&lt;=CONFIG!$D$97,0,CONFIG!$D$93*Personnel!V25)</f>
        <v>0</v>
      </c>
      <c r="T26" s="375">
        <f>IF(Personnel!W25&lt;=CONFIG!$D$97,0,CONFIG!$D$93*Personnel!W25)</f>
        <v>0</v>
      </c>
      <c r="U26" s="375">
        <f>IF(Personnel!X25&lt;=CONFIG!$D$97,0,CONFIG!$D$93*Personnel!X25)</f>
        <v>0</v>
      </c>
      <c r="V26" s="375">
        <f>IF(Personnel!Y25&lt;=CONFIG!$D$97,0,CONFIG!$D$93*Personnel!Y25)</f>
        <v>0</v>
      </c>
      <c r="W26" s="375">
        <f>IF(Personnel!Z25&lt;=CONFIG!$D$97,0,CONFIG!$D$93*Personnel!Z25)</f>
        <v>0</v>
      </c>
      <c r="X26" s="375">
        <f>IF(Personnel!AA25&lt;=CONFIG!$D$97,0,CONFIG!$D$93*Personnel!AA25)</f>
        <v>0</v>
      </c>
      <c r="Y26" s="375">
        <f>IF(Personnel!AB25&lt;=CONFIG!$D$97,0,CONFIG!$D$93*Personnel!AB25)</f>
        <v>0</v>
      </c>
      <c r="Z26" s="375">
        <f>IF(Personnel!AC25&lt;=CONFIG!$D$97,0,CONFIG!$D$93*Personnel!AC25)</f>
        <v>0</v>
      </c>
      <c r="AA26" s="375">
        <f>IF(Personnel!AD25&lt;=CONFIG!$D$97,0,CONFIG!$D$93*Personnel!AD25)</f>
        <v>0</v>
      </c>
      <c r="AB26" s="328">
        <f t="shared" si="3"/>
        <v>0</v>
      </c>
      <c r="AC26" s="375">
        <f>IF(Personnel!AF25&lt;=(CONFIG!$D$97*6),0,CONFIG!$D$93*Personnel!AF25)</f>
        <v>0</v>
      </c>
      <c r="AD26" s="375">
        <f>IF(Personnel!AG25&lt;=(CONFIG!$D$97*6),0,CONFIG!$D$93*Personnel!AG25)</f>
        <v>0</v>
      </c>
      <c r="AE26" s="328">
        <f t="shared" si="4"/>
        <v>0</v>
      </c>
      <c r="AF26" s="375">
        <f>IF(Personnel!AI25&lt;=(CONFIG!$D$97*6),0,CONFIG!$D$93*Personnel!AI25)</f>
        <v>0</v>
      </c>
      <c r="AG26" s="375">
        <f>IF(Personnel!AJ25&lt;=(CONFIG!$D$97*6),0,CONFIG!$D$93*Personnel!AJ25)</f>
        <v>0</v>
      </c>
      <c r="AH26" s="328">
        <f t="shared" si="5"/>
        <v>0</v>
      </c>
      <c r="AI26" s="375">
        <f>IF(Personnel!AL25&lt;=(CONFIG!$D$97*6),0,CONFIG!$D$93*Personnel!AL25)</f>
        <v>0</v>
      </c>
      <c r="AJ26" s="375">
        <f>IF(Personnel!AM25&lt;=(CONFIG!$D$97*6),0,CONFIG!$D$93*Personnel!AM25)</f>
        <v>0</v>
      </c>
      <c r="AK26" s="328">
        <f t="shared" si="6"/>
        <v>0</v>
      </c>
      <c r="AL26" s="126"/>
    </row>
    <row r="27" spans="2:92" s="76" customFormat="1">
      <c r="B27" s="125"/>
      <c r="C27" s="375">
        <f>IF(Personnel!F26&lt;=CONFIG!$D$97,0,CONFIG!$D$93*Personnel!F26)</f>
        <v>0</v>
      </c>
      <c r="D27" s="375">
        <f>IF(Personnel!G26&lt;=CONFIG!$D$97,0,CONFIG!$D$93*Personnel!G26)</f>
        <v>0</v>
      </c>
      <c r="E27" s="375">
        <f>IF(Personnel!H26&lt;=CONFIG!$D$97,0,CONFIG!$D$93*Personnel!H26)</f>
        <v>0</v>
      </c>
      <c r="F27" s="375">
        <f>IF(Personnel!I26&lt;=CONFIG!$D$97,0,CONFIG!$D$93*Personnel!I26)</f>
        <v>0</v>
      </c>
      <c r="G27" s="375">
        <f>IF(Personnel!J26&lt;=CONFIG!$D$97,0,CONFIG!$D$93*Personnel!J26)</f>
        <v>0</v>
      </c>
      <c r="H27" s="375">
        <f>IF(Personnel!K26&lt;=CONFIG!$D$97,0,CONFIG!$D$93*Personnel!K26)</f>
        <v>0</v>
      </c>
      <c r="I27" s="375">
        <f>IF(Personnel!L26&lt;=CONFIG!$D$97,0,CONFIG!$D$93*Personnel!L26)</f>
        <v>0</v>
      </c>
      <c r="J27" s="375">
        <f>IF(Personnel!M26&lt;=CONFIG!$D$97,0,CONFIG!$D$93*Personnel!M26)</f>
        <v>0</v>
      </c>
      <c r="K27" s="375">
        <f>IF(Personnel!N26&lt;=CONFIG!$D$97,0,CONFIG!$D$93*Personnel!N26)</f>
        <v>0</v>
      </c>
      <c r="L27" s="375">
        <f>IF(Personnel!O26&lt;=CONFIG!$D$97,0,CONFIG!$D$93*Personnel!O26)</f>
        <v>0</v>
      </c>
      <c r="M27" s="375">
        <f>IF(Personnel!P26&lt;=CONFIG!$D$97,0,CONFIG!$D$93*Personnel!P26)</f>
        <v>0</v>
      </c>
      <c r="N27" s="375">
        <f>IF(Personnel!Q26&lt;=CONFIG!$D$97,0,CONFIG!$D$93*Personnel!Q26)</f>
        <v>0</v>
      </c>
      <c r="O27" s="328">
        <f t="shared" si="2"/>
        <v>0</v>
      </c>
      <c r="P27" s="375">
        <f>IF(Personnel!S26&lt;=CONFIG!$D$97,0,CONFIG!$D$93*Personnel!S26)</f>
        <v>0</v>
      </c>
      <c r="Q27" s="375">
        <f>IF(Personnel!T26&lt;=CONFIG!$D$97,0,CONFIG!$D$93*Personnel!T26)</f>
        <v>0</v>
      </c>
      <c r="R27" s="375">
        <f>IF(Personnel!U26&lt;=CONFIG!$D$97,0,CONFIG!$D$93*Personnel!U26)</f>
        <v>0</v>
      </c>
      <c r="S27" s="375">
        <f>IF(Personnel!V26&lt;=CONFIG!$D$97,0,CONFIG!$D$93*Personnel!V26)</f>
        <v>0</v>
      </c>
      <c r="T27" s="375">
        <f>IF(Personnel!W26&lt;=CONFIG!$D$97,0,CONFIG!$D$93*Personnel!W26)</f>
        <v>0</v>
      </c>
      <c r="U27" s="375">
        <f>IF(Personnel!X26&lt;=CONFIG!$D$97,0,CONFIG!$D$93*Personnel!X26)</f>
        <v>0</v>
      </c>
      <c r="V27" s="375">
        <f>IF(Personnel!Y26&lt;=CONFIG!$D$97,0,CONFIG!$D$93*Personnel!Y26)</f>
        <v>0</v>
      </c>
      <c r="W27" s="375">
        <f>IF(Personnel!Z26&lt;=CONFIG!$D$97,0,CONFIG!$D$93*Personnel!Z26)</f>
        <v>0</v>
      </c>
      <c r="X27" s="375">
        <f>IF(Personnel!AA26&lt;=CONFIG!$D$97,0,CONFIG!$D$93*Personnel!AA26)</f>
        <v>0</v>
      </c>
      <c r="Y27" s="375">
        <f>IF(Personnel!AB26&lt;=CONFIG!$D$97,0,CONFIG!$D$93*Personnel!AB26)</f>
        <v>0</v>
      </c>
      <c r="Z27" s="375">
        <f>IF(Personnel!AC26&lt;=CONFIG!$D$97,0,CONFIG!$D$93*Personnel!AC26)</f>
        <v>0</v>
      </c>
      <c r="AA27" s="375">
        <f>IF(Personnel!AD26&lt;=CONFIG!$D$97,0,CONFIG!$D$93*Personnel!AD26)</f>
        <v>0</v>
      </c>
      <c r="AB27" s="328">
        <f t="shared" si="3"/>
        <v>0</v>
      </c>
      <c r="AC27" s="375">
        <f>IF(Personnel!AF26&lt;=(CONFIG!$D$97*6),0,CONFIG!$D$93*Personnel!AF26)</f>
        <v>0</v>
      </c>
      <c r="AD27" s="375">
        <f>IF(Personnel!AG26&lt;=(CONFIG!$D$97*6),0,CONFIG!$D$93*Personnel!AG26)</f>
        <v>0</v>
      </c>
      <c r="AE27" s="328">
        <f t="shared" si="4"/>
        <v>0</v>
      </c>
      <c r="AF27" s="375">
        <f>IF(Personnel!AI26&lt;=(CONFIG!$D$97*6),0,CONFIG!$D$93*Personnel!AI26)</f>
        <v>0</v>
      </c>
      <c r="AG27" s="375">
        <f>IF(Personnel!AJ26&lt;=(CONFIG!$D$97*6),0,CONFIG!$D$93*Personnel!AJ26)</f>
        <v>0</v>
      </c>
      <c r="AH27" s="328">
        <f t="shared" si="5"/>
        <v>0</v>
      </c>
      <c r="AI27" s="375">
        <f>IF(Personnel!AL26&lt;=(CONFIG!$D$97*6),0,CONFIG!$D$93*Personnel!AL26)</f>
        <v>0</v>
      </c>
      <c r="AJ27" s="375">
        <f>IF(Personnel!AM26&lt;=(CONFIG!$D$97*6),0,CONFIG!$D$93*Personnel!AM26)</f>
        <v>0</v>
      </c>
      <c r="AK27" s="328">
        <f t="shared" si="6"/>
        <v>0</v>
      </c>
      <c r="AL27" s="126"/>
    </row>
    <row r="28" spans="2:92" s="76" customFormat="1">
      <c r="B28" s="125"/>
      <c r="C28" s="375">
        <f>IF(Personnel!F27&lt;=CONFIG!$D$97,0,CONFIG!$D$93*Personnel!F27)</f>
        <v>0</v>
      </c>
      <c r="D28" s="375">
        <f>IF(Personnel!G27&lt;=CONFIG!$D$97,0,CONFIG!$D$93*Personnel!G27)</f>
        <v>0</v>
      </c>
      <c r="E28" s="375">
        <f>IF(Personnel!H27&lt;=CONFIG!$D$97,0,CONFIG!$D$93*Personnel!H27)</f>
        <v>0</v>
      </c>
      <c r="F28" s="375">
        <f>IF(Personnel!I27&lt;=CONFIG!$D$97,0,CONFIG!$D$93*Personnel!I27)</f>
        <v>0</v>
      </c>
      <c r="G28" s="375">
        <f>IF(Personnel!J27&lt;=CONFIG!$D$97,0,CONFIG!$D$93*Personnel!J27)</f>
        <v>0</v>
      </c>
      <c r="H28" s="375">
        <f>IF(Personnel!K27&lt;=CONFIG!$D$97,0,CONFIG!$D$93*Personnel!K27)</f>
        <v>0</v>
      </c>
      <c r="I28" s="375">
        <f>IF(Personnel!L27&lt;=CONFIG!$D$97,0,CONFIG!$D$93*Personnel!L27)</f>
        <v>0</v>
      </c>
      <c r="J28" s="375">
        <f>IF(Personnel!M27&lt;=CONFIG!$D$97,0,CONFIG!$D$93*Personnel!M27)</f>
        <v>0</v>
      </c>
      <c r="K28" s="375">
        <f>IF(Personnel!N27&lt;=CONFIG!$D$97,0,CONFIG!$D$93*Personnel!N27)</f>
        <v>0</v>
      </c>
      <c r="L28" s="375">
        <f>IF(Personnel!O27&lt;=CONFIG!$D$97,0,CONFIG!$D$93*Personnel!O27)</f>
        <v>0</v>
      </c>
      <c r="M28" s="375">
        <f>IF(Personnel!P27&lt;=CONFIG!$D$97,0,CONFIG!$D$93*Personnel!P27)</f>
        <v>0</v>
      </c>
      <c r="N28" s="375">
        <f>IF(Personnel!Q27&lt;=CONFIG!$D$97,0,CONFIG!$D$93*Personnel!Q27)</f>
        <v>0</v>
      </c>
      <c r="O28" s="328">
        <f t="shared" si="2"/>
        <v>0</v>
      </c>
      <c r="P28" s="375">
        <f>IF(Personnel!S27&lt;=CONFIG!$D$97,0,CONFIG!$D$93*Personnel!S27)</f>
        <v>0</v>
      </c>
      <c r="Q28" s="375">
        <f>IF(Personnel!T27&lt;=CONFIG!$D$97,0,CONFIG!$D$93*Personnel!T27)</f>
        <v>0</v>
      </c>
      <c r="R28" s="375">
        <f>IF(Personnel!U27&lt;=CONFIG!$D$97,0,CONFIG!$D$93*Personnel!U27)</f>
        <v>0</v>
      </c>
      <c r="S28" s="375">
        <f>IF(Personnel!V27&lt;=CONFIG!$D$97,0,CONFIG!$D$93*Personnel!V27)</f>
        <v>0</v>
      </c>
      <c r="T28" s="375">
        <f>IF(Personnel!W27&lt;=CONFIG!$D$97,0,CONFIG!$D$93*Personnel!W27)</f>
        <v>0</v>
      </c>
      <c r="U28" s="375">
        <f>IF(Personnel!X27&lt;=CONFIG!$D$97,0,CONFIG!$D$93*Personnel!X27)</f>
        <v>0</v>
      </c>
      <c r="V28" s="375">
        <f>IF(Personnel!Y27&lt;=CONFIG!$D$97,0,CONFIG!$D$93*Personnel!Y27)</f>
        <v>0</v>
      </c>
      <c r="W28" s="375">
        <f>IF(Personnel!Z27&lt;=CONFIG!$D$97,0,CONFIG!$D$93*Personnel!Z27)</f>
        <v>0</v>
      </c>
      <c r="X28" s="375">
        <f>IF(Personnel!AA27&lt;=CONFIG!$D$97,0,CONFIG!$D$93*Personnel!AA27)</f>
        <v>0</v>
      </c>
      <c r="Y28" s="375">
        <f>IF(Personnel!AB27&lt;=CONFIG!$D$97,0,CONFIG!$D$93*Personnel!AB27)</f>
        <v>0</v>
      </c>
      <c r="Z28" s="375">
        <f>IF(Personnel!AC27&lt;=CONFIG!$D$97,0,CONFIG!$D$93*Personnel!AC27)</f>
        <v>0</v>
      </c>
      <c r="AA28" s="375">
        <f>IF(Personnel!AD27&lt;=CONFIG!$D$97,0,CONFIG!$D$93*Personnel!AD27)</f>
        <v>0</v>
      </c>
      <c r="AB28" s="328">
        <f t="shared" si="3"/>
        <v>0</v>
      </c>
      <c r="AC28" s="375">
        <f>IF(Personnel!AF27&lt;=(CONFIG!$D$97*6),0,CONFIG!$D$93*Personnel!AF27)</f>
        <v>0</v>
      </c>
      <c r="AD28" s="375">
        <f>IF(Personnel!AG27&lt;=(CONFIG!$D$97*6),0,CONFIG!$D$93*Personnel!AG27)</f>
        <v>0</v>
      </c>
      <c r="AE28" s="328">
        <f t="shared" si="4"/>
        <v>0</v>
      </c>
      <c r="AF28" s="375">
        <f>IF(Personnel!AI27&lt;=(CONFIG!$D$97*6),0,CONFIG!$D$93*Personnel!AI27)</f>
        <v>0</v>
      </c>
      <c r="AG28" s="375">
        <f>IF(Personnel!AJ27&lt;=(CONFIG!$D$97*6),0,CONFIG!$D$93*Personnel!AJ27)</f>
        <v>0</v>
      </c>
      <c r="AH28" s="328">
        <f t="shared" si="5"/>
        <v>0</v>
      </c>
      <c r="AI28" s="375">
        <f>IF(Personnel!AL27&lt;=(CONFIG!$D$97*6),0,CONFIG!$D$93*Personnel!AL27)</f>
        <v>0</v>
      </c>
      <c r="AJ28" s="375">
        <f>IF(Personnel!AM27&lt;=(CONFIG!$D$97*6),0,CONFIG!$D$93*Personnel!AM27)</f>
        <v>0</v>
      </c>
      <c r="AK28" s="328">
        <f t="shared" si="6"/>
        <v>0</v>
      </c>
      <c r="AL28" s="126"/>
    </row>
    <row r="29" spans="2:92" s="76" customFormat="1">
      <c r="B29" s="125"/>
      <c r="C29" s="375">
        <f>IF(Personnel!F28&lt;=CONFIG!$D$97,0,CONFIG!$D$93*Personnel!F28)</f>
        <v>0</v>
      </c>
      <c r="D29" s="375">
        <f>IF(Personnel!G28&lt;=CONFIG!$D$97,0,CONFIG!$D$93*Personnel!G28)</f>
        <v>0</v>
      </c>
      <c r="E29" s="375">
        <f>IF(Personnel!H28&lt;=CONFIG!$D$97,0,CONFIG!$D$93*Personnel!H28)</f>
        <v>0</v>
      </c>
      <c r="F29" s="375">
        <f>IF(Personnel!I28&lt;=CONFIG!$D$97,0,CONFIG!$D$93*Personnel!I28)</f>
        <v>0</v>
      </c>
      <c r="G29" s="375">
        <f>IF(Personnel!J28&lt;=CONFIG!$D$97,0,CONFIG!$D$93*Personnel!J28)</f>
        <v>0</v>
      </c>
      <c r="H29" s="375">
        <f>IF(Personnel!K28&lt;=CONFIG!$D$97,0,CONFIG!$D$93*Personnel!K28)</f>
        <v>0</v>
      </c>
      <c r="I29" s="375">
        <f>IF(Personnel!L28&lt;=CONFIG!$D$97,0,CONFIG!$D$93*Personnel!L28)</f>
        <v>0</v>
      </c>
      <c r="J29" s="375">
        <f>IF(Personnel!M28&lt;=CONFIG!$D$97,0,CONFIG!$D$93*Personnel!M28)</f>
        <v>0</v>
      </c>
      <c r="K29" s="375">
        <f>IF(Personnel!N28&lt;=CONFIG!$D$97,0,CONFIG!$D$93*Personnel!N28)</f>
        <v>0</v>
      </c>
      <c r="L29" s="375">
        <f>IF(Personnel!O28&lt;=CONFIG!$D$97,0,CONFIG!$D$93*Personnel!O28)</f>
        <v>0</v>
      </c>
      <c r="M29" s="375">
        <f>IF(Personnel!P28&lt;=CONFIG!$D$97,0,CONFIG!$D$93*Personnel!P28)</f>
        <v>0</v>
      </c>
      <c r="N29" s="375">
        <f>IF(Personnel!Q28&lt;=CONFIG!$D$97,0,CONFIG!$D$93*Personnel!Q28)</f>
        <v>0</v>
      </c>
      <c r="O29" s="328">
        <f t="shared" si="2"/>
        <v>0</v>
      </c>
      <c r="P29" s="375">
        <f>IF(Personnel!S28&lt;=CONFIG!$D$97,0,CONFIG!$D$93*Personnel!S28)</f>
        <v>0</v>
      </c>
      <c r="Q29" s="375">
        <f>IF(Personnel!T28&lt;=CONFIG!$D$97,0,CONFIG!$D$93*Personnel!T28)</f>
        <v>0</v>
      </c>
      <c r="R29" s="375">
        <f>IF(Personnel!U28&lt;=CONFIG!$D$97,0,CONFIG!$D$93*Personnel!U28)</f>
        <v>0</v>
      </c>
      <c r="S29" s="375">
        <f>IF(Personnel!V28&lt;=CONFIG!$D$97,0,CONFIG!$D$93*Personnel!V28)</f>
        <v>0</v>
      </c>
      <c r="T29" s="375">
        <f>IF(Personnel!W28&lt;=CONFIG!$D$97,0,CONFIG!$D$93*Personnel!W28)</f>
        <v>0</v>
      </c>
      <c r="U29" s="375">
        <f>IF(Personnel!X28&lt;=CONFIG!$D$97,0,CONFIG!$D$93*Personnel!X28)</f>
        <v>0</v>
      </c>
      <c r="V29" s="375">
        <f>IF(Personnel!Y28&lt;=CONFIG!$D$97,0,CONFIG!$D$93*Personnel!Y28)</f>
        <v>0</v>
      </c>
      <c r="W29" s="375">
        <f>IF(Personnel!Z28&lt;=CONFIG!$D$97,0,CONFIG!$D$93*Personnel!Z28)</f>
        <v>0</v>
      </c>
      <c r="X29" s="375">
        <f>IF(Personnel!AA28&lt;=CONFIG!$D$97,0,CONFIG!$D$93*Personnel!AA28)</f>
        <v>0</v>
      </c>
      <c r="Y29" s="375">
        <f>IF(Personnel!AB28&lt;=CONFIG!$D$97,0,CONFIG!$D$93*Personnel!AB28)</f>
        <v>0</v>
      </c>
      <c r="Z29" s="375">
        <f>IF(Personnel!AC28&lt;=CONFIG!$D$97,0,CONFIG!$D$93*Personnel!AC28)</f>
        <v>0</v>
      </c>
      <c r="AA29" s="375">
        <f>IF(Personnel!AD28&lt;=CONFIG!$D$97,0,CONFIG!$D$93*Personnel!AD28)</f>
        <v>0</v>
      </c>
      <c r="AB29" s="328">
        <f t="shared" si="3"/>
        <v>0</v>
      </c>
      <c r="AC29" s="375">
        <f>IF(Personnel!AF28&lt;=(CONFIG!$D$97*6),0,CONFIG!$D$93*Personnel!AF28)</f>
        <v>0</v>
      </c>
      <c r="AD29" s="375">
        <f>IF(Personnel!AG28&lt;=(CONFIG!$D$97*6),0,CONFIG!$D$93*Personnel!AG28)</f>
        <v>0</v>
      </c>
      <c r="AE29" s="328">
        <f t="shared" si="4"/>
        <v>0</v>
      </c>
      <c r="AF29" s="375">
        <f>IF(Personnel!AI28&lt;=(CONFIG!$D$97*6),0,CONFIG!$D$93*Personnel!AI28)</f>
        <v>0</v>
      </c>
      <c r="AG29" s="375">
        <f>IF(Personnel!AJ28&lt;=(CONFIG!$D$97*6),0,CONFIG!$D$93*Personnel!AJ28)</f>
        <v>0</v>
      </c>
      <c r="AH29" s="328">
        <f t="shared" si="5"/>
        <v>0</v>
      </c>
      <c r="AI29" s="375">
        <f>IF(Personnel!AL28&lt;=(CONFIG!$D$97*6),0,CONFIG!$D$93*Personnel!AL28)</f>
        <v>0</v>
      </c>
      <c r="AJ29" s="375">
        <f>IF(Personnel!AM28&lt;=(CONFIG!$D$97*6),0,CONFIG!$D$93*Personnel!AM28)</f>
        <v>0</v>
      </c>
      <c r="AK29" s="328">
        <f t="shared" si="6"/>
        <v>0</v>
      </c>
      <c r="AL29" s="126"/>
    </row>
    <row r="30" spans="2:92" s="76" customFormat="1">
      <c r="B30" s="125"/>
      <c r="C30" s="375">
        <f>IF(Personnel!F29&lt;=CONFIG!$D$97,0,CONFIG!$D$93*Personnel!F29)</f>
        <v>0</v>
      </c>
      <c r="D30" s="375">
        <f>IF(Personnel!G29&lt;=CONFIG!$D$97,0,CONFIG!$D$93*Personnel!G29)</f>
        <v>0</v>
      </c>
      <c r="E30" s="375">
        <f>IF(Personnel!H29&lt;=CONFIG!$D$97,0,CONFIG!$D$93*Personnel!H29)</f>
        <v>0</v>
      </c>
      <c r="F30" s="375">
        <f>IF(Personnel!I29&lt;=CONFIG!$D$97,0,CONFIG!$D$93*Personnel!I29)</f>
        <v>0</v>
      </c>
      <c r="G30" s="375">
        <f>IF(Personnel!J29&lt;=CONFIG!$D$97,0,CONFIG!$D$93*Personnel!J29)</f>
        <v>0</v>
      </c>
      <c r="H30" s="375">
        <f>IF(Personnel!K29&lt;=CONFIG!$D$97,0,CONFIG!$D$93*Personnel!K29)</f>
        <v>0</v>
      </c>
      <c r="I30" s="375">
        <f>IF(Personnel!L29&lt;=CONFIG!$D$97,0,CONFIG!$D$93*Personnel!L29)</f>
        <v>0</v>
      </c>
      <c r="J30" s="375">
        <f>IF(Personnel!M29&lt;=CONFIG!$D$97,0,CONFIG!$D$93*Personnel!M29)</f>
        <v>0</v>
      </c>
      <c r="K30" s="375">
        <f>IF(Personnel!N29&lt;=CONFIG!$D$97,0,CONFIG!$D$93*Personnel!N29)</f>
        <v>0</v>
      </c>
      <c r="L30" s="375">
        <f>IF(Personnel!O29&lt;=CONFIG!$D$97,0,CONFIG!$D$93*Personnel!O29)</f>
        <v>0</v>
      </c>
      <c r="M30" s="375">
        <f>IF(Personnel!P29&lt;=CONFIG!$D$97,0,CONFIG!$D$93*Personnel!P29)</f>
        <v>0</v>
      </c>
      <c r="N30" s="375">
        <f>IF(Personnel!Q29&lt;=CONFIG!$D$97,0,CONFIG!$D$93*Personnel!Q29)</f>
        <v>0</v>
      </c>
      <c r="O30" s="328">
        <f t="shared" si="2"/>
        <v>0</v>
      </c>
      <c r="P30" s="375">
        <f>IF(Personnel!S29&lt;=CONFIG!$D$97,0,CONFIG!$D$93*Personnel!S29)</f>
        <v>0</v>
      </c>
      <c r="Q30" s="375">
        <f>IF(Personnel!T29&lt;=CONFIG!$D$97,0,CONFIG!$D$93*Personnel!T29)</f>
        <v>0</v>
      </c>
      <c r="R30" s="375">
        <f>IF(Personnel!U29&lt;=CONFIG!$D$97,0,CONFIG!$D$93*Personnel!U29)</f>
        <v>0</v>
      </c>
      <c r="S30" s="375">
        <f>IF(Personnel!V29&lt;=CONFIG!$D$97,0,CONFIG!$D$93*Personnel!V29)</f>
        <v>0</v>
      </c>
      <c r="T30" s="375">
        <f>IF(Personnel!W29&lt;=CONFIG!$D$97,0,CONFIG!$D$93*Personnel!W29)</f>
        <v>0</v>
      </c>
      <c r="U30" s="375">
        <f>IF(Personnel!X29&lt;=CONFIG!$D$97,0,CONFIG!$D$93*Personnel!X29)</f>
        <v>0</v>
      </c>
      <c r="V30" s="375">
        <f>IF(Personnel!Y29&lt;=CONFIG!$D$97,0,CONFIG!$D$93*Personnel!Y29)</f>
        <v>0</v>
      </c>
      <c r="W30" s="375">
        <f>IF(Personnel!Z29&lt;=CONFIG!$D$97,0,CONFIG!$D$93*Personnel!Z29)</f>
        <v>0</v>
      </c>
      <c r="X30" s="375">
        <f>IF(Personnel!AA29&lt;=CONFIG!$D$97,0,CONFIG!$D$93*Personnel!AA29)</f>
        <v>0</v>
      </c>
      <c r="Y30" s="375">
        <f>IF(Personnel!AB29&lt;=CONFIG!$D$97,0,CONFIG!$D$93*Personnel!AB29)</f>
        <v>0</v>
      </c>
      <c r="Z30" s="375">
        <f>IF(Personnel!AC29&lt;=CONFIG!$D$97,0,CONFIG!$D$93*Personnel!AC29)</f>
        <v>0</v>
      </c>
      <c r="AA30" s="375">
        <f>IF(Personnel!AD29&lt;=CONFIG!$D$97,0,CONFIG!$D$93*Personnel!AD29)</f>
        <v>0</v>
      </c>
      <c r="AB30" s="328">
        <f t="shared" si="3"/>
        <v>0</v>
      </c>
      <c r="AC30" s="375">
        <f>IF(Personnel!AF29&lt;=(CONFIG!$D$97*6),0,CONFIG!$D$93*Personnel!AF29)</f>
        <v>0</v>
      </c>
      <c r="AD30" s="375">
        <f>IF(Personnel!AG29&lt;=(CONFIG!$D$97*6),0,CONFIG!$D$93*Personnel!AG29)</f>
        <v>0</v>
      </c>
      <c r="AE30" s="328">
        <f t="shared" si="4"/>
        <v>0</v>
      </c>
      <c r="AF30" s="375">
        <f>IF(Personnel!AI29&lt;=(CONFIG!$D$97*6),0,CONFIG!$D$93*Personnel!AI29)</f>
        <v>0</v>
      </c>
      <c r="AG30" s="375">
        <f>IF(Personnel!AJ29&lt;=(CONFIG!$D$97*6),0,CONFIG!$D$93*Personnel!AJ29)</f>
        <v>0</v>
      </c>
      <c r="AH30" s="328">
        <f t="shared" si="5"/>
        <v>0</v>
      </c>
      <c r="AI30" s="375">
        <f>IF(Personnel!AL29&lt;=(CONFIG!$D$97*6),0,CONFIG!$D$93*Personnel!AL29)</f>
        <v>0</v>
      </c>
      <c r="AJ30" s="375">
        <f>IF(Personnel!AM29&lt;=(CONFIG!$D$97*6),0,CONFIG!$D$93*Personnel!AM29)</f>
        <v>0</v>
      </c>
      <c r="AK30" s="328">
        <f t="shared" si="6"/>
        <v>0</v>
      </c>
      <c r="AL30" s="126"/>
    </row>
    <row r="31" spans="2:92">
      <c r="B31" s="125"/>
      <c r="C31" s="13">
        <f t="shared" ref="C31:N31" si="10">SUM(C11:C30)</f>
        <v>0</v>
      </c>
      <c r="D31" s="13">
        <f t="shared" si="10"/>
        <v>0</v>
      </c>
      <c r="E31" s="13">
        <f t="shared" si="10"/>
        <v>0</v>
      </c>
      <c r="F31" s="13">
        <f t="shared" si="10"/>
        <v>0</v>
      </c>
      <c r="G31" s="13">
        <f t="shared" si="10"/>
        <v>0</v>
      </c>
      <c r="H31" s="13">
        <f t="shared" si="10"/>
        <v>0</v>
      </c>
      <c r="I31" s="13">
        <f t="shared" si="10"/>
        <v>0</v>
      </c>
      <c r="J31" s="13">
        <f t="shared" si="10"/>
        <v>0</v>
      </c>
      <c r="K31" s="13">
        <f t="shared" si="10"/>
        <v>0</v>
      </c>
      <c r="L31" s="13">
        <f t="shared" si="10"/>
        <v>0</v>
      </c>
      <c r="M31" s="13">
        <f t="shared" si="10"/>
        <v>0</v>
      </c>
      <c r="N31" s="13">
        <f t="shared" si="10"/>
        <v>0</v>
      </c>
      <c r="O31" s="12">
        <f t="shared" si="2"/>
        <v>0</v>
      </c>
      <c r="P31" s="13">
        <f t="shared" ref="P31:AA31" si="11">SUM(P11:P30)</f>
        <v>0</v>
      </c>
      <c r="Q31" s="13">
        <f t="shared" si="11"/>
        <v>0</v>
      </c>
      <c r="R31" s="13">
        <f t="shared" si="11"/>
        <v>0</v>
      </c>
      <c r="S31" s="13">
        <f t="shared" si="11"/>
        <v>0</v>
      </c>
      <c r="T31" s="13">
        <f t="shared" si="11"/>
        <v>0</v>
      </c>
      <c r="U31" s="13">
        <f t="shared" si="11"/>
        <v>0</v>
      </c>
      <c r="V31" s="13">
        <f t="shared" si="11"/>
        <v>0</v>
      </c>
      <c r="W31" s="13">
        <f t="shared" si="11"/>
        <v>0</v>
      </c>
      <c r="X31" s="13">
        <f t="shared" si="11"/>
        <v>0</v>
      </c>
      <c r="Y31" s="13">
        <f t="shared" si="11"/>
        <v>0</v>
      </c>
      <c r="Z31" s="13">
        <f t="shared" si="11"/>
        <v>0</v>
      </c>
      <c r="AA31" s="13">
        <f t="shared" si="11"/>
        <v>0</v>
      </c>
      <c r="AB31" s="12">
        <f t="shared" si="3"/>
        <v>0</v>
      </c>
      <c r="AC31" s="13">
        <f>SUM(AC11:AC30)</f>
        <v>0</v>
      </c>
      <c r="AD31" s="13">
        <f>SUM(AD11:AD30)</f>
        <v>0</v>
      </c>
      <c r="AE31" s="12">
        <f t="shared" si="4"/>
        <v>0</v>
      </c>
      <c r="AF31" s="13">
        <f>SUM(AF11:AF30)</f>
        <v>0</v>
      </c>
      <c r="AG31" s="13">
        <f>SUM(AG11:AG30)</f>
        <v>0</v>
      </c>
      <c r="AH31" s="12">
        <f t="shared" si="5"/>
        <v>0</v>
      </c>
      <c r="AI31" s="13">
        <f>SUM(AI11:AI30)</f>
        <v>0</v>
      </c>
      <c r="AJ31" s="13">
        <f>SUM(AJ11:AJ30)</f>
        <v>0</v>
      </c>
      <c r="AK31" s="12">
        <f t="shared" si="6"/>
        <v>0</v>
      </c>
      <c r="AL31" s="126"/>
      <c r="AM31" s="76"/>
      <c r="AX31" s="76"/>
      <c r="BH31" s="76"/>
      <c r="BI31" s="76"/>
      <c r="BJ31" s="76"/>
      <c r="BK31" s="76"/>
      <c r="BL31" s="76"/>
      <c r="BM31" s="76"/>
      <c r="BN31" s="76"/>
      <c r="BO31" s="76"/>
      <c r="BP31" s="76"/>
      <c r="BQ31" s="76"/>
      <c r="BR31" s="76"/>
      <c r="BS31" s="76"/>
      <c r="BT31" s="76"/>
      <c r="BU31" s="76"/>
      <c r="BV31" s="76"/>
      <c r="BW31" s="76"/>
      <c r="BX31" s="76"/>
      <c r="BY31" s="76"/>
      <c r="BZ31" s="76"/>
      <c r="CA31" s="76"/>
      <c r="CB31" s="76"/>
      <c r="CC31" s="76"/>
      <c r="CD31" s="76"/>
      <c r="CE31" s="76"/>
      <c r="CF31" s="76"/>
      <c r="CG31" s="76"/>
      <c r="CH31" s="76"/>
      <c r="CI31" s="76"/>
      <c r="CJ31" s="76"/>
      <c r="CK31" s="76"/>
      <c r="CL31" s="76"/>
      <c r="CM31" s="76"/>
      <c r="CN31" s="76"/>
    </row>
    <row r="32" spans="2:92">
      <c r="B32" s="125"/>
      <c r="C32" s="127"/>
      <c r="D32" s="127"/>
      <c r="E32" s="127"/>
      <c r="F32" s="127"/>
      <c r="G32" s="127"/>
      <c r="H32" s="127"/>
      <c r="I32" s="127"/>
      <c r="J32" s="127"/>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6"/>
      <c r="AM32" s="76"/>
      <c r="AX32" s="76"/>
      <c r="BH32" s="76"/>
      <c r="BI32" s="76"/>
      <c r="BJ32" s="76"/>
      <c r="BK32" s="76"/>
      <c r="BL32" s="76"/>
      <c r="BM32" s="76"/>
      <c r="BN32" s="76"/>
      <c r="BO32" s="76"/>
      <c r="BP32" s="76"/>
      <c r="BQ32" s="76"/>
      <c r="BR32" s="76"/>
      <c r="BS32" s="76"/>
      <c r="BT32" s="76"/>
      <c r="BU32" s="76"/>
      <c r="BV32" s="76"/>
      <c r="BW32" s="76"/>
      <c r="BX32" s="76"/>
      <c r="BY32" s="76"/>
      <c r="BZ32" s="76"/>
      <c r="CA32" s="76"/>
      <c r="CB32" s="76"/>
      <c r="CC32" s="76"/>
      <c r="CD32" s="76"/>
      <c r="CE32" s="76"/>
      <c r="CF32" s="76"/>
      <c r="CG32" s="76"/>
      <c r="CH32" s="76"/>
      <c r="CI32" s="76"/>
      <c r="CJ32" s="76"/>
      <c r="CK32" s="76"/>
      <c r="CL32" s="76"/>
      <c r="CM32" s="76"/>
      <c r="CN32" s="76"/>
    </row>
    <row r="33" spans="2:92">
      <c r="B33" s="125"/>
      <c r="C33" s="488" t="s">
        <v>30</v>
      </c>
      <c r="D33" s="489"/>
      <c r="E33" s="489"/>
      <c r="F33" s="489"/>
      <c r="G33" s="489"/>
      <c r="H33" s="489"/>
      <c r="I33" s="489"/>
      <c r="J33" s="489"/>
      <c r="K33" s="489"/>
      <c r="L33" s="489"/>
      <c r="M33" s="489"/>
      <c r="N33" s="489"/>
      <c r="O33" s="489"/>
      <c r="P33" s="114"/>
      <c r="Q33" s="114"/>
      <c r="R33" s="114"/>
      <c r="S33" s="114"/>
      <c r="T33" s="114"/>
      <c r="U33" s="114"/>
      <c r="V33" s="114"/>
      <c r="W33" s="114"/>
      <c r="X33" s="114"/>
      <c r="Y33" s="114"/>
      <c r="Z33" s="114"/>
      <c r="AA33" s="114"/>
      <c r="AB33" s="114"/>
      <c r="AC33" s="114"/>
      <c r="AD33" s="114"/>
      <c r="AE33" s="114"/>
      <c r="AF33" s="114"/>
      <c r="AG33" s="114"/>
      <c r="AH33" s="114"/>
      <c r="AI33" s="114"/>
      <c r="AJ33" s="114"/>
      <c r="AK33" s="115"/>
      <c r="AL33" s="126"/>
      <c r="AM33" s="76"/>
      <c r="AX33" s="76"/>
      <c r="BH33" s="76"/>
      <c r="BI33" s="76"/>
      <c r="BJ33" s="76"/>
      <c r="BK33" s="76"/>
      <c r="BL33" s="76"/>
      <c r="BM33" s="76"/>
      <c r="BN33" s="76"/>
      <c r="BO33" s="76"/>
      <c r="BP33" s="76"/>
      <c r="BQ33" s="76"/>
      <c r="BR33" s="76"/>
      <c r="BS33" s="76"/>
      <c r="BT33" s="76"/>
      <c r="BU33" s="76"/>
      <c r="BV33" s="76"/>
      <c r="BW33" s="76"/>
      <c r="BX33" s="76"/>
      <c r="BY33" s="76"/>
      <c r="BZ33" s="76"/>
      <c r="CA33" s="76"/>
      <c r="CB33" s="76"/>
      <c r="CC33" s="76"/>
      <c r="CD33" s="76"/>
      <c r="CE33" s="76"/>
      <c r="CF33" s="76"/>
      <c r="CG33" s="76"/>
      <c r="CH33" s="76"/>
      <c r="CI33" s="76"/>
      <c r="CJ33" s="76"/>
      <c r="CK33" s="76"/>
      <c r="CL33" s="76"/>
      <c r="CM33" s="76"/>
      <c r="CN33" s="76"/>
    </row>
    <row r="34" spans="2:92">
      <c r="B34" s="125"/>
      <c r="C34" s="485" t="s">
        <v>18</v>
      </c>
      <c r="D34" s="486"/>
      <c r="E34" s="486"/>
      <c r="F34" s="486"/>
      <c r="G34" s="486"/>
      <c r="H34" s="486"/>
      <c r="I34" s="486"/>
      <c r="J34" s="486"/>
      <c r="K34" s="486"/>
      <c r="L34" s="486"/>
      <c r="M34" s="486"/>
      <c r="N34" s="486"/>
      <c r="O34" s="487"/>
      <c r="P34" s="485" t="s">
        <v>19</v>
      </c>
      <c r="Q34" s="486"/>
      <c r="R34" s="486"/>
      <c r="S34" s="486"/>
      <c r="T34" s="486"/>
      <c r="U34" s="486"/>
      <c r="V34" s="486"/>
      <c r="W34" s="486"/>
      <c r="X34" s="486"/>
      <c r="Y34" s="486"/>
      <c r="Z34" s="486"/>
      <c r="AA34" s="486"/>
      <c r="AB34" s="487"/>
      <c r="AC34" s="485" t="s">
        <v>20</v>
      </c>
      <c r="AD34" s="486"/>
      <c r="AE34" s="487"/>
      <c r="AF34" s="485" t="s">
        <v>32</v>
      </c>
      <c r="AG34" s="486"/>
      <c r="AH34" s="487"/>
      <c r="AI34" s="485" t="s">
        <v>33</v>
      </c>
      <c r="AJ34" s="486"/>
      <c r="AK34" s="487"/>
      <c r="AL34" s="126"/>
      <c r="AM34" s="76"/>
      <c r="AX34" s="76"/>
      <c r="BH34" s="76"/>
      <c r="BI34" s="76"/>
      <c r="BJ34" s="76"/>
      <c r="BK34" s="76"/>
      <c r="BL34" s="76"/>
      <c r="BM34" s="76"/>
      <c r="BN34" s="76"/>
      <c r="BO34" s="76"/>
      <c r="BP34" s="76"/>
      <c r="BQ34" s="76"/>
      <c r="BR34" s="76"/>
      <c r="BS34" s="76"/>
      <c r="BT34" s="76"/>
      <c r="BU34" s="76"/>
      <c r="BV34" s="76"/>
      <c r="BW34" s="76"/>
      <c r="BX34" s="76"/>
      <c r="BY34" s="76"/>
      <c r="BZ34" s="76"/>
      <c r="CA34" s="76"/>
      <c r="CB34" s="76"/>
      <c r="CC34" s="76"/>
      <c r="CD34" s="76"/>
      <c r="CE34" s="76"/>
      <c r="CF34" s="76"/>
      <c r="CG34" s="76"/>
      <c r="CH34" s="76"/>
      <c r="CI34" s="76"/>
      <c r="CJ34" s="76"/>
      <c r="CK34" s="76"/>
      <c r="CL34" s="76"/>
      <c r="CM34" s="76"/>
      <c r="CN34" s="76"/>
    </row>
    <row r="35" spans="2:92">
      <c r="B35" s="125"/>
      <c r="C35" s="18">
        <f>CONFIG!$D$7</f>
        <v>41640</v>
      </c>
      <c r="D35" s="18">
        <f>DATE(YEAR(C35),MONTH(C35)+1,DAY(C35))</f>
        <v>41671</v>
      </c>
      <c r="E35" s="18">
        <f t="shared" ref="E35:N35" si="12">DATE(YEAR(D35),MONTH(D35)+1,DAY(D35))</f>
        <v>41699</v>
      </c>
      <c r="F35" s="18">
        <f t="shared" si="12"/>
        <v>41730</v>
      </c>
      <c r="G35" s="18">
        <f t="shared" si="12"/>
        <v>41760</v>
      </c>
      <c r="H35" s="18">
        <f t="shared" si="12"/>
        <v>41791</v>
      </c>
      <c r="I35" s="18">
        <f t="shared" si="12"/>
        <v>41821</v>
      </c>
      <c r="J35" s="18">
        <f t="shared" si="12"/>
        <v>41852</v>
      </c>
      <c r="K35" s="18">
        <f t="shared" si="12"/>
        <v>41883</v>
      </c>
      <c r="L35" s="18">
        <f t="shared" si="12"/>
        <v>41913</v>
      </c>
      <c r="M35" s="18">
        <f t="shared" si="12"/>
        <v>41944</v>
      </c>
      <c r="N35" s="18">
        <f t="shared" si="12"/>
        <v>41974</v>
      </c>
      <c r="O35" s="9" t="s">
        <v>17</v>
      </c>
      <c r="P35" s="18">
        <f>DATE(YEAR(N35),MONTH(N35)+1,DAY(N35))</f>
        <v>42005</v>
      </c>
      <c r="Q35" s="18">
        <f t="shared" ref="Q35:AA35" si="13">DATE(YEAR(P35),MONTH(P35)+1,DAY(P35))</f>
        <v>42036</v>
      </c>
      <c r="R35" s="18">
        <f t="shared" si="13"/>
        <v>42064</v>
      </c>
      <c r="S35" s="18">
        <f t="shared" si="13"/>
        <v>42095</v>
      </c>
      <c r="T35" s="18">
        <f t="shared" si="13"/>
        <v>42125</v>
      </c>
      <c r="U35" s="18">
        <f t="shared" si="13"/>
        <v>42156</v>
      </c>
      <c r="V35" s="18">
        <f t="shared" si="13"/>
        <v>42186</v>
      </c>
      <c r="W35" s="18">
        <f t="shared" si="13"/>
        <v>42217</v>
      </c>
      <c r="X35" s="18">
        <f t="shared" si="13"/>
        <v>42248</v>
      </c>
      <c r="Y35" s="18">
        <f t="shared" si="13"/>
        <v>42278</v>
      </c>
      <c r="Z35" s="18">
        <f t="shared" si="13"/>
        <v>42309</v>
      </c>
      <c r="AA35" s="18">
        <f t="shared" si="13"/>
        <v>42339</v>
      </c>
      <c r="AB35" s="9" t="s">
        <v>17</v>
      </c>
      <c r="AC35" s="8" t="s">
        <v>24</v>
      </c>
      <c r="AD35" s="8" t="s">
        <v>25</v>
      </c>
      <c r="AE35" s="9" t="s">
        <v>17</v>
      </c>
      <c r="AF35" s="8" t="s">
        <v>24</v>
      </c>
      <c r="AG35" s="8" t="s">
        <v>25</v>
      </c>
      <c r="AH35" s="9" t="s">
        <v>17</v>
      </c>
      <c r="AI35" s="8" t="s">
        <v>24</v>
      </c>
      <c r="AJ35" s="8" t="s">
        <v>25</v>
      </c>
      <c r="AK35" s="9" t="s">
        <v>17</v>
      </c>
      <c r="AL35" s="126"/>
      <c r="AM35" s="76"/>
      <c r="AX35" s="76"/>
      <c r="BH35" s="76"/>
      <c r="BI35" s="76"/>
      <c r="BJ35" s="76"/>
      <c r="BK35" s="76"/>
      <c r="BL35" s="76"/>
      <c r="BM35" s="76"/>
      <c r="BN35" s="76"/>
      <c r="BO35" s="76"/>
      <c r="BP35" s="76"/>
      <c r="BQ35" s="76"/>
      <c r="BR35" s="76"/>
      <c r="BS35" s="76"/>
      <c r="BT35" s="76"/>
      <c r="BU35" s="76"/>
      <c r="BV35" s="76"/>
      <c r="BW35" s="76"/>
      <c r="BX35" s="76"/>
      <c r="BY35" s="76"/>
      <c r="BZ35" s="76"/>
      <c r="CA35" s="76"/>
      <c r="CB35" s="76"/>
      <c r="CC35" s="76"/>
      <c r="CD35" s="76"/>
      <c r="CE35" s="76"/>
      <c r="CF35" s="76"/>
      <c r="CG35" s="76"/>
      <c r="CH35" s="76"/>
      <c r="CI35" s="76"/>
      <c r="CJ35" s="76"/>
      <c r="CK35" s="76"/>
      <c r="CL35" s="76"/>
      <c r="CM35" s="76"/>
      <c r="CN35" s="76"/>
    </row>
    <row r="36" spans="2:92">
      <c r="B36" s="125"/>
      <c r="C36" s="375"/>
      <c r="D36" s="375"/>
      <c r="E36" s="375"/>
      <c r="F36" s="375"/>
      <c r="G36" s="375"/>
      <c r="H36" s="375"/>
      <c r="I36" s="375"/>
      <c r="J36" s="375"/>
      <c r="K36" s="375"/>
      <c r="L36" s="375"/>
      <c r="M36" s="375"/>
      <c r="N36" s="375"/>
      <c r="O36" s="328">
        <f t="shared" ref="O36:O56" si="14">SUM(C36:N36)</f>
        <v>0</v>
      </c>
      <c r="P36" s="375"/>
      <c r="Q36" s="375"/>
      <c r="R36" s="375"/>
      <c r="S36" s="375"/>
      <c r="T36" s="375"/>
      <c r="U36" s="375"/>
      <c r="V36" s="375"/>
      <c r="W36" s="375"/>
      <c r="X36" s="375"/>
      <c r="Y36" s="375"/>
      <c r="Z36" s="375"/>
      <c r="AA36" s="375"/>
      <c r="AB36" s="328">
        <f t="shared" ref="AB36:AB56" si="15">SUM(P36:AA36)</f>
        <v>0</v>
      </c>
      <c r="AC36" s="375"/>
      <c r="AD36" s="375"/>
      <c r="AE36" s="328">
        <f t="shared" ref="AE36:AE56" si="16">SUM(AC36:AD36)</f>
        <v>0</v>
      </c>
      <c r="AF36" s="375"/>
      <c r="AG36" s="375"/>
      <c r="AH36" s="328">
        <f t="shared" ref="AH36:AH56" si="17">SUM(AF36:AG36)</f>
        <v>0</v>
      </c>
      <c r="AI36" s="375"/>
      <c r="AJ36" s="375"/>
      <c r="AK36" s="328">
        <f t="shared" ref="AK36:AK56" si="18">SUM(AI36:AJ36)</f>
        <v>0</v>
      </c>
      <c r="AL36" s="126"/>
      <c r="AM36" s="76"/>
      <c r="AX36" s="76"/>
      <c r="BH36" s="76"/>
      <c r="BI36" s="76"/>
      <c r="BJ36" s="76"/>
      <c r="BK36" s="76"/>
      <c r="BL36" s="76"/>
      <c r="BM36" s="76"/>
      <c r="BN36" s="76"/>
      <c r="BO36" s="76"/>
      <c r="BP36" s="76"/>
      <c r="BQ36" s="76"/>
      <c r="BR36" s="76"/>
      <c r="BS36" s="76"/>
      <c r="BT36" s="76"/>
      <c r="BU36" s="76"/>
      <c r="BV36" s="76"/>
      <c r="BW36" s="76"/>
      <c r="BX36" s="76"/>
      <c r="BY36" s="76"/>
      <c r="BZ36" s="76"/>
      <c r="CA36" s="76"/>
      <c r="CB36" s="76"/>
      <c r="CC36" s="76"/>
      <c r="CD36" s="76"/>
      <c r="CE36" s="76"/>
      <c r="CF36" s="76"/>
      <c r="CG36" s="76"/>
      <c r="CH36" s="76"/>
      <c r="CI36" s="76"/>
      <c r="CJ36" s="76"/>
      <c r="CK36" s="76"/>
      <c r="CL36" s="76"/>
      <c r="CM36" s="76"/>
      <c r="CN36" s="76"/>
    </row>
    <row r="37" spans="2:92">
      <c r="B37" s="125"/>
      <c r="C37" s="375"/>
      <c r="D37" s="375"/>
      <c r="E37" s="375"/>
      <c r="F37" s="375"/>
      <c r="G37" s="375"/>
      <c r="H37" s="375"/>
      <c r="I37" s="375"/>
      <c r="J37" s="375"/>
      <c r="K37" s="375"/>
      <c r="L37" s="375"/>
      <c r="M37" s="375"/>
      <c r="N37" s="375"/>
      <c r="O37" s="328">
        <f t="shared" si="14"/>
        <v>0</v>
      </c>
      <c r="P37" s="375"/>
      <c r="Q37" s="375"/>
      <c r="R37" s="375"/>
      <c r="S37" s="375"/>
      <c r="T37" s="375"/>
      <c r="U37" s="375"/>
      <c r="V37" s="375"/>
      <c r="W37" s="375"/>
      <c r="X37" s="375"/>
      <c r="Y37" s="375"/>
      <c r="Z37" s="375"/>
      <c r="AA37" s="375"/>
      <c r="AB37" s="328">
        <f t="shared" si="15"/>
        <v>0</v>
      </c>
      <c r="AC37" s="375"/>
      <c r="AD37" s="375"/>
      <c r="AE37" s="328">
        <f t="shared" si="16"/>
        <v>0</v>
      </c>
      <c r="AF37" s="375"/>
      <c r="AG37" s="375"/>
      <c r="AH37" s="328">
        <f t="shared" si="17"/>
        <v>0</v>
      </c>
      <c r="AI37" s="375"/>
      <c r="AJ37" s="375"/>
      <c r="AK37" s="328">
        <f t="shared" si="18"/>
        <v>0</v>
      </c>
      <c r="AL37" s="126"/>
      <c r="AM37" s="76"/>
      <c r="AX37" s="76"/>
      <c r="BH37" s="76"/>
      <c r="BI37" s="76"/>
      <c r="BJ37" s="76"/>
      <c r="BK37" s="76"/>
      <c r="BL37" s="76"/>
      <c r="BM37" s="76"/>
      <c r="BN37" s="76"/>
      <c r="BO37" s="76"/>
      <c r="BP37" s="76"/>
      <c r="BQ37" s="76"/>
      <c r="BR37" s="76"/>
      <c r="BS37" s="76"/>
      <c r="BT37" s="76"/>
      <c r="BU37" s="76"/>
      <c r="BV37" s="76"/>
      <c r="BW37" s="76"/>
      <c r="BX37" s="76"/>
      <c r="BY37" s="76"/>
      <c r="BZ37" s="76"/>
      <c r="CA37" s="76"/>
      <c r="CB37" s="76"/>
      <c r="CC37" s="76"/>
      <c r="CD37" s="76"/>
      <c r="CE37" s="76"/>
      <c r="CF37" s="76"/>
      <c r="CG37" s="76"/>
      <c r="CH37" s="76"/>
      <c r="CI37" s="76"/>
      <c r="CJ37" s="76"/>
      <c r="CK37" s="76"/>
      <c r="CL37" s="76"/>
      <c r="CM37" s="76"/>
      <c r="CN37" s="76"/>
    </row>
    <row r="38" spans="2:92">
      <c r="B38" s="125"/>
      <c r="C38" s="375">
        <f>MIN((CONFIG!$D$93-IF(AND(JEI!$D$23,Personnel!$AP12&gt;0),CONFIG!$D$94, CONFIG!$D$93))*Personnel!F12*JEI!$D$24,JEI!$D$17/12)</f>
        <v>0</v>
      </c>
      <c r="D38" s="375">
        <f>MIN((CONFIG!$D$93-IF(AND(JEI!$D$23,Personnel!$AP12&gt;0),CONFIG!$D$94, CONFIG!$D$93))*Personnel!G12*JEI!$D$24,JEI!$D$17/12)</f>
        <v>0</v>
      </c>
      <c r="E38" s="375">
        <f>MIN((CONFIG!$D$93-IF(AND(JEI!$D$23,Personnel!$AP12&gt;0),CONFIG!$D$94, CONFIG!$D$93))*Personnel!H12*JEI!$D$24,JEI!$D$17/12)</f>
        <v>0</v>
      </c>
      <c r="F38" s="375">
        <f>MIN((CONFIG!$D$93-IF(AND(JEI!$D$23,Personnel!$AP12&gt;0),CONFIG!$D$94, CONFIG!$D$93))*Personnel!I12*JEI!$D$24,JEI!$D$17/12)</f>
        <v>0</v>
      </c>
      <c r="G38" s="375">
        <f>MIN((CONFIG!$D$93-IF(AND(JEI!$D$23,Personnel!$AP12&gt;0),CONFIG!$D$94, CONFIG!$D$93))*Personnel!J12*JEI!$D$24,JEI!$D$17/12)</f>
        <v>0</v>
      </c>
      <c r="H38" s="375">
        <f>MIN((CONFIG!$D$93-IF(AND(JEI!$D$23,Personnel!$AP12&gt;0),CONFIG!$D$94, CONFIG!$D$93))*Personnel!K12*JEI!$D$24,JEI!$D$17/12)</f>
        <v>0</v>
      </c>
      <c r="I38" s="375">
        <f>MIN((CONFIG!$D$93-IF(AND(JEI!$D$23,Personnel!$AP12&gt;0),CONFIG!$D$94, CONFIG!$D$93))*Personnel!L12*JEI!$D$24,JEI!$D$17/12)</f>
        <v>0</v>
      </c>
      <c r="J38" s="375">
        <f>MIN((CONFIG!$D$93-IF(AND(JEI!$D$23,Personnel!$AP12&gt;0),CONFIG!$D$94, CONFIG!$D$93))*Personnel!M12*JEI!$D$24,JEI!$D$17/12)</f>
        <v>0</v>
      </c>
      <c r="K38" s="375">
        <f>MIN((CONFIG!$D$93-IF(AND(JEI!$D$23,Personnel!$AP12&gt;0),CONFIG!$D$94, CONFIG!$D$93))*Personnel!N12*JEI!$D$24,JEI!$D$17/12)</f>
        <v>0</v>
      </c>
      <c r="L38" s="375">
        <f>MIN((CONFIG!$D$93-IF(AND(JEI!$D$23,Personnel!$AP12&gt;0),CONFIG!$D$94, CONFIG!$D$93))*Personnel!O12*JEI!$D$24,JEI!$D$17/12)</f>
        <v>0</v>
      </c>
      <c r="M38" s="375">
        <f>MIN((CONFIG!$D$93-IF(AND(JEI!$D$23,Personnel!$AP12&gt;0),CONFIG!$D$94, CONFIG!$D$93))*Personnel!P12*JEI!$D$24,JEI!$D$17/12)</f>
        <v>0</v>
      </c>
      <c r="N38" s="375">
        <f>MIN((CONFIG!$D$93-IF(AND(JEI!$D$23,Personnel!$AP12&gt;0),CONFIG!$D$94, CONFIG!$D$93))*Personnel!Q12*JEI!$D$24,JEI!$D$17/12)</f>
        <v>0</v>
      </c>
      <c r="O38" s="328">
        <f t="shared" si="14"/>
        <v>0</v>
      </c>
      <c r="P38" s="375">
        <f>MIN((CONFIG!$D$93-IF(AND(JEI!$E$23,Personnel!$BB12&gt;0),CONFIG!$D$94, CONFIG!$D$93))*Personnel!S12*JEI!$E$24,JEI!$D$17/12)</f>
        <v>0</v>
      </c>
      <c r="Q38" s="375">
        <f>MIN((CONFIG!$D$93-IF(AND(JEI!$E$23,Personnel!$BB12&gt;0),CONFIG!$D$94, CONFIG!$D$93))*Personnel!T12*JEI!$E$24,JEI!$D$17/12)</f>
        <v>0</v>
      </c>
      <c r="R38" s="375">
        <f>MIN((CONFIG!$D$93-IF(AND(JEI!$E$23,Personnel!$BB12&gt;0),CONFIG!$D$94, CONFIG!$D$93))*Personnel!U12*JEI!$E$24,JEI!$D$17/12)</f>
        <v>0</v>
      </c>
      <c r="S38" s="375">
        <f>MIN((CONFIG!$D$93-IF(AND(JEI!$E$23,Personnel!$BB12&gt;0),CONFIG!$D$94, CONFIG!$D$93))*Personnel!V12*JEI!$E$24,JEI!$D$17/12)</f>
        <v>0</v>
      </c>
      <c r="T38" s="375">
        <f>MIN((CONFIG!$D$93-IF(AND(JEI!$E$23,Personnel!$BB12&gt;0),CONFIG!$D$94, CONFIG!$D$93))*Personnel!W12*JEI!$E$24,JEI!$D$17/12)</f>
        <v>0</v>
      </c>
      <c r="U38" s="375">
        <f>MIN((CONFIG!$D$93-IF(AND(JEI!$E$23,Personnel!$BB12&gt;0),CONFIG!$D$94, CONFIG!$D$93))*Personnel!X12*JEI!$E$24,JEI!$D$17/12)</f>
        <v>0</v>
      </c>
      <c r="V38" s="375">
        <f>MIN((CONFIG!$D$93-IF(AND(JEI!$E$23,Personnel!$BB12&gt;0),CONFIG!$D$94, CONFIG!$D$93))*Personnel!Y12*JEI!$E$24,JEI!$D$17/12)</f>
        <v>0</v>
      </c>
      <c r="W38" s="375">
        <f>MIN((CONFIG!$D$93-IF(AND(JEI!$E$23,Personnel!$BB12&gt;0),CONFIG!$D$94, CONFIG!$D$93))*Personnel!Z12*JEI!$E$24,JEI!$D$17/12)</f>
        <v>0</v>
      </c>
      <c r="X38" s="375">
        <f>MIN((CONFIG!$D$93-IF(AND(JEI!$E$23,Personnel!$BB12&gt;0),CONFIG!$D$94, CONFIG!$D$93))*Personnel!AA12*JEI!$E$24,JEI!$D$17/12)</f>
        <v>0</v>
      </c>
      <c r="Y38" s="375">
        <f>MIN((CONFIG!$D$93-IF(AND(JEI!$E$23,Personnel!$BB12&gt;0),CONFIG!$D$94, CONFIG!$D$93))*Personnel!AB12*JEI!$E$24,JEI!$D$17/12)</f>
        <v>0</v>
      </c>
      <c r="Z38" s="375">
        <f>MIN((CONFIG!$D$93-IF(AND(JEI!$E$23,Personnel!$BB12&gt;0),CONFIG!$D$94, CONFIG!$D$93))*Personnel!AC12*JEI!$E$24,JEI!$D$17/12)</f>
        <v>0</v>
      </c>
      <c r="AA38" s="375">
        <f>MIN((CONFIG!$D$93-IF(AND(JEI!$E$23,Personnel!$BB12&gt;0),CONFIG!$D$94, CONFIG!$D$93))*Personnel!AD12*JEI!$E$24,JEI!$D$17/12)</f>
        <v>0</v>
      </c>
      <c r="AB38" s="328">
        <f t="shared" si="15"/>
        <v>0</v>
      </c>
      <c r="AC38" s="375"/>
      <c r="AD38" s="375">
        <f>MIN((CONFIG!$D$93-IF(AND(JEI!$F$23,Personnel!$BN12&gt;0),CONFIG!$D$94, CONFIG!$D$93))*Personnel!AG12*JEI!$F$24,JEI!$D$17/2)</f>
        <v>0</v>
      </c>
      <c r="AE38" s="328">
        <f t="shared" ref="AE38" si="19">SUM(AC38:AD38)</f>
        <v>0</v>
      </c>
      <c r="AF38" s="375"/>
      <c r="AG38" s="375">
        <f>MIN((CONFIG!$D$93-IF(AND(JEI!$G$23,Personnel!$BZ12&gt;0),CONFIG!$D$94, CONFIG!$D$93))*Personnel!AJ12*JEI!$G$24,JEI!$D$17/2)</f>
        <v>0</v>
      </c>
      <c r="AH38" s="328">
        <f t="shared" ref="AH38" si="20">SUM(AF38:AG38)</f>
        <v>0</v>
      </c>
      <c r="AI38" s="375"/>
      <c r="AJ38" s="375">
        <f>MIN((CONFIG!$D$93-IF(AND(JEI!$H$23,Personnel!$CL12&gt;0),CONFIG!$D$94, CONFIG!$D$93))*Personnel!AM12*JEI!$H$24,JEI!$D$17/2)</f>
        <v>0</v>
      </c>
      <c r="AK38" s="328">
        <f t="shared" ref="AK38" si="21">SUM(AI38:AJ38)</f>
        <v>0</v>
      </c>
      <c r="AL38" s="126"/>
      <c r="AM38" s="76"/>
      <c r="AX38" s="76"/>
      <c r="BH38" s="76"/>
      <c r="BI38" s="76"/>
      <c r="BJ38" s="76"/>
      <c r="BK38" s="76"/>
      <c r="BL38" s="76"/>
      <c r="BM38" s="76"/>
      <c r="BN38" s="76"/>
      <c r="BO38" s="76"/>
      <c r="BP38" s="76"/>
      <c r="BQ38" s="76"/>
      <c r="BR38" s="76"/>
      <c r="BS38" s="76"/>
      <c r="BT38" s="76"/>
      <c r="BU38" s="76"/>
      <c r="BV38" s="76"/>
      <c r="BW38" s="76"/>
      <c r="BX38" s="76"/>
      <c r="BY38" s="76"/>
      <c r="BZ38" s="76"/>
      <c r="CA38" s="76"/>
      <c r="CB38" s="76"/>
      <c r="CC38" s="76"/>
      <c r="CD38" s="76"/>
      <c r="CE38" s="76"/>
      <c r="CF38" s="76"/>
      <c r="CG38" s="76"/>
      <c r="CH38" s="76"/>
      <c r="CI38" s="76"/>
      <c r="CJ38" s="76"/>
      <c r="CK38" s="76"/>
      <c r="CL38" s="76"/>
      <c r="CM38" s="76"/>
      <c r="CN38" s="76"/>
    </row>
    <row r="39" spans="2:92">
      <c r="B39" s="125"/>
      <c r="C39" s="375">
        <f>MIN((CONFIG!$D$93-IF(AND(JEI!$D$23,Personnel!$AP13&gt;0),CONFIG!$D$94, CONFIG!$D$93))*Personnel!F13*JEI!$D$24,JEI!$D$17/12)</f>
        <v>0</v>
      </c>
      <c r="D39" s="375">
        <f>MIN((CONFIG!$D$93-IF(AND(JEI!$D$23,Personnel!$AP13&gt;0),CONFIG!$D$94, CONFIG!$D$93))*Personnel!G13*JEI!$D$24,JEI!$D$17/12)</f>
        <v>0</v>
      </c>
      <c r="E39" s="375">
        <f>MIN((CONFIG!$D$93-IF(AND(JEI!$D$23,Personnel!$AP13&gt;0),CONFIG!$D$94, CONFIG!$D$93))*Personnel!H13*JEI!$D$24,JEI!$D$17/12)</f>
        <v>0</v>
      </c>
      <c r="F39" s="375">
        <f>MIN((CONFIG!$D$93-IF(AND(JEI!$D$23,Personnel!$AP13&gt;0),CONFIG!$D$94, CONFIG!$D$93))*Personnel!I13*JEI!$D$24,JEI!$D$17/12)</f>
        <v>0</v>
      </c>
      <c r="G39" s="375">
        <f>MIN((CONFIG!$D$93-IF(AND(JEI!$D$23,Personnel!$AP13&gt;0),CONFIG!$D$94, CONFIG!$D$93))*Personnel!J13*JEI!$D$24,JEI!$D$17/12)</f>
        <v>0</v>
      </c>
      <c r="H39" s="375">
        <f>MIN((CONFIG!$D$93-IF(AND(JEI!$D$23,Personnel!$AP13&gt;0),CONFIG!$D$94, CONFIG!$D$93))*Personnel!K13*JEI!$D$24,JEI!$D$17/12)</f>
        <v>0</v>
      </c>
      <c r="I39" s="375">
        <f>MIN((CONFIG!$D$93-IF(AND(JEI!$D$23,Personnel!$AP13&gt;0),CONFIG!$D$94, CONFIG!$D$93))*Personnel!L13*JEI!$D$24,JEI!$D$17/12)</f>
        <v>0</v>
      </c>
      <c r="J39" s="375">
        <f>MIN((CONFIG!$D$93-IF(AND(JEI!$D$23,Personnel!$AP13&gt;0),CONFIG!$D$94, CONFIG!$D$93))*Personnel!M13*JEI!$D$24,JEI!$D$17/12)</f>
        <v>0</v>
      </c>
      <c r="K39" s="375">
        <f>MIN((CONFIG!$D$93-IF(AND(JEI!$D$23,Personnel!$AP13&gt;0),CONFIG!$D$94, CONFIG!$D$93))*Personnel!N13*JEI!$D$24,JEI!$D$17/12)</f>
        <v>0</v>
      </c>
      <c r="L39" s="375">
        <f>MIN((CONFIG!$D$93-IF(AND(JEI!$D$23,Personnel!$AP13&gt;0),CONFIG!$D$94, CONFIG!$D$93))*Personnel!O13*JEI!$D$24,JEI!$D$17/12)</f>
        <v>0</v>
      </c>
      <c r="M39" s="375">
        <f>MIN((CONFIG!$D$93-IF(AND(JEI!$D$23,Personnel!$AP13&gt;0),CONFIG!$D$94, CONFIG!$D$93))*Personnel!P13*JEI!$D$24,JEI!$D$17/12)</f>
        <v>0</v>
      </c>
      <c r="N39" s="375">
        <f>MIN((CONFIG!$D$93-IF(AND(JEI!$D$23,Personnel!$AP13&gt;0),CONFIG!$D$94, CONFIG!$D$93))*Personnel!Q13*JEI!$D$24,JEI!$D$17/12)</f>
        <v>0</v>
      </c>
      <c r="O39" s="328">
        <f t="shared" si="14"/>
        <v>0</v>
      </c>
      <c r="P39" s="375">
        <f>MIN((CONFIG!$D$93-IF(AND(JEI!$E$23,Personnel!$BB13&gt;0),CONFIG!$D$94, CONFIG!$D$93))*Personnel!S13*JEI!$E$24,JEI!$D$17/12)</f>
        <v>0</v>
      </c>
      <c r="Q39" s="375">
        <f>MIN((CONFIG!$D$93-IF(AND(JEI!$E$23,Personnel!$BB13&gt;0),CONFIG!$D$94, CONFIG!$D$93))*Personnel!T13*JEI!$E$24,JEI!$D$17/12)</f>
        <v>0</v>
      </c>
      <c r="R39" s="375">
        <f>MIN((CONFIG!$D$93-IF(AND(JEI!$E$23,Personnel!$BB13&gt;0),CONFIG!$D$94, CONFIG!$D$93))*Personnel!U13*JEI!$E$24,JEI!$D$17/12)</f>
        <v>0</v>
      </c>
      <c r="S39" s="375">
        <f>MIN((CONFIG!$D$93-IF(AND(JEI!$E$23,Personnel!$BB13&gt;0),CONFIG!$D$94, CONFIG!$D$93))*Personnel!V13*JEI!$E$24,JEI!$D$17/12)</f>
        <v>0</v>
      </c>
      <c r="T39" s="375">
        <f>MIN((CONFIG!$D$93-IF(AND(JEI!$E$23,Personnel!$BB13&gt;0),CONFIG!$D$94, CONFIG!$D$93))*Personnel!W13*JEI!$E$24,JEI!$D$17/12)</f>
        <v>0</v>
      </c>
      <c r="U39" s="375">
        <f>MIN((CONFIG!$D$93-IF(AND(JEI!$E$23,Personnel!$BB13&gt;0),CONFIG!$D$94, CONFIG!$D$93))*Personnel!X13*JEI!$E$24,JEI!$D$17/12)</f>
        <v>0</v>
      </c>
      <c r="V39" s="375">
        <f>MIN((CONFIG!$D$93-IF(AND(JEI!$E$23,Personnel!$BB13&gt;0),CONFIG!$D$94, CONFIG!$D$93))*Personnel!Y13*JEI!$E$24,JEI!$D$17/12)</f>
        <v>0</v>
      </c>
      <c r="W39" s="375">
        <f>MIN((CONFIG!$D$93-IF(AND(JEI!$E$23,Personnel!$BB13&gt;0),CONFIG!$D$94, CONFIG!$D$93))*Personnel!Z13*JEI!$E$24,JEI!$D$17/12)</f>
        <v>0</v>
      </c>
      <c r="X39" s="375">
        <f>MIN((CONFIG!$D$93-IF(AND(JEI!$E$23,Personnel!$BB13&gt;0),CONFIG!$D$94, CONFIG!$D$93))*Personnel!AA13*JEI!$E$24,JEI!$D$17/12)</f>
        <v>0</v>
      </c>
      <c r="Y39" s="375">
        <f>MIN((CONFIG!$D$93-IF(AND(JEI!$E$23,Personnel!$BB13&gt;0),CONFIG!$D$94, CONFIG!$D$93))*Personnel!AB13*JEI!$E$24,JEI!$D$17/12)</f>
        <v>0</v>
      </c>
      <c r="Z39" s="375">
        <f>MIN((CONFIG!$D$93-IF(AND(JEI!$E$23,Personnel!$BB13&gt;0),CONFIG!$D$94, CONFIG!$D$93))*Personnel!AC13*JEI!$E$24,JEI!$D$17/12)</f>
        <v>0</v>
      </c>
      <c r="AA39" s="375">
        <f>MIN((CONFIG!$D$93-IF(AND(JEI!$E$23,Personnel!$BB13&gt;0),CONFIG!$D$94, CONFIG!$D$93))*Personnel!AD13*JEI!$E$24,JEI!$D$17/12)</f>
        <v>0</v>
      </c>
      <c r="AB39" s="328">
        <f t="shared" si="15"/>
        <v>0</v>
      </c>
      <c r="AC39" s="375">
        <f>MIN((CONFIG!$D$93-IF(AND(JEI!$F$23,Personnel!$BN13&gt;0),CONFIG!$D$94, CONFIG!$D$93))*Personnel!AF13*JEI!$F$24,JEI!$D$17/2)</f>
        <v>0</v>
      </c>
      <c r="AD39" s="375">
        <f>MIN((CONFIG!$D$93-IF(AND(JEI!$F$23,Personnel!$BN13&gt;0),CONFIG!$D$94, CONFIG!$D$93))*Personnel!AG13*JEI!$F$24,JEI!$D$17/2)</f>
        <v>0</v>
      </c>
      <c r="AE39" s="328">
        <f t="shared" si="16"/>
        <v>0</v>
      </c>
      <c r="AF39" s="375">
        <f>MIN((CONFIG!$D$93-IF(AND(JEI!$G$23,Personnel!$BZ13&gt;0),CONFIG!$D$94, CONFIG!$D$93))*Personnel!AI13*JEI!$G$24,JEI!$D$17/2)</f>
        <v>0</v>
      </c>
      <c r="AG39" s="375">
        <f>MIN((CONFIG!$D$93-IF(AND(JEI!$G$23,Personnel!$BZ13&gt;0),CONFIG!$D$94, CONFIG!$D$93))*Personnel!AJ13*JEI!$G$24,JEI!$D$17/2)</f>
        <v>0</v>
      </c>
      <c r="AH39" s="328">
        <f t="shared" si="17"/>
        <v>0</v>
      </c>
      <c r="AI39" s="375">
        <f>MIN((CONFIG!$D$93-IF(AND(JEI!$H$23,Personnel!$CL13&gt;0),CONFIG!$D$94, CONFIG!$D$93))*Personnel!AL13*JEI!$H$24,JEI!$D$17/2)</f>
        <v>0</v>
      </c>
      <c r="AJ39" s="375">
        <f>MIN((CONFIG!$D$93-IF(AND(JEI!$H$23,Personnel!$CL13&gt;0),CONFIG!$D$94, CONFIG!$D$93))*Personnel!AM13*JEI!$H$24,JEI!$D$17/2)</f>
        <v>0</v>
      </c>
      <c r="AK39" s="328">
        <f t="shared" si="18"/>
        <v>0</v>
      </c>
      <c r="AL39" s="126"/>
      <c r="AM39" s="76"/>
      <c r="AX39" s="76"/>
      <c r="BH39" s="76"/>
      <c r="BI39" s="76"/>
      <c r="BJ39" s="76"/>
      <c r="BK39" s="76"/>
      <c r="BL39" s="76"/>
      <c r="BM39" s="76"/>
      <c r="BN39" s="76"/>
      <c r="BO39" s="76"/>
      <c r="BP39" s="76"/>
      <c r="BQ39" s="76"/>
      <c r="BR39" s="76"/>
      <c r="BS39" s="76"/>
      <c r="BT39" s="76"/>
      <c r="BU39" s="76"/>
      <c r="BV39" s="76"/>
      <c r="BW39" s="76"/>
      <c r="BX39" s="76"/>
      <c r="BY39" s="76"/>
      <c r="BZ39" s="76"/>
      <c r="CA39" s="76"/>
      <c r="CB39" s="76"/>
      <c r="CC39" s="76"/>
      <c r="CD39" s="76"/>
      <c r="CE39" s="76"/>
      <c r="CF39" s="76"/>
      <c r="CG39" s="76"/>
      <c r="CH39" s="76"/>
      <c r="CI39" s="76"/>
      <c r="CJ39" s="76"/>
      <c r="CK39" s="76"/>
      <c r="CL39" s="76"/>
      <c r="CM39" s="76"/>
      <c r="CN39" s="76"/>
    </row>
    <row r="40" spans="2:92">
      <c r="B40" s="125"/>
      <c r="C40" s="375">
        <f>MIN((CONFIG!$D$93-IF(AND(JEI!$D$23,Personnel!$AP14&gt;0),CONFIG!$D$94, CONFIG!$D$93))*Personnel!F14*JEI!$D$24,JEI!$D$17/12)</f>
        <v>0</v>
      </c>
      <c r="D40" s="375">
        <f>MIN((CONFIG!$D$93-IF(AND(JEI!$D$23,Personnel!$AP14&gt;0),CONFIG!$D$94, CONFIG!$D$93))*Personnel!G14*JEI!$D$24,JEI!$D$17/12)</f>
        <v>0</v>
      </c>
      <c r="E40" s="375">
        <f>MIN((CONFIG!$D$93-IF(AND(JEI!$D$23,Personnel!$AP14&gt;0),CONFIG!$D$94, CONFIG!$D$93))*Personnel!H14*JEI!$D$24,JEI!$D$17/12)</f>
        <v>0</v>
      </c>
      <c r="F40" s="375">
        <f>MIN((CONFIG!$D$93-IF(AND(JEI!$D$23,Personnel!$AP14&gt;0),CONFIG!$D$94, CONFIG!$D$93))*Personnel!I14*JEI!$D$24,JEI!$D$17/12)</f>
        <v>0</v>
      </c>
      <c r="G40" s="375">
        <f>MIN((CONFIG!$D$93-IF(AND(JEI!$D$23,Personnel!$AP14&gt;0),CONFIG!$D$94, CONFIG!$D$93))*Personnel!J14*JEI!$D$24,JEI!$D$17/12)</f>
        <v>0</v>
      </c>
      <c r="H40" s="375">
        <f>MIN((CONFIG!$D$93-IF(AND(JEI!$D$23,Personnel!$AP14&gt;0),CONFIG!$D$94, CONFIG!$D$93))*Personnel!K14*JEI!$D$24,JEI!$D$17/12)</f>
        <v>0</v>
      </c>
      <c r="I40" s="375">
        <f>MIN((CONFIG!$D$93-IF(AND(JEI!$D$23,Personnel!$AP14&gt;0),CONFIG!$D$94, CONFIG!$D$93))*Personnel!L14*JEI!$D$24,JEI!$D$17/12)</f>
        <v>0</v>
      </c>
      <c r="J40" s="375">
        <f>MIN((CONFIG!$D$93-IF(AND(JEI!$D$23,Personnel!$AP14&gt;0),CONFIG!$D$94, CONFIG!$D$93))*Personnel!M14*JEI!$D$24,JEI!$D$17/12)</f>
        <v>0</v>
      </c>
      <c r="K40" s="375">
        <f>MIN((CONFIG!$D$93-IF(AND(JEI!$D$23,Personnel!$AP14&gt;0),CONFIG!$D$94, CONFIG!$D$93))*Personnel!N14*JEI!$D$24,JEI!$D$17/12)</f>
        <v>0</v>
      </c>
      <c r="L40" s="375">
        <f>MIN((CONFIG!$D$93-IF(AND(JEI!$D$23,Personnel!$AP14&gt;0),CONFIG!$D$94, CONFIG!$D$93))*Personnel!O14*JEI!$D$24,JEI!$D$17/12)</f>
        <v>0</v>
      </c>
      <c r="M40" s="375">
        <f>MIN((CONFIG!$D$93-IF(AND(JEI!$D$23,Personnel!$AP14&gt;0),CONFIG!$D$94, CONFIG!$D$93))*Personnel!P14*JEI!$D$24,JEI!$D$17/12)</f>
        <v>0</v>
      </c>
      <c r="N40" s="375">
        <f>MIN((CONFIG!$D$93-IF(AND(JEI!$D$23,Personnel!$AP14&gt;0),CONFIG!$D$94, CONFIG!$D$93))*Personnel!Q14*JEI!$D$24,JEI!$D$17/12)</f>
        <v>0</v>
      </c>
      <c r="O40" s="328">
        <f t="shared" si="14"/>
        <v>0</v>
      </c>
      <c r="P40" s="375">
        <f>MIN((CONFIG!$D$93-IF(AND(JEI!$E$23,Personnel!$BB14&gt;0),CONFIG!$D$94, CONFIG!$D$93))*Personnel!S14*JEI!$E$24,JEI!$D$17/12)</f>
        <v>0</v>
      </c>
      <c r="Q40" s="375">
        <f>MIN((CONFIG!$D$93-IF(AND(JEI!$E$23,Personnel!$BB14&gt;0),CONFIG!$D$94, CONFIG!$D$93))*Personnel!T14*JEI!$E$24,JEI!$D$17/12)</f>
        <v>0</v>
      </c>
      <c r="R40" s="375">
        <f>MIN((CONFIG!$D$93-IF(AND(JEI!$E$23,Personnel!$BB14&gt;0),CONFIG!$D$94, CONFIG!$D$93))*Personnel!U14*JEI!$E$24,JEI!$D$17/12)</f>
        <v>0</v>
      </c>
      <c r="S40" s="375">
        <f>MIN((CONFIG!$D$93-IF(AND(JEI!$E$23,Personnel!$BB14&gt;0),CONFIG!$D$94, CONFIG!$D$93))*Personnel!V14*JEI!$E$24,JEI!$D$17/12)</f>
        <v>0</v>
      </c>
      <c r="T40" s="375">
        <f>MIN((CONFIG!$D$93-IF(AND(JEI!$E$23,Personnel!$BB14&gt;0),CONFIG!$D$94, CONFIG!$D$93))*Personnel!W14*JEI!$E$24,JEI!$D$17/12)</f>
        <v>0</v>
      </c>
      <c r="U40" s="375">
        <f>MIN((CONFIG!$D$93-IF(AND(JEI!$E$23,Personnel!$BB14&gt;0),CONFIG!$D$94, CONFIG!$D$93))*Personnel!X14*JEI!$E$24,JEI!$D$17/12)</f>
        <v>0</v>
      </c>
      <c r="V40" s="375">
        <f>MIN((CONFIG!$D$93-IF(AND(JEI!$E$23,Personnel!$BB14&gt;0),CONFIG!$D$94, CONFIG!$D$93))*Personnel!Y14*JEI!$E$24,JEI!$D$17/12)</f>
        <v>0</v>
      </c>
      <c r="W40" s="375">
        <f>MIN((CONFIG!$D$93-IF(AND(JEI!$E$23,Personnel!$BB14&gt;0),CONFIG!$D$94, CONFIG!$D$93))*Personnel!Z14*JEI!$E$24,JEI!$D$17/12)</f>
        <v>0</v>
      </c>
      <c r="X40" s="375">
        <f>MIN((CONFIG!$D$93-IF(AND(JEI!$E$23,Personnel!$BB14&gt;0),CONFIG!$D$94, CONFIG!$D$93))*Personnel!AA14*JEI!$E$24,JEI!$D$17/12)</f>
        <v>0</v>
      </c>
      <c r="Y40" s="375">
        <f>MIN((CONFIG!$D$93-IF(AND(JEI!$E$23,Personnel!$BB14&gt;0),CONFIG!$D$94, CONFIG!$D$93))*Personnel!AB14*JEI!$E$24,JEI!$D$17/12)</f>
        <v>0</v>
      </c>
      <c r="Z40" s="375">
        <f>MIN((CONFIG!$D$93-IF(AND(JEI!$E$23,Personnel!$BB14&gt;0),CONFIG!$D$94, CONFIG!$D$93))*Personnel!AC14*JEI!$E$24,JEI!$D$17/12)</f>
        <v>0</v>
      </c>
      <c r="AA40" s="375">
        <f>MIN((CONFIG!$D$93-IF(AND(JEI!$E$23,Personnel!$BB14&gt;0),CONFIG!$D$94, CONFIG!$D$93))*Personnel!AD14*JEI!$E$24,JEI!$D$17/12)</f>
        <v>0</v>
      </c>
      <c r="AB40" s="328">
        <f t="shared" si="15"/>
        <v>0</v>
      </c>
      <c r="AC40" s="375">
        <f>MIN((CONFIG!$D$93-IF(AND(JEI!$F$23,Personnel!$BN14&gt;0),CONFIG!$D$94, CONFIG!$D$93))*Personnel!AF14*JEI!$F$24,JEI!$D$17/2)</f>
        <v>0</v>
      </c>
      <c r="AD40" s="375">
        <f>MIN((CONFIG!$D$93-IF(AND(JEI!$F$23,Personnel!$BN14&gt;0),CONFIG!$D$94, CONFIG!$D$93))*Personnel!AG14*JEI!$F$24,JEI!$D$17/2)</f>
        <v>0</v>
      </c>
      <c r="AE40" s="328">
        <f t="shared" si="16"/>
        <v>0</v>
      </c>
      <c r="AF40" s="375">
        <f>MIN((CONFIG!$D$93-IF(AND(JEI!$G$23,Personnel!$BZ14&gt;0),CONFIG!$D$94, CONFIG!$D$93))*Personnel!AI14*JEI!$G$24,JEI!$D$17/2)</f>
        <v>0</v>
      </c>
      <c r="AG40" s="375">
        <f>MIN((CONFIG!$D$93-IF(AND(JEI!$G$23,Personnel!$BZ14&gt;0),CONFIG!$D$94, CONFIG!$D$93))*Personnel!AJ14*JEI!$G$24,JEI!$D$17/2)</f>
        <v>0</v>
      </c>
      <c r="AH40" s="328">
        <f t="shared" si="17"/>
        <v>0</v>
      </c>
      <c r="AI40" s="375">
        <f>MIN((CONFIG!$D$93-IF(AND(JEI!$H$23,Personnel!$CL14&gt;0),CONFIG!$D$94, CONFIG!$D$93))*Personnel!AL14*JEI!$H$24,JEI!$D$17/2)</f>
        <v>0</v>
      </c>
      <c r="AJ40" s="375">
        <f>MIN((CONFIG!$D$93-IF(AND(JEI!$H$23,Personnel!$CL14&gt;0),CONFIG!$D$94, CONFIG!$D$93))*Personnel!AM14*JEI!$H$24,JEI!$D$17/2)</f>
        <v>0</v>
      </c>
      <c r="AK40" s="328">
        <f t="shared" si="18"/>
        <v>0</v>
      </c>
      <c r="AL40" s="126"/>
      <c r="AM40" s="76"/>
      <c r="AX40" s="76"/>
      <c r="BH40" s="76"/>
      <c r="BI40" s="76"/>
      <c r="BJ40" s="76"/>
      <c r="BK40" s="76"/>
      <c r="BL40" s="76"/>
      <c r="BM40" s="76"/>
      <c r="BN40" s="76"/>
      <c r="BO40" s="76"/>
      <c r="BP40" s="76"/>
      <c r="BQ40" s="76"/>
      <c r="BR40" s="76"/>
      <c r="BS40" s="76"/>
      <c r="BT40" s="76"/>
      <c r="BU40" s="76"/>
      <c r="BV40" s="76"/>
      <c r="BW40" s="76"/>
      <c r="BX40" s="76"/>
      <c r="BY40" s="76"/>
      <c r="BZ40" s="76"/>
      <c r="CA40" s="76"/>
      <c r="CB40" s="76"/>
      <c r="CC40" s="76"/>
      <c r="CD40" s="76"/>
      <c r="CE40" s="76"/>
      <c r="CF40" s="76"/>
      <c r="CG40" s="76"/>
      <c r="CH40" s="76"/>
      <c r="CI40" s="76"/>
      <c r="CJ40" s="76"/>
      <c r="CK40" s="76"/>
      <c r="CL40" s="76"/>
      <c r="CM40" s="76"/>
      <c r="CN40" s="76"/>
    </row>
    <row r="41" spans="2:92">
      <c r="B41" s="125"/>
      <c r="C41" s="375">
        <f>MIN((CONFIG!$D$93-IF(AND(JEI!$D$23,Personnel!$AP15&gt;0),CONFIG!$D$94, CONFIG!$D$93))*Personnel!F15*JEI!$D$24,JEI!$D$17/12)</f>
        <v>0</v>
      </c>
      <c r="D41" s="375">
        <f>MIN((CONFIG!$D$93-IF(AND(JEI!$D$23,Personnel!$AP15&gt;0),CONFIG!$D$94, CONFIG!$D$93))*Personnel!G15*JEI!$D$24,JEI!$D$17/12)</f>
        <v>0</v>
      </c>
      <c r="E41" s="375">
        <f>MIN((CONFIG!$D$93-IF(AND(JEI!$D$23,Personnel!$AP15&gt;0),CONFIG!$D$94, CONFIG!$D$93))*Personnel!H15*JEI!$D$24,JEI!$D$17/12)</f>
        <v>0</v>
      </c>
      <c r="F41" s="375">
        <f>MIN((CONFIG!$D$93-IF(AND(JEI!$D$23,Personnel!$AP15&gt;0),CONFIG!$D$94, CONFIG!$D$93))*Personnel!I15*JEI!$D$24,JEI!$D$17/12)</f>
        <v>0</v>
      </c>
      <c r="G41" s="375">
        <f>MIN((CONFIG!$D$93-IF(AND(JEI!$D$23,Personnel!$AP15&gt;0),CONFIG!$D$94, CONFIG!$D$93))*Personnel!J15*JEI!$D$24,JEI!$D$17/12)</f>
        <v>0</v>
      </c>
      <c r="H41" s="375">
        <f>MIN((CONFIG!$D$93-IF(AND(JEI!$D$23,Personnel!$AP15&gt;0),CONFIG!$D$94, CONFIG!$D$93))*Personnel!K15*JEI!$D$24,JEI!$D$17/12)</f>
        <v>0</v>
      </c>
      <c r="I41" s="375">
        <f>MIN((CONFIG!$D$93-IF(AND(JEI!$D$23,Personnel!$AP15&gt;0),CONFIG!$D$94, CONFIG!$D$93))*Personnel!L15*JEI!$D$24,JEI!$D$17/12)</f>
        <v>0</v>
      </c>
      <c r="J41" s="375">
        <f>MIN((CONFIG!$D$93-IF(AND(JEI!$D$23,Personnel!$AP15&gt;0),CONFIG!$D$94, CONFIG!$D$93))*Personnel!M15*JEI!$D$24,JEI!$D$17/12)</f>
        <v>0</v>
      </c>
      <c r="K41" s="375">
        <f>MIN((CONFIG!$D$93-IF(AND(JEI!$D$23,Personnel!$AP15&gt;0),CONFIG!$D$94, CONFIG!$D$93))*Personnel!N15*JEI!$D$24,JEI!$D$17/12)</f>
        <v>0</v>
      </c>
      <c r="L41" s="375">
        <f>MIN((CONFIG!$D$93-IF(AND(JEI!$D$23,Personnel!$AP15&gt;0),CONFIG!$D$94, CONFIG!$D$93))*Personnel!O15*JEI!$D$24,JEI!$D$17/12)</f>
        <v>0</v>
      </c>
      <c r="M41" s="375">
        <f>MIN((CONFIG!$D$93-IF(AND(JEI!$D$23,Personnel!$AP15&gt;0),CONFIG!$D$94, CONFIG!$D$93))*Personnel!P15*JEI!$D$24,JEI!$D$17/12)</f>
        <v>0</v>
      </c>
      <c r="N41" s="375">
        <f>MIN((CONFIG!$D$93-IF(AND(JEI!$D$23,Personnel!$AP15&gt;0),CONFIG!$D$94, CONFIG!$D$93))*Personnel!Q15*JEI!$D$24,JEI!$D$17/12)</f>
        <v>0</v>
      </c>
      <c r="O41" s="328">
        <f t="shared" si="14"/>
        <v>0</v>
      </c>
      <c r="P41" s="375">
        <f>MIN((CONFIG!$D$93-IF(AND(JEI!$E$23,Personnel!$BB15&gt;0),CONFIG!$D$94, CONFIG!$D$93))*Personnel!S15*JEI!$E$24,JEI!$D$17/12)</f>
        <v>0</v>
      </c>
      <c r="Q41" s="375">
        <f>MIN((CONFIG!$D$93-IF(AND(JEI!$E$23,Personnel!$BB15&gt;0),CONFIG!$D$94, CONFIG!$D$93))*Personnel!T15*JEI!$E$24,JEI!$D$17/12)</f>
        <v>0</v>
      </c>
      <c r="R41" s="375">
        <f>MIN((CONFIG!$D$93-IF(AND(JEI!$E$23,Personnel!$BB15&gt;0),CONFIG!$D$94, CONFIG!$D$93))*Personnel!U15*JEI!$E$24,JEI!$D$17/12)</f>
        <v>0</v>
      </c>
      <c r="S41" s="375">
        <f>MIN((CONFIG!$D$93-IF(AND(JEI!$E$23,Personnel!$BB15&gt;0),CONFIG!$D$94, CONFIG!$D$93))*Personnel!V15*JEI!$E$24,JEI!$D$17/12)</f>
        <v>0</v>
      </c>
      <c r="T41" s="375">
        <f>MIN((CONFIG!$D$93-IF(AND(JEI!$E$23,Personnel!$BB15&gt;0),CONFIG!$D$94, CONFIG!$D$93))*Personnel!W15*JEI!$E$24,JEI!$D$17/12)</f>
        <v>0</v>
      </c>
      <c r="U41" s="375">
        <f>MIN((CONFIG!$D$93-IF(AND(JEI!$E$23,Personnel!$BB15&gt;0),CONFIG!$D$94, CONFIG!$D$93))*Personnel!X15*JEI!$E$24,JEI!$D$17/12)</f>
        <v>0</v>
      </c>
      <c r="V41" s="375">
        <f>MIN((CONFIG!$D$93-IF(AND(JEI!$E$23,Personnel!$BB15&gt;0),CONFIG!$D$94, CONFIG!$D$93))*Personnel!Y15*JEI!$E$24,JEI!$D$17/12)</f>
        <v>0</v>
      </c>
      <c r="W41" s="375">
        <f>MIN((CONFIG!$D$93-IF(AND(JEI!$E$23,Personnel!$BB15&gt;0),CONFIG!$D$94, CONFIG!$D$93))*Personnel!Z15*JEI!$E$24,JEI!$D$17/12)</f>
        <v>0</v>
      </c>
      <c r="X41" s="375">
        <f>MIN((CONFIG!$D$93-IF(AND(JEI!$E$23,Personnel!$BB15&gt;0),CONFIG!$D$94, CONFIG!$D$93))*Personnel!AA15*JEI!$E$24,JEI!$D$17/12)</f>
        <v>0</v>
      </c>
      <c r="Y41" s="375">
        <f>MIN((CONFIG!$D$93-IF(AND(JEI!$E$23,Personnel!$BB15&gt;0),CONFIG!$D$94, CONFIG!$D$93))*Personnel!AB15*JEI!$E$24,JEI!$D$17/12)</f>
        <v>0</v>
      </c>
      <c r="Z41" s="375">
        <f>MIN((CONFIG!$D$93-IF(AND(JEI!$E$23,Personnel!$BB15&gt;0),CONFIG!$D$94, CONFIG!$D$93))*Personnel!AC15*JEI!$E$24,JEI!$D$17/12)</f>
        <v>0</v>
      </c>
      <c r="AA41" s="375">
        <f>MIN((CONFIG!$D$93-IF(AND(JEI!$E$23,Personnel!$BB15&gt;0),CONFIG!$D$94, CONFIG!$D$93))*Personnel!AD15*JEI!$E$24,JEI!$D$17/12)</f>
        <v>0</v>
      </c>
      <c r="AB41" s="328">
        <f t="shared" si="15"/>
        <v>0</v>
      </c>
      <c r="AC41" s="375">
        <f>MIN((CONFIG!$D$93-IF(AND(JEI!$F$23,Personnel!$BN15&gt;0),CONFIG!$D$94, CONFIG!$D$93))*Personnel!AF15*JEI!$F$24,JEI!$D$17/2)</f>
        <v>0</v>
      </c>
      <c r="AD41" s="375">
        <f>MIN((CONFIG!$D$93-IF(AND(JEI!$F$23,Personnel!$BN15&gt;0),CONFIG!$D$94, CONFIG!$D$93))*Personnel!AG15*JEI!$F$24,JEI!$D$17/2)</f>
        <v>0</v>
      </c>
      <c r="AE41" s="328">
        <f t="shared" si="16"/>
        <v>0</v>
      </c>
      <c r="AF41" s="375">
        <f>MIN((CONFIG!$D$93-IF(AND(JEI!$G$23,Personnel!$BZ15&gt;0),CONFIG!$D$94, CONFIG!$D$93))*Personnel!AI15*JEI!$G$24,JEI!$D$17/2)</f>
        <v>0</v>
      </c>
      <c r="AG41" s="375">
        <f>MIN((CONFIG!$D$93-IF(AND(JEI!$G$23,Personnel!$BZ15&gt;0),CONFIG!$D$94, CONFIG!$D$93))*Personnel!AJ15*JEI!$G$24,JEI!$D$17/2)</f>
        <v>0</v>
      </c>
      <c r="AH41" s="328">
        <f t="shared" si="17"/>
        <v>0</v>
      </c>
      <c r="AI41" s="375">
        <f>MIN((CONFIG!$D$93-IF(AND(JEI!$H$23,Personnel!$CL15&gt;0),CONFIG!$D$94, CONFIG!$D$93))*Personnel!AL15*JEI!$H$24,JEI!$D$17/2)</f>
        <v>0</v>
      </c>
      <c r="AJ41" s="375">
        <f>MIN((CONFIG!$D$93-IF(AND(JEI!$H$23,Personnel!$CL15&gt;0),CONFIG!$D$94, CONFIG!$D$93))*Personnel!AM15*JEI!$H$24,JEI!$D$17/2)</f>
        <v>0</v>
      </c>
      <c r="AK41" s="328">
        <f t="shared" si="18"/>
        <v>0</v>
      </c>
      <c r="AL41" s="126"/>
      <c r="AM41" s="76"/>
      <c r="AX41" s="76"/>
      <c r="BH41" s="76"/>
      <c r="BI41" s="76"/>
      <c r="BJ41" s="76"/>
      <c r="BK41" s="76"/>
      <c r="BL41" s="76"/>
      <c r="BM41" s="76"/>
      <c r="BN41" s="76"/>
      <c r="BO41" s="76"/>
      <c r="BP41" s="76"/>
      <c r="BQ41" s="76"/>
      <c r="BR41" s="76"/>
      <c r="BS41" s="76"/>
      <c r="BT41" s="76"/>
      <c r="BU41" s="76"/>
      <c r="BV41" s="76"/>
      <c r="BW41" s="76"/>
      <c r="BX41" s="76"/>
      <c r="BY41" s="76"/>
      <c r="BZ41" s="76"/>
      <c r="CA41" s="76"/>
      <c r="CB41" s="76"/>
      <c r="CC41" s="76"/>
      <c r="CD41" s="76"/>
      <c r="CE41" s="76"/>
      <c r="CF41" s="76"/>
      <c r="CG41" s="76"/>
      <c r="CH41" s="76"/>
      <c r="CI41" s="76"/>
      <c r="CJ41" s="76"/>
      <c r="CK41" s="76"/>
      <c r="CL41" s="76"/>
      <c r="CM41" s="76"/>
      <c r="CN41" s="76"/>
    </row>
    <row r="42" spans="2:92">
      <c r="B42" s="125"/>
      <c r="C42" s="375">
        <f>MIN((CONFIG!$D$93-IF(AND(JEI!$D$23,Personnel!$AP16&gt;0),CONFIG!$D$94, CONFIG!$D$93))*Personnel!F16*JEI!$D$24,JEI!$D$17/12)</f>
        <v>0</v>
      </c>
      <c r="D42" s="375">
        <f>MIN((CONFIG!$D$93-IF(AND(JEI!$D$23,Personnel!$AP16&gt;0),CONFIG!$D$94, CONFIG!$D$93))*Personnel!G16*JEI!$D$24,JEI!$D$17/12)</f>
        <v>0</v>
      </c>
      <c r="E42" s="375">
        <f>MIN((CONFIG!$D$93-IF(AND(JEI!$D$23,Personnel!$AP16&gt;0),CONFIG!$D$94, CONFIG!$D$93))*Personnel!H16*JEI!$D$24,JEI!$D$17/12)</f>
        <v>0</v>
      </c>
      <c r="F42" s="375">
        <f>MIN((CONFIG!$D$93-IF(AND(JEI!$D$23,Personnel!$AP16&gt;0),CONFIG!$D$94, CONFIG!$D$93))*Personnel!I16*JEI!$D$24,JEI!$D$17/12)</f>
        <v>0</v>
      </c>
      <c r="G42" s="375">
        <f>MIN((CONFIG!$D$93-IF(AND(JEI!$D$23,Personnel!$AP16&gt;0),CONFIG!$D$94, CONFIG!$D$93))*Personnel!J16*JEI!$D$24,JEI!$D$17/12)</f>
        <v>0</v>
      </c>
      <c r="H42" s="375">
        <f>MIN((CONFIG!$D$93-IF(AND(JEI!$D$23,Personnel!$AP16&gt;0),CONFIG!$D$94, CONFIG!$D$93))*Personnel!K16*JEI!$D$24,JEI!$D$17/12)</f>
        <v>0</v>
      </c>
      <c r="I42" s="375">
        <f>MIN((CONFIG!$D$93-IF(AND(JEI!$D$23,Personnel!$AP16&gt;0),CONFIG!$D$94, CONFIG!$D$93))*Personnel!L16*JEI!$D$24,JEI!$D$17/12)</f>
        <v>0</v>
      </c>
      <c r="J42" s="375">
        <f>MIN((CONFIG!$D$93-IF(AND(JEI!$D$23,Personnel!$AP16&gt;0),CONFIG!$D$94, CONFIG!$D$93))*Personnel!M16*JEI!$D$24,JEI!$D$17/12)</f>
        <v>0</v>
      </c>
      <c r="K42" s="375">
        <f>MIN((CONFIG!$D$93-IF(AND(JEI!$D$23,Personnel!$AP16&gt;0),CONFIG!$D$94, CONFIG!$D$93))*Personnel!N16*JEI!$D$24,JEI!$D$17/12)</f>
        <v>0</v>
      </c>
      <c r="L42" s="375">
        <f>MIN((CONFIG!$D$93-IF(AND(JEI!$D$23,Personnel!$AP16&gt;0),CONFIG!$D$94, CONFIG!$D$93))*Personnel!O16*JEI!$D$24,JEI!$D$17/12)</f>
        <v>0</v>
      </c>
      <c r="M42" s="375">
        <f>MIN((CONFIG!$D$93-IF(AND(JEI!$D$23,Personnel!$AP16&gt;0),CONFIG!$D$94, CONFIG!$D$93))*Personnel!P16*JEI!$D$24,JEI!$D$17/12)</f>
        <v>0</v>
      </c>
      <c r="N42" s="375">
        <f>MIN((CONFIG!$D$93-IF(AND(JEI!$D$23,Personnel!$AP16&gt;0),CONFIG!$D$94, CONFIG!$D$93))*Personnel!Q16*JEI!$D$24,JEI!$D$17/12)</f>
        <v>0</v>
      </c>
      <c r="O42" s="328">
        <f t="shared" si="14"/>
        <v>0</v>
      </c>
      <c r="P42" s="375">
        <f>MIN((CONFIG!$D$93-IF(AND(JEI!$E$23,Personnel!$BB16&gt;0),CONFIG!$D$94, CONFIG!$D$93))*Personnel!S16*JEI!$E$24,JEI!$D$17/12)</f>
        <v>0</v>
      </c>
      <c r="Q42" s="375">
        <f>MIN((CONFIG!$D$93-IF(AND(JEI!$E$23,Personnel!$BB16&gt;0),CONFIG!$D$94, CONFIG!$D$93))*Personnel!T16*JEI!$E$24,JEI!$D$17/12)</f>
        <v>0</v>
      </c>
      <c r="R42" s="375">
        <f>MIN((CONFIG!$D$93-IF(AND(JEI!$E$23,Personnel!$BB16&gt;0),CONFIG!$D$94, CONFIG!$D$93))*Personnel!U16*JEI!$E$24,JEI!$D$17/12)</f>
        <v>0</v>
      </c>
      <c r="S42" s="375">
        <f>MIN((CONFIG!$D$93-IF(AND(JEI!$E$23,Personnel!$BB16&gt;0),CONFIG!$D$94, CONFIG!$D$93))*Personnel!V16*JEI!$E$24,JEI!$D$17/12)</f>
        <v>0</v>
      </c>
      <c r="T42" s="375">
        <f>MIN((CONFIG!$D$93-IF(AND(JEI!$E$23,Personnel!$BB16&gt;0),CONFIG!$D$94, CONFIG!$D$93))*Personnel!W16*JEI!$E$24,JEI!$D$17/12)</f>
        <v>0</v>
      </c>
      <c r="U42" s="375">
        <f>MIN((CONFIG!$D$93-IF(AND(JEI!$E$23,Personnel!$BB16&gt;0),CONFIG!$D$94, CONFIG!$D$93))*Personnel!X16*JEI!$E$24,JEI!$D$17/12)</f>
        <v>0</v>
      </c>
      <c r="V42" s="375">
        <f>MIN((CONFIG!$D$93-IF(AND(JEI!$E$23,Personnel!$BB16&gt;0),CONFIG!$D$94, CONFIG!$D$93))*Personnel!Y16*JEI!$E$24,JEI!$D$17/12)</f>
        <v>0</v>
      </c>
      <c r="W42" s="375">
        <f>MIN((CONFIG!$D$93-IF(AND(JEI!$E$23,Personnel!$BB16&gt;0),CONFIG!$D$94, CONFIG!$D$93))*Personnel!Z16*JEI!$E$24,JEI!$D$17/12)</f>
        <v>0</v>
      </c>
      <c r="X42" s="375">
        <f>MIN((CONFIG!$D$93-IF(AND(JEI!$E$23,Personnel!$BB16&gt;0),CONFIG!$D$94, CONFIG!$D$93))*Personnel!AA16*JEI!$E$24,JEI!$D$17/12)</f>
        <v>0</v>
      </c>
      <c r="Y42" s="375">
        <f>MIN((CONFIG!$D$93-IF(AND(JEI!$E$23,Personnel!$BB16&gt;0),CONFIG!$D$94, CONFIG!$D$93))*Personnel!AB16*JEI!$E$24,JEI!$D$17/12)</f>
        <v>0</v>
      </c>
      <c r="Z42" s="375">
        <f>MIN((CONFIG!$D$93-IF(AND(JEI!$E$23,Personnel!$BB16&gt;0),CONFIG!$D$94, CONFIG!$D$93))*Personnel!AC16*JEI!$E$24,JEI!$D$17/12)</f>
        <v>0</v>
      </c>
      <c r="AA42" s="375">
        <f>MIN((CONFIG!$D$93-IF(AND(JEI!$E$23,Personnel!$BB16&gt;0),CONFIG!$D$94, CONFIG!$D$93))*Personnel!AD16*JEI!$E$24,JEI!$D$17/12)</f>
        <v>0</v>
      </c>
      <c r="AB42" s="328">
        <f t="shared" si="15"/>
        <v>0</v>
      </c>
      <c r="AC42" s="375">
        <f>MIN((CONFIG!$D$93-IF(AND(JEI!$F$23,Personnel!$BN16&gt;0),CONFIG!$D$94, CONFIG!$D$93))*Personnel!AF16*JEI!$F$24,JEI!$D$17/2)</f>
        <v>0</v>
      </c>
      <c r="AD42" s="375">
        <f>MIN((CONFIG!$D$93-IF(AND(JEI!$F$23,Personnel!$BN16&gt;0),CONFIG!$D$94, CONFIG!$D$93))*Personnel!AG16*JEI!$F$24,JEI!$D$17/2)</f>
        <v>0</v>
      </c>
      <c r="AE42" s="328">
        <f t="shared" si="16"/>
        <v>0</v>
      </c>
      <c r="AF42" s="375">
        <f>MIN((CONFIG!$D$93-IF(AND(JEI!$G$23,Personnel!$BZ16&gt;0),CONFIG!$D$94, CONFIG!$D$93))*Personnel!AI16*JEI!$G$24,JEI!$D$17/2)</f>
        <v>0</v>
      </c>
      <c r="AG42" s="375">
        <f>MIN((CONFIG!$D$93-IF(AND(JEI!$G$23,Personnel!$BZ16&gt;0),CONFIG!$D$94, CONFIG!$D$93))*Personnel!AJ16*JEI!$G$24,JEI!$D$17/2)</f>
        <v>0</v>
      </c>
      <c r="AH42" s="328">
        <f t="shared" si="17"/>
        <v>0</v>
      </c>
      <c r="AI42" s="375">
        <f>MIN((CONFIG!$D$93-IF(AND(JEI!$H$23,Personnel!$CL16&gt;0),CONFIG!$D$94, CONFIG!$D$93))*Personnel!AL16*JEI!$H$24,JEI!$D$17/2)</f>
        <v>0</v>
      </c>
      <c r="AJ42" s="375">
        <f>MIN((CONFIG!$D$93-IF(AND(JEI!$H$23,Personnel!$CL16&gt;0),CONFIG!$D$94, CONFIG!$D$93))*Personnel!AM16*JEI!$H$24,JEI!$D$17/2)</f>
        <v>0</v>
      </c>
      <c r="AK42" s="328">
        <f t="shared" si="18"/>
        <v>0</v>
      </c>
      <c r="AL42" s="126"/>
      <c r="AM42" s="76"/>
      <c r="AX42" s="76"/>
      <c r="BH42" s="76"/>
      <c r="BI42" s="76"/>
      <c r="BJ42" s="76"/>
      <c r="BK42" s="76"/>
      <c r="BL42" s="76"/>
      <c r="BM42" s="76"/>
      <c r="BN42" s="76"/>
      <c r="BO42" s="76"/>
      <c r="BP42" s="76"/>
      <c r="BQ42" s="76"/>
      <c r="BR42" s="76"/>
      <c r="BS42" s="76"/>
      <c r="BT42" s="76"/>
      <c r="BU42" s="76"/>
      <c r="BV42" s="76"/>
      <c r="BW42" s="76"/>
      <c r="BX42" s="76"/>
      <c r="BY42" s="76"/>
      <c r="BZ42" s="76"/>
      <c r="CA42" s="76"/>
      <c r="CB42" s="76"/>
      <c r="CC42" s="76"/>
      <c r="CD42" s="76"/>
      <c r="CE42" s="76"/>
      <c r="CF42" s="76"/>
      <c r="CG42" s="76"/>
      <c r="CH42" s="76"/>
      <c r="CI42" s="76"/>
      <c r="CJ42" s="76"/>
      <c r="CK42" s="76"/>
      <c r="CL42" s="76"/>
      <c r="CM42" s="76"/>
      <c r="CN42" s="76"/>
    </row>
    <row r="43" spans="2:92">
      <c r="B43" s="125"/>
      <c r="C43" s="375">
        <f>MIN((CONFIG!$D$93-IF(AND(JEI!$D$23,Personnel!$AP17&gt;0),CONFIG!$D$94, CONFIG!$D$93))*Personnel!F17*JEI!$D$24,JEI!$D$17/12)</f>
        <v>0</v>
      </c>
      <c r="D43" s="375">
        <f>MIN((CONFIG!$D$93-IF(AND(JEI!$D$23,Personnel!$AP17&gt;0),CONFIG!$D$94, CONFIG!$D$93))*Personnel!G17*JEI!$D$24,JEI!$D$17/12)</f>
        <v>0</v>
      </c>
      <c r="E43" s="375">
        <f>MIN((CONFIG!$D$93-IF(AND(JEI!$D$23,Personnel!$AP17&gt;0),CONFIG!$D$94, CONFIG!$D$93))*Personnel!H17*JEI!$D$24,JEI!$D$17/12)</f>
        <v>0</v>
      </c>
      <c r="F43" s="375">
        <f>MIN((CONFIG!$D$93-IF(AND(JEI!$D$23,Personnel!$AP17&gt;0),CONFIG!$D$94, CONFIG!$D$93))*Personnel!I17*JEI!$D$24,JEI!$D$17/12)</f>
        <v>0</v>
      </c>
      <c r="G43" s="375">
        <f>MIN((CONFIG!$D$93-IF(AND(JEI!$D$23,Personnel!$AP17&gt;0),CONFIG!$D$94, CONFIG!$D$93))*Personnel!J17*JEI!$D$24,JEI!$D$17/12)</f>
        <v>0</v>
      </c>
      <c r="H43" s="375">
        <f>MIN((CONFIG!$D$93-IF(AND(JEI!$D$23,Personnel!$AP17&gt;0),CONFIG!$D$94, CONFIG!$D$93))*Personnel!K17*JEI!$D$24,JEI!$D$17/12)</f>
        <v>0</v>
      </c>
      <c r="I43" s="375">
        <f>MIN((CONFIG!$D$93-IF(AND(JEI!$D$23,Personnel!$AP17&gt;0),CONFIG!$D$94, CONFIG!$D$93))*Personnel!L17*JEI!$D$24,JEI!$D$17/12)</f>
        <v>0</v>
      </c>
      <c r="J43" s="375">
        <f>MIN((CONFIG!$D$93-IF(AND(JEI!$D$23,Personnel!$AP17&gt;0),CONFIG!$D$94, CONFIG!$D$93))*Personnel!M17*JEI!$D$24,JEI!$D$17/12)</f>
        <v>0</v>
      </c>
      <c r="K43" s="375">
        <f>MIN((CONFIG!$D$93-IF(AND(JEI!$D$23,Personnel!$AP17&gt;0),CONFIG!$D$94, CONFIG!$D$93))*Personnel!N17*JEI!$D$24,JEI!$D$17/12)</f>
        <v>0</v>
      </c>
      <c r="L43" s="375">
        <f>MIN((CONFIG!$D$93-IF(AND(JEI!$D$23,Personnel!$AP17&gt;0),CONFIG!$D$94, CONFIG!$D$93))*Personnel!O17*JEI!$D$24,JEI!$D$17/12)</f>
        <v>0</v>
      </c>
      <c r="M43" s="375">
        <f>MIN((CONFIG!$D$93-IF(AND(JEI!$D$23,Personnel!$AP17&gt;0),CONFIG!$D$94, CONFIG!$D$93))*Personnel!P17*JEI!$D$24,JEI!$D$17/12)</f>
        <v>0</v>
      </c>
      <c r="N43" s="375">
        <f>MIN((CONFIG!$D$93-IF(AND(JEI!$D$23,Personnel!$AP17&gt;0),CONFIG!$D$94, CONFIG!$D$93))*Personnel!Q17*JEI!$D$24,JEI!$D$17/12)</f>
        <v>0</v>
      </c>
      <c r="O43" s="328">
        <f t="shared" si="14"/>
        <v>0</v>
      </c>
      <c r="P43" s="375">
        <f>MIN((CONFIG!$D$93-IF(AND(JEI!$E$23,Personnel!$BB17&gt;0),CONFIG!$D$94, CONFIG!$D$93))*Personnel!S17*JEI!$E$24,JEI!$D$17/12)</f>
        <v>0</v>
      </c>
      <c r="Q43" s="375">
        <f>MIN((CONFIG!$D$93-IF(AND(JEI!$E$23,Personnel!$BB17&gt;0),CONFIG!$D$94, CONFIG!$D$93))*Personnel!T17*JEI!$E$24,JEI!$D$17/12)</f>
        <v>0</v>
      </c>
      <c r="R43" s="375">
        <f>MIN((CONFIG!$D$93-IF(AND(JEI!$E$23,Personnel!$BB17&gt;0),CONFIG!$D$94, CONFIG!$D$93))*Personnel!U17*JEI!$E$24,JEI!$D$17/12)</f>
        <v>0</v>
      </c>
      <c r="S43" s="375">
        <f>MIN((CONFIG!$D$93-IF(AND(JEI!$E$23,Personnel!$BB17&gt;0),CONFIG!$D$94, CONFIG!$D$93))*Personnel!V17*JEI!$E$24,JEI!$D$17/12)</f>
        <v>0</v>
      </c>
      <c r="T43" s="375">
        <f>MIN((CONFIG!$D$93-IF(AND(JEI!$E$23,Personnel!$BB17&gt;0),CONFIG!$D$94, CONFIG!$D$93))*Personnel!W17*JEI!$E$24,JEI!$D$17/12)</f>
        <v>0</v>
      </c>
      <c r="U43" s="375">
        <f>MIN((CONFIG!$D$93-IF(AND(JEI!$E$23,Personnel!$BB17&gt;0),CONFIG!$D$94, CONFIG!$D$93))*Personnel!X17*JEI!$E$24,JEI!$D$17/12)</f>
        <v>0</v>
      </c>
      <c r="V43" s="375">
        <f>MIN((CONFIG!$D$93-IF(AND(JEI!$E$23,Personnel!$BB17&gt;0),CONFIG!$D$94, CONFIG!$D$93))*Personnel!Y17*JEI!$E$24,JEI!$D$17/12)</f>
        <v>0</v>
      </c>
      <c r="W43" s="375">
        <f>MIN((CONFIG!$D$93-IF(AND(JEI!$E$23,Personnel!$BB17&gt;0),CONFIG!$D$94, CONFIG!$D$93))*Personnel!Z17*JEI!$E$24,JEI!$D$17/12)</f>
        <v>0</v>
      </c>
      <c r="X43" s="375">
        <f>MIN((CONFIG!$D$93-IF(AND(JEI!$E$23,Personnel!$BB17&gt;0),CONFIG!$D$94, CONFIG!$D$93))*Personnel!AA17*JEI!$E$24,JEI!$D$17/12)</f>
        <v>0</v>
      </c>
      <c r="Y43" s="375">
        <f>MIN((CONFIG!$D$93-IF(AND(JEI!$E$23,Personnel!$BB17&gt;0),CONFIG!$D$94, CONFIG!$D$93))*Personnel!AB17*JEI!$E$24,JEI!$D$17/12)</f>
        <v>0</v>
      </c>
      <c r="Z43" s="375">
        <f>MIN((CONFIG!$D$93-IF(AND(JEI!$E$23,Personnel!$BB17&gt;0),CONFIG!$D$94, CONFIG!$D$93))*Personnel!AC17*JEI!$E$24,JEI!$D$17/12)</f>
        <v>0</v>
      </c>
      <c r="AA43" s="375">
        <f>MIN((CONFIG!$D$93-IF(AND(JEI!$E$23,Personnel!$BB17&gt;0),CONFIG!$D$94, CONFIG!$D$93))*Personnel!AD17*JEI!$E$24,JEI!$D$17/12)</f>
        <v>0</v>
      </c>
      <c r="AB43" s="328">
        <f t="shared" si="15"/>
        <v>0</v>
      </c>
      <c r="AC43" s="375">
        <f>MIN((CONFIG!$D$93-IF(AND(JEI!$F$23,Personnel!$BN17&gt;0),CONFIG!$D$94, CONFIG!$D$93))*Personnel!AF17*JEI!$F$24,JEI!$D$17/2)</f>
        <v>0</v>
      </c>
      <c r="AD43" s="375">
        <f>MIN((CONFIG!$D$93-IF(AND(JEI!$F$23,Personnel!$BN17&gt;0),CONFIG!$D$94, CONFIG!$D$93))*Personnel!AG17*JEI!$F$24,JEI!$D$17/2)</f>
        <v>0</v>
      </c>
      <c r="AE43" s="328">
        <f t="shared" si="16"/>
        <v>0</v>
      </c>
      <c r="AF43" s="375">
        <f>MIN((CONFIG!$D$93-IF(AND(JEI!$G$23,Personnel!$BZ17&gt;0),CONFIG!$D$94, CONFIG!$D$93))*Personnel!AI17*JEI!$G$24,JEI!$D$17/2)</f>
        <v>0</v>
      </c>
      <c r="AG43" s="375">
        <f>MIN((CONFIG!$D$93-IF(AND(JEI!$G$23,Personnel!$BZ17&gt;0),CONFIG!$D$94, CONFIG!$D$93))*Personnel!AJ17*JEI!$G$24,JEI!$D$17/2)</f>
        <v>0</v>
      </c>
      <c r="AH43" s="328">
        <f t="shared" si="17"/>
        <v>0</v>
      </c>
      <c r="AI43" s="375">
        <f>MIN((CONFIG!$D$93-IF(AND(JEI!$H$23,Personnel!$CL17&gt;0),CONFIG!$D$94, CONFIG!$D$93))*Personnel!AL17*JEI!$H$24,JEI!$D$17/2)</f>
        <v>0</v>
      </c>
      <c r="AJ43" s="375">
        <f>MIN((CONFIG!$D$93-IF(AND(JEI!$H$23,Personnel!$CL17&gt;0),CONFIG!$D$94, CONFIG!$D$93))*Personnel!AM17*JEI!$H$24,JEI!$D$17/2)</f>
        <v>0</v>
      </c>
      <c r="AK43" s="328">
        <f t="shared" si="18"/>
        <v>0</v>
      </c>
      <c r="AL43" s="126"/>
      <c r="AM43" s="76"/>
      <c r="AX43" s="76"/>
      <c r="BH43" s="76"/>
      <c r="BI43" s="76"/>
      <c r="BJ43" s="76"/>
      <c r="BK43" s="76"/>
      <c r="BL43" s="76"/>
      <c r="BM43" s="76"/>
      <c r="BN43" s="76"/>
      <c r="BO43" s="76"/>
      <c r="BP43" s="76"/>
      <c r="BQ43" s="76"/>
      <c r="BR43" s="76"/>
      <c r="BS43" s="76"/>
      <c r="BT43" s="76"/>
      <c r="BU43" s="76"/>
      <c r="BV43" s="76"/>
      <c r="BW43" s="76"/>
      <c r="BX43" s="76"/>
      <c r="BY43" s="76"/>
      <c r="BZ43" s="76"/>
      <c r="CA43" s="76"/>
      <c r="CB43" s="76"/>
      <c r="CC43" s="76"/>
      <c r="CD43" s="76"/>
      <c r="CE43" s="76"/>
      <c r="CF43" s="76"/>
      <c r="CG43" s="76"/>
      <c r="CH43" s="76"/>
      <c r="CI43" s="76"/>
      <c r="CJ43" s="76"/>
      <c r="CK43" s="76"/>
      <c r="CL43" s="76"/>
      <c r="CM43" s="76"/>
      <c r="CN43" s="76"/>
    </row>
    <row r="44" spans="2:92">
      <c r="B44" s="125"/>
      <c r="C44" s="375">
        <f>MIN((CONFIG!$D$93-IF(AND(JEI!$D$23,Personnel!$AP18&gt;0),CONFIG!$D$94, CONFIG!$D$93))*Personnel!F18*JEI!$D$24,JEI!$D$17/12)</f>
        <v>0</v>
      </c>
      <c r="D44" s="375">
        <f>MIN((CONFIG!$D$93-IF(AND(JEI!$D$23,Personnel!$AP18&gt;0),CONFIG!$D$94, CONFIG!$D$93))*Personnel!G18*JEI!$D$24,JEI!$D$17/12)</f>
        <v>0</v>
      </c>
      <c r="E44" s="375">
        <f>MIN((CONFIG!$D$93-IF(AND(JEI!$D$23,Personnel!$AP18&gt;0),CONFIG!$D$94, CONFIG!$D$93))*Personnel!H18*JEI!$D$24,JEI!$D$17/12)</f>
        <v>0</v>
      </c>
      <c r="F44" s="375">
        <f>MIN((CONFIG!$D$93-IF(AND(JEI!$D$23,Personnel!$AP18&gt;0),CONFIG!$D$94, CONFIG!$D$93))*Personnel!I18*JEI!$D$24,JEI!$D$17/12)</f>
        <v>0</v>
      </c>
      <c r="G44" s="375">
        <f>MIN((CONFIG!$D$93-IF(AND(JEI!$D$23,Personnel!$AP18&gt;0),CONFIG!$D$94, CONFIG!$D$93))*Personnel!J18*JEI!$D$24,JEI!$D$17/12)</f>
        <v>0</v>
      </c>
      <c r="H44" s="375">
        <f>MIN((CONFIG!$D$93-IF(AND(JEI!$D$23,Personnel!$AP18&gt;0),CONFIG!$D$94, CONFIG!$D$93))*Personnel!K18*JEI!$D$24,JEI!$D$17/12)</f>
        <v>0</v>
      </c>
      <c r="I44" s="375">
        <f>MIN((CONFIG!$D$93-IF(AND(JEI!$D$23,Personnel!$AP18&gt;0),CONFIG!$D$94, CONFIG!$D$93))*Personnel!L18*JEI!$D$24,JEI!$D$17/12)</f>
        <v>0</v>
      </c>
      <c r="J44" s="375">
        <f>MIN((CONFIG!$D$93-IF(AND(JEI!$D$23,Personnel!$AP18&gt;0),CONFIG!$D$94, CONFIG!$D$93))*Personnel!M18*JEI!$D$24,JEI!$D$17/12)</f>
        <v>0</v>
      </c>
      <c r="K44" s="375">
        <f>MIN((CONFIG!$D$93-IF(AND(JEI!$D$23,Personnel!$AP18&gt;0),CONFIG!$D$94, CONFIG!$D$93))*Personnel!N18*JEI!$D$24,JEI!$D$17/12)</f>
        <v>0</v>
      </c>
      <c r="L44" s="375">
        <f>MIN((CONFIG!$D$93-IF(AND(JEI!$D$23,Personnel!$AP18&gt;0),CONFIG!$D$94, CONFIG!$D$93))*Personnel!O18*JEI!$D$24,JEI!$D$17/12)</f>
        <v>0</v>
      </c>
      <c r="M44" s="375">
        <f>MIN((CONFIG!$D$93-IF(AND(JEI!$D$23,Personnel!$AP18&gt;0),CONFIG!$D$94, CONFIG!$D$93))*Personnel!P18*JEI!$D$24,JEI!$D$17/12)</f>
        <v>0</v>
      </c>
      <c r="N44" s="375">
        <f>MIN((CONFIG!$D$93-IF(AND(JEI!$D$23,Personnel!$AP18&gt;0),CONFIG!$D$94, CONFIG!$D$93))*Personnel!Q18*JEI!$D$24,JEI!$D$17/12)</f>
        <v>0</v>
      </c>
      <c r="O44" s="328">
        <f t="shared" si="14"/>
        <v>0</v>
      </c>
      <c r="P44" s="375">
        <f>MIN((CONFIG!$D$93-IF(AND(JEI!$E$23,Personnel!$BB18&gt;0),CONFIG!$D$94, CONFIG!$D$93))*Personnel!S18*JEI!$E$24,JEI!$D$17/12)</f>
        <v>0</v>
      </c>
      <c r="Q44" s="375">
        <f>MIN((CONFIG!$D$93-IF(AND(JEI!$E$23,Personnel!$BB18&gt;0),CONFIG!$D$94, CONFIG!$D$93))*Personnel!T18*JEI!$E$24,JEI!$D$17/12)</f>
        <v>0</v>
      </c>
      <c r="R44" s="375">
        <f>MIN((CONFIG!$D$93-IF(AND(JEI!$E$23,Personnel!$BB18&gt;0),CONFIG!$D$94, CONFIG!$D$93))*Personnel!U18*JEI!$E$24,JEI!$D$17/12)</f>
        <v>0</v>
      </c>
      <c r="S44" s="375">
        <f>MIN((CONFIG!$D$93-IF(AND(JEI!$E$23,Personnel!$BB18&gt;0),CONFIG!$D$94, CONFIG!$D$93))*Personnel!V18*JEI!$E$24,JEI!$D$17/12)</f>
        <v>0</v>
      </c>
      <c r="T44" s="375">
        <f>MIN((CONFIG!$D$93-IF(AND(JEI!$E$23,Personnel!$BB18&gt;0),CONFIG!$D$94, CONFIG!$D$93))*Personnel!W18*JEI!$E$24,JEI!$D$17/12)</f>
        <v>0</v>
      </c>
      <c r="U44" s="375">
        <f>MIN((CONFIG!$D$93-IF(AND(JEI!$E$23,Personnel!$BB18&gt;0),CONFIG!$D$94, CONFIG!$D$93))*Personnel!X18*JEI!$E$24,JEI!$D$17/12)</f>
        <v>0</v>
      </c>
      <c r="V44" s="375">
        <f>MIN((CONFIG!$D$93-IF(AND(JEI!$E$23,Personnel!$BB18&gt;0),CONFIG!$D$94, CONFIG!$D$93))*Personnel!Y18*JEI!$E$24,JEI!$D$17/12)</f>
        <v>0</v>
      </c>
      <c r="W44" s="375">
        <f>MIN((CONFIG!$D$93-IF(AND(JEI!$E$23,Personnel!$BB18&gt;0),CONFIG!$D$94, CONFIG!$D$93))*Personnel!Z18*JEI!$E$24,JEI!$D$17/12)</f>
        <v>0</v>
      </c>
      <c r="X44" s="375">
        <f>MIN((CONFIG!$D$93-IF(AND(JEI!$E$23,Personnel!$BB18&gt;0),CONFIG!$D$94, CONFIG!$D$93))*Personnel!AA18*JEI!$E$24,JEI!$D$17/12)</f>
        <v>0</v>
      </c>
      <c r="Y44" s="375">
        <f>MIN((CONFIG!$D$93-IF(AND(JEI!$E$23,Personnel!$BB18&gt;0),CONFIG!$D$94, CONFIG!$D$93))*Personnel!AB18*JEI!$E$24,JEI!$D$17/12)</f>
        <v>0</v>
      </c>
      <c r="Z44" s="375">
        <f>MIN((CONFIG!$D$93-IF(AND(JEI!$E$23,Personnel!$BB18&gt;0),CONFIG!$D$94, CONFIG!$D$93))*Personnel!AC18*JEI!$E$24,JEI!$D$17/12)</f>
        <v>0</v>
      </c>
      <c r="AA44" s="375">
        <f>MIN((CONFIG!$D$93-IF(AND(JEI!$E$23,Personnel!$BB18&gt;0),CONFIG!$D$94, CONFIG!$D$93))*Personnel!AD18*JEI!$E$24,JEI!$D$17/12)</f>
        <v>0</v>
      </c>
      <c r="AB44" s="328">
        <f t="shared" si="15"/>
        <v>0</v>
      </c>
      <c r="AC44" s="375">
        <f>MIN((CONFIG!$D$93-IF(AND(JEI!$F$23,Personnel!$BN18&gt;0),CONFIG!$D$94, CONFIG!$D$93))*Personnel!AF18*JEI!$F$24,JEI!$D$17/2)</f>
        <v>0</v>
      </c>
      <c r="AD44" s="375">
        <f>MIN((CONFIG!$D$93-IF(AND(JEI!$F$23,Personnel!$BN18&gt;0),CONFIG!$D$94, CONFIG!$D$93))*Personnel!AG18*JEI!$F$24,JEI!$D$17/2)</f>
        <v>0</v>
      </c>
      <c r="AE44" s="328">
        <f t="shared" si="16"/>
        <v>0</v>
      </c>
      <c r="AF44" s="375">
        <f>MIN((CONFIG!$D$93-IF(AND(JEI!$G$23,Personnel!$BZ18&gt;0),CONFIG!$D$94, CONFIG!$D$93))*Personnel!AI18*JEI!$G$24,JEI!$D$17/2)</f>
        <v>0</v>
      </c>
      <c r="AG44" s="375">
        <f>MIN((CONFIG!$D$93-IF(AND(JEI!$G$23,Personnel!$BZ18&gt;0),CONFIG!$D$94, CONFIG!$D$93))*Personnel!AJ18*JEI!$G$24,JEI!$D$17/2)</f>
        <v>0</v>
      </c>
      <c r="AH44" s="328">
        <f t="shared" si="17"/>
        <v>0</v>
      </c>
      <c r="AI44" s="375">
        <f>MIN((CONFIG!$D$93-IF(AND(JEI!$H$23,Personnel!$CL18&gt;0),CONFIG!$D$94, CONFIG!$D$93))*Personnel!AL18*JEI!$H$24,JEI!$D$17/2)</f>
        <v>0</v>
      </c>
      <c r="AJ44" s="375">
        <f>MIN((CONFIG!$D$93-IF(AND(JEI!$H$23,Personnel!$CL18&gt;0),CONFIG!$D$94, CONFIG!$D$93))*Personnel!AM18*JEI!$H$24,JEI!$D$17/2)</f>
        <v>0</v>
      </c>
      <c r="AK44" s="328">
        <f t="shared" si="18"/>
        <v>0</v>
      </c>
      <c r="AL44" s="126"/>
      <c r="AM44" s="76"/>
      <c r="AX44" s="76"/>
      <c r="BH44" s="76"/>
      <c r="BI44" s="76"/>
      <c r="BJ44" s="76"/>
      <c r="BK44" s="76"/>
      <c r="BL44" s="76"/>
      <c r="BM44" s="76"/>
      <c r="BN44" s="76"/>
      <c r="BO44" s="76"/>
      <c r="BP44" s="76"/>
      <c r="BQ44" s="76"/>
      <c r="BR44" s="76"/>
      <c r="BS44" s="76"/>
      <c r="BT44" s="76"/>
      <c r="BU44" s="76"/>
      <c r="BV44" s="76"/>
      <c r="BW44" s="76"/>
      <c r="BX44" s="76"/>
      <c r="BY44" s="76"/>
      <c r="BZ44" s="76"/>
      <c r="CA44" s="76"/>
      <c r="CB44" s="76"/>
      <c r="CC44" s="76"/>
      <c r="CD44" s="76"/>
      <c r="CE44" s="76"/>
      <c r="CF44" s="76"/>
      <c r="CG44" s="76"/>
      <c r="CH44" s="76"/>
      <c r="CI44" s="76"/>
      <c r="CJ44" s="76"/>
      <c r="CK44" s="76"/>
      <c r="CL44" s="76"/>
      <c r="CM44" s="76"/>
      <c r="CN44" s="76"/>
    </row>
    <row r="45" spans="2:92">
      <c r="B45" s="125"/>
      <c r="C45" s="375">
        <f>MIN((CONFIG!$D$93-IF(AND(JEI!$D$23,Personnel!$AP19&gt;0),CONFIG!$D$94, CONFIG!$D$93))*Personnel!F19*JEI!$D$24,JEI!$D$17/12)</f>
        <v>0</v>
      </c>
      <c r="D45" s="375">
        <f>MIN((CONFIG!$D$93-IF(AND(JEI!$D$23,Personnel!$AP19&gt;0),CONFIG!$D$94, CONFIG!$D$93))*Personnel!G19*JEI!$D$24,JEI!$D$17/12)</f>
        <v>0</v>
      </c>
      <c r="E45" s="375">
        <f>MIN((CONFIG!$D$93-IF(AND(JEI!$D$23,Personnel!$AP19&gt;0),CONFIG!$D$94, CONFIG!$D$93))*Personnel!H19*JEI!$D$24,JEI!$D$17/12)</f>
        <v>0</v>
      </c>
      <c r="F45" s="375">
        <f>MIN((CONFIG!$D$93-IF(AND(JEI!$D$23,Personnel!$AP19&gt;0),CONFIG!$D$94, CONFIG!$D$93))*Personnel!I19*JEI!$D$24,JEI!$D$17/12)</f>
        <v>0</v>
      </c>
      <c r="G45" s="375">
        <f>MIN((CONFIG!$D$93-IF(AND(JEI!$D$23,Personnel!$AP19&gt;0),CONFIG!$D$94, CONFIG!$D$93))*Personnel!J19*JEI!$D$24,JEI!$D$17/12)</f>
        <v>0</v>
      </c>
      <c r="H45" s="375">
        <f>MIN((CONFIG!$D$93-IF(AND(JEI!$D$23,Personnel!$AP19&gt;0),CONFIG!$D$94, CONFIG!$D$93))*Personnel!K19*JEI!$D$24,JEI!$D$17/12)</f>
        <v>0</v>
      </c>
      <c r="I45" s="375">
        <f>MIN((CONFIG!$D$93-IF(AND(JEI!$D$23,Personnel!$AP19&gt;0),CONFIG!$D$94, CONFIG!$D$93))*Personnel!L19*JEI!$D$24,JEI!$D$17/12)</f>
        <v>0</v>
      </c>
      <c r="J45" s="375">
        <f>MIN((CONFIG!$D$93-IF(AND(JEI!$D$23,Personnel!$AP19&gt;0),CONFIG!$D$94, CONFIG!$D$93))*Personnel!M19*JEI!$D$24,JEI!$D$17/12)</f>
        <v>0</v>
      </c>
      <c r="K45" s="375">
        <f>MIN((CONFIG!$D$93-IF(AND(JEI!$D$23,Personnel!$AP19&gt;0),CONFIG!$D$94, CONFIG!$D$93))*Personnel!N19*JEI!$D$24,JEI!$D$17/12)</f>
        <v>0</v>
      </c>
      <c r="L45" s="375">
        <f>MIN((CONFIG!$D$93-IF(AND(JEI!$D$23,Personnel!$AP19&gt;0),CONFIG!$D$94, CONFIG!$D$93))*Personnel!O19*JEI!$D$24,JEI!$D$17/12)</f>
        <v>0</v>
      </c>
      <c r="M45" s="375">
        <f>MIN((CONFIG!$D$93-IF(AND(JEI!$D$23,Personnel!$AP19&gt;0),CONFIG!$D$94, CONFIG!$D$93))*Personnel!P19*JEI!$D$24,JEI!$D$17/12)</f>
        <v>0</v>
      </c>
      <c r="N45" s="375">
        <f>MIN((CONFIG!$D$93-IF(AND(JEI!$D$23,Personnel!$AP19&gt;0),CONFIG!$D$94, CONFIG!$D$93))*Personnel!Q19*JEI!$D$24,JEI!$D$17/12)</f>
        <v>0</v>
      </c>
      <c r="O45" s="328">
        <f t="shared" si="14"/>
        <v>0</v>
      </c>
      <c r="P45" s="375">
        <f>MIN((CONFIG!$D$93-IF(AND(JEI!$E$23,Personnel!$BB19&gt;0),CONFIG!$D$94, CONFIG!$D$93))*Personnel!S19*JEI!$E$24,JEI!$D$17/12)</f>
        <v>0</v>
      </c>
      <c r="Q45" s="375">
        <f>MIN((CONFIG!$D$93-IF(AND(JEI!$E$23,Personnel!$BB19&gt;0),CONFIG!$D$94, CONFIG!$D$93))*Personnel!T19*JEI!$E$24,JEI!$D$17/12)</f>
        <v>0</v>
      </c>
      <c r="R45" s="375">
        <f>MIN((CONFIG!$D$93-IF(AND(JEI!$E$23,Personnel!$BB19&gt;0),CONFIG!$D$94, CONFIG!$D$93))*Personnel!U19*JEI!$E$24,JEI!$D$17/12)</f>
        <v>0</v>
      </c>
      <c r="S45" s="375">
        <f>MIN((CONFIG!$D$93-IF(AND(JEI!$E$23,Personnel!$BB19&gt;0),CONFIG!$D$94, CONFIG!$D$93))*Personnel!V19*JEI!$E$24,JEI!$D$17/12)</f>
        <v>0</v>
      </c>
      <c r="T45" s="375">
        <f>MIN((CONFIG!$D$93-IF(AND(JEI!$E$23,Personnel!$BB19&gt;0),CONFIG!$D$94, CONFIG!$D$93))*Personnel!W19*JEI!$E$24,JEI!$D$17/12)</f>
        <v>0</v>
      </c>
      <c r="U45" s="375">
        <f>MIN((CONFIG!$D$93-IF(AND(JEI!$E$23,Personnel!$BB19&gt;0),CONFIG!$D$94, CONFIG!$D$93))*Personnel!X19*JEI!$E$24,JEI!$D$17/12)</f>
        <v>0</v>
      </c>
      <c r="V45" s="375">
        <f>MIN((CONFIG!$D$93-IF(AND(JEI!$E$23,Personnel!$BB19&gt;0),CONFIG!$D$94, CONFIG!$D$93))*Personnel!Y19*JEI!$E$24,JEI!$D$17/12)</f>
        <v>0</v>
      </c>
      <c r="W45" s="375">
        <f>MIN((CONFIG!$D$93-IF(AND(JEI!$E$23,Personnel!$BB19&gt;0),CONFIG!$D$94, CONFIG!$D$93))*Personnel!Z19*JEI!$E$24,JEI!$D$17/12)</f>
        <v>0</v>
      </c>
      <c r="X45" s="375">
        <f>MIN((CONFIG!$D$93-IF(AND(JEI!$E$23,Personnel!$BB19&gt;0),CONFIG!$D$94, CONFIG!$D$93))*Personnel!AA19*JEI!$E$24,JEI!$D$17/12)</f>
        <v>0</v>
      </c>
      <c r="Y45" s="375">
        <f>MIN((CONFIG!$D$93-IF(AND(JEI!$E$23,Personnel!$BB19&gt;0),CONFIG!$D$94, CONFIG!$D$93))*Personnel!AB19*JEI!$E$24,JEI!$D$17/12)</f>
        <v>0</v>
      </c>
      <c r="Z45" s="375">
        <f>MIN((CONFIG!$D$93-IF(AND(JEI!$E$23,Personnel!$BB19&gt;0),CONFIG!$D$94, CONFIG!$D$93))*Personnel!AC19*JEI!$E$24,JEI!$D$17/12)</f>
        <v>0</v>
      </c>
      <c r="AA45" s="375">
        <f>MIN((CONFIG!$D$93-IF(AND(JEI!$E$23,Personnel!$BB19&gt;0),CONFIG!$D$94, CONFIG!$D$93))*Personnel!AD19*JEI!$E$24,JEI!$D$17/12)</f>
        <v>0</v>
      </c>
      <c r="AB45" s="328">
        <f t="shared" si="15"/>
        <v>0</v>
      </c>
      <c r="AC45" s="375">
        <f>MIN((CONFIG!$D$93-IF(AND(JEI!$F$23,Personnel!$BN19&gt;0),CONFIG!$D$94, CONFIG!$D$93))*Personnel!AF19*JEI!$F$24,JEI!$D$17/2)</f>
        <v>0</v>
      </c>
      <c r="AD45" s="375">
        <f>MIN((CONFIG!$D$93-IF(AND(JEI!$F$23,Personnel!$BN19&gt;0),CONFIG!$D$94, CONFIG!$D$93))*Personnel!AG19*JEI!$F$24,JEI!$D$17/2)</f>
        <v>0</v>
      </c>
      <c r="AE45" s="328">
        <f t="shared" si="16"/>
        <v>0</v>
      </c>
      <c r="AF45" s="375">
        <f>MIN((CONFIG!$D$93-IF(AND(JEI!$G$23,Personnel!$BZ19&gt;0),CONFIG!$D$94, CONFIG!$D$93))*Personnel!AI19*JEI!$G$24,JEI!$D$17/2)</f>
        <v>0</v>
      </c>
      <c r="AG45" s="375">
        <f>MIN((CONFIG!$D$93-IF(AND(JEI!$G$23,Personnel!$BZ19&gt;0),CONFIG!$D$94, CONFIG!$D$93))*Personnel!AJ19*JEI!$G$24,JEI!$D$17/2)</f>
        <v>0</v>
      </c>
      <c r="AH45" s="328">
        <f t="shared" si="17"/>
        <v>0</v>
      </c>
      <c r="AI45" s="375">
        <f>MIN((CONFIG!$D$93-IF(AND(JEI!$H$23,Personnel!$CL19&gt;0),CONFIG!$D$94, CONFIG!$D$93))*Personnel!AL19*JEI!$H$24,JEI!$D$17/2)</f>
        <v>0</v>
      </c>
      <c r="AJ45" s="375">
        <f>MIN((CONFIG!$D$93-IF(AND(JEI!$H$23,Personnel!$CL19&gt;0),CONFIG!$D$94, CONFIG!$D$93))*Personnel!AM19*JEI!$H$24,JEI!$D$17/2)</f>
        <v>0</v>
      </c>
      <c r="AK45" s="328">
        <f t="shared" si="18"/>
        <v>0</v>
      </c>
      <c r="AL45" s="126"/>
      <c r="AM45" s="76"/>
      <c r="AX45" s="76"/>
      <c r="BH45" s="76"/>
      <c r="BI45" s="76"/>
      <c r="BJ45" s="76"/>
      <c r="BK45" s="76"/>
      <c r="BL45" s="76"/>
      <c r="BM45" s="76"/>
      <c r="BN45" s="76"/>
      <c r="BO45" s="76"/>
      <c r="BP45" s="76"/>
      <c r="BQ45" s="76"/>
      <c r="BR45" s="76"/>
      <c r="BS45" s="76"/>
      <c r="BT45" s="76"/>
      <c r="BU45" s="76"/>
      <c r="BV45" s="76"/>
      <c r="BW45" s="76"/>
      <c r="BX45" s="76"/>
      <c r="BY45" s="76"/>
      <c r="BZ45" s="76"/>
      <c r="CA45" s="76"/>
      <c r="CB45" s="76"/>
      <c r="CC45" s="76"/>
      <c r="CD45" s="76"/>
      <c r="CE45" s="76"/>
      <c r="CF45" s="76"/>
      <c r="CG45" s="76"/>
      <c r="CH45" s="76"/>
      <c r="CI45" s="76"/>
      <c r="CJ45" s="76"/>
      <c r="CK45" s="76"/>
      <c r="CL45" s="76"/>
      <c r="CM45" s="76"/>
      <c r="CN45" s="76"/>
    </row>
    <row r="46" spans="2:92">
      <c r="B46" s="125"/>
      <c r="C46" s="375">
        <f>MIN((CONFIG!$D$93-IF(AND(JEI!$D$23,Personnel!$AP20&gt;0),CONFIG!$D$94, CONFIG!$D$93))*Personnel!F20*JEI!$D$24,JEI!$D$17/12)</f>
        <v>0</v>
      </c>
      <c r="D46" s="375">
        <f>MIN((CONFIG!$D$93-IF(AND(JEI!$D$23,Personnel!$AP20&gt;0),CONFIG!$D$94, CONFIG!$D$93))*Personnel!G20*JEI!$D$24,JEI!$D$17/12)</f>
        <v>0</v>
      </c>
      <c r="E46" s="375">
        <f>MIN((CONFIG!$D$93-IF(AND(JEI!$D$23,Personnel!$AP20&gt;0),CONFIG!$D$94, CONFIG!$D$93))*Personnel!H20*JEI!$D$24,JEI!$D$17/12)</f>
        <v>0</v>
      </c>
      <c r="F46" s="375">
        <f>MIN((CONFIG!$D$93-IF(AND(JEI!$D$23,Personnel!$AP20&gt;0),CONFIG!$D$94, CONFIG!$D$93))*Personnel!I20*JEI!$D$24,JEI!$D$17/12)</f>
        <v>0</v>
      </c>
      <c r="G46" s="375">
        <f>MIN((CONFIG!$D$93-IF(AND(JEI!$D$23,Personnel!$AP20&gt;0),CONFIG!$D$94, CONFIG!$D$93))*Personnel!J20*JEI!$D$24,JEI!$D$17/12)</f>
        <v>0</v>
      </c>
      <c r="H46" s="375">
        <f>MIN((CONFIG!$D$93-IF(AND(JEI!$D$23,Personnel!$AP20&gt;0),CONFIG!$D$94, CONFIG!$D$93))*Personnel!K20*JEI!$D$24,JEI!$D$17/12)</f>
        <v>0</v>
      </c>
      <c r="I46" s="375">
        <f>MIN((CONFIG!$D$93-IF(AND(JEI!$D$23,Personnel!$AP20&gt;0),CONFIG!$D$94, CONFIG!$D$93))*Personnel!L20*JEI!$D$24,JEI!$D$17/12)</f>
        <v>0</v>
      </c>
      <c r="J46" s="375">
        <f>MIN((CONFIG!$D$93-IF(AND(JEI!$D$23,Personnel!$AP20&gt;0),CONFIG!$D$94, CONFIG!$D$93))*Personnel!M20*JEI!$D$24,JEI!$D$17/12)</f>
        <v>0</v>
      </c>
      <c r="K46" s="375">
        <f>MIN((CONFIG!$D$93-IF(AND(JEI!$D$23,Personnel!$AP20&gt;0),CONFIG!$D$94, CONFIG!$D$93))*Personnel!N20*JEI!$D$24,JEI!$D$17/12)</f>
        <v>0</v>
      </c>
      <c r="L46" s="375">
        <f>MIN((CONFIG!$D$93-IF(AND(JEI!$D$23,Personnel!$AP20&gt;0),CONFIG!$D$94, CONFIG!$D$93))*Personnel!O20*JEI!$D$24,JEI!$D$17/12)</f>
        <v>0</v>
      </c>
      <c r="M46" s="375">
        <f>MIN((CONFIG!$D$93-IF(AND(JEI!$D$23,Personnel!$AP20&gt;0),CONFIG!$D$94, CONFIG!$D$93))*Personnel!P20*JEI!$D$24,JEI!$D$17/12)</f>
        <v>0</v>
      </c>
      <c r="N46" s="375">
        <f>MIN((CONFIG!$D$93-IF(AND(JEI!$D$23,Personnel!$AP20&gt;0),CONFIG!$D$94, CONFIG!$D$93))*Personnel!Q20*JEI!$D$24,JEI!$D$17/12)</f>
        <v>0</v>
      </c>
      <c r="O46" s="328">
        <f t="shared" si="14"/>
        <v>0</v>
      </c>
      <c r="P46" s="375">
        <f>MIN((CONFIG!$D$93-IF(AND(JEI!$E$23,Personnel!$BB20&gt;0),CONFIG!$D$94, CONFIG!$D$93))*Personnel!S20*JEI!$E$24,JEI!$D$17/12)</f>
        <v>0</v>
      </c>
      <c r="Q46" s="375">
        <f>MIN((CONFIG!$D$93-IF(AND(JEI!$E$23,Personnel!$BB20&gt;0),CONFIG!$D$94, CONFIG!$D$93))*Personnel!T20*JEI!$E$24,JEI!$D$17/12)</f>
        <v>0</v>
      </c>
      <c r="R46" s="375">
        <f>MIN((CONFIG!$D$93-IF(AND(JEI!$E$23,Personnel!$BB20&gt;0),CONFIG!$D$94, CONFIG!$D$93))*Personnel!U20*JEI!$E$24,JEI!$D$17/12)</f>
        <v>0</v>
      </c>
      <c r="S46" s="375">
        <f>MIN((CONFIG!$D$93-IF(AND(JEI!$E$23,Personnel!$BB20&gt;0),CONFIG!$D$94, CONFIG!$D$93))*Personnel!V20*JEI!$E$24,JEI!$D$17/12)</f>
        <v>0</v>
      </c>
      <c r="T46" s="375">
        <f>MIN((CONFIG!$D$93-IF(AND(JEI!$E$23,Personnel!$BB20&gt;0),CONFIG!$D$94, CONFIG!$D$93))*Personnel!W20*JEI!$E$24,JEI!$D$17/12)</f>
        <v>0</v>
      </c>
      <c r="U46" s="375">
        <f>MIN((CONFIG!$D$93-IF(AND(JEI!$E$23,Personnel!$BB20&gt;0),CONFIG!$D$94, CONFIG!$D$93))*Personnel!X20*JEI!$E$24,JEI!$D$17/12)</f>
        <v>0</v>
      </c>
      <c r="V46" s="375">
        <f>MIN((CONFIG!$D$93-IF(AND(JEI!$E$23,Personnel!$BB20&gt;0),CONFIG!$D$94, CONFIG!$D$93))*Personnel!Y20*JEI!$E$24,JEI!$D$17/12)</f>
        <v>0</v>
      </c>
      <c r="W46" s="375">
        <f>MIN((CONFIG!$D$93-IF(AND(JEI!$E$23,Personnel!$BB20&gt;0),CONFIG!$D$94, CONFIG!$D$93))*Personnel!Z20*JEI!$E$24,JEI!$D$17/12)</f>
        <v>0</v>
      </c>
      <c r="X46" s="375">
        <f>MIN((CONFIG!$D$93-IF(AND(JEI!$E$23,Personnel!$BB20&gt;0),CONFIG!$D$94, CONFIG!$D$93))*Personnel!AA20*JEI!$E$24,JEI!$D$17/12)</f>
        <v>0</v>
      </c>
      <c r="Y46" s="375">
        <f>MIN((CONFIG!$D$93-IF(AND(JEI!$E$23,Personnel!$BB20&gt;0),CONFIG!$D$94, CONFIG!$D$93))*Personnel!AB20*JEI!$E$24,JEI!$D$17/12)</f>
        <v>0</v>
      </c>
      <c r="Z46" s="375">
        <f>MIN((CONFIG!$D$93-IF(AND(JEI!$E$23,Personnel!$BB20&gt;0),CONFIG!$D$94, CONFIG!$D$93))*Personnel!AC20*JEI!$E$24,JEI!$D$17/12)</f>
        <v>0</v>
      </c>
      <c r="AA46" s="375">
        <f>MIN((CONFIG!$D$93-IF(AND(JEI!$E$23,Personnel!$BB20&gt;0),CONFIG!$D$94, CONFIG!$D$93))*Personnel!AD20*JEI!$E$24,JEI!$D$17/12)</f>
        <v>0</v>
      </c>
      <c r="AB46" s="328">
        <f t="shared" si="15"/>
        <v>0</v>
      </c>
      <c r="AC46" s="375">
        <f>MIN((CONFIG!$D$93-IF(AND(JEI!$F$23,Personnel!$BN20&gt;0),CONFIG!$D$94, CONFIG!$D$93))*Personnel!AF20*JEI!$F$24,JEI!$D$17/2)</f>
        <v>0</v>
      </c>
      <c r="AD46" s="375">
        <f>MIN((CONFIG!$D$93-IF(AND(JEI!$F$23,Personnel!$BN20&gt;0),CONFIG!$D$94, CONFIG!$D$93))*Personnel!AG20*JEI!$F$24,JEI!$D$17/2)</f>
        <v>0</v>
      </c>
      <c r="AE46" s="328">
        <f t="shared" si="16"/>
        <v>0</v>
      </c>
      <c r="AF46" s="375">
        <f>MIN((CONFIG!$D$93-IF(AND(JEI!$G$23,Personnel!$BZ20&gt;0),CONFIG!$D$94, CONFIG!$D$93))*Personnel!AI20*JEI!$G$24,JEI!$D$17/2)</f>
        <v>0</v>
      </c>
      <c r="AG46" s="375">
        <f>MIN((CONFIG!$D$93-IF(AND(JEI!$G$23,Personnel!$BZ20&gt;0),CONFIG!$D$94, CONFIG!$D$93))*Personnel!AJ20*JEI!$G$24,JEI!$D$17/2)</f>
        <v>0</v>
      </c>
      <c r="AH46" s="328">
        <f t="shared" si="17"/>
        <v>0</v>
      </c>
      <c r="AI46" s="375">
        <f>MIN((CONFIG!$D$93-IF(AND(JEI!$H$23,Personnel!$CL20&gt;0),CONFIG!$D$94, CONFIG!$D$93))*Personnel!AL20*JEI!$H$24,JEI!$D$17/2)</f>
        <v>0</v>
      </c>
      <c r="AJ46" s="375">
        <f>MIN((CONFIG!$D$93-IF(AND(JEI!$H$23,Personnel!$CL20&gt;0),CONFIG!$D$94, CONFIG!$D$93))*Personnel!AM20*JEI!$H$24,JEI!$D$17/2)</f>
        <v>0</v>
      </c>
      <c r="AK46" s="328">
        <f t="shared" si="18"/>
        <v>0</v>
      </c>
      <c r="AL46" s="126"/>
      <c r="AM46" s="76"/>
      <c r="AX46" s="76"/>
      <c r="BH46" s="76"/>
      <c r="BI46" s="76"/>
      <c r="BJ46" s="76"/>
      <c r="BK46" s="76"/>
      <c r="BL46" s="76"/>
      <c r="BM46" s="76"/>
      <c r="BN46" s="76"/>
      <c r="BO46" s="76"/>
      <c r="BP46" s="76"/>
      <c r="BQ46" s="76"/>
      <c r="BR46" s="76"/>
      <c r="BS46" s="76"/>
      <c r="BT46" s="76"/>
      <c r="BU46" s="76"/>
      <c r="BV46" s="76"/>
      <c r="BW46" s="76"/>
      <c r="BX46" s="76"/>
      <c r="BY46" s="76"/>
      <c r="BZ46" s="76"/>
      <c r="CA46" s="76"/>
      <c r="CB46" s="76"/>
      <c r="CC46" s="76"/>
      <c r="CD46" s="76"/>
      <c r="CE46" s="76"/>
      <c r="CF46" s="76"/>
      <c r="CG46" s="76"/>
      <c r="CH46" s="76"/>
      <c r="CI46" s="76"/>
      <c r="CJ46" s="76"/>
      <c r="CK46" s="76"/>
      <c r="CL46" s="76"/>
      <c r="CM46" s="76"/>
      <c r="CN46" s="76"/>
    </row>
    <row r="47" spans="2:92">
      <c r="B47" s="125"/>
      <c r="C47" s="375">
        <f>MIN((CONFIG!$D$93-IF(AND(JEI!$D$23,Personnel!$AP21&gt;0),CONFIG!$D$94, CONFIG!$D$93))*Personnel!F21*JEI!$D$24,JEI!$D$17/12)</f>
        <v>0</v>
      </c>
      <c r="D47" s="375">
        <f>MIN((CONFIG!$D$93-IF(AND(JEI!$D$23,Personnel!$AP21&gt;0),CONFIG!$D$94, CONFIG!$D$93))*Personnel!G21*JEI!$D$24,JEI!$D$17/12)</f>
        <v>0</v>
      </c>
      <c r="E47" s="375">
        <f>MIN((CONFIG!$D$93-IF(AND(JEI!$D$23,Personnel!$AP21&gt;0),CONFIG!$D$94, CONFIG!$D$93))*Personnel!H21*JEI!$D$24,JEI!$D$17/12)</f>
        <v>0</v>
      </c>
      <c r="F47" s="375">
        <f>MIN((CONFIG!$D$93-IF(AND(JEI!$D$23,Personnel!$AP21&gt;0),CONFIG!$D$94, CONFIG!$D$93))*Personnel!I21*JEI!$D$24,JEI!$D$17/12)</f>
        <v>0</v>
      </c>
      <c r="G47" s="375">
        <f>MIN((CONFIG!$D$93-IF(AND(JEI!$D$23,Personnel!$AP21&gt;0),CONFIG!$D$94, CONFIG!$D$93))*Personnel!J21*JEI!$D$24,JEI!$D$17/12)</f>
        <v>0</v>
      </c>
      <c r="H47" s="375">
        <f>MIN((CONFIG!$D$93-IF(AND(JEI!$D$23,Personnel!$AP21&gt;0),CONFIG!$D$94, CONFIG!$D$93))*Personnel!K21*JEI!$D$24,JEI!$D$17/12)</f>
        <v>0</v>
      </c>
      <c r="I47" s="375">
        <f>MIN((CONFIG!$D$93-IF(AND(JEI!$D$23,Personnel!$AP21&gt;0),CONFIG!$D$94, CONFIG!$D$93))*Personnel!L21*JEI!$D$24,JEI!$D$17/12)</f>
        <v>0</v>
      </c>
      <c r="J47" s="375">
        <f>MIN((CONFIG!$D$93-IF(AND(JEI!$D$23,Personnel!$AP21&gt;0),CONFIG!$D$94, CONFIG!$D$93))*Personnel!M21*JEI!$D$24,JEI!$D$17/12)</f>
        <v>0</v>
      </c>
      <c r="K47" s="375">
        <f>MIN((CONFIG!$D$93-IF(AND(JEI!$D$23,Personnel!$AP21&gt;0),CONFIG!$D$94, CONFIG!$D$93))*Personnel!N21*JEI!$D$24,JEI!$D$17/12)</f>
        <v>0</v>
      </c>
      <c r="L47" s="375">
        <f>MIN((CONFIG!$D$93-IF(AND(JEI!$D$23,Personnel!$AP21&gt;0),CONFIG!$D$94, CONFIG!$D$93))*Personnel!O21*JEI!$D$24,JEI!$D$17/12)</f>
        <v>0</v>
      </c>
      <c r="M47" s="375">
        <f>MIN((CONFIG!$D$93-IF(AND(JEI!$D$23,Personnel!$AP21&gt;0),CONFIG!$D$94, CONFIG!$D$93))*Personnel!P21*JEI!$D$24,JEI!$D$17/12)</f>
        <v>0</v>
      </c>
      <c r="N47" s="375">
        <f>MIN((CONFIG!$D$93-IF(AND(JEI!$D$23,Personnel!$AP21&gt;0),CONFIG!$D$94, CONFIG!$D$93))*Personnel!Q21*JEI!$D$24,JEI!$D$17/12)</f>
        <v>0</v>
      </c>
      <c r="O47" s="328">
        <f t="shared" si="14"/>
        <v>0</v>
      </c>
      <c r="P47" s="375">
        <f>MIN((CONFIG!$D$93-IF(AND(JEI!$E$23,Personnel!$BB21&gt;0),CONFIG!$D$94, CONFIG!$D$93))*Personnel!S21*JEI!$E$24,JEI!$D$17/12)</f>
        <v>0</v>
      </c>
      <c r="Q47" s="375">
        <f>MIN((CONFIG!$D$93-IF(AND(JEI!$E$23,Personnel!$BB21&gt;0),CONFIG!$D$94, CONFIG!$D$93))*Personnel!T21*JEI!$E$24,JEI!$D$17/12)</f>
        <v>0</v>
      </c>
      <c r="R47" s="375">
        <f>MIN((CONFIG!$D$93-IF(AND(JEI!$E$23,Personnel!$BB21&gt;0),CONFIG!$D$94, CONFIG!$D$93))*Personnel!U21*JEI!$E$24,JEI!$D$17/12)</f>
        <v>0</v>
      </c>
      <c r="S47" s="375">
        <f>MIN((CONFIG!$D$93-IF(AND(JEI!$E$23,Personnel!$BB21&gt;0),CONFIG!$D$94, CONFIG!$D$93))*Personnel!V21*JEI!$E$24,JEI!$D$17/12)</f>
        <v>0</v>
      </c>
      <c r="T47" s="375">
        <f>MIN((CONFIG!$D$93-IF(AND(JEI!$E$23,Personnel!$BB21&gt;0),CONFIG!$D$94, CONFIG!$D$93))*Personnel!W21*JEI!$E$24,JEI!$D$17/12)</f>
        <v>0</v>
      </c>
      <c r="U47" s="375">
        <f>MIN((CONFIG!$D$93-IF(AND(JEI!$E$23,Personnel!$BB21&gt;0),CONFIG!$D$94, CONFIG!$D$93))*Personnel!X21*JEI!$E$24,JEI!$D$17/12)</f>
        <v>0</v>
      </c>
      <c r="V47" s="375">
        <f>MIN((CONFIG!$D$93-IF(AND(JEI!$E$23,Personnel!$BB21&gt;0),CONFIG!$D$94, CONFIG!$D$93))*Personnel!Y21*JEI!$E$24,JEI!$D$17/12)</f>
        <v>0</v>
      </c>
      <c r="W47" s="375">
        <f>MIN((CONFIG!$D$93-IF(AND(JEI!$E$23,Personnel!$BB21&gt;0),CONFIG!$D$94, CONFIG!$D$93))*Personnel!Z21*JEI!$E$24,JEI!$D$17/12)</f>
        <v>0</v>
      </c>
      <c r="X47" s="375">
        <f>MIN((CONFIG!$D$93-IF(AND(JEI!$E$23,Personnel!$BB21&gt;0),CONFIG!$D$94, CONFIG!$D$93))*Personnel!AA21*JEI!$E$24,JEI!$D$17/12)</f>
        <v>0</v>
      </c>
      <c r="Y47" s="375">
        <f>MIN((CONFIG!$D$93-IF(AND(JEI!$E$23,Personnel!$BB21&gt;0),CONFIG!$D$94, CONFIG!$D$93))*Personnel!AB21*JEI!$E$24,JEI!$D$17/12)</f>
        <v>0</v>
      </c>
      <c r="Z47" s="375">
        <f>MIN((CONFIG!$D$93-IF(AND(JEI!$E$23,Personnel!$BB21&gt;0),CONFIG!$D$94, CONFIG!$D$93))*Personnel!AC21*JEI!$E$24,JEI!$D$17/12)</f>
        <v>0</v>
      </c>
      <c r="AA47" s="375">
        <f>MIN((CONFIG!$D$93-IF(AND(JEI!$E$23,Personnel!$BB21&gt;0),CONFIG!$D$94, CONFIG!$D$93))*Personnel!AD21*JEI!$E$24,JEI!$D$17/12)</f>
        <v>0</v>
      </c>
      <c r="AB47" s="328">
        <f t="shared" si="15"/>
        <v>0</v>
      </c>
      <c r="AC47" s="375">
        <f>MIN((CONFIG!$D$93-IF(AND(JEI!$F$23,Personnel!$BN21&gt;0),CONFIG!$D$94, CONFIG!$D$93))*Personnel!AF21*JEI!$F$24,JEI!$D$17/2)</f>
        <v>0</v>
      </c>
      <c r="AD47" s="375">
        <f>MIN((CONFIG!$D$93-IF(AND(JEI!$F$23,Personnel!$BN21&gt;0),CONFIG!$D$94, CONFIG!$D$93))*Personnel!AG21*JEI!$F$24,JEI!$D$17/2)</f>
        <v>0</v>
      </c>
      <c r="AE47" s="328">
        <f t="shared" si="16"/>
        <v>0</v>
      </c>
      <c r="AF47" s="375">
        <f>MIN((CONFIG!$D$93-IF(AND(JEI!$G$23,Personnel!$BZ21&gt;0),CONFIG!$D$94, CONFIG!$D$93))*Personnel!AI21*JEI!$G$24,JEI!$D$17/2)</f>
        <v>0</v>
      </c>
      <c r="AG47" s="375">
        <f>MIN((CONFIG!$D$93-IF(AND(JEI!$G$23,Personnel!$BZ21&gt;0),CONFIG!$D$94, CONFIG!$D$93))*Personnel!AJ21*JEI!$G$24,JEI!$D$17/2)</f>
        <v>0</v>
      </c>
      <c r="AH47" s="328">
        <f t="shared" si="17"/>
        <v>0</v>
      </c>
      <c r="AI47" s="375">
        <f>MIN((CONFIG!$D$93-IF(AND(JEI!$H$23,Personnel!$CL21&gt;0),CONFIG!$D$94, CONFIG!$D$93))*Personnel!AL21*JEI!$H$24,JEI!$D$17/2)</f>
        <v>0</v>
      </c>
      <c r="AJ47" s="375">
        <f>MIN((CONFIG!$D$93-IF(AND(JEI!$H$23,Personnel!$CL21&gt;0),CONFIG!$D$94, CONFIG!$D$93))*Personnel!AM21*JEI!$H$24,JEI!$D$17/2)</f>
        <v>0</v>
      </c>
      <c r="AK47" s="328">
        <f t="shared" si="18"/>
        <v>0</v>
      </c>
      <c r="AL47" s="126"/>
      <c r="AM47" s="76"/>
      <c r="AX47" s="76"/>
      <c r="BH47" s="76"/>
      <c r="BI47" s="76"/>
      <c r="BJ47" s="76"/>
      <c r="BK47" s="76"/>
      <c r="BL47" s="76"/>
      <c r="BM47" s="76"/>
      <c r="BN47" s="76"/>
      <c r="BO47" s="76"/>
      <c r="BP47" s="76"/>
      <c r="BQ47" s="76"/>
      <c r="BR47" s="76"/>
      <c r="BS47" s="76"/>
      <c r="BT47" s="76"/>
      <c r="BU47" s="76"/>
      <c r="BV47" s="76"/>
      <c r="BW47" s="76"/>
      <c r="BX47" s="76"/>
      <c r="BY47" s="76"/>
      <c r="BZ47" s="76"/>
      <c r="CA47" s="76"/>
      <c r="CB47" s="76"/>
      <c r="CC47" s="76"/>
      <c r="CD47" s="76"/>
      <c r="CE47" s="76"/>
      <c r="CF47" s="76"/>
      <c r="CG47" s="76"/>
      <c r="CH47" s="76"/>
      <c r="CI47" s="76"/>
      <c r="CJ47" s="76"/>
      <c r="CK47" s="76"/>
      <c r="CL47" s="76"/>
      <c r="CM47" s="76"/>
      <c r="CN47" s="76"/>
    </row>
    <row r="48" spans="2:92">
      <c r="B48" s="125"/>
      <c r="C48" s="375">
        <f>MIN((CONFIG!$D$93-IF(AND(JEI!$D$23,Personnel!$AP22&gt;0),CONFIG!$D$94, CONFIG!$D$93))*Personnel!F22*JEI!$D$24,JEI!$D$17/12)</f>
        <v>0</v>
      </c>
      <c r="D48" s="375">
        <f>MIN((CONFIG!$D$93-IF(AND(JEI!$D$23,Personnel!$AP22&gt;0),CONFIG!$D$94, CONFIG!$D$93))*Personnel!G22*JEI!$D$24,JEI!$D$17/12)</f>
        <v>0</v>
      </c>
      <c r="E48" s="375">
        <f>MIN((CONFIG!$D$93-IF(AND(JEI!$D$23,Personnel!$AP22&gt;0),CONFIG!$D$94, CONFIG!$D$93))*Personnel!H22*JEI!$D$24,JEI!$D$17/12)</f>
        <v>0</v>
      </c>
      <c r="F48" s="375">
        <f>MIN((CONFIG!$D$93-IF(AND(JEI!$D$23,Personnel!$AP22&gt;0),CONFIG!$D$94, CONFIG!$D$93))*Personnel!I22*JEI!$D$24,JEI!$D$17/12)</f>
        <v>0</v>
      </c>
      <c r="G48" s="375">
        <f>MIN((CONFIG!$D$93-IF(AND(JEI!$D$23,Personnel!$AP22&gt;0),CONFIG!$D$94, CONFIG!$D$93))*Personnel!J22*JEI!$D$24,JEI!$D$17/12)</f>
        <v>0</v>
      </c>
      <c r="H48" s="375">
        <f>MIN((CONFIG!$D$93-IF(AND(JEI!$D$23,Personnel!$AP22&gt;0),CONFIG!$D$94, CONFIG!$D$93))*Personnel!K22*JEI!$D$24,JEI!$D$17/12)</f>
        <v>0</v>
      </c>
      <c r="I48" s="375">
        <f>MIN((CONFIG!$D$93-IF(AND(JEI!$D$23,Personnel!$AP22&gt;0),CONFIG!$D$94, CONFIG!$D$93))*Personnel!L22*JEI!$D$24,JEI!$D$17/12)</f>
        <v>0</v>
      </c>
      <c r="J48" s="375">
        <f>MIN((CONFIG!$D$93-IF(AND(JEI!$D$23,Personnel!$AP22&gt;0),CONFIG!$D$94, CONFIG!$D$93))*Personnel!M22*JEI!$D$24,JEI!$D$17/12)</f>
        <v>0</v>
      </c>
      <c r="K48" s="375">
        <f>MIN((CONFIG!$D$93-IF(AND(JEI!$D$23,Personnel!$AP22&gt;0),CONFIG!$D$94, CONFIG!$D$93))*Personnel!N22*JEI!$D$24,JEI!$D$17/12)</f>
        <v>0</v>
      </c>
      <c r="L48" s="375">
        <f>MIN((CONFIG!$D$93-IF(AND(JEI!$D$23,Personnel!$AP22&gt;0),CONFIG!$D$94, CONFIG!$D$93))*Personnel!O22*JEI!$D$24,JEI!$D$17/12)</f>
        <v>0</v>
      </c>
      <c r="M48" s="375">
        <f>MIN((CONFIG!$D$93-IF(AND(JEI!$D$23,Personnel!$AP22&gt;0),CONFIG!$D$94, CONFIG!$D$93))*Personnel!P22*JEI!$D$24,JEI!$D$17/12)</f>
        <v>0</v>
      </c>
      <c r="N48" s="375">
        <f>MIN((CONFIG!$D$93-IF(AND(JEI!$D$23,Personnel!$AP22&gt;0),CONFIG!$D$94, CONFIG!$D$93))*Personnel!Q22*JEI!$D$24,JEI!$D$17/12)</f>
        <v>0</v>
      </c>
      <c r="O48" s="328">
        <f t="shared" si="14"/>
        <v>0</v>
      </c>
      <c r="P48" s="375">
        <f>MIN((CONFIG!$D$93-IF(AND(JEI!$E$23,Personnel!$BB22&gt;0),CONFIG!$D$94, CONFIG!$D$93))*Personnel!S22*JEI!$E$24,JEI!$D$17/12)</f>
        <v>0</v>
      </c>
      <c r="Q48" s="375">
        <f>MIN((CONFIG!$D$93-IF(AND(JEI!$E$23,Personnel!$BB22&gt;0),CONFIG!$D$94, CONFIG!$D$93))*Personnel!T22*JEI!$E$24,JEI!$D$17/12)</f>
        <v>0</v>
      </c>
      <c r="R48" s="375">
        <f>MIN((CONFIG!$D$93-IF(AND(JEI!$E$23,Personnel!$BB22&gt;0),CONFIG!$D$94, CONFIG!$D$93))*Personnel!U22*JEI!$E$24,JEI!$D$17/12)</f>
        <v>0</v>
      </c>
      <c r="S48" s="375">
        <f>MIN((CONFIG!$D$93-IF(AND(JEI!$E$23,Personnel!$BB22&gt;0),CONFIG!$D$94, CONFIG!$D$93))*Personnel!V22*JEI!$E$24,JEI!$D$17/12)</f>
        <v>0</v>
      </c>
      <c r="T48" s="375">
        <f>MIN((CONFIG!$D$93-IF(AND(JEI!$E$23,Personnel!$BB22&gt;0),CONFIG!$D$94, CONFIG!$D$93))*Personnel!W22*JEI!$E$24,JEI!$D$17/12)</f>
        <v>0</v>
      </c>
      <c r="U48" s="375">
        <f>MIN((CONFIG!$D$93-IF(AND(JEI!$E$23,Personnel!$BB22&gt;0),CONFIG!$D$94, CONFIG!$D$93))*Personnel!X22*JEI!$E$24,JEI!$D$17/12)</f>
        <v>0</v>
      </c>
      <c r="V48" s="375">
        <f>MIN((CONFIG!$D$93-IF(AND(JEI!$E$23,Personnel!$BB22&gt;0),CONFIG!$D$94, CONFIG!$D$93))*Personnel!Y22*JEI!$E$24,JEI!$D$17/12)</f>
        <v>0</v>
      </c>
      <c r="W48" s="375">
        <f>MIN((CONFIG!$D$93-IF(AND(JEI!$E$23,Personnel!$BB22&gt;0),CONFIG!$D$94, CONFIG!$D$93))*Personnel!Z22*JEI!$E$24,JEI!$D$17/12)</f>
        <v>0</v>
      </c>
      <c r="X48" s="375">
        <f>MIN((CONFIG!$D$93-IF(AND(JEI!$E$23,Personnel!$BB22&gt;0),CONFIG!$D$94, CONFIG!$D$93))*Personnel!AA22*JEI!$E$24,JEI!$D$17/12)</f>
        <v>0</v>
      </c>
      <c r="Y48" s="375">
        <f>MIN((CONFIG!$D$93-IF(AND(JEI!$E$23,Personnel!$BB22&gt;0),CONFIG!$D$94, CONFIG!$D$93))*Personnel!AB22*JEI!$E$24,JEI!$D$17/12)</f>
        <v>0</v>
      </c>
      <c r="Z48" s="375">
        <f>MIN((CONFIG!$D$93-IF(AND(JEI!$E$23,Personnel!$BB22&gt;0),CONFIG!$D$94, CONFIG!$D$93))*Personnel!AC22*JEI!$E$24,JEI!$D$17/12)</f>
        <v>0</v>
      </c>
      <c r="AA48" s="375">
        <f>MIN((CONFIG!$D$93-IF(AND(JEI!$E$23,Personnel!$BB22&gt;0),CONFIG!$D$94, CONFIG!$D$93))*Personnel!AD22*JEI!$E$24,JEI!$D$17/12)</f>
        <v>0</v>
      </c>
      <c r="AB48" s="328">
        <f t="shared" si="15"/>
        <v>0</v>
      </c>
      <c r="AC48" s="375">
        <f>MIN((CONFIG!$D$93-IF(AND(JEI!$F$23,Personnel!$BN22&gt;0),CONFIG!$D$94, CONFIG!$D$93))*Personnel!AF22*JEI!$F$24,JEI!$D$17/2)</f>
        <v>0</v>
      </c>
      <c r="AD48" s="375">
        <f>MIN((CONFIG!$D$93-IF(AND(JEI!$F$23,Personnel!$BN22&gt;0),CONFIG!$D$94, CONFIG!$D$93))*Personnel!AG22*JEI!$F$24,JEI!$D$17/2)</f>
        <v>0</v>
      </c>
      <c r="AE48" s="328">
        <f t="shared" si="16"/>
        <v>0</v>
      </c>
      <c r="AF48" s="375">
        <f>MIN((CONFIG!$D$93-IF(AND(JEI!$G$23,Personnel!$BZ22&gt;0),CONFIG!$D$94, CONFIG!$D$93))*Personnel!AI22*JEI!$G$24,JEI!$D$17/2)</f>
        <v>0</v>
      </c>
      <c r="AG48" s="375">
        <f>MIN((CONFIG!$D$93-IF(AND(JEI!$G$23,Personnel!$BZ22&gt;0),CONFIG!$D$94, CONFIG!$D$93))*Personnel!AJ22*JEI!$G$24,JEI!$D$17/2)</f>
        <v>0</v>
      </c>
      <c r="AH48" s="328">
        <f t="shared" si="17"/>
        <v>0</v>
      </c>
      <c r="AI48" s="375">
        <f>MIN((CONFIG!$D$93-IF(AND(JEI!$H$23,Personnel!$CL22&gt;0),CONFIG!$D$94, CONFIG!$D$93))*Personnel!AL22*JEI!$H$24,JEI!$D$17/2)</f>
        <v>0</v>
      </c>
      <c r="AJ48" s="375">
        <f>MIN((CONFIG!$D$93-IF(AND(JEI!$H$23,Personnel!$CL22&gt;0),CONFIG!$D$94, CONFIG!$D$93))*Personnel!AM22*JEI!$H$24,JEI!$D$17/2)</f>
        <v>0</v>
      </c>
      <c r="AK48" s="328">
        <f t="shared" si="18"/>
        <v>0</v>
      </c>
      <c r="AL48" s="126"/>
      <c r="AM48" s="76"/>
      <c r="AX48" s="76"/>
      <c r="BH48" s="76"/>
      <c r="BI48" s="76"/>
      <c r="BJ48" s="76"/>
      <c r="BK48" s="76"/>
      <c r="BL48" s="76"/>
      <c r="BM48" s="76"/>
      <c r="BN48" s="76"/>
      <c r="BO48" s="76"/>
      <c r="BP48" s="76"/>
      <c r="BQ48" s="76"/>
      <c r="BR48" s="76"/>
      <c r="BS48" s="76"/>
      <c r="BT48" s="76"/>
      <c r="BU48" s="76"/>
      <c r="BV48" s="76"/>
      <c r="BW48" s="76"/>
      <c r="BX48" s="76"/>
      <c r="BY48" s="76"/>
      <c r="BZ48" s="76"/>
      <c r="CA48" s="76"/>
      <c r="CB48" s="76"/>
      <c r="CC48" s="76"/>
      <c r="CD48" s="76"/>
      <c r="CE48" s="76"/>
      <c r="CF48" s="76"/>
      <c r="CG48" s="76"/>
      <c r="CH48" s="76"/>
      <c r="CI48" s="76"/>
      <c r="CJ48" s="76"/>
      <c r="CK48" s="76"/>
      <c r="CL48" s="76"/>
      <c r="CM48" s="76"/>
      <c r="CN48" s="76"/>
    </row>
    <row r="49" spans="2:92">
      <c r="B49" s="125"/>
      <c r="C49" s="375">
        <f>MIN((CONFIG!$D$93-IF(AND(JEI!$D$23,Personnel!$AP23&gt;0),CONFIG!$D$94, CONFIG!$D$93))*Personnel!F23*JEI!$D$24,JEI!$D$17/12)</f>
        <v>0</v>
      </c>
      <c r="D49" s="375">
        <f>MIN((CONFIG!$D$93-IF(AND(JEI!$D$23,Personnel!$AP23&gt;0),CONFIG!$D$94, CONFIG!$D$93))*Personnel!G23*JEI!$D$24,JEI!$D$17/12)</f>
        <v>0</v>
      </c>
      <c r="E49" s="375">
        <f>MIN((CONFIG!$D$93-IF(AND(JEI!$D$23,Personnel!$AP23&gt;0),CONFIG!$D$94, CONFIG!$D$93))*Personnel!H23*JEI!$D$24,JEI!$D$17/12)</f>
        <v>0</v>
      </c>
      <c r="F49" s="375">
        <f>MIN((CONFIG!$D$93-IF(AND(JEI!$D$23,Personnel!$AP23&gt;0),CONFIG!$D$94, CONFIG!$D$93))*Personnel!I23*JEI!$D$24,JEI!$D$17/12)</f>
        <v>0</v>
      </c>
      <c r="G49" s="375">
        <f>MIN((CONFIG!$D$93-IF(AND(JEI!$D$23,Personnel!$AP23&gt;0),CONFIG!$D$94, CONFIG!$D$93))*Personnel!J23*JEI!$D$24,JEI!$D$17/12)</f>
        <v>0</v>
      </c>
      <c r="H49" s="375">
        <f>MIN((CONFIG!$D$93-IF(AND(JEI!$D$23,Personnel!$AP23&gt;0),CONFIG!$D$94, CONFIG!$D$93))*Personnel!K23*JEI!$D$24,JEI!$D$17/12)</f>
        <v>0</v>
      </c>
      <c r="I49" s="375">
        <f>MIN((CONFIG!$D$93-IF(AND(JEI!$D$23,Personnel!$AP23&gt;0),CONFIG!$D$94, CONFIG!$D$93))*Personnel!L23*JEI!$D$24,JEI!$D$17/12)</f>
        <v>0</v>
      </c>
      <c r="J49" s="375">
        <f>MIN((CONFIG!$D$93-IF(AND(JEI!$D$23,Personnel!$AP23&gt;0),CONFIG!$D$94, CONFIG!$D$93))*Personnel!M23*JEI!$D$24,JEI!$D$17/12)</f>
        <v>0</v>
      </c>
      <c r="K49" s="375">
        <f>MIN((CONFIG!$D$93-IF(AND(JEI!$D$23,Personnel!$AP23&gt;0),CONFIG!$D$94, CONFIG!$D$93))*Personnel!N23*JEI!$D$24,JEI!$D$17/12)</f>
        <v>0</v>
      </c>
      <c r="L49" s="375">
        <f>MIN((CONFIG!$D$93-IF(AND(JEI!$D$23,Personnel!$AP23&gt;0),CONFIG!$D$94, CONFIG!$D$93))*Personnel!O23*JEI!$D$24,JEI!$D$17/12)</f>
        <v>0</v>
      </c>
      <c r="M49" s="375">
        <f>MIN((CONFIG!$D$93-IF(AND(JEI!$D$23,Personnel!$AP23&gt;0),CONFIG!$D$94, CONFIG!$D$93))*Personnel!P23*JEI!$D$24,JEI!$D$17/12)</f>
        <v>0</v>
      </c>
      <c r="N49" s="375">
        <f>MIN((CONFIG!$D$93-IF(AND(JEI!$D$23,Personnel!$AP23&gt;0),CONFIG!$D$94, CONFIG!$D$93))*Personnel!Q23*JEI!$D$24,JEI!$D$17/12)</f>
        <v>0</v>
      </c>
      <c r="O49" s="328">
        <f t="shared" si="14"/>
        <v>0</v>
      </c>
      <c r="P49" s="375">
        <f>MIN((CONFIG!$D$93-IF(AND(JEI!$E$23,Personnel!$BB23&gt;0),CONFIG!$D$94, CONFIG!$D$93))*Personnel!S23*JEI!$E$24,JEI!$D$17/12)</f>
        <v>0</v>
      </c>
      <c r="Q49" s="375">
        <f>MIN((CONFIG!$D$93-IF(AND(JEI!$E$23,Personnel!$BB23&gt;0),CONFIG!$D$94, CONFIG!$D$93))*Personnel!T23*JEI!$E$24,JEI!$D$17/12)</f>
        <v>0</v>
      </c>
      <c r="R49" s="375">
        <f>MIN((CONFIG!$D$93-IF(AND(JEI!$E$23,Personnel!$BB23&gt;0),CONFIG!$D$94, CONFIG!$D$93))*Personnel!U23*JEI!$E$24,JEI!$D$17/12)</f>
        <v>0</v>
      </c>
      <c r="S49" s="375">
        <f>MIN((CONFIG!$D$93-IF(AND(JEI!$E$23,Personnel!$BB23&gt;0),CONFIG!$D$94, CONFIG!$D$93))*Personnel!V23*JEI!$E$24,JEI!$D$17/12)</f>
        <v>0</v>
      </c>
      <c r="T49" s="375">
        <f>MIN((CONFIG!$D$93-IF(AND(JEI!$E$23,Personnel!$BB23&gt;0),CONFIG!$D$94, CONFIG!$D$93))*Personnel!W23*JEI!$E$24,JEI!$D$17/12)</f>
        <v>0</v>
      </c>
      <c r="U49" s="375">
        <f>MIN((CONFIG!$D$93-IF(AND(JEI!$E$23,Personnel!$BB23&gt;0),CONFIG!$D$94, CONFIG!$D$93))*Personnel!X23*JEI!$E$24,JEI!$D$17/12)</f>
        <v>0</v>
      </c>
      <c r="V49" s="375">
        <f>MIN((CONFIG!$D$93-IF(AND(JEI!$E$23,Personnel!$BB23&gt;0),CONFIG!$D$94, CONFIG!$D$93))*Personnel!Y23*JEI!$E$24,JEI!$D$17/12)</f>
        <v>0</v>
      </c>
      <c r="W49" s="375">
        <f>MIN((CONFIG!$D$93-IF(AND(JEI!$E$23,Personnel!$BB23&gt;0),CONFIG!$D$94, CONFIG!$D$93))*Personnel!Z23*JEI!$E$24,JEI!$D$17/12)</f>
        <v>0</v>
      </c>
      <c r="X49" s="375">
        <f>MIN((CONFIG!$D$93-IF(AND(JEI!$E$23,Personnel!$BB23&gt;0),CONFIG!$D$94, CONFIG!$D$93))*Personnel!AA23*JEI!$E$24,JEI!$D$17/12)</f>
        <v>0</v>
      </c>
      <c r="Y49" s="375">
        <f>MIN((CONFIG!$D$93-IF(AND(JEI!$E$23,Personnel!$BB23&gt;0),CONFIG!$D$94, CONFIG!$D$93))*Personnel!AB23*JEI!$E$24,JEI!$D$17/12)</f>
        <v>0</v>
      </c>
      <c r="Z49" s="375">
        <f>MIN((CONFIG!$D$93-IF(AND(JEI!$E$23,Personnel!$BB23&gt;0),CONFIG!$D$94, CONFIG!$D$93))*Personnel!AC23*JEI!$E$24,JEI!$D$17/12)</f>
        <v>0</v>
      </c>
      <c r="AA49" s="375">
        <f>MIN((CONFIG!$D$93-IF(AND(JEI!$E$23,Personnel!$BB23&gt;0),CONFIG!$D$94, CONFIG!$D$93))*Personnel!AD23*JEI!$E$24,JEI!$D$17/12)</f>
        <v>0</v>
      </c>
      <c r="AB49" s="328">
        <f t="shared" si="15"/>
        <v>0</v>
      </c>
      <c r="AC49" s="375">
        <f>MIN((CONFIG!$D$93-IF(AND(JEI!$F$23,Personnel!$BN23&gt;0),CONFIG!$D$94, CONFIG!$D$93))*Personnel!AF23*JEI!$F$24,JEI!$D$17/2)</f>
        <v>0</v>
      </c>
      <c r="AD49" s="375">
        <f>MIN((CONFIG!$D$93-IF(AND(JEI!$F$23,Personnel!$BN23&gt;0),CONFIG!$D$94, CONFIG!$D$93))*Personnel!AG23*JEI!$F$24,JEI!$D$17/2)</f>
        <v>0</v>
      </c>
      <c r="AE49" s="328">
        <f t="shared" si="16"/>
        <v>0</v>
      </c>
      <c r="AF49" s="375">
        <f>MIN((CONFIG!$D$93-IF(AND(JEI!$G$23,Personnel!$BZ23&gt;0),CONFIG!$D$94, CONFIG!$D$93))*Personnel!AI23*JEI!$G$24,JEI!$D$17/2)</f>
        <v>0</v>
      </c>
      <c r="AG49" s="375">
        <f>MIN((CONFIG!$D$93-IF(AND(JEI!$G$23,Personnel!$BZ23&gt;0),CONFIG!$D$94, CONFIG!$D$93))*Personnel!AJ23*JEI!$G$24,JEI!$D$17/2)</f>
        <v>0</v>
      </c>
      <c r="AH49" s="328">
        <f t="shared" si="17"/>
        <v>0</v>
      </c>
      <c r="AI49" s="375">
        <f>MIN((CONFIG!$D$93-IF(AND(JEI!$H$23,Personnel!$CL23&gt;0),CONFIG!$D$94, CONFIG!$D$93))*Personnel!AL23*JEI!$H$24,JEI!$D$17/2)</f>
        <v>0</v>
      </c>
      <c r="AJ49" s="375">
        <f>MIN((CONFIG!$D$93-IF(AND(JEI!$H$23,Personnel!$CL23&gt;0),CONFIG!$D$94, CONFIG!$D$93))*Personnel!AM23*JEI!$H$24,JEI!$D$17/2)</f>
        <v>0</v>
      </c>
      <c r="AK49" s="328">
        <f t="shared" si="18"/>
        <v>0</v>
      </c>
      <c r="AL49" s="126"/>
      <c r="AM49" s="76"/>
      <c r="AX49" s="76"/>
      <c r="BH49" s="76"/>
      <c r="BI49" s="76"/>
      <c r="BJ49" s="76"/>
      <c r="BK49" s="76"/>
      <c r="BL49" s="76"/>
      <c r="BM49" s="76"/>
      <c r="BN49" s="76"/>
      <c r="BO49" s="76"/>
      <c r="BP49" s="76"/>
      <c r="BQ49" s="76"/>
      <c r="BR49" s="76"/>
      <c r="BS49" s="76"/>
      <c r="BT49" s="76"/>
      <c r="BU49" s="76"/>
      <c r="BV49" s="76"/>
      <c r="BW49" s="76"/>
      <c r="BX49" s="76"/>
      <c r="BY49" s="76"/>
      <c r="BZ49" s="76"/>
      <c r="CA49" s="76"/>
      <c r="CB49" s="76"/>
      <c r="CC49" s="76"/>
      <c r="CD49" s="76"/>
      <c r="CE49" s="76"/>
      <c r="CF49" s="76"/>
      <c r="CG49" s="76"/>
      <c r="CH49" s="76"/>
      <c r="CI49" s="76"/>
      <c r="CJ49" s="76"/>
      <c r="CK49" s="76"/>
      <c r="CL49" s="76"/>
      <c r="CM49" s="76"/>
      <c r="CN49" s="76"/>
    </row>
    <row r="50" spans="2:92">
      <c r="B50" s="125"/>
      <c r="C50" s="375">
        <f>MIN((CONFIG!$D$93-IF(AND(JEI!$D$23,Personnel!$AP24&gt;0),CONFIG!$D$94, CONFIG!$D$93))*Personnel!F24*JEI!$D$24,JEI!$D$17/12)</f>
        <v>0</v>
      </c>
      <c r="D50" s="375">
        <f>MIN((CONFIG!$D$93-IF(AND(JEI!$D$23,Personnel!$AP24&gt;0),CONFIG!$D$94, CONFIG!$D$93))*Personnel!G24*JEI!$D$24,JEI!$D$17/12)</f>
        <v>0</v>
      </c>
      <c r="E50" s="375">
        <f>MIN((CONFIG!$D$93-IF(AND(JEI!$D$23,Personnel!$AP24&gt;0),CONFIG!$D$94, CONFIG!$D$93))*Personnel!H24*JEI!$D$24,JEI!$D$17/12)</f>
        <v>0</v>
      </c>
      <c r="F50" s="375">
        <f>MIN((CONFIG!$D$93-IF(AND(JEI!$D$23,Personnel!$AP24&gt;0),CONFIG!$D$94, CONFIG!$D$93))*Personnel!I24*JEI!$D$24,JEI!$D$17/12)</f>
        <v>0</v>
      </c>
      <c r="G50" s="375">
        <f>MIN((CONFIG!$D$93-IF(AND(JEI!$D$23,Personnel!$AP24&gt;0),CONFIG!$D$94, CONFIG!$D$93))*Personnel!J24*JEI!$D$24,JEI!$D$17/12)</f>
        <v>0</v>
      </c>
      <c r="H50" s="375">
        <f>MIN((CONFIG!$D$93-IF(AND(JEI!$D$23,Personnel!$AP24&gt;0),CONFIG!$D$94, CONFIG!$D$93))*Personnel!K24*JEI!$D$24,JEI!$D$17/12)</f>
        <v>0</v>
      </c>
      <c r="I50" s="375">
        <f>MIN((CONFIG!$D$93-IF(AND(JEI!$D$23,Personnel!$AP24&gt;0),CONFIG!$D$94, CONFIG!$D$93))*Personnel!L24*JEI!$D$24,JEI!$D$17/12)</f>
        <v>0</v>
      </c>
      <c r="J50" s="375">
        <f>MIN((CONFIG!$D$93-IF(AND(JEI!$D$23,Personnel!$AP24&gt;0),CONFIG!$D$94, CONFIG!$D$93))*Personnel!M24*JEI!$D$24,JEI!$D$17/12)</f>
        <v>0</v>
      </c>
      <c r="K50" s="375">
        <f>MIN((CONFIG!$D$93-IF(AND(JEI!$D$23,Personnel!$AP24&gt;0),CONFIG!$D$94, CONFIG!$D$93))*Personnel!N24*JEI!$D$24,JEI!$D$17/12)</f>
        <v>0</v>
      </c>
      <c r="L50" s="375">
        <f>MIN((CONFIG!$D$93-IF(AND(JEI!$D$23,Personnel!$AP24&gt;0),CONFIG!$D$94, CONFIG!$D$93))*Personnel!O24*JEI!$D$24,JEI!$D$17/12)</f>
        <v>0</v>
      </c>
      <c r="M50" s="375">
        <f>MIN((CONFIG!$D$93-IF(AND(JEI!$D$23,Personnel!$AP24&gt;0),CONFIG!$D$94, CONFIG!$D$93))*Personnel!P24*JEI!$D$24,JEI!$D$17/12)</f>
        <v>0</v>
      </c>
      <c r="N50" s="375">
        <f>MIN((CONFIG!$D$93-IF(AND(JEI!$D$23,Personnel!$AP24&gt;0),CONFIG!$D$94, CONFIG!$D$93))*Personnel!Q24*JEI!$D$24,JEI!$D$17/12)</f>
        <v>0</v>
      </c>
      <c r="O50" s="328">
        <f t="shared" si="14"/>
        <v>0</v>
      </c>
      <c r="P50" s="375">
        <f>MIN((CONFIG!$D$93-IF(AND(JEI!$E$23,Personnel!$BB24&gt;0),CONFIG!$D$94, CONFIG!$D$93))*Personnel!S24*JEI!$E$24,JEI!$D$17/12)</f>
        <v>0</v>
      </c>
      <c r="Q50" s="375">
        <f>MIN((CONFIG!$D$93-IF(AND(JEI!$E$23,Personnel!$BB24&gt;0),CONFIG!$D$94, CONFIG!$D$93))*Personnel!T24*JEI!$E$24,JEI!$D$17/12)</f>
        <v>0</v>
      </c>
      <c r="R50" s="375">
        <f>MIN((CONFIG!$D$93-IF(AND(JEI!$E$23,Personnel!$BB24&gt;0),CONFIG!$D$94, CONFIG!$D$93))*Personnel!U24*JEI!$E$24,JEI!$D$17/12)</f>
        <v>0</v>
      </c>
      <c r="S50" s="375">
        <f>MIN((CONFIG!$D$93-IF(AND(JEI!$E$23,Personnel!$BB24&gt;0),CONFIG!$D$94, CONFIG!$D$93))*Personnel!V24*JEI!$E$24,JEI!$D$17/12)</f>
        <v>0</v>
      </c>
      <c r="T50" s="375">
        <f>MIN((CONFIG!$D$93-IF(AND(JEI!$E$23,Personnel!$BB24&gt;0),CONFIG!$D$94, CONFIG!$D$93))*Personnel!W24*JEI!$E$24,JEI!$D$17/12)</f>
        <v>0</v>
      </c>
      <c r="U50" s="375">
        <f>MIN((CONFIG!$D$93-IF(AND(JEI!$E$23,Personnel!$BB24&gt;0),CONFIG!$D$94, CONFIG!$D$93))*Personnel!X24*JEI!$E$24,JEI!$D$17/12)</f>
        <v>0</v>
      </c>
      <c r="V50" s="375">
        <f>MIN((CONFIG!$D$93-IF(AND(JEI!$E$23,Personnel!$BB24&gt;0),CONFIG!$D$94, CONFIG!$D$93))*Personnel!Y24*JEI!$E$24,JEI!$D$17/12)</f>
        <v>0</v>
      </c>
      <c r="W50" s="375">
        <f>MIN((CONFIG!$D$93-IF(AND(JEI!$E$23,Personnel!$BB24&gt;0),CONFIG!$D$94, CONFIG!$D$93))*Personnel!Z24*JEI!$E$24,JEI!$D$17/12)</f>
        <v>0</v>
      </c>
      <c r="X50" s="375">
        <f>MIN((CONFIG!$D$93-IF(AND(JEI!$E$23,Personnel!$BB24&gt;0),CONFIG!$D$94, CONFIG!$D$93))*Personnel!AA24*JEI!$E$24,JEI!$D$17/12)</f>
        <v>0</v>
      </c>
      <c r="Y50" s="375">
        <f>MIN((CONFIG!$D$93-IF(AND(JEI!$E$23,Personnel!$BB24&gt;0),CONFIG!$D$94, CONFIG!$D$93))*Personnel!AB24*JEI!$E$24,JEI!$D$17/12)</f>
        <v>0</v>
      </c>
      <c r="Z50" s="375">
        <f>MIN((CONFIG!$D$93-IF(AND(JEI!$E$23,Personnel!$BB24&gt;0),CONFIG!$D$94, CONFIG!$D$93))*Personnel!AC24*JEI!$E$24,JEI!$D$17/12)</f>
        <v>0</v>
      </c>
      <c r="AA50" s="375">
        <f>MIN((CONFIG!$D$93-IF(AND(JEI!$E$23,Personnel!$BB24&gt;0),CONFIG!$D$94, CONFIG!$D$93))*Personnel!AD24*JEI!$E$24,JEI!$D$17/12)</f>
        <v>0</v>
      </c>
      <c r="AB50" s="328">
        <f t="shared" si="15"/>
        <v>0</v>
      </c>
      <c r="AC50" s="375">
        <f>MIN((CONFIG!$D$93-IF(AND(JEI!$F$23,Personnel!$BN24&gt;0),CONFIG!$D$94, CONFIG!$D$93))*Personnel!AF24*JEI!$F$24,JEI!$D$17/2)</f>
        <v>0</v>
      </c>
      <c r="AD50" s="375">
        <f>MIN((CONFIG!$D$93-IF(AND(JEI!$F$23,Personnel!$BN24&gt;0),CONFIG!$D$94, CONFIG!$D$93))*Personnel!AG24*JEI!$F$24,JEI!$D$17/2)</f>
        <v>0</v>
      </c>
      <c r="AE50" s="328">
        <f t="shared" si="16"/>
        <v>0</v>
      </c>
      <c r="AF50" s="375">
        <f>MIN((CONFIG!$D$93-IF(AND(JEI!$G$23,Personnel!$BZ24&gt;0),CONFIG!$D$94, CONFIG!$D$93))*Personnel!AI24*JEI!$G$24,JEI!$D$17/2)</f>
        <v>0</v>
      </c>
      <c r="AG50" s="375">
        <f>MIN((CONFIG!$D$93-IF(AND(JEI!$G$23,Personnel!$BZ24&gt;0),CONFIG!$D$94, CONFIG!$D$93))*Personnel!AJ24*JEI!$G$24,JEI!$D$17/2)</f>
        <v>0</v>
      </c>
      <c r="AH50" s="328">
        <f t="shared" si="17"/>
        <v>0</v>
      </c>
      <c r="AI50" s="375">
        <f>MIN((CONFIG!$D$93-IF(AND(JEI!$H$23,Personnel!$CL24&gt;0),CONFIG!$D$94, CONFIG!$D$93))*Personnel!AL24*JEI!$H$24,JEI!$D$17/2)</f>
        <v>0</v>
      </c>
      <c r="AJ50" s="375">
        <f>MIN((CONFIG!$D$93-IF(AND(JEI!$H$23,Personnel!$CL24&gt;0),CONFIG!$D$94, CONFIG!$D$93))*Personnel!AM24*JEI!$H$24,JEI!$D$17/2)</f>
        <v>0</v>
      </c>
      <c r="AK50" s="328">
        <f t="shared" si="18"/>
        <v>0</v>
      </c>
      <c r="AL50" s="126"/>
      <c r="AM50" s="76"/>
      <c r="AX50" s="76"/>
      <c r="BH50" s="76"/>
      <c r="BI50" s="76"/>
      <c r="BJ50" s="76"/>
      <c r="BK50" s="76"/>
      <c r="BL50" s="76"/>
      <c r="BM50" s="76"/>
      <c r="BN50" s="76"/>
      <c r="BO50" s="76"/>
      <c r="BP50" s="76"/>
      <c r="BQ50" s="76"/>
      <c r="BR50" s="76"/>
      <c r="BS50" s="76"/>
      <c r="BT50" s="76"/>
      <c r="BU50" s="76"/>
      <c r="BV50" s="76"/>
      <c r="BW50" s="76"/>
      <c r="BX50" s="76"/>
      <c r="BY50" s="76"/>
      <c r="BZ50" s="76"/>
      <c r="CA50" s="76"/>
      <c r="CB50" s="76"/>
      <c r="CC50" s="76"/>
      <c r="CD50" s="76"/>
      <c r="CE50" s="76"/>
      <c r="CF50" s="76"/>
      <c r="CG50" s="76"/>
      <c r="CH50" s="76"/>
      <c r="CI50" s="76"/>
      <c r="CJ50" s="76"/>
      <c r="CK50" s="76"/>
      <c r="CL50" s="76"/>
      <c r="CM50" s="76"/>
      <c r="CN50" s="76"/>
    </row>
    <row r="51" spans="2:92" s="76" customFormat="1">
      <c r="B51" s="125"/>
      <c r="C51" s="375">
        <f>MIN((CONFIG!$D$93-IF(AND(JEI!$D$23,Personnel!$AP25&gt;0),CONFIG!$D$94, CONFIG!$D$93))*Personnel!F25*JEI!$D$24,JEI!$D$17/12)</f>
        <v>0</v>
      </c>
      <c r="D51" s="375">
        <f>MIN((CONFIG!$D$93-IF(AND(JEI!$D$23,Personnel!$AP25&gt;0),CONFIG!$D$94, CONFIG!$D$93))*Personnel!G25*JEI!$D$24,JEI!$D$17/12)</f>
        <v>0</v>
      </c>
      <c r="E51" s="375">
        <f>MIN((CONFIG!$D$93-IF(AND(JEI!$D$23,Personnel!$AP25&gt;0),CONFIG!$D$94, CONFIG!$D$93))*Personnel!H25*JEI!$D$24,JEI!$D$17/12)</f>
        <v>0</v>
      </c>
      <c r="F51" s="375">
        <f>MIN((CONFIG!$D$93-IF(AND(JEI!$D$23,Personnel!$AP25&gt;0),CONFIG!$D$94, CONFIG!$D$93))*Personnel!I25*JEI!$D$24,JEI!$D$17/12)</f>
        <v>0</v>
      </c>
      <c r="G51" s="375">
        <f>MIN((CONFIG!$D$93-IF(AND(JEI!$D$23,Personnel!$AP25&gt;0),CONFIG!$D$94, CONFIG!$D$93))*Personnel!J25*JEI!$D$24,JEI!$D$17/12)</f>
        <v>0</v>
      </c>
      <c r="H51" s="375">
        <f>MIN((CONFIG!$D$93-IF(AND(JEI!$D$23,Personnel!$AP25&gt;0),CONFIG!$D$94, CONFIG!$D$93))*Personnel!K25*JEI!$D$24,JEI!$D$17/12)</f>
        <v>0</v>
      </c>
      <c r="I51" s="375">
        <f>MIN((CONFIG!$D$93-IF(AND(JEI!$D$23,Personnel!$AP25&gt;0),CONFIG!$D$94, CONFIG!$D$93))*Personnel!L25*JEI!$D$24,JEI!$D$17/12)</f>
        <v>0</v>
      </c>
      <c r="J51" s="375">
        <f>MIN((CONFIG!$D$93-IF(AND(JEI!$D$23,Personnel!$AP25&gt;0),CONFIG!$D$94, CONFIG!$D$93))*Personnel!M25*JEI!$D$24,JEI!$D$17/12)</f>
        <v>0</v>
      </c>
      <c r="K51" s="375">
        <f>MIN((CONFIG!$D$93-IF(AND(JEI!$D$23,Personnel!$AP25&gt;0),CONFIG!$D$94, CONFIG!$D$93))*Personnel!N25*JEI!$D$24,JEI!$D$17/12)</f>
        <v>0</v>
      </c>
      <c r="L51" s="375">
        <f>MIN((CONFIG!$D$93-IF(AND(JEI!$D$23,Personnel!$AP25&gt;0),CONFIG!$D$94, CONFIG!$D$93))*Personnel!O25*JEI!$D$24,JEI!$D$17/12)</f>
        <v>0</v>
      </c>
      <c r="M51" s="375">
        <f>MIN((CONFIG!$D$93-IF(AND(JEI!$D$23,Personnel!$AP25&gt;0),CONFIG!$D$94, CONFIG!$D$93))*Personnel!P25*JEI!$D$24,JEI!$D$17/12)</f>
        <v>0</v>
      </c>
      <c r="N51" s="375">
        <f>MIN((CONFIG!$D$93-IF(AND(JEI!$D$23,Personnel!$AP25&gt;0),CONFIG!$D$94, CONFIG!$D$93))*Personnel!Q25*JEI!$D$24,JEI!$D$17/12)</f>
        <v>0</v>
      </c>
      <c r="O51" s="328">
        <f t="shared" si="14"/>
        <v>0</v>
      </c>
      <c r="P51" s="375">
        <f>MIN((CONFIG!$D$93-IF(AND(JEI!$E$23,Personnel!$BB25&gt;0),CONFIG!$D$94, CONFIG!$D$93))*Personnel!S25*JEI!$E$24,JEI!$D$17/12)</f>
        <v>0</v>
      </c>
      <c r="Q51" s="375">
        <f>MIN((CONFIG!$D$93-IF(AND(JEI!$E$23,Personnel!$BB25&gt;0),CONFIG!$D$94, CONFIG!$D$93))*Personnel!T25*JEI!$E$24,JEI!$D$17/12)</f>
        <v>0</v>
      </c>
      <c r="R51" s="375">
        <f>MIN((CONFIG!$D$93-IF(AND(JEI!$E$23,Personnel!$BB25&gt;0),CONFIG!$D$94, CONFIG!$D$93))*Personnel!U25*JEI!$E$24,JEI!$D$17/12)</f>
        <v>0</v>
      </c>
      <c r="S51" s="375">
        <f>MIN((CONFIG!$D$93-IF(AND(JEI!$E$23,Personnel!$BB25&gt;0),CONFIG!$D$94, CONFIG!$D$93))*Personnel!V25*JEI!$E$24,JEI!$D$17/12)</f>
        <v>0</v>
      </c>
      <c r="T51" s="375">
        <f>MIN((CONFIG!$D$93-IF(AND(JEI!$E$23,Personnel!$BB25&gt;0),CONFIG!$D$94, CONFIG!$D$93))*Personnel!W25*JEI!$E$24,JEI!$D$17/12)</f>
        <v>0</v>
      </c>
      <c r="U51" s="375">
        <f>MIN((CONFIG!$D$93-IF(AND(JEI!$E$23,Personnel!$BB25&gt;0),CONFIG!$D$94, CONFIG!$D$93))*Personnel!X25*JEI!$E$24,JEI!$D$17/12)</f>
        <v>0</v>
      </c>
      <c r="V51" s="375">
        <f>MIN((CONFIG!$D$93-IF(AND(JEI!$E$23,Personnel!$BB25&gt;0),CONFIG!$D$94, CONFIG!$D$93))*Personnel!Y25*JEI!$E$24,JEI!$D$17/12)</f>
        <v>0</v>
      </c>
      <c r="W51" s="375">
        <f>MIN((CONFIG!$D$93-IF(AND(JEI!$E$23,Personnel!$BB25&gt;0),CONFIG!$D$94, CONFIG!$D$93))*Personnel!Z25*JEI!$E$24,JEI!$D$17/12)</f>
        <v>0</v>
      </c>
      <c r="X51" s="375">
        <f>MIN((CONFIG!$D$93-IF(AND(JEI!$E$23,Personnel!$BB25&gt;0),CONFIG!$D$94, CONFIG!$D$93))*Personnel!AA25*JEI!$E$24,JEI!$D$17/12)</f>
        <v>0</v>
      </c>
      <c r="Y51" s="375">
        <f>MIN((CONFIG!$D$93-IF(AND(JEI!$E$23,Personnel!$BB25&gt;0),CONFIG!$D$94, CONFIG!$D$93))*Personnel!AB25*JEI!$E$24,JEI!$D$17/12)</f>
        <v>0</v>
      </c>
      <c r="Z51" s="375">
        <f>MIN((CONFIG!$D$93-IF(AND(JEI!$E$23,Personnel!$BB25&gt;0),CONFIG!$D$94, CONFIG!$D$93))*Personnel!AC25*JEI!$E$24,JEI!$D$17/12)</f>
        <v>0</v>
      </c>
      <c r="AA51" s="375">
        <f>MIN((CONFIG!$D$93-IF(AND(JEI!$E$23,Personnel!$BB25&gt;0),CONFIG!$D$94, CONFIG!$D$93))*Personnel!AD25*JEI!$E$24,JEI!$D$17/12)</f>
        <v>0</v>
      </c>
      <c r="AB51" s="328">
        <f t="shared" si="15"/>
        <v>0</v>
      </c>
      <c r="AC51" s="375">
        <f>MIN((CONFIG!$D$93-IF(AND(JEI!$F$23,Personnel!$BN25&gt;0),CONFIG!$D$94, CONFIG!$D$93))*Personnel!AF25*JEI!$F$24,JEI!$D$17/2)</f>
        <v>0</v>
      </c>
      <c r="AD51" s="375">
        <f>MIN((CONFIG!$D$93-IF(AND(JEI!$F$23,Personnel!$BN25&gt;0),CONFIG!$D$94, CONFIG!$D$93))*Personnel!AG25*JEI!$F$24,JEI!$D$17/2)</f>
        <v>0</v>
      </c>
      <c r="AE51" s="328">
        <f t="shared" si="16"/>
        <v>0</v>
      </c>
      <c r="AF51" s="375">
        <f>MIN((CONFIG!$D$93-IF(AND(JEI!$G$23,Personnel!$BZ25&gt;0),CONFIG!$D$94, CONFIG!$D$93))*Personnel!AI25*JEI!$G$24,JEI!$D$17/2)</f>
        <v>0</v>
      </c>
      <c r="AG51" s="375">
        <f>MIN((CONFIG!$D$93-IF(AND(JEI!$G$23,Personnel!$BZ25&gt;0),CONFIG!$D$94, CONFIG!$D$93))*Personnel!AJ25*JEI!$G$24,JEI!$D$17/2)</f>
        <v>0</v>
      </c>
      <c r="AH51" s="328">
        <f t="shared" si="17"/>
        <v>0</v>
      </c>
      <c r="AI51" s="375">
        <f>MIN((CONFIG!$D$93-IF(AND(JEI!$H$23,Personnel!$CL25&gt;0),CONFIG!$D$94, CONFIG!$D$93))*Personnel!AL25*JEI!$H$24,JEI!$D$17/2)</f>
        <v>0</v>
      </c>
      <c r="AJ51" s="375">
        <f>MIN((CONFIG!$D$93-IF(AND(JEI!$H$23,Personnel!$CL25&gt;0),CONFIG!$D$94, CONFIG!$D$93))*Personnel!AM25*JEI!$H$24,JEI!$D$17/2)</f>
        <v>0</v>
      </c>
      <c r="AK51" s="328">
        <f t="shared" si="18"/>
        <v>0</v>
      </c>
      <c r="AL51" s="126"/>
    </row>
    <row r="52" spans="2:92" s="76" customFormat="1">
      <c r="B52" s="125"/>
      <c r="C52" s="375">
        <f>MIN((CONFIG!$D$93-IF(AND(JEI!$D$23,Personnel!$AP26&gt;0),CONFIG!$D$94, CONFIG!$D$93))*Personnel!F26*JEI!$D$24,JEI!$D$17/12)</f>
        <v>0</v>
      </c>
      <c r="D52" s="375">
        <f>MIN((CONFIG!$D$93-IF(AND(JEI!$D$23,Personnel!$AP26&gt;0),CONFIG!$D$94, CONFIG!$D$93))*Personnel!G26*JEI!$D$24,JEI!$D$17/12)</f>
        <v>0</v>
      </c>
      <c r="E52" s="375">
        <f>MIN((CONFIG!$D$93-IF(AND(JEI!$D$23,Personnel!$AP26&gt;0),CONFIG!$D$94, CONFIG!$D$93))*Personnel!H26*JEI!$D$24,JEI!$D$17/12)</f>
        <v>0</v>
      </c>
      <c r="F52" s="375">
        <f>MIN((CONFIG!$D$93-IF(AND(JEI!$D$23,Personnel!$AP26&gt;0),CONFIG!$D$94, CONFIG!$D$93))*Personnel!I26*JEI!$D$24,JEI!$D$17/12)</f>
        <v>0</v>
      </c>
      <c r="G52" s="375">
        <f>MIN((CONFIG!$D$93-IF(AND(JEI!$D$23,Personnel!$AP26&gt;0),CONFIG!$D$94, CONFIG!$D$93))*Personnel!J26*JEI!$D$24,JEI!$D$17/12)</f>
        <v>0</v>
      </c>
      <c r="H52" s="375">
        <f>MIN((CONFIG!$D$93-IF(AND(JEI!$D$23,Personnel!$AP26&gt;0),CONFIG!$D$94, CONFIG!$D$93))*Personnel!K26*JEI!$D$24,JEI!$D$17/12)</f>
        <v>0</v>
      </c>
      <c r="I52" s="375">
        <f>MIN((CONFIG!$D$93-IF(AND(JEI!$D$23,Personnel!$AP26&gt;0),CONFIG!$D$94, CONFIG!$D$93))*Personnel!L26*JEI!$D$24,JEI!$D$17/12)</f>
        <v>0</v>
      </c>
      <c r="J52" s="375">
        <f>MIN((CONFIG!$D$93-IF(AND(JEI!$D$23,Personnel!$AP26&gt;0),CONFIG!$D$94, CONFIG!$D$93))*Personnel!M26*JEI!$D$24,JEI!$D$17/12)</f>
        <v>0</v>
      </c>
      <c r="K52" s="375">
        <f>MIN((CONFIG!$D$93-IF(AND(JEI!$D$23,Personnel!$AP26&gt;0),CONFIG!$D$94, CONFIG!$D$93))*Personnel!N26*JEI!$D$24,JEI!$D$17/12)</f>
        <v>0</v>
      </c>
      <c r="L52" s="375">
        <f>MIN((CONFIG!$D$93-IF(AND(JEI!$D$23,Personnel!$AP26&gt;0),CONFIG!$D$94, CONFIG!$D$93))*Personnel!O26*JEI!$D$24,JEI!$D$17/12)</f>
        <v>0</v>
      </c>
      <c r="M52" s="375">
        <f>MIN((CONFIG!$D$93-IF(AND(JEI!$D$23,Personnel!$AP26&gt;0),CONFIG!$D$94, CONFIG!$D$93))*Personnel!P26*JEI!$D$24,JEI!$D$17/12)</f>
        <v>0</v>
      </c>
      <c r="N52" s="375">
        <f>MIN((CONFIG!$D$93-IF(AND(JEI!$D$23,Personnel!$AP26&gt;0),CONFIG!$D$94, CONFIG!$D$93))*Personnel!Q26*JEI!$D$24,JEI!$D$17/12)</f>
        <v>0</v>
      </c>
      <c r="O52" s="328">
        <f t="shared" si="14"/>
        <v>0</v>
      </c>
      <c r="P52" s="375">
        <f>MIN((CONFIG!$D$93-IF(AND(JEI!$E$23,Personnel!$BB26&gt;0),CONFIG!$D$94, CONFIG!$D$93))*Personnel!S26*JEI!$E$24,JEI!$D$17/12)</f>
        <v>0</v>
      </c>
      <c r="Q52" s="375">
        <f>MIN((CONFIG!$D$93-IF(AND(JEI!$E$23,Personnel!$BB26&gt;0),CONFIG!$D$94, CONFIG!$D$93))*Personnel!T26*JEI!$E$24,JEI!$D$17/12)</f>
        <v>0</v>
      </c>
      <c r="R52" s="375">
        <f>MIN((CONFIG!$D$93-IF(AND(JEI!$E$23,Personnel!$BB26&gt;0),CONFIG!$D$94, CONFIG!$D$93))*Personnel!U26*JEI!$E$24,JEI!$D$17/12)</f>
        <v>0</v>
      </c>
      <c r="S52" s="375">
        <f>MIN((CONFIG!$D$93-IF(AND(JEI!$E$23,Personnel!$BB26&gt;0),CONFIG!$D$94, CONFIG!$D$93))*Personnel!V26*JEI!$E$24,JEI!$D$17/12)</f>
        <v>0</v>
      </c>
      <c r="T52" s="375">
        <f>MIN((CONFIG!$D$93-IF(AND(JEI!$E$23,Personnel!$BB26&gt;0),CONFIG!$D$94, CONFIG!$D$93))*Personnel!W26*JEI!$E$24,JEI!$D$17/12)</f>
        <v>0</v>
      </c>
      <c r="U52" s="375">
        <f>MIN((CONFIG!$D$93-IF(AND(JEI!$E$23,Personnel!$BB26&gt;0),CONFIG!$D$94, CONFIG!$D$93))*Personnel!X26*JEI!$E$24,JEI!$D$17/12)</f>
        <v>0</v>
      </c>
      <c r="V52" s="375">
        <f>MIN((CONFIG!$D$93-IF(AND(JEI!$E$23,Personnel!$BB26&gt;0),CONFIG!$D$94, CONFIG!$D$93))*Personnel!Y26*JEI!$E$24,JEI!$D$17/12)</f>
        <v>0</v>
      </c>
      <c r="W52" s="375">
        <f>MIN((CONFIG!$D$93-IF(AND(JEI!$E$23,Personnel!$BB26&gt;0),CONFIG!$D$94, CONFIG!$D$93))*Personnel!Z26*JEI!$E$24,JEI!$D$17/12)</f>
        <v>0</v>
      </c>
      <c r="X52" s="375">
        <f>MIN((CONFIG!$D$93-IF(AND(JEI!$E$23,Personnel!$BB26&gt;0),CONFIG!$D$94, CONFIG!$D$93))*Personnel!AA26*JEI!$E$24,JEI!$D$17/12)</f>
        <v>0</v>
      </c>
      <c r="Y52" s="375">
        <f>MIN((CONFIG!$D$93-IF(AND(JEI!$E$23,Personnel!$BB26&gt;0),CONFIG!$D$94, CONFIG!$D$93))*Personnel!AB26*JEI!$E$24,JEI!$D$17/12)</f>
        <v>0</v>
      </c>
      <c r="Z52" s="375">
        <f>MIN((CONFIG!$D$93-IF(AND(JEI!$E$23,Personnel!$BB26&gt;0),CONFIG!$D$94, CONFIG!$D$93))*Personnel!AC26*JEI!$E$24,JEI!$D$17/12)</f>
        <v>0</v>
      </c>
      <c r="AA52" s="375">
        <f>MIN((CONFIG!$D$93-IF(AND(JEI!$E$23,Personnel!$BB26&gt;0),CONFIG!$D$94, CONFIG!$D$93))*Personnel!AD26*JEI!$E$24,JEI!$D$17/12)</f>
        <v>0</v>
      </c>
      <c r="AB52" s="328">
        <f t="shared" si="15"/>
        <v>0</v>
      </c>
      <c r="AC52" s="375">
        <f>MIN((CONFIG!$D$93-IF(AND(JEI!$F$23,Personnel!$BN26&gt;0),CONFIG!$D$94, CONFIG!$D$93))*Personnel!AF26*JEI!$F$24,JEI!$D$17/2)</f>
        <v>0</v>
      </c>
      <c r="AD52" s="375">
        <f>MIN((CONFIG!$D$93-IF(AND(JEI!$F$23,Personnel!$BN26&gt;0),CONFIG!$D$94, CONFIG!$D$93))*Personnel!AG26*JEI!$F$24,JEI!$D$17/2)</f>
        <v>0</v>
      </c>
      <c r="AE52" s="328">
        <f t="shared" si="16"/>
        <v>0</v>
      </c>
      <c r="AF52" s="375">
        <f>MIN((CONFIG!$D$93-IF(AND(JEI!$G$23,Personnel!$BZ26&gt;0),CONFIG!$D$94, CONFIG!$D$93))*Personnel!AI26*JEI!$G$24,JEI!$D$17/2)</f>
        <v>0</v>
      </c>
      <c r="AG52" s="375">
        <f>MIN((CONFIG!$D$93-IF(AND(JEI!$G$23,Personnel!$BZ26&gt;0),CONFIG!$D$94, CONFIG!$D$93))*Personnel!AJ26*JEI!$G$24,JEI!$D$17/2)</f>
        <v>0</v>
      </c>
      <c r="AH52" s="328">
        <f t="shared" si="17"/>
        <v>0</v>
      </c>
      <c r="AI52" s="375">
        <f>MIN((CONFIG!$D$93-IF(AND(JEI!$H$23,Personnel!$CL26&gt;0),CONFIG!$D$94, CONFIG!$D$93))*Personnel!AL26*JEI!$H$24,JEI!$D$17/2)</f>
        <v>0</v>
      </c>
      <c r="AJ52" s="375">
        <f>MIN((CONFIG!$D$93-IF(AND(JEI!$H$23,Personnel!$CL26&gt;0),CONFIG!$D$94, CONFIG!$D$93))*Personnel!AM26*JEI!$H$24,JEI!$D$17/2)</f>
        <v>0</v>
      </c>
      <c r="AK52" s="328">
        <f t="shared" si="18"/>
        <v>0</v>
      </c>
      <c r="AL52" s="126"/>
    </row>
    <row r="53" spans="2:92" s="76" customFormat="1">
      <c r="B53" s="125"/>
      <c r="C53" s="375">
        <f>MIN((CONFIG!$D$93-IF(AND(JEI!$D$23,Personnel!$AP27&gt;0),CONFIG!$D$94, CONFIG!$D$93))*Personnel!F27*JEI!$D$24,JEI!$D$17/12)</f>
        <v>0</v>
      </c>
      <c r="D53" s="375">
        <f>MIN((CONFIG!$D$93-IF(AND(JEI!$D$23,Personnel!$AP27&gt;0),CONFIG!$D$94, CONFIG!$D$93))*Personnel!G27*JEI!$D$24,JEI!$D$17/12)</f>
        <v>0</v>
      </c>
      <c r="E53" s="375">
        <f>MIN((CONFIG!$D$93-IF(AND(JEI!$D$23,Personnel!$AP27&gt;0),CONFIG!$D$94, CONFIG!$D$93))*Personnel!H27*JEI!$D$24,JEI!$D$17/12)</f>
        <v>0</v>
      </c>
      <c r="F53" s="375">
        <f>MIN((CONFIG!$D$93-IF(AND(JEI!$D$23,Personnel!$AP27&gt;0),CONFIG!$D$94, CONFIG!$D$93))*Personnel!I27*JEI!$D$24,JEI!$D$17/12)</f>
        <v>0</v>
      </c>
      <c r="G53" s="375">
        <f>MIN((CONFIG!$D$93-IF(AND(JEI!$D$23,Personnel!$AP27&gt;0),CONFIG!$D$94, CONFIG!$D$93))*Personnel!J27*JEI!$D$24,JEI!$D$17/12)</f>
        <v>0</v>
      </c>
      <c r="H53" s="375">
        <f>MIN((CONFIG!$D$93-IF(AND(JEI!$D$23,Personnel!$AP27&gt;0),CONFIG!$D$94, CONFIG!$D$93))*Personnel!K27*JEI!$D$24,JEI!$D$17/12)</f>
        <v>0</v>
      </c>
      <c r="I53" s="375">
        <f>MIN((CONFIG!$D$93-IF(AND(JEI!$D$23,Personnel!$AP27&gt;0),CONFIG!$D$94, CONFIG!$D$93))*Personnel!L27*JEI!$D$24,JEI!$D$17/12)</f>
        <v>0</v>
      </c>
      <c r="J53" s="375">
        <f>MIN((CONFIG!$D$93-IF(AND(JEI!$D$23,Personnel!$AP27&gt;0),CONFIG!$D$94, CONFIG!$D$93))*Personnel!M27*JEI!$D$24,JEI!$D$17/12)</f>
        <v>0</v>
      </c>
      <c r="K53" s="375">
        <f>MIN((CONFIG!$D$93-IF(AND(JEI!$D$23,Personnel!$AP27&gt;0),CONFIG!$D$94, CONFIG!$D$93))*Personnel!N27*JEI!$D$24,JEI!$D$17/12)</f>
        <v>0</v>
      </c>
      <c r="L53" s="375">
        <f>MIN((CONFIG!$D$93-IF(AND(JEI!$D$23,Personnel!$AP27&gt;0),CONFIG!$D$94, CONFIG!$D$93))*Personnel!O27*JEI!$D$24,JEI!$D$17/12)</f>
        <v>0</v>
      </c>
      <c r="M53" s="375">
        <f>MIN((CONFIG!$D$93-IF(AND(JEI!$D$23,Personnel!$AP27&gt;0),CONFIG!$D$94, CONFIG!$D$93))*Personnel!P27*JEI!$D$24,JEI!$D$17/12)</f>
        <v>0</v>
      </c>
      <c r="N53" s="375">
        <f>MIN((CONFIG!$D$93-IF(AND(JEI!$D$23,Personnel!$AP27&gt;0),CONFIG!$D$94, CONFIG!$D$93))*Personnel!Q27*JEI!$D$24,JEI!$D$17/12)</f>
        <v>0</v>
      </c>
      <c r="O53" s="328">
        <f t="shared" si="14"/>
        <v>0</v>
      </c>
      <c r="P53" s="375">
        <f>MIN((CONFIG!$D$93-IF(AND(JEI!$E$23,Personnel!$BB27&gt;0),CONFIG!$D$94, CONFIG!$D$93))*Personnel!S27*JEI!$E$24,JEI!$D$17/12)</f>
        <v>0</v>
      </c>
      <c r="Q53" s="375">
        <f>MIN((CONFIG!$D$93-IF(AND(JEI!$E$23,Personnel!$BB27&gt;0),CONFIG!$D$94, CONFIG!$D$93))*Personnel!T27*JEI!$E$24,JEI!$D$17/12)</f>
        <v>0</v>
      </c>
      <c r="R53" s="375">
        <f>MIN((CONFIG!$D$93-IF(AND(JEI!$E$23,Personnel!$BB27&gt;0),CONFIG!$D$94, CONFIG!$D$93))*Personnel!U27*JEI!$E$24,JEI!$D$17/12)</f>
        <v>0</v>
      </c>
      <c r="S53" s="375">
        <f>MIN((CONFIG!$D$93-IF(AND(JEI!$E$23,Personnel!$BB27&gt;0),CONFIG!$D$94, CONFIG!$D$93))*Personnel!V27*JEI!$E$24,JEI!$D$17/12)</f>
        <v>0</v>
      </c>
      <c r="T53" s="375">
        <f>MIN((CONFIG!$D$93-IF(AND(JEI!$E$23,Personnel!$BB27&gt;0),CONFIG!$D$94, CONFIG!$D$93))*Personnel!W27*JEI!$E$24,JEI!$D$17/12)</f>
        <v>0</v>
      </c>
      <c r="U53" s="375">
        <f>MIN((CONFIG!$D$93-IF(AND(JEI!$E$23,Personnel!$BB27&gt;0),CONFIG!$D$94, CONFIG!$D$93))*Personnel!X27*JEI!$E$24,JEI!$D$17/12)</f>
        <v>0</v>
      </c>
      <c r="V53" s="375">
        <f>MIN((CONFIG!$D$93-IF(AND(JEI!$E$23,Personnel!$BB27&gt;0),CONFIG!$D$94, CONFIG!$D$93))*Personnel!Y27*JEI!$E$24,JEI!$D$17/12)</f>
        <v>0</v>
      </c>
      <c r="W53" s="375">
        <f>MIN((CONFIG!$D$93-IF(AND(JEI!$E$23,Personnel!$BB27&gt;0),CONFIG!$D$94, CONFIG!$D$93))*Personnel!Z27*JEI!$E$24,JEI!$D$17/12)</f>
        <v>0</v>
      </c>
      <c r="X53" s="375">
        <f>MIN((CONFIG!$D$93-IF(AND(JEI!$E$23,Personnel!$BB27&gt;0),CONFIG!$D$94, CONFIG!$D$93))*Personnel!AA27*JEI!$E$24,JEI!$D$17/12)</f>
        <v>0</v>
      </c>
      <c r="Y53" s="375">
        <f>MIN((CONFIG!$D$93-IF(AND(JEI!$E$23,Personnel!$BB27&gt;0),CONFIG!$D$94, CONFIG!$D$93))*Personnel!AB27*JEI!$E$24,JEI!$D$17/12)</f>
        <v>0</v>
      </c>
      <c r="Z53" s="375">
        <f>MIN((CONFIG!$D$93-IF(AND(JEI!$E$23,Personnel!$BB27&gt;0),CONFIG!$D$94, CONFIG!$D$93))*Personnel!AC27*JEI!$E$24,JEI!$D$17/12)</f>
        <v>0</v>
      </c>
      <c r="AA53" s="375">
        <f>MIN((CONFIG!$D$93-IF(AND(JEI!$E$23,Personnel!$BB27&gt;0),CONFIG!$D$94, CONFIG!$D$93))*Personnel!AD27*JEI!$E$24,JEI!$D$17/12)</f>
        <v>0</v>
      </c>
      <c r="AB53" s="328">
        <f t="shared" si="15"/>
        <v>0</v>
      </c>
      <c r="AC53" s="375">
        <f>MIN((CONFIG!$D$93-IF(AND(JEI!$F$23,Personnel!$BN27&gt;0),CONFIG!$D$94, CONFIG!$D$93))*Personnel!AF27*JEI!$F$24,JEI!$D$17/2)</f>
        <v>0</v>
      </c>
      <c r="AD53" s="375">
        <f>MIN((CONFIG!$D$93-IF(AND(JEI!$F$23,Personnel!$BN27&gt;0),CONFIG!$D$94, CONFIG!$D$93))*Personnel!AG27*JEI!$F$24,JEI!$D$17/2)</f>
        <v>0</v>
      </c>
      <c r="AE53" s="328">
        <f t="shared" si="16"/>
        <v>0</v>
      </c>
      <c r="AF53" s="375">
        <f>MIN((CONFIG!$D$93-IF(AND(JEI!$G$23,Personnel!$BZ27&gt;0),CONFIG!$D$94, CONFIG!$D$93))*Personnel!AI27*JEI!$G$24,JEI!$D$17/2)</f>
        <v>0</v>
      </c>
      <c r="AG53" s="375">
        <f>MIN((CONFIG!$D$93-IF(AND(JEI!$G$23,Personnel!$BZ27&gt;0),CONFIG!$D$94, CONFIG!$D$93))*Personnel!AJ27*JEI!$G$24,JEI!$D$17/2)</f>
        <v>0</v>
      </c>
      <c r="AH53" s="328">
        <f t="shared" si="17"/>
        <v>0</v>
      </c>
      <c r="AI53" s="375">
        <f>MIN((CONFIG!$D$93-IF(AND(JEI!$H$23,Personnel!$CL27&gt;0),CONFIG!$D$94, CONFIG!$D$93))*Personnel!AL27*JEI!$H$24,JEI!$D$17/2)</f>
        <v>0</v>
      </c>
      <c r="AJ53" s="375">
        <f>MIN((CONFIG!$D$93-IF(AND(JEI!$H$23,Personnel!$CL27&gt;0),CONFIG!$D$94, CONFIG!$D$93))*Personnel!AM27*JEI!$H$24,JEI!$D$17/2)</f>
        <v>0</v>
      </c>
      <c r="AK53" s="328">
        <f t="shared" si="18"/>
        <v>0</v>
      </c>
      <c r="AL53" s="126"/>
    </row>
    <row r="54" spans="2:92" s="76" customFormat="1">
      <c r="B54" s="125"/>
      <c r="C54" s="375">
        <f>MIN((CONFIG!$D$93-IF(AND(JEI!$D$23,Personnel!$AP28&gt;0),CONFIG!$D$94, CONFIG!$D$93))*Personnel!F28*JEI!$D$24,JEI!$D$17/12)</f>
        <v>0</v>
      </c>
      <c r="D54" s="375">
        <f>MIN((CONFIG!$D$93-IF(AND(JEI!$D$23,Personnel!$AP28&gt;0),CONFIG!$D$94, CONFIG!$D$93))*Personnel!G28*JEI!$D$24,JEI!$D$17/12)</f>
        <v>0</v>
      </c>
      <c r="E54" s="375">
        <f>MIN((CONFIG!$D$93-IF(AND(JEI!$D$23,Personnel!$AP28&gt;0),CONFIG!$D$94, CONFIG!$D$93))*Personnel!H28*JEI!$D$24,JEI!$D$17/12)</f>
        <v>0</v>
      </c>
      <c r="F54" s="375">
        <f>MIN((CONFIG!$D$93-IF(AND(JEI!$D$23,Personnel!$AP28&gt;0),CONFIG!$D$94, CONFIG!$D$93))*Personnel!I28*JEI!$D$24,JEI!$D$17/12)</f>
        <v>0</v>
      </c>
      <c r="G54" s="375">
        <f>MIN((CONFIG!$D$93-IF(AND(JEI!$D$23,Personnel!$AP28&gt;0),CONFIG!$D$94, CONFIG!$D$93))*Personnel!J28*JEI!$D$24,JEI!$D$17/12)</f>
        <v>0</v>
      </c>
      <c r="H54" s="375">
        <f>MIN((CONFIG!$D$93-IF(AND(JEI!$D$23,Personnel!$AP28&gt;0),CONFIG!$D$94, CONFIG!$D$93))*Personnel!K28*JEI!$D$24,JEI!$D$17/12)</f>
        <v>0</v>
      </c>
      <c r="I54" s="375">
        <f>MIN((CONFIG!$D$93-IF(AND(JEI!$D$23,Personnel!$AP28&gt;0),CONFIG!$D$94, CONFIG!$D$93))*Personnel!L28*JEI!$D$24,JEI!$D$17/12)</f>
        <v>0</v>
      </c>
      <c r="J54" s="375">
        <f>MIN((CONFIG!$D$93-IF(AND(JEI!$D$23,Personnel!$AP28&gt;0),CONFIG!$D$94, CONFIG!$D$93))*Personnel!M28*JEI!$D$24,JEI!$D$17/12)</f>
        <v>0</v>
      </c>
      <c r="K54" s="375">
        <f>MIN((CONFIG!$D$93-IF(AND(JEI!$D$23,Personnel!$AP28&gt;0),CONFIG!$D$94, CONFIG!$D$93))*Personnel!N28*JEI!$D$24,JEI!$D$17/12)</f>
        <v>0</v>
      </c>
      <c r="L54" s="375">
        <f>MIN((CONFIG!$D$93-IF(AND(JEI!$D$23,Personnel!$AP28&gt;0),CONFIG!$D$94, CONFIG!$D$93))*Personnel!O28*JEI!$D$24,JEI!$D$17/12)</f>
        <v>0</v>
      </c>
      <c r="M54" s="375">
        <f>MIN((CONFIG!$D$93-IF(AND(JEI!$D$23,Personnel!$AP28&gt;0),CONFIG!$D$94, CONFIG!$D$93))*Personnel!P28*JEI!$D$24,JEI!$D$17/12)</f>
        <v>0</v>
      </c>
      <c r="N54" s="375">
        <f>MIN((CONFIG!$D$93-IF(AND(JEI!$D$23,Personnel!$AP28&gt;0),CONFIG!$D$94, CONFIG!$D$93))*Personnel!Q28*JEI!$D$24,JEI!$D$17/12)</f>
        <v>0</v>
      </c>
      <c r="O54" s="328">
        <f t="shared" si="14"/>
        <v>0</v>
      </c>
      <c r="P54" s="375">
        <f>MIN((CONFIG!$D$93-IF(AND(JEI!$E$23,Personnel!$BB28&gt;0),CONFIG!$D$94, CONFIG!$D$93))*Personnel!S28*JEI!$E$24,JEI!$D$17/12)</f>
        <v>0</v>
      </c>
      <c r="Q54" s="375">
        <f>MIN((CONFIG!$D$93-IF(AND(JEI!$E$23,Personnel!$BB28&gt;0),CONFIG!$D$94, CONFIG!$D$93))*Personnel!T28*JEI!$E$24,JEI!$D$17/12)</f>
        <v>0</v>
      </c>
      <c r="R54" s="375">
        <f>MIN((CONFIG!$D$93-IF(AND(JEI!$E$23,Personnel!$BB28&gt;0),CONFIG!$D$94, CONFIG!$D$93))*Personnel!U28*JEI!$E$24,JEI!$D$17/12)</f>
        <v>0</v>
      </c>
      <c r="S54" s="375">
        <f>MIN((CONFIG!$D$93-IF(AND(JEI!$E$23,Personnel!$BB28&gt;0),CONFIG!$D$94, CONFIG!$D$93))*Personnel!V28*JEI!$E$24,JEI!$D$17/12)</f>
        <v>0</v>
      </c>
      <c r="T54" s="375">
        <f>MIN((CONFIG!$D$93-IF(AND(JEI!$E$23,Personnel!$BB28&gt;0),CONFIG!$D$94, CONFIG!$D$93))*Personnel!W28*JEI!$E$24,JEI!$D$17/12)</f>
        <v>0</v>
      </c>
      <c r="U54" s="375">
        <f>MIN((CONFIG!$D$93-IF(AND(JEI!$E$23,Personnel!$BB28&gt;0),CONFIG!$D$94, CONFIG!$D$93))*Personnel!X28*JEI!$E$24,JEI!$D$17/12)</f>
        <v>0</v>
      </c>
      <c r="V54" s="375">
        <f>MIN((CONFIG!$D$93-IF(AND(JEI!$E$23,Personnel!$BB28&gt;0),CONFIG!$D$94, CONFIG!$D$93))*Personnel!Y28*JEI!$E$24,JEI!$D$17/12)</f>
        <v>0</v>
      </c>
      <c r="W54" s="375">
        <f>MIN((CONFIG!$D$93-IF(AND(JEI!$E$23,Personnel!$BB28&gt;0),CONFIG!$D$94, CONFIG!$D$93))*Personnel!Z28*JEI!$E$24,JEI!$D$17/12)</f>
        <v>0</v>
      </c>
      <c r="X54" s="375">
        <f>MIN((CONFIG!$D$93-IF(AND(JEI!$E$23,Personnel!$BB28&gt;0),CONFIG!$D$94, CONFIG!$D$93))*Personnel!AA28*JEI!$E$24,JEI!$D$17/12)</f>
        <v>0</v>
      </c>
      <c r="Y54" s="375">
        <f>MIN((CONFIG!$D$93-IF(AND(JEI!$E$23,Personnel!$BB28&gt;0),CONFIG!$D$94, CONFIG!$D$93))*Personnel!AB28*JEI!$E$24,JEI!$D$17/12)</f>
        <v>0</v>
      </c>
      <c r="Z54" s="375">
        <f>MIN((CONFIG!$D$93-IF(AND(JEI!$E$23,Personnel!$BB28&gt;0),CONFIG!$D$94, CONFIG!$D$93))*Personnel!AC28*JEI!$E$24,JEI!$D$17/12)</f>
        <v>0</v>
      </c>
      <c r="AA54" s="375">
        <f>MIN((CONFIG!$D$93-IF(AND(JEI!$E$23,Personnel!$BB28&gt;0),CONFIG!$D$94, CONFIG!$D$93))*Personnel!AD28*JEI!$E$24,JEI!$D$17/12)</f>
        <v>0</v>
      </c>
      <c r="AB54" s="328">
        <f t="shared" si="15"/>
        <v>0</v>
      </c>
      <c r="AC54" s="375">
        <f>MIN((CONFIG!$D$93-IF(AND(JEI!$F$23,Personnel!$BN28&gt;0),CONFIG!$D$94, CONFIG!$D$93))*Personnel!AF28*JEI!$F$24,JEI!$D$17/2)</f>
        <v>0</v>
      </c>
      <c r="AD54" s="375">
        <f>MIN((CONFIG!$D$93-IF(AND(JEI!$F$23,Personnel!$BN28&gt;0),CONFIG!$D$94, CONFIG!$D$93))*Personnel!AG28*JEI!$F$24,JEI!$D$17/2)</f>
        <v>0</v>
      </c>
      <c r="AE54" s="328">
        <f t="shared" si="16"/>
        <v>0</v>
      </c>
      <c r="AF54" s="375">
        <f>MIN((CONFIG!$D$93-IF(AND(JEI!$G$23,Personnel!$BZ28&gt;0),CONFIG!$D$94, CONFIG!$D$93))*Personnel!AI28*JEI!$G$24,JEI!$D$17/2)</f>
        <v>0</v>
      </c>
      <c r="AG54" s="375">
        <f>MIN((CONFIG!$D$93-IF(AND(JEI!$G$23,Personnel!$BZ28&gt;0),CONFIG!$D$94, CONFIG!$D$93))*Personnel!AJ28*JEI!$G$24,JEI!$D$17/2)</f>
        <v>0</v>
      </c>
      <c r="AH54" s="328">
        <f t="shared" si="17"/>
        <v>0</v>
      </c>
      <c r="AI54" s="375">
        <f>MIN((CONFIG!$D$93-IF(AND(JEI!$H$23,Personnel!$CL28&gt;0),CONFIG!$D$94, CONFIG!$D$93))*Personnel!AL28*JEI!$H$24,JEI!$D$17/2)</f>
        <v>0</v>
      </c>
      <c r="AJ54" s="375">
        <f>MIN((CONFIG!$D$93-IF(AND(JEI!$H$23,Personnel!$CL28&gt;0),CONFIG!$D$94, CONFIG!$D$93))*Personnel!AM28*JEI!$H$24,JEI!$D$17/2)</f>
        <v>0</v>
      </c>
      <c r="AK54" s="328">
        <f t="shared" si="18"/>
        <v>0</v>
      </c>
      <c r="AL54" s="126"/>
    </row>
    <row r="55" spans="2:92" s="76" customFormat="1">
      <c r="B55" s="125"/>
      <c r="C55" s="375">
        <f>MIN((CONFIG!$D$93-IF(AND(JEI!$D$23,Personnel!$AP29&gt;0),CONFIG!$D$94, CONFIG!$D$93))*Personnel!F29*JEI!$D$24,JEI!$D$17/12)</f>
        <v>0</v>
      </c>
      <c r="D55" s="375">
        <f>MIN((CONFIG!$D$93-IF(AND(JEI!$D$23,Personnel!$AP29&gt;0),CONFIG!$D$94, CONFIG!$D$93))*Personnel!G29*JEI!$D$24,JEI!$D$17/12)</f>
        <v>0</v>
      </c>
      <c r="E55" s="375">
        <f>MIN((CONFIG!$D$93-IF(AND(JEI!$D$23,Personnel!$AP29&gt;0),CONFIG!$D$94, CONFIG!$D$93))*Personnel!H29*JEI!$D$24,JEI!$D$17/12)</f>
        <v>0</v>
      </c>
      <c r="F55" s="375">
        <f>MIN((CONFIG!$D$93-IF(AND(JEI!$D$23,Personnel!$AP29&gt;0),CONFIG!$D$94, CONFIG!$D$93))*Personnel!I29*JEI!$D$24,JEI!$D$17/12)</f>
        <v>0</v>
      </c>
      <c r="G55" s="375">
        <f>MIN((CONFIG!$D$93-IF(AND(JEI!$D$23,Personnel!$AP29&gt;0),CONFIG!$D$94, CONFIG!$D$93))*Personnel!J29*JEI!$D$24,JEI!$D$17/12)</f>
        <v>0</v>
      </c>
      <c r="H55" s="375">
        <f>MIN((CONFIG!$D$93-IF(AND(JEI!$D$23,Personnel!$AP29&gt;0),CONFIG!$D$94, CONFIG!$D$93))*Personnel!K29*JEI!$D$24,JEI!$D$17/12)</f>
        <v>0</v>
      </c>
      <c r="I55" s="375">
        <f>MIN((CONFIG!$D$93-IF(AND(JEI!$D$23,Personnel!$AP29&gt;0),CONFIG!$D$94, CONFIG!$D$93))*Personnel!L29*JEI!$D$24,JEI!$D$17/12)</f>
        <v>0</v>
      </c>
      <c r="J55" s="375">
        <f>MIN((CONFIG!$D$93-IF(AND(JEI!$D$23,Personnel!$AP29&gt;0),CONFIG!$D$94, CONFIG!$D$93))*Personnel!M29*JEI!$D$24,JEI!$D$17/12)</f>
        <v>0</v>
      </c>
      <c r="K55" s="375">
        <f>MIN((CONFIG!$D$93-IF(AND(JEI!$D$23,Personnel!$AP29&gt;0),CONFIG!$D$94, CONFIG!$D$93))*Personnel!N29*JEI!$D$24,JEI!$D$17/12)</f>
        <v>0</v>
      </c>
      <c r="L55" s="375">
        <f>MIN((CONFIG!$D$93-IF(AND(JEI!$D$23,Personnel!$AP29&gt;0),CONFIG!$D$94, CONFIG!$D$93))*Personnel!O29*JEI!$D$24,JEI!$D$17/12)</f>
        <v>0</v>
      </c>
      <c r="M55" s="375">
        <f>MIN((CONFIG!$D$93-IF(AND(JEI!$D$23,Personnel!$AP29&gt;0),CONFIG!$D$94, CONFIG!$D$93))*Personnel!P29*JEI!$D$24,JEI!$D$17/12)</f>
        <v>0</v>
      </c>
      <c r="N55" s="375">
        <f>MIN((CONFIG!$D$93-IF(AND(JEI!$D$23,Personnel!$AP29&gt;0),CONFIG!$D$94, CONFIG!$D$93))*Personnel!Q29*JEI!$D$24,JEI!$D$17/12)</f>
        <v>0</v>
      </c>
      <c r="O55" s="328">
        <f t="shared" si="14"/>
        <v>0</v>
      </c>
      <c r="P55" s="375">
        <f>MIN((CONFIG!$D$93-IF(AND(JEI!$E$23,Personnel!$BB29&gt;0),CONFIG!$D$94, CONFIG!$D$93))*Personnel!S29*JEI!$E$24,JEI!$D$17/12)</f>
        <v>0</v>
      </c>
      <c r="Q55" s="375">
        <f>MIN((CONFIG!$D$93-IF(AND(JEI!$E$23,Personnel!$BB29&gt;0),CONFIG!$D$94, CONFIG!$D$93))*Personnel!T29*JEI!$E$24,JEI!$D$17/12)</f>
        <v>0</v>
      </c>
      <c r="R55" s="375">
        <f>MIN((CONFIG!$D$93-IF(AND(JEI!$E$23,Personnel!$BB29&gt;0),CONFIG!$D$94, CONFIG!$D$93))*Personnel!U29*JEI!$E$24,JEI!$D$17/12)</f>
        <v>0</v>
      </c>
      <c r="S55" s="375">
        <f>MIN((CONFIG!$D$93-IF(AND(JEI!$E$23,Personnel!$BB29&gt;0),CONFIG!$D$94, CONFIG!$D$93))*Personnel!V29*JEI!$E$24,JEI!$D$17/12)</f>
        <v>0</v>
      </c>
      <c r="T55" s="375">
        <f>MIN((CONFIG!$D$93-IF(AND(JEI!$E$23,Personnel!$BB29&gt;0),CONFIG!$D$94, CONFIG!$D$93))*Personnel!W29*JEI!$E$24,JEI!$D$17/12)</f>
        <v>0</v>
      </c>
      <c r="U55" s="375">
        <f>MIN((CONFIG!$D$93-IF(AND(JEI!$E$23,Personnel!$BB29&gt;0),CONFIG!$D$94, CONFIG!$D$93))*Personnel!X29*JEI!$E$24,JEI!$D$17/12)</f>
        <v>0</v>
      </c>
      <c r="V55" s="375">
        <f>MIN((CONFIG!$D$93-IF(AND(JEI!$E$23,Personnel!$BB29&gt;0),CONFIG!$D$94, CONFIG!$D$93))*Personnel!Y29*JEI!$E$24,JEI!$D$17/12)</f>
        <v>0</v>
      </c>
      <c r="W55" s="375">
        <f>MIN((CONFIG!$D$93-IF(AND(JEI!$E$23,Personnel!$BB29&gt;0),CONFIG!$D$94, CONFIG!$D$93))*Personnel!Z29*JEI!$E$24,JEI!$D$17/12)</f>
        <v>0</v>
      </c>
      <c r="X55" s="375">
        <f>MIN((CONFIG!$D$93-IF(AND(JEI!$E$23,Personnel!$BB29&gt;0),CONFIG!$D$94, CONFIG!$D$93))*Personnel!AA29*JEI!$E$24,JEI!$D$17/12)</f>
        <v>0</v>
      </c>
      <c r="Y55" s="375">
        <f>MIN((CONFIG!$D$93-IF(AND(JEI!$E$23,Personnel!$BB29&gt;0),CONFIG!$D$94, CONFIG!$D$93))*Personnel!AB29*JEI!$E$24,JEI!$D$17/12)</f>
        <v>0</v>
      </c>
      <c r="Z55" s="375">
        <f>MIN((CONFIG!$D$93-IF(AND(JEI!$E$23,Personnel!$BB29&gt;0),CONFIG!$D$94, CONFIG!$D$93))*Personnel!AC29*JEI!$E$24,JEI!$D$17/12)</f>
        <v>0</v>
      </c>
      <c r="AA55" s="375">
        <f>MIN((CONFIG!$D$93-IF(AND(JEI!$E$23,Personnel!$BB29&gt;0),CONFIG!$D$94, CONFIG!$D$93))*Personnel!AD29*JEI!$E$24,JEI!$D$17/12)</f>
        <v>0</v>
      </c>
      <c r="AB55" s="328">
        <f t="shared" si="15"/>
        <v>0</v>
      </c>
      <c r="AC55" s="375">
        <f>MIN((CONFIG!$D$93-IF(AND(JEI!$F$23,Personnel!$BN29&gt;0),CONFIG!$D$94, CONFIG!$D$93))*Personnel!AF29*JEI!$F$24,JEI!$D$17/2)</f>
        <v>0</v>
      </c>
      <c r="AD55" s="375">
        <f>MIN((CONFIG!$D$93-IF(AND(JEI!$F$23,Personnel!$BN29&gt;0),CONFIG!$D$94, CONFIG!$D$93))*Personnel!AG29*JEI!$F$24,JEI!$D$17/2)</f>
        <v>0</v>
      </c>
      <c r="AE55" s="328">
        <f t="shared" si="16"/>
        <v>0</v>
      </c>
      <c r="AF55" s="375">
        <f>MIN((CONFIG!$D$93-IF(AND(JEI!$G$23,Personnel!$BZ29&gt;0),CONFIG!$D$94, CONFIG!$D$93))*Personnel!AI29*JEI!$G$24,JEI!$D$17/2)</f>
        <v>0</v>
      </c>
      <c r="AG55" s="375">
        <f>MIN((CONFIG!$D$93-IF(AND(JEI!$G$23,Personnel!$BZ29&gt;0),CONFIG!$D$94, CONFIG!$D$93))*Personnel!AJ29*JEI!$G$24,JEI!$D$17/2)</f>
        <v>0</v>
      </c>
      <c r="AH55" s="328">
        <f t="shared" si="17"/>
        <v>0</v>
      </c>
      <c r="AI55" s="375">
        <f>MIN((CONFIG!$D$93-IF(AND(JEI!$H$23,Personnel!$CL29&gt;0),CONFIG!$D$94, CONFIG!$D$93))*Personnel!AL29*JEI!$H$24,JEI!$D$17/2)</f>
        <v>0</v>
      </c>
      <c r="AJ55" s="375">
        <f>MIN((CONFIG!$D$93-IF(AND(JEI!$H$23,Personnel!$CL29&gt;0),CONFIG!$D$94, CONFIG!$D$93))*Personnel!AM29*JEI!$H$24,JEI!$D$17/2)</f>
        <v>0</v>
      </c>
      <c r="AK55" s="328">
        <f t="shared" si="18"/>
        <v>0</v>
      </c>
      <c r="AL55" s="126"/>
    </row>
    <row r="56" spans="2:92">
      <c r="B56" s="125"/>
      <c r="C56" s="13">
        <f>MIN(SUM(C36:C55),JEI!$D$18/2)</f>
        <v>0</v>
      </c>
      <c r="D56" s="13">
        <f>MIN(SUM(D36:D55),JEI!$D$18/2)</f>
        <v>0</v>
      </c>
      <c r="E56" s="13">
        <f>MIN(SUM(E36:E55),JEI!$D$18/2)</f>
        <v>0</v>
      </c>
      <c r="F56" s="13">
        <f>MIN(SUM(F36:F55),JEI!$D$18/2)</f>
        <v>0</v>
      </c>
      <c r="G56" s="13">
        <f>MIN(SUM(G36:G55),JEI!$D$18/2)</f>
        <v>0</v>
      </c>
      <c r="H56" s="13">
        <f>MIN(SUM(H36:H55),JEI!$D$18/2)</f>
        <v>0</v>
      </c>
      <c r="I56" s="13">
        <f>MIN(SUM(I36:I55),JEI!$D$18/2)</f>
        <v>0</v>
      </c>
      <c r="J56" s="13">
        <f>MIN(SUM(J36:J55),JEI!$D$18/2)</f>
        <v>0</v>
      </c>
      <c r="K56" s="13">
        <f>MIN(SUM(K36:K55),JEI!$D$18/2)</f>
        <v>0</v>
      </c>
      <c r="L56" s="13">
        <f>MIN(SUM(L36:L55),JEI!$D$18/2)</f>
        <v>0</v>
      </c>
      <c r="M56" s="13">
        <f>MIN(SUM(M36:M55),JEI!$D$18/2)</f>
        <v>0</v>
      </c>
      <c r="N56" s="13">
        <f>MIN(SUM(N36:N55),JEI!$D$18/2)</f>
        <v>0</v>
      </c>
      <c r="O56" s="12">
        <f t="shared" si="14"/>
        <v>0</v>
      </c>
      <c r="P56" s="13">
        <f>MIN(SUM(P36:P55),JEI!$D$18/2)</f>
        <v>0</v>
      </c>
      <c r="Q56" s="13">
        <f>MIN(SUM(Q36:Q55),JEI!$D$18/2)</f>
        <v>0</v>
      </c>
      <c r="R56" s="13">
        <f>MIN(SUM(R36:R55),JEI!$D$18/2)</f>
        <v>0</v>
      </c>
      <c r="S56" s="13">
        <f>MIN(SUM(S36:S55),JEI!$D$18/2)</f>
        <v>0</v>
      </c>
      <c r="T56" s="13">
        <f>MIN(SUM(T36:T55),JEI!$D$18/2)</f>
        <v>0</v>
      </c>
      <c r="U56" s="13">
        <f>MIN(SUM(U36:U55),JEI!$D$18/2)</f>
        <v>0</v>
      </c>
      <c r="V56" s="13">
        <f>MIN(SUM(V36:V55),JEI!$D$18/2)</f>
        <v>0</v>
      </c>
      <c r="W56" s="13">
        <f>MIN(SUM(W36:W55),JEI!$D$18/2)</f>
        <v>0</v>
      </c>
      <c r="X56" s="13">
        <f>MIN(SUM(X36:X55),JEI!$D$18/2)</f>
        <v>0</v>
      </c>
      <c r="Y56" s="13">
        <f>MIN(SUM(Y36:Y55),JEI!$D$18/2)</f>
        <v>0</v>
      </c>
      <c r="Z56" s="13">
        <f>MIN(SUM(Z36:Z55),JEI!$D$18/2)</f>
        <v>0</v>
      </c>
      <c r="AA56" s="13">
        <f>MIN(SUM(AA36:AA55),JEI!$D$18/2)</f>
        <v>0</v>
      </c>
      <c r="AB56" s="12">
        <f t="shared" si="15"/>
        <v>0</v>
      </c>
      <c r="AC56" s="13">
        <f>MIN(SUM(AC36:AC55),JEI!$D$18/2)</f>
        <v>0</v>
      </c>
      <c r="AD56" s="13">
        <f>MIN(SUM(AD36:AD55),JEI!$D$18/2)</f>
        <v>0</v>
      </c>
      <c r="AE56" s="12">
        <f t="shared" si="16"/>
        <v>0</v>
      </c>
      <c r="AF56" s="13">
        <f>MIN(SUM(AF36:AF55),JEI!$D$18/2)</f>
        <v>0</v>
      </c>
      <c r="AG56" s="13">
        <f>MIN(SUM(AG36:AG55),JEI!$D$18/2)</f>
        <v>0</v>
      </c>
      <c r="AH56" s="12">
        <f t="shared" si="17"/>
        <v>0</v>
      </c>
      <c r="AI56" s="13">
        <f>MIN(SUM(AI36:AI55),JEI!$D$18/2)</f>
        <v>0</v>
      </c>
      <c r="AJ56" s="13">
        <f>MIN(SUM(AJ36:AJ55),JEI!$D$18/2)</f>
        <v>0</v>
      </c>
      <c r="AK56" s="12">
        <f t="shared" si="18"/>
        <v>0</v>
      </c>
      <c r="AL56" s="126"/>
      <c r="AM56" s="76"/>
      <c r="AX56" s="76"/>
      <c r="BH56" s="76"/>
      <c r="BI56" s="76"/>
      <c r="BJ56" s="76"/>
      <c r="BK56" s="76"/>
      <c r="BL56" s="76"/>
      <c r="BM56" s="76"/>
      <c r="BN56" s="76"/>
      <c r="BO56" s="76"/>
      <c r="BP56" s="76"/>
      <c r="BQ56" s="76"/>
      <c r="BR56" s="76"/>
      <c r="BS56" s="76"/>
      <c r="BT56" s="76"/>
      <c r="BU56" s="76"/>
      <c r="BV56" s="76"/>
      <c r="BW56" s="76"/>
      <c r="BX56" s="76"/>
      <c r="BY56" s="76"/>
      <c r="BZ56" s="76"/>
      <c r="CA56" s="76"/>
      <c r="CB56" s="76"/>
      <c r="CC56" s="76"/>
      <c r="CD56" s="76"/>
      <c r="CE56" s="76"/>
      <c r="CF56" s="76"/>
      <c r="CG56" s="76"/>
      <c r="CH56" s="76"/>
      <c r="CI56" s="76"/>
      <c r="CJ56" s="76"/>
      <c r="CK56" s="76"/>
      <c r="CL56" s="76"/>
      <c r="CM56" s="76"/>
      <c r="CN56" s="76"/>
    </row>
    <row r="57" spans="2:92">
      <c r="B57" s="125"/>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6"/>
      <c r="AM57" s="76"/>
      <c r="AX57" s="76"/>
      <c r="BH57" s="76"/>
      <c r="BI57" s="76"/>
      <c r="BJ57" s="76"/>
      <c r="BK57" s="76"/>
      <c r="BL57" s="76"/>
      <c r="BM57" s="76"/>
      <c r="BN57" s="76"/>
      <c r="BO57" s="76"/>
      <c r="BP57" s="76"/>
      <c r="BQ57" s="76"/>
      <c r="BR57" s="76"/>
      <c r="BS57" s="76"/>
      <c r="BT57" s="76"/>
      <c r="BU57" s="76"/>
      <c r="BV57" s="76"/>
      <c r="BW57" s="76"/>
      <c r="BX57" s="76"/>
      <c r="BY57" s="76"/>
      <c r="BZ57" s="76"/>
      <c r="CA57" s="76"/>
      <c r="CB57" s="76"/>
      <c r="CC57" s="76"/>
      <c r="CD57" s="76"/>
      <c r="CE57" s="76"/>
      <c r="CF57" s="76"/>
      <c r="CG57" s="76"/>
      <c r="CH57" s="76"/>
      <c r="CI57" s="76"/>
      <c r="CJ57" s="76"/>
      <c r="CK57" s="76"/>
      <c r="CL57" s="76"/>
      <c r="CM57" s="76"/>
      <c r="CN57" s="76"/>
    </row>
    <row r="58" spans="2:92">
      <c r="B58" s="125"/>
      <c r="C58" s="488" t="s">
        <v>362</v>
      </c>
      <c r="D58" s="489"/>
      <c r="E58" s="489"/>
      <c r="F58" s="489"/>
      <c r="G58" s="489"/>
      <c r="H58" s="489"/>
      <c r="I58" s="489"/>
      <c r="J58" s="489"/>
      <c r="K58" s="489"/>
      <c r="L58" s="489"/>
      <c r="M58" s="489"/>
      <c r="N58" s="489"/>
      <c r="O58" s="489"/>
      <c r="P58" s="114"/>
      <c r="Q58" s="114"/>
      <c r="R58" s="114"/>
      <c r="S58" s="114"/>
      <c r="T58" s="114"/>
      <c r="U58" s="114"/>
      <c r="V58" s="114"/>
      <c r="W58" s="114"/>
      <c r="X58" s="114"/>
      <c r="Y58" s="114"/>
      <c r="Z58" s="114"/>
      <c r="AA58" s="114"/>
      <c r="AB58" s="114"/>
      <c r="AC58" s="114"/>
      <c r="AD58" s="114"/>
      <c r="AE58" s="114"/>
      <c r="AF58" s="114"/>
      <c r="AG58" s="114"/>
      <c r="AH58" s="114"/>
      <c r="AI58" s="114"/>
      <c r="AJ58" s="114"/>
      <c r="AK58" s="115"/>
      <c r="AL58" s="126"/>
      <c r="AM58" s="76"/>
      <c r="AX58" s="76"/>
      <c r="BH58" s="76"/>
      <c r="BI58" s="76"/>
      <c r="BJ58" s="76"/>
      <c r="BK58" s="76"/>
      <c r="BL58" s="76"/>
      <c r="BM58" s="76"/>
      <c r="BN58" s="76"/>
      <c r="BO58" s="76"/>
      <c r="BP58" s="76"/>
      <c r="BQ58" s="76"/>
      <c r="BR58" s="76"/>
      <c r="BS58" s="76"/>
      <c r="BT58" s="76"/>
      <c r="BU58" s="76"/>
      <c r="BV58" s="76"/>
      <c r="BW58" s="76"/>
      <c r="BX58" s="76"/>
      <c r="BY58" s="76"/>
      <c r="BZ58" s="76"/>
      <c r="CA58" s="76"/>
      <c r="CB58" s="76"/>
      <c r="CC58" s="76"/>
      <c r="CD58" s="76"/>
      <c r="CE58" s="76"/>
      <c r="CF58" s="76"/>
      <c r="CG58" s="76"/>
      <c r="CH58" s="76"/>
      <c r="CI58" s="76"/>
      <c r="CJ58" s="76"/>
      <c r="CK58" s="76"/>
      <c r="CL58" s="76"/>
      <c r="CM58" s="76"/>
      <c r="CN58" s="76"/>
    </row>
    <row r="59" spans="2:92">
      <c r="B59" s="125"/>
      <c r="C59" s="485" t="s">
        <v>18</v>
      </c>
      <c r="D59" s="486"/>
      <c r="E59" s="486"/>
      <c r="F59" s="486"/>
      <c r="G59" s="486"/>
      <c r="H59" s="486"/>
      <c r="I59" s="486"/>
      <c r="J59" s="486"/>
      <c r="K59" s="486"/>
      <c r="L59" s="486"/>
      <c r="M59" s="486"/>
      <c r="N59" s="486"/>
      <c r="O59" s="487"/>
      <c r="P59" s="485" t="s">
        <v>19</v>
      </c>
      <c r="Q59" s="486"/>
      <c r="R59" s="486"/>
      <c r="S59" s="486"/>
      <c r="T59" s="486"/>
      <c r="U59" s="486"/>
      <c r="V59" s="486"/>
      <c r="W59" s="486"/>
      <c r="X59" s="486"/>
      <c r="Y59" s="486"/>
      <c r="Z59" s="486"/>
      <c r="AA59" s="486"/>
      <c r="AB59" s="487"/>
      <c r="AC59" s="485" t="s">
        <v>20</v>
      </c>
      <c r="AD59" s="486"/>
      <c r="AE59" s="487"/>
      <c r="AF59" s="485" t="s">
        <v>32</v>
      </c>
      <c r="AG59" s="486"/>
      <c r="AH59" s="487"/>
      <c r="AI59" s="485" t="s">
        <v>33</v>
      </c>
      <c r="AJ59" s="486"/>
      <c r="AK59" s="487"/>
      <c r="AL59" s="126"/>
      <c r="AM59" s="76"/>
      <c r="AX59" s="76"/>
      <c r="BH59" s="76"/>
      <c r="BI59" s="76"/>
      <c r="BJ59" s="76"/>
      <c r="BK59" s="76"/>
      <c r="BL59" s="76"/>
      <c r="BM59" s="76"/>
      <c r="BN59" s="76"/>
      <c r="BO59" s="76"/>
      <c r="BP59" s="76"/>
      <c r="BQ59" s="76"/>
      <c r="BR59" s="76"/>
      <c r="BS59" s="76"/>
      <c r="BT59" s="76"/>
      <c r="BU59" s="76"/>
      <c r="BV59" s="76"/>
      <c r="BW59" s="76"/>
      <c r="BX59" s="76"/>
      <c r="BY59" s="76"/>
      <c r="BZ59" s="76"/>
      <c r="CA59" s="76"/>
      <c r="CB59" s="76"/>
      <c r="CC59" s="76"/>
      <c r="CD59" s="76"/>
      <c r="CE59" s="76"/>
      <c r="CF59" s="76"/>
      <c r="CG59" s="76"/>
      <c r="CH59" s="76"/>
      <c r="CI59" s="76"/>
      <c r="CJ59" s="76"/>
      <c r="CK59" s="76"/>
      <c r="CL59" s="76"/>
      <c r="CM59" s="76"/>
      <c r="CN59" s="76"/>
    </row>
    <row r="60" spans="2:92">
      <c r="B60" s="125"/>
      <c r="C60" s="18">
        <f>CONFIG!$D$7</f>
        <v>41640</v>
      </c>
      <c r="D60" s="18">
        <f>DATE(YEAR(C60),MONTH(C60)+1,DAY(C60))</f>
        <v>41671</v>
      </c>
      <c r="E60" s="18">
        <f t="shared" ref="E60:N60" si="22">DATE(YEAR(D60),MONTH(D60)+1,DAY(D60))</f>
        <v>41699</v>
      </c>
      <c r="F60" s="18">
        <f t="shared" si="22"/>
        <v>41730</v>
      </c>
      <c r="G60" s="18">
        <f t="shared" si="22"/>
        <v>41760</v>
      </c>
      <c r="H60" s="18">
        <f t="shared" si="22"/>
        <v>41791</v>
      </c>
      <c r="I60" s="18">
        <f t="shared" si="22"/>
        <v>41821</v>
      </c>
      <c r="J60" s="18">
        <f t="shared" si="22"/>
        <v>41852</v>
      </c>
      <c r="K60" s="18">
        <f t="shared" si="22"/>
        <v>41883</v>
      </c>
      <c r="L60" s="18">
        <f t="shared" si="22"/>
        <v>41913</v>
      </c>
      <c r="M60" s="18">
        <f t="shared" si="22"/>
        <v>41944</v>
      </c>
      <c r="N60" s="18">
        <f t="shared" si="22"/>
        <v>41974</v>
      </c>
      <c r="O60" s="9" t="s">
        <v>17</v>
      </c>
      <c r="P60" s="18">
        <f>DATE(YEAR(N60),MONTH(N60)+1,DAY(N60))</f>
        <v>42005</v>
      </c>
      <c r="Q60" s="18">
        <f t="shared" ref="Q60:AA60" si="23">DATE(YEAR(P60),MONTH(P60)+1,DAY(P60))</f>
        <v>42036</v>
      </c>
      <c r="R60" s="18">
        <f t="shared" si="23"/>
        <v>42064</v>
      </c>
      <c r="S60" s="18">
        <f t="shared" si="23"/>
        <v>42095</v>
      </c>
      <c r="T60" s="18">
        <f t="shared" si="23"/>
        <v>42125</v>
      </c>
      <c r="U60" s="18">
        <f t="shared" si="23"/>
        <v>42156</v>
      </c>
      <c r="V60" s="18">
        <f t="shared" si="23"/>
        <v>42186</v>
      </c>
      <c r="W60" s="18">
        <f t="shared" si="23"/>
        <v>42217</v>
      </c>
      <c r="X60" s="18">
        <f t="shared" si="23"/>
        <v>42248</v>
      </c>
      <c r="Y60" s="18">
        <f t="shared" si="23"/>
        <v>42278</v>
      </c>
      <c r="Z60" s="18">
        <f t="shared" si="23"/>
        <v>42309</v>
      </c>
      <c r="AA60" s="18">
        <f t="shared" si="23"/>
        <v>42339</v>
      </c>
      <c r="AB60" s="9" t="s">
        <v>17</v>
      </c>
      <c r="AC60" s="8" t="s">
        <v>24</v>
      </c>
      <c r="AD60" s="8" t="s">
        <v>25</v>
      </c>
      <c r="AE60" s="9" t="s">
        <v>17</v>
      </c>
      <c r="AF60" s="8" t="s">
        <v>24</v>
      </c>
      <c r="AG60" s="8" t="s">
        <v>25</v>
      </c>
      <c r="AH60" s="9" t="s">
        <v>17</v>
      </c>
      <c r="AI60" s="8" t="s">
        <v>24</v>
      </c>
      <c r="AJ60" s="8" t="s">
        <v>25</v>
      </c>
      <c r="AK60" s="9" t="s">
        <v>17</v>
      </c>
      <c r="AL60" s="126"/>
      <c r="AM60" s="76"/>
      <c r="AX60" s="76"/>
      <c r="BH60" s="76"/>
      <c r="BI60" s="76"/>
      <c r="BJ60" s="76"/>
      <c r="BK60" s="76"/>
      <c r="BL60" s="76"/>
      <c r="BM60" s="76"/>
      <c r="BN60" s="76"/>
      <c r="BO60" s="76"/>
      <c r="BP60" s="76"/>
      <c r="BQ60" s="76"/>
      <c r="BR60" s="76"/>
      <c r="BS60" s="76"/>
      <c r="BT60" s="76"/>
      <c r="BU60" s="76"/>
      <c r="BV60" s="76"/>
      <c r="BW60" s="76"/>
      <c r="BX60" s="76"/>
      <c r="BY60" s="76"/>
      <c r="BZ60" s="76"/>
      <c r="CA60" s="76"/>
      <c r="CB60" s="76"/>
      <c r="CC60" s="76"/>
      <c r="CD60" s="76"/>
      <c r="CE60" s="76"/>
      <c r="CF60" s="76"/>
      <c r="CG60" s="76"/>
      <c r="CH60" s="76"/>
      <c r="CI60" s="76"/>
      <c r="CJ60" s="76"/>
      <c r="CK60" s="76"/>
      <c r="CL60" s="76"/>
      <c r="CM60" s="76"/>
      <c r="CN60" s="76"/>
    </row>
    <row r="61" spans="2:92">
      <c r="B61" s="125"/>
      <c r="C61" s="375">
        <f>Personnel!F10+C11-C36</f>
        <v>0</v>
      </c>
      <c r="D61" s="375">
        <f>Personnel!G10+D11-D36</f>
        <v>0</v>
      </c>
      <c r="E61" s="375">
        <f>Personnel!H10+E11-E36</f>
        <v>0</v>
      </c>
      <c r="F61" s="375">
        <f>Personnel!I10+F11-F36</f>
        <v>0</v>
      </c>
      <c r="G61" s="375">
        <f>Personnel!J10+G11-G36</f>
        <v>0</v>
      </c>
      <c r="H61" s="375">
        <f>Personnel!K10+H11-H36</f>
        <v>0</v>
      </c>
      <c r="I61" s="375">
        <f>Personnel!L10+I11-I36</f>
        <v>0</v>
      </c>
      <c r="J61" s="375">
        <f>Personnel!M10+J11-J36</f>
        <v>0</v>
      </c>
      <c r="K61" s="375">
        <f>Personnel!N10+K11-K36</f>
        <v>0</v>
      </c>
      <c r="L61" s="375">
        <f>Personnel!O10+L11-L36</f>
        <v>0</v>
      </c>
      <c r="M61" s="375">
        <f>Personnel!P10+M11-M36</f>
        <v>0</v>
      </c>
      <c r="N61" s="375">
        <f>Personnel!Q10+N11-N36</f>
        <v>0</v>
      </c>
      <c r="O61" s="328">
        <f t="shared" ref="O61:O81" si="24">SUM(C61:N61)</f>
        <v>0</v>
      </c>
      <c r="P61" s="375">
        <f>Personnel!S10+P11-P36</f>
        <v>0</v>
      </c>
      <c r="Q61" s="375">
        <f>Personnel!T10+Q11-Q36</f>
        <v>0</v>
      </c>
      <c r="R61" s="375">
        <f>Personnel!U10+R11-R36</f>
        <v>0</v>
      </c>
      <c r="S61" s="375">
        <f>Personnel!V10+S11-S36</f>
        <v>0</v>
      </c>
      <c r="T61" s="375">
        <f>Personnel!W10+T11-T36</f>
        <v>0</v>
      </c>
      <c r="U61" s="375">
        <f>Personnel!X10+U11-U36</f>
        <v>0</v>
      </c>
      <c r="V61" s="375">
        <f>Personnel!Y10+V11-V36</f>
        <v>0</v>
      </c>
      <c r="W61" s="375">
        <f>Personnel!Z10+W11-W36</f>
        <v>0</v>
      </c>
      <c r="X61" s="375">
        <f>Personnel!AA10+X11-X36</f>
        <v>0</v>
      </c>
      <c r="Y61" s="375">
        <f>Personnel!AB10+Y11-Y36</f>
        <v>0</v>
      </c>
      <c r="Z61" s="375">
        <f>Personnel!AC10+Z11-Z36</f>
        <v>0</v>
      </c>
      <c r="AA61" s="375">
        <f>Personnel!AD10+AA11-AA36</f>
        <v>0</v>
      </c>
      <c r="AB61" s="328">
        <f t="shared" ref="AB61:AB81" si="25">SUM(P61:AA61)</f>
        <v>0</v>
      </c>
      <c r="AC61" s="375">
        <f>Personnel!AF10+AC11-AC36</f>
        <v>0</v>
      </c>
      <c r="AD61" s="375">
        <f>Personnel!AG10+AD11-AD36</f>
        <v>0</v>
      </c>
      <c r="AE61" s="328">
        <f t="shared" ref="AE61:AE81" si="26">SUM(AC61:AD61)</f>
        <v>0</v>
      </c>
      <c r="AF61" s="375">
        <f>Personnel!AI10+AF11-AF36</f>
        <v>0</v>
      </c>
      <c r="AG61" s="375">
        <f>Personnel!AJ10+AG11-AG36</f>
        <v>0</v>
      </c>
      <c r="AH61" s="328">
        <f t="shared" ref="AH61:AH81" si="27">SUM(AF61:AG61)</f>
        <v>0</v>
      </c>
      <c r="AI61" s="375">
        <f>Personnel!AL10+AI11-AI36</f>
        <v>0</v>
      </c>
      <c r="AJ61" s="375">
        <f>Personnel!AM10+AJ11-AJ36</f>
        <v>0</v>
      </c>
      <c r="AK61" s="328">
        <f t="shared" ref="AK61:AK81" si="28">SUM(AI61:AJ61)</f>
        <v>0</v>
      </c>
      <c r="AL61" s="126"/>
      <c r="AM61" s="76"/>
      <c r="AX61" s="76"/>
      <c r="BH61" s="76"/>
      <c r="BI61" s="76"/>
      <c r="BJ61" s="76"/>
      <c r="BK61" s="76"/>
      <c r="BL61" s="76"/>
      <c r="BM61" s="76"/>
      <c r="BN61" s="76"/>
      <c r="BO61" s="76"/>
      <c r="BP61" s="76"/>
      <c r="BQ61" s="76"/>
      <c r="BR61" s="76"/>
      <c r="BS61" s="76"/>
      <c r="BT61" s="76"/>
      <c r="BU61" s="76"/>
      <c r="BV61" s="76"/>
      <c r="BW61" s="76"/>
      <c r="BX61" s="76"/>
      <c r="BY61" s="76"/>
      <c r="BZ61" s="76"/>
      <c r="CA61" s="76"/>
      <c r="CB61" s="76"/>
      <c r="CC61" s="76"/>
      <c r="CD61" s="76"/>
      <c r="CE61" s="76"/>
      <c r="CF61" s="76"/>
      <c r="CG61" s="76"/>
      <c r="CH61" s="76"/>
      <c r="CI61" s="76"/>
      <c r="CJ61" s="76"/>
      <c r="CK61" s="76"/>
      <c r="CL61" s="76"/>
      <c r="CM61" s="76"/>
      <c r="CN61" s="76"/>
    </row>
    <row r="62" spans="2:92">
      <c r="B62" s="125"/>
      <c r="C62" s="375">
        <f>Personnel!F11+C12-C37</f>
        <v>0</v>
      </c>
      <c r="D62" s="375">
        <f>Personnel!G11+D12-D37</f>
        <v>0</v>
      </c>
      <c r="E62" s="375">
        <f>Personnel!H11+E12-E37</f>
        <v>0</v>
      </c>
      <c r="F62" s="375">
        <f>Personnel!I11+F12-F37</f>
        <v>0</v>
      </c>
      <c r="G62" s="375">
        <f>Personnel!J11+G12-G37</f>
        <v>0</v>
      </c>
      <c r="H62" s="375">
        <f>Personnel!K11+H12-H37</f>
        <v>0</v>
      </c>
      <c r="I62" s="375">
        <f>Personnel!L11+I12-I37</f>
        <v>0</v>
      </c>
      <c r="J62" s="375">
        <f>Personnel!M11+J12-J37</f>
        <v>0</v>
      </c>
      <c r="K62" s="375">
        <f>Personnel!N11+K12-K37</f>
        <v>0</v>
      </c>
      <c r="L62" s="375">
        <f>Personnel!O11+L12-L37</f>
        <v>0</v>
      </c>
      <c r="M62" s="375">
        <f>Personnel!P11+M12-M37</f>
        <v>0</v>
      </c>
      <c r="N62" s="375">
        <f>Personnel!Q11+N12-N37</f>
        <v>0</v>
      </c>
      <c r="O62" s="328">
        <f t="shared" si="24"/>
        <v>0</v>
      </c>
      <c r="P62" s="375">
        <f>Personnel!S11+P12-P37</f>
        <v>0</v>
      </c>
      <c r="Q62" s="375">
        <f>Personnel!T11+Q12-Q37</f>
        <v>0</v>
      </c>
      <c r="R62" s="375">
        <f>Personnel!U11+R12-R37</f>
        <v>0</v>
      </c>
      <c r="S62" s="375">
        <f>Personnel!V11+S12-S37</f>
        <v>0</v>
      </c>
      <c r="T62" s="375">
        <f>Personnel!W11+T12-T37</f>
        <v>0</v>
      </c>
      <c r="U62" s="375">
        <f>Personnel!X11+U12-U37</f>
        <v>0</v>
      </c>
      <c r="V62" s="375">
        <f>Personnel!Y11+V12-V37</f>
        <v>0</v>
      </c>
      <c r="W62" s="375">
        <f>Personnel!Z11+W12-W37</f>
        <v>0</v>
      </c>
      <c r="X62" s="375">
        <f>Personnel!AA11+X12-X37</f>
        <v>0</v>
      </c>
      <c r="Y62" s="375">
        <f>Personnel!AB11+Y12-Y37</f>
        <v>0</v>
      </c>
      <c r="Z62" s="375">
        <f>Personnel!AC11+Z12-Z37</f>
        <v>0</v>
      </c>
      <c r="AA62" s="375">
        <f>Personnel!AD11+AA12-AA37</f>
        <v>0</v>
      </c>
      <c r="AB62" s="328">
        <f t="shared" si="25"/>
        <v>0</v>
      </c>
      <c r="AC62" s="375">
        <f>Personnel!AF11+AC12-AC37</f>
        <v>0</v>
      </c>
      <c r="AD62" s="375">
        <f>Personnel!AG11+AD12-AD37</f>
        <v>0</v>
      </c>
      <c r="AE62" s="328">
        <f t="shared" si="26"/>
        <v>0</v>
      </c>
      <c r="AF62" s="375">
        <f>Personnel!AI11+AF12-AF37</f>
        <v>0</v>
      </c>
      <c r="AG62" s="375">
        <f>Personnel!AJ11+AG12-AG37</f>
        <v>0</v>
      </c>
      <c r="AH62" s="328">
        <f t="shared" si="27"/>
        <v>0</v>
      </c>
      <c r="AI62" s="375">
        <f>Personnel!AL11+AI12-AI37</f>
        <v>0</v>
      </c>
      <c r="AJ62" s="375">
        <f>Personnel!AM11+AJ12-AJ37</f>
        <v>0</v>
      </c>
      <c r="AK62" s="328">
        <f t="shared" si="28"/>
        <v>0</v>
      </c>
      <c r="AL62" s="126"/>
      <c r="AM62" s="76"/>
      <c r="AX62" s="76"/>
      <c r="BH62" s="76"/>
      <c r="BI62" s="76"/>
      <c r="BJ62" s="76"/>
      <c r="BK62" s="76"/>
      <c r="BL62" s="76"/>
      <c r="BM62" s="76"/>
      <c r="BN62" s="76"/>
      <c r="BO62" s="76"/>
      <c r="BP62" s="76"/>
      <c r="BQ62" s="76"/>
      <c r="BR62" s="76"/>
      <c r="BS62" s="76"/>
      <c r="BT62" s="76"/>
      <c r="BU62" s="76"/>
      <c r="BV62" s="76"/>
      <c r="BW62" s="76"/>
      <c r="BX62" s="76"/>
      <c r="BY62" s="76"/>
      <c r="BZ62" s="76"/>
      <c r="CA62" s="76"/>
      <c r="CB62" s="76"/>
      <c r="CC62" s="76"/>
      <c r="CD62" s="76"/>
      <c r="CE62" s="76"/>
      <c r="CF62" s="76"/>
      <c r="CG62" s="76"/>
      <c r="CH62" s="76"/>
      <c r="CI62" s="76"/>
      <c r="CJ62" s="76"/>
      <c r="CK62" s="76"/>
      <c r="CL62" s="76"/>
      <c r="CM62" s="76"/>
      <c r="CN62" s="76"/>
    </row>
    <row r="63" spans="2:92">
      <c r="B63" s="125"/>
      <c r="C63" s="375">
        <f>Personnel!F12+C13-C38</f>
        <v>0</v>
      </c>
      <c r="D63" s="375">
        <f>Personnel!G12+D13-D38</f>
        <v>0</v>
      </c>
      <c r="E63" s="375">
        <f>Personnel!H12+E13-E38</f>
        <v>0</v>
      </c>
      <c r="F63" s="375">
        <f>Personnel!I12+F13-F38</f>
        <v>0</v>
      </c>
      <c r="G63" s="375">
        <f>Personnel!J12+G13-G38</f>
        <v>0</v>
      </c>
      <c r="H63" s="375">
        <f>Personnel!K12+H13-H38</f>
        <v>0</v>
      </c>
      <c r="I63" s="375">
        <f>Personnel!L12+I13-I38</f>
        <v>0</v>
      </c>
      <c r="J63" s="375">
        <f>Personnel!M12+J13-J38</f>
        <v>0</v>
      </c>
      <c r="K63" s="375">
        <f>Personnel!N12+K13-K38</f>
        <v>0</v>
      </c>
      <c r="L63" s="375">
        <f>Personnel!O12+L13-L38</f>
        <v>0</v>
      </c>
      <c r="M63" s="375">
        <f>Personnel!P12+M13-M38</f>
        <v>0</v>
      </c>
      <c r="N63" s="375">
        <f>Personnel!Q12+N13-N38</f>
        <v>0</v>
      </c>
      <c r="O63" s="328">
        <f t="shared" si="24"/>
        <v>0</v>
      </c>
      <c r="P63" s="375">
        <f>Personnel!S12+P13-P38</f>
        <v>0</v>
      </c>
      <c r="Q63" s="375">
        <f>Personnel!T12+Q13-Q38</f>
        <v>0</v>
      </c>
      <c r="R63" s="375">
        <f>Personnel!U12+R13-R38</f>
        <v>0</v>
      </c>
      <c r="S63" s="375">
        <f>Personnel!V12+S13-S38</f>
        <v>0</v>
      </c>
      <c r="T63" s="375">
        <f>Personnel!W12+T13-T38</f>
        <v>0</v>
      </c>
      <c r="U63" s="375">
        <f>Personnel!X12+U13-U38</f>
        <v>0</v>
      </c>
      <c r="V63" s="375">
        <f>Personnel!Y12+V13-V38</f>
        <v>0</v>
      </c>
      <c r="W63" s="375">
        <f>Personnel!Z12+W13-W38</f>
        <v>0</v>
      </c>
      <c r="X63" s="375">
        <f>Personnel!AA12+X13-X38</f>
        <v>0</v>
      </c>
      <c r="Y63" s="375">
        <f>Personnel!AB12+Y13-Y38</f>
        <v>0</v>
      </c>
      <c r="Z63" s="375">
        <f>Personnel!AC12+Z13-Z38</f>
        <v>0</v>
      </c>
      <c r="AA63" s="375">
        <f>Personnel!AD12+AA13-AA38</f>
        <v>0</v>
      </c>
      <c r="AB63" s="328">
        <f t="shared" si="25"/>
        <v>0</v>
      </c>
      <c r="AC63" s="375">
        <f>Personnel!AF12+AC13-AC38</f>
        <v>0</v>
      </c>
      <c r="AD63" s="375">
        <f>Personnel!AG12+AD13-AD38</f>
        <v>0</v>
      </c>
      <c r="AE63" s="328">
        <f t="shared" si="26"/>
        <v>0</v>
      </c>
      <c r="AF63" s="375">
        <f>Personnel!AI12+AF13-AF38</f>
        <v>0</v>
      </c>
      <c r="AG63" s="375">
        <f>Personnel!AJ12+AG13-AG38</f>
        <v>0</v>
      </c>
      <c r="AH63" s="328">
        <f t="shared" si="27"/>
        <v>0</v>
      </c>
      <c r="AI63" s="375">
        <f>Personnel!AL12+AI13-AI38</f>
        <v>0</v>
      </c>
      <c r="AJ63" s="375">
        <f>Personnel!AM12+AJ13-AJ38</f>
        <v>0</v>
      </c>
      <c r="AK63" s="328">
        <f t="shared" si="28"/>
        <v>0</v>
      </c>
      <c r="AL63" s="126"/>
      <c r="AM63" s="76"/>
      <c r="AX63" s="76"/>
      <c r="BH63" s="76"/>
      <c r="BI63" s="76"/>
      <c r="BJ63" s="76"/>
      <c r="BK63" s="76"/>
      <c r="BL63" s="76"/>
      <c r="BM63" s="76"/>
      <c r="BN63" s="76"/>
      <c r="BO63" s="76"/>
      <c r="BP63" s="76"/>
      <c r="BQ63" s="76"/>
      <c r="BR63" s="76"/>
      <c r="BS63" s="76"/>
      <c r="BT63" s="76"/>
      <c r="BU63" s="76"/>
      <c r="BV63" s="76"/>
      <c r="BW63" s="76"/>
      <c r="BX63" s="76"/>
      <c r="BY63" s="76"/>
      <c r="BZ63" s="76"/>
      <c r="CA63" s="76"/>
      <c r="CB63" s="76"/>
      <c r="CC63" s="76"/>
      <c r="CD63" s="76"/>
      <c r="CE63" s="76"/>
      <c r="CF63" s="76"/>
      <c r="CG63" s="76"/>
      <c r="CH63" s="76"/>
      <c r="CI63" s="76"/>
      <c r="CJ63" s="76"/>
      <c r="CK63" s="76"/>
      <c r="CL63" s="76"/>
      <c r="CM63" s="76"/>
      <c r="CN63" s="76"/>
    </row>
    <row r="64" spans="2:92">
      <c r="B64" s="125"/>
      <c r="C64" s="375">
        <f>Personnel!F13+C14-C39</f>
        <v>0</v>
      </c>
      <c r="D64" s="375">
        <f>Personnel!G13+D14-D39</f>
        <v>0</v>
      </c>
      <c r="E64" s="375">
        <f>Personnel!H13+E14-E39</f>
        <v>0</v>
      </c>
      <c r="F64" s="375">
        <f>Personnel!I13+F14-F39</f>
        <v>0</v>
      </c>
      <c r="G64" s="375">
        <f>Personnel!J13+G14-G39</f>
        <v>0</v>
      </c>
      <c r="H64" s="375">
        <f>Personnel!K13+H14-H39</f>
        <v>0</v>
      </c>
      <c r="I64" s="375">
        <f>Personnel!L13+I14-I39</f>
        <v>0</v>
      </c>
      <c r="J64" s="375">
        <f>Personnel!M13+J14-J39</f>
        <v>0</v>
      </c>
      <c r="K64" s="375">
        <f>Personnel!N13+K14-K39</f>
        <v>0</v>
      </c>
      <c r="L64" s="375">
        <f>Personnel!O13+L14-L39</f>
        <v>0</v>
      </c>
      <c r="M64" s="375">
        <f>Personnel!P13+M14-M39</f>
        <v>0</v>
      </c>
      <c r="N64" s="375">
        <f>Personnel!Q13+N14-N39</f>
        <v>0</v>
      </c>
      <c r="O64" s="328">
        <f t="shared" si="24"/>
        <v>0</v>
      </c>
      <c r="P64" s="375">
        <f>Personnel!S13+P14-P39</f>
        <v>0</v>
      </c>
      <c r="Q64" s="375">
        <f>Personnel!T13+Q14-Q39</f>
        <v>0</v>
      </c>
      <c r="R64" s="375">
        <f>Personnel!U13+R14-R39</f>
        <v>0</v>
      </c>
      <c r="S64" s="375">
        <f>Personnel!V13+S14-S39</f>
        <v>0</v>
      </c>
      <c r="T64" s="375">
        <f>Personnel!W13+T14-T39</f>
        <v>0</v>
      </c>
      <c r="U64" s="375">
        <f>Personnel!X13+U14-U39</f>
        <v>0</v>
      </c>
      <c r="V64" s="375">
        <f>Personnel!Y13+V14-V39</f>
        <v>0</v>
      </c>
      <c r="W64" s="375">
        <f>Personnel!Z13+W14-W39</f>
        <v>0</v>
      </c>
      <c r="X64" s="375">
        <f>Personnel!AA13+X14-X39</f>
        <v>0</v>
      </c>
      <c r="Y64" s="375">
        <f>Personnel!AB13+Y14-Y39</f>
        <v>0</v>
      </c>
      <c r="Z64" s="375">
        <f>Personnel!AC13+Z14-Z39</f>
        <v>0</v>
      </c>
      <c r="AA64" s="375">
        <f>Personnel!AD13+AA14-AA39</f>
        <v>0</v>
      </c>
      <c r="AB64" s="328">
        <f t="shared" si="25"/>
        <v>0</v>
      </c>
      <c r="AC64" s="375">
        <f>Personnel!AF13+AC14-AC39</f>
        <v>0</v>
      </c>
      <c r="AD64" s="375">
        <f>Personnel!AG13+AD14-AD39</f>
        <v>0</v>
      </c>
      <c r="AE64" s="328">
        <f t="shared" si="26"/>
        <v>0</v>
      </c>
      <c r="AF64" s="375">
        <f>Personnel!AI13+AF14-AF39</f>
        <v>0</v>
      </c>
      <c r="AG64" s="375">
        <f>Personnel!AJ13+AG14-AG39</f>
        <v>0</v>
      </c>
      <c r="AH64" s="328">
        <f t="shared" si="27"/>
        <v>0</v>
      </c>
      <c r="AI64" s="375">
        <f>Personnel!AL13+AI14-AI39</f>
        <v>0</v>
      </c>
      <c r="AJ64" s="375">
        <f>Personnel!AM13+AJ14-AJ39</f>
        <v>0</v>
      </c>
      <c r="AK64" s="328">
        <f t="shared" si="28"/>
        <v>0</v>
      </c>
      <c r="AL64" s="126"/>
      <c r="AM64" s="76"/>
      <c r="AX64" s="76"/>
      <c r="BH64" s="76"/>
      <c r="BI64" s="76"/>
      <c r="BJ64" s="76"/>
      <c r="BK64" s="76"/>
      <c r="BL64" s="76"/>
      <c r="BM64" s="76"/>
      <c r="BN64" s="76"/>
      <c r="BO64" s="76"/>
      <c r="BP64" s="76"/>
      <c r="BQ64" s="76"/>
      <c r="BR64" s="76"/>
      <c r="BS64" s="76"/>
      <c r="BT64" s="76"/>
      <c r="BU64" s="76"/>
      <c r="BV64" s="76"/>
      <c r="BW64" s="76"/>
      <c r="BX64" s="76"/>
      <c r="BY64" s="76"/>
      <c r="BZ64" s="76"/>
      <c r="CA64" s="76"/>
      <c r="CB64" s="76"/>
      <c r="CC64" s="76"/>
      <c r="CD64" s="76"/>
      <c r="CE64" s="76"/>
      <c r="CF64" s="76"/>
      <c r="CG64" s="76"/>
      <c r="CH64" s="76"/>
      <c r="CI64" s="76"/>
      <c r="CJ64" s="76"/>
      <c r="CK64" s="76"/>
      <c r="CL64" s="76"/>
      <c r="CM64" s="76"/>
      <c r="CN64" s="76"/>
    </row>
    <row r="65" spans="2:92">
      <c r="B65" s="125"/>
      <c r="C65" s="375">
        <f>Personnel!F14+C15-C40</f>
        <v>0</v>
      </c>
      <c r="D65" s="375">
        <f>Personnel!G14+D15-D40</f>
        <v>0</v>
      </c>
      <c r="E65" s="375">
        <f>Personnel!H14+E15-E40</f>
        <v>0</v>
      </c>
      <c r="F65" s="375">
        <f>Personnel!I14+F15-F40</f>
        <v>0</v>
      </c>
      <c r="G65" s="375">
        <f>Personnel!J14+G15-G40</f>
        <v>0</v>
      </c>
      <c r="H65" s="375">
        <f>Personnel!K14+H15-H40</f>
        <v>0</v>
      </c>
      <c r="I65" s="375">
        <f>Personnel!L14+I15-I40</f>
        <v>0</v>
      </c>
      <c r="J65" s="375">
        <f>Personnel!M14+J15-J40</f>
        <v>0</v>
      </c>
      <c r="K65" s="375">
        <f>Personnel!N14+K15-K40</f>
        <v>0</v>
      </c>
      <c r="L65" s="375">
        <f>Personnel!O14+L15-L40</f>
        <v>0</v>
      </c>
      <c r="M65" s="375">
        <f>Personnel!P14+M15-M40</f>
        <v>0</v>
      </c>
      <c r="N65" s="375">
        <f>Personnel!Q14+N15-N40</f>
        <v>0</v>
      </c>
      <c r="O65" s="328">
        <f t="shared" si="24"/>
        <v>0</v>
      </c>
      <c r="P65" s="375">
        <f>Personnel!S14+P15-P40</f>
        <v>0</v>
      </c>
      <c r="Q65" s="375">
        <f>Personnel!T14+Q15-Q40</f>
        <v>0</v>
      </c>
      <c r="R65" s="375">
        <f>Personnel!U14+R15-R40</f>
        <v>0</v>
      </c>
      <c r="S65" s="375">
        <f>Personnel!V14+S15-S40</f>
        <v>0</v>
      </c>
      <c r="T65" s="375">
        <f>Personnel!W14+T15-T40</f>
        <v>0</v>
      </c>
      <c r="U65" s="375">
        <f>Personnel!X14+U15-U40</f>
        <v>0</v>
      </c>
      <c r="V65" s="375">
        <f>Personnel!Y14+V15-V40</f>
        <v>0</v>
      </c>
      <c r="W65" s="375">
        <f>Personnel!Z14+W15-W40</f>
        <v>0</v>
      </c>
      <c r="X65" s="375">
        <f>Personnel!AA14+X15-X40</f>
        <v>0</v>
      </c>
      <c r="Y65" s="375">
        <f>Personnel!AB14+Y15-Y40</f>
        <v>0</v>
      </c>
      <c r="Z65" s="375">
        <f>Personnel!AC14+Z15-Z40</f>
        <v>0</v>
      </c>
      <c r="AA65" s="375">
        <f>Personnel!AD14+AA15-AA40</f>
        <v>0</v>
      </c>
      <c r="AB65" s="328">
        <f t="shared" si="25"/>
        <v>0</v>
      </c>
      <c r="AC65" s="375">
        <f>Personnel!AF14+AC15-AC40</f>
        <v>0</v>
      </c>
      <c r="AD65" s="375">
        <f>Personnel!AG14+AD15-AD40</f>
        <v>0</v>
      </c>
      <c r="AE65" s="328">
        <f t="shared" si="26"/>
        <v>0</v>
      </c>
      <c r="AF65" s="375">
        <f>Personnel!AI14+AF15-AF40</f>
        <v>0</v>
      </c>
      <c r="AG65" s="375">
        <f>Personnel!AJ14+AG15-AG40</f>
        <v>0</v>
      </c>
      <c r="AH65" s="328">
        <f t="shared" si="27"/>
        <v>0</v>
      </c>
      <c r="AI65" s="375">
        <f>Personnel!AL14+AI15-AI40</f>
        <v>0</v>
      </c>
      <c r="AJ65" s="375">
        <f>Personnel!AM14+AJ15-AJ40</f>
        <v>0</v>
      </c>
      <c r="AK65" s="328">
        <f t="shared" si="28"/>
        <v>0</v>
      </c>
      <c r="AL65" s="126"/>
      <c r="AM65" s="76"/>
      <c r="AX65" s="76"/>
      <c r="BH65" s="76"/>
      <c r="BI65" s="76"/>
      <c r="BJ65" s="76"/>
      <c r="BK65" s="76"/>
      <c r="BL65" s="76"/>
      <c r="BM65" s="76"/>
      <c r="BN65" s="76"/>
      <c r="BO65" s="76"/>
      <c r="BP65" s="76"/>
      <c r="BQ65" s="76"/>
      <c r="BR65" s="76"/>
      <c r="BS65" s="76"/>
      <c r="BT65" s="76"/>
      <c r="BU65" s="76"/>
      <c r="BV65" s="76"/>
      <c r="BW65" s="76"/>
      <c r="BX65" s="76"/>
      <c r="BY65" s="76"/>
      <c r="BZ65" s="76"/>
      <c r="CA65" s="76"/>
      <c r="CB65" s="76"/>
      <c r="CC65" s="76"/>
      <c r="CD65" s="76"/>
      <c r="CE65" s="76"/>
      <c r="CF65" s="76"/>
      <c r="CG65" s="76"/>
      <c r="CH65" s="76"/>
      <c r="CI65" s="76"/>
      <c r="CJ65" s="76"/>
      <c r="CK65" s="76"/>
      <c r="CL65" s="76"/>
      <c r="CM65" s="76"/>
      <c r="CN65" s="76"/>
    </row>
    <row r="66" spans="2:92">
      <c r="B66" s="125"/>
      <c r="C66" s="375">
        <f>Personnel!F15+C16-C41</f>
        <v>0</v>
      </c>
      <c r="D66" s="375">
        <f>Personnel!G15+D16-D41</f>
        <v>0</v>
      </c>
      <c r="E66" s="375">
        <f>Personnel!H15+E16-E41</f>
        <v>0</v>
      </c>
      <c r="F66" s="375">
        <f>Personnel!I15+F16-F41</f>
        <v>0</v>
      </c>
      <c r="G66" s="375">
        <f>Personnel!J15+G16-G41</f>
        <v>0</v>
      </c>
      <c r="H66" s="375">
        <f>Personnel!K15+H16-H41</f>
        <v>0</v>
      </c>
      <c r="I66" s="375">
        <f>Personnel!L15+I16-I41</f>
        <v>0</v>
      </c>
      <c r="J66" s="375">
        <f>Personnel!M15+J16-J41</f>
        <v>0</v>
      </c>
      <c r="K66" s="375">
        <f>Personnel!N15+K16-K41</f>
        <v>0</v>
      </c>
      <c r="L66" s="375">
        <f>Personnel!O15+L16-L41</f>
        <v>0</v>
      </c>
      <c r="M66" s="375">
        <f>Personnel!P15+M16-M41</f>
        <v>0</v>
      </c>
      <c r="N66" s="375">
        <f>Personnel!Q15+N16-N41</f>
        <v>0</v>
      </c>
      <c r="O66" s="328">
        <f t="shared" si="24"/>
        <v>0</v>
      </c>
      <c r="P66" s="375">
        <f>Personnel!S15+P16-P41</f>
        <v>0</v>
      </c>
      <c r="Q66" s="375">
        <f>Personnel!T15+Q16-Q41</f>
        <v>0</v>
      </c>
      <c r="R66" s="375">
        <f>Personnel!U15+R16-R41</f>
        <v>0</v>
      </c>
      <c r="S66" s="375">
        <f>Personnel!V15+S16-S41</f>
        <v>0</v>
      </c>
      <c r="T66" s="375">
        <f>Personnel!W15+T16-T41</f>
        <v>0</v>
      </c>
      <c r="U66" s="375">
        <f>Personnel!X15+U16-U41</f>
        <v>0</v>
      </c>
      <c r="V66" s="375">
        <f>Personnel!Y15+V16-V41</f>
        <v>0</v>
      </c>
      <c r="W66" s="375">
        <f>Personnel!Z15+W16-W41</f>
        <v>0</v>
      </c>
      <c r="X66" s="375">
        <f>Personnel!AA15+X16-X41</f>
        <v>0</v>
      </c>
      <c r="Y66" s="375">
        <f>Personnel!AB15+Y16-Y41</f>
        <v>0</v>
      </c>
      <c r="Z66" s="375">
        <f>Personnel!AC15+Z16-Z41</f>
        <v>0</v>
      </c>
      <c r="AA66" s="375">
        <f>Personnel!AD15+AA16-AA41</f>
        <v>0</v>
      </c>
      <c r="AB66" s="328">
        <f t="shared" si="25"/>
        <v>0</v>
      </c>
      <c r="AC66" s="375">
        <f>Personnel!AF15+AC16-AC41</f>
        <v>0</v>
      </c>
      <c r="AD66" s="375">
        <f>Personnel!AG15+AD16-AD41</f>
        <v>0</v>
      </c>
      <c r="AE66" s="328">
        <f t="shared" si="26"/>
        <v>0</v>
      </c>
      <c r="AF66" s="375">
        <f>Personnel!AI15+AF16-AF41</f>
        <v>0</v>
      </c>
      <c r="AG66" s="375">
        <f>Personnel!AJ15+AG16-AG41</f>
        <v>0</v>
      </c>
      <c r="AH66" s="328">
        <f t="shared" si="27"/>
        <v>0</v>
      </c>
      <c r="AI66" s="375">
        <f>Personnel!AL15+AI16-AI41</f>
        <v>0</v>
      </c>
      <c r="AJ66" s="375">
        <f>Personnel!AM15+AJ16-AJ41</f>
        <v>0</v>
      </c>
      <c r="AK66" s="328">
        <f t="shared" si="28"/>
        <v>0</v>
      </c>
      <c r="AL66" s="126"/>
      <c r="AM66" s="76"/>
      <c r="AX66" s="76"/>
      <c r="BH66" s="76"/>
      <c r="BI66" s="76"/>
      <c r="BJ66" s="76"/>
      <c r="BK66" s="76"/>
      <c r="BL66" s="76"/>
      <c r="BM66" s="76"/>
      <c r="BN66" s="76"/>
      <c r="BO66" s="76"/>
      <c r="BP66" s="76"/>
      <c r="BQ66" s="76"/>
      <c r="BR66" s="76"/>
      <c r="BS66" s="76"/>
      <c r="BT66" s="76"/>
      <c r="BU66" s="76"/>
      <c r="BV66" s="76"/>
      <c r="BW66" s="76"/>
      <c r="BX66" s="76"/>
      <c r="BY66" s="76"/>
      <c r="BZ66" s="76"/>
      <c r="CA66" s="76"/>
      <c r="CB66" s="76"/>
      <c r="CC66" s="76"/>
      <c r="CD66" s="76"/>
      <c r="CE66" s="76"/>
      <c r="CF66" s="76"/>
      <c r="CG66" s="76"/>
      <c r="CH66" s="76"/>
      <c r="CI66" s="76"/>
      <c r="CJ66" s="76"/>
      <c r="CK66" s="76"/>
      <c r="CL66" s="76"/>
      <c r="CM66" s="76"/>
      <c r="CN66" s="76"/>
    </row>
    <row r="67" spans="2:92">
      <c r="B67" s="125"/>
      <c r="C67" s="375">
        <f>Personnel!F16+C17-C42</f>
        <v>0</v>
      </c>
      <c r="D67" s="375">
        <f>Personnel!G16+D17-D42</f>
        <v>0</v>
      </c>
      <c r="E67" s="375">
        <f>Personnel!H16+E17-E42</f>
        <v>0</v>
      </c>
      <c r="F67" s="375">
        <f>Personnel!I16+F17-F42</f>
        <v>0</v>
      </c>
      <c r="G67" s="375">
        <f>Personnel!J16+G17-G42</f>
        <v>0</v>
      </c>
      <c r="H67" s="375">
        <f>Personnel!K16+H17-H42</f>
        <v>0</v>
      </c>
      <c r="I67" s="375">
        <f>Personnel!L16+I17-I42</f>
        <v>0</v>
      </c>
      <c r="J67" s="375">
        <f>Personnel!M16+J17-J42</f>
        <v>0</v>
      </c>
      <c r="K67" s="375">
        <f>Personnel!N16+K17-K42</f>
        <v>0</v>
      </c>
      <c r="L67" s="375">
        <f>Personnel!O16+L17-L42</f>
        <v>0</v>
      </c>
      <c r="M67" s="375">
        <f>Personnel!P16+M17-M42</f>
        <v>0</v>
      </c>
      <c r="N67" s="375">
        <f>Personnel!Q16+N17-N42</f>
        <v>0</v>
      </c>
      <c r="O67" s="328">
        <f t="shared" si="24"/>
        <v>0</v>
      </c>
      <c r="P67" s="375">
        <f>Personnel!S16+P17-P42</f>
        <v>0</v>
      </c>
      <c r="Q67" s="375">
        <f>Personnel!T16+Q17-Q42</f>
        <v>0</v>
      </c>
      <c r="R67" s="375">
        <f>Personnel!U16+R17-R42</f>
        <v>0</v>
      </c>
      <c r="S67" s="375">
        <f>Personnel!V16+S17-S42</f>
        <v>0</v>
      </c>
      <c r="T67" s="375">
        <f>Personnel!W16+T17-T42</f>
        <v>0</v>
      </c>
      <c r="U67" s="375">
        <f>Personnel!X16+U17-U42</f>
        <v>0</v>
      </c>
      <c r="V67" s="375">
        <f>Personnel!Y16+V17-V42</f>
        <v>0</v>
      </c>
      <c r="W67" s="375">
        <f>Personnel!Z16+W17-W42</f>
        <v>0</v>
      </c>
      <c r="X67" s="375">
        <f>Personnel!AA16+X17-X42</f>
        <v>0</v>
      </c>
      <c r="Y67" s="375">
        <f>Personnel!AB16+Y17-Y42</f>
        <v>0</v>
      </c>
      <c r="Z67" s="375">
        <f>Personnel!AC16+Z17-Z42</f>
        <v>0</v>
      </c>
      <c r="AA67" s="375">
        <f>Personnel!AD16+AA17-AA42</f>
        <v>0</v>
      </c>
      <c r="AB67" s="328">
        <f t="shared" si="25"/>
        <v>0</v>
      </c>
      <c r="AC67" s="375">
        <f>Personnel!AF16+AC17-AC42</f>
        <v>0</v>
      </c>
      <c r="AD67" s="375">
        <f>Personnel!AG16+AD17-AD42</f>
        <v>0</v>
      </c>
      <c r="AE67" s="328">
        <f t="shared" si="26"/>
        <v>0</v>
      </c>
      <c r="AF67" s="375">
        <f>Personnel!AI16+AF17-AF42</f>
        <v>0</v>
      </c>
      <c r="AG67" s="375">
        <f>Personnel!AJ16+AG17-AG42</f>
        <v>0</v>
      </c>
      <c r="AH67" s="328">
        <f t="shared" si="27"/>
        <v>0</v>
      </c>
      <c r="AI67" s="375">
        <f>Personnel!AL16+AI17-AI42</f>
        <v>0</v>
      </c>
      <c r="AJ67" s="375">
        <f>Personnel!AM16+AJ17-AJ42</f>
        <v>0</v>
      </c>
      <c r="AK67" s="328">
        <f t="shared" si="28"/>
        <v>0</v>
      </c>
      <c r="AL67" s="126"/>
      <c r="AM67" s="76"/>
      <c r="AX67" s="76"/>
      <c r="BH67" s="76"/>
      <c r="BI67" s="76"/>
      <c r="BJ67" s="76"/>
      <c r="BK67" s="76"/>
      <c r="BL67" s="76"/>
      <c r="BM67" s="76"/>
      <c r="BN67" s="76"/>
      <c r="BO67" s="76"/>
      <c r="BP67" s="76"/>
      <c r="BQ67" s="76"/>
      <c r="BR67" s="76"/>
      <c r="BS67" s="76"/>
      <c r="BT67" s="76"/>
      <c r="BU67" s="76"/>
      <c r="BV67" s="76"/>
      <c r="BW67" s="76"/>
      <c r="BX67" s="76"/>
      <c r="BY67" s="76"/>
      <c r="BZ67" s="76"/>
      <c r="CA67" s="76"/>
      <c r="CB67" s="76"/>
      <c r="CC67" s="76"/>
      <c r="CD67" s="76"/>
      <c r="CE67" s="76"/>
      <c r="CF67" s="76"/>
      <c r="CG67" s="76"/>
      <c r="CH67" s="76"/>
      <c r="CI67" s="76"/>
      <c r="CJ67" s="76"/>
      <c r="CK67" s="76"/>
      <c r="CL67" s="76"/>
      <c r="CM67" s="76"/>
      <c r="CN67" s="76"/>
    </row>
    <row r="68" spans="2:92">
      <c r="B68" s="125"/>
      <c r="C68" s="375">
        <f>Personnel!F17+C18-C43</f>
        <v>0</v>
      </c>
      <c r="D68" s="375">
        <f>Personnel!G17+D18-D43</f>
        <v>0</v>
      </c>
      <c r="E68" s="375">
        <f>Personnel!H17+E18-E43</f>
        <v>0</v>
      </c>
      <c r="F68" s="375">
        <f>Personnel!I17+F18-F43</f>
        <v>0</v>
      </c>
      <c r="G68" s="375">
        <f>Personnel!J17+G18-G43</f>
        <v>0</v>
      </c>
      <c r="H68" s="375">
        <f>Personnel!K17+H18-H43</f>
        <v>0</v>
      </c>
      <c r="I68" s="375">
        <f>Personnel!L17+I18-I43</f>
        <v>0</v>
      </c>
      <c r="J68" s="375">
        <f>Personnel!M17+J18-J43</f>
        <v>0</v>
      </c>
      <c r="K68" s="375">
        <f>Personnel!N17+K18-K43</f>
        <v>0</v>
      </c>
      <c r="L68" s="375">
        <f>Personnel!O17+L18-L43</f>
        <v>0</v>
      </c>
      <c r="M68" s="375">
        <f>Personnel!P17+M18-M43</f>
        <v>0</v>
      </c>
      <c r="N68" s="375">
        <f>Personnel!Q17+N18-N43</f>
        <v>0</v>
      </c>
      <c r="O68" s="328">
        <f t="shared" si="24"/>
        <v>0</v>
      </c>
      <c r="P68" s="375">
        <f>Personnel!S17+P18-P43</f>
        <v>0</v>
      </c>
      <c r="Q68" s="375">
        <f>Personnel!T17+Q18-Q43</f>
        <v>0</v>
      </c>
      <c r="R68" s="375">
        <f>Personnel!U17+R18-R43</f>
        <v>0</v>
      </c>
      <c r="S68" s="375">
        <f>Personnel!V17+S18-S43</f>
        <v>0</v>
      </c>
      <c r="T68" s="375">
        <f>Personnel!W17+T18-T43</f>
        <v>0</v>
      </c>
      <c r="U68" s="375">
        <f>Personnel!X17+U18-U43</f>
        <v>0</v>
      </c>
      <c r="V68" s="375">
        <f>Personnel!Y17+V18-V43</f>
        <v>0</v>
      </c>
      <c r="W68" s="375">
        <f>Personnel!Z17+W18-W43</f>
        <v>0</v>
      </c>
      <c r="X68" s="375">
        <f>Personnel!AA17+X18-X43</f>
        <v>0</v>
      </c>
      <c r="Y68" s="375">
        <f>Personnel!AB17+Y18-Y43</f>
        <v>0</v>
      </c>
      <c r="Z68" s="375">
        <f>Personnel!AC17+Z18-Z43</f>
        <v>0</v>
      </c>
      <c r="AA68" s="375">
        <f>Personnel!AD17+AA18-AA43</f>
        <v>0</v>
      </c>
      <c r="AB68" s="328">
        <f t="shared" si="25"/>
        <v>0</v>
      </c>
      <c r="AC68" s="375">
        <f>Personnel!AF17+AC18-AC43</f>
        <v>0</v>
      </c>
      <c r="AD68" s="375">
        <f>Personnel!AG17+AD18-AD43</f>
        <v>0</v>
      </c>
      <c r="AE68" s="328">
        <f t="shared" si="26"/>
        <v>0</v>
      </c>
      <c r="AF68" s="375">
        <f>Personnel!AI17+AF18-AF43</f>
        <v>0</v>
      </c>
      <c r="AG68" s="375">
        <f>Personnel!AJ17+AG18-AG43</f>
        <v>0</v>
      </c>
      <c r="AH68" s="328">
        <f t="shared" si="27"/>
        <v>0</v>
      </c>
      <c r="AI68" s="375">
        <f>Personnel!AL17+AI18-AI43</f>
        <v>0</v>
      </c>
      <c r="AJ68" s="375">
        <f>Personnel!AM17+AJ18-AJ43</f>
        <v>0</v>
      </c>
      <c r="AK68" s="328">
        <f t="shared" si="28"/>
        <v>0</v>
      </c>
      <c r="AL68" s="126"/>
      <c r="AM68" s="76"/>
      <c r="AX68" s="76"/>
      <c r="BH68" s="76"/>
      <c r="BI68" s="76"/>
      <c r="BJ68" s="76"/>
      <c r="BK68" s="76"/>
      <c r="BL68" s="76"/>
      <c r="BM68" s="76"/>
      <c r="BN68" s="76"/>
      <c r="BO68" s="76"/>
      <c r="BP68" s="76"/>
      <c r="BQ68" s="76"/>
      <c r="BR68" s="76"/>
      <c r="BS68" s="76"/>
      <c r="BT68" s="76"/>
      <c r="BU68" s="76"/>
      <c r="BV68" s="76"/>
      <c r="BW68" s="76"/>
      <c r="BX68" s="76"/>
      <c r="BY68" s="76"/>
      <c r="BZ68" s="76"/>
      <c r="CA68" s="76"/>
      <c r="CB68" s="76"/>
      <c r="CC68" s="76"/>
      <c r="CD68" s="76"/>
      <c r="CE68" s="76"/>
      <c r="CF68" s="76"/>
      <c r="CG68" s="76"/>
      <c r="CH68" s="76"/>
      <c r="CI68" s="76"/>
      <c r="CJ68" s="76"/>
      <c r="CK68" s="76"/>
      <c r="CL68" s="76"/>
      <c r="CM68" s="76"/>
      <c r="CN68" s="76"/>
    </row>
    <row r="69" spans="2:92">
      <c r="B69" s="125"/>
      <c r="C69" s="375">
        <f>Personnel!F18+C19-C44</f>
        <v>0</v>
      </c>
      <c r="D69" s="375">
        <f>Personnel!G18+D19-D44</f>
        <v>0</v>
      </c>
      <c r="E69" s="375">
        <f>Personnel!H18+E19-E44</f>
        <v>0</v>
      </c>
      <c r="F69" s="375">
        <f>Personnel!I18+F19-F44</f>
        <v>0</v>
      </c>
      <c r="G69" s="375">
        <f>Personnel!J18+G19-G44</f>
        <v>0</v>
      </c>
      <c r="H69" s="375">
        <f>Personnel!K18+H19-H44</f>
        <v>0</v>
      </c>
      <c r="I69" s="375">
        <f>Personnel!L18+I19-I44</f>
        <v>0</v>
      </c>
      <c r="J69" s="375">
        <f>Personnel!M18+J19-J44</f>
        <v>0</v>
      </c>
      <c r="K69" s="375">
        <f>Personnel!N18+K19-K44</f>
        <v>0</v>
      </c>
      <c r="L69" s="375">
        <f>Personnel!O18+L19-L44</f>
        <v>0</v>
      </c>
      <c r="M69" s="375">
        <f>Personnel!P18+M19-M44</f>
        <v>0</v>
      </c>
      <c r="N69" s="375">
        <f>Personnel!Q18+N19-N44</f>
        <v>0</v>
      </c>
      <c r="O69" s="328">
        <f t="shared" si="24"/>
        <v>0</v>
      </c>
      <c r="P69" s="375">
        <f>Personnel!S18+P19-P44</f>
        <v>0</v>
      </c>
      <c r="Q69" s="375">
        <f>Personnel!T18+Q19-Q44</f>
        <v>0</v>
      </c>
      <c r="R69" s="375">
        <f>Personnel!U18+R19-R44</f>
        <v>0</v>
      </c>
      <c r="S69" s="375">
        <f>Personnel!V18+S19-S44</f>
        <v>0</v>
      </c>
      <c r="T69" s="375">
        <f>Personnel!W18+T19-T44</f>
        <v>0</v>
      </c>
      <c r="U69" s="375">
        <f>Personnel!X18+U19-U44</f>
        <v>0</v>
      </c>
      <c r="V69" s="375">
        <f>Personnel!Y18+V19-V44</f>
        <v>0</v>
      </c>
      <c r="W69" s="375">
        <f>Personnel!Z18+W19-W44</f>
        <v>0</v>
      </c>
      <c r="X69" s="375">
        <f>Personnel!AA18+X19-X44</f>
        <v>0</v>
      </c>
      <c r="Y69" s="375">
        <f>Personnel!AB18+Y19-Y44</f>
        <v>0</v>
      </c>
      <c r="Z69" s="375">
        <f>Personnel!AC18+Z19-Z44</f>
        <v>0</v>
      </c>
      <c r="AA69" s="375">
        <f>Personnel!AD18+AA19-AA44</f>
        <v>0</v>
      </c>
      <c r="AB69" s="328">
        <f t="shared" si="25"/>
        <v>0</v>
      </c>
      <c r="AC69" s="375">
        <f>Personnel!AF18+AC19-AC44</f>
        <v>0</v>
      </c>
      <c r="AD69" s="375">
        <f>Personnel!AG18+AD19-AD44</f>
        <v>0</v>
      </c>
      <c r="AE69" s="328">
        <f t="shared" si="26"/>
        <v>0</v>
      </c>
      <c r="AF69" s="375">
        <f>Personnel!AI18+AF19-AF44</f>
        <v>0</v>
      </c>
      <c r="AG69" s="375">
        <f>Personnel!AJ18+AG19-AG44</f>
        <v>0</v>
      </c>
      <c r="AH69" s="328">
        <f t="shared" si="27"/>
        <v>0</v>
      </c>
      <c r="AI69" s="375">
        <f>Personnel!AL18+AI19-AI44</f>
        <v>0</v>
      </c>
      <c r="AJ69" s="375">
        <f>Personnel!AM18+AJ19-AJ44</f>
        <v>0</v>
      </c>
      <c r="AK69" s="328">
        <f t="shared" si="28"/>
        <v>0</v>
      </c>
      <c r="AL69" s="126"/>
      <c r="AM69" s="76"/>
      <c r="AX69" s="76"/>
      <c r="BH69" s="76"/>
      <c r="BI69" s="76"/>
      <c r="BJ69" s="76"/>
      <c r="BK69" s="76"/>
      <c r="BL69" s="76"/>
      <c r="BM69" s="76"/>
      <c r="BN69" s="76"/>
      <c r="BO69" s="76"/>
      <c r="BP69" s="76"/>
      <c r="BQ69" s="76"/>
      <c r="BR69" s="76"/>
      <c r="BS69" s="76"/>
      <c r="BT69" s="76"/>
      <c r="BU69" s="76"/>
      <c r="BV69" s="76"/>
      <c r="BW69" s="76"/>
      <c r="BX69" s="76"/>
      <c r="BY69" s="76"/>
      <c r="BZ69" s="76"/>
      <c r="CA69" s="76"/>
      <c r="CB69" s="76"/>
      <c r="CC69" s="76"/>
      <c r="CD69" s="76"/>
      <c r="CE69" s="76"/>
      <c r="CF69" s="76"/>
      <c r="CG69" s="76"/>
      <c r="CH69" s="76"/>
      <c r="CI69" s="76"/>
      <c r="CJ69" s="76"/>
      <c r="CK69" s="76"/>
      <c r="CL69" s="76"/>
      <c r="CM69" s="76"/>
      <c r="CN69" s="76"/>
    </row>
    <row r="70" spans="2:92">
      <c r="B70" s="125"/>
      <c r="C70" s="375">
        <f>Personnel!F19+C20-C45</f>
        <v>0</v>
      </c>
      <c r="D70" s="375">
        <f>Personnel!G19+D20-D45</f>
        <v>0</v>
      </c>
      <c r="E70" s="375">
        <f>Personnel!H19+E20-E45</f>
        <v>0</v>
      </c>
      <c r="F70" s="375">
        <f>Personnel!I19+F20-F45</f>
        <v>0</v>
      </c>
      <c r="G70" s="375">
        <f>Personnel!J19+G20-G45</f>
        <v>0</v>
      </c>
      <c r="H70" s="375">
        <f>Personnel!K19+H20-H45</f>
        <v>0</v>
      </c>
      <c r="I70" s="375">
        <f>Personnel!L19+I20-I45</f>
        <v>0</v>
      </c>
      <c r="J70" s="375">
        <f>Personnel!M19+J20-J45</f>
        <v>0</v>
      </c>
      <c r="K70" s="375">
        <f>Personnel!N19+K20-K45</f>
        <v>0</v>
      </c>
      <c r="L70" s="375">
        <f>Personnel!O19+L20-L45</f>
        <v>0</v>
      </c>
      <c r="M70" s="375">
        <f>Personnel!P19+M20-M45</f>
        <v>0</v>
      </c>
      <c r="N70" s="375">
        <f>Personnel!Q19+N20-N45</f>
        <v>0</v>
      </c>
      <c r="O70" s="328">
        <f t="shared" si="24"/>
        <v>0</v>
      </c>
      <c r="P70" s="375">
        <f>Personnel!S19+P20-P45</f>
        <v>0</v>
      </c>
      <c r="Q70" s="375">
        <f>Personnel!T19+Q20-Q45</f>
        <v>0</v>
      </c>
      <c r="R70" s="375">
        <f>Personnel!U19+R20-R45</f>
        <v>0</v>
      </c>
      <c r="S70" s="375">
        <f>Personnel!V19+S20-S45</f>
        <v>0</v>
      </c>
      <c r="T70" s="375">
        <f>Personnel!W19+T20-T45</f>
        <v>0</v>
      </c>
      <c r="U70" s="375">
        <f>Personnel!X19+U20-U45</f>
        <v>0</v>
      </c>
      <c r="V70" s="375">
        <f>Personnel!Y19+V20-V45</f>
        <v>0</v>
      </c>
      <c r="W70" s="375">
        <f>Personnel!Z19+W20-W45</f>
        <v>0</v>
      </c>
      <c r="X70" s="375">
        <f>Personnel!AA19+X20-X45</f>
        <v>0</v>
      </c>
      <c r="Y70" s="375">
        <f>Personnel!AB19+Y20-Y45</f>
        <v>0</v>
      </c>
      <c r="Z70" s="375">
        <f>Personnel!AC19+Z20-Z45</f>
        <v>0</v>
      </c>
      <c r="AA70" s="375">
        <f>Personnel!AD19+AA20-AA45</f>
        <v>0</v>
      </c>
      <c r="AB70" s="328">
        <f t="shared" si="25"/>
        <v>0</v>
      </c>
      <c r="AC70" s="375">
        <f>Personnel!AF19+AC20-AC45</f>
        <v>0</v>
      </c>
      <c r="AD70" s="375">
        <f>Personnel!AG19+AD20-AD45</f>
        <v>0</v>
      </c>
      <c r="AE70" s="328">
        <f t="shared" si="26"/>
        <v>0</v>
      </c>
      <c r="AF70" s="375">
        <f>Personnel!AI19+AF20-AF45</f>
        <v>0</v>
      </c>
      <c r="AG70" s="375">
        <f>Personnel!AJ19+AG20-AG45</f>
        <v>0</v>
      </c>
      <c r="AH70" s="328">
        <f t="shared" si="27"/>
        <v>0</v>
      </c>
      <c r="AI70" s="375">
        <f>Personnel!AL19+AI20-AI45</f>
        <v>0</v>
      </c>
      <c r="AJ70" s="375">
        <f>Personnel!AM19+AJ20-AJ45</f>
        <v>0</v>
      </c>
      <c r="AK70" s="328">
        <f t="shared" si="28"/>
        <v>0</v>
      </c>
      <c r="AL70" s="126"/>
      <c r="AM70" s="76"/>
      <c r="AX70" s="76"/>
      <c r="BH70" s="76"/>
      <c r="BI70" s="76"/>
      <c r="BJ70" s="76"/>
      <c r="BK70" s="76"/>
      <c r="BL70" s="76"/>
      <c r="BM70" s="76"/>
      <c r="BN70" s="76"/>
      <c r="BO70" s="76"/>
      <c r="BP70" s="76"/>
      <c r="BQ70" s="76"/>
      <c r="BR70" s="76"/>
      <c r="BS70" s="76"/>
      <c r="BT70" s="76"/>
      <c r="BU70" s="76"/>
      <c r="BV70" s="76"/>
      <c r="BW70" s="76"/>
      <c r="BX70" s="76"/>
      <c r="BY70" s="76"/>
      <c r="BZ70" s="76"/>
      <c r="CA70" s="76"/>
      <c r="CB70" s="76"/>
      <c r="CC70" s="76"/>
      <c r="CD70" s="76"/>
      <c r="CE70" s="76"/>
      <c r="CF70" s="76"/>
      <c r="CG70" s="76"/>
      <c r="CH70" s="76"/>
      <c r="CI70" s="76"/>
      <c r="CJ70" s="76"/>
      <c r="CK70" s="76"/>
      <c r="CL70" s="76"/>
      <c r="CM70" s="76"/>
      <c r="CN70" s="76"/>
    </row>
    <row r="71" spans="2:92">
      <c r="B71" s="125"/>
      <c r="C71" s="375">
        <f>Personnel!F20+C21-C46</f>
        <v>0</v>
      </c>
      <c r="D71" s="375">
        <f>Personnel!G20+D21-D46</f>
        <v>0</v>
      </c>
      <c r="E71" s="375">
        <f>Personnel!H20+E21-E46</f>
        <v>0</v>
      </c>
      <c r="F71" s="375">
        <f>Personnel!I20+F21-F46</f>
        <v>0</v>
      </c>
      <c r="G71" s="375">
        <f>Personnel!J20+G21-G46</f>
        <v>0</v>
      </c>
      <c r="H71" s="375">
        <f>Personnel!K20+H21-H46</f>
        <v>0</v>
      </c>
      <c r="I71" s="375">
        <f>Personnel!L20+I21-I46</f>
        <v>0</v>
      </c>
      <c r="J71" s="375">
        <f>Personnel!M20+J21-J46</f>
        <v>0</v>
      </c>
      <c r="K71" s="375">
        <f>Personnel!N20+K21-K46</f>
        <v>0</v>
      </c>
      <c r="L71" s="375">
        <f>Personnel!O20+L21-L46</f>
        <v>0</v>
      </c>
      <c r="M71" s="375">
        <f>Personnel!P20+M21-M46</f>
        <v>0</v>
      </c>
      <c r="N71" s="375">
        <f>Personnel!Q20+N21-N46</f>
        <v>0</v>
      </c>
      <c r="O71" s="328">
        <f t="shared" si="24"/>
        <v>0</v>
      </c>
      <c r="P71" s="375">
        <f>Personnel!S20+P21-P46</f>
        <v>0</v>
      </c>
      <c r="Q71" s="375">
        <f>Personnel!T20+Q21-Q46</f>
        <v>0</v>
      </c>
      <c r="R71" s="375">
        <f>Personnel!U20+R21-R46</f>
        <v>0</v>
      </c>
      <c r="S71" s="375">
        <f>Personnel!V20+S21-S46</f>
        <v>0</v>
      </c>
      <c r="T71" s="375">
        <f>Personnel!W20+T21-T46</f>
        <v>0</v>
      </c>
      <c r="U71" s="375">
        <f>Personnel!X20+U21-U46</f>
        <v>0</v>
      </c>
      <c r="V71" s="375">
        <f>Personnel!Y20+V21-V46</f>
        <v>0</v>
      </c>
      <c r="W71" s="375">
        <f>Personnel!Z20+W21-W46</f>
        <v>0</v>
      </c>
      <c r="X71" s="375">
        <f>Personnel!AA20+X21-X46</f>
        <v>0</v>
      </c>
      <c r="Y71" s="375">
        <f>Personnel!AB20+Y21-Y46</f>
        <v>0</v>
      </c>
      <c r="Z71" s="375">
        <f>Personnel!AC20+Z21-Z46</f>
        <v>0</v>
      </c>
      <c r="AA71" s="375">
        <f>Personnel!AD20+AA21-AA46</f>
        <v>0</v>
      </c>
      <c r="AB71" s="328">
        <f t="shared" si="25"/>
        <v>0</v>
      </c>
      <c r="AC71" s="375">
        <f>Personnel!AF20+AC21-AC46</f>
        <v>0</v>
      </c>
      <c r="AD71" s="375">
        <f>Personnel!AG20+AD21-AD46</f>
        <v>0</v>
      </c>
      <c r="AE71" s="328">
        <f t="shared" si="26"/>
        <v>0</v>
      </c>
      <c r="AF71" s="375">
        <f>Personnel!AI20+AF21-AF46</f>
        <v>0</v>
      </c>
      <c r="AG71" s="375">
        <f>Personnel!AJ20+AG21-AG46</f>
        <v>0</v>
      </c>
      <c r="AH71" s="328">
        <f t="shared" si="27"/>
        <v>0</v>
      </c>
      <c r="AI71" s="375">
        <f>Personnel!AL20+AI21-AI46</f>
        <v>0</v>
      </c>
      <c r="AJ71" s="375">
        <f>Personnel!AM20+AJ21-AJ46</f>
        <v>0</v>
      </c>
      <c r="AK71" s="328">
        <f t="shared" si="28"/>
        <v>0</v>
      </c>
      <c r="AL71" s="126"/>
      <c r="AM71" s="76"/>
      <c r="AX71" s="76"/>
      <c r="BH71" s="76"/>
      <c r="BI71" s="76"/>
      <c r="BJ71" s="76"/>
      <c r="BK71" s="76"/>
      <c r="BL71" s="76"/>
      <c r="BM71" s="76"/>
      <c r="BN71" s="76"/>
      <c r="BO71" s="76"/>
      <c r="BP71" s="76"/>
      <c r="BQ71" s="76"/>
      <c r="BR71" s="76"/>
      <c r="BS71" s="76"/>
      <c r="BT71" s="76"/>
      <c r="BU71" s="76"/>
      <c r="BV71" s="76"/>
      <c r="BW71" s="76"/>
      <c r="BX71" s="76"/>
      <c r="BY71" s="76"/>
      <c r="BZ71" s="76"/>
      <c r="CA71" s="76"/>
      <c r="CB71" s="76"/>
      <c r="CC71" s="76"/>
      <c r="CD71" s="76"/>
      <c r="CE71" s="76"/>
      <c r="CF71" s="76"/>
      <c r="CG71" s="76"/>
      <c r="CH71" s="76"/>
      <c r="CI71" s="76"/>
      <c r="CJ71" s="76"/>
      <c r="CK71" s="76"/>
      <c r="CL71" s="76"/>
      <c r="CM71" s="76"/>
      <c r="CN71" s="76"/>
    </row>
    <row r="72" spans="2:92">
      <c r="B72" s="125"/>
      <c r="C72" s="375">
        <f>Personnel!F21+C22-C47</f>
        <v>0</v>
      </c>
      <c r="D72" s="375">
        <f>Personnel!G21+D22-D47</f>
        <v>0</v>
      </c>
      <c r="E72" s="375">
        <f>Personnel!H21+E22-E47</f>
        <v>0</v>
      </c>
      <c r="F72" s="375">
        <f>Personnel!I21+F22-F47</f>
        <v>0</v>
      </c>
      <c r="G72" s="375">
        <f>Personnel!J21+G22-G47</f>
        <v>0</v>
      </c>
      <c r="H72" s="375">
        <f>Personnel!K21+H22-H47</f>
        <v>0</v>
      </c>
      <c r="I72" s="375">
        <f>Personnel!L21+I22-I47</f>
        <v>0</v>
      </c>
      <c r="J72" s="375">
        <f>Personnel!M21+J22-J47</f>
        <v>0</v>
      </c>
      <c r="K72" s="375">
        <f>Personnel!N21+K22-K47</f>
        <v>0</v>
      </c>
      <c r="L72" s="375">
        <f>Personnel!O21+L22-L47</f>
        <v>0</v>
      </c>
      <c r="M72" s="375">
        <f>Personnel!P21+M22-M47</f>
        <v>0</v>
      </c>
      <c r="N72" s="375">
        <f>Personnel!Q21+N22-N47</f>
        <v>0</v>
      </c>
      <c r="O72" s="328">
        <f t="shared" si="24"/>
        <v>0</v>
      </c>
      <c r="P72" s="375">
        <f>Personnel!S21+P22-P47</f>
        <v>0</v>
      </c>
      <c r="Q72" s="375">
        <f>Personnel!T21+Q22-Q47</f>
        <v>0</v>
      </c>
      <c r="R72" s="375">
        <f>Personnel!U21+R22-R47</f>
        <v>0</v>
      </c>
      <c r="S72" s="375">
        <f>Personnel!V21+S22-S47</f>
        <v>0</v>
      </c>
      <c r="T72" s="375">
        <f>Personnel!W21+T22-T47</f>
        <v>0</v>
      </c>
      <c r="U72" s="375">
        <f>Personnel!X21+U22-U47</f>
        <v>0</v>
      </c>
      <c r="V72" s="375">
        <f>Personnel!Y21+V22-V47</f>
        <v>0</v>
      </c>
      <c r="W72" s="375">
        <f>Personnel!Z21+W22-W47</f>
        <v>0</v>
      </c>
      <c r="X72" s="375">
        <f>Personnel!AA21+X22-X47</f>
        <v>0</v>
      </c>
      <c r="Y72" s="375">
        <f>Personnel!AB21+Y22-Y47</f>
        <v>0</v>
      </c>
      <c r="Z72" s="375">
        <f>Personnel!AC21+Z22-Z47</f>
        <v>0</v>
      </c>
      <c r="AA72" s="375">
        <f>Personnel!AD21+AA22-AA47</f>
        <v>0</v>
      </c>
      <c r="AB72" s="328">
        <f t="shared" si="25"/>
        <v>0</v>
      </c>
      <c r="AC72" s="375">
        <f>Personnel!AF21+AC22-AC47</f>
        <v>0</v>
      </c>
      <c r="AD72" s="375">
        <f>Personnel!AG21+AD22-AD47</f>
        <v>0</v>
      </c>
      <c r="AE72" s="328">
        <f t="shared" si="26"/>
        <v>0</v>
      </c>
      <c r="AF72" s="375">
        <f>Personnel!AI21+AF22-AF47</f>
        <v>0</v>
      </c>
      <c r="AG72" s="375">
        <f>Personnel!AJ21+AG22-AG47</f>
        <v>0</v>
      </c>
      <c r="AH72" s="328">
        <f t="shared" si="27"/>
        <v>0</v>
      </c>
      <c r="AI72" s="375">
        <f>Personnel!AL21+AI22-AI47</f>
        <v>0</v>
      </c>
      <c r="AJ72" s="375">
        <f>Personnel!AM21+AJ22-AJ47</f>
        <v>0</v>
      </c>
      <c r="AK72" s="328">
        <f t="shared" si="28"/>
        <v>0</v>
      </c>
      <c r="AL72" s="126"/>
      <c r="AM72" s="76"/>
      <c r="AX72" s="76"/>
      <c r="BH72" s="76"/>
      <c r="BI72" s="76"/>
      <c r="BJ72" s="76"/>
      <c r="BK72" s="76"/>
      <c r="BL72" s="76"/>
      <c r="BM72" s="76"/>
      <c r="BN72" s="76"/>
      <c r="BO72" s="76"/>
      <c r="BP72" s="76"/>
      <c r="BQ72" s="76"/>
      <c r="BR72" s="76"/>
      <c r="BS72" s="76"/>
      <c r="BT72" s="76"/>
      <c r="BU72" s="76"/>
      <c r="BV72" s="76"/>
      <c r="BW72" s="76"/>
      <c r="BX72" s="76"/>
      <c r="BY72" s="76"/>
      <c r="BZ72" s="76"/>
      <c r="CA72" s="76"/>
      <c r="CB72" s="76"/>
      <c r="CC72" s="76"/>
      <c r="CD72" s="76"/>
      <c r="CE72" s="76"/>
      <c r="CF72" s="76"/>
      <c r="CG72" s="76"/>
      <c r="CH72" s="76"/>
      <c r="CI72" s="76"/>
      <c r="CJ72" s="76"/>
      <c r="CK72" s="76"/>
      <c r="CL72" s="76"/>
      <c r="CM72" s="76"/>
      <c r="CN72" s="76"/>
    </row>
    <row r="73" spans="2:92">
      <c r="B73" s="125"/>
      <c r="C73" s="375">
        <f>Personnel!F22+C23-C48</f>
        <v>0</v>
      </c>
      <c r="D73" s="375">
        <f>Personnel!G22+D23-D48</f>
        <v>0</v>
      </c>
      <c r="E73" s="375">
        <f>Personnel!H22+E23-E48</f>
        <v>0</v>
      </c>
      <c r="F73" s="375">
        <f>Personnel!I22+F23-F48</f>
        <v>0</v>
      </c>
      <c r="G73" s="375">
        <f>Personnel!J22+G23-G48</f>
        <v>0</v>
      </c>
      <c r="H73" s="375">
        <f>Personnel!K22+H23-H48</f>
        <v>0</v>
      </c>
      <c r="I73" s="375">
        <f>Personnel!L22+I23-I48</f>
        <v>0</v>
      </c>
      <c r="J73" s="375">
        <f>Personnel!M22+J23-J48</f>
        <v>0</v>
      </c>
      <c r="K73" s="375">
        <f>Personnel!N22+K23-K48</f>
        <v>0</v>
      </c>
      <c r="L73" s="375">
        <f>Personnel!O22+L23-L48</f>
        <v>0</v>
      </c>
      <c r="M73" s="375">
        <f>Personnel!P22+M23-M48</f>
        <v>0</v>
      </c>
      <c r="N73" s="375">
        <f>Personnel!Q22+N23-N48</f>
        <v>0</v>
      </c>
      <c r="O73" s="328">
        <f t="shared" si="24"/>
        <v>0</v>
      </c>
      <c r="P73" s="375">
        <f>Personnel!S22+P23-P48</f>
        <v>0</v>
      </c>
      <c r="Q73" s="375">
        <f>Personnel!T22+Q23-Q48</f>
        <v>0</v>
      </c>
      <c r="R73" s="375">
        <f>Personnel!U22+R23-R48</f>
        <v>0</v>
      </c>
      <c r="S73" s="375">
        <f>Personnel!V22+S23-S48</f>
        <v>0</v>
      </c>
      <c r="T73" s="375">
        <f>Personnel!W22+T23-T48</f>
        <v>0</v>
      </c>
      <c r="U73" s="375">
        <f>Personnel!X22+U23-U48</f>
        <v>0</v>
      </c>
      <c r="V73" s="375">
        <f>Personnel!Y22+V23-V48</f>
        <v>0</v>
      </c>
      <c r="W73" s="375">
        <f>Personnel!Z22+W23-W48</f>
        <v>0</v>
      </c>
      <c r="X73" s="375">
        <f>Personnel!AA22+X23-X48</f>
        <v>0</v>
      </c>
      <c r="Y73" s="375">
        <f>Personnel!AB22+Y23-Y48</f>
        <v>0</v>
      </c>
      <c r="Z73" s="375">
        <f>Personnel!AC22+Z23-Z48</f>
        <v>0</v>
      </c>
      <c r="AA73" s="375">
        <f>Personnel!AD22+AA23-AA48</f>
        <v>0</v>
      </c>
      <c r="AB73" s="328">
        <f t="shared" si="25"/>
        <v>0</v>
      </c>
      <c r="AC73" s="375">
        <f>Personnel!AF22+AC23-AC48</f>
        <v>0</v>
      </c>
      <c r="AD73" s="375">
        <f>Personnel!AG22+AD23-AD48</f>
        <v>0</v>
      </c>
      <c r="AE73" s="328">
        <f t="shared" si="26"/>
        <v>0</v>
      </c>
      <c r="AF73" s="375">
        <f>Personnel!AI22+AF23-AF48</f>
        <v>0</v>
      </c>
      <c r="AG73" s="375">
        <f>Personnel!AJ22+AG23-AG48</f>
        <v>0</v>
      </c>
      <c r="AH73" s="328">
        <f t="shared" si="27"/>
        <v>0</v>
      </c>
      <c r="AI73" s="375">
        <f>Personnel!AL22+AI23-AI48</f>
        <v>0</v>
      </c>
      <c r="AJ73" s="375">
        <f>Personnel!AM22+AJ23-AJ48</f>
        <v>0</v>
      </c>
      <c r="AK73" s="328">
        <f t="shared" si="28"/>
        <v>0</v>
      </c>
      <c r="AL73" s="126"/>
      <c r="AM73" s="76"/>
      <c r="AX73" s="76"/>
      <c r="BH73" s="76"/>
      <c r="BI73" s="76"/>
      <c r="BJ73" s="76"/>
      <c r="BK73" s="76"/>
      <c r="BL73" s="76"/>
      <c r="BM73" s="76"/>
      <c r="BN73" s="76"/>
      <c r="BO73" s="76"/>
      <c r="BP73" s="76"/>
      <c r="BQ73" s="76"/>
      <c r="BR73" s="76"/>
      <c r="BS73" s="76"/>
      <c r="BT73" s="76"/>
      <c r="BU73" s="76"/>
      <c r="BV73" s="76"/>
      <c r="BW73" s="76"/>
      <c r="BX73" s="76"/>
      <c r="BY73" s="76"/>
      <c r="BZ73" s="76"/>
      <c r="CA73" s="76"/>
      <c r="CB73" s="76"/>
      <c r="CC73" s="76"/>
      <c r="CD73" s="76"/>
      <c r="CE73" s="76"/>
      <c r="CF73" s="76"/>
      <c r="CG73" s="76"/>
      <c r="CH73" s="76"/>
      <c r="CI73" s="76"/>
      <c r="CJ73" s="76"/>
      <c r="CK73" s="76"/>
      <c r="CL73" s="76"/>
      <c r="CM73" s="76"/>
      <c r="CN73" s="76"/>
    </row>
    <row r="74" spans="2:92">
      <c r="B74" s="125"/>
      <c r="C74" s="375">
        <f>Personnel!F23+C24-C49</f>
        <v>0</v>
      </c>
      <c r="D74" s="375">
        <f>Personnel!G23+D24-D49</f>
        <v>0</v>
      </c>
      <c r="E74" s="375">
        <f>Personnel!H23+E24-E49</f>
        <v>0</v>
      </c>
      <c r="F74" s="375">
        <f>Personnel!I23+F24-F49</f>
        <v>0</v>
      </c>
      <c r="G74" s="375">
        <f>Personnel!J23+G24-G49</f>
        <v>0</v>
      </c>
      <c r="H74" s="375">
        <f>Personnel!K23+H24-H49</f>
        <v>0</v>
      </c>
      <c r="I74" s="375">
        <f>Personnel!L23+I24-I49</f>
        <v>0</v>
      </c>
      <c r="J74" s="375">
        <f>Personnel!M23+J24-J49</f>
        <v>0</v>
      </c>
      <c r="K74" s="375">
        <f>Personnel!N23+K24-K49</f>
        <v>0</v>
      </c>
      <c r="L74" s="375">
        <f>Personnel!O23+L24-L49</f>
        <v>0</v>
      </c>
      <c r="M74" s="375">
        <f>Personnel!P23+M24-M49</f>
        <v>0</v>
      </c>
      <c r="N74" s="375">
        <f>Personnel!Q23+N24-N49</f>
        <v>0</v>
      </c>
      <c r="O74" s="328">
        <f t="shared" si="24"/>
        <v>0</v>
      </c>
      <c r="P74" s="375">
        <f>Personnel!S23+P24-P49</f>
        <v>0</v>
      </c>
      <c r="Q74" s="375">
        <f>Personnel!T23+Q24-Q49</f>
        <v>0</v>
      </c>
      <c r="R74" s="375">
        <f>Personnel!U23+R24-R49</f>
        <v>0</v>
      </c>
      <c r="S74" s="375">
        <f>Personnel!V23+S24-S49</f>
        <v>0</v>
      </c>
      <c r="T74" s="375">
        <f>Personnel!W23+T24-T49</f>
        <v>0</v>
      </c>
      <c r="U74" s="375">
        <f>Personnel!X23+U24-U49</f>
        <v>0</v>
      </c>
      <c r="V74" s="375">
        <f>Personnel!Y23+V24-V49</f>
        <v>0</v>
      </c>
      <c r="W74" s="375">
        <f>Personnel!Z23+W24-W49</f>
        <v>0</v>
      </c>
      <c r="X74" s="375">
        <f>Personnel!AA23+X24-X49</f>
        <v>0</v>
      </c>
      <c r="Y74" s="375">
        <f>Personnel!AB23+Y24-Y49</f>
        <v>0</v>
      </c>
      <c r="Z74" s="375">
        <f>Personnel!AC23+Z24-Z49</f>
        <v>0</v>
      </c>
      <c r="AA74" s="375">
        <f>Personnel!AD23+AA24-AA49</f>
        <v>0</v>
      </c>
      <c r="AB74" s="328">
        <f t="shared" si="25"/>
        <v>0</v>
      </c>
      <c r="AC74" s="375">
        <f>Personnel!AF23+AC24-AC49</f>
        <v>0</v>
      </c>
      <c r="AD74" s="375">
        <f>Personnel!AG23+AD24-AD49</f>
        <v>0</v>
      </c>
      <c r="AE74" s="328">
        <f t="shared" si="26"/>
        <v>0</v>
      </c>
      <c r="AF74" s="375">
        <f>Personnel!AI23+AF24-AF49</f>
        <v>0</v>
      </c>
      <c r="AG74" s="375">
        <f>Personnel!AJ23+AG24-AG49</f>
        <v>0</v>
      </c>
      <c r="AH74" s="328">
        <f t="shared" si="27"/>
        <v>0</v>
      </c>
      <c r="AI74" s="375">
        <f>Personnel!AL23+AI24-AI49</f>
        <v>0</v>
      </c>
      <c r="AJ74" s="375">
        <f>Personnel!AM23+AJ24-AJ49</f>
        <v>0</v>
      </c>
      <c r="AK74" s="328">
        <f t="shared" si="28"/>
        <v>0</v>
      </c>
      <c r="AL74" s="126"/>
      <c r="AM74" s="76"/>
      <c r="AX74" s="76"/>
      <c r="BH74" s="76"/>
      <c r="BI74" s="76"/>
      <c r="BJ74" s="76"/>
      <c r="BK74" s="76"/>
      <c r="BL74" s="76"/>
      <c r="BM74" s="76"/>
      <c r="BN74" s="76"/>
      <c r="BO74" s="76"/>
      <c r="BP74" s="76"/>
      <c r="BQ74" s="76"/>
      <c r="BR74" s="76"/>
      <c r="BS74" s="76"/>
      <c r="BT74" s="76"/>
      <c r="BU74" s="76"/>
      <c r="BV74" s="76"/>
      <c r="BW74" s="76"/>
      <c r="BX74" s="76"/>
      <c r="BY74" s="76"/>
      <c r="BZ74" s="76"/>
      <c r="CA74" s="76"/>
      <c r="CB74" s="76"/>
      <c r="CC74" s="76"/>
      <c r="CD74" s="76"/>
      <c r="CE74" s="76"/>
      <c r="CF74" s="76"/>
      <c r="CG74" s="76"/>
      <c r="CH74" s="76"/>
      <c r="CI74" s="76"/>
      <c r="CJ74" s="76"/>
      <c r="CK74" s="76"/>
      <c r="CL74" s="76"/>
      <c r="CM74" s="76"/>
      <c r="CN74" s="76"/>
    </row>
    <row r="75" spans="2:92">
      <c r="B75" s="125"/>
      <c r="C75" s="375">
        <f>Personnel!F24+C25-C50</f>
        <v>0</v>
      </c>
      <c r="D75" s="375">
        <f>Personnel!G24+D25-D50</f>
        <v>0</v>
      </c>
      <c r="E75" s="375">
        <f>Personnel!H24+E25-E50</f>
        <v>0</v>
      </c>
      <c r="F75" s="375">
        <f>Personnel!I24+F25-F50</f>
        <v>0</v>
      </c>
      <c r="G75" s="375">
        <f>Personnel!J24+G25-G50</f>
        <v>0</v>
      </c>
      <c r="H75" s="375">
        <f>Personnel!K24+H25-H50</f>
        <v>0</v>
      </c>
      <c r="I75" s="375">
        <f>Personnel!L24+I25-I50</f>
        <v>0</v>
      </c>
      <c r="J75" s="375">
        <f>Personnel!M24+J25-J50</f>
        <v>0</v>
      </c>
      <c r="K75" s="375">
        <f>Personnel!N24+K25-K50</f>
        <v>0</v>
      </c>
      <c r="L75" s="375">
        <f>Personnel!O24+L25-L50</f>
        <v>0</v>
      </c>
      <c r="M75" s="375">
        <f>Personnel!P24+M25-M50</f>
        <v>0</v>
      </c>
      <c r="N75" s="375">
        <f>Personnel!Q24+N25-N50</f>
        <v>0</v>
      </c>
      <c r="O75" s="328">
        <f t="shared" si="24"/>
        <v>0</v>
      </c>
      <c r="P75" s="375">
        <f>Personnel!S24+P25-P50</f>
        <v>0</v>
      </c>
      <c r="Q75" s="375">
        <f>Personnel!T24+Q25-Q50</f>
        <v>0</v>
      </c>
      <c r="R75" s="375">
        <f>Personnel!U24+R25-R50</f>
        <v>0</v>
      </c>
      <c r="S75" s="375">
        <f>Personnel!V24+S25-S50</f>
        <v>0</v>
      </c>
      <c r="T75" s="375">
        <f>Personnel!W24+T25-T50</f>
        <v>0</v>
      </c>
      <c r="U75" s="375">
        <f>Personnel!X24+U25-U50</f>
        <v>0</v>
      </c>
      <c r="V75" s="375">
        <f>Personnel!Y24+V25-V50</f>
        <v>0</v>
      </c>
      <c r="W75" s="375">
        <f>Personnel!Z24+W25-W50</f>
        <v>0</v>
      </c>
      <c r="X75" s="375">
        <f>Personnel!AA24+X25-X50</f>
        <v>0</v>
      </c>
      <c r="Y75" s="375">
        <f>Personnel!AB24+Y25-Y50</f>
        <v>0</v>
      </c>
      <c r="Z75" s="375">
        <f>Personnel!AC24+Z25-Z50</f>
        <v>0</v>
      </c>
      <c r="AA75" s="375">
        <f>Personnel!AD24+AA25-AA50</f>
        <v>0</v>
      </c>
      <c r="AB75" s="328">
        <f t="shared" si="25"/>
        <v>0</v>
      </c>
      <c r="AC75" s="375">
        <f>Personnel!AF24+AC25-AC50</f>
        <v>0</v>
      </c>
      <c r="AD75" s="375">
        <f>Personnel!AG24+AD25-AD50</f>
        <v>0</v>
      </c>
      <c r="AE75" s="328">
        <f t="shared" si="26"/>
        <v>0</v>
      </c>
      <c r="AF75" s="375">
        <f>Personnel!AI24+AF25-AF50</f>
        <v>0</v>
      </c>
      <c r="AG75" s="375">
        <f>Personnel!AJ24+AG25-AG50</f>
        <v>0</v>
      </c>
      <c r="AH75" s="328">
        <f t="shared" si="27"/>
        <v>0</v>
      </c>
      <c r="AI75" s="375">
        <f>Personnel!AL24+AI25-AI50</f>
        <v>0</v>
      </c>
      <c r="AJ75" s="375">
        <f>Personnel!AM24+AJ25-AJ50</f>
        <v>0</v>
      </c>
      <c r="AK75" s="328">
        <f t="shared" si="28"/>
        <v>0</v>
      </c>
      <c r="AL75" s="126"/>
      <c r="AM75" s="76"/>
      <c r="AX75" s="76"/>
      <c r="BH75" s="76"/>
      <c r="BI75" s="76"/>
      <c r="BJ75" s="76"/>
      <c r="BK75" s="76"/>
      <c r="BL75" s="76"/>
      <c r="BM75" s="76"/>
      <c r="BN75" s="76"/>
      <c r="BO75" s="76"/>
      <c r="BP75" s="76"/>
      <c r="BQ75" s="76"/>
      <c r="BR75" s="76"/>
      <c r="BS75" s="76"/>
      <c r="BT75" s="76"/>
      <c r="BU75" s="76"/>
      <c r="BV75" s="76"/>
      <c r="BW75" s="76"/>
      <c r="BX75" s="76"/>
      <c r="BY75" s="76"/>
      <c r="BZ75" s="76"/>
      <c r="CA75" s="76"/>
      <c r="CB75" s="76"/>
      <c r="CC75" s="76"/>
      <c r="CD75" s="76"/>
      <c r="CE75" s="76"/>
      <c r="CF75" s="76"/>
      <c r="CG75" s="76"/>
      <c r="CH75" s="76"/>
      <c r="CI75" s="76"/>
      <c r="CJ75" s="76"/>
      <c r="CK75" s="76"/>
      <c r="CL75" s="76"/>
      <c r="CM75" s="76"/>
      <c r="CN75" s="76"/>
    </row>
    <row r="76" spans="2:92" s="76" customFormat="1">
      <c r="B76" s="125"/>
      <c r="C76" s="375">
        <f>Personnel!F25+C26-C51</f>
        <v>0</v>
      </c>
      <c r="D76" s="375">
        <f>Personnel!G25+D26-D51</f>
        <v>0</v>
      </c>
      <c r="E76" s="375">
        <f>Personnel!H25+E26-E51</f>
        <v>0</v>
      </c>
      <c r="F76" s="375">
        <f>Personnel!I25+F26-F51</f>
        <v>0</v>
      </c>
      <c r="G76" s="375">
        <f>Personnel!J25+G26-G51</f>
        <v>0</v>
      </c>
      <c r="H76" s="375">
        <f>Personnel!K25+H26-H51</f>
        <v>0</v>
      </c>
      <c r="I76" s="375">
        <f>Personnel!L25+I26-I51</f>
        <v>0</v>
      </c>
      <c r="J76" s="375">
        <f>Personnel!M25+J26-J51</f>
        <v>0</v>
      </c>
      <c r="K76" s="375">
        <f>Personnel!N25+K26-K51</f>
        <v>0</v>
      </c>
      <c r="L76" s="375">
        <f>Personnel!O25+L26-L51</f>
        <v>0</v>
      </c>
      <c r="M76" s="375">
        <f>Personnel!P25+M26-M51</f>
        <v>0</v>
      </c>
      <c r="N76" s="375">
        <f>Personnel!Q25+N26-N51</f>
        <v>0</v>
      </c>
      <c r="O76" s="328">
        <f t="shared" si="24"/>
        <v>0</v>
      </c>
      <c r="P76" s="375">
        <f>Personnel!S25+P26-P51</f>
        <v>0</v>
      </c>
      <c r="Q76" s="375">
        <f>Personnel!T25+Q26-Q51</f>
        <v>0</v>
      </c>
      <c r="R76" s="375">
        <f>Personnel!U25+R26-R51</f>
        <v>0</v>
      </c>
      <c r="S76" s="375">
        <f>Personnel!V25+S26-S51</f>
        <v>0</v>
      </c>
      <c r="T76" s="375">
        <f>Personnel!W25+T26-T51</f>
        <v>0</v>
      </c>
      <c r="U76" s="375">
        <f>Personnel!X25+U26-U51</f>
        <v>0</v>
      </c>
      <c r="V76" s="375">
        <f>Personnel!Y25+V26-V51</f>
        <v>0</v>
      </c>
      <c r="W76" s="375">
        <f>Personnel!Z25+W26-W51</f>
        <v>0</v>
      </c>
      <c r="X76" s="375">
        <f>Personnel!AA25+X26-X51</f>
        <v>0</v>
      </c>
      <c r="Y76" s="375">
        <f>Personnel!AB25+Y26-Y51</f>
        <v>0</v>
      </c>
      <c r="Z76" s="375">
        <f>Personnel!AC25+Z26-Z51</f>
        <v>0</v>
      </c>
      <c r="AA76" s="375">
        <f>Personnel!AD25+AA26-AA51</f>
        <v>0</v>
      </c>
      <c r="AB76" s="328">
        <f t="shared" si="25"/>
        <v>0</v>
      </c>
      <c r="AC76" s="375">
        <f>Personnel!AF25+AC26-AC51</f>
        <v>0</v>
      </c>
      <c r="AD76" s="375">
        <f>Personnel!AG25+AD26-AD51</f>
        <v>0</v>
      </c>
      <c r="AE76" s="328">
        <f t="shared" si="26"/>
        <v>0</v>
      </c>
      <c r="AF76" s="375">
        <f>Personnel!AI25+AF26-AF51</f>
        <v>0</v>
      </c>
      <c r="AG76" s="375">
        <f>Personnel!AJ25+AG26-AG51</f>
        <v>0</v>
      </c>
      <c r="AH76" s="328">
        <f t="shared" si="27"/>
        <v>0</v>
      </c>
      <c r="AI76" s="375">
        <f>Personnel!AL25+AI26-AI51</f>
        <v>0</v>
      </c>
      <c r="AJ76" s="375">
        <f>Personnel!AM25+AJ26-AJ51</f>
        <v>0</v>
      </c>
      <c r="AK76" s="328">
        <f t="shared" si="28"/>
        <v>0</v>
      </c>
      <c r="AL76" s="126"/>
    </row>
    <row r="77" spans="2:92" s="76" customFormat="1">
      <c r="B77" s="125"/>
      <c r="C77" s="375">
        <f>Personnel!F26+C27-C52</f>
        <v>0</v>
      </c>
      <c r="D77" s="375">
        <f>Personnel!G26+D27-D52</f>
        <v>0</v>
      </c>
      <c r="E77" s="375">
        <f>Personnel!H26+E27-E52</f>
        <v>0</v>
      </c>
      <c r="F77" s="375">
        <f>Personnel!I26+F27-F52</f>
        <v>0</v>
      </c>
      <c r="G77" s="375">
        <f>Personnel!J26+G27-G52</f>
        <v>0</v>
      </c>
      <c r="H77" s="375">
        <f>Personnel!K26+H27-H52</f>
        <v>0</v>
      </c>
      <c r="I77" s="375">
        <f>Personnel!L26+I27-I52</f>
        <v>0</v>
      </c>
      <c r="J77" s="375">
        <f>Personnel!M26+J27-J52</f>
        <v>0</v>
      </c>
      <c r="K77" s="375">
        <f>Personnel!N26+K27-K52</f>
        <v>0</v>
      </c>
      <c r="L77" s="375">
        <f>Personnel!O26+L27-L52</f>
        <v>0</v>
      </c>
      <c r="M77" s="375">
        <f>Personnel!P26+M27-M52</f>
        <v>0</v>
      </c>
      <c r="N77" s="375">
        <f>Personnel!Q26+N27-N52</f>
        <v>0</v>
      </c>
      <c r="O77" s="328">
        <f t="shared" si="24"/>
        <v>0</v>
      </c>
      <c r="P77" s="375">
        <f>Personnel!S26+P27-P52</f>
        <v>0</v>
      </c>
      <c r="Q77" s="375">
        <f>Personnel!T26+Q27-Q52</f>
        <v>0</v>
      </c>
      <c r="R77" s="375">
        <f>Personnel!U26+R27-R52</f>
        <v>0</v>
      </c>
      <c r="S77" s="375">
        <f>Personnel!V26+S27-S52</f>
        <v>0</v>
      </c>
      <c r="T77" s="375">
        <f>Personnel!W26+T27-T52</f>
        <v>0</v>
      </c>
      <c r="U77" s="375">
        <f>Personnel!X26+U27-U52</f>
        <v>0</v>
      </c>
      <c r="V77" s="375">
        <f>Personnel!Y26+V27-V52</f>
        <v>0</v>
      </c>
      <c r="W77" s="375">
        <f>Personnel!Z26+W27-W52</f>
        <v>0</v>
      </c>
      <c r="X77" s="375">
        <f>Personnel!AA26+X27-X52</f>
        <v>0</v>
      </c>
      <c r="Y77" s="375">
        <f>Personnel!AB26+Y27-Y52</f>
        <v>0</v>
      </c>
      <c r="Z77" s="375">
        <f>Personnel!AC26+Z27-Z52</f>
        <v>0</v>
      </c>
      <c r="AA77" s="375">
        <f>Personnel!AD26+AA27-AA52</f>
        <v>0</v>
      </c>
      <c r="AB77" s="328">
        <f t="shared" si="25"/>
        <v>0</v>
      </c>
      <c r="AC77" s="375">
        <f>Personnel!AF26+AC27-AC52</f>
        <v>0</v>
      </c>
      <c r="AD77" s="375">
        <f>Personnel!AG26+AD27-AD52</f>
        <v>0</v>
      </c>
      <c r="AE77" s="328">
        <f t="shared" si="26"/>
        <v>0</v>
      </c>
      <c r="AF77" s="375">
        <f>Personnel!AI26+AF27-AF52</f>
        <v>0</v>
      </c>
      <c r="AG77" s="375">
        <f>Personnel!AJ26+AG27-AG52</f>
        <v>0</v>
      </c>
      <c r="AH77" s="328">
        <f t="shared" si="27"/>
        <v>0</v>
      </c>
      <c r="AI77" s="375">
        <f>Personnel!AL26+AI27-AI52</f>
        <v>0</v>
      </c>
      <c r="AJ77" s="375">
        <f>Personnel!AM26+AJ27-AJ52</f>
        <v>0</v>
      </c>
      <c r="AK77" s="328">
        <f t="shared" si="28"/>
        <v>0</v>
      </c>
      <c r="AL77" s="126"/>
    </row>
    <row r="78" spans="2:92" s="76" customFormat="1">
      <c r="B78" s="125"/>
      <c r="C78" s="375">
        <f>Personnel!F27+C28-C53</f>
        <v>0</v>
      </c>
      <c r="D78" s="375">
        <f>Personnel!G27+D28-D53</f>
        <v>0</v>
      </c>
      <c r="E78" s="375">
        <f>Personnel!H27+E28-E53</f>
        <v>0</v>
      </c>
      <c r="F78" s="375">
        <f>Personnel!I27+F28-F53</f>
        <v>0</v>
      </c>
      <c r="G78" s="375">
        <f>Personnel!J27+G28-G53</f>
        <v>0</v>
      </c>
      <c r="H78" s="375">
        <f>Personnel!K27+H28-H53</f>
        <v>0</v>
      </c>
      <c r="I78" s="375">
        <f>Personnel!L27+I28-I53</f>
        <v>0</v>
      </c>
      <c r="J78" s="375">
        <f>Personnel!M27+J28-J53</f>
        <v>0</v>
      </c>
      <c r="K78" s="375">
        <f>Personnel!N27+K28-K53</f>
        <v>0</v>
      </c>
      <c r="L78" s="375">
        <f>Personnel!O27+L28-L53</f>
        <v>0</v>
      </c>
      <c r="M78" s="375">
        <f>Personnel!P27+M28-M53</f>
        <v>0</v>
      </c>
      <c r="N78" s="375">
        <f>Personnel!Q27+N28-N53</f>
        <v>0</v>
      </c>
      <c r="O78" s="328">
        <f t="shared" si="24"/>
        <v>0</v>
      </c>
      <c r="P78" s="375">
        <f>Personnel!S27+P28-P53</f>
        <v>0</v>
      </c>
      <c r="Q78" s="375">
        <f>Personnel!T27+Q28-Q53</f>
        <v>0</v>
      </c>
      <c r="R78" s="375">
        <f>Personnel!U27+R28-R53</f>
        <v>0</v>
      </c>
      <c r="S78" s="375">
        <f>Personnel!V27+S28-S53</f>
        <v>0</v>
      </c>
      <c r="T78" s="375">
        <f>Personnel!W27+T28-T53</f>
        <v>0</v>
      </c>
      <c r="U78" s="375">
        <f>Personnel!X27+U28-U53</f>
        <v>0</v>
      </c>
      <c r="V78" s="375">
        <f>Personnel!Y27+V28-V53</f>
        <v>0</v>
      </c>
      <c r="W78" s="375">
        <f>Personnel!Z27+W28-W53</f>
        <v>0</v>
      </c>
      <c r="X78" s="375">
        <f>Personnel!AA27+X28-X53</f>
        <v>0</v>
      </c>
      <c r="Y78" s="375">
        <f>Personnel!AB27+Y28-Y53</f>
        <v>0</v>
      </c>
      <c r="Z78" s="375">
        <f>Personnel!AC27+Z28-Z53</f>
        <v>0</v>
      </c>
      <c r="AA78" s="375">
        <f>Personnel!AD27+AA28-AA53</f>
        <v>0</v>
      </c>
      <c r="AB78" s="328">
        <f t="shared" si="25"/>
        <v>0</v>
      </c>
      <c r="AC78" s="375">
        <f>Personnel!AF27+AC28-AC53</f>
        <v>0</v>
      </c>
      <c r="AD78" s="375">
        <f>Personnel!AG27+AD28-AD53</f>
        <v>0</v>
      </c>
      <c r="AE78" s="328">
        <f t="shared" si="26"/>
        <v>0</v>
      </c>
      <c r="AF78" s="375">
        <f>Personnel!AI27+AF28-AF53</f>
        <v>0</v>
      </c>
      <c r="AG78" s="375">
        <f>Personnel!AJ27+AG28-AG53</f>
        <v>0</v>
      </c>
      <c r="AH78" s="328">
        <f t="shared" si="27"/>
        <v>0</v>
      </c>
      <c r="AI78" s="375">
        <f>Personnel!AL27+AI28-AI53</f>
        <v>0</v>
      </c>
      <c r="AJ78" s="375">
        <f>Personnel!AM27+AJ28-AJ53</f>
        <v>0</v>
      </c>
      <c r="AK78" s="328">
        <f t="shared" si="28"/>
        <v>0</v>
      </c>
      <c r="AL78" s="126"/>
    </row>
    <row r="79" spans="2:92" s="76" customFormat="1">
      <c r="B79" s="125"/>
      <c r="C79" s="375">
        <f>Personnel!F28+C29-C54</f>
        <v>0</v>
      </c>
      <c r="D79" s="375">
        <f>Personnel!G28+D29-D54</f>
        <v>0</v>
      </c>
      <c r="E79" s="375">
        <f>Personnel!H28+E29-E54</f>
        <v>0</v>
      </c>
      <c r="F79" s="375">
        <f>Personnel!I28+F29-F54</f>
        <v>0</v>
      </c>
      <c r="G79" s="375">
        <f>Personnel!J28+G29-G54</f>
        <v>0</v>
      </c>
      <c r="H79" s="375">
        <f>Personnel!K28+H29-H54</f>
        <v>0</v>
      </c>
      <c r="I79" s="375">
        <f>Personnel!L28+I29-I54</f>
        <v>0</v>
      </c>
      <c r="J79" s="375">
        <f>Personnel!M28+J29-J54</f>
        <v>0</v>
      </c>
      <c r="K79" s="375">
        <f>Personnel!N28+K29-K54</f>
        <v>0</v>
      </c>
      <c r="L79" s="375">
        <f>Personnel!O28+L29-L54</f>
        <v>0</v>
      </c>
      <c r="M79" s="375">
        <f>Personnel!P28+M29-M54</f>
        <v>0</v>
      </c>
      <c r="N79" s="375">
        <f>Personnel!Q28+N29-N54</f>
        <v>0</v>
      </c>
      <c r="O79" s="328">
        <f t="shared" si="24"/>
        <v>0</v>
      </c>
      <c r="P79" s="375">
        <f>Personnel!S28+P29-P54</f>
        <v>0</v>
      </c>
      <c r="Q79" s="375">
        <f>Personnel!T28+Q29-Q54</f>
        <v>0</v>
      </c>
      <c r="R79" s="375">
        <f>Personnel!U28+R29-R54</f>
        <v>0</v>
      </c>
      <c r="S79" s="375">
        <f>Personnel!V28+S29-S54</f>
        <v>0</v>
      </c>
      <c r="T79" s="375">
        <f>Personnel!W28+T29-T54</f>
        <v>0</v>
      </c>
      <c r="U79" s="375">
        <f>Personnel!X28+U29-U54</f>
        <v>0</v>
      </c>
      <c r="V79" s="375">
        <f>Personnel!Y28+V29-V54</f>
        <v>0</v>
      </c>
      <c r="W79" s="375">
        <f>Personnel!Z28+W29-W54</f>
        <v>0</v>
      </c>
      <c r="X79" s="375">
        <f>Personnel!AA28+X29-X54</f>
        <v>0</v>
      </c>
      <c r="Y79" s="375">
        <f>Personnel!AB28+Y29-Y54</f>
        <v>0</v>
      </c>
      <c r="Z79" s="375">
        <f>Personnel!AC28+Z29-Z54</f>
        <v>0</v>
      </c>
      <c r="AA79" s="375">
        <f>Personnel!AD28+AA29-AA54</f>
        <v>0</v>
      </c>
      <c r="AB79" s="328">
        <f t="shared" si="25"/>
        <v>0</v>
      </c>
      <c r="AC79" s="375">
        <f>Personnel!AF28+AC29-AC54</f>
        <v>0</v>
      </c>
      <c r="AD79" s="375">
        <f>Personnel!AG28+AD29-AD54</f>
        <v>0</v>
      </c>
      <c r="AE79" s="328">
        <f t="shared" si="26"/>
        <v>0</v>
      </c>
      <c r="AF79" s="375">
        <f>Personnel!AI28+AF29-AF54</f>
        <v>0</v>
      </c>
      <c r="AG79" s="375">
        <f>Personnel!AJ28+AG29-AG54</f>
        <v>0</v>
      </c>
      <c r="AH79" s="328">
        <f t="shared" si="27"/>
        <v>0</v>
      </c>
      <c r="AI79" s="375">
        <f>Personnel!AL28+AI29-AI54</f>
        <v>0</v>
      </c>
      <c r="AJ79" s="375">
        <f>Personnel!AM28+AJ29-AJ54</f>
        <v>0</v>
      </c>
      <c r="AK79" s="328">
        <f t="shared" si="28"/>
        <v>0</v>
      </c>
      <c r="AL79" s="126"/>
    </row>
    <row r="80" spans="2:92" s="76" customFormat="1">
      <c r="B80" s="125"/>
      <c r="C80" s="375">
        <f>Personnel!F29+C30-C55</f>
        <v>0</v>
      </c>
      <c r="D80" s="375">
        <f>Personnel!G29+D30-D55</f>
        <v>0</v>
      </c>
      <c r="E80" s="375">
        <f>Personnel!H29+E30-E55</f>
        <v>0</v>
      </c>
      <c r="F80" s="375">
        <f>Personnel!I29+F30-F55</f>
        <v>0</v>
      </c>
      <c r="G80" s="375">
        <f>Personnel!J29+G30-G55</f>
        <v>0</v>
      </c>
      <c r="H80" s="375">
        <f>Personnel!K29+H30-H55</f>
        <v>0</v>
      </c>
      <c r="I80" s="375">
        <f>Personnel!L29+I30-I55</f>
        <v>0</v>
      </c>
      <c r="J80" s="375">
        <f>Personnel!M29+J30-J55</f>
        <v>0</v>
      </c>
      <c r="K80" s="375">
        <f>Personnel!N29+K30-K55</f>
        <v>0</v>
      </c>
      <c r="L80" s="375">
        <f>Personnel!O29+L30-L55</f>
        <v>0</v>
      </c>
      <c r="M80" s="375">
        <f>Personnel!P29+M30-M55</f>
        <v>0</v>
      </c>
      <c r="N80" s="375">
        <f>Personnel!Q29+N30-N55</f>
        <v>0</v>
      </c>
      <c r="O80" s="328">
        <f t="shared" si="24"/>
        <v>0</v>
      </c>
      <c r="P80" s="375">
        <f>Personnel!S29+P30-P55</f>
        <v>0</v>
      </c>
      <c r="Q80" s="375">
        <f>Personnel!T29+Q30-Q55</f>
        <v>0</v>
      </c>
      <c r="R80" s="375">
        <f>Personnel!U29+R30-R55</f>
        <v>0</v>
      </c>
      <c r="S80" s="375">
        <f>Personnel!V29+S30-S55</f>
        <v>0</v>
      </c>
      <c r="T80" s="375">
        <f>Personnel!W29+T30-T55</f>
        <v>0</v>
      </c>
      <c r="U80" s="375">
        <f>Personnel!X29+U30-U55</f>
        <v>0</v>
      </c>
      <c r="V80" s="375">
        <f>Personnel!Y29+V30-V55</f>
        <v>0</v>
      </c>
      <c r="W80" s="375">
        <f>Personnel!Z29+W30-W55</f>
        <v>0</v>
      </c>
      <c r="X80" s="375">
        <f>Personnel!AA29+X30-X55</f>
        <v>0</v>
      </c>
      <c r="Y80" s="375">
        <f>Personnel!AB29+Y30-Y55</f>
        <v>0</v>
      </c>
      <c r="Z80" s="375">
        <f>Personnel!AC29+Z30-Z55</f>
        <v>0</v>
      </c>
      <c r="AA80" s="375">
        <f>Personnel!AD29+AA30-AA55</f>
        <v>0</v>
      </c>
      <c r="AB80" s="328">
        <f t="shared" si="25"/>
        <v>0</v>
      </c>
      <c r="AC80" s="375">
        <f>Personnel!AF29+AC30-AC55</f>
        <v>0</v>
      </c>
      <c r="AD80" s="375">
        <f>Personnel!AG29+AD30-AD55</f>
        <v>0</v>
      </c>
      <c r="AE80" s="328">
        <f t="shared" si="26"/>
        <v>0</v>
      </c>
      <c r="AF80" s="375">
        <f>Personnel!AI29+AF30-AF55</f>
        <v>0</v>
      </c>
      <c r="AG80" s="375">
        <f>Personnel!AJ29+AG30-AG55</f>
        <v>0</v>
      </c>
      <c r="AH80" s="328">
        <f t="shared" si="27"/>
        <v>0</v>
      </c>
      <c r="AI80" s="375">
        <f>Personnel!AL29+AI30-AI55</f>
        <v>0</v>
      </c>
      <c r="AJ80" s="375">
        <f>Personnel!AM29+AJ30-AJ55</f>
        <v>0</v>
      </c>
      <c r="AK80" s="328">
        <f t="shared" si="28"/>
        <v>0</v>
      </c>
      <c r="AL80" s="126"/>
    </row>
    <row r="81" spans="2:92">
      <c r="B81" s="125"/>
      <c r="C81" s="13">
        <f t="shared" ref="C81:N81" si="29">SUM(C61:C80)</f>
        <v>0</v>
      </c>
      <c r="D81" s="13">
        <f t="shared" si="29"/>
        <v>0</v>
      </c>
      <c r="E81" s="13">
        <f t="shared" si="29"/>
        <v>0</v>
      </c>
      <c r="F81" s="13">
        <f t="shared" si="29"/>
        <v>0</v>
      </c>
      <c r="G81" s="13">
        <f t="shared" si="29"/>
        <v>0</v>
      </c>
      <c r="H81" s="13">
        <f t="shared" si="29"/>
        <v>0</v>
      </c>
      <c r="I81" s="13">
        <f t="shared" si="29"/>
        <v>0</v>
      </c>
      <c r="J81" s="13">
        <f t="shared" si="29"/>
        <v>0</v>
      </c>
      <c r="K81" s="13">
        <f t="shared" si="29"/>
        <v>0</v>
      </c>
      <c r="L81" s="13">
        <f t="shared" si="29"/>
        <v>0</v>
      </c>
      <c r="M81" s="13">
        <f t="shared" si="29"/>
        <v>0</v>
      </c>
      <c r="N81" s="13">
        <f t="shared" si="29"/>
        <v>0</v>
      </c>
      <c r="O81" s="12">
        <f t="shared" si="24"/>
        <v>0</v>
      </c>
      <c r="P81" s="13">
        <f t="shared" ref="P81:AA81" si="30">SUM(P61:P80)</f>
        <v>0</v>
      </c>
      <c r="Q81" s="13">
        <f t="shared" si="30"/>
        <v>0</v>
      </c>
      <c r="R81" s="13">
        <f t="shared" si="30"/>
        <v>0</v>
      </c>
      <c r="S81" s="13">
        <f t="shared" si="30"/>
        <v>0</v>
      </c>
      <c r="T81" s="13">
        <f t="shared" si="30"/>
        <v>0</v>
      </c>
      <c r="U81" s="13">
        <f t="shared" si="30"/>
        <v>0</v>
      </c>
      <c r="V81" s="13">
        <f t="shared" si="30"/>
        <v>0</v>
      </c>
      <c r="W81" s="13">
        <f t="shared" si="30"/>
        <v>0</v>
      </c>
      <c r="X81" s="13">
        <f t="shared" si="30"/>
        <v>0</v>
      </c>
      <c r="Y81" s="13">
        <f t="shared" si="30"/>
        <v>0</v>
      </c>
      <c r="Z81" s="13">
        <f t="shared" si="30"/>
        <v>0</v>
      </c>
      <c r="AA81" s="13">
        <f t="shared" si="30"/>
        <v>0</v>
      </c>
      <c r="AB81" s="12">
        <f t="shared" si="25"/>
        <v>0</v>
      </c>
      <c r="AC81" s="13">
        <f>SUM(AC61:AC80)</f>
        <v>0</v>
      </c>
      <c r="AD81" s="13">
        <f>SUM(AD61:AD80)</f>
        <v>0</v>
      </c>
      <c r="AE81" s="12">
        <f t="shared" si="26"/>
        <v>0</v>
      </c>
      <c r="AF81" s="13">
        <f>SUM(AF61:AF80)</f>
        <v>0</v>
      </c>
      <c r="AG81" s="13">
        <f>SUM(AG61:AG80)</f>
        <v>0</v>
      </c>
      <c r="AH81" s="12">
        <f t="shared" si="27"/>
        <v>0</v>
      </c>
      <c r="AI81" s="13">
        <f>SUM(AI61:AI80)</f>
        <v>0</v>
      </c>
      <c r="AJ81" s="13">
        <f>SUM(AJ61:AJ80)</f>
        <v>0</v>
      </c>
      <c r="AK81" s="12">
        <f t="shared" si="28"/>
        <v>0</v>
      </c>
      <c r="AL81" s="126"/>
      <c r="AM81" s="76"/>
      <c r="AX81" s="76"/>
      <c r="BH81" s="76"/>
      <c r="BI81" s="76"/>
      <c r="BJ81" s="76"/>
      <c r="BK81" s="76"/>
      <c r="BL81" s="76"/>
      <c r="BM81" s="76"/>
      <c r="BN81" s="76"/>
      <c r="BO81" s="76"/>
      <c r="BP81" s="76"/>
      <c r="BQ81" s="76"/>
      <c r="BR81" s="76"/>
      <c r="BS81" s="76"/>
      <c r="BT81" s="76"/>
      <c r="BU81" s="76"/>
      <c r="BV81" s="76"/>
      <c r="BW81" s="76"/>
      <c r="BX81" s="76"/>
      <c r="BY81" s="76"/>
      <c r="BZ81" s="76"/>
      <c r="CA81" s="76"/>
      <c r="CB81" s="76"/>
      <c r="CC81" s="76"/>
      <c r="CD81" s="76"/>
      <c r="CE81" s="76"/>
      <c r="CF81" s="76"/>
      <c r="CG81" s="76"/>
      <c r="CH81" s="76"/>
      <c r="CI81" s="76"/>
      <c r="CJ81" s="76"/>
      <c r="CK81" s="76"/>
      <c r="CL81" s="76"/>
      <c r="CM81" s="76"/>
      <c r="CN81" s="76"/>
    </row>
    <row r="82" spans="2:92" ht="15.75" thickBot="1">
      <c r="B82" s="129"/>
      <c r="C82" s="130"/>
      <c r="D82" s="130"/>
      <c r="E82" s="130"/>
      <c r="F82" s="130"/>
      <c r="G82" s="130"/>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1"/>
      <c r="AM82" s="76"/>
      <c r="AX82" s="76"/>
      <c r="BH82" s="76"/>
      <c r="BI82" s="76"/>
      <c r="BJ82" s="76"/>
      <c r="BK82" s="76"/>
      <c r="BL82" s="76"/>
      <c r="BM82" s="76"/>
      <c r="BN82" s="76"/>
      <c r="BO82" s="76"/>
      <c r="BP82" s="76"/>
      <c r="BQ82" s="76"/>
      <c r="BR82" s="76"/>
      <c r="BS82" s="76"/>
      <c r="BT82" s="76"/>
      <c r="BU82" s="76"/>
      <c r="BV82" s="76"/>
      <c r="BW82" s="76"/>
      <c r="BX82" s="76"/>
      <c r="BY82" s="76"/>
      <c r="BZ82" s="76"/>
      <c r="CA82" s="76"/>
      <c r="CB82" s="76"/>
      <c r="CC82" s="76"/>
      <c r="CD82" s="76"/>
      <c r="CE82" s="76"/>
      <c r="CF82" s="76"/>
      <c r="CG82" s="76"/>
      <c r="CH82" s="76"/>
      <c r="CI82" s="76"/>
      <c r="CJ82" s="76"/>
      <c r="CK82" s="76"/>
      <c r="CL82" s="76"/>
      <c r="CM82" s="76"/>
      <c r="CN82" s="76"/>
    </row>
  </sheetData>
  <sheetProtection sheet="1" objects="1" scenarios="1"/>
  <mergeCells count="19">
    <mergeCell ref="AI59:AK59"/>
    <mergeCell ref="AF9:AH9"/>
    <mergeCell ref="AI9:AK9"/>
    <mergeCell ref="P34:AB34"/>
    <mergeCell ref="AC34:AE34"/>
    <mergeCell ref="AF34:AH34"/>
    <mergeCell ref="AI34:AK34"/>
    <mergeCell ref="P59:AB59"/>
    <mergeCell ref="C3:F3"/>
    <mergeCell ref="P9:AB9"/>
    <mergeCell ref="AC59:AE59"/>
    <mergeCell ref="AC9:AE9"/>
    <mergeCell ref="AF59:AH59"/>
    <mergeCell ref="C33:O33"/>
    <mergeCell ref="C34:O34"/>
    <mergeCell ref="C58:O58"/>
    <mergeCell ref="C59:O59"/>
    <mergeCell ref="C8:O8"/>
    <mergeCell ref="C9:O9"/>
  </mergeCells>
  <dataValidations count="1">
    <dataValidation type="whole" operator="greaterThanOrEqual" allowBlank="1" showInputMessage="1" showErrorMessage="1" sqref="AF61:AG80 C36:N55 AI61:AJ80 P36:AA55 AC36:AD55 C61:N80 AI36:AJ55 P11:AA30 P61:AA80 AF36:AG55 AC11:AD30 AC61:AD80 C11:N30 AF11:AG30 AI11:AJ30">
      <formula1>0</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Feuil2">
    <tabColor rgb="FF92D050"/>
  </sheetPr>
  <dimension ref="B1:DP36"/>
  <sheetViews>
    <sheetView showGridLines="0" showRowColHeaders="0" zoomScale="85" zoomScaleNormal="85" workbookViewId="0">
      <pane xSplit="3" topLeftCell="D1" activePane="topRight" state="frozen"/>
      <selection activeCell="C22" sqref="C22:H28"/>
      <selection pane="topRight" activeCell="C3" sqref="C3"/>
    </sheetView>
  </sheetViews>
  <sheetFormatPr baseColWidth="10" defaultColWidth="11.5703125" defaultRowHeight="15"/>
  <cols>
    <col min="1" max="1" width="4" customWidth="1"/>
    <col min="2" max="2" width="4" style="76" customWidth="1"/>
    <col min="3" max="3" width="32.42578125" customWidth="1"/>
    <col min="4" max="8" width="12.5703125" customWidth="1"/>
    <col min="9" max="9" width="3.5703125" customWidth="1"/>
    <col min="10" max="12" width="11.42578125" customWidth="1"/>
    <col min="70" max="70" width="3" customWidth="1"/>
    <col min="71" max="78" width="11.85546875" style="76" customWidth="1"/>
    <col min="79" max="79" width="10.140625" style="76" customWidth="1"/>
    <col min="80" max="80" width="3.28515625" customWidth="1"/>
    <col min="81" max="88" width="11.85546875" customWidth="1"/>
    <col min="89" max="89" width="10.140625" customWidth="1"/>
    <col min="90" max="90" width="3.28515625" style="76" customWidth="1"/>
    <col min="91" max="98" width="11.85546875" style="76" customWidth="1"/>
    <col min="99" max="99" width="10.140625" style="76" customWidth="1"/>
    <col min="100" max="100" width="3.28515625" style="76" customWidth="1"/>
    <col min="101" max="108" width="11.85546875" style="76" customWidth="1"/>
    <col min="109" max="109" width="10.140625" style="76" customWidth="1"/>
    <col min="110" max="110" width="3.28515625" style="76" customWidth="1"/>
    <col min="111" max="118" width="11.85546875" style="76" customWidth="1"/>
    <col min="119" max="119" width="10.140625" style="76" customWidth="1"/>
    <col min="120" max="120" width="3.28515625" customWidth="1"/>
  </cols>
  <sheetData>
    <row r="1" spans="2:120" ht="15.75" thickBot="1"/>
    <row r="2" spans="2:120" s="76" customFormat="1">
      <c r="B2" s="122"/>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c r="CC2" s="123"/>
      <c r="CD2" s="123"/>
      <c r="CE2" s="123"/>
      <c r="CF2" s="123"/>
      <c r="CG2" s="123"/>
      <c r="CH2" s="123"/>
      <c r="CI2" s="123"/>
      <c r="CJ2" s="123"/>
      <c r="CK2" s="123"/>
      <c r="CL2" s="123"/>
      <c r="CM2" s="123"/>
      <c r="CN2" s="123"/>
      <c r="CO2" s="123"/>
      <c r="CP2" s="123"/>
      <c r="CQ2" s="123"/>
      <c r="CR2" s="123"/>
      <c r="CS2" s="123"/>
      <c r="CT2" s="123"/>
      <c r="CU2" s="123"/>
      <c r="CV2" s="123"/>
      <c r="CW2" s="123"/>
      <c r="CX2" s="123"/>
      <c r="CY2" s="123"/>
      <c r="CZ2" s="123"/>
      <c r="DA2" s="123"/>
      <c r="DB2" s="123"/>
      <c r="DC2" s="123"/>
      <c r="DD2" s="123"/>
      <c r="DE2" s="123"/>
      <c r="DF2" s="123"/>
      <c r="DG2" s="123"/>
      <c r="DH2" s="123"/>
      <c r="DI2" s="123"/>
      <c r="DJ2" s="123"/>
      <c r="DK2" s="123"/>
      <c r="DL2" s="123"/>
      <c r="DM2" s="123"/>
      <c r="DN2" s="123"/>
      <c r="DO2" s="123"/>
      <c r="DP2" s="124"/>
    </row>
    <row r="3" spans="2:120">
      <c r="B3" s="125"/>
      <c r="C3" s="238" t="s">
        <v>194</v>
      </c>
      <c r="D3" s="176"/>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490"/>
      <c r="BT3" s="490"/>
      <c r="BU3" s="490"/>
      <c r="BV3" s="490"/>
      <c r="BW3" s="490"/>
      <c r="BX3" s="490"/>
      <c r="BY3" s="490"/>
      <c r="BZ3" s="490"/>
      <c r="CA3" s="490"/>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6"/>
    </row>
    <row r="4" spans="2:120" s="76" customFormat="1">
      <c r="B4" s="125"/>
      <c r="C4" s="219"/>
      <c r="D4" s="176"/>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219"/>
      <c r="BT4" s="219"/>
      <c r="BU4" s="219"/>
      <c r="BV4" s="219"/>
      <c r="BW4" s="219"/>
      <c r="BX4" s="219"/>
      <c r="BY4" s="219"/>
      <c r="BZ4" s="219"/>
      <c r="CA4" s="219"/>
      <c r="CB4" s="127"/>
      <c r="CC4" s="127"/>
      <c r="CD4" s="127"/>
      <c r="CE4" s="127"/>
      <c r="CF4" s="127"/>
      <c r="CG4" s="127"/>
      <c r="CH4" s="127"/>
      <c r="CI4" s="127"/>
      <c r="CJ4" s="127"/>
      <c r="CK4" s="127"/>
      <c r="CL4" s="127"/>
      <c r="CM4" s="127"/>
      <c r="CN4" s="127"/>
      <c r="CO4" s="127"/>
      <c r="CP4" s="127"/>
      <c r="CQ4" s="127"/>
      <c r="CR4" s="127"/>
      <c r="CS4" s="127"/>
      <c r="CT4" s="127"/>
      <c r="CU4" s="127"/>
      <c r="CV4" s="127"/>
      <c r="CW4" s="127"/>
      <c r="CX4" s="127"/>
      <c r="CY4" s="127"/>
      <c r="CZ4" s="127"/>
      <c r="DA4" s="127"/>
      <c r="DB4" s="127"/>
      <c r="DC4" s="127"/>
      <c r="DD4" s="127"/>
      <c r="DE4" s="127"/>
      <c r="DF4" s="127"/>
      <c r="DG4" s="127"/>
      <c r="DH4" s="127"/>
      <c r="DI4" s="127"/>
      <c r="DJ4" s="127"/>
      <c r="DK4" s="127"/>
      <c r="DL4" s="127"/>
      <c r="DM4" s="127"/>
      <c r="DN4" s="127"/>
      <c r="DO4" s="127"/>
      <c r="DP4" s="126"/>
    </row>
    <row r="5" spans="2:120" s="76" customFormat="1" ht="60.75" customHeight="1">
      <c r="B5" s="125"/>
      <c r="C5" s="427" t="s">
        <v>393</v>
      </c>
      <c r="D5" s="428"/>
      <c r="E5" s="428"/>
      <c r="F5" s="428"/>
      <c r="G5" s="428"/>
      <c r="H5" s="428"/>
      <c r="I5" s="428"/>
      <c r="J5" s="428"/>
      <c r="K5" s="428"/>
      <c r="L5" s="428"/>
      <c r="M5" s="428"/>
      <c r="N5" s="428"/>
      <c r="O5" s="428"/>
      <c r="P5" s="429"/>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7"/>
      <c r="BM5" s="127"/>
      <c r="BN5" s="127"/>
      <c r="BO5" s="127"/>
      <c r="BP5" s="127"/>
      <c r="BQ5" s="127"/>
      <c r="BR5" s="127"/>
      <c r="BS5" s="219"/>
      <c r="BT5" s="219"/>
      <c r="BU5" s="219"/>
      <c r="BV5" s="219"/>
      <c r="BW5" s="219"/>
      <c r="BX5" s="219"/>
      <c r="BY5" s="219"/>
      <c r="BZ5" s="219"/>
      <c r="CA5" s="219"/>
      <c r="CB5" s="127"/>
      <c r="CC5" s="127"/>
      <c r="CD5" s="127"/>
      <c r="CE5" s="127"/>
      <c r="CF5" s="127"/>
      <c r="CG5" s="127"/>
      <c r="CH5" s="127"/>
      <c r="CI5" s="127"/>
      <c r="CJ5" s="127"/>
      <c r="CK5" s="127"/>
      <c r="CL5" s="127"/>
      <c r="CM5" s="127"/>
      <c r="CN5" s="127"/>
      <c r="CO5" s="127"/>
      <c r="CP5" s="127"/>
      <c r="CQ5" s="127"/>
      <c r="CR5" s="127"/>
      <c r="CS5" s="127"/>
      <c r="CT5" s="127"/>
      <c r="CU5" s="127"/>
      <c r="CV5" s="127"/>
      <c r="CW5" s="127"/>
      <c r="CX5" s="127"/>
      <c r="CY5" s="127"/>
      <c r="CZ5" s="127"/>
      <c r="DA5" s="127"/>
      <c r="DB5" s="127"/>
      <c r="DC5" s="127"/>
      <c r="DD5" s="127"/>
      <c r="DE5" s="127"/>
      <c r="DF5" s="127"/>
      <c r="DG5" s="127"/>
      <c r="DH5" s="127"/>
      <c r="DI5" s="127"/>
      <c r="DJ5" s="127"/>
      <c r="DK5" s="127"/>
      <c r="DL5" s="127"/>
      <c r="DM5" s="127"/>
      <c r="DN5" s="127"/>
      <c r="DO5" s="127"/>
      <c r="DP5" s="126"/>
    </row>
    <row r="6" spans="2:120" s="76" customFormat="1">
      <c r="B6" s="125"/>
      <c r="C6" s="219"/>
      <c r="D6" s="176"/>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7"/>
      <c r="BR6" s="127"/>
      <c r="BS6" s="408" t="s">
        <v>18</v>
      </c>
      <c r="BT6" s="409"/>
      <c r="BU6" s="409"/>
      <c r="BV6" s="409"/>
      <c r="BW6" s="409"/>
      <c r="BX6" s="409"/>
      <c r="BY6" s="409"/>
      <c r="BZ6" s="409"/>
      <c r="CA6" s="410"/>
      <c r="CB6" s="127"/>
      <c r="CC6" s="408" t="s">
        <v>19</v>
      </c>
      <c r="CD6" s="409"/>
      <c r="CE6" s="409"/>
      <c r="CF6" s="409"/>
      <c r="CG6" s="409"/>
      <c r="CH6" s="409"/>
      <c r="CI6" s="409"/>
      <c r="CJ6" s="409"/>
      <c r="CK6" s="410"/>
      <c r="CL6" s="127"/>
      <c r="CM6" s="408" t="s">
        <v>20</v>
      </c>
      <c r="CN6" s="409"/>
      <c r="CO6" s="409"/>
      <c r="CP6" s="409"/>
      <c r="CQ6" s="409"/>
      <c r="CR6" s="409"/>
      <c r="CS6" s="409"/>
      <c r="CT6" s="409"/>
      <c r="CU6" s="410"/>
      <c r="CV6" s="127"/>
      <c r="CW6" s="408" t="s">
        <v>32</v>
      </c>
      <c r="CX6" s="409"/>
      <c r="CY6" s="409"/>
      <c r="CZ6" s="409"/>
      <c r="DA6" s="409"/>
      <c r="DB6" s="409"/>
      <c r="DC6" s="409"/>
      <c r="DD6" s="409"/>
      <c r="DE6" s="410"/>
      <c r="DF6" s="127"/>
      <c r="DG6" s="408" t="s">
        <v>33</v>
      </c>
      <c r="DH6" s="409"/>
      <c r="DI6" s="409"/>
      <c r="DJ6" s="409"/>
      <c r="DK6" s="409"/>
      <c r="DL6" s="409"/>
      <c r="DM6" s="409"/>
      <c r="DN6" s="409"/>
      <c r="DO6" s="410"/>
      <c r="DP6" s="126"/>
    </row>
    <row r="7" spans="2:120">
      <c r="B7" s="125"/>
      <c r="C7" s="127"/>
      <c r="D7" s="127"/>
      <c r="E7" s="127"/>
      <c r="F7" s="127"/>
      <c r="G7" s="127"/>
      <c r="H7" s="127"/>
      <c r="I7" s="127"/>
      <c r="J7" s="475" t="s">
        <v>18</v>
      </c>
      <c r="K7" s="476"/>
      <c r="L7" s="476"/>
      <c r="M7" s="476"/>
      <c r="N7" s="476"/>
      <c r="O7" s="476"/>
      <c r="P7" s="476"/>
      <c r="Q7" s="476"/>
      <c r="R7" s="476"/>
      <c r="S7" s="476"/>
      <c r="T7" s="476"/>
      <c r="U7" s="476"/>
      <c r="V7" s="473" t="s">
        <v>19</v>
      </c>
      <c r="W7" s="473"/>
      <c r="X7" s="473"/>
      <c r="Y7" s="473"/>
      <c r="Z7" s="473"/>
      <c r="AA7" s="473"/>
      <c r="AB7" s="473"/>
      <c r="AC7" s="473"/>
      <c r="AD7" s="473"/>
      <c r="AE7" s="473"/>
      <c r="AF7" s="473"/>
      <c r="AG7" s="473"/>
      <c r="AH7" s="475" t="s">
        <v>20</v>
      </c>
      <c r="AI7" s="476"/>
      <c r="AJ7" s="476"/>
      <c r="AK7" s="476"/>
      <c r="AL7" s="476"/>
      <c r="AM7" s="476"/>
      <c r="AN7" s="476"/>
      <c r="AO7" s="476"/>
      <c r="AP7" s="476"/>
      <c r="AQ7" s="476"/>
      <c r="AR7" s="476"/>
      <c r="AS7" s="476"/>
      <c r="AT7" s="473" t="s">
        <v>32</v>
      </c>
      <c r="AU7" s="473"/>
      <c r="AV7" s="473"/>
      <c r="AW7" s="473"/>
      <c r="AX7" s="473"/>
      <c r="AY7" s="473"/>
      <c r="AZ7" s="473"/>
      <c r="BA7" s="473"/>
      <c r="BB7" s="473"/>
      <c r="BC7" s="473"/>
      <c r="BD7" s="473"/>
      <c r="BE7" s="473"/>
      <c r="BF7" s="473" t="s">
        <v>33</v>
      </c>
      <c r="BG7" s="473"/>
      <c r="BH7" s="473"/>
      <c r="BI7" s="473"/>
      <c r="BJ7" s="473"/>
      <c r="BK7" s="473"/>
      <c r="BL7" s="473"/>
      <c r="BM7" s="473"/>
      <c r="BN7" s="473"/>
      <c r="BO7" s="473"/>
      <c r="BP7" s="473"/>
      <c r="BQ7" s="473"/>
      <c r="BR7" s="127"/>
      <c r="BS7" s="408" t="s">
        <v>259</v>
      </c>
      <c r="BT7" s="409"/>
      <c r="BU7" s="409"/>
      <c r="BV7" s="409"/>
      <c r="BW7" s="409"/>
      <c r="BX7" s="409"/>
      <c r="BY7" s="409"/>
      <c r="BZ7" s="409"/>
      <c r="CA7" s="410"/>
      <c r="CB7" s="127"/>
      <c r="CC7" s="408" t="s">
        <v>259</v>
      </c>
      <c r="CD7" s="409"/>
      <c r="CE7" s="409"/>
      <c r="CF7" s="409"/>
      <c r="CG7" s="409"/>
      <c r="CH7" s="409"/>
      <c r="CI7" s="409"/>
      <c r="CJ7" s="409"/>
      <c r="CK7" s="410"/>
      <c r="CL7" s="127"/>
      <c r="CM7" s="408" t="s">
        <v>259</v>
      </c>
      <c r="CN7" s="409"/>
      <c r="CO7" s="409"/>
      <c r="CP7" s="409"/>
      <c r="CQ7" s="409"/>
      <c r="CR7" s="409"/>
      <c r="CS7" s="409"/>
      <c r="CT7" s="409"/>
      <c r="CU7" s="410"/>
      <c r="CV7" s="127"/>
      <c r="CW7" s="408" t="s">
        <v>259</v>
      </c>
      <c r="CX7" s="409"/>
      <c r="CY7" s="409"/>
      <c r="CZ7" s="409"/>
      <c r="DA7" s="409"/>
      <c r="DB7" s="409"/>
      <c r="DC7" s="409"/>
      <c r="DD7" s="409"/>
      <c r="DE7" s="410"/>
      <c r="DF7" s="127"/>
      <c r="DG7" s="408" t="s">
        <v>259</v>
      </c>
      <c r="DH7" s="409"/>
      <c r="DI7" s="409"/>
      <c r="DJ7" s="409"/>
      <c r="DK7" s="409"/>
      <c r="DL7" s="409"/>
      <c r="DM7" s="409"/>
      <c r="DN7" s="409"/>
      <c r="DO7" s="410"/>
      <c r="DP7" s="126"/>
    </row>
    <row r="8" spans="2:120" ht="15" customHeight="1">
      <c r="B8" s="125"/>
      <c r="C8" s="2" t="s">
        <v>0</v>
      </c>
      <c r="D8" s="3" t="s">
        <v>18</v>
      </c>
      <c r="E8" s="3" t="s">
        <v>19</v>
      </c>
      <c r="F8" s="3" t="s">
        <v>20</v>
      </c>
      <c r="G8" s="3" t="s">
        <v>32</v>
      </c>
      <c r="H8" s="3" t="s">
        <v>33</v>
      </c>
      <c r="I8" s="127"/>
      <c r="J8" s="18">
        <f>CONFIG!$D$7</f>
        <v>41640</v>
      </c>
      <c r="K8" s="18">
        <f>DATE(YEAR(J8),MONTH(J8)+1,DAY(J8))</f>
        <v>41671</v>
      </c>
      <c r="L8" s="18">
        <f t="shared" ref="L8:BQ8" si="0">DATE(YEAR(K8),MONTH(K8)+1,DAY(K8))</f>
        <v>41699</v>
      </c>
      <c r="M8" s="18">
        <f t="shared" si="0"/>
        <v>41730</v>
      </c>
      <c r="N8" s="18">
        <f t="shared" si="0"/>
        <v>41760</v>
      </c>
      <c r="O8" s="18">
        <f t="shared" si="0"/>
        <v>41791</v>
      </c>
      <c r="P8" s="18">
        <f t="shared" si="0"/>
        <v>41821</v>
      </c>
      <c r="Q8" s="18">
        <f t="shared" si="0"/>
        <v>41852</v>
      </c>
      <c r="R8" s="18">
        <f t="shared" si="0"/>
        <v>41883</v>
      </c>
      <c r="S8" s="18">
        <f t="shared" si="0"/>
        <v>41913</v>
      </c>
      <c r="T8" s="18">
        <f t="shared" si="0"/>
        <v>41944</v>
      </c>
      <c r="U8" s="18">
        <f t="shared" si="0"/>
        <v>41974</v>
      </c>
      <c r="V8" s="18">
        <f t="shared" si="0"/>
        <v>42005</v>
      </c>
      <c r="W8" s="18">
        <f t="shared" si="0"/>
        <v>42036</v>
      </c>
      <c r="X8" s="18">
        <f t="shared" si="0"/>
        <v>42064</v>
      </c>
      <c r="Y8" s="18">
        <f t="shared" si="0"/>
        <v>42095</v>
      </c>
      <c r="Z8" s="18">
        <f t="shared" si="0"/>
        <v>42125</v>
      </c>
      <c r="AA8" s="18">
        <f t="shared" si="0"/>
        <v>42156</v>
      </c>
      <c r="AB8" s="18">
        <f t="shared" si="0"/>
        <v>42186</v>
      </c>
      <c r="AC8" s="18">
        <f t="shared" si="0"/>
        <v>42217</v>
      </c>
      <c r="AD8" s="18">
        <f t="shared" si="0"/>
        <v>42248</v>
      </c>
      <c r="AE8" s="18">
        <f t="shared" si="0"/>
        <v>42278</v>
      </c>
      <c r="AF8" s="18">
        <f t="shared" si="0"/>
        <v>42309</v>
      </c>
      <c r="AG8" s="18">
        <f t="shared" si="0"/>
        <v>42339</v>
      </c>
      <c r="AH8" s="18">
        <f t="shared" si="0"/>
        <v>42370</v>
      </c>
      <c r="AI8" s="18">
        <f t="shared" si="0"/>
        <v>42401</v>
      </c>
      <c r="AJ8" s="18">
        <f t="shared" si="0"/>
        <v>42430</v>
      </c>
      <c r="AK8" s="18">
        <f t="shared" si="0"/>
        <v>42461</v>
      </c>
      <c r="AL8" s="18">
        <f t="shared" si="0"/>
        <v>42491</v>
      </c>
      <c r="AM8" s="18">
        <f t="shared" si="0"/>
        <v>42522</v>
      </c>
      <c r="AN8" s="18">
        <f t="shared" si="0"/>
        <v>42552</v>
      </c>
      <c r="AO8" s="18">
        <f t="shared" si="0"/>
        <v>42583</v>
      </c>
      <c r="AP8" s="18">
        <f t="shared" si="0"/>
        <v>42614</v>
      </c>
      <c r="AQ8" s="18">
        <f t="shared" si="0"/>
        <v>42644</v>
      </c>
      <c r="AR8" s="18">
        <f t="shared" si="0"/>
        <v>42675</v>
      </c>
      <c r="AS8" s="18">
        <f t="shared" si="0"/>
        <v>42705</v>
      </c>
      <c r="AT8" s="18">
        <f t="shared" si="0"/>
        <v>42736</v>
      </c>
      <c r="AU8" s="18">
        <f t="shared" si="0"/>
        <v>42767</v>
      </c>
      <c r="AV8" s="18">
        <f t="shared" si="0"/>
        <v>42795</v>
      </c>
      <c r="AW8" s="18">
        <f t="shared" si="0"/>
        <v>42826</v>
      </c>
      <c r="AX8" s="18">
        <f t="shared" si="0"/>
        <v>42856</v>
      </c>
      <c r="AY8" s="18">
        <f t="shared" si="0"/>
        <v>42887</v>
      </c>
      <c r="AZ8" s="18">
        <f t="shared" si="0"/>
        <v>42917</v>
      </c>
      <c r="BA8" s="18">
        <f t="shared" si="0"/>
        <v>42948</v>
      </c>
      <c r="BB8" s="18">
        <f t="shared" si="0"/>
        <v>42979</v>
      </c>
      <c r="BC8" s="18">
        <f t="shared" si="0"/>
        <v>43009</v>
      </c>
      <c r="BD8" s="18">
        <f t="shared" si="0"/>
        <v>43040</v>
      </c>
      <c r="BE8" s="18">
        <f t="shared" si="0"/>
        <v>43070</v>
      </c>
      <c r="BF8" s="18">
        <f t="shared" si="0"/>
        <v>43101</v>
      </c>
      <c r="BG8" s="18">
        <f t="shared" si="0"/>
        <v>43132</v>
      </c>
      <c r="BH8" s="18">
        <f t="shared" si="0"/>
        <v>43160</v>
      </c>
      <c r="BI8" s="18">
        <f t="shared" si="0"/>
        <v>43191</v>
      </c>
      <c r="BJ8" s="18">
        <f t="shared" si="0"/>
        <v>43221</v>
      </c>
      <c r="BK8" s="18">
        <f t="shared" si="0"/>
        <v>43252</v>
      </c>
      <c r="BL8" s="18">
        <f t="shared" si="0"/>
        <v>43282</v>
      </c>
      <c r="BM8" s="18">
        <f t="shared" si="0"/>
        <v>43313</v>
      </c>
      <c r="BN8" s="18">
        <f t="shared" si="0"/>
        <v>43344</v>
      </c>
      <c r="BO8" s="18">
        <f t="shared" si="0"/>
        <v>43374</v>
      </c>
      <c r="BP8" s="18">
        <f t="shared" si="0"/>
        <v>43405</v>
      </c>
      <c r="BQ8" s="18">
        <f t="shared" si="0"/>
        <v>43435</v>
      </c>
      <c r="BR8" s="233"/>
      <c r="BS8" s="116" t="str">
        <f>CONFIG!C14</f>
        <v>Activité / Projet 1</v>
      </c>
      <c r="BT8" s="116" t="str">
        <f>CONFIG!C15</f>
        <v>Activité / Projet 2</v>
      </c>
      <c r="BU8" s="116" t="str">
        <f>CONFIG!C16</f>
        <v>…</v>
      </c>
      <c r="BV8" s="116">
        <f>CONFIG!C17</f>
        <v>0</v>
      </c>
      <c r="BW8" s="116">
        <f>CONFIG!C18</f>
        <v>0</v>
      </c>
      <c r="BX8" s="116">
        <f>CONFIG!C19</f>
        <v>0</v>
      </c>
      <c r="BY8" s="116">
        <f>CONFIG!C20</f>
        <v>0</v>
      </c>
      <c r="BZ8" s="116">
        <f>CONFIG!C21</f>
        <v>0</v>
      </c>
      <c r="CA8" s="135" t="s">
        <v>12</v>
      </c>
      <c r="CB8" s="127"/>
      <c r="CC8" s="116" t="str">
        <f>BS8</f>
        <v>Activité / Projet 1</v>
      </c>
      <c r="CD8" s="116" t="str">
        <f t="shared" ref="CD8:CJ8" si="1">BT8</f>
        <v>Activité / Projet 2</v>
      </c>
      <c r="CE8" s="116" t="str">
        <f t="shared" si="1"/>
        <v>…</v>
      </c>
      <c r="CF8" s="116">
        <f t="shared" si="1"/>
        <v>0</v>
      </c>
      <c r="CG8" s="116">
        <f t="shared" si="1"/>
        <v>0</v>
      </c>
      <c r="CH8" s="116">
        <f t="shared" si="1"/>
        <v>0</v>
      </c>
      <c r="CI8" s="116">
        <f t="shared" si="1"/>
        <v>0</v>
      </c>
      <c r="CJ8" s="116">
        <f t="shared" si="1"/>
        <v>0</v>
      </c>
      <c r="CK8" s="135" t="s">
        <v>12</v>
      </c>
      <c r="CL8" s="127"/>
      <c r="CM8" s="116" t="str">
        <f>CC8</f>
        <v>Activité / Projet 1</v>
      </c>
      <c r="CN8" s="116" t="str">
        <f t="shared" ref="CN8" si="2">CD8</f>
        <v>Activité / Projet 2</v>
      </c>
      <c r="CO8" s="116" t="str">
        <f t="shared" ref="CO8" si="3">CE8</f>
        <v>…</v>
      </c>
      <c r="CP8" s="116">
        <f t="shared" ref="CP8" si="4">CF8</f>
        <v>0</v>
      </c>
      <c r="CQ8" s="116">
        <f t="shared" ref="CQ8" si="5">CG8</f>
        <v>0</v>
      </c>
      <c r="CR8" s="116">
        <f t="shared" ref="CR8" si="6">CH8</f>
        <v>0</v>
      </c>
      <c r="CS8" s="116">
        <f t="shared" ref="CS8" si="7">CI8</f>
        <v>0</v>
      </c>
      <c r="CT8" s="116">
        <f t="shared" ref="CT8" si="8">CJ8</f>
        <v>0</v>
      </c>
      <c r="CU8" s="135" t="s">
        <v>12</v>
      </c>
      <c r="CV8" s="127"/>
      <c r="CW8" s="116" t="str">
        <f>CM8</f>
        <v>Activité / Projet 1</v>
      </c>
      <c r="CX8" s="116" t="str">
        <f t="shared" ref="CX8" si="9">CN8</f>
        <v>Activité / Projet 2</v>
      </c>
      <c r="CY8" s="116" t="str">
        <f t="shared" ref="CY8" si="10">CO8</f>
        <v>…</v>
      </c>
      <c r="CZ8" s="116">
        <f t="shared" ref="CZ8" si="11">CP8</f>
        <v>0</v>
      </c>
      <c r="DA8" s="116">
        <f t="shared" ref="DA8" si="12">CQ8</f>
        <v>0</v>
      </c>
      <c r="DB8" s="116">
        <f t="shared" ref="DB8" si="13">CR8</f>
        <v>0</v>
      </c>
      <c r="DC8" s="116">
        <f t="shared" ref="DC8" si="14">CS8</f>
        <v>0</v>
      </c>
      <c r="DD8" s="116">
        <f t="shared" ref="DD8" si="15">CT8</f>
        <v>0</v>
      </c>
      <c r="DE8" s="135" t="s">
        <v>12</v>
      </c>
      <c r="DF8" s="127"/>
      <c r="DG8" s="116" t="str">
        <f>CW8</f>
        <v>Activité / Projet 1</v>
      </c>
      <c r="DH8" s="116" t="str">
        <f t="shared" ref="DH8" si="16">CX8</f>
        <v>Activité / Projet 2</v>
      </c>
      <c r="DI8" s="116" t="str">
        <f t="shared" ref="DI8" si="17">CY8</f>
        <v>…</v>
      </c>
      <c r="DJ8" s="116">
        <f t="shared" ref="DJ8" si="18">CZ8</f>
        <v>0</v>
      </c>
      <c r="DK8" s="116">
        <f t="shared" ref="DK8" si="19">DA8</f>
        <v>0</v>
      </c>
      <c r="DL8" s="116">
        <f t="shared" ref="DL8" si="20">DB8</f>
        <v>0</v>
      </c>
      <c r="DM8" s="116">
        <f t="shared" ref="DM8" si="21">DC8</f>
        <v>0</v>
      </c>
      <c r="DN8" s="116">
        <f t="shared" ref="DN8" si="22">DD8</f>
        <v>0</v>
      </c>
      <c r="DO8" s="135" t="s">
        <v>12</v>
      </c>
      <c r="DP8" s="126"/>
    </row>
    <row r="9" spans="2:120">
      <c r="B9" s="125"/>
      <c r="C9" s="333" t="s">
        <v>2</v>
      </c>
      <c r="D9" s="334">
        <f>CONFIG!$D$77+CONFIG!$E$77*'Commandes - Calculs Auto'!$N$73</f>
        <v>2000</v>
      </c>
      <c r="E9" s="334">
        <f>CONFIG!$D$77+CONFIG!$E$77*'Commandes - Calculs Auto'!$Z$73</f>
        <v>2000</v>
      </c>
      <c r="F9" s="334">
        <f>CONFIG!$D$77+CONFIG!$E$77*'Commandes - Calculs Auto'!$AL$73</f>
        <v>2000</v>
      </c>
      <c r="G9" s="334">
        <f>CONFIG!$D$77+CONFIG!$E$77*'Commandes - Calculs Auto'!$AX$73</f>
        <v>2000</v>
      </c>
      <c r="H9" s="334">
        <f>CONFIG!$D$77+CONFIG!$E$77*'Commandes - Calculs Auto'!$BJ$73</f>
        <v>2000</v>
      </c>
      <c r="I9" s="127"/>
      <c r="J9" s="341">
        <f>$D9/12</f>
        <v>166.66666666666666</v>
      </c>
      <c r="K9" s="341">
        <f t="shared" ref="K9:U18" si="23">$D9/12</f>
        <v>166.66666666666666</v>
      </c>
      <c r="L9" s="341">
        <f t="shared" si="23"/>
        <v>166.66666666666666</v>
      </c>
      <c r="M9" s="341">
        <f t="shared" si="23"/>
        <v>166.66666666666666</v>
      </c>
      <c r="N9" s="341">
        <f t="shared" si="23"/>
        <v>166.66666666666666</v>
      </c>
      <c r="O9" s="341">
        <f t="shared" si="23"/>
        <v>166.66666666666666</v>
      </c>
      <c r="P9" s="341">
        <f t="shared" si="23"/>
        <v>166.66666666666666</v>
      </c>
      <c r="Q9" s="341">
        <f t="shared" si="23"/>
        <v>166.66666666666666</v>
      </c>
      <c r="R9" s="341">
        <f t="shared" si="23"/>
        <v>166.66666666666666</v>
      </c>
      <c r="S9" s="341">
        <f t="shared" si="23"/>
        <v>166.66666666666666</v>
      </c>
      <c r="T9" s="341">
        <f t="shared" si="23"/>
        <v>166.66666666666666</v>
      </c>
      <c r="U9" s="341">
        <f t="shared" si="23"/>
        <v>166.66666666666666</v>
      </c>
      <c r="V9" s="341">
        <f>$E9/12</f>
        <v>166.66666666666666</v>
      </c>
      <c r="W9" s="341">
        <f t="shared" ref="W9:AG18" si="24">$E9/12</f>
        <v>166.66666666666666</v>
      </c>
      <c r="X9" s="341">
        <f t="shared" si="24"/>
        <v>166.66666666666666</v>
      </c>
      <c r="Y9" s="341">
        <f t="shared" si="24"/>
        <v>166.66666666666666</v>
      </c>
      <c r="Z9" s="341">
        <f t="shared" si="24"/>
        <v>166.66666666666666</v>
      </c>
      <c r="AA9" s="341">
        <f t="shared" si="24"/>
        <v>166.66666666666666</v>
      </c>
      <c r="AB9" s="341">
        <f t="shared" si="24"/>
        <v>166.66666666666666</v>
      </c>
      <c r="AC9" s="341">
        <f t="shared" si="24"/>
        <v>166.66666666666666</v>
      </c>
      <c r="AD9" s="341">
        <f t="shared" si="24"/>
        <v>166.66666666666666</v>
      </c>
      <c r="AE9" s="341">
        <f t="shared" si="24"/>
        <v>166.66666666666666</v>
      </c>
      <c r="AF9" s="341">
        <f t="shared" si="24"/>
        <v>166.66666666666666</v>
      </c>
      <c r="AG9" s="341">
        <f t="shared" si="24"/>
        <v>166.66666666666666</v>
      </c>
      <c r="AH9" s="341">
        <f>$F9/12</f>
        <v>166.66666666666666</v>
      </c>
      <c r="AI9" s="341">
        <f t="shared" ref="AI9:AS18" si="25">$F9/12</f>
        <v>166.66666666666666</v>
      </c>
      <c r="AJ9" s="341">
        <f t="shared" si="25"/>
        <v>166.66666666666666</v>
      </c>
      <c r="AK9" s="341">
        <f t="shared" si="25"/>
        <v>166.66666666666666</v>
      </c>
      <c r="AL9" s="341">
        <f t="shared" si="25"/>
        <v>166.66666666666666</v>
      </c>
      <c r="AM9" s="341">
        <f t="shared" si="25"/>
        <v>166.66666666666666</v>
      </c>
      <c r="AN9" s="341">
        <f t="shared" si="25"/>
        <v>166.66666666666666</v>
      </c>
      <c r="AO9" s="341">
        <f t="shared" si="25"/>
        <v>166.66666666666666</v>
      </c>
      <c r="AP9" s="341">
        <f t="shared" si="25"/>
        <v>166.66666666666666</v>
      </c>
      <c r="AQ9" s="341">
        <f t="shared" si="25"/>
        <v>166.66666666666666</v>
      </c>
      <c r="AR9" s="341">
        <f t="shared" si="25"/>
        <v>166.66666666666666</v>
      </c>
      <c r="AS9" s="341">
        <f t="shared" si="25"/>
        <v>166.66666666666666</v>
      </c>
      <c r="AT9" s="341">
        <f>$G9/12</f>
        <v>166.66666666666666</v>
      </c>
      <c r="AU9" s="341">
        <f t="shared" ref="AU9:BE18" si="26">$G9/12</f>
        <v>166.66666666666666</v>
      </c>
      <c r="AV9" s="341">
        <f t="shared" si="26"/>
        <v>166.66666666666666</v>
      </c>
      <c r="AW9" s="341">
        <f t="shared" si="26"/>
        <v>166.66666666666666</v>
      </c>
      <c r="AX9" s="341">
        <f t="shared" si="26"/>
        <v>166.66666666666666</v>
      </c>
      <c r="AY9" s="341">
        <f t="shared" si="26"/>
        <v>166.66666666666666</v>
      </c>
      <c r="AZ9" s="341">
        <f t="shared" si="26"/>
        <v>166.66666666666666</v>
      </c>
      <c r="BA9" s="341">
        <f t="shared" si="26"/>
        <v>166.66666666666666</v>
      </c>
      <c r="BB9" s="341">
        <f t="shared" si="26"/>
        <v>166.66666666666666</v>
      </c>
      <c r="BC9" s="341">
        <f t="shared" si="26"/>
        <v>166.66666666666666</v>
      </c>
      <c r="BD9" s="341">
        <f t="shared" si="26"/>
        <v>166.66666666666666</v>
      </c>
      <c r="BE9" s="341">
        <f t="shared" si="26"/>
        <v>166.66666666666666</v>
      </c>
      <c r="BF9" s="341">
        <f>$H9/12</f>
        <v>166.66666666666666</v>
      </c>
      <c r="BG9" s="341">
        <f t="shared" ref="BG9:BQ18" si="27">$H9/12</f>
        <v>166.66666666666666</v>
      </c>
      <c r="BH9" s="341">
        <f t="shared" si="27"/>
        <v>166.66666666666666</v>
      </c>
      <c r="BI9" s="341">
        <f t="shared" si="27"/>
        <v>166.66666666666666</v>
      </c>
      <c r="BJ9" s="341">
        <f t="shared" si="27"/>
        <v>166.66666666666666</v>
      </c>
      <c r="BK9" s="341">
        <f t="shared" si="27"/>
        <v>166.66666666666666</v>
      </c>
      <c r="BL9" s="341">
        <f t="shared" si="27"/>
        <v>166.66666666666666</v>
      </c>
      <c r="BM9" s="341">
        <f t="shared" si="27"/>
        <v>166.66666666666666</v>
      </c>
      <c r="BN9" s="341">
        <f t="shared" si="27"/>
        <v>166.66666666666666</v>
      </c>
      <c r="BO9" s="341">
        <f t="shared" si="27"/>
        <v>166.66666666666666</v>
      </c>
      <c r="BP9" s="341">
        <f t="shared" si="27"/>
        <v>166.66666666666666</v>
      </c>
      <c r="BQ9" s="341">
        <f t="shared" si="27"/>
        <v>166.66666666666666</v>
      </c>
      <c r="BR9" s="233"/>
      <c r="BS9" s="346">
        <v>1</v>
      </c>
      <c r="BT9" s="346"/>
      <c r="BU9" s="346"/>
      <c r="BV9" s="346"/>
      <c r="BW9" s="346"/>
      <c r="BX9" s="346"/>
      <c r="BY9" s="346"/>
      <c r="BZ9" s="346"/>
      <c r="CA9" s="23">
        <f>SUM(BS9:BZ9)</f>
        <v>1</v>
      </c>
      <c r="CB9" s="127"/>
      <c r="CC9" s="346">
        <v>1</v>
      </c>
      <c r="CD9" s="346"/>
      <c r="CE9" s="346"/>
      <c r="CF9" s="346"/>
      <c r="CG9" s="346"/>
      <c r="CH9" s="346"/>
      <c r="CI9" s="346"/>
      <c r="CJ9" s="346"/>
      <c r="CK9" s="23">
        <f>SUM(CC9:CJ9)</f>
        <v>1</v>
      </c>
      <c r="CL9" s="127"/>
      <c r="CM9" s="346">
        <v>1</v>
      </c>
      <c r="CN9" s="346"/>
      <c r="CO9" s="346"/>
      <c r="CP9" s="346"/>
      <c r="CQ9" s="346"/>
      <c r="CR9" s="346"/>
      <c r="CS9" s="346"/>
      <c r="CT9" s="346"/>
      <c r="CU9" s="23">
        <f>SUM(CM9:CT9)</f>
        <v>1</v>
      </c>
      <c r="CV9" s="127"/>
      <c r="CW9" s="346">
        <v>1</v>
      </c>
      <c r="CX9" s="346"/>
      <c r="CY9" s="346"/>
      <c r="CZ9" s="346"/>
      <c r="DA9" s="346"/>
      <c r="DB9" s="346"/>
      <c r="DC9" s="346"/>
      <c r="DD9" s="346"/>
      <c r="DE9" s="23">
        <f>SUM(CW9:DD9)</f>
        <v>1</v>
      </c>
      <c r="DF9" s="127"/>
      <c r="DG9" s="346">
        <v>1</v>
      </c>
      <c r="DH9" s="346"/>
      <c r="DI9" s="346"/>
      <c r="DJ9" s="346"/>
      <c r="DK9" s="346"/>
      <c r="DL9" s="346"/>
      <c r="DM9" s="346"/>
      <c r="DN9" s="346"/>
      <c r="DO9" s="23">
        <f>SUM(DG9:DN9)</f>
        <v>1</v>
      </c>
      <c r="DP9" s="126"/>
    </row>
    <row r="10" spans="2:120">
      <c r="B10" s="125"/>
      <c r="C10" s="335" t="s">
        <v>3</v>
      </c>
      <c r="D10" s="336">
        <f>CONFIG!$D$78+CONFIG!$E$78*Personnel!R30</f>
        <v>5000</v>
      </c>
      <c r="E10" s="336">
        <f>CONFIG!$D$78+CONFIG!$E$78*Personnel!AE30</f>
        <v>5000</v>
      </c>
      <c r="F10" s="336">
        <f>CONFIG!$D$78+CONFIG!$E$78*Personnel!AH30</f>
        <v>5000</v>
      </c>
      <c r="G10" s="336">
        <f>CONFIG!$D$78+CONFIG!$E$78*Personnel!AK30</f>
        <v>5000</v>
      </c>
      <c r="H10" s="336">
        <f>CONFIG!$D$78+CONFIG!$E$78*Personnel!AN30</f>
        <v>5000</v>
      </c>
      <c r="I10" s="127"/>
      <c r="J10" s="341">
        <f t="shared" ref="J10:J18" si="28">$D10/12</f>
        <v>416.66666666666669</v>
      </c>
      <c r="K10" s="341">
        <f t="shared" si="23"/>
        <v>416.66666666666669</v>
      </c>
      <c r="L10" s="341">
        <f t="shared" si="23"/>
        <v>416.66666666666669</v>
      </c>
      <c r="M10" s="341">
        <f t="shared" si="23"/>
        <v>416.66666666666669</v>
      </c>
      <c r="N10" s="341">
        <f t="shared" si="23"/>
        <v>416.66666666666669</v>
      </c>
      <c r="O10" s="341">
        <f t="shared" si="23"/>
        <v>416.66666666666669</v>
      </c>
      <c r="P10" s="341">
        <f t="shared" si="23"/>
        <v>416.66666666666669</v>
      </c>
      <c r="Q10" s="341">
        <f t="shared" si="23"/>
        <v>416.66666666666669</v>
      </c>
      <c r="R10" s="341">
        <f t="shared" si="23"/>
        <v>416.66666666666669</v>
      </c>
      <c r="S10" s="341">
        <f t="shared" si="23"/>
        <v>416.66666666666669</v>
      </c>
      <c r="T10" s="341">
        <f t="shared" si="23"/>
        <v>416.66666666666669</v>
      </c>
      <c r="U10" s="341">
        <f t="shared" si="23"/>
        <v>416.66666666666669</v>
      </c>
      <c r="V10" s="341">
        <f t="shared" ref="V10:V18" si="29">$E10/12</f>
        <v>416.66666666666669</v>
      </c>
      <c r="W10" s="341">
        <f t="shared" si="24"/>
        <v>416.66666666666669</v>
      </c>
      <c r="X10" s="341">
        <f t="shared" si="24"/>
        <v>416.66666666666669</v>
      </c>
      <c r="Y10" s="341">
        <f t="shared" si="24"/>
        <v>416.66666666666669</v>
      </c>
      <c r="Z10" s="341">
        <f t="shared" si="24"/>
        <v>416.66666666666669</v>
      </c>
      <c r="AA10" s="341">
        <f t="shared" si="24"/>
        <v>416.66666666666669</v>
      </c>
      <c r="AB10" s="341">
        <f t="shared" si="24"/>
        <v>416.66666666666669</v>
      </c>
      <c r="AC10" s="341">
        <f t="shared" si="24"/>
        <v>416.66666666666669</v>
      </c>
      <c r="AD10" s="341">
        <f t="shared" si="24"/>
        <v>416.66666666666669</v>
      </c>
      <c r="AE10" s="341">
        <f t="shared" si="24"/>
        <v>416.66666666666669</v>
      </c>
      <c r="AF10" s="341">
        <f t="shared" si="24"/>
        <v>416.66666666666669</v>
      </c>
      <c r="AG10" s="341">
        <f t="shared" si="24"/>
        <v>416.66666666666669</v>
      </c>
      <c r="AH10" s="341">
        <f t="shared" ref="AH10:AH18" si="30">$F10/12</f>
        <v>416.66666666666669</v>
      </c>
      <c r="AI10" s="341">
        <f t="shared" si="25"/>
        <v>416.66666666666669</v>
      </c>
      <c r="AJ10" s="341">
        <f t="shared" si="25"/>
        <v>416.66666666666669</v>
      </c>
      <c r="AK10" s="341">
        <f t="shared" si="25"/>
        <v>416.66666666666669</v>
      </c>
      <c r="AL10" s="341">
        <f t="shared" si="25"/>
        <v>416.66666666666669</v>
      </c>
      <c r="AM10" s="341">
        <f t="shared" si="25"/>
        <v>416.66666666666669</v>
      </c>
      <c r="AN10" s="341">
        <f t="shared" si="25"/>
        <v>416.66666666666669</v>
      </c>
      <c r="AO10" s="341">
        <f t="shared" si="25"/>
        <v>416.66666666666669</v>
      </c>
      <c r="AP10" s="341">
        <f t="shared" si="25"/>
        <v>416.66666666666669</v>
      </c>
      <c r="AQ10" s="341">
        <f t="shared" si="25"/>
        <v>416.66666666666669</v>
      </c>
      <c r="AR10" s="341">
        <f t="shared" si="25"/>
        <v>416.66666666666669</v>
      </c>
      <c r="AS10" s="341">
        <f t="shared" si="25"/>
        <v>416.66666666666669</v>
      </c>
      <c r="AT10" s="341">
        <f t="shared" ref="AT10:AT18" si="31">$G10/12</f>
        <v>416.66666666666669</v>
      </c>
      <c r="AU10" s="341">
        <f t="shared" si="26"/>
        <v>416.66666666666669</v>
      </c>
      <c r="AV10" s="341">
        <f t="shared" si="26"/>
        <v>416.66666666666669</v>
      </c>
      <c r="AW10" s="341">
        <f t="shared" si="26"/>
        <v>416.66666666666669</v>
      </c>
      <c r="AX10" s="341">
        <f t="shared" si="26"/>
        <v>416.66666666666669</v>
      </c>
      <c r="AY10" s="341">
        <f t="shared" si="26"/>
        <v>416.66666666666669</v>
      </c>
      <c r="AZ10" s="341">
        <f t="shared" si="26"/>
        <v>416.66666666666669</v>
      </c>
      <c r="BA10" s="341">
        <f t="shared" si="26"/>
        <v>416.66666666666669</v>
      </c>
      <c r="BB10" s="341">
        <f t="shared" si="26"/>
        <v>416.66666666666669</v>
      </c>
      <c r="BC10" s="341">
        <f t="shared" si="26"/>
        <v>416.66666666666669</v>
      </c>
      <c r="BD10" s="341">
        <f t="shared" si="26"/>
        <v>416.66666666666669</v>
      </c>
      <c r="BE10" s="341">
        <f t="shared" si="26"/>
        <v>416.66666666666669</v>
      </c>
      <c r="BF10" s="341">
        <f t="shared" ref="BF10:BF18" si="32">$H10/12</f>
        <v>416.66666666666669</v>
      </c>
      <c r="BG10" s="341">
        <f t="shared" si="27"/>
        <v>416.66666666666669</v>
      </c>
      <c r="BH10" s="341">
        <f t="shared" si="27"/>
        <v>416.66666666666669</v>
      </c>
      <c r="BI10" s="341">
        <f t="shared" si="27"/>
        <v>416.66666666666669</v>
      </c>
      <c r="BJ10" s="341">
        <f t="shared" si="27"/>
        <v>416.66666666666669</v>
      </c>
      <c r="BK10" s="341">
        <f t="shared" si="27"/>
        <v>416.66666666666669</v>
      </c>
      <c r="BL10" s="341">
        <f t="shared" si="27"/>
        <v>416.66666666666669</v>
      </c>
      <c r="BM10" s="341">
        <f t="shared" si="27"/>
        <v>416.66666666666669</v>
      </c>
      <c r="BN10" s="341">
        <f t="shared" si="27"/>
        <v>416.66666666666669</v>
      </c>
      <c r="BO10" s="341">
        <f t="shared" si="27"/>
        <v>416.66666666666669</v>
      </c>
      <c r="BP10" s="341">
        <f t="shared" si="27"/>
        <v>416.66666666666669</v>
      </c>
      <c r="BQ10" s="341">
        <f t="shared" si="27"/>
        <v>416.66666666666669</v>
      </c>
      <c r="BR10" s="233"/>
      <c r="BS10" s="346">
        <v>1</v>
      </c>
      <c r="BT10" s="346"/>
      <c r="BU10" s="346"/>
      <c r="BV10" s="346"/>
      <c r="BW10" s="346"/>
      <c r="BX10" s="346"/>
      <c r="BY10" s="346"/>
      <c r="BZ10" s="346"/>
      <c r="CA10" s="23">
        <f t="shared" ref="CA10:CA33" si="33">SUM(BS10:BZ10)</f>
        <v>1</v>
      </c>
      <c r="CB10" s="127"/>
      <c r="CC10" s="346">
        <v>1</v>
      </c>
      <c r="CD10" s="346"/>
      <c r="CE10" s="346"/>
      <c r="CF10" s="346"/>
      <c r="CG10" s="346"/>
      <c r="CH10" s="346"/>
      <c r="CI10" s="346"/>
      <c r="CJ10" s="346"/>
      <c r="CK10" s="23">
        <f t="shared" ref="CK10:CK33" si="34">SUM(CC10:CJ10)</f>
        <v>1</v>
      </c>
      <c r="CL10" s="127"/>
      <c r="CM10" s="346">
        <v>1</v>
      </c>
      <c r="CN10" s="346"/>
      <c r="CO10" s="346"/>
      <c r="CP10" s="346"/>
      <c r="CQ10" s="346"/>
      <c r="CR10" s="346"/>
      <c r="CS10" s="346"/>
      <c r="CT10" s="346"/>
      <c r="CU10" s="23">
        <f t="shared" ref="CU10:CU33" si="35">SUM(CM10:CT10)</f>
        <v>1</v>
      </c>
      <c r="CV10" s="127"/>
      <c r="CW10" s="346">
        <v>1</v>
      </c>
      <c r="CX10" s="346"/>
      <c r="CY10" s="346"/>
      <c r="CZ10" s="346"/>
      <c r="DA10" s="346"/>
      <c r="DB10" s="346"/>
      <c r="DC10" s="346"/>
      <c r="DD10" s="346"/>
      <c r="DE10" s="23">
        <f t="shared" ref="DE10:DE33" si="36">SUM(CW10:DD10)</f>
        <v>1</v>
      </c>
      <c r="DF10" s="127"/>
      <c r="DG10" s="346">
        <v>1</v>
      </c>
      <c r="DH10" s="346"/>
      <c r="DI10" s="346"/>
      <c r="DJ10" s="346"/>
      <c r="DK10" s="346"/>
      <c r="DL10" s="346"/>
      <c r="DM10" s="346"/>
      <c r="DN10" s="346"/>
      <c r="DO10" s="23">
        <f t="shared" ref="DO10:DO33" si="37">SUM(DG10:DN10)</f>
        <v>1</v>
      </c>
      <c r="DP10" s="126"/>
    </row>
    <row r="11" spans="2:120">
      <c r="B11" s="125"/>
      <c r="C11" s="337" t="s">
        <v>4</v>
      </c>
      <c r="D11" s="336">
        <f>CONFIG!$D$79+CONFIG!$E$79*'Commandes - Calculs Auto'!$N$73</f>
        <v>10000</v>
      </c>
      <c r="E11" s="336">
        <f>CONFIG!$D$79+CONFIG!$E$79*'Commandes - Calculs Auto'!$Z$73</f>
        <v>10000</v>
      </c>
      <c r="F11" s="336">
        <f>CONFIG!$D$79+CONFIG!$E$79*'Commandes - Calculs Auto'!$AL$73</f>
        <v>10000</v>
      </c>
      <c r="G11" s="336">
        <f>CONFIG!$D$79+CONFIG!$E$79*'Commandes - Calculs Auto'!$AX$73</f>
        <v>10000</v>
      </c>
      <c r="H11" s="336">
        <f>CONFIG!$D$79+CONFIG!$E$79*'Commandes - Calculs Auto'!$BJ$73</f>
        <v>10000</v>
      </c>
      <c r="I11" s="127"/>
      <c r="J11" s="341">
        <f t="shared" si="28"/>
        <v>833.33333333333337</v>
      </c>
      <c r="K11" s="341">
        <f t="shared" si="23"/>
        <v>833.33333333333337</v>
      </c>
      <c r="L11" s="341">
        <f t="shared" si="23"/>
        <v>833.33333333333337</v>
      </c>
      <c r="M11" s="341">
        <f t="shared" si="23"/>
        <v>833.33333333333337</v>
      </c>
      <c r="N11" s="341">
        <f t="shared" si="23"/>
        <v>833.33333333333337</v>
      </c>
      <c r="O11" s="341">
        <f t="shared" si="23"/>
        <v>833.33333333333337</v>
      </c>
      <c r="P11" s="341">
        <f t="shared" si="23"/>
        <v>833.33333333333337</v>
      </c>
      <c r="Q11" s="341">
        <f t="shared" si="23"/>
        <v>833.33333333333337</v>
      </c>
      <c r="R11" s="341">
        <f t="shared" si="23"/>
        <v>833.33333333333337</v>
      </c>
      <c r="S11" s="341">
        <f t="shared" si="23"/>
        <v>833.33333333333337</v>
      </c>
      <c r="T11" s="341">
        <f t="shared" si="23"/>
        <v>833.33333333333337</v>
      </c>
      <c r="U11" s="341">
        <f t="shared" si="23"/>
        <v>833.33333333333337</v>
      </c>
      <c r="V11" s="341">
        <f t="shared" si="29"/>
        <v>833.33333333333337</v>
      </c>
      <c r="W11" s="341">
        <f t="shared" si="24"/>
        <v>833.33333333333337</v>
      </c>
      <c r="X11" s="341">
        <f t="shared" si="24"/>
        <v>833.33333333333337</v>
      </c>
      <c r="Y11" s="341">
        <f t="shared" si="24"/>
        <v>833.33333333333337</v>
      </c>
      <c r="Z11" s="341">
        <f t="shared" si="24"/>
        <v>833.33333333333337</v>
      </c>
      <c r="AA11" s="341">
        <f t="shared" si="24"/>
        <v>833.33333333333337</v>
      </c>
      <c r="AB11" s="341">
        <f t="shared" si="24"/>
        <v>833.33333333333337</v>
      </c>
      <c r="AC11" s="341">
        <f t="shared" si="24"/>
        <v>833.33333333333337</v>
      </c>
      <c r="AD11" s="341">
        <f t="shared" si="24"/>
        <v>833.33333333333337</v>
      </c>
      <c r="AE11" s="341">
        <f t="shared" si="24"/>
        <v>833.33333333333337</v>
      </c>
      <c r="AF11" s="341">
        <f t="shared" si="24"/>
        <v>833.33333333333337</v>
      </c>
      <c r="AG11" s="341">
        <f t="shared" si="24"/>
        <v>833.33333333333337</v>
      </c>
      <c r="AH11" s="341">
        <f t="shared" si="30"/>
        <v>833.33333333333337</v>
      </c>
      <c r="AI11" s="341">
        <f t="shared" si="25"/>
        <v>833.33333333333337</v>
      </c>
      <c r="AJ11" s="341">
        <f t="shared" si="25"/>
        <v>833.33333333333337</v>
      </c>
      <c r="AK11" s="341">
        <f t="shared" si="25"/>
        <v>833.33333333333337</v>
      </c>
      <c r="AL11" s="341">
        <f t="shared" si="25"/>
        <v>833.33333333333337</v>
      </c>
      <c r="AM11" s="341">
        <f t="shared" si="25"/>
        <v>833.33333333333337</v>
      </c>
      <c r="AN11" s="341">
        <f t="shared" si="25"/>
        <v>833.33333333333337</v>
      </c>
      <c r="AO11" s="341">
        <f t="shared" si="25"/>
        <v>833.33333333333337</v>
      </c>
      <c r="AP11" s="341">
        <f t="shared" si="25"/>
        <v>833.33333333333337</v>
      </c>
      <c r="AQ11" s="341">
        <f t="shared" si="25"/>
        <v>833.33333333333337</v>
      </c>
      <c r="AR11" s="341">
        <f t="shared" si="25"/>
        <v>833.33333333333337</v>
      </c>
      <c r="AS11" s="341">
        <f t="shared" si="25"/>
        <v>833.33333333333337</v>
      </c>
      <c r="AT11" s="341">
        <f t="shared" si="31"/>
        <v>833.33333333333337</v>
      </c>
      <c r="AU11" s="341">
        <f t="shared" si="26"/>
        <v>833.33333333333337</v>
      </c>
      <c r="AV11" s="341">
        <f t="shared" si="26"/>
        <v>833.33333333333337</v>
      </c>
      <c r="AW11" s="341">
        <f t="shared" si="26"/>
        <v>833.33333333333337</v>
      </c>
      <c r="AX11" s="341">
        <f t="shared" si="26"/>
        <v>833.33333333333337</v>
      </c>
      <c r="AY11" s="341">
        <f t="shared" si="26"/>
        <v>833.33333333333337</v>
      </c>
      <c r="AZ11" s="341">
        <f t="shared" si="26"/>
        <v>833.33333333333337</v>
      </c>
      <c r="BA11" s="341">
        <f t="shared" si="26"/>
        <v>833.33333333333337</v>
      </c>
      <c r="BB11" s="341">
        <f t="shared" si="26"/>
        <v>833.33333333333337</v>
      </c>
      <c r="BC11" s="341">
        <f t="shared" si="26"/>
        <v>833.33333333333337</v>
      </c>
      <c r="BD11" s="341">
        <f t="shared" si="26"/>
        <v>833.33333333333337</v>
      </c>
      <c r="BE11" s="341">
        <f t="shared" si="26"/>
        <v>833.33333333333337</v>
      </c>
      <c r="BF11" s="341">
        <f t="shared" si="32"/>
        <v>833.33333333333337</v>
      </c>
      <c r="BG11" s="341">
        <f t="shared" si="27"/>
        <v>833.33333333333337</v>
      </c>
      <c r="BH11" s="341">
        <f t="shared" si="27"/>
        <v>833.33333333333337</v>
      </c>
      <c r="BI11" s="341">
        <f t="shared" si="27"/>
        <v>833.33333333333337</v>
      </c>
      <c r="BJ11" s="341">
        <f t="shared" si="27"/>
        <v>833.33333333333337</v>
      </c>
      <c r="BK11" s="341">
        <f t="shared" si="27"/>
        <v>833.33333333333337</v>
      </c>
      <c r="BL11" s="341">
        <f t="shared" si="27"/>
        <v>833.33333333333337</v>
      </c>
      <c r="BM11" s="341">
        <f t="shared" si="27"/>
        <v>833.33333333333337</v>
      </c>
      <c r="BN11" s="341">
        <f t="shared" si="27"/>
        <v>833.33333333333337</v>
      </c>
      <c r="BO11" s="341">
        <f t="shared" si="27"/>
        <v>833.33333333333337</v>
      </c>
      <c r="BP11" s="341">
        <f t="shared" si="27"/>
        <v>833.33333333333337</v>
      </c>
      <c r="BQ11" s="341">
        <f t="shared" si="27"/>
        <v>833.33333333333337</v>
      </c>
      <c r="BR11" s="233"/>
      <c r="BS11" s="346">
        <v>1</v>
      </c>
      <c r="BT11" s="346"/>
      <c r="BU11" s="346"/>
      <c r="BV11" s="346"/>
      <c r="BW11" s="346"/>
      <c r="BX11" s="346"/>
      <c r="BY11" s="346"/>
      <c r="BZ11" s="346"/>
      <c r="CA11" s="23">
        <f t="shared" si="33"/>
        <v>1</v>
      </c>
      <c r="CB11" s="127"/>
      <c r="CC11" s="346">
        <v>1</v>
      </c>
      <c r="CD11" s="346"/>
      <c r="CE11" s="346"/>
      <c r="CF11" s="346"/>
      <c r="CG11" s="346"/>
      <c r="CH11" s="346"/>
      <c r="CI11" s="346"/>
      <c r="CJ11" s="346"/>
      <c r="CK11" s="23">
        <f t="shared" si="34"/>
        <v>1</v>
      </c>
      <c r="CL11" s="127"/>
      <c r="CM11" s="346">
        <v>1</v>
      </c>
      <c r="CN11" s="346"/>
      <c r="CO11" s="346"/>
      <c r="CP11" s="346"/>
      <c r="CQ11" s="346"/>
      <c r="CR11" s="346"/>
      <c r="CS11" s="346"/>
      <c r="CT11" s="346"/>
      <c r="CU11" s="23">
        <f t="shared" si="35"/>
        <v>1</v>
      </c>
      <c r="CV11" s="127"/>
      <c r="CW11" s="346">
        <v>1</v>
      </c>
      <c r="CX11" s="346"/>
      <c r="CY11" s="346"/>
      <c r="CZ11" s="346"/>
      <c r="DA11" s="346"/>
      <c r="DB11" s="346"/>
      <c r="DC11" s="346"/>
      <c r="DD11" s="346"/>
      <c r="DE11" s="23">
        <f t="shared" si="36"/>
        <v>1</v>
      </c>
      <c r="DF11" s="127"/>
      <c r="DG11" s="346">
        <v>1</v>
      </c>
      <c r="DH11" s="346"/>
      <c r="DI11" s="346"/>
      <c r="DJ11" s="346"/>
      <c r="DK11" s="346"/>
      <c r="DL11" s="346"/>
      <c r="DM11" s="346"/>
      <c r="DN11" s="346"/>
      <c r="DO11" s="23">
        <f t="shared" si="37"/>
        <v>1</v>
      </c>
      <c r="DP11" s="126"/>
    </row>
    <row r="12" spans="2:120">
      <c r="B12" s="125"/>
      <c r="C12" s="338" t="s">
        <v>6</v>
      </c>
      <c r="D12" s="336">
        <f>CONFIG!$D$80+CONFIG!$E$80*'Personnel - Calculs Auto'!D6</f>
        <v>1500</v>
      </c>
      <c r="E12" s="336">
        <f>CONFIG!$D$80+CONFIG!$E$80*'Personnel - Calculs Auto'!E6</f>
        <v>1500</v>
      </c>
      <c r="F12" s="336">
        <f>CONFIG!$D$80+CONFIG!$E$80*'Personnel - Calculs Auto'!F6</f>
        <v>1500</v>
      </c>
      <c r="G12" s="336">
        <f>CONFIG!$D$80+CONFIG!$E$80*'Personnel - Calculs Auto'!G6</f>
        <v>1500</v>
      </c>
      <c r="H12" s="336">
        <f>CONFIG!$D$80+CONFIG!$E$80*'Personnel - Calculs Auto'!H6</f>
        <v>1500</v>
      </c>
      <c r="I12" s="127"/>
      <c r="J12" s="341">
        <f t="shared" si="28"/>
        <v>125</v>
      </c>
      <c r="K12" s="341">
        <f t="shared" si="23"/>
        <v>125</v>
      </c>
      <c r="L12" s="341">
        <f t="shared" si="23"/>
        <v>125</v>
      </c>
      <c r="M12" s="341">
        <f t="shared" si="23"/>
        <v>125</v>
      </c>
      <c r="N12" s="341">
        <f t="shared" si="23"/>
        <v>125</v>
      </c>
      <c r="O12" s="341">
        <f t="shared" si="23"/>
        <v>125</v>
      </c>
      <c r="P12" s="341">
        <f t="shared" si="23"/>
        <v>125</v>
      </c>
      <c r="Q12" s="341">
        <f t="shared" si="23"/>
        <v>125</v>
      </c>
      <c r="R12" s="341">
        <f t="shared" si="23"/>
        <v>125</v>
      </c>
      <c r="S12" s="341">
        <f t="shared" si="23"/>
        <v>125</v>
      </c>
      <c r="T12" s="341">
        <f t="shared" si="23"/>
        <v>125</v>
      </c>
      <c r="U12" s="341">
        <f t="shared" si="23"/>
        <v>125</v>
      </c>
      <c r="V12" s="341">
        <f t="shared" si="29"/>
        <v>125</v>
      </c>
      <c r="W12" s="341">
        <f t="shared" si="24"/>
        <v>125</v>
      </c>
      <c r="X12" s="341">
        <f t="shared" si="24"/>
        <v>125</v>
      </c>
      <c r="Y12" s="341">
        <f t="shared" si="24"/>
        <v>125</v>
      </c>
      <c r="Z12" s="341">
        <f t="shared" si="24"/>
        <v>125</v>
      </c>
      <c r="AA12" s="341">
        <f t="shared" si="24"/>
        <v>125</v>
      </c>
      <c r="AB12" s="341">
        <f t="shared" si="24"/>
        <v>125</v>
      </c>
      <c r="AC12" s="341">
        <f t="shared" si="24"/>
        <v>125</v>
      </c>
      <c r="AD12" s="341">
        <f t="shared" si="24"/>
        <v>125</v>
      </c>
      <c r="AE12" s="341">
        <f t="shared" si="24"/>
        <v>125</v>
      </c>
      <c r="AF12" s="341">
        <f t="shared" si="24"/>
        <v>125</v>
      </c>
      <c r="AG12" s="341">
        <f t="shared" si="24"/>
        <v>125</v>
      </c>
      <c r="AH12" s="341">
        <f t="shared" si="30"/>
        <v>125</v>
      </c>
      <c r="AI12" s="341">
        <f t="shared" si="25"/>
        <v>125</v>
      </c>
      <c r="AJ12" s="341">
        <f t="shared" si="25"/>
        <v>125</v>
      </c>
      <c r="AK12" s="341">
        <f t="shared" si="25"/>
        <v>125</v>
      </c>
      <c r="AL12" s="341">
        <f t="shared" si="25"/>
        <v>125</v>
      </c>
      <c r="AM12" s="341">
        <f t="shared" si="25"/>
        <v>125</v>
      </c>
      <c r="AN12" s="341">
        <f t="shared" si="25"/>
        <v>125</v>
      </c>
      <c r="AO12" s="341">
        <f t="shared" si="25"/>
        <v>125</v>
      </c>
      <c r="AP12" s="341">
        <f t="shared" si="25"/>
        <v>125</v>
      </c>
      <c r="AQ12" s="341">
        <f t="shared" si="25"/>
        <v>125</v>
      </c>
      <c r="AR12" s="341">
        <f t="shared" si="25"/>
        <v>125</v>
      </c>
      <c r="AS12" s="341">
        <f t="shared" si="25"/>
        <v>125</v>
      </c>
      <c r="AT12" s="341">
        <f t="shared" si="31"/>
        <v>125</v>
      </c>
      <c r="AU12" s="341">
        <f t="shared" si="26"/>
        <v>125</v>
      </c>
      <c r="AV12" s="341">
        <f t="shared" si="26"/>
        <v>125</v>
      </c>
      <c r="AW12" s="341">
        <f t="shared" si="26"/>
        <v>125</v>
      </c>
      <c r="AX12" s="341">
        <f t="shared" si="26"/>
        <v>125</v>
      </c>
      <c r="AY12" s="341">
        <f t="shared" si="26"/>
        <v>125</v>
      </c>
      <c r="AZ12" s="341">
        <f t="shared" si="26"/>
        <v>125</v>
      </c>
      <c r="BA12" s="341">
        <f t="shared" si="26"/>
        <v>125</v>
      </c>
      <c r="BB12" s="341">
        <f t="shared" si="26"/>
        <v>125</v>
      </c>
      <c r="BC12" s="341">
        <f t="shared" si="26"/>
        <v>125</v>
      </c>
      <c r="BD12" s="341">
        <f t="shared" si="26"/>
        <v>125</v>
      </c>
      <c r="BE12" s="341">
        <f t="shared" si="26"/>
        <v>125</v>
      </c>
      <c r="BF12" s="341">
        <f t="shared" si="32"/>
        <v>125</v>
      </c>
      <c r="BG12" s="341">
        <f t="shared" si="27"/>
        <v>125</v>
      </c>
      <c r="BH12" s="341">
        <f t="shared" si="27"/>
        <v>125</v>
      </c>
      <c r="BI12" s="341">
        <f t="shared" si="27"/>
        <v>125</v>
      </c>
      <c r="BJ12" s="341">
        <f t="shared" si="27"/>
        <v>125</v>
      </c>
      <c r="BK12" s="341">
        <f t="shared" si="27"/>
        <v>125</v>
      </c>
      <c r="BL12" s="341">
        <f t="shared" si="27"/>
        <v>125</v>
      </c>
      <c r="BM12" s="341">
        <f t="shared" si="27"/>
        <v>125</v>
      </c>
      <c r="BN12" s="341">
        <f t="shared" si="27"/>
        <v>125</v>
      </c>
      <c r="BO12" s="341">
        <f t="shared" si="27"/>
        <v>125</v>
      </c>
      <c r="BP12" s="341">
        <f t="shared" si="27"/>
        <v>125</v>
      </c>
      <c r="BQ12" s="341">
        <f t="shared" si="27"/>
        <v>125</v>
      </c>
      <c r="BR12" s="233"/>
      <c r="BS12" s="346">
        <v>1</v>
      </c>
      <c r="BT12" s="346"/>
      <c r="BU12" s="346"/>
      <c r="BV12" s="346">
        <v>0</v>
      </c>
      <c r="BW12" s="346"/>
      <c r="BX12" s="346"/>
      <c r="BY12" s="346"/>
      <c r="BZ12" s="346"/>
      <c r="CA12" s="23">
        <f t="shared" si="33"/>
        <v>1</v>
      </c>
      <c r="CB12" s="127"/>
      <c r="CC12" s="346">
        <v>1</v>
      </c>
      <c r="CD12" s="346"/>
      <c r="CE12" s="346"/>
      <c r="CF12" s="346">
        <v>0</v>
      </c>
      <c r="CG12" s="346"/>
      <c r="CH12" s="346"/>
      <c r="CI12" s="346"/>
      <c r="CJ12" s="346"/>
      <c r="CK12" s="23">
        <f t="shared" si="34"/>
        <v>1</v>
      </c>
      <c r="CL12" s="127"/>
      <c r="CM12" s="346">
        <v>1</v>
      </c>
      <c r="CN12" s="346"/>
      <c r="CO12" s="346"/>
      <c r="CP12" s="346">
        <v>0</v>
      </c>
      <c r="CQ12" s="346"/>
      <c r="CR12" s="346"/>
      <c r="CS12" s="346"/>
      <c r="CT12" s="346"/>
      <c r="CU12" s="23">
        <f t="shared" si="35"/>
        <v>1</v>
      </c>
      <c r="CV12" s="127"/>
      <c r="CW12" s="346">
        <v>1</v>
      </c>
      <c r="CX12" s="346"/>
      <c r="CY12" s="346"/>
      <c r="CZ12" s="346">
        <v>0</v>
      </c>
      <c r="DA12" s="346"/>
      <c r="DB12" s="346"/>
      <c r="DC12" s="346"/>
      <c r="DD12" s="346"/>
      <c r="DE12" s="23">
        <f t="shared" si="36"/>
        <v>1</v>
      </c>
      <c r="DF12" s="127"/>
      <c r="DG12" s="346">
        <v>1</v>
      </c>
      <c r="DH12" s="346"/>
      <c r="DI12" s="346"/>
      <c r="DJ12" s="346">
        <v>0</v>
      </c>
      <c r="DK12" s="346"/>
      <c r="DL12" s="346"/>
      <c r="DM12" s="346"/>
      <c r="DN12" s="346"/>
      <c r="DO12" s="23">
        <f t="shared" si="37"/>
        <v>1</v>
      </c>
      <c r="DP12" s="126"/>
    </row>
    <row r="13" spans="2:120">
      <c r="B13" s="125"/>
      <c r="C13" s="338" t="s">
        <v>7</v>
      </c>
      <c r="D13" s="336">
        <f>CONFIG!$D$81+CONFIG!$E$81*'Personnel - Calculs Auto'!D6</f>
        <v>1500</v>
      </c>
      <c r="E13" s="336">
        <f>CONFIG!$D$81+CONFIG!$E$81*'Personnel - Calculs Auto'!E6</f>
        <v>1500</v>
      </c>
      <c r="F13" s="336">
        <f>CONFIG!$D$81+CONFIG!$E$81*'Personnel - Calculs Auto'!F6</f>
        <v>1500</v>
      </c>
      <c r="G13" s="336">
        <f>CONFIG!$D$81+CONFIG!$E$81*'Personnel - Calculs Auto'!G6</f>
        <v>1500</v>
      </c>
      <c r="H13" s="336">
        <f>CONFIG!$D$81+CONFIG!$E$81*'Personnel - Calculs Auto'!H6</f>
        <v>1500</v>
      </c>
      <c r="I13" s="127"/>
      <c r="J13" s="341">
        <f t="shared" si="28"/>
        <v>125</v>
      </c>
      <c r="K13" s="341">
        <f t="shared" si="23"/>
        <v>125</v>
      </c>
      <c r="L13" s="341">
        <f t="shared" si="23"/>
        <v>125</v>
      </c>
      <c r="M13" s="341">
        <f t="shared" si="23"/>
        <v>125</v>
      </c>
      <c r="N13" s="341">
        <f t="shared" si="23"/>
        <v>125</v>
      </c>
      <c r="O13" s="341">
        <f t="shared" si="23"/>
        <v>125</v>
      </c>
      <c r="P13" s="341">
        <f t="shared" si="23"/>
        <v>125</v>
      </c>
      <c r="Q13" s="341">
        <f t="shared" si="23"/>
        <v>125</v>
      </c>
      <c r="R13" s="341">
        <f t="shared" si="23"/>
        <v>125</v>
      </c>
      <c r="S13" s="341">
        <f t="shared" si="23"/>
        <v>125</v>
      </c>
      <c r="T13" s="341">
        <f t="shared" si="23"/>
        <v>125</v>
      </c>
      <c r="U13" s="341">
        <f t="shared" si="23"/>
        <v>125</v>
      </c>
      <c r="V13" s="341">
        <f t="shared" si="29"/>
        <v>125</v>
      </c>
      <c r="W13" s="341">
        <f t="shared" si="24"/>
        <v>125</v>
      </c>
      <c r="X13" s="341">
        <f t="shared" si="24"/>
        <v>125</v>
      </c>
      <c r="Y13" s="341">
        <f t="shared" si="24"/>
        <v>125</v>
      </c>
      <c r="Z13" s="341">
        <f t="shared" si="24"/>
        <v>125</v>
      </c>
      <c r="AA13" s="341">
        <f t="shared" si="24"/>
        <v>125</v>
      </c>
      <c r="AB13" s="341">
        <f t="shared" si="24"/>
        <v>125</v>
      </c>
      <c r="AC13" s="341">
        <f t="shared" si="24"/>
        <v>125</v>
      </c>
      <c r="AD13" s="341">
        <f t="shared" si="24"/>
        <v>125</v>
      </c>
      <c r="AE13" s="341">
        <f t="shared" si="24"/>
        <v>125</v>
      </c>
      <c r="AF13" s="341">
        <f t="shared" si="24"/>
        <v>125</v>
      </c>
      <c r="AG13" s="341">
        <f t="shared" si="24"/>
        <v>125</v>
      </c>
      <c r="AH13" s="341">
        <f t="shared" si="30"/>
        <v>125</v>
      </c>
      <c r="AI13" s="341">
        <f t="shared" si="25"/>
        <v>125</v>
      </c>
      <c r="AJ13" s="341">
        <f t="shared" si="25"/>
        <v>125</v>
      </c>
      <c r="AK13" s="341">
        <f t="shared" si="25"/>
        <v>125</v>
      </c>
      <c r="AL13" s="341">
        <f t="shared" si="25"/>
        <v>125</v>
      </c>
      <c r="AM13" s="341">
        <f t="shared" si="25"/>
        <v>125</v>
      </c>
      <c r="AN13" s="341">
        <f t="shared" si="25"/>
        <v>125</v>
      </c>
      <c r="AO13" s="341">
        <f t="shared" si="25"/>
        <v>125</v>
      </c>
      <c r="AP13" s="341">
        <f t="shared" si="25"/>
        <v>125</v>
      </c>
      <c r="AQ13" s="341">
        <f t="shared" si="25"/>
        <v>125</v>
      </c>
      <c r="AR13" s="341">
        <f t="shared" si="25"/>
        <v>125</v>
      </c>
      <c r="AS13" s="341">
        <f t="shared" si="25"/>
        <v>125</v>
      </c>
      <c r="AT13" s="341">
        <f t="shared" si="31"/>
        <v>125</v>
      </c>
      <c r="AU13" s="341">
        <f t="shared" si="26"/>
        <v>125</v>
      </c>
      <c r="AV13" s="341">
        <f t="shared" si="26"/>
        <v>125</v>
      </c>
      <c r="AW13" s="341">
        <f t="shared" si="26"/>
        <v>125</v>
      </c>
      <c r="AX13" s="341">
        <f t="shared" si="26"/>
        <v>125</v>
      </c>
      <c r="AY13" s="341">
        <f t="shared" si="26"/>
        <v>125</v>
      </c>
      <c r="AZ13" s="341">
        <f t="shared" si="26"/>
        <v>125</v>
      </c>
      <c r="BA13" s="341">
        <f t="shared" si="26"/>
        <v>125</v>
      </c>
      <c r="BB13" s="341">
        <f t="shared" si="26"/>
        <v>125</v>
      </c>
      <c r="BC13" s="341">
        <f t="shared" si="26"/>
        <v>125</v>
      </c>
      <c r="BD13" s="341">
        <f t="shared" si="26"/>
        <v>125</v>
      </c>
      <c r="BE13" s="341">
        <f t="shared" si="26"/>
        <v>125</v>
      </c>
      <c r="BF13" s="341">
        <f t="shared" si="32"/>
        <v>125</v>
      </c>
      <c r="BG13" s="341">
        <f t="shared" si="27"/>
        <v>125</v>
      </c>
      <c r="BH13" s="341">
        <f t="shared" si="27"/>
        <v>125</v>
      </c>
      <c r="BI13" s="341">
        <f t="shared" si="27"/>
        <v>125</v>
      </c>
      <c r="BJ13" s="341">
        <f t="shared" si="27"/>
        <v>125</v>
      </c>
      <c r="BK13" s="341">
        <f t="shared" si="27"/>
        <v>125</v>
      </c>
      <c r="BL13" s="341">
        <f t="shared" si="27"/>
        <v>125</v>
      </c>
      <c r="BM13" s="341">
        <f t="shared" si="27"/>
        <v>125</v>
      </c>
      <c r="BN13" s="341">
        <f t="shared" si="27"/>
        <v>125</v>
      </c>
      <c r="BO13" s="341">
        <f t="shared" si="27"/>
        <v>125</v>
      </c>
      <c r="BP13" s="341">
        <f t="shared" si="27"/>
        <v>125</v>
      </c>
      <c r="BQ13" s="341">
        <f t="shared" si="27"/>
        <v>125</v>
      </c>
      <c r="BR13" s="233"/>
      <c r="BS13" s="346">
        <v>1</v>
      </c>
      <c r="BT13" s="346"/>
      <c r="BU13" s="346"/>
      <c r="BV13" s="346"/>
      <c r="BW13" s="346"/>
      <c r="BX13" s="346"/>
      <c r="BY13" s="346"/>
      <c r="BZ13" s="346"/>
      <c r="CA13" s="23">
        <f t="shared" si="33"/>
        <v>1</v>
      </c>
      <c r="CB13" s="127"/>
      <c r="CC13" s="346">
        <v>1</v>
      </c>
      <c r="CD13" s="346"/>
      <c r="CE13" s="346"/>
      <c r="CF13" s="346"/>
      <c r="CG13" s="346"/>
      <c r="CH13" s="346"/>
      <c r="CI13" s="346"/>
      <c r="CJ13" s="346"/>
      <c r="CK13" s="23">
        <f t="shared" si="34"/>
        <v>1</v>
      </c>
      <c r="CL13" s="127"/>
      <c r="CM13" s="346">
        <v>1</v>
      </c>
      <c r="CN13" s="346"/>
      <c r="CO13" s="346"/>
      <c r="CP13" s="346"/>
      <c r="CQ13" s="346"/>
      <c r="CR13" s="346"/>
      <c r="CS13" s="346"/>
      <c r="CT13" s="346"/>
      <c r="CU13" s="23">
        <f t="shared" si="35"/>
        <v>1</v>
      </c>
      <c r="CV13" s="127"/>
      <c r="CW13" s="346">
        <v>1</v>
      </c>
      <c r="CX13" s="346"/>
      <c r="CY13" s="346"/>
      <c r="CZ13" s="346"/>
      <c r="DA13" s="346"/>
      <c r="DB13" s="346"/>
      <c r="DC13" s="346"/>
      <c r="DD13" s="346"/>
      <c r="DE13" s="23">
        <f t="shared" si="36"/>
        <v>1</v>
      </c>
      <c r="DF13" s="127"/>
      <c r="DG13" s="346">
        <v>1</v>
      </c>
      <c r="DH13" s="346"/>
      <c r="DI13" s="346"/>
      <c r="DJ13" s="346"/>
      <c r="DK13" s="346"/>
      <c r="DL13" s="346"/>
      <c r="DM13" s="346"/>
      <c r="DN13" s="346"/>
      <c r="DO13" s="23">
        <f t="shared" si="37"/>
        <v>1</v>
      </c>
      <c r="DP13" s="126"/>
    </row>
    <row r="14" spans="2:120">
      <c r="B14" s="125"/>
      <c r="C14" s="337" t="s">
        <v>8</v>
      </c>
      <c r="D14" s="336">
        <f>CONFIG!$D$82+CONFIG!$E$82*'Commandes - Calculs Auto'!$N$73</f>
        <v>5000</v>
      </c>
      <c r="E14" s="336">
        <f>CONFIG!$D$82+CONFIG!$E$82*'Commandes - Calculs Auto'!$Z$73</f>
        <v>5000</v>
      </c>
      <c r="F14" s="336">
        <f>CONFIG!$D$82+CONFIG!$E$82*'Commandes - Calculs Auto'!$AL$73</f>
        <v>5000</v>
      </c>
      <c r="G14" s="336">
        <f>CONFIG!$D$82+CONFIG!$E$82*'Commandes - Calculs Auto'!$AX$73</f>
        <v>5000</v>
      </c>
      <c r="H14" s="336">
        <f>CONFIG!$D$82+CONFIG!$E$82*'Commandes - Calculs Auto'!$BJ$73</f>
        <v>5000</v>
      </c>
      <c r="I14" s="127"/>
      <c r="J14" s="341">
        <f t="shared" si="28"/>
        <v>416.66666666666669</v>
      </c>
      <c r="K14" s="341">
        <f t="shared" si="23"/>
        <v>416.66666666666669</v>
      </c>
      <c r="L14" s="341">
        <f t="shared" si="23"/>
        <v>416.66666666666669</v>
      </c>
      <c r="M14" s="341">
        <f t="shared" si="23"/>
        <v>416.66666666666669</v>
      </c>
      <c r="N14" s="341">
        <f t="shared" si="23"/>
        <v>416.66666666666669</v>
      </c>
      <c r="O14" s="341">
        <f t="shared" si="23"/>
        <v>416.66666666666669</v>
      </c>
      <c r="P14" s="341">
        <f t="shared" si="23"/>
        <v>416.66666666666669</v>
      </c>
      <c r="Q14" s="341">
        <f t="shared" si="23"/>
        <v>416.66666666666669</v>
      </c>
      <c r="R14" s="341">
        <f t="shared" si="23"/>
        <v>416.66666666666669</v>
      </c>
      <c r="S14" s="341">
        <f t="shared" si="23"/>
        <v>416.66666666666669</v>
      </c>
      <c r="T14" s="341">
        <f t="shared" si="23"/>
        <v>416.66666666666669</v>
      </c>
      <c r="U14" s="341">
        <f t="shared" si="23"/>
        <v>416.66666666666669</v>
      </c>
      <c r="V14" s="341">
        <f t="shared" si="29"/>
        <v>416.66666666666669</v>
      </c>
      <c r="W14" s="341">
        <f t="shared" si="24"/>
        <v>416.66666666666669</v>
      </c>
      <c r="X14" s="341">
        <f t="shared" si="24"/>
        <v>416.66666666666669</v>
      </c>
      <c r="Y14" s="341">
        <f t="shared" si="24"/>
        <v>416.66666666666669</v>
      </c>
      <c r="Z14" s="341">
        <f t="shared" si="24"/>
        <v>416.66666666666669</v>
      </c>
      <c r="AA14" s="341">
        <f t="shared" si="24"/>
        <v>416.66666666666669</v>
      </c>
      <c r="AB14" s="341">
        <f t="shared" si="24"/>
        <v>416.66666666666669</v>
      </c>
      <c r="AC14" s="341">
        <f t="shared" si="24"/>
        <v>416.66666666666669</v>
      </c>
      <c r="AD14" s="341">
        <f t="shared" si="24"/>
        <v>416.66666666666669</v>
      </c>
      <c r="AE14" s="341">
        <f t="shared" si="24"/>
        <v>416.66666666666669</v>
      </c>
      <c r="AF14" s="341">
        <f t="shared" si="24"/>
        <v>416.66666666666669</v>
      </c>
      <c r="AG14" s="341">
        <f t="shared" si="24"/>
        <v>416.66666666666669</v>
      </c>
      <c r="AH14" s="341">
        <f t="shared" si="30"/>
        <v>416.66666666666669</v>
      </c>
      <c r="AI14" s="341">
        <f t="shared" si="25"/>
        <v>416.66666666666669</v>
      </c>
      <c r="AJ14" s="341">
        <f t="shared" si="25"/>
        <v>416.66666666666669</v>
      </c>
      <c r="AK14" s="341">
        <f t="shared" si="25"/>
        <v>416.66666666666669</v>
      </c>
      <c r="AL14" s="341">
        <f t="shared" si="25"/>
        <v>416.66666666666669</v>
      </c>
      <c r="AM14" s="341">
        <f t="shared" si="25"/>
        <v>416.66666666666669</v>
      </c>
      <c r="AN14" s="341">
        <f t="shared" si="25"/>
        <v>416.66666666666669</v>
      </c>
      <c r="AO14" s="341">
        <f t="shared" si="25"/>
        <v>416.66666666666669</v>
      </c>
      <c r="AP14" s="341">
        <f t="shared" si="25"/>
        <v>416.66666666666669</v>
      </c>
      <c r="AQ14" s="341">
        <f t="shared" si="25"/>
        <v>416.66666666666669</v>
      </c>
      <c r="AR14" s="341">
        <f t="shared" si="25"/>
        <v>416.66666666666669</v>
      </c>
      <c r="AS14" s="341">
        <f t="shared" si="25"/>
        <v>416.66666666666669</v>
      </c>
      <c r="AT14" s="341">
        <f t="shared" si="31"/>
        <v>416.66666666666669</v>
      </c>
      <c r="AU14" s="341">
        <f t="shared" si="26"/>
        <v>416.66666666666669</v>
      </c>
      <c r="AV14" s="341">
        <f t="shared" si="26"/>
        <v>416.66666666666669</v>
      </c>
      <c r="AW14" s="341">
        <f t="shared" si="26"/>
        <v>416.66666666666669</v>
      </c>
      <c r="AX14" s="341">
        <f t="shared" si="26"/>
        <v>416.66666666666669</v>
      </c>
      <c r="AY14" s="341">
        <f t="shared" si="26"/>
        <v>416.66666666666669</v>
      </c>
      <c r="AZ14" s="341">
        <f t="shared" si="26"/>
        <v>416.66666666666669</v>
      </c>
      <c r="BA14" s="341">
        <f t="shared" si="26"/>
        <v>416.66666666666669</v>
      </c>
      <c r="BB14" s="341">
        <f t="shared" si="26"/>
        <v>416.66666666666669</v>
      </c>
      <c r="BC14" s="341">
        <f t="shared" si="26"/>
        <v>416.66666666666669</v>
      </c>
      <c r="BD14" s="341">
        <f t="shared" si="26"/>
        <v>416.66666666666669</v>
      </c>
      <c r="BE14" s="341">
        <f t="shared" si="26"/>
        <v>416.66666666666669</v>
      </c>
      <c r="BF14" s="341">
        <f t="shared" si="32"/>
        <v>416.66666666666669</v>
      </c>
      <c r="BG14" s="341">
        <f t="shared" si="27"/>
        <v>416.66666666666669</v>
      </c>
      <c r="BH14" s="341">
        <f t="shared" si="27"/>
        <v>416.66666666666669</v>
      </c>
      <c r="BI14" s="341">
        <f t="shared" si="27"/>
        <v>416.66666666666669</v>
      </c>
      <c r="BJ14" s="341">
        <f t="shared" si="27"/>
        <v>416.66666666666669</v>
      </c>
      <c r="BK14" s="341">
        <f t="shared" si="27"/>
        <v>416.66666666666669</v>
      </c>
      <c r="BL14" s="341">
        <f t="shared" si="27"/>
        <v>416.66666666666669</v>
      </c>
      <c r="BM14" s="341">
        <f t="shared" si="27"/>
        <v>416.66666666666669</v>
      </c>
      <c r="BN14" s="341">
        <f t="shared" si="27"/>
        <v>416.66666666666669</v>
      </c>
      <c r="BO14" s="341">
        <f t="shared" si="27"/>
        <v>416.66666666666669</v>
      </c>
      <c r="BP14" s="341">
        <f t="shared" si="27"/>
        <v>416.66666666666669</v>
      </c>
      <c r="BQ14" s="341">
        <f t="shared" si="27"/>
        <v>416.66666666666669</v>
      </c>
      <c r="BR14" s="233"/>
      <c r="BS14" s="346">
        <v>1</v>
      </c>
      <c r="BT14" s="346"/>
      <c r="BU14" s="346"/>
      <c r="BV14" s="346"/>
      <c r="BW14" s="346"/>
      <c r="BX14" s="346"/>
      <c r="BY14" s="346"/>
      <c r="BZ14" s="346"/>
      <c r="CA14" s="23">
        <f t="shared" si="33"/>
        <v>1</v>
      </c>
      <c r="CB14" s="127"/>
      <c r="CC14" s="346">
        <v>1</v>
      </c>
      <c r="CD14" s="346"/>
      <c r="CE14" s="346"/>
      <c r="CF14" s="346"/>
      <c r="CG14" s="346"/>
      <c r="CH14" s="346"/>
      <c r="CI14" s="346"/>
      <c r="CJ14" s="346"/>
      <c r="CK14" s="23">
        <f t="shared" si="34"/>
        <v>1</v>
      </c>
      <c r="CL14" s="127"/>
      <c r="CM14" s="346">
        <v>1</v>
      </c>
      <c r="CN14" s="346"/>
      <c r="CO14" s="346"/>
      <c r="CP14" s="346"/>
      <c r="CQ14" s="346"/>
      <c r="CR14" s="346"/>
      <c r="CS14" s="346"/>
      <c r="CT14" s="346"/>
      <c r="CU14" s="23">
        <f t="shared" si="35"/>
        <v>1</v>
      </c>
      <c r="CV14" s="127"/>
      <c r="CW14" s="346">
        <v>1</v>
      </c>
      <c r="CX14" s="346"/>
      <c r="CY14" s="346"/>
      <c r="CZ14" s="346"/>
      <c r="DA14" s="346"/>
      <c r="DB14" s="346"/>
      <c r="DC14" s="346"/>
      <c r="DD14" s="346"/>
      <c r="DE14" s="23">
        <f t="shared" si="36"/>
        <v>1</v>
      </c>
      <c r="DF14" s="127"/>
      <c r="DG14" s="346">
        <v>1</v>
      </c>
      <c r="DH14" s="346"/>
      <c r="DI14" s="346"/>
      <c r="DJ14" s="346"/>
      <c r="DK14" s="346"/>
      <c r="DL14" s="346"/>
      <c r="DM14" s="346"/>
      <c r="DN14" s="346"/>
      <c r="DO14" s="23">
        <f t="shared" si="37"/>
        <v>1</v>
      </c>
      <c r="DP14" s="126"/>
    </row>
    <row r="15" spans="2:120">
      <c r="B15" s="125"/>
      <c r="C15" s="337" t="s">
        <v>9</v>
      </c>
      <c r="D15" s="336">
        <f>CONFIG!$D$83+CONFIG!$E$83*'Personnel - Calculs Auto'!D$6</f>
        <v>500</v>
      </c>
      <c r="E15" s="336">
        <f>CONFIG!$D$83+CONFIG!$E$83*'Personnel - Calculs Auto'!E$6</f>
        <v>500</v>
      </c>
      <c r="F15" s="336">
        <f>CONFIG!$D$83+CONFIG!$E$83*'Personnel - Calculs Auto'!F$6</f>
        <v>500</v>
      </c>
      <c r="G15" s="336">
        <f>CONFIG!$D$83+CONFIG!$E$83*'Personnel - Calculs Auto'!G$6</f>
        <v>500</v>
      </c>
      <c r="H15" s="336">
        <f>CONFIG!$D$83+CONFIG!$E$83*'Personnel - Calculs Auto'!H$6</f>
        <v>500</v>
      </c>
      <c r="I15" s="127"/>
      <c r="J15" s="341">
        <f t="shared" si="28"/>
        <v>41.666666666666664</v>
      </c>
      <c r="K15" s="341">
        <f t="shared" si="23"/>
        <v>41.666666666666664</v>
      </c>
      <c r="L15" s="341">
        <f t="shared" si="23"/>
        <v>41.666666666666664</v>
      </c>
      <c r="M15" s="341">
        <f t="shared" si="23"/>
        <v>41.666666666666664</v>
      </c>
      <c r="N15" s="341">
        <f t="shared" si="23"/>
        <v>41.666666666666664</v>
      </c>
      <c r="O15" s="341">
        <f t="shared" si="23"/>
        <v>41.666666666666664</v>
      </c>
      <c r="P15" s="341">
        <f t="shared" si="23"/>
        <v>41.666666666666664</v>
      </c>
      <c r="Q15" s="341">
        <f t="shared" si="23"/>
        <v>41.666666666666664</v>
      </c>
      <c r="R15" s="341">
        <f t="shared" si="23"/>
        <v>41.666666666666664</v>
      </c>
      <c r="S15" s="341">
        <f t="shared" si="23"/>
        <v>41.666666666666664</v>
      </c>
      <c r="T15" s="341">
        <f t="shared" si="23"/>
        <v>41.666666666666664</v>
      </c>
      <c r="U15" s="341">
        <f t="shared" si="23"/>
        <v>41.666666666666664</v>
      </c>
      <c r="V15" s="341">
        <f t="shared" si="29"/>
        <v>41.666666666666664</v>
      </c>
      <c r="W15" s="341">
        <f t="shared" si="24"/>
        <v>41.666666666666664</v>
      </c>
      <c r="X15" s="341">
        <f t="shared" si="24"/>
        <v>41.666666666666664</v>
      </c>
      <c r="Y15" s="341">
        <f t="shared" si="24"/>
        <v>41.666666666666664</v>
      </c>
      <c r="Z15" s="341">
        <f t="shared" si="24"/>
        <v>41.666666666666664</v>
      </c>
      <c r="AA15" s="341">
        <f t="shared" si="24"/>
        <v>41.666666666666664</v>
      </c>
      <c r="AB15" s="341">
        <f t="shared" si="24"/>
        <v>41.666666666666664</v>
      </c>
      <c r="AC15" s="341">
        <f t="shared" si="24"/>
        <v>41.666666666666664</v>
      </c>
      <c r="AD15" s="341">
        <f t="shared" si="24"/>
        <v>41.666666666666664</v>
      </c>
      <c r="AE15" s="341">
        <f t="shared" si="24"/>
        <v>41.666666666666664</v>
      </c>
      <c r="AF15" s="341">
        <f t="shared" si="24"/>
        <v>41.666666666666664</v>
      </c>
      <c r="AG15" s="341">
        <f t="shared" si="24"/>
        <v>41.666666666666664</v>
      </c>
      <c r="AH15" s="341">
        <f t="shared" si="30"/>
        <v>41.666666666666664</v>
      </c>
      <c r="AI15" s="341">
        <f t="shared" si="25"/>
        <v>41.666666666666664</v>
      </c>
      <c r="AJ15" s="341">
        <f t="shared" si="25"/>
        <v>41.666666666666664</v>
      </c>
      <c r="AK15" s="341">
        <f t="shared" si="25"/>
        <v>41.666666666666664</v>
      </c>
      <c r="AL15" s="341">
        <f t="shared" si="25"/>
        <v>41.666666666666664</v>
      </c>
      <c r="AM15" s="341">
        <f t="shared" si="25"/>
        <v>41.666666666666664</v>
      </c>
      <c r="AN15" s="341">
        <f t="shared" si="25"/>
        <v>41.666666666666664</v>
      </c>
      <c r="AO15" s="341">
        <f t="shared" si="25"/>
        <v>41.666666666666664</v>
      </c>
      <c r="AP15" s="341">
        <f t="shared" si="25"/>
        <v>41.666666666666664</v>
      </c>
      <c r="AQ15" s="341">
        <f t="shared" si="25"/>
        <v>41.666666666666664</v>
      </c>
      <c r="AR15" s="341">
        <f t="shared" si="25"/>
        <v>41.666666666666664</v>
      </c>
      <c r="AS15" s="341">
        <f t="shared" si="25"/>
        <v>41.666666666666664</v>
      </c>
      <c r="AT15" s="341">
        <f t="shared" si="31"/>
        <v>41.666666666666664</v>
      </c>
      <c r="AU15" s="341">
        <f t="shared" si="26"/>
        <v>41.666666666666664</v>
      </c>
      <c r="AV15" s="341">
        <f t="shared" si="26"/>
        <v>41.666666666666664</v>
      </c>
      <c r="AW15" s="341">
        <f t="shared" si="26"/>
        <v>41.666666666666664</v>
      </c>
      <c r="AX15" s="341">
        <f t="shared" si="26"/>
        <v>41.666666666666664</v>
      </c>
      <c r="AY15" s="341">
        <f t="shared" si="26"/>
        <v>41.666666666666664</v>
      </c>
      <c r="AZ15" s="341">
        <f t="shared" si="26"/>
        <v>41.666666666666664</v>
      </c>
      <c r="BA15" s="341">
        <f t="shared" si="26"/>
        <v>41.666666666666664</v>
      </c>
      <c r="BB15" s="341">
        <f t="shared" si="26"/>
        <v>41.666666666666664</v>
      </c>
      <c r="BC15" s="341">
        <f t="shared" si="26"/>
        <v>41.666666666666664</v>
      </c>
      <c r="BD15" s="341">
        <f t="shared" si="26"/>
        <v>41.666666666666664</v>
      </c>
      <c r="BE15" s="341">
        <f t="shared" si="26"/>
        <v>41.666666666666664</v>
      </c>
      <c r="BF15" s="341">
        <f t="shared" si="32"/>
        <v>41.666666666666664</v>
      </c>
      <c r="BG15" s="341">
        <f t="shared" si="27"/>
        <v>41.666666666666664</v>
      </c>
      <c r="BH15" s="341">
        <f t="shared" si="27"/>
        <v>41.666666666666664</v>
      </c>
      <c r="BI15" s="341">
        <f t="shared" si="27"/>
        <v>41.666666666666664</v>
      </c>
      <c r="BJ15" s="341">
        <f t="shared" si="27"/>
        <v>41.666666666666664</v>
      </c>
      <c r="BK15" s="341">
        <f t="shared" si="27"/>
        <v>41.666666666666664</v>
      </c>
      <c r="BL15" s="341">
        <f t="shared" si="27"/>
        <v>41.666666666666664</v>
      </c>
      <c r="BM15" s="341">
        <f t="shared" si="27"/>
        <v>41.666666666666664</v>
      </c>
      <c r="BN15" s="341">
        <f t="shared" si="27"/>
        <v>41.666666666666664</v>
      </c>
      <c r="BO15" s="341">
        <f t="shared" si="27"/>
        <v>41.666666666666664</v>
      </c>
      <c r="BP15" s="341">
        <f t="shared" si="27"/>
        <v>41.666666666666664</v>
      </c>
      <c r="BQ15" s="341">
        <f t="shared" si="27"/>
        <v>41.666666666666664</v>
      </c>
      <c r="BR15" s="233"/>
      <c r="BS15" s="346">
        <v>1</v>
      </c>
      <c r="BT15" s="346"/>
      <c r="BU15" s="346"/>
      <c r="BV15" s="346"/>
      <c r="BW15" s="346"/>
      <c r="BX15" s="346"/>
      <c r="BY15" s="346"/>
      <c r="BZ15" s="346"/>
      <c r="CA15" s="23">
        <f t="shared" si="33"/>
        <v>1</v>
      </c>
      <c r="CB15" s="127"/>
      <c r="CC15" s="346">
        <v>1</v>
      </c>
      <c r="CD15" s="346"/>
      <c r="CE15" s="346"/>
      <c r="CF15" s="346"/>
      <c r="CG15" s="346"/>
      <c r="CH15" s="346"/>
      <c r="CI15" s="346"/>
      <c r="CJ15" s="346"/>
      <c r="CK15" s="23">
        <f t="shared" si="34"/>
        <v>1</v>
      </c>
      <c r="CL15" s="127"/>
      <c r="CM15" s="346">
        <v>1</v>
      </c>
      <c r="CN15" s="346"/>
      <c r="CO15" s="346"/>
      <c r="CP15" s="346"/>
      <c r="CQ15" s="346"/>
      <c r="CR15" s="346"/>
      <c r="CS15" s="346"/>
      <c r="CT15" s="346"/>
      <c r="CU15" s="23">
        <f t="shared" si="35"/>
        <v>1</v>
      </c>
      <c r="CV15" s="127"/>
      <c r="CW15" s="346">
        <v>1</v>
      </c>
      <c r="CX15" s="346"/>
      <c r="CY15" s="346"/>
      <c r="CZ15" s="346"/>
      <c r="DA15" s="346"/>
      <c r="DB15" s="346"/>
      <c r="DC15" s="346"/>
      <c r="DD15" s="346"/>
      <c r="DE15" s="23">
        <f t="shared" si="36"/>
        <v>1</v>
      </c>
      <c r="DF15" s="127"/>
      <c r="DG15" s="346">
        <v>1</v>
      </c>
      <c r="DH15" s="346"/>
      <c r="DI15" s="346"/>
      <c r="DJ15" s="346"/>
      <c r="DK15" s="346"/>
      <c r="DL15" s="346"/>
      <c r="DM15" s="346"/>
      <c r="DN15" s="346"/>
      <c r="DO15" s="23">
        <f t="shared" si="37"/>
        <v>1</v>
      </c>
      <c r="DP15" s="126"/>
    </row>
    <row r="16" spans="2:120">
      <c r="B16" s="125"/>
      <c r="C16" s="337" t="s">
        <v>10</v>
      </c>
      <c r="D16" s="336">
        <f>CONFIG!$D$84+CONFIG!$E$84*'Personnel - Calculs Auto'!D$6</f>
        <v>1000</v>
      </c>
      <c r="E16" s="336">
        <f>CONFIG!$D$84+CONFIG!$E$84*'Personnel - Calculs Auto'!E$6</f>
        <v>1000</v>
      </c>
      <c r="F16" s="336">
        <f>CONFIG!$D$84+CONFIG!$E$84*'Personnel - Calculs Auto'!F$6</f>
        <v>1000</v>
      </c>
      <c r="G16" s="336">
        <f>CONFIG!$D$84+CONFIG!$E$84*'Personnel - Calculs Auto'!G$6</f>
        <v>1000</v>
      </c>
      <c r="H16" s="336">
        <f>CONFIG!$D$84+CONFIG!$E$84*'Personnel - Calculs Auto'!H$6</f>
        <v>1000</v>
      </c>
      <c r="I16" s="127"/>
      <c r="J16" s="341">
        <f t="shared" si="28"/>
        <v>83.333333333333329</v>
      </c>
      <c r="K16" s="341">
        <f t="shared" si="23"/>
        <v>83.333333333333329</v>
      </c>
      <c r="L16" s="341">
        <f t="shared" si="23"/>
        <v>83.333333333333329</v>
      </c>
      <c r="M16" s="341">
        <f t="shared" si="23"/>
        <v>83.333333333333329</v>
      </c>
      <c r="N16" s="341">
        <f t="shared" si="23"/>
        <v>83.333333333333329</v>
      </c>
      <c r="O16" s="341">
        <f t="shared" si="23"/>
        <v>83.333333333333329</v>
      </c>
      <c r="P16" s="341">
        <f t="shared" si="23"/>
        <v>83.333333333333329</v>
      </c>
      <c r="Q16" s="341">
        <f t="shared" si="23"/>
        <v>83.333333333333329</v>
      </c>
      <c r="R16" s="341">
        <f t="shared" si="23"/>
        <v>83.333333333333329</v>
      </c>
      <c r="S16" s="341">
        <f t="shared" si="23"/>
        <v>83.333333333333329</v>
      </c>
      <c r="T16" s="341">
        <f t="shared" si="23"/>
        <v>83.333333333333329</v>
      </c>
      <c r="U16" s="341">
        <f t="shared" si="23"/>
        <v>83.333333333333329</v>
      </c>
      <c r="V16" s="341">
        <f t="shared" si="29"/>
        <v>83.333333333333329</v>
      </c>
      <c r="W16" s="341">
        <f t="shared" si="24"/>
        <v>83.333333333333329</v>
      </c>
      <c r="X16" s="341">
        <f t="shared" si="24"/>
        <v>83.333333333333329</v>
      </c>
      <c r="Y16" s="341">
        <f t="shared" si="24"/>
        <v>83.333333333333329</v>
      </c>
      <c r="Z16" s="341">
        <f t="shared" si="24"/>
        <v>83.333333333333329</v>
      </c>
      <c r="AA16" s="341">
        <f t="shared" si="24"/>
        <v>83.333333333333329</v>
      </c>
      <c r="AB16" s="341">
        <f t="shared" si="24"/>
        <v>83.333333333333329</v>
      </c>
      <c r="AC16" s="341">
        <f t="shared" si="24"/>
        <v>83.333333333333329</v>
      </c>
      <c r="AD16" s="341">
        <f t="shared" si="24"/>
        <v>83.333333333333329</v>
      </c>
      <c r="AE16" s="341">
        <f t="shared" si="24"/>
        <v>83.333333333333329</v>
      </c>
      <c r="AF16" s="341">
        <f t="shared" si="24"/>
        <v>83.333333333333329</v>
      </c>
      <c r="AG16" s="341">
        <f t="shared" si="24"/>
        <v>83.333333333333329</v>
      </c>
      <c r="AH16" s="341">
        <f t="shared" si="30"/>
        <v>83.333333333333329</v>
      </c>
      <c r="AI16" s="341">
        <f t="shared" si="25"/>
        <v>83.333333333333329</v>
      </c>
      <c r="AJ16" s="341">
        <f t="shared" si="25"/>
        <v>83.333333333333329</v>
      </c>
      <c r="AK16" s="341">
        <f t="shared" si="25"/>
        <v>83.333333333333329</v>
      </c>
      <c r="AL16" s="341">
        <f t="shared" si="25"/>
        <v>83.333333333333329</v>
      </c>
      <c r="AM16" s="341">
        <f t="shared" si="25"/>
        <v>83.333333333333329</v>
      </c>
      <c r="AN16" s="341">
        <f t="shared" si="25"/>
        <v>83.333333333333329</v>
      </c>
      <c r="AO16" s="341">
        <f t="shared" si="25"/>
        <v>83.333333333333329</v>
      </c>
      <c r="AP16" s="341">
        <f t="shared" si="25"/>
        <v>83.333333333333329</v>
      </c>
      <c r="AQ16" s="341">
        <f t="shared" si="25"/>
        <v>83.333333333333329</v>
      </c>
      <c r="AR16" s="341">
        <f t="shared" si="25"/>
        <v>83.333333333333329</v>
      </c>
      <c r="AS16" s="341">
        <f t="shared" si="25"/>
        <v>83.333333333333329</v>
      </c>
      <c r="AT16" s="341">
        <f t="shared" si="31"/>
        <v>83.333333333333329</v>
      </c>
      <c r="AU16" s="341">
        <f t="shared" si="26"/>
        <v>83.333333333333329</v>
      </c>
      <c r="AV16" s="341">
        <f t="shared" si="26"/>
        <v>83.333333333333329</v>
      </c>
      <c r="AW16" s="341">
        <f t="shared" si="26"/>
        <v>83.333333333333329</v>
      </c>
      <c r="AX16" s="341">
        <f t="shared" si="26"/>
        <v>83.333333333333329</v>
      </c>
      <c r="AY16" s="341">
        <f t="shared" si="26"/>
        <v>83.333333333333329</v>
      </c>
      <c r="AZ16" s="341">
        <f t="shared" si="26"/>
        <v>83.333333333333329</v>
      </c>
      <c r="BA16" s="341">
        <f t="shared" si="26"/>
        <v>83.333333333333329</v>
      </c>
      <c r="BB16" s="341">
        <f t="shared" si="26"/>
        <v>83.333333333333329</v>
      </c>
      <c r="BC16" s="341">
        <f t="shared" si="26"/>
        <v>83.333333333333329</v>
      </c>
      <c r="BD16" s="341">
        <f t="shared" si="26"/>
        <v>83.333333333333329</v>
      </c>
      <c r="BE16" s="341">
        <f t="shared" si="26"/>
        <v>83.333333333333329</v>
      </c>
      <c r="BF16" s="341">
        <f t="shared" si="32"/>
        <v>83.333333333333329</v>
      </c>
      <c r="BG16" s="341">
        <f t="shared" si="27"/>
        <v>83.333333333333329</v>
      </c>
      <c r="BH16" s="341">
        <f t="shared" si="27"/>
        <v>83.333333333333329</v>
      </c>
      <c r="BI16" s="341">
        <f t="shared" si="27"/>
        <v>83.333333333333329</v>
      </c>
      <c r="BJ16" s="341">
        <f t="shared" si="27"/>
        <v>83.333333333333329</v>
      </c>
      <c r="BK16" s="341">
        <f t="shared" si="27"/>
        <v>83.333333333333329</v>
      </c>
      <c r="BL16" s="341">
        <f t="shared" si="27"/>
        <v>83.333333333333329</v>
      </c>
      <c r="BM16" s="341">
        <f t="shared" si="27"/>
        <v>83.333333333333329</v>
      </c>
      <c r="BN16" s="341">
        <f t="shared" si="27"/>
        <v>83.333333333333329</v>
      </c>
      <c r="BO16" s="341">
        <f t="shared" si="27"/>
        <v>83.333333333333329</v>
      </c>
      <c r="BP16" s="341">
        <f t="shared" si="27"/>
        <v>83.333333333333329</v>
      </c>
      <c r="BQ16" s="341">
        <f t="shared" si="27"/>
        <v>83.333333333333329</v>
      </c>
      <c r="BR16" s="233"/>
      <c r="BS16" s="346">
        <v>1</v>
      </c>
      <c r="BT16" s="346"/>
      <c r="BU16" s="346"/>
      <c r="BV16" s="346"/>
      <c r="BW16" s="346"/>
      <c r="BX16" s="346"/>
      <c r="BY16" s="346"/>
      <c r="BZ16" s="346"/>
      <c r="CA16" s="23">
        <f t="shared" si="33"/>
        <v>1</v>
      </c>
      <c r="CB16" s="127"/>
      <c r="CC16" s="346">
        <v>1</v>
      </c>
      <c r="CD16" s="346"/>
      <c r="CE16" s="346"/>
      <c r="CF16" s="346"/>
      <c r="CG16" s="346"/>
      <c r="CH16" s="346"/>
      <c r="CI16" s="346"/>
      <c r="CJ16" s="346"/>
      <c r="CK16" s="23">
        <f t="shared" si="34"/>
        <v>1</v>
      </c>
      <c r="CL16" s="127"/>
      <c r="CM16" s="346">
        <v>1</v>
      </c>
      <c r="CN16" s="346"/>
      <c r="CO16" s="346"/>
      <c r="CP16" s="346"/>
      <c r="CQ16" s="346"/>
      <c r="CR16" s="346"/>
      <c r="CS16" s="346"/>
      <c r="CT16" s="346"/>
      <c r="CU16" s="23">
        <f t="shared" si="35"/>
        <v>1</v>
      </c>
      <c r="CV16" s="127"/>
      <c r="CW16" s="346">
        <v>1</v>
      </c>
      <c r="CX16" s="346"/>
      <c r="CY16" s="346"/>
      <c r="CZ16" s="346"/>
      <c r="DA16" s="346"/>
      <c r="DB16" s="346"/>
      <c r="DC16" s="346"/>
      <c r="DD16" s="346"/>
      <c r="DE16" s="23">
        <f t="shared" si="36"/>
        <v>1</v>
      </c>
      <c r="DF16" s="127"/>
      <c r="DG16" s="346">
        <v>1</v>
      </c>
      <c r="DH16" s="346"/>
      <c r="DI16" s="346"/>
      <c r="DJ16" s="346"/>
      <c r="DK16" s="346"/>
      <c r="DL16" s="346"/>
      <c r="DM16" s="346"/>
      <c r="DN16" s="346"/>
      <c r="DO16" s="23">
        <f t="shared" si="37"/>
        <v>1</v>
      </c>
      <c r="DP16" s="126"/>
    </row>
    <row r="17" spans="2:120">
      <c r="B17" s="125"/>
      <c r="C17" s="338" t="s">
        <v>11</v>
      </c>
      <c r="D17" s="336">
        <f>CONFIG!$D$85+CONFIG!$E$85*'Commandes - Calculs Auto'!$N$73</f>
        <v>500</v>
      </c>
      <c r="E17" s="336">
        <f>CONFIG!$D$85+CONFIG!$E$85*'Commandes - Calculs Auto'!$Z$73</f>
        <v>500</v>
      </c>
      <c r="F17" s="336">
        <f>CONFIG!$D$85+CONFIG!$E$85*'Commandes - Calculs Auto'!$AL$73</f>
        <v>500</v>
      </c>
      <c r="G17" s="336">
        <f>CONFIG!$D$85+CONFIG!$E$85*'Commandes - Calculs Auto'!$AX$73</f>
        <v>500</v>
      </c>
      <c r="H17" s="336">
        <f>CONFIG!$D$85+CONFIG!$E$85*'Commandes - Calculs Auto'!$BJ$73</f>
        <v>500</v>
      </c>
      <c r="I17" s="127"/>
      <c r="J17" s="341">
        <f t="shared" si="28"/>
        <v>41.666666666666664</v>
      </c>
      <c r="K17" s="341">
        <f t="shared" si="23"/>
        <v>41.666666666666664</v>
      </c>
      <c r="L17" s="341">
        <f t="shared" si="23"/>
        <v>41.666666666666664</v>
      </c>
      <c r="M17" s="341">
        <f t="shared" si="23"/>
        <v>41.666666666666664</v>
      </c>
      <c r="N17" s="341">
        <f t="shared" si="23"/>
        <v>41.666666666666664</v>
      </c>
      <c r="O17" s="341">
        <f t="shared" si="23"/>
        <v>41.666666666666664</v>
      </c>
      <c r="P17" s="341">
        <f t="shared" si="23"/>
        <v>41.666666666666664</v>
      </c>
      <c r="Q17" s="341">
        <f t="shared" si="23"/>
        <v>41.666666666666664</v>
      </c>
      <c r="R17" s="341">
        <f t="shared" si="23"/>
        <v>41.666666666666664</v>
      </c>
      <c r="S17" s="341">
        <f t="shared" si="23"/>
        <v>41.666666666666664</v>
      </c>
      <c r="T17" s="341">
        <f t="shared" si="23"/>
        <v>41.666666666666664</v>
      </c>
      <c r="U17" s="341">
        <f t="shared" si="23"/>
        <v>41.666666666666664</v>
      </c>
      <c r="V17" s="341">
        <f t="shared" si="29"/>
        <v>41.666666666666664</v>
      </c>
      <c r="W17" s="341">
        <f t="shared" si="24"/>
        <v>41.666666666666664</v>
      </c>
      <c r="X17" s="341">
        <f t="shared" si="24"/>
        <v>41.666666666666664</v>
      </c>
      <c r="Y17" s="341">
        <f t="shared" si="24"/>
        <v>41.666666666666664</v>
      </c>
      <c r="Z17" s="341">
        <f t="shared" si="24"/>
        <v>41.666666666666664</v>
      </c>
      <c r="AA17" s="341">
        <f t="shared" si="24"/>
        <v>41.666666666666664</v>
      </c>
      <c r="AB17" s="341">
        <f t="shared" si="24"/>
        <v>41.666666666666664</v>
      </c>
      <c r="AC17" s="341">
        <f t="shared" si="24"/>
        <v>41.666666666666664</v>
      </c>
      <c r="AD17" s="341">
        <f t="shared" si="24"/>
        <v>41.666666666666664</v>
      </c>
      <c r="AE17" s="341">
        <f t="shared" si="24"/>
        <v>41.666666666666664</v>
      </c>
      <c r="AF17" s="341">
        <f t="shared" si="24"/>
        <v>41.666666666666664</v>
      </c>
      <c r="AG17" s="341">
        <f t="shared" si="24"/>
        <v>41.666666666666664</v>
      </c>
      <c r="AH17" s="341">
        <f t="shared" si="30"/>
        <v>41.666666666666664</v>
      </c>
      <c r="AI17" s="341">
        <f t="shared" si="25"/>
        <v>41.666666666666664</v>
      </c>
      <c r="AJ17" s="341">
        <f t="shared" si="25"/>
        <v>41.666666666666664</v>
      </c>
      <c r="AK17" s="341">
        <f t="shared" si="25"/>
        <v>41.666666666666664</v>
      </c>
      <c r="AL17" s="341">
        <f t="shared" si="25"/>
        <v>41.666666666666664</v>
      </c>
      <c r="AM17" s="341">
        <f t="shared" si="25"/>
        <v>41.666666666666664</v>
      </c>
      <c r="AN17" s="341">
        <f t="shared" si="25"/>
        <v>41.666666666666664</v>
      </c>
      <c r="AO17" s="341">
        <f t="shared" si="25"/>
        <v>41.666666666666664</v>
      </c>
      <c r="AP17" s="341">
        <f t="shared" si="25"/>
        <v>41.666666666666664</v>
      </c>
      <c r="AQ17" s="341">
        <f t="shared" si="25"/>
        <v>41.666666666666664</v>
      </c>
      <c r="AR17" s="341">
        <f t="shared" si="25"/>
        <v>41.666666666666664</v>
      </c>
      <c r="AS17" s="341">
        <f t="shared" si="25"/>
        <v>41.666666666666664</v>
      </c>
      <c r="AT17" s="341">
        <f t="shared" si="31"/>
        <v>41.666666666666664</v>
      </c>
      <c r="AU17" s="341">
        <f t="shared" si="26"/>
        <v>41.666666666666664</v>
      </c>
      <c r="AV17" s="341">
        <f t="shared" si="26"/>
        <v>41.666666666666664</v>
      </c>
      <c r="AW17" s="341">
        <f t="shared" si="26"/>
        <v>41.666666666666664</v>
      </c>
      <c r="AX17" s="341">
        <f t="shared" si="26"/>
        <v>41.666666666666664</v>
      </c>
      <c r="AY17" s="341">
        <f t="shared" si="26"/>
        <v>41.666666666666664</v>
      </c>
      <c r="AZ17" s="341">
        <f t="shared" si="26"/>
        <v>41.666666666666664</v>
      </c>
      <c r="BA17" s="341">
        <f t="shared" si="26"/>
        <v>41.666666666666664</v>
      </c>
      <c r="BB17" s="341">
        <f t="shared" si="26"/>
        <v>41.666666666666664</v>
      </c>
      <c r="BC17" s="341">
        <f t="shared" si="26"/>
        <v>41.666666666666664</v>
      </c>
      <c r="BD17" s="341">
        <f t="shared" si="26"/>
        <v>41.666666666666664</v>
      </c>
      <c r="BE17" s="341">
        <f t="shared" si="26"/>
        <v>41.666666666666664</v>
      </c>
      <c r="BF17" s="341">
        <f t="shared" si="32"/>
        <v>41.666666666666664</v>
      </c>
      <c r="BG17" s="341">
        <f t="shared" si="27"/>
        <v>41.666666666666664</v>
      </c>
      <c r="BH17" s="341">
        <f t="shared" si="27"/>
        <v>41.666666666666664</v>
      </c>
      <c r="BI17" s="341">
        <f t="shared" si="27"/>
        <v>41.666666666666664</v>
      </c>
      <c r="BJ17" s="341">
        <f t="shared" si="27"/>
        <v>41.666666666666664</v>
      </c>
      <c r="BK17" s="341">
        <f t="shared" si="27"/>
        <v>41.666666666666664</v>
      </c>
      <c r="BL17" s="341">
        <f t="shared" si="27"/>
        <v>41.666666666666664</v>
      </c>
      <c r="BM17" s="341">
        <f t="shared" si="27"/>
        <v>41.666666666666664</v>
      </c>
      <c r="BN17" s="341">
        <f t="shared" si="27"/>
        <v>41.666666666666664</v>
      </c>
      <c r="BO17" s="341">
        <f t="shared" si="27"/>
        <v>41.666666666666664</v>
      </c>
      <c r="BP17" s="341">
        <f t="shared" si="27"/>
        <v>41.666666666666664</v>
      </c>
      <c r="BQ17" s="341">
        <f t="shared" si="27"/>
        <v>41.666666666666664</v>
      </c>
      <c r="BR17" s="233"/>
      <c r="BS17" s="346">
        <v>1</v>
      </c>
      <c r="BT17" s="346"/>
      <c r="BU17" s="346"/>
      <c r="BV17" s="346"/>
      <c r="BW17" s="346"/>
      <c r="BX17" s="346"/>
      <c r="BY17" s="346"/>
      <c r="BZ17" s="346"/>
      <c r="CA17" s="23">
        <f t="shared" si="33"/>
        <v>1</v>
      </c>
      <c r="CB17" s="127"/>
      <c r="CC17" s="346">
        <v>1</v>
      </c>
      <c r="CD17" s="346"/>
      <c r="CE17" s="346"/>
      <c r="CF17" s="346"/>
      <c r="CG17" s="346"/>
      <c r="CH17" s="346"/>
      <c r="CI17" s="346"/>
      <c r="CJ17" s="346"/>
      <c r="CK17" s="23">
        <f t="shared" si="34"/>
        <v>1</v>
      </c>
      <c r="CL17" s="127"/>
      <c r="CM17" s="346">
        <v>1</v>
      </c>
      <c r="CN17" s="346"/>
      <c r="CO17" s="346"/>
      <c r="CP17" s="346"/>
      <c r="CQ17" s="346"/>
      <c r="CR17" s="346"/>
      <c r="CS17" s="346"/>
      <c r="CT17" s="346"/>
      <c r="CU17" s="23">
        <f t="shared" si="35"/>
        <v>1</v>
      </c>
      <c r="CV17" s="127"/>
      <c r="CW17" s="346">
        <v>1</v>
      </c>
      <c r="CX17" s="346"/>
      <c r="CY17" s="346"/>
      <c r="CZ17" s="346"/>
      <c r="DA17" s="346"/>
      <c r="DB17" s="346"/>
      <c r="DC17" s="346"/>
      <c r="DD17" s="346"/>
      <c r="DE17" s="23">
        <f t="shared" si="36"/>
        <v>1</v>
      </c>
      <c r="DF17" s="127"/>
      <c r="DG17" s="346">
        <v>1</v>
      </c>
      <c r="DH17" s="346"/>
      <c r="DI17" s="346"/>
      <c r="DJ17" s="346"/>
      <c r="DK17" s="346"/>
      <c r="DL17" s="346"/>
      <c r="DM17" s="346"/>
      <c r="DN17" s="346"/>
      <c r="DO17" s="23">
        <f t="shared" si="37"/>
        <v>1</v>
      </c>
      <c r="DP17" s="126"/>
    </row>
    <row r="18" spans="2:120">
      <c r="B18" s="125"/>
      <c r="C18" s="337" t="s">
        <v>5</v>
      </c>
      <c r="D18" s="336">
        <f>CONFIG!$D$86+CONFIG!$E$86*'Commandes - Calculs Auto'!$N$73</f>
        <v>0</v>
      </c>
      <c r="E18" s="336">
        <f>CONFIG!$D$86+CONFIG!$E$86*'Commandes - Calculs Auto'!$Z$73</f>
        <v>0</v>
      </c>
      <c r="F18" s="336">
        <f>CONFIG!$D$86+CONFIG!$E$86*'Commandes - Calculs Auto'!$AL$73</f>
        <v>0</v>
      </c>
      <c r="G18" s="336">
        <f>CONFIG!$D$86+CONFIG!$E$86*'Commandes - Calculs Auto'!$AX$73</f>
        <v>0</v>
      </c>
      <c r="H18" s="336">
        <f>CONFIG!$D$86+CONFIG!$E$86*'Commandes - Calculs Auto'!$BJ$73</f>
        <v>0</v>
      </c>
      <c r="I18" s="127"/>
      <c r="J18" s="341">
        <f t="shared" si="28"/>
        <v>0</v>
      </c>
      <c r="K18" s="341">
        <f t="shared" si="23"/>
        <v>0</v>
      </c>
      <c r="L18" s="341">
        <f t="shared" si="23"/>
        <v>0</v>
      </c>
      <c r="M18" s="341">
        <f t="shared" si="23"/>
        <v>0</v>
      </c>
      <c r="N18" s="341">
        <f t="shared" si="23"/>
        <v>0</v>
      </c>
      <c r="O18" s="341">
        <f t="shared" si="23"/>
        <v>0</v>
      </c>
      <c r="P18" s="341">
        <f t="shared" si="23"/>
        <v>0</v>
      </c>
      <c r="Q18" s="341">
        <f t="shared" si="23"/>
        <v>0</v>
      </c>
      <c r="R18" s="341">
        <f t="shared" si="23"/>
        <v>0</v>
      </c>
      <c r="S18" s="341">
        <f t="shared" si="23"/>
        <v>0</v>
      </c>
      <c r="T18" s="341">
        <f t="shared" si="23"/>
        <v>0</v>
      </c>
      <c r="U18" s="341">
        <f t="shared" si="23"/>
        <v>0</v>
      </c>
      <c r="V18" s="341">
        <f t="shared" si="29"/>
        <v>0</v>
      </c>
      <c r="W18" s="341">
        <f t="shared" si="24"/>
        <v>0</v>
      </c>
      <c r="X18" s="341">
        <f t="shared" si="24"/>
        <v>0</v>
      </c>
      <c r="Y18" s="341">
        <f t="shared" si="24"/>
        <v>0</v>
      </c>
      <c r="Z18" s="341">
        <f t="shared" si="24"/>
        <v>0</v>
      </c>
      <c r="AA18" s="341">
        <f t="shared" si="24"/>
        <v>0</v>
      </c>
      <c r="AB18" s="341">
        <f t="shared" si="24"/>
        <v>0</v>
      </c>
      <c r="AC18" s="341">
        <f t="shared" si="24"/>
        <v>0</v>
      </c>
      <c r="AD18" s="341">
        <f t="shared" si="24"/>
        <v>0</v>
      </c>
      <c r="AE18" s="341">
        <f t="shared" si="24"/>
        <v>0</v>
      </c>
      <c r="AF18" s="341">
        <f t="shared" si="24"/>
        <v>0</v>
      </c>
      <c r="AG18" s="341">
        <f t="shared" si="24"/>
        <v>0</v>
      </c>
      <c r="AH18" s="341">
        <f t="shared" si="30"/>
        <v>0</v>
      </c>
      <c r="AI18" s="341">
        <f t="shared" si="25"/>
        <v>0</v>
      </c>
      <c r="AJ18" s="341">
        <f t="shared" si="25"/>
        <v>0</v>
      </c>
      <c r="AK18" s="341">
        <f t="shared" si="25"/>
        <v>0</v>
      </c>
      <c r="AL18" s="341">
        <f t="shared" si="25"/>
        <v>0</v>
      </c>
      <c r="AM18" s="341">
        <f t="shared" si="25"/>
        <v>0</v>
      </c>
      <c r="AN18" s="341">
        <f t="shared" si="25"/>
        <v>0</v>
      </c>
      <c r="AO18" s="341">
        <f t="shared" si="25"/>
        <v>0</v>
      </c>
      <c r="AP18" s="341">
        <f t="shared" si="25"/>
        <v>0</v>
      </c>
      <c r="AQ18" s="341">
        <f t="shared" si="25"/>
        <v>0</v>
      </c>
      <c r="AR18" s="341">
        <f t="shared" si="25"/>
        <v>0</v>
      </c>
      <c r="AS18" s="341">
        <f t="shared" si="25"/>
        <v>0</v>
      </c>
      <c r="AT18" s="341">
        <f t="shared" si="31"/>
        <v>0</v>
      </c>
      <c r="AU18" s="341">
        <f t="shared" si="26"/>
        <v>0</v>
      </c>
      <c r="AV18" s="341">
        <f t="shared" si="26"/>
        <v>0</v>
      </c>
      <c r="AW18" s="341">
        <f t="shared" si="26"/>
        <v>0</v>
      </c>
      <c r="AX18" s="341">
        <f t="shared" si="26"/>
        <v>0</v>
      </c>
      <c r="AY18" s="341">
        <f t="shared" si="26"/>
        <v>0</v>
      </c>
      <c r="AZ18" s="341">
        <f t="shared" si="26"/>
        <v>0</v>
      </c>
      <c r="BA18" s="341">
        <f t="shared" si="26"/>
        <v>0</v>
      </c>
      <c r="BB18" s="341">
        <f t="shared" si="26"/>
        <v>0</v>
      </c>
      <c r="BC18" s="341">
        <f t="shared" si="26"/>
        <v>0</v>
      </c>
      <c r="BD18" s="341">
        <f t="shared" si="26"/>
        <v>0</v>
      </c>
      <c r="BE18" s="341">
        <f t="shared" si="26"/>
        <v>0</v>
      </c>
      <c r="BF18" s="341">
        <f t="shared" si="32"/>
        <v>0</v>
      </c>
      <c r="BG18" s="341">
        <f t="shared" si="27"/>
        <v>0</v>
      </c>
      <c r="BH18" s="341">
        <f t="shared" si="27"/>
        <v>0</v>
      </c>
      <c r="BI18" s="341">
        <f t="shared" si="27"/>
        <v>0</v>
      </c>
      <c r="BJ18" s="341">
        <f t="shared" si="27"/>
        <v>0</v>
      </c>
      <c r="BK18" s="341">
        <f t="shared" si="27"/>
        <v>0</v>
      </c>
      <c r="BL18" s="341">
        <f t="shared" si="27"/>
        <v>0</v>
      </c>
      <c r="BM18" s="341">
        <f t="shared" si="27"/>
        <v>0</v>
      </c>
      <c r="BN18" s="341">
        <f t="shared" si="27"/>
        <v>0</v>
      </c>
      <c r="BO18" s="341">
        <f t="shared" si="27"/>
        <v>0</v>
      </c>
      <c r="BP18" s="341">
        <f t="shared" si="27"/>
        <v>0</v>
      </c>
      <c r="BQ18" s="341">
        <f t="shared" si="27"/>
        <v>0</v>
      </c>
      <c r="BR18" s="233"/>
      <c r="BS18" s="346">
        <v>1</v>
      </c>
      <c r="BT18" s="346"/>
      <c r="BU18" s="346"/>
      <c r="BV18" s="346"/>
      <c r="BW18" s="346"/>
      <c r="BX18" s="346"/>
      <c r="BY18" s="346"/>
      <c r="BZ18" s="346"/>
      <c r="CA18" s="23">
        <f t="shared" si="33"/>
        <v>1</v>
      </c>
      <c r="CB18" s="127"/>
      <c r="CC18" s="346">
        <v>1</v>
      </c>
      <c r="CD18" s="346"/>
      <c r="CE18" s="346"/>
      <c r="CF18" s="346"/>
      <c r="CG18" s="346"/>
      <c r="CH18" s="346"/>
      <c r="CI18" s="346"/>
      <c r="CJ18" s="346"/>
      <c r="CK18" s="23">
        <f t="shared" si="34"/>
        <v>1</v>
      </c>
      <c r="CL18" s="127"/>
      <c r="CM18" s="346">
        <v>1</v>
      </c>
      <c r="CN18" s="346"/>
      <c r="CO18" s="346"/>
      <c r="CP18" s="346"/>
      <c r="CQ18" s="346"/>
      <c r="CR18" s="346"/>
      <c r="CS18" s="346"/>
      <c r="CT18" s="346"/>
      <c r="CU18" s="23">
        <f t="shared" si="35"/>
        <v>1</v>
      </c>
      <c r="CV18" s="127"/>
      <c r="CW18" s="346">
        <v>1</v>
      </c>
      <c r="CX18" s="346"/>
      <c r="CY18" s="346"/>
      <c r="CZ18" s="346"/>
      <c r="DA18" s="346"/>
      <c r="DB18" s="346"/>
      <c r="DC18" s="346"/>
      <c r="DD18" s="346"/>
      <c r="DE18" s="23">
        <f t="shared" si="36"/>
        <v>1</v>
      </c>
      <c r="DF18" s="127"/>
      <c r="DG18" s="346">
        <v>1</v>
      </c>
      <c r="DH18" s="346"/>
      <c r="DI18" s="346"/>
      <c r="DJ18" s="346"/>
      <c r="DK18" s="346"/>
      <c r="DL18" s="346"/>
      <c r="DM18" s="346"/>
      <c r="DN18" s="346"/>
      <c r="DO18" s="23">
        <f t="shared" si="37"/>
        <v>1</v>
      </c>
      <c r="DP18" s="126"/>
    </row>
    <row r="19" spans="2:120">
      <c r="B19" s="125"/>
      <c r="C19" s="342"/>
      <c r="D19" s="339">
        <f>SUM(J19:U19)</f>
        <v>0</v>
      </c>
      <c r="E19" s="339">
        <f>SUM(V19:AG19)</f>
        <v>0</v>
      </c>
      <c r="F19" s="339">
        <f>SUM(AH19:AS19)</f>
        <v>0</v>
      </c>
      <c r="G19" s="339">
        <f>SUM(AT19:BE19)</f>
        <v>0</v>
      </c>
      <c r="H19" s="339">
        <f>SUM(BF19:BQ19)</f>
        <v>0</v>
      </c>
      <c r="I19" s="127"/>
      <c r="J19" s="345"/>
      <c r="K19" s="345"/>
      <c r="L19" s="345"/>
      <c r="M19" s="345"/>
      <c r="N19" s="345"/>
      <c r="O19" s="345"/>
      <c r="P19" s="345"/>
      <c r="Q19" s="345"/>
      <c r="R19" s="345"/>
      <c r="S19" s="345"/>
      <c r="T19" s="345"/>
      <c r="U19" s="345"/>
      <c r="V19" s="345"/>
      <c r="W19" s="345"/>
      <c r="X19" s="345"/>
      <c r="Y19" s="345"/>
      <c r="Z19" s="345"/>
      <c r="AA19" s="345"/>
      <c r="AB19" s="345"/>
      <c r="AC19" s="345"/>
      <c r="AD19" s="345"/>
      <c r="AE19" s="345"/>
      <c r="AF19" s="345"/>
      <c r="AG19" s="345"/>
      <c r="AH19" s="345"/>
      <c r="AI19" s="345"/>
      <c r="AJ19" s="345"/>
      <c r="AK19" s="345"/>
      <c r="AL19" s="345"/>
      <c r="AM19" s="345"/>
      <c r="AN19" s="345"/>
      <c r="AO19" s="345"/>
      <c r="AP19" s="345"/>
      <c r="AQ19" s="345"/>
      <c r="AR19" s="345"/>
      <c r="AS19" s="345"/>
      <c r="AT19" s="345"/>
      <c r="AU19" s="345"/>
      <c r="AV19" s="345"/>
      <c r="AW19" s="345"/>
      <c r="AX19" s="345"/>
      <c r="AY19" s="345"/>
      <c r="AZ19" s="345"/>
      <c r="BA19" s="345"/>
      <c r="BB19" s="345"/>
      <c r="BC19" s="345"/>
      <c r="BD19" s="345"/>
      <c r="BE19" s="345"/>
      <c r="BF19" s="345"/>
      <c r="BG19" s="345"/>
      <c r="BH19" s="345"/>
      <c r="BI19" s="345"/>
      <c r="BJ19" s="345"/>
      <c r="BK19" s="345"/>
      <c r="BL19" s="345"/>
      <c r="BM19" s="345"/>
      <c r="BN19" s="345"/>
      <c r="BO19" s="345"/>
      <c r="BP19" s="345"/>
      <c r="BQ19" s="345"/>
      <c r="BR19" s="233"/>
      <c r="BS19" s="346">
        <v>1</v>
      </c>
      <c r="BT19" s="346"/>
      <c r="BU19" s="346"/>
      <c r="BV19" s="346"/>
      <c r="BW19" s="346"/>
      <c r="BX19" s="346"/>
      <c r="BY19" s="346"/>
      <c r="BZ19" s="346"/>
      <c r="CA19" s="23">
        <f t="shared" si="33"/>
        <v>1</v>
      </c>
      <c r="CB19" s="127"/>
      <c r="CC19" s="346">
        <v>1</v>
      </c>
      <c r="CD19" s="346"/>
      <c r="CE19" s="346"/>
      <c r="CF19" s="346"/>
      <c r="CG19" s="346"/>
      <c r="CH19" s="346"/>
      <c r="CI19" s="346"/>
      <c r="CJ19" s="346"/>
      <c r="CK19" s="23">
        <f t="shared" si="34"/>
        <v>1</v>
      </c>
      <c r="CL19" s="127"/>
      <c r="CM19" s="346">
        <v>1</v>
      </c>
      <c r="CN19" s="346"/>
      <c r="CO19" s="346"/>
      <c r="CP19" s="346"/>
      <c r="CQ19" s="346"/>
      <c r="CR19" s="346"/>
      <c r="CS19" s="346"/>
      <c r="CT19" s="346"/>
      <c r="CU19" s="23">
        <f t="shared" si="35"/>
        <v>1</v>
      </c>
      <c r="CV19" s="127"/>
      <c r="CW19" s="346">
        <v>1</v>
      </c>
      <c r="CX19" s="346"/>
      <c r="CY19" s="346"/>
      <c r="CZ19" s="346"/>
      <c r="DA19" s="346"/>
      <c r="DB19" s="346"/>
      <c r="DC19" s="346"/>
      <c r="DD19" s="346"/>
      <c r="DE19" s="23">
        <f t="shared" si="36"/>
        <v>1</v>
      </c>
      <c r="DF19" s="127"/>
      <c r="DG19" s="346">
        <v>1</v>
      </c>
      <c r="DH19" s="346"/>
      <c r="DI19" s="346"/>
      <c r="DJ19" s="346"/>
      <c r="DK19" s="346"/>
      <c r="DL19" s="346"/>
      <c r="DM19" s="346"/>
      <c r="DN19" s="346"/>
      <c r="DO19" s="23">
        <f t="shared" si="37"/>
        <v>1</v>
      </c>
      <c r="DP19" s="126"/>
    </row>
    <row r="20" spans="2:120">
      <c r="B20" s="125"/>
      <c r="C20" s="343"/>
      <c r="D20" s="340">
        <f t="shared" ref="D20:D33" si="38">SUM(J20:U20)</f>
        <v>0</v>
      </c>
      <c r="E20" s="340">
        <f t="shared" ref="E20:E33" si="39">SUM(V20:AG20)</f>
        <v>0</v>
      </c>
      <c r="F20" s="340">
        <f t="shared" ref="F20:F33" si="40">SUM(AH20:AS20)</f>
        <v>0</v>
      </c>
      <c r="G20" s="340">
        <f t="shared" ref="G20:G33" si="41">SUM(AT20:BE20)</f>
        <v>0</v>
      </c>
      <c r="H20" s="340">
        <f t="shared" ref="H20:H33" si="42">SUM(BF20:BQ20)</f>
        <v>0</v>
      </c>
      <c r="I20" s="127"/>
      <c r="J20" s="345"/>
      <c r="K20" s="345"/>
      <c r="L20" s="345"/>
      <c r="M20" s="345"/>
      <c r="N20" s="345"/>
      <c r="O20" s="345"/>
      <c r="P20" s="345"/>
      <c r="Q20" s="345"/>
      <c r="R20" s="345"/>
      <c r="S20" s="345"/>
      <c r="T20" s="345"/>
      <c r="U20" s="345"/>
      <c r="V20" s="345"/>
      <c r="W20" s="345"/>
      <c r="X20" s="345"/>
      <c r="Y20" s="345"/>
      <c r="Z20" s="345"/>
      <c r="AA20" s="345"/>
      <c r="AB20" s="345"/>
      <c r="AC20" s="345"/>
      <c r="AD20" s="345"/>
      <c r="AE20" s="345"/>
      <c r="AF20" s="345"/>
      <c r="AG20" s="345"/>
      <c r="AH20" s="345"/>
      <c r="AI20" s="345"/>
      <c r="AJ20" s="345"/>
      <c r="AK20" s="345"/>
      <c r="AL20" s="345"/>
      <c r="AM20" s="345"/>
      <c r="AN20" s="345"/>
      <c r="AO20" s="345"/>
      <c r="AP20" s="345"/>
      <c r="AQ20" s="345"/>
      <c r="AR20" s="345"/>
      <c r="AS20" s="345"/>
      <c r="AT20" s="345"/>
      <c r="AU20" s="345"/>
      <c r="AV20" s="345"/>
      <c r="AW20" s="345"/>
      <c r="AX20" s="345"/>
      <c r="AY20" s="345"/>
      <c r="AZ20" s="345"/>
      <c r="BA20" s="345"/>
      <c r="BB20" s="345"/>
      <c r="BC20" s="345"/>
      <c r="BD20" s="345"/>
      <c r="BE20" s="345"/>
      <c r="BF20" s="345"/>
      <c r="BG20" s="345"/>
      <c r="BH20" s="345"/>
      <c r="BI20" s="345"/>
      <c r="BJ20" s="345"/>
      <c r="BK20" s="345"/>
      <c r="BL20" s="345"/>
      <c r="BM20" s="345"/>
      <c r="BN20" s="345"/>
      <c r="BO20" s="345"/>
      <c r="BP20" s="345"/>
      <c r="BQ20" s="345"/>
      <c r="BR20" s="233"/>
      <c r="BS20" s="346">
        <v>1</v>
      </c>
      <c r="BT20" s="346"/>
      <c r="BU20" s="346"/>
      <c r="BV20" s="346"/>
      <c r="BW20" s="346"/>
      <c r="BX20" s="346"/>
      <c r="BY20" s="346"/>
      <c r="BZ20" s="346"/>
      <c r="CA20" s="23">
        <f t="shared" si="33"/>
        <v>1</v>
      </c>
      <c r="CB20" s="127"/>
      <c r="CC20" s="346">
        <v>1</v>
      </c>
      <c r="CD20" s="346"/>
      <c r="CE20" s="346"/>
      <c r="CF20" s="346"/>
      <c r="CG20" s="346"/>
      <c r="CH20" s="346"/>
      <c r="CI20" s="346"/>
      <c r="CJ20" s="346"/>
      <c r="CK20" s="23">
        <f t="shared" si="34"/>
        <v>1</v>
      </c>
      <c r="CL20" s="127"/>
      <c r="CM20" s="346">
        <v>1</v>
      </c>
      <c r="CN20" s="346"/>
      <c r="CO20" s="346"/>
      <c r="CP20" s="346"/>
      <c r="CQ20" s="346"/>
      <c r="CR20" s="346"/>
      <c r="CS20" s="346"/>
      <c r="CT20" s="346"/>
      <c r="CU20" s="23">
        <f t="shared" si="35"/>
        <v>1</v>
      </c>
      <c r="CV20" s="127"/>
      <c r="CW20" s="346">
        <v>1</v>
      </c>
      <c r="CX20" s="346"/>
      <c r="CY20" s="346"/>
      <c r="CZ20" s="346"/>
      <c r="DA20" s="346"/>
      <c r="DB20" s="346"/>
      <c r="DC20" s="346"/>
      <c r="DD20" s="346"/>
      <c r="DE20" s="23">
        <f t="shared" si="36"/>
        <v>1</v>
      </c>
      <c r="DF20" s="127"/>
      <c r="DG20" s="346">
        <v>1</v>
      </c>
      <c r="DH20" s="346"/>
      <c r="DI20" s="346"/>
      <c r="DJ20" s="346"/>
      <c r="DK20" s="346"/>
      <c r="DL20" s="346"/>
      <c r="DM20" s="346"/>
      <c r="DN20" s="346"/>
      <c r="DO20" s="23">
        <f t="shared" si="37"/>
        <v>1</v>
      </c>
      <c r="DP20" s="126"/>
    </row>
    <row r="21" spans="2:120">
      <c r="B21" s="125"/>
      <c r="C21" s="343"/>
      <c r="D21" s="340">
        <f t="shared" si="38"/>
        <v>0</v>
      </c>
      <c r="E21" s="340">
        <f t="shared" si="39"/>
        <v>0</v>
      </c>
      <c r="F21" s="340">
        <f t="shared" si="40"/>
        <v>0</v>
      </c>
      <c r="G21" s="340">
        <f t="shared" si="41"/>
        <v>0</v>
      </c>
      <c r="H21" s="340">
        <f t="shared" si="42"/>
        <v>0</v>
      </c>
      <c r="I21" s="127"/>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c r="BB21" s="345"/>
      <c r="BC21" s="345"/>
      <c r="BD21" s="345"/>
      <c r="BE21" s="345"/>
      <c r="BF21" s="345"/>
      <c r="BG21" s="345"/>
      <c r="BH21" s="345"/>
      <c r="BI21" s="345"/>
      <c r="BJ21" s="345"/>
      <c r="BK21" s="345"/>
      <c r="BL21" s="345"/>
      <c r="BM21" s="345"/>
      <c r="BN21" s="345"/>
      <c r="BO21" s="345"/>
      <c r="BP21" s="345"/>
      <c r="BQ21" s="345"/>
      <c r="BR21" s="233"/>
      <c r="BS21" s="346">
        <v>1</v>
      </c>
      <c r="BT21" s="346"/>
      <c r="BU21" s="346"/>
      <c r="BV21" s="346"/>
      <c r="BW21" s="346"/>
      <c r="BX21" s="346"/>
      <c r="BY21" s="346"/>
      <c r="BZ21" s="346"/>
      <c r="CA21" s="23">
        <f t="shared" si="33"/>
        <v>1</v>
      </c>
      <c r="CB21" s="127"/>
      <c r="CC21" s="346">
        <v>1</v>
      </c>
      <c r="CD21" s="346"/>
      <c r="CE21" s="346"/>
      <c r="CF21" s="346"/>
      <c r="CG21" s="346"/>
      <c r="CH21" s="346"/>
      <c r="CI21" s="346"/>
      <c r="CJ21" s="346"/>
      <c r="CK21" s="23">
        <f t="shared" si="34"/>
        <v>1</v>
      </c>
      <c r="CL21" s="127"/>
      <c r="CM21" s="346">
        <v>1</v>
      </c>
      <c r="CN21" s="346"/>
      <c r="CO21" s="346"/>
      <c r="CP21" s="346"/>
      <c r="CQ21" s="346"/>
      <c r="CR21" s="346"/>
      <c r="CS21" s="346"/>
      <c r="CT21" s="346"/>
      <c r="CU21" s="23">
        <f t="shared" si="35"/>
        <v>1</v>
      </c>
      <c r="CV21" s="127"/>
      <c r="CW21" s="346">
        <v>1</v>
      </c>
      <c r="CX21" s="346"/>
      <c r="CY21" s="346"/>
      <c r="CZ21" s="346"/>
      <c r="DA21" s="346"/>
      <c r="DB21" s="346"/>
      <c r="DC21" s="346"/>
      <c r="DD21" s="346"/>
      <c r="DE21" s="23">
        <f t="shared" si="36"/>
        <v>1</v>
      </c>
      <c r="DF21" s="127"/>
      <c r="DG21" s="346">
        <v>1</v>
      </c>
      <c r="DH21" s="346"/>
      <c r="DI21" s="346"/>
      <c r="DJ21" s="346"/>
      <c r="DK21" s="346"/>
      <c r="DL21" s="346"/>
      <c r="DM21" s="346"/>
      <c r="DN21" s="346"/>
      <c r="DO21" s="23">
        <f t="shared" si="37"/>
        <v>1</v>
      </c>
      <c r="DP21" s="126"/>
    </row>
    <row r="22" spans="2:120">
      <c r="B22" s="125"/>
      <c r="C22" s="343"/>
      <c r="D22" s="340">
        <f t="shared" si="38"/>
        <v>0</v>
      </c>
      <c r="E22" s="340">
        <f t="shared" si="39"/>
        <v>0</v>
      </c>
      <c r="F22" s="340">
        <f t="shared" si="40"/>
        <v>0</v>
      </c>
      <c r="G22" s="340">
        <f t="shared" si="41"/>
        <v>0</v>
      </c>
      <c r="H22" s="340">
        <f t="shared" si="42"/>
        <v>0</v>
      </c>
      <c r="I22" s="127"/>
      <c r="J22" s="345"/>
      <c r="K22" s="345"/>
      <c r="L22" s="345"/>
      <c r="M22" s="345"/>
      <c r="N22" s="345"/>
      <c r="O22" s="345"/>
      <c r="P22" s="345"/>
      <c r="Q22" s="345"/>
      <c r="R22" s="345"/>
      <c r="S22" s="345"/>
      <c r="T22" s="345"/>
      <c r="U22" s="345"/>
      <c r="V22" s="345"/>
      <c r="W22" s="345"/>
      <c r="X22" s="345"/>
      <c r="Y22" s="345"/>
      <c r="Z22" s="345"/>
      <c r="AA22" s="345"/>
      <c r="AB22" s="345"/>
      <c r="AC22" s="345"/>
      <c r="AD22" s="345"/>
      <c r="AE22" s="345"/>
      <c r="AF22" s="345"/>
      <c r="AG22" s="345"/>
      <c r="AH22" s="345"/>
      <c r="AI22" s="345"/>
      <c r="AJ22" s="345"/>
      <c r="AK22" s="345"/>
      <c r="AL22" s="345"/>
      <c r="AM22" s="345"/>
      <c r="AN22" s="345"/>
      <c r="AO22" s="345"/>
      <c r="AP22" s="345"/>
      <c r="AQ22" s="345"/>
      <c r="AR22" s="345"/>
      <c r="AS22" s="345"/>
      <c r="AT22" s="345"/>
      <c r="AU22" s="345"/>
      <c r="AV22" s="345"/>
      <c r="AW22" s="345"/>
      <c r="AX22" s="345"/>
      <c r="AY22" s="345"/>
      <c r="AZ22" s="345"/>
      <c r="BA22" s="345"/>
      <c r="BB22" s="345"/>
      <c r="BC22" s="345"/>
      <c r="BD22" s="345"/>
      <c r="BE22" s="345"/>
      <c r="BF22" s="345"/>
      <c r="BG22" s="345"/>
      <c r="BH22" s="345"/>
      <c r="BI22" s="345"/>
      <c r="BJ22" s="345"/>
      <c r="BK22" s="345"/>
      <c r="BL22" s="345"/>
      <c r="BM22" s="345"/>
      <c r="BN22" s="345"/>
      <c r="BO22" s="345"/>
      <c r="BP22" s="345"/>
      <c r="BQ22" s="345"/>
      <c r="BR22" s="233"/>
      <c r="BS22" s="346">
        <v>1</v>
      </c>
      <c r="BT22" s="346"/>
      <c r="BU22" s="346"/>
      <c r="BV22" s="346"/>
      <c r="BW22" s="346"/>
      <c r="BX22" s="346"/>
      <c r="BY22" s="346"/>
      <c r="BZ22" s="346"/>
      <c r="CA22" s="23">
        <f t="shared" si="33"/>
        <v>1</v>
      </c>
      <c r="CB22" s="127"/>
      <c r="CC22" s="346">
        <v>1</v>
      </c>
      <c r="CD22" s="346"/>
      <c r="CE22" s="346"/>
      <c r="CF22" s="346"/>
      <c r="CG22" s="346"/>
      <c r="CH22" s="346"/>
      <c r="CI22" s="346"/>
      <c r="CJ22" s="346"/>
      <c r="CK22" s="23">
        <f t="shared" si="34"/>
        <v>1</v>
      </c>
      <c r="CL22" s="127"/>
      <c r="CM22" s="346">
        <v>1</v>
      </c>
      <c r="CN22" s="346"/>
      <c r="CO22" s="346"/>
      <c r="CP22" s="346"/>
      <c r="CQ22" s="346"/>
      <c r="CR22" s="346"/>
      <c r="CS22" s="346"/>
      <c r="CT22" s="346"/>
      <c r="CU22" s="23">
        <f t="shared" si="35"/>
        <v>1</v>
      </c>
      <c r="CV22" s="127"/>
      <c r="CW22" s="346">
        <v>1</v>
      </c>
      <c r="CX22" s="346"/>
      <c r="CY22" s="346"/>
      <c r="CZ22" s="346"/>
      <c r="DA22" s="346"/>
      <c r="DB22" s="346"/>
      <c r="DC22" s="346"/>
      <c r="DD22" s="346"/>
      <c r="DE22" s="23">
        <f t="shared" si="36"/>
        <v>1</v>
      </c>
      <c r="DF22" s="127"/>
      <c r="DG22" s="346">
        <v>1</v>
      </c>
      <c r="DH22" s="346"/>
      <c r="DI22" s="346"/>
      <c r="DJ22" s="346"/>
      <c r="DK22" s="346"/>
      <c r="DL22" s="346"/>
      <c r="DM22" s="346"/>
      <c r="DN22" s="346"/>
      <c r="DO22" s="23">
        <f t="shared" si="37"/>
        <v>1</v>
      </c>
      <c r="DP22" s="126"/>
    </row>
    <row r="23" spans="2:120">
      <c r="B23" s="125"/>
      <c r="C23" s="343"/>
      <c r="D23" s="340">
        <f t="shared" si="38"/>
        <v>0</v>
      </c>
      <c r="E23" s="340">
        <f t="shared" si="39"/>
        <v>0</v>
      </c>
      <c r="F23" s="340">
        <f t="shared" si="40"/>
        <v>0</v>
      </c>
      <c r="G23" s="340">
        <f t="shared" si="41"/>
        <v>0</v>
      </c>
      <c r="H23" s="340">
        <f t="shared" si="42"/>
        <v>0</v>
      </c>
      <c r="I23" s="127"/>
      <c r="J23" s="345"/>
      <c r="K23" s="345"/>
      <c r="L23" s="345"/>
      <c r="M23" s="345"/>
      <c r="N23" s="345"/>
      <c r="O23" s="345"/>
      <c r="P23" s="345"/>
      <c r="Q23" s="345"/>
      <c r="R23" s="345"/>
      <c r="S23" s="345"/>
      <c r="T23" s="345"/>
      <c r="U23" s="345"/>
      <c r="V23" s="345"/>
      <c r="W23" s="345"/>
      <c r="X23" s="345"/>
      <c r="Y23" s="345"/>
      <c r="Z23" s="345"/>
      <c r="AA23" s="345"/>
      <c r="AB23" s="345"/>
      <c r="AC23" s="345"/>
      <c r="AD23" s="345"/>
      <c r="AE23" s="345"/>
      <c r="AF23" s="345"/>
      <c r="AG23" s="345"/>
      <c r="AH23" s="345"/>
      <c r="AI23" s="345"/>
      <c r="AJ23" s="345"/>
      <c r="AK23" s="345"/>
      <c r="AL23" s="345"/>
      <c r="AM23" s="345"/>
      <c r="AN23" s="345"/>
      <c r="AO23" s="345"/>
      <c r="AP23" s="345"/>
      <c r="AQ23" s="345"/>
      <c r="AR23" s="345"/>
      <c r="AS23" s="345"/>
      <c r="AT23" s="345"/>
      <c r="AU23" s="345"/>
      <c r="AV23" s="345"/>
      <c r="AW23" s="345"/>
      <c r="AX23" s="345"/>
      <c r="AY23" s="345"/>
      <c r="AZ23" s="345"/>
      <c r="BA23" s="345"/>
      <c r="BB23" s="345"/>
      <c r="BC23" s="345"/>
      <c r="BD23" s="345"/>
      <c r="BE23" s="345"/>
      <c r="BF23" s="345"/>
      <c r="BG23" s="345"/>
      <c r="BH23" s="345"/>
      <c r="BI23" s="345"/>
      <c r="BJ23" s="345"/>
      <c r="BK23" s="345"/>
      <c r="BL23" s="345"/>
      <c r="BM23" s="345"/>
      <c r="BN23" s="345"/>
      <c r="BO23" s="345"/>
      <c r="BP23" s="345"/>
      <c r="BQ23" s="345"/>
      <c r="BR23" s="233"/>
      <c r="BS23" s="346">
        <v>1</v>
      </c>
      <c r="BT23" s="346"/>
      <c r="BU23" s="346"/>
      <c r="BV23" s="346"/>
      <c r="BW23" s="346"/>
      <c r="BX23" s="346"/>
      <c r="BY23" s="346"/>
      <c r="BZ23" s="346"/>
      <c r="CA23" s="23">
        <f t="shared" si="33"/>
        <v>1</v>
      </c>
      <c r="CB23" s="127"/>
      <c r="CC23" s="346">
        <v>1</v>
      </c>
      <c r="CD23" s="346"/>
      <c r="CE23" s="346"/>
      <c r="CF23" s="346"/>
      <c r="CG23" s="346"/>
      <c r="CH23" s="346"/>
      <c r="CI23" s="346"/>
      <c r="CJ23" s="346"/>
      <c r="CK23" s="23">
        <f t="shared" si="34"/>
        <v>1</v>
      </c>
      <c r="CL23" s="127"/>
      <c r="CM23" s="346">
        <v>1</v>
      </c>
      <c r="CN23" s="346"/>
      <c r="CO23" s="346"/>
      <c r="CP23" s="346"/>
      <c r="CQ23" s="346"/>
      <c r="CR23" s="346"/>
      <c r="CS23" s="346"/>
      <c r="CT23" s="346"/>
      <c r="CU23" s="23">
        <f t="shared" si="35"/>
        <v>1</v>
      </c>
      <c r="CV23" s="127"/>
      <c r="CW23" s="346">
        <v>1</v>
      </c>
      <c r="CX23" s="346"/>
      <c r="CY23" s="346"/>
      <c r="CZ23" s="346"/>
      <c r="DA23" s="346"/>
      <c r="DB23" s="346"/>
      <c r="DC23" s="346"/>
      <c r="DD23" s="346"/>
      <c r="DE23" s="23">
        <f t="shared" si="36"/>
        <v>1</v>
      </c>
      <c r="DF23" s="127"/>
      <c r="DG23" s="346">
        <v>1</v>
      </c>
      <c r="DH23" s="346"/>
      <c r="DI23" s="346"/>
      <c r="DJ23" s="346"/>
      <c r="DK23" s="346"/>
      <c r="DL23" s="346"/>
      <c r="DM23" s="346"/>
      <c r="DN23" s="346"/>
      <c r="DO23" s="23">
        <f t="shared" si="37"/>
        <v>1</v>
      </c>
      <c r="DP23" s="126"/>
    </row>
    <row r="24" spans="2:120" s="76" customFormat="1">
      <c r="B24" s="125"/>
      <c r="C24" s="343"/>
      <c r="D24" s="340">
        <f t="shared" si="38"/>
        <v>0</v>
      </c>
      <c r="E24" s="340">
        <f t="shared" si="39"/>
        <v>0</v>
      </c>
      <c r="F24" s="340">
        <f t="shared" si="40"/>
        <v>0</v>
      </c>
      <c r="G24" s="340">
        <f t="shared" si="41"/>
        <v>0</v>
      </c>
      <c r="H24" s="340">
        <f t="shared" si="42"/>
        <v>0</v>
      </c>
      <c r="I24" s="127"/>
      <c r="J24" s="345"/>
      <c r="K24" s="345"/>
      <c r="L24" s="345"/>
      <c r="M24" s="345"/>
      <c r="N24" s="345"/>
      <c r="O24" s="345"/>
      <c r="P24" s="345"/>
      <c r="Q24" s="345"/>
      <c r="R24" s="345"/>
      <c r="S24" s="345"/>
      <c r="T24" s="345"/>
      <c r="U24" s="345"/>
      <c r="V24" s="345"/>
      <c r="W24" s="345"/>
      <c r="X24" s="345"/>
      <c r="Y24" s="345"/>
      <c r="Z24" s="345"/>
      <c r="AA24" s="345"/>
      <c r="AB24" s="345"/>
      <c r="AC24" s="345"/>
      <c r="AD24" s="345"/>
      <c r="AE24" s="345"/>
      <c r="AF24" s="345"/>
      <c r="AG24" s="345"/>
      <c r="AH24" s="345"/>
      <c r="AI24" s="345"/>
      <c r="AJ24" s="345"/>
      <c r="AK24" s="345"/>
      <c r="AL24" s="345"/>
      <c r="AM24" s="345"/>
      <c r="AN24" s="345"/>
      <c r="AO24" s="345"/>
      <c r="AP24" s="345"/>
      <c r="AQ24" s="345"/>
      <c r="AR24" s="345"/>
      <c r="AS24" s="345"/>
      <c r="AT24" s="345"/>
      <c r="AU24" s="345"/>
      <c r="AV24" s="345"/>
      <c r="AW24" s="345"/>
      <c r="AX24" s="345"/>
      <c r="AY24" s="345"/>
      <c r="AZ24" s="345"/>
      <c r="BA24" s="345"/>
      <c r="BB24" s="345"/>
      <c r="BC24" s="345"/>
      <c r="BD24" s="345"/>
      <c r="BE24" s="345"/>
      <c r="BF24" s="345"/>
      <c r="BG24" s="345"/>
      <c r="BH24" s="345"/>
      <c r="BI24" s="345"/>
      <c r="BJ24" s="345"/>
      <c r="BK24" s="345"/>
      <c r="BL24" s="345"/>
      <c r="BM24" s="345"/>
      <c r="BN24" s="345"/>
      <c r="BO24" s="345"/>
      <c r="BP24" s="345"/>
      <c r="BQ24" s="345"/>
      <c r="BR24" s="233"/>
      <c r="BS24" s="346">
        <v>1</v>
      </c>
      <c r="BT24" s="346"/>
      <c r="BU24" s="346"/>
      <c r="BV24" s="346"/>
      <c r="BW24" s="346"/>
      <c r="BX24" s="346"/>
      <c r="BY24" s="346"/>
      <c r="BZ24" s="346"/>
      <c r="CA24" s="23">
        <f t="shared" ref="CA24:CA28" si="43">SUM(BS24:BZ24)</f>
        <v>1</v>
      </c>
      <c r="CB24" s="127"/>
      <c r="CC24" s="346">
        <v>1</v>
      </c>
      <c r="CD24" s="346"/>
      <c r="CE24" s="346"/>
      <c r="CF24" s="346"/>
      <c r="CG24" s="346"/>
      <c r="CH24" s="346"/>
      <c r="CI24" s="346"/>
      <c r="CJ24" s="346"/>
      <c r="CK24" s="23">
        <f t="shared" ref="CK24:CK28" si="44">SUM(CC24:CJ24)</f>
        <v>1</v>
      </c>
      <c r="CL24" s="127"/>
      <c r="CM24" s="346">
        <v>1</v>
      </c>
      <c r="CN24" s="346"/>
      <c r="CO24" s="346"/>
      <c r="CP24" s="346"/>
      <c r="CQ24" s="346"/>
      <c r="CR24" s="346"/>
      <c r="CS24" s="346"/>
      <c r="CT24" s="346"/>
      <c r="CU24" s="23">
        <f t="shared" ref="CU24:CU28" si="45">SUM(CM24:CT24)</f>
        <v>1</v>
      </c>
      <c r="CV24" s="127"/>
      <c r="CW24" s="346">
        <v>1</v>
      </c>
      <c r="CX24" s="346"/>
      <c r="CY24" s="346"/>
      <c r="CZ24" s="346"/>
      <c r="DA24" s="346"/>
      <c r="DB24" s="346"/>
      <c r="DC24" s="346"/>
      <c r="DD24" s="346"/>
      <c r="DE24" s="23">
        <f t="shared" si="36"/>
        <v>1</v>
      </c>
      <c r="DF24" s="127"/>
      <c r="DG24" s="346">
        <v>1</v>
      </c>
      <c r="DH24" s="346"/>
      <c r="DI24" s="346"/>
      <c r="DJ24" s="346"/>
      <c r="DK24" s="346"/>
      <c r="DL24" s="346"/>
      <c r="DM24" s="346"/>
      <c r="DN24" s="346"/>
      <c r="DO24" s="23">
        <f t="shared" si="37"/>
        <v>1</v>
      </c>
      <c r="DP24" s="126"/>
    </row>
    <row r="25" spans="2:120" s="76" customFormat="1">
      <c r="B25" s="125"/>
      <c r="C25" s="343"/>
      <c r="D25" s="340">
        <f t="shared" si="38"/>
        <v>0</v>
      </c>
      <c r="E25" s="340">
        <f t="shared" si="39"/>
        <v>0</v>
      </c>
      <c r="F25" s="340">
        <f t="shared" si="40"/>
        <v>0</v>
      </c>
      <c r="G25" s="340">
        <f t="shared" si="41"/>
        <v>0</v>
      </c>
      <c r="H25" s="340">
        <f t="shared" si="42"/>
        <v>0</v>
      </c>
      <c r="I25" s="127"/>
      <c r="J25" s="345"/>
      <c r="K25" s="345"/>
      <c r="L25" s="345"/>
      <c r="M25" s="345"/>
      <c r="N25" s="345"/>
      <c r="O25" s="345"/>
      <c r="P25" s="345"/>
      <c r="Q25" s="345"/>
      <c r="R25" s="345"/>
      <c r="S25" s="345"/>
      <c r="T25" s="345"/>
      <c r="U25" s="345"/>
      <c r="V25" s="345"/>
      <c r="W25" s="345"/>
      <c r="X25" s="345"/>
      <c r="Y25" s="345"/>
      <c r="Z25" s="345"/>
      <c r="AA25" s="345"/>
      <c r="AB25" s="345"/>
      <c r="AC25" s="345"/>
      <c r="AD25" s="345"/>
      <c r="AE25" s="345"/>
      <c r="AF25" s="345"/>
      <c r="AG25" s="345"/>
      <c r="AH25" s="345"/>
      <c r="AI25" s="345"/>
      <c r="AJ25" s="345"/>
      <c r="AK25" s="345"/>
      <c r="AL25" s="345"/>
      <c r="AM25" s="345"/>
      <c r="AN25" s="345"/>
      <c r="AO25" s="345"/>
      <c r="AP25" s="345"/>
      <c r="AQ25" s="345"/>
      <c r="AR25" s="345"/>
      <c r="AS25" s="345"/>
      <c r="AT25" s="345"/>
      <c r="AU25" s="345"/>
      <c r="AV25" s="345"/>
      <c r="AW25" s="345"/>
      <c r="AX25" s="345"/>
      <c r="AY25" s="345"/>
      <c r="AZ25" s="345"/>
      <c r="BA25" s="345"/>
      <c r="BB25" s="345"/>
      <c r="BC25" s="345"/>
      <c r="BD25" s="345"/>
      <c r="BE25" s="345"/>
      <c r="BF25" s="345"/>
      <c r="BG25" s="345"/>
      <c r="BH25" s="345"/>
      <c r="BI25" s="345"/>
      <c r="BJ25" s="345"/>
      <c r="BK25" s="345"/>
      <c r="BL25" s="345"/>
      <c r="BM25" s="345"/>
      <c r="BN25" s="345"/>
      <c r="BO25" s="345"/>
      <c r="BP25" s="345"/>
      <c r="BQ25" s="345"/>
      <c r="BR25" s="233"/>
      <c r="BS25" s="346">
        <v>1</v>
      </c>
      <c r="BT25" s="346"/>
      <c r="BU25" s="346"/>
      <c r="BV25" s="346"/>
      <c r="BW25" s="346"/>
      <c r="BX25" s="346"/>
      <c r="BY25" s="346"/>
      <c r="BZ25" s="346"/>
      <c r="CA25" s="23">
        <f t="shared" si="43"/>
        <v>1</v>
      </c>
      <c r="CB25" s="127"/>
      <c r="CC25" s="346">
        <v>1</v>
      </c>
      <c r="CD25" s="346"/>
      <c r="CE25" s="346"/>
      <c r="CF25" s="346"/>
      <c r="CG25" s="346"/>
      <c r="CH25" s="346"/>
      <c r="CI25" s="346"/>
      <c r="CJ25" s="346"/>
      <c r="CK25" s="23">
        <f t="shared" si="44"/>
        <v>1</v>
      </c>
      <c r="CL25" s="127"/>
      <c r="CM25" s="346">
        <v>1</v>
      </c>
      <c r="CN25" s="346"/>
      <c r="CO25" s="346"/>
      <c r="CP25" s="346"/>
      <c r="CQ25" s="346"/>
      <c r="CR25" s="346"/>
      <c r="CS25" s="346"/>
      <c r="CT25" s="346"/>
      <c r="CU25" s="23">
        <f t="shared" si="45"/>
        <v>1</v>
      </c>
      <c r="CV25" s="127"/>
      <c r="CW25" s="346">
        <v>1</v>
      </c>
      <c r="CX25" s="346"/>
      <c r="CY25" s="346"/>
      <c r="CZ25" s="346"/>
      <c r="DA25" s="346"/>
      <c r="DB25" s="346"/>
      <c r="DC25" s="346"/>
      <c r="DD25" s="346"/>
      <c r="DE25" s="23">
        <f t="shared" si="36"/>
        <v>1</v>
      </c>
      <c r="DF25" s="127"/>
      <c r="DG25" s="346">
        <v>1</v>
      </c>
      <c r="DH25" s="346"/>
      <c r="DI25" s="346"/>
      <c r="DJ25" s="346"/>
      <c r="DK25" s="346"/>
      <c r="DL25" s="346"/>
      <c r="DM25" s="346"/>
      <c r="DN25" s="346"/>
      <c r="DO25" s="23">
        <f t="shared" si="37"/>
        <v>1</v>
      </c>
      <c r="DP25" s="126"/>
    </row>
    <row r="26" spans="2:120" s="76" customFormat="1">
      <c r="B26" s="125"/>
      <c r="C26" s="343"/>
      <c r="D26" s="340">
        <f t="shared" si="38"/>
        <v>0</v>
      </c>
      <c r="E26" s="340">
        <f t="shared" si="39"/>
        <v>0</v>
      </c>
      <c r="F26" s="340">
        <f t="shared" si="40"/>
        <v>0</v>
      </c>
      <c r="G26" s="340">
        <f t="shared" si="41"/>
        <v>0</v>
      </c>
      <c r="H26" s="340">
        <f t="shared" si="42"/>
        <v>0</v>
      </c>
      <c r="I26" s="127"/>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c r="AG26" s="345"/>
      <c r="AH26" s="345"/>
      <c r="AI26" s="345"/>
      <c r="AJ26" s="345"/>
      <c r="AK26" s="345"/>
      <c r="AL26" s="345"/>
      <c r="AM26" s="345"/>
      <c r="AN26" s="345"/>
      <c r="AO26" s="345"/>
      <c r="AP26" s="345"/>
      <c r="AQ26" s="345"/>
      <c r="AR26" s="345"/>
      <c r="AS26" s="345"/>
      <c r="AT26" s="345"/>
      <c r="AU26" s="345"/>
      <c r="AV26" s="345"/>
      <c r="AW26" s="345"/>
      <c r="AX26" s="345"/>
      <c r="AY26" s="345"/>
      <c r="AZ26" s="345"/>
      <c r="BA26" s="345"/>
      <c r="BB26" s="345"/>
      <c r="BC26" s="345"/>
      <c r="BD26" s="345"/>
      <c r="BE26" s="345"/>
      <c r="BF26" s="345"/>
      <c r="BG26" s="345"/>
      <c r="BH26" s="345"/>
      <c r="BI26" s="345"/>
      <c r="BJ26" s="345"/>
      <c r="BK26" s="345"/>
      <c r="BL26" s="345"/>
      <c r="BM26" s="345"/>
      <c r="BN26" s="345"/>
      <c r="BO26" s="345"/>
      <c r="BP26" s="345"/>
      <c r="BQ26" s="345"/>
      <c r="BR26" s="233"/>
      <c r="BS26" s="346">
        <v>1</v>
      </c>
      <c r="BT26" s="346"/>
      <c r="BU26" s="346"/>
      <c r="BV26" s="346"/>
      <c r="BW26" s="346"/>
      <c r="BX26" s="346"/>
      <c r="BY26" s="346"/>
      <c r="BZ26" s="346"/>
      <c r="CA26" s="23">
        <f t="shared" si="43"/>
        <v>1</v>
      </c>
      <c r="CB26" s="127"/>
      <c r="CC26" s="346">
        <v>1</v>
      </c>
      <c r="CD26" s="346"/>
      <c r="CE26" s="346"/>
      <c r="CF26" s="346"/>
      <c r="CG26" s="346"/>
      <c r="CH26" s="346"/>
      <c r="CI26" s="346"/>
      <c r="CJ26" s="346"/>
      <c r="CK26" s="23">
        <f t="shared" si="44"/>
        <v>1</v>
      </c>
      <c r="CL26" s="127"/>
      <c r="CM26" s="346">
        <v>1</v>
      </c>
      <c r="CN26" s="346"/>
      <c r="CO26" s="346"/>
      <c r="CP26" s="346"/>
      <c r="CQ26" s="346"/>
      <c r="CR26" s="346"/>
      <c r="CS26" s="346"/>
      <c r="CT26" s="346"/>
      <c r="CU26" s="23">
        <f t="shared" si="45"/>
        <v>1</v>
      </c>
      <c r="CV26" s="127"/>
      <c r="CW26" s="346">
        <v>1</v>
      </c>
      <c r="CX26" s="346"/>
      <c r="CY26" s="346"/>
      <c r="CZ26" s="346"/>
      <c r="DA26" s="346"/>
      <c r="DB26" s="346"/>
      <c r="DC26" s="346"/>
      <c r="DD26" s="346"/>
      <c r="DE26" s="23">
        <f t="shared" si="36"/>
        <v>1</v>
      </c>
      <c r="DF26" s="127"/>
      <c r="DG26" s="346">
        <v>1</v>
      </c>
      <c r="DH26" s="346"/>
      <c r="DI26" s="346"/>
      <c r="DJ26" s="346"/>
      <c r="DK26" s="346"/>
      <c r="DL26" s="346"/>
      <c r="DM26" s="346"/>
      <c r="DN26" s="346"/>
      <c r="DO26" s="23">
        <f t="shared" si="37"/>
        <v>1</v>
      </c>
      <c r="DP26" s="126"/>
    </row>
    <row r="27" spans="2:120" s="76" customFormat="1">
      <c r="B27" s="125"/>
      <c r="C27" s="343"/>
      <c r="D27" s="340">
        <f t="shared" si="38"/>
        <v>0</v>
      </c>
      <c r="E27" s="340">
        <f t="shared" si="39"/>
        <v>0</v>
      </c>
      <c r="F27" s="340">
        <f t="shared" si="40"/>
        <v>0</v>
      </c>
      <c r="G27" s="340">
        <f t="shared" si="41"/>
        <v>0</v>
      </c>
      <c r="H27" s="340">
        <f t="shared" si="42"/>
        <v>0</v>
      </c>
      <c r="I27" s="127"/>
      <c r="J27" s="345"/>
      <c r="K27" s="345"/>
      <c r="L27" s="345"/>
      <c r="M27" s="345"/>
      <c r="N27" s="345"/>
      <c r="O27" s="345"/>
      <c r="P27" s="345"/>
      <c r="Q27" s="345"/>
      <c r="R27" s="345"/>
      <c r="S27" s="345"/>
      <c r="T27" s="345"/>
      <c r="U27" s="345"/>
      <c r="V27" s="345"/>
      <c r="W27" s="345"/>
      <c r="X27" s="345"/>
      <c r="Y27" s="345"/>
      <c r="Z27" s="345"/>
      <c r="AA27" s="345"/>
      <c r="AB27" s="345"/>
      <c r="AC27" s="345"/>
      <c r="AD27" s="345"/>
      <c r="AE27" s="345"/>
      <c r="AF27" s="345"/>
      <c r="AG27" s="345"/>
      <c r="AH27" s="345"/>
      <c r="AI27" s="345"/>
      <c r="AJ27" s="345"/>
      <c r="AK27" s="345"/>
      <c r="AL27" s="345"/>
      <c r="AM27" s="345"/>
      <c r="AN27" s="345"/>
      <c r="AO27" s="345"/>
      <c r="AP27" s="345"/>
      <c r="AQ27" s="345"/>
      <c r="AR27" s="345"/>
      <c r="AS27" s="345"/>
      <c r="AT27" s="345"/>
      <c r="AU27" s="345"/>
      <c r="AV27" s="345"/>
      <c r="AW27" s="345"/>
      <c r="AX27" s="345"/>
      <c r="AY27" s="345"/>
      <c r="AZ27" s="345"/>
      <c r="BA27" s="345"/>
      <c r="BB27" s="345"/>
      <c r="BC27" s="345"/>
      <c r="BD27" s="345"/>
      <c r="BE27" s="345"/>
      <c r="BF27" s="345"/>
      <c r="BG27" s="345"/>
      <c r="BH27" s="345"/>
      <c r="BI27" s="345"/>
      <c r="BJ27" s="345"/>
      <c r="BK27" s="345"/>
      <c r="BL27" s="345"/>
      <c r="BM27" s="345"/>
      <c r="BN27" s="345"/>
      <c r="BO27" s="345"/>
      <c r="BP27" s="345"/>
      <c r="BQ27" s="345"/>
      <c r="BR27" s="233"/>
      <c r="BS27" s="346">
        <v>1</v>
      </c>
      <c r="BT27" s="346"/>
      <c r="BU27" s="346"/>
      <c r="BV27" s="346"/>
      <c r="BW27" s="346"/>
      <c r="BX27" s="346"/>
      <c r="BY27" s="346"/>
      <c r="BZ27" s="346"/>
      <c r="CA27" s="23">
        <f t="shared" si="43"/>
        <v>1</v>
      </c>
      <c r="CB27" s="127"/>
      <c r="CC27" s="346">
        <v>1</v>
      </c>
      <c r="CD27" s="346"/>
      <c r="CE27" s="346"/>
      <c r="CF27" s="346"/>
      <c r="CG27" s="346"/>
      <c r="CH27" s="346"/>
      <c r="CI27" s="346"/>
      <c r="CJ27" s="346"/>
      <c r="CK27" s="23">
        <f t="shared" si="44"/>
        <v>1</v>
      </c>
      <c r="CL27" s="127"/>
      <c r="CM27" s="346">
        <v>1</v>
      </c>
      <c r="CN27" s="346"/>
      <c r="CO27" s="346"/>
      <c r="CP27" s="346"/>
      <c r="CQ27" s="346"/>
      <c r="CR27" s="346"/>
      <c r="CS27" s="346"/>
      <c r="CT27" s="346"/>
      <c r="CU27" s="23">
        <f t="shared" si="45"/>
        <v>1</v>
      </c>
      <c r="CV27" s="127"/>
      <c r="CW27" s="346">
        <v>1</v>
      </c>
      <c r="CX27" s="346"/>
      <c r="CY27" s="346"/>
      <c r="CZ27" s="346"/>
      <c r="DA27" s="346"/>
      <c r="DB27" s="346"/>
      <c r="DC27" s="346"/>
      <c r="DD27" s="346"/>
      <c r="DE27" s="23">
        <f t="shared" si="36"/>
        <v>1</v>
      </c>
      <c r="DF27" s="127"/>
      <c r="DG27" s="346">
        <v>1</v>
      </c>
      <c r="DH27" s="346"/>
      <c r="DI27" s="346"/>
      <c r="DJ27" s="346"/>
      <c r="DK27" s="346"/>
      <c r="DL27" s="346"/>
      <c r="DM27" s="346"/>
      <c r="DN27" s="346"/>
      <c r="DO27" s="23">
        <f t="shared" si="37"/>
        <v>1</v>
      </c>
      <c r="DP27" s="126"/>
    </row>
    <row r="28" spans="2:120" s="76" customFormat="1">
      <c r="B28" s="125"/>
      <c r="C28" s="343"/>
      <c r="D28" s="340">
        <f t="shared" si="38"/>
        <v>0</v>
      </c>
      <c r="E28" s="340">
        <f t="shared" si="39"/>
        <v>0</v>
      </c>
      <c r="F28" s="340">
        <f t="shared" si="40"/>
        <v>0</v>
      </c>
      <c r="G28" s="340">
        <f t="shared" si="41"/>
        <v>0</v>
      </c>
      <c r="H28" s="340">
        <f t="shared" si="42"/>
        <v>0</v>
      </c>
      <c r="I28" s="127"/>
      <c r="J28" s="345"/>
      <c r="K28" s="345"/>
      <c r="L28" s="345"/>
      <c r="M28" s="345"/>
      <c r="N28" s="345"/>
      <c r="O28" s="345"/>
      <c r="P28" s="345"/>
      <c r="Q28" s="345"/>
      <c r="R28" s="345"/>
      <c r="S28" s="345"/>
      <c r="T28" s="345"/>
      <c r="U28" s="345"/>
      <c r="V28" s="345"/>
      <c r="W28" s="345"/>
      <c r="X28" s="345"/>
      <c r="Y28" s="345"/>
      <c r="Z28" s="345"/>
      <c r="AA28" s="345"/>
      <c r="AB28" s="345"/>
      <c r="AC28" s="345"/>
      <c r="AD28" s="345"/>
      <c r="AE28" s="345"/>
      <c r="AF28" s="345"/>
      <c r="AG28" s="345"/>
      <c r="AH28" s="345"/>
      <c r="AI28" s="345"/>
      <c r="AJ28" s="345"/>
      <c r="AK28" s="345"/>
      <c r="AL28" s="345"/>
      <c r="AM28" s="345"/>
      <c r="AN28" s="345"/>
      <c r="AO28" s="345"/>
      <c r="AP28" s="345"/>
      <c r="AQ28" s="345"/>
      <c r="AR28" s="345"/>
      <c r="AS28" s="345"/>
      <c r="AT28" s="345"/>
      <c r="AU28" s="345"/>
      <c r="AV28" s="345"/>
      <c r="AW28" s="345"/>
      <c r="AX28" s="345"/>
      <c r="AY28" s="345"/>
      <c r="AZ28" s="345"/>
      <c r="BA28" s="345"/>
      <c r="BB28" s="345"/>
      <c r="BC28" s="345"/>
      <c r="BD28" s="345"/>
      <c r="BE28" s="345"/>
      <c r="BF28" s="345"/>
      <c r="BG28" s="345"/>
      <c r="BH28" s="345"/>
      <c r="BI28" s="345"/>
      <c r="BJ28" s="345"/>
      <c r="BK28" s="345"/>
      <c r="BL28" s="345"/>
      <c r="BM28" s="345"/>
      <c r="BN28" s="345"/>
      <c r="BO28" s="345"/>
      <c r="BP28" s="345"/>
      <c r="BQ28" s="345"/>
      <c r="BR28" s="233"/>
      <c r="BS28" s="346">
        <v>1</v>
      </c>
      <c r="BT28" s="346"/>
      <c r="BU28" s="346"/>
      <c r="BV28" s="346"/>
      <c r="BW28" s="346"/>
      <c r="BX28" s="346"/>
      <c r="BY28" s="346"/>
      <c r="BZ28" s="346"/>
      <c r="CA28" s="23">
        <f t="shared" si="43"/>
        <v>1</v>
      </c>
      <c r="CB28" s="127"/>
      <c r="CC28" s="346">
        <v>1</v>
      </c>
      <c r="CD28" s="346"/>
      <c r="CE28" s="346"/>
      <c r="CF28" s="346"/>
      <c r="CG28" s="346"/>
      <c r="CH28" s="346"/>
      <c r="CI28" s="346"/>
      <c r="CJ28" s="346"/>
      <c r="CK28" s="23">
        <f t="shared" si="44"/>
        <v>1</v>
      </c>
      <c r="CL28" s="127"/>
      <c r="CM28" s="346">
        <v>1</v>
      </c>
      <c r="CN28" s="346"/>
      <c r="CO28" s="346"/>
      <c r="CP28" s="346"/>
      <c r="CQ28" s="346"/>
      <c r="CR28" s="346"/>
      <c r="CS28" s="346"/>
      <c r="CT28" s="346"/>
      <c r="CU28" s="23">
        <f t="shared" si="45"/>
        <v>1</v>
      </c>
      <c r="CV28" s="127"/>
      <c r="CW28" s="346">
        <v>1</v>
      </c>
      <c r="CX28" s="346"/>
      <c r="CY28" s="346"/>
      <c r="CZ28" s="346"/>
      <c r="DA28" s="346"/>
      <c r="DB28" s="346"/>
      <c r="DC28" s="346"/>
      <c r="DD28" s="346"/>
      <c r="DE28" s="23">
        <f t="shared" si="36"/>
        <v>1</v>
      </c>
      <c r="DF28" s="127"/>
      <c r="DG28" s="346">
        <v>1</v>
      </c>
      <c r="DH28" s="346"/>
      <c r="DI28" s="346"/>
      <c r="DJ28" s="346"/>
      <c r="DK28" s="346"/>
      <c r="DL28" s="346"/>
      <c r="DM28" s="346"/>
      <c r="DN28" s="346"/>
      <c r="DO28" s="23">
        <f t="shared" si="37"/>
        <v>1</v>
      </c>
      <c r="DP28" s="126"/>
    </row>
    <row r="29" spans="2:120">
      <c r="B29" s="125"/>
      <c r="C29" s="343"/>
      <c r="D29" s="340">
        <f t="shared" si="38"/>
        <v>0</v>
      </c>
      <c r="E29" s="340">
        <f t="shared" si="39"/>
        <v>0</v>
      </c>
      <c r="F29" s="340">
        <f t="shared" si="40"/>
        <v>0</v>
      </c>
      <c r="G29" s="340">
        <f t="shared" si="41"/>
        <v>0</v>
      </c>
      <c r="H29" s="340">
        <f t="shared" si="42"/>
        <v>0</v>
      </c>
      <c r="I29" s="127"/>
      <c r="J29" s="345"/>
      <c r="K29" s="345"/>
      <c r="L29" s="345"/>
      <c r="M29" s="345"/>
      <c r="N29" s="345"/>
      <c r="O29" s="345"/>
      <c r="P29" s="345"/>
      <c r="Q29" s="345"/>
      <c r="R29" s="345"/>
      <c r="S29" s="345"/>
      <c r="T29" s="345"/>
      <c r="U29" s="345"/>
      <c r="V29" s="345"/>
      <c r="W29" s="345"/>
      <c r="X29" s="345"/>
      <c r="Y29" s="345"/>
      <c r="Z29" s="345"/>
      <c r="AA29" s="345"/>
      <c r="AB29" s="345"/>
      <c r="AC29" s="345"/>
      <c r="AD29" s="345"/>
      <c r="AE29" s="345"/>
      <c r="AF29" s="345"/>
      <c r="AG29" s="345"/>
      <c r="AH29" s="345"/>
      <c r="AI29" s="345"/>
      <c r="AJ29" s="345"/>
      <c r="AK29" s="345"/>
      <c r="AL29" s="345"/>
      <c r="AM29" s="345"/>
      <c r="AN29" s="345"/>
      <c r="AO29" s="345"/>
      <c r="AP29" s="345"/>
      <c r="AQ29" s="345"/>
      <c r="AR29" s="345"/>
      <c r="AS29" s="345"/>
      <c r="AT29" s="345"/>
      <c r="AU29" s="345"/>
      <c r="AV29" s="345"/>
      <c r="AW29" s="345"/>
      <c r="AX29" s="345"/>
      <c r="AY29" s="345"/>
      <c r="AZ29" s="345"/>
      <c r="BA29" s="345"/>
      <c r="BB29" s="345"/>
      <c r="BC29" s="345"/>
      <c r="BD29" s="345"/>
      <c r="BE29" s="345"/>
      <c r="BF29" s="345"/>
      <c r="BG29" s="345"/>
      <c r="BH29" s="345"/>
      <c r="BI29" s="345"/>
      <c r="BJ29" s="345"/>
      <c r="BK29" s="345"/>
      <c r="BL29" s="345"/>
      <c r="BM29" s="345"/>
      <c r="BN29" s="345"/>
      <c r="BO29" s="345"/>
      <c r="BP29" s="345"/>
      <c r="BQ29" s="345"/>
      <c r="BR29" s="233"/>
      <c r="BS29" s="346">
        <v>1</v>
      </c>
      <c r="BT29" s="346"/>
      <c r="BU29" s="346"/>
      <c r="BV29" s="346"/>
      <c r="BW29" s="346"/>
      <c r="BX29" s="346"/>
      <c r="BY29" s="346"/>
      <c r="BZ29" s="346"/>
      <c r="CA29" s="23">
        <f t="shared" si="33"/>
        <v>1</v>
      </c>
      <c r="CB29" s="127"/>
      <c r="CC29" s="346">
        <v>1</v>
      </c>
      <c r="CD29" s="346"/>
      <c r="CE29" s="346"/>
      <c r="CF29" s="346"/>
      <c r="CG29" s="346"/>
      <c r="CH29" s="346"/>
      <c r="CI29" s="346"/>
      <c r="CJ29" s="346"/>
      <c r="CK29" s="23">
        <f t="shared" si="34"/>
        <v>1</v>
      </c>
      <c r="CL29" s="127"/>
      <c r="CM29" s="346">
        <v>1</v>
      </c>
      <c r="CN29" s="346"/>
      <c r="CO29" s="346"/>
      <c r="CP29" s="346"/>
      <c r="CQ29" s="346"/>
      <c r="CR29" s="346"/>
      <c r="CS29" s="346"/>
      <c r="CT29" s="346"/>
      <c r="CU29" s="23">
        <f t="shared" si="35"/>
        <v>1</v>
      </c>
      <c r="CV29" s="127"/>
      <c r="CW29" s="346">
        <v>1</v>
      </c>
      <c r="CX29" s="346"/>
      <c r="CY29" s="346"/>
      <c r="CZ29" s="346"/>
      <c r="DA29" s="346"/>
      <c r="DB29" s="346"/>
      <c r="DC29" s="346"/>
      <c r="DD29" s="346"/>
      <c r="DE29" s="23">
        <f t="shared" si="36"/>
        <v>1</v>
      </c>
      <c r="DF29" s="127"/>
      <c r="DG29" s="346">
        <v>1</v>
      </c>
      <c r="DH29" s="346"/>
      <c r="DI29" s="346"/>
      <c r="DJ29" s="346"/>
      <c r="DK29" s="346"/>
      <c r="DL29" s="346"/>
      <c r="DM29" s="346"/>
      <c r="DN29" s="346"/>
      <c r="DO29" s="23">
        <f t="shared" si="37"/>
        <v>1</v>
      </c>
      <c r="DP29" s="126"/>
    </row>
    <row r="30" spans="2:120">
      <c r="B30" s="125"/>
      <c r="C30" s="343"/>
      <c r="D30" s="340">
        <f t="shared" si="38"/>
        <v>0</v>
      </c>
      <c r="E30" s="340">
        <f t="shared" si="39"/>
        <v>0</v>
      </c>
      <c r="F30" s="340">
        <f t="shared" si="40"/>
        <v>0</v>
      </c>
      <c r="G30" s="340">
        <f t="shared" si="41"/>
        <v>0</v>
      </c>
      <c r="H30" s="340">
        <f t="shared" si="42"/>
        <v>0</v>
      </c>
      <c r="I30" s="127"/>
      <c r="J30" s="345"/>
      <c r="K30" s="345"/>
      <c r="L30" s="345"/>
      <c r="M30" s="345"/>
      <c r="N30" s="345"/>
      <c r="O30" s="345"/>
      <c r="P30" s="345"/>
      <c r="Q30" s="345"/>
      <c r="R30" s="345"/>
      <c r="S30" s="345"/>
      <c r="T30" s="345"/>
      <c r="U30" s="345"/>
      <c r="V30" s="345"/>
      <c r="W30" s="345"/>
      <c r="X30" s="345"/>
      <c r="Y30" s="345"/>
      <c r="Z30" s="345"/>
      <c r="AA30" s="345"/>
      <c r="AB30" s="345"/>
      <c r="AC30" s="345"/>
      <c r="AD30" s="345"/>
      <c r="AE30" s="345"/>
      <c r="AF30" s="345"/>
      <c r="AG30" s="345"/>
      <c r="AH30" s="345"/>
      <c r="AI30" s="345"/>
      <c r="AJ30" s="345"/>
      <c r="AK30" s="345"/>
      <c r="AL30" s="345"/>
      <c r="AM30" s="345"/>
      <c r="AN30" s="345"/>
      <c r="AO30" s="345"/>
      <c r="AP30" s="345"/>
      <c r="AQ30" s="345"/>
      <c r="AR30" s="345"/>
      <c r="AS30" s="345"/>
      <c r="AT30" s="345"/>
      <c r="AU30" s="345"/>
      <c r="AV30" s="345"/>
      <c r="AW30" s="345"/>
      <c r="AX30" s="345"/>
      <c r="AY30" s="345"/>
      <c r="AZ30" s="345"/>
      <c r="BA30" s="345"/>
      <c r="BB30" s="345"/>
      <c r="BC30" s="345"/>
      <c r="BD30" s="345"/>
      <c r="BE30" s="345"/>
      <c r="BF30" s="345"/>
      <c r="BG30" s="345"/>
      <c r="BH30" s="345"/>
      <c r="BI30" s="345"/>
      <c r="BJ30" s="345"/>
      <c r="BK30" s="345"/>
      <c r="BL30" s="345"/>
      <c r="BM30" s="345"/>
      <c r="BN30" s="345"/>
      <c r="BO30" s="345"/>
      <c r="BP30" s="345"/>
      <c r="BQ30" s="345"/>
      <c r="BR30" s="233"/>
      <c r="BS30" s="346">
        <v>1</v>
      </c>
      <c r="BT30" s="346"/>
      <c r="BU30" s="346"/>
      <c r="BV30" s="346"/>
      <c r="BW30" s="346"/>
      <c r="BX30" s="346"/>
      <c r="BY30" s="346"/>
      <c r="BZ30" s="346"/>
      <c r="CA30" s="23">
        <f t="shared" si="33"/>
        <v>1</v>
      </c>
      <c r="CB30" s="127"/>
      <c r="CC30" s="346">
        <v>1</v>
      </c>
      <c r="CD30" s="346"/>
      <c r="CE30" s="346"/>
      <c r="CF30" s="346"/>
      <c r="CG30" s="346"/>
      <c r="CH30" s="346"/>
      <c r="CI30" s="346"/>
      <c r="CJ30" s="346"/>
      <c r="CK30" s="23">
        <f t="shared" si="34"/>
        <v>1</v>
      </c>
      <c r="CL30" s="127"/>
      <c r="CM30" s="346">
        <v>1</v>
      </c>
      <c r="CN30" s="346"/>
      <c r="CO30" s="346"/>
      <c r="CP30" s="346"/>
      <c r="CQ30" s="346"/>
      <c r="CR30" s="346"/>
      <c r="CS30" s="346"/>
      <c r="CT30" s="346"/>
      <c r="CU30" s="23">
        <f t="shared" si="35"/>
        <v>1</v>
      </c>
      <c r="CV30" s="127"/>
      <c r="CW30" s="346">
        <v>1</v>
      </c>
      <c r="CX30" s="346"/>
      <c r="CY30" s="346"/>
      <c r="CZ30" s="346"/>
      <c r="DA30" s="346"/>
      <c r="DB30" s="346"/>
      <c r="DC30" s="346"/>
      <c r="DD30" s="346"/>
      <c r="DE30" s="23">
        <f t="shared" si="36"/>
        <v>1</v>
      </c>
      <c r="DF30" s="127"/>
      <c r="DG30" s="346">
        <v>1</v>
      </c>
      <c r="DH30" s="346"/>
      <c r="DI30" s="346"/>
      <c r="DJ30" s="346"/>
      <c r="DK30" s="346"/>
      <c r="DL30" s="346"/>
      <c r="DM30" s="346"/>
      <c r="DN30" s="346"/>
      <c r="DO30" s="23">
        <f t="shared" si="37"/>
        <v>1</v>
      </c>
      <c r="DP30" s="126"/>
    </row>
    <row r="31" spans="2:120">
      <c r="B31" s="125"/>
      <c r="C31" s="343"/>
      <c r="D31" s="340">
        <f t="shared" si="38"/>
        <v>0</v>
      </c>
      <c r="E31" s="340">
        <f t="shared" si="39"/>
        <v>0</v>
      </c>
      <c r="F31" s="340">
        <f t="shared" si="40"/>
        <v>0</v>
      </c>
      <c r="G31" s="340">
        <f t="shared" si="41"/>
        <v>0</v>
      </c>
      <c r="H31" s="340">
        <f t="shared" si="42"/>
        <v>0</v>
      </c>
      <c r="I31" s="127"/>
      <c r="J31" s="345"/>
      <c r="K31" s="345"/>
      <c r="L31" s="345"/>
      <c r="M31" s="345"/>
      <c r="N31" s="345"/>
      <c r="O31" s="345"/>
      <c r="P31" s="345"/>
      <c r="Q31" s="345"/>
      <c r="R31" s="345"/>
      <c r="S31" s="345"/>
      <c r="T31" s="345"/>
      <c r="U31" s="345"/>
      <c r="V31" s="345"/>
      <c r="W31" s="345"/>
      <c r="X31" s="345"/>
      <c r="Y31" s="345"/>
      <c r="Z31" s="345"/>
      <c r="AA31" s="345"/>
      <c r="AB31" s="345"/>
      <c r="AC31" s="345"/>
      <c r="AD31" s="345"/>
      <c r="AE31" s="345"/>
      <c r="AF31" s="345"/>
      <c r="AG31" s="345"/>
      <c r="AH31" s="345"/>
      <c r="AI31" s="345"/>
      <c r="AJ31" s="345"/>
      <c r="AK31" s="345"/>
      <c r="AL31" s="345"/>
      <c r="AM31" s="345"/>
      <c r="AN31" s="345"/>
      <c r="AO31" s="345"/>
      <c r="AP31" s="345"/>
      <c r="AQ31" s="345"/>
      <c r="AR31" s="345"/>
      <c r="AS31" s="345"/>
      <c r="AT31" s="345"/>
      <c r="AU31" s="345"/>
      <c r="AV31" s="345"/>
      <c r="AW31" s="345"/>
      <c r="AX31" s="345"/>
      <c r="AY31" s="345"/>
      <c r="AZ31" s="345"/>
      <c r="BA31" s="345"/>
      <c r="BB31" s="345"/>
      <c r="BC31" s="345"/>
      <c r="BD31" s="345"/>
      <c r="BE31" s="345"/>
      <c r="BF31" s="345"/>
      <c r="BG31" s="345"/>
      <c r="BH31" s="345"/>
      <c r="BI31" s="345"/>
      <c r="BJ31" s="345"/>
      <c r="BK31" s="345"/>
      <c r="BL31" s="345"/>
      <c r="BM31" s="345"/>
      <c r="BN31" s="345"/>
      <c r="BO31" s="345"/>
      <c r="BP31" s="345"/>
      <c r="BQ31" s="345"/>
      <c r="BR31" s="233"/>
      <c r="BS31" s="346">
        <v>1</v>
      </c>
      <c r="BT31" s="346"/>
      <c r="BU31" s="346"/>
      <c r="BV31" s="346"/>
      <c r="BW31" s="346"/>
      <c r="BX31" s="346"/>
      <c r="BY31" s="346"/>
      <c r="BZ31" s="346"/>
      <c r="CA31" s="23">
        <f t="shared" si="33"/>
        <v>1</v>
      </c>
      <c r="CB31" s="127"/>
      <c r="CC31" s="346">
        <v>1</v>
      </c>
      <c r="CD31" s="346"/>
      <c r="CE31" s="346"/>
      <c r="CF31" s="346"/>
      <c r="CG31" s="346"/>
      <c r="CH31" s="346"/>
      <c r="CI31" s="346"/>
      <c r="CJ31" s="346"/>
      <c r="CK31" s="23">
        <f t="shared" si="34"/>
        <v>1</v>
      </c>
      <c r="CL31" s="127"/>
      <c r="CM31" s="346">
        <v>1</v>
      </c>
      <c r="CN31" s="346"/>
      <c r="CO31" s="346"/>
      <c r="CP31" s="346"/>
      <c r="CQ31" s="346"/>
      <c r="CR31" s="346"/>
      <c r="CS31" s="346"/>
      <c r="CT31" s="346"/>
      <c r="CU31" s="23">
        <f t="shared" si="35"/>
        <v>1</v>
      </c>
      <c r="CV31" s="127"/>
      <c r="CW31" s="346">
        <v>1</v>
      </c>
      <c r="CX31" s="346"/>
      <c r="CY31" s="346"/>
      <c r="CZ31" s="346"/>
      <c r="DA31" s="346"/>
      <c r="DB31" s="346"/>
      <c r="DC31" s="346"/>
      <c r="DD31" s="346"/>
      <c r="DE31" s="23">
        <f t="shared" si="36"/>
        <v>1</v>
      </c>
      <c r="DF31" s="127"/>
      <c r="DG31" s="346">
        <v>1</v>
      </c>
      <c r="DH31" s="346"/>
      <c r="DI31" s="346"/>
      <c r="DJ31" s="346"/>
      <c r="DK31" s="346"/>
      <c r="DL31" s="346"/>
      <c r="DM31" s="346"/>
      <c r="DN31" s="346"/>
      <c r="DO31" s="23">
        <f t="shared" si="37"/>
        <v>1</v>
      </c>
      <c r="DP31" s="126"/>
    </row>
    <row r="32" spans="2:120">
      <c r="B32" s="125"/>
      <c r="C32" s="343"/>
      <c r="D32" s="340">
        <f t="shared" si="38"/>
        <v>0</v>
      </c>
      <c r="E32" s="340">
        <f t="shared" si="39"/>
        <v>0</v>
      </c>
      <c r="F32" s="340">
        <f t="shared" si="40"/>
        <v>0</v>
      </c>
      <c r="G32" s="340">
        <f t="shared" si="41"/>
        <v>0</v>
      </c>
      <c r="H32" s="340">
        <f t="shared" si="42"/>
        <v>0</v>
      </c>
      <c r="I32" s="127"/>
      <c r="J32" s="345"/>
      <c r="K32" s="345"/>
      <c r="L32" s="345"/>
      <c r="M32" s="345"/>
      <c r="N32" s="345"/>
      <c r="O32" s="345"/>
      <c r="P32" s="345"/>
      <c r="Q32" s="345"/>
      <c r="R32" s="345"/>
      <c r="S32" s="345"/>
      <c r="T32" s="345"/>
      <c r="U32" s="345"/>
      <c r="V32" s="345"/>
      <c r="W32" s="345"/>
      <c r="X32" s="345"/>
      <c r="Y32" s="345"/>
      <c r="Z32" s="345"/>
      <c r="AA32" s="345"/>
      <c r="AB32" s="345"/>
      <c r="AC32" s="345"/>
      <c r="AD32" s="345"/>
      <c r="AE32" s="345"/>
      <c r="AF32" s="345"/>
      <c r="AG32" s="345"/>
      <c r="AH32" s="345"/>
      <c r="AI32" s="345"/>
      <c r="AJ32" s="345"/>
      <c r="AK32" s="345"/>
      <c r="AL32" s="345"/>
      <c r="AM32" s="345"/>
      <c r="AN32" s="345"/>
      <c r="AO32" s="345"/>
      <c r="AP32" s="345"/>
      <c r="AQ32" s="345"/>
      <c r="AR32" s="345"/>
      <c r="AS32" s="345"/>
      <c r="AT32" s="345"/>
      <c r="AU32" s="345"/>
      <c r="AV32" s="345"/>
      <c r="AW32" s="345"/>
      <c r="AX32" s="345"/>
      <c r="AY32" s="345"/>
      <c r="AZ32" s="345"/>
      <c r="BA32" s="345"/>
      <c r="BB32" s="345"/>
      <c r="BC32" s="345"/>
      <c r="BD32" s="345"/>
      <c r="BE32" s="345"/>
      <c r="BF32" s="345"/>
      <c r="BG32" s="345"/>
      <c r="BH32" s="345"/>
      <c r="BI32" s="345"/>
      <c r="BJ32" s="345"/>
      <c r="BK32" s="345"/>
      <c r="BL32" s="345"/>
      <c r="BM32" s="345"/>
      <c r="BN32" s="345"/>
      <c r="BO32" s="345"/>
      <c r="BP32" s="345"/>
      <c r="BQ32" s="345"/>
      <c r="BR32" s="233"/>
      <c r="BS32" s="346">
        <v>1</v>
      </c>
      <c r="BT32" s="346"/>
      <c r="BU32" s="346"/>
      <c r="BV32" s="346"/>
      <c r="BW32" s="346"/>
      <c r="BX32" s="346"/>
      <c r="BY32" s="346"/>
      <c r="BZ32" s="346"/>
      <c r="CA32" s="23">
        <f t="shared" si="33"/>
        <v>1</v>
      </c>
      <c r="CB32" s="127"/>
      <c r="CC32" s="346">
        <v>1</v>
      </c>
      <c r="CD32" s="346"/>
      <c r="CE32" s="346"/>
      <c r="CF32" s="346"/>
      <c r="CG32" s="346"/>
      <c r="CH32" s="346"/>
      <c r="CI32" s="346"/>
      <c r="CJ32" s="346"/>
      <c r="CK32" s="23">
        <f t="shared" si="34"/>
        <v>1</v>
      </c>
      <c r="CL32" s="127"/>
      <c r="CM32" s="346">
        <v>1</v>
      </c>
      <c r="CN32" s="346"/>
      <c r="CO32" s="346"/>
      <c r="CP32" s="346"/>
      <c r="CQ32" s="346"/>
      <c r="CR32" s="346"/>
      <c r="CS32" s="346"/>
      <c r="CT32" s="346"/>
      <c r="CU32" s="23">
        <f t="shared" si="35"/>
        <v>1</v>
      </c>
      <c r="CV32" s="127"/>
      <c r="CW32" s="346">
        <v>1</v>
      </c>
      <c r="CX32" s="346"/>
      <c r="CY32" s="346"/>
      <c r="CZ32" s="346"/>
      <c r="DA32" s="346"/>
      <c r="DB32" s="346"/>
      <c r="DC32" s="346"/>
      <c r="DD32" s="346"/>
      <c r="DE32" s="23">
        <f t="shared" si="36"/>
        <v>1</v>
      </c>
      <c r="DF32" s="127"/>
      <c r="DG32" s="346">
        <v>1</v>
      </c>
      <c r="DH32" s="346"/>
      <c r="DI32" s="346"/>
      <c r="DJ32" s="346"/>
      <c r="DK32" s="346"/>
      <c r="DL32" s="346"/>
      <c r="DM32" s="346"/>
      <c r="DN32" s="346"/>
      <c r="DO32" s="23">
        <f t="shared" si="37"/>
        <v>1</v>
      </c>
      <c r="DP32" s="126"/>
    </row>
    <row r="33" spans="2:120">
      <c r="B33" s="125"/>
      <c r="C33" s="344"/>
      <c r="D33" s="340">
        <f t="shared" si="38"/>
        <v>0</v>
      </c>
      <c r="E33" s="340">
        <f t="shared" si="39"/>
        <v>0</v>
      </c>
      <c r="F33" s="340">
        <f t="shared" si="40"/>
        <v>0</v>
      </c>
      <c r="G33" s="340">
        <f t="shared" si="41"/>
        <v>0</v>
      </c>
      <c r="H33" s="340">
        <f t="shared" si="42"/>
        <v>0</v>
      </c>
      <c r="I33" s="127"/>
      <c r="J33" s="345"/>
      <c r="K33" s="345"/>
      <c r="L33" s="345"/>
      <c r="M33" s="345"/>
      <c r="N33" s="345"/>
      <c r="O33" s="345"/>
      <c r="P33" s="345"/>
      <c r="Q33" s="345"/>
      <c r="R33" s="345"/>
      <c r="S33" s="345"/>
      <c r="T33" s="345"/>
      <c r="U33" s="345"/>
      <c r="V33" s="345"/>
      <c r="W33" s="345"/>
      <c r="X33" s="345"/>
      <c r="Y33" s="345"/>
      <c r="Z33" s="345"/>
      <c r="AA33" s="345"/>
      <c r="AB33" s="345"/>
      <c r="AC33" s="345"/>
      <c r="AD33" s="345"/>
      <c r="AE33" s="345"/>
      <c r="AF33" s="345"/>
      <c r="AG33" s="345"/>
      <c r="AH33" s="345"/>
      <c r="AI33" s="345"/>
      <c r="AJ33" s="345"/>
      <c r="AK33" s="345"/>
      <c r="AL33" s="345"/>
      <c r="AM33" s="345"/>
      <c r="AN33" s="345"/>
      <c r="AO33" s="345"/>
      <c r="AP33" s="345"/>
      <c r="AQ33" s="345"/>
      <c r="AR33" s="345"/>
      <c r="AS33" s="345"/>
      <c r="AT33" s="345"/>
      <c r="AU33" s="345"/>
      <c r="AV33" s="345"/>
      <c r="AW33" s="345"/>
      <c r="AX33" s="345"/>
      <c r="AY33" s="345"/>
      <c r="AZ33" s="345"/>
      <c r="BA33" s="345"/>
      <c r="BB33" s="345"/>
      <c r="BC33" s="345"/>
      <c r="BD33" s="345"/>
      <c r="BE33" s="345"/>
      <c r="BF33" s="345"/>
      <c r="BG33" s="345"/>
      <c r="BH33" s="345"/>
      <c r="BI33" s="345"/>
      <c r="BJ33" s="345"/>
      <c r="BK33" s="345"/>
      <c r="BL33" s="345"/>
      <c r="BM33" s="345"/>
      <c r="BN33" s="345"/>
      <c r="BO33" s="345"/>
      <c r="BP33" s="345"/>
      <c r="BQ33" s="345"/>
      <c r="BR33" s="233"/>
      <c r="BS33" s="346">
        <v>1</v>
      </c>
      <c r="BT33" s="346"/>
      <c r="BU33" s="346"/>
      <c r="BV33" s="346"/>
      <c r="BW33" s="346"/>
      <c r="BX33" s="346"/>
      <c r="BY33" s="346"/>
      <c r="BZ33" s="346"/>
      <c r="CA33" s="23">
        <f t="shared" si="33"/>
        <v>1</v>
      </c>
      <c r="CB33" s="127"/>
      <c r="CC33" s="346">
        <v>1</v>
      </c>
      <c r="CD33" s="346"/>
      <c r="CE33" s="346"/>
      <c r="CF33" s="346"/>
      <c r="CG33" s="346"/>
      <c r="CH33" s="346"/>
      <c r="CI33" s="346"/>
      <c r="CJ33" s="346"/>
      <c r="CK33" s="23">
        <f t="shared" si="34"/>
        <v>1</v>
      </c>
      <c r="CL33" s="127"/>
      <c r="CM33" s="346">
        <v>1</v>
      </c>
      <c r="CN33" s="346"/>
      <c r="CO33" s="346"/>
      <c r="CP33" s="346"/>
      <c r="CQ33" s="346"/>
      <c r="CR33" s="346"/>
      <c r="CS33" s="346"/>
      <c r="CT33" s="346"/>
      <c r="CU33" s="23">
        <f t="shared" si="35"/>
        <v>1</v>
      </c>
      <c r="CV33" s="127"/>
      <c r="CW33" s="346">
        <v>1</v>
      </c>
      <c r="CX33" s="346"/>
      <c r="CY33" s="346"/>
      <c r="CZ33" s="346"/>
      <c r="DA33" s="346"/>
      <c r="DB33" s="346"/>
      <c r="DC33" s="346"/>
      <c r="DD33" s="346"/>
      <c r="DE33" s="23">
        <f t="shared" si="36"/>
        <v>1</v>
      </c>
      <c r="DF33" s="127"/>
      <c r="DG33" s="346">
        <v>1</v>
      </c>
      <c r="DH33" s="346"/>
      <c r="DI33" s="346"/>
      <c r="DJ33" s="346"/>
      <c r="DK33" s="346"/>
      <c r="DL33" s="346"/>
      <c r="DM33" s="346"/>
      <c r="DN33" s="346"/>
      <c r="DO33" s="23">
        <f t="shared" si="37"/>
        <v>1</v>
      </c>
      <c r="DP33" s="126"/>
    </row>
    <row r="34" spans="2:120">
      <c r="B34" s="125"/>
      <c r="C34" s="4" t="s">
        <v>12</v>
      </c>
      <c r="D34" s="15">
        <f>SUM(D9:D33)</f>
        <v>27000</v>
      </c>
      <c r="E34" s="15">
        <f t="shared" ref="E34:H34" si="46">SUM(E9:E33)</f>
        <v>27000</v>
      </c>
      <c r="F34" s="15">
        <f t="shared" si="46"/>
        <v>27000</v>
      </c>
      <c r="G34" s="15">
        <f t="shared" si="46"/>
        <v>27000</v>
      </c>
      <c r="H34" s="15">
        <f t="shared" si="46"/>
        <v>27000</v>
      </c>
      <c r="I34" s="127"/>
      <c r="J34" s="15">
        <f>SUM(J9:J33)</f>
        <v>2250</v>
      </c>
      <c r="K34" s="15">
        <f t="shared" ref="K34:BQ34" si="47">SUM(K9:K33)</f>
        <v>2250</v>
      </c>
      <c r="L34" s="15">
        <f t="shared" si="47"/>
        <v>2250</v>
      </c>
      <c r="M34" s="15">
        <f t="shared" si="47"/>
        <v>2250</v>
      </c>
      <c r="N34" s="15">
        <f t="shared" si="47"/>
        <v>2250</v>
      </c>
      <c r="O34" s="15">
        <f t="shared" si="47"/>
        <v>2250</v>
      </c>
      <c r="P34" s="15">
        <f t="shared" si="47"/>
        <v>2250</v>
      </c>
      <c r="Q34" s="15">
        <f t="shared" si="47"/>
        <v>2250</v>
      </c>
      <c r="R34" s="15">
        <f t="shared" si="47"/>
        <v>2250</v>
      </c>
      <c r="S34" s="15">
        <f t="shared" si="47"/>
        <v>2250</v>
      </c>
      <c r="T34" s="15">
        <f t="shared" si="47"/>
        <v>2250</v>
      </c>
      <c r="U34" s="15">
        <f t="shared" si="47"/>
        <v>2250</v>
      </c>
      <c r="V34" s="15">
        <f t="shared" si="47"/>
        <v>2250</v>
      </c>
      <c r="W34" s="15">
        <f t="shared" si="47"/>
        <v>2250</v>
      </c>
      <c r="X34" s="15">
        <f t="shared" si="47"/>
        <v>2250</v>
      </c>
      <c r="Y34" s="15">
        <f t="shared" si="47"/>
        <v>2250</v>
      </c>
      <c r="Z34" s="15">
        <f t="shared" si="47"/>
        <v>2250</v>
      </c>
      <c r="AA34" s="15">
        <f t="shared" si="47"/>
        <v>2250</v>
      </c>
      <c r="AB34" s="15">
        <f t="shared" si="47"/>
        <v>2250</v>
      </c>
      <c r="AC34" s="15">
        <f t="shared" si="47"/>
        <v>2250</v>
      </c>
      <c r="AD34" s="15">
        <f t="shared" si="47"/>
        <v>2250</v>
      </c>
      <c r="AE34" s="15">
        <f t="shared" si="47"/>
        <v>2250</v>
      </c>
      <c r="AF34" s="15">
        <f t="shared" si="47"/>
        <v>2250</v>
      </c>
      <c r="AG34" s="15">
        <f t="shared" si="47"/>
        <v>2250</v>
      </c>
      <c r="AH34" s="15">
        <f t="shared" si="47"/>
        <v>2250</v>
      </c>
      <c r="AI34" s="15">
        <f t="shared" si="47"/>
        <v>2250</v>
      </c>
      <c r="AJ34" s="15">
        <f t="shared" si="47"/>
        <v>2250</v>
      </c>
      <c r="AK34" s="15">
        <f t="shared" si="47"/>
        <v>2250</v>
      </c>
      <c r="AL34" s="15">
        <f t="shared" si="47"/>
        <v>2250</v>
      </c>
      <c r="AM34" s="15">
        <f t="shared" si="47"/>
        <v>2250</v>
      </c>
      <c r="AN34" s="15">
        <f t="shared" si="47"/>
        <v>2250</v>
      </c>
      <c r="AO34" s="15">
        <f t="shared" si="47"/>
        <v>2250</v>
      </c>
      <c r="AP34" s="15">
        <f t="shared" si="47"/>
        <v>2250</v>
      </c>
      <c r="AQ34" s="15">
        <f t="shared" si="47"/>
        <v>2250</v>
      </c>
      <c r="AR34" s="15">
        <f t="shared" si="47"/>
        <v>2250</v>
      </c>
      <c r="AS34" s="15">
        <f t="shared" si="47"/>
        <v>2250</v>
      </c>
      <c r="AT34" s="15">
        <f t="shared" si="47"/>
        <v>2250</v>
      </c>
      <c r="AU34" s="15">
        <f t="shared" si="47"/>
        <v>2250</v>
      </c>
      <c r="AV34" s="15">
        <f t="shared" si="47"/>
        <v>2250</v>
      </c>
      <c r="AW34" s="15">
        <f t="shared" si="47"/>
        <v>2250</v>
      </c>
      <c r="AX34" s="15">
        <f t="shared" si="47"/>
        <v>2250</v>
      </c>
      <c r="AY34" s="15">
        <f t="shared" si="47"/>
        <v>2250</v>
      </c>
      <c r="AZ34" s="15">
        <f t="shared" si="47"/>
        <v>2250</v>
      </c>
      <c r="BA34" s="15">
        <f t="shared" si="47"/>
        <v>2250</v>
      </c>
      <c r="BB34" s="15">
        <f t="shared" si="47"/>
        <v>2250</v>
      </c>
      <c r="BC34" s="15">
        <f t="shared" si="47"/>
        <v>2250</v>
      </c>
      <c r="BD34" s="15">
        <f t="shared" si="47"/>
        <v>2250</v>
      </c>
      <c r="BE34" s="15">
        <f t="shared" si="47"/>
        <v>2250</v>
      </c>
      <c r="BF34" s="15">
        <f t="shared" si="47"/>
        <v>2250</v>
      </c>
      <c r="BG34" s="15">
        <f t="shared" si="47"/>
        <v>2250</v>
      </c>
      <c r="BH34" s="15">
        <f t="shared" si="47"/>
        <v>2250</v>
      </c>
      <c r="BI34" s="15">
        <f t="shared" si="47"/>
        <v>2250</v>
      </c>
      <c r="BJ34" s="15">
        <f t="shared" si="47"/>
        <v>2250</v>
      </c>
      <c r="BK34" s="15">
        <f t="shared" si="47"/>
        <v>2250</v>
      </c>
      <c r="BL34" s="15">
        <f t="shared" si="47"/>
        <v>2250</v>
      </c>
      <c r="BM34" s="15">
        <f t="shared" si="47"/>
        <v>2250</v>
      </c>
      <c r="BN34" s="15">
        <f t="shared" si="47"/>
        <v>2250</v>
      </c>
      <c r="BO34" s="15">
        <f t="shared" si="47"/>
        <v>2250</v>
      </c>
      <c r="BP34" s="15">
        <f t="shared" si="47"/>
        <v>2250</v>
      </c>
      <c r="BQ34" s="15">
        <f t="shared" si="47"/>
        <v>2250</v>
      </c>
      <c r="BR34" s="233"/>
      <c r="BS34" s="234"/>
      <c r="BT34" s="234"/>
      <c r="BU34" s="234"/>
      <c r="BV34" s="234"/>
      <c r="BW34" s="234"/>
      <c r="BX34" s="234"/>
      <c r="BY34" s="234"/>
      <c r="BZ34" s="234"/>
      <c r="CA34" s="235"/>
      <c r="CB34" s="127"/>
      <c r="CC34" s="127"/>
      <c r="CD34" s="127"/>
      <c r="CE34" s="127"/>
      <c r="CF34" s="127"/>
      <c r="CG34" s="127"/>
      <c r="CH34" s="127"/>
      <c r="CI34" s="127"/>
      <c r="CJ34" s="127"/>
      <c r="CK34" s="127"/>
      <c r="CL34" s="127"/>
      <c r="CM34" s="127"/>
      <c r="CN34" s="127"/>
      <c r="CO34" s="127"/>
      <c r="CP34" s="127"/>
      <c r="CQ34" s="127"/>
      <c r="CR34" s="127"/>
      <c r="CS34" s="127"/>
      <c r="CT34" s="127"/>
      <c r="CU34" s="127"/>
      <c r="CV34" s="127"/>
      <c r="CW34" s="127"/>
      <c r="CX34" s="127"/>
      <c r="CY34" s="127"/>
      <c r="CZ34" s="127"/>
      <c r="DA34" s="127"/>
      <c r="DB34" s="127"/>
      <c r="DC34" s="127"/>
      <c r="DD34" s="127"/>
      <c r="DE34" s="127"/>
      <c r="DF34" s="127"/>
      <c r="DG34" s="127"/>
      <c r="DH34" s="127"/>
      <c r="DI34" s="127"/>
      <c r="DJ34" s="127"/>
      <c r="DK34" s="127"/>
      <c r="DL34" s="127"/>
      <c r="DM34" s="127"/>
      <c r="DN34" s="127"/>
      <c r="DO34" s="127"/>
      <c r="DP34" s="126"/>
    </row>
    <row r="35" spans="2:120" ht="15.75" thickBot="1">
      <c r="B35" s="129"/>
      <c r="C35" s="130"/>
      <c r="D35" s="130"/>
      <c r="E35" s="130"/>
      <c r="F35" s="130"/>
      <c r="G35" s="130"/>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c r="BM35" s="130"/>
      <c r="BN35" s="130"/>
      <c r="BO35" s="130"/>
      <c r="BP35" s="130"/>
      <c r="BQ35" s="130"/>
      <c r="BR35" s="130"/>
      <c r="BS35" s="236"/>
      <c r="BT35" s="236"/>
      <c r="BU35" s="236"/>
      <c r="BV35" s="236"/>
      <c r="BW35" s="236"/>
      <c r="BX35" s="236"/>
      <c r="BY35" s="236"/>
      <c r="BZ35" s="236"/>
      <c r="CA35" s="237"/>
      <c r="CB35" s="130"/>
      <c r="CC35" s="130"/>
      <c r="CD35" s="130"/>
      <c r="CE35" s="130"/>
      <c r="CF35" s="130"/>
      <c r="CG35" s="130"/>
      <c r="CH35" s="130"/>
      <c r="CI35" s="130"/>
      <c r="CJ35" s="130"/>
      <c r="CK35" s="130"/>
      <c r="CL35" s="130"/>
      <c r="CM35" s="130"/>
      <c r="CN35" s="130"/>
      <c r="CO35" s="130"/>
      <c r="CP35" s="130"/>
      <c r="CQ35" s="130"/>
      <c r="CR35" s="130"/>
      <c r="CS35" s="130"/>
      <c r="CT35" s="130"/>
      <c r="CU35" s="130"/>
      <c r="CV35" s="130"/>
      <c r="CW35" s="130"/>
      <c r="CX35" s="130"/>
      <c r="CY35" s="130"/>
      <c r="CZ35" s="130"/>
      <c r="DA35" s="130"/>
      <c r="DB35" s="130"/>
      <c r="DC35" s="130"/>
      <c r="DD35" s="130"/>
      <c r="DE35" s="130"/>
      <c r="DF35" s="130"/>
      <c r="DG35" s="130"/>
      <c r="DH35" s="130"/>
      <c r="DI35" s="130"/>
      <c r="DJ35" s="130"/>
      <c r="DK35" s="130"/>
      <c r="DL35" s="130"/>
      <c r="DM35" s="130"/>
      <c r="DN35" s="130"/>
      <c r="DO35" s="130"/>
      <c r="DP35" s="131"/>
    </row>
    <row r="36" spans="2:120">
      <c r="C36" s="16"/>
    </row>
  </sheetData>
  <sheetProtection sheet="1" objects="1" scenarios="1"/>
  <mergeCells count="17">
    <mergeCell ref="DG6:DO6"/>
    <mergeCell ref="DG7:DO7"/>
    <mergeCell ref="CC6:CK6"/>
    <mergeCell ref="CC7:CK7"/>
    <mergeCell ref="CM6:CU6"/>
    <mergeCell ref="CM7:CU7"/>
    <mergeCell ref="CW6:DE6"/>
    <mergeCell ref="CW7:DE7"/>
    <mergeCell ref="BS3:CA3"/>
    <mergeCell ref="BF7:BQ7"/>
    <mergeCell ref="J7:U7"/>
    <mergeCell ref="V7:AG7"/>
    <mergeCell ref="AH7:AS7"/>
    <mergeCell ref="AT7:BE7"/>
    <mergeCell ref="C5:P5"/>
    <mergeCell ref="BS7:CA7"/>
    <mergeCell ref="BS6:CA6"/>
  </mergeCells>
  <dataValidations count="1">
    <dataValidation type="decimal" allowBlank="1" showInputMessage="1" showErrorMessage="1" errorTitle="Valeur incorrecte !" error="La valeur doit être comprise entre 0 et 100%." sqref="CW9:DD33 BS9:BZ35 CC9:CJ33 CM9:CT33 DG9:DN33">
      <formula1>0</formula1>
      <formula2>100</formula2>
    </dataValidation>
  </dataValidations>
  <pageMargins left="0.7" right="0.7" top="0.75" bottom="0.75" header="0.3" footer="0.3"/>
  <pageSetup paperSize="9" orientation="portrait" verticalDpi="300" r:id="rId1"/>
</worksheet>
</file>

<file path=xl/worksheets/sheet9.xml><?xml version="1.0" encoding="utf-8"?>
<worksheet xmlns="http://schemas.openxmlformats.org/spreadsheetml/2006/main" xmlns:r="http://schemas.openxmlformats.org/officeDocument/2006/relationships">
  <sheetPr codeName="Feuil21">
    <tabColor rgb="FF00B050"/>
  </sheetPr>
  <dimension ref="A2:AK273"/>
  <sheetViews>
    <sheetView showGridLines="0" showRowColHeaders="0" zoomScale="70" zoomScaleNormal="70" workbookViewId="0">
      <selection activeCell="B2" sqref="B2"/>
    </sheetView>
  </sheetViews>
  <sheetFormatPr baseColWidth="10" defaultColWidth="11.5703125" defaultRowHeight="15"/>
  <cols>
    <col min="1" max="1" width="3.42578125" style="76" customWidth="1"/>
    <col min="2" max="2" width="37.42578125" customWidth="1"/>
  </cols>
  <sheetData>
    <row r="2" spans="2:37" s="24" customFormat="1" ht="29.25" customHeight="1">
      <c r="B2" s="301" t="s">
        <v>203</v>
      </c>
      <c r="C2" s="94"/>
      <c r="D2" s="94"/>
    </row>
    <row r="3" spans="2:37" s="76" customFormat="1">
      <c r="B3" s="81"/>
    </row>
    <row r="4" spans="2:37" s="76" customFormat="1">
      <c r="B4" s="81"/>
      <c r="C4" s="475" t="s">
        <v>18</v>
      </c>
      <c r="D4" s="476"/>
      <c r="E4" s="476"/>
      <c r="F4" s="476"/>
      <c r="G4" s="476"/>
      <c r="H4" s="476"/>
      <c r="I4" s="476"/>
      <c r="J4" s="476"/>
      <c r="K4" s="476"/>
      <c r="L4" s="476"/>
      <c r="M4" s="476"/>
      <c r="N4" s="476"/>
      <c r="O4" s="477"/>
      <c r="P4" s="475" t="s">
        <v>19</v>
      </c>
      <c r="Q4" s="476"/>
      <c r="R4" s="476"/>
      <c r="S4" s="476"/>
      <c r="T4" s="476"/>
      <c r="U4" s="476"/>
      <c r="V4" s="476"/>
      <c r="W4" s="476"/>
      <c r="X4" s="476"/>
      <c r="Y4" s="476"/>
      <c r="Z4" s="476"/>
      <c r="AA4" s="476"/>
      <c r="AB4" s="477"/>
      <c r="AC4" s="475" t="s">
        <v>20</v>
      </c>
      <c r="AD4" s="476"/>
      <c r="AE4" s="477"/>
      <c r="AF4" s="475" t="s">
        <v>32</v>
      </c>
      <c r="AG4" s="476"/>
      <c r="AH4" s="477"/>
      <c r="AI4" s="473" t="s">
        <v>33</v>
      </c>
      <c r="AJ4" s="473"/>
      <c r="AK4" s="473"/>
    </row>
    <row r="5" spans="2:37" s="76" customFormat="1" ht="15" customHeight="1">
      <c r="B5" s="99" t="s">
        <v>36</v>
      </c>
      <c r="C5" s="18">
        <f>CONFIG!$D$7</f>
        <v>41640</v>
      </c>
      <c r="D5" s="18">
        <f>DATE(YEAR(C5),MONTH(C5)+1,DAY(C5))</f>
        <v>41671</v>
      </c>
      <c r="E5" s="18">
        <f t="shared" ref="E5:N5" si="0">DATE(YEAR(D5),MONTH(D5)+1,DAY(D5))</f>
        <v>41699</v>
      </c>
      <c r="F5" s="18">
        <f t="shared" si="0"/>
        <v>41730</v>
      </c>
      <c r="G5" s="18">
        <f t="shared" si="0"/>
        <v>41760</v>
      </c>
      <c r="H5" s="18">
        <f t="shared" si="0"/>
        <v>41791</v>
      </c>
      <c r="I5" s="18">
        <f t="shared" si="0"/>
        <v>41821</v>
      </c>
      <c r="J5" s="18">
        <f t="shared" si="0"/>
        <v>41852</v>
      </c>
      <c r="K5" s="18">
        <f t="shared" si="0"/>
        <v>41883</v>
      </c>
      <c r="L5" s="18">
        <f t="shared" si="0"/>
        <v>41913</v>
      </c>
      <c r="M5" s="18">
        <f t="shared" si="0"/>
        <v>41944</v>
      </c>
      <c r="N5" s="18">
        <f t="shared" si="0"/>
        <v>41974</v>
      </c>
      <c r="O5" s="19" t="s">
        <v>21</v>
      </c>
      <c r="P5" s="18">
        <f>DATE(YEAR(N5),MONTH(N5)+1,DAY(N5))</f>
        <v>42005</v>
      </c>
      <c r="Q5" s="18">
        <f t="shared" ref="Q5:AA5" si="1">DATE(YEAR(P5),MONTH(P5)+1,DAY(P5))</f>
        <v>42036</v>
      </c>
      <c r="R5" s="18">
        <f t="shared" si="1"/>
        <v>42064</v>
      </c>
      <c r="S5" s="18">
        <f t="shared" si="1"/>
        <v>42095</v>
      </c>
      <c r="T5" s="18">
        <f t="shared" si="1"/>
        <v>42125</v>
      </c>
      <c r="U5" s="18">
        <f t="shared" si="1"/>
        <v>42156</v>
      </c>
      <c r="V5" s="18">
        <f t="shared" si="1"/>
        <v>42186</v>
      </c>
      <c r="W5" s="18">
        <f t="shared" si="1"/>
        <v>42217</v>
      </c>
      <c r="X5" s="18">
        <f t="shared" si="1"/>
        <v>42248</v>
      </c>
      <c r="Y5" s="18">
        <f t="shared" si="1"/>
        <v>42278</v>
      </c>
      <c r="Z5" s="18">
        <f t="shared" si="1"/>
        <v>42309</v>
      </c>
      <c r="AA5" s="18">
        <f t="shared" si="1"/>
        <v>42339</v>
      </c>
      <c r="AB5" s="19" t="s">
        <v>21</v>
      </c>
      <c r="AC5" s="28" t="s">
        <v>24</v>
      </c>
      <c r="AD5" s="28" t="s">
        <v>25</v>
      </c>
      <c r="AE5" s="19" t="s">
        <v>21</v>
      </c>
      <c r="AF5" s="28" t="s">
        <v>24</v>
      </c>
      <c r="AG5" s="28" t="s">
        <v>25</v>
      </c>
      <c r="AH5" s="19" t="s">
        <v>21</v>
      </c>
      <c r="AI5" s="28" t="s">
        <v>24</v>
      </c>
      <c r="AJ5" s="28" t="s">
        <v>25</v>
      </c>
      <c r="AK5" s="19" t="s">
        <v>21</v>
      </c>
    </row>
    <row r="6" spans="2:37" s="76" customFormat="1" ht="15" customHeight="1">
      <c r="B6" s="101" t="str">
        <f>CONFIG!C14</f>
        <v>Activité / Projet 1</v>
      </c>
      <c r="C6" s="353">
        <f t="shared" ref="C6:AK6" si="2">C46</f>
        <v>0</v>
      </c>
      <c r="D6" s="353">
        <f t="shared" si="2"/>
        <v>0</v>
      </c>
      <c r="E6" s="353">
        <f t="shared" si="2"/>
        <v>0</v>
      </c>
      <c r="F6" s="353">
        <f t="shared" si="2"/>
        <v>0</v>
      </c>
      <c r="G6" s="353">
        <f t="shared" si="2"/>
        <v>0</v>
      </c>
      <c r="H6" s="353">
        <f t="shared" si="2"/>
        <v>0</v>
      </c>
      <c r="I6" s="353">
        <f t="shared" si="2"/>
        <v>0</v>
      </c>
      <c r="J6" s="353">
        <f t="shared" si="2"/>
        <v>0</v>
      </c>
      <c r="K6" s="353">
        <f t="shared" si="2"/>
        <v>0</v>
      </c>
      <c r="L6" s="353">
        <f t="shared" si="2"/>
        <v>0</v>
      </c>
      <c r="M6" s="353">
        <f t="shared" si="2"/>
        <v>0</v>
      </c>
      <c r="N6" s="353">
        <f t="shared" si="2"/>
        <v>0</v>
      </c>
      <c r="O6" s="353">
        <f t="shared" si="2"/>
        <v>0</v>
      </c>
      <c r="P6" s="353">
        <f t="shared" si="2"/>
        <v>0</v>
      </c>
      <c r="Q6" s="353">
        <f t="shared" si="2"/>
        <v>0</v>
      </c>
      <c r="R6" s="353">
        <f t="shared" si="2"/>
        <v>0</v>
      </c>
      <c r="S6" s="353">
        <f t="shared" si="2"/>
        <v>0</v>
      </c>
      <c r="T6" s="353">
        <f t="shared" si="2"/>
        <v>0</v>
      </c>
      <c r="U6" s="353">
        <f t="shared" si="2"/>
        <v>0</v>
      </c>
      <c r="V6" s="353">
        <f t="shared" si="2"/>
        <v>0</v>
      </c>
      <c r="W6" s="353">
        <f t="shared" si="2"/>
        <v>0</v>
      </c>
      <c r="X6" s="353">
        <f t="shared" si="2"/>
        <v>0</v>
      </c>
      <c r="Y6" s="353">
        <f t="shared" si="2"/>
        <v>0</v>
      </c>
      <c r="Z6" s="353">
        <f t="shared" si="2"/>
        <v>0</v>
      </c>
      <c r="AA6" s="353">
        <f t="shared" si="2"/>
        <v>0</v>
      </c>
      <c r="AB6" s="353">
        <f t="shared" si="2"/>
        <v>0</v>
      </c>
      <c r="AC6" s="353">
        <f t="shared" si="2"/>
        <v>0</v>
      </c>
      <c r="AD6" s="353">
        <f t="shared" si="2"/>
        <v>0</v>
      </c>
      <c r="AE6" s="353">
        <f t="shared" si="2"/>
        <v>0</v>
      </c>
      <c r="AF6" s="353">
        <f t="shared" si="2"/>
        <v>0</v>
      </c>
      <c r="AG6" s="353">
        <f t="shared" si="2"/>
        <v>0</v>
      </c>
      <c r="AH6" s="353">
        <f t="shared" si="2"/>
        <v>0</v>
      </c>
      <c r="AI6" s="353">
        <f t="shared" si="2"/>
        <v>0</v>
      </c>
      <c r="AJ6" s="353">
        <f t="shared" si="2"/>
        <v>0</v>
      </c>
      <c r="AK6" s="353">
        <f t="shared" si="2"/>
        <v>0</v>
      </c>
    </row>
    <row r="7" spans="2:37" s="76" customFormat="1" ht="15" customHeight="1">
      <c r="B7" s="101" t="str">
        <f>CONFIG!C15</f>
        <v>Activité / Projet 2</v>
      </c>
      <c r="C7" s="353">
        <f t="shared" ref="C7:AK7" si="3">C78</f>
        <v>0</v>
      </c>
      <c r="D7" s="353">
        <f t="shared" si="3"/>
        <v>0</v>
      </c>
      <c r="E7" s="353">
        <f t="shared" si="3"/>
        <v>0</v>
      </c>
      <c r="F7" s="353">
        <f t="shared" si="3"/>
        <v>0</v>
      </c>
      <c r="G7" s="353">
        <f t="shared" si="3"/>
        <v>0</v>
      </c>
      <c r="H7" s="353">
        <f t="shared" si="3"/>
        <v>0</v>
      </c>
      <c r="I7" s="353">
        <f t="shared" si="3"/>
        <v>0</v>
      </c>
      <c r="J7" s="353">
        <f t="shared" si="3"/>
        <v>0</v>
      </c>
      <c r="K7" s="353">
        <f t="shared" si="3"/>
        <v>0</v>
      </c>
      <c r="L7" s="353">
        <f t="shared" si="3"/>
        <v>0</v>
      </c>
      <c r="M7" s="353">
        <f t="shared" si="3"/>
        <v>0</v>
      </c>
      <c r="N7" s="353">
        <f t="shared" si="3"/>
        <v>0</v>
      </c>
      <c r="O7" s="353">
        <f t="shared" si="3"/>
        <v>0</v>
      </c>
      <c r="P7" s="353">
        <f t="shared" si="3"/>
        <v>0</v>
      </c>
      <c r="Q7" s="353">
        <f t="shared" si="3"/>
        <v>0</v>
      </c>
      <c r="R7" s="353">
        <f t="shared" si="3"/>
        <v>0</v>
      </c>
      <c r="S7" s="353">
        <f t="shared" si="3"/>
        <v>0</v>
      </c>
      <c r="T7" s="353">
        <f t="shared" si="3"/>
        <v>0</v>
      </c>
      <c r="U7" s="353">
        <f t="shared" si="3"/>
        <v>0</v>
      </c>
      <c r="V7" s="353">
        <f t="shared" si="3"/>
        <v>0</v>
      </c>
      <c r="W7" s="353">
        <f t="shared" si="3"/>
        <v>0</v>
      </c>
      <c r="X7" s="353">
        <f t="shared" si="3"/>
        <v>0</v>
      </c>
      <c r="Y7" s="353">
        <f t="shared" si="3"/>
        <v>0</v>
      </c>
      <c r="Z7" s="353">
        <f t="shared" si="3"/>
        <v>0</v>
      </c>
      <c r="AA7" s="353">
        <f t="shared" si="3"/>
        <v>0</v>
      </c>
      <c r="AB7" s="353">
        <f t="shared" si="3"/>
        <v>0</v>
      </c>
      <c r="AC7" s="353">
        <f t="shared" si="3"/>
        <v>0</v>
      </c>
      <c r="AD7" s="353">
        <f t="shared" si="3"/>
        <v>0</v>
      </c>
      <c r="AE7" s="353">
        <f t="shared" si="3"/>
        <v>0</v>
      </c>
      <c r="AF7" s="353">
        <f t="shared" si="3"/>
        <v>0</v>
      </c>
      <c r="AG7" s="353">
        <f t="shared" si="3"/>
        <v>0</v>
      </c>
      <c r="AH7" s="353">
        <f t="shared" si="3"/>
        <v>0</v>
      </c>
      <c r="AI7" s="353">
        <f t="shared" si="3"/>
        <v>0</v>
      </c>
      <c r="AJ7" s="353">
        <f t="shared" si="3"/>
        <v>0</v>
      </c>
      <c r="AK7" s="353">
        <f t="shared" si="3"/>
        <v>0</v>
      </c>
    </row>
    <row r="8" spans="2:37" s="76" customFormat="1" ht="15" customHeight="1">
      <c r="B8" s="101" t="str">
        <f>CONFIG!C16</f>
        <v>…</v>
      </c>
      <c r="C8" s="353">
        <f t="shared" ref="C8:AK8" si="4">C110</f>
        <v>0</v>
      </c>
      <c r="D8" s="353">
        <f t="shared" si="4"/>
        <v>0</v>
      </c>
      <c r="E8" s="353">
        <f t="shared" si="4"/>
        <v>0</v>
      </c>
      <c r="F8" s="353">
        <f t="shared" si="4"/>
        <v>0</v>
      </c>
      <c r="G8" s="353">
        <f t="shared" si="4"/>
        <v>0</v>
      </c>
      <c r="H8" s="353">
        <f t="shared" si="4"/>
        <v>0</v>
      </c>
      <c r="I8" s="353">
        <f t="shared" si="4"/>
        <v>0</v>
      </c>
      <c r="J8" s="353">
        <f t="shared" si="4"/>
        <v>0</v>
      </c>
      <c r="K8" s="353">
        <f t="shared" si="4"/>
        <v>0</v>
      </c>
      <c r="L8" s="353">
        <f t="shared" si="4"/>
        <v>0</v>
      </c>
      <c r="M8" s="353">
        <f t="shared" si="4"/>
        <v>0</v>
      </c>
      <c r="N8" s="353">
        <f t="shared" si="4"/>
        <v>0</v>
      </c>
      <c r="O8" s="353">
        <f t="shared" si="4"/>
        <v>0</v>
      </c>
      <c r="P8" s="353">
        <f t="shared" si="4"/>
        <v>0</v>
      </c>
      <c r="Q8" s="353">
        <f t="shared" si="4"/>
        <v>0</v>
      </c>
      <c r="R8" s="353">
        <f t="shared" si="4"/>
        <v>0</v>
      </c>
      <c r="S8" s="353">
        <f t="shared" si="4"/>
        <v>0</v>
      </c>
      <c r="T8" s="353">
        <f t="shared" si="4"/>
        <v>0</v>
      </c>
      <c r="U8" s="353">
        <f t="shared" si="4"/>
        <v>0</v>
      </c>
      <c r="V8" s="353">
        <f t="shared" si="4"/>
        <v>0</v>
      </c>
      <c r="W8" s="353">
        <f t="shared" si="4"/>
        <v>0</v>
      </c>
      <c r="X8" s="353">
        <f t="shared" si="4"/>
        <v>0</v>
      </c>
      <c r="Y8" s="353">
        <f t="shared" si="4"/>
        <v>0</v>
      </c>
      <c r="Z8" s="353">
        <f t="shared" si="4"/>
        <v>0</v>
      </c>
      <c r="AA8" s="353">
        <f t="shared" si="4"/>
        <v>0</v>
      </c>
      <c r="AB8" s="353">
        <f t="shared" si="4"/>
        <v>0</v>
      </c>
      <c r="AC8" s="353">
        <f t="shared" si="4"/>
        <v>0</v>
      </c>
      <c r="AD8" s="353">
        <f t="shared" si="4"/>
        <v>0</v>
      </c>
      <c r="AE8" s="353">
        <f t="shared" si="4"/>
        <v>0</v>
      </c>
      <c r="AF8" s="353">
        <f t="shared" si="4"/>
        <v>0</v>
      </c>
      <c r="AG8" s="353">
        <f t="shared" si="4"/>
        <v>0</v>
      </c>
      <c r="AH8" s="353">
        <f t="shared" si="4"/>
        <v>0</v>
      </c>
      <c r="AI8" s="353">
        <f t="shared" si="4"/>
        <v>0</v>
      </c>
      <c r="AJ8" s="353">
        <f t="shared" si="4"/>
        <v>0</v>
      </c>
      <c r="AK8" s="353">
        <f t="shared" si="4"/>
        <v>0</v>
      </c>
    </row>
    <row r="9" spans="2:37" s="76" customFormat="1" ht="15" customHeight="1">
      <c r="B9" s="101">
        <f>CONFIG!C17</f>
        <v>0</v>
      </c>
      <c r="C9" s="353">
        <f t="shared" ref="C9:AK9" si="5">C142</f>
        <v>0</v>
      </c>
      <c r="D9" s="353">
        <f t="shared" si="5"/>
        <v>0</v>
      </c>
      <c r="E9" s="353">
        <f t="shared" si="5"/>
        <v>0</v>
      </c>
      <c r="F9" s="353">
        <f t="shared" si="5"/>
        <v>0</v>
      </c>
      <c r="G9" s="353">
        <f t="shared" si="5"/>
        <v>0</v>
      </c>
      <c r="H9" s="353">
        <f t="shared" si="5"/>
        <v>0</v>
      </c>
      <c r="I9" s="353">
        <f t="shared" si="5"/>
        <v>0</v>
      </c>
      <c r="J9" s="353">
        <f t="shared" si="5"/>
        <v>0</v>
      </c>
      <c r="K9" s="353">
        <f t="shared" si="5"/>
        <v>0</v>
      </c>
      <c r="L9" s="353">
        <f t="shared" si="5"/>
        <v>0</v>
      </c>
      <c r="M9" s="353">
        <f t="shared" si="5"/>
        <v>0</v>
      </c>
      <c r="N9" s="353">
        <f t="shared" si="5"/>
        <v>0</v>
      </c>
      <c r="O9" s="353">
        <f t="shared" si="5"/>
        <v>0</v>
      </c>
      <c r="P9" s="353">
        <f t="shared" si="5"/>
        <v>0</v>
      </c>
      <c r="Q9" s="353">
        <f t="shared" si="5"/>
        <v>0</v>
      </c>
      <c r="R9" s="353">
        <f t="shared" si="5"/>
        <v>0</v>
      </c>
      <c r="S9" s="353">
        <f t="shared" si="5"/>
        <v>0</v>
      </c>
      <c r="T9" s="353">
        <f t="shared" si="5"/>
        <v>0</v>
      </c>
      <c r="U9" s="353">
        <f t="shared" si="5"/>
        <v>0</v>
      </c>
      <c r="V9" s="353">
        <f t="shared" si="5"/>
        <v>0</v>
      </c>
      <c r="W9" s="353">
        <f t="shared" si="5"/>
        <v>0</v>
      </c>
      <c r="X9" s="353">
        <f t="shared" si="5"/>
        <v>0</v>
      </c>
      <c r="Y9" s="353">
        <f t="shared" si="5"/>
        <v>0</v>
      </c>
      <c r="Z9" s="353">
        <f t="shared" si="5"/>
        <v>0</v>
      </c>
      <c r="AA9" s="353">
        <f t="shared" si="5"/>
        <v>0</v>
      </c>
      <c r="AB9" s="353">
        <f t="shared" si="5"/>
        <v>0</v>
      </c>
      <c r="AC9" s="353">
        <f t="shared" si="5"/>
        <v>0</v>
      </c>
      <c r="AD9" s="353">
        <f t="shared" si="5"/>
        <v>0</v>
      </c>
      <c r="AE9" s="353">
        <f t="shared" si="5"/>
        <v>0</v>
      </c>
      <c r="AF9" s="353">
        <f t="shared" si="5"/>
        <v>0</v>
      </c>
      <c r="AG9" s="353">
        <f t="shared" si="5"/>
        <v>0</v>
      </c>
      <c r="AH9" s="353">
        <f t="shared" si="5"/>
        <v>0</v>
      </c>
      <c r="AI9" s="353">
        <f t="shared" si="5"/>
        <v>0</v>
      </c>
      <c r="AJ9" s="353">
        <f t="shared" si="5"/>
        <v>0</v>
      </c>
      <c r="AK9" s="353">
        <f t="shared" si="5"/>
        <v>0</v>
      </c>
    </row>
    <row r="10" spans="2:37" s="76" customFormat="1" ht="15" customHeight="1">
      <c r="B10" s="101">
        <f>CONFIG!C18</f>
        <v>0</v>
      </c>
      <c r="C10" s="353">
        <f t="shared" ref="C10:AK10" si="6">C174</f>
        <v>0</v>
      </c>
      <c r="D10" s="353">
        <f t="shared" si="6"/>
        <v>0</v>
      </c>
      <c r="E10" s="353">
        <f t="shared" si="6"/>
        <v>0</v>
      </c>
      <c r="F10" s="353">
        <f t="shared" si="6"/>
        <v>0</v>
      </c>
      <c r="G10" s="353">
        <f t="shared" si="6"/>
        <v>0</v>
      </c>
      <c r="H10" s="353">
        <f t="shared" si="6"/>
        <v>0</v>
      </c>
      <c r="I10" s="353">
        <f t="shared" si="6"/>
        <v>0</v>
      </c>
      <c r="J10" s="353">
        <f t="shared" si="6"/>
        <v>0</v>
      </c>
      <c r="K10" s="353">
        <f t="shared" si="6"/>
        <v>0</v>
      </c>
      <c r="L10" s="353">
        <f t="shared" si="6"/>
        <v>0</v>
      </c>
      <c r="M10" s="353">
        <f t="shared" si="6"/>
        <v>0</v>
      </c>
      <c r="N10" s="353">
        <f t="shared" si="6"/>
        <v>0</v>
      </c>
      <c r="O10" s="353">
        <f t="shared" si="6"/>
        <v>0</v>
      </c>
      <c r="P10" s="353">
        <f t="shared" si="6"/>
        <v>0</v>
      </c>
      <c r="Q10" s="353">
        <f t="shared" si="6"/>
        <v>0</v>
      </c>
      <c r="R10" s="353">
        <f t="shared" si="6"/>
        <v>0</v>
      </c>
      <c r="S10" s="353">
        <f t="shared" si="6"/>
        <v>0</v>
      </c>
      <c r="T10" s="353">
        <f t="shared" si="6"/>
        <v>0</v>
      </c>
      <c r="U10" s="353">
        <f t="shared" si="6"/>
        <v>0</v>
      </c>
      <c r="V10" s="353">
        <f t="shared" si="6"/>
        <v>0</v>
      </c>
      <c r="W10" s="353">
        <f t="shared" si="6"/>
        <v>0</v>
      </c>
      <c r="X10" s="353">
        <f t="shared" si="6"/>
        <v>0</v>
      </c>
      <c r="Y10" s="353">
        <f t="shared" si="6"/>
        <v>0</v>
      </c>
      <c r="Z10" s="353">
        <f t="shared" si="6"/>
        <v>0</v>
      </c>
      <c r="AA10" s="353">
        <f t="shared" si="6"/>
        <v>0</v>
      </c>
      <c r="AB10" s="353">
        <f t="shared" si="6"/>
        <v>0</v>
      </c>
      <c r="AC10" s="353">
        <f t="shared" si="6"/>
        <v>0</v>
      </c>
      <c r="AD10" s="353">
        <f t="shared" si="6"/>
        <v>0</v>
      </c>
      <c r="AE10" s="353">
        <f t="shared" si="6"/>
        <v>0</v>
      </c>
      <c r="AF10" s="353">
        <f t="shared" si="6"/>
        <v>0</v>
      </c>
      <c r="AG10" s="353">
        <f t="shared" si="6"/>
        <v>0</v>
      </c>
      <c r="AH10" s="353">
        <f t="shared" si="6"/>
        <v>0</v>
      </c>
      <c r="AI10" s="353">
        <f t="shared" si="6"/>
        <v>0</v>
      </c>
      <c r="AJ10" s="353">
        <f t="shared" si="6"/>
        <v>0</v>
      </c>
      <c r="AK10" s="353">
        <f t="shared" si="6"/>
        <v>0</v>
      </c>
    </row>
    <row r="11" spans="2:37" s="76" customFormat="1" ht="15" customHeight="1">
      <c r="B11" s="101">
        <f>CONFIG!C19</f>
        <v>0</v>
      </c>
      <c r="C11" s="353">
        <f t="shared" ref="C11:AK11" si="7">C206</f>
        <v>0</v>
      </c>
      <c r="D11" s="353">
        <f t="shared" si="7"/>
        <v>0</v>
      </c>
      <c r="E11" s="353">
        <f t="shared" si="7"/>
        <v>0</v>
      </c>
      <c r="F11" s="353">
        <f t="shared" si="7"/>
        <v>0</v>
      </c>
      <c r="G11" s="353">
        <f t="shared" si="7"/>
        <v>0</v>
      </c>
      <c r="H11" s="353">
        <f t="shared" si="7"/>
        <v>0</v>
      </c>
      <c r="I11" s="353">
        <f t="shared" si="7"/>
        <v>0</v>
      </c>
      <c r="J11" s="353">
        <f t="shared" si="7"/>
        <v>0</v>
      </c>
      <c r="K11" s="353">
        <f t="shared" si="7"/>
        <v>0</v>
      </c>
      <c r="L11" s="353">
        <f t="shared" si="7"/>
        <v>0</v>
      </c>
      <c r="M11" s="353">
        <f t="shared" si="7"/>
        <v>0</v>
      </c>
      <c r="N11" s="353">
        <f t="shared" si="7"/>
        <v>0</v>
      </c>
      <c r="O11" s="353">
        <f t="shared" si="7"/>
        <v>0</v>
      </c>
      <c r="P11" s="353">
        <f t="shared" si="7"/>
        <v>0</v>
      </c>
      <c r="Q11" s="353">
        <f t="shared" si="7"/>
        <v>0</v>
      </c>
      <c r="R11" s="353">
        <f t="shared" si="7"/>
        <v>0</v>
      </c>
      <c r="S11" s="353">
        <f t="shared" si="7"/>
        <v>0</v>
      </c>
      <c r="T11" s="353">
        <f t="shared" si="7"/>
        <v>0</v>
      </c>
      <c r="U11" s="353">
        <f t="shared" si="7"/>
        <v>0</v>
      </c>
      <c r="V11" s="353">
        <f t="shared" si="7"/>
        <v>0</v>
      </c>
      <c r="W11" s="353">
        <f t="shared" si="7"/>
        <v>0</v>
      </c>
      <c r="X11" s="353">
        <f t="shared" si="7"/>
        <v>0</v>
      </c>
      <c r="Y11" s="353">
        <f t="shared" si="7"/>
        <v>0</v>
      </c>
      <c r="Z11" s="353">
        <f t="shared" si="7"/>
        <v>0</v>
      </c>
      <c r="AA11" s="353">
        <f t="shared" si="7"/>
        <v>0</v>
      </c>
      <c r="AB11" s="353">
        <f t="shared" si="7"/>
        <v>0</v>
      </c>
      <c r="AC11" s="353">
        <f t="shared" si="7"/>
        <v>0</v>
      </c>
      <c r="AD11" s="353">
        <f t="shared" si="7"/>
        <v>0</v>
      </c>
      <c r="AE11" s="353">
        <f t="shared" si="7"/>
        <v>0</v>
      </c>
      <c r="AF11" s="353">
        <f t="shared" si="7"/>
        <v>0</v>
      </c>
      <c r="AG11" s="353">
        <f t="shared" si="7"/>
        <v>0</v>
      </c>
      <c r="AH11" s="353">
        <f t="shared" si="7"/>
        <v>0</v>
      </c>
      <c r="AI11" s="353">
        <f t="shared" si="7"/>
        <v>0</v>
      </c>
      <c r="AJ11" s="353">
        <f t="shared" si="7"/>
        <v>0</v>
      </c>
      <c r="AK11" s="353">
        <f t="shared" si="7"/>
        <v>0</v>
      </c>
    </row>
    <row r="12" spans="2:37" s="76" customFormat="1" ht="15" customHeight="1">
      <c r="B12" s="101">
        <f>CONFIG!C20</f>
        <v>0</v>
      </c>
      <c r="C12" s="353">
        <f t="shared" ref="C12:AK12" si="8">C238</f>
        <v>0</v>
      </c>
      <c r="D12" s="353">
        <f t="shared" si="8"/>
        <v>0</v>
      </c>
      <c r="E12" s="353">
        <f t="shared" si="8"/>
        <v>0</v>
      </c>
      <c r="F12" s="353">
        <f t="shared" si="8"/>
        <v>0</v>
      </c>
      <c r="G12" s="353">
        <f t="shared" si="8"/>
        <v>0</v>
      </c>
      <c r="H12" s="353">
        <f t="shared" si="8"/>
        <v>0</v>
      </c>
      <c r="I12" s="353">
        <f t="shared" si="8"/>
        <v>0</v>
      </c>
      <c r="J12" s="353">
        <f t="shared" si="8"/>
        <v>0</v>
      </c>
      <c r="K12" s="353">
        <f t="shared" si="8"/>
        <v>0</v>
      </c>
      <c r="L12" s="353">
        <f t="shared" si="8"/>
        <v>0</v>
      </c>
      <c r="M12" s="353">
        <f t="shared" si="8"/>
        <v>0</v>
      </c>
      <c r="N12" s="353">
        <f t="shared" si="8"/>
        <v>0</v>
      </c>
      <c r="O12" s="353">
        <f t="shared" si="8"/>
        <v>0</v>
      </c>
      <c r="P12" s="353">
        <f t="shared" si="8"/>
        <v>0</v>
      </c>
      <c r="Q12" s="353">
        <f t="shared" si="8"/>
        <v>0</v>
      </c>
      <c r="R12" s="353">
        <f t="shared" si="8"/>
        <v>0</v>
      </c>
      <c r="S12" s="353">
        <f t="shared" si="8"/>
        <v>0</v>
      </c>
      <c r="T12" s="353">
        <f t="shared" si="8"/>
        <v>0</v>
      </c>
      <c r="U12" s="353">
        <f t="shared" si="8"/>
        <v>0</v>
      </c>
      <c r="V12" s="353">
        <f t="shared" si="8"/>
        <v>0</v>
      </c>
      <c r="W12" s="353">
        <f t="shared" si="8"/>
        <v>0</v>
      </c>
      <c r="X12" s="353">
        <f t="shared" si="8"/>
        <v>0</v>
      </c>
      <c r="Y12" s="353">
        <f t="shared" si="8"/>
        <v>0</v>
      </c>
      <c r="Z12" s="353">
        <f t="shared" si="8"/>
        <v>0</v>
      </c>
      <c r="AA12" s="353">
        <f t="shared" si="8"/>
        <v>0</v>
      </c>
      <c r="AB12" s="353">
        <f t="shared" si="8"/>
        <v>0</v>
      </c>
      <c r="AC12" s="353">
        <f t="shared" si="8"/>
        <v>0</v>
      </c>
      <c r="AD12" s="353">
        <f t="shared" si="8"/>
        <v>0</v>
      </c>
      <c r="AE12" s="353">
        <f t="shared" si="8"/>
        <v>0</v>
      </c>
      <c r="AF12" s="353">
        <f t="shared" si="8"/>
        <v>0</v>
      </c>
      <c r="AG12" s="353">
        <f t="shared" si="8"/>
        <v>0</v>
      </c>
      <c r="AH12" s="353">
        <f t="shared" si="8"/>
        <v>0</v>
      </c>
      <c r="AI12" s="353">
        <f t="shared" si="8"/>
        <v>0</v>
      </c>
      <c r="AJ12" s="353">
        <f t="shared" si="8"/>
        <v>0</v>
      </c>
      <c r="AK12" s="353">
        <f t="shared" si="8"/>
        <v>0</v>
      </c>
    </row>
    <row r="13" spans="2:37" s="76" customFormat="1" ht="15" customHeight="1">
      <c r="B13" s="101">
        <f>CONFIG!C21</f>
        <v>0</v>
      </c>
      <c r="C13" s="353">
        <f t="shared" ref="C13:AK13" si="9">C270</f>
        <v>0</v>
      </c>
      <c r="D13" s="353">
        <f t="shared" si="9"/>
        <v>0</v>
      </c>
      <c r="E13" s="353">
        <f t="shared" si="9"/>
        <v>0</v>
      </c>
      <c r="F13" s="353">
        <f t="shared" si="9"/>
        <v>0</v>
      </c>
      <c r="G13" s="353">
        <f t="shared" si="9"/>
        <v>0</v>
      </c>
      <c r="H13" s="353">
        <f t="shared" si="9"/>
        <v>0</v>
      </c>
      <c r="I13" s="353">
        <f t="shared" si="9"/>
        <v>0</v>
      </c>
      <c r="J13" s="353">
        <f t="shared" si="9"/>
        <v>0</v>
      </c>
      <c r="K13" s="353">
        <f t="shared" si="9"/>
        <v>0</v>
      </c>
      <c r="L13" s="353">
        <f t="shared" si="9"/>
        <v>0</v>
      </c>
      <c r="M13" s="353">
        <f t="shared" si="9"/>
        <v>0</v>
      </c>
      <c r="N13" s="353">
        <f t="shared" si="9"/>
        <v>0</v>
      </c>
      <c r="O13" s="353">
        <f t="shared" si="9"/>
        <v>0</v>
      </c>
      <c r="P13" s="353">
        <f t="shared" si="9"/>
        <v>0</v>
      </c>
      <c r="Q13" s="353">
        <f t="shared" si="9"/>
        <v>0</v>
      </c>
      <c r="R13" s="353">
        <f t="shared" si="9"/>
        <v>0</v>
      </c>
      <c r="S13" s="353">
        <f t="shared" si="9"/>
        <v>0</v>
      </c>
      <c r="T13" s="353">
        <f t="shared" si="9"/>
        <v>0</v>
      </c>
      <c r="U13" s="353">
        <f t="shared" si="9"/>
        <v>0</v>
      </c>
      <c r="V13" s="353">
        <f t="shared" si="9"/>
        <v>0</v>
      </c>
      <c r="W13" s="353">
        <f t="shared" si="9"/>
        <v>0</v>
      </c>
      <c r="X13" s="353">
        <f t="shared" si="9"/>
        <v>0</v>
      </c>
      <c r="Y13" s="353">
        <f t="shared" si="9"/>
        <v>0</v>
      </c>
      <c r="Z13" s="353">
        <f t="shared" si="9"/>
        <v>0</v>
      </c>
      <c r="AA13" s="353">
        <f t="shared" si="9"/>
        <v>0</v>
      </c>
      <c r="AB13" s="353">
        <f t="shared" si="9"/>
        <v>0</v>
      </c>
      <c r="AC13" s="353">
        <f t="shared" si="9"/>
        <v>0</v>
      </c>
      <c r="AD13" s="353">
        <f t="shared" si="9"/>
        <v>0</v>
      </c>
      <c r="AE13" s="353">
        <f t="shared" si="9"/>
        <v>0</v>
      </c>
      <c r="AF13" s="353">
        <f t="shared" si="9"/>
        <v>0</v>
      </c>
      <c r="AG13" s="353">
        <f t="shared" si="9"/>
        <v>0</v>
      </c>
      <c r="AH13" s="353">
        <f t="shared" si="9"/>
        <v>0</v>
      </c>
      <c r="AI13" s="353">
        <f t="shared" si="9"/>
        <v>0</v>
      </c>
      <c r="AJ13" s="353">
        <f t="shared" si="9"/>
        <v>0</v>
      </c>
      <c r="AK13" s="353">
        <f t="shared" si="9"/>
        <v>0</v>
      </c>
    </row>
    <row r="14" spans="2:37" s="76" customFormat="1" ht="15" customHeight="1">
      <c r="B14" s="102" t="s">
        <v>21</v>
      </c>
      <c r="C14" s="27">
        <f t="shared" ref="C14:AK14" si="10">SUM(C6:C13)</f>
        <v>0</v>
      </c>
      <c r="D14" s="27">
        <f t="shared" si="10"/>
        <v>0</v>
      </c>
      <c r="E14" s="27">
        <f t="shared" si="10"/>
        <v>0</v>
      </c>
      <c r="F14" s="27">
        <f t="shared" si="10"/>
        <v>0</v>
      </c>
      <c r="G14" s="27">
        <f t="shared" si="10"/>
        <v>0</v>
      </c>
      <c r="H14" s="27">
        <f t="shared" si="10"/>
        <v>0</v>
      </c>
      <c r="I14" s="27">
        <f t="shared" si="10"/>
        <v>0</v>
      </c>
      <c r="J14" s="27">
        <f t="shared" si="10"/>
        <v>0</v>
      </c>
      <c r="K14" s="27">
        <f t="shared" si="10"/>
        <v>0</v>
      </c>
      <c r="L14" s="27">
        <f t="shared" si="10"/>
        <v>0</v>
      </c>
      <c r="M14" s="27">
        <f t="shared" si="10"/>
        <v>0</v>
      </c>
      <c r="N14" s="27">
        <f t="shared" si="10"/>
        <v>0</v>
      </c>
      <c r="O14" s="27">
        <f t="shared" si="10"/>
        <v>0</v>
      </c>
      <c r="P14" s="27">
        <f t="shared" si="10"/>
        <v>0</v>
      </c>
      <c r="Q14" s="27">
        <f t="shared" si="10"/>
        <v>0</v>
      </c>
      <c r="R14" s="27">
        <f t="shared" si="10"/>
        <v>0</v>
      </c>
      <c r="S14" s="27">
        <f t="shared" si="10"/>
        <v>0</v>
      </c>
      <c r="T14" s="27">
        <f t="shared" si="10"/>
        <v>0</v>
      </c>
      <c r="U14" s="27">
        <f t="shared" si="10"/>
        <v>0</v>
      </c>
      <c r="V14" s="27">
        <f t="shared" si="10"/>
        <v>0</v>
      </c>
      <c r="W14" s="27">
        <f t="shared" si="10"/>
        <v>0</v>
      </c>
      <c r="X14" s="27">
        <f t="shared" si="10"/>
        <v>0</v>
      </c>
      <c r="Y14" s="27">
        <f t="shared" si="10"/>
        <v>0</v>
      </c>
      <c r="Z14" s="27">
        <f t="shared" si="10"/>
        <v>0</v>
      </c>
      <c r="AA14" s="27">
        <f t="shared" si="10"/>
        <v>0</v>
      </c>
      <c r="AB14" s="27">
        <f t="shared" si="10"/>
        <v>0</v>
      </c>
      <c r="AC14" s="27">
        <f t="shared" si="10"/>
        <v>0</v>
      </c>
      <c r="AD14" s="27">
        <f t="shared" si="10"/>
        <v>0</v>
      </c>
      <c r="AE14" s="27">
        <f t="shared" si="10"/>
        <v>0</v>
      </c>
      <c r="AF14" s="27">
        <f t="shared" si="10"/>
        <v>0</v>
      </c>
      <c r="AG14" s="27">
        <f t="shared" si="10"/>
        <v>0</v>
      </c>
      <c r="AH14" s="27">
        <f t="shared" si="10"/>
        <v>0</v>
      </c>
      <c r="AI14" s="27">
        <f t="shared" si="10"/>
        <v>0</v>
      </c>
      <c r="AJ14" s="27">
        <f t="shared" si="10"/>
        <v>0</v>
      </c>
      <c r="AK14" s="27">
        <f t="shared" si="10"/>
        <v>0</v>
      </c>
    </row>
    <row r="15" spans="2:37" s="76" customFormat="1">
      <c r="B15" s="81"/>
    </row>
    <row r="16" spans="2:37" s="76" customFormat="1" ht="15" customHeight="1">
      <c r="B16" s="301" t="str">
        <f>"Prestations liés à : "&amp;CONFIG!C14&amp;" (en € HT)"</f>
        <v>Prestations liés à : Activité / Projet 1 (en € HT)</v>
      </c>
      <c r="C16" s="35"/>
      <c r="D16" s="35"/>
    </row>
    <row r="17" spans="2:37" s="76" customFormat="1">
      <c r="B17" s="81"/>
    </row>
    <row r="18" spans="2:37" s="76" customFormat="1">
      <c r="B18" s="81"/>
      <c r="C18" s="475" t="s">
        <v>18</v>
      </c>
      <c r="D18" s="476"/>
      <c r="E18" s="476"/>
      <c r="F18" s="476"/>
      <c r="G18" s="476"/>
      <c r="H18" s="476"/>
      <c r="I18" s="476"/>
      <c r="J18" s="476"/>
      <c r="K18" s="476"/>
      <c r="L18" s="476"/>
      <c r="M18" s="476"/>
      <c r="N18" s="476"/>
      <c r="O18" s="477"/>
      <c r="P18" s="475" t="s">
        <v>19</v>
      </c>
      <c r="Q18" s="476"/>
      <c r="R18" s="476"/>
      <c r="S18" s="476"/>
      <c r="T18" s="476"/>
      <c r="U18" s="476"/>
      <c r="V18" s="476"/>
      <c r="W18" s="476"/>
      <c r="X18" s="476"/>
      <c r="Y18" s="476"/>
      <c r="Z18" s="476"/>
      <c r="AA18" s="476"/>
      <c r="AB18" s="477"/>
      <c r="AC18" s="475" t="s">
        <v>20</v>
      </c>
      <c r="AD18" s="476"/>
      <c r="AE18" s="477"/>
      <c r="AF18" s="475" t="s">
        <v>32</v>
      </c>
      <c r="AG18" s="476"/>
      <c r="AH18" s="477"/>
      <c r="AI18" s="473" t="s">
        <v>33</v>
      </c>
      <c r="AJ18" s="473"/>
      <c r="AK18" s="473"/>
    </row>
    <row r="19" spans="2:37" s="76" customFormat="1" ht="15" customHeight="1">
      <c r="B19" s="99" t="s">
        <v>36</v>
      </c>
      <c r="C19" s="18">
        <f>CONFIG!$D$7</f>
        <v>41640</v>
      </c>
      <c r="D19" s="18">
        <f>DATE(YEAR(C19),MONTH(C19)+1,DAY(C19))</f>
        <v>41671</v>
      </c>
      <c r="E19" s="18">
        <f t="shared" ref="E19:N19" si="11">DATE(YEAR(D19),MONTH(D19)+1,DAY(D19))</f>
        <v>41699</v>
      </c>
      <c r="F19" s="18">
        <f t="shared" si="11"/>
        <v>41730</v>
      </c>
      <c r="G19" s="18">
        <f t="shared" si="11"/>
        <v>41760</v>
      </c>
      <c r="H19" s="18">
        <f t="shared" si="11"/>
        <v>41791</v>
      </c>
      <c r="I19" s="18">
        <f t="shared" si="11"/>
        <v>41821</v>
      </c>
      <c r="J19" s="18">
        <f t="shared" si="11"/>
        <v>41852</v>
      </c>
      <c r="K19" s="18">
        <f t="shared" si="11"/>
        <v>41883</v>
      </c>
      <c r="L19" s="18">
        <f t="shared" si="11"/>
        <v>41913</v>
      </c>
      <c r="M19" s="18">
        <f t="shared" si="11"/>
        <v>41944</v>
      </c>
      <c r="N19" s="18">
        <f t="shared" si="11"/>
        <v>41974</v>
      </c>
      <c r="O19" s="19" t="s">
        <v>21</v>
      </c>
      <c r="P19" s="18">
        <f>DATE(YEAR(N19),MONTH(N19)+1,DAY(N19))</f>
        <v>42005</v>
      </c>
      <c r="Q19" s="18">
        <f t="shared" ref="Q19:AA19" si="12">DATE(YEAR(P19),MONTH(P19)+1,DAY(P19))</f>
        <v>42036</v>
      </c>
      <c r="R19" s="18">
        <f t="shared" si="12"/>
        <v>42064</v>
      </c>
      <c r="S19" s="18">
        <f t="shared" si="12"/>
        <v>42095</v>
      </c>
      <c r="T19" s="18">
        <f t="shared" si="12"/>
        <v>42125</v>
      </c>
      <c r="U19" s="18">
        <f t="shared" si="12"/>
        <v>42156</v>
      </c>
      <c r="V19" s="18">
        <f t="shared" si="12"/>
        <v>42186</v>
      </c>
      <c r="W19" s="18">
        <f t="shared" si="12"/>
        <v>42217</v>
      </c>
      <c r="X19" s="18">
        <f t="shared" si="12"/>
        <v>42248</v>
      </c>
      <c r="Y19" s="18">
        <f t="shared" si="12"/>
        <v>42278</v>
      </c>
      <c r="Z19" s="18">
        <f t="shared" si="12"/>
        <v>42309</v>
      </c>
      <c r="AA19" s="18">
        <f t="shared" si="12"/>
        <v>42339</v>
      </c>
      <c r="AB19" s="19" t="s">
        <v>21</v>
      </c>
      <c r="AC19" s="28" t="s">
        <v>24</v>
      </c>
      <c r="AD19" s="28" t="s">
        <v>25</v>
      </c>
      <c r="AE19" s="19" t="s">
        <v>21</v>
      </c>
      <c r="AF19" s="28" t="s">
        <v>24</v>
      </c>
      <c r="AG19" s="28" t="s">
        <v>25</v>
      </c>
      <c r="AH19" s="19" t="s">
        <v>21</v>
      </c>
      <c r="AI19" s="28" t="s">
        <v>24</v>
      </c>
      <c r="AJ19" s="28" t="s">
        <v>25</v>
      </c>
      <c r="AK19" s="19" t="s">
        <v>21</v>
      </c>
    </row>
    <row r="20" spans="2:37" s="76" customFormat="1" ht="15" customHeight="1">
      <c r="B20" s="376">
        <f>'Sous-traitances'!C9</f>
        <v>0</v>
      </c>
      <c r="C20" s="341">
        <f>'Sous-traitances'!D9*'Sous-traitances'!$D42</f>
        <v>0</v>
      </c>
      <c r="D20" s="341">
        <f>'Sous-traitances'!E9*'Sous-traitances'!$D42</f>
        <v>0</v>
      </c>
      <c r="E20" s="341">
        <f>'Sous-traitances'!F9*'Sous-traitances'!$D42</f>
        <v>0</v>
      </c>
      <c r="F20" s="341">
        <f>'Sous-traitances'!G9*'Sous-traitances'!$D42</f>
        <v>0</v>
      </c>
      <c r="G20" s="341">
        <f>'Sous-traitances'!H9*'Sous-traitances'!$D42</f>
        <v>0</v>
      </c>
      <c r="H20" s="341">
        <f>'Sous-traitances'!I9*'Sous-traitances'!$D42</f>
        <v>0</v>
      </c>
      <c r="I20" s="341">
        <f>'Sous-traitances'!J9*'Sous-traitances'!$D42</f>
        <v>0</v>
      </c>
      <c r="J20" s="341">
        <f>'Sous-traitances'!K9*'Sous-traitances'!$D42</f>
        <v>0</v>
      </c>
      <c r="K20" s="341">
        <f>'Sous-traitances'!L9*'Sous-traitances'!$D42</f>
        <v>0</v>
      </c>
      <c r="L20" s="341">
        <f>'Sous-traitances'!M9*'Sous-traitances'!$D42</f>
        <v>0</v>
      </c>
      <c r="M20" s="341">
        <f>'Sous-traitances'!N9*'Sous-traitances'!$D42</f>
        <v>0</v>
      </c>
      <c r="N20" s="341">
        <f>'Sous-traitances'!O9*'Sous-traitances'!$D42</f>
        <v>0</v>
      </c>
      <c r="O20" s="341">
        <f t="shared" ref="O20:O44" si="13">SUM(C20:N20)</f>
        <v>0</v>
      </c>
      <c r="P20" s="341">
        <f>'Sous-traitances'!Q9*'Sous-traitances'!$D42</f>
        <v>0</v>
      </c>
      <c r="Q20" s="341">
        <f>'Sous-traitances'!R9*'Sous-traitances'!$D42</f>
        <v>0</v>
      </c>
      <c r="R20" s="341">
        <f>'Sous-traitances'!S9*'Sous-traitances'!$D42</f>
        <v>0</v>
      </c>
      <c r="S20" s="341">
        <f>'Sous-traitances'!T9*'Sous-traitances'!$D42</f>
        <v>0</v>
      </c>
      <c r="T20" s="341">
        <f>'Sous-traitances'!U9*'Sous-traitances'!$D42</f>
        <v>0</v>
      </c>
      <c r="U20" s="341">
        <f>'Sous-traitances'!V9*'Sous-traitances'!$D42</f>
        <v>0</v>
      </c>
      <c r="V20" s="341">
        <f>'Sous-traitances'!W9*'Sous-traitances'!$D42</f>
        <v>0</v>
      </c>
      <c r="W20" s="341">
        <f>'Sous-traitances'!X9*'Sous-traitances'!$D42</f>
        <v>0</v>
      </c>
      <c r="X20" s="341">
        <f>'Sous-traitances'!Y9*'Sous-traitances'!$D42</f>
        <v>0</v>
      </c>
      <c r="Y20" s="341">
        <f>'Sous-traitances'!Z9*'Sous-traitances'!$D42</f>
        <v>0</v>
      </c>
      <c r="Z20" s="341">
        <f>'Sous-traitances'!AA9*'Sous-traitances'!$D42</f>
        <v>0</v>
      </c>
      <c r="AA20" s="341">
        <f>'Sous-traitances'!AB9*'Sous-traitances'!$D42</f>
        <v>0</v>
      </c>
      <c r="AB20" s="341">
        <f t="shared" ref="AB20:AB44" si="14">SUM(P20:AA20)</f>
        <v>0</v>
      </c>
      <c r="AC20" s="341">
        <f>'Sous-traitances'!AD9*'Sous-traitances'!$D42</f>
        <v>0</v>
      </c>
      <c r="AD20" s="341">
        <f>'Sous-traitances'!AE9*'Sous-traitances'!$D42</f>
        <v>0</v>
      </c>
      <c r="AE20" s="341">
        <f t="shared" ref="AE20:AE44" si="15">SUM(AC20:AD20)</f>
        <v>0</v>
      </c>
      <c r="AF20" s="341">
        <f>'Sous-traitances'!AG9*'Sous-traitances'!$D42</f>
        <v>0</v>
      </c>
      <c r="AG20" s="341">
        <f>'Sous-traitances'!AH9*'Sous-traitances'!$D42</f>
        <v>0</v>
      </c>
      <c r="AH20" s="341">
        <f t="shared" ref="AH20:AH44" si="16">SUM(AF20:AG20)</f>
        <v>0</v>
      </c>
      <c r="AI20" s="341">
        <f>'Sous-traitances'!AJ9*'Sous-traitances'!$D42</f>
        <v>0</v>
      </c>
      <c r="AJ20" s="341">
        <f>'Sous-traitances'!AK9*'Sous-traitances'!$D42</f>
        <v>0</v>
      </c>
      <c r="AK20" s="341">
        <f t="shared" ref="AK20:AK44" si="17">SUM(AI20:AJ20)</f>
        <v>0</v>
      </c>
    </row>
    <row r="21" spans="2:37" s="76" customFormat="1" ht="15" customHeight="1">
      <c r="B21" s="376">
        <f>'Sous-traitances'!C10</f>
        <v>0</v>
      </c>
      <c r="C21" s="341">
        <f>'Sous-traitances'!D10*'Sous-traitances'!$D43</f>
        <v>0</v>
      </c>
      <c r="D21" s="341">
        <f>'Sous-traitances'!E10*'Sous-traitances'!$D43</f>
        <v>0</v>
      </c>
      <c r="E21" s="341">
        <f>'Sous-traitances'!F10*'Sous-traitances'!$D43</f>
        <v>0</v>
      </c>
      <c r="F21" s="341">
        <f>'Sous-traitances'!G10*'Sous-traitances'!$D43</f>
        <v>0</v>
      </c>
      <c r="G21" s="341">
        <f>'Sous-traitances'!H10*'Sous-traitances'!$D43</f>
        <v>0</v>
      </c>
      <c r="H21" s="341">
        <f>'Sous-traitances'!I10*'Sous-traitances'!$D43</f>
        <v>0</v>
      </c>
      <c r="I21" s="341">
        <f>'Sous-traitances'!J10*'Sous-traitances'!$D43</f>
        <v>0</v>
      </c>
      <c r="J21" s="341">
        <f>'Sous-traitances'!K10*'Sous-traitances'!$D43</f>
        <v>0</v>
      </c>
      <c r="K21" s="341">
        <f>'Sous-traitances'!L10*'Sous-traitances'!$D43</f>
        <v>0</v>
      </c>
      <c r="L21" s="341">
        <f>'Sous-traitances'!M10*'Sous-traitances'!$D43</f>
        <v>0</v>
      </c>
      <c r="M21" s="341">
        <f>'Sous-traitances'!N10*'Sous-traitances'!$D43</f>
        <v>0</v>
      </c>
      <c r="N21" s="341">
        <f>'Sous-traitances'!O10*'Sous-traitances'!$D43</f>
        <v>0</v>
      </c>
      <c r="O21" s="341">
        <f t="shared" si="13"/>
        <v>0</v>
      </c>
      <c r="P21" s="341">
        <f>'Sous-traitances'!Q10*'Sous-traitances'!$D43</f>
        <v>0</v>
      </c>
      <c r="Q21" s="341">
        <f>'Sous-traitances'!R10*'Sous-traitances'!$D43</f>
        <v>0</v>
      </c>
      <c r="R21" s="341">
        <f>'Sous-traitances'!S10*'Sous-traitances'!$D43</f>
        <v>0</v>
      </c>
      <c r="S21" s="341">
        <f>'Sous-traitances'!T10*'Sous-traitances'!$D43</f>
        <v>0</v>
      </c>
      <c r="T21" s="341">
        <f>'Sous-traitances'!U10*'Sous-traitances'!$D43</f>
        <v>0</v>
      </c>
      <c r="U21" s="341">
        <f>'Sous-traitances'!V10*'Sous-traitances'!$D43</f>
        <v>0</v>
      </c>
      <c r="V21" s="341">
        <f>'Sous-traitances'!W10*'Sous-traitances'!$D43</f>
        <v>0</v>
      </c>
      <c r="W21" s="341">
        <f>'Sous-traitances'!X10*'Sous-traitances'!$D43</f>
        <v>0</v>
      </c>
      <c r="X21" s="341">
        <f>'Sous-traitances'!Y10*'Sous-traitances'!$D43</f>
        <v>0</v>
      </c>
      <c r="Y21" s="341">
        <f>'Sous-traitances'!Z10*'Sous-traitances'!$D43</f>
        <v>0</v>
      </c>
      <c r="Z21" s="341">
        <f>'Sous-traitances'!AA10*'Sous-traitances'!$D43</f>
        <v>0</v>
      </c>
      <c r="AA21" s="341">
        <f>'Sous-traitances'!AB10*'Sous-traitances'!$D43</f>
        <v>0</v>
      </c>
      <c r="AB21" s="341">
        <f t="shared" si="14"/>
        <v>0</v>
      </c>
      <c r="AC21" s="341">
        <f>'Sous-traitances'!AD10*'Sous-traitances'!$D43</f>
        <v>0</v>
      </c>
      <c r="AD21" s="341">
        <f>'Sous-traitances'!AE10*'Sous-traitances'!$D43</f>
        <v>0</v>
      </c>
      <c r="AE21" s="341">
        <f t="shared" si="15"/>
        <v>0</v>
      </c>
      <c r="AF21" s="341">
        <f>'Sous-traitances'!AG10*'Sous-traitances'!$D43</f>
        <v>0</v>
      </c>
      <c r="AG21" s="341">
        <f>'Sous-traitances'!AH10*'Sous-traitances'!$D43</f>
        <v>0</v>
      </c>
      <c r="AH21" s="341">
        <f t="shared" si="16"/>
        <v>0</v>
      </c>
      <c r="AI21" s="341">
        <f>'Sous-traitances'!AJ10*'Sous-traitances'!$D43</f>
        <v>0</v>
      </c>
      <c r="AJ21" s="341">
        <f>'Sous-traitances'!AK10*'Sous-traitances'!$D43</f>
        <v>0</v>
      </c>
      <c r="AK21" s="341">
        <f t="shared" si="17"/>
        <v>0</v>
      </c>
    </row>
    <row r="22" spans="2:37" s="76" customFormat="1" ht="15" customHeight="1">
      <c r="B22" s="376">
        <f>'Sous-traitances'!C11</f>
        <v>0</v>
      </c>
      <c r="C22" s="341">
        <f>'Sous-traitances'!D11*'Sous-traitances'!$D44</f>
        <v>0</v>
      </c>
      <c r="D22" s="341">
        <f>'Sous-traitances'!E11*'Sous-traitances'!$D44</f>
        <v>0</v>
      </c>
      <c r="E22" s="341">
        <f>'Sous-traitances'!F11*'Sous-traitances'!$D44</f>
        <v>0</v>
      </c>
      <c r="F22" s="341">
        <f>'Sous-traitances'!G11*'Sous-traitances'!$D44</f>
        <v>0</v>
      </c>
      <c r="G22" s="341">
        <f>'Sous-traitances'!H11*'Sous-traitances'!$D44</f>
        <v>0</v>
      </c>
      <c r="H22" s="341">
        <f>'Sous-traitances'!I11*'Sous-traitances'!$D44</f>
        <v>0</v>
      </c>
      <c r="I22" s="341">
        <f>'Sous-traitances'!J11*'Sous-traitances'!$D44</f>
        <v>0</v>
      </c>
      <c r="J22" s="341">
        <f>'Sous-traitances'!K11*'Sous-traitances'!$D44</f>
        <v>0</v>
      </c>
      <c r="K22" s="341">
        <f>'Sous-traitances'!L11*'Sous-traitances'!$D44</f>
        <v>0</v>
      </c>
      <c r="L22" s="341">
        <f>'Sous-traitances'!M11*'Sous-traitances'!$D44</f>
        <v>0</v>
      </c>
      <c r="M22" s="341">
        <f>'Sous-traitances'!N11*'Sous-traitances'!$D44</f>
        <v>0</v>
      </c>
      <c r="N22" s="341">
        <f>'Sous-traitances'!O11*'Sous-traitances'!$D44</f>
        <v>0</v>
      </c>
      <c r="O22" s="341">
        <f t="shared" si="13"/>
        <v>0</v>
      </c>
      <c r="P22" s="341">
        <f>'Sous-traitances'!Q11*'Sous-traitances'!$D44</f>
        <v>0</v>
      </c>
      <c r="Q22" s="341">
        <f>'Sous-traitances'!R11*'Sous-traitances'!$D44</f>
        <v>0</v>
      </c>
      <c r="R22" s="341">
        <f>'Sous-traitances'!S11*'Sous-traitances'!$D44</f>
        <v>0</v>
      </c>
      <c r="S22" s="341">
        <f>'Sous-traitances'!T11*'Sous-traitances'!$D44</f>
        <v>0</v>
      </c>
      <c r="T22" s="341">
        <f>'Sous-traitances'!U11*'Sous-traitances'!$D44</f>
        <v>0</v>
      </c>
      <c r="U22" s="341">
        <f>'Sous-traitances'!V11*'Sous-traitances'!$D44</f>
        <v>0</v>
      </c>
      <c r="V22" s="341">
        <f>'Sous-traitances'!W11*'Sous-traitances'!$D44</f>
        <v>0</v>
      </c>
      <c r="W22" s="341">
        <f>'Sous-traitances'!X11*'Sous-traitances'!$D44</f>
        <v>0</v>
      </c>
      <c r="X22" s="341">
        <f>'Sous-traitances'!Y11*'Sous-traitances'!$D44</f>
        <v>0</v>
      </c>
      <c r="Y22" s="341">
        <f>'Sous-traitances'!Z11*'Sous-traitances'!$D44</f>
        <v>0</v>
      </c>
      <c r="Z22" s="341">
        <f>'Sous-traitances'!AA11*'Sous-traitances'!$D44</f>
        <v>0</v>
      </c>
      <c r="AA22" s="341">
        <f>'Sous-traitances'!AB11*'Sous-traitances'!$D44</f>
        <v>0</v>
      </c>
      <c r="AB22" s="341">
        <f t="shared" si="14"/>
        <v>0</v>
      </c>
      <c r="AC22" s="341">
        <f>'Sous-traitances'!AD11*'Sous-traitances'!$D44</f>
        <v>0</v>
      </c>
      <c r="AD22" s="341">
        <f>'Sous-traitances'!AE11*'Sous-traitances'!$D44</f>
        <v>0</v>
      </c>
      <c r="AE22" s="341">
        <f t="shared" si="15"/>
        <v>0</v>
      </c>
      <c r="AF22" s="341">
        <f>'Sous-traitances'!AG11*'Sous-traitances'!$D44</f>
        <v>0</v>
      </c>
      <c r="AG22" s="341">
        <f>'Sous-traitances'!AH11*'Sous-traitances'!$D44</f>
        <v>0</v>
      </c>
      <c r="AH22" s="341">
        <f t="shared" si="16"/>
        <v>0</v>
      </c>
      <c r="AI22" s="341">
        <f>'Sous-traitances'!AJ11*'Sous-traitances'!$D44</f>
        <v>0</v>
      </c>
      <c r="AJ22" s="341">
        <f>'Sous-traitances'!AK11*'Sous-traitances'!$D44</f>
        <v>0</v>
      </c>
      <c r="AK22" s="341">
        <f t="shared" si="17"/>
        <v>0</v>
      </c>
    </row>
    <row r="23" spans="2:37" s="76" customFormat="1" ht="15" customHeight="1">
      <c r="B23" s="376">
        <f>'Sous-traitances'!C12</f>
        <v>0</v>
      </c>
      <c r="C23" s="341">
        <f>'Sous-traitances'!D12*'Sous-traitances'!$D45</f>
        <v>0</v>
      </c>
      <c r="D23" s="341">
        <f>'Sous-traitances'!E12*'Sous-traitances'!$D45</f>
        <v>0</v>
      </c>
      <c r="E23" s="341">
        <f>'Sous-traitances'!F12*'Sous-traitances'!$D45</f>
        <v>0</v>
      </c>
      <c r="F23" s="341">
        <f>'Sous-traitances'!G12*'Sous-traitances'!$D45</f>
        <v>0</v>
      </c>
      <c r="G23" s="341">
        <f>'Sous-traitances'!H12*'Sous-traitances'!$D45</f>
        <v>0</v>
      </c>
      <c r="H23" s="341">
        <f>'Sous-traitances'!I12*'Sous-traitances'!$D45</f>
        <v>0</v>
      </c>
      <c r="I23" s="341">
        <f>'Sous-traitances'!J12*'Sous-traitances'!$D45</f>
        <v>0</v>
      </c>
      <c r="J23" s="341">
        <f>'Sous-traitances'!K12*'Sous-traitances'!$D45</f>
        <v>0</v>
      </c>
      <c r="K23" s="341">
        <f>'Sous-traitances'!L12*'Sous-traitances'!$D45</f>
        <v>0</v>
      </c>
      <c r="L23" s="341">
        <f>'Sous-traitances'!M12*'Sous-traitances'!$D45</f>
        <v>0</v>
      </c>
      <c r="M23" s="341">
        <f>'Sous-traitances'!N12*'Sous-traitances'!$D45</f>
        <v>0</v>
      </c>
      <c r="N23" s="341">
        <f>'Sous-traitances'!O12*'Sous-traitances'!$D45</f>
        <v>0</v>
      </c>
      <c r="O23" s="341">
        <f t="shared" si="13"/>
        <v>0</v>
      </c>
      <c r="P23" s="341">
        <f>'Sous-traitances'!Q12*'Sous-traitances'!$D45</f>
        <v>0</v>
      </c>
      <c r="Q23" s="341">
        <f>'Sous-traitances'!R12*'Sous-traitances'!$D45</f>
        <v>0</v>
      </c>
      <c r="R23" s="341">
        <f>'Sous-traitances'!S12*'Sous-traitances'!$D45</f>
        <v>0</v>
      </c>
      <c r="S23" s="341">
        <f>'Sous-traitances'!T12*'Sous-traitances'!$D45</f>
        <v>0</v>
      </c>
      <c r="T23" s="341">
        <f>'Sous-traitances'!U12*'Sous-traitances'!$D45</f>
        <v>0</v>
      </c>
      <c r="U23" s="341">
        <f>'Sous-traitances'!V12*'Sous-traitances'!$D45</f>
        <v>0</v>
      </c>
      <c r="V23" s="341">
        <f>'Sous-traitances'!W12*'Sous-traitances'!$D45</f>
        <v>0</v>
      </c>
      <c r="W23" s="341">
        <f>'Sous-traitances'!X12*'Sous-traitances'!$D45</f>
        <v>0</v>
      </c>
      <c r="X23" s="341">
        <f>'Sous-traitances'!Y12*'Sous-traitances'!$D45</f>
        <v>0</v>
      </c>
      <c r="Y23" s="341">
        <f>'Sous-traitances'!Z12*'Sous-traitances'!$D45</f>
        <v>0</v>
      </c>
      <c r="Z23" s="341">
        <f>'Sous-traitances'!AA12*'Sous-traitances'!$D45</f>
        <v>0</v>
      </c>
      <c r="AA23" s="341">
        <f>'Sous-traitances'!AB12*'Sous-traitances'!$D45</f>
        <v>0</v>
      </c>
      <c r="AB23" s="341">
        <f t="shared" si="14"/>
        <v>0</v>
      </c>
      <c r="AC23" s="341">
        <f>'Sous-traitances'!AD12*'Sous-traitances'!$D45</f>
        <v>0</v>
      </c>
      <c r="AD23" s="341">
        <f>'Sous-traitances'!AE12*'Sous-traitances'!$D45</f>
        <v>0</v>
      </c>
      <c r="AE23" s="341">
        <f t="shared" si="15"/>
        <v>0</v>
      </c>
      <c r="AF23" s="341">
        <f>'Sous-traitances'!AG12*'Sous-traitances'!$D45</f>
        <v>0</v>
      </c>
      <c r="AG23" s="341">
        <f>'Sous-traitances'!AH12*'Sous-traitances'!$D45</f>
        <v>0</v>
      </c>
      <c r="AH23" s="341">
        <f t="shared" si="16"/>
        <v>0</v>
      </c>
      <c r="AI23" s="341">
        <f>'Sous-traitances'!AJ12*'Sous-traitances'!$D45</f>
        <v>0</v>
      </c>
      <c r="AJ23" s="341">
        <f>'Sous-traitances'!AK12*'Sous-traitances'!$D45</f>
        <v>0</v>
      </c>
      <c r="AK23" s="341">
        <f t="shared" si="17"/>
        <v>0</v>
      </c>
    </row>
    <row r="24" spans="2:37" s="76" customFormat="1" ht="15" customHeight="1">
      <c r="B24" s="376">
        <f>'Sous-traitances'!C13</f>
        <v>0</v>
      </c>
      <c r="C24" s="341">
        <f>'Sous-traitances'!D13*'Sous-traitances'!$D46</f>
        <v>0</v>
      </c>
      <c r="D24" s="341">
        <f>'Sous-traitances'!E13*'Sous-traitances'!$D46</f>
        <v>0</v>
      </c>
      <c r="E24" s="341">
        <f>'Sous-traitances'!F13*'Sous-traitances'!$D46</f>
        <v>0</v>
      </c>
      <c r="F24" s="341">
        <f>'Sous-traitances'!G13*'Sous-traitances'!$D46</f>
        <v>0</v>
      </c>
      <c r="G24" s="341">
        <f>'Sous-traitances'!H13*'Sous-traitances'!$D46</f>
        <v>0</v>
      </c>
      <c r="H24" s="341">
        <f>'Sous-traitances'!I13*'Sous-traitances'!$D46</f>
        <v>0</v>
      </c>
      <c r="I24" s="341">
        <f>'Sous-traitances'!J13*'Sous-traitances'!$D46</f>
        <v>0</v>
      </c>
      <c r="J24" s="341">
        <f>'Sous-traitances'!K13*'Sous-traitances'!$D46</f>
        <v>0</v>
      </c>
      <c r="K24" s="341">
        <f>'Sous-traitances'!L13*'Sous-traitances'!$D46</f>
        <v>0</v>
      </c>
      <c r="L24" s="341">
        <f>'Sous-traitances'!M13*'Sous-traitances'!$D46</f>
        <v>0</v>
      </c>
      <c r="M24" s="341">
        <f>'Sous-traitances'!N13*'Sous-traitances'!$D46</f>
        <v>0</v>
      </c>
      <c r="N24" s="341">
        <f>'Sous-traitances'!O13*'Sous-traitances'!$D46</f>
        <v>0</v>
      </c>
      <c r="O24" s="341">
        <f t="shared" si="13"/>
        <v>0</v>
      </c>
      <c r="P24" s="341">
        <f>'Sous-traitances'!Q13*'Sous-traitances'!$D46</f>
        <v>0</v>
      </c>
      <c r="Q24" s="341">
        <f>'Sous-traitances'!R13*'Sous-traitances'!$D46</f>
        <v>0</v>
      </c>
      <c r="R24" s="341">
        <f>'Sous-traitances'!S13*'Sous-traitances'!$D46</f>
        <v>0</v>
      </c>
      <c r="S24" s="341">
        <f>'Sous-traitances'!T13*'Sous-traitances'!$D46</f>
        <v>0</v>
      </c>
      <c r="T24" s="341">
        <f>'Sous-traitances'!U13*'Sous-traitances'!$D46</f>
        <v>0</v>
      </c>
      <c r="U24" s="341">
        <f>'Sous-traitances'!V13*'Sous-traitances'!$D46</f>
        <v>0</v>
      </c>
      <c r="V24" s="341">
        <f>'Sous-traitances'!W13*'Sous-traitances'!$D46</f>
        <v>0</v>
      </c>
      <c r="W24" s="341">
        <f>'Sous-traitances'!X13*'Sous-traitances'!$D46</f>
        <v>0</v>
      </c>
      <c r="X24" s="341">
        <f>'Sous-traitances'!Y13*'Sous-traitances'!$D46</f>
        <v>0</v>
      </c>
      <c r="Y24" s="341">
        <f>'Sous-traitances'!Z13*'Sous-traitances'!$D46</f>
        <v>0</v>
      </c>
      <c r="Z24" s="341">
        <f>'Sous-traitances'!AA13*'Sous-traitances'!$D46</f>
        <v>0</v>
      </c>
      <c r="AA24" s="341">
        <f>'Sous-traitances'!AB13*'Sous-traitances'!$D46</f>
        <v>0</v>
      </c>
      <c r="AB24" s="341">
        <f t="shared" si="14"/>
        <v>0</v>
      </c>
      <c r="AC24" s="341">
        <f>'Sous-traitances'!AD13*'Sous-traitances'!$D46</f>
        <v>0</v>
      </c>
      <c r="AD24" s="341">
        <f>'Sous-traitances'!AE13*'Sous-traitances'!$D46</f>
        <v>0</v>
      </c>
      <c r="AE24" s="341">
        <f t="shared" si="15"/>
        <v>0</v>
      </c>
      <c r="AF24" s="341">
        <f>'Sous-traitances'!AG13*'Sous-traitances'!$D46</f>
        <v>0</v>
      </c>
      <c r="AG24" s="341">
        <f>'Sous-traitances'!AH13*'Sous-traitances'!$D46</f>
        <v>0</v>
      </c>
      <c r="AH24" s="341">
        <f t="shared" si="16"/>
        <v>0</v>
      </c>
      <c r="AI24" s="341">
        <f>'Sous-traitances'!AJ13*'Sous-traitances'!$D46</f>
        <v>0</v>
      </c>
      <c r="AJ24" s="341">
        <f>'Sous-traitances'!AK13*'Sous-traitances'!$D46</f>
        <v>0</v>
      </c>
      <c r="AK24" s="341">
        <f t="shared" si="17"/>
        <v>0</v>
      </c>
    </row>
    <row r="25" spans="2:37" s="76" customFormat="1" ht="15" customHeight="1">
      <c r="B25" s="376">
        <f>'Sous-traitances'!C14</f>
        <v>0</v>
      </c>
      <c r="C25" s="341">
        <f>'Sous-traitances'!D14*'Sous-traitances'!$D47</f>
        <v>0</v>
      </c>
      <c r="D25" s="341">
        <f>'Sous-traitances'!E14*'Sous-traitances'!$D47</f>
        <v>0</v>
      </c>
      <c r="E25" s="341">
        <f>'Sous-traitances'!F14*'Sous-traitances'!$D47</f>
        <v>0</v>
      </c>
      <c r="F25" s="341">
        <f>'Sous-traitances'!G14*'Sous-traitances'!$D47</f>
        <v>0</v>
      </c>
      <c r="G25" s="341">
        <f>'Sous-traitances'!H14*'Sous-traitances'!$D47</f>
        <v>0</v>
      </c>
      <c r="H25" s="341">
        <f>'Sous-traitances'!I14*'Sous-traitances'!$D47</f>
        <v>0</v>
      </c>
      <c r="I25" s="341">
        <f>'Sous-traitances'!J14*'Sous-traitances'!$D47</f>
        <v>0</v>
      </c>
      <c r="J25" s="341">
        <f>'Sous-traitances'!K14*'Sous-traitances'!$D47</f>
        <v>0</v>
      </c>
      <c r="K25" s="341">
        <f>'Sous-traitances'!L14*'Sous-traitances'!$D47</f>
        <v>0</v>
      </c>
      <c r="L25" s="341">
        <f>'Sous-traitances'!M14*'Sous-traitances'!$D47</f>
        <v>0</v>
      </c>
      <c r="M25" s="341">
        <f>'Sous-traitances'!N14*'Sous-traitances'!$D47</f>
        <v>0</v>
      </c>
      <c r="N25" s="341">
        <f>'Sous-traitances'!O14*'Sous-traitances'!$D47</f>
        <v>0</v>
      </c>
      <c r="O25" s="341">
        <f t="shared" si="13"/>
        <v>0</v>
      </c>
      <c r="P25" s="341">
        <f>'Sous-traitances'!Q14*'Sous-traitances'!$D47</f>
        <v>0</v>
      </c>
      <c r="Q25" s="341">
        <f>'Sous-traitances'!R14*'Sous-traitances'!$D47</f>
        <v>0</v>
      </c>
      <c r="R25" s="341">
        <f>'Sous-traitances'!S14*'Sous-traitances'!$D47</f>
        <v>0</v>
      </c>
      <c r="S25" s="341">
        <f>'Sous-traitances'!T14*'Sous-traitances'!$D47</f>
        <v>0</v>
      </c>
      <c r="T25" s="341">
        <f>'Sous-traitances'!U14*'Sous-traitances'!$D47</f>
        <v>0</v>
      </c>
      <c r="U25" s="341">
        <f>'Sous-traitances'!V14*'Sous-traitances'!$D47</f>
        <v>0</v>
      </c>
      <c r="V25" s="341">
        <f>'Sous-traitances'!W14*'Sous-traitances'!$D47</f>
        <v>0</v>
      </c>
      <c r="W25" s="341">
        <f>'Sous-traitances'!X14*'Sous-traitances'!$D47</f>
        <v>0</v>
      </c>
      <c r="X25" s="341">
        <f>'Sous-traitances'!Y14*'Sous-traitances'!$D47</f>
        <v>0</v>
      </c>
      <c r="Y25" s="341">
        <f>'Sous-traitances'!Z14*'Sous-traitances'!$D47</f>
        <v>0</v>
      </c>
      <c r="Z25" s="341">
        <f>'Sous-traitances'!AA14*'Sous-traitances'!$D47</f>
        <v>0</v>
      </c>
      <c r="AA25" s="341">
        <f>'Sous-traitances'!AB14*'Sous-traitances'!$D47</f>
        <v>0</v>
      </c>
      <c r="AB25" s="341">
        <f t="shared" si="14"/>
        <v>0</v>
      </c>
      <c r="AC25" s="341">
        <f>'Sous-traitances'!AD14*'Sous-traitances'!$D47</f>
        <v>0</v>
      </c>
      <c r="AD25" s="341">
        <f>'Sous-traitances'!AE14*'Sous-traitances'!$D47</f>
        <v>0</v>
      </c>
      <c r="AE25" s="341">
        <f t="shared" si="15"/>
        <v>0</v>
      </c>
      <c r="AF25" s="341">
        <f>'Sous-traitances'!AG14*'Sous-traitances'!$D47</f>
        <v>0</v>
      </c>
      <c r="AG25" s="341">
        <f>'Sous-traitances'!AH14*'Sous-traitances'!$D47</f>
        <v>0</v>
      </c>
      <c r="AH25" s="341">
        <f t="shared" si="16"/>
        <v>0</v>
      </c>
      <c r="AI25" s="341">
        <f>'Sous-traitances'!AJ14*'Sous-traitances'!$D47</f>
        <v>0</v>
      </c>
      <c r="AJ25" s="341">
        <f>'Sous-traitances'!AK14*'Sous-traitances'!$D47</f>
        <v>0</v>
      </c>
      <c r="AK25" s="341">
        <f t="shared" si="17"/>
        <v>0</v>
      </c>
    </row>
    <row r="26" spans="2:37" s="76" customFormat="1" ht="15" customHeight="1">
      <c r="B26" s="376">
        <f>'Sous-traitances'!C15</f>
        <v>0</v>
      </c>
      <c r="C26" s="341">
        <f>'Sous-traitances'!D15*'Sous-traitances'!$D48</f>
        <v>0</v>
      </c>
      <c r="D26" s="341">
        <f>'Sous-traitances'!E15*'Sous-traitances'!$D48</f>
        <v>0</v>
      </c>
      <c r="E26" s="341">
        <f>'Sous-traitances'!F15*'Sous-traitances'!$D48</f>
        <v>0</v>
      </c>
      <c r="F26" s="341">
        <f>'Sous-traitances'!G15*'Sous-traitances'!$D48</f>
        <v>0</v>
      </c>
      <c r="G26" s="341">
        <f>'Sous-traitances'!H15*'Sous-traitances'!$D48</f>
        <v>0</v>
      </c>
      <c r="H26" s="341">
        <f>'Sous-traitances'!I15*'Sous-traitances'!$D48</f>
        <v>0</v>
      </c>
      <c r="I26" s="341">
        <f>'Sous-traitances'!J15*'Sous-traitances'!$D48</f>
        <v>0</v>
      </c>
      <c r="J26" s="341">
        <f>'Sous-traitances'!K15*'Sous-traitances'!$D48</f>
        <v>0</v>
      </c>
      <c r="K26" s="341">
        <f>'Sous-traitances'!L15*'Sous-traitances'!$D48</f>
        <v>0</v>
      </c>
      <c r="L26" s="341">
        <f>'Sous-traitances'!M15*'Sous-traitances'!$D48</f>
        <v>0</v>
      </c>
      <c r="M26" s="341">
        <f>'Sous-traitances'!N15*'Sous-traitances'!$D48</f>
        <v>0</v>
      </c>
      <c r="N26" s="341">
        <f>'Sous-traitances'!O15*'Sous-traitances'!$D48</f>
        <v>0</v>
      </c>
      <c r="O26" s="341">
        <f t="shared" si="13"/>
        <v>0</v>
      </c>
      <c r="P26" s="341">
        <f>'Sous-traitances'!Q15*'Sous-traitances'!$D48</f>
        <v>0</v>
      </c>
      <c r="Q26" s="341">
        <f>'Sous-traitances'!R15*'Sous-traitances'!$D48</f>
        <v>0</v>
      </c>
      <c r="R26" s="341">
        <f>'Sous-traitances'!S15*'Sous-traitances'!$D48</f>
        <v>0</v>
      </c>
      <c r="S26" s="341">
        <f>'Sous-traitances'!T15*'Sous-traitances'!$D48</f>
        <v>0</v>
      </c>
      <c r="T26" s="341">
        <f>'Sous-traitances'!U15*'Sous-traitances'!$D48</f>
        <v>0</v>
      </c>
      <c r="U26" s="341">
        <f>'Sous-traitances'!V15*'Sous-traitances'!$D48</f>
        <v>0</v>
      </c>
      <c r="V26" s="341">
        <f>'Sous-traitances'!W15*'Sous-traitances'!$D48</f>
        <v>0</v>
      </c>
      <c r="W26" s="341">
        <f>'Sous-traitances'!X15*'Sous-traitances'!$D48</f>
        <v>0</v>
      </c>
      <c r="X26" s="341">
        <f>'Sous-traitances'!Y15*'Sous-traitances'!$D48</f>
        <v>0</v>
      </c>
      <c r="Y26" s="341">
        <f>'Sous-traitances'!Z15*'Sous-traitances'!$D48</f>
        <v>0</v>
      </c>
      <c r="Z26" s="341">
        <f>'Sous-traitances'!AA15*'Sous-traitances'!$D48</f>
        <v>0</v>
      </c>
      <c r="AA26" s="341">
        <f>'Sous-traitances'!AB15*'Sous-traitances'!$D48</f>
        <v>0</v>
      </c>
      <c r="AB26" s="341">
        <f t="shared" si="14"/>
        <v>0</v>
      </c>
      <c r="AC26" s="341">
        <f>'Sous-traitances'!AD15*'Sous-traitances'!$D48</f>
        <v>0</v>
      </c>
      <c r="AD26" s="341">
        <f>'Sous-traitances'!AE15*'Sous-traitances'!$D48</f>
        <v>0</v>
      </c>
      <c r="AE26" s="341">
        <f t="shared" si="15"/>
        <v>0</v>
      </c>
      <c r="AF26" s="341">
        <f>'Sous-traitances'!AG15*'Sous-traitances'!$D48</f>
        <v>0</v>
      </c>
      <c r="AG26" s="341">
        <f>'Sous-traitances'!AH15*'Sous-traitances'!$D48</f>
        <v>0</v>
      </c>
      <c r="AH26" s="341">
        <f t="shared" si="16"/>
        <v>0</v>
      </c>
      <c r="AI26" s="341">
        <f>'Sous-traitances'!AJ15*'Sous-traitances'!$D48</f>
        <v>0</v>
      </c>
      <c r="AJ26" s="341">
        <f>'Sous-traitances'!AK15*'Sous-traitances'!$D48</f>
        <v>0</v>
      </c>
      <c r="AK26" s="341">
        <f t="shared" si="17"/>
        <v>0</v>
      </c>
    </row>
    <row r="27" spans="2:37" s="76" customFormat="1" ht="15" customHeight="1">
      <c r="B27" s="376">
        <f>'Sous-traitances'!C16</f>
        <v>0</v>
      </c>
      <c r="C27" s="341">
        <f>'Sous-traitances'!D16*'Sous-traitances'!$D49</f>
        <v>0</v>
      </c>
      <c r="D27" s="341">
        <f>'Sous-traitances'!E16*'Sous-traitances'!$D49</f>
        <v>0</v>
      </c>
      <c r="E27" s="341">
        <f>'Sous-traitances'!F16*'Sous-traitances'!$D49</f>
        <v>0</v>
      </c>
      <c r="F27" s="341">
        <f>'Sous-traitances'!G16*'Sous-traitances'!$D49</f>
        <v>0</v>
      </c>
      <c r="G27" s="341">
        <f>'Sous-traitances'!H16*'Sous-traitances'!$D49</f>
        <v>0</v>
      </c>
      <c r="H27" s="341">
        <f>'Sous-traitances'!I16*'Sous-traitances'!$D49</f>
        <v>0</v>
      </c>
      <c r="I27" s="341">
        <f>'Sous-traitances'!J16*'Sous-traitances'!$D49</f>
        <v>0</v>
      </c>
      <c r="J27" s="341">
        <f>'Sous-traitances'!K16*'Sous-traitances'!$D49</f>
        <v>0</v>
      </c>
      <c r="K27" s="341">
        <f>'Sous-traitances'!L16*'Sous-traitances'!$D49</f>
        <v>0</v>
      </c>
      <c r="L27" s="341">
        <f>'Sous-traitances'!M16*'Sous-traitances'!$D49</f>
        <v>0</v>
      </c>
      <c r="M27" s="341">
        <f>'Sous-traitances'!N16*'Sous-traitances'!$D49</f>
        <v>0</v>
      </c>
      <c r="N27" s="341">
        <f>'Sous-traitances'!O16*'Sous-traitances'!$D49</f>
        <v>0</v>
      </c>
      <c r="O27" s="341">
        <f t="shared" si="13"/>
        <v>0</v>
      </c>
      <c r="P27" s="341">
        <f>'Sous-traitances'!Q16*'Sous-traitances'!$D49</f>
        <v>0</v>
      </c>
      <c r="Q27" s="341">
        <f>'Sous-traitances'!R16*'Sous-traitances'!$D49</f>
        <v>0</v>
      </c>
      <c r="R27" s="341">
        <f>'Sous-traitances'!S16*'Sous-traitances'!$D49</f>
        <v>0</v>
      </c>
      <c r="S27" s="341">
        <f>'Sous-traitances'!T16*'Sous-traitances'!$D49</f>
        <v>0</v>
      </c>
      <c r="T27" s="341">
        <f>'Sous-traitances'!U16*'Sous-traitances'!$D49</f>
        <v>0</v>
      </c>
      <c r="U27" s="341">
        <f>'Sous-traitances'!V16*'Sous-traitances'!$D49</f>
        <v>0</v>
      </c>
      <c r="V27" s="341">
        <f>'Sous-traitances'!W16*'Sous-traitances'!$D49</f>
        <v>0</v>
      </c>
      <c r="W27" s="341">
        <f>'Sous-traitances'!X16*'Sous-traitances'!$D49</f>
        <v>0</v>
      </c>
      <c r="X27" s="341">
        <f>'Sous-traitances'!Y16*'Sous-traitances'!$D49</f>
        <v>0</v>
      </c>
      <c r="Y27" s="341">
        <f>'Sous-traitances'!Z16*'Sous-traitances'!$D49</f>
        <v>0</v>
      </c>
      <c r="Z27" s="341">
        <f>'Sous-traitances'!AA16*'Sous-traitances'!$D49</f>
        <v>0</v>
      </c>
      <c r="AA27" s="341">
        <f>'Sous-traitances'!AB16*'Sous-traitances'!$D49</f>
        <v>0</v>
      </c>
      <c r="AB27" s="341">
        <f t="shared" si="14"/>
        <v>0</v>
      </c>
      <c r="AC27" s="341">
        <f>'Sous-traitances'!AD16*'Sous-traitances'!$D49</f>
        <v>0</v>
      </c>
      <c r="AD27" s="341">
        <f>'Sous-traitances'!AE16*'Sous-traitances'!$D49</f>
        <v>0</v>
      </c>
      <c r="AE27" s="341">
        <f t="shared" si="15"/>
        <v>0</v>
      </c>
      <c r="AF27" s="341">
        <f>'Sous-traitances'!AG16*'Sous-traitances'!$D49</f>
        <v>0</v>
      </c>
      <c r="AG27" s="341">
        <f>'Sous-traitances'!AH16*'Sous-traitances'!$D49</f>
        <v>0</v>
      </c>
      <c r="AH27" s="341">
        <f t="shared" si="16"/>
        <v>0</v>
      </c>
      <c r="AI27" s="341">
        <f>'Sous-traitances'!AJ16*'Sous-traitances'!$D49</f>
        <v>0</v>
      </c>
      <c r="AJ27" s="341">
        <f>'Sous-traitances'!AK16*'Sous-traitances'!$D49</f>
        <v>0</v>
      </c>
      <c r="AK27" s="341">
        <f t="shared" si="17"/>
        <v>0</v>
      </c>
    </row>
    <row r="28" spans="2:37" s="76" customFormat="1" ht="15" customHeight="1">
      <c r="B28" s="376">
        <f>'Sous-traitances'!C17</f>
        <v>0</v>
      </c>
      <c r="C28" s="341">
        <f>'Sous-traitances'!D17*'Sous-traitances'!$D50</f>
        <v>0</v>
      </c>
      <c r="D28" s="341">
        <f>'Sous-traitances'!E17*'Sous-traitances'!$D50</f>
        <v>0</v>
      </c>
      <c r="E28" s="341">
        <f>'Sous-traitances'!F17*'Sous-traitances'!$D50</f>
        <v>0</v>
      </c>
      <c r="F28" s="341">
        <f>'Sous-traitances'!G17*'Sous-traitances'!$D50</f>
        <v>0</v>
      </c>
      <c r="G28" s="341">
        <f>'Sous-traitances'!H17*'Sous-traitances'!$D50</f>
        <v>0</v>
      </c>
      <c r="H28" s="341">
        <f>'Sous-traitances'!I17*'Sous-traitances'!$D50</f>
        <v>0</v>
      </c>
      <c r="I28" s="341">
        <f>'Sous-traitances'!J17*'Sous-traitances'!$D50</f>
        <v>0</v>
      </c>
      <c r="J28" s="341">
        <f>'Sous-traitances'!K17*'Sous-traitances'!$D50</f>
        <v>0</v>
      </c>
      <c r="K28" s="341">
        <f>'Sous-traitances'!L17*'Sous-traitances'!$D50</f>
        <v>0</v>
      </c>
      <c r="L28" s="341">
        <f>'Sous-traitances'!M17*'Sous-traitances'!$D50</f>
        <v>0</v>
      </c>
      <c r="M28" s="341">
        <f>'Sous-traitances'!N17*'Sous-traitances'!$D50</f>
        <v>0</v>
      </c>
      <c r="N28" s="341">
        <f>'Sous-traitances'!O17*'Sous-traitances'!$D50</f>
        <v>0</v>
      </c>
      <c r="O28" s="341">
        <f t="shared" si="13"/>
        <v>0</v>
      </c>
      <c r="P28" s="341">
        <f>'Sous-traitances'!Q17*'Sous-traitances'!$D50</f>
        <v>0</v>
      </c>
      <c r="Q28" s="341">
        <f>'Sous-traitances'!R17*'Sous-traitances'!$D50</f>
        <v>0</v>
      </c>
      <c r="R28" s="341">
        <f>'Sous-traitances'!S17*'Sous-traitances'!$D50</f>
        <v>0</v>
      </c>
      <c r="S28" s="341">
        <f>'Sous-traitances'!T17*'Sous-traitances'!$D50</f>
        <v>0</v>
      </c>
      <c r="T28" s="341">
        <f>'Sous-traitances'!U17*'Sous-traitances'!$D50</f>
        <v>0</v>
      </c>
      <c r="U28" s="341">
        <f>'Sous-traitances'!V17*'Sous-traitances'!$D50</f>
        <v>0</v>
      </c>
      <c r="V28" s="341">
        <f>'Sous-traitances'!W17*'Sous-traitances'!$D50</f>
        <v>0</v>
      </c>
      <c r="W28" s="341">
        <f>'Sous-traitances'!X17*'Sous-traitances'!$D50</f>
        <v>0</v>
      </c>
      <c r="X28" s="341">
        <f>'Sous-traitances'!Y17*'Sous-traitances'!$D50</f>
        <v>0</v>
      </c>
      <c r="Y28" s="341">
        <f>'Sous-traitances'!Z17*'Sous-traitances'!$D50</f>
        <v>0</v>
      </c>
      <c r="Z28" s="341">
        <f>'Sous-traitances'!AA17*'Sous-traitances'!$D50</f>
        <v>0</v>
      </c>
      <c r="AA28" s="341">
        <f>'Sous-traitances'!AB17*'Sous-traitances'!$D50</f>
        <v>0</v>
      </c>
      <c r="AB28" s="341">
        <f t="shared" si="14"/>
        <v>0</v>
      </c>
      <c r="AC28" s="341">
        <f>'Sous-traitances'!AD17*'Sous-traitances'!$D50</f>
        <v>0</v>
      </c>
      <c r="AD28" s="341">
        <f>'Sous-traitances'!AE17*'Sous-traitances'!$D50</f>
        <v>0</v>
      </c>
      <c r="AE28" s="341">
        <f t="shared" si="15"/>
        <v>0</v>
      </c>
      <c r="AF28" s="341">
        <f>'Sous-traitances'!AG17*'Sous-traitances'!$D50</f>
        <v>0</v>
      </c>
      <c r="AG28" s="341">
        <f>'Sous-traitances'!AH17*'Sous-traitances'!$D50</f>
        <v>0</v>
      </c>
      <c r="AH28" s="341">
        <f t="shared" si="16"/>
        <v>0</v>
      </c>
      <c r="AI28" s="341">
        <f>'Sous-traitances'!AJ17*'Sous-traitances'!$D50</f>
        <v>0</v>
      </c>
      <c r="AJ28" s="341">
        <f>'Sous-traitances'!AK17*'Sous-traitances'!$D50</f>
        <v>0</v>
      </c>
      <c r="AK28" s="341">
        <f t="shared" si="17"/>
        <v>0</v>
      </c>
    </row>
    <row r="29" spans="2:37" s="76" customFormat="1" ht="15" customHeight="1">
      <c r="B29" s="376">
        <f>'Sous-traitances'!C18</f>
        <v>0</v>
      </c>
      <c r="C29" s="341">
        <f>'Sous-traitances'!D18*'Sous-traitances'!$D51</f>
        <v>0</v>
      </c>
      <c r="D29" s="341">
        <f>'Sous-traitances'!E18*'Sous-traitances'!$D51</f>
        <v>0</v>
      </c>
      <c r="E29" s="341">
        <f>'Sous-traitances'!F18*'Sous-traitances'!$D51</f>
        <v>0</v>
      </c>
      <c r="F29" s="341">
        <f>'Sous-traitances'!G18*'Sous-traitances'!$D51</f>
        <v>0</v>
      </c>
      <c r="G29" s="341">
        <f>'Sous-traitances'!H18*'Sous-traitances'!$D51</f>
        <v>0</v>
      </c>
      <c r="H29" s="341">
        <f>'Sous-traitances'!I18*'Sous-traitances'!$D51</f>
        <v>0</v>
      </c>
      <c r="I29" s="341">
        <f>'Sous-traitances'!J18*'Sous-traitances'!$D51</f>
        <v>0</v>
      </c>
      <c r="J29" s="341">
        <f>'Sous-traitances'!K18*'Sous-traitances'!$D51</f>
        <v>0</v>
      </c>
      <c r="K29" s="341">
        <f>'Sous-traitances'!L18*'Sous-traitances'!$D51</f>
        <v>0</v>
      </c>
      <c r="L29" s="341">
        <f>'Sous-traitances'!M18*'Sous-traitances'!$D51</f>
        <v>0</v>
      </c>
      <c r="M29" s="341">
        <f>'Sous-traitances'!N18*'Sous-traitances'!$D51</f>
        <v>0</v>
      </c>
      <c r="N29" s="341">
        <f>'Sous-traitances'!O18*'Sous-traitances'!$D51</f>
        <v>0</v>
      </c>
      <c r="O29" s="341">
        <f t="shared" si="13"/>
        <v>0</v>
      </c>
      <c r="P29" s="341">
        <f>'Sous-traitances'!Q18*'Sous-traitances'!$D51</f>
        <v>0</v>
      </c>
      <c r="Q29" s="341">
        <f>'Sous-traitances'!R18*'Sous-traitances'!$D51</f>
        <v>0</v>
      </c>
      <c r="R29" s="341">
        <f>'Sous-traitances'!S18*'Sous-traitances'!$D51</f>
        <v>0</v>
      </c>
      <c r="S29" s="341">
        <f>'Sous-traitances'!T18*'Sous-traitances'!$D51</f>
        <v>0</v>
      </c>
      <c r="T29" s="341">
        <f>'Sous-traitances'!U18*'Sous-traitances'!$D51</f>
        <v>0</v>
      </c>
      <c r="U29" s="341">
        <f>'Sous-traitances'!V18*'Sous-traitances'!$D51</f>
        <v>0</v>
      </c>
      <c r="V29" s="341">
        <f>'Sous-traitances'!W18*'Sous-traitances'!$D51</f>
        <v>0</v>
      </c>
      <c r="W29" s="341">
        <f>'Sous-traitances'!X18*'Sous-traitances'!$D51</f>
        <v>0</v>
      </c>
      <c r="X29" s="341">
        <f>'Sous-traitances'!Y18*'Sous-traitances'!$D51</f>
        <v>0</v>
      </c>
      <c r="Y29" s="341">
        <f>'Sous-traitances'!Z18*'Sous-traitances'!$D51</f>
        <v>0</v>
      </c>
      <c r="Z29" s="341">
        <f>'Sous-traitances'!AA18*'Sous-traitances'!$D51</f>
        <v>0</v>
      </c>
      <c r="AA29" s="341">
        <f>'Sous-traitances'!AB18*'Sous-traitances'!$D51</f>
        <v>0</v>
      </c>
      <c r="AB29" s="341">
        <f t="shared" si="14"/>
        <v>0</v>
      </c>
      <c r="AC29" s="341">
        <f>'Sous-traitances'!AD18*'Sous-traitances'!$D51</f>
        <v>0</v>
      </c>
      <c r="AD29" s="341">
        <f>'Sous-traitances'!AE18*'Sous-traitances'!$D51</f>
        <v>0</v>
      </c>
      <c r="AE29" s="341">
        <f t="shared" si="15"/>
        <v>0</v>
      </c>
      <c r="AF29" s="341">
        <f>'Sous-traitances'!AG18*'Sous-traitances'!$D51</f>
        <v>0</v>
      </c>
      <c r="AG29" s="341">
        <f>'Sous-traitances'!AH18*'Sous-traitances'!$D51</f>
        <v>0</v>
      </c>
      <c r="AH29" s="341">
        <f t="shared" si="16"/>
        <v>0</v>
      </c>
      <c r="AI29" s="341">
        <f>'Sous-traitances'!AJ18*'Sous-traitances'!$D51</f>
        <v>0</v>
      </c>
      <c r="AJ29" s="341">
        <f>'Sous-traitances'!AK18*'Sous-traitances'!$D51</f>
        <v>0</v>
      </c>
      <c r="AK29" s="341">
        <f t="shared" si="17"/>
        <v>0</v>
      </c>
    </row>
    <row r="30" spans="2:37" s="76" customFormat="1" ht="15" customHeight="1">
      <c r="B30" s="376">
        <f>'Sous-traitances'!C19</f>
        <v>0</v>
      </c>
      <c r="C30" s="341">
        <f>'Sous-traitances'!D19*'Sous-traitances'!$D52</f>
        <v>0</v>
      </c>
      <c r="D30" s="341">
        <f>'Sous-traitances'!E19*'Sous-traitances'!$D52</f>
        <v>0</v>
      </c>
      <c r="E30" s="341">
        <f>'Sous-traitances'!F19*'Sous-traitances'!$D52</f>
        <v>0</v>
      </c>
      <c r="F30" s="341">
        <f>'Sous-traitances'!G19*'Sous-traitances'!$D52</f>
        <v>0</v>
      </c>
      <c r="G30" s="341">
        <f>'Sous-traitances'!H19*'Sous-traitances'!$D52</f>
        <v>0</v>
      </c>
      <c r="H30" s="341">
        <f>'Sous-traitances'!I19*'Sous-traitances'!$D52</f>
        <v>0</v>
      </c>
      <c r="I30" s="341">
        <f>'Sous-traitances'!J19*'Sous-traitances'!$D52</f>
        <v>0</v>
      </c>
      <c r="J30" s="341">
        <f>'Sous-traitances'!K19*'Sous-traitances'!$D52</f>
        <v>0</v>
      </c>
      <c r="K30" s="341">
        <f>'Sous-traitances'!L19*'Sous-traitances'!$D52</f>
        <v>0</v>
      </c>
      <c r="L30" s="341">
        <f>'Sous-traitances'!M19*'Sous-traitances'!$D52</f>
        <v>0</v>
      </c>
      <c r="M30" s="341">
        <f>'Sous-traitances'!N19*'Sous-traitances'!$D52</f>
        <v>0</v>
      </c>
      <c r="N30" s="341">
        <f>'Sous-traitances'!O19*'Sous-traitances'!$D52</f>
        <v>0</v>
      </c>
      <c r="O30" s="341">
        <f t="shared" si="13"/>
        <v>0</v>
      </c>
      <c r="P30" s="341">
        <f>'Sous-traitances'!Q19*'Sous-traitances'!$D52</f>
        <v>0</v>
      </c>
      <c r="Q30" s="341">
        <f>'Sous-traitances'!R19*'Sous-traitances'!$D52</f>
        <v>0</v>
      </c>
      <c r="R30" s="341">
        <f>'Sous-traitances'!S19*'Sous-traitances'!$D52</f>
        <v>0</v>
      </c>
      <c r="S30" s="341">
        <f>'Sous-traitances'!T19*'Sous-traitances'!$D52</f>
        <v>0</v>
      </c>
      <c r="T30" s="341">
        <f>'Sous-traitances'!U19*'Sous-traitances'!$D52</f>
        <v>0</v>
      </c>
      <c r="U30" s="341">
        <f>'Sous-traitances'!V19*'Sous-traitances'!$D52</f>
        <v>0</v>
      </c>
      <c r="V30" s="341">
        <f>'Sous-traitances'!W19*'Sous-traitances'!$D52</f>
        <v>0</v>
      </c>
      <c r="W30" s="341">
        <f>'Sous-traitances'!X19*'Sous-traitances'!$D52</f>
        <v>0</v>
      </c>
      <c r="X30" s="341">
        <f>'Sous-traitances'!Y19*'Sous-traitances'!$D52</f>
        <v>0</v>
      </c>
      <c r="Y30" s="341">
        <f>'Sous-traitances'!Z19*'Sous-traitances'!$D52</f>
        <v>0</v>
      </c>
      <c r="Z30" s="341">
        <f>'Sous-traitances'!AA19*'Sous-traitances'!$D52</f>
        <v>0</v>
      </c>
      <c r="AA30" s="341">
        <f>'Sous-traitances'!AB19*'Sous-traitances'!$D52</f>
        <v>0</v>
      </c>
      <c r="AB30" s="341">
        <f t="shared" si="14"/>
        <v>0</v>
      </c>
      <c r="AC30" s="341">
        <f>'Sous-traitances'!AD19*'Sous-traitances'!$D52</f>
        <v>0</v>
      </c>
      <c r="AD30" s="341">
        <f>'Sous-traitances'!AE19*'Sous-traitances'!$D52</f>
        <v>0</v>
      </c>
      <c r="AE30" s="341">
        <f t="shared" si="15"/>
        <v>0</v>
      </c>
      <c r="AF30" s="341">
        <f>'Sous-traitances'!AG19*'Sous-traitances'!$D52</f>
        <v>0</v>
      </c>
      <c r="AG30" s="341">
        <f>'Sous-traitances'!AH19*'Sous-traitances'!$D52</f>
        <v>0</v>
      </c>
      <c r="AH30" s="341">
        <f t="shared" si="16"/>
        <v>0</v>
      </c>
      <c r="AI30" s="341">
        <f>'Sous-traitances'!AJ19*'Sous-traitances'!$D52</f>
        <v>0</v>
      </c>
      <c r="AJ30" s="341">
        <f>'Sous-traitances'!AK19*'Sous-traitances'!$D52</f>
        <v>0</v>
      </c>
      <c r="AK30" s="341">
        <f t="shared" si="17"/>
        <v>0</v>
      </c>
    </row>
    <row r="31" spans="2:37" s="76" customFormat="1" ht="15" customHeight="1">
      <c r="B31" s="376">
        <f>'Sous-traitances'!C20</f>
        <v>0</v>
      </c>
      <c r="C31" s="341">
        <f>'Sous-traitances'!D20*'Sous-traitances'!$D53</f>
        <v>0</v>
      </c>
      <c r="D31" s="341">
        <f>'Sous-traitances'!E20*'Sous-traitances'!$D53</f>
        <v>0</v>
      </c>
      <c r="E31" s="341">
        <f>'Sous-traitances'!F20*'Sous-traitances'!$D53</f>
        <v>0</v>
      </c>
      <c r="F31" s="341">
        <f>'Sous-traitances'!G20*'Sous-traitances'!$D53</f>
        <v>0</v>
      </c>
      <c r="G31" s="341">
        <f>'Sous-traitances'!H20*'Sous-traitances'!$D53</f>
        <v>0</v>
      </c>
      <c r="H31" s="341">
        <f>'Sous-traitances'!I20*'Sous-traitances'!$D53</f>
        <v>0</v>
      </c>
      <c r="I31" s="341">
        <f>'Sous-traitances'!J20*'Sous-traitances'!$D53</f>
        <v>0</v>
      </c>
      <c r="J31" s="341">
        <f>'Sous-traitances'!K20*'Sous-traitances'!$D53</f>
        <v>0</v>
      </c>
      <c r="K31" s="341">
        <f>'Sous-traitances'!L20*'Sous-traitances'!$D53</f>
        <v>0</v>
      </c>
      <c r="L31" s="341">
        <f>'Sous-traitances'!M20*'Sous-traitances'!$D53</f>
        <v>0</v>
      </c>
      <c r="M31" s="341">
        <f>'Sous-traitances'!N20*'Sous-traitances'!$D53</f>
        <v>0</v>
      </c>
      <c r="N31" s="341">
        <f>'Sous-traitances'!O20*'Sous-traitances'!$D53</f>
        <v>0</v>
      </c>
      <c r="O31" s="341">
        <f t="shared" si="13"/>
        <v>0</v>
      </c>
      <c r="P31" s="341">
        <f>'Sous-traitances'!Q20*'Sous-traitances'!$D53</f>
        <v>0</v>
      </c>
      <c r="Q31" s="341">
        <f>'Sous-traitances'!R20*'Sous-traitances'!$D53</f>
        <v>0</v>
      </c>
      <c r="R31" s="341">
        <f>'Sous-traitances'!S20*'Sous-traitances'!$D53</f>
        <v>0</v>
      </c>
      <c r="S31" s="341">
        <f>'Sous-traitances'!T20*'Sous-traitances'!$D53</f>
        <v>0</v>
      </c>
      <c r="T31" s="341">
        <f>'Sous-traitances'!U20*'Sous-traitances'!$D53</f>
        <v>0</v>
      </c>
      <c r="U31" s="341">
        <f>'Sous-traitances'!V20*'Sous-traitances'!$D53</f>
        <v>0</v>
      </c>
      <c r="V31" s="341">
        <f>'Sous-traitances'!W20*'Sous-traitances'!$D53</f>
        <v>0</v>
      </c>
      <c r="W31" s="341">
        <f>'Sous-traitances'!X20*'Sous-traitances'!$D53</f>
        <v>0</v>
      </c>
      <c r="X31" s="341">
        <f>'Sous-traitances'!Y20*'Sous-traitances'!$D53</f>
        <v>0</v>
      </c>
      <c r="Y31" s="341">
        <f>'Sous-traitances'!Z20*'Sous-traitances'!$D53</f>
        <v>0</v>
      </c>
      <c r="Z31" s="341">
        <f>'Sous-traitances'!AA20*'Sous-traitances'!$D53</f>
        <v>0</v>
      </c>
      <c r="AA31" s="341">
        <f>'Sous-traitances'!AB20*'Sous-traitances'!$D53</f>
        <v>0</v>
      </c>
      <c r="AB31" s="341">
        <f t="shared" si="14"/>
        <v>0</v>
      </c>
      <c r="AC31" s="341">
        <f>'Sous-traitances'!AD20*'Sous-traitances'!$D53</f>
        <v>0</v>
      </c>
      <c r="AD31" s="341">
        <f>'Sous-traitances'!AE20*'Sous-traitances'!$D53</f>
        <v>0</v>
      </c>
      <c r="AE31" s="341">
        <f t="shared" si="15"/>
        <v>0</v>
      </c>
      <c r="AF31" s="341">
        <f>'Sous-traitances'!AG20*'Sous-traitances'!$D53</f>
        <v>0</v>
      </c>
      <c r="AG31" s="341">
        <f>'Sous-traitances'!AH20*'Sous-traitances'!$D53</f>
        <v>0</v>
      </c>
      <c r="AH31" s="341">
        <f t="shared" si="16"/>
        <v>0</v>
      </c>
      <c r="AI31" s="341">
        <f>'Sous-traitances'!AJ20*'Sous-traitances'!$D53</f>
        <v>0</v>
      </c>
      <c r="AJ31" s="341">
        <f>'Sous-traitances'!AK20*'Sous-traitances'!$D53</f>
        <v>0</v>
      </c>
      <c r="AK31" s="341">
        <f t="shared" si="17"/>
        <v>0</v>
      </c>
    </row>
    <row r="32" spans="2:37" s="76" customFormat="1" ht="15" customHeight="1">
      <c r="B32" s="376">
        <f>'Sous-traitances'!C21</f>
        <v>0</v>
      </c>
      <c r="C32" s="341">
        <f>'Sous-traitances'!D21*'Sous-traitances'!$D54</f>
        <v>0</v>
      </c>
      <c r="D32" s="341">
        <f>'Sous-traitances'!E21*'Sous-traitances'!$D54</f>
        <v>0</v>
      </c>
      <c r="E32" s="341">
        <f>'Sous-traitances'!F21*'Sous-traitances'!$D54</f>
        <v>0</v>
      </c>
      <c r="F32" s="341">
        <f>'Sous-traitances'!G21*'Sous-traitances'!$D54</f>
        <v>0</v>
      </c>
      <c r="G32" s="341">
        <f>'Sous-traitances'!H21*'Sous-traitances'!$D54</f>
        <v>0</v>
      </c>
      <c r="H32" s="341">
        <f>'Sous-traitances'!I21*'Sous-traitances'!$D54</f>
        <v>0</v>
      </c>
      <c r="I32" s="341">
        <f>'Sous-traitances'!J21*'Sous-traitances'!$D54</f>
        <v>0</v>
      </c>
      <c r="J32" s="341">
        <f>'Sous-traitances'!K21*'Sous-traitances'!$D54</f>
        <v>0</v>
      </c>
      <c r="K32" s="341">
        <f>'Sous-traitances'!L21*'Sous-traitances'!$D54</f>
        <v>0</v>
      </c>
      <c r="L32" s="341">
        <f>'Sous-traitances'!M21*'Sous-traitances'!$D54</f>
        <v>0</v>
      </c>
      <c r="M32" s="341">
        <f>'Sous-traitances'!N21*'Sous-traitances'!$D54</f>
        <v>0</v>
      </c>
      <c r="N32" s="341">
        <f>'Sous-traitances'!O21*'Sous-traitances'!$D54</f>
        <v>0</v>
      </c>
      <c r="O32" s="341">
        <f t="shared" si="13"/>
        <v>0</v>
      </c>
      <c r="P32" s="341">
        <f>'Sous-traitances'!Q21*'Sous-traitances'!$D54</f>
        <v>0</v>
      </c>
      <c r="Q32" s="341">
        <f>'Sous-traitances'!R21*'Sous-traitances'!$D54</f>
        <v>0</v>
      </c>
      <c r="R32" s="341">
        <f>'Sous-traitances'!S21*'Sous-traitances'!$D54</f>
        <v>0</v>
      </c>
      <c r="S32" s="341">
        <f>'Sous-traitances'!T21*'Sous-traitances'!$D54</f>
        <v>0</v>
      </c>
      <c r="T32" s="341">
        <f>'Sous-traitances'!U21*'Sous-traitances'!$D54</f>
        <v>0</v>
      </c>
      <c r="U32" s="341">
        <f>'Sous-traitances'!V21*'Sous-traitances'!$D54</f>
        <v>0</v>
      </c>
      <c r="V32" s="341">
        <f>'Sous-traitances'!W21*'Sous-traitances'!$D54</f>
        <v>0</v>
      </c>
      <c r="W32" s="341">
        <f>'Sous-traitances'!X21*'Sous-traitances'!$D54</f>
        <v>0</v>
      </c>
      <c r="X32" s="341">
        <f>'Sous-traitances'!Y21*'Sous-traitances'!$D54</f>
        <v>0</v>
      </c>
      <c r="Y32" s="341">
        <f>'Sous-traitances'!Z21*'Sous-traitances'!$D54</f>
        <v>0</v>
      </c>
      <c r="Z32" s="341">
        <f>'Sous-traitances'!AA21*'Sous-traitances'!$D54</f>
        <v>0</v>
      </c>
      <c r="AA32" s="341">
        <f>'Sous-traitances'!AB21*'Sous-traitances'!$D54</f>
        <v>0</v>
      </c>
      <c r="AB32" s="341">
        <f t="shared" si="14"/>
        <v>0</v>
      </c>
      <c r="AC32" s="341">
        <f>'Sous-traitances'!AD21*'Sous-traitances'!$D54</f>
        <v>0</v>
      </c>
      <c r="AD32" s="341">
        <f>'Sous-traitances'!AE21*'Sous-traitances'!$D54</f>
        <v>0</v>
      </c>
      <c r="AE32" s="341">
        <f t="shared" si="15"/>
        <v>0</v>
      </c>
      <c r="AF32" s="341">
        <f>'Sous-traitances'!AG21*'Sous-traitances'!$D54</f>
        <v>0</v>
      </c>
      <c r="AG32" s="341">
        <f>'Sous-traitances'!AH21*'Sous-traitances'!$D54</f>
        <v>0</v>
      </c>
      <c r="AH32" s="341">
        <f t="shared" si="16"/>
        <v>0</v>
      </c>
      <c r="AI32" s="341">
        <f>'Sous-traitances'!AJ21*'Sous-traitances'!$D54</f>
        <v>0</v>
      </c>
      <c r="AJ32" s="341">
        <f>'Sous-traitances'!AK21*'Sous-traitances'!$D54</f>
        <v>0</v>
      </c>
      <c r="AK32" s="341">
        <f t="shared" si="17"/>
        <v>0</v>
      </c>
    </row>
    <row r="33" spans="2:37" s="76" customFormat="1" ht="15" customHeight="1">
      <c r="B33" s="376">
        <f>'Sous-traitances'!C22</f>
        <v>0</v>
      </c>
      <c r="C33" s="341">
        <f>'Sous-traitances'!D22*'Sous-traitances'!$D55</f>
        <v>0</v>
      </c>
      <c r="D33" s="341">
        <f>'Sous-traitances'!E22*'Sous-traitances'!$D55</f>
        <v>0</v>
      </c>
      <c r="E33" s="341">
        <f>'Sous-traitances'!F22*'Sous-traitances'!$D55</f>
        <v>0</v>
      </c>
      <c r="F33" s="341">
        <f>'Sous-traitances'!G22*'Sous-traitances'!$D55</f>
        <v>0</v>
      </c>
      <c r="G33" s="341">
        <f>'Sous-traitances'!H22*'Sous-traitances'!$D55</f>
        <v>0</v>
      </c>
      <c r="H33" s="341">
        <f>'Sous-traitances'!I22*'Sous-traitances'!$D55</f>
        <v>0</v>
      </c>
      <c r="I33" s="341">
        <f>'Sous-traitances'!J22*'Sous-traitances'!$D55</f>
        <v>0</v>
      </c>
      <c r="J33" s="341">
        <f>'Sous-traitances'!K22*'Sous-traitances'!$D55</f>
        <v>0</v>
      </c>
      <c r="K33" s="341">
        <f>'Sous-traitances'!L22*'Sous-traitances'!$D55</f>
        <v>0</v>
      </c>
      <c r="L33" s="341">
        <f>'Sous-traitances'!M22*'Sous-traitances'!$D55</f>
        <v>0</v>
      </c>
      <c r="M33" s="341">
        <f>'Sous-traitances'!N22*'Sous-traitances'!$D55</f>
        <v>0</v>
      </c>
      <c r="N33" s="341">
        <f>'Sous-traitances'!O22*'Sous-traitances'!$D55</f>
        <v>0</v>
      </c>
      <c r="O33" s="341">
        <f t="shared" si="13"/>
        <v>0</v>
      </c>
      <c r="P33" s="341">
        <f>'Sous-traitances'!Q22*'Sous-traitances'!$D55</f>
        <v>0</v>
      </c>
      <c r="Q33" s="341">
        <f>'Sous-traitances'!R22*'Sous-traitances'!$D55</f>
        <v>0</v>
      </c>
      <c r="R33" s="341">
        <f>'Sous-traitances'!S22*'Sous-traitances'!$D55</f>
        <v>0</v>
      </c>
      <c r="S33" s="341">
        <f>'Sous-traitances'!T22*'Sous-traitances'!$D55</f>
        <v>0</v>
      </c>
      <c r="T33" s="341">
        <f>'Sous-traitances'!U22*'Sous-traitances'!$D55</f>
        <v>0</v>
      </c>
      <c r="U33" s="341">
        <f>'Sous-traitances'!V22*'Sous-traitances'!$D55</f>
        <v>0</v>
      </c>
      <c r="V33" s="341">
        <f>'Sous-traitances'!W22*'Sous-traitances'!$D55</f>
        <v>0</v>
      </c>
      <c r="W33" s="341">
        <f>'Sous-traitances'!X22*'Sous-traitances'!$D55</f>
        <v>0</v>
      </c>
      <c r="X33" s="341">
        <f>'Sous-traitances'!Y22*'Sous-traitances'!$D55</f>
        <v>0</v>
      </c>
      <c r="Y33" s="341">
        <f>'Sous-traitances'!Z22*'Sous-traitances'!$D55</f>
        <v>0</v>
      </c>
      <c r="Z33" s="341">
        <f>'Sous-traitances'!AA22*'Sous-traitances'!$D55</f>
        <v>0</v>
      </c>
      <c r="AA33" s="341">
        <f>'Sous-traitances'!AB22*'Sous-traitances'!$D55</f>
        <v>0</v>
      </c>
      <c r="AB33" s="341">
        <f t="shared" si="14"/>
        <v>0</v>
      </c>
      <c r="AC33" s="341">
        <f>'Sous-traitances'!AD22*'Sous-traitances'!$D55</f>
        <v>0</v>
      </c>
      <c r="AD33" s="341">
        <f>'Sous-traitances'!AE22*'Sous-traitances'!$D55</f>
        <v>0</v>
      </c>
      <c r="AE33" s="341">
        <f t="shared" si="15"/>
        <v>0</v>
      </c>
      <c r="AF33" s="341">
        <f>'Sous-traitances'!AG22*'Sous-traitances'!$D55</f>
        <v>0</v>
      </c>
      <c r="AG33" s="341">
        <f>'Sous-traitances'!AH22*'Sous-traitances'!$D55</f>
        <v>0</v>
      </c>
      <c r="AH33" s="341">
        <f t="shared" si="16"/>
        <v>0</v>
      </c>
      <c r="AI33" s="341">
        <f>'Sous-traitances'!AJ22*'Sous-traitances'!$D55</f>
        <v>0</v>
      </c>
      <c r="AJ33" s="341">
        <f>'Sous-traitances'!AK22*'Sous-traitances'!$D55</f>
        <v>0</v>
      </c>
      <c r="AK33" s="341">
        <f t="shared" si="17"/>
        <v>0</v>
      </c>
    </row>
    <row r="34" spans="2:37" s="76" customFormat="1" ht="15" customHeight="1">
      <c r="B34" s="376">
        <f>'Sous-traitances'!C23</f>
        <v>0</v>
      </c>
      <c r="C34" s="341">
        <f>'Sous-traitances'!D23*'Sous-traitances'!$D56</f>
        <v>0</v>
      </c>
      <c r="D34" s="341">
        <f>'Sous-traitances'!E23*'Sous-traitances'!$D56</f>
        <v>0</v>
      </c>
      <c r="E34" s="341">
        <f>'Sous-traitances'!F23*'Sous-traitances'!$D56</f>
        <v>0</v>
      </c>
      <c r="F34" s="341">
        <f>'Sous-traitances'!G23*'Sous-traitances'!$D56</f>
        <v>0</v>
      </c>
      <c r="G34" s="341">
        <f>'Sous-traitances'!H23*'Sous-traitances'!$D56</f>
        <v>0</v>
      </c>
      <c r="H34" s="341">
        <f>'Sous-traitances'!I23*'Sous-traitances'!$D56</f>
        <v>0</v>
      </c>
      <c r="I34" s="341">
        <f>'Sous-traitances'!J23*'Sous-traitances'!$D56</f>
        <v>0</v>
      </c>
      <c r="J34" s="341">
        <f>'Sous-traitances'!K23*'Sous-traitances'!$D56</f>
        <v>0</v>
      </c>
      <c r="K34" s="341">
        <f>'Sous-traitances'!L23*'Sous-traitances'!$D56</f>
        <v>0</v>
      </c>
      <c r="L34" s="341">
        <f>'Sous-traitances'!M23*'Sous-traitances'!$D56</f>
        <v>0</v>
      </c>
      <c r="M34" s="341">
        <f>'Sous-traitances'!N23*'Sous-traitances'!$D56</f>
        <v>0</v>
      </c>
      <c r="N34" s="341">
        <f>'Sous-traitances'!O23*'Sous-traitances'!$D56</f>
        <v>0</v>
      </c>
      <c r="O34" s="341">
        <f t="shared" si="13"/>
        <v>0</v>
      </c>
      <c r="P34" s="341">
        <f>'Sous-traitances'!Q23*'Sous-traitances'!$D56</f>
        <v>0</v>
      </c>
      <c r="Q34" s="341">
        <f>'Sous-traitances'!R23*'Sous-traitances'!$D56</f>
        <v>0</v>
      </c>
      <c r="R34" s="341">
        <f>'Sous-traitances'!S23*'Sous-traitances'!$D56</f>
        <v>0</v>
      </c>
      <c r="S34" s="341">
        <f>'Sous-traitances'!T23*'Sous-traitances'!$D56</f>
        <v>0</v>
      </c>
      <c r="T34" s="341">
        <f>'Sous-traitances'!U23*'Sous-traitances'!$D56</f>
        <v>0</v>
      </c>
      <c r="U34" s="341">
        <f>'Sous-traitances'!V23*'Sous-traitances'!$D56</f>
        <v>0</v>
      </c>
      <c r="V34" s="341">
        <f>'Sous-traitances'!W23*'Sous-traitances'!$D56</f>
        <v>0</v>
      </c>
      <c r="W34" s="341">
        <f>'Sous-traitances'!X23*'Sous-traitances'!$D56</f>
        <v>0</v>
      </c>
      <c r="X34" s="341">
        <f>'Sous-traitances'!Y23*'Sous-traitances'!$D56</f>
        <v>0</v>
      </c>
      <c r="Y34" s="341">
        <f>'Sous-traitances'!Z23*'Sous-traitances'!$D56</f>
        <v>0</v>
      </c>
      <c r="Z34" s="341">
        <f>'Sous-traitances'!AA23*'Sous-traitances'!$D56</f>
        <v>0</v>
      </c>
      <c r="AA34" s="341">
        <f>'Sous-traitances'!AB23*'Sous-traitances'!$D56</f>
        <v>0</v>
      </c>
      <c r="AB34" s="341">
        <f t="shared" si="14"/>
        <v>0</v>
      </c>
      <c r="AC34" s="341">
        <f>'Sous-traitances'!AD23*'Sous-traitances'!$D56</f>
        <v>0</v>
      </c>
      <c r="AD34" s="341">
        <f>'Sous-traitances'!AE23*'Sous-traitances'!$D56</f>
        <v>0</v>
      </c>
      <c r="AE34" s="341">
        <f t="shared" si="15"/>
        <v>0</v>
      </c>
      <c r="AF34" s="341">
        <f>'Sous-traitances'!AG23*'Sous-traitances'!$D56</f>
        <v>0</v>
      </c>
      <c r="AG34" s="341">
        <f>'Sous-traitances'!AH23*'Sous-traitances'!$D56</f>
        <v>0</v>
      </c>
      <c r="AH34" s="341">
        <f t="shared" si="16"/>
        <v>0</v>
      </c>
      <c r="AI34" s="341">
        <f>'Sous-traitances'!AJ23*'Sous-traitances'!$D56</f>
        <v>0</v>
      </c>
      <c r="AJ34" s="341">
        <f>'Sous-traitances'!AK23*'Sous-traitances'!$D56</f>
        <v>0</v>
      </c>
      <c r="AK34" s="341">
        <f t="shared" si="17"/>
        <v>0</v>
      </c>
    </row>
    <row r="35" spans="2:37" s="76" customFormat="1" ht="15" customHeight="1">
      <c r="B35" s="376">
        <f>'Sous-traitances'!C24</f>
        <v>0</v>
      </c>
      <c r="C35" s="341">
        <f>'Sous-traitances'!D24*'Sous-traitances'!$D57</f>
        <v>0</v>
      </c>
      <c r="D35" s="341">
        <f>'Sous-traitances'!E24*'Sous-traitances'!$D57</f>
        <v>0</v>
      </c>
      <c r="E35" s="341">
        <f>'Sous-traitances'!F24*'Sous-traitances'!$D57</f>
        <v>0</v>
      </c>
      <c r="F35" s="341">
        <f>'Sous-traitances'!G24*'Sous-traitances'!$D57</f>
        <v>0</v>
      </c>
      <c r="G35" s="341">
        <f>'Sous-traitances'!H24*'Sous-traitances'!$D57</f>
        <v>0</v>
      </c>
      <c r="H35" s="341">
        <f>'Sous-traitances'!I24*'Sous-traitances'!$D57</f>
        <v>0</v>
      </c>
      <c r="I35" s="341">
        <f>'Sous-traitances'!J24*'Sous-traitances'!$D57</f>
        <v>0</v>
      </c>
      <c r="J35" s="341">
        <f>'Sous-traitances'!K24*'Sous-traitances'!$D57</f>
        <v>0</v>
      </c>
      <c r="K35" s="341">
        <f>'Sous-traitances'!L24*'Sous-traitances'!$D57</f>
        <v>0</v>
      </c>
      <c r="L35" s="341">
        <f>'Sous-traitances'!M24*'Sous-traitances'!$D57</f>
        <v>0</v>
      </c>
      <c r="M35" s="341">
        <f>'Sous-traitances'!N24*'Sous-traitances'!$D57</f>
        <v>0</v>
      </c>
      <c r="N35" s="341">
        <f>'Sous-traitances'!O24*'Sous-traitances'!$D57</f>
        <v>0</v>
      </c>
      <c r="O35" s="341">
        <f t="shared" si="13"/>
        <v>0</v>
      </c>
      <c r="P35" s="341">
        <f>'Sous-traitances'!Q24*'Sous-traitances'!$D57</f>
        <v>0</v>
      </c>
      <c r="Q35" s="341">
        <f>'Sous-traitances'!R24*'Sous-traitances'!$D57</f>
        <v>0</v>
      </c>
      <c r="R35" s="341">
        <f>'Sous-traitances'!S24*'Sous-traitances'!$D57</f>
        <v>0</v>
      </c>
      <c r="S35" s="341">
        <f>'Sous-traitances'!T24*'Sous-traitances'!$D57</f>
        <v>0</v>
      </c>
      <c r="T35" s="341">
        <f>'Sous-traitances'!U24*'Sous-traitances'!$D57</f>
        <v>0</v>
      </c>
      <c r="U35" s="341">
        <f>'Sous-traitances'!V24*'Sous-traitances'!$D57</f>
        <v>0</v>
      </c>
      <c r="V35" s="341">
        <f>'Sous-traitances'!W24*'Sous-traitances'!$D57</f>
        <v>0</v>
      </c>
      <c r="W35" s="341">
        <f>'Sous-traitances'!X24*'Sous-traitances'!$D57</f>
        <v>0</v>
      </c>
      <c r="X35" s="341">
        <f>'Sous-traitances'!Y24*'Sous-traitances'!$D57</f>
        <v>0</v>
      </c>
      <c r="Y35" s="341">
        <f>'Sous-traitances'!Z24*'Sous-traitances'!$D57</f>
        <v>0</v>
      </c>
      <c r="Z35" s="341">
        <f>'Sous-traitances'!AA24*'Sous-traitances'!$D57</f>
        <v>0</v>
      </c>
      <c r="AA35" s="341">
        <f>'Sous-traitances'!AB24*'Sous-traitances'!$D57</f>
        <v>0</v>
      </c>
      <c r="AB35" s="341">
        <f t="shared" si="14"/>
        <v>0</v>
      </c>
      <c r="AC35" s="341">
        <f>'Sous-traitances'!AD24*'Sous-traitances'!$D57</f>
        <v>0</v>
      </c>
      <c r="AD35" s="341">
        <f>'Sous-traitances'!AE24*'Sous-traitances'!$D57</f>
        <v>0</v>
      </c>
      <c r="AE35" s="341">
        <f t="shared" si="15"/>
        <v>0</v>
      </c>
      <c r="AF35" s="341">
        <f>'Sous-traitances'!AG24*'Sous-traitances'!$D57</f>
        <v>0</v>
      </c>
      <c r="AG35" s="341">
        <f>'Sous-traitances'!AH24*'Sous-traitances'!$D57</f>
        <v>0</v>
      </c>
      <c r="AH35" s="341">
        <f t="shared" si="16"/>
        <v>0</v>
      </c>
      <c r="AI35" s="341">
        <f>'Sous-traitances'!AJ24*'Sous-traitances'!$D57</f>
        <v>0</v>
      </c>
      <c r="AJ35" s="341">
        <f>'Sous-traitances'!AK24*'Sous-traitances'!$D57</f>
        <v>0</v>
      </c>
      <c r="AK35" s="341">
        <f t="shared" si="17"/>
        <v>0</v>
      </c>
    </row>
    <row r="36" spans="2:37" s="76" customFormat="1" ht="15" customHeight="1">
      <c r="B36" s="376">
        <f>'Sous-traitances'!C25</f>
        <v>0</v>
      </c>
      <c r="C36" s="341">
        <f>'Sous-traitances'!D25*'Sous-traitances'!$D58</f>
        <v>0</v>
      </c>
      <c r="D36" s="341">
        <f>'Sous-traitances'!E25*'Sous-traitances'!$D58</f>
        <v>0</v>
      </c>
      <c r="E36" s="341">
        <f>'Sous-traitances'!F25*'Sous-traitances'!$D58</f>
        <v>0</v>
      </c>
      <c r="F36" s="341">
        <f>'Sous-traitances'!G25*'Sous-traitances'!$D58</f>
        <v>0</v>
      </c>
      <c r="G36" s="341">
        <f>'Sous-traitances'!H25*'Sous-traitances'!$D58</f>
        <v>0</v>
      </c>
      <c r="H36" s="341">
        <f>'Sous-traitances'!I25*'Sous-traitances'!$D58</f>
        <v>0</v>
      </c>
      <c r="I36" s="341">
        <f>'Sous-traitances'!J25*'Sous-traitances'!$D58</f>
        <v>0</v>
      </c>
      <c r="J36" s="341">
        <f>'Sous-traitances'!K25*'Sous-traitances'!$D58</f>
        <v>0</v>
      </c>
      <c r="K36" s="341">
        <f>'Sous-traitances'!L25*'Sous-traitances'!$D58</f>
        <v>0</v>
      </c>
      <c r="L36" s="341">
        <f>'Sous-traitances'!M25*'Sous-traitances'!$D58</f>
        <v>0</v>
      </c>
      <c r="M36" s="341">
        <f>'Sous-traitances'!N25*'Sous-traitances'!$D58</f>
        <v>0</v>
      </c>
      <c r="N36" s="341">
        <f>'Sous-traitances'!O25*'Sous-traitances'!$D58</f>
        <v>0</v>
      </c>
      <c r="O36" s="341">
        <f t="shared" si="13"/>
        <v>0</v>
      </c>
      <c r="P36" s="341">
        <f>'Sous-traitances'!Q25*'Sous-traitances'!$D58</f>
        <v>0</v>
      </c>
      <c r="Q36" s="341">
        <f>'Sous-traitances'!R25*'Sous-traitances'!$D58</f>
        <v>0</v>
      </c>
      <c r="R36" s="341">
        <f>'Sous-traitances'!S25*'Sous-traitances'!$D58</f>
        <v>0</v>
      </c>
      <c r="S36" s="341">
        <f>'Sous-traitances'!T25*'Sous-traitances'!$D58</f>
        <v>0</v>
      </c>
      <c r="T36" s="341">
        <f>'Sous-traitances'!U25*'Sous-traitances'!$D58</f>
        <v>0</v>
      </c>
      <c r="U36" s="341">
        <f>'Sous-traitances'!V25*'Sous-traitances'!$D58</f>
        <v>0</v>
      </c>
      <c r="V36" s="341">
        <f>'Sous-traitances'!W25*'Sous-traitances'!$D58</f>
        <v>0</v>
      </c>
      <c r="W36" s="341">
        <f>'Sous-traitances'!X25*'Sous-traitances'!$D58</f>
        <v>0</v>
      </c>
      <c r="X36" s="341">
        <f>'Sous-traitances'!Y25*'Sous-traitances'!$D58</f>
        <v>0</v>
      </c>
      <c r="Y36" s="341">
        <f>'Sous-traitances'!Z25*'Sous-traitances'!$D58</f>
        <v>0</v>
      </c>
      <c r="Z36" s="341">
        <f>'Sous-traitances'!AA25*'Sous-traitances'!$D58</f>
        <v>0</v>
      </c>
      <c r="AA36" s="341">
        <f>'Sous-traitances'!AB25*'Sous-traitances'!$D58</f>
        <v>0</v>
      </c>
      <c r="AB36" s="341">
        <f t="shared" si="14"/>
        <v>0</v>
      </c>
      <c r="AC36" s="341">
        <f>'Sous-traitances'!AD25*'Sous-traitances'!$D58</f>
        <v>0</v>
      </c>
      <c r="AD36" s="341">
        <f>'Sous-traitances'!AE25*'Sous-traitances'!$D58</f>
        <v>0</v>
      </c>
      <c r="AE36" s="341">
        <f t="shared" si="15"/>
        <v>0</v>
      </c>
      <c r="AF36" s="341">
        <f>'Sous-traitances'!AG25*'Sous-traitances'!$D58</f>
        <v>0</v>
      </c>
      <c r="AG36" s="341">
        <f>'Sous-traitances'!AH25*'Sous-traitances'!$D58</f>
        <v>0</v>
      </c>
      <c r="AH36" s="341">
        <f t="shared" si="16"/>
        <v>0</v>
      </c>
      <c r="AI36" s="341">
        <f>'Sous-traitances'!AJ25*'Sous-traitances'!$D58</f>
        <v>0</v>
      </c>
      <c r="AJ36" s="341">
        <f>'Sous-traitances'!AK25*'Sous-traitances'!$D58</f>
        <v>0</v>
      </c>
      <c r="AK36" s="341">
        <f t="shared" si="17"/>
        <v>0</v>
      </c>
    </row>
    <row r="37" spans="2:37" s="76" customFormat="1" ht="15" customHeight="1">
      <c r="B37" s="376">
        <f>'Sous-traitances'!C26</f>
        <v>0</v>
      </c>
      <c r="C37" s="341">
        <f>'Sous-traitances'!D26*'Sous-traitances'!$D59</f>
        <v>0</v>
      </c>
      <c r="D37" s="341">
        <f>'Sous-traitances'!E26*'Sous-traitances'!$D59</f>
        <v>0</v>
      </c>
      <c r="E37" s="341">
        <f>'Sous-traitances'!F26*'Sous-traitances'!$D59</f>
        <v>0</v>
      </c>
      <c r="F37" s="341">
        <f>'Sous-traitances'!G26*'Sous-traitances'!$D59</f>
        <v>0</v>
      </c>
      <c r="G37" s="341">
        <f>'Sous-traitances'!H26*'Sous-traitances'!$D59</f>
        <v>0</v>
      </c>
      <c r="H37" s="341">
        <f>'Sous-traitances'!I26*'Sous-traitances'!$D59</f>
        <v>0</v>
      </c>
      <c r="I37" s="341">
        <f>'Sous-traitances'!J26*'Sous-traitances'!$D59</f>
        <v>0</v>
      </c>
      <c r="J37" s="341">
        <f>'Sous-traitances'!K26*'Sous-traitances'!$D59</f>
        <v>0</v>
      </c>
      <c r="K37" s="341">
        <f>'Sous-traitances'!L26*'Sous-traitances'!$D59</f>
        <v>0</v>
      </c>
      <c r="L37" s="341">
        <f>'Sous-traitances'!M26*'Sous-traitances'!$D59</f>
        <v>0</v>
      </c>
      <c r="M37" s="341">
        <f>'Sous-traitances'!N26*'Sous-traitances'!$D59</f>
        <v>0</v>
      </c>
      <c r="N37" s="341">
        <f>'Sous-traitances'!O26*'Sous-traitances'!$D59</f>
        <v>0</v>
      </c>
      <c r="O37" s="341">
        <f t="shared" si="13"/>
        <v>0</v>
      </c>
      <c r="P37" s="341">
        <f>'Sous-traitances'!Q26*'Sous-traitances'!$D59</f>
        <v>0</v>
      </c>
      <c r="Q37" s="341">
        <f>'Sous-traitances'!R26*'Sous-traitances'!$D59</f>
        <v>0</v>
      </c>
      <c r="R37" s="341">
        <f>'Sous-traitances'!S26*'Sous-traitances'!$D59</f>
        <v>0</v>
      </c>
      <c r="S37" s="341">
        <f>'Sous-traitances'!T26*'Sous-traitances'!$D59</f>
        <v>0</v>
      </c>
      <c r="T37" s="341">
        <f>'Sous-traitances'!U26*'Sous-traitances'!$D59</f>
        <v>0</v>
      </c>
      <c r="U37" s="341">
        <f>'Sous-traitances'!V26*'Sous-traitances'!$D59</f>
        <v>0</v>
      </c>
      <c r="V37" s="341">
        <f>'Sous-traitances'!W26*'Sous-traitances'!$D59</f>
        <v>0</v>
      </c>
      <c r="W37" s="341">
        <f>'Sous-traitances'!X26*'Sous-traitances'!$D59</f>
        <v>0</v>
      </c>
      <c r="X37" s="341">
        <f>'Sous-traitances'!Y26*'Sous-traitances'!$D59</f>
        <v>0</v>
      </c>
      <c r="Y37" s="341">
        <f>'Sous-traitances'!Z26*'Sous-traitances'!$D59</f>
        <v>0</v>
      </c>
      <c r="Z37" s="341">
        <f>'Sous-traitances'!AA26*'Sous-traitances'!$D59</f>
        <v>0</v>
      </c>
      <c r="AA37" s="341">
        <f>'Sous-traitances'!AB26*'Sous-traitances'!$D59</f>
        <v>0</v>
      </c>
      <c r="AB37" s="341">
        <f t="shared" si="14"/>
        <v>0</v>
      </c>
      <c r="AC37" s="341">
        <f>'Sous-traitances'!AD26*'Sous-traitances'!$D59</f>
        <v>0</v>
      </c>
      <c r="AD37" s="341">
        <f>'Sous-traitances'!AE26*'Sous-traitances'!$D59</f>
        <v>0</v>
      </c>
      <c r="AE37" s="341">
        <f t="shared" si="15"/>
        <v>0</v>
      </c>
      <c r="AF37" s="341">
        <f>'Sous-traitances'!AG26*'Sous-traitances'!$D59</f>
        <v>0</v>
      </c>
      <c r="AG37" s="341">
        <f>'Sous-traitances'!AH26*'Sous-traitances'!$D59</f>
        <v>0</v>
      </c>
      <c r="AH37" s="341">
        <f t="shared" si="16"/>
        <v>0</v>
      </c>
      <c r="AI37" s="341">
        <f>'Sous-traitances'!AJ26*'Sous-traitances'!$D59</f>
        <v>0</v>
      </c>
      <c r="AJ37" s="341">
        <f>'Sous-traitances'!AK26*'Sous-traitances'!$D59</f>
        <v>0</v>
      </c>
      <c r="AK37" s="341">
        <f t="shared" si="17"/>
        <v>0</v>
      </c>
    </row>
    <row r="38" spans="2:37" s="76" customFormat="1" ht="15" customHeight="1">
      <c r="B38" s="376">
        <f>'Sous-traitances'!C27</f>
        <v>0</v>
      </c>
      <c r="C38" s="341">
        <f>'Sous-traitances'!D27*'Sous-traitances'!$D60</f>
        <v>0</v>
      </c>
      <c r="D38" s="341">
        <f>'Sous-traitances'!E27*'Sous-traitances'!$D60</f>
        <v>0</v>
      </c>
      <c r="E38" s="341">
        <f>'Sous-traitances'!F27*'Sous-traitances'!$D60</f>
        <v>0</v>
      </c>
      <c r="F38" s="341">
        <f>'Sous-traitances'!G27*'Sous-traitances'!$D60</f>
        <v>0</v>
      </c>
      <c r="G38" s="341">
        <f>'Sous-traitances'!H27*'Sous-traitances'!$D60</f>
        <v>0</v>
      </c>
      <c r="H38" s="341">
        <f>'Sous-traitances'!I27*'Sous-traitances'!$D60</f>
        <v>0</v>
      </c>
      <c r="I38" s="341">
        <f>'Sous-traitances'!J27*'Sous-traitances'!$D60</f>
        <v>0</v>
      </c>
      <c r="J38" s="341">
        <f>'Sous-traitances'!K27*'Sous-traitances'!$D60</f>
        <v>0</v>
      </c>
      <c r="K38" s="341">
        <f>'Sous-traitances'!L27*'Sous-traitances'!$D60</f>
        <v>0</v>
      </c>
      <c r="L38" s="341">
        <f>'Sous-traitances'!M27*'Sous-traitances'!$D60</f>
        <v>0</v>
      </c>
      <c r="M38" s="341">
        <f>'Sous-traitances'!N27*'Sous-traitances'!$D60</f>
        <v>0</v>
      </c>
      <c r="N38" s="341">
        <f>'Sous-traitances'!O27*'Sous-traitances'!$D60</f>
        <v>0</v>
      </c>
      <c r="O38" s="341">
        <f t="shared" si="13"/>
        <v>0</v>
      </c>
      <c r="P38" s="341">
        <f>'Sous-traitances'!Q27*'Sous-traitances'!$D60</f>
        <v>0</v>
      </c>
      <c r="Q38" s="341">
        <f>'Sous-traitances'!R27*'Sous-traitances'!$D60</f>
        <v>0</v>
      </c>
      <c r="R38" s="341">
        <f>'Sous-traitances'!S27*'Sous-traitances'!$D60</f>
        <v>0</v>
      </c>
      <c r="S38" s="341">
        <f>'Sous-traitances'!T27*'Sous-traitances'!$D60</f>
        <v>0</v>
      </c>
      <c r="T38" s="341">
        <f>'Sous-traitances'!U27*'Sous-traitances'!$D60</f>
        <v>0</v>
      </c>
      <c r="U38" s="341">
        <f>'Sous-traitances'!V27*'Sous-traitances'!$D60</f>
        <v>0</v>
      </c>
      <c r="V38" s="341">
        <f>'Sous-traitances'!W27*'Sous-traitances'!$D60</f>
        <v>0</v>
      </c>
      <c r="W38" s="341">
        <f>'Sous-traitances'!X27*'Sous-traitances'!$D60</f>
        <v>0</v>
      </c>
      <c r="X38" s="341">
        <f>'Sous-traitances'!Y27*'Sous-traitances'!$D60</f>
        <v>0</v>
      </c>
      <c r="Y38" s="341">
        <f>'Sous-traitances'!Z27*'Sous-traitances'!$D60</f>
        <v>0</v>
      </c>
      <c r="Z38" s="341">
        <f>'Sous-traitances'!AA27*'Sous-traitances'!$D60</f>
        <v>0</v>
      </c>
      <c r="AA38" s="341">
        <f>'Sous-traitances'!AB27*'Sous-traitances'!$D60</f>
        <v>0</v>
      </c>
      <c r="AB38" s="341">
        <f t="shared" si="14"/>
        <v>0</v>
      </c>
      <c r="AC38" s="341">
        <f>'Sous-traitances'!AD27*'Sous-traitances'!$D60</f>
        <v>0</v>
      </c>
      <c r="AD38" s="341">
        <f>'Sous-traitances'!AE27*'Sous-traitances'!$D60</f>
        <v>0</v>
      </c>
      <c r="AE38" s="341">
        <f t="shared" si="15"/>
        <v>0</v>
      </c>
      <c r="AF38" s="341">
        <f>'Sous-traitances'!AG27*'Sous-traitances'!$D60</f>
        <v>0</v>
      </c>
      <c r="AG38" s="341">
        <f>'Sous-traitances'!AH27*'Sous-traitances'!$D60</f>
        <v>0</v>
      </c>
      <c r="AH38" s="341">
        <f t="shared" si="16"/>
        <v>0</v>
      </c>
      <c r="AI38" s="341">
        <f>'Sous-traitances'!AJ27*'Sous-traitances'!$D60</f>
        <v>0</v>
      </c>
      <c r="AJ38" s="341">
        <f>'Sous-traitances'!AK27*'Sous-traitances'!$D60</f>
        <v>0</v>
      </c>
      <c r="AK38" s="341">
        <f t="shared" si="17"/>
        <v>0</v>
      </c>
    </row>
    <row r="39" spans="2:37" s="76" customFormat="1" ht="15" customHeight="1">
      <c r="B39" s="376">
        <f>'Sous-traitances'!C28</f>
        <v>0</v>
      </c>
      <c r="C39" s="341">
        <f>'Sous-traitances'!D28*'Sous-traitances'!$D61</f>
        <v>0</v>
      </c>
      <c r="D39" s="341">
        <f>'Sous-traitances'!E28*'Sous-traitances'!$D61</f>
        <v>0</v>
      </c>
      <c r="E39" s="341">
        <f>'Sous-traitances'!F28*'Sous-traitances'!$D61</f>
        <v>0</v>
      </c>
      <c r="F39" s="341">
        <f>'Sous-traitances'!G28*'Sous-traitances'!$D61</f>
        <v>0</v>
      </c>
      <c r="G39" s="341">
        <f>'Sous-traitances'!H28*'Sous-traitances'!$D61</f>
        <v>0</v>
      </c>
      <c r="H39" s="341">
        <f>'Sous-traitances'!I28*'Sous-traitances'!$D61</f>
        <v>0</v>
      </c>
      <c r="I39" s="341">
        <f>'Sous-traitances'!J28*'Sous-traitances'!$D61</f>
        <v>0</v>
      </c>
      <c r="J39" s="341">
        <f>'Sous-traitances'!K28*'Sous-traitances'!$D61</f>
        <v>0</v>
      </c>
      <c r="K39" s="341">
        <f>'Sous-traitances'!L28*'Sous-traitances'!$D61</f>
        <v>0</v>
      </c>
      <c r="L39" s="341">
        <f>'Sous-traitances'!M28*'Sous-traitances'!$D61</f>
        <v>0</v>
      </c>
      <c r="M39" s="341">
        <f>'Sous-traitances'!N28*'Sous-traitances'!$D61</f>
        <v>0</v>
      </c>
      <c r="N39" s="341">
        <f>'Sous-traitances'!O28*'Sous-traitances'!$D61</f>
        <v>0</v>
      </c>
      <c r="O39" s="341">
        <f t="shared" si="13"/>
        <v>0</v>
      </c>
      <c r="P39" s="341">
        <f>'Sous-traitances'!Q28*'Sous-traitances'!$D61</f>
        <v>0</v>
      </c>
      <c r="Q39" s="341">
        <f>'Sous-traitances'!R28*'Sous-traitances'!$D61</f>
        <v>0</v>
      </c>
      <c r="R39" s="341">
        <f>'Sous-traitances'!S28*'Sous-traitances'!$D61</f>
        <v>0</v>
      </c>
      <c r="S39" s="341">
        <f>'Sous-traitances'!T28*'Sous-traitances'!$D61</f>
        <v>0</v>
      </c>
      <c r="T39" s="341">
        <f>'Sous-traitances'!U28*'Sous-traitances'!$D61</f>
        <v>0</v>
      </c>
      <c r="U39" s="341">
        <f>'Sous-traitances'!V28*'Sous-traitances'!$D61</f>
        <v>0</v>
      </c>
      <c r="V39" s="341">
        <f>'Sous-traitances'!W28*'Sous-traitances'!$D61</f>
        <v>0</v>
      </c>
      <c r="W39" s="341">
        <f>'Sous-traitances'!X28*'Sous-traitances'!$D61</f>
        <v>0</v>
      </c>
      <c r="X39" s="341">
        <f>'Sous-traitances'!Y28*'Sous-traitances'!$D61</f>
        <v>0</v>
      </c>
      <c r="Y39" s="341">
        <f>'Sous-traitances'!Z28*'Sous-traitances'!$D61</f>
        <v>0</v>
      </c>
      <c r="Z39" s="341">
        <f>'Sous-traitances'!AA28*'Sous-traitances'!$D61</f>
        <v>0</v>
      </c>
      <c r="AA39" s="341">
        <f>'Sous-traitances'!AB28*'Sous-traitances'!$D61</f>
        <v>0</v>
      </c>
      <c r="AB39" s="341">
        <f t="shared" si="14"/>
        <v>0</v>
      </c>
      <c r="AC39" s="341">
        <f>'Sous-traitances'!AD28*'Sous-traitances'!$D61</f>
        <v>0</v>
      </c>
      <c r="AD39" s="341">
        <f>'Sous-traitances'!AE28*'Sous-traitances'!$D61</f>
        <v>0</v>
      </c>
      <c r="AE39" s="341">
        <f t="shared" si="15"/>
        <v>0</v>
      </c>
      <c r="AF39" s="341">
        <f>'Sous-traitances'!AG28*'Sous-traitances'!$D61</f>
        <v>0</v>
      </c>
      <c r="AG39" s="341">
        <f>'Sous-traitances'!AH28*'Sous-traitances'!$D61</f>
        <v>0</v>
      </c>
      <c r="AH39" s="341">
        <f t="shared" si="16"/>
        <v>0</v>
      </c>
      <c r="AI39" s="341">
        <f>'Sous-traitances'!AJ28*'Sous-traitances'!$D61</f>
        <v>0</v>
      </c>
      <c r="AJ39" s="341">
        <f>'Sous-traitances'!AK28*'Sous-traitances'!$D61</f>
        <v>0</v>
      </c>
      <c r="AK39" s="341">
        <f t="shared" si="17"/>
        <v>0</v>
      </c>
    </row>
    <row r="40" spans="2:37" s="76" customFormat="1" ht="15" customHeight="1">
      <c r="B40" s="376">
        <f>'Sous-traitances'!C29</f>
        <v>0</v>
      </c>
      <c r="C40" s="341">
        <f>'Sous-traitances'!D29*'Sous-traitances'!$D62</f>
        <v>0</v>
      </c>
      <c r="D40" s="341">
        <f>'Sous-traitances'!E29*'Sous-traitances'!$D62</f>
        <v>0</v>
      </c>
      <c r="E40" s="341">
        <f>'Sous-traitances'!F29*'Sous-traitances'!$D62</f>
        <v>0</v>
      </c>
      <c r="F40" s="341">
        <f>'Sous-traitances'!G29*'Sous-traitances'!$D62</f>
        <v>0</v>
      </c>
      <c r="G40" s="341">
        <f>'Sous-traitances'!H29*'Sous-traitances'!$D62</f>
        <v>0</v>
      </c>
      <c r="H40" s="341">
        <f>'Sous-traitances'!I29*'Sous-traitances'!$D62</f>
        <v>0</v>
      </c>
      <c r="I40" s="341">
        <f>'Sous-traitances'!J29*'Sous-traitances'!$D62</f>
        <v>0</v>
      </c>
      <c r="J40" s="341">
        <f>'Sous-traitances'!K29*'Sous-traitances'!$D62</f>
        <v>0</v>
      </c>
      <c r="K40" s="341">
        <f>'Sous-traitances'!L29*'Sous-traitances'!$D62</f>
        <v>0</v>
      </c>
      <c r="L40" s="341">
        <f>'Sous-traitances'!M29*'Sous-traitances'!$D62</f>
        <v>0</v>
      </c>
      <c r="M40" s="341">
        <f>'Sous-traitances'!N29*'Sous-traitances'!$D62</f>
        <v>0</v>
      </c>
      <c r="N40" s="341">
        <f>'Sous-traitances'!O29*'Sous-traitances'!$D62</f>
        <v>0</v>
      </c>
      <c r="O40" s="341">
        <f t="shared" si="13"/>
        <v>0</v>
      </c>
      <c r="P40" s="341">
        <f>'Sous-traitances'!Q29*'Sous-traitances'!$D62</f>
        <v>0</v>
      </c>
      <c r="Q40" s="341">
        <f>'Sous-traitances'!R29*'Sous-traitances'!$D62</f>
        <v>0</v>
      </c>
      <c r="R40" s="341">
        <f>'Sous-traitances'!S29*'Sous-traitances'!$D62</f>
        <v>0</v>
      </c>
      <c r="S40" s="341">
        <f>'Sous-traitances'!T29*'Sous-traitances'!$D62</f>
        <v>0</v>
      </c>
      <c r="T40" s="341">
        <f>'Sous-traitances'!U29*'Sous-traitances'!$D62</f>
        <v>0</v>
      </c>
      <c r="U40" s="341">
        <f>'Sous-traitances'!V29*'Sous-traitances'!$D62</f>
        <v>0</v>
      </c>
      <c r="V40" s="341">
        <f>'Sous-traitances'!W29*'Sous-traitances'!$D62</f>
        <v>0</v>
      </c>
      <c r="W40" s="341">
        <f>'Sous-traitances'!X29*'Sous-traitances'!$D62</f>
        <v>0</v>
      </c>
      <c r="X40" s="341">
        <f>'Sous-traitances'!Y29*'Sous-traitances'!$D62</f>
        <v>0</v>
      </c>
      <c r="Y40" s="341">
        <f>'Sous-traitances'!Z29*'Sous-traitances'!$D62</f>
        <v>0</v>
      </c>
      <c r="Z40" s="341">
        <f>'Sous-traitances'!AA29*'Sous-traitances'!$D62</f>
        <v>0</v>
      </c>
      <c r="AA40" s="341">
        <f>'Sous-traitances'!AB29*'Sous-traitances'!$D62</f>
        <v>0</v>
      </c>
      <c r="AB40" s="341">
        <f t="shared" si="14"/>
        <v>0</v>
      </c>
      <c r="AC40" s="341">
        <f>'Sous-traitances'!AD29*'Sous-traitances'!$D62</f>
        <v>0</v>
      </c>
      <c r="AD40" s="341">
        <f>'Sous-traitances'!AE29*'Sous-traitances'!$D62</f>
        <v>0</v>
      </c>
      <c r="AE40" s="341">
        <f t="shared" si="15"/>
        <v>0</v>
      </c>
      <c r="AF40" s="341">
        <f>'Sous-traitances'!AG29*'Sous-traitances'!$D62</f>
        <v>0</v>
      </c>
      <c r="AG40" s="341">
        <f>'Sous-traitances'!AH29*'Sous-traitances'!$D62</f>
        <v>0</v>
      </c>
      <c r="AH40" s="341">
        <f t="shared" si="16"/>
        <v>0</v>
      </c>
      <c r="AI40" s="341">
        <f>'Sous-traitances'!AJ29*'Sous-traitances'!$D62</f>
        <v>0</v>
      </c>
      <c r="AJ40" s="341">
        <f>'Sous-traitances'!AK29*'Sous-traitances'!$D62</f>
        <v>0</v>
      </c>
      <c r="AK40" s="341">
        <f t="shared" si="17"/>
        <v>0</v>
      </c>
    </row>
    <row r="41" spans="2:37" s="76" customFormat="1" ht="15" customHeight="1">
      <c r="B41" s="376">
        <f>'Sous-traitances'!C30</f>
        <v>0</v>
      </c>
      <c r="C41" s="341">
        <f>'Sous-traitances'!D30*'Sous-traitances'!$D63</f>
        <v>0</v>
      </c>
      <c r="D41" s="341">
        <f>'Sous-traitances'!E30*'Sous-traitances'!$D63</f>
        <v>0</v>
      </c>
      <c r="E41" s="341">
        <f>'Sous-traitances'!F30*'Sous-traitances'!$D63</f>
        <v>0</v>
      </c>
      <c r="F41" s="341">
        <f>'Sous-traitances'!G30*'Sous-traitances'!$D63</f>
        <v>0</v>
      </c>
      <c r="G41" s="341">
        <f>'Sous-traitances'!H30*'Sous-traitances'!$D63</f>
        <v>0</v>
      </c>
      <c r="H41" s="341">
        <f>'Sous-traitances'!I30*'Sous-traitances'!$D63</f>
        <v>0</v>
      </c>
      <c r="I41" s="341">
        <f>'Sous-traitances'!J30*'Sous-traitances'!$D63</f>
        <v>0</v>
      </c>
      <c r="J41" s="341">
        <f>'Sous-traitances'!K30*'Sous-traitances'!$D63</f>
        <v>0</v>
      </c>
      <c r="K41" s="341">
        <f>'Sous-traitances'!L30*'Sous-traitances'!$D63</f>
        <v>0</v>
      </c>
      <c r="L41" s="341">
        <f>'Sous-traitances'!M30*'Sous-traitances'!$D63</f>
        <v>0</v>
      </c>
      <c r="M41" s="341">
        <f>'Sous-traitances'!N30*'Sous-traitances'!$D63</f>
        <v>0</v>
      </c>
      <c r="N41" s="341">
        <f>'Sous-traitances'!O30*'Sous-traitances'!$D63</f>
        <v>0</v>
      </c>
      <c r="O41" s="341">
        <f t="shared" si="13"/>
        <v>0</v>
      </c>
      <c r="P41" s="341">
        <f>'Sous-traitances'!Q30*'Sous-traitances'!$D63</f>
        <v>0</v>
      </c>
      <c r="Q41" s="341">
        <f>'Sous-traitances'!R30*'Sous-traitances'!$D63</f>
        <v>0</v>
      </c>
      <c r="R41" s="341">
        <f>'Sous-traitances'!S30*'Sous-traitances'!$D63</f>
        <v>0</v>
      </c>
      <c r="S41" s="341">
        <f>'Sous-traitances'!T30*'Sous-traitances'!$D63</f>
        <v>0</v>
      </c>
      <c r="T41" s="341">
        <f>'Sous-traitances'!U30*'Sous-traitances'!$D63</f>
        <v>0</v>
      </c>
      <c r="U41" s="341">
        <f>'Sous-traitances'!V30*'Sous-traitances'!$D63</f>
        <v>0</v>
      </c>
      <c r="V41" s="341">
        <f>'Sous-traitances'!W30*'Sous-traitances'!$D63</f>
        <v>0</v>
      </c>
      <c r="W41" s="341">
        <f>'Sous-traitances'!X30*'Sous-traitances'!$D63</f>
        <v>0</v>
      </c>
      <c r="X41" s="341">
        <f>'Sous-traitances'!Y30*'Sous-traitances'!$D63</f>
        <v>0</v>
      </c>
      <c r="Y41" s="341">
        <f>'Sous-traitances'!Z30*'Sous-traitances'!$D63</f>
        <v>0</v>
      </c>
      <c r="Z41" s="341">
        <f>'Sous-traitances'!AA30*'Sous-traitances'!$D63</f>
        <v>0</v>
      </c>
      <c r="AA41" s="341">
        <f>'Sous-traitances'!AB30*'Sous-traitances'!$D63</f>
        <v>0</v>
      </c>
      <c r="AB41" s="341">
        <f t="shared" si="14"/>
        <v>0</v>
      </c>
      <c r="AC41" s="341">
        <f>'Sous-traitances'!AD30*'Sous-traitances'!$D63</f>
        <v>0</v>
      </c>
      <c r="AD41" s="341">
        <f>'Sous-traitances'!AE30*'Sous-traitances'!$D63</f>
        <v>0</v>
      </c>
      <c r="AE41" s="341">
        <f t="shared" si="15"/>
        <v>0</v>
      </c>
      <c r="AF41" s="341">
        <f>'Sous-traitances'!AG30*'Sous-traitances'!$D63</f>
        <v>0</v>
      </c>
      <c r="AG41" s="341">
        <f>'Sous-traitances'!AH30*'Sous-traitances'!$D63</f>
        <v>0</v>
      </c>
      <c r="AH41" s="341">
        <f t="shared" si="16"/>
        <v>0</v>
      </c>
      <c r="AI41" s="341">
        <f>'Sous-traitances'!AJ30*'Sous-traitances'!$D63</f>
        <v>0</v>
      </c>
      <c r="AJ41" s="341">
        <f>'Sous-traitances'!AK30*'Sous-traitances'!$D63</f>
        <v>0</v>
      </c>
      <c r="AK41" s="341">
        <f t="shared" si="17"/>
        <v>0</v>
      </c>
    </row>
    <row r="42" spans="2:37" s="76" customFormat="1" ht="15" customHeight="1">
      <c r="B42" s="376">
        <f>'Sous-traitances'!C31</f>
        <v>0</v>
      </c>
      <c r="C42" s="341">
        <f>'Sous-traitances'!D31*'Sous-traitances'!$D64</f>
        <v>0</v>
      </c>
      <c r="D42" s="341">
        <f>'Sous-traitances'!E31*'Sous-traitances'!$D64</f>
        <v>0</v>
      </c>
      <c r="E42" s="341">
        <f>'Sous-traitances'!F31*'Sous-traitances'!$D64</f>
        <v>0</v>
      </c>
      <c r="F42" s="341">
        <f>'Sous-traitances'!G31*'Sous-traitances'!$D64</f>
        <v>0</v>
      </c>
      <c r="G42" s="341">
        <f>'Sous-traitances'!H31*'Sous-traitances'!$D64</f>
        <v>0</v>
      </c>
      <c r="H42" s="341">
        <f>'Sous-traitances'!I31*'Sous-traitances'!$D64</f>
        <v>0</v>
      </c>
      <c r="I42" s="341">
        <f>'Sous-traitances'!J31*'Sous-traitances'!$D64</f>
        <v>0</v>
      </c>
      <c r="J42" s="341">
        <f>'Sous-traitances'!K31*'Sous-traitances'!$D64</f>
        <v>0</v>
      </c>
      <c r="K42" s="341">
        <f>'Sous-traitances'!L31*'Sous-traitances'!$D64</f>
        <v>0</v>
      </c>
      <c r="L42" s="341">
        <f>'Sous-traitances'!M31*'Sous-traitances'!$D64</f>
        <v>0</v>
      </c>
      <c r="M42" s="341">
        <f>'Sous-traitances'!N31*'Sous-traitances'!$D64</f>
        <v>0</v>
      </c>
      <c r="N42" s="341">
        <f>'Sous-traitances'!O31*'Sous-traitances'!$D64</f>
        <v>0</v>
      </c>
      <c r="O42" s="341">
        <f t="shared" si="13"/>
        <v>0</v>
      </c>
      <c r="P42" s="341">
        <f>'Sous-traitances'!Q31*'Sous-traitances'!$D64</f>
        <v>0</v>
      </c>
      <c r="Q42" s="341">
        <f>'Sous-traitances'!R31*'Sous-traitances'!$D64</f>
        <v>0</v>
      </c>
      <c r="R42" s="341">
        <f>'Sous-traitances'!S31*'Sous-traitances'!$D64</f>
        <v>0</v>
      </c>
      <c r="S42" s="341">
        <f>'Sous-traitances'!T31*'Sous-traitances'!$D64</f>
        <v>0</v>
      </c>
      <c r="T42" s="341">
        <f>'Sous-traitances'!U31*'Sous-traitances'!$D64</f>
        <v>0</v>
      </c>
      <c r="U42" s="341">
        <f>'Sous-traitances'!V31*'Sous-traitances'!$D64</f>
        <v>0</v>
      </c>
      <c r="V42" s="341">
        <f>'Sous-traitances'!W31*'Sous-traitances'!$D64</f>
        <v>0</v>
      </c>
      <c r="W42" s="341">
        <f>'Sous-traitances'!X31*'Sous-traitances'!$D64</f>
        <v>0</v>
      </c>
      <c r="X42" s="341">
        <f>'Sous-traitances'!Y31*'Sous-traitances'!$D64</f>
        <v>0</v>
      </c>
      <c r="Y42" s="341">
        <f>'Sous-traitances'!Z31*'Sous-traitances'!$D64</f>
        <v>0</v>
      </c>
      <c r="Z42" s="341">
        <f>'Sous-traitances'!AA31*'Sous-traitances'!$D64</f>
        <v>0</v>
      </c>
      <c r="AA42" s="341">
        <f>'Sous-traitances'!AB31*'Sous-traitances'!$D64</f>
        <v>0</v>
      </c>
      <c r="AB42" s="341">
        <f t="shared" si="14"/>
        <v>0</v>
      </c>
      <c r="AC42" s="341">
        <f>'Sous-traitances'!AD31*'Sous-traitances'!$D64</f>
        <v>0</v>
      </c>
      <c r="AD42" s="341">
        <f>'Sous-traitances'!AE31*'Sous-traitances'!$D64</f>
        <v>0</v>
      </c>
      <c r="AE42" s="341">
        <f t="shared" si="15"/>
        <v>0</v>
      </c>
      <c r="AF42" s="341">
        <f>'Sous-traitances'!AG31*'Sous-traitances'!$D64</f>
        <v>0</v>
      </c>
      <c r="AG42" s="341">
        <f>'Sous-traitances'!AH31*'Sous-traitances'!$D64</f>
        <v>0</v>
      </c>
      <c r="AH42" s="341">
        <f t="shared" si="16"/>
        <v>0</v>
      </c>
      <c r="AI42" s="341">
        <f>'Sous-traitances'!AJ31*'Sous-traitances'!$D64</f>
        <v>0</v>
      </c>
      <c r="AJ42" s="341">
        <f>'Sous-traitances'!AK31*'Sous-traitances'!$D64</f>
        <v>0</v>
      </c>
      <c r="AK42" s="341">
        <f t="shared" si="17"/>
        <v>0</v>
      </c>
    </row>
    <row r="43" spans="2:37" s="76" customFormat="1" ht="15" customHeight="1">
      <c r="B43" s="376">
        <f>'Sous-traitances'!C32</f>
        <v>0</v>
      </c>
      <c r="C43" s="341">
        <f>'Sous-traitances'!D32*'Sous-traitances'!$D65</f>
        <v>0</v>
      </c>
      <c r="D43" s="341">
        <f>'Sous-traitances'!E32*'Sous-traitances'!$D65</f>
        <v>0</v>
      </c>
      <c r="E43" s="341">
        <f>'Sous-traitances'!F32*'Sous-traitances'!$D65</f>
        <v>0</v>
      </c>
      <c r="F43" s="341">
        <f>'Sous-traitances'!G32*'Sous-traitances'!$D65</f>
        <v>0</v>
      </c>
      <c r="G43" s="341">
        <f>'Sous-traitances'!H32*'Sous-traitances'!$D65</f>
        <v>0</v>
      </c>
      <c r="H43" s="341">
        <f>'Sous-traitances'!I32*'Sous-traitances'!$D65</f>
        <v>0</v>
      </c>
      <c r="I43" s="341">
        <f>'Sous-traitances'!J32*'Sous-traitances'!$D65</f>
        <v>0</v>
      </c>
      <c r="J43" s="341">
        <f>'Sous-traitances'!K32*'Sous-traitances'!$D65</f>
        <v>0</v>
      </c>
      <c r="K43" s="341">
        <f>'Sous-traitances'!L32*'Sous-traitances'!$D65</f>
        <v>0</v>
      </c>
      <c r="L43" s="341">
        <f>'Sous-traitances'!M32*'Sous-traitances'!$D65</f>
        <v>0</v>
      </c>
      <c r="M43" s="341">
        <f>'Sous-traitances'!N32*'Sous-traitances'!$D65</f>
        <v>0</v>
      </c>
      <c r="N43" s="341">
        <f>'Sous-traitances'!O32*'Sous-traitances'!$D65</f>
        <v>0</v>
      </c>
      <c r="O43" s="341">
        <f t="shared" si="13"/>
        <v>0</v>
      </c>
      <c r="P43" s="341">
        <f>'Sous-traitances'!Q32*'Sous-traitances'!$D65</f>
        <v>0</v>
      </c>
      <c r="Q43" s="341">
        <f>'Sous-traitances'!R32*'Sous-traitances'!$D65</f>
        <v>0</v>
      </c>
      <c r="R43" s="341">
        <f>'Sous-traitances'!S32*'Sous-traitances'!$D65</f>
        <v>0</v>
      </c>
      <c r="S43" s="341">
        <f>'Sous-traitances'!T32*'Sous-traitances'!$D65</f>
        <v>0</v>
      </c>
      <c r="T43" s="341">
        <f>'Sous-traitances'!U32*'Sous-traitances'!$D65</f>
        <v>0</v>
      </c>
      <c r="U43" s="341">
        <f>'Sous-traitances'!V32*'Sous-traitances'!$D65</f>
        <v>0</v>
      </c>
      <c r="V43" s="341">
        <f>'Sous-traitances'!W32*'Sous-traitances'!$D65</f>
        <v>0</v>
      </c>
      <c r="W43" s="341">
        <f>'Sous-traitances'!X32*'Sous-traitances'!$D65</f>
        <v>0</v>
      </c>
      <c r="X43" s="341">
        <f>'Sous-traitances'!Y32*'Sous-traitances'!$D65</f>
        <v>0</v>
      </c>
      <c r="Y43" s="341">
        <f>'Sous-traitances'!Z32*'Sous-traitances'!$D65</f>
        <v>0</v>
      </c>
      <c r="Z43" s="341">
        <f>'Sous-traitances'!AA32*'Sous-traitances'!$D65</f>
        <v>0</v>
      </c>
      <c r="AA43" s="341">
        <f>'Sous-traitances'!AB32*'Sous-traitances'!$D65</f>
        <v>0</v>
      </c>
      <c r="AB43" s="341">
        <f t="shared" si="14"/>
        <v>0</v>
      </c>
      <c r="AC43" s="341">
        <f>'Sous-traitances'!AD32*'Sous-traitances'!$D65</f>
        <v>0</v>
      </c>
      <c r="AD43" s="341">
        <f>'Sous-traitances'!AE32*'Sous-traitances'!$D65</f>
        <v>0</v>
      </c>
      <c r="AE43" s="341">
        <f t="shared" si="15"/>
        <v>0</v>
      </c>
      <c r="AF43" s="341">
        <f>'Sous-traitances'!AG32*'Sous-traitances'!$D65</f>
        <v>0</v>
      </c>
      <c r="AG43" s="341">
        <f>'Sous-traitances'!AH32*'Sous-traitances'!$D65</f>
        <v>0</v>
      </c>
      <c r="AH43" s="341">
        <f t="shared" si="16"/>
        <v>0</v>
      </c>
      <c r="AI43" s="341">
        <f>'Sous-traitances'!AJ32*'Sous-traitances'!$D65</f>
        <v>0</v>
      </c>
      <c r="AJ43" s="341">
        <f>'Sous-traitances'!AK32*'Sous-traitances'!$D65</f>
        <v>0</v>
      </c>
      <c r="AK43" s="341">
        <f t="shared" si="17"/>
        <v>0</v>
      </c>
    </row>
    <row r="44" spans="2:37" s="76" customFormat="1" ht="15" customHeight="1">
      <c r="B44" s="376">
        <f>'Sous-traitances'!C33</f>
        <v>0</v>
      </c>
      <c r="C44" s="341">
        <f>'Sous-traitances'!D33*'Sous-traitances'!$D66</f>
        <v>0</v>
      </c>
      <c r="D44" s="341">
        <f>'Sous-traitances'!E33*'Sous-traitances'!$D66</f>
        <v>0</v>
      </c>
      <c r="E44" s="341">
        <f>'Sous-traitances'!F33*'Sous-traitances'!$D66</f>
        <v>0</v>
      </c>
      <c r="F44" s="341">
        <f>'Sous-traitances'!G33*'Sous-traitances'!$D66</f>
        <v>0</v>
      </c>
      <c r="G44" s="341">
        <f>'Sous-traitances'!H33*'Sous-traitances'!$D66</f>
        <v>0</v>
      </c>
      <c r="H44" s="341">
        <f>'Sous-traitances'!I33*'Sous-traitances'!$D66</f>
        <v>0</v>
      </c>
      <c r="I44" s="341">
        <f>'Sous-traitances'!J33*'Sous-traitances'!$D66</f>
        <v>0</v>
      </c>
      <c r="J44" s="341">
        <f>'Sous-traitances'!K33*'Sous-traitances'!$D66</f>
        <v>0</v>
      </c>
      <c r="K44" s="341">
        <f>'Sous-traitances'!L33*'Sous-traitances'!$D66</f>
        <v>0</v>
      </c>
      <c r="L44" s="341">
        <f>'Sous-traitances'!M33*'Sous-traitances'!$D66</f>
        <v>0</v>
      </c>
      <c r="M44" s="341">
        <f>'Sous-traitances'!N33*'Sous-traitances'!$D66</f>
        <v>0</v>
      </c>
      <c r="N44" s="341">
        <f>'Sous-traitances'!O33*'Sous-traitances'!$D66</f>
        <v>0</v>
      </c>
      <c r="O44" s="341">
        <f t="shared" si="13"/>
        <v>0</v>
      </c>
      <c r="P44" s="341">
        <f>'Sous-traitances'!Q33*'Sous-traitances'!$D66</f>
        <v>0</v>
      </c>
      <c r="Q44" s="341">
        <f>'Sous-traitances'!R33*'Sous-traitances'!$D66</f>
        <v>0</v>
      </c>
      <c r="R44" s="341">
        <f>'Sous-traitances'!S33*'Sous-traitances'!$D66</f>
        <v>0</v>
      </c>
      <c r="S44" s="341">
        <f>'Sous-traitances'!T33*'Sous-traitances'!$D66</f>
        <v>0</v>
      </c>
      <c r="T44" s="341">
        <f>'Sous-traitances'!U33*'Sous-traitances'!$D66</f>
        <v>0</v>
      </c>
      <c r="U44" s="341">
        <f>'Sous-traitances'!V33*'Sous-traitances'!$D66</f>
        <v>0</v>
      </c>
      <c r="V44" s="341">
        <f>'Sous-traitances'!W33*'Sous-traitances'!$D66</f>
        <v>0</v>
      </c>
      <c r="W44" s="341">
        <f>'Sous-traitances'!X33*'Sous-traitances'!$D66</f>
        <v>0</v>
      </c>
      <c r="X44" s="341">
        <f>'Sous-traitances'!Y33*'Sous-traitances'!$D66</f>
        <v>0</v>
      </c>
      <c r="Y44" s="341">
        <f>'Sous-traitances'!Z33*'Sous-traitances'!$D66</f>
        <v>0</v>
      </c>
      <c r="Z44" s="341">
        <f>'Sous-traitances'!AA33*'Sous-traitances'!$D66</f>
        <v>0</v>
      </c>
      <c r="AA44" s="341">
        <f>'Sous-traitances'!AB33*'Sous-traitances'!$D66</f>
        <v>0</v>
      </c>
      <c r="AB44" s="341">
        <f t="shared" si="14"/>
        <v>0</v>
      </c>
      <c r="AC44" s="341">
        <f>'Sous-traitances'!AD33*'Sous-traitances'!$D66</f>
        <v>0</v>
      </c>
      <c r="AD44" s="341">
        <f>'Sous-traitances'!AE33*'Sous-traitances'!$D66</f>
        <v>0</v>
      </c>
      <c r="AE44" s="341">
        <f t="shared" si="15"/>
        <v>0</v>
      </c>
      <c r="AF44" s="341">
        <f>'Sous-traitances'!AG33*'Sous-traitances'!$D66</f>
        <v>0</v>
      </c>
      <c r="AG44" s="341">
        <f>'Sous-traitances'!AH33*'Sous-traitances'!$D66</f>
        <v>0</v>
      </c>
      <c r="AH44" s="341">
        <f t="shared" si="16"/>
        <v>0</v>
      </c>
      <c r="AI44" s="341">
        <f>'Sous-traitances'!AJ33*'Sous-traitances'!$D66</f>
        <v>0</v>
      </c>
      <c r="AJ44" s="341">
        <f>'Sous-traitances'!AK33*'Sous-traitances'!$D66</f>
        <v>0</v>
      </c>
      <c r="AK44" s="341">
        <f t="shared" si="17"/>
        <v>0</v>
      </c>
    </row>
    <row r="45" spans="2:37" s="76" customFormat="1">
      <c r="B45" s="81"/>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2:37" s="76" customFormat="1" ht="15" customHeight="1">
      <c r="B46" s="99" t="s">
        <v>21</v>
      </c>
      <c r="C46" s="20">
        <f t="shared" ref="C46:AK46" si="18">SUM(C20:C44)</f>
        <v>0</v>
      </c>
      <c r="D46" s="20">
        <f t="shared" si="18"/>
        <v>0</v>
      </c>
      <c r="E46" s="20">
        <f t="shared" si="18"/>
        <v>0</v>
      </c>
      <c r="F46" s="20">
        <f t="shared" si="18"/>
        <v>0</v>
      </c>
      <c r="G46" s="20">
        <f t="shared" si="18"/>
        <v>0</v>
      </c>
      <c r="H46" s="20">
        <f t="shared" si="18"/>
        <v>0</v>
      </c>
      <c r="I46" s="20">
        <f t="shared" si="18"/>
        <v>0</v>
      </c>
      <c r="J46" s="20">
        <f t="shared" si="18"/>
        <v>0</v>
      </c>
      <c r="K46" s="20">
        <f t="shared" si="18"/>
        <v>0</v>
      </c>
      <c r="L46" s="20">
        <f t="shared" si="18"/>
        <v>0</v>
      </c>
      <c r="M46" s="20">
        <f t="shared" si="18"/>
        <v>0</v>
      </c>
      <c r="N46" s="20">
        <f t="shared" si="18"/>
        <v>0</v>
      </c>
      <c r="O46" s="21">
        <f t="shared" si="18"/>
        <v>0</v>
      </c>
      <c r="P46" s="20">
        <f t="shared" si="18"/>
        <v>0</v>
      </c>
      <c r="Q46" s="20">
        <f t="shared" si="18"/>
        <v>0</v>
      </c>
      <c r="R46" s="20">
        <f t="shared" si="18"/>
        <v>0</v>
      </c>
      <c r="S46" s="20">
        <f t="shared" si="18"/>
        <v>0</v>
      </c>
      <c r="T46" s="20">
        <f t="shared" si="18"/>
        <v>0</v>
      </c>
      <c r="U46" s="20">
        <f t="shared" si="18"/>
        <v>0</v>
      </c>
      <c r="V46" s="20">
        <f t="shared" si="18"/>
        <v>0</v>
      </c>
      <c r="W46" s="20">
        <f t="shared" si="18"/>
        <v>0</v>
      </c>
      <c r="X46" s="20">
        <f t="shared" si="18"/>
        <v>0</v>
      </c>
      <c r="Y46" s="20">
        <f t="shared" si="18"/>
        <v>0</v>
      </c>
      <c r="Z46" s="20">
        <f t="shared" si="18"/>
        <v>0</v>
      </c>
      <c r="AA46" s="20">
        <f t="shared" si="18"/>
        <v>0</v>
      </c>
      <c r="AB46" s="21">
        <f t="shared" si="18"/>
        <v>0</v>
      </c>
      <c r="AC46" s="20">
        <f t="shared" si="18"/>
        <v>0</v>
      </c>
      <c r="AD46" s="20">
        <f t="shared" si="18"/>
        <v>0</v>
      </c>
      <c r="AE46" s="21">
        <f t="shared" si="18"/>
        <v>0</v>
      </c>
      <c r="AF46" s="20">
        <f t="shared" si="18"/>
        <v>0</v>
      </c>
      <c r="AG46" s="20">
        <f t="shared" si="18"/>
        <v>0</v>
      </c>
      <c r="AH46" s="21">
        <f t="shared" si="18"/>
        <v>0</v>
      </c>
      <c r="AI46" s="20">
        <f t="shared" si="18"/>
        <v>0</v>
      </c>
      <c r="AJ46" s="20">
        <f t="shared" si="18"/>
        <v>0</v>
      </c>
      <c r="AK46" s="21">
        <f t="shared" si="18"/>
        <v>0</v>
      </c>
    </row>
    <row r="47" spans="2:37" s="76" customFormat="1">
      <c r="B47" s="81"/>
    </row>
    <row r="48" spans="2:37" s="76" customFormat="1" ht="15" customHeight="1">
      <c r="B48" s="301" t="str">
        <f>"Prestations liés à : "&amp;CONFIG!C15&amp;" (en € HT)"</f>
        <v>Prestations liés à : Activité / Projet 2 (en € HT)</v>
      </c>
      <c r="C48" s="35"/>
      <c r="D48" s="35"/>
    </row>
    <row r="49" spans="2:37" s="76" customFormat="1">
      <c r="B49" s="81"/>
    </row>
    <row r="50" spans="2:37" s="76" customFormat="1">
      <c r="B50" s="81"/>
      <c r="C50" s="475" t="s">
        <v>18</v>
      </c>
      <c r="D50" s="476"/>
      <c r="E50" s="476"/>
      <c r="F50" s="476"/>
      <c r="G50" s="476"/>
      <c r="H50" s="476"/>
      <c r="I50" s="476"/>
      <c r="J50" s="476"/>
      <c r="K50" s="476"/>
      <c r="L50" s="476"/>
      <c r="M50" s="476"/>
      <c r="N50" s="476"/>
      <c r="O50" s="477"/>
      <c r="P50" s="475" t="s">
        <v>19</v>
      </c>
      <c r="Q50" s="476"/>
      <c r="R50" s="476"/>
      <c r="S50" s="476"/>
      <c r="T50" s="476"/>
      <c r="U50" s="476"/>
      <c r="V50" s="476"/>
      <c r="W50" s="476"/>
      <c r="X50" s="476"/>
      <c r="Y50" s="476"/>
      <c r="Z50" s="476"/>
      <c r="AA50" s="476"/>
      <c r="AB50" s="477"/>
      <c r="AC50" s="475" t="s">
        <v>20</v>
      </c>
      <c r="AD50" s="476"/>
      <c r="AE50" s="477"/>
      <c r="AF50" s="475" t="s">
        <v>32</v>
      </c>
      <c r="AG50" s="476"/>
      <c r="AH50" s="477"/>
      <c r="AI50" s="473" t="s">
        <v>33</v>
      </c>
      <c r="AJ50" s="473"/>
      <c r="AK50" s="473"/>
    </row>
    <row r="51" spans="2:37" s="76" customFormat="1" ht="15" customHeight="1">
      <c r="B51" s="99" t="s">
        <v>36</v>
      </c>
      <c r="C51" s="18">
        <f>CONFIG!$D$7</f>
        <v>41640</v>
      </c>
      <c r="D51" s="18">
        <f>DATE(YEAR(C51),MONTH(C51)+1,DAY(C51))</f>
        <v>41671</v>
      </c>
      <c r="E51" s="18">
        <f t="shared" ref="E51:N51" si="19">DATE(YEAR(D51),MONTH(D51)+1,DAY(D51))</f>
        <v>41699</v>
      </c>
      <c r="F51" s="18">
        <f t="shared" si="19"/>
        <v>41730</v>
      </c>
      <c r="G51" s="18">
        <f t="shared" si="19"/>
        <v>41760</v>
      </c>
      <c r="H51" s="18">
        <f t="shared" si="19"/>
        <v>41791</v>
      </c>
      <c r="I51" s="18">
        <f t="shared" si="19"/>
        <v>41821</v>
      </c>
      <c r="J51" s="18">
        <f t="shared" si="19"/>
        <v>41852</v>
      </c>
      <c r="K51" s="18">
        <f t="shared" si="19"/>
        <v>41883</v>
      </c>
      <c r="L51" s="18">
        <f t="shared" si="19"/>
        <v>41913</v>
      </c>
      <c r="M51" s="18">
        <f t="shared" si="19"/>
        <v>41944</v>
      </c>
      <c r="N51" s="18">
        <f t="shared" si="19"/>
        <v>41974</v>
      </c>
      <c r="O51" s="19" t="s">
        <v>21</v>
      </c>
      <c r="P51" s="18">
        <f>DATE(YEAR(N51),MONTH(N51)+1,DAY(N51))</f>
        <v>42005</v>
      </c>
      <c r="Q51" s="18">
        <f t="shared" ref="Q51:AA51" si="20">DATE(YEAR(P51),MONTH(P51)+1,DAY(P51))</f>
        <v>42036</v>
      </c>
      <c r="R51" s="18">
        <f t="shared" si="20"/>
        <v>42064</v>
      </c>
      <c r="S51" s="18">
        <f t="shared" si="20"/>
        <v>42095</v>
      </c>
      <c r="T51" s="18">
        <f t="shared" si="20"/>
        <v>42125</v>
      </c>
      <c r="U51" s="18">
        <f t="shared" si="20"/>
        <v>42156</v>
      </c>
      <c r="V51" s="18">
        <f t="shared" si="20"/>
        <v>42186</v>
      </c>
      <c r="W51" s="18">
        <f t="shared" si="20"/>
        <v>42217</v>
      </c>
      <c r="X51" s="18">
        <f t="shared" si="20"/>
        <v>42248</v>
      </c>
      <c r="Y51" s="18">
        <f t="shared" si="20"/>
        <v>42278</v>
      </c>
      <c r="Z51" s="18">
        <f t="shared" si="20"/>
        <v>42309</v>
      </c>
      <c r="AA51" s="18">
        <f t="shared" si="20"/>
        <v>42339</v>
      </c>
      <c r="AB51" s="19" t="s">
        <v>21</v>
      </c>
      <c r="AC51" s="28" t="s">
        <v>24</v>
      </c>
      <c r="AD51" s="28" t="s">
        <v>25</v>
      </c>
      <c r="AE51" s="19" t="s">
        <v>21</v>
      </c>
      <c r="AF51" s="28" t="s">
        <v>24</v>
      </c>
      <c r="AG51" s="28" t="s">
        <v>25</v>
      </c>
      <c r="AH51" s="19" t="s">
        <v>21</v>
      </c>
      <c r="AI51" s="28" t="s">
        <v>24</v>
      </c>
      <c r="AJ51" s="28" t="s">
        <v>25</v>
      </c>
      <c r="AK51" s="19" t="s">
        <v>21</v>
      </c>
    </row>
    <row r="52" spans="2:37" s="76" customFormat="1" ht="15" customHeight="1">
      <c r="B52" s="377">
        <f>'Sous-traitances'!C9</f>
        <v>0</v>
      </c>
      <c r="C52" s="341">
        <f>'Sous-traitances'!D9*'Sous-traitances'!$E42</f>
        <v>0</v>
      </c>
      <c r="D52" s="341">
        <f>'Sous-traitances'!E9*'Sous-traitances'!$E42</f>
        <v>0</v>
      </c>
      <c r="E52" s="341">
        <f>'Sous-traitances'!F9*'Sous-traitances'!$E42</f>
        <v>0</v>
      </c>
      <c r="F52" s="341">
        <f>'Sous-traitances'!G9*'Sous-traitances'!$E42</f>
        <v>0</v>
      </c>
      <c r="G52" s="341">
        <f>'Sous-traitances'!H9*'Sous-traitances'!$E42</f>
        <v>0</v>
      </c>
      <c r="H52" s="341">
        <f>'Sous-traitances'!I9*'Sous-traitances'!$E42</f>
        <v>0</v>
      </c>
      <c r="I52" s="341">
        <f>'Sous-traitances'!J9*'Sous-traitances'!$E42</f>
        <v>0</v>
      </c>
      <c r="J52" s="341">
        <f>'Sous-traitances'!K9*'Sous-traitances'!$E42</f>
        <v>0</v>
      </c>
      <c r="K52" s="341">
        <f>'Sous-traitances'!L9*'Sous-traitances'!$E42</f>
        <v>0</v>
      </c>
      <c r="L52" s="341">
        <f>'Sous-traitances'!M9*'Sous-traitances'!$E42</f>
        <v>0</v>
      </c>
      <c r="M52" s="341">
        <f>'Sous-traitances'!N9*'Sous-traitances'!$E42</f>
        <v>0</v>
      </c>
      <c r="N52" s="341">
        <f>'Sous-traitances'!O9*'Sous-traitances'!$E42</f>
        <v>0</v>
      </c>
      <c r="O52" s="341">
        <f t="shared" ref="O52:O76" si="21">SUM(C52:N52)</f>
        <v>0</v>
      </c>
      <c r="P52" s="341">
        <f>'Sous-traitances'!Q9*'Sous-traitances'!$E42</f>
        <v>0</v>
      </c>
      <c r="Q52" s="341">
        <f>'Sous-traitances'!R9*'Sous-traitances'!$E42</f>
        <v>0</v>
      </c>
      <c r="R52" s="341">
        <f>'Sous-traitances'!S9*'Sous-traitances'!$E42</f>
        <v>0</v>
      </c>
      <c r="S52" s="341">
        <f>'Sous-traitances'!T9*'Sous-traitances'!$E42</f>
        <v>0</v>
      </c>
      <c r="T52" s="341">
        <f>'Sous-traitances'!U9*'Sous-traitances'!$E42</f>
        <v>0</v>
      </c>
      <c r="U52" s="341">
        <f>'Sous-traitances'!V9*'Sous-traitances'!$E42</f>
        <v>0</v>
      </c>
      <c r="V52" s="341">
        <f>'Sous-traitances'!W9*'Sous-traitances'!$E42</f>
        <v>0</v>
      </c>
      <c r="W52" s="341">
        <f>'Sous-traitances'!X9*'Sous-traitances'!$E42</f>
        <v>0</v>
      </c>
      <c r="X52" s="341">
        <f>'Sous-traitances'!Y9*'Sous-traitances'!$E42</f>
        <v>0</v>
      </c>
      <c r="Y52" s="341">
        <f>'Sous-traitances'!Z9*'Sous-traitances'!$E42</f>
        <v>0</v>
      </c>
      <c r="Z52" s="341">
        <f>'Sous-traitances'!AA9*'Sous-traitances'!$E42</f>
        <v>0</v>
      </c>
      <c r="AA52" s="341">
        <f>'Sous-traitances'!AB9*'Sous-traitances'!$E42</f>
        <v>0</v>
      </c>
      <c r="AB52" s="341">
        <f t="shared" ref="AB52:AB76" si="22">SUM(P52:AA52)</f>
        <v>0</v>
      </c>
      <c r="AC52" s="341">
        <f>'Sous-traitances'!AD9*'Sous-traitances'!$E42</f>
        <v>0</v>
      </c>
      <c r="AD52" s="341">
        <f>'Sous-traitances'!AE9*'Sous-traitances'!$E42</f>
        <v>0</v>
      </c>
      <c r="AE52" s="341">
        <f t="shared" ref="AE52:AE76" si="23">SUM(AC52:AD52)</f>
        <v>0</v>
      </c>
      <c r="AF52" s="341">
        <f>'Sous-traitances'!AG9*'Sous-traitances'!$E42</f>
        <v>0</v>
      </c>
      <c r="AG52" s="341">
        <f>'Sous-traitances'!AH9*'Sous-traitances'!$E42</f>
        <v>0</v>
      </c>
      <c r="AH52" s="341">
        <f t="shared" ref="AH52:AH76" si="24">SUM(AF52:AG52)</f>
        <v>0</v>
      </c>
      <c r="AI52" s="341">
        <f>'Sous-traitances'!AJ9*'Sous-traitances'!$E42</f>
        <v>0</v>
      </c>
      <c r="AJ52" s="341">
        <f>'Sous-traitances'!AK9*'Sous-traitances'!$E42</f>
        <v>0</v>
      </c>
      <c r="AK52" s="341">
        <f t="shared" ref="AK52:AK76" si="25">SUM(AI52:AJ52)</f>
        <v>0</v>
      </c>
    </row>
    <row r="53" spans="2:37" s="76" customFormat="1" ht="15" customHeight="1">
      <c r="B53" s="377">
        <f>'Sous-traitances'!C10</f>
        <v>0</v>
      </c>
      <c r="C53" s="341">
        <f>'Sous-traitances'!D10*'Sous-traitances'!$E43</f>
        <v>0</v>
      </c>
      <c r="D53" s="341">
        <f>'Sous-traitances'!E10*'Sous-traitances'!$E43</f>
        <v>0</v>
      </c>
      <c r="E53" s="341">
        <f>'Sous-traitances'!F10*'Sous-traitances'!$E43</f>
        <v>0</v>
      </c>
      <c r="F53" s="341">
        <f>'Sous-traitances'!G10*'Sous-traitances'!$E43</f>
        <v>0</v>
      </c>
      <c r="G53" s="341">
        <f>'Sous-traitances'!H10*'Sous-traitances'!$E43</f>
        <v>0</v>
      </c>
      <c r="H53" s="341">
        <f>'Sous-traitances'!I10*'Sous-traitances'!$E43</f>
        <v>0</v>
      </c>
      <c r="I53" s="341">
        <f>'Sous-traitances'!J10*'Sous-traitances'!$E43</f>
        <v>0</v>
      </c>
      <c r="J53" s="341">
        <f>'Sous-traitances'!K10*'Sous-traitances'!$E43</f>
        <v>0</v>
      </c>
      <c r="K53" s="341">
        <f>'Sous-traitances'!L10*'Sous-traitances'!$E43</f>
        <v>0</v>
      </c>
      <c r="L53" s="341">
        <f>'Sous-traitances'!M10*'Sous-traitances'!$E43</f>
        <v>0</v>
      </c>
      <c r="M53" s="341">
        <f>'Sous-traitances'!N10*'Sous-traitances'!$E43</f>
        <v>0</v>
      </c>
      <c r="N53" s="341">
        <f>'Sous-traitances'!O10*'Sous-traitances'!$E43</f>
        <v>0</v>
      </c>
      <c r="O53" s="341">
        <f t="shared" si="21"/>
        <v>0</v>
      </c>
      <c r="P53" s="341">
        <f>'Sous-traitances'!Q10*'Sous-traitances'!$E43</f>
        <v>0</v>
      </c>
      <c r="Q53" s="341">
        <f>'Sous-traitances'!R10*'Sous-traitances'!$E43</f>
        <v>0</v>
      </c>
      <c r="R53" s="341">
        <f>'Sous-traitances'!S10*'Sous-traitances'!$E43</f>
        <v>0</v>
      </c>
      <c r="S53" s="341">
        <f>'Sous-traitances'!T10*'Sous-traitances'!$E43</f>
        <v>0</v>
      </c>
      <c r="T53" s="341">
        <f>'Sous-traitances'!U10*'Sous-traitances'!$E43</f>
        <v>0</v>
      </c>
      <c r="U53" s="341">
        <f>'Sous-traitances'!V10*'Sous-traitances'!$E43</f>
        <v>0</v>
      </c>
      <c r="V53" s="341">
        <f>'Sous-traitances'!W10*'Sous-traitances'!$E43</f>
        <v>0</v>
      </c>
      <c r="W53" s="341">
        <f>'Sous-traitances'!X10*'Sous-traitances'!$E43</f>
        <v>0</v>
      </c>
      <c r="X53" s="341">
        <f>'Sous-traitances'!Y10*'Sous-traitances'!$E43</f>
        <v>0</v>
      </c>
      <c r="Y53" s="341">
        <f>'Sous-traitances'!Z10*'Sous-traitances'!$E43</f>
        <v>0</v>
      </c>
      <c r="Z53" s="341">
        <f>'Sous-traitances'!AA10*'Sous-traitances'!$E43</f>
        <v>0</v>
      </c>
      <c r="AA53" s="341">
        <f>'Sous-traitances'!AB10*'Sous-traitances'!$E43</f>
        <v>0</v>
      </c>
      <c r="AB53" s="341">
        <f t="shared" si="22"/>
        <v>0</v>
      </c>
      <c r="AC53" s="341">
        <f>'Sous-traitances'!AD10*'Sous-traitances'!$E43</f>
        <v>0</v>
      </c>
      <c r="AD53" s="341">
        <f>'Sous-traitances'!AE10*'Sous-traitances'!$E43</f>
        <v>0</v>
      </c>
      <c r="AE53" s="341">
        <f t="shared" si="23"/>
        <v>0</v>
      </c>
      <c r="AF53" s="341">
        <f>'Sous-traitances'!AG10*'Sous-traitances'!$E43</f>
        <v>0</v>
      </c>
      <c r="AG53" s="341">
        <f>'Sous-traitances'!AH10*'Sous-traitances'!$E43</f>
        <v>0</v>
      </c>
      <c r="AH53" s="341">
        <f t="shared" si="24"/>
        <v>0</v>
      </c>
      <c r="AI53" s="341">
        <f>'Sous-traitances'!AJ10*'Sous-traitances'!$E43</f>
        <v>0</v>
      </c>
      <c r="AJ53" s="341">
        <f>'Sous-traitances'!AK10*'Sous-traitances'!$E43</f>
        <v>0</v>
      </c>
      <c r="AK53" s="341">
        <f t="shared" si="25"/>
        <v>0</v>
      </c>
    </row>
    <row r="54" spans="2:37" s="76" customFormat="1" ht="15" customHeight="1">
      <c r="B54" s="377">
        <f>'Sous-traitances'!C11</f>
        <v>0</v>
      </c>
      <c r="C54" s="341">
        <f>'Sous-traitances'!D11*'Sous-traitances'!$E44</f>
        <v>0</v>
      </c>
      <c r="D54" s="341">
        <f>'Sous-traitances'!E11*'Sous-traitances'!$E44</f>
        <v>0</v>
      </c>
      <c r="E54" s="341">
        <f>'Sous-traitances'!F11*'Sous-traitances'!$E44</f>
        <v>0</v>
      </c>
      <c r="F54" s="341">
        <f>'Sous-traitances'!G11*'Sous-traitances'!$E44</f>
        <v>0</v>
      </c>
      <c r="G54" s="341">
        <f>'Sous-traitances'!H11*'Sous-traitances'!$E44</f>
        <v>0</v>
      </c>
      <c r="H54" s="341">
        <f>'Sous-traitances'!I11*'Sous-traitances'!$E44</f>
        <v>0</v>
      </c>
      <c r="I54" s="341">
        <f>'Sous-traitances'!J11*'Sous-traitances'!$E44</f>
        <v>0</v>
      </c>
      <c r="J54" s="341">
        <f>'Sous-traitances'!K11*'Sous-traitances'!$E44</f>
        <v>0</v>
      </c>
      <c r="K54" s="341">
        <f>'Sous-traitances'!L11*'Sous-traitances'!$E44</f>
        <v>0</v>
      </c>
      <c r="L54" s="341">
        <f>'Sous-traitances'!M11*'Sous-traitances'!$E44</f>
        <v>0</v>
      </c>
      <c r="M54" s="341">
        <f>'Sous-traitances'!N11*'Sous-traitances'!$E44</f>
        <v>0</v>
      </c>
      <c r="N54" s="341">
        <f>'Sous-traitances'!O11*'Sous-traitances'!$E44</f>
        <v>0</v>
      </c>
      <c r="O54" s="341">
        <f t="shared" si="21"/>
        <v>0</v>
      </c>
      <c r="P54" s="341">
        <f>'Sous-traitances'!Q11*'Sous-traitances'!$E44</f>
        <v>0</v>
      </c>
      <c r="Q54" s="341">
        <f>'Sous-traitances'!R11*'Sous-traitances'!$E44</f>
        <v>0</v>
      </c>
      <c r="R54" s="341">
        <f>'Sous-traitances'!S11*'Sous-traitances'!$E44</f>
        <v>0</v>
      </c>
      <c r="S54" s="341">
        <f>'Sous-traitances'!T11*'Sous-traitances'!$E44</f>
        <v>0</v>
      </c>
      <c r="T54" s="341">
        <f>'Sous-traitances'!U11*'Sous-traitances'!$E44</f>
        <v>0</v>
      </c>
      <c r="U54" s="341">
        <f>'Sous-traitances'!V11*'Sous-traitances'!$E44</f>
        <v>0</v>
      </c>
      <c r="V54" s="341">
        <f>'Sous-traitances'!W11*'Sous-traitances'!$E44</f>
        <v>0</v>
      </c>
      <c r="W54" s="341">
        <f>'Sous-traitances'!X11*'Sous-traitances'!$E44</f>
        <v>0</v>
      </c>
      <c r="X54" s="341">
        <f>'Sous-traitances'!Y11*'Sous-traitances'!$E44</f>
        <v>0</v>
      </c>
      <c r="Y54" s="341">
        <f>'Sous-traitances'!Z11*'Sous-traitances'!$E44</f>
        <v>0</v>
      </c>
      <c r="Z54" s="341">
        <f>'Sous-traitances'!AA11*'Sous-traitances'!$E44</f>
        <v>0</v>
      </c>
      <c r="AA54" s="341">
        <f>'Sous-traitances'!AB11*'Sous-traitances'!$E44</f>
        <v>0</v>
      </c>
      <c r="AB54" s="341">
        <f t="shared" si="22"/>
        <v>0</v>
      </c>
      <c r="AC54" s="341">
        <f>'Sous-traitances'!AD11*'Sous-traitances'!$E44</f>
        <v>0</v>
      </c>
      <c r="AD54" s="341">
        <f>'Sous-traitances'!AE11*'Sous-traitances'!$E44</f>
        <v>0</v>
      </c>
      <c r="AE54" s="341">
        <f t="shared" si="23"/>
        <v>0</v>
      </c>
      <c r="AF54" s="341">
        <f>'Sous-traitances'!AG11*'Sous-traitances'!$E44</f>
        <v>0</v>
      </c>
      <c r="AG54" s="341">
        <f>'Sous-traitances'!AH11*'Sous-traitances'!$E44</f>
        <v>0</v>
      </c>
      <c r="AH54" s="341">
        <f t="shared" si="24"/>
        <v>0</v>
      </c>
      <c r="AI54" s="341">
        <f>'Sous-traitances'!AJ11*'Sous-traitances'!$E44</f>
        <v>0</v>
      </c>
      <c r="AJ54" s="341">
        <f>'Sous-traitances'!AK11*'Sous-traitances'!$E44</f>
        <v>0</v>
      </c>
      <c r="AK54" s="341">
        <f t="shared" si="25"/>
        <v>0</v>
      </c>
    </row>
    <row r="55" spans="2:37" s="76" customFormat="1" ht="15" customHeight="1">
      <c r="B55" s="377">
        <f>'Sous-traitances'!C12</f>
        <v>0</v>
      </c>
      <c r="C55" s="341">
        <f>'Sous-traitances'!D12*'Sous-traitances'!$E45</f>
        <v>0</v>
      </c>
      <c r="D55" s="341">
        <f>'Sous-traitances'!E12*'Sous-traitances'!$E45</f>
        <v>0</v>
      </c>
      <c r="E55" s="341">
        <f>'Sous-traitances'!F12*'Sous-traitances'!$E45</f>
        <v>0</v>
      </c>
      <c r="F55" s="341">
        <f>'Sous-traitances'!G12*'Sous-traitances'!$E45</f>
        <v>0</v>
      </c>
      <c r="G55" s="341">
        <f>'Sous-traitances'!H12*'Sous-traitances'!$E45</f>
        <v>0</v>
      </c>
      <c r="H55" s="341">
        <f>'Sous-traitances'!I12*'Sous-traitances'!$E45</f>
        <v>0</v>
      </c>
      <c r="I55" s="341">
        <f>'Sous-traitances'!J12*'Sous-traitances'!$E45</f>
        <v>0</v>
      </c>
      <c r="J55" s="341">
        <f>'Sous-traitances'!K12*'Sous-traitances'!$E45</f>
        <v>0</v>
      </c>
      <c r="K55" s="341">
        <f>'Sous-traitances'!L12*'Sous-traitances'!$E45</f>
        <v>0</v>
      </c>
      <c r="L55" s="341">
        <f>'Sous-traitances'!M12*'Sous-traitances'!$E45</f>
        <v>0</v>
      </c>
      <c r="M55" s="341">
        <f>'Sous-traitances'!N12*'Sous-traitances'!$E45</f>
        <v>0</v>
      </c>
      <c r="N55" s="341">
        <f>'Sous-traitances'!O12*'Sous-traitances'!$E45</f>
        <v>0</v>
      </c>
      <c r="O55" s="341">
        <f t="shared" si="21"/>
        <v>0</v>
      </c>
      <c r="P55" s="341">
        <f>'Sous-traitances'!Q12*'Sous-traitances'!$E45</f>
        <v>0</v>
      </c>
      <c r="Q55" s="341">
        <f>'Sous-traitances'!R12*'Sous-traitances'!$E45</f>
        <v>0</v>
      </c>
      <c r="R55" s="341">
        <f>'Sous-traitances'!S12*'Sous-traitances'!$E45</f>
        <v>0</v>
      </c>
      <c r="S55" s="341">
        <f>'Sous-traitances'!T12*'Sous-traitances'!$E45</f>
        <v>0</v>
      </c>
      <c r="T55" s="341">
        <f>'Sous-traitances'!U12*'Sous-traitances'!$E45</f>
        <v>0</v>
      </c>
      <c r="U55" s="341">
        <f>'Sous-traitances'!V12*'Sous-traitances'!$E45</f>
        <v>0</v>
      </c>
      <c r="V55" s="341">
        <f>'Sous-traitances'!W12*'Sous-traitances'!$E45</f>
        <v>0</v>
      </c>
      <c r="W55" s="341">
        <f>'Sous-traitances'!X12*'Sous-traitances'!$E45</f>
        <v>0</v>
      </c>
      <c r="X55" s="341">
        <f>'Sous-traitances'!Y12*'Sous-traitances'!$E45</f>
        <v>0</v>
      </c>
      <c r="Y55" s="341">
        <f>'Sous-traitances'!Z12*'Sous-traitances'!$E45</f>
        <v>0</v>
      </c>
      <c r="Z55" s="341">
        <f>'Sous-traitances'!AA12*'Sous-traitances'!$E45</f>
        <v>0</v>
      </c>
      <c r="AA55" s="341">
        <f>'Sous-traitances'!AB12*'Sous-traitances'!$E45</f>
        <v>0</v>
      </c>
      <c r="AB55" s="341">
        <f t="shared" si="22"/>
        <v>0</v>
      </c>
      <c r="AC55" s="341">
        <f>'Sous-traitances'!AD12*'Sous-traitances'!$E45</f>
        <v>0</v>
      </c>
      <c r="AD55" s="341">
        <f>'Sous-traitances'!AE12*'Sous-traitances'!$E45</f>
        <v>0</v>
      </c>
      <c r="AE55" s="341">
        <f t="shared" si="23"/>
        <v>0</v>
      </c>
      <c r="AF55" s="341">
        <f>'Sous-traitances'!AG12*'Sous-traitances'!$E45</f>
        <v>0</v>
      </c>
      <c r="AG55" s="341">
        <f>'Sous-traitances'!AH12*'Sous-traitances'!$E45</f>
        <v>0</v>
      </c>
      <c r="AH55" s="341">
        <f t="shared" si="24"/>
        <v>0</v>
      </c>
      <c r="AI55" s="341">
        <f>'Sous-traitances'!AJ12*'Sous-traitances'!$E45</f>
        <v>0</v>
      </c>
      <c r="AJ55" s="341">
        <f>'Sous-traitances'!AK12*'Sous-traitances'!$E45</f>
        <v>0</v>
      </c>
      <c r="AK55" s="341">
        <f t="shared" si="25"/>
        <v>0</v>
      </c>
    </row>
    <row r="56" spans="2:37" s="76" customFormat="1" ht="15" customHeight="1">
      <c r="B56" s="377">
        <f>'Sous-traitances'!C13</f>
        <v>0</v>
      </c>
      <c r="C56" s="341">
        <f>'Sous-traitances'!D13*'Sous-traitances'!$E46</f>
        <v>0</v>
      </c>
      <c r="D56" s="341">
        <f>'Sous-traitances'!E13*'Sous-traitances'!$E46</f>
        <v>0</v>
      </c>
      <c r="E56" s="341">
        <f>'Sous-traitances'!F13*'Sous-traitances'!$E46</f>
        <v>0</v>
      </c>
      <c r="F56" s="341">
        <f>'Sous-traitances'!G13*'Sous-traitances'!$E46</f>
        <v>0</v>
      </c>
      <c r="G56" s="341">
        <f>'Sous-traitances'!H13*'Sous-traitances'!$E46</f>
        <v>0</v>
      </c>
      <c r="H56" s="341">
        <f>'Sous-traitances'!I13*'Sous-traitances'!$E46</f>
        <v>0</v>
      </c>
      <c r="I56" s="341">
        <f>'Sous-traitances'!J13*'Sous-traitances'!$E46</f>
        <v>0</v>
      </c>
      <c r="J56" s="341">
        <f>'Sous-traitances'!K13*'Sous-traitances'!$E46</f>
        <v>0</v>
      </c>
      <c r="K56" s="341">
        <f>'Sous-traitances'!L13*'Sous-traitances'!$E46</f>
        <v>0</v>
      </c>
      <c r="L56" s="341">
        <f>'Sous-traitances'!M13*'Sous-traitances'!$E46</f>
        <v>0</v>
      </c>
      <c r="M56" s="341">
        <f>'Sous-traitances'!N13*'Sous-traitances'!$E46</f>
        <v>0</v>
      </c>
      <c r="N56" s="341">
        <f>'Sous-traitances'!O13*'Sous-traitances'!$E46</f>
        <v>0</v>
      </c>
      <c r="O56" s="341">
        <f t="shared" si="21"/>
        <v>0</v>
      </c>
      <c r="P56" s="341">
        <f>'Sous-traitances'!Q13*'Sous-traitances'!$E46</f>
        <v>0</v>
      </c>
      <c r="Q56" s="341">
        <f>'Sous-traitances'!R13*'Sous-traitances'!$E46</f>
        <v>0</v>
      </c>
      <c r="R56" s="341">
        <f>'Sous-traitances'!S13*'Sous-traitances'!$E46</f>
        <v>0</v>
      </c>
      <c r="S56" s="341">
        <f>'Sous-traitances'!T13*'Sous-traitances'!$E46</f>
        <v>0</v>
      </c>
      <c r="T56" s="341">
        <f>'Sous-traitances'!U13*'Sous-traitances'!$E46</f>
        <v>0</v>
      </c>
      <c r="U56" s="341">
        <f>'Sous-traitances'!V13*'Sous-traitances'!$E46</f>
        <v>0</v>
      </c>
      <c r="V56" s="341">
        <f>'Sous-traitances'!W13*'Sous-traitances'!$E46</f>
        <v>0</v>
      </c>
      <c r="W56" s="341">
        <f>'Sous-traitances'!X13*'Sous-traitances'!$E46</f>
        <v>0</v>
      </c>
      <c r="X56" s="341">
        <f>'Sous-traitances'!Y13*'Sous-traitances'!$E46</f>
        <v>0</v>
      </c>
      <c r="Y56" s="341">
        <f>'Sous-traitances'!Z13*'Sous-traitances'!$E46</f>
        <v>0</v>
      </c>
      <c r="Z56" s="341">
        <f>'Sous-traitances'!AA13*'Sous-traitances'!$E46</f>
        <v>0</v>
      </c>
      <c r="AA56" s="341">
        <f>'Sous-traitances'!AB13*'Sous-traitances'!$E46</f>
        <v>0</v>
      </c>
      <c r="AB56" s="341">
        <f t="shared" si="22"/>
        <v>0</v>
      </c>
      <c r="AC56" s="341">
        <f>'Sous-traitances'!AD13*'Sous-traitances'!$E46</f>
        <v>0</v>
      </c>
      <c r="AD56" s="341">
        <f>'Sous-traitances'!AE13*'Sous-traitances'!$E46</f>
        <v>0</v>
      </c>
      <c r="AE56" s="341">
        <f t="shared" si="23"/>
        <v>0</v>
      </c>
      <c r="AF56" s="341">
        <f>'Sous-traitances'!AG13*'Sous-traitances'!$E46</f>
        <v>0</v>
      </c>
      <c r="AG56" s="341">
        <f>'Sous-traitances'!AH13*'Sous-traitances'!$E46</f>
        <v>0</v>
      </c>
      <c r="AH56" s="341">
        <f t="shared" si="24"/>
        <v>0</v>
      </c>
      <c r="AI56" s="341">
        <f>'Sous-traitances'!AJ13*'Sous-traitances'!$E46</f>
        <v>0</v>
      </c>
      <c r="AJ56" s="341">
        <f>'Sous-traitances'!AK13*'Sous-traitances'!$E46</f>
        <v>0</v>
      </c>
      <c r="AK56" s="341">
        <f t="shared" si="25"/>
        <v>0</v>
      </c>
    </row>
    <row r="57" spans="2:37" s="76" customFormat="1" ht="15" customHeight="1">
      <c r="B57" s="377">
        <f>'Sous-traitances'!C14</f>
        <v>0</v>
      </c>
      <c r="C57" s="341">
        <f>'Sous-traitances'!D14*'Sous-traitances'!$E47</f>
        <v>0</v>
      </c>
      <c r="D57" s="341">
        <f>'Sous-traitances'!E14*'Sous-traitances'!$E47</f>
        <v>0</v>
      </c>
      <c r="E57" s="341">
        <f>'Sous-traitances'!F14*'Sous-traitances'!$E47</f>
        <v>0</v>
      </c>
      <c r="F57" s="341">
        <f>'Sous-traitances'!G14*'Sous-traitances'!$E47</f>
        <v>0</v>
      </c>
      <c r="G57" s="341">
        <f>'Sous-traitances'!H14*'Sous-traitances'!$E47</f>
        <v>0</v>
      </c>
      <c r="H57" s="341">
        <f>'Sous-traitances'!I14*'Sous-traitances'!$E47</f>
        <v>0</v>
      </c>
      <c r="I57" s="341">
        <f>'Sous-traitances'!J14*'Sous-traitances'!$E47</f>
        <v>0</v>
      </c>
      <c r="J57" s="341">
        <f>'Sous-traitances'!K14*'Sous-traitances'!$E47</f>
        <v>0</v>
      </c>
      <c r="K57" s="341">
        <f>'Sous-traitances'!L14*'Sous-traitances'!$E47</f>
        <v>0</v>
      </c>
      <c r="L57" s="341">
        <f>'Sous-traitances'!M14*'Sous-traitances'!$E47</f>
        <v>0</v>
      </c>
      <c r="M57" s="341">
        <f>'Sous-traitances'!N14*'Sous-traitances'!$E47</f>
        <v>0</v>
      </c>
      <c r="N57" s="341">
        <f>'Sous-traitances'!O14*'Sous-traitances'!$E47</f>
        <v>0</v>
      </c>
      <c r="O57" s="341">
        <f t="shared" si="21"/>
        <v>0</v>
      </c>
      <c r="P57" s="341">
        <f>'Sous-traitances'!Q14*'Sous-traitances'!$E47</f>
        <v>0</v>
      </c>
      <c r="Q57" s="341">
        <f>'Sous-traitances'!R14*'Sous-traitances'!$E47</f>
        <v>0</v>
      </c>
      <c r="R57" s="341">
        <f>'Sous-traitances'!S14*'Sous-traitances'!$E47</f>
        <v>0</v>
      </c>
      <c r="S57" s="341">
        <f>'Sous-traitances'!T14*'Sous-traitances'!$E47</f>
        <v>0</v>
      </c>
      <c r="T57" s="341">
        <f>'Sous-traitances'!U14*'Sous-traitances'!$E47</f>
        <v>0</v>
      </c>
      <c r="U57" s="341">
        <f>'Sous-traitances'!V14*'Sous-traitances'!$E47</f>
        <v>0</v>
      </c>
      <c r="V57" s="341">
        <f>'Sous-traitances'!W14*'Sous-traitances'!$E47</f>
        <v>0</v>
      </c>
      <c r="W57" s="341">
        <f>'Sous-traitances'!X14*'Sous-traitances'!$E47</f>
        <v>0</v>
      </c>
      <c r="X57" s="341">
        <f>'Sous-traitances'!Y14*'Sous-traitances'!$E47</f>
        <v>0</v>
      </c>
      <c r="Y57" s="341">
        <f>'Sous-traitances'!Z14*'Sous-traitances'!$E47</f>
        <v>0</v>
      </c>
      <c r="Z57" s="341">
        <f>'Sous-traitances'!AA14*'Sous-traitances'!$E47</f>
        <v>0</v>
      </c>
      <c r="AA57" s="341">
        <f>'Sous-traitances'!AB14*'Sous-traitances'!$E47</f>
        <v>0</v>
      </c>
      <c r="AB57" s="341">
        <f t="shared" si="22"/>
        <v>0</v>
      </c>
      <c r="AC57" s="341">
        <f>'Sous-traitances'!AD14*'Sous-traitances'!$E47</f>
        <v>0</v>
      </c>
      <c r="AD57" s="341">
        <f>'Sous-traitances'!AE14*'Sous-traitances'!$E47</f>
        <v>0</v>
      </c>
      <c r="AE57" s="341">
        <f t="shared" si="23"/>
        <v>0</v>
      </c>
      <c r="AF57" s="341">
        <f>'Sous-traitances'!AG14*'Sous-traitances'!$E47</f>
        <v>0</v>
      </c>
      <c r="AG57" s="341">
        <f>'Sous-traitances'!AH14*'Sous-traitances'!$E47</f>
        <v>0</v>
      </c>
      <c r="AH57" s="341">
        <f t="shared" si="24"/>
        <v>0</v>
      </c>
      <c r="AI57" s="341">
        <f>'Sous-traitances'!AJ14*'Sous-traitances'!$E47</f>
        <v>0</v>
      </c>
      <c r="AJ57" s="341">
        <f>'Sous-traitances'!AK14*'Sous-traitances'!$E47</f>
        <v>0</v>
      </c>
      <c r="AK57" s="341">
        <f t="shared" si="25"/>
        <v>0</v>
      </c>
    </row>
    <row r="58" spans="2:37" s="76" customFormat="1" ht="15" customHeight="1">
      <c r="B58" s="377">
        <f>'Sous-traitances'!C15</f>
        <v>0</v>
      </c>
      <c r="C58" s="341">
        <f>'Sous-traitances'!D15*'Sous-traitances'!$E48</f>
        <v>0</v>
      </c>
      <c r="D58" s="341">
        <f>'Sous-traitances'!E15*'Sous-traitances'!$E48</f>
        <v>0</v>
      </c>
      <c r="E58" s="341">
        <f>'Sous-traitances'!F15*'Sous-traitances'!$E48</f>
        <v>0</v>
      </c>
      <c r="F58" s="341">
        <f>'Sous-traitances'!G15*'Sous-traitances'!$E48</f>
        <v>0</v>
      </c>
      <c r="G58" s="341">
        <f>'Sous-traitances'!H15*'Sous-traitances'!$E48</f>
        <v>0</v>
      </c>
      <c r="H58" s="341">
        <f>'Sous-traitances'!I15*'Sous-traitances'!$E48</f>
        <v>0</v>
      </c>
      <c r="I58" s="341">
        <f>'Sous-traitances'!J15*'Sous-traitances'!$E48</f>
        <v>0</v>
      </c>
      <c r="J58" s="341">
        <f>'Sous-traitances'!K15*'Sous-traitances'!$E48</f>
        <v>0</v>
      </c>
      <c r="K58" s="341">
        <f>'Sous-traitances'!L15*'Sous-traitances'!$E48</f>
        <v>0</v>
      </c>
      <c r="L58" s="341">
        <f>'Sous-traitances'!M15*'Sous-traitances'!$E48</f>
        <v>0</v>
      </c>
      <c r="M58" s="341">
        <f>'Sous-traitances'!N15*'Sous-traitances'!$E48</f>
        <v>0</v>
      </c>
      <c r="N58" s="341">
        <f>'Sous-traitances'!O15*'Sous-traitances'!$E48</f>
        <v>0</v>
      </c>
      <c r="O58" s="341">
        <f t="shared" si="21"/>
        <v>0</v>
      </c>
      <c r="P58" s="341">
        <f>'Sous-traitances'!Q15*'Sous-traitances'!$E48</f>
        <v>0</v>
      </c>
      <c r="Q58" s="341">
        <f>'Sous-traitances'!R15*'Sous-traitances'!$E48</f>
        <v>0</v>
      </c>
      <c r="R58" s="341">
        <f>'Sous-traitances'!S15*'Sous-traitances'!$E48</f>
        <v>0</v>
      </c>
      <c r="S58" s="341">
        <f>'Sous-traitances'!T15*'Sous-traitances'!$E48</f>
        <v>0</v>
      </c>
      <c r="T58" s="341">
        <f>'Sous-traitances'!U15*'Sous-traitances'!$E48</f>
        <v>0</v>
      </c>
      <c r="U58" s="341">
        <f>'Sous-traitances'!V15*'Sous-traitances'!$E48</f>
        <v>0</v>
      </c>
      <c r="V58" s="341">
        <f>'Sous-traitances'!W15*'Sous-traitances'!$E48</f>
        <v>0</v>
      </c>
      <c r="W58" s="341">
        <f>'Sous-traitances'!X15*'Sous-traitances'!$E48</f>
        <v>0</v>
      </c>
      <c r="X58" s="341">
        <f>'Sous-traitances'!Y15*'Sous-traitances'!$E48</f>
        <v>0</v>
      </c>
      <c r="Y58" s="341">
        <f>'Sous-traitances'!Z15*'Sous-traitances'!$E48</f>
        <v>0</v>
      </c>
      <c r="Z58" s="341">
        <f>'Sous-traitances'!AA15*'Sous-traitances'!$E48</f>
        <v>0</v>
      </c>
      <c r="AA58" s="341">
        <f>'Sous-traitances'!AB15*'Sous-traitances'!$E48</f>
        <v>0</v>
      </c>
      <c r="AB58" s="341">
        <f t="shared" si="22"/>
        <v>0</v>
      </c>
      <c r="AC58" s="341">
        <f>'Sous-traitances'!AD15*'Sous-traitances'!$E48</f>
        <v>0</v>
      </c>
      <c r="AD58" s="341">
        <f>'Sous-traitances'!AE15*'Sous-traitances'!$E48</f>
        <v>0</v>
      </c>
      <c r="AE58" s="341">
        <f t="shared" si="23"/>
        <v>0</v>
      </c>
      <c r="AF58" s="341">
        <f>'Sous-traitances'!AG15*'Sous-traitances'!$E48</f>
        <v>0</v>
      </c>
      <c r="AG58" s="341">
        <f>'Sous-traitances'!AH15*'Sous-traitances'!$E48</f>
        <v>0</v>
      </c>
      <c r="AH58" s="341">
        <f t="shared" si="24"/>
        <v>0</v>
      </c>
      <c r="AI58" s="341">
        <f>'Sous-traitances'!AJ15*'Sous-traitances'!$E48</f>
        <v>0</v>
      </c>
      <c r="AJ58" s="341">
        <f>'Sous-traitances'!AK15*'Sous-traitances'!$E48</f>
        <v>0</v>
      </c>
      <c r="AK58" s="341">
        <f t="shared" si="25"/>
        <v>0</v>
      </c>
    </row>
    <row r="59" spans="2:37" s="76" customFormat="1" ht="15" customHeight="1">
      <c r="B59" s="377">
        <f>'Sous-traitances'!C16</f>
        <v>0</v>
      </c>
      <c r="C59" s="341">
        <f>'Sous-traitances'!D16*'Sous-traitances'!$E49</f>
        <v>0</v>
      </c>
      <c r="D59" s="341">
        <f>'Sous-traitances'!E16*'Sous-traitances'!$E49</f>
        <v>0</v>
      </c>
      <c r="E59" s="341">
        <f>'Sous-traitances'!F16*'Sous-traitances'!$E49</f>
        <v>0</v>
      </c>
      <c r="F59" s="341">
        <f>'Sous-traitances'!G16*'Sous-traitances'!$E49</f>
        <v>0</v>
      </c>
      <c r="G59" s="341">
        <f>'Sous-traitances'!H16*'Sous-traitances'!$E49</f>
        <v>0</v>
      </c>
      <c r="H59" s="341">
        <f>'Sous-traitances'!I16*'Sous-traitances'!$E49</f>
        <v>0</v>
      </c>
      <c r="I59" s="341">
        <f>'Sous-traitances'!J16*'Sous-traitances'!$E49</f>
        <v>0</v>
      </c>
      <c r="J59" s="341">
        <f>'Sous-traitances'!K16*'Sous-traitances'!$E49</f>
        <v>0</v>
      </c>
      <c r="K59" s="341">
        <f>'Sous-traitances'!L16*'Sous-traitances'!$E49</f>
        <v>0</v>
      </c>
      <c r="L59" s="341">
        <f>'Sous-traitances'!M16*'Sous-traitances'!$E49</f>
        <v>0</v>
      </c>
      <c r="M59" s="341">
        <f>'Sous-traitances'!N16*'Sous-traitances'!$E49</f>
        <v>0</v>
      </c>
      <c r="N59" s="341">
        <f>'Sous-traitances'!O16*'Sous-traitances'!$E49</f>
        <v>0</v>
      </c>
      <c r="O59" s="341">
        <f t="shared" si="21"/>
        <v>0</v>
      </c>
      <c r="P59" s="341">
        <f>'Sous-traitances'!Q16*'Sous-traitances'!$E49</f>
        <v>0</v>
      </c>
      <c r="Q59" s="341">
        <f>'Sous-traitances'!R16*'Sous-traitances'!$E49</f>
        <v>0</v>
      </c>
      <c r="R59" s="341">
        <f>'Sous-traitances'!S16*'Sous-traitances'!$E49</f>
        <v>0</v>
      </c>
      <c r="S59" s="341">
        <f>'Sous-traitances'!T16*'Sous-traitances'!$E49</f>
        <v>0</v>
      </c>
      <c r="T59" s="341">
        <f>'Sous-traitances'!U16*'Sous-traitances'!$E49</f>
        <v>0</v>
      </c>
      <c r="U59" s="341">
        <f>'Sous-traitances'!V16*'Sous-traitances'!$E49</f>
        <v>0</v>
      </c>
      <c r="V59" s="341">
        <f>'Sous-traitances'!W16*'Sous-traitances'!$E49</f>
        <v>0</v>
      </c>
      <c r="W59" s="341">
        <f>'Sous-traitances'!X16*'Sous-traitances'!$E49</f>
        <v>0</v>
      </c>
      <c r="X59" s="341">
        <f>'Sous-traitances'!Y16*'Sous-traitances'!$E49</f>
        <v>0</v>
      </c>
      <c r="Y59" s="341">
        <f>'Sous-traitances'!Z16*'Sous-traitances'!$E49</f>
        <v>0</v>
      </c>
      <c r="Z59" s="341">
        <f>'Sous-traitances'!AA16*'Sous-traitances'!$E49</f>
        <v>0</v>
      </c>
      <c r="AA59" s="341">
        <f>'Sous-traitances'!AB16*'Sous-traitances'!$E49</f>
        <v>0</v>
      </c>
      <c r="AB59" s="341">
        <f t="shared" si="22"/>
        <v>0</v>
      </c>
      <c r="AC59" s="341">
        <f>'Sous-traitances'!AD16*'Sous-traitances'!$E49</f>
        <v>0</v>
      </c>
      <c r="AD59" s="341">
        <f>'Sous-traitances'!AE16*'Sous-traitances'!$E49</f>
        <v>0</v>
      </c>
      <c r="AE59" s="341">
        <f t="shared" si="23"/>
        <v>0</v>
      </c>
      <c r="AF59" s="341">
        <f>'Sous-traitances'!AG16*'Sous-traitances'!$E49</f>
        <v>0</v>
      </c>
      <c r="AG59" s="341">
        <f>'Sous-traitances'!AH16*'Sous-traitances'!$E49</f>
        <v>0</v>
      </c>
      <c r="AH59" s="341">
        <f t="shared" si="24"/>
        <v>0</v>
      </c>
      <c r="AI59" s="341">
        <f>'Sous-traitances'!AJ16*'Sous-traitances'!$E49</f>
        <v>0</v>
      </c>
      <c r="AJ59" s="341">
        <f>'Sous-traitances'!AK16*'Sous-traitances'!$E49</f>
        <v>0</v>
      </c>
      <c r="AK59" s="341">
        <f t="shared" si="25"/>
        <v>0</v>
      </c>
    </row>
    <row r="60" spans="2:37" s="76" customFormat="1" ht="15" customHeight="1">
      <c r="B60" s="377">
        <f>'Sous-traitances'!C17</f>
        <v>0</v>
      </c>
      <c r="C60" s="341">
        <f>'Sous-traitances'!D17*'Sous-traitances'!$E50</f>
        <v>0</v>
      </c>
      <c r="D60" s="341">
        <f>'Sous-traitances'!E17*'Sous-traitances'!$E50</f>
        <v>0</v>
      </c>
      <c r="E60" s="341">
        <f>'Sous-traitances'!F17*'Sous-traitances'!$E50</f>
        <v>0</v>
      </c>
      <c r="F60" s="341">
        <f>'Sous-traitances'!G17*'Sous-traitances'!$E50</f>
        <v>0</v>
      </c>
      <c r="G60" s="341">
        <f>'Sous-traitances'!H17*'Sous-traitances'!$E50</f>
        <v>0</v>
      </c>
      <c r="H60" s="341">
        <f>'Sous-traitances'!I17*'Sous-traitances'!$E50</f>
        <v>0</v>
      </c>
      <c r="I60" s="341">
        <f>'Sous-traitances'!J17*'Sous-traitances'!$E50</f>
        <v>0</v>
      </c>
      <c r="J60" s="341">
        <f>'Sous-traitances'!K17*'Sous-traitances'!$E50</f>
        <v>0</v>
      </c>
      <c r="K60" s="341">
        <f>'Sous-traitances'!L17*'Sous-traitances'!$E50</f>
        <v>0</v>
      </c>
      <c r="L60" s="341">
        <f>'Sous-traitances'!M17*'Sous-traitances'!$E50</f>
        <v>0</v>
      </c>
      <c r="M60" s="341">
        <f>'Sous-traitances'!N17*'Sous-traitances'!$E50</f>
        <v>0</v>
      </c>
      <c r="N60" s="341">
        <f>'Sous-traitances'!O17*'Sous-traitances'!$E50</f>
        <v>0</v>
      </c>
      <c r="O60" s="341">
        <f t="shared" si="21"/>
        <v>0</v>
      </c>
      <c r="P60" s="341">
        <f>'Sous-traitances'!Q17*'Sous-traitances'!$E50</f>
        <v>0</v>
      </c>
      <c r="Q60" s="341">
        <f>'Sous-traitances'!R17*'Sous-traitances'!$E50</f>
        <v>0</v>
      </c>
      <c r="R60" s="341">
        <f>'Sous-traitances'!S17*'Sous-traitances'!$E50</f>
        <v>0</v>
      </c>
      <c r="S60" s="341">
        <f>'Sous-traitances'!T17*'Sous-traitances'!$E50</f>
        <v>0</v>
      </c>
      <c r="T60" s="341">
        <f>'Sous-traitances'!U17*'Sous-traitances'!$E50</f>
        <v>0</v>
      </c>
      <c r="U60" s="341">
        <f>'Sous-traitances'!V17*'Sous-traitances'!$E50</f>
        <v>0</v>
      </c>
      <c r="V60" s="341">
        <f>'Sous-traitances'!W17*'Sous-traitances'!$E50</f>
        <v>0</v>
      </c>
      <c r="W60" s="341">
        <f>'Sous-traitances'!X17*'Sous-traitances'!$E50</f>
        <v>0</v>
      </c>
      <c r="X60" s="341">
        <f>'Sous-traitances'!Y17*'Sous-traitances'!$E50</f>
        <v>0</v>
      </c>
      <c r="Y60" s="341">
        <f>'Sous-traitances'!Z17*'Sous-traitances'!$E50</f>
        <v>0</v>
      </c>
      <c r="Z60" s="341">
        <f>'Sous-traitances'!AA17*'Sous-traitances'!$E50</f>
        <v>0</v>
      </c>
      <c r="AA60" s="341">
        <f>'Sous-traitances'!AB17*'Sous-traitances'!$E50</f>
        <v>0</v>
      </c>
      <c r="AB60" s="341">
        <f t="shared" si="22"/>
        <v>0</v>
      </c>
      <c r="AC60" s="341">
        <f>'Sous-traitances'!AD17*'Sous-traitances'!$E50</f>
        <v>0</v>
      </c>
      <c r="AD60" s="341">
        <f>'Sous-traitances'!AE17*'Sous-traitances'!$E50</f>
        <v>0</v>
      </c>
      <c r="AE60" s="341">
        <f t="shared" si="23"/>
        <v>0</v>
      </c>
      <c r="AF60" s="341">
        <f>'Sous-traitances'!AG17*'Sous-traitances'!$E50</f>
        <v>0</v>
      </c>
      <c r="AG60" s="341">
        <f>'Sous-traitances'!AH17*'Sous-traitances'!$E50</f>
        <v>0</v>
      </c>
      <c r="AH60" s="341">
        <f t="shared" si="24"/>
        <v>0</v>
      </c>
      <c r="AI60" s="341">
        <f>'Sous-traitances'!AJ17*'Sous-traitances'!$E50</f>
        <v>0</v>
      </c>
      <c r="AJ60" s="341">
        <f>'Sous-traitances'!AK17*'Sous-traitances'!$E50</f>
        <v>0</v>
      </c>
      <c r="AK60" s="341">
        <f t="shared" si="25"/>
        <v>0</v>
      </c>
    </row>
    <row r="61" spans="2:37" s="76" customFormat="1" ht="15" customHeight="1">
      <c r="B61" s="377">
        <f>'Sous-traitances'!C18</f>
        <v>0</v>
      </c>
      <c r="C61" s="341">
        <f>'Sous-traitances'!D18*'Sous-traitances'!$E51</f>
        <v>0</v>
      </c>
      <c r="D61" s="341">
        <f>'Sous-traitances'!E18*'Sous-traitances'!$E51</f>
        <v>0</v>
      </c>
      <c r="E61" s="341">
        <f>'Sous-traitances'!F18*'Sous-traitances'!$E51</f>
        <v>0</v>
      </c>
      <c r="F61" s="341">
        <f>'Sous-traitances'!G18*'Sous-traitances'!$E51</f>
        <v>0</v>
      </c>
      <c r="G61" s="341">
        <f>'Sous-traitances'!H18*'Sous-traitances'!$E51</f>
        <v>0</v>
      </c>
      <c r="H61" s="341">
        <f>'Sous-traitances'!I18*'Sous-traitances'!$E51</f>
        <v>0</v>
      </c>
      <c r="I61" s="341">
        <f>'Sous-traitances'!J18*'Sous-traitances'!$E51</f>
        <v>0</v>
      </c>
      <c r="J61" s="341">
        <f>'Sous-traitances'!K18*'Sous-traitances'!$E51</f>
        <v>0</v>
      </c>
      <c r="K61" s="341">
        <f>'Sous-traitances'!L18*'Sous-traitances'!$E51</f>
        <v>0</v>
      </c>
      <c r="L61" s="341">
        <f>'Sous-traitances'!M18*'Sous-traitances'!$E51</f>
        <v>0</v>
      </c>
      <c r="M61" s="341">
        <f>'Sous-traitances'!N18*'Sous-traitances'!$E51</f>
        <v>0</v>
      </c>
      <c r="N61" s="341">
        <f>'Sous-traitances'!O18*'Sous-traitances'!$E51</f>
        <v>0</v>
      </c>
      <c r="O61" s="341">
        <f t="shared" si="21"/>
        <v>0</v>
      </c>
      <c r="P61" s="341">
        <f>'Sous-traitances'!Q18*'Sous-traitances'!$E51</f>
        <v>0</v>
      </c>
      <c r="Q61" s="341">
        <f>'Sous-traitances'!R18*'Sous-traitances'!$E51</f>
        <v>0</v>
      </c>
      <c r="R61" s="341">
        <f>'Sous-traitances'!S18*'Sous-traitances'!$E51</f>
        <v>0</v>
      </c>
      <c r="S61" s="341">
        <f>'Sous-traitances'!T18*'Sous-traitances'!$E51</f>
        <v>0</v>
      </c>
      <c r="T61" s="341">
        <f>'Sous-traitances'!U18*'Sous-traitances'!$E51</f>
        <v>0</v>
      </c>
      <c r="U61" s="341">
        <f>'Sous-traitances'!V18*'Sous-traitances'!$E51</f>
        <v>0</v>
      </c>
      <c r="V61" s="341">
        <f>'Sous-traitances'!W18*'Sous-traitances'!$E51</f>
        <v>0</v>
      </c>
      <c r="W61" s="341">
        <f>'Sous-traitances'!X18*'Sous-traitances'!$E51</f>
        <v>0</v>
      </c>
      <c r="X61" s="341">
        <f>'Sous-traitances'!Y18*'Sous-traitances'!$E51</f>
        <v>0</v>
      </c>
      <c r="Y61" s="341">
        <f>'Sous-traitances'!Z18*'Sous-traitances'!$E51</f>
        <v>0</v>
      </c>
      <c r="Z61" s="341">
        <f>'Sous-traitances'!AA18*'Sous-traitances'!$E51</f>
        <v>0</v>
      </c>
      <c r="AA61" s="341">
        <f>'Sous-traitances'!AB18*'Sous-traitances'!$E51</f>
        <v>0</v>
      </c>
      <c r="AB61" s="341">
        <f t="shared" si="22"/>
        <v>0</v>
      </c>
      <c r="AC61" s="341">
        <f>'Sous-traitances'!AD18*'Sous-traitances'!$E51</f>
        <v>0</v>
      </c>
      <c r="AD61" s="341">
        <f>'Sous-traitances'!AE18*'Sous-traitances'!$E51</f>
        <v>0</v>
      </c>
      <c r="AE61" s="341">
        <f t="shared" si="23"/>
        <v>0</v>
      </c>
      <c r="AF61" s="341">
        <f>'Sous-traitances'!AG18*'Sous-traitances'!$E51</f>
        <v>0</v>
      </c>
      <c r="AG61" s="341">
        <f>'Sous-traitances'!AH18*'Sous-traitances'!$E51</f>
        <v>0</v>
      </c>
      <c r="AH61" s="341">
        <f t="shared" si="24"/>
        <v>0</v>
      </c>
      <c r="AI61" s="341">
        <f>'Sous-traitances'!AJ18*'Sous-traitances'!$E51</f>
        <v>0</v>
      </c>
      <c r="AJ61" s="341">
        <f>'Sous-traitances'!AK18*'Sous-traitances'!$E51</f>
        <v>0</v>
      </c>
      <c r="AK61" s="341">
        <f t="shared" si="25"/>
        <v>0</v>
      </c>
    </row>
    <row r="62" spans="2:37" s="76" customFormat="1" ht="15" customHeight="1">
      <c r="B62" s="377">
        <f>'Sous-traitances'!C19</f>
        <v>0</v>
      </c>
      <c r="C62" s="341">
        <f>'Sous-traitances'!D19*'Sous-traitances'!$E52</f>
        <v>0</v>
      </c>
      <c r="D62" s="341">
        <f>'Sous-traitances'!E19*'Sous-traitances'!$E52</f>
        <v>0</v>
      </c>
      <c r="E62" s="341">
        <f>'Sous-traitances'!F19*'Sous-traitances'!$E52</f>
        <v>0</v>
      </c>
      <c r="F62" s="341">
        <f>'Sous-traitances'!G19*'Sous-traitances'!$E52</f>
        <v>0</v>
      </c>
      <c r="G62" s="341">
        <f>'Sous-traitances'!H19*'Sous-traitances'!$E52</f>
        <v>0</v>
      </c>
      <c r="H62" s="341">
        <f>'Sous-traitances'!I19*'Sous-traitances'!$E52</f>
        <v>0</v>
      </c>
      <c r="I62" s="341">
        <f>'Sous-traitances'!J19*'Sous-traitances'!$E52</f>
        <v>0</v>
      </c>
      <c r="J62" s="341">
        <f>'Sous-traitances'!K19*'Sous-traitances'!$E52</f>
        <v>0</v>
      </c>
      <c r="K62" s="341">
        <f>'Sous-traitances'!L19*'Sous-traitances'!$E52</f>
        <v>0</v>
      </c>
      <c r="L62" s="341">
        <f>'Sous-traitances'!M19*'Sous-traitances'!$E52</f>
        <v>0</v>
      </c>
      <c r="M62" s="341">
        <f>'Sous-traitances'!N19*'Sous-traitances'!$E52</f>
        <v>0</v>
      </c>
      <c r="N62" s="341">
        <f>'Sous-traitances'!O19*'Sous-traitances'!$E52</f>
        <v>0</v>
      </c>
      <c r="O62" s="341">
        <f t="shared" si="21"/>
        <v>0</v>
      </c>
      <c r="P62" s="341">
        <f>'Sous-traitances'!Q19*'Sous-traitances'!$E52</f>
        <v>0</v>
      </c>
      <c r="Q62" s="341">
        <f>'Sous-traitances'!R19*'Sous-traitances'!$E52</f>
        <v>0</v>
      </c>
      <c r="R62" s="341">
        <f>'Sous-traitances'!S19*'Sous-traitances'!$E52</f>
        <v>0</v>
      </c>
      <c r="S62" s="341">
        <f>'Sous-traitances'!T19*'Sous-traitances'!$E52</f>
        <v>0</v>
      </c>
      <c r="T62" s="341">
        <f>'Sous-traitances'!U19*'Sous-traitances'!$E52</f>
        <v>0</v>
      </c>
      <c r="U62" s="341">
        <f>'Sous-traitances'!V19*'Sous-traitances'!$E52</f>
        <v>0</v>
      </c>
      <c r="V62" s="341">
        <f>'Sous-traitances'!W19*'Sous-traitances'!$E52</f>
        <v>0</v>
      </c>
      <c r="W62" s="341">
        <f>'Sous-traitances'!X19*'Sous-traitances'!$E52</f>
        <v>0</v>
      </c>
      <c r="X62" s="341">
        <f>'Sous-traitances'!Y19*'Sous-traitances'!$E52</f>
        <v>0</v>
      </c>
      <c r="Y62" s="341">
        <f>'Sous-traitances'!Z19*'Sous-traitances'!$E52</f>
        <v>0</v>
      </c>
      <c r="Z62" s="341">
        <f>'Sous-traitances'!AA19*'Sous-traitances'!$E52</f>
        <v>0</v>
      </c>
      <c r="AA62" s="341">
        <f>'Sous-traitances'!AB19*'Sous-traitances'!$E52</f>
        <v>0</v>
      </c>
      <c r="AB62" s="341">
        <f t="shared" si="22"/>
        <v>0</v>
      </c>
      <c r="AC62" s="341">
        <f>'Sous-traitances'!AD19*'Sous-traitances'!$E52</f>
        <v>0</v>
      </c>
      <c r="AD62" s="341">
        <f>'Sous-traitances'!AE19*'Sous-traitances'!$E52</f>
        <v>0</v>
      </c>
      <c r="AE62" s="341">
        <f t="shared" si="23"/>
        <v>0</v>
      </c>
      <c r="AF62" s="341">
        <f>'Sous-traitances'!AG19*'Sous-traitances'!$E52</f>
        <v>0</v>
      </c>
      <c r="AG62" s="341">
        <f>'Sous-traitances'!AH19*'Sous-traitances'!$E52</f>
        <v>0</v>
      </c>
      <c r="AH62" s="341">
        <f t="shared" si="24"/>
        <v>0</v>
      </c>
      <c r="AI62" s="341">
        <f>'Sous-traitances'!AJ19*'Sous-traitances'!$E52</f>
        <v>0</v>
      </c>
      <c r="AJ62" s="341">
        <f>'Sous-traitances'!AK19*'Sous-traitances'!$E52</f>
        <v>0</v>
      </c>
      <c r="AK62" s="341">
        <f t="shared" si="25"/>
        <v>0</v>
      </c>
    </row>
    <row r="63" spans="2:37" s="76" customFormat="1" ht="15" customHeight="1">
      <c r="B63" s="377">
        <f>'Sous-traitances'!C20</f>
        <v>0</v>
      </c>
      <c r="C63" s="341">
        <f>'Sous-traitances'!D20*'Sous-traitances'!$E53</f>
        <v>0</v>
      </c>
      <c r="D63" s="341">
        <f>'Sous-traitances'!E20*'Sous-traitances'!$E53</f>
        <v>0</v>
      </c>
      <c r="E63" s="341">
        <f>'Sous-traitances'!F20*'Sous-traitances'!$E53</f>
        <v>0</v>
      </c>
      <c r="F63" s="341">
        <f>'Sous-traitances'!G20*'Sous-traitances'!$E53</f>
        <v>0</v>
      </c>
      <c r="G63" s="341">
        <f>'Sous-traitances'!H20*'Sous-traitances'!$E53</f>
        <v>0</v>
      </c>
      <c r="H63" s="341">
        <f>'Sous-traitances'!I20*'Sous-traitances'!$E53</f>
        <v>0</v>
      </c>
      <c r="I63" s="341">
        <f>'Sous-traitances'!J20*'Sous-traitances'!$E53</f>
        <v>0</v>
      </c>
      <c r="J63" s="341">
        <f>'Sous-traitances'!K20*'Sous-traitances'!$E53</f>
        <v>0</v>
      </c>
      <c r="K63" s="341">
        <f>'Sous-traitances'!L20*'Sous-traitances'!$E53</f>
        <v>0</v>
      </c>
      <c r="L63" s="341">
        <f>'Sous-traitances'!M20*'Sous-traitances'!$E53</f>
        <v>0</v>
      </c>
      <c r="M63" s="341">
        <f>'Sous-traitances'!N20*'Sous-traitances'!$E53</f>
        <v>0</v>
      </c>
      <c r="N63" s="341">
        <f>'Sous-traitances'!O20*'Sous-traitances'!$E53</f>
        <v>0</v>
      </c>
      <c r="O63" s="341">
        <f t="shared" si="21"/>
        <v>0</v>
      </c>
      <c r="P63" s="341">
        <f>'Sous-traitances'!Q20*'Sous-traitances'!$E53</f>
        <v>0</v>
      </c>
      <c r="Q63" s="341">
        <f>'Sous-traitances'!R20*'Sous-traitances'!$E53</f>
        <v>0</v>
      </c>
      <c r="R63" s="341">
        <f>'Sous-traitances'!S20*'Sous-traitances'!$E53</f>
        <v>0</v>
      </c>
      <c r="S63" s="341">
        <f>'Sous-traitances'!T20*'Sous-traitances'!$E53</f>
        <v>0</v>
      </c>
      <c r="T63" s="341">
        <f>'Sous-traitances'!U20*'Sous-traitances'!$E53</f>
        <v>0</v>
      </c>
      <c r="U63" s="341">
        <f>'Sous-traitances'!V20*'Sous-traitances'!$E53</f>
        <v>0</v>
      </c>
      <c r="V63" s="341">
        <f>'Sous-traitances'!W20*'Sous-traitances'!$E53</f>
        <v>0</v>
      </c>
      <c r="W63" s="341">
        <f>'Sous-traitances'!X20*'Sous-traitances'!$E53</f>
        <v>0</v>
      </c>
      <c r="X63" s="341">
        <f>'Sous-traitances'!Y20*'Sous-traitances'!$E53</f>
        <v>0</v>
      </c>
      <c r="Y63" s="341">
        <f>'Sous-traitances'!Z20*'Sous-traitances'!$E53</f>
        <v>0</v>
      </c>
      <c r="Z63" s="341">
        <f>'Sous-traitances'!AA20*'Sous-traitances'!$E53</f>
        <v>0</v>
      </c>
      <c r="AA63" s="341">
        <f>'Sous-traitances'!AB20*'Sous-traitances'!$E53</f>
        <v>0</v>
      </c>
      <c r="AB63" s="341">
        <f t="shared" si="22"/>
        <v>0</v>
      </c>
      <c r="AC63" s="341">
        <f>'Sous-traitances'!AD20*'Sous-traitances'!$E53</f>
        <v>0</v>
      </c>
      <c r="AD63" s="341">
        <f>'Sous-traitances'!AE20*'Sous-traitances'!$E53</f>
        <v>0</v>
      </c>
      <c r="AE63" s="341">
        <f t="shared" si="23"/>
        <v>0</v>
      </c>
      <c r="AF63" s="341">
        <f>'Sous-traitances'!AG20*'Sous-traitances'!$E53</f>
        <v>0</v>
      </c>
      <c r="AG63" s="341">
        <f>'Sous-traitances'!AH20*'Sous-traitances'!$E53</f>
        <v>0</v>
      </c>
      <c r="AH63" s="341">
        <f t="shared" si="24"/>
        <v>0</v>
      </c>
      <c r="AI63" s="341">
        <f>'Sous-traitances'!AJ20*'Sous-traitances'!$E53</f>
        <v>0</v>
      </c>
      <c r="AJ63" s="341">
        <f>'Sous-traitances'!AK20*'Sous-traitances'!$E53</f>
        <v>0</v>
      </c>
      <c r="AK63" s="341">
        <f t="shared" si="25"/>
        <v>0</v>
      </c>
    </row>
    <row r="64" spans="2:37" s="76" customFormat="1" ht="15" customHeight="1">
      <c r="B64" s="377">
        <f>'Sous-traitances'!C21</f>
        <v>0</v>
      </c>
      <c r="C64" s="341">
        <f>'Sous-traitances'!D21*'Sous-traitances'!$E54</f>
        <v>0</v>
      </c>
      <c r="D64" s="341">
        <f>'Sous-traitances'!E21*'Sous-traitances'!$E54</f>
        <v>0</v>
      </c>
      <c r="E64" s="341">
        <f>'Sous-traitances'!F21*'Sous-traitances'!$E54</f>
        <v>0</v>
      </c>
      <c r="F64" s="341">
        <f>'Sous-traitances'!G21*'Sous-traitances'!$E54</f>
        <v>0</v>
      </c>
      <c r="G64" s="341">
        <f>'Sous-traitances'!H21*'Sous-traitances'!$E54</f>
        <v>0</v>
      </c>
      <c r="H64" s="341">
        <f>'Sous-traitances'!I21*'Sous-traitances'!$E54</f>
        <v>0</v>
      </c>
      <c r="I64" s="341">
        <f>'Sous-traitances'!J21*'Sous-traitances'!$E54</f>
        <v>0</v>
      </c>
      <c r="J64" s="341">
        <f>'Sous-traitances'!K21*'Sous-traitances'!$E54</f>
        <v>0</v>
      </c>
      <c r="K64" s="341">
        <f>'Sous-traitances'!L21*'Sous-traitances'!$E54</f>
        <v>0</v>
      </c>
      <c r="L64" s="341">
        <f>'Sous-traitances'!M21*'Sous-traitances'!$E54</f>
        <v>0</v>
      </c>
      <c r="M64" s="341">
        <f>'Sous-traitances'!N21*'Sous-traitances'!$E54</f>
        <v>0</v>
      </c>
      <c r="N64" s="341">
        <f>'Sous-traitances'!O21*'Sous-traitances'!$E54</f>
        <v>0</v>
      </c>
      <c r="O64" s="341">
        <f t="shared" si="21"/>
        <v>0</v>
      </c>
      <c r="P64" s="341">
        <f>'Sous-traitances'!Q21*'Sous-traitances'!$E54</f>
        <v>0</v>
      </c>
      <c r="Q64" s="341">
        <f>'Sous-traitances'!R21*'Sous-traitances'!$E54</f>
        <v>0</v>
      </c>
      <c r="R64" s="341">
        <f>'Sous-traitances'!S21*'Sous-traitances'!$E54</f>
        <v>0</v>
      </c>
      <c r="S64" s="341">
        <f>'Sous-traitances'!T21*'Sous-traitances'!$E54</f>
        <v>0</v>
      </c>
      <c r="T64" s="341">
        <f>'Sous-traitances'!U21*'Sous-traitances'!$E54</f>
        <v>0</v>
      </c>
      <c r="U64" s="341">
        <f>'Sous-traitances'!V21*'Sous-traitances'!$E54</f>
        <v>0</v>
      </c>
      <c r="V64" s="341">
        <f>'Sous-traitances'!W21*'Sous-traitances'!$E54</f>
        <v>0</v>
      </c>
      <c r="W64" s="341">
        <f>'Sous-traitances'!X21*'Sous-traitances'!$E54</f>
        <v>0</v>
      </c>
      <c r="X64" s="341">
        <f>'Sous-traitances'!Y21*'Sous-traitances'!$E54</f>
        <v>0</v>
      </c>
      <c r="Y64" s="341">
        <f>'Sous-traitances'!Z21*'Sous-traitances'!$E54</f>
        <v>0</v>
      </c>
      <c r="Z64" s="341">
        <f>'Sous-traitances'!AA21*'Sous-traitances'!$E54</f>
        <v>0</v>
      </c>
      <c r="AA64" s="341">
        <f>'Sous-traitances'!AB21*'Sous-traitances'!$E54</f>
        <v>0</v>
      </c>
      <c r="AB64" s="341">
        <f t="shared" si="22"/>
        <v>0</v>
      </c>
      <c r="AC64" s="341">
        <f>'Sous-traitances'!AD21*'Sous-traitances'!$E54</f>
        <v>0</v>
      </c>
      <c r="AD64" s="341">
        <f>'Sous-traitances'!AE21*'Sous-traitances'!$E54</f>
        <v>0</v>
      </c>
      <c r="AE64" s="341">
        <f t="shared" si="23"/>
        <v>0</v>
      </c>
      <c r="AF64" s="341">
        <f>'Sous-traitances'!AG21*'Sous-traitances'!$E54</f>
        <v>0</v>
      </c>
      <c r="AG64" s="341">
        <f>'Sous-traitances'!AH21*'Sous-traitances'!$E54</f>
        <v>0</v>
      </c>
      <c r="AH64" s="341">
        <f t="shared" si="24"/>
        <v>0</v>
      </c>
      <c r="AI64" s="341">
        <f>'Sous-traitances'!AJ21*'Sous-traitances'!$E54</f>
        <v>0</v>
      </c>
      <c r="AJ64" s="341">
        <f>'Sous-traitances'!AK21*'Sous-traitances'!$E54</f>
        <v>0</v>
      </c>
      <c r="AK64" s="341">
        <f t="shared" si="25"/>
        <v>0</v>
      </c>
    </row>
    <row r="65" spans="2:37" s="76" customFormat="1" ht="15" customHeight="1">
      <c r="B65" s="377">
        <f>'Sous-traitances'!C22</f>
        <v>0</v>
      </c>
      <c r="C65" s="341">
        <f>'Sous-traitances'!D22*'Sous-traitances'!$E55</f>
        <v>0</v>
      </c>
      <c r="D65" s="341">
        <f>'Sous-traitances'!E22*'Sous-traitances'!$E55</f>
        <v>0</v>
      </c>
      <c r="E65" s="341">
        <f>'Sous-traitances'!F22*'Sous-traitances'!$E55</f>
        <v>0</v>
      </c>
      <c r="F65" s="341">
        <f>'Sous-traitances'!G22*'Sous-traitances'!$E55</f>
        <v>0</v>
      </c>
      <c r="G65" s="341">
        <f>'Sous-traitances'!H22*'Sous-traitances'!$E55</f>
        <v>0</v>
      </c>
      <c r="H65" s="341">
        <f>'Sous-traitances'!I22*'Sous-traitances'!$E55</f>
        <v>0</v>
      </c>
      <c r="I65" s="341">
        <f>'Sous-traitances'!J22*'Sous-traitances'!$E55</f>
        <v>0</v>
      </c>
      <c r="J65" s="341">
        <f>'Sous-traitances'!K22*'Sous-traitances'!$E55</f>
        <v>0</v>
      </c>
      <c r="K65" s="341">
        <f>'Sous-traitances'!L22*'Sous-traitances'!$E55</f>
        <v>0</v>
      </c>
      <c r="L65" s="341">
        <f>'Sous-traitances'!M22*'Sous-traitances'!$E55</f>
        <v>0</v>
      </c>
      <c r="M65" s="341">
        <f>'Sous-traitances'!N22*'Sous-traitances'!$E55</f>
        <v>0</v>
      </c>
      <c r="N65" s="341">
        <f>'Sous-traitances'!O22*'Sous-traitances'!$E55</f>
        <v>0</v>
      </c>
      <c r="O65" s="341">
        <f t="shared" si="21"/>
        <v>0</v>
      </c>
      <c r="P65" s="341">
        <f>'Sous-traitances'!Q22*'Sous-traitances'!$E55</f>
        <v>0</v>
      </c>
      <c r="Q65" s="341">
        <f>'Sous-traitances'!R22*'Sous-traitances'!$E55</f>
        <v>0</v>
      </c>
      <c r="R65" s="341">
        <f>'Sous-traitances'!S22*'Sous-traitances'!$E55</f>
        <v>0</v>
      </c>
      <c r="S65" s="341">
        <f>'Sous-traitances'!T22*'Sous-traitances'!$E55</f>
        <v>0</v>
      </c>
      <c r="T65" s="341">
        <f>'Sous-traitances'!U22*'Sous-traitances'!$E55</f>
        <v>0</v>
      </c>
      <c r="U65" s="341">
        <f>'Sous-traitances'!V22*'Sous-traitances'!$E55</f>
        <v>0</v>
      </c>
      <c r="V65" s="341">
        <f>'Sous-traitances'!W22*'Sous-traitances'!$E55</f>
        <v>0</v>
      </c>
      <c r="W65" s="341">
        <f>'Sous-traitances'!X22*'Sous-traitances'!$E55</f>
        <v>0</v>
      </c>
      <c r="X65" s="341">
        <f>'Sous-traitances'!Y22*'Sous-traitances'!$E55</f>
        <v>0</v>
      </c>
      <c r="Y65" s="341">
        <f>'Sous-traitances'!Z22*'Sous-traitances'!$E55</f>
        <v>0</v>
      </c>
      <c r="Z65" s="341">
        <f>'Sous-traitances'!AA22*'Sous-traitances'!$E55</f>
        <v>0</v>
      </c>
      <c r="AA65" s="341">
        <f>'Sous-traitances'!AB22*'Sous-traitances'!$E55</f>
        <v>0</v>
      </c>
      <c r="AB65" s="341">
        <f t="shared" si="22"/>
        <v>0</v>
      </c>
      <c r="AC65" s="341">
        <f>'Sous-traitances'!AD22*'Sous-traitances'!$E55</f>
        <v>0</v>
      </c>
      <c r="AD65" s="341">
        <f>'Sous-traitances'!AE22*'Sous-traitances'!$E55</f>
        <v>0</v>
      </c>
      <c r="AE65" s="341">
        <f t="shared" si="23"/>
        <v>0</v>
      </c>
      <c r="AF65" s="341">
        <f>'Sous-traitances'!AG22*'Sous-traitances'!$E55</f>
        <v>0</v>
      </c>
      <c r="AG65" s="341">
        <f>'Sous-traitances'!AH22*'Sous-traitances'!$E55</f>
        <v>0</v>
      </c>
      <c r="AH65" s="341">
        <f t="shared" si="24"/>
        <v>0</v>
      </c>
      <c r="AI65" s="341">
        <f>'Sous-traitances'!AJ22*'Sous-traitances'!$E55</f>
        <v>0</v>
      </c>
      <c r="AJ65" s="341">
        <f>'Sous-traitances'!AK22*'Sous-traitances'!$E55</f>
        <v>0</v>
      </c>
      <c r="AK65" s="341">
        <f t="shared" si="25"/>
        <v>0</v>
      </c>
    </row>
    <row r="66" spans="2:37" s="76" customFormat="1" ht="15" customHeight="1">
      <c r="B66" s="377">
        <f>'Sous-traitances'!C23</f>
        <v>0</v>
      </c>
      <c r="C66" s="341">
        <f>'Sous-traitances'!D23*'Sous-traitances'!$E56</f>
        <v>0</v>
      </c>
      <c r="D66" s="341">
        <f>'Sous-traitances'!E23*'Sous-traitances'!$E56</f>
        <v>0</v>
      </c>
      <c r="E66" s="341">
        <f>'Sous-traitances'!F23*'Sous-traitances'!$E56</f>
        <v>0</v>
      </c>
      <c r="F66" s="341">
        <f>'Sous-traitances'!G23*'Sous-traitances'!$E56</f>
        <v>0</v>
      </c>
      <c r="G66" s="341">
        <f>'Sous-traitances'!H23*'Sous-traitances'!$E56</f>
        <v>0</v>
      </c>
      <c r="H66" s="341">
        <f>'Sous-traitances'!I23*'Sous-traitances'!$E56</f>
        <v>0</v>
      </c>
      <c r="I66" s="341">
        <f>'Sous-traitances'!J23*'Sous-traitances'!$E56</f>
        <v>0</v>
      </c>
      <c r="J66" s="341">
        <f>'Sous-traitances'!K23*'Sous-traitances'!$E56</f>
        <v>0</v>
      </c>
      <c r="K66" s="341">
        <f>'Sous-traitances'!L23*'Sous-traitances'!$E56</f>
        <v>0</v>
      </c>
      <c r="L66" s="341">
        <f>'Sous-traitances'!M23*'Sous-traitances'!$E56</f>
        <v>0</v>
      </c>
      <c r="M66" s="341">
        <f>'Sous-traitances'!N23*'Sous-traitances'!$E56</f>
        <v>0</v>
      </c>
      <c r="N66" s="341">
        <f>'Sous-traitances'!O23*'Sous-traitances'!$E56</f>
        <v>0</v>
      </c>
      <c r="O66" s="341">
        <f t="shared" si="21"/>
        <v>0</v>
      </c>
      <c r="P66" s="341">
        <f>'Sous-traitances'!Q23*'Sous-traitances'!$E56</f>
        <v>0</v>
      </c>
      <c r="Q66" s="341">
        <f>'Sous-traitances'!R23*'Sous-traitances'!$E56</f>
        <v>0</v>
      </c>
      <c r="R66" s="341">
        <f>'Sous-traitances'!S23*'Sous-traitances'!$E56</f>
        <v>0</v>
      </c>
      <c r="S66" s="341">
        <f>'Sous-traitances'!T23*'Sous-traitances'!$E56</f>
        <v>0</v>
      </c>
      <c r="T66" s="341">
        <f>'Sous-traitances'!U23*'Sous-traitances'!$E56</f>
        <v>0</v>
      </c>
      <c r="U66" s="341">
        <f>'Sous-traitances'!V23*'Sous-traitances'!$E56</f>
        <v>0</v>
      </c>
      <c r="V66" s="341">
        <f>'Sous-traitances'!W23*'Sous-traitances'!$E56</f>
        <v>0</v>
      </c>
      <c r="W66" s="341">
        <f>'Sous-traitances'!X23*'Sous-traitances'!$E56</f>
        <v>0</v>
      </c>
      <c r="X66" s="341">
        <f>'Sous-traitances'!Y23*'Sous-traitances'!$E56</f>
        <v>0</v>
      </c>
      <c r="Y66" s="341">
        <f>'Sous-traitances'!Z23*'Sous-traitances'!$E56</f>
        <v>0</v>
      </c>
      <c r="Z66" s="341">
        <f>'Sous-traitances'!AA23*'Sous-traitances'!$E56</f>
        <v>0</v>
      </c>
      <c r="AA66" s="341">
        <f>'Sous-traitances'!AB23*'Sous-traitances'!$E56</f>
        <v>0</v>
      </c>
      <c r="AB66" s="341">
        <f t="shared" si="22"/>
        <v>0</v>
      </c>
      <c r="AC66" s="341">
        <f>'Sous-traitances'!AD23*'Sous-traitances'!$E56</f>
        <v>0</v>
      </c>
      <c r="AD66" s="341">
        <f>'Sous-traitances'!AE23*'Sous-traitances'!$E56</f>
        <v>0</v>
      </c>
      <c r="AE66" s="341">
        <f t="shared" si="23"/>
        <v>0</v>
      </c>
      <c r="AF66" s="341">
        <f>'Sous-traitances'!AG23*'Sous-traitances'!$E56</f>
        <v>0</v>
      </c>
      <c r="AG66" s="341">
        <f>'Sous-traitances'!AH23*'Sous-traitances'!$E56</f>
        <v>0</v>
      </c>
      <c r="AH66" s="341">
        <f t="shared" si="24"/>
        <v>0</v>
      </c>
      <c r="AI66" s="341">
        <f>'Sous-traitances'!AJ23*'Sous-traitances'!$E56</f>
        <v>0</v>
      </c>
      <c r="AJ66" s="341">
        <f>'Sous-traitances'!AK23*'Sous-traitances'!$E56</f>
        <v>0</v>
      </c>
      <c r="AK66" s="341">
        <f t="shared" si="25"/>
        <v>0</v>
      </c>
    </row>
    <row r="67" spans="2:37" s="76" customFormat="1" ht="15" customHeight="1">
      <c r="B67" s="377">
        <f>'Sous-traitances'!C24</f>
        <v>0</v>
      </c>
      <c r="C67" s="341">
        <f>'Sous-traitances'!D24*'Sous-traitances'!$E57</f>
        <v>0</v>
      </c>
      <c r="D67" s="341">
        <f>'Sous-traitances'!E24*'Sous-traitances'!$E57</f>
        <v>0</v>
      </c>
      <c r="E67" s="341">
        <f>'Sous-traitances'!F24*'Sous-traitances'!$E57</f>
        <v>0</v>
      </c>
      <c r="F67" s="341">
        <f>'Sous-traitances'!G24*'Sous-traitances'!$E57</f>
        <v>0</v>
      </c>
      <c r="G67" s="341">
        <f>'Sous-traitances'!H24*'Sous-traitances'!$E57</f>
        <v>0</v>
      </c>
      <c r="H67" s="341">
        <f>'Sous-traitances'!I24*'Sous-traitances'!$E57</f>
        <v>0</v>
      </c>
      <c r="I67" s="341">
        <f>'Sous-traitances'!J24*'Sous-traitances'!$E57</f>
        <v>0</v>
      </c>
      <c r="J67" s="341">
        <f>'Sous-traitances'!K24*'Sous-traitances'!$E57</f>
        <v>0</v>
      </c>
      <c r="K67" s="341">
        <f>'Sous-traitances'!L24*'Sous-traitances'!$E57</f>
        <v>0</v>
      </c>
      <c r="L67" s="341">
        <f>'Sous-traitances'!M24*'Sous-traitances'!$E57</f>
        <v>0</v>
      </c>
      <c r="M67" s="341">
        <f>'Sous-traitances'!N24*'Sous-traitances'!$E57</f>
        <v>0</v>
      </c>
      <c r="N67" s="341">
        <f>'Sous-traitances'!O24*'Sous-traitances'!$E57</f>
        <v>0</v>
      </c>
      <c r="O67" s="341">
        <f t="shared" si="21"/>
        <v>0</v>
      </c>
      <c r="P67" s="341">
        <f>'Sous-traitances'!Q24*'Sous-traitances'!$E57</f>
        <v>0</v>
      </c>
      <c r="Q67" s="341">
        <f>'Sous-traitances'!R24*'Sous-traitances'!$E57</f>
        <v>0</v>
      </c>
      <c r="R67" s="341">
        <f>'Sous-traitances'!S24*'Sous-traitances'!$E57</f>
        <v>0</v>
      </c>
      <c r="S67" s="341">
        <f>'Sous-traitances'!T24*'Sous-traitances'!$E57</f>
        <v>0</v>
      </c>
      <c r="T67" s="341">
        <f>'Sous-traitances'!U24*'Sous-traitances'!$E57</f>
        <v>0</v>
      </c>
      <c r="U67" s="341">
        <f>'Sous-traitances'!V24*'Sous-traitances'!$E57</f>
        <v>0</v>
      </c>
      <c r="V67" s="341">
        <f>'Sous-traitances'!W24*'Sous-traitances'!$E57</f>
        <v>0</v>
      </c>
      <c r="W67" s="341">
        <f>'Sous-traitances'!X24*'Sous-traitances'!$E57</f>
        <v>0</v>
      </c>
      <c r="X67" s="341">
        <f>'Sous-traitances'!Y24*'Sous-traitances'!$E57</f>
        <v>0</v>
      </c>
      <c r="Y67" s="341">
        <f>'Sous-traitances'!Z24*'Sous-traitances'!$E57</f>
        <v>0</v>
      </c>
      <c r="Z67" s="341">
        <f>'Sous-traitances'!AA24*'Sous-traitances'!$E57</f>
        <v>0</v>
      </c>
      <c r="AA67" s="341">
        <f>'Sous-traitances'!AB24*'Sous-traitances'!$E57</f>
        <v>0</v>
      </c>
      <c r="AB67" s="341">
        <f t="shared" si="22"/>
        <v>0</v>
      </c>
      <c r="AC67" s="341">
        <f>'Sous-traitances'!AD24*'Sous-traitances'!$E57</f>
        <v>0</v>
      </c>
      <c r="AD67" s="341">
        <f>'Sous-traitances'!AE24*'Sous-traitances'!$E57</f>
        <v>0</v>
      </c>
      <c r="AE67" s="341">
        <f t="shared" si="23"/>
        <v>0</v>
      </c>
      <c r="AF67" s="341">
        <f>'Sous-traitances'!AG24*'Sous-traitances'!$E57</f>
        <v>0</v>
      </c>
      <c r="AG67" s="341">
        <f>'Sous-traitances'!AH24*'Sous-traitances'!$E57</f>
        <v>0</v>
      </c>
      <c r="AH67" s="341">
        <f t="shared" si="24"/>
        <v>0</v>
      </c>
      <c r="AI67" s="341">
        <f>'Sous-traitances'!AJ24*'Sous-traitances'!$E57</f>
        <v>0</v>
      </c>
      <c r="AJ67" s="341">
        <f>'Sous-traitances'!AK24*'Sous-traitances'!$E57</f>
        <v>0</v>
      </c>
      <c r="AK67" s="341">
        <f t="shared" si="25"/>
        <v>0</v>
      </c>
    </row>
    <row r="68" spans="2:37" s="76" customFormat="1" ht="15" customHeight="1">
      <c r="B68" s="377">
        <f>'Sous-traitances'!C25</f>
        <v>0</v>
      </c>
      <c r="C68" s="341">
        <f>'Sous-traitances'!D25*'Sous-traitances'!$E58</f>
        <v>0</v>
      </c>
      <c r="D68" s="341">
        <f>'Sous-traitances'!E25*'Sous-traitances'!$E58</f>
        <v>0</v>
      </c>
      <c r="E68" s="341">
        <f>'Sous-traitances'!F25*'Sous-traitances'!$E58</f>
        <v>0</v>
      </c>
      <c r="F68" s="341">
        <f>'Sous-traitances'!G25*'Sous-traitances'!$E58</f>
        <v>0</v>
      </c>
      <c r="G68" s="341">
        <f>'Sous-traitances'!H25*'Sous-traitances'!$E58</f>
        <v>0</v>
      </c>
      <c r="H68" s="341">
        <f>'Sous-traitances'!I25*'Sous-traitances'!$E58</f>
        <v>0</v>
      </c>
      <c r="I68" s="341">
        <f>'Sous-traitances'!J25*'Sous-traitances'!$E58</f>
        <v>0</v>
      </c>
      <c r="J68" s="341">
        <f>'Sous-traitances'!K25*'Sous-traitances'!$E58</f>
        <v>0</v>
      </c>
      <c r="K68" s="341">
        <f>'Sous-traitances'!L25*'Sous-traitances'!$E58</f>
        <v>0</v>
      </c>
      <c r="L68" s="341">
        <f>'Sous-traitances'!M25*'Sous-traitances'!$E58</f>
        <v>0</v>
      </c>
      <c r="M68" s="341">
        <f>'Sous-traitances'!N25*'Sous-traitances'!$E58</f>
        <v>0</v>
      </c>
      <c r="N68" s="341">
        <f>'Sous-traitances'!O25*'Sous-traitances'!$E58</f>
        <v>0</v>
      </c>
      <c r="O68" s="341">
        <f t="shared" si="21"/>
        <v>0</v>
      </c>
      <c r="P68" s="341">
        <f>'Sous-traitances'!Q25*'Sous-traitances'!$E58</f>
        <v>0</v>
      </c>
      <c r="Q68" s="341">
        <f>'Sous-traitances'!R25*'Sous-traitances'!$E58</f>
        <v>0</v>
      </c>
      <c r="R68" s="341">
        <f>'Sous-traitances'!S25*'Sous-traitances'!$E58</f>
        <v>0</v>
      </c>
      <c r="S68" s="341">
        <f>'Sous-traitances'!T25*'Sous-traitances'!$E58</f>
        <v>0</v>
      </c>
      <c r="T68" s="341">
        <f>'Sous-traitances'!U25*'Sous-traitances'!$E58</f>
        <v>0</v>
      </c>
      <c r="U68" s="341">
        <f>'Sous-traitances'!V25*'Sous-traitances'!$E58</f>
        <v>0</v>
      </c>
      <c r="V68" s="341">
        <f>'Sous-traitances'!W25*'Sous-traitances'!$E58</f>
        <v>0</v>
      </c>
      <c r="W68" s="341">
        <f>'Sous-traitances'!X25*'Sous-traitances'!$E58</f>
        <v>0</v>
      </c>
      <c r="X68" s="341">
        <f>'Sous-traitances'!Y25*'Sous-traitances'!$E58</f>
        <v>0</v>
      </c>
      <c r="Y68" s="341">
        <f>'Sous-traitances'!Z25*'Sous-traitances'!$E58</f>
        <v>0</v>
      </c>
      <c r="Z68" s="341">
        <f>'Sous-traitances'!AA25*'Sous-traitances'!$E58</f>
        <v>0</v>
      </c>
      <c r="AA68" s="341">
        <f>'Sous-traitances'!AB25*'Sous-traitances'!$E58</f>
        <v>0</v>
      </c>
      <c r="AB68" s="341">
        <f t="shared" si="22"/>
        <v>0</v>
      </c>
      <c r="AC68" s="341">
        <f>'Sous-traitances'!AD25*'Sous-traitances'!$E58</f>
        <v>0</v>
      </c>
      <c r="AD68" s="341">
        <f>'Sous-traitances'!AE25*'Sous-traitances'!$E58</f>
        <v>0</v>
      </c>
      <c r="AE68" s="341">
        <f t="shared" si="23"/>
        <v>0</v>
      </c>
      <c r="AF68" s="341">
        <f>'Sous-traitances'!AG25*'Sous-traitances'!$E58</f>
        <v>0</v>
      </c>
      <c r="AG68" s="341">
        <f>'Sous-traitances'!AH25*'Sous-traitances'!$E58</f>
        <v>0</v>
      </c>
      <c r="AH68" s="341">
        <f t="shared" si="24"/>
        <v>0</v>
      </c>
      <c r="AI68" s="341">
        <f>'Sous-traitances'!AJ25*'Sous-traitances'!$E58</f>
        <v>0</v>
      </c>
      <c r="AJ68" s="341">
        <f>'Sous-traitances'!AK25*'Sous-traitances'!$E58</f>
        <v>0</v>
      </c>
      <c r="AK68" s="341">
        <f t="shared" si="25"/>
        <v>0</v>
      </c>
    </row>
    <row r="69" spans="2:37" s="76" customFormat="1" ht="15" customHeight="1">
      <c r="B69" s="377">
        <f>'Sous-traitances'!C26</f>
        <v>0</v>
      </c>
      <c r="C69" s="341">
        <f>'Sous-traitances'!D26*'Sous-traitances'!$E59</f>
        <v>0</v>
      </c>
      <c r="D69" s="341">
        <f>'Sous-traitances'!E26*'Sous-traitances'!$E59</f>
        <v>0</v>
      </c>
      <c r="E69" s="341">
        <f>'Sous-traitances'!F26*'Sous-traitances'!$E59</f>
        <v>0</v>
      </c>
      <c r="F69" s="341">
        <f>'Sous-traitances'!G26*'Sous-traitances'!$E59</f>
        <v>0</v>
      </c>
      <c r="G69" s="341">
        <f>'Sous-traitances'!H26*'Sous-traitances'!$E59</f>
        <v>0</v>
      </c>
      <c r="H69" s="341">
        <f>'Sous-traitances'!I26*'Sous-traitances'!$E59</f>
        <v>0</v>
      </c>
      <c r="I69" s="341">
        <f>'Sous-traitances'!J26*'Sous-traitances'!$E59</f>
        <v>0</v>
      </c>
      <c r="J69" s="341">
        <f>'Sous-traitances'!K26*'Sous-traitances'!$E59</f>
        <v>0</v>
      </c>
      <c r="K69" s="341">
        <f>'Sous-traitances'!L26*'Sous-traitances'!$E59</f>
        <v>0</v>
      </c>
      <c r="L69" s="341">
        <f>'Sous-traitances'!M26*'Sous-traitances'!$E59</f>
        <v>0</v>
      </c>
      <c r="M69" s="341">
        <f>'Sous-traitances'!N26*'Sous-traitances'!$E59</f>
        <v>0</v>
      </c>
      <c r="N69" s="341">
        <f>'Sous-traitances'!O26*'Sous-traitances'!$E59</f>
        <v>0</v>
      </c>
      <c r="O69" s="341">
        <f t="shared" si="21"/>
        <v>0</v>
      </c>
      <c r="P69" s="341">
        <f>'Sous-traitances'!Q26*'Sous-traitances'!$E59</f>
        <v>0</v>
      </c>
      <c r="Q69" s="341">
        <f>'Sous-traitances'!R26*'Sous-traitances'!$E59</f>
        <v>0</v>
      </c>
      <c r="R69" s="341">
        <f>'Sous-traitances'!S26*'Sous-traitances'!$E59</f>
        <v>0</v>
      </c>
      <c r="S69" s="341">
        <f>'Sous-traitances'!T26*'Sous-traitances'!$E59</f>
        <v>0</v>
      </c>
      <c r="T69" s="341">
        <f>'Sous-traitances'!U26*'Sous-traitances'!$E59</f>
        <v>0</v>
      </c>
      <c r="U69" s="341">
        <f>'Sous-traitances'!V26*'Sous-traitances'!$E59</f>
        <v>0</v>
      </c>
      <c r="V69" s="341">
        <f>'Sous-traitances'!W26*'Sous-traitances'!$E59</f>
        <v>0</v>
      </c>
      <c r="W69" s="341">
        <f>'Sous-traitances'!X26*'Sous-traitances'!$E59</f>
        <v>0</v>
      </c>
      <c r="X69" s="341">
        <f>'Sous-traitances'!Y26*'Sous-traitances'!$E59</f>
        <v>0</v>
      </c>
      <c r="Y69" s="341">
        <f>'Sous-traitances'!Z26*'Sous-traitances'!$E59</f>
        <v>0</v>
      </c>
      <c r="Z69" s="341">
        <f>'Sous-traitances'!AA26*'Sous-traitances'!$E59</f>
        <v>0</v>
      </c>
      <c r="AA69" s="341">
        <f>'Sous-traitances'!AB26*'Sous-traitances'!$E59</f>
        <v>0</v>
      </c>
      <c r="AB69" s="341">
        <f t="shared" si="22"/>
        <v>0</v>
      </c>
      <c r="AC69" s="341">
        <f>'Sous-traitances'!AD26*'Sous-traitances'!$E59</f>
        <v>0</v>
      </c>
      <c r="AD69" s="341">
        <f>'Sous-traitances'!AE26*'Sous-traitances'!$E59</f>
        <v>0</v>
      </c>
      <c r="AE69" s="341">
        <f t="shared" si="23"/>
        <v>0</v>
      </c>
      <c r="AF69" s="341">
        <f>'Sous-traitances'!AG26*'Sous-traitances'!$E59</f>
        <v>0</v>
      </c>
      <c r="AG69" s="341">
        <f>'Sous-traitances'!AH26*'Sous-traitances'!$E59</f>
        <v>0</v>
      </c>
      <c r="AH69" s="341">
        <f t="shared" si="24"/>
        <v>0</v>
      </c>
      <c r="AI69" s="341">
        <f>'Sous-traitances'!AJ26*'Sous-traitances'!$E59</f>
        <v>0</v>
      </c>
      <c r="AJ69" s="341">
        <f>'Sous-traitances'!AK26*'Sous-traitances'!$E59</f>
        <v>0</v>
      </c>
      <c r="AK69" s="341">
        <f t="shared" si="25"/>
        <v>0</v>
      </c>
    </row>
    <row r="70" spans="2:37" s="76" customFormat="1" ht="15" customHeight="1">
      <c r="B70" s="377">
        <f>'Sous-traitances'!C27</f>
        <v>0</v>
      </c>
      <c r="C70" s="341">
        <f>'Sous-traitances'!D27*'Sous-traitances'!$E60</f>
        <v>0</v>
      </c>
      <c r="D70" s="341">
        <f>'Sous-traitances'!E27*'Sous-traitances'!$E60</f>
        <v>0</v>
      </c>
      <c r="E70" s="341">
        <f>'Sous-traitances'!F27*'Sous-traitances'!$E60</f>
        <v>0</v>
      </c>
      <c r="F70" s="341">
        <f>'Sous-traitances'!G27*'Sous-traitances'!$E60</f>
        <v>0</v>
      </c>
      <c r="G70" s="341">
        <f>'Sous-traitances'!H27*'Sous-traitances'!$E60</f>
        <v>0</v>
      </c>
      <c r="H70" s="341">
        <f>'Sous-traitances'!I27*'Sous-traitances'!$E60</f>
        <v>0</v>
      </c>
      <c r="I70" s="341">
        <f>'Sous-traitances'!J27*'Sous-traitances'!$E60</f>
        <v>0</v>
      </c>
      <c r="J70" s="341">
        <f>'Sous-traitances'!K27*'Sous-traitances'!$E60</f>
        <v>0</v>
      </c>
      <c r="K70" s="341">
        <f>'Sous-traitances'!L27*'Sous-traitances'!$E60</f>
        <v>0</v>
      </c>
      <c r="L70" s="341">
        <f>'Sous-traitances'!M27*'Sous-traitances'!$E60</f>
        <v>0</v>
      </c>
      <c r="M70" s="341">
        <f>'Sous-traitances'!N27*'Sous-traitances'!$E60</f>
        <v>0</v>
      </c>
      <c r="N70" s="341">
        <f>'Sous-traitances'!O27*'Sous-traitances'!$E60</f>
        <v>0</v>
      </c>
      <c r="O70" s="341">
        <f t="shared" si="21"/>
        <v>0</v>
      </c>
      <c r="P70" s="341">
        <f>'Sous-traitances'!Q27*'Sous-traitances'!$E60</f>
        <v>0</v>
      </c>
      <c r="Q70" s="341">
        <f>'Sous-traitances'!R27*'Sous-traitances'!$E60</f>
        <v>0</v>
      </c>
      <c r="R70" s="341">
        <f>'Sous-traitances'!S27*'Sous-traitances'!$E60</f>
        <v>0</v>
      </c>
      <c r="S70" s="341">
        <f>'Sous-traitances'!T27*'Sous-traitances'!$E60</f>
        <v>0</v>
      </c>
      <c r="T70" s="341">
        <f>'Sous-traitances'!U27*'Sous-traitances'!$E60</f>
        <v>0</v>
      </c>
      <c r="U70" s="341">
        <f>'Sous-traitances'!V27*'Sous-traitances'!$E60</f>
        <v>0</v>
      </c>
      <c r="V70" s="341">
        <f>'Sous-traitances'!W27*'Sous-traitances'!$E60</f>
        <v>0</v>
      </c>
      <c r="W70" s="341">
        <f>'Sous-traitances'!X27*'Sous-traitances'!$E60</f>
        <v>0</v>
      </c>
      <c r="X70" s="341">
        <f>'Sous-traitances'!Y27*'Sous-traitances'!$E60</f>
        <v>0</v>
      </c>
      <c r="Y70" s="341">
        <f>'Sous-traitances'!Z27*'Sous-traitances'!$E60</f>
        <v>0</v>
      </c>
      <c r="Z70" s="341">
        <f>'Sous-traitances'!AA27*'Sous-traitances'!$E60</f>
        <v>0</v>
      </c>
      <c r="AA70" s="341">
        <f>'Sous-traitances'!AB27*'Sous-traitances'!$E60</f>
        <v>0</v>
      </c>
      <c r="AB70" s="341">
        <f t="shared" si="22"/>
        <v>0</v>
      </c>
      <c r="AC70" s="341">
        <f>'Sous-traitances'!AD27*'Sous-traitances'!$E60</f>
        <v>0</v>
      </c>
      <c r="AD70" s="341">
        <f>'Sous-traitances'!AE27*'Sous-traitances'!$E60</f>
        <v>0</v>
      </c>
      <c r="AE70" s="341">
        <f t="shared" si="23"/>
        <v>0</v>
      </c>
      <c r="AF70" s="341">
        <f>'Sous-traitances'!AG27*'Sous-traitances'!$E60</f>
        <v>0</v>
      </c>
      <c r="AG70" s="341">
        <f>'Sous-traitances'!AH27*'Sous-traitances'!$E60</f>
        <v>0</v>
      </c>
      <c r="AH70" s="341">
        <f t="shared" si="24"/>
        <v>0</v>
      </c>
      <c r="AI70" s="341">
        <f>'Sous-traitances'!AJ27*'Sous-traitances'!$E60</f>
        <v>0</v>
      </c>
      <c r="AJ70" s="341">
        <f>'Sous-traitances'!AK27*'Sous-traitances'!$E60</f>
        <v>0</v>
      </c>
      <c r="AK70" s="341">
        <f t="shared" si="25"/>
        <v>0</v>
      </c>
    </row>
    <row r="71" spans="2:37" s="76" customFormat="1" ht="15" customHeight="1">
      <c r="B71" s="377">
        <f>'Sous-traitances'!C28</f>
        <v>0</v>
      </c>
      <c r="C71" s="341">
        <f>'Sous-traitances'!D28*'Sous-traitances'!$E61</f>
        <v>0</v>
      </c>
      <c r="D71" s="341">
        <f>'Sous-traitances'!E28*'Sous-traitances'!$E61</f>
        <v>0</v>
      </c>
      <c r="E71" s="341">
        <f>'Sous-traitances'!F28*'Sous-traitances'!$E61</f>
        <v>0</v>
      </c>
      <c r="F71" s="341">
        <f>'Sous-traitances'!G28*'Sous-traitances'!$E61</f>
        <v>0</v>
      </c>
      <c r="G71" s="341">
        <f>'Sous-traitances'!H28*'Sous-traitances'!$E61</f>
        <v>0</v>
      </c>
      <c r="H71" s="341">
        <f>'Sous-traitances'!I28*'Sous-traitances'!$E61</f>
        <v>0</v>
      </c>
      <c r="I71" s="341">
        <f>'Sous-traitances'!J28*'Sous-traitances'!$E61</f>
        <v>0</v>
      </c>
      <c r="J71" s="341">
        <f>'Sous-traitances'!K28*'Sous-traitances'!$E61</f>
        <v>0</v>
      </c>
      <c r="K71" s="341">
        <f>'Sous-traitances'!L28*'Sous-traitances'!$E61</f>
        <v>0</v>
      </c>
      <c r="L71" s="341">
        <f>'Sous-traitances'!M28*'Sous-traitances'!$E61</f>
        <v>0</v>
      </c>
      <c r="M71" s="341">
        <f>'Sous-traitances'!N28*'Sous-traitances'!$E61</f>
        <v>0</v>
      </c>
      <c r="N71" s="341">
        <f>'Sous-traitances'!O28*'Sous-traitances'!$E61</f>
        <v>0</v>
      </c>
      <c r="O71" s="341">
        <f t="shared" si="21"/>
        <v>0</v>
      </c>
      <c r="P71" s="341">
        <f>'Sous-traitances'!Q28*'Sous-traitances'!$E61</f>
        <v>0</v>
      </c>
      <c r="Q71" s="341">
        <f>'Sous-traitances'!R28*'Sous-traitances'!$E61</f>
        <v>0</v>
      </c>
      <c r="R71" s="341">
        <f>'Sous-traitances'!S28*'Sous-traitances'!$E61</f>
        <v>0</v>
      </c>
      <c r="S71" s="341">
        <f>'Sous-traitances'!T28*'Sous-traitances'!$E61</f>
        <v>0</v>
      </c>
      <c r="T71" s="341">
        <f>'Sous-traitances'!U28*'Sous-traitances'!$E61</f>
        <v>0</v>
      </c>
      <c r="U71" s="341">
        <f>'Sous-traitances'!V28*'Sous-traitances'!$E61</f>
        <v>0</v>
      </c>
      <c r="V71" s="341">
        <f>'Sous-traitances'!W28*'Sous-traitances'!$E61</f>
        <v>0</v>
      </c>
      <c r="W71" s="341">
        <f>'Sous-traitances'!X28*'Sous-traitances'!$E61</f>
        <v>0</v>
      </c>
      <c r="X71" s="341">
        <f>'Sous-traitances'!Y28*'Sous-traitances'!$E61</f>
        <v>0</v>
      </c>
      <c r="Y71" s="341">
        <f>'Sous-traitances'!Z28*'Sous-traitances'!$E61</f>
        <v>0</v>
      </c>
      <c r="Z71" s="341">
        <f>'Sous-traitances'!AA28*'Sous-traitances'!$E61</f>
        <v>0</v>
      </c>
      <c r="AA71" s="341">
        <f>'Sous-traitances'!AB28*'Sous-traitances'!$E61</f>
        <v>0</v>
      </c>
      <c r="AB71" s="341">
        <f t="shared" si="22"/>
        <v>0</v>
      </c>
      <c r="AC71" s="341">
        <f>'Sous-traitances'!AD28*'Sous-traitances'!$E61</f>
        <v>0</v>
      </c>
      <c r="AD71" s="341">
        <f>'Sous-traitances'!AE28*'Sous-traitances'!$E61</f>
        <v>0</v>
      </c>
      <c r="AE71" s="341">
        <f t="shared" si="23"/>
        <v>0</v>
      </c>
      <c r="AF71" s="341">
        <f>'Sous-traitances'!AG28*'Sous-traitances'!$E61</f>
        <v>0</v>
      </c>
      <c r="AG71" s="341">
        <f>'Sous-traitances'!AH28*'Sous-traitances'!$E61</f>
        <v>0</v>
      </c>
      <c r="AH71" s="341">
        <f t="shared" si="24"/>
        <v>0</v>
      </c>
      <c r="AI71" s="341">
        <f>'Sous-traitances'!AJ28*'Sous-traitances'!$E61</f>
        <v>0</v>
      </c>
      <c r="AJ71" s="341">
        <f>'Sous-traitances'!AK28*'Sous-traitances'!$E61</f>
        <v>0</v>
      </c>
      <c r="AK71" s="341">
        <f t="shared" si="25"/>
        <v>0</v>
      </c>
    </row>
    <row r="72" spans="2:37" s="76" customFormat="1" ht="15" customHeight="1">
      <c r="B72" s="377">
        <f>'Sous-traitances'!C29</f>
        <v>0</v>
      </c>
      <c r="C72" s="341">
        <f>'Sous-traitances'!D29*'Sous-traitances'!$E62</f>
        <v>0</v>
      </c>
      <c r="D72" s="341">
        <f>'Sous-traitances'!E29*'Sous-traitances'!$E62</f>
        <v>0</v>
      </c>
      <c r="E72" s="341">
        <f>'Sous-traitances'!F29*'Sous-traitances'!$E62</f>
        <v>0</v>
      </c>
      <c r="F72" s="341">
        <f>'Sous-traitances'!G29*'Sous-traitances'!$E62</f>
        <v>0</v>
      </c>
      <c r="G72" s="341">
        <f>'Sous-traitances'!H29*'Sous-traitances'!$E62</f>
        <v>0</v>
      </c>
      <c r="H72" s="341">
        <f>'Sous-traitances'!I29*'Sous-traitances'!$E62</f>
        <v>0</v>
      </c>
      <c r="I72" s="341">
        <f>'Sous-traitances'!J29*'Sous-traitances'!$E62</f>
        <v>0</v>
      </c>
      <c r="J72" s="341">
        <f>'Sous-traitances'!K29*'Sous-traitances'!$E62</f>
        <v>0</v>
      </c>
      <c r="K72" s="341">
        <f>'Sous-traitances'!L29*'Sous-traitances'!$E62</f>
        <v>0</v>
      </c>
      <c r="L72" s="341">
        <f>'Sous-traitances'!M29*'Sous-traitances'!$E62</f>
        <v>0</v>
      </c>
      <c r="M72" s="341">
        <f>'Sous-traitances'!N29*'Sous-traitances'!$E62</f>
        <v>0</v>
      </c>
      <c r="N72" s="341">
        <f>'Sous-traitances'!O29*'Sous-traitances'!$E62</f>
        <v>0</v>
      </c>
      <c r="O72" s="341">
        <f t="shared" si="21"/>
        <v>0</v>
      </c>
      <c r="P72" s="341">
        <f>'Sous-traitances'!Q29*'Sous-traitances'!$E62</f>
        <v>0</v>
      </c>
      <c r="Q72" s="341">
        <f>'Sous-traitances'!R29*'Sous-traitances'!$E62</f>
        <v>0</v>
      </c>
      <c r="R72" s="341">
        <f>'Sous-traitances'!S29*'Sous-traitances'!$E62</f>
        <v>0</v>
      </c>
      <c r="S72" s="341">
        <f>'Sous-traitances'!T29*'Sous-traitances'!$E62</f>
        <v>0</v>
      </c>
      <c r="T72" s="341">
        <f>'Sous-traitances'!U29*'Sous-traitances'!$E62</f>
        <v>0</v>
      </c>
      <c r="U72" s="341">
        <f>'Sous-traitances'!V29*'Sous-traitances'!$E62</f>
        <v>0</v>
      </c>
      <c r="V72" s="341">
        <f>'Sous-traitances'!W29*'Sous-traitances'!$E62</f>
        <v>0</v>
      </c>
      <c r="W72" s="341">
        <f>'Sous-traitances'!X29*'Sous-traitances'!$E62</f>
        <v>0</v>
      </c>
      <c r="X72" s="341">
        <f>'Sous-traitances'!Y29*'Sous-traitances'!$E62</f>
        <v>0</v>
      </c>
      <c r="Y72" s="341">
        <f>'Sous-traitances'!Z29*'Sous-traitances'!$E62</f>
        <v>0</v>
      </c>
      <c r="Z72" s="341">
        <f>'Sous-traitances'!AA29*'Sous-traitances'!$E62</f>
        <v>0</v>
      </c>
      <c r="AA72" s="341">
        <f>'Sous-traitances'!AB29*'Sous-traitances'!$E62</f>
        <v>0</v>
      </c>
      <c r="AB72" s="341">
        <f t="shared" si="22"/>
        <v>0</v>
      </c>
      <c r="AC72" s="341">
        <f>'Sous-traitances'!AD29*'Sous-traitances'!$E62</f>
        <v>0</v>
      </c>
      <c r="AD72" s="341">
        <f>'Sous-traitances'!AE29*'Sous-traitances'!$E62</f>
        <v>0</v>
      </c>
      <c r="AE72" s="341">
        <f t="shared" si="23"/>
        <v>0</v>
      </c>
      <c r="AF72" s="341">
        <f>'Sous-traitances'!AG29*'Sous-traitances'!$E62</f>
        <v>0</v>
      </c>
      <c r="AG72" s="341">
        <f>'Sous-traitances'!AH29*'Sous-traitances'!$E62</f>
        <v>0</v>
      </c>
      <c r="AH72" s="341">
        <f t="shared" si="24"/>
        <v>0</v>
      </c>
      <c r="AI72" s="341">
        <f>'Sous-traitances'!AJ29*'Sous-traitances'!$E62</f>
        <v>0</v>
      </c>
      <c r="AJ72" s="341">
        <f>'Sous-traitances'!AK29*'Sous-traitances'!$E62</f>
        <v>0</v>
      </c>
      <c r="AK72" s="341">
        <f t="shared" si="25"/>
        <v>0</v>
      </c>
    </row>
    <row r="73" spans="2:37" s="76" customFormat="1" ht="15" customHeight="1">
      <c r="B73" s="377">
        <f>'Sous-traitances'!C30</f>
        <v>0</v>
      </c>
      <c r="C73" s="341">
        <f>'Sous-traitances'!D30*'Sous-traitances'!$E63</f>
        <v>0</v>
      </c>
      <c r="D73" s="341">
        <f>'Sous-traitances'!E30*'Sous-traitances'!$E63</f>
        <v>0</v>
      </c>
      <c r="E73" s="341">
        <f>'Sous-traitances'!F30*'Sous-traitances'!$E63</f>
        <v>0</v>
      </c>
      <c r="F73" s="341">
        <f>'Sous-traitances'!G30*'Sous-traitances'!$E63</f>
        <v>0</v>
      </c>
      <c r="G73" s="341">
        <f>'Sous-traitances'!H30*'Sous-traitances'!$E63</f>
        <v>0</v>
      </c>
      <c r="H73" s="341">
        <f>'Sous-traitances'!I30*'Sous-traitances'!$E63</f>
        <v>0</v>
      </c>
      <c r="I73" s="341">
        <f>'Sous-traitances'!J30*'Sous-traitances'!$E63</f>
        <v>0</v>
      </c>
      <c r="J73" s="341">
        <f>'Sous-traitances'!K30*'Sous-traitances'!$E63</f>
        <v>0</v>
      </c>
      <c r="K73" s="341">
        <f>'Sous-traitances'!L30*'Sous-traitances'!$E63</f>
        <v>0</v>
      </c>
      <c r="L73" s="341">
        <f>'Sous-traitances'!M30*'Sous-traitances'!$E63</f>
        <v>0</v>
      </c>
      <c r="M73" s="341">
        <f>'Sous-traitances'!N30*'Sous-traitances'!$E63</f>
        <v>0</v>
      </c>
      <c r="N73" s="341">
        <f>'Sous-traitances'!O30*'Sous-traitances'!$E63</f>
        <v>0</v>
      </c>
      <c r="O73" s="341">
        <f t="shared" si="21"/>
        <v>0</v>
      </c>
      <c r="P73" s="341">
        <f>'Sous-traitances'!Q30*'Sous-traitances'!$E63</f>
        <v>0</v>
      </c>
      <c r="Q73" s="341">
        <f>'Sous-traitances'!R30*'Sous-traitances'!$E63</f>
        <v>0</v>
      </c>
      <c r="R73" s="341">
        <f>'Sous-traitances'!S30*'Sous-traitances'!$E63</f>
        <v>0</v>
      </c>
      <c r="S73" s="341">
        <f>'Sous-traitances'!T30*'Sous-traitances'!$E63</f>
        <v>0</v>
      </c>
      <c r="T73" s="341">
        <f>'Sous-traitances'!U30*'Sous-traitances'!$E63</f>
        <v>0</v>
      </c>
      <c r="U73" s="341">
        <f>'Sous-traitances'!V30*'Sous-traitances'!$E63</f>
        <v>0</v>
      </c>
      <c r="V73" s="341">
        <f>'Sous-traitances'!W30*'Sous-traitances'!$E63</f>
        <v>0</v>
      </c>
      <c r="W73" s="341">
        <f>'Sous-traitances'!X30*'Sous-traitances'!$E63</f>
        <v>0</v>
      </c>
      <c r="X73" s="341">
        <f>'Sous-traitances'!Y30*'Sous-traitances'!$E63</f>
        <v>0</v>
      </c>
      <c r="Y73" s="341">
        <f>'Sous-traitances'!Z30*'Sous-traitances'!$E63</f>
        <v>0</v>
      </c>
      <c r="Z73" s="341">
        <f>'Sous-traitances'!AA30*'Sous-traitances'!$E63</f>
        <v>0</v>
      </c>
      <c r="AA73" s="341">
        <f>'Sous-traitances'!AB30*'Sous-traitances'!$E63</f>
        <v>0</v>
      </c>
      <c r="AB73" s="341">
        <f t="shared" si="22"/>
        <v>0</v>
      </c>
      <c r="AC73" s="341">
        <f>'Sous-traitances'!AD30*'Sous-traitances'!$E63</f>
        <v>0</v>
      </c>
      <c r="AD73" s="341">
        <f>'Sous-traitances'!AE30*'Sous-traitances'!$E63</f>
        <v>0</v>
      </c>
      <c r="AE73" s="341">
        <f t="shared" si="23"/>
        <v>0</v>
      </c>
      <c r="AF73" s="341">
        <f>'Sous-traitances'!AG30*'Sous-traitances'!$E63</f>
        <v>0</v>
      </c>
      <c r="AG73" s="341">
        <f>'Sous-traitances'!AH30*'Sous-traitances'!$E63</f>
        <v>0</v>
      </c>
      <c r="AH73" s="341">
        <f t="shared" si="24"/>
        <v>0</v>
      </c>
      <c r="AI73" s="341">
        <f>'Sous-traitances'!AJ30*'Sous-traitances'!$E63</f>
        <v>0</v>
      </c>
      <c r="AJ73" s="341">
        <f>'Sous-traitances'!AK30*'Sous-traitances'!$E63</f>
        <v>0</v>
      </c>
      <c r="AK73" s="341">
        <f t="shared" si="25"/>
        <v>0</v>
      </c>
    </row>
    <row r="74" spans="2:37" s="76" customFormat="1" ht="15" customHeight="1">
      <c r="B74" s="377">
        <f>'Sous-traitances'!C31</f>
        <v>0</v>
      </c>
      <c r="C74" s="341">
        <f>'Sous-traitances'!D31*'Sous-traitances'!$E64</f>
        <v>0</v>
      </c>
      <c r="D74" s="341">
        <f>'Sous-traitances'!E31*'Sous-traitances'!$E64</f>
        <v>0</v>
      </c>
      <c r="E74" s="341">
        <f>'Sous-traitances'!F31*'Sous-traitances'!$E64</f>
        <v>0</v>
      </c>
      <c r="F74" s="341">
        <f>'Sous-traitances'!G31*'Sous-traitances'!$E64</f>
        <v>0</v>
      </c>
      <c r="G74" s="341">
        <f>'Sous-traitances'!H31*'Sous-traitances'!$E64</f>
        <v>0</v>
      </c>
      <c r="H74" s="341">
        <f>'Sous-traitances'!I31*'Sous-traitances'!$E64</f>
        <v>0</v>
      </c>
      <c r="I74" s="341">
        <f>'Sous-traitances'!J31*'Sous-traitances'!$E64</f>
        <v>0</v>
      </c>
      <c r="J74" s="341">
        <f>'Sous-traitances'!K31*'Sous-traitances'!$E64</f>
        <v>0</v>
      </c>
      <c r="K74" s="341">
        <f>'Sous-traitances'!L31*'Sous-traitances'!$E64</f>
        <v>0</v>
      </c>
      <c r="L74" s="341">
        <f>'Sous-traitances'!M31*'Sous-traitances'!$E64</f>
        <v>0</v>
      </c>
      <c r="M74" s="341">
        <f>'Sous-traitances'!N31*'Sous-traitances'!$E64</f>
        <v>0</v>
      </c>
      <c r="N74" s="341">
        <f>'Sous-traitances'!O31*'Sous-traitances'!$E64</f>
        <v>0</v>
      </c>
      <c r="O74" s="341">
        <f t="shared" si="21"/>
        <v>0</v>
      </c>
      <c r="P74" s="341">
        <f>'Sous-traitances'!Q31*'Sous-traitances'!$E64</f>
        <v>0</v>
      </c>
      <c r="Q74" s="341">
        <f>'Sous-traitances'!R31*'Sous-traitances'!$E64</f>
        <v>0</v>
      </c>
      <c r="R74" s="341">
        <f>'Sous-traitances'!S31*'Sous-traitances'!$E64</f>
        <v>0</v>
      </c>
      <c r="S74" s="341">
        <f>'Sous-traitances'!T31*'Sous-traitances'!$E64</f>
        <v>0</v>
      </c>
      <c r="T74" s="341">
        <f>'Sous-traitances'!U31*'Sous-traitances'!$E64</f>
        <v>0</v>
      </c>
      <c r="U74" s="341">
        <f>'Sous-traitances'!V31*'Sous-traitances'!$E64</f>
        <v>0</v>
      </c>
      <c r="V74" s="341">
        <f>'Sous-traitances'!W31*'Sous-traitances'!$E64</f>
        <v>0</v>
      </c>
      <c r="W74" s="341">
        <f>'Sous-traitances'!X31*'Sous-traitances'!$E64</f>
        <v>0</v>
      </c>
      <c r="X74" s="341">
        <f>'Sous-traitances'!Y31*'Sous-traitances'!$E64</f>
        <v>0</v>
      </c>
      <c r="Y74" s="341">
        <f>'Sous-traitances'!Z31*'Sous-traitances'!$E64</f>
        <v>0</v>
      </c>
      <c r="Z74" s="341">
        <f>'Sous-traitances'!AA31*'Sous-traitances'!$E64</f>
        <v>0</v>
      </c>
      <c r="AA74" s="341">
        <f>'Sous-traitances'!AB31*'Sous-traitances'!$E64</f>
        <v>0</v>
      </c>
      <c r="AB74" s="341">
        <f t="shared" si="22"/>
        <v>0</v>
      </c>
      <c r="AC74" s="341">
        <f>'Sous-traitances'!AD31*'Sous-traitances'!$E64</f>
        <v>0</v>
      </c>
      <c r="AD74" s="341">
        <f>'Sous-traitances'!AE31*'Sous-traitances'!$E64</f>
        <v>0</v>
      </c>
      <c r="AE74" s="341">
        <f t="shared" si="23"/>
        <v>0</v>
      </c>
      <c r="AF74" s="341">
        <f>'Sous-traitances'!AG31*'Sous-traitances'!$E64</f>
        <v>0</v>
      </c>
      <c r="AG74" s="341">
        <f>'Sous-traitances'!AH31*'Sous-traitances'!$E64</f>
        <v>0</v>
      </c>
      <c r="AH74" s="341">
        <f t="shared" si="24"/>
        <v>0</v>
      </c>
      <c r="AI74" s="341">
        <f>'Sous-traitances'!AJ31*'Sous-traitances'!$E64</f>
        <v>0</v>
      </c>
      <c r="AJ74" s="341">
        <f>'Sous-traitances'!AK31*'Sous-traitances'!$E64</f>
        <v>0</v>
      </c>
      <c r="AK74" s="341">
        <f t="shared" si="25"/>
        <v>0</v>
      </c>
    </row>
    <row r="75" spans="2:37" s="76" customFormat="1" ht="15" customHeight="1">
      <c r="B75" s="377">
        <f>'Sous-traitances'!C32</f>
        <v>0</v>
      </c>
      <c r="C75" s="341">
        <f>'Sous-traitances'!D32*'Sous-traitances'!$E65</f>
        <v>0</v>
      </c>
      <c r="D75" s="341">
        <f>'Sous-traitances'!E32*'Sous-traitances'!$E65</f>
        <v>0</v>
      </c>
      <c r="E75" s="341">
        <f>'Sous-traitances'!F32*'Sous-traitances'!$E65</f>
        <v>0</v>
      </c>
      <c r="F75" s="341">
        <f>'Sous-traitances'!G32*'Sous-traitances'!$E65</f>
        <v>0</v>
      </c>
      <c r="G75" s="341">
        <f>'Sous-traitances'!H32*'Sous-traitances'!$E65</f>
        <v>0</v>
      </c>
      <c r="H75" s="341">
        <f>'Sous-traitances'!I32*'Sous-traitances'!$E65</f>
        <v>0</v>
      </c>
      <c r="I75" s="341">
        <f>'Sous-traitances'!J32*'Sous-traitances'!$E65</f>
        <v>0</v>
      </c>
      <c r="J75" s="341">
        <f>'Sous-traitances'!K32*'Sous-traitances'!$E65</f>
        <v>0</v>
      </c>
      <c r="K75" s="341">
        <f>'Sous-traitances'!L32*'Sous-traitances'!$E65</f>
        <v>0</v>
      </c>
      <c r="L75" s="341">
        <f>'Sous-traitances'!M32*'Sous-traitances'!$E65</f>
        <v>0</v>
      </c>
      <c r="M75" s="341">
        <f>'Sous-traitances'!N32*'Sous-traitances'!$E65</f>
        <v>0</v>
      </c>
      <c r="N75" s="341">
        <f>'Sous-traitances'!O32*'Sous-traitances'!$E65</f>
        <v>0</v>
      </c>
      <c r="O75" s="341">
        <f t="shared" si="21"/>
        <v>0</v>
      </c>
      <c r="P75" s="341">
        <f>'Sous-traitances'!Q32*'Sous-traitances'!$E65</f>
        <v>0</v>
      </c>
      <c r="Q75" s="341">
        <f>'Sous-traitances'!R32*'Sous-traitances'!$E65</f>
        <v>0</v>
      </c>
      <c r="R75" s="341">
        <f>'Sous-traitances'!S32*'Sous-traitances'!$E65</f>
        <v>0</v>
      </c>
      <c r="S75" s="341">
        <f>'Sous-traitances'!T32*'Sous-traitances'!$E65</f>
        <v>0</v>
      </c>
      <c r="T75" s="341">
        <f>'Sous-traitances'!U32*'Sous-traitances'!$E65</f>
        <v>0</v>
      </c>
      <c r="U75" s="341">
        <f>'Sous-traitances'!V32*'Sous-traitances'!$E65</f>
        <v>0</v>
      </c>
      <c r="V75" s="341">
        <f>'Sous-traitances'!W32*'Sous-traitances'!$E65</f>
        <v>0</v>
      </c>
      <c r="W75" s="341">
        <f>'Sous-traitances'!X32*'Sous-traitances'!$E65</f>
        <v>0</v>
      </c>
      <c r="X75" s="341">
        <f>'Sous-traitances'!Y32*'Sous-traitances'!$E65</f>
        <v>0</v>
      </c>
      <c r="Y75" s="341">
        <f>'Sous-traitances'!Z32*'Sous-traitances'!$E65</f>
        <v>0</v>
      </c>
      <c r="Z75" s="341">
        <f>'Sous-traitances'!AA32*'Sous-traitances'!$E65</f>
        <v>0</v>
      </c>
      <c r="AA75" s="341">
        <f>'Sous-traitances'!AB32*'Sous-traitances'!$E65</f>
        <v>0</v>
      </c>
      <c r="AB75" s="341">
        <f t="shared" si="22"/>
        <v>0</v>
      </c>
      <c r="AC75" s="341">
        <f>'Sous-traitances'!AD32*'Sous-traitances'!$E65</f>
        <v>0</v>
      </c>
      <c r="AD75" s="341">
        <f>'Sous-traitances'!AE32*'Sous-traitances'!$E65</f>
        <v>0</v>
      </c>
      <c r="AE75" s="341">
        <f t="shared" si="23"/>
        <v>0</v>
      </c>
      <c r="AF75" s="341">
        <f>'Sous-traitances'!AG32*'Sous-traitances'!$E65</f>
        <v>0</v>
      </c>
      <c r="AG75" s="341">
        <f>'Sous-traitances'!AH32*'Sous-traitances'!$E65</f>
        <v>0</v>
      </c>
      <c r="AH75" s="341">
        <f t="shared" si="24"/>
        <v>0</v>
      </c>
      <c r="AI75" s="341">
        <f>'Sous-traitances'!AJ32*'Sous-traitances'!$E65</f>
        <v>0</v>
      </c>
      <c r="AJ75" s="341">
        <f>'Sous-traitances'!AK32*'Sous-traitances'!$E65</f>
        <v>0</v>
      </c>
      <c r="AK75" s="341">
        <f t="shared" si="25"/>
        <v>0</v>
      </c>
    </row>
    <row r="76" spans="2:37" s="76" customFormat="1" ht="15" customHeight="1">
      <c r="B76" s="377">
        <f>'Sous-traitances'!C33</f>
        <v>0</v>
      </c>
      <c r="C76" s="341">
        <f>'Sous-traitances'!D33*'Sous-traitances'!$E66</f>
        <v>0</v>
      </c>
      <c r="D76" s="341">
        <f>'Sous-traitances'!E33*'Sous-traitances'!$E66</f>
        <v>0</v>
      </c>
      <c r="E76" s="341">
        <f>'Sous-traitances'!F33*'Sous-traitances'!$E66</f>
        <v>0</v>
      </c>
      <c r="F76" s="341">
        <f>'Sous-traitances'!G33*'Sous-traitances'!$E66</f>
        <v>0</v>
      </c>
      <c r="G76" s="341">
        <f>'Sous-traitances'!H33*'Sous-traitances'!$E66</f>
        <v>0</v>
      </c>
      <c r="H76" s="341">
        <f>'Sous-traitances'!I33*'Sous-traitances'!$E66</f>
        <v>0</v>
      </c>
      <c r="I76" s="341">
        <f>'Sous-traitances'!J33*'Sous-traitances'!$E66</f>
        <v>0</v>
      </c>
      <c r="J76" s="341">
        <f>'Sous-traitances'!K33*'Sous-traitances'!$E66</f>
        <v>0</v>
      </c>
      <c r="K76" s="341">
        <f>'Sous-traitances'!L33*'Sous-traitances'!$E66</f>
        <v>0</v>
      </c>
      <c r="L76" s="341">
        <f>'Sous-traitances'!M33*'Sous-traitances'!$E66</f>
        <v>0</v>
      </c>
      <c r="M76" s="341">
        <f>'Sous-traitances'!N33*'Sous-traitances'!$E66</f>
        <v>0</v>
      </c>
      <c r="N76" s="341">
        <f>'Sous-traitances'!O33*'Sous-traitances'!$E66</f>
        <v>0</v>
      </c>
      <c r="O76" s="341">
        <f t="shared" si="21"/>
        <v>0</v>
      </c>
      <c r="P76" s="341">
        <f>'Sous-traitances'!Q33*'Sous-traitances'!$E66</f>
        <v>0</v>
      </c>
      <c r="Q76" s="341">
        <f>'Sous-traitances'!R33*'Sous-traitances'!$E66</f>
        <v>0</v>
      </c>
      <c r="R76" s="341">
        <f>'Sous-traitances'!S33*'Sous-traitances'!$E66</f>
        <v>0</v>
      </c>
      <c r="S76" s="341">
        <f>'Sous-traitances'!T33*'Sous-traitances'!$E66</f>
        <v>0</v>
      </c>
      <c r="T76" s="341">
        <f>'Sous-traitances'!U33*'Sous-traitances'!$E66</f>
        <v>0</v>
      </c>
      <c r="U76" s="341">
        <f>'Sous-traitances'!V33*'Sous-traitances'!$E66</f>
        <v>0</v>
      </c>
      <c r="V76" s="341">
        <f>'Sous-traitances'!W33*'Sous-traitances'!$E66</f>
        <v>0</v>
      </c>
      <c r="W76" s="341">
        <f>'Sous-traitances'!X33*'Sous-traitances'!$E66</f>
        <v>0</v>
      </c>
      <c r="X76" s="341">
        <f>'Sous-traitances'!Y33*'Sous-traitances'!$E66</f>
        <v>0</v>
      </c>
      <c r="Y76" s="341">
        <f>'Sous-traitances'!Z33*'Sous-traitances'!$E66</f>
        <v>0</v>
      </c>
      <c r="Z76" s="341">
        <f>'Sous-traitances'!AA33*'Sous-traitances'!$E66</f>
        <v>0</v>
      </c>
      <c r="AA76" s="341">
        <f>'Sous-traitances'!AB33*'Sous-traitances'!$E66</f>
        <v>0</v>
      </c>
      <c r="AB76" s="341">
        <f t="shared" si="22"/>
        <v>0</v>
      </c>
      <c r="AC76" s="341">
        <f>'Sous-traitances'!AD33*'Sous-traitances'!$E66</f>
        <v>0</v>
      </c>
      <c r="AD76" s="341">
        <f>'Sous-traitances'!AE33*'Sous-traitances'!$E66</f>
        <v>0</v>
      </c>
      <c r="AE76" s="341">
        <f t="shared" si="23"/>
        <v>0</v>
      </c>
      <c r="AF76" s="341">
        <f>'Sous-traitances'!AG33*'Sous-traitances'!$E66</f>
        <v>0</v>
      </c>
      <c r="AG76" s="341">
        <f>'Sous-traitances'!AH33*'Sous-traitances'!$E66</f>
        <v>0</v>
      </c>
      <c r="AH76" s="341">
        <f t="shared" si="24"/>
        <v>0</v>
      </c>
      <c r="AI76" s="341">
        <f>'Sous-traitances'!AJ33*'Sous-traitances'!$E66</f>
        <v>0</v>
      </c>
      <c r="AJ76" s="341">
        <f>'Sous-traitances'!AK33*'Sous-traitances'!$E66</f>
        <v>0</v>
      </c>
      <c r="AK76" s="341">
        <f t="shared" si="25"/>
        <v>0</v>
      </c>
    </row>
    <row r="77" spans="2:37" s="76" customFormat="1">
      <c r="B77" s="81"/>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row>
    <row r="78" spans="2:37" s="76" customFormat="1" ht="15" customHeight="1">
      <c r="B78" s="99" t="s">
        <v>21</v>
      </c>
      <c r="C78" s="20">
        <f t="shared" ref="C78:AK78" si="26">SUM(C52:C76)</f>
        <v>0</v>
      </c>
      <c r="D78" s="20">
        <f t="shared" si="26"/>
        <v>0</v>
      </c>
      <c r="E78" s="20">
        <f t="shared" si="26"/>
        <v>0</v>
      </c>
      <c r="F78" s="20">
        <f t="shared" si="26"/>
        <v>0</v>
      </c>
      <c r="G78" s="20">
        <f t="shared" si="26"/>
        <v>0</v>
      </c>
      <c r="H78" s="20">
        <f t="shared" si="26"/>
        <v>0</v>
      </c>
      <c r="I78" s="20">
        <f t="shared" si="26"/>
        <v>0</v>
      </c>
      <c r="J78" s="20">
        <f t="shared" si="26"/>
        <v>0</v>
      </c>
      <c r="K78" s="20">
        <f t="shared" si="26"/>
        <v>0</v>
      </c>
      <c r="L78" s="20">
        <f t="shared" si="26"/>
        <v>0</v>
      </c>
      <c r="M78" s="20">
        <f t="shared" si="26"/>
        <v>0</v>
      </c>
      <c r="N78" s="20">
        <f t="shared" si="26"/>
        <v>0</v>
      </c>
      <c r="O78" s="21">
        <f t="shared" si="26"/>
        <v>0</v>
      </c>
      <c r="P78" s="20">
        <f t="shared" si="26"/>
        <v>0</v>
      </c>
      <c r="Q78" s="20">
        <f t="shared" si="26"/>
        <v>0</v>
      </c>
      <c r="R78" s="20">
        <f t="shared" si="26"/>
        <v>0</v>
      </c>
      <c r="S78" s="20">
        <f t="shared" si="26"/>
        <v>0</v>
      </c>
      <c r="T78" s="20">
        <f t="shared" si="26"/>
        <v>0</v>
      </c>
      <c r="U78" s="20">
        <f t="shared" si="26"/>
        <v>0</v>
      </c>
      <c r="V78" s="20">
        <f t="shared" si="26"/>
        <v>0</v>
      </c>
      <c r="W78" s="20">
        <f t="shared" si="26"/>
        <v>0</v>
      </c>
      <c r="X78" s="20">
        <f t="shared" si="26"/>
        <v>0</v>
      </c>
      <c r="Y78" s="20">
        <f t="shared" si="26"/>
        <v>0</v>
      </c>
      <c r="Z78" s="20">
        <f t="shared" si="26"/>
        <v>0</v>
      </c>
      <c r="AA78" s="20">
        <f t="shared" si="26"/>
        <v>0</v>
      </c>
      <c r="AB78" s="21">
        <f t="shared" si="26"/>
        <v>0</v>
      </c>
      <c r="AC78" s="20">
        <f t="shared" si="26"/>
        <v>0</v>
      </c>
      <c r="AD78" s="20">
        <f t="shared" si="26"/>
        <v>0</v>
      </c>
      <c r="AE78" s="21">
        <f t="shared" si="26"/>
        <v>0</v>
      </c>
      <c r="AF78" s="20">
        <f t="shared" si="26"/>
        <v>0</v>
      </c>
      <c r="AG78" s="20">
        <f t="shared" si="26"/>
        <v>0</v>
      </c>
      <c r="AH78" s="21">
        <f t="shared" si="26"/>
        <v>0</v>
      </c>
      <c r="AI78" s="20">
        <f t="shared" si="26"/>
        <v>0</v>
      </c>
      <c r="AJ78" s="20">
        <f t="shared" si="26"/>
        <v>0</v>
      </c>
      <c r="AK78" s="21">
        <f t="shared" si="26"/>
        <v>0</v>
      </c>
    </row>
    <row r="79" spans="2:37" s="76" customFormat="1">
      <c r="B79" s="81"/>
    </row>
    <row r="80" spans="2:37" s="76" customFormat="1" ht="15" customHeight="1">
      <c r="B80" s="301" t="str">
        <f>"Prestations liés à : "&amp;CONFIG!C16&amp;" (en € HT)"</f>
        <v>Prestations liés à : … (en € HT)</v>
      </c>
      <c r="C80" s="35"/>
      <c r="D80" s="35"/>
    </row>
    <row r="81" spans="2:37" s="76" customFormat="1">
      <c r="B81" s="81"/>
    </row>
    <row r="82" spans="2:37" s="76" customFormat="1">
      <c r="B82" s="81"/>
      <c r="C82" s="475" t="s">
        <v>18</v>
      </c>
      <c r="D82" s="476"/>
      <c r="E82" s="476"/>
      <c r="F82" s="476"/>
      <c r="G82" s="476"/>
      <c r="H82" s="476"/>
      <c r="I82" s="476"/>
      <c r="J82" s="476"/>
      <c r="K82" s="476"/>
      <c r="L82" s="476"/>
      <c r="M82" s="476"/>
      <c r="N82" s="476"/>
      <c r="O82" s="477"/>
      <c r="P82" s="475" t="s">
        <v>19</v>
      </c>
      <c r="Q82" s="476"/>
      <c r="R82" s="476"/>
      <c r="S82" s="476"/>
      <c r="T82" s="476"/>
      <c r="U82" s="476"/>
      <c r="V82" s="476"/>
      <c r="W82" s="476"/>
      <c r="X82" s="476"/>
      <c r="Y82" s="476"/>
      <c r="Z82" s="476"/>
      <c r="AA82" s="476"/>
      <c r="AB82" s="477"/>
      <c r="AC82" s="475" t="s">
        <v>20</v>
      </c>
      <c r="AD82" s="476"/>
      <c r="AE82" s="477"/>
      <c r="AF82" s="475" t="s">
        <v>32</v>
      </c>
      <c r="AG82" s="476"/>
      <c r="AH82" s="477"/>
      <c r="AI82" s="473" t="s">
        <v>33</v>
      </c>
      <c r="AJ82" s="473"/>
      <c r="AK82" s="473"/>
    </row>
    <row r="83" spans="2:37" s="76" customFormat="1" ht="15" customHeight="1">
      <c r="B83" s="99" t="s">
        <v>36</v>
      </c>
      <c r="C83" s="18">
        <f>CONFIG!$D$7</f>
        <v>41640</v>
      </c>
      <c r="D83" s="18">
        <f>DATE(YEAR(C83),MONTH(C83)+1,DAY(C83))</f>
        <v>41671</v>
      </c>
      <c r="E83" s="18">
        <f t="shared" ref="E83:N83" si="27">DATE(YEAR(D83),MONTH(D83)+1,DAY(D83))</f>
        <v>41699</v>
      </c>
      <c r="F83" s="18">
        <f t="shared" si="27"/>
        <v>41730</v>
      </c>
      <c r="G83" s="18">
        <f t="shared" si="27"/>
        <v>41760</v>
      </c>
      <c r="H83" s="18">
        <f t="shared" si="27"/>
        <v>41791</v>
      </c>
      <c r="I83" s="18">
        <f t="shared" si="27"/>
        <v>41821</v>
      </c>
      <c r="J83" s="18">
        <f t="shared" si="27"/>
        <v>41852</v>
      </c>
      <c r="K83" s="18">
        <f t="shared" si="27"/>
        <v>41883</v>
      </c>
      <c r="L83" s="18">
        <f t="shared" si="27"/>
        <v>41913</v>
      </c>
      <c r="M83" s="18">
        <f t="shared" si="27"/>
        <v>41944</v>
      </c>
      <c r="N83" s="18">
        <f t="shared" si="27"/>
        <v>41974</v>
      </c>
      <c r="O83" s="19" t="s">
        <v>21</v>
      </c>
      <c r="P83" s="18">
        <f>DATE(YEAR(N83),MONTH(N83)+1,DAY(N83))</f>
        <v>42005</v>
      </c>
      <c r="Q83" s="18">
        <f t="shared" ref="Q83:AA83" si="28">DATE(YEAR(P83),MONTH(P83)+1,DAY(P83))</f>
        <v>42036</v>
      </c>
      <c r="R83" s="18">
        <f t="shared" si="28"/>
        <v>42064</v>
      </c>
      <c r="S83" s="18">
        <f t="shared" si="28"/>
        <v>42095</v>
      </c>
      <c r="T83" s="18">
        <f t="shared" si="28"/>
        <v>42125</v>
      </c>
      <c r="U83" s="18">
        <f t="shared" si="28"/>
        <v>42156</v>
      </c>
      <c r="V83" s="18">
        <f t="shared" si="28"/>
        <v>42186</v>
      </c>
      <c r="W83" s="18">
        <f t="shared" si="28"/>
        <v>42217</v>
      </c>
      <c r="X83" s="18">
        <f t="shared" si="28"/>
        <v>42248</v>
      </c>
      <c r="Y83" s="18">
        <f t="shared" si="28"/>
        <v>42278</v>
      </c>
      <c r="Z83" s="18">
        <f t="shared" si="28"/>
        <v>42309</v>
      </c>
      <c r="AA83" s="18">
        <f t="shared" si="28"/>
        <v>42339</v>
      </c>
      <c r="AB83" s="19" t="s">
        <v>21</v>
      </c>
      <c r="AC83" s="28" t="s">
        <v>24</v>
      </c>
      <c r="AD83" s="28" t="s">
        <v>25</v>
      </c>
      <c r="AE83" s="19" t="s">
        <v>21</v>
      </c>
      <c r="AF83" s="28" t="s">
        <v>24</v>
      </c>
      <c r="AG83" s="28" t="s">
        <v>25</v>
      </c>
      <c r="AH83" s="19" t="s">
        <v>21</v>
      </c>
      <c r="AI83" s="28" t="s">
        <v>24</v>
      </c>
      <c r="AJ83" s="28" t="s">
        <v>25</v>
      </c>
      <c r="AK83" s="19" t="s">
        <v>21</v>
      </c>
    </row>
    <row r="84" spans="2:37" s="76" customFormat="1" ht="15" customHeight="1">
      <c r="B84" s="377">
        <f>'Sous-traitances'!C9</f>
        <v>0</v>
      </c>
      <c r="C84" s="341">
        <f>'Sous-traitances'!D9*'Sous-traitances'!$F42</f>
        <v>0</v>
      </c>
      <c r="D84" s="341">
        <f>'Sous-traitances'!E9*'Sous-traitances'!$F42</f>
        <v>0</v>
      </c>
      <c r="E84" s="341">
        <f>'Sous-traitances'!F9*'Sous-traitances'!$F42</f>
        <v>0</v>
      </c>
      <c r="F84" s="341">
        <f>'Sous-traitances'!G9*'Sous-traitances'!$F42</f>
        <v>0</v>
      </c>
      <c r="G84" s="341">
        <f>'Sous-traitances'!H9*'Sous-traitances'!$F42</f>
        <v>0</v>
      </c>
      <c r="H84" s="341">
        <f>'Sous-traitances'!I9*'Sous-traitances'!$F42</f>
        <v>0</v>
      </c>
      <c r="I84" s="341">
        <f>'Sous-traitances'!J9*'Sous-traitances'!$F42</f>
        <v>0</v>
      </c>
      <c r="J84" s="341">
        <f>'Sous-traitances'!K9*'Sous-traitances'!$F42</f>
        <v>0</v>
      </c>
      <c r="K84" s="341">
        <f>'Sous-traitances'!L9*'Sous-traitances'!$F42</f>
        <v>0</v>
      </c>
      <c r="L84" s="341">
        <f>'Sous-traitances'!M9*'Sous-traitances'!$F42</f>
        <v>0</v>
      </c>
      <c r="M84" s="341">
        <f>'Sous-traitances'!N9*'Sous-traitances'!$F42</f>
        <v>0</v>
      </c>
      <c r="N84" s="341">
        <f>'Sous-traitances'!O9*'Sous-traitances'!$F42</f>
        <v>0</v>
      </c>
      <c r="O84" s="341">
        <f t="shared" ref="O84:O108" si="29">SUM(C84:N84)</f>
        <v>0</v>
      </c>
      <c r="P84" s="341">
        <f>'Sous-traitances'!Q9*'Sous-traitances'!$F42</f>
        <v>0</v>
      </c>
      <c r="Q84" s="341">
        <f>'Sous-traitances'!R9*'Sous-traitances'!$F42</f>
        <v>0</v>
      </c>
      <c r="R84" s="341">
        <f>'Sous-traitances'!S9*'Sous-traitances'!$F42</f>
        <v>0</v>
      </c>
      <c r="S84" s="341">
        <f>'Sous-traitances'!T9*'Sous-traitances'!$F42</f>
        <v>0</v>
      </c>
      <c r="T84" s="341">
        <f>'Sous-traitances'!U9*'Sous-traitances'!$F42</f>
        <v>0</v>
      </c>
      <c r="U84" s="341">
        <f>'Sous-traitances'!V9*'Sous-traitances'!$F42</f>
        <v>0</v>
      </c>
      <c r="V84" s="341">
        <f>'Sous-traitances'!W9*'Sous-traitances'!$F42</f>
        <v>0</v>
      </c>
      <c r="W84" s="341">
        <f>'Sous-traitances'!X9*'Sous-traitances'!$F42</f>
        <v>0</v>
      </c>
      <c r="X84" s="341">
        <f>'Sous-traitances'!Y9*'Sous-traitances'!$F42</f>
        <v>0</v>
      </c>
      <c r="Y84" s="341">
        <f>'Sous-traitances'!Z9*'Sous-traitances'!$F42</f>
        <v>0</v>
      </c>
      <c r="Z84" s="341">
        <f>'Sous-traitances'!AA9*'Sous-traitances'!$F42</f>
        <v>0</v>
      </c>
      <c r="AA84" s="341">
        <f>'Sous-traitances'!AB9*'Sous-traitances'!$F42</f>
        <v>0</v>
      </c>
      <c r="AB84" s="341">
        <f t="shared" ref="AB84:AB108" si="30">SUM(P84:AA84)</f>
        <v>0</v>
      </c>
      <c r="AC84" s="341">
        <f>'Sous-traitances'!AD9*'Sous-traitances'!$F42</f>
        <v>0</v>
      </c>
      <c r="AD84" s="341">
        <f>'Sous-traitances'!AE9*'Sous-traitances'!$F42</f>
        <v>0</v>
      </c>
      <c r="AE84" s="341">
        <f t="shared" ref="AE84:AE108" si="31">SUM(AC84:AD84)</f>
        <v>0</v>
      </c>
      <c r="AF84" s="341">
        <f>'Sous-traitances'!AG9*'Sous-traitances'!$F42</f>
        <v>0</v>
      </c>
      <c r="AG84" s="341">
        <f>'Sous-traitances'!AH9*'Sous-traitances'!$F42</f>
        <v>0</v>
      </c>
      <c r="AH84" s="341">
        <f t="shared" ref="AH84:AH108" si="32">SUM(AF84:AG84)</f>
        <v>0</v>
      </c>
      <c r="AI84" s="341">
        <f>'Sous-traitances'!AJ9*'Sous-traitances'!$F42</f>
        <v>0</v>
      </c>
      <c r="AJ84" s="341">
        <f>'Sous-traitances'!AK9*'Sous-traitances'!$F42</f>
        <v>0</v>
      </c>
      <c r="AK84" s="341">
        <f t="shared" ref="AK84:AK108" si="33">SUM(AI84:AJ84)</f>
        <v>0</v>
      </c>
    </row>
    <row r="85" spans="2:37" s="76" customFormat="1" ht="15" customHeight="1">
      <c r="B85" s="377">
        <f>'Sous-traitances'!C10</f>
        <v>0</v>
      </c>
      <c r="C85" s="341">
        <f>'Sous-traitances'!D10*'Sous-traitances'!$F43</f>
        <v>0</v>
      </c>
      <c r="D85" s="341">
        <f>'Sous-traitances'!E10*'Sous-traitances'!$F43</f>
        <v>0</v>
      </c>
      <c r="E85" s="341">
        <f>'Sous-traitances'!F10*'Sous-traitances'!$F43</f>
        <v>0</v>
      </c>
      <c r="F85" s="341">
        <f>'Sous-traitances'!G10*'Sous-traitances'!$F43</f>
        <v>0</v>
      </c>
      <c r="G85" s="341">
        <f>'Sous-traitances'!H10*'Sous-traitances'!$F43</f>
        <v>0</v>
      </c>
      <c r="H85" s="341">
        <f>'Sous-traitances'!I10*'Sous-traitances'!$F43</f>
        <v>0</v>
      </c>
      <c r="I85" s="341">
        <f>'Sous-traitances'!J10*'Sous-traitances'!$F43</f>
        <v>0</v>
      </c>
      <c r="J85" s="341">
        <f>'Sous-traitances'!K10*'Sous-traitances'!$F43</f>
        <v>0</v>
      </c>
      <c r="K85" s="341">
        <f>'Sous-traitances'!L10*'Sous-traitances'!$F43</f>
        <v>0</v>
      </c>
      <c r="L85" s="341">
        <f>'Sous-traitances'!M10*'Sous-traitances'!$F43</f>
        <v>0</v>
      </c>
      <c r="M85" s="341">
        <f>'Sous-traitances'!N10*'Sous-traitances'!$F43</f>
        <v>0</v>
      </c>
      <c r="N85" s="341">
        <f>'Sous-traitances'!O10*'Sous-traitances'!$F43</f>
        <v>0</v>
      </c>
      <c r="O85" s="341">
        <f t="shared" si="29"/>
        <v>0</v>
      </c>
      <c r="P85" s="341">
        <f>'Sous-traitances'!Q10*'Sous-traitances'!$F43</f>
        <v>0</v>
      </c>
      <c r="Q85" s="341">
        <f>'Sous-traitances'!R10*'Sous-traitances'!$F43</f>
        <v>0</v>
      </c>
      <c r="R85" s="341">
        <f>'Sous-traitances'!S10*'Sous-traitances'!$F43</f>
        <v>0</v>
      </c>
      <c r="S85" s="341">
        <f>'Sous-traitances'!T10*'Sous-traitances'!$F43</f>
        <v>0</v>
      </c>
      <c r="T85" s="341">
        <f>'Sous-traitances'!U10*'Sous-traitances'!$F43</f>
        <v>0</v>
      </c>
      <c r="U85" s="341">
        <f>'Sous-traitances'!V10*'Sous-traitances'!$F43</f>
        <v>0</v>
      </c>
      <c r="V85" s="341">
        <f>'Sous-traitances'!W10*'Sous-traitances'!$F43</f>
        <v>0</v>
      </c>
      <c r="W85" s="341">
        <f>'Sous-traitances'!X10*'Sous-traitances'!$F43</f>
        <v>0</v>
      </c>
      <c r="X85" s="341">
        <f>'Sous-traitances'!Y10*'Sous-traitances'!$F43</f>
        <v>0</v>
      </c>
      <c r="Y85" s="341">
        <f>'Sous-traitances'!Z10*'Sous-traitances'!$F43</f>
        <v>0</v>
      </c>
      <c r="Z85" s="341">
        <f>'Sous-traitances'!AA10*'Sous-traitances'!$F43</f>
        <v>0</v>
      </c>
      <c r="AA85" s="341">
        <f>'Sous-traitances'!AB10*'Sous-traitances'!$F43</f>
        <v>0</v>
      </c>
      <c r="AB85" s="341">
        <f t="shared" si="30"/>
        <v>0</v>
      </c>
      <c r="AC85" s="341">
        <f>'Sous-traitances'!AD10*'Sous-traitances'!$F43</f>
        <v>0</v>
      </c>
      <c r="AD85" s="341">
        <f>'Sous-traitances'!AE10*'Sous-traitances'!$F43</f>
        <v>0</v>
      </c>
      <c r="AE85" s="341">
        <f t="shared" si="31"/>
        <v>0</v>
      </c>
      <c r="AF85" s="341">
        <f>'Sous-traitances'!AG10*'Sous-traitances'!$F43</f>
        <v>0</v>
      </c>
      <c r="AG85" s="341">
        <f>'Sous-traitances'!AH10*'Sous-traitances'!$F43</f>
        <v>0</v>
      </c>
      <c r="AH85" s="341">
        <f t="shared" si="32"/>
        <v>0</v>
      </c>
      <c r="AI85" s="341">
        <f>'Sous-traitances'!AJ10*'Sous-traitances'!$F43</f>
        <v>0</v>
      </c>
      <c r="AJ85" s="341">
        <f>'Sous-traitances'!AK10*'Sous-traitances'!$F43</f>
        <v>0</v>
      </c>
      <c r="AK85" s="341">
        <f t="shared" si="33"/>
        <v>0</v>
      </c>
    </row>
    <row r="86" spans="2:37" s="76" customFormat="1" ht="15" customHeight="1">
      <c r="B86" s="377">
        <f>'Sous-traitances'!C11</f>
        <v>0</v>
      </c>
      <c r="C86" s="341">
        <f>'Sous-traitances'!D11*'Sous-traitances'!$F44</f>
        <v>0</v>
      </c>
      <c r="D86" s="341">
        <f>'Sous-traitances'!E11*'Sous-traitances'!$F44</f>
        <v>0</v>
      </c>
      <c r="E86" s="341">
        <f>'Sous-traitances'!F11*'Sous-traitances'!$F44</f>
        <v>0</v>
      </c>
      <c r="F86" s="341">
        <f>'Sous-traitances'!G11*'Sous-traitances'!$F44</f>
        <v>0</v>
      </c>
      <c r="G86" s="341">
        <f>'Sous-traitances'!H11*'Sous-traitances'!$F44</f>
        <v>0</v>
      </c>
      <c r="H86" s="341">
        <f>'Sous-traitances'!I11*'Sous-traitances'!$F44</f>
        <v>0</v>
      </c>
      <c r="I86" s="341">
        <f>'Sous-traitances'!J11*'Sous-traitances'!$F44</f>
        <v>0</v>
      </c>
      <c r="J86" s="341">
        <f>'Sous-traitances'!K11*'Sous-traitances'!$F44</f>
        <v>0</v>
      </c>
      <c r="K86" s="341">
        <f>'Sous-traitances'!L11*'Sous-traitances'!$F44</f>
        <v>0</v>
      </c>
      <c r="L86" s="341">
        <f>'Sous-traitances'!M11*'Sous-traitances'!$F44</f>
        <v>0</v>
      </c>
      <c r="M86" s="341">
        <f>'Sous-traitances'!N11*'Sous-traitances'!$F44</f>
        <v>0</v>
      </c>
      <c r="N86" s="341">
        <f>'Sous-traitances'!O11*'Sous-traitances'!$F44</f>
        <v>0</v>
      </c>
      <c r="O86" s="341">
        <f t="shared" si="29"/>
        <v>0</v>
      </c>
      <c r="P86" s="341">
        <f>'Sous-traitances'!Q11*'Sous-traitances'!$F44</f>
        <v>0</v>
      </c>
      <c r="Q86" s="341">
        <f>'Sous-traitances'!R11*'Sous-traitances'!$F44</f>
        <v>0</v>
      </c>
      <c r="R86" s="341">
        <f>'Sous-traitances'!S11*'Sous-traitances'!$F44</f>
        <v>0</v>
      </c>
      <c r="S86" s="341">
        <f>'Sous-traitances'!T11*'Sous-traitances'!$F44</f>
        <v>0</v>
      </c>
      <c r="T86" s="341">
        <f>'Sous-traitances'!U11*'Sous-traitances'!$F44</f>
        <v>0</v>
      </c>
      <c r="U86" s="341">
        <f>'Sous-traitances'!V11*'Sous-traitances'!$F44</f>
        <v>0</v>
      </c>
      <c r="V86" s="341">
        <f>'Sous-traitances'!W11*'Sous-traitances'!$F44</f>
        <v>0</v>
      </c>
      <c r="W86" s="341">
        <f>'Sous-traitances'!X11*'Sous-traitances'!$F44</f>
        <v>0</v>
      </c>
      <c r="X86" s="341">
        <f>'Sous-traitances'!Y11*'Sous-traitances'!$F44</f>
        <v>0</v>
      </c>
      <c r="Y86" s="341">
        <f>'Sous-traitances'!Z11*'Sous-traitances'!$F44</f>
        <v>0</v>
      </c>
      <c r="Z86" s="341">
        <f>'Sous-traitances'!AA11*'Sous-traitances'!$F44</f>
        <v>0</v>
      </c>
      <c r="AA86" s="341">
        <f>'Sous-traitances'!AB11*'Sous-traitances'!$F44</f>
        <v>0</v>
      </c>
      <c r="AB86" s="341">
        <f t="shared" si="30"/>
        <v>0</v>
      </c>
      <c r="AC86" s="341">
        <f>'Sous-traitances'!AD11*'Sous-traitances'!$F44</f>
        <v>0</v>
      </c>
      <c r="AD86" s="341">
        <f>'Sous-traitances'!AE11*'Sous-traitances'!$F44</f>
        <v>0</v>
      </c>
      <c r="AE86" s="341">
        <f t="shared" si="31"/>
        <v>0</v>
      </c>
      <c r="AF86" s="341">
        <f>'Sous-traitances'!AG11*'Sous-traitances'!$F44</f>
        <v>0</v>
      </c>
      <c r="AG86" s="341">
        <f>'Sous-traitances'!AH11*'Sous-traitances'!$F44</f>
        <v>0</v>
      </c>
      <c r="AH86" s="341">
        <f t="shared" si="32"/>
        <v>0</v>
      </c>
      <c r="AI86" s="341">
        <f>'Sous-traitances'!AJ11*'Sous-traitances'!$F44</f>
        <v>0</v>
      </c>
      <c r="AJ86" s="341">
        <f>'Sous-traitances'!AK11*'Sous-traitances'!$F44</f>
        <v>0</v>
      </c>
      <c r="AK86" s="341">
        <f t="shared" si="33"/>
        <v>0</v>
      </c>
    </row>
    <row r="87" spans="2:37" s="76" customFormat="1" ht="15" customHeight="1">
      <c r="B87" s="377">
        <f>'Sous-traitances'!C12</f>
        <v>0</v>
      </c>
      <c r="C87" s="341">
        <f>'Sous-traitances'!D12*'Sous-traitances'!$F45</f>
        <v>0</v>
      </c>
      <c r="D87" s="341">
        <f>'Sous-traitances'!E12*'Sous-traitances'!$F45</f>
        <v>0</v>
      </c>
      <c r="E87" s="341">
        <f>'Sous-traitances'!F12*'Sous-traitances'!$F45</f>
        <v>0</v>
      </c>
      <c r="F87" s="341">
        <f>'Sous-traitances'!G12*'Sous-traitances'!$F45</f>
        <v>0</v>
      </c>
      <c r="G87" s="341">
        <f>'Sous-traitances'!H12*'Sous-traitances'!$F45</f>
        <v>0</v>
      </c>
      <c r="H87" s="341">
        <f>'Sous-traitances'!I12*'Sous-traitances'!$F45</f>
        <v>0</v>
      </c>
      <c r="I87" s="341">
        <f>'Sous-traitances'!J12*'Sous-traitances'!$F45</f>
        <v>0</v>
      </c>
      <c r="J87" s="341">
        <f>'Sous-traitances'!K12*'Sous-traitances'!$F45</f>
        <v>0</v>
      </c>
      <c r="K87" s="341">
        <f>'Sous-traitances'!L12*'Sous-traitances'!$F45</f>
        <v>0</v>
      </c>
      <c r="L87" s="341">
        <f>'Sous-traitances'!M12*'Sous-traitances'!$F45</f>
        <v>0</v>
      </c>
      <c r="M87" s="341">
        <f>'Sous-traitances'!N12*'Sous-traitances'!$F45</f>
        <v>0</v>
      </c>
      <c r="N87" s="341">
        <f>'Sous-traitances'!O12*'Sous-traitances'!$F45</f>
        <v>0</v>
      </c>
      <c r="O87" s="341">
        <f t="shared" si="29"/>
        <v>0</v>
      </c>
      <c r="P87" s="341">
        <f>'Sous-traitances'!Q12*'Sous-traitances'!$F45</f>
        <v>0</v>
      </c>
      <c r="Q87" s="341">
        <f>'Sous-traitances'!R12*'Sous-traitances'!$F45</f>
        <v>0</v>
      </c>
      <c r="R87" s="341">
        <f>'Sous-traitances'!S12*'Sous-traitances'!$F45</f>
        <v>0</v>
      </c>
      <c r="S87" s="341">
        <f>'Sous-traitances'!T12*'Sous-traitances'!$F45</f>
        <v>0</v>
      </c>
      <c r="T87" s="341">
        <f>'Sous-traitances'!U12*'Sous-traitances'!$F45</f>
        <v>0</v>
      </c>
      <c r="U87" s="341">
        <f>'Sous-traitances'!V12*'Sous-traitances'!$F45</f>
        <v>0</v>
      </c>
      <c r="V87" s="341">
        <f>'Sous-traitances'!W12*'Sous-traitances'!$F45</f>
        <v>0</v>
      </c>
      <c r="W87" s="341">
        <f>'Sous-traitances'!X12*'Sous-traitances'!$F45</f>
        <v>0</v>
      </c>
      <c r="X87" s="341">
        <f>'Sous-traitances'!Y12*'Sous-traitances'!$F45</f>
        <v>0</v>
      </c>
      <c r="Y87" s="341">
        <f>'Sous-traitances'!Z12*'Sous-traitances'!$F45</f>
        <v>0</v>
      </c>
      <c r="Z87" s="341">
        <f>'Sous-traitances'!AA12*'Sous-traitances'!$F45</f>
        <v>0</v>
      </c>
      <c r="AA87" s="341">
        <f>'Sous-traitances'!AB12*'Sous-traitances'!$F45</f>
        <v>0</v>
      </c>
      <c r="AB87" s="341">
        <f t="shared" si="30"/>
        <v>0</v>
      </c>
      <c r="AC87" s="341">
        <f>'Sous-traitances'!AD12*'Sous-traitances'!$F45</f>
        <v>0</v>
      </c>
      <c r="AD87" s="341">
        <f>'Sous-traitances'!AE12*'Sous-traitances'!$F45</f>
        <v>0</v>
      </c>
      <c r="AE87" s="341">
        <f t="shared" si="31"/>
        <v>0</v>
      </c>
      <c r="AF87" s="341">
        <f>'Sous-traitances'!AG12*'Sous-traitances'!$F45</f>
        <v>0</v>
      </c>
      <c r="AG87" s="341">
        <f>'Sous-traitances'!AH12*'Sous-traitances'!$F45</f>
        <v>0</v>
      </c>
      <c r="AH87" s="341">
        <f t="shared" si="32"/>
        <v>0</v>
      </c>
      <c r="AI87" s="341">
        <f>'Sous-traitances'!AJ12*'Sous-traitances'!$F45</f>
        <v>0</v>
      </c>
      <c r="AJ87" s="341">
        <f>'Sous-traitances'!AK12*'Sous-traitances'!$F45</f>
        <v>0</v>
      </c>
      <c r="AK87" s="341">
        <f t="shared" si="33"/>
        <v>0</v>
      </c>
    </row>
    <row r="88" spans="2:37" s="76" customFormat="1" ht="15" customHeight="1">
      <c r="B88" s="377">
        <f>'Sous-traitances'!C13</f>
        <v>0</v>
      </c>
      <c r="C88" s="341">
        <f>'Sous-traitances'!D13*'Sous-traitances'!$F46</f>
        <v>0</v>
      </c>
      <c r="D88" s="341">
        <f>'Sous-traitances'!E13*'Sous-traitances'!$F46</f>
        <v>0</v>
      </c>
      <c r="E88" s="341">
        <f>'Sous-traitances'!F13*'Sous-traitances'!$F46</f>
        <v>0</v>
      </c>
      <c r="F88" s="341">
        <f>'Sous-traitances'!G13*'Sous-traitances'!$F46</f>
        <v>0</v>
      </c>
      <c r="G88" s="341">
        <f>'Sous-traitances'!H13*'Sous-traitances'!$F46</f>
        <v>0</v>
      </c>
      <c r="H88" s="341">
        <f>'Sous-traitances'!I13*'Sous-traitances'!$F46</f>
        <v>0</v>
      </c>
      <c r="I88" s="341">
        <f>'Sous-traitances'!J13*'Sous-traitances'!$F46</f>
        <v>0</v>
      </c>
      <c r="J88" s="341">
        <f>'Sous-traitances'!K13*'Sous-traitances'!$F46</f>
        <v>0</v>
      </c>
      <c r="K88" s="341">
        <f>'Sous-traitances'!L13*'Sous-traitances'!$F46</f>
        <v>0</v>
      </c>
      <c r="L88" s="341">
        <f>'Sous-traitances'!M13*'Sous-traitances'!$F46</f>
        <v>0</v>
      </c>
      <c r="M88" s="341">
        <f>'Sous-traitances'!N13*'Sous-traitances'!$F46</f>
        <v>0</v>
      </c>
      <c r="N88" s="341">
        <f>'Sous-traitances'!O13*'Sous-traitances'!$F46</f>
        <v>0</v>
      </c>
      <c r="O88" s="341">
        <f t="shared" si="29"/>
        <v>0</v>
      </c>
      <c r="P88" s="341">
        <f>'Sous-traitances'!Q13*'Sous-traitances'!$F46</f>
        <v>0</v>
      </c>
      <c r="Q88" s="341">
        <f>'Sous-traitances'!R13*'Sous-traitances'!$F46</f>
        <v>0</v>
      </c>
      <c r="R88" s="341">
        <f>'Sous-traitances'!S13*'Sous-traitances'!$F46</f>
        <v>0</v>
      </c>
      <c r="S88" s="341">
        <f>'Sous-traitances'!T13*'Sous-traitances'!$F46</f>
        <v>0</v>
      </c>
      <c r="T88" s="341">
        <f>'Sous-traitances'!U13*'Sous-traitances'!$F46</f>
        <v>0</v>
      </c>
      <c r="U88" s="341">
        <f>'Sous-traitances'!V13*'Sous-traitances'!$F46</f>
        <v>0</v>
      </c>
      <c r="V88" s="341">
        <f>'Sous-traitances'!W13*'Sous-traitances'!$F46</f>
        <v>0</v>
      </c>
      <c r="W88" s="341">
        <f>'Sous-traitances'!X13*'Sous-traitances'!$F46</f>
        <v>0</v>
      </c>
      <c r="X88" s="341">
        <f>'Sous-traitances'!Y13*'Sous-traitances'!$F46</f>
        <v>0</v>
      </c>
      <c r="Y88" s="341">
        <f>'Sous-traitances'!Z13*'Sous-traitances'!$F46</f>
        <v>0</v>
      </c>
      <c r="Z88" s="341">
        <f>'Sous-traitances'!AA13*'Sous-traitances'!$F46</f>
        <v>0</v>
      </c>
      <c r="AA88" s="341">
        <f>'Sous-traitances'!AB13*'Sous-traitances'!$F46</f>
        <v>0</v>
      </c>
      <c r="AB88" s="341">
        <f t="shared" si="30"/>
        <v>0</v>
      </c>
      <c r="AC88" s="341">
        <f>'Sous-traitances'!AD13*'Sous-traitances'!$F46</f>
        <v>0</v>
      </c>
      <c r="AD88" s="341">
        <f>'Sous-traitances'!AE13*'Sous-traitances'!$F46</f>
        <v>0</v>
      </c>
      <c r="AE88" s="341">
        <f t="shared" si="31"/>
        <v>0</v>
      </c>
      <c r="AF88" s="341">
        <f>'Sous-traitances'!AG13*'Sous-traitances'!$F46</f>
        <v>0</v>
      </c>
      <c r="AG88" s="341">
        <f>'Sous-traitances'!AH13*'Sous-traitances'!$F46</f>
        <v>0</v>
      </c>
      <c r="AH88" s="341">
        <f t="shared" si="32"/>
        <v>0</v>
      </c>
      <c r="AI88" s="341">
        <f>'Sous-traitances'!AJ13*'Sous-traitances'!$F46</f>
        <v>0</v>
      </c>
      <c r="AJ88" s="341">
        <f>'Sous-traitances'!AK13*'Sous-traitances'!$F46</f>
        <v>0</v>
      </c>
      <c r="AK88" s="341">
        <f t="shared" si="33"/>
        <v>0</v>
      </c>
    </row>
    <row r="89" spans="2:37" s="76" customFormat="1" ht="15" customHeight="1">
      <c r="B89" s="377">
        <f>'Sous-traitances'!C14</f>
        <v>0</v>
      </c>
      <c r="C89" s="341">
        <f>'Sous-traitances'!D14*'Sous-traitances'!$F47</f>
        <v>0</v>
      </c>
      <c r="D89" s="341">
        <f>'Sous-traitances'!E14*'Sous-traitances'!$F47</f>
        <v>0</v>
      </c>
      <c r="E89" s="341">
        <f>'Sous-traitances'!F14*'Sous-traitances'!$F47</f>
        <v>0</v>
      </c>
      <c r="F89" s="341">
        <f>'Sous-traitances'!G14*'Sous-traitances'!$F47</f>
        <v>0</v>
      </c>
      <c r="G89" s="341">
        <f>'Sous-traitances'!H14*'Sous-traitances'!$F47</f>
        <v>0</v>
      </c>
      <c r="H89" s="341">
        <f>'Sous-traitances'!I14*'Sous-traitances'!$F47</f>
        <v>0</v>
      </c>
      <c r="I89" s="341">
        <f>'Sous-traitances'!J14*'Sous-traitances'!$F47</f>
        <v>0</v>
      </c>
      <c r="J89" s="341">
        <f>'Sous-traitances'!K14*'Sous-traitances'!$F47</f>
        <v>0</v>
      </c>
      <c r="K89" s="341">
        <f>'Sous-traitances'!L14*'Sous-traitances'!$F47</f>
        <v>0</v>
      </c>
      <c r="L89" s="341">
        <f>'Sous-traitances'!M14*'Sous-traitances'!$F47</f>
        <v>0</v>
      </c>
      <c r="M89" s="341">
        <f>'Sous-traitances'!N14*'Sous-traitances'!$F47</f>
        <v>0</v>
      </c>
      <c r="N89" s="341">
        <f>'Sous-traitances'!O14*'Sous-traitances'!$F47</f>
        <v>0</v>
      </c>
      <c r="O89" s="341">
        <f t="shared" si="29"/>
        <v>0</v>
      </c>
      <c r="P89" s="341">
        <f>'Sous-traitances'!Q14*'Sous-traitances'!$F47</f>
        <v>0</v>
      </c>
      <c r="Q89" s="341">
        <f>'Sous-traitances'!R14*'Sous-traitances'!$F47</f>
        <v>0</v>
      </c>
      <c r="R89" s="341">
        <f>'Sous-traitances'!S14*'Sous-traitances'!$F47</f>
        <v>0</v>
      </c>
      <c r="S89" s="341">
        <f>'Sous-traitances'!T14*'Sous-traitances'!$F47</f>
        <v>0</v>
      </c>
      <c r="T89" s="341">
        <f>'Sous-traitances'!U14*'Sous-traitances'!$F47</f>
        <v>0</v>
      </c>
      <c r="U89" s="341">
        <f>'Sous-traitances'!V14*'Sous-traitances'!$F47</f>
        <v>0</v>
      </c>
      <c r="V89" s="341">
        <f>'Sous-traitances'!W14*'Sous-traitances'!$F47</f>
        <v>0</v>
      </c>
      <c r="W89" s="341">
        <f>'Sous-traitances'!X14*'Sous-traitances'!$F47</f>
        <v>0</v>
      </c>
      <c r="X89" s="341">
        <f>'Sous-traitances'!Y14*'Sous-traitances'!$F47</f>
        <v>0</v>
      </c>
      <c r="Y89" s="341">
        <f>'Sous-traitances'!Z14*'Sous-traitances'!$F47</f>
        <v>0</v>
      </c>
      <c r="Z89" s="341">
        <f>'Sous-traitances'!AA14*'Sous-traitances'!$F47</f>
        <v>0</v>
      </c>
      <c r="AA89" s="341">
        <f>'Sous-traitances'!AB14*'Sous-traitances'!$F47</f>
        <v>0</v>
      </c>
      <c r="AB89" s="341">
        <f t="shared" si="30"/>
        <v>0</v>
      </c>
      <c r="AC89" s="341">
        <f>'Sous-traitances'!AD14*'Sous-traitances'!$F47</f>
        <v>0</v>
      </c>
      <c r="AD89" s="341">
        <f>'Sous-traitances'!AE14*'Sous-traitances'!$F47</f>
        <v>0</v>
      </c>
      <c r="AE89" s="341">
        <f t="shared" si="31"/>
        <v>0</v>
      </c>
      <c r="AF89" s="341">
        <f>'Sous-traitances'!AG14*'Sous-traitances'!$F47</f>
        <v>0</v>
      </c>
      <c r="AG89" s="341">
        <f>'Sous-traitances'!AH14*'Sous-traitances'!$F47</f>
        <v>0</v>
      </c>
      <c r="AH89" s="341">
        <f t="shared" si="32"/>
        <v>0</v>
      </c>
      <c r="AI89" s="341">
        <f>'Sous-traitances'!AJ14*'Sous-traitances'!$F47</f>
        <v>0</v>
      </c>
      <c r="AJ89" s="341">
        <f>'Sous-traitances'!AK14*'Sous-traitances'!$F47</f>
        <v>0</v>
      </c>
      <c r="AK89" s="341">
        <f t="shared" si="33"/>
        <v>0</v>
      </c>
    </row>
    <row r="90" spans="2:37" s="76" customFormat="1" ht="15" customHeight="1">
      <c r="B90" s="377">
        <f>'Sous-traitances'!C15</f>
        <v>0</v>
      </c>
      <c r="C90" s="341">
        <f>'Sous-traitances'!D15*'Sous-traitances'!$F48</f>
        <v>0</v>
      </c>
      <c r="D90" s="341">
        <f>'Sous-traitances'!E15*'Sous-traitances'!$F48</f>
        <v>0</v>
      </c>
      <c r="E90" s="341">
        <f>'Sous-traitances'!F15*'Sous-traitances'!$F48</f>
        <v>0</v>
      </c>
      <c r="F90" s="341">
        <f>'Sous-traitances'!G15*'Sous-traitances'!$F48</f>
        <v>0</v>
      </c>
      <c r="G90" s="341">
        <f>'Sous-traitances'!H15*'Sous-traitances'!$F48</f>
        <v>0</v>
      </c>
      <c r="H90" s="341">
        <f>'Sous-traitances'!I15*'Sous-traitances'!$F48</f>
        <v>0</v>
      </c>
      <c r="I90" s="341">
        <f>'Sous-traitances'!J15*'Sous-traitances'!$F48</f>
        <v>0</v>
      </c>
      <c r="J90" s="341">
        <f>'Sous-traitances'!K15*'Sous-traitances'!$F48</f>
        <v>0</v>
      </c>
      <c r="K90" s="341">
        <f>'Sous-traitances'!L15*'Sous-traitances'!$F48</f>
        <v>0</v>
      </c>
      <c r="L90" s="341">
        <f>'Sous-traitances'!M15*'Sous-traitances'!$F48</f>
        <v>0</v>
      </c>
      <c r="M90" s="341">
        <f>'Sous-traitances'!N15*'Sous-traitances'!$F48</f>
        <v>0</v>
      </c>
      <c r="N90" s="341">
        <f>'Sous-traitances'!O15*'Sous-traitances'!$F48</f>
        <v>0</v>
      </c>
      <c r="O90" s="341">
        <f t="shared" si="29"/>
        <v>0</v>
      </c>
      <c r="P90" s="341">
        <f>'Sous-traitances'!Q15*'Sous-traitances'!$F48</f>
        <v>0</v>
      </c>
      <c r="Q90" s="341">
        <f>'Sous-traitances'!R15*'Sous-traitances'!$F48</f>
        <v>0</v>
      </c>
      <c r="R90" s="341">
        <f>'Sous-traitances'!S15*'Sous-traitances'!$F48</f>
        <v>0</v>
      </c>
      <c r="S90" s="341">
        <f>'Sous-traitances'!T15*'Sous-traitances'!$F48</f>
        <v>0</v>
      </c>
      <c r="T90" s="341">
        <f>'Sous-traitances'!U15*'Sous-traitances'!$F48</f>
        <v>0</v>
      </c>
      <c r="U90" s="341">
        <f>'Sous-traitances'!V15*'Sous-traitances'!$F48</f>
        <v>0</v>
      </c>
      <c r="V90" s="341">
        <f>'Sous-traitances'!W15*'Sous-traitances'!$F48</f>
        <v>0</v>
      </c>
      <c r="W90" s="341">
        <f>'Sous-traitances'!X15*'Sous-traitances'!$F48</f>
        <v>0</v>
      </c>
      <c r="X90" s="341">
        <f>'Sous-traitances'!Y15*'Sous-traitances'!$F48</f>
        <v>0</v>
      </c>
      <c r="Y90" s="341">
        <f>'Sous-traitances'!Z15*'Sous-traitances'!$F48</f>
        <v>0</v>
      </c>
      <c r="Z90" s="341">
        <f>'Sous-traitances'!AA15*'Sous-traitances'!$F48</f>
        <v>0</v>
      </c>
      <c r="AA90" s="341">
        <f>'Sous-traitances'!AB15*'Sous-traitances'!$F48</f>
        <v>0</v>
      </c>
      <c r="AB90" s="341">
        <f t="shared" si="30"/>
        <v>0</v>
      </c>
      <c r="AC90" s="341">
        <f>'Sous-traitances'!AD15*'Sous-traitances'!$F48</f>
        <v>0</v>
      </c>
      <c r="AD90" s="341">
        <f>'Sous-traitances'!AE15*'Sous-traitances'!$F48</f>
        <v>0</v>
      </c>
      <c r="AE90" s="341">
        <f t="shared" si="31"/>
        <v>0</v>
      </c>
      <c r="AF90" s="341">
        <f>'Sous-traitances'!AG15*'Sous-traitances'!$F48</f>
        <v>0</v>
      </c>
      <c r="AG90" s="341">
        <f>'Sous-traitances'!AH15*'Sous-traitances'!$F48</f>
        <v>0</v>
      </c>
      <c r="AH90" s="341">
        <f t="shared" si="32"/>
        <v>0</v>
      </c>
      <c r="AI90" s="341">
        <f>'Sous-traitances'!AJ15*'Sous-traitances'!$F48</f>
        <v>0</v>
      </c>
      <c r="AJ90" s="341">
        <f>'Sous-traitances'!AK15*'Sous-traitances'!$F48</f>
        <v>0</v>
      </c>
      <c r="AK90" s="341">
        <f t="shared" si="33"/>
        <v>0</v>
      </c>
    </row>
    <row r="91" spans="2:37" s="76" customFormat="1" ht="15" customHeight="1">
      <c r="B91" s="377">
        <f>'Sous-traitances'!C16</f>
        <v>0</v>
      </c>
      <c r="C91" s="341">
        <f>'Sous-traitances'!D16*'Sous-traitances'!$F49</f>
        <v>0</v>
      </c>
      <c r="D91" s="341">
        <f>'Sous-traitances'!E16*'Sous-traitances'!$F49</f>
        <v>0</v>
      </c>
      <c r="E91" s="341">
        <f>'Sous-traitances'!F16*'Sous-traitances'!$F49</f>
        <v>0</v>
      </c>
      <c r="F91" s="341">
        <f>'Sous-traitances'!G16*'Sous-traitances'!$F49</f>
        <v>0</v>
      </c>
      <c r="G91" s="341">
        <f>'Sous-traitances'!H16*'Sous-traitances'!$F49</f>
        <v>0</v>
      </c>
      <c r="H91" s="341">
        <f>'Sous-traitances'!I16*'Sous-traitances'!$F49</f>
        <v>0</v>
      </c>
      <c r="I91" s="341">
        <f>'Sous-traitances'!J16*'Sous-traitances'!$F49</f>
        <v>0</v>
      </c>
      <c r="J91" s="341">
        <f>'Sous-traitances'!K16*'Sous-traitances'!$F49</f>
        <v>0</v>
      </c>
      <c r="K91" s="341">
        <f>'Sous-traitances'!L16*'Sous-traitances'!$F49</f>
        <v>0</v>
      </c>
      <c r="L91" s="341">
        <f>'Sous-traitances'!M16*'Sous-traitances'!$F49</f>
        <v>0</v>
      </c>
      <c r="M91" s="341">
        <f>'Sous-traitances'!N16*'Sous-traitances'!$F49</f>
        <v>0</v>
      </c>
      <c r="N91" s="341">
        <f>'Sous-traitances'!O16*'Sous-traitances'!$F49</f>
        <v>0</v>
      </c>
      <c r="O91" s="341">
        <f t="shared" si="29"/>
        <v>0</v>
      </c>
      <c r="P91" s="341">
        <f>'Sous-traitances'!Q16*'Sous-traitances'!$F49</f>
        <v>0</v>
      </c>
      <c r="Q91" s="341">
        <f>'Sous-traitances'!R16*'Sous-traitances'!$F49</f>
        <v>0</v>
      </c>
      <c r="R91" s="341">
        <f>'Sous-traitances'!S16*'Sous-traitances'!$F49</f>
        <v>0</v>
      </c>
      <c r="S91" s="341">
        <f>'Sous-traitances'!T16*'Sous-traitances'!$F49</f>
        <v>0</v>
      </c>
      <c r="T91" s="341">
        <f>'Sous-traitances'!U16*'Sous-traitances'!$F49</f>
        <v>0</v>
      </c>
      <c r="U91" s="341">
        <f>'Sous-traitances'!V16*'Sous-traitances'!$F49</f>
        <v>0</v>
      </c>
      <c r="V91" s="341">
        <f>'Sous-traitances'!W16*'Sous-traitances'!$F49</f>
        <v>0</v>
      </c>
      <c r="W91" s="341">
        <f>'Sous-traitances'!X16*'Sous-traitances'!$F49</f>
        <v>0</v>
      </c>
      <c r="X91" s="341">
        <f>'Sous-traitances'!Y16*'Sous-traitances'!$F49</f>
        <v>0</v>
      </c>
      <c r="Y91" s="341">
        <f>'Sous-traitances'!Z16*'Sous-traitances'!$F49</f>
        <v>0</v>
      </c>
      <c r="Z91" s="341">
        <f>'Sous-traitances'!AA16*'Sous-traitances'!$F49</f>
        <v>0</v>
      </c>
      <c r="AA91" s="341">
        <f>'Sous-traitances'!AB16*'Sous-traitances'!$F49</f>
        <v>0</v>
      </c>
      <c r="AB91" s="341">
        <f t="shared" si="30"/>
        <v>0</v>
      </c>
      <c r="AC91" s="341">
        <f>'Sous-traitances'!AD16*'Sous-traitances'!$F49</f>
        <v>0</v>
      </c>
      <c r="AD91" s="341">
        <f>'Sous-traitances'!AE16*'Sous-traitances'!$F49</f>
        <v>0</v>
      </c>
      <c r="AE91" s="341">
        <f t="shared" si="31"/>
        <v>0</v>
      </c>
      <c r="AF91" s="341">
        <f>'Sous-traitances'!AG16*'Sous-traitances'!$F49</f>
        <v>0</v>
      </c>
      <c r="AG91" s="341">
        <f>'Sous-traitances'!AH16*'Sous-traitances'!$F49</f>
        <v>0</v>
      </c>
      <c r="AH91" s="341">
        <f t="shared" si="32"/>
        <v>0</v>
      </c>
      <c r="AI91" s="341">
        <f>'Sous-traitances'!AJ16*'Sous-traitances'!$F49</f>
        <v>0</v>
      </c>
      <c r="AJ91" s="341">
        <f>'Sous-traitances'!AK16*'Sous-traitances'!$F49</f>
        <v>0</v>
      </c>
      <c r="AK91" s="341">
        <f t="shared" si="33"/>
        <v>0</v>
      </c>
    </row>
    <row r="92" spans="2:37" s="76" customFormat="1" ht="15" customHeight="1">
      <c r="B92" s="377">
        <f>'Sous-traitances'!C17</f>
        <v>0</v>
      </c>
      <c r="C92" s="341">
        <f>'Sous-traitances'!D17*'Sous-traitances'!$F50</f>
        <v>0</v>
      </c>
      <c r="D92" s="341">
        <f>'Sous-traitances'!E17*'Sous-traitances'!$F50</f>
        <v>0</v>
      </c>
      <c r="E92" s="341">
        <f>'Sous-traitances'!F17*'Sous-traitances'!$F50</f>
        <v>0</v>
      </c>
      <c r="F92" s="341">
        <f>'Sous-traitances'!G17*'Sous-traitances'!$F50</f>
        <v>0</v>
      </c>
      <c r="G92" s="341">
        <f>'Sous-traitances'!H17*'Sous-traitances'!$F50</f>
        <v>0</v>
      </c>
      <c r="H92" s="341">
        <f>'Sous-traitances'!I17*'Sous-traitances'!$F50</f>
        <v>0</v>
      </c>
      <c r="I92" s="341">
        <f>'Sous-traitances'!J17*'Sous-traitances'!$F50</f>
        <v>0</v>
      </c>
      <c r="J92" s="341">
        <f>'Sous-traitances'!K17*'Sous-traitances'!$F50</f>
        <v>0</v>
      </c>
      <c r="K92" s="341">
        <f>'Sous-traitances'!L17*'Sous-traitances'!$F50</f>
        <v>0</v>
      </c>
      <c r="L92" s="341">
        <f>'Sous-traitances'!M17*'Sous-traitances'!$F50</f>
        <v>0</v>
      </c>
      <c r="M92" s="341">
        <f>'Sous-traitances'!N17*'Sous-traitances'!$F50</f>
        <v>0</v>
      </c>
      <c r="N92" s="341">
        <f>'Sous-traitances'!O17*'Sous-traitances'!$F50</f>
        <v>0</v>
      </c>
      <c r="O92" s="341">
        <f t="shared" si="29"/>
        <v>0</v>
      </c>
      <c r="P92" s="341">
        <f>'Sous-traitances'!Q17*'Sous-traitances'!$F50</f>
        <v>0</v>
      </c>
      <c r="Q92" s="341">
        <f>'Sous-traitances'!R17*'Sous-traitances'!$F50</f>
        <v>0</v>
      </c>
      <c r="R92" s="341">
        <f>'Sous-traitances'!S17*'Sous-traitances'!$F50</f>
        <v>0</v>
      </c>
      <c r="S92" s="341">
        <f>'Sous-traitances'!T17*'Sous-traitances'!$F50</f>
        <v>0</v>
      </c>
      <c r="T92" s="341">
        <f>'Sous-traitances'!U17*'Sous-traitances'!$F50</f>
        <v>0</v>
      </c>
      <c r="U92" s="341">
        <f>'Sous-traitances'!V17*'Sous-traitances'!$F50</f>
        <v>0</v>
      </c>
      <c r="V92" s="341">
        <f>'Sous-traitances'!W17*'Sous-traitances'!$F50</f>
        <v>0</v>
      </c>
      <c r="W92" s="341">
        <f>'Sous-traitances'!X17*'Sous-traitances'!$F50</f>
        <v>0</v>
      </c>
      <c r="X92" s="341">
        <f>'Sous-traitances'!Y17*'Sous-traitances'!$F50</f>
        <v>0</v>
      </c>
      <c r="Y92" s="341">
        <f>'Sous-traitances'!Z17*'Sous-traitances'!$F50</f>
        <v>0</v>
      </c>
      <c r="Z92" s="341">
        <f>'Sous-traitances'!AA17*'Sous-traitances'!$F50</f>
        <v>0</v>
      </c>
      <c r="AA92" s="341">
        <f>'Sous-traitances'!AB17*'Sous-traitances'!$F50</f>
        <v>0</v>
      </c>
      <c r="AB92" s="341">
        <f t="shared" si="30"/>
        <v>0</v>
      </c>
      <c r="AC92" s="341">
        <f>'Sous-traitances'!AD17*'Sous-traitances'!$F50</f>
        <v>0</v>
      </c>
      <c r="AD92" s="341">
        <f>'Sous-traitances'!AE17*'Sous-traitances'!$F50</f>
        <v>0</v>
      </c>
      <c r="AE92" s="341">
        <f t="shared" si="31"/>
        <v>0</v>
      </c>
      <c r="AF92" s="341">
        <f>'Sous-traitances'!AG17*'Sous-traitances'!$F50</f>
        <v>0</v>
      </c>
      <c r="AG92" s="341">
        <f>'Sous-traitances'!AH17*'Sous-traitances'!$F50</f>
        <v>0</v>
      </c>
      <c r="AH92" s="341">
        <f t="shared" si="32"/>
        <v>0</v>
      </c>
      <c r="AI92" s="341">
        <f>'Sous-traitances'!AJ17*'Sous-traitances'!$F50</f>
        <v>0</v>
      </c>
      <c r="AJ92" s="341">
        <f>'Sous-traitances'!AK17*'Sous-traitances'!$F50</f>
        <v>0</v>
      </c>
      <c r="AK92" s="341">
        <f t="shared" si="33"/>
        <v>0</v>
      </c>
    </row>
    <row r="93" spans="2:37" s="76" customFormat="1" ht="15" customHeight="1">
      <c r="B93" s="377">
        <f>'Sous-traitances'!C18</f>
        <v>0</v>
      </c>
      <c r="C93" s="341">
        <f>'Sous-traitances'!D18*'Sous-traitances'!$F51</f>
        <v>0</v>
      </c>
      <c r="D93" s="341">
        <f>'Sous-traitances'!E18*'Sous-traitances'!$F51</f>
        <v>0</v>
      </c>
      <c r="E93" s="341">
        <f>'Sous-traitances'!F18*'Sous-traitances'!$F51</f>
        <v>0</v>
      </c>
      <c r="F93" s="341">
        <f>'Sous-traitances'!G18*'Sous-traitances'!$F51</f>
        <v>0</v>
      </c>
      <c r="G93" s="341">
        <f>'Sous-traitances'!H18*'Sous-traitances'!$F51</f>
        <v>0</v>
      </c>
      <c r="H93" s="341">
        <f>'Sous-traitances'!I18*'Sous-traitances'!$F51</f>
        <v>0</v>
      </c>
      <c r="I93" s="341">
        <f>'Sous-traitances'!J18*'Sous-traitances'!$F51</f>
        <v>0</v>
      </c>
      <c r="J93" s="341">
        <f>'Sous-traitances'!K18*'Sous-traitances'!$F51</f>
        <v>0</v>
      </c>
      <c r="K93" s="341">
        <f>'Sous-traitances'!L18*'Sous-traitances'!$F51</f>
        <v>0</v>
      </c>
      <c r="L93" s="341">
        <f>'Sous-traitances'!M18*'Sous-traitances'!$F51</f>
        <v>0</v>
      </c>
      <c r="M93" s="341">
        <f>'Sous-traitances'!N18*'Sous-traitances'!$F51</f>
        <v>0</v>
      </c>
      <c r="N93" s="341">
        <f>'Sous-traitances'!O18*'Sous-traitances'!$F51</f>
        <v>0</v>
      </c>
      <c r="O93" s="341">
        <f t="shared" si="29"/>
        <v>0</v>
      </c>
      <c r="P93" s="341">
        <f>'Sous-traitances'!Q18*'Sous-traitances'!$F51</f>
        <v>0</v>
      </c>
      <c r="Q93" s="341">
        <f>'Sous-traitances'!R18*'Sous-traitances'!$F51</f>
        <v>0</v>
      </c>
      <c r="R93" s="341">
        <f>'Sous-traitances'!S18*'Sous-traitances'!$F51</f>
        <v>0</v>
      </c>
      <c r="S93" s="341">
        <f>'Sous-traitances'!T18*'Sous-traitances'!$F51</f>
        <v>0</v>
      </c>
      <c r="T93" s="341">
        <f>'Sous-traitances'!U18*'Sous-traitances'!$F51</f>
        <v>0</v>
      </c>
      <c r="U93" s="341">
        <f>'Sous-traitances'!V18*'Sous-traitances'!$F51</f>
        <v>0</v>
      </c>
      <c r="V93" s="341">
        <f>'Sous-traitances'!W18*'Sous-traitances'!$F51</f>
        <v>0</v>
      </c>
      <c r="W93" s="341">
        <f>'Sous-traitances'!X18*'Sous-traitances'!$F51</f>
        <v>0</v>
      </c>
      <c r="X93" s="341">
        <f>'Sous-traitances'!Y18*'Sous-traitances'!$F51</f>
        <v>0</v>
      </c>
      <c r="Y93" s="341">
        <f>'Sous-traitances'!Z18*'Sous-traitances'!$F51</f>
        <v>0</v>
      </c>
      <c r="Z93" s="341">
        <f>'Sous-traitances'!AA18*'Sous-traitances'!$F51</f>
        <v>0</v>
      </c>
      <c r="AA93" s="341">
        <f>'Sous-traitances'!AB18*'Sous-traitances'!$F51</f>
        <v>0</v>
      </c>
      <c r="AB93" s="341">
        <f t="shared" si="30"/>
        <v>0</v>
      </c>
      <c r="AC93" s="341">
        <f>'Sous-traitances'!AD18*'Sous-traitances'!$F51</f>
        <v>0</v>
      </c>
      <c r="AD93" s="341">
        <f>'Sous-traitances'!AE18*'Sous-traitances'!$F51</f>
        <v>0</v>
      </c>
      <c r="AE93" s="341">
        <f t="shared" si="31"/>
        <v>0</v>
      </c>
      <c r="AF93" s="341">
        <f>'Sous-traitances'!AG18*'Sous-traitances'!$F51</f>
        <v>0</v>
      </c>
      <c r="AG93" s="341">
        <f>'Sous-traitances'!AH18*'Sous-traitances'!$F51</f>
        <v>0</v>
      </c>
      <c r="AH93" s="341">
        <f t="shared" si="32"/>
        <v>0</v>
      </c>
      <c r="AI93" s="341">
        <f>'Sous-traitances'!AJ18*'Sous-traitances'!$F51</f>
        <v>0</v>
      </c>
      <c r="AJ93" s="341">
        <f>'Sous-traitances'!AK18*'Sous-traitances'!$F51</f>
        <v>0</v>
      </c>
      <c r="AK93" s="341">
        <f t="shared" si="33"/>
        <v>0</v>
      </c>
    </row>
    <row r="94" spans="2:37" s="76" customFormat="1" ht="15" customHeight="1">
      <c r="B94" s="377">
        <f>'Sous-traitances'!C19</f>
        <v>0</v>
      </c>
      <c r="C94" s="341">
        <f>'Sous-traitances'!D19*'Sous-traitances'!$F52</f>
        <v>0</v>
      </c>
      <c r="D94" s="341">
        <f>'Sous-traitances'!E19*'Sous-traitances'!$F52</f>
        <v>0</v>
      </c>
      <c r="E94" s="341">
        <f>'Sous-traitances'!F19*'Sous-traitances'!$F52</f>
        <v>0</v>
      </c>
      <c r="F94" s="341">
        <f>'Sous-traitances'!G19*'Sous-traitances'!$F52</f>
        <v>0</v>
      </c>
      <c r="G94" s="341">
        <f>'Sous-traitances'!H19*'Sous-traitances'!$F52</f>
        <v>0</v>
      </c>
      <c r="H94" s="341">
        <f>'Sous-traitances'!I19*'Sous-traitances'!$F52</f>
        <v>0</v>
      </c>
      <c r="I94" s="341">
        <f>'Sous-traitances'!J19*'Sous-traitances'!$F52</f>
        <v>0</v>
      </c>
      <c r="J94" s="341">
        <f>'Sous-traitances'!K19*'Sous-traitances'!$F52</f>
        <v>0</v>
      </c>
      <c r="K94" s="341">
        <f>'Sous-traitances'!L19*'Sous-traitances'!$F52</f>
        <v>0</v>
      </c>
      <c r="L94" s="341">
        <f>'Sous-traitances'!M19*'Sous-traitances'!$F52</f>
        <v>0</v>
      </c>
      <c r="M94" s="341">
        <f>'Sous-traitances'!N19*'Sous-traitances'!$F52</f>
        <v>0</v>
      </c>
      <c r="N94" s="341">
        <f>'Sous-traitances'!O19*'Sous-traitances'!$F52</f>
        <v>0</v>
      </c>
      <c r="O94" s="341">
        <f t="shared" si="29"/>
        <v>0</v>
      </c>
      <c r="P94" s="341">
        <f>'Sous-traitances'!Q19*'Sous-traitances'!$F52</f>
        <v>0</v>
      </c>
      <c r="Q94" s="341">
        <f>'Sous-traitances'!R19*'Sous-traitances'!$F52</f>
        <v>0</v>
      </c>
      <c r="R94" s="341">
        <f>'Sous-traitances'!S19*'Sous-traitances'!$F52</f>
        <v>0</v>
      </c>
      <c r="S94" s="341">
        <f>'Sous-traitances'!T19*'Sous-traitances'!$F52</f>
        <v>0</v>
      </c>
      <c r="T94" s="341">
        <f>'Sous-traitances'!U19*'Sous-traitances'!$F52</f>
        <v>0</v>
      </c>
      <c r="U94" s="341">
        <f>'Sous-traitances'!V19*'Sous-traitances'!$F52</f>
        <v>0</v>
      </c>
      <c r="V94" s="341">
        <f>'Sous-traitances'!W19*'Sous-traitances'!$F52</f>
        <v>0</v>
      </c>
      <c r="W94" s="341">
        <f>'Sous-traitances'!X19*'Sous-traitances'!$F52</f>
        <v>0</v>
      </c>
      <c r="X94" s="341">
        <f>'Sous-traitances'!Y19*'Sous-traitances'!$F52</f>
        <v>0</v>
      </c>
      <c r="Y94" s="341">
        <f>'Sous-traitances'!Z19*'Sous-traitances'!$F52</f>
        <v>0</v>
      </c>
      <c r="Z94" s="341">
        <f>'Sous-traitances'!AA19*'Sous-traitances'!$F52</f>
        <v>0</v>
      </c>
      <c r="AA94" s="341">
        <f>'Sous-traitances'!AB19*'Sous-traitances'!$F52</f>
        <v>0</v>
      </c>
      <c r="AB94" s="341">
        <f t="shared" si="30"/>
        <v>0</v>
      </c>
      <c r="AC94" s="341">
        <f>'Sous-traitances'!AD19*'Sous-traitances'!$F52</f>
        <v>0</v>
      </c>
      <c r="AD94" s="341">
        <f>'Sous-traitances'!AE19*'Sous-traitances'!$F52</f>
        <v>0</v>
      </c>
      <c r="AE94" s="341">
        <f t="shared" si="31"/>
        <v>0</v>
      </c>
      <c r="AF94" s="341">
        <f>'Sous-traitances'!AG19*'Sous-traitances'!$F52</f>
        <v>0</v>
      </c>
      <c r="AG94" s="341">
        <f>'Sous-traitances'!AH19*'Sous-traitances'!$F52</f>
        <v>0</v>
      </c>
      <c r="AH94" s="341">
        <f t="shared" si="32"/>
        <v>0</v>
      </c>
      <c r="AI94" s="341">
        <f>'Sous-traitances'!AJ19*'Sous-traitances'!$F52</f>
        <v>0</v>
      </c>
      <c r="AJ94" s="341">
        <f>'Sous-traitances'!AK19*'Sous-traitances'!$F52</f>
        <v>0</v>
      </c>
      <c r="AK94" s="341">
        <f t="shared" si="33"/>
        <v>0</v>
      </c>
    </row>
    <row r="95" spans="2:37" s="76" customFormat="1" ht="15" customHeight="1">
      <c r="B95" s="377">
        <f>'Sous-traitances'!C20</f>
        <v>0</v>
      </c>
      <c r="C95" s="341">
        <f>'Sous-traitances'!D20*'Sous-traitances'!$F53</f>
        <v>0</v>
      </c>
      <c r="D95" s="341">
        <f>'Sous-traitances'!E20*'Sous-traitances'!$F53</f>
        <v>0</v>
      </c>
      <c r="E95" s="341">
        <f>'Sous-traitances'!F20*'Sous-traitances'!$F53</f>
        <v>0</v>
      </c>
      <c r="F95" s="341">
        <f>'Sous-traitances'!G20*'Sous-traitances'!$F53</f>
        <v>0</v>
      </c>
      <c r="G95" s="341">
        <f>'Sous-traitances'!H20*'Sous-traitances'!$F53</f>
        <v>0</v>
      </c>
      <c r="H95" s="341">
        <f>'Sous-traitances'!I20*'Sous-traitances'!$F53</f>
        <v>0</v>
      </c>
      <c r="I95" s="341">
        <f>'Sous-traitances'!J20*'Sous-traitances'!$F53</f>
        <v>0</v>
      </c>
      <c r="J95" s="341">
        <f>'Sous-traitances'!K20*'Sous-traitances'!$F53</f>
        <v>0</v>
      </c>
      <c r="K95" s="341">
        <f>'Sous-traitances'!L20*'Sous-traitances'!$F53</f>
        <v>0</v>
      </c>
      <c r="L95" s="341">
        <f>'Sous-traitances'!M20*'Sous-traitances'!$F53</f>
        <v>0</v>
      </c>
      <c r="M95" s="341">
        <f>'Sous-traitances'!N20*'Sous-traitances'!$F53</f>
        <v>0</v>
      </c>
      <c r="N95" s="341">
        <f>'Sous-traitances'!O20*'Sous-traitances'!$F53</f>
        <v>0</v>
      </c>
      <c r="O95" s="341">
        <f t="shared" si="29"/>
        <v>0</v>
      </c>
      <c r="P95" s="341">
        <f>'Sous-traitances'!Q20*'Sous-traitances'!$F53</f>
        <v>0</v>
      </c>
      <c r="Q95" s="341">
        <f>'Sous-traitances'!R20*'Sous-traitances'!$F53</f>
        <v>0</v>
      </c>
      <c r="R95" s="341">
        <f>'Sous-traitances'!S20*'Sous-traitances'!$F53</f>
        <v>0</v>
      </c>
      <c r="S95" s="341">
        <f>'Sous-traitances'!T20*'Sous-traitances'!$F53</f>
        <v>0</v>
      </c>
      <c r="T95" s="341">
        <f>'Sous-traitances'!U20*'Sous-traitances'!$F53</f>
        <v>0</v>
      </c>
      <c r="U95" s="341">
        <f>'Sous-traitances'!V20*'Sous-traitances'!$F53</f>
        <v>0</v>
      </c>
      <c r="V95" s="341">
        <f>'Sous-traitances'!W20*'Sous-traitances'!$F53</f>
        <v>0</v>
      </c>
      <c r="W95" s="341">
        <f>'Sous-traitances'!X20*'Sous-traitances'!$F53</f>
        <v>0</v>
      </c>
      <c r="X95" s="341">
        <f>'Sous-traitances'!Y20*'Sous-traitances'!$F53</f>
        <v>0</v>
      </c>
      <c r="Y95" s="341">
        <f>'Sous-traitances'!Z20*'Sous-traitances'!$F53</f>
        <v>0</v>
      </c>
      <c r="Z95" s="341">
        <f>'Sous-traitances'!AA20*'Sous-traitances'!$F53</f>
        <v>0</v>
      </c>
      <c r="AA95" s="341">
        <f>'Sous-traitances'!AB20*'Sous-traitances'!$F53</f>
        <v>0</v>
      </c>
      <c r="AB95" s="341">
        <f t="shared" si="30"/>
        <v>0</v>
      </c>
      <c r="AC95" s="341">
        <f>'Sous-traitances'!AD20*'Sous-traitances'!$F53</f>
        <v>0</v>
      </c>
      <c r="AD95" s="341">
        <f>'Sous-traitances'!AE20*'Sous-traitances'!$F53</f>
        <v>0</v>
      </c>
      <c r="AE95" s="341">
        <f t="shared" si="31"/>
        <v>0</v>
      </c>
      <c r="AF95" s="341">
        <f>'Sous-traitances'!AG20*'Sous-traitances'!$F53</f>
        <v>0</v>
      </c>
      <c r="AG95" s="341">
        <f>'Sous-traitances'!AH20*'Sous-traitances'!$F53</f>
        <v>0</v>
      </c>
      <c r="AH95" s="341">
        <f t="shared" si="32"/>
        <v>0</v>
      </c>
      <c r="AI95" s="341">
        <f>'Sous-traitances'!AJ20*'Sous-traitances'!$F53</f>
        <v>0</v>
      </c>
      <c r="AJ95" s="341">
        <f>'Sous-traitances'!AK20*'Sous-traitances'!$F53</f>
        <v>0</v>
      </c>
      <c r="AK95" s="341">
        <f t="shared" si="33"/>
        <v>0</v>
      </c>
    </row>
    <row r="96" spans="2:37" s="76" customFormat="1" ht="15" customHeight="1">
      <c r="B96" s="377">
        <f>'Sous-traitances'!C21</f>
        <v>0</v>
      </c>
      <c r="C96" s="341">
        <f>'Sous-traitances'!D21*'Sous-traitances'!$F54</f>
        <v>0</v>
      </c>
      <c r="D96" s="341">
        <f>'Sous-traitances'!E21*'Sous-traitances'!$F54</f>
        <v>0</v>
      </c>
      <c r="E96" s="341">
        <f>'Sous-traitances'!F21*'Sous-traitances'!$F54</f>
        <v>0</v>
      </c>
      <c r="F96" s="341">
        <f>'Sous-traitances'!G21*'Sous-traitances'!$F54</f>
        <v>0</v>
      </c>
      <c r="G96" s="341">
        <f>'Sous-traitances'!H21*'Sous-traitances'!$F54</f>
        <v>0</v>
      </c>
      <c r="H96" s="341">
        <f>'Sous-traitances'!I21*'Sous-traitances'!$F54</f>
        <v>0</v>
      </c>
      <c r="I96" s="341">
        <f>'Sous-traitances'!J21*'Sous-traitances'!$F54</f>
        <v>0</v>
      </c>
      <c r="J96" s="341">
        <f>'Sous-traitances'!K21*'Sous-traitances'!$F54</f>
        <v>0</v>
      </c>
      <c r="K96" s="341">
        <f>'Sous-traitances'!L21*'Sous-traitances'!$F54</f>
        <v>0</v>
      </c>
      <c r="L96" s="341">
        <f>'Sous-traitances'!M21*'Sous-traitances'!$F54</f>
        <v>0</v>
      </c>
      <c r="M96" s="341">
        <f>'Sous-traitances'!N21*'Sous-traitances'!$F54</f>
        <v>0</v>
      </c>
      <c r="N96" s="341">
        <f>'Sous-traitances'!O21*'Sous-traitances'!$F54</f>
        <v>0</v>
      </c>
      <c r="O96" s="341">
        <f t="shared" si="29"/>
        <v>0</v>
      </c>
      <c r="P96" s="341">
        <f>'Sous-traitances'!Q21*'Sous-traitances'!$F54</f>
        <v>0</v>
      </c>
      <c r="Q96" s="341">
        <f>'Sous-traitances'!R21*'Sous-traitances'!$F54</f>
        <v>0</v>
      </c>
      <c r="R96" s="341">
        <f>'Sous-traitances'!S21*'Sous-traitances'!$F54</f>
        <v>0</v>
      </c>
      <c r="S96" s="341">
        <f>'Sous-traitances'!T21*'Sous-traitances'!$F54</f>
        <v>0</v>
      </c>
      <c r="T96" s="341">
        <f>'Sous-traitances'!U21*'Sous-traitances'!$F54</f>
        <v>0</v>
      </c>
      <c r="U96" s="341">
        <f>'Sous-traitances'!V21*'Sous-traitances'!$F54</f>
        <v>0</v>
      </c>
      <c r="V96" s="341">
        <f>'Sous-traitances'!W21*'Sous-traitances'!$F54</f>
        <v>0</v>
      </c>
      <c r="W96" s="341">
        <f>'Sous-traitances'!X21*'Sous-traitances'!$F54</f>
        <v>0</v>
      </c>
      <c r="X96" s="341">
        <f>'Sous-traitances'!Y21*'Sous-traitances'!$F54</f>
        <v>0</v>
      </c>
      <c r="Y96" s="341">
        <f>'Sous-traitances'!Z21*'Sous-traitances'!$F54</f>
        <v>0</v>
      </c>
      <c r="Z96" s="341">
        <f>'Sous-traitances'!AA21*'Sous-traitances'!$F54</f>
        <v>0</v>
      </c>
      <c r="AA96" s="341">
        <f>'Sous-traitances'!AB21*'Sous-traitances'!$F54</f>
        <v>0</v>
      </c>
      <c r="AB96" s="341">
        <f t="shared" si="30"/>
        <v>0</v>
      </c>
      <c r="AC96" s="341">
        <f>'Sous-traitances'!AD21*'Sous-traitances'!$F54</f>
        <v>0</v>
      </c>
      <c r="AD96" s="341">
        <f>'Sous-traitances'!AE21*'Sous-traitances'!$F54</f>
        <v>0</v>
      </c>
      <c r="AE96" s="341">
        <f t="shared" si="31"/>
        <v>0</v>
      </c>
      <c r="AF96" s="341">
        <f>'Sous-traitances'!AG21*'Sous-traitances'!$F54</f>
        <v>0</v>
      </c>
      <c r="AG96" s="341">
        <f>'Sous-traitances'!AH21*'Sous-traitances'!$F54</f>
        <v>0</v>
      </c>
      <c r="AH96" s="341">
        <f t="shared" si="32"/>
        <v>0</v>
      </c>
      <c r="AI96" s="341">
        <f>'Sous-traitances'!AJ21*'Sous-traitances'!$F54</f>
        <v>0</v>
      </c>
      <c r="AJ96" s="341">
        <f>'Sous-traitances'!AK21*'Sous-traitances'!$F54</f>
        <v>0</v>
      </c>
      <c r="AK96" s="341">
        <f t="shared" si="33"/>
        <v>0</v>
      </c>
    </row>
    <row r="97" spans="2:37" s="76" customFormat="1" ht="15" customHeight="1">
      <c r="B97" s="377">
        <f>'Sous-traitances'!C22</f>
        <v>0</v>
      </c>
      <c r="C97" s="341">
        <f>'Sous-traitances'!D22*'Sous-traitances'!$F55</f>
        <v>0</v>
      </c>
      <c r="D97" s="341">
        <f>'Sous-traitances'!E22*'Sous-traitances'!$F55</f>
        <v>0</v>
      </c>
      <c r="E97" s="341">
        <f>'Sous-traitances'!F22*'Sous-traitances'!$F55</f>
        <v>0</v>
      </c>
      <c r="F97" s="341">
        <f>'Sous-traitances'!G22*'Sous-traitances'!$F55</f>
        <v>0</v>
      </c>
      <c r="G97" s="341">
        <f>'Sous-traitances'!H22*'Sous-traitances'!$F55</f>
        <v>0</v>
      </c>
      <c r="H97" s="341">
        <f>'Sous-traitances'!I22*'Sous-traitances'!$F55</f>
        <v>0</v>
      </c>
      <c r="I97" s="341">
        <f>'Sous-traitances'!J22*'Sous-traitances'!$F55</f>
        <v>0</v>
      </c>
      <c r="J97" s="341">
        <f>'Sous-traitances'!K22*'Sous-traitances'!$F55</f>
        <v>0</v>
      </c>
      <c r="K97" s="341">
        <f>'Sous-traitances'!L22*'Sous-traitances'!$F55</f>
        <v>0</v>
      </c>
      <c r="L97" s="341">
        <f>'Sous-traitances'!M22*'Sous-traitances'!$F55</f>
        <v>0</v>
      </c>
      <c r="M97" s="341">
        <f>'Sous-traitances'!N22*'Sous-traitances'!$F55</f>
        <v>0</v>
      </c>
      <c r="N97" s="341">
        <f>'Sous-traitances'!O22*'Sous-traitances'!$F55</f>
        <v>0</v>
      </c>
      <c r="O97" s="341">
        <f t="shared" si="29"/>
        <v>0</v>
      </c>
      <c r="P97" s="341">
        <f>'Sous-traitances'!Q22*'Sous-traitances'!$F55</f>
        <v>0</v>
      </c>
      <c r="Q97" s="341">
        <f>'Sous-traitances'!R22*'Sous-traitances'!$F55</f>
        <v>0</v>
      </c>
      <c r="R97" s="341">
        <f>'Sous-traitances'!S22*'Sous-traitances'!$F55</f>
        <v>0</v>
      </c>
      <c r="S97" s="341">
        <f>'Sous-traitances'!T22*'Sous-traitances'!$F55</f>
        <v>0</v>
      </c>
      <c r="T97" s="341">
        <f>'Sous-traitances'!U22*'Sous-traitances'!$F55</f>
        <v>0</v>
      </c>
      <c r="U97" s="341">
        <f>'Sous-traitances'!V22*'Sous-traitances'!$F55</f>
        <v>0</v>
      </c>
      <c r="V97" s="341">
        <f>'Sous-traitances'!W22*'Sous-traitances'!$F55</f>
        <v>0</v>
      </c>
      <c r="W97" s="341">
        <f>'Sous-traitances'!X22*'Sous-traitances'!$F55</f>
        <v>0</v>
      </c>
      <c r="X97" s="341">
        <f>'Sous-traitances'!Y22*'Sous-traitances'!$F55</f>
        <v>0</v>
      </c>
      <c r="Y97" s="341">
        <f>'Sous-traitances'!Z22*'Sous-traitances'!$F55</f>
        <v>0</v>
      </c>
      <c r="Z97" s="341">
        <f>'Sous-traitances'!AA22*'Sous-traitances'!$F55</f>
        <v>0</v>
      </c>
      <c r="AA97" s="341">
        <f>'Sous-traitances'!AB22*'Sous-traitances'!$F55</f>
        <v>0</v>
      </c>
      <c r="AB97" s="341">
        <f t="shared" si="30"/>
        <v>0</v>
      </c>
      <c r="AC97" s="341">
        <f>'Sous-traitances'!AD22*'Sous-traitances'!$F55</f>
        <v>0</v>
      </c>
      <c r="AD97" s="341">
        <f>'Sous-traitances'!AE22*'Sous-traitances'!$F55</f>
        <v>0</v>
      </c>
      <c r="AE97" s="341">
        <f t="shared" si="31"/>
        <v>0</v>
      </c>
      <c r="AF97" s="341">
        <f>'Sous-traitances'!AG22*'Sous-traitances'!$F55</f>
        <v>0</v>
      </c>
      <c r="AG97" s="341">
        <f>'Sous-traitances'!AH22*'Sous-traitances'!$F55</f>
        <v>0</v>
      </c>
      <c r="AH97" s="341">
        <f t="shared" si="32"/>
        <v>0</v>
      </c>
      <c r="AI97" s="341">
        <f>'Sous-traitances'!AJ22*'Sous-traitances'!$F55</f>
        <v>0</v>
      </c>
      <c r="AJ97" s="341">
        <f>'Sous-traitances'!AK22*'Sous-traitances'!$F55</f>
        <v>0</v>
      </c>
      <c r="AK97" s="341">
        <f t="shared" si="33"/>
        <v>0</v>
      </c>
    </row>
    <row r="98" spans="2:37" s="76" customFormat="1" ht="15" customHeight="1">
      <c r="B98" s="377">
        <f>'Sous-traitances'!C23</f>
        <v>0</v>
      </c>
      <c r="C98" s="341">
        <f>'Sous-traitances'!D23*'Sous-traitances'!$F56</f>
        <v>0</v>
      </c>
      <c r="D98" s="341">
        <f>'Sous-traitances'!E23*'Sous-traitances'!$F56</f>
        <v>0</v>
      </c>
      <c r="E98" s="341">
        <f>'Sous-traitances'!F23*'Sous-traitances'!$F56</f>
        <v>0</v>
      </c>
      <c r="F98" s="341">
        <f>'Sous-traitances'!G23*'Sous-traitances'!$F56</f>
        <v>0</v>
      </c>
      <c r="G98" s="341">
        <f>'Sous-traitances'!H23*'Sous-traitances'!$F56</f>
        <v>0</v>
      </c>
      <c r="H98" s="341">
        <f>'Sous-traitances'!I23*'Sous-traitances'!$F56</f>
        <v>0</v>
      </c>
      <c r="I98" s="341">
        <f>'Sous-traitances'!J23*'Sous-traitances'!$F56</f>
        <v>0</v>
      </c>
      <c r="J98" s="341">
        <f>'Sous-traitances'!K23*'Sous-traitances'!$F56</f>
        <v>0</v>
      </c>
      <c r="K98" s="341">
        <f>'Sous-traitances'!L23*'Sous-traitances'!$F56</f>
        <v>0</v>
      </c>
      <c r="L98" s="341">
        <f>'Sous-traitances'!M23*'Sous-traitances'!$F56</f>
        <v>0</v>
      </c>
      <c r="M98" s="341">
        <f>'Sous-traitances'!N23*'Sous-traitances'!$F56</f>
        <v>0</v>
      </c>
      <c r="N98" s="341">
        <f>'Sous-traitances'!O23*'Sous-traitances'!$F56</f>
        <v>0</v>
      </c>
      <c r="O98" s="341">
        <f t="shared" si="29"/>
        <v>0</v>
      </c>
      <c r="P98" s="341">
        <f>'Sous-traitances'!Q23*'Sous-traitances'!$F56</f>
        <v>0</v>
      </c>
      <c r="Q98" s="341">
        <f>'Sous-traitances'!R23*'Sous-traitances'!$F56</f>
        <v>0</v>
      </c>
      <c r="R98" s="341">
        <f>'Sous-traitances'!S23*'Sous-traitances'!$F56</f>
        <v>0</v>
      </c>
      <c r="S98" s="341">
        <f>'Sous-traitances'!T23*'Sous-traitances'!$F56</f>
        <v>0</v>
      </c>
      <c r="T98" s="341">
        <f>'Sous-traitances'!U23*'Sous-traitances'!$F56</f>
        <v>0</v>
      </c>
      <c r="U98" s="341">
        <f>'Sous-traitances'!V23*'Sous-traitances'!$F56</f>
        <v>0</v>
      </c>
      <c r="V98" s="341">
        <f>'Sous-traitances'!W23*'Sous-traitances'!$F56</f>
        <v>0</v>
      </c>
      <c r="W98" s="341">
        <f>'Sous-traitances'!X23*'Sous-traitances'!$F56</f>
        <v>0</v>
      </c>
      <c r="X98" s="341">
        <f>'Sous-traitances'!Y23*'Sous-traitances'!$F56</f>
        <v>0</v>
      </c>
      <c r="Y98" s="341">
        <f>'Sous-traitances'!Z23*'Sous-traitances'!$F56</f>
        <v>0</v>
      </c>
      <c r="Z98" s="341">
        <f>'Sous-traitances'!AA23*'Sous-traitances'!$F56</f>
        <v>0</v>
      </c>
      <c r="AA98" s="341">
        <f>'Sous-traitances'!AB23*'Sous-traitances'!$F56</f>
        <v>0</v>
      </c>
      <c r="AB98" s="341">
        <f t="shared" si="30"/>
        <v>0</v>
      </c>
      <c r="AC98" s="341">
        <f>'Sous-traitances'!AD23*'Sous-traitances'!$F56</f>
        <v>0</v>
      </c>
      <c r="AD98" s="341">
        <f>'Sous-traitances'!AE23*'Sous-traitances'!$F56</f>
        <v>0</v>
      </c>
      <c r="AE98" s="341">
        <f t="shared" si="31"/>
        <v>0</v>
      </c>
      <c r="AF98" s="341">
        <f>'Sous-traitances'!AG23*'Sous-traitances'!$F56</f>
        <v>0</v>
      </c>
      <c r="AG98" s="341">
        <f>'Sous-traitances'!AH23*'Sous-traitances'!$F56</f>
        <v>0</v>
      </c>
      <c r="AH98" s="341">
        <f t="shared" si="32"/>
        <v>0</v>
      </c>
      <c r="AI98" s="341">
        <f>'Sous-traitances'!AJ23*'Sous-traitances'!$F56</f>
        <v>0</v>
      </c>
      <c r="AJ98" s="341">
        <f>'Sous-traitances'!AK23*'Sous-traitances'!$F56</f>
        <v>0</v>
      </c>
      <c r="AK98" s="341">
        <f t="shared" si="33"/>
        <v>0</v>
      </c>
    </row>
    <row r="99" spans="2:37" s="76" customFormat="1" ht="15" customHeight="1">
      <c r="B99" s="377">
        <f>'Sous-traitances'!C24</f>
        <v>0</v>
      </c>
      <c r="C99" s="341">
        <f>'Sous-traitances'!D24*'Sous-traitances'!$F57</f>
        <v>0</v>
      </c>
      <c r="D99" s="341">
        <f>'Sous-traitances'!E24*'Sous-traitances'!$F57</f>
        <v>0</v>
      </c>
      <c r="E99" s="341">
        <f>'Sous-traitances'!F24*'Sous-traitances'!$F57</f>
        <v>0</v>
      </c>
      <c r="F99" s="341">
        <f>'Sous-traitances'!G24*'Sous-traitances'!$F57</f>
        <v>0</v>
      </c>
      <c r="G99" s="341">
        <f>'Sous-traitances'!H24*'Sous-traitances'!$F57</f>
        <v>0</v>
      </c>
      <c r="H99" s="341">
        <f>'Sous-traitances'!I24*'Sous-traitances'!$F57</f>
        <v>0</v>
      </c>
      <c r="I99" s="341">
        <f>'Sous-traitances'!J24*'Sous-traitances'!$F57</f>
        <v>0</v>
      </c>
      <c r="J99" s="341">
        <f>'Sous-traitances'!K24*'Sous-traitances'!$F57</f>
        <v>0</v>
      </c>
      <c r="K99" s="341">
        <f>'Sous-traitances'!L24*'Sous-traitances'!$F57</f>
        <v>0</v>
      </c>
      <c r="L99" s="341">
        <f>'Sous-traitances'!M24*'Sous-traitances'!$F57</f>
        <v>0</v>
      </c>
      <c r="M99" s="341">
        <f>'Sous-traitances'!N24*'Sous-traitances'!$F57</f>
        <v>0</v>
      </c>
      <c r="N99" s="341">
        <f>'Sous-traitances'!O24*'Sous-traitances'!$F57</f>
        <v>0</v>
      </c>
      <c r="O99" s="341">
        <f t="shared" si="29"/>
        <v>0</v>
      </c>
      <c r="P99" s="341">
        <f>'Sous-traitances'!Q24*'Sous-traitances'!$F57</f>
        <v>0</v>
      </c>
      <c r="Q99" s="341">
        <f>'Sous-traitances'!R24*'Sous-traitances'!$F57</f>
        <v>0</v>
      </c>
      <c r="R99" s="341">
        <f>'Sous-traitances'!S24*'Sous-traitances'!$F57</f>
        <v>0</v>
      </c>
      <c r="S99" s="341">
        <f>'Sous-traitances'!T24*'Sous-traitances'!$F57</f>
        <v>0</v>
      </c>
      <c r="T99" s="341">
        <f>'Sous-traitances'!U24*'Sous-traitances'!$F57</f>
        <v>0</v>
      </c>
      <c r="U99" s="341">
        <f>'Sous-traitances'!V24*'Sous-traitances'!$F57</f>
        <v>0</v>
      </c>
      <c r="V99" s="341">
        <f>'Sous-traitances'!W24*'Sous-traitances'!$F57</f>
        <v>0</v>
      </c>
      <c r="W99" s="341">
        <f>'Sous-traitances'!X24*'Sous-traitances'!$F57</f>
        <v>0</v>
      </c>
      <c r="X99" s="341">
        <f>'Sous-traitances'!Y24*'Sous-traitances'!$F57</f>
        <v>0</v>
      </c>
      <c r="Y99" s="341">
        <f>'Sous-traitances'!Z24*'Sous-traitances'!$F57</f>
        <v>0</v>
      </c>
      <c r="Z99" s="341">
        <f>'Sous-traitances'!AA24*'Sous-traitances'!$F57</f>
        <v>0</v>
      </c>
      <c r="AA99" s="341">
        <f>'Sous-traitances'!AB24*'Sous-traitances'!$F57</f>
        <v>0</v>
      </c>
      <c r="AB99" s="341">
        <f t="shared" si="30"/>
        <v>0</v>
      </c>
      <c r="AC99" s="341">
        <f>'Sous-traitances'!AD24*'Sous-traitances'!$F57</f>
        <v>0</v>
      </c>
      <c r="AD99" s="341">
        <f>'Sous-traitances'!AE24*'Sous-traitances'!$F57</f>
        <v>0</v>
      </c>
      <c r="AE99" s="341">
        <f t="shared" si="31"/>
        <v>0</v>
      </c>
      <c r="AF99" s="341">
        <f>'Sous-traitances'!AG24*'Sous-traitances'!$F57</f>
        <v>0</v>
      </c>
      <c r="AG99" s="341">
        <f>'Sous-traitances'!AH24*'Sous-traitances'!$F57</f>
        <v>0</v>
      </c>
      <c r="AH99" s="341">
        <f t="shared" si="32"/>
        <v>0</v>
      </c>
      <c r="AI99" s="341">
        <f>'Sous-traitances'!AJ24*'Sous-traitances'!$F57</f>
        <v>0</v>
      </c>
      <c r="AJ99" s="341">
        <f>'Sous-traitances'!AK24*'Sous-traitances'!$F57</f>
        <v>0</v>
      </c>
      <c r="AK99" s="341">
        <f t="shared" si="33"/>
        <v>0</v>
      </c>
    </row>
    <row r="100" spans="2:37" s="76" customFormat="1" ht="15" customHeight="1">
      <c r="B100" s="377">
        <f>'Sous-traitances'!C25</f>
        <v>0</v>
      </c>
      <c r="C100" s="341">
        <f>'Sous-traitances'!D25*'Sous-traitances'!$F58</f>
        <v>0</v>
      </c>
      <c r="D100" s="341">
        <f>'Sous-traitances'!E25*'Sous-traitances'!$F58</f>
        <v>0</v>
      </c>
      <c r="E100" s="341">
        <f>'Sous-traitances'!F25*'Sous-traitances'!$F58</f>
        <v>0</v>
      </c>
      <c r="F100" s="341">
        <f>'Sous-traitances'!G25*'Sous-traitances'!$F58</f>
        <v>0</v>
      </c>
      <c r="G100" s="341">
        <f>'Sous-traitances'!H25*'Sous-traitances'!$F58</f>
        <v>0</v>
      </c>
      <c r="H100" s="341">
        <f>'Sous-traitances'!I25*'Sous-traitances'!$F58</f>
        <v>0</v>
      </c>
      <c r="I100" s="341">
        <f>'Sous-traitances'!J25*'Sous-traitances'!$F58</f>
        <v>0</v>
      </c>
      <c r="J100" s="341">
        <f>'Sous-traitances'!K25*'Sous-traitances'!$F58</f>
        <v>0</v>
      </c>
      <c r="K100" s="341">
        <f>'Sous-traitances'!L25*'Sous-traitances'!$F58</f>
        <v>0</v>
      </c>
      <c r="L100" s="341">
        <f>'Sous-traitances'!M25*'Sous-traitances'!$F58</f>
        <v>0</v>
      </c>
      <c r="M100" s="341">
        <f>'Sous-traitances'!N25*'Sous-traitances'!$F58</f>
        <v>0</v>
      </c>
      <c r="N100" s="341">
        <f>'Sous-traitances'!O25*'Sous-traitances'!$F58</f>
        <v>0</v>
      </c>
      <c r="O100" s="341">
        <f t="shared" si="29"/>
        <v>0</v>
      </c>
      <c r="P100" s="341">
        <f>'Sous-traitances'!Q25*'Sous-traitances'!$F58</f>
        <v>0</v>
      </c>
      <c r="Q100" s="341">
        <f>'Sous-traitances'!R25*'Sous-traitances'!$F58</f>
        <v>0</v>
      </c>
      <c r="R100" s="341">
        <f>'Sous-traitances'!S25*'Sous-traitances'!$F58</f>
        <v>0</v>
      </c>
      <c r="S100" s="341">
        <f>'Sous-traitances'!T25*'Sous-traitances'!$F58</f>
        <v>0</v>
      </c>
      <c r="T100" s="341">
        <f>'Sous-traitances'!U25*'Sous-traitances'!$F58</f>
        <v>0</v>
      </c>
      <c r="U100" s="341">
        <f>'Sous-traitances'!V25*'Sous-traitances'!$F58</f>
        <v>0</v>
      </c>
      <c r="V100" s="341">
        <f>'Sous-traitances'!W25*'Sous-traitances'!$F58</f>
        <v>0</v>
      </c>
      <c r="W100" s="341">
        <f>'Sous-traitances'!X25*'Sous-traitances'!$F58</f>
        <v>0</v>
      </c>
      <c r="X100" s="341">
        <f>'Sous-traitances'!Y25*'Sous-traitances'!$F58</f>
        <v>0</v>
      </c>
      <c r="Y100" s="341">
        <f>'Sous-traitances'!Z25*'Sous-traitances'!$F58</f>
        <v>0</v>
      </c>
      <c r="Z100" s="341">
        <f>'Sous-traitances'!AA25*'Sous-traitances'!$F58</f>
        <v>0</v>
      </c>
      <c r="AA100" s="341">
        <f>'Sous-traitances'!AB25*'Sous-traitances'!$F58</f>
        <v>0</v>
      </c>
      <c r="AB100" s="341">
        <f t="shared" si="30"/>
        <v>0</v>
      </c>
      <c r="AC100" s="341">
        <f>'Sous-traitances'!AD25*'Sous-traitances'!$F58</f>
        <v>0</v>
      </c>
      <c r="AD100" s="341">
        <f>'Sous-traitances'!AE25*'Sous-traitances'!$F58</f>
        <v>0</v>
      </c>
      <c r="AE100" s="341">
        <f t="shared" si="31"/>
        <v>0</v>
      </c>
      <c r="AF100" s="341">
        <f>'Sous-traitances'!AG25*'Sous-traitances'!$F58</f>
        <v>0</v>
      </c>
      <c r="AG100" s="341">
        <f>'Sous-traitances'!AH25*'Sous-traitances'!$F58</f>
        <v>0</v>
      </c>
      <c r="AH100" s="341">
        <f t="shared" si="32"/>
        <v>0</v>
      </c>
      <c r="AI100" s="341">
        <f>'Sous-traitances'!AJ25*'Sous-traitances'!$F58</f>
        <v>0</v>
      </c>
      <c r="AJ100" s="341">
        <f>'Sous-traitances'!AK25*'Sous-traitances'!$F58</f>
        <v>0</v>
      </c>
      <c r="AK100" s="341">
        <f t="shared" si="33"/>
        <v>0</v>
      </c>
    </row>
    <row r="101" spans="2:37" s="76" customFormat="1" ht="15" customHeight="1">
      <c r="B101" s="377">
        <f>'Sous-traitances'!C26</f>
        <v>0</v>
      </c>
      <c r="C101" s="341">
        <f>'Sous-traitances'!D26*'Sous-traitances'!$F59</f>
        <v>0</v>
      </c>
      <c r="D101" s="341">
        <f>'Sous-traitances'!E26*'Sous-traitances'!$F59</f>
        <v>0</v>
      </c>
      <c r="E101" s="341">
        <f>'Sous-traitances'!F26*'Sous-traitances'!$F59</f>
        <v>0</v>
      </c>
      <c r="F101" s="341">
        <f>'Sous-traitances'!G26*'Sous-traitances'!$F59</f>
        <v>0</v>
      </c>
      <c r="G101" s="341">
        <f>'Sous-traitances'!H26*'Sous-traitances'!$F59</f>
        <v>0</v>
      </c>
      <c r="H101" s="341">
        <f>'Sous-traitances'!I26*'Sous-traitances'!$F59</f>
        <v>0</v>
      </c>
      <c r="I101" s="341">
        <f>'Sous-traitances'!J26*'Sous-traitances'!$F59</f>
        <v>0</v>
      </c>
      <c r="J101" s="341">
        <f>'Sous-traitances'!K26*'Sous-traitances'!$F59</f>
        <v>0</v>
      </c>
      <c r="K101" s="341">
        <f>'Sous-traitances'!L26*'Sous-traitances'!$F59</f>
        <v>0</v>
      </c>
      <c r="L101" s="341">
        <f>'Sous-traitances'!M26*'Sous-traitances'!$F59</f>
        <v>0</v>
      </c>
      <c r="M101" s="341">
        <f>'Sous-traitances'!N26*'Sous-traitances'!$F59</f>
        <v>0</v>
      </c>
      <c r="N101" s="341">
        <f>'Sous-traitances'!O26*'Sous-traitances'!$F59</f>
        <v>0</v>
      </c>
      <c r="O101" s="341">
        <f t="shared" si="29"/>
        <v>0</v>
      </c>
      <c r="P101" s="341">
        <f>'Sous-traitances'!Q26*'Sous-traitances'!$F59</f>
        <v>0</v>
      </c>
      <c r="Q101" s="341">
        <f>'Sous-traitances'!R26*'Sous-traitances'!$F59</f>
        <v>0</v>
      </c>
      <c r="R101" s="341">
        <f>'Sous-traitances'!S26*'Sous-traitances'!$F59</f>
        <v>0</v>
      </c>
      <c r="S101" s="341">
        <f>'Sous-traitances'!T26*'Sous-traitances'!$F59</f>
        <v>0</v>
      </c>
      <c r="T101" s="341">
        <f>'Sous-traitances'!U26*'Sous-traitances'!$F59</f>
        <v>0</v>
      </c>
      <c r="U101" s="341">
        <f>'Sous-traitances'!V26*'Sous-traitances'!$F59</f>
        <v>0</v>
      </c>
      <c r="V101" s="341">
        <f>'Sous-traitances'!W26*'Sous-traitances'!$F59</f>
        <v>0</v>
      </c>
      <c r="W101" s="341">
        <f>'Sous-traitances'!X26*'Sous-traitances'!$F59</f>
        <v>0</v>
      </c>
      <c r="X101" s="341">
        <f>'Sous-traitances'!Y26*'Sous-traitances'!$F59</f>
        <v>0</v>
      </c>
      <c r="Y101" s="341">
        <f>'Sous-traitances'!Z26*'Sous-traitances'!$F59</f>
        <v>0</v>
      </c>
      <c r="Z101" s="341">
        <f>'Sous-traitances'!AA26*'Sous-traitances'!$F59</f>
        <v>0</v>
      </c>
      <c r="AA101" s="341">
        <f>'Sous-traitances'!AB26*'Sous-traitances'!$F59</f>
        <v>0</v>
      </c>
      <c r="AB101" s="341">
        <f t="shared" si="30"/>
        <v>0</v>
      </c>
      <c r="AC101" s="341">
        <f>'Sous-traitances'!AD26*'Sous-traitances'!$F59</f>
        <v>0</v>
      </c>
      <c r="AD101" s="341">
        <f>'Sous-traitances'!AE26*'Sous-traitances'!$F59</f>
        <v>0</v>
      </c>
      <c r="AE101" s="341">
        <f t="shared" si="31"/>
        <v>0</v>
      </c>
      <c r="AF101" s="341">
        <f>'Sous-traitances'!AG26*'Sous-traitances'!$F59</f>
        <v>0</v>
      </c>
      <c r="AG101" s="341">
        <f>'Sous-traitances'!AH26*'Sous-traitances'!$F59</f>
        <v>0</v>
      </c>
      <c r="AH101" s="341">
        <f t="shared" si="32"/>
        <v>0</v>
      </c>
      <c r="AI101" s="341">
        <f>'Sous-traitances'!AJ26*'Sous-traitances'!$F59</f>
        <v>0</v>
      </c>
      <c r="AJ101" s="341">
        <f>'Sous-traitances'!AK26*'Sous-traitances'!$F59</f>
        <v>0</v>
      </c>
      <c r="AK101" s="341">
        <f t="shared" si="33"/>
        <v>0</v>
      </c>
    </row>
    <row r="102" spans="2:37" s="76" customFormat="1" ht="15" customHeight="1">
      <c r="B102" s="377">
        <f>'Sous-traitances'!C27</f>
        <v>0</v>
      </c>
      <c r="C102" s="341">
        <f>'Sous-traitances'!D27*'Sous-traitances'!$F60</f>
        <v>0</v>
      </c>
      <c r="D102" s="341">
        <f>'Sous-traitances'!E27*'Sous-traitances'!$F60</f>
        <v>0</v>
      </c>
      <c r="E102" s="341">
        <f>'Sous-traitances'!F27*'Sous-traitances'!$F60</f>
        <v>0</v>
      </c>
      <c r="F102" s="341">
        <f>'Sous-traitances'!G27*'Sous-traitances'!$F60</f>
        <v>0</v>
      </c>
      <c r="G102" s="341">
        <f>'Sous-traitances'!H27*'Sous-traitances'!$F60</f>
        <v>0</v>
      </c>
      <c r="H102" s="341">
        <f>'Sous-traitances'!I27*'Sous-traitances'!$F60</f>
        <v>0</v>
      </c>
      <c r="I102" s="341">
        <f>'Sous-traitances'!J27*'Sous-traitances'!$F60</f>
        <v>0</v>
      </c>
      <c r="J102" s="341">
        <f>'Sous-traitances'!K27*'Sous-traitances'!$F60</f>
        <v>0</v>
      </c>
      <c r="K102" s="341">
        <f>'Sous-traitances'!L27*'Sous-traitances'!$F60</f>
        <v>0</v>
      </c>
      <c r="L102" s="341">
        <f>'Sous-traitances'!M27*'Sous-traitances'!$F60</f>
        <v>0</v>
      </c>
      <c r="M102" s="341">
        <f>'Sous-traitances'!N27*'Sous-traitances'!$F60</f>
        <v>0</v>
      </c>
      <c r="N102" s="341">
        <f>'Sous-traitances'!O27*'Sous-traitances'!$F60</f>
        <v>0</v>
      </c>
      <c r="O102" s="341">
        <f t="shared" si="29"/>
        <v>0</v>
      </c>
      <c r="P102" s="341">
        <f>'Sous-traitances'!Q27*'Sous-traitances'!$F60</f>
        <v>0</v>
      </c>
      <c r="Q102" s="341">
        <f>'Sous-traitances'!R27*'Sous-traitances'!$F60</f>
        <v>0</v>
      </c>
      <c r="R102" s="341">
        <f>'Sous-traitances'!S27*'Sous-traitances'!$F60</f>
        <v>0</v>
      </c>
      <c r="S102" s="341">
        <f>'Sous-traitances'!T27*'Sous-traitances'!$F60</f>
        <v>0</v>
      </c>
      <c r="T102" s="341">
        <f>'Sous-traitances'!U27*'Sous-traitances'!$F60</f>
        <v>0</v>
      </c>
      <c r="U102" s="341">
        <f>'Sous-traitances'!V27*'Sous-traitances'!$F60</f>
        <v>0</v>
      </c>
      <c r="V102" s="341">
        <f>'Sous-traitances'!W27*'Sous-traitances'!$F60</f>
        <v>0</v>
      </c>
      <c r="W102" s="341">
        <f>'Sous-traitances'!X27*'Sous-traitances'!$F60</f>
        <v>0</v>
      </c>
      <c r="X102" s="341">
        <f>'Sous-traitances'!Y27*'Sous-traitances'!$F60</f>
        <v>0</v>
      </c>
      <c r="Y102" s="341">
        <f>'Sous-traitances'!Z27*'Sous-traitances'!$F60</f>
        <v>0</v>
      </c>
      <c r="Z102" s="341">
        <f>'Sous-traitances'!AA27*'Sous-traitances'!$F60</f>
        <v>0</v>
      </c>
      <c r="AA102" s="341">
        <f>'Sous-traitances'!AB27*'Sous-traitances'!$F60</f>
        <v>0</v>
      </c>
      <c r="AB102" s="341">
        <f t="shared" si="30"/>
        <v>0</v>
      </c>
      <c r="AC102" s="341">
        <f>'Sous-traitances'!AD27*'Sous-traitances'!$F60</f>
        <v>0</v>
      </c>
      <c r="AD102" s="341">
        <f>'Sous-traitances'!AE27*'Sous-traitances'!$F60</f>
        <v>0</v>
      </c>
      <c r="AE102" s="341">
        <f t="shared" si="31"/>
        <v>0</v>
      </c>
      <c r="AF102" s="341">
        <f>'Sous-traitances'!AG27*'Sous-traitances'!$F60</f>
        <v>0</v>
      </c>
      <c r="AG102" s="341">
        <f>'Sous-traitances'!AH27*'Sous-traitances'!$F60</f>
        <v>0</v>
      </c>
      <c r="AH102" s="341">
        <f t="shared" si="32"/>
        <v>0</v>
      </c>
      <c r="AI102" s="341">
        <f>'Sous-traitances'!AJ27*'Sous-traitances'!$F60</f>
        <v>0</v>
      </c>
      <c r="AJ102" s="341">
        <f>'Sous-traitances'!AK27*'Sous-traitances'!$F60</f>
        <v>0</v>
      </c>
      <c r="AK102" s="341">
        <f t="shared" si="33"/>
        <v>0</v>
      </c>
    </row>
    <row r="103" spans="2:37" s="76" customFormat="1" ht="15" customHeight="1">
      <c r="B103" s="377">
        <f>'Sous-traitances'!C28</f>
        <v>0</v>
      </c>
      <c r="C103" s="341">
        <f>'Sous-traitances'!D28*'Sous-traitances'!$F61</f>
        <v>0</v>
      </c>
      <c r="D103" s="341">
        <f>'Sous-traitances'!E28*'Sous-traitances'!$F61</f>
        <v>0</v>
      </c>
      <c r="E103" s="341">
        <f>'Sous-traitances'!F28*'Sous-traitances'!$F61</f>
        <v>0</v>
      </c>
      <c r="F103" s="341">
        <f>'Sous-traitances'!G28*'Sous-traitances'!$F61</f>
        <v>0</v>
      </c>
      <c r="G103" s="341">
        <f>'Sous-traitances'!H28*'Sous-traitances'!$F61</f>
        <v>0</v>
      </c>
      <c r="H103" s="341">
        <f>'Sous-traitances'!I28*'Sous-traitances'!$F61</f>
        <v>0</v>
      </c>
      <c r="I103" s="341">
        <f>'Sous-traitances'!J28*'Sous-traitances'!$F61</f>
        <v>0</v>
      </c>
      <c r="J103" s="341">
        <f>'Sous-traitances'!K28*'Sous-traitances'!$F61</f>
        <v>0</v>
      </c>
      <c r="K103" s="341">
        <f>'Sous-traitances'!L28*'Sous-traitances'!$F61</f>
        <v>0</v>
      </c>
      <c r="L103" s="341">
        <f>'Sous-traitances'!M28*'Sous-traitances'!$F61</f>
        <v>0</v>
      </c>
      <c r="M103" s="341">
        <f>'Sous-traitances'!N28*'Sous-traitances'!$F61</f>
        <v>0</v>
      </c>
      <c r="N103" s="341">
        <f>'Sous-traitances'!O28*'Sous-traitances'!$F61</f>
        <v>0</v>
      </c>
      <c r="O103" s="341">
        <f t="shared" si="29"/>
        <v>0</v>
      </c>
      <c r="P103" s="341">
        <f>'Sous-traitances'!Q28*'Sous-traitances'!$F61</f>
        <v>0</v>
      </c>
      <c r="Q103" s="341">
        <f>'Sous-traitances'!R28*'Sous-traitances'!$F61</f>
        <v>0</v>
      </c>
      <c r="R103" s="341">
        <f>'Sous-traitances'!S28*'Sous-traitances'!$F61</f>
        <v>0</v>
      </c>
      <c r="S103" s="341">
        <f>'Sous-traitances'!T28*'Sous-traitances'!$F61</f>
        <v>0</v>
      </c>
      <c r="T103" s="341">
        <f>'Sous-traitances'!U28*'Sous-traitances'!$F61</f>
        <v>0</v>
      </c>
      <c r="U103" s="341">
        <f>'Sous-traitances'!V28*'Sous-traitances'!$F61</f>
        <v>0</v>
      </c>
      <c r="V103" s="341">
        <f>'Sous-traitances'!W28*'Sous-traitances'!$F61</f>
        <v>0</v>
      </c>
      <c r="W103" s="341">
        <f>'Sous-traitances'!X28*'Sous-traitances'!$F61</f>
        <v>0</v>
      </c>
      <c r="X103" s="341">
        <f>'Sous-traitances'!Y28*'Sous-traitances'!$F61</f>
        <v>0</v>
      </c>
      <c r="Y103" s="341">
        <f>'Sous-traitances'!Z28*'Sous-traitances'!$F61</f>
        <v>0</v>
      </c>
      <c r="Z103" s="341">
        <f>'Sous-traitances'!AA28*'Sous-traitances'!$F61</f>
        <v>0</v>
      </c>
      <c r="AA103" s="341">
        <f>'Sous-traitances'!AB28*'Sous-traitances'!$F61</f>
        <v>0</v>
      </c>
      <c r="AB103" s="341">
        <f t="shared" si="30"/>
        <v>0</v>
      </c>
      <c r="AC103" s="341">
        <f>'Sous-traitances'!AD28*'Sous-traitances'!$F61</f>
        <v>0</v>
      </c>
      <c r="AD103" s="341">
        <f>'Sous-traitances'!AE28*'Sous-traitances'!$F61</f>
        <v>0</v>
      </c>
      <c r="AE103" s="341">
        <f t="shared" si="31"/>
        <v>0</v>
      </c>
      <c r="AF103" s="341">
        <f>'Sous-traitances'!AG28*'Sous-traitances'!$F61</f>
        <v>0</v>
      </c>
      <c r="AG103" s="341">
        <f>'Sous-traitances'!AH28*'Sous-traitances'!$F61</f>
        <v>0</v>
      </c>
      <c r="AH103" s="341">
        <f t="shared" si="32"/>
        <v>0</v>
      </c>
      <c r="AI103" s="341">
        <f>'Sous-traitances'!AJ28*'Sous-traitances'!$F61</f>
        <v>0</v>
      </c>
      <c r="AJ103" s="341">
        <f>'Sous-traitances'!AK28*'Sous-traitances'!$F61</f>
        <v>0</v>
      </c>
      <c r="AK103" s="341">
        <f t="shared" si="33"/>
        <v>0</v>
      </c>
    </row>
    <row r="104" spans="2:37" s="76" customFormat="1" ht="15" customHeight="1">
      <c r="B104" s="377">
        <f>'Sous-traitances'!C29</f>
        <v>0</v>
      </c>
      <c r="C104" s="341">
        <f>'Sous-traitances'!D29*'Sous-traitances'!$F62</f>
        <v>0</v>
      </c>
      <c r="D104" s="341">
        <f>'Sous-traitances'!E29*'Sous-traitances'!$F62</f>
        <v>0</v>
      </c>
      <c r="E104" s="341">
        <f>'Sous-traitances'!F29*'Sous-traitances'!$F62</f>
        <v>0</v>
      </c>
      <c r="F104" s="341">
        <f>'Sous-traitances'!G29*'Sous-traitances'!$F62</f>
        <v>0</v>
      </c>
      <c r="G104" s="341">
        <f>'Sous-traitances'!H29*'Sous-traitances'!$F62</f>
        <v>0</v>
      </c>
      <c r="H104" s="341">
        <f>'Sous-traitances'!I29*'Sous-traitances'!$F62</f>
        <v>0</v>
      </c>
      <c r="I104" s="341">
        <f>'Sous-traitances'!J29*'Sous-traitances'!$F62</f>
        <v>0</v>
      </c>
      <c r="J104" s="341">
        <f>'Sous-traitances'!K29*'Sous-traitances'!$F62</f>
        <v>0</v>
      </c>
      <c r="K104" s="341">
        <f>'Sous-traitances'!L29*'Sous-traitances'!$F62</f>
        <v>0</v>
      </c>
      <c r="L104" s="341">
        <f>'Sous-traitances'!M29*'Sous-traitances'!$F62</f>
        <v>0</v>
      </c>
      <c r="M104" s="341">
        <f>'Sous-traitances'!N29*'Sous-traitances'!$F62</f>
        <v>0</v>
      </c>
      <c r="N104" s="341">
        <f>'Sous-traitances'!O29*'Sous-traitances'!$F62</f>
        <v>0</v>
      </c>
      <c r="O104" s="341">
        <f t="shared" si="29"/>
        <v>0</v>
      </c>
      <c r="P104" s="341">
        <f>'Sous-traitances'!Q29*'Sous-traitances'!$F62</f>
        <v>0</v>
      </c>
      <c r="Q104" s="341">
        <f>'Sous-traitances'!R29*'Sous-traitances'!$F62</f>
        <v>0</v>
      </c>
      <c r="R104" s="341">
        <f>'Sous-traitances'!S29*'Sous-traitances'!$F62</f>
        <v>0</v>
      </c>
      <c r="S104" s="341">
        <f>'Sous-traitances'!T29*'Sous-traitances'!$F62</f>
        <v>0</v>
      </c>
      <c r="T104" s="341">
        <f>'Sous-traitances'!U29*'Sous-traitances'!$F62</f>
        <v>0</v>
      </c>
      <c r="U104" s="341">
        <f>'Sous-traitances'!V29*'Sous-traitances'!$F62</f>
        <v>0</v>
      </c>
      <c r="V104" s="341">
        <f>'Sous-traitances'!W29*'Sous-traitances'!$F62</f>
        <v>0</v>
      </c>
      <c r="W104" s="341">
        <f>'Sous-traitances'!X29*'Sous-traitances'!$F62</f>
        <v>0</v>
      </c>
      <c r="X104" s="341">
        <f>'Sous-traitances'!Y29*'Sous-traitances'!$F62</f>
        <v>0</v>
      </c>
      <c r="Y104" s="341">
        <f>'Sous-traitances'!Z29*'Sous-traitances'!$F62</f>
        <v>0</v>
      </c>
      <c r="Z104" s="341">
        <f>'Sous-traitances'!AA29*'Sous-traitances'!$F62</f>
        <v>0</v>
      </c>
      <c r="AA104" s="341">
        <f>'Sous-traitances'!AB29*'Sous-traitances'!$F62</f>
        <v>0</v>
      </c>
      <c r="AB104" s="341">
        <f t="shared" si="30"/>
        <v>0</v>
      </c>
      <c r="AC104" s="341">
        <f>'Sous-traitances'!AD29*'Sous-traitances'!$F62</f>
        <v>0</v>
      </c>
      <c r="AD104" s="341">
        <f>'Sous-traitances'!AE29*'Sous-traitances'!$F62</f>
        <v>0</v>
      </c>
      <c r="AE104" s="341">
        <f t="shared" si="31"/>
        <v>0</v>
      </c>
      <c r="AF104" s="341">
        <f>'Sous-traitances'!AG29*'Sous-traitances'!$F62</f>
        <v>0</v>
      </c>
      <c r="AG104" s="341">
        <f>'Sous-traitances'!AH29*'Sous-traitances'!$F62</f>
        <v>0</v>
      </c>
      <c r="AH104" s="341">
        <f t="shared" si="32"/>
        <v>0</v>
      </c>
      <c r="AI104" s="341">
        <f>'Sous-traitances'!AJ29*'Sous-traitances'!$F62</f>
        <v>0</v>
      </c>
      <c r="AJ104" s="341">
        <f>'Sous-traitances'!AK29*'Sous-traitances'!$F62</f>
        <v>0</v>
      </c>
      <c r="AK104" s="341">
        <f t="shared" si="33"/>
        <v>0</v>
      </c>
    </row>
    <row r="105" spans="2:37" s="76" customFormat="1" ht="15" customHeight="1">
      <c r="B105" s="377">
        <f>'Sous-traitances'!C30</f>
        <v>0</v>
      </c>
      <c r="C105" s="341">
        <f>'Sous-traitances'!D30*'Sous-traitances'!$F63</f>
        <v>0</v>
      </c>
      <c r="D105" s="341">
        <f>'Sous-traitances'!E30*'Sous-traitances'!$F63</f>
        <v>0</v>
      </c>
      <c r="E105" s="341">
        <f>'Sous-traitances'!F30*'Sous-traitances'!$F63</f>
        <v>0</v>
      </c>
      <c r="F105" s="341">
        <f>'Sous-traitances'!G30*'Sous-traitances'!$F63</f>
        <v>0</v>
      </c>
      <c r="G105" s="341">
        <f>'Sous-traitances'!H30*'Sous-traitances'!$F63</f>
        <v>0</v>
      </c>
      <c r="H105" s="341">
        <f>'Sous-traitances'!I30*'Sous-traitances'!$F63</f>
        <v>0</v>
      </c>
      <c r="I105" s="341">
        <f>'Sous-traitances'!J30*'Sous-traitances'!$F63</f>
        <v>0</v>
      </c>
      <c r="J105" s="341">
        <f>'Sous-traitances'!K30*'Sous-traitances'!$F63</f>
        <v>0</v>
      </c>
      <c r="K105" s="341">
        <f>'Sous-traitances'!L30*'Sous-traitances'!$F63</f>
        <v>0</v>
      </c>
      <c r="L105" s="341">
        <f>'Sous-traitances'!M30*'Sous-traitances'!$F63</f>
        <v>0</v>
      </c>
      <c r="M105" s="341">
        <f>'Sous-traitances'!N30*'Sous-traitances'!$F63</f>
        <v>0</v>
      </c>
      <c r="N105" s="341">
        <f>'Sous-traitances'!O30*'Sous-traitances'!$F63</f>
        <v>0</v>
      </c>
      <c r="O105" s="341">
        <f t="shared" si="29"/>
        <v>0</v>
      </c>
      <c r="P105" s="341">
        <f>'Sous-traitances'!Q30*'Sous-traitances'!$F63</f>
        <v>0</v>
      </c>
      <c r="Q105" s="341">
        <f>'Sous-traitances'!R30*'Sous-traitances'!$F63</f>
        <v>0</v>
      </c>
      <c r="R105" s="341">
        <f>'Sous-traitances'!S30*'Sous-traitances'!$F63</f>
        <v>0</v>
      </c>
      <c r="S105" s="341">
        <f>'Sous-traitances'!T30*'Sous-traitances'!$F63</f>
        <v>0</v>
      </c>
      <c r="T105" s="341">
        <f>'Sous-traitances'!U30*'Sous-traitances'!$F63</f>
        <v>0</v>
      </c>
      <c r="U105" s="341">
        <f>'Sous-traitances'!V30*'Sous-traitances'!$F63</f>
        <v>0</v>
      </c>
      <c r="V105" s="341">
        <f>'Sous-traitances'!W30*'Sous-traitances'!$F63</f>
        <v>0</v>
      </c>
      <c r="W105" s="341">
        <f>'Sous-traitances'!X30*'Sous-traitances'!$F63</f>
        <v>0</v>
      </c>
      <c r="X105" s="341">
        <f>'Sous-traitances'!Y30*'Sous-traitances'!$F63</f>
        <v>0</v>
      </c>
      <c r="Y105" s="341">
        <f>'Sous-traitances'!Z30*'Sous-traitances'!$F63</f>
        <v>0</v>
      </c>
      <c r="Z105" s="341">
        <f>'Sous-traitances'!AA30*'Sous-traitances'!$F63</f>
        <v>0</v>
      </c>
      <c r="AA105" s="341">
        <f>'Sous-traitances'!AB30*'Sous-traitances'!$F63</f>
        <v>0</v>
      </c>
      <c r="AB105" s="341">
        <f t="shared" si="30"/>
        <v>0</v>
      </c>
      <c r="AC105" s="341">
        <f>'Sous-traitances'!AD30*'Sous-traitances'!$F63</f>
        <v>0</v>
      </c>
      <c r="AD105" s="341">
        <f>'Sous-traitances'!AE30*'Sous-traitances'!$F63</f>
        <v>0</v>
      </c>
      <c r="AE105" s="341">
        <f t="shared" si="31"/>
        <v>0</v>
      </c>
      <c r="AF105" s="341">
        <f>'Sous-traitances'!AG30*'Sous-traitances'!$F63</f>
        <v>0</v>
      </c>
      <c r="AG105" s="341">
        <f>'Sous-traitances'!AH30*'Sous-traitances'!$F63</f>
        <v>0</v>
      </c>
      <c r="AH105" s="341">
        <f t="shared" si="32"/>
        <v>0</v>
      </c>
      <c r="AI105" s="341">
        <f>'Sous-traitances'!AJ30*'Sous-traitances'!$F63</f>
        <v>0</v>
      </c>
      <c r="AJ105" s="341">
        <f>'Sous-traitances'!AK30*'Sous-traitances'!$F63</f>
        <v>0</v>
      </c>
      <c r="AK105" s="341">
        <f t="shared" si="33"/>
        <v>0</v>
      </c>
    </row>
    <row r="106" spans="2:37" s="76" customFormat="1" ht="15" customHeight="1">
      <c r="B106" s="377">
        <f>'Sous-traitances'!C31</f>
        <v>0</v>
      </c>
      <c r="C106" s="341">
        <f>'Sous-traitances'!D31*'Sous-traitances'!$F64</f>
        <v>0</v>
      </c>
      <c r="D106" s="341">
        <f>'Sous-traitances'!E31*'Sous-traitances'!$F64</f>
        <v>0</v>
      </c>
      <c r="E106" s="341">
        <f>'Sous-traitances'!F31*'Sous-traitances'!$F64</f>
        <v>0</v>
      </c>
      <c r="F106" s="341">
        <f>'Sous-traitances'!G31*'Sous-traitances'!$F64</f>
        <v>0</v>
      </c>
      <c r="G106" s="341">
        <f>'Sous-traitances'!H31*'Sous-traitances'!$F64</f>
        <v>0</v>
      </c>
      <c r="H106" s="341">
        <f>'Sous-traitances'!I31*'Sous-traitances'!$F64</f>
        <v>0</v>
      </c>
      <c r="I106" s="341">
        <f>'Sous-traitances'!J31*'Sous-traitances'!$F64</f>
        <v>0</v>
      </c>
      <c r="J106" s="341">
        <f>'Sous-traitances'!K31*'Sous-traitances'!$F64</f>
        <v>0</v>
      </c>
      <c r="K106" s="341">
        <f>'Sous-traitances'!L31*'Sous-traitances'!$F64</f>
        <v>0</v>
      </c>
      <c r="L106" s="341">
        <f>'Sous-traitances'!M31*'Sous-traitances'!$F64</f>
        <v>0</v>
      </c>
      <c r="M106" s="341">
        <f>'Sous-traitances'!N31*'Sous-traitances'!$F64</f>
        <v>0</v>
      </c>
      <c r="N106" s="341">
        <f>'Sous-traitances'!O31*'Sous-traitances'!$F64</f>
        <v>0</v>
      </c>
      <c r="O106" s="341">
        <f t="shared" si="29"/>
        <v>0</v>
      </c>
      <c r="P106" s="341">
        <f>'Sous-traitances'!Q31*'Sous-traitances'!$F64</f>
        <v>0</v>
      </c>
      <c r="Q106" s="341">
        <f>'Sous-traitances'!R31*'Sous-traitances'!$F64</f>
        <v>0</v>
      </c>
      <c r="R106" s="341">
        <f>'Sous-traitances'!S31*'Sous-traitances'!$F64</f>
        <v>0</v>
      </c>
      <c r="S106" s="341">
        <f>'Sous-traitances'!T31*'Sous-traitances'!$F64</f>
        <v>0</v>
      </c>
      <c r="T106" s="341">
        <f>'Sous-traitances'!U31*'Sous-traitances'!$F64</f>
        <v>0</v>
      </c>
      <c r="U106" s="341">
        <f>'Sous-traitances'!V31*'Sous-traitances'!$F64</f>
        <v>0</v>
      </c>
      <c r="V106" s="341">
        <f>'Sous-traitances'!W31*'Sous-traitances'!$F64</f>
        <v>0</v>
      </c>
      <c r="W106" s="341">
        <f>'Sous-traitances'!X31*'Sous-traitances'!$F64</f>
        <v>0</v>
      </c>
      <c r="X106" s="341">
        <f>'Sous-traitances'!Y31*'Sous-traitances'!$F64</f>
        <v>0</v>
      </c>
      <c r="Y106" s="341">
        <f>'Sous-traitances'!Z31*'Sous-traitances'!$F64</f>
        <v>0</v>
      </c>
      <c r="Z106" s="341">
        <f>'Sous-traitances'!AA31*'Sous-traitances'!$F64</f>
        <v>0</v>
      </c>
      <c r="AA106" s="341">
        <f>'Sous-traitances'!AB31*'Sous-traitances'!$F64</f>
        <v>0</v>
      </c>
      <c r="AB106" s="341">
        <f t="shared" si="30"/>
        <v>0</v>
      </c>
      <c r="AC106" s="341">
        <f>'Sous-traitances'!AD31*'Sous-traitances'!$F64</f>
        <v>0</v>
      </c>
      <c r="AD106" s="341">
        <f>'Sous-traitances'!AE31*'Sous-traitances'!$F64</f>
        <v>0</v>
      </c>
      <c r="AE106" s="341">
        <f t="shared" si="31"/>
        <v>0</v>
      </c>
      <c r="AF106" s="341">
        <f>'Sous-traitances'!AG31*'Sous-traitances'!$F64</f>
        <v>0</v>
      </c>
      <c r="AG106" s="341">
        <f>'Sous-traitances'!AH31*'Sous-traitances'!$F64</f>
        <v>0</v>
      </c>
      <c r="AH106" s="341">
        <f t="shared" si="32"/>
        <v>0</v>
      </c>
      <c r="AI106" s="341">
        <f>'Sous-traitances'!AJ31*'Sous-traitances'!$F64</f>
        <v>0</v>
      </c>
      <c r="AJ106" s="341">
        <f>'Sous-traitances'!AK31*'Sous-traitances'!$F64</f>
        <v>0</v>
      </c>
      <c r="AK106" s="341">
        <f t="shared" si="33"/>
        <v>0</v>
      </c>
    </row>
    <row r="107" spans="2:37" s="76" customFormat="1" ht="15" customHeight="1">
      <c r="B107" s="377">
        <f>'Sous-traitances'!C32</f>
        <v>0</v>
      </c>
      <c r="C107" s="341">
        <f>'Sous-traitances'!D32*'Sous-traitances'!$F65</f>
        <v>0</v>
      </c>
      <c r="D107" s="341">
        <f>'Sous-traitances'!E32*'Sous-traitances'!$F65</f>
        <v>0</v>
      </c>
      <c r="E107" s="341">
        <f>'Sous-traitances'!F32*'Sous-traitances'!$F65</f>
        <v>0</v>
      </c>
      <c r="F107" s="341">
        <f>'Sous-traitances'!G32*'Sous-traitances'!$F65</f>
        <v>0</v>
      </c>
      <c r="G107" s="341">
        <f>'Sous-traitances'!H32*'Sous-traitances'!$F65</f>
        <v>0</v>
      </c>
      <c r="H107" s="341">
        <f>'Sous-traitances'!I32*'Sous-traitances'!$F65</f>
        <v>0</v>
      </c>
      <c r="I107" s="341">
        <f>'Sous-traitances'!J32*'Sous-traitances'!$F65</f>
        <v>0</v>
      </c>
      <c r="J107" s="341">
        <f>'Sous-traitances'!K32*'Sous-traitances'!$F65</f>
        <v>0</v>
      </c>
      <c r="K107" s="341">
        <f>'Sous-traitances'!L32*'Sous-traitances'!$F65</f>
        <v>0</v>
      </c>
      <c r="L107" s="341">
        <f>'Sous-traitances'!M32*'Sous-traitances'!$F65</f>
        <v>0</v>
      </c>
      <c r="M107" s="341">
        <f>'Sous-traitances'!N32*'Sous-traitances'!$F65</f>
        <v>0</v>
      </c>
      <c r="N107" s="341">
        <f>'Sous-traitances'!O32*'Sous-traitances'!$F65</f>
        <v>0</v>
      </c>
      <c r="O107" s="341">
        <f t="shared" si="29"/>
        <v>0</v>
      </c>
      <c r="P107" s="341">
        <f>'Sous-traitances'!Q32*'Sous-traitances'!$F65</f>
        <v>0</v>
      </c>
      <c r="Q107" s="341">
        <f>'Sous-traitances'!R32*'Sous-traitances'!$F65</f>
        <v>0</v>
      </c>
      <c r="R107" s="341">
        <f>'Sous-traitances'!S32*'Sous-traitances'!$F65</f>
        <v>0</v>
      </c>
      <c r="S107" s="341">
        <f>'Sous-traitances'!T32*'Sous-traitances'!$F65</f>
        <v>0</v>
      </c>
      <c r="T107" s="341">
        <f>'Sous-traitances'!U32*'Sous-traitances'!$F65</f>
        <v>0</v>
      </c>
      <c r="U107" s="341">
        <f>'Sous-traitances'!V32*'Sous-traitances'!$F65</f>
        <v>0</v>
      </c>
      <c r="V107" s="341">
        <f>'Sous-traitances'!W32*'Sous-traitances'!$F65</f>
        <v>0</v>
      </c>
      <c r="W107" s="341">
        <f>'Sous-traitances'!X32*'Sous-traitances'!$F65</f>
        <v>0</v>
      </c>
      <c r="X107" s="341">
        <f>'Sous-traitances'!Y32*'Sous-traitances'!$F65</f>
        <v>0</v>
      </c>
      <c r="Y107" s="341">
        <f>'Sous-traitances'!Z32*'Sous-traitances'!$F65</f>
        <v>0</v>
      </c>
      <c r="Z107" s="341">
        <f>'Sous-traitances'!AA32*'Sous-traitances'!$F65</f>
        <v>0</v>
      </c>
      <c r="AA107" s="341">
        <f>'Sous-traitances'!AB32*'Sous-traitances'!$F65</f>
        <v>0</v>
      </c>
      <c r="AB107" s="341">
        <f t="shared" si="30"/>
        <v>0</v>
      </c>
      <c r="AC107" s="341">
        <f>'Sous-traitances'!AD32*'Sous-traitances'!$F65</f>
        <v>0</v>
      </c>
      <c r="AD107" s="341">
        <f>'Sous-traitances'!AE32*'Sous-traitances'!$F65</f>
        <v>0</v>
      </c>
      <c r="AE107" s="341">
        <f t="shared" si="31"/>
        <v>0</v>
      </c>
      <c r="AF107" s="341">
        <f>'Sous-traitances'!AG32*'Sous-traitances'!$F65</f>
        <v>0</v>
      </c>
      <c r="AG107" s="341">
        <f>'Sous-traitances'!AH32*'Sous-traitances'!$F65</f>
        <v>0</v>
      </c>
      <c r="AH107" s="341">
        <f t="shared" si="32"/>
        <v>0</v>
      </c>
      <c r="AI107" s="341">
        <f>'Sous-traitances'!AJ32*'Sous-traitances'!$F65</f>
        <v>0</v>
      </c>
      <c r="AJ107" s="341">
        <f>'Sous-traitances'!AK32*'Sous-traitances'!$F65</f>
        <v>0</v>
      </c>
      <c r="AK107" s="341">
        <f t="shared" si="33"/>
        <v>0</v>
      </c>
    </row>
    <row r="108" spans="2:37" s="76" customFormat="1" ht="15" customHeight="1">
      <c r="B108" s="377">
        <f>'Sous-traitances'!C33</f>
        <v>0</v>
      </c>
      <c r="C108" s="341">
        <f>'Sous-traitances'!D33*'Sous-traitances'!$F66</f>
        <v>0</v>
      </c>
      <c r="D108" s="341">
        <f>'Sous-traitances'!E33*'Sous-traitances'!$F66</f>
        <v>0</v>
      </c>
      <c r="E108" s="341">
        <f>'Sous-traitances'!F33*'Sous-traitances'!$F66</f>
        <v>0</v>
      </c>
      <c r="F108" s="341">
        <f>'Sous-traitances'!G33*'Sous-traitances'!$F66</f>
        <v>0</v>
      </c>
      <c r="G108" s="341">
        <f>'Sous-traitances'!H33*'Sous-traitances'!$F66</f>
        <v>0</v>
      </c>
      <c r="H108" s="341">
        <f>'Sous-traitances'!I33*'Sous-traitances'!$F66</f>
        <v>0</v>
      </c>
      <c r="I108" s="341">
        <f>'Sous-traitances'!J33*'Sous-traitances'!$F66</f>
        <v>0</v>
      </c>
      <c r="J108" s="341">
        <f>'Sous-traitances'!K33*'Sous-traitances'!$F66</f>
        <v>0</v>
      </c>
      <c r="K108" s="341">
        <f>'Sous-traitances'!L33*'Sous-traitances'!$F66</f>
        <v>0</v>
      </c>
      <c r="L108" s="341">
        <f>'Sous-traitances'!M33*'Sous-traitances'!$F66</f>
        <v>0</v>
      </c>
      <c r="M108" s="341">
        <f>'Sous-traitances'!N33*'Sous-traitances'!$F66</f>
        <v>0</v>
      </c>
      <c r="N108" s="341">
        <f>'Sous-traitances'!O33*'Sous-traitances'!$F66</f>
        <v>0</v>
      </c>
      <c r="O108" s="341">
        <f t="shared" si="29"/>
        <v>0</v>
      </c>
      <c r="P108" s="341">
        <f>'Sous-traitances'!Q33*'Sous-traitances'!$F66</f>
        <v>0</v>
      </c>
      <c r="Q108" s="341">
        <f>'Sous-traitances'!R33*'Sous-traitances'!$F66</f>
        <v>0</v>
      </c>
      <c r="R108" s="341">
        <f>'Sous-traitances'!S33*'Sous-traitances'!$F66</f>
        <v>0</v>
      </c>
      <c r="S108" s="341">
        <f>'Sous-traitances'!T33*'Sous-traitances'!$F66</f>
        <v>0</v>
      </c>
      <c r="T108" s="341">
        <f>'Sous-traitances'!U33*'Sous-traitances'!$F66</f>
        <v>0</v>
      </c>
      <c r="U108" s="341">
        <f>'Sous-traitances'!V33*'Sous-traitances'!$F66</f>
        <v>0</v>
      </c>
      <c r="V108" s="341">
        <f>'Sous-traitances'!W33*'Sous-traitances'!$F66</f>
        <v>0</v>
      </c>
      <c r="W108" s="341">
        <f>'Sous-traitances'!X33*'Sous-traitances'!$F66</f>
        <v>0</v>
      </c>
      <c r="X108" s="341">
        <f>'Sous-traitances'!Y33*'Sous-traitances'!$F66</f>
        <v>0</v>
      </c>
      <c r="Y108" s="341">
        <f>'Sous-traitances'!Z33*'Sous-traitances'!$F66</f>
        <v>0</v>
      </c>
      <c r="Z108" s="341">
        <f>'Sous-traitances'!AA33*'Sous-traitances'!$F66</f>
        <v>0</v>
      </c>
      <c r="AA108" s="341">
        <f>'Sous-traitances'!AB33*'Sous-traitances'!$F66</f>
        <v>0</v>
      </c>
      <c r="AB108" s="341">
        <f t="shared" si="30"/>
        <v>0</v>
      </c>
      <c r="AC108" s="341">
        <f>'Sous-traitances'!AD33*'Sous-traitances'!$F66</f>
        <v>0</v>
      </c>
      <c r="AD108" s="341">
        <f>'Sous-traitances'!AE33*'Sous-traitances'!$F66</f>
        <v>0</v>
      </c>
      <c r="AE108" s="341">
        <f t="shared" si="31"/>
        <v>0</v>
      </c>
      <c r="AF108" s="341">
        <f>'Sous-traitances'!AG33*'Sous-traitances'!$F66</f>
        <v>0</v>
      </c>
      <c r="AG108" s="341">
        <f>'Sous-traitances'!AH33*'Sous-traitances'!$F66</f>
        <v>0</v>
      </c>
      <c r="AH108" s="341">
        <f t="shared" si="32"/>
        <v>0</v>
      </c>
      <c r="AI108" s="341">
        <f>'Sous-traitances'!AJ33*'Sous-traitances'!$F66</f>
        <v>0</v>
      </c>
      <c r="AJ108" s="341">
        <f>'Sous-traitances'!AK33*'Sous-traitances'!$F66</f>
        <v>0</v>
      </c>
      <c r="AK108" s="341">
        <f t="shared" si="33"/>
        <v>0</v>
      </c>
    </row>
    <row r="109" spans="2:37" s="76" customFormat="1">
      <c r="B109" s="81"/>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row>
    <row r="110" spans="2:37" s="76" customFormat="1" ht="15" customHeight="1">
      <c r="B110" s="100" t="s">
        <v>21</v>
      </c>
      <c r="C110" s="20">
        <f t="shared" ref="C110:AK110" si="34">SUM(C84:C108)</f>
        <v>0</v>
      </c>
      <c r="D110" s="20">
        <f t="shared" si="34"/>
        <v>0</v>
      </c>
      <c r="E110" s="20">
        <f t="shared" si="34"/>
        <v>0</v>
      </c>
      <c r="F110" s="20">
        <f t="shared" si="34"/>
        <v>0</v>
      </c>
      <c r="G110" s="20">
        <f t="shared" si="34"/>
        <v>0</v>
      </c>
      <c r="H110" s="20">
        <f t="shared" si="34"/>
        <v>0</v>
      </c>
      <c r="I110" s="20">
        <f t="shared" si="34"/>
        <v>0</v>
      </c>
      <c r="J110" s="20">
        <f t="shared" si="34"/>
        <v>0</v>
      </c>
      <c r="K110" s="20">
        <f t="shared" si="34"/>
        <v>0</v>
      </c>
      <c r="L110" s="20">
        <f t="shared" si="34"/>
        <v>0</v>
      </c>
      <c r="M110" s="20">
        <f t="shared" si="34"/>
        <v>0</v>
      </c>
      <c r="N110" s="20">
        <f t="shared" si="34"/>
        <v>0</v>
      </c>
      <c r="O110" s="21">
        <f t="shared" si="34"/>
        <v>0</v>
      </c>
      <c r="P110" s="20">
        <f t="shared" si="34"/>
        <v>0</v>
      </c>
      <c r="Q110" s="20">
        <f t="shared" si="34"/>
        <v>0</v>
      </c>
      <c r="R110" s="20">
        <f t="shared" si="34"/>
        <v>0</v>
      </c>
      <c r="S110" s="20">
        <f t="shared" si="34"/>
        <v>0</v>
      </c>
      <c r="T110" s="20">
        <f t="shared" si="34"/>
        <v>0</v>
      </c>
      <c r="U110" s="20">
        <f t="shared" si="34"/>
        <v>0</v>
      </c>
      <c r="V110" s="20">
        <f t="shared" si="34"/>
        <v>0</v>
      </c>
      <c r="W110" s="20">
        <f t="shared" si="34"/>
        <v>0</v>
      </c>
      <c r="X110" s="20">
        <f t="shared" si="34"/>
        <v>0</v>
      </c>
      <c r="Y110" s="20">
        <f t="shared" si="34"/>
        <v>0</v>
      </c>
      <c r="Z110" s="20">
        <f t="shared" si="34"/>
        <v>0</v>
      </c>
      <c r="AA110" s="20">
        <f t="shared" si="34"/>
        <v>0</v>
      </c>
      <c r="AB110" s="21">
        <f t="shared" si="34"/>
        <v>0</v>
      </c>
      <c r="AC110" s="20">
        <f t="shared" si="34"/>
        <v>0</v>
      </c>
      <c r="AD110" s="20">
        <f t="shared" si="34"/>
        <v>0</v>
      </c>
      <c r="AE110" s="21">
        <f t="shared" si="34"/>
        <v>0</v>
      </c>
      <c r="AF110" s="20">
        <f t="shared" si="34"/>
        <v>0</v>
      </c>
      <c r="AG110" s="20">
        <f t="shared" si="34"/>
        <v>0</v>
      </c>
      <c r="AH110" s="21">
        <f t="shared" si="34"/>
        <v>0</v>
      </c>
      <c r="AI110" s="20">
        <f t="shared" si="34"/>
        <v>0</v>
      </c>
      <c r="AJ110" s="20">
        <f t="shared" si="34"/>
        <v>0</v>
      </c>
      <c r="AK110" s="21">
        <f t="shared" si="34"/>
        <v>0</v>
      </c>
    </row>
    <row r="111" spans="2:37" s="76" customFormat="1">
      <c r="B111" s="81"/>
    </row>
    <row r="112" spans="2:37" s="76" customFormat="1" ht="15" customHeight="1">
      <c r="B112" s="301" t="str">
        <f>"Prestations liés à : "&amp;CONFIG!C17&amp;" (en € HT)"</f>
        <v>Prestations liés à :  (en € HT)</v>
      </c>
      <c r="C112" s="35"/>
      <c r="D112" s="35"/>
    </row>
    <row r="113" spans="2:37" s="76" customFormat="1">
      <c r="B113" s="81"/>
    </row>
    <row r="114" spans="2:37" s="76" customFormat="1">
      <c r="B114" s="81"/>
      <c r="C114" s="475" t="s">
        <v>18</v>
      </c>
      <c r="D114" s="476"/>
      <c r="E114" s="476"/>
      <c r="F114" s="476"/>
      <c r="G114" s="476"/>
      <c r="H114" s="476"/>
      <c r="I114" s="476"/>
      <c r="J114" s="476"/>
      <c r="K114" s="476"/>
      <c r="L114" s="476"/>
      <c r="M114" s="476"/>
      <c r="N114" s="476"/>
      <c r="O114" s="477"/>
      <c r="P114" s="475" t="s">
        <v>19</v>
      </c>
      <c r="Q114" s="476"/>
      <c r="R114" s="476"/>
      <c r="S114" s="476"/>
      <c r="T114" s="476"/>
      <c r="U114" s="476"/>
      <c r="V114" s="476"/>
      <c r="W114" s="476"/>
      <c r="X114" s="476"/>
      <c r="Y114" s="476"/>
      <c r="Z114" s="476"/>
      <c r="AA114" s="476"/>
      <c r="AB114" s="477"/>
      <c r="AC114" s="475" t="s">
        <v>20</v>
      </c>
      <c r="AD114" s="476"/>
      <c r="AE114" s="477"/>
      <c r="AF114" s="475" t="s">
        <v>32</v>
      </c>
      <c r="AG114" s="476"/>
      <c r="AH114" s="477"/>
      <c r="AI114" s="473" t="s">
        <v>33</v>
      </c>
      <c r="AJ114" s="473"/>
      <c r="AK114" s="473"/>
    </row>
    <row r="115" spans="2:37" s="76" customFormat="1" ht="15" customHeight="1">
      <c r="B115" s="99" t="s">
        <v>36</v>
      </c>
      <c r="C115" s="18">
        <f>CONFIG!$D$7</f>
        <v>41640</v>
      </c>
      <c r="D115" s="18">
        <f>DATE(YEAR(C115),MONTH(C115)+1,DAY(C115))</f>
        <v>41671</v>
      </c>
      <c r="E115" s="18">
        <f t="shared" ref="E115:N115" si="35">DATE(YEAR(D115),MONTH(D115)+1,DAY(D115))</f>
        <v>41699</v>
      </c>
      <c r="F115" s="18">
        <f t="shared" si="35"/>
        <v>41730</v>
      </c>
      <c r="G115" s="18">
        <f t="shared" si="35"/>
        <v>41760</v>
      </c>
      <c r="H115" s="18">
        <f t="shared" si="35"/>
        <v>41791</v>
      </c>
      <c r="I115" s="18">
        <f t="shared" si="35"/>
        <v>41821</v>
      </c>
      <c r="J115" s="18">
        <f t="shared" si="35"/>
        <v>41852</v>
      </c>
      <c r="K115" s="18">
        <f t="shared" si="35"/>
        <v>41883</v>
      </c>
      <c r="L115" s="18">
        <f t="shared" si="35"/>
        <v>41913</v>
      </c>
      <c r="M115" s="18">
        <f t="shared" si="35"/>
        <v>41944</v>
      </c>
      <c r="N115" s="18">
        <f t="shared" si="35"/>
        <v>41974</v>
      </c>
      <c r="O115" s="19" t="s">
        <v>21</v>
      </c>
      <c r="P115" s="18">
        <f>DATE(YEAR(N115),MONTH(N115)+1,DAY(N115))</f>
        <v>42005</v>
      </c>
      <c r="Q115" s="18">
        <f t="shared" ref="Q115:AA115" si="36">DATE(YEAR(P115),MONTH(P115)+1,DAY(P115))</f>
        <v>42036</v>
      </c>
      <c r="R115" s="18">
        <f t="shared" si="36"/>
        <v>42064</v>
      </c>
      <c r="S115" s="18">
        <f t="shared" si="36"/>
        <v>42095</v>
      </c>
      <c r="T115" s="18">
        <f t="shared" si="36"/>
        <v>42125</v>
      </c>
      <c r="U115" s="18">
        <f t="shared" si="36"/>
        <v>42156</v>
      </c>
      <c r="V115" s="18">
        <f t="shared" si="36"/>
        <v>42186</v>
      </c>
      <c r="W115" s="18">
        <f t="shared" si="36"/>
        <v>42217</v>
      </c>
      <c r="X115" s="18">
        <f t="shared" si="36"/>
        <v>42248</v>
      </c>
      <c r="Y115" s="18">
        <f t="shared" si="36"/>
        <v>42278</v>
      </c>
      <c r="Z115" s="18">
        <f t="shared" si="36"/>
        <v>42309</v>
      </c>
      <c r="AA115" s="18">
        <f t="shared" si="36"/>
        <v>42339</v>
      </c>
      <c r="AB115" s="19" t="s">
        <v>21</v>
      </c>
      <c r="AC115" s="28" t="s">
        <v>24</v>
      </c>
      <c r="AD115" s="28" t="s">
        <v>25</v>
      </c>
      <c r="AE115" s="19" t="s">
        <v>21</v>
      </c>
      <c r="AF115" s="28" t="s">
        <v>24</v>
      </c>
      <c r="AG115" s="28" t="s">
        <v>25</v>
      </c>
      <c r="AH115" s="19" t="s">
        <v>21</v>
      </c>
      <c r="AI115" s="28" t="s">
        <v>24</v>
      </c>
      <c r="AJ115" s="28" t="s">
        <v>25</v>
      </c>
      <c r="AK115" s="19" t="s">
        <v>21</v>
      </c>
    </row>
    <row r="116" spans="2:37" s="76" customFormat="1" ht="15" customHeight="1">
      <c r="B116" s="377">
        <f>'Sous-traitances'!C9</f>
        <v>0</v>
      </c>
      <c r="C116" s="341">
        <f>'Sous-traitances'!D9*'Sous-traitances'!$G42</f>
        <v>0</v>
      </c>
      <c r="D116" s="341">
        <f>'Sous-traitances'!E9*'Sous-traitances'!$G42</f>
        <v>0</v>
      </c>
      <c r="E116" s="341">
        <f>'Sous-traitances'!F9*'Sous-traitances'!$G42</f>
        <v>0</v>
      </c>
      <c r="F116" s="341">
        <f>'Sous-traitances'!G9*'Sous-traitances'!$G42</f>
        <v>0</v>
      </c>
      <c r="G116" s="341">
        <f>'Sous-traitances'!H9*'Sous-traitances'!$G42</f>
        <v>0</v>
      </c>
      <c r="H116" s="341">
        <f>'Sous-traitances'!I9*'Sous-traitances'!$G42</f>
        <v>0</v>
      </c>
      <c r="I116" s="341">
        <f>'Sous-traitances'!J9*'Sous-traitances'!$G42</f>
        <v>0</v>
      </c>
      <c r="J116" s="341">
        <f>'Sous-traitances'!K9*'Sous-traitances'!$G42</f>
        <v>0</v>
      </c>
      <c r="K116" s="341">
        <f>'Sous-traitances'!L9*'Sous-traitances'!$G42</f>
        <v>0</v>
      </c>
      <c r="L116" s="341">
        <f>'Sous-traitances'!M9*'Sous-traitances'!$G42</f>
        <v>0</v>
      </c>
      <c r="M116" s="341">
        <f>'Sous-traitances'!N9*'Sous-traitances'!$G42</f>
        <v>0</v>
      </c>
      <c r="N116" s="341">
        <f>'Sous-traitances'!O9*'Sous-traitances'!$G42</f>
        <v>0</v>
      </c>
      <c r="O116" s="341">
        <f t="shared" ref="O116:O140" si="37">SUM(C116:N116)</f>
        <v>0</v>
      </c>
      <c r="P116" s="341">
        <f>'Sous-traitances'!Q9*'Sous-traitances'!$G42</f>
        <v>0</v>
      </c>
      <c r="Q116" s="341">
        <f>'Sous-traitances'!R9*'Sous-traitances'!$G42</f>
        <v>0</v>
      </c>
      <c r="R116" s="341">
        <f>'Sous-traitances'!S9*'Sous-traitances'!$G42</f>
        <v>0</v>
      </c>
      <c r="S116" s="341">
        <f>'Sous-traitances'!T9*'Sous-traitances'!$G42</f>
        <v>0</v>
      </c>
      <c r="T116" s="341">
        <f>'Sous-traitances'!U9*'Sous-traitances'!$G42</f>
        <v>0</v>
      </c>
      <c r="U116" s="341">
        <f>'Sous-traitances'!V9*'Sous-traitances'!$G42</f>
        <v>0</v>
      </c>
      <c r="V116" s="341">
        <f>'Sous-traitances'!W9*'Sous-traitances'!$G42</f>
        <v>0</v>
      </c>
      <c r="W116" s="341">
        <f>'Sous-traitances'!X9*'Sous-traitances'!$G42</f>
        <v>0</v>
      </c>
      <c r="X116" s="341">
        <f>'Sous-traitances'!Y9*'Sous-traitances'!$G42</f>
        <v>0</v>
      </c>
      <c r="Y116" s="341">
        <f>'Sous-traitances'!Z9*'Sous-traitances'!$G42</f>
        <v>0</v>
      </c>
      <c r="Z116" s="341">
        <f>'Sous-traitances'!AA9*'Sous-traitances'!$G42</f>
        <v>0</v>
      </c>
      <c r="AA116" s="341">
        <f>'Sous-traitances'!AB9*'Sous-traitances'!$G42</f>
        <v>0</v>
      </c>
      <c r="AB116" s="341">
        <f t="shared" ref="AB116:AB140" si="38">SUM(P116:AA116)</f>
        <v>0</v>
      </c>
      <c r="AC116" s="341">
        <f>'Sous-traitances'!AD9*'Sous-traitances'!$G42</f>
        <v>0</v>
      </c>
      <c r="AD116" s="341">
        <f>'Sous-traitances'!AE9*'Sous-traitances'!$G42</f>
        <v>0</v>
      </c>
      <c r="AE116" s="341">
        <f t="shared" ref="AE116:AE140" si="39">SUM(AC116:AD116)</f>
        <v>0</v>
      </c>
      <c r="AF116" s="341">
        <f>'Sous-traitances'!AG9*'Sous-traitances'!$G42</f>
        <v>0</v>
      </c>
      <c r="AG116" s="341">
        <f>'Sous-traitances'!AH9*'Sous-traitances'!$G42</f>
        <v>0</v>
      </c>
      <c r="AH116" s="341">
        <f t="shared" ref="AH116:AH140" si="40">SUM(AF116:AG116)</f>
        <v>0</v>
      </c>
      <c r="AI116" s="341">
        <f>'Sous-traitances'!AJ9*'Sous-traitances'!$G42</f>
        <v>0</v>
      </c>
      <c r="AJ116" s="341">
        <f>'Sous-traitances'!AK9*'Sous-traitances'!$G42</f>
        <v>0</v>
      </c>
      <c r="AK116" s="341">
        <f t="shared" ref="AK116:AK140" si="41">SUM(AI116:AJ116)</f>
        <v>0</v>
      </c>
    </row>
    <row r="117" spans="2:37" s="76" customFormat="1" ht="15" customHeight="1">
      <c r="B117" s="377">
        <f>'Sous-traitances'!C10</f>
        <v>0</v>
      </c>
      <c r="C117" s="341">
        <f>'Sous-traitances'!D10*'Sous-traitances'!$G43</f>
        <v>0</v>
      </c>
      <c r="D117" s="341">
        <f>'Sous-traitances'!E10*'Sous-traitances'!$G43</f>
        <v>0</v>
      </c>
      <c r="E117" s="341">
        <f>'Sous-traitances'!F10*'Sous-traitances'!$G43</f>
        <v>0</v>
      </c>
      <c r="F117" s="341">
        <f>'Sous-traitances'!G10*'Sous-traitances'!$G43</f>
        <v>0</v>
      </c>
      <c r="G117" s="341">
        <f>'Sous-traitances'!H10*'Sous-traitances'!$G43</f>
        <v>0</v>
      </c>
      <c r="H117" s="341">
        <f>'Sous-traitances'!I10*'Sous-traitances'!$G43</f>
        <v>0</v>
      </c>
      <c r="I117" s="341">
        <f>'Sous-traitances'!J10*'Sous-traitances'!$G43</f>
        <v>0</v>
      </c>
      <c r="J117" s="341">
        <f>'Sous-traitances'!K10*'Sous-traitances'!$G43</f>
        <v>0</v>
      </c>
      <c r="K117" s="341">
        <f>'Sous-traitances'!L10*'Sous-traitances'!$G43</f>
        <v>0</v>
      </c>
      <c r="L117" s="341">
        <f>'Sous-traitances'!M10*'Sous-traitances'!$G43</f>
        <v>0</v>
      </c>
      <c r="M117" s="341">
        <f>'Sous-traitances'!N10*'Sous-traitances'!$G43</f>
        <v>0</v>
      </c>
      <c r="N117" s="341">
        <f>'Sous-traitances'!O10*'Sous-traitances'!$G43</f>
        <v>0</v>
      </c>
      <c r="O117" s="341">
        <f t="shared" si="37"/>
        <v>0</v>
      </c>
      <c r="P117" s="341">
        <f>'Sous-traitances'!Q10*'Sous-traitances'!$G43</f>
        <v>0</v>
      </c>
      <c r="Q117" s="341">
        <f>'Sous-traitances'!R10*'Sous-traitances'!$G43</f>
        <v>0</v>
      </c>
      <c r="R117" s="341">
        <f>'Sous-traitances'!S10*'Sous-traitances'!$G43</f>
        <v>0</v>
      </c>
      <c r="S117" s="341">
        <f>'Sous-traitances'!T10*'Sous-traitances'!$G43</f>
        <v>0</v>
      </c>
      <c r="T117" s="341">
        <f>'Sous-traitances'!U10*'Sous-traitances'!$G43</f>
        <v>0</v>
      </c>
      <c r="U117" s="341">
        <f>'Sous-traitances'!V10*'Sous-traitances'!$G43</f>
        <v>0</v>
      </c>
      <c r="V117" s="341">
        <f>'Sous-traitances'!W10*'Sous-traitances'!$G43</f>
        <v>0</v>
      </c>
      <c r="W117" s="341">
        <f>'Sous-traitances'!X10*'Sous-traitances'!$G43</f>
        <v>0</v>
      </c>
      <c r="X117" s="341">
        <f>'Sous-traitances'!Y10*'Sous-traitances'!$G43</f>
        <v>0</v>
      </c>
      <c r="Y117" s="341">
        <f>'Sous-traitances'!Z10*'Sous-traitances'!$G43</f>
        <v>0</v>
      </c>
      <c r="Z117" s="341">
        <f>'Sous-traitances'!AA10*'Sous-traitances'!$G43</f>
        <v>0</v>
      </c>
      <c r="AA117" s="341">
        <f>'Sous-traitances'!AB10*'Sous-traitances'!$G43</f>
        <v>0</v>
      </c>
      <c r="AB117" s="341">
        <f t="shared" si="38"/>
        <v>0</v>
      </c>
      <c r="AC117" s="341">
        <f>'Sous-traitances'!AD10*'Sous-traitances'!$G43</f>
        <v>0</v>
      </c>
      <c r="AD117" s="341">
        <f>'Sous-traitances'!AE10*'Sous-traitances'!$G43</f>
        <v>0</v>
      </c>
      <c r="AE117" s="341">
        <f t="shared" si="39"/>
        <v>0</v>
      </c>
      <c r="AF117" s="341">
        <f>'Sous-traitances'!AG10*'Sous-traitances'!$G43</f>
        <v>0</v>
      </c>
      <c r="AG117" s="341">
        <f>'Sous-traitances'!AH10*'Sous-traitances'!$G43</f>
        <v>0</v>
      </c>
      <c r="AH117" s="341">
        <f t="shared" si="40"/>
        <v>0</v>
      </c>
      <c r="AI117" s="341">
        <f>'Sous-traitances'!AJ10*'Sous-traitances'!$G43</f>
        <v>0</v>
      </c>
      <c r="AJ117" s="341">
        <f>'Sous-traitances'!AK10*'Sous-traitances'!$G43</f>
        <v>0</v>
      </c>
      <c r="AK117" s="341">
        <f t="shared" si="41"/>
        <v>0</v>
      </c>
    </row>
    <row r="118" spans="2:37" s="76" customFormat="1" ht="15" customHeight="1">
      <c r="B118" s="377">
        <f>'Sous-traitances'!C11</f>
        <v>0</v>
      </c>
      <c r="C118" s="341">
        <f>'Sous-traitances'!D11*'Sous-traitances'!$G44</f>
        <v>0</v>
      </c>
      <c r="D118" s="341">
        <f>'Sous-traitances'!E11*'Sous-traitances'!$G44</f>
        <v>0</v>
      </c>
      <c r="E118" s="341">
        <f>'Sous-traitances'!F11*'Sous-traitances'!$G44</f>
        <v>0</v>
      </c>
      <c r="F118" s="341">
        <f>'Sous-traitances'!G11*'Sous-traitances'!$G44</f>
        <v>0</v>
      </c>
      <c r="G118" s="341">
        <f>'Sous-traitances'!H11*'Sous-traitances'!$G44</f>
        <v>0</v>
      </c>
      <c r="H118" s="341">
        <f>'Sous-traitances'!I11*'Sous-traitances'!$G44</f>
        <v>0</v>
      </c>
      <c r="I118" s="341">
        <f>'Sous-traitances'!J11*'Sous-traitances'!$G44</f>
        <v>0</v>
      </c>
      <c r="J118" s="341">
        <f>'Sous-traitances'!K11*'Sous-traitances'!$G44</f>
        <v>0</v>
      </c>
      <c r="K118" s="341">
        <f>'Sous-traitances'!L11*'Sous-traitances'!$G44</f>
        <v>0</v>
      </c>
      <c r="L118" s="341">
        <f>'Sous-traitances'!M11*'Sous-traitances'!$G44</f>
        <v>0</v>
      </c>
      <c r="M118" s="341">
        <f>'Sous-traitances'!N11*'Sous-traitances'!$G44</f>
        <v>0</v>
      </c>
      <c r="N118" s="341">
        <f>'Sous-traitances'!O11*'Sous-traitances'!$G44</f>
        <v>0</v>
      </c>
      <c r="O118" s="341">
        <f t="shared" si="37"/>
        <v>0</v>
      </c>
      <c r="P118" s="341">
        <f>'Sous-traitances'!Q11*'Sous-traitances'!$G44</f>
        <v>0</v>
      </c>
      <c r="Q118" s="341">
        <f>'Sous-traitances'!R11*'Sous-traitances'!$G44</f>
        <v>0</v>
      </c>
      <c r="R118" s="341">
        <f>'Sous-traitances'!S11*'Sous-traitances'!$G44</f>
        <v>0</v>
      </c>
      <c r="S118" s="341">
        <f>'Sous-traitances'!T11*'Sous-traitances'!$G44</f>
        <v>0</v>
      </c>
      <c r="T118" s="341">
        <f>'Sous-traitances'!U11*'Sous-traitances'!$G44</f>
        <v>0</v>
      </c>
      <c r="U118" s="341">
        <f>'Sous-traitances'!V11*'Sous-traitances'!$G44</f>
        <v>0</v>
      </c>
      <c r="V118" s="341">
        <f>'Sous-traitances'!W11*'Sous-traitances'!$G44</f>
        <v>0</v>
      </c>
      <c r="W118" s="341">
        <f>'Sous-traitances'!X11*'Sous-traitances'!$G44</f>
        <v>0</v>
      </c>
      <c r="X118" s="341">
        <f>'Sous-traitances'!Y11*'Sous-traitances'!$G44</f>
        <v>0</v>
      </c>
      <c r="Y118" s="341">
        <f>'Sous-traitances'!Z11*'Sous-traitances'!$G44</f>
        <v>0</v>
      </c>
      <c r="Z118" s="341">
        <f>'Sous-traitances'!AA11*'Sous-traitances'!$G44</f>
        <v>0</v>
      </c>
      <c r="AA118" s="341">
        <f>'Sous-traitances'!AB11*'Sous-traitances'!$G44</f>
        <v>0</v>
      </c>
      <c r="AB118" s="341">
        <f t="shared" si="38"/>
        <v>0</v>
      </c>
      <c r="AC118" s="341">
        <f>'Sous-traitances'!AD11*'Sous-traitances'!$G44</f>
        <v>0</v>
      </c>
      <c r="AD118" s="341">
        <f>'Sous-traitances'!AE11*'Sous-traitances'!$G44</f>
        <v>0</v>
      </c>
      <c r="AE118" s="341">
        <f t="shared" si="39"/>
        <v>0</v>
      </c>
      <c r="AF118" s="341">
        <f>'Sous-traitances'!AG11*'Sous-traitances'!$G44</f>
        <v>0</v>
      </c>
      <c r="AG118" s="341">
        <f>'Sous-traitances'!AH11*'Sous-traitances'!$G44</f>
        <v>0</v>
      </c>
      <c r="AH118" s="341">
        <f t="shared" si="40"/>
        <v>0</v>
      </c>
      <c r="AI118" s="341">
        <f>'Sous-traitances'!AJ11*'Sous-traitances'!$G44</f>
        <v>0</v>
      </c>
      <c r="AJ118" s="341">
        <f>'Sous-traitances'!AK11*'Sous-traitances'!$G44</f>
        <v>0</v>
      </c>
      <c r="AK118" s="341">
        <f t="shared" si="41"/>
        <v>0</v>
      </c>
    </row>
    <row r="119" spans="2:37" s="76" customFormat="1" ht="15" customHeight="1">
      <c r="B119" s="377">
        <f>'Sous-traitances'!C12</f>
        <v>0</v>
      </c>
      <c r="C119" s="341">
        <f>'Sous-traitances'!D12*'Sous-traitances'!$G45</f>
        <v>0</v>
      </c>
      <c r="D119" s="341">
        <f>'Sous-traitances'!E12*'Sous-traitances'!$G45</f>
        <v>0</v>
      </c>
      <c r="E119" s="341">
        <f>'Sous-traitances'!F12*'Sous-traitances'!$G45</f>
        <v>0</v>
      </c>
      <c r="F119" s="341">
        <f>'Sous-traitances'!G12*'Sous-traitances'!$G45</f>
        <v>0</v>
      </c>
      <c r="G119" s="341">
        <f>'Sous-traitances'!H12*'Sous-traitances'!$G45</f>
        <v>0</v>
      </c>
      <c r="H119" s="341">
        <f>'Sous-traitances'!I12*'Sous-traitances'!$G45</f>
        <v>0</v>
      </c>
      <c r="I119" s="341">
        <f>'Sous-traitances'!J12*'Sous-traitances'!$G45</f>
        <v>0</v>
      </c>
      <c r="J119" s="341">
        <f>'Sous-traitances'!K12*'Sous-traitances'!$G45</f>
        <v>0</v>
      </c>
      <c r="K119" s="341">
        <f>'Sous-traitances'!L12*'Sous-traitances'!$G45</f>
        <v>0</v>
      </c>
      <c r="L119" s="341">
        <f>'Sous-traitances'!M12*'Sous-traitances'!$G45</f>
        <v>0</v>
      </c>
      <c r="M119" s="341">
        <f>'Sous-traitances'!N12*'Sous-traitances'!$G45</f>
        <v>0</v>
      </c>
      <c r="N119" s="341">
        <f>'Sous-traitances'!O12*'Sous-traitances'!$G45</f>
        <v>0</v>
      </c>
      <c r="O119" s="341">
        <f t="shared" si="37"/>
        <v>0</v>
      </c>
      <c r="P119" s="341">
        <f>'Sous-traitances'!Q12*'Sous-traitances'!$G45</f>
        <v>0</v>
      </c>
      <c r="Q119" s="341">
        <f>'Sous-traitances'!R12*'Sous-traitances'!$G45</f>
        <v>0</v>
      </c>
      <c r="R119" s="341">
        <f>'Sous-traitances'!S12*'Sous-traitances'!$G45</f>
        <v>0</v>
      </c>
      <c r="S119" s="341">
        <f>'Sous-traitances'!T12*'Sous-traitances'!$G45</f>
        <v>0</v>
      </c>
      <c r="T119" s="341">
        <f>'Sous-traitances'!U12*'Sous-traitances'!$G45</f>
        <v>0</v>
      </c>
      <c r="U119" s="341">
        <f>'Sous-traitances'!V12*'Sous-traitances'!$G45</f>
        <v>0</v>
      </c>
      <c r="V119" s="341">
        <f>'Sous-traitances'!W12*'Sous-traitances'!$G45</f>
        <v>0</v>
      </c>
      <c r="W119" s="341">
        <f>'Sous-traitances'!X12*'Sous-traitances'!$G45</f>
        <v>0</v>
      </c>
      <c r="X119" s="341">
        <f>'Sous-traitances'!Y12*'Sous-traitances'!$G45</f>
        <v>0</v>
      </c>
      <c r="Y119" s="341">
        <f>'Sous-traitances'!Z12*'Sous-traitances'!$G45</f>
        <v>0</v>
      </c>
      <c r="Z119" s="341">
        <f>'Sous-traitances'!AA12*'Sous-traitances'!$G45</f>
        <v>0</v>
      </c>
      <c r="AA119" s="341">
        <f>'Sous-traitances'!AB12*'Sous-traitances'!$G45</f>
        <v>0</v>
      </c>
      <c r="AB119" s="341">
        <f t="shared" si="38"/>
        <v>0</v>
      </c>
      <c r="AC119" s="341">
        <f>'Sous-traitances'!AD12*'Sous-traitances'!$G45</f>
        <v>0</v>
      </c>
      <c r="AD119" s="341">
        <f>'Sous-traitances'!AE12*'Sous-traitances'!$G45</f>
        <v>0</v>
      </c>
      <c r="AE119" s="341">
        <f t="shared" si="39"/>
        <v>0</v>
      </c>
      <c r="AF119" s="341">
        <f>'Sous-traitances'!AG12*'Sous-traitances'!$G45</f>
        <v>0</v>
      </c>
      <c r="AG119" s="341">
        <f>'Sous-traitances'!AH12*'Sous-traitances'!$G45</f>
        <v>0</v>
      </c>
      <c r="AH119" s="341">
        <f t="shared" si="40"/>
        <v>0</v>
      </c>
      <c r="AI119" s="341">
        <f>'Sous-traitances'!AJ12*'Sous-traitances'!$G45</f>
        <v>0</v>
      </c>
      <c r="AJ119" s="341">
        <f>'Sous-traitances'!AK12*'Sous-traitances'!$G45</f>
        <v>0</v>
      </c>
      <c r="AK119" s="341">
        <f t="shared" si="41"/>
        <v>0</v>
      </c>
    </row>
    <row r="120" spans="2:37" s="76" customFormat="1" ht="15" customHeight="1">
      <c r="B120" s="377">
        <f>'Sous-traitances'!C13</f>
        <v>0</v>
      </c>
      <c r="C120" s="341">
        <f>'Sous-traitances'!D13*'Sous-traitances'!$G46</f>
        <v>0</v>
      </c>
      <c r="D120" s="341">
        <f>'Sous-traitances'!E13*'Sous-traitances'!$G46</f>
        <v>0</v>
      </c>
      <c r="E120" s="341">
        <f>'Sous-traitances'!F13*'Sous-traitances'!$G46</f>
        <v>0</v>
      </c>
      <c r="F120" s="341">
        <f>'Sous-traitances'!G13*'Sous-traitances'!$G46</f>
        <v>0</v>
      </c>
      <c r="G120" s="341">
        <f>'Sous-traitances'!H13*'Sous-traitances'!$G46</f>
        <v>0</v>
      </c>
      <c r="H120" s="341">
        <f>'Sous-traitances'!I13*'Sous-traitances'!$G46</f>
        <v>0</v>
      </c>
      <c r="I120" s="341">
        <f>'Sous-traitances'!J13*'Sous-traitances'!$G46</f>
        <v>0</v>
      </c>
      <c r="J120" s="341">
        <f>'Sous-traitances'!K13*'Sous-traitances'!$G46</f>
        <v>0</v>
      </c>
      <c r="K120" s="341">
        <f>'Sous-traitances'!L13*'Sous-traitances'!$G46</f>
        <v>0</v>
      </c>
      <c r="L120" s="341">
        <f>'Sous-traitances'!M13*'Sous-traitances'!$G46</f>
        <v>0</v>
      </c>
      <c r="M120" s="341">
        <f>'Sous-traitances'!N13*'Sous-traitances'!$G46</f>
        <v>0</v>
      </c>
      <c r="N120" s="341">
        <f>'Sous-traitances'!O13*'Sous-traitances'!$G46</f>
        <v>0</v>
      </c>
      <c r="O120" s="341">
        <f t="shared" si="37"/>
        <v>0</v>
      </c>
      <c r="P120" s="341">
        <f>'Sous-traitances'!Q13*'Sous-traitances'!$G46</f>
        <v>0</v>
      </c>
      <c r="Q120" s="341">
        <f>'Sous-traitances'!R13*'Sous-traitances'!$G46</f>
        <v>0</v>
      </c>
      <c r="R120" s="341">
        <f>'Sous-traitances'!S13*'Sous-traitances'!$G46</f>
        <v>0</v>
      </c>
      <c r="S120" s="341">
        <f>'Sous-traitances'!T13*'Sous-traitances'!$G46</f>
        <v>0</v>
      </c>
      <c r="T120" s="341">
        <f>'Sous-traitances'!U13*'Sous-traitances'!$G46</f>
        <v>0</v>
      </c>
      <c r="U120" s="341">
        <f>'Sous-traitances'!V13*'Sous-traitances'!$G46</f>
        <v>0</v>
      </c>
      <c r="V120" s="341">
        <f>'Sous-traitances'!W13*'Sous-traitances'!$G46</f>
        <v>0</v>
      </c>
      <c r="W120" s="341">
        <f>'Sous-traitances'!X13*'Sous-traitances'!$G46</f>
        <v>0</v>
      </c>
      <c r="X120" s="341">
        <f>'Sous-traitances'!Y13*'Sous-traitances'!$G46</f>
        <v>0</v>
      </c>
      <c r="Y120" s="341">
        <f>'Sous-traitances'!Z13*'Sous-traitances'!$G46</f>
        <v>0</v>
      </c>
      <c r="Z120" s="341">
        <f>'Sous-traitances'!AA13*'Sous-traitances'!$G46</f>
        <v>0</v>
      </c>
      <c r="AA120" s="341">
        <f>'Sous-traitances'!AB13*'Sous-traitances'!$G46</f>
        <v>0</v>
      </c>
      <c r="AB120" s="341">
        <f t="shared" si="38"/>
        <v>0</v>
      </c>
      <c r="AC120" s="341">
        <f>'Sous-traitances'!AD13*'Sous-traitances'!$G46</f>
        <v>0</v>
      </c>
      <c r="AD120" s="341">
        <f>'Sous-traitances'!AE13*'Sous-traitances'!$G46</f>
        <v>0</v>
      </c>
      <c r="AE120" s="341">
        <f t="shared" si="39"/>
        <v>0</v>
      </c>
      <c r="AF120" s="341">
        <f>'Sous-traitances'!AG13*'Sous-traitances'!$G46</f>
        <v>0</v>
      </c>
      <c r="AG120" s="341">
        <f>'Sous-traitances'!AH13*'Sous-traitances'!$G46</f>
        <v>0</v>
      </c>
      <c r="AH120" s="341">
        <f t="shared" si="40"/>
        <v>0</v>
      </c>
      <c r="AI120" s="341">
        <f>'Sous-traitances'!AJ13*'Sous-traitances'!$G46</f>
        <v>0</v>
      </c>
      <c r="AJ120" s="341">
        <f>'Sous-traitances'!AK13*'Sous-traitances'!$G46</f>
        <v>0</v>
      </c>
      <c r="AK120" s="341">
        <f t="shared" si="41"/>
        <v>0</v>
      </c>
    </row>
    <row r="121" spans="2:37" s="76" customFormat="1" ht="15" customHeight="1">
      <c r="B121" s="377">
        <f>'Sous-traitances'!C14</f>
        <v>0</v>
      </c>
      <c r="C121" s="341">
        <f>'Sous-traitances'!D14*'Sous-traitances'!$G47</f>
        <v>0</v>
      </c>
      <c r="D121" s="341">
        <f>'Sous-traitances'!E14*'Sous-traitances'!$G47</f>
        <v>0</v>
      </c>
      <c r="E121" s="341">
        <f>'Sous-traitances'!F14*'Sous-traitances'!$G47</f>
        <v>0</v>
      </c>
      <c r="F121" s="341">
        <f>'Sous-traitances'!G14*'Sous-traitances'!$G47</f>
        <v>0</v>
      </c>
      <c r="G121" s="341">
        <f>'Sous-traitances'!H14*'Sous-traitances'!$G47</f>
        <v>0</v>
      </c>
      <c r="H121" s="341">
        <f>'Sous-traitances'!I14*'Sous-traitances'!$G47</f>
        <v>0</v>
      </c>
      <c r="I121" s="341">
        <f>'Sous-traitances'!J14*'Sous-traitances'!$G47</f>
        <v>0</v>
      </c>
      <c r="J121" s="341">
        <f>'Sous-traitances'!K14*'Sous-traitances'!$G47</f>
        <v>0</v>
      </c>
      <c r="K121" s="341">
        <f>'Sous-traitances'!L14*'Sous-traitances'!$G47</f>
        <v>0</v>
      </c>
      <c r="L121" s="341">
        <f>'Sous-traitances'!M14*'Sous-traitances'!$G47</f>
        <v>0</v>
      </c>
      <c r="M121" s="341">
        <f>'Sous-traitances'!N14*'Sous-traitances'!$G47</f>
        <v>0</v>
      </c>
      <c r="N121" s="341">
        <f>'Sous-traitances'!O14*'Sous-traitances'!$G47</f>
        <v>0</v>
      </c>
      <c r="O121" s="341">
        <f t="shared" si="37"/>
        <v>0</v>
      </c>
      <c r="P121" s="341">
        <f>'Sous-traitances'!Q14*'Sous-traitances'!$G47</f>
        <v>0</v>
      </c>
      <c r="Q121" s="341">
        <f>'Sous-traitances'!R14*'Sous-traitances'!$G47</f>
        <v>0</v>
      </c>
      <c r="R121" s="341">
        <f>'Sous-traitances'!S14*'Sous-traitances'!$G47</f>
        <v>0</v>
      </c>
      <c r="S121" s="341">
        <f>'Sous-traitances'!T14*'Sous-traitances'!$G47</f>
        <v>0</v>
      </c>
      <c r="T121" s="341">
        <f>'Sous-traitances'!U14*'Sous-traitances'!$G47</f>
        <v>0</v>
      </c>
      <c r="U121" s="341">
        <f>'Sous-traitances'!V14*'Sous-traitances'!$G47</f>
        <v>0</v>
      </c>
      <c r="V121" s="341">
        <f>'Sous-traitances'!W14*'Sous-traitances'!$G47</f>
        <v>0</v>
      </c>
      <c r="W121" s="341">
        <f>'Sous-traitances'!X14*'Sous-traitances'!$G47</f>
        <v>0</v>
      </c>
      <c r="X121" s="341">
        <f>'Sous-traitances'!Y14*'Sous-traitances'!$G47</f>
        <v>0</v>
      </c>
      <c r="Y121" s="341">
        <f>'Sous-traitances'!Z14*'Sous-traitances'!$G47</f>
        <v>0</v>
      </c>
      <c r="Z121" s="341">
        <f>'Sous-traitances'!AA14*'Sous-traitances'!$G47</f>
        <v>0</v>
      </c>
      <c r="AA121" s="341">
        <f>'Sous-traitances'!AB14*'Sous-traitances'!$G47</f>
        <v>0</v>
      </c>
      <c r="AB121" s="341">
        <f t="shared" si="38"/>
        <v>0</v>
      </c>
      <c r="AC121" s="341">
        <f>'Sous-traitances'!AD14*'Sous-traitances'!$G47</f>
        <v>0</v>
      </c>
      <c r="AD121" s="341">
        <f>'Sous-traitances'!AE14*'Sous-traitances'!$G47</f>
        <v>0</v>
      </c>
      <c r="AE121" s="341">
        <f t="shared" si="39"/>
        <v>0</v>
      </c>
      <c r="AF121" s="341">
        <f>'Sous-traitances'!AG14*'Sous-traitances'!$G47</f>
        <v>0</v>
      </c>
      <c r="AG121" s="341">
        <f>'Sous-traitances'!AH14*'Sous-traitances'!$G47</f>
        <v>0</v>
      </c>
      <c r="AH121" s="341">
        <f t="shared" si="40"/>
        <v>0</v>
      </c>
      <c r="AI121" s="341">
        <f>'Sous-traitances'!AJ14*'Sous-traitances'!$G47</f>
        <v>0</v>
      </c>
      <c r="AJ121" s="341">
        <f>'Sous-traitances'!AK14*'Sous-traitances'!$G47</f>
        <v>0</v>
      </c>
      <c r="AK121" s="341">
        <f t="shared" si="41"/>
        <v>0</v>
      </c>
    </row>
    <row r="122" spans="2:37" s="76" customFormat="1" ht="15" customHeight="1">
      <c r="B122" s="377">
        <f>'Sous-traitances'!C15</f>
        <v>0</v>
      </c>
      <c r="C122" s="341">
        <f>'Sous-traitances'!D15*'Sous-traitances'!$G48</f>
        <v>0</v>
      </c>
      <c r="D122" s="341">
        <f>'Sous-traitances'!E15*'Sous-traitances'!$G48</f>
        <v>0</v>
      </c>
      <c r="E122" s="341">
        <f>'Sous-traitances'!F15*'Sous-traitances'!$G48</f>
        <v>0</v>
      </c>
      <c r="F122" s="341">
        <f>'Sous-traitances'!G15*'Sous-traitances'!$G48</f>
        <v>0</v>
      </c>
      <c r="G122" s="341">
        <f>'Sous-traitances'!H15*'Sous-traitances'!$G48</f>
        <v>0</v>
      </c>
      <c r="H122" s="341">
        <f>'Sous-traitances'!I15*'Sous-traitances'!$G48</f>
        <v>0</v>
      </c>
      <c r="I122" s="341">
        <f>'Sous-traitances'!J15*'Sous-traitances'!$G48</f>
        <v>0</v>
      </c>
      <c r="J122" s="341">
        <f>'Sous-traitances'!K15*'Sous-traitances'!$G48</f>
        <v>0</v>
      </c>
      <c r="K122" s="341">
        <f>'Sous-traitances'!L15*'Sous-traitances'!$G48</f>
        <v>0</v>
      </c>
      <c r="L122" s="341">
        <f>'Sous-traitances'!M15*'Sous-traitances'!$G48</f>
        <v>0</v>
      </c>
      <c r="M122" s="341">
        <f>'Sous-traitances'!N15*'Sous-traitances'!$G48</f>
        <v>0</v>
      </c>
      <c r="N122" s="341">
        <f>'Sous-traitances'!O15*'Sous-traitances'!$G48</f>
        <v>0</v>
      </c>
      <c r="O122" s="341">
        <f t="shared" si="37"/>
        <v>0</v>
      </c>
      <c r="P122" s="341">
        <f>'Sous-traitances'!Q15*'Sous-traitances'!$G48</f>
        <v>0</v>
      </c>
      <c r="Q122" s="341">
        <f>'Sous-traitances'!R15*'Sous-traitances'!$G48</f>
        <v>0</v>
      </c>
      <c r="R122" s="341">
        <f>'Sous-traitances'!S15*'Sous-traitances'!$G48</f>
        <v>0</v>
      </c>
      <c r="S122" s="341">
        <f>'Sous-traitances'!T15*'Sous-traitances'!$G48</f>
        <v>0</v>
      </c>
      <c r="T122" s="341">
        <f>'Sous-traitances'!U15*'Sous-traitances'!$G48</f>
        <v>0</v>
      </c>
      <c r="U122" s="341">
        <f>'Sous-traitances'!V15*'Sous-traitances'!$G48</f>
        <v>0</v>
      </c>
      <c r="V122" s="341">
        <f>'Sous-traitances'!W15*'Sous-traitances'!$G48</f>
        <v>0</v>
      </c>
      <c r="W122" s="341">
        <f>'Sous-traitances'!X15*'Sous-traitances'!$G48</f>
        <v>0</v>
      </c>
      <c r="X122" s="341">
        <f>'Sous-traitances'!Y15*'Sous-traitances'!$G48</f>
        <v>0</v>
      </c>
      <c r="Y122" s="341">
        <f>'Sous-traitances'!Z15*'Sous-traitances'!$G48</f>
        <v>0</v>
      </c>
      <c r="Z122" s="341">
        <f>'Sous-traitances'!AA15*'Sous-traitances'!$G48</f>
        <v>0</v>
      </c>
      <c r="AA122" s="341">
        <f>'Sous-traitances'!AB15*'Sous-traitances'!$G48</f>
        <v>0</v>
      </c>
      <c r="AB122" s="341">
        <f t="shared" si="38"/>
        <v>0</v>
      </c>
      <c r="AC122" s="341">
        <f>'Sous-traitances'!AD15*'Sous-traitances'!$G48</f>
        <v>0</v>
      </c>
      <c r="AD122" s="341">
        <f>'Sous-traitances'!AE15*'Sous-traitances'!$G48</f>
        <v>0</v>
      </c>
      <c r="AE122" s="341">
        <f t="shared" si="39"/>
        <v>0</v>
      </c>
      <c r="AF122" s="341">
        <f>'Sous-traitances'!AG15*'Sous-traitances'!$G48</f>
        <v>0</v>
      </c>
      <c r="AG122" s="341">
        <f>'Sous-traitances'!AH15*'Sous-traitances'!$G48</f>
        <v>0</v>
      </c>
      <c r="AH122" s="341">
        <f t="shared" si="40"/>
        <v>0</v>
      </c>
      <c r="AI122" s="341">
        <f>'Sous-traitances'!AJ15*'Sous-traitances'!$G48</f>
        <v>0</v>
      </c>
      <c r="AJ122" s="341">
        <f>'Sous-traitances'!AK15*'Sous-traitances'!$G48</f>
        <v>0</v>
      </c>
      <c r="AK122" s="341">
        <f t="shared" si="41"/>
        <v>0</v>
      </c>
    </row>
    <row r="123" spans="2:37" s="76" customFormat="1" ht="15" customHeight="1">
      <c r="B123" s="377">
        <f>'Sous-traitances'!C16</f>
        <v>0</v>
      </c>
      <c r="C123" s="341">
        <f>'Sous-traitances'!D16*'Sous-traitances'!$G49</f>
        <v>0</v>
      </c>
      <c r="D123" s="341">
        <f>'Sous-traitances'!E16*'Sous-traitances'!$G49</f>
        <v>0</v>
      </c>
      <c r="E123" s="341">
        <f>'Sous-traitances'!F16*'Sous-traitances'!$G49</f>
        <v>0</v>
      </c>
      <c r="F123" s="341">
        <f>'Sous-traitances'!G16*'Sous-traitances'!$G49</f>
        <v>0</v>
      </c>
      <c r="G123" s="341">
        <f>'Sous-traitances'!H16*'Sous-traitances'!$G49</f>
        <v>0</v>
      </c>
      <c r="H123" s="341">
        <f>'Sous-traitances'!I16*'Sous-traitances'!$G49</f>
        <v>0</v>
      </c>
      <c r="I123" s="341">
        <f>'Sous-traitances'!J16*'Sous-traitances'!$G49</f>
        <v>0</v>
      </c>
      <c r="J123" s="341">
        <f>'Sous-traitances'!K16*'Sous-traitances'!$G49</f>
        <v>0</v>
      </c>
      <c r="K123" s="341">
        <f>'Sous-traitances'!L16*'Sous-traitances'!$G49</f>
        <v>0</v>
      </c>
      <c r="L123" s="341">
        <f>'Sous-traitances'!M16*'Sous-traitances'!$G49</f>
        <v>0</v>
      </c>
      <c r="M123" s="341">
        <f>'Sous-traitances'!N16*'Sous-traitances'!$G49</f>
        <v>0</v>
      </c>
      <c r="N123" s="341">
        <f>'Sous-traitances'!O16*'Sous-traitances'!$G49</f>
        <v>0</v>
      </c>
      <c r="O123" s="341">
        <f t="shared" si="37"/>
        <v>0</v>
      </c>
      <c r="P123" s="341">
        <f>'Sous-traitances'!Q16*'Sous-traitances'!$G49</f>
        <v>0</v>
      </c>
      <c r="Q123" s="341">
        <f>'Sous-traitances'!R16*'Sous-traitances'!$G49</f>
        <v>0</v>
      </c>
      <c r="R123" s="341">
        <f>'Sous-traitances'!S16*'Sous-traitances'!$G49</f>
        <v>0</v>
      </c>
      <c r="S123" s="341">
        <f>'Sous-traitances'!T16*'Sous-traitances'!$G49</f>
        <v>0</v>
      </c>
      <c r="T123" s="341">
        <f>'Sous-traitances'!U16*'Sous-traitances'!$G49</f>
        <v>0</v>
      </c>
      <c r="U123" s="341">
        <f>'Sous-traitances'!V16*'Sous-traitances'!$G49</f>
        <v>0</v>
      </c>
      <c r="V123" s="341">
        <f>'Sous-traitances'!W16*'Sous-traitances'!$G49</f>
        <v>0</v>
      </c>
      <c r="W123" s="341">
        <f>'Sous-traitances'!X16*'Sous-traitances'!$G49</f>
        <v>0</v>
      </c>
      <c r="X123" s="341">
        <f>'Sous-traitances'!Y16*'Sous-traitances'!$G49</f>
        <v>0</v>
      </c>
      <c r="Y123" s="341">
        <f>'Sous-traitances'!Z16*'Sous-traitances'!$G49</f>
        <v>0</v>
      </c>
      <c r="Z123" s="341">
        <f>'Sous-traitances'!AA16*'Sous-traitances'!$G49</f>
        <v>0</v>
      </c>
      <c r="AA123" s="341">
        <f>'Sous-traitances'!AB16*'Sous-traitances'!$G49</f>
        <v>0</v>
      </c>
      <c r="AB123" s="341">
        <f t="shared" si="38"/>
        <v>0</v>
      </c>
      <c r="AC123" s="341">
        <f>'Sous-traitances'!AD16*'Sous-traitances'!$G49</f>
        <v>0</v>
      </c>
      <c r="AD123" s="341">
        <f>'Sous-traitances'!AE16*'Sous-traitances'!$G49</f>
        <v>0</v>
      </c>
      <c r="AE123" s="341">
        <f t="shared" si="39"/>
        <v>0</v>
      </c>
      <c r="AF123" s="341">
        <f>'Sous-traitances'!AG16*'Sous-traitances'!$G49</f>
        <v>0</v>
      </c>
      <c r="AG123" s="341">
        <f>'Sous-traitances'!AH16*'Sous-traitances'!$G49</f>
        <v>0</v>
      </c>
      <c r="AH123" s="341">
        <f t="shared" si="40"/>
        <v>0</v>
      </c>
      <c r="AI123" s="341">
        <f>'Sous-traitances'!AJ16*'Sous-traitances'!$G49</f>
        <v>0</v>
      </c>
      <c r="AJ123" s="341">
        <f>'Sous-traitances'!AK16*'Sous-traitances'!$G49</f>
        <v>0</v>
      </c>
      <c r="AK123" s="341">
        <f t="shared" si="41"/>
        <v>0</v>
      </c>
    </row>
    <row r="124" spans="2:37" s="76" customFormat="1" ht="15" customHeight="1">
      <c r="B124" s="377">
        <f>'Sous-traitances'!C17</f>
        <v>0</v>
      </c>
      <c r="C124" s="341">
        <f>'Sous-traitances'!D17*'Sous-traitances'!$G50</f>
        <v>0</v>
      </c>
      <c r="D124" s="341">
        <f>'Sous-traitances'!E17*'Sous-traitances'!$G50</f>
        <v>0</v>
      </c>
      <c r="E124" s="341">
        <f>'Sous-traitances'!F17*'Sous-traitances'!$G50</f>
        <v>0</v>
      </c>
      <c r="F124" s="341">
        <f>'Sous-traitances'!G17*'Sous-traitances'!$G50</f>
        <v>0</v>
      </c>
      <c r="G124" s="341">
        <f>'Sous-traitances'!H17*'Sous-traitances'!$G50</f>
        <v>0</v>
      </c>
      <c r="H124" s="341">
        <f>'Sous-traitances'!I17*'Sous-traitances'!$G50</f>
        <v>0</v>
      </c>
      <c r="I124" s="341">
        <f>'Sous-traitances'!J17*'Sous-traitances'!$G50</f>
        <v>0</v>
      </c>
      <c r="J124" s="341">
        <f>'Sous-traitances'!K17*'Sous-traitances'!$G50</f>
        <v>0</v>
      </c>
      <c r="K124" s="341">
        <f>'Sous-traitances'!L17*'Sous-traitances'!$G50</f>
        <v>0</v>
      </c>
      <c r="L124" s="341">
        <f>'Sous-traitances'!M17*'Sous-traitances'!$G50</f>
        <v>0</v>
      </c>
      <c r="M124" s="341">
        <f>'Sous-traitances'!N17*'Sous-traitances'!$G50</f>
        <v>0</v>
      </c>
      <c r="N124" s="341">
        <f>'Sous-traitances'!O17*'Sous-traitances'!$G50</f>
        <v>0</v>
      </c>
      <c r="O124" s="341">
        <f t="shared" si="37"/>
        <v>0</v>
      </c>
      <c r="P124" s="341">
        <f>'Sous-traitances'!Q17*'Sous-traitances'!$G50</f>
        <v>0</v>
      </c>
      <c r="Q124" s="341">
        <f>'Sous-traitances'!R17*'Sous-traitances'!$G50</f>
        <v>0</v>
      </c>
      <c r="R124" s="341">
        <f>'Sous-traitances'!S17*'Sous-traitances'!$G50</f>
        <v>0</v>
      </c>
      <c r="S124" s="341">
        <f>'Sous-traitances'!T17*'Sous-traitances'!$G50</f>
        <v>0</v>
      </c>
      <c r="T124" s="341">
        <f>'Sous-traitances'!U17*'Sous-traitances'!$G50</f>
        <v>0</v>
      </c>
      <c r="U124" s="341">
        <f>'Sous-traitances'!V17*'Sous-traitances'!$G50</f>
        <v>0</v>
      </c>
      <c r="V124" s="341">
        <f>'Sous-traitances'!W17*'Sous-traitances'!$G50</f>
        <v>0</v>
      </c>
      <c r="W124" s="341">
        <f>'Sous-traitances'!X17*'Sous-traitances'!$G50</f>
        <v>0</v>
      </c>
      <c r="X124" s="341">
        <f>'Sous-traitances'!Y17*'Sous-traitances'!$G50</f>
        <v>0</v>
      </c>
      <c r="Y124" s="341">
        <f>'Sous-traitances'!Z17*'Sous-traitances'!$G50</f>
        <v>0</v>
      </c>
      <c r="Z124" s="341">
        <f>'Sous-traitances'!AA17*'Sous-traitances'!$G50</f>
        <v>0</v>
      </c>
      <c r="AA124" s="341">
        <f>'Sous-traitances'!AB17*'Sous-traitances'!$G50</f>
        <v>0</v>
      </c>
      <c r="AB124" s="341">
        <f t="shared" si="38"/>
        <v>0</v>
      </c>
      <c r="AC124" s="341">
        <f>'Sous-traitances'!AD17*'Sous-traitances'!$G50</f>
        <v>0</v>
      </c>
      <c r="AD124" s="341">
        <f>'Sous-traitances'!AE17*'Sous-traitances'!$G50</f>
        <v>0</v>
      </c>
      <c r="AE124" s="341">
        <f t="shared" si="39"/>
        <v>0</v>
      </c>
      <c r="AF124" s="341">
        <f>'Sous-traitances'!AG17*'Sous-traitances'!$G50</f>
        <v>0</v>
      </c>
      <c r="AG124" s="341">
        <f>'Sous-traitances'!AH17*'Sous-traitances'!$G50</f>
        <v>0</v>
      </c>
      <c r="AH124" s="341">
        <f t="shared" si="40"/>
        <v>0</v>
      </c>
      <c r="AI124" s="341">
        <f>'Sous-traitances'!AJ17*'Sous-traitances'!$G50</f>
        <v>0</v>
      </c>
      <c r="AJ124" s="341">
        <f>'Sous-traitances'!AK17*'Sous-traitances'!$G50</f>
        <v>0</v>
      </c>
      <c r="AK124" s="341">
        <f t="shared" si="41"/>
        <v>0</v>
      </c>
    </row>
    <row r="125" spans="2:37" s="76" customFormat="1" ht="15" customHeight="1">
      <c r="B125" s="377">
        <f>'Sous-traitances'!C18</f>
        <v>0</v>
      </c>
      <c r="C125" s="341">
        <f>'Sous-traitances'!D18*'Sous-traitances'!$G51</f>
        <v>0</v>
      </c>
      <c r="D125" s="341">
        <f>'Sous-traitances'!E18*'Sous-traitances'!$G51</f>
        <v>0</v>
      </c>
      <c r="E125" s="341">
        <f>'Sous-traitances'!F18*'Sous-traitances'!$G51</f>
        <v>0</v>
      </c>
      <c r="F125" s="341">
        <f>'Sous-traitances'!G18*'Sous-traitances'!$G51</f>
        <v>0</v>
      </c>
      <c r="G125" s="341">
        <f>'Sous-traitances'!H18*'Sous-traitances'!$G51</f>
        <v>0</v>
      </c>
      <c r="H125" s="341">
        <f>'Sous-traitances'!I18*'Sous-traitances'!$G51</f>
        <v>0</v>
      </c>
      <c r="I125" s="341">
        <f>'Sous-traitances'!J18*'Sous-traitances'!$G51</f>
        <v>0</v>
      </c>
      <c r="J125" s="341">
        <f>'Sous-traitances'!K18*'Sous-traitances'!$G51</f>
        <v>0</v>
      </c>
      <c r="K125" s="341">
        <f>'Sous-traitances'!L18*'Sous-traitances'!$G51</f>
        <v>0</v>
      </c>
      <c r="L125" s="341">
        <f>'Sous-traitances'!M18*'Sous-traitances'!$G51</f>
        <v>0</v>
      </c>
      <c r="M125" s="341">
        <f>'Sous-traitances'!N18*'Sous-traitances'!$G51</f>
        <v>0</v>
      </c>
      <c r="N125" s="341">
        <f>'Sous-traitances'!O18*'Sous-traitances'!$G51</f>
        <v>0</v>
      </c>
      <c r="O125" s="341">
        <f t="shared" si="37"/>
        <v>0</v>
      </c>
      <c r="P125" s="341">
        <f>'Sous-traitances'!Q18*'Sous-traitances'!$G51</f>
        <v>0</v>
      </c>
      <c r="Q125" s="341">
        <f>'Sous-traitances'!R18*'Sous-traitances'!$G51</f>
        <v>0</v>
      </c>
      <c r="R125" s="341">
        <f>'Sous-traitances'!S18*'Sous-traitances'!$G51</f>
        <v>0</v>
      </c>
      <c r="S125" s="341">
        <f>'Sous-traitances'!T18*'Sous-traitances'!$G51</f>
        <v>0</v>
      </c>
      <c r="T125" s="341">
        <f>'Sous-traitances'!U18*'Sous-traitances'!$G51</f>
        <v>0</v>
      </c>
      <c r="U125" s="341">
        <f>'Sous-traitances'!V18*'Sous-traitances'!$G51</f>
        <v>0</v>
      </c>
      <c r="V125" s="341">
        <f>'Sous-traitances'!W18*'Sous-traitances'!$G51</f>
        <v>0</v>
      </c>
      <c r="W125" s="341">
        <f>'Sous-traitances'!X18*'Sous-traitances'!$G51</f>
        <v>0</v>
      </c>
      <c r="X125" s="341">
        <f>'Sous-traitances'!Y18*'Sous-traitances'!$G51</f>
        <v>0</v>
      </c>
      <c r="Y125" s="341">
        <f>'Sous-traitances'!Z18*'Sous-traitances'!$G51</f>
        <v>0</v>
      </c>
      <c r="Z125" s="341">
        <f>'Sous-traitances'!AA18*'Sous-traitances'!$G51</f>
        <v>0</v>
      </c>
      <c r="AA125" s="341">
        <f>'Sous-traitances'!AB18*'Sous-traitances'!$G51</f>
        <v>0</v>
      </c>
      <c r="AB125" s="341">
        <f t="shared" si="38"/>
        <v>0</v>
      </c>
      <c r="AC125" s="341">
        <f>'Sous-traitances'!AD18*'Sous-traitances'!$G51</f>
        <v>0</v>
      </c>
      <c r="AD125" s="341">
        <f>'Sous-traitances'!AE18*'Sous-traitances'!$G51</f>
        <v>0</v>
      </c>
      <c r="AE125" s="341">
        <f t="shared" si="39"/>
        <v>0</v>
      </c>
      <c r="AF125" s="341">
        <f>'Sous-traitances'!AG18*'Sous-traitances'!$G51</f>
        <v>0</v>
      </c>
      <c r="AG125" s="341">
        <f>'Sous-traitances'!AH18*'Sous-traitances'!$G51</f>
        <v>0</v>
      </c>
      <c r="AH125" s="341">
        <f t="shared" si="40"/>
        <v>0</v>
      </c>
      <c r="AI125" s="341">
        <f>'Sous-traitances'!AJ18*'Sous-traitances'!$G51</f>
        <v>0</v>
      </c>
      <c r="AJ125" s="341">
        <f>'Sous-traitances'!AK18*'Sous-traitances'!$G51</f>
        <v>0</v>
      </c>
      <c r="AK125" s="341">
        <f t="shared" si="41"/>
        <v>0</v>
      </c>
    </row>
    <row r="126" spans="2:37" s="76" customFormat="1" ht="15" customHeight="1">
      <c r="B126" s="377">
        <f>'Sous-traitances'!C19</f>
        <v>0</v>
      </c>
      <c r="C126" s="341">
        <f>'Sous-traitances'!D19*'Sous-traitances'!$G52</f>
        <v>0</v>
      </c>
      <c r="D126" s="341">
        <f>'Sous-traitances'!E19*'Sous-traitances'!$G52</f>
        <v>0</v>
      </c>
      <c r="E126" s="341">
        <f>'Sous-traitances'!F19*'Sous-traitances'!$G52</f>
        <v>0</v>
      </c>
      <c r="F126" s="341">
        <f>'Sous-traitances'!G19*'Sous-traitances'!$G52</f>
        <v>0</v>
      </c>
      <c r="G126" s="341">
        <f>'Sous-traitances'!H19*'Sous-traitances'!$G52</f>
        <v>0</v>
      </c>
      <c r="H126" s="341">
        <f>'Sous-traitances'!I19*'Sous-traitances'!$G52</f>
        <v>0</v>
      </c>
      <c r="I126" s="341">
        <f>'Sous-traitances'!J19*'Sous-traitances'!$G52</f>
        <v>0</v>
      </c>
      <c r="J126" s="341">
        <f>'Sous-traitances'!K19*'Sous-traitances'!$G52</f>
        <v>0</v>
      </c>
      <c r="K126" s="341">
        <f>'Sous-traitances'!L19*'Sous-traitances'!$G52</f>
        <v>0</v>
      </c>
      <c r="L126" s="341">
        <f>'Sous-traitances'!M19*'Sous-traitances'!$G52</f>
        <v>0</v>
      </c>
      <c r="M126" s="341">
        <f>'Sous-traitances'!N19*'Sous-traitances'!$G52</f>
        <v>0</v>
      </c>
      <c r="N126" s="341">
        <f>'Sous-traitances'!O19*'Sous-traitances'!$G52</f>
        <v>0</v>
      </c>
      <c r="O126" s="341">
        <f t="shared" si="37"/>
        <v>0</v>
      </c>
      <c r="P126" s="341">
        <f>'Sous-traitances'!Q19*'Sous-traitances'!$G52</f>
        <v>0</v>
      </c>
      <c r="Q126" s="341">
        <f>'Sous-traitances'!R19*'Sous-traitances'!$G52</f>
        <v>0</v>
      </c>
      <c r="R126" s="341">
        <f>'Sous-traitances'!S19*'Sous-traitances'!$G52</f>
        <v>0</v>
      </c>
      <c r="S126" s="341">
        <f>'Sous-traitances'!T19*'Sous-traitances'!$G52</f>
        <v>0</v>
      </c>
      <c r="T126" s="341">
        <f>'Sous-traitances'!U19*'Sous-traitances'!$G52</f>
        <v>0</v>
      </c>
      <c r="U126" s="341">
        <f>'Sous-traitances'!V19*'Sous-traitances'!$G52</f>
        <v>0</v>
      </c>
      <c r="V126" s="341">
        <f>'Sous-traitances'!W19*'Sous-traitances'!$G52</f>
        <v>0</v>
      </c>
      <c r="W126" s="341">
        <f>'Sous-traitances'!X19*'Sous-traitances'!$G52</f>
        <v>0</v>
      </c>
      <c r="X126" s="341">
        <f>'Sous-traitances'!Y19*'Sous-traitances'!$G52</f>
        <v>0</v>
      </c>
      <c r="Y126" s="341">
        <f>'Sous-traitances'!Z19*'Sous-traitances'!$G52</f>
        <v>0</v>
      </c>
      <c r="Z126" s="341">
        <f>'Sous-traitances'!AA19*'Sous-traitances'!$G52</f>
        <v>0</v>
      </c>
      <c r="AA126" s="341">
        <f>'Sous-traitances'!AB19*'Sous-traitances'!$G52</f>
        <v>0</v>
      </c>
      <c r="AB126" s="341">
        <f t="shared" si="38"/>
        <v>0</v>
      </c>
      <c r="AC126" s="341">
        <f>'Sous-traitances'!AD19*'Sous-traitances'!$G52</f>
        <v>0</v>
      </c>
      <c r="AD126" s="341">
        <f>'Sous-traitances'!AE19*'Sous-traitances'!$G52</f>
        <v>0</v>
      </c>
      <c r="AE126" s="341">
        <f t="shared" si="39"/>
        <v>0</v>
      </c>
      <c r="AF126" s="341">
        <f>'Sous-traitances'!AG19*'Sous-traitances'!$G52</f>
        <v>0</v>
      </c>
      <c r="AG126" s="341">
        <f>'Sous-traitances'!AH19*'Sous-traitances'!$G52</f>
        <v>0</v>
      </c>
      <c r="AH126" s="341">
        <f t="shared" si="40"/>
        <v>0</v>
      </c>
      <c r="AI126" s="341">
        <f>'Sous-traitances'!AJ19*'Sous-traitances'!$G52</f>
        <v>0</v>
      </c>
      <c r="AJ126" s="341">
        <f>'Sous-traitances'!AK19*'Sous-traitances'!$G52</f>
        <v>0</v>
      </c>
      <c r="AK126" s="341">
        <f t="shared" si="41"/>
        <v>0</v>
      </c>
    </row>
    <row r="127" spans="2:37" s="76" customFormat="1" ht="15" customHeight="1">
      <c r="B127" s="377">
        <f>'Sous-traitances'!C20</f>
        <v>0</v>
      </c>
      <c r="C127" s="341">
        <f>'Sous-traitances'!D20*'Sous-traitances'!$G53</f>
        <v>0</v>
      </c>
      <c r="D127" s="341">
        <f>'Sous-traitances'!E20*'Sous-traitances'!$G53</f>
        <v>0</v>
      </c>
      <c r="E127" s="341">
        <f>'Sous-traitances'!F20*'Sous-traitances'!$G53</f>
        <v>0</v>
      </c>
      <c r="F127" s="341">
        <f>'Sous-traitances'!G20*'Sous-traitances'!$G53</f>
        <v>0</v>
      </c>
      <c r="G127" s="341">
        <f>'Sous-traitances'!H20*'Sous-traitances'!$G53</f>
        <v>0</v>
      </c>
      <c r="H127" s="341">
        <f>'Sous-traitances'!I20*'Sous-traitances'!$G53</f>
        <v>0</v>
      </c>
      <c r="I127" s="341">
        <f>'Sous-traitances'!J20*'Sous-traitances'!$G53</f>
        <v>0</v>
      </c>
      <c r="J127" s="341">
        <f>'Sous-traitances'!K20*'Sous-traitances'!$G53</f>
        <v>0</v>
      </c>
      <c r="K127" s="341">
        <f>'Sous-traitances'!L20*'Sous-traitances'!$G53</f>
        <v>0</v>
      </c>
      <c r="L127" s="341">
        <f>'Sous-traitances'!M20*'Sous-traitances'!$G53</f>
        <v>0</v>
      </c>
      <c r="M127" s="341">
        <f>'Sous-traitances'!N20*'Sous-traitances'!$G53</f>
        <v>0</v>
      </c>
      <c r="N127" s="341">
        <f>'Sous-traitances'!O20*'Sous-traitances'!$G53</f>
        <v>0</v>
      </c>
      <c r="O127" s="341">
        <f t="shared" si="37"/>
        <v>0</v>
      </c>
      <c r="P127" s="341">
        <f>'Sous-traitances'!Q20*'Sous-traitances'!$G53</f>
        <v>0</v>
      </c>
      <c r="Q127" s="341">
        <f>'Sous-traitances'!R20*'Sous-traitances'!$G53</f>
        <v>0</v>
      </c>
      <c r="R127" s="341">
        <f>'Sous-traitances'!S20*'Sous-traitances'!$G53</f>
        <v>0</v>
      </c>
      <c r="S127" s="341">
        <f>'Sous-traitances'!T20*'Sous-traitances'!$G53</f>
        <v>0</v>
      </c>
      <c r="T127" s="341">
        <f>'Sous-traitances'!U20*'Sous-traitances'!$G53</f>
        <v>0</v>
      </c>
      <c r="U127" s="341">
        <f>'Sous-traitances'!V20*'Sous-traitances'!$G53</f>
        <v>0</v>
      </c>
      <c r="V127" s="341">
        <f>'Sous-traitances'!W20*'Sous-traitances'!$G53</f>
        <v>0</v>
      </c>
      <c r="W127" s="341">
        <f>'Sous-traitances'!X20*'Sous-traitances'!$G53</f>
        <v>0</v>
      </c>
      <c r="X127" s="341">
        <f>'Sous-traitances'!Y20*'Sous-traitances'!$G53</f>
        <v>0</v>
      </c>
      <c r="Y127" s="341">
        <f>'Sous-traitances'!Z20*'Sous-traitances'!$G53</f>
        <v>0</v>
      </c>
      <c r="Z127" s="341">
        <f>'Sous-traitances'!AA20*'Sous-traitances'!$G53</f>
        <v>0</v>
      </c>
      <c r="AA127" s="341">
        <f>'Sous-traitances'!AB20*'Sous-traitances'!$G53</f>
        <v>0</v>
      </c>
      <c r="AB127" s="341">
        <f t="shared" si="38"/>
        <v>0</v>
      </c>
      <c r="AC127" s="341">
        <f>'Sous-traitances'!AD20*'Sous-traitances'!$G53</f>
        <v>0</v>
      </c>
      <c r="AD127" s="341">
        <f>'Sous-traitances'!AE20*'Sous-traitances'!$G53</f>
        <v>0</v>
      </c>
      <c r="AE127" s="341">
        <f t="shared" si="39"/>
        <v>0</v>
      </c>
      <c r="AF127" s="341">
        <f>'Sous-traitances'!AG20*'Sous-traitances'!$G53</f>
        <v>0</v>
      </c>
      <c r="AG127" s="341">
        <f>'Sous-traitances'!AH20*'Sous-traitances'!$G53</f>
        <v>0</v>
      </c>
      <c r="AH127" s="341">
        <f t="shared" si="40"/>
        <v>0</v>
      </c>
      <c r="AI127" s="341">
        <f>'Sous-traitances'!AJ20*'Sous-traitances'!$G53</f>
        <v>0</v>
      </c>
      <c r="AJ127" s="341">
        <f>'Sous-traitances'!AK20*'Sous-traitances'!$G53</f>
        <v>0</v>
      </c>
      <c r="AK127" s="341">
        <f t="shared" si="41"/>
        <v>0</v>
      </c>
    </row>
    <row r="128" spans="2:37" s="76" customFormat="1" ht="15" customHeight="1">
      <c r="B128" s="377">
        <f>'Sous-traitances'!C21</f>
        <v>0</v>
      </c>
      <c r="C128" s="341">
        <f>'Sous-traitances'!D21*'Sous-traitances'!$G54</f>
        <v>0</v>
      </c>
      <c r="D128" s="341">
        <f>'Sous-traitances'!E21*'Sous-traitances'!$G54</f>
        <v>0</v>
      </c>
      <c r="E128" s="341">
        <f>'Sous-traitances'!F21*'Sous-traitances'!$G54</f>
        <v>0</v>
      </c>
      <c r="F128" s="341">
        <f>'Sous-traitances'!G21*'Sous-traitances'!$G54</f>
        <v>0</v>
      </c>
      <c r="G128" s="341">
        <f>'Sous-traitances'!H21*'Sous-traitances'!$G54</f>
        <v>0</v>
      </c>
      <c r="H128" s="341">
        <f>'Sous-traitances'!I21*'Sous-traitances'!$G54</f>
        <v>0</v>
      </c>
      <c r="I128" s="341">
        <f>'Sous-traitances'!J21*'Sous-traitances'!$G54</f>
        <v>0</v>
      </c>
      <c r="J128" s="341">
        <f>'Sous-traitances'!K21*'Sous-traitances'!$G54</f>
        <v>0</v>
      </c>
      <c r="K128" s="341">
        <f>'Sous-traitances'!L21*'Sous-traitances'!$G54</f>
        <v>0</v>
      </c>
      <c r="L128" s="341">
        <f>'Sous-traitances'!M21*'Sous-traitances'!$G54</f>
        <v>0</v>
      </c>
      <c r="M128" s="341">
        <f>'Sous-traitances'!N21*'Sous-traitances'!$G54</f>
        <v>0</v>
      </c>
      <c r="N128" s="341">
        <f>'Sous-traitances'!O21*'Sous-traitances'!$G54</f>
        <v>0</v>
      </c>
      <c r="O128" s="341">
        <f t="shared" si="37"/>
        <v>0</v>
      </c>
      <c r="P128" s="341">
        <f>'Sous-traitances'!Q21*'Sous-traitances'!$G54</f>
        <v>0</v>
      </c>
      <c r="Q128" s="341">
        <f>'Sous-traitances'!R21*'Sous-traitances'!$G54</f>
        <v>0</v>
      </c>
      <c r="R128" s="341">
        <f>'Sous-traitances'!S21*'Sous-traitances'!$G54</f>
        <v>0</v>
      </c>
      <c r="S128" s="341">
        <f>'Sous-traitances'!T21*'Sous-traitances'!$G54</f>
        <v>0</v>
      </c>
      <c r="T128" s="341">
        <f>'Sous-traitances'!U21*'Sous-traitances'!$G54</f>
        <v>0</v>
      </c>
      <c r="U128" s="341">
        <f>'Sous-traitances'!V21*'Sous-traitances'!$G54</f>
        <v>0</v>
      </c>
      <c r="V128" s="341">
        <f>'Sous-traitances'!W21*'Sous-traitances'!$G54</f>
        <v>0</v>
      </c>
      <c r="W128" s="341">
        <f>'Sous-traitances'!X21*'Sous-traitances'!$G54</f>
        <v>0</v>
      </c>
      <c r="X128" s="341">
        <f>'Sous-traitances'!Y21*'Sous-traitances'!$G54</f>
        <v>0</v>
      </c>
      <c r="Y128" s="341">
        <f>'Sous-traitances'!Z21*'Sous-traitances'!$G54</f>
        <v>0</v>
      </c>
      <c r="Z128" s="341">
        <f>'Sous-traitances'!AA21*'Sous-traitances'!$G54</f>
        <v>0</v>
      </c>
      <c r="AA128" s="341">
        <f>'Sous-traitances'!AB21*'Sous-traitances'!$G54</f>
        <v>0</v>
      </c>
      <c r="AB128" s="341">
        <f t="shared" si="38"/>
        <v>0</v>
      </c>
      <c r="AC128" s="341">
        <f>'Sous-traitances'!AD21*'Sous-traitances'!$G54</f>
        <v>0</v>
      </c>
      <c r="AD128" s="341">
        <f>'Sous-traitances'!AE21*'Sous-traitances'!$G54</f>
        <v>0</v>
      </c>
      <c r="AE128" s="341">
        <f t="shared" si="39"/>
        <v>0</v>
      </c>
      <c r="AF128" s="341">
        <f>'Sous-traitances'!AG21*'Sous-traitances'!$G54</f>
        <v>0</v>
      </c>
      <c r="AG128" s="341">
        <f>'Sous-traitances'!AH21*'Sous-traitances'!$G54</f>
        <v>0</v>
      </c>
      <c r="AH128" s="341">
        <f t="shared" si="40"/>
        <v>0</v>
      </c>
      <c r="AI128" s="341">
        <f>'Sous-traitances'!AJ21*'Sous-traitances'!$G54</f>
        <v>0</v>
      </c>
      <c r="AJ128" s="341">
        <f>'Sous-traitances'!AK21*'Sous-traitances'!$G54</f>
        <v>0</v>
      </c>
      <c r="AK128" s="341">
        <f t="shared" si="41"/>
        <v>0</v>
      </c>
    </row>
    <row r="129" spans="2:37" s="76" customFormat="1" ht="15" customHeight="1">
      <c r="B129" s="377">
        <f>'Sous-traitances'!C22</f>
        <v>0</v>
      </c>
      <c r="C129" s="341">
        <f>'Sous-traitances'!D22*'Sous-traitances'!$G55</f>
        <v>0</v>
      </c>
      <c r="D129" s="341">
        <f>'Sous-traitances'!E22*'Sous-traitances'!$G55</f>
        <v>0</v>
      </c>
      <c r="E129" s="341">
        <f>'Sous-traitances'!F22*'Sous-traitances'!$G55</f>
        <v>0</v>
      </c>
      <c r="F129" s="341">
        <f>'Sous-traitances'!G22*'Sous-traitances'!$G55</f>
        <v>0</v>
      </c>
      <c r="G129" s="341">
        <f>'Sous-traitances'!H22*'Sous-traitances'!$G55</f>
        <v>0</v>
      </c>
      <c r="H129" s="341">
        <f>'Sous-traitances'!I22*'Sous-traitances'!$G55</f>
        <v>0</v>
      </c>
      <c r="I129" s="341">
        <f>'Sous-traitances'!J22*'Sous-traitances'!$G55</f>
        <v>0</v>
      </c>
      <c r="J129" s="341">
        <f>'Sous-traitances'!K22*'Sous-traitances'!$G55</f>
        <v>0</v>
      </c>
      <c r="K129" s="341">
        <f>'Sous-traitances'!L22*'Sous-traitances'!$G55</f>
        <v>0</v>
      </c>
      <c r="L129" s="341">
        <f>'Sous-traitances'!M22*'Sous-traitances'!$G55</f>
        <v>0</v>
      </c>
      <c r="M129" s="341">
        <f>'Sous-traitances'!N22*'Sous-traitances'!$G55</f>
        <v>0</v>
      </c>
      <c r="N129" s="341">
        <f>'Sous-traitances'!O22*'Sous-traitances'!$G55</f>
        <v>0</v>
      </c>
      <c r="O129" s="341">
        <f t="shared" si="37"/>
        <v>0</v>
      </c>
      <c r="P129" s="341">
        <f>'Sous-traitances'!Q22*'Sous-traitances'!$G55</f>
        <v>0</v>
      </c>
      <c r="Q129" s="341">
        <f>'Sous-traitances'!R22*'Sous-traitances'!$G55</f>
        <v>0</v>
      </c>
      <c r="R129" s="341">
        <f>'Sous-traitances'!S22*'Sous-traitances'!$G55</f>
        <v>0</v>
      </c>
      <c r="S129" s="341">
        <f>'Sous-traitances'!T22*'Sous-traitances'!$G55</f>
        <v>0</v>
      </c>
      <c r="T129" s="341">
        <f>'Sous-traitances'!U22*'Sous-traitances'!$G55</f>
        <v>0</v>
      </c>
      <c r="U129" s="341">
        <f>'Sous-traitances'!V22*'Sous-traitances'!$G55</f>
        <v>0</v>
      </c>
      <c r="V129" s="341">
        <f>'Sous-traitances'!W22*'Sous-traitances'!$G55</f>
        <v>0</v>
      </c>
      <c r="W129" s="341">
        <f>'Sous-traitances'!X22*'Sous-traitances'!$G55</f>
        <v>0</v>
      </c>
      <c r="X129" s="341">
        <f>'Sous-traitances'!Y22*'Sous-traitances'!$G55</f>
        <v>0</v>
      </c>
      <c r="Y129" s="341">
        <f>'Sous-traitances'!Z22*'Sous-traitances'!$G55</f>
        <v>0</v>
      </c>
      <c r="Z129" s="341">
        <f>'Sous-traitances'!AA22*'Sous-traitances'!$G55</f>
        <v>0</v>
      </c>
      <c r="AA129" s="341">
        <f>'Sous-traitances'!AB22*'Sous-traitances'!$G55</f>
        <v>0</v>
      </c>
      <c r="AB129" s="341">
        <f t="shared" si="38"/>
        <v>0</v>
      </c>
      <c r="AC129" s="341">
        <f>'Sous-traitances'!AD22*'Sous-traitances'!$G55</f>
        <v>0</v>
      </c>
      <c r="AD129" s="341">
        <f>'Sous-traitances'!AE22*'Sous-traitances'!$G55</f>
        <v>0</v>
      </c>
      <c r="AE129" s="341">
        <f t="shared" si="39"/>
        <v>0</v>
      </c>
      <c r="AF129" s="341">
        <f>'Sous-traitances'!AG22*'Sous-traitances'!$G55</f>
        <v>0</v>
      </c>
      <c r="AG129" s="341">
        <f>'Sous-traitances'!AH22*'Sous-traitances'!$G55</f>
        <v>0</v>
      </c>
      <c r="AH129" s="341">
        <f t="shared" si="40"/>
        <v>0</v>
      </c>
      <c r="AI129" s="341">
        <f>'Sous-traitances'!AJ22*'Sous-traitances'!$G55</f>
        <v>0</v>
      </c>
      <c r="AJ129" s="341">
        <f>'Sous-traitances'!AK22*'Sous-traitances'!$G55</f>
        <v>0</v>
      </c>
      <c r="AK129" s="341">
        <f t="shared" si="41"/>
        <v>0</v>
      </c>
    </row>
    <row r="130" spans="2:37" s="76" customFormat="1" ht="15" customHeight="1">
      <c r="B130" s="377">
        <f>'Sous-traitances'!C23</f>
        <v>0</v>
      </c>
      <c r="C130" s="341">
        <f>'Sous-traitances'!D23*'Sous-traitances'!$G56</f>
        <v>0</v>
      </c>
      <c r="D130" s="341">
        <f>'Sous-traitances'!E23*'Sous-traitances'!$G56</f>
        <v>0</v>
      </c>
      <c r="E130" s="341">
        <f>'Sous-traitances'!F23*'Sous-traitances'!$G56</f>
        <v>0</v>
      </c>
      <c r="F130" s="341">
        <f>'Sous-traitances'!G23*'Sous-traitances'!$G56</f>
        <v>0</v>
      </c>
      <c r="G130" s="341">
        <f>'Sous-traitances'!H23*'Sous-traitances'!$G56</f>
        <v>0</v>
      </c>
      <c r="H130" s="341">
        <f>'Sous-traitances'!I23*'Sous-traitances'!$G56</f>
        <v>0</v>
      </c>
      <c r="I130" s="341">
        <f>'Sous-traitances'!J23*'Sous-traitances'!$G56</f>
        <v>0</v>
      </c>
      <c r="J130" s="341">
        <f>'Sous-traitances'!K23*'Sous-traitances'!$G56</f>
        <v>0</v>
      </c>
      <c r="K130" s="341">
        <f>'Sous-traitances'!L23*'Sous-traitances'!$G56</f>
        <v>0</v>
      </c>
      <c r="L130" s="341">
        <f>'Sous-traitances'!M23*'Sous-traitances'!$G56</f>
        <v>0</v>
      </c>
      <c r="M130" s="341">
        <f>'Sous-traitances'!N23*'Sous-traitances'!$G56</f>
        <v>0</v>
      </c>
      <c r="N130" s="341">
        <f>'Sous-traitances'!O23*'Sous-traitances'!$G56</f>
        <v>0</v>
      </c>
      <c r="O130" s="341">
        <f t="shared" si="37"/>
        <v>0</v>
      </c>
      <c r="P130" s="341">
        <f>'Sous-traitances'!Q23*'Sous-traitances'!$G56</f>
        <v>0</v>
      </c>
      <c r="Q130" s="341">
        <f>'Sous-traitances'!R23*'Sous-traitances'!$G56</f>
        <v>0</v>
      </c>
      <c r="R130" s="341">
        <f>'Sous-traitances'!S23*'Sous-traitances'!$G56</f>
        <v>0</v>
      </c>
      <c r="S130" s="341">
        <f>'Sous-traitances'!T23*'Sous-traitances'!$G56</f>
        <v>0</v>
      </c>
      <c r="T130" s="341">
        <f>'Sous-traitances'!U23*'Sous-traitances'!$G56</f>
        <v>0</v>
      </c>
      <c r="U130" s="341">
        <f>'Sous-traitances'!V23*'Sous-traitances'!$G56</f>
        <v>0</v>
      </c>
      <c r="V130" s="341">
        <f>'Sous-traitances'!W23*'Sous-traitances'!$G56</f>
        <v>0</v>
      </c>
      <c r="W130" s="341">
        <f>'Sous-traitances'!X23*'Sous-traitances'!$G56</f>
        <v>0</v>
      </c>
      <c r="X130" s="341">
        <f>'Sous-traitances'!Y23*'Sous-traitances'!$G56</f>
        <v>0</v>
      </c>
      <c r="Y130" s="341">
        <f>'Sous-traitances'!Z23*'Sous-traitances'!$G56</f>
        <v>0</v>
      </c>
      <c r="Z130" s="341">
        <f>'Sous-traitances'!AA23*'Sous-traitances'!$G56</f>
        <v>0</v>
      </c>
      <c r="AA130" s="341">
        <f>'Sous-traitances'!AB23*'Sous-traitances'!$G56</f>
        <v>0</v>
      </c>
      <c r="AB130" s="341">
        <f t="shared" si="38"/>
        <v>0</v>
      </c>
      <c r="AC130" s="341">
        <f>'Sous-traitances'!AD23*'Sous-traitances'!$G56</f>
        <v>0</v>
      </c>
      <c r="AD130" s="341">
        <f>'Sous-traitances'!AE23*'Sous-traitances'!$G56</f>
        <v>0</v>
      </c>
      <c r="AE130" s="341">
        <f t="shared" si="39"/>
        <v>0</v>
      </c>
      <c r="AF130" s="341">
        <f>'Sous-traitances'!AG23*'Sous-traitances'!$G56</f>
        <v>0</v>
      </c>
      <c r="AG130" s="341">
        <f>'Sous-traitances'!AH23*'Sous-traitances'!$G56</f>
        <v>0</v>
      </c>
      <c r="AH130" s="341">
        <f t="shared" si="40"/>
        <v>0</v>
      </c>
      <c r="AI130" s="341">
        <f>'Sous-traitances'!AJ23*'Sous-traitances'!$G56</f>
        <v>0</v>
      </c>
      <c r="AJ130" s="341">
        <f>'Sous-traitances'!AK23*'Sous-traitances'!$G56</f>
        <v>0</v>
      </c>
      <c r="AK130" s="341">
        <f t="shared" si="41"/>
        <v>0</v>
      </c>
    </row>
    <row r="131" spans="2:37" s="76" customFormat="1" ht="15" customHeight="1">
      <c r="B131" s="377">
        <f>'Sous-traitances'!C24</f>
        <v>0</v>
      </c>
      <c r="C131" s="341">
        <f>'Sous-traitances'!D24*'Sous-traitances'!$G57</f>
        <v>0</v>
      </c>
      <c r="D131" s="341">
        <f>'Sous-traitances'!E24*'Sous-traitances'!$G57</f>
        <v>0</v>
      </c>
      <c r="E131" s="341">
        <f>'Sous-traitances'!F24*'Sous-traitances'!$G57</f>
        <v>0</v>
      </c>
      <c r="F131" s="341">
        <f>'Sous-traitances'!G24*'Sous-traitances'!$G57</f>
        <v>0</v>
      </c>
      <c r="G131" s="341">
        <f>'Sous-traitances'!H24*'Sous-traitances'!$G57</f>
        <v>0</v>
      </c>
      <c r="H131" s="341">
        <f>'Sous-traitances'!I24*'Sous-traitances'!$G57</f>
        <v>0</v>
      </c>
      <c r="I131" s="341">
        <f>'Sous-traitances'!J24*'Sous-traitances'!$G57</f>
        <v>0</v>
      </c>
      <c r="J131" s="341">
        <f>'Sous-traitances'!K24*'Sous-traitances'!$G57</f>
        <v>0</v>
      </c>
      <c r="K131" s="341">
        <f>'Sous-traitances'!L24*'Sous-traitances'!$G57</f>
        <v>0</v>
      </c>
      <c r="L131" s="341">
        <f>'Sous-traitances'!M24*'Sous-traitances'!$G57</f>
        <v>0</v>
      </c>
      <c r="M131" s="341">
        <f>'Sous-traitances'!N24*'Sous-traitances'!$G57</f>
        <v>0</v>
      </c>
      <c r="N131" s="341">
        <f>'Sous-traitances'!O24*'Sous-traitances'!$G57</f>
        <v>0</v>
      </c>
      <c r="O131" s="341">
        <f t="shared" si="37"/>
        <v>0</v>
      </c>
      <c r="P131" s="341">
        <f>'Sous-traitances'!Q24*'Sous-traitances'!$G57</f>
        <v>0</v>
      </c>
      <c r="Q131" s="341">
        <f>'Sous-traitances'!R24*'Sous-traitances'!$G57</f>
        <v>0</v>
      </c>
      <c r="R131" s="341">
        <f>'Sous-traitances'!S24*'Sous-traitances'!$G57</f>
        <v>0</v>
      </c>
      <c r="S131" s="341">
        <f>'Sous-traitances'!T24*'Sous-traitances'!$G57</f>
        <v>0</v>
      </c>
      <c r="T131" s="341">
        <f>'Sous-traitances'!U24*'Sous-traitances'!$G57</f>
        <v>0</v>
      </c>
      <c r="U131" s="341">
        <f>'Sous-traitances'!V24*'Sous-traitances'!$G57</f>
        <v>0</v>
      </c>
      <c r="V131" s="341">
        <f>'Sous-traitances'!W24*'Sous-traitances'!$G57</f>
        <v>0</v>
      </c>
      <c r="W131" s="341">
        <f>'Sous-traitances'!X24*'Sous-traitances'!$G57</f>
        <v>0</v>
      </c>
      <c r="X131" s="341">
        <f>'Sous-traitances'!Y24*'Sous-traitances'!$G57</f>
        <v>0</v>
      </c>
      <c r="Y131" s="341">
        <f>'Sous-traitances'!Z24*'Sous-traitances'!$G57</f>
        <v>0</v>
      </c>
      <c r="Z131" s="341">
        <f>'Sous-traitances'!AA24*'Sous-traitances'!$G57</f>
        <v>0</v>
      </c>
      <c r="AA131" s="341">
        <f>'Sous-traitances'!AB24*'Sous-traitances'!$G57</f>
        <v>0</v>
      </c>
      <c r="AB131" s="341">
        <f t="shared" si="38"/>
        <v>0</v>
      </c>
      <c r="AC131" s="341">
        <f>'Sous-traitances'!AD24*'Sous-traitances'!$G57</f>
        <v>0</v>
      </c>
      <c r="AD131" s="341">
        <f>'Sous-traitances'!AE24*'Sous-traitances'!$G57</f>
        <v>0</v>
      </c>
      <c r="AE131" s="341">
        <f t="shared" si="39"/>
        <v>0</v>
      </c>
      <c r="AF131" s="341">
        <f>'Sous-traitances'!AG24*'Sous-traitances'!$G57</f>
        <v>0</v>
      </c>
      <c r="AG131" s="341">
        <f>'Sous-traitances'!AH24*'Sous-traitances'!$G57</f>
        <v>0</v>
      </c>
      <c r="AH131" s="341">
        <f t="shared" si="40"/>
        <v>0</v>
      </c>
      <c r="AI131" s="341">
        <f>'Sous-traitances'!AJ24*'Sous-traitances'!$G57</f>
        <v>0</v>
      </c>
      <c r="AJ131" s="341">
        <f>'Sous-traitances'!AK24*'Sous-traitances'!$G57</f>
        <v>0</v>
      </c>
      <c r="AK131" s="341">
        <f t="shared" si="41"/>
        <v>0</v>
      </c>
    </row>
    <row r="132" spans="2:37" s="76" customFormat="1" ht="15" customHeight="1">
      <c r="B132" s="377">
        <f>'Sous-traitances'!C25</f>
        <v>0</v>
      </c>
      <c r="C132" s="341">
        <f>'Sous-traitances'!D25*'Sous-traitances'!$G58</f>
        <v>0</v>
      </c>
      <c r="D132" s="341">
        <f>'Sous-traitances'!E25*'Sous-traitances'!$G58</f>
        <v>0</v>
      </c>
      <c r="E132" s="341">
        <f>'Sous-traitances'!F25*'Sous-traitances'!$G58</f>
        <v>0</v>
      </c>
      <c r="F132" s="341">
        <f>'Sous-traitances'!G25*'Sous-traitances'!$G58</f>
        <v>0</v>
      </c>
      <c r="G132" s="341">
        <f>'Sous-traitances'!H25*'Sous-traitances'!$G58</f>
        <v>0</v>
      </c>
      <c r="H132" s="341">
        <f>'Sous-traitances'!I25*'Sous-traitances'!$G58</f>
        <v>0</v>
      </c>
      <c r="I132" s="341">
        <f>'Sous-traitances'!J25*'Sous-traitances'!$G58</f>
        <v>0</v>
      </c>
      <c r="J132" s="341">
        <f>'Sous-traitances'!K25*'Sous-traitances'!$G58</f>
        <v>0</v>
      </c>
      <c r="K132" s="341">
        <f>'Sous-traitances'!L25*'Sous-traitances'!$G58</f>
        <v>0</v>
      </c>
      <c r="L132" s="341">
        <f>'Sous-traitances'!M25*'Sous-traitances'!$G58</f>
        <v>0</v>
      </c>
      <c r="M132" s="341">
        <f>'Sous-traitances'!N25*'Sous-traitances'!$G58</f>
        <v>0</v>
      </c>
      <c r="N132" s="341">
        <f>'Sous-traitances'!O25*'Sous-traitances'!$G58</f>
        <v>0</v>
      </c>
      <c r="O132" s="341">
        <f t="shared" si="37"/>
        <v>0</v>
      </c>
      <c r="P132" s="341">
        <f>'Sous-traitances'!Q25*'Sous-traitances'!$G58</f>
        <v>0</v>
      </c>
      <c r="Q132" s="341">
        <f>'Sous-traitances'!R25*'Sous-traitances'!$G58</f>
        <v>0</v>
      </c>
      <c r="R132" s="341">
        <f>'Sous-traitances'!S25*'Sous-traitances'!$G58</f>
        <v>0</v>
      </c>
      <c r="S132" s="341">
        <f>'Sous-traitances'!T25*'Sous-traitances'!$G58</f>
        <v>0</v>
      </c>
      <c r="T132" s="341">
        <f>'Sous-traitances'!U25*'Sous-traitances'!$G58</f>
        <v>0</v>
      </c>
      <c r="U132" s="341">
        <f>'Sous-traitances'!V25*'Sous-traitances'!$G58</f>
        <v>0</v>
      </c>
      <c r="V132" s="341">
        <f>'Sous-traitances'!W25*'Sous-traitances'!$G58</f>
        <v>0</v>
      </c>
      <c r="W132" s="341">
        <f>'Sous-traitances'!X25*'Sous-traitances'!$G58</f>
        <v>0</v>
      </c>
      <c r="X132" s="341">
        <f>'Sous-traitances'!Y25*'Sous-traitances'!$G58</f>
        <v>0</v>
      </c>
      <c r="Y132" s="341">
        <f>'Sous-traitances'!Z25*'Sous-traitances'!$G58</f>
        <v>0</v>
      </c>
      <c r="Z132" s="341">
        <f>'Sous-traitances'!AA25*'Sous-traitances'!$G58</f>
        <v>0</v>
      </c>
      <c r="AA132" s="341">
        <f>'Sous-traitances'!AB25*'Sous-traitances'!$G58</f>
        <v>0</v>
      </c>
      <c r="AB132" s="341">
        <f t="shared" si="38"/>
        <v>0</v>
      </c>
      <c r="AC132" s="341">
        <f>'Sous-traitances'!AD25*'Sous-traitances'!$G58</f>
        <v>0</v>
      </c>
      <c r="AD132" s="341">
        <f>'Sous-traitances'!AE25*'Sous-traitances'!$G58</f>
        <v>0</v>
      </c>
      <c r="AE132" s="341">
        <f t="shared" si="39"/>
        <v>0</v>
      </c>
      <c r="AF132" s="341">
        <f>'Sous-traitances'!AG25*'Sous-traitances'!$G58</f>
        <v>0</v>
      </c>
      <c r="AG132" s="341">
        <f>'Sous-traitances'!AH25*'Sous-traitances'!$G58</f>
        <v>0</v>
      </c>
      <c r="AH132" s="341">
        <f t="shared" si="40"/>
        <v>0</v>
      </c>
      <c r="AI132" s="341">
        <f>'Sous-traitances'!AJ25*'Sous-traitances'!$G58</f>
        <v>0</v>
      </c>
      <c r="AJ132" s="341">
        <f>'Sous-traitances'!AK25*'Sous-traitances'!$G58</f>
        <v>0</v>
      </c>
      <c r="AK132" s="341">
        <f t="shared" si="41"/>
        <v>0</v>
      </c>
    </row>
    <row r="133" spans="2:37" s="76" customFormat="1" ht="15" customHeight="1">
      <c r="B133" s="377">
        <f>'Sous-traitances'!C26</f>
        <v>0</v>
      </c>
      <c r="C133" s="341">
        <f>'Sous-traitances'!D26*'Sous-traitances'!$G59</f>
        <v>0</v>
      </c>
      <c r="D133" s="341">
        <f>'Sous-traitances'!E26*'Sous-traitances'!$G59</f>
        <v>0</v>
      </c>
      <c r="E133" s="341">
        <f>'Sous-traitances'!F26*'Sous-traitances'!$G59</f>
        <v>0</v>
      </c>
      <c r="F133" s="341">
        <f>'Sous-traitances'!G26*'Sous-traitances'!$G59</f>
        <v>0</v>
      </c>
      <c r="G133" s="341">
        <f>'Sous-traitances'!H26*'Sous-traitances'!$G59</f>
        <v>0</v>
      </c>
      <c r="H133" s="341">
        <f>'Sous-traitances'!I26*'Sous-traitances'!$G59</f>
        <v>0</v>
      </c>
      <c r="I133" s="341">
        <f>'Sous-traitances'!J26*'Sous-traitances'!$G59</f>
        <v>0</v>
      </c>
      <c r="J133" s="341">
        <f>'Sous-traitances'!K26*'Sous-traitances'!$G59</f>
        <v>0</v>
      </c>
      <c r="K133" s="341">
        <f>'Sous-traitances'!L26*'Sous-traitances'!$G59</f>
        <v>0</v>
      </c>
      <c r="L133" s="341">
        <f>'Sous-traitances'!M26*'Sous-traitances'!$G59</f>
        <v>0</v>
      </c>
      <c r="M133" s="341">
        <f>'Sous-traitances'!N26*'Sous-traitances'!$G59</f>
        <v>0</v>
      </c>
      <c r="N133" s="341">
        <f>'Sous-traitances'!O26*'Sous-traitances'!$G59</f>
        <v>0</v>
      </c>
      <c r="O133" s="341">
        <f t="shared" si="37"/>
        <v>0</v>
      </c>
      <c r="P133" s="341">
        <f>'Sous-traitances'!Q26*'Sous-traitances'!$G59</f>
        <v>0</v>
      </c>
      <c r="Q133" s="341">
        <f>'Sous-traitances'!R26*'Sous-traitances'!$G59</f>
        <v>0</v>
      </c>
      <c r="R133" s="341">
        <f>'Sous-traitances'!S26*'Sous-traitances'!$G59</f>
        <v>0</v>
      </c>
      <c r="S133" s="341">
        <f>'Sous-traitances'!T26*'Sous-traitances'!$G59</f>
        <v>0</v>
      </c>
      <c r="T133" s="341">
        <f>'Sous-traitances'!U26*'Sous-traitances'!$G59</f>
        <v>0</v>
      </c>
      <c r="U133" s="341">
        <f>'Sous-traitances'!V26*'Sous-traitances'!$G59</f>
        <v>0</v>
      </c>
      <c r="V133" s="341">
        <f>'Sous-traitances'!W26*'Sous-traitances'!$G59</f>
        <v>0</v>
      </c>
      <c r="W133" s="341">
        <f>'Sous-traitances'!X26*'Sous-traitances'!$G59</f>
        <v>0</v>
      </c>
      <c r="X133" s="341">
        <f>'Sous-traitances'!Y26*'Sous-traitances'!$G59</f>
        <v>0</v>
      </c>
      <c r="Y133" s="341">
        <f>'Sous-traitances'!Z26*'Sous-traitances'!$G59</f>
        <v>0</v>
      </c>
      <c r="Z133" s="341">
        <f>'Sous-traitances'!AA26*'Sous-traitances'!$G59</f>
        <v>0</v>
      </c>
      <c r="AA133" s="341">
        <f>'Sous-traitances'!AB26*'Sous-traitances'!$G59</f>
        <v>0</v>
      </c>
      <c r="AB133" s="341">
        <f t="shared" si="38"/>
        <v>0</v>
      </c>
      <c r="AC133" s="341">
        <f>'Sous-traitances'!AD26*'Sous-traitances'!$G59</f>
        <v>0</v>
      </c>
      <c r="AD133" s="341">
        <f>'Sous-traitances'!AE26*'Sous-traitances'!$G59</f>
        <v>0</v>
      </c>
      <c r="AE133" s="341">
        <f t="shared" si="39"/>
        <v>0</v>
      </c>
      <c r="AF133" s="341">
        <f>'Sous-traitances'!AG26*'Sous-traitances'!$G59</f>
        <v>0</v>
      </c>
      <c r="AG133" s="341">
        <f>'Sous-traitances'!AH26*'Sous-traitances'!$G59</f>
        <v>0</v>
      </c>
      <c r="AH133" s="341">
        <f t="shared" si="40"/>
        <v>0</v>
      </c>
      <c r="AI133" s="341">
        <f>'Sous-traitances'!AJ26*'Sous-traitances'!$G59</f>
        <v>0</v>
      </c>
      <c r="AJ133" s="341">
        <f>'Sous-traitances'!AK26*'Sous-traitances'!$G59</f>
        <v>0</v>
      </c>
      <c r="AK133" s="341">
        <f t="shared" si="41"/>
        <v>0</v>
      </c>
    </row>
    <row r="134" spans="2:37" s="76" customFormat="1" ht="15" customHeight="1">
      <c r="B134" s="377">
        <f>'Sous-traitances'!C27</f>
        <v>0</v>
      </c>
      <c r="C134" s="341">
        <f>'Sous-traitances'!D27*'Sous-traitances'!$G60</f>
        <v>0</v>
      </c>
      <c r="D134" s="341">
        <f>'Sous-traitances'!E27*'Sous-traitances'!$G60</f>
        <v>0</v>
      </c>
      <c r="E134" s="341">
        <f>'Sous-traitances'!F27*'Sous-traitances'!$G60</f>
        <v>0</v>
      </c>
      <c r="F134" s="341">
        <f>'Sous-traitances'!G27*'Sous-traitances'!$G60</f>
        <v>0</v>
      </c>
      <c r="G134" s="341">
        <f>'Sous-traitances'!H27*'Sous-traitances'!$G60</f>
        <v>0</v>
      </c>
      <c r="H134" s="341">
        <f>'Sous-traitances'!I27*'Sous-traitances'!$G60</f>
        <v>0</v>
      </c>
      <c r="I134" s="341">
        <f>'Sous-traitances'!J27*'Sous-traitances'!$G60</f>
        <v>0</v>
      </c>
      <c r="J134" s="341">
        <f>'Sous-traitances'!K27*'Sous-traitances'!$G60</f>
        <v>0</v>
      </c>
      <c r="K134" s="341">
        <f>'Sous-traitances'!L27*'Sous-traitances'!$G60</f>
        <v>0</v>
      </c>
      <c r="L134" s="341">
        <f>'Sous-traitances'!M27*'Sous-traitances'!$G60</f>
        <v>0</v>
      </c>
      <c r="M134" s="341">
        <f>'Sous-traitances'!N27*'Sous-traitances'!$G60</f>
        <v>0</v>
      </c>
      <c r="N134" s="341">
        <f>'Sous-traitances'!O27*'Sous-traitances'!$G60</f>
        <v>0</v>
      </c>
      <c r="O134" s="341">
        <f t="shared" si="37"/>
        <v>0</v>
      </c>
      <c r="P134" s="341">
        <f>'Sous-traitances'!Q27*'Sous-traitances'!$G60</f>
        <v>0</v>
      </c>
      <c r="Q134" s="341">
        <f>'Sous-traitances'!R27*'Sous-traitances'!$G60</f>
        <v>0</v>
      </c>
      <c r="R134" s="341">
        <f>'Sous-traitances'!S27*'Sous-traitances'!$G60</f>
        <v>0</v>
      </c>
      <c r="S134" s="341">
        <f>'Sous-traitances'!T27*'Sous-traitances'!$G60</f>
        <v>0</v>
      </c>
      <c r="T134" s="341">
        <f>'Sous-traitances'!U27*'Sous-traitances'!$G60</f>
        <v>0</v>
      </c>
      <c r="U134" s="341">
        <f>'Sous-traitances'!V27*'Sous-traitances'!$G60</f>
        <v>0</v>
      </c>
      <c r="V134" s="341">
        <f>'Sous-traitances'!W27*'Sous-traitances'!$G60</f>
        <v>0</v>
      </c>
      <c r="W134" s="341">
        <f>'Sous-traitances'!X27*'Sous-traitances'!$G60</f>
        <v>0</v>
      </c>
      <c r="X134" s="341">
        <f>'Sous-traitances'!Y27*'Sous-traitances'!$G60</f>
        <v>0</v>
      </c>
      <c r="Y134" s="341">
        <f>'Sous-traitances'!Z27*'Sous-traitances'!$G60</f>
        <v>0</v>
      </c>
      <c r="Z134" s="341">
        <f>'Sous-traitances'!AA27*'Sous-traitances'!$G60</f>
        <v>0</v>
      </c>
      <c r="AA134" s="341">
        <f>'Sous-traitances'!AB27*'Sous-traitances'!$G60</f>
        <v>0</v>
      </c>
      <c r="AB134" s="341">
        <f t="shared" si="38"/>
        <v>0</v>
      </c>
      <c r="AC134" s="341">
        <f>'Sous-traitances'!AD27*'Sous-traitances'!$G60</f>
        <v>0</v>
      </c>
      <c r="AD134" s="341">
        <f>'Sous-traitances'!AE27*'Sous-traitances'!$G60</f>
        <v>0</v>
      </c>
      <c r="AE134" s="341">
        <f t="shared" si="39"/>
        <v>0</v>
      </c>
      <c r="AF134" s="341">
        <f>'Sous-traitances'!AG27*'Sous-traitances'!$G60</f>
        <v>0</v>
      </c>
      <c r="AG134" s="341">
        <f>'Sous-traitances'!AH27*'Sous-traitances'!$G60</f>
        <v>0</v>
      </c>
      <c r="AH134" s="341">
        <f t="shared" si="40"/>
        <v>0</v>
      </c>
      <c r="AI134" s="341">
        <f>'Sous-traitances'!AJ27*'Sous-traitances'!$G60</f>
        <v>0</v>
      </c>
      <c r="AJ134" s="341">
        <f>'Sous-traitances'!AK27*'Sous-traitances'!$G60</f>
        <v>0</v>
      </c>
      <c r="AK134" s="341">
        <f t="shared" si="41"/>
        <v>0</v>
      </c>
    </row>
    <row r="135" spans="2:37" s="76" customFormat="1" ht="15" customHeight="1">
      <c r="B135" s="377">
        <f>'Sous-traitances'!C28</f>
        <v>0</v>
      </c>
      <c r="C135" s="341">
        <f>'Sous-traitances'!D28*'Sous-traitances'!$G61</f>
        <v>0</v>
      </c>
      <c r="D135" s="341">
        <f>'Sous-traitances'!E28*'Sous-traitances'!$G61</f>
        <v>0</v>
      </c>
      <c r="E135" s="341">
        <f>'Sous-traitances'!F28*'Sous-traitances'!$G61</f>
        <v>0</v>
      </c>
      <c r="F135" s="341">
        <f>'Sous-traitances'!G28*'Sous-traitances'!$G61</f>
        <v>0</v>
      </c>
      <c r="G135" s="341">
        <f>'Sous-traitances'!H28*'Sous-traitances'!$G61</f>
        <v>0</v>
      </c>
      <c r="H135" s="341">
        <f>'Sous-traitances'!I28*'Sous-traitances'!$G61</f>
        <v>0</v>
      </c>
      <c r="I135" s="341">
        <f>'Sous-traitances'!J28*'Sous-traitances'!$G61</f>
        <v>0</v>
      </c>
      <c r="J135" s="341">
        <f>'Sous-traitances'!K28*'Sous-traitances'!$G61</f>
        <v>0</v>
      </c>
      <c r="K135" s="341">
        <f>'Sous-traitances'!L28*'Sous-traitances'!$G61</f>
        <v>0</v>
      </c>
      <c r="L135" s="341">
        <f>'Sous-traitances'!M28*'Sous-traitances'!$G61</f>
        <v>0</v>
      </c>
      <c r="M135" s="341">
        <f>'Sous-traitances'!N28*'Sous-traitances'!$G61</f>
        <v>0</v>
      </c>
      <c r="N135" s="341">
        <f>'Sous-traitances'!O28*'Sous-traitances'!$G61</f>
        <v>0</v>
      </c>
      <c r="O135" s="341">
        <f t="shared" si="37"/>
        <v>0</v>
      </c>
      <c r="P135" s="341">
        <f>'Sous-traitances'!Q28*'Sous-traitances'!$G61</f>
        <v>0</v>
      </c>
      <c r="Q135" s="341">
        <f>'Sous-traitances'!R28*'Sous-traitances'!$G61</f>
        <v>0</v>
      </c>
      <c r="R135" s="341">
        <f>'Sous-traitances'!S28*'Sous-traitances'!$G61</f>
        <v>0</v>
      </c>
      <c r="S135" s="341">
        <f>'Sous-traitances'!T28*'Sous-traitances'!$G61</f>
        <v>0</v>
      </c>
      <c r="T135" s="341">
        <f>'Sous-traitances'!U28*'Sous-traitances'!$G61</f>
        <v>0</v>
      </c>
      <c r="U135" s="341">
        <f>'Sous-traitances'!V28*'Sous-traitances'!$G61</f>
        <v>0</v>
      </c>
      <c r="V135" s="341">
        <f>'Sous-traitances'!W28*'Sous-traitances'!$G61</f>
        <v>0</v>
      </c>
      <c r="W135" s="341">
        <f>'Sous-traitances'!X28*'Sous-traitances'!$G61</f>
        <v>0</v>
      </c>
      <c r="X135" s="341">
        <f>'Sous-traitances'!Y28*'Sous-traitances'!$G61</f>
        <v>0</v>
      </c>
      <c r="Y135" s="341">
        <f>'Sous-traitances'!Z28*'Sous-traitances'!$G61</f>
        <v>0</v>
      </c>
      <c r="Z135" s="341">
        <f>'Sous-traitances'!AA28*'Sous-traitances'!$G61</f>
        <v>0</v>
      </c>
      <c r="AA135" s="341">
        <f>'Sous-traitances'!AB28*'Sous-traitances'!$G61</f>
        <v>0</v>
      </c>
      <c r="AB135" s="341">
        <f t="shared" si="38"/>
        <v>0</v>
      </c>
      <c r="AC135" s="341">
        <f>'Sous-traitances'!AD28*'Sous-traitances'!$G61</f>
        <v>0</v>
      </c>
      <c r="AD135" s="341">
        <f>'Sous-traitances'!AE28*'Sous-traitances'!$G61</f>
        <v>0</v>
      </c>
      <c r="AE135" s="341">
        <f t="shared" si="39"/>
        <v>0</v>
      </c>
      <c r="AF135" s="341">
        <f>'Sous-traitances'!AG28*'Sous-traitances'!$G61</f>
        <v>0</v>
      </c>
      <c r="AG135" s="341">
        <f>'Sous-traitances'!AH28*'Sous-traitances'!$G61</f>
        <v>0</v>
      </c>
      <c r="AH135" s="341">
        <f t="shared" si="40"/>
        <v>0</v>
      </c>
      <c r="AI135" s="341">
        <f>'Sous-traitances'!AJ28*'Sous-traitances'!$G61</f>
        <v>0</v>
      </c>
      <c r="AJ135" s="341">
        <f>'Sous-traitances'!AK28*'Sous-traitances'!$G61</f>
        <v>0</v>
      </c>
      <c r="AK135" s="341">
        <f t="shared" si="41"/>
        <v>0</v>
      </c>
    </row>
    <row r="136" spans="2:37" s="76" customFormat="1" ht="15" customHeight="1">
      <c r="B136" s="377">
        <f>'Sous-traitances'!C29</f>
        <v>0</v>
      </c>
      <c r="C136" s="341">
        <f>'Sous-traitances'!D29*'Sous-traitances'!$G62</f>
        <v>0</v>
      </c>
      <c r="D136" s="341">
        <f>'Sous-traitances'!E29*'Sous-traitances'!$G62</f>
        <v>0</v>
      </c>
      <c r="E136" s="341">
        <f>'Sous-traitances'!F29*'Sous-traitances'!$G62</f>
        <v>0</v>
      </c>
      <c r="F136" s="341">
        <f>'Sous-traitances'!G29*'Sous-traitances'!$G62</f>
        <v>0</v>
      </c>
      <c r="G136" s="341">
        <f>'Sous-traitances'!H29*'Sous-traitances'!$G62</f>
        <v>0</v>
      </c>
      <c r="H136" s="341">
        <f>'Sous-traitances'!I29*'Sous-traitances'!$G62</f>
        <v>0</v>
      </c>
      <c r="I136" s="341">
        <f>'Sous-traitances'!J29*'Sous-traitances'!$G62</f>
        <v>0</v>
      </c>
      <c r="J136" s="341">
        <f>'Sous-traitances'!K29*'Sous-traitances'!$G62</f>
        <v>0</v>
      </c>
      <c r="K136" s="341">
        <f>'Sous-traitances'!L29*'Sous-traitances'!$G62</f>
        <v>0</v>
      </c>
      <c r="L136" s="341">
        <f>'Sous-traitances'!M29*'Sous-traitances'!$G62</f>
        <v>0</v>
      </c>
      <c r="M136" s="341">
        <f>'Sous-traitances'!N29*'Sous-traitances'!$G62</f>
        <v>0</v>
      </c>
      <c r="N136" s="341">
        <f>'Sous-traitances'!O29*'Sous-traitances'!$G62</f>
        <v>0</v>
      </c>
      <c r="O136" s="341">
        <f t="shared" si="37"/>
        <v>0</v>
      </c>
      <c r="P136" s="341">
        <f>'Sous-traitances'!Q29*'Sous-traitances'!$G62</f>
        <v>0</v>
      </c>
      <c r="Q136" s="341">
        <f>'Sous-traitances'!R29*'Sous-traitances'!$G62</f>
        <v>0</v>
      </c>
      <c r="R136" s="341">
        <f>'Sous-traitances'!S29*'Sous-traitances'!$G62</f>
        <v>0</v>
      </c>
      <c r="S136" s="341">
        <f>'Sous-traitances'!T29*'Sous-traitances'!$G62</f>
        <v>0</v>
      </c>
      <c r="T136" s="341">
        <f>'Sous-traitances'!U29*'Sous-traitances'!$G62</f>
        <v>0</v>
      </c>
      <c r="U136" s="341">
        <f>'Sous-traitances'!V29*'Sous-traitances'!$G62</f>
        <v>0</v>
      </c>
      <c r="V136" s="341">
        <f>'Sous-traitances'!W29*'Sous-traitances'!$G62</f>
        <v>0</v>
      </c>
      <c r="W136" s="341">
        <f>'Sous-traitances'!X29*'Sous-traitances'!$G62</f>
        <v>0</v>
      </c>
      <c r="X136" s="341">
        <f>'Sous-traitances'!Y29*'Sous-traitances'!$G62</f>
        <v>0</v>
      </c>
      <c r="Y136" s="341">
        <f>'Sous-traitances'!Z29*'Sous-traitances'!$G62</f>
        <v>0</v>
      </c>
      <c r="Z136" s="341">
        <f>'Sous-traitances'!AA29*'Sous-traitances'!$G62</f>
        <v>0</v>
      </c>
      <c r="AA136" s="341">
        <f>'Sous-traitances'!AB29*'Sous-traitances'!$G62</f>
        <v>0</v>
      </c>
      <c r="AB136" s="341">
        <f t="shared" si="38"/>
        <v>0</v>
      </c>
      <c r="AC136" s="341">
        <f>'Sous-traitances'!AD29*'Sous-traitances'!$G62</f>
        <v>0</v>
      </c>
      <c r="AD136" s="341">
        <f>'Sous-traitances'!AE29*'Sous-traitances'!$G62</f>
        <v>0</v>
      </c>
      <c r="AE136" s="341">
        <f t="shared" si="39"/>
        <v>0</v>
      </c>
      <c r="AF136" s="341">
        <f>'Sous-traitances'!AG29*'Sous-traitances'!$G62</f>
        <v>0</v>
      </c>
      <c r="AG136" s="341">
        <f>'Sous-traitances'!AH29*'Sous-traitances'!$G62</f>
        <v>0</v>
      </c>
      <c r="AH136" s="341">
        <f t="shared" si="40"/>
        <v>0</v>
      </c>
      <c r="AI136" s="341">
        <f>'Sous-traitances'!AJ29*'Sous-traitances'!$G62</f>
        <v>0</v>
      </c>
      <c r="AJ136" s="341">
        <f>'Sous-traitances'!AK29*'Sous-traitances'!$G62</f>
        <v>0</v>
      </c>
      <c r="AK136" s="341">
        <f t="shared" si="41"/>
        <v>0</v>
      </c>
    </row>
    <row r="137" spans="2:37" s="76" customFormat="1" ht="15" customHeight="1">
      <c r="B137" s="377">
        <f>'Sous-traitances'!C30</f>
        <v>0</v>
      </c>
      <c r="C137" s="341">
        <f>'Sous-traitances'!D30*'Sous-traitances'!$G63</f>
        <v>0</v>
      </c>
      <c r="D137" s="341">
        <f>'Sous-traitances'!E30*'Sous-traitances'!$G63</f>
        <v>0</v>
      </c>
      <c r="E137" s="341">
        <f>'Sous-traitances'!F30*'Sous-traitances'!$G63</f>
        <v>0</v>
      </c>
      <c r="F137" s="341">
        <f>'Sous-traitances'!G30*'Sous-traitances'!$G63</f>
        <v>0</v>
      </c>
      <c r="G137" s="341">
        <f>'Sous-traitances'!H30*'Sous-traitances'!$G63</f>
        <v>0</v>
      </c>
      <c r="H137" s="341">
        <f>'Sous-traitances'!I30*'Sous-traitances'!$G63</f>
        <v>0</v>
      </c>
      <c r="I137" s="341">
        <f>'Sous-traitances'!J30*'Sous-traitances'!$G63</f>
        <v>0</v>
      </c>
      <c r="J137" s="341">
        <f>'Sous-traitances'!K30*'Sous-traitances'!$G63</f>
        <v>0</v>
      </c>
      <c r="K137" s="341">
        <f>'Sous-traitances'!L30*'Sous-traitances'!$G63</f>
        <v>0</v>
      </c>
      <c r="L137" s="341">
        <f>'Sous-traitances'!M30*'Sous-traitances'!$G63</f>
        <v>0</v>
      </c>
      <c r="M137" s="341">
        <f>'Sous-traitances'!N30*'Sous-traitances'!$G63</f>
        <v>0</v>
      </c>
      <c r="N137" s="341">
        <f>'Sous-traitances'!O30*'Sous-traitances'!$G63</f>
        <v>0</v>
      </c>
      <c r="O137" s="341">
        <f t="shared" si="37"/>
        <v>0</v>
      </c>
      <c r="P137" s="341">
        <f>'Sous-traitances'!Q30*'Sous-traitances'!$G63</f>
        <v>0</v>
      </c>
      <c r="Q137" s="341">
        <f>'Sous-traitances'!R30*'Sous-traitances'!$G63</f>
        <v>0</v>
      </c>
      <c r="R137" s="341">
        <f>'Sous-traitances'!S30*'Sous-traitances'!$G63</f>
        <v>0</v>
      </c>
      <c r="S137" s="341">
        <f>'Sous-traitances'!T30*'Sous-traitances'!$G63</f>
        <v>0</v>
      </c>
      <c r="T137" s="341">
        <f>'Sous-traitances'!U30*'Sous-traitances'!$G63</f>
        <v>0</v>
      </c>
      <c r="U137" s="341">
        <f>'Sous-traitances'!V30*'Sous-traitances'!$G63</f>
        <v>0</v>
      </c>
      <c r="V137" s="341">
        <f>'Sous-traitances'!W30*'Sous-traitances'!$G63</f>
        <v>0</v>
      </c>
      <c r="W137" s="341">
        <f>'Sous-traitances'!X30*'Sous-traitances'!$G63</f>
        <v>0</v>
      </c>
      <c r="X137" s="341">
        <f>'Sous-traitances'!Y30*'Sous-traitances'!$G63</f>
        <v>0</v>
      </c>
      <c r="Y137" s="341">
        <f>'Sous-traitances'!Z30*'Sous-traitances'!$G63</f>
        <v>0</v>
      </c>
      <c r="Z137" s="341">
        <f>'Sous-traitances'!AA30*'Sous-traitances'!$G63</f>
        <v>0</v>
      </c>
      <c r="AA137" s="341">
        <f>'Sous-traitances'!AB30*'Sous-traitances'!$G63</f>
        <v>0</v>
      </c>
      <c r="AB137" s="341">
        <f t="shared" si="38"/>
        <v>0</v>
      </c>
      <c r="AC137" s="341">
        <f>'Sous-traitances'!AD30*'Sous-traitances'!$G63</f>
        <v>0</v>
      </c>
      <c r="AD137" s="341">
        <f>'Sous-traitances'!AE30*'Sous-traitances'!$G63</f>
        <v>0</v>
      </c>
      <c r="AE137" s="341">
        <f t="shared" si="39"/>
        <v>0</v>
      </c>
      <c r="AF137" s="341">
        <f>'Sous-traitances'!AG30*'Sous-traitances'!$G63</f>
        <v>0</v>
      </c>
      <c r="AG137" s="341">
        <f>'Sous-traitances'!AH30*'Sous-traitances'!$G63</f>
        <v>0</v>
      </c>
      <c r="AH137" s="341">
        <f t="shared" si="40"/>
        <v>0</v>
      </c>
      <c r="AI137" s="341">
        <f>'Sous-traitances'!AJ30*'Sous-traitances'!$G63</f>
        <v>0</v>
      </c>
      <c r="AJ137" s="341">
        <f>'Sous-traitances'!AK30*'Sous-traitances'!$G63</f>
        <v>0</v>
      </c>
      <c r="AK137" s="341">
        <f t="shared" si="41"/>
        <v>0</v>
      </c>
    </row>
    <row r="138" spans="2:37" s="76" customFormat="1" ht="15" customHeight="1">
      <c r="B138" s="377">
        <f>'Sous-traitances'!C31</f>
        <v>0</v>
      </c>
      <c r="C138" s="341">
        <f>'Sous-traitances'!D31*'Sous-traitances'!$G64</f>
        <v>0</v>
      </c>
      <c r="D138" s="341">
        <f>'Sous-traitances'!E31*'Sous-traitances'!$G64</f>
        <v>0</v>
      </c>
      <c r="E138" s="341">
        <f>'Sous-traitances'!F31*'Sous-traitances'!$G64</f>
        <v>0</v>
      </c>
      <c r="F138" s="341">
        <f>'Sous-traitances'!G31*'Sous-traitances'!$G64</f>
        <v>0</v>
      </c>
      <c r="G138" s="341">
        <f>'Sous-traitances'!H31*'Sous-traitances'!$G64</f>
        <v>0</v>
      </c>
      <c r="H138" s="341">
        <f>'Sous-traitances'!I31*'Sous-traitances'!$G64</f>
        <v>0</v>
      </c>
      <c r="I138" s="341">
        <f>'Sous-traitances'!J31*'Sous-traitances'!$G64</f>
        <v>0</v>
      </c>
      <c r="J138" s="341">
        <f>'Sous-traitances'!K31*'Sous-traitances'!$G64</f>
        <v>0</v>
      </c>
      <c r="K138" s="341">
        <f>'Sous-traitances'!L31*'Sous-traitances'!$G64</f>
        <v>0</v>
      </c>
      <c r="L138" s="341">
        <f>'Sous-traitances'!M31*'Sous-traitances'!$G64</f>
        <v>0</v>
      </c>
      <c r="M138" s="341">
        <f>'Sous-traitances'!N31*'Sous-traitances'!$G64</f>
        <v>0</v>
      </c>
      <c r="N138" s="341">
        <f>'Sous-traitances'!O31*'Sous-traitances'!$G64</f>
        <v>0</v>
      </c>
      <c r="O138" s="341">
        <f t="shared" si="37"/>
        <v>0</v>
      </c>
      <c r="P138" s="341">
        <f>'Sous-traitances'!Q31*'Sous-traitances'!$G64</f>
        <v>0</v>
      </c>
      <c r="Q138" s="341">
        <f>'Sous-traitances'!R31*'Sous-traitances'!$G64</f>
        <v>0</v>
      </c>
      <c r="R138" s="341">
        <f>'Sous-traitances'!S31*'Sous-traitances'!$G64</f>
        <v>0</v>
      </c>
      <c r="S138" s="341">
        <f>'Sous-traitances'!T31*'Sous-traitances'!$G64</f>
        <v>0</v>
      </c>
      <c r="T138" s="341">
        <f>'Sous-traitances'!U31*'Sous-traitances'!$G64</f>
        <v>0</v>
      </c>
      <c r="U138" s="341">
        <f>'Sous-traitances'!V31*'Sous-traitances'!$G64</f>
        <v>0</v>
      </c>
      <c r="V138" s="341">
        <f>'Sous-traitances'!W31*'Sous-traitances'!$G64</f>
        <v>0</v>
      </c>
      <c r="W138" s="341">
        <f>'Sous-traitances'!X31*'Sous-traitances'!$G64</f>
        <v>0</v>
      </c>
      <c r="X138" s="341">
        <f>'Sous-traitances'!Y31*'Sous-traitances'!$G64</f>
        <v>0</v>
      </c>
      <c r="Y138" s="341">
        <f>'Sous-traitances'!Z31*'Sous-traitances'!$G64</f>
        <v>0</v>
      </c>
      <c r="Z138" s="341">
        <f>'Sous-traitances'!AA31*'Sous-traitances'!$G64</f>
        <v>0</v>
      </c>
      <c r="AA138" s="341">
        <f>'Sous-traitances'!AB31*'Sous-traitances'!$G64</f>
        <v>0</v>
      </c>
      <c r="AB138" s="341">
        <f t="shared" si="38"/>
        <v>0</v>
      </c>
      <c r="AC138" s="341">
        <f>'Sous-traitances'!AD31*'Sous-traitances'!$G64</f>
        <v>0</v>
      </c>
      <c r="AD138" s="341">
        <f>'Sous-traitances'!AE31*'Sous-traitances'!$G64</f>
        <v>0</v>
      </c>
      <c r="AE138" s="341">
        <f t="shared" si="39"/>
        <v>0</v>
      </c>
      <c r="AF138" s="341">
        <f>'Sous-traitances'!AG31*'Sous-traitances'!$G64</f>
        <v>0</v>
      </c>
      <c r="AG138" s="341">
        <f>'Sous-traitances'!AH31*'Sous-traitances'!$G64</f>
        <v>0</v>
      </c>
      <c r="AH138" s="341">
        <f t="shared" si="40"/>
        <v>0</v>
      </c>
      <c r="AI138" s="341">
        <f>'Sous-traitances'!AJ31*'Sous-traitances'!$G64</f>
        <v>0</v>
      </c>
      <c r="AJ138" s="341">
        <f>'Sous-traitances'!AK31*'Sous-traitances'!$G64</f>
        <v>0</v>
      </c>
      <c r="AK138" s="341">
        <f t="shared" si="41"/>
        <v>0</v>
      </c>
    </row>
    <row r="139" spans="2:37" s="76" customFormat="1" ht="15" customHeight="1">
      <c r="B139" s="377">
        <f>'Sous-traitances'!C32</f>
        <v>0</v>
      </c>
      <c r="C139" s="341">
        <f>'Sous-traitances'!D32*'Sous-traitances'!$G65</f>
        <v>0</v>
      </c>
      <c r="D139" s="341">
        <f>'Sous-traitances'!E32*'Sous-traitances'!$G65</f>
        <v>0</v>
      </c>
      <c r="E139" s="341">
        <f>'Sous-traitances'!F32*'Sous-traitances'!$G65</f>
        <v>0</v>
      </c>
      <c r="F139" s="341">
        <f>'Sous-traitances'!G32*'Sous-traitances'!$G65</f>
        <v>0</v>
      </c>
      <c r="G139" s="341">
        <f>'Sous-traitances'!H32*'Sous-traitances'!$G65</f>
        <v>0</v>
      </c>
      <c r="H139" s="341">
        <f>'Sous-traitances'!I32*'Sous-traitances'!$G65</f>
        <v>0</v>
      </c>
      <c r="I139" s="341">
        <f>'Sous-traitances'!J32*'Sous-traitances'!$G65</f>
        <v>0</v>
      </c>
      <c r="J139" s="341">
        <f>'Sous-traitances'!K32*'Sous-traitances'!$G65</f>
        <v>0</v>
      </c>
      <c r="K139" s="341">
        <f>'Sous-traitances'!L32*'Sous-traitances'!$G65</f>
        <v>0</v>
      </c>
      <c r="L139" s="341">
        <f>'Sous-traitances'!M32*'Sous-traitances'!$G65</f>
        <v>0</v>
      </c>
      <c r="M139" s="341">
        <f>'Sous-traitances'!N32*'Sous-traitances'!$G65</f>
        <v>0</v>
      </c>
      <c r="N139" s="341">
        <f>'Sous-traitances'!O32*'Sous-traitances'!$G65</f>
        <v>0</v>
      </c>
      <c r="O139" s="341">
        <f t="shared" si="37"/>
        <v>0</v>
      </c>
      <c r="P139" s="341">
        <f>'Sous-traitances'!Q32*'Sous-traitances'!$G65</f>
        <v>0</v>
      </c>
      <c r="Q139" s="341">
        <f>'Sous-traitances'!R32*'Sous-traitances'!$G65</f>
        <v>0</v>
      </c>
      <c r="R139" s="341">
        <f>'Sous-traitances'!S32*'Sous-traitances'!$G65</f>
        <v>0</v>
      </c>
      <c r="S139" s="341">
        <f>'Sous-traitances'!T32*'Sous-traitances'!$G65</f>
        <v>0</v>
      </c>
      <c r="T139" s="341">
        <f>'Sous-traitances'!U32*'Sous-traitances'!$G65</f>
        <v>0</v>
      </c>
      <c r="U139" s="341">
        <f>'Sous-traitances'!V32*'Sous-traitances'!$G65</f>
        <v>0</v>
      </c>
      <c r="V139" s="341">
        <f>'Sous-traitances'!W32*'Sous-traitances'!$G65</f>
        <v>0</v>
      </c>
      <c r="W139" s="341">
        <f>'Sous-traitances'!X32*'Sous-traitances'!$G65</f>
        <v>0</v>
      </c>
      <c r="X139" s="341">
        <f>'Sous-traitances'!Y32*'Sous-traitances'!$G65</f>
        <v>0</v>
      </c>
      <c r="Y139" s="341">
        <f>'Sous-traitances'!Z32*'Sous-traitances'!$G65</f>
        <v>0</v>
      </c>
      <c r="Z139" s="341">
        <f>'Sous-traitances'!AA32*'Sous-traitances'!$G65</f>
        <v>0</v>
      </c>
      <c r="AA139" s="341">
        <f>'Sous-traitances'!AB32*'Sous-traitances'!$G65</f>
        <v>0</v>
      </c>
      <c r="AB139" s="341">
        <f t="shared" si="38"/>
        <v>0</v>
      </c>
      <c r="AC139" s="341">
        <f>'Sous-traitances'!AD32*'Sous-traitances'!$G65</f>
        <v>0</v>
      </c>
      <c r="AD139" s="341">
        <f>'Sous-traitances'!AE32*'Sous-traitances'!$G65</f>
        <v>0</v>
      </c>
      <c r="AE139" s="341">
        <f t="shared" si="39"/>
        <v>0</v>
      </c>
      <c r="AF139" s="341">
        <f>'Sous-traitances'!AG32*'Sous-traitances'!$G65</f>
        <v>0</v>
      </c>
      <c r="AG139" s="341">
        <f>'Sous-traitances'!AH32*'Sous-traitances'!$G65</f>
        <v>0</v>
      </c>
      <c r="AH139" s="341">
        <f t="shared" si="40"/>
        <v>0</v>
      </c>
      <c r="AI139" s="341">
        <f>'Sous-traitances'!AJ32*'Sous-traitances'!$G65</f>
        <v>0</v>
      </c>
      <c r="AJ139" s="341">
        <f>'Sous-traitances'!AK32*'Sous-traitances'!$G65</f>
        <v>0</v>
      </c>
      <c r="AK139" s="341">
        <f t="shared" si="41"/>
        <v>0</v>
      </c>
    </row>
    <row r="140" spans="2:37" s="76" customFormat="1" ht="15" customHeight="1">
      <c r="B140" s="377">
        <f>'Sous-traitances'!C33</f>
        <v>0</v>
      </c>
      <c r="C140" s="341">
        <f>'Sous-traitances'!D33*'Sous-traitances'!$G66</f>
        <v>0</v>
      </c>
      <c r="D140" s="341">
        <f>'Sous-traitances'!E33*'Sous-traitances'!$G66</f>
        <v>0</v>
      </c>
      <c r="E140" s="341">
        <f>'Sous-traitances'!F33*'Sous-traitances'!$G66</f>
        <v>0</v>
      </c>
      <c r="F140" s="341">
        <f>'Sous-traitances'!G33*'Sous-traitances'!$G66</f>
        <v>0</v>
      </c>
      <c r="G140" s="341">
        <f>'Sous-traitances'!H33*'Sous-traitances'!$G66</f>
        <v>0</v>
      </c>
      <c r="H140" s="341">
        <f>'Sous-traitances'!I33*'Sous-traitances'!$G66</f>
        <v>0</v>
      </c>
      <c r="I140" s="341">
        <f>'Sous-traitances'!J33*'Sous-traitances'!$G66</f>
        <v>0</v>
      </c>
      <c r="J140" s="341">
        <f>'Sous-traitances'!K33*'Sous-traitances'!$G66</f>
        <v>0</v>
      </c>
      <c r="K140" s="341">
        <f>'Sous-traitances'!L33*'Sous-traitances'!$G66</f>
        <v>0</v>
      </c>
      <c r="L140" s="341">
        <f>'Sous-traitances'!M33*'Sous-traitances'!$G66</f>
        <v>0</v>
      </c>
      <c r="M140" s="341">
        <f>'Sous-traitances'!N33*'Sous-traitances'!$G66</f>
        <v>0</v>
      </c>
      <c r="N140" s="341">
        <f>'Sous-traitances'!O33*'Sous-traitances'!$G66</f>
        <v>0</v>
      </c>
      <c r="O140" s="341">
        <f t="shared" si="37"/>
        <v>0</v>
      </c>
      <c r="P140" s="341">
        <f>'Sous-traitances'!Q33*'Sous-traitances'!$G66</f>
        <v>0</v>
      </c>
      <c r="Q140" s="341">
        <f>'Sous-traitances'!R33*'Sous-traitances'!$G66</f>
        <v>0</v>
      </c>
      <c r="R140" s="341">
        <f>'Sous-traitances'!S33*'Sous-traitances'!$G66</f>
        <v>0</v>
      </c>
      <c r="S140" s="341">
        <f>'Sous-traitances'!T33*'Sous-traitances'!$G66</f>
        <v>0</v>
      </c>
      <c r="T140" s="341">
        <f>'Sous-traitances'!U33*'Sous-traitances'!$G66</f>
        <v>0</v>
      </c>
      <c r="U140" s="341">
        <f>'Sous-traitances'!V33*'Sous-traitances'!$G66</f>
        <v>0</v>
      </c>
      <c r="V140" s="341">
        <f>'Sous-traitances'!W33*'Sous-traitances'!$G66</f>
        <v>0</v>
      </c>
      <c r="W140" s="341">
        <f>'Sous-traitances'!X33*'Sous-traitances'!$G66</f>
        <v>0</v>
      </c>
      <c r="X140" s="341">
        <f>'Sous-traitances'!Y33*'Sous-traitances'!$G66</f>
        <v>0</v>
      </c>
      <c r="Y140" s="341">
        <f>'Sous-traitances'!Z33*'Sous-traitances'!$G66</f>
        <v>0</v>
      </c>
      <c r="Z140" s="341">
        <f>'Sous-traitances'!AA33*'Sous-traitances'!$G66</f>
        <v>0</v>
      </c>
      <c r="AA140" s="341">
        <f>'Sous-traitances'!AB33*'Sous-traitances'!$G66</f>
        <v>0</v>
      </c>
      <c r="AB140" s="341">
        <f t="shared" si="38"/>
        <v>0</v>
      </c>
      <c r="AC140" s="341">
        <f>'Sous-traitances'!AD33*'Sous-traitances'!$G66</f>
        <v>0</v>
      </c>
      <c r="AD140" s="341">
        <f>'Sous-traitances'!AE33*'Sous-traitances'!$G66</f>
        <v>0</v>
      </c>
      <c r="AE140" s="341">
        <f t="shared" si="39"/>
        <v>0</v>
      </c>
      <c r="AF140" s="341">
        <f>'Sous-traitances'!AG33*'Sous-traitances'!$G66</f>
        <v>0</v>
      </c>
      <c r="AG140" s="341">
        <f>'Sous-traitances'!AH33*'Sous-traitances'!$G66</f>
        <v>0</v>
      </c>
      <c r="AH140" s="341">
        <f t="shared" si="40"/>
        <v>0</v>
      </c>
      <c r="AI140" s="341">
        <f>'Sous-traitances'!AJ33*'Sous-traitances'!$G66</f>
        <v>0</v>
      </c>
      <c r="AJ140" s="341">
        <f>'Sous-traitances'!AK33*'Sous-traitances'!$G66</f>
        <v>0</v>
      </c>
      <c r="AK140" s="341">
        <f t="shared" si="41"/>
        <v>0</v>
      </c>
    </row>
    <row r="141" spans="2:37" s="76" customFormat="1">
      <c r="B141" s="81"/>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row>
    <row r="142" spans="2:37" s="76" customFormat="1" ht="15" customHeight="1">
      <c r="B142" s="99" t="s">
        <v>21</v>
      </c>
      <c r="C142" s="20">
        <f t="shared" ref="C142:AK142" si="42">SUM(C116:C140)</f>
        <v>0</v>
      </c>
      <c r="D142" s="20">
        <f t="shared" si="42"/>
        <v>0</v>
      </c>
      <c r="E142" s="20">
        <f t="shared" si="42"/>
        <v>0</v>
      </c>
      <c r="F142" s="20">
        <f t="shared" si="42"/>
        <v>0</v>
      </c>
      <c r="G142" s="20">
        <f t="shared" si="42"/>
        <v>0</v>
      </c>
      <c r="H142" s="20">
        <f t="shared" si="42"/>
        <v>0</v>
      </c>
      <c r="I142" s="20">
        <f t="shared" si="42"/>
        <v>0</v>
      </c>
      <c r="J142" s="20">
        <f t="shared" si="42"/>
        <v>0</v>
      </c>
      <c r="K142" s="20">
        <f t="shared" si="42"/>
        <v>0</v>
      </c>
      <c r="L142" s="20">
        <f t="shared" si="42"/>
        <v>0</v>
      </c>
      <c r="M142" s="20">
        <f t="shared" si="42"/>
        <v>0</v>
      </c>
      <c r="N142" s="20">
        <f t="shared" si="42"/>
        <v>0</v>
      </c>
      <c r="O142" s="21">
        <f t="shared" si="42"/>
        <v>0</v>
      </c>
      <c r="P142" s="20">
        <f t="shared" si="42"/>
        <v>0</v>
      </c>
      <c r="Q142" s="20">
        <f t="shared" si="42"/>
        <v>0</v>
      </c>
      <c r="R142" s="20">
        <f t="shared" si="42"/>
        <v>0</v>
      </c>
      <c r="S142" s="20">
        <f t="shared" si="42"/>
        <v>0</v>
      </c>
      <c r="T142" s="20">
        <f t="shared" si="42"/>
        <v>0</v>
      </c>
      <c r="U142" s="20">
        <f t="shared" si="42"/>
        <v>0</v>
      </c>
      <c r="V142" s="20">
        <f t="shared" si="42"/>
        <v>0</v>
      </c>
      <c r="W142" s="20">
        <f t="shared" si="42"/>
        <v>0</v>
      </c>
      <c r="X142" s="20">
        <f t="shared" si="42"/>
        <v>0</v>
      </c>
      <c r="Y142" s="20">
        <f t="shared" si="42"/>
        <v>0</v>
      </c>
      <c r="Z142" s="20">
        <f t="shared" si="42"/>
        <v>0</v>
      </c>
      <c r="AA142" s="20">
        <f t="shared" si="42"/>
        <v>0</v>
      </c>
      <c r="AB142" s="21">
        <f t="shared" si="42"/>
        <v>0</v>
      </c>
      <c r="AC142" s="20">
        <f t="shared" si="42"/>
        <v>0</v>
      </c>
      <c r="AD142" s="20">
        <f t="shared" si="42"/>
        <v>0</v>
      </c>
      <c r="AE142" s="21">
        <f t="shared" si="42"/>
        <v>0</v>
      </c>
      <c r="AF142" s="20">
        <f t="shared" si="42"/>
        <v>0</v>
      </c>
      <c r="AG142" s="20">
        <f t="shared" si="42"/>
        <v>0</v>
      </c>
      <c r="AH142" s="21">
        <f t="shared" si="42"/>
        <v>0</v>
      </c>
      <c r="AI142" s="20">
        <f t="shared" si="42"/>
        <v>0</v>
      </c>
      <c r="AJ142" s="20">
        <f t="shared" si="42"/>
        <v>0</v>
      </c>
      <c r="AK142" s="21">
        <f t="shared" si="42"/>
        <v>0</v>
      </c>
    </row>
    <row r="143" spans="2:37" s="76" customFormat="1">
      <c r="B143" s="81"/>
    </row>
    <row r="144" spans="2:37" s="76" customFormat="1" ht="15" customHeight="1">
      <c r="B144" s="301" t="str">
        <f>"Prestations liés à : "&amp;CONFIG!C18&amp;" (en € HT)"</f>
        <v>Prestations liés à :  (en € HT)</v>
      </c>
      <c r="C144" s="35"/>
      <c r="D144" s="35"/>
    </row>
    <row r="145" spans="2:37" s="76" customFormat="1">
      <c r="B145" s="81"/>
    </row>
    <row r="146" spans="2:37" s="76" customFormat="1">
      <c r="B146" s="81"/>
      <c r="C146" s="475" t="s">
        <v>18</v>
      </c>
      <c r="D146" s="476"/>
      <c r="E146" s="476"/>
      <c r="F146" s="476"/>
      <c r="G146" s="476"/>
      <c r="H146" s="476"/>
      <c r="I146" s="476"/>
      <c r="J146" s="476"/>
      <c r="K146" s="476"/>
      <c r="L146" s="476"/>
      <c r="M146" s="476"/>
      <c r="N146" s="476"/>
      <c r="O146" s="477"/>
      <c r="P146" s="475" t="s">
        <v>19</v>
      </c>
      <c r="Q146" s="476"/>
      <c r="R146" s="476"/>
      <c r="S146" s="476"/>
      <c r="T146" s="476"/>
      <c r="U146" s="476"/>
      <c r="V146" s="476"/>
      <c r="W146" s="476"/>
      <c r="X146" s="476"/>
      <c r="Y146" s="476"/>
      <c r="Z146" s="476"/>
      <c r="AA146" s="476"/>
      <c r="AB146" s="477"/>
      <c r="AC146" s="475" t="s">
        <v>20</v>
      </c>
      <c r="AD146" s="476"/>
      <c r="AE146" s="477"/>
      <c r="AF146" s="475" t="s">
        <v>32</v>
      </c>
      <c r="AG146" s="476"/>
      <c r="AH146" s="477"/>
      <c r="AI146" s="473" t="s">
        <v>33</v>
      </c>
      <c r="AJ146" s="473"/>
      <c r="AK146" s="473"/>
    </row>
    <row r="147" spans="2:37" s="76" customFormat="1" ht="15" customHeight="1">
      <c r="B147" s="99" t="s">
        <v>36</v>
      </c>
      <c r="C147" s="18">
        <f>CONFIG!$D$7</f>
        <v>41640</v>
      </c>
      <c r="D147" s="18">
        <f>DATE(YEAR(C147),MONTH(C147)+1,DAY(C147))</f>
        <v>41671</v>
      </c>
      <c r="E147" s="18">
        <f t="shared" ref="E147:N147" si="43">DATE(YEAR(D147),MONTH(D147)+1,DAY(D147))</f>
        <v>41699</v>
      </c>
      <c r="F147" s="18">
        <f t="shared" si="43"/>
        <v>41730</v>
      </c>
      <c r="G147" s="18">
        <f t="shared" si="43"/>
        <v>41760</v>
      </c>
      <c r="H147" s="18">
        <f t="shared" si="43"/>
        <v>41791</v>
      </c>
      <c r="I147" s="18">
        <f t="shared" si="43"/>
        <v>41821</v>
      </c>
      <c r="J147" s="18">
        <f t="shared" si="43"/>
        <v>41852</v>
      </c>
      <c r="K147" s="18">
        <f t="shared" si="43"/>
        <v>41883</v>
      </c>
      <c r="L147" s="18">
        <f t="shared" si="43"/>
        <v>41913</v>
      </c>
      <c r="M147" s="18">
        <f t="shared" si="43"/>
        <v>41944</v>
      </c>
      <c r="N147" s="18">
        <f t="shared" si="43"/>
        <v>41974</v>
      </c>
      <c r="O147" s="19" t="s">
        <v>21</v>
      </c>
      <c r="P147" s="18">
        <f>DATE(YEAR(N147),MONTH(N147)+1,DAY(N147))</f>
        <v>42005</v>
      </c>
      <c r="Q147" s="18">
        <f t="shared" ref="Q147:AA147" si="44">DATE(YEAR(P147),MONTH(P147)+1,DAY(P147))</f>
        <v>42036</v>
      </c>
      <c r="R147" s="18">
        <f t="shared" si="44"/>
        <v>42064</v>
      </c>
      <c r="S147" s="18">
        <f t="shared" si="44"/>
        <v>42095</v>
      </c>
      <c r="T147" s="18">
        <f t="shared" si="44"/>
        <v>42125</v>
      </c>
      <c r="U147" s="18">
        <f t="shared" si="44"/>
        <v>42156</v>
      </c>
      <c r="V147" s="18">
        <f t="shared" si="44"/>
        <v>42186</v>
      </c>
      <c r="W147" s="18">
        <f t="shared" si="44"/>
        <v>42217</v>
      </c>
      <c r="X147" s="18">
        <f t="shared" si="44"/>
        <v>42248</v>
      </c>
      <c r="Y147" s="18">
        <f t="shared" si="44"/>
        <v>42278</v>
      </c>
      <c r="Z147" s="18">
        <f t="shared" si="44"/>
        <v>42309</v>
      </c>
      <c r="AA147" s="18">
        <f t="shared" si="44"/>
        <v>42339</v>
      </c>
      <c r="AB147" s="19" t="s">
        <v>21</v>
      </c>
      <c r="AC147" s="28" t="s">
        <v>24</v>
      </c>
      <c r="AD147" s="28" t="s">
        <v>25</v>
      </c>
      <c r="AE147" s="19" t="s">
        <v>21</v>
      </c>
      <c r="AF147" s="28" t="s">
        <v>24</v>
      </c>
      <c r="AG147" s="28" t="s">
        <v>25</v>
      </c>
      <c r="AH147" s="19" t="s">
        <v>21</v>
      </c>
      <c r="AI147" s="28" t="s">
        <v>24</v>
      </c>
      <c r="AJ147" s="28" t="s">
        <v>25</v>
      </c>
      <c r="AK147" s="19" t="s">
        <v>21</v>
      </c>
    </row>
    <row r="148" spans="2:37" s="76" customFormat="1" ht="15" customHeight="1">
      <c r="B148" s="377">
        <f>'Sous-traitances'!C9</f>
        <v>0</v>
      </c>
      <c r="C148" s="341">
        <f>'Sous-traitances'!D9*'Sous-traitances'!$H42</f>
        <v>0</v>
      </c>
      <c r="D148" s="341">
        <f>'Sous-traitances'!E9*'Sous-traitances'!$H42</f>
        <v>0</v>
      </c>
      <c r="E148" s="341">
        <f>'Sous-traitances'!F9*'Sous-traitances'!$H42</f>
        <v>0</v>
      </c>
      <c r="F148" s="341">
        <f>'Sous-traitances'!G9*'Sous-traitances'!$H42</f>
        <v>0</v>
      </c>
      <c r="G148" s="341">
        <f>'Sous-traitances'!H9*'Sous-traitances'!$H42</f>
        <v>0</v>
      </c>
      <c r="H148" s="341">
        <f>'Sous-traitances'!I9*'Sous-traitances'!$H42</f>
        <v>0</v>
      </c>
      <c r="I148" s="341">
        <f>'Sous-traitances'!J9*'Sous-traitances'!$H42</f>
        <v>0</v>
      </c>
      <c r="J148" s="341">
        <f>'Sous-traitances'!K9*'Sous-traitances'!$H42</f>
        <v>0</v>
      </c>
      <c r="K148" s="341">
        <f>'Sous-traitances'!L9*'Sous-traitances'!$H42</f>
        <v>0</v>
      </c>
      <c r="L148" s="341">
        <f>'Sous-traitances'!M9*'Sous-traitances'!$H42</f>
        <v>0</v>
      </c>
      <c r="M148" s="341">
        <f>'Sous-traitances'!N9*'Sous-traitances'!$H42</f>
        <v>0</v>
      </c>
      <c r="N148" s="341">
        <f>'Sous-traitances'!O9*'Sous-traitances'!$H42</f>
        <v>0</v>
      </c>
      <c r="O148" s="341">
        <f t="shared" ref="O148:O172" si="45">SUM(C148:N148)</f>
        <v>0</v>
      </c>
      <c r="P148" s="341">
        <f>'Sous-traitances'!Q9*'Sous-traitances'!$H42</f>
        <v>0</v>
      </c>
      <c r="Q148" s="341">
        <f>'Sous-traitances'!R9*'Sous-traitances'!$H42</f>
        <v>0</v>
      </c>
      <c r="R148" s="341">
        <f>'Sous-traitances'!S9*'Sous-traitances'!$H42</f>
        <v>0</v>
      </c>
      <c r="S148" s="341">
        <f>'Sous-traitances'!T9*'Sous-traitances'!$H42</f>
        <v>0</v>
      </c>
      <c r="T148" s="341">
        <f>'Sous-traitances'!U9*'Sous-traitances'!$H42</f>
        <v>0</v>
      </c>
      <c r="U148" s="341">
        <f>'Sous-traitances'!V9*'Sous-traitances'!$H42</f>
        <v>0</v>
      </c>
      <c r="V148" s="341">
        <f>'Sous-traitances'!W9*'Sous-traitances'!$H42</f>
        <v>0</v>
      </c>
      <c r="W148" s="341">
        <f>'Sous-traitances'!X9*'Sous-traitances'!$H42</f>
        <v>0</v>
      </c>
      <c r="X148" s="341">
        <f>'Sous-traitances'!Y9*'Sous-traitances'!$H42</f>
        <v>0</v>
      </c>
      <c r="Y148" s="341">
        <f>'Sous-traitances'!Z9*'Sous-traitances'!$H42</f>
        <v>0</v>
      </c>
      <c r="Z148" s="341">
        <f>'Sous-traitances'!AA9*'Sous-traitances'!$H42</f>
        <v>0</v>
      </c>
      <c r="AA148" s="341">
        <f>'Sous-traitances'!AB9*'Sous-traitances'!$H42</f>
        <v>0</v>
      </c>
      <c r="AB148" s="341">
        <f t="shared" ref="AB148:AB172" si="46">SUM(P148:AA148)</f>
        <v>0</v>
      </c>
      <c r="AC148" s="341">
        <f>'Sous-traitances'!AD9*'Sous-traitances'!$H42</f>
        <v>0</v>
      </c>
      <c r="AD148" s="341">
        <f>'Sous-traitances'!AE9*'Sous-traitances'!$H42</f>
        <v>0</v>
      </c>
      <c r="AE148" s="341">
        <f t="shared" ref="AE148:AE172" si="47">SUM(AC148:AD148)</f>
        <v>0</v>
      </c>
      <c r="AF148" s="341">
        <f>'Sous-traitances'!AG9*'Sous-traitances'!$H42</f>
        <v>0</v>
      </c>
      <c r="AG148" s="341">
        <f>'Sous-traitances'!AH9*'Sous-traitances'!$H42</f>
        <v>0</v>
      </c>
      <c r="AH148" s="341">
        <f t="shared" ref="AH148:AH172" si="48">SUM(AF148:AG148)</f>
        <v>0</v>
      </c>
      <c r="AI148" s="341">
        <f>'Sous-traitances'!AJ9*'Sous-traitances'!$H42</f>
        <v>0</v>
      </c>
      <c r="AJ148" s="341">
        <f>'Sous-traitances'!AK9*'Sous-traitances'!$H42</f>
        <v>0</v>
      </c>
      <c r="AK148" s="341">
        <f t="shared" ref="AK148:AK172" si="49">SUM(AI148:AJ148)</f>
        <v>0</v>
      </c>
    </row>
    <row r="149" spans="2:37" s="76" customFormat="1" ht="15" customHeight="1">
      <c r="B149" s="377">
        <f>'Sous-traitances'!C10</f>
        <v>0</v>
      </c>
      <c r="C149" s="341">
        <f>'Sous-traitances'!D10*'Sous-traitances'!$H43</f>
        <v>0</v>
      </c>
      <c r="D149" s="341">
        <f>'Sous-traitances'!E10*'Sous-traitances'!$H43</f>
        <v>0</v>
      </c>
      <c r="E149" s="341">
        <f>'Sous-traitances'!F10*'Sous-traitances'!$H43</f>
        <v>0</v>
      </c>
      <c r="F149" s="341">
        <f>'Sous-traitances'!G10*'Sous-traitances'!$H43</f>
        <v>0</v>
      </c>
      <c r="G149" s="341">
        <f>'Sous-traitances'!H10*'Sous-traitances'!$H43</f>
        <v>0</v>
      </c>
      <c r="H149" s="341">
        <f>'Sous-traitances'!I10*'Sous-traitances'!$H43</f>
        <v>0</v>
      </c>
      <c r="I149" s="341">
        <f>'Sous-traitances'!J10*'Sous-traitances'!$H43</f>
        <v>0</v>
      </c>
      <c r="J149" s="341">
        <f>'Sous-traitances'!K10*'Sous-traitances'!$H43</f>
        <v>0</v>
      </c>
      <c r="K149" s="341">
        <f>'Sous-traitances'!L10*'Sous-traitances'!$H43</f>
        <v>0</v>
      </c>
      <c r="L149" s="341">
        <f>'Sous-traitances'!M10*'Sous-traitances'!$H43</f>
        <v>0</v>
      </c>
      <c r="M149" s="341">
        <f>'Sous-traitances'!N10*'Sous-traitances'!$H43</f>
        <v>0</v>
      </c>
      <c r="N149" s="341">
        <f>'Sous-traitances'!O10*'Sous-traitances'!$H43</f>
        <v>0</v>
      </c>
      <c r="O149" s="341">
        <f t="shared" si="45"/>
        <v>0</v>
      </c>
      <c r="P149" s="341">
        <f>'Sous-traitances'!Q10*'Sous-traitances'!$H43</f>
        <v>0</v>
      </c>
      <c r="Q149" s="341">
        <f>'Sous-traitances'!R10*'Sous-traitances'!$H43</f>
        <v>0</v>
      </c>
      <c r="R149" s="341">
        <f>'Sous-traitances'!S10*'Sous-traitances'!$H43</f>
        <v>0</v>
      </c>
      <c r="S149" s="341">
        <f>'Sous-traitances'!T10*'Sous-traitances'!$H43</f>
        <v>0</v>
      </c>
      <c r="T149" s="341">
        <f>'Sous-traitances'!U10*'Sous-traitances'!$H43</f>
        <v>0</v>
      </c>
      <c r="U149" s="341">
        <f>'Sous-traitances'!V10*'Sous-traitances'!$H43</f>
        <v>0</v>
      </c>
      <c r="V149" s="341">
        <f>'Sous-traitances'!W10*'Sous-traitances'!$H43</f>
        <v>0</v>
      </c>
      <c r="W149" s="341">
        <f>'Sous-traitances'!X10*'Sous-traitances'!$H43</f>
        <v>0</v>
      </c>
      <c r="X149" s="341">
        <f>'Sous-traitances'!Y10*'Sous-traitances'!$H43</f>
        <v>0</v>
      </c>
      <c r="Y149" s="341">
        <f>'Sous-traitances'!Z10*'Sous-traitances'!$H43</f>
        <v>0</v>
      </c>
      <c r="Z149" s="341">
        <f>'Sous-traitances'!AA10*'Sous-traitances'!$H43</f>
        <v>0</v>
      </c>
      <c r="AA149" s="341">
        <f>'Sous-traitances'!AB10*'Sous-traitances'!$H43</f>
        <v>0</v>
      </c>
      <c r="AB149" s="341">
        <f t="shared" si="46"/>
        <v>0</v>
      </c>
      <c r="AC149" s="341">
        <f>'Sous-traitances'!AD10*'Sous-traitances'!$H43</f>
        <v>0</v>
      </c>
      <c r="AD149" s="341">
        <f>'Sous-traitances'!AE10*'Sous-traitances'!$H43</f>
        <v>0</v>
      </c>
      <c r="AE149" s="341">
        <f t="shared" si="47"/>
        <v>0</v>
      </c>
      <c r="AF149" s="341">
        <f>'Sous-traitances'!AG10*'Sous-traitances'!$H43</f>
        <v>0</v>
      </c>
      <c r="AG149" s="341">
        <f>'Sous-traitances'!AH10*'Sous-traitances'!$H43</f>
        <v>0</v>
      </c>
      <c r="AH149" s="341">
        <f t="shared" si="48"/>
        <v>0</v>
      </c>
      <c r="AI149" s="341">
        <f>'Sous-traitances'!AJ10*'Sous-traitances'!$H43</f>
        <v>0</v>
      </c>
      <c r="AJ149" s="341">
        <f>'Sous-traitances'!AK10*'Sous-traitances'!$H43</f>
        <v>0</v>
      </c>
      <c r="AK149" s="341">
        <f t="shared" si="49"/>
        <v>0</v>
      </c>
    </row>
    <row r="150" spans="2:37" s="76" customFormat="1" ht="15" customHeight="1">
      <c r="B150" s="377">
        <f>'Sous-traitances'!C11</f>
        <v>0</v>
      </c>
      <c r="C150" s="341">
        <f>'Sous-traitances'!D11*'Sous-traitances'!$H44</f>
        <v>0</v>
      </c>
      <c r="D150" s="341">
        <f>'Sous-traitances'!E11*'Sous-traitances'!$H44</f>
        <v>0</v>
      </c>
      <c r="E150" s="341">
        <f>'Sous-traitances'!F11*'Sous-traitances'!$H44</f>
        <v>0</v>
      </c>
      <c r="F150" s="341">
        <f>'Sous-traitances'!G11*'Sous-traitances'!$H44</f>
        <v>0</v>
      </c>
      <c r="G150" s="341">
        <f>'Sous-traitances'!H11*'Sous-traitances'!$H44</f>
        <v>0</v>
      </c>
      <c r="H150" s="341">
        <f>'Sous-traitances'!I11*'Sous-traitances'!$H44</f>
        <v>0</v>
      </c>
      <c r="I150" s="341">
        <f>'Sous-traitances'!J11*'Sous-traitances'!$H44</f>
        <v>0</v>
      </c>
      <c r="J150" s="341">
        <f>'Sous-traitances'!K11*'Sous-traitances'!$H44</f>
        <v>0</v>
      </c>
      <c r="K150" s="341">
        <f>'Sous-traitances'!L11*'Sous-traitances'!$H44</f>
        <v>0</v>
      </c>
      <c r="L150" s="341">
        <f>'Sous-traitances'!M11*'Sous-traitances'!$H44</f>
        <v>0</v>
      </c>
      <c r="M150" s="341">
        <f>'Sous-traitances'!N11*'Sous-traitances'!$H44</f>
        <v>0</v>
      </c>
      <c r="N150" s="341">
        <f>'Sous-traitances'!O11*'Sous-traitances'!$H44</f>
        <v>0</v>
      </c>
      <c r="O150" s="341">
        <f t="shared" si="45"/>
        <v>0</v>
      </c>
      <c r="P150" s="341">
        <f>'Sous-traitances'!Q11*'Sous-traitances'!$H44</f>
        <v>0</v>
      </c>
      <c r="Q150" s="341">
        <f>'Sous-traitances'!R11*'Sous-traitances'!$H44</f>
        <v>0</v>
      </c>
      <c r="R150" s="341">
        <f>'Sous-traitances'!S11*'Sous-traitances'!$H44</f>
        <v>0</v>
      </c>
      <c r="S150" s="341">
        <f>'Sous-traitances'!T11*'Sous-traitances'!$H44</f>
        <v>0</v>
      </c>
      <c r="T150" s="341">
        <f>'Sous-traitances'!U11*'Sous-traitances'!$H44</f>
        <v>0</v>
      </c>
      <c r="U150" s="341">
        <f>'Sous-traitances'!V11*'Sous-traitances'!$H44</f>
        <v>0</v>
      </c>
      <c r="V150" s="341">
        <f>'Sous-traitances'!W11*'Sous-traitances'!$H44</f>
        <v>0</v>
      </c>
      <c r="W150" s="341">
        <f>'Sous-traitances'!X11*'Sous-traitances'!$H44</f>
        <v>0</v>
      </c>
      <c r="X150" s="341">
        <f>'Sous-traitances'!Y11*'Sous-traitances'!$H44</f>
        <v>0</v>
      </c>
      <c r="Y150" s="341">
        <f>'Sous-traitances'!Z11*'Sous-traitances'!$H44</f>
        <v>0</v>
      </c>
      <c r="Z150" s="341">
        <f>'Sous-traitances'!AA11*'Sous-traitances'!$H44</f>
        <v>0</v>
      </c>
      <c r="AA150" s="341">
        <f>'Sous-traitances'!AB11*'Sous-traitances'!$H44</f>
        <v>0</v>
      </c>
      <c r="AB150" s="341">
        <f t="shared" si="46"/>
        <v>0</v>
      </c>
      <c r="AC150" s="341">
        <f>'Sous-traitances'!AD11*'Sous-traitances'!$H44</f>
        <v>0</v>
      </c>
      <c r="AD150" s="341">
        <f>'Sous-traitances'!AE11*'Sous-traitances'!$H44</f>
        <v>0</v>
      </c>
      <c r="AE150" s="341">
        <f t="shared" si="47"/>
        <v>0</v>
      </c>
      <c r="AF150" s="341">
        <f>'Sous-traitances'!AG11*'Sous-traitances'!$H44</f>
        <v>0</v>
      </c>
      <c r="AG150" s="341">
        <f>'Sous-traitances'!AH11*'Sous-traitances'!$H44</f>
        <v>0</v>
      </c>
      <c r="AH150" s="341">
        <f t="shared" si="48"/>
        <v>0</v>
      </c>
      <c r="AI150" s="341">
        <f>'Sous-traitances'!AJ11*'Sous-traitances'!$H44</f>
        <v>0</v>
      </c>
      <c r="AJ150" s="341">
        <f>'Sous-traitances'!AK11*'Sous-traitances'!$H44</f>
        <v>0</v>
      </c>
      <c r="AK150" s="341">
        <f t="shared" si="49"/>
        <v>0</v>
      </c>
    </row>
    <row r="151" spans="2:37" s="76" customFormat="1" ht="15" customHeight="1">
      <c r="B151" s="377">
        <f>'Sous-traitances'!C12</f>
        <v>0</v>
      </c>
      <c r="C151" s="341">
        <f>'Sous-traitances'!D12*'Sous-traitances'!$H45</f>
        <v>0</v>
      </c>
      <c r="D151" s="341">
        <f>'Sous-traitances'!E12*'Sous-traitances'!$H45</f>
        <v>0</v>
      </c>
      <c r="E151" s="341">
        <f>'Sous-traitances'!F12*'Sous-traitances'!$H45</f>
        <v>0</v>
      </c>
      <c r="F151" s="341">
        <f>'Sous-traitances'!G12*'Sous-traitances'!$H45</f>
        <v>0</v>
      </c>
      <c r="G151" s="341">
        <f>'Sous-traitances'!H12*'Sous-traitances'!$H45</f>
        <v>0</v>
      </c>
      <c r="H151" s="341">
        <f>'Sous-traitances'!I12*'Sous-traitances'!$H45</f>
        <v>0</v>
      </c>
      <c r="I151" s="341">
        <f>'Sous-traitances'!J12*'Sous-traitances'!$H45</f>
        <v>0</v>
      </c>
      <c r="J151" s="341">
        <f>'Sous-traitances'!K12*'Sous-traitances'!$H45</f>
        <v>0</v>
      </c>
      <c r="K151" s="341">
        <f>'Sous-traitances'!L12*'Sous-traitances'!$H45</f>
        <v>0</v>
      </c>
      <c r="L151" s="341">
        <f>'Sous-traitances'!M12*'Sous-traitances'!$H45</f>
        <v>0</v>
      </c>
      <c r="M151" s="341">
        <f>'Sous-traitances'!N12*'Sous-traitances'!$H45</f>
        <v>0</v>
      </c>
      <c r="N151" s="341">
        <f>'Sous-traitances'!O12*'Sous-traitances'!$H45</f>
        <v>0</v>
      </c>
      <c r="O151" s="341">
        <f t="shared" si="45"/>
        <v>0</v>
      </c>
      <c r="P151" s="341">
        <f>'Sous-traitances'!Q12*'Sous-traitances'!$H45</f>
        <v>0</v>
      </c>
      <c r="Q151" s="341">
        <f>'Sous-traitances'!R12*'Sous-traitances'!$H45</f>
        <v>0</v>
      </c>
      <c r="R151" s="341">
        <f>'Sous-traitances'!S12*'Sous-traitances'!$H45</f>
        <v>0</v>
      </c>
      <c r="S151" s="341">
        <f>'Sous-traitances'!T12*'Sous-traitances'!$H45</f>
        <v>0</v>
      </c>
      <c r="T151" s="341">
        <f>'Sous-traitances'!U12*'Sous-traitances'!$H45</f>
        <v>0</v>
      </c>
      <c r="U151" s="341">
        <f>'Sous-traitances'!V12*'Sous-traitances'!$H45</f>
        <v>0</v>
      </c>
      <c r="V151" s="341">
        <f>'Sous-traitances'!W12*'Sous-traitances'!$H45</f>
        <v>0</v>
      </c>
      <c r="W151" s="341">
        <f>'Sous-traitances'!X12*'Sous-traitances'!$H45</f>
        <v>0</v>
      </c>
      <c r="X151" s="341">
        <f>'Sous-traitances'!Y12*'Sous-traitances'!$H45</f>
        <v>0</v>
      </c>
      <c r="Y151" s="341">
        <f>'Sous-traitances'!Z12*'Sous-traitances'!$H45</f>
        <v>0</v>
      </c>
      <c r="Z151" s="341">
        <f>'Sous-traitances'!AA12*'Sous-traitances'!$H45</f>
        <v>0</v>
      </c>
      <c r="AA151" s="341">
        <f>'Sous-traitances'!AB12*'Sous-traitances'!$H45</f>
        <v>0</v>
      </c>
      <c r="AB151" s="341">
        <f t="shared" si="46"/>
        <v>0</v>
      </c>
      <c r="AC151" s="341">
        <f>'Sous-traitances'!AD12*'Sous-traitances'!$H45</f>
        <v>0</v>
      </c>
      <c r="AD151" s="341">
        <f>'Sous-traitances'!AE12*'Sous-traitances'!$H45</f>
        <v>0</v>
      </c>
      <c r="AE151" s="341">
        <f t="shared" si="47"/>
        <v>0</v>
      </c>
      <c r="AF151" s="341">
        <f>'Sous-traitances'!AG12*'Sous-traitances'!$H45</f>
        <v>0</v>
      </c>
      <c r="AG151" s="341">
        <f>'Sous-traitances'!AH12*'Sous-traitances'!$H45</f>
        <v>0</v>
      </c>
      <c r="AH151" s="341">
        <f t="shared" si="48"/>
        <v>0</v>
      </c>
      <c r="AI151" s="341">
        <f>'Sous-traitances'!AJ12*'Sous-traitances'!$H45</f>
        <v>0</v>
      </c>
      <c r="AJ151" s="341">
        <f>'Sous-traitances'!AK12*'Sous-traitances'!$H45</f>
        <v>0</v>
      </c>
      <c r="AK151" s="341">
        <f t="shared" si="49"/>
        <v>0</v>
      </c>
    </row>
    <row r="152" spans="2:37" s="76" customFormat="1" ht="15" customHeight="1">
      <c r="B152" s="377">
        <f>'Sous-traitances'!C13</f>
        <v>0</v>
      </c>
      <c r="C152" s="341">
        <f>'Sous-traitances'!D13*'Sous-traitances'!$H46</f>
        <v>0</v>
      </c>
      <c r="D152" s="341">
        <f>'Sous-traitances'!E13*'Sous-traitances'!$H46</f>
        <v>0</v>
      </c>
      <c r="E152" s="341">
        <f>'Sous-traitances'!F13*'Sous-traitances'!$H46</f>
        <v>0</v>
      </c>
      <c r="F152" s="341">
        <f>'Sous-traitances'!G13*'Sous-traitances'!$H46</f>
        <v>0</v>
      </c>
      <c r="G152" s="341">
        <f>'Sous-traitances'!H13*'Sous-traitances'!$H46</f>
        <v>0</v>
      </c>
      <c r="H152" s="341">
        <f>'Sous-traitances'!I13*'Sous-traitances'!$H46</f>
        <v>0</v>
      </c>
      <c r="I152" s="341">
        <f>'Sous-traitances'!J13*'Sous-traitances'!$H46</f>
        <v>0</v>
      </c>
      <c r="J152" s="341">
        <f>'Sous-traitances'!K13*'Sous-traitances'!$H46</f>
        <v>0</v>
      </c>
      <c r="K152" s="341">
        <f>'Sous-traitances'!L13*'Sous-traitances'!$H46</f>
        <v>0</v>
      </c>
      <c r="L152" s="341">
        <f>'Sous-traitances'!M13*'Sous-traitances'!$H46</f>
        <v>0</v>
      </c>
      <c r="M152" s="341">
        <f>'Sous-traitances'!N13*'Sous-traitances'!$H46</f>
        <v>0</v>
      </c>
      <c r="N152" s="341">
        <f>'Sous-traitances'!O13*'Sous-traitances'!$H46</f>
        <v>0</v>
      </c>
      <c r="O152" s="341">
        <f t="shared" si="45"/>
        <v>0</v>
      </c>
      <c r="P152" s="341">
        <f>'Sous-traitances'!Q13*'Sous-traitances'!$H46</f>
        <v>0</v>
      </c>
      <c r="Q152" s="341">
        <f>'Sous-traitances'!R13*'Sous-traitances'!$H46</f>
        <v>0</v>
      </c>
      <c r="R152" s="341">
        <f>'Sous-traitances'!S13*'Sous-traitances'!$H46</f>
        <v>0</v>
      </c>
      <c r="S152" s="341">
        <f>'Sous-traitances'!T13*'Sous-traitances'!$H46</f>
        <v>0</v>
      </c>
      <c r="T152" s="341">
        <f>'Sous-traitances'!U13*'Sous-traitances'!$H46</f>
        <v>0</v>
      </c>
      <c r="U152" s="341">
        <f>'Sous-traitances'!V13*'Sous-traitances'!$H46</f>
        <v>0</v>
      </c>
      <c r="V152" s="341">
        <f>'Sous-traitances'!W13*'Sous-traitances'!$H46</f>
        <v>0</v>
      </c>
      <c r="W152" s="341">
        <f>'Sous-traitances'!X13*'Sous-traitances'!$H46</f>
        <v>0</v>
      </c>
      <c r="X152" s="341">
        <f>'Sous-traitances'!Y13*'Sous-traitances'!$H46</f>
        <v>0</v>
      </c>
      <c r="Y152" s="341">
        <f>'Sous-traitances'!Z13*'Sous-traitances'!$H46</f>
        <v>0</v>
      </c>
      <c r="Z152" s="341">
        <f>'Sous-traitances'!AA13*'Sous-traitances'!$H46</f>
        <v>0</v>
      </c>
      <c r="AA152" s="341">
        <f>'Sous-traitances'!AB13*'Sous-traitances'!$H46</f>
        <v>0</v>
      </c>
      <c r="AB152" s="341">
        <f t="shared" si="46"/>
        <v>0</v>
      </c>
      <c r="AC152" s="341">
        <f>'Sous-traitances'!AD13*'Sous-traitances'!$H46</f>
        <v>0</v>
      </c>
      <c r="AD152" s="341">
        <f>'Sous-traitances'!AE13*'Sous-traitances'!$H46</f>
        <v>0</v>
      </c>
      <c r="AE152" s="341">
        <f t="shared" si="47"/>
        <v>0</v>
      </c>
      <c r="AF152" s="341">
        <f>'Sous-traitances'!AG13*'Sous-traitances'!$H46</f>
        <v>0</v>
      </c>
      <c r="AG152" s="341">
        <f>'Sous-traitances'!AH13*'Sous-traitances'!$H46</f>
        <v>0</v>
      </c>
      <c r="AH152" s="341">
        <f t="shared" si="48"/>
        <v>0</v>
      </c>
      <c r="AI152" s="341">
        <f>'Sous-traitances'!AJ13*'Sous-traitances'!$H46</f>
        <v>0</v>
      </c>
      <c r="AJ152" s="341">
        <f>'Sous-traitances'!AK13*'Sous-traitances'!$H46</f>
        <v>0</v>
      </c>
      <c r="AK152" s="341">
        <f t="shared" si="49"/>
        <v>0</v>
      </c>
    </row>
    <row r="153" spans="2:37" s="76" customFormat="1" ht="15" customHeight="1">
      <c r="B153" s="377">
        <f>'Sous-traitances'!C14</f>
        <v>0</v>
      </c>
      <c r="C153" s="341">
        <f>'Sous-traitances'!D14*'Sous-traitances'!$H47</f>
        <v>0</v>
      </c>
      <c r="D153" s="341">
        <f>'Sous-traitances'!E14*'Sous-traitances'!$H47</f>
        <v>0</v>
      </c>
      <c r="E153" s="341">
        <f>'Sous-traitances'!F14*'Sous-traitances'!$H47</f>
        <v>0</v>
      </c>
      <c r="F153" s="341">
        <f>'Sous-traitances'!G14*'Sous-traitances'!$H47</f>
        <v>0</v>
      </c>
      <c r="G153" s="341">
        <f>'Sous-traitances'!H14*'Sous-traitances'!$H47</f>
        <v>0</v>
      </c>
      <c r="H153" s="341">
        <f>'Sous-traitances'!I14*'Sous-traitances'!$H47</f>
        <v>0</v>
      </c>
      <c r="I153" s="341">
        <f>'Sous-traitances'!J14*'Sous-traitances'!$H47</f>
        <v>0</v>
      </c>
      <c r="J153" s="341">
        <f>'Sous-traitances'!K14*'Sous-traitances'!$H47</f>
        <v>0</v>
      </c>
      <c r="K153" s="341">
        <f>'Sous-traitances'!L14*'Sous-traitances'!$H47</f>
        <v>0</v>
      </c>
      <c r="L153" s="341">
        <f>'Sous-traitances'!M14*'Sous-traitances'!$H47</f>
        <v>0</v>
      </c>
      <c r="M153" s="341">
        <f>'Sous-traitances'!N14*'Sous-traitances'!$H47</f>
        <v>0</v>
      </c>
      <c r="N153" s="341">
        <f>'Sous-traitances'!O14*'Sous-traitances'!$H47</f>
        <v>0</v>
      </c>
      <c r="O153" s="341">
        <f t="shared" si="45"/>
        <v>0</v>
      </c>
      <c r="P153" s="341">
        <f>'Sous-traitances'!Q14*'Sous-traitances'!$H47</f>
        <v>0</v>
      </c>
      <c r="Q153" s="341">
        <f>'Sous-traitances'!R14*'Sous-traitances'!$H47</f>
        <v>0</v>
      </c>
      <c r="R153" s="341">
        <f>'Sous-traitances'!S14*'Sous-traitances'!$H47</f>
        <v>0</v>
      </c>
      <c r="S153" s="341">
        <f>'Sous-traitances'!T14*'Sous-traitances'!$H47</f>
        <v>0</v>
      </c>
      <c r="T153" s="341">
        <f>'Sous-traitances'!U14*'Sous-traitances'!$H47</f>
        <v>0</v>
      </c>
      <c r="U153" s="341">
        <f>'Sous-traitances'!V14*'Sous-traitances'!$H47</f>
        <v>0</v>
      </c>
      <c r="V153" s="341">
        <f>'Sous-traitances'!W14*'Sous-traitances'!$H47</f>
        <v>0</v>
      </c>
      <c r="W153" s="341">
        <f>'Sous-traitances'!X14*'Sous-traitances'!$H47</f>
        <v>0</v>
      </c>
      <c r="X153" s="341">
        <f>'Sous-traitances'!Y14*'Sous-traitances'!$H47</f>
        <v>0</v>
      </c>
      <c r="Y153" s="341">
        <f>'Sous-traitances'!Z14*'Sous-traitances'!$H47</f>
        <v>0</v>
      </c>
      <c r="Z153" s="341">
        <f>'Sous-traitances'!AA14*'Sous-traitances'!$H47</f>
        <v>0</v>
      </c>
      <c r="AA153" s="341">
        <f>'Sous-traitances'!AB14*'Sous-traitances'!$H47</f>
        <v>0</v>
      </c>
      <c r="AB153" s="341">
        <f t="shared" si="46"/>
        <v>0</v>
      </c>
      <c r="AC153" s="341">
        <f>'Sous-traitances'!AD14*'Sous-traitances'!$H47</f>
        <v>0</v>
      </c>
      <c r="AD153" s="341">
        <f>'Sous-traitances'!AE14*'Sous-traitances'!$H47</f>
        <v>0</v>
      </c>
      <c r="AE153" s="341">
        <f t="shared" si="47"/>
        <v>0</v>
      </c>
      <c r="AF153" s="341">
        <f>'Sous-traitances'!AG14*'Sous-traitances'!$H47</f>
        <v>0</v>
      </c>
      <c r="AG153" s="341">
        <f>'Sous-traitances'!AH14*'Sous-traitances'!$H47</f>
        <v>0</v>
      </c>
      <c r="AH153" s="341">
        <f t="shared" si="48"/>
        <v>0</v>
      </c>
      <c r="AI153" s="341">
        <f>'Sous-traitances'!AJ14*'Sous-traitances'!$H47</f>
        <v>0</v>
      </c>
      <c r="AJ153" s="341">
        <f>'Sous-traitances'!AK14*'Sous-traitances'!$H47</f>
        <v>0</v>
      </c>
      <c r="AK153" s="341">
        <f t="shared" si="49"/>
        <v>0</v>
      </c>
    </row>
    <row r="154" spans="2:37" s="76" customFormat="1" ht="15" customHeight="1">
      <c r="B154" s="377">
        <f>'Sous-traitances'!C15</f>
        <v>0</v>
      </c>
      <c r="C154" s="341">
        <f>'Sous-traitances'!D15*'Sous-traitances'!$H48</f>
        <v>0</v>
      </c>
      <c r="D154" s="341">
        <f>'Sous-traitances'!E15*'Sous-traitances'!$H48</f>
        <v>0</v>
      </c>
      <c r="E154" s="341">
        <f>'Sous-traitances'!F15*'Sous-traitances'!$H48</f>
        <v>0</v>
      </c>
      <c r="F154" s="341">
        <f>'Sous-traitances'!G15*'Sous-traitances'!$H48</f>
        <v>0</v>
      </c>
      <c r="G154" s="341">
        <f>'Sous-traitances'!H15*'Sous-traitances'!$H48</f>
        <v>0</v>
      </c>
      <c r="H154" s="341">
        <f>'Sous-traitances'!I15*'Sous-traitances'!$H48</f>
        <v>0</v>
      </c>
      <c r="I154" s="341">
        <f>'Sous-traitances'!J15*'Sous-traitances'!$H48</f>
        <v>0</v>
      </c>
      <c r="J154" s="341">
        <f>'Sous-traitances'!K15*'Sous-traitances'!$H48</f>
        <v>0</v>
      </c>
      <c r="K154" s="341">
        <f>'Sous-traitances'!L15*'Sous-traitances'!$H48</f>
        <v>0</v>
      </c>
      <c r="L154" s="341">
        <f>'Sous-traitances'!M15*'Sous-traitances'!$H48</f>
        <v>0</v>
      </c>
      <c r="M154" s="341">
        <f>'Sous-traitances'!N15*'Sous-traitances'!$H48</f>
        <v>0</v>
      </c>
      <c r="N154" s="341">
        <f>'Sous-traitances'!O15*'Sous-traitances'!$H48</f>
        <v>0</v>
      </c>
      <c r="O154" s="341">
        <f t="shared" si="45"/>
        <v>0</v>
      </c>
      <c r="P154" s="341">
        <f>'Sous-traitances'!Q15*'Sous-traitances'!$H48</f>
        <v>0</v>
      </c>
      <c r="Q154" s="341">
        <f>'Sous-traitances'!R15*'Sous-traitances'!$H48</f>
        <v>0</v>
      </c>
      <c r="R154" s="341">
        <f>'Sous-traitances'!S15*'Sous-traitances'!$H48</f>
        <v>0</v>
      </c>
      <c r="S154" s="341">
        <f>'Sous-traitances'!T15*'Sous-traitances'!$H48</f>
        <v>0</v>
      </c>
      <c r="T154" s="341">
        <f>'Sous-traitances'!U15*'Sous-traitances'!$H48</f>
        <v>0</v>
      </c>
      <c r="U154" s="341">
        <f>'Sous-traitances'!V15*'Sous-traitances'!$H48</f>
        <v>0</v>
      </c>
      <c r="V154" s="341">
        <f>'Sous-traitances'!W15*'Sous-traitances'!$H48</f>
        <v>0</v>
      </c>
      <c r="W154" s="341">
        <f>'Sous-traitances'!X15*'Sous-traitances'!$H48</f>
        <v>0</v>
      </c>
      <c r="X154" s="341">
        <f>'Sous-traitances'!Y15*'Sous-traitances'!$H48</f>
        <v>0</v>
      </c>
      <c r="Y154" s="341">
        <f>'Sous-traitances'!Z15*'Sous-traitances'!$H48</f>
        <v>0</v>
      </c>
      <c r="Z154" s="341">
        <f>'Sous-traitances'!AA15*'Sous-traitances'!$H48</f>
        <v>0</v>
      </c>
      <c r="AA154" s="341">
        <f>'Sous-traitances'!AB15*'Sous-traitances'!$H48</f>
        <v>0</v>
      </c>
      <c r="AB154" s="341">
        <f t="shared" si="46"/>
        <v>0</v>
      </c>
      <c r="AC154" s="341">
        <f>'Sous-traitances'!AD15*'Sous-traitances'!$H48</f>
        <v>0</v>
      </c>
      <c r="AD154" s="341">
        <f>'Sous-traitances'!AE15*'Sous-traitances'!$H48</f>
        <v>0</v>
      </c>
      <c r="AE154" s="341">
        <f t="shared" si="47"/>
        <v>0</v>
      </c>
      <c r="AF154" s="341">
        <f>'Sous-traitances'!AG15*'Sous-traitances'!$H48</f>
        <v>0</v>
      </c>
      <c r="AG154" s="341">
        <f>'Sous-traitances'!AH15*'Sous-traitances'!$H48</f>
        <v>0</v>
      </c>
      <c r="AH154" s="341">
        <f t="shared" si="48"/>
        <v>0</v>
      </c>
      <c r="AI154" s="341">
        <f>'Sous-traitances'!AJ15*'Sous-traitances'!$H48</f>
        <v>0</v>
      </c>
      <c r="AJ154" s="341">
        <f>'Sous-traitances'!AK15*'Sous-traitances'!$H48</f>
        <v>0</v>
      </c>
      <c r="AK154" s="341">
        <f t="shared" si="49"/>
        <v>0</v>
      </c>
    </row>
    <row r="155" spans="2:37" s="76" customFormat="1" ht="15" customHeight="1">
      <c r="B155" s="377">
        <f>'Sous-traitances'!C16</f>
        <v>0</v>
      </c>
      <c r="C155" s="341">
        <f>'Sous-traitances'!D16*'Sous-traitances'!$H49</f>
        <v>0</v>
      </c>
      <c r="D155" s="341">
        <f>'Sous-traitances'!E16*'Sous-traitances'!$H49</f>
        <v>0</v>
      </c>
      <c r="E155" s="341">
        <f>'Sous-traitances'!F16*'Sous-traitances'!$H49</f>
        <v>0</v>
      </c>
      <c r="F155" s="341">
        <f>'Sous-traitances'!G16*'Sous-traitances'!$H49</f>
        <v>0</v>
      </c>
      <c r="G155" s="341">
        <f>'Sous-traitances'!H16*'Sous-traitances'!$H49</f>
        <v>0</v>
      </c>
      <c r="H155" s="341">
        <f>'Sous-traitances'!I16*'Sous-traitances'!$H49</f>
        <v>0</v>
      </c>
      <c r="I155" s="341">
        <f>'Sous-traitances'!J16*'Sous-traitances'!$H49</f>
        <v>0</v>
      </c>
      <c r="J155" s="341">
        <f>'Sous-traitances'!K16*'Sous-traitances'!$H49</f>
        <v>0</v>
      </c>
      <c r="K155" s="341">
        <f>'Sous-traitances'!L16*'Sous-traitances'!$H49</f>
        <v>0</v>
      </c>
      <c r="L155" s="341">
        <f>'Sous-traitances'!M16*'Sous-traitances'!$H49</f>
        <v>0</v>
      </c>
      <c r="M155" s="341">
        <f>'Sous-traitances'!N16*'Sous-traitances'!$H49</f>
        <v>0</v>
      </c>
      <c r="N155" s="341">
        <f>'Sous-traitances'!O16*'Sous-traitances'!$H49</f>
        <v>0</v>
      </c>
      <c r="O155" s="341">
        <f t="shared" si="45"/>
        <v>0</v>
      </c>
      <c r="P155" s="341">
        <f>'Sous-traitances'!Q16*'Sous-traitances'!$H49</f>
        <v>0</v>
      </c>
      <c r="Q155" s="341">
        <f>'Sous-traitances'!R16*'Sous-traitances'!$H49</f>
        <v>0</v>
      </c>
      <c r="R155" s="341">
        <f>'Sous-traitances'!S16*'Sous-traitances'!$H49</f>
        <v>0</v>
      </c>
      <c r="S155" s="341">
        <f>'Sous-traitances'!T16*'Sous-traitances'!$H49</f>
        <v>0</v>
      </c>
      <c r="T155" s="341">
        <f>'Sous-traitances'!U16*'Sous-traitances'!$H49</f>
        <v>0</v>
      </c>
      <c r="U155" s="341">
        <f>'Sous-traitances'!V16*'Sous-traitances'!$H49</f>
        <v>0</v>
      </c>
      <c r="V155" s="341">
        <f>'Sous-traitances'!W16*'Sous-traitances'!$H49</f>
        <v>0</v>
      </c>
      <c r="W155" s="341">
        <f>'Sous-traitances'!X16*'Sous-traitances'!$H49</f>
        <v>0</v>
      </c>
      <c r="X155" s="341">
        <f>'Sous-traitances'!Y16*'Sous-traitances'!$H49</f>
        <v>0</v>
      </c>
      <c r="Y155" s="341">
        <f>'Sous-traitances'!Z16*'Sous-traitances'!$H49</f>
        <v>0</v>
      </c>
      <c r="Z155" s="341">
        <f>'Sous-traitances'!AA16*'Sous-traitances'!$H49</f>
        <v>0</v>
      </c>
      <c r="AA155" s="341">
        <f>'Sous-traitances'!AB16*'Sous-traitances'!$H49</f>
        <v>0</v>
      </c>
      <c r="AB155" s="341">
        <f t="shared" si="46"/>
        <v>0</v>
      </c>
      <c r="AC155" s="341">
        <f>'Sous-traitances'!AD16*'Sous-traitances'!$H49</f>
        <v>0</v>
      </c>
      <c r="AD155" s="341">
        <f>'Sous-traitances'!AE16*'Sous-traitances'!$H49</f>
        <v>0</v>
      </c>
      <c r="AE155" s="341">
        <f t="shared" si="47"/>
        <v>0</v>
      </c>
      <c r="AF155" s="341">
        <f>'Sous-traitances'!AG16*'Sous-traitances'!$H49</f>
        <v>0</v>
      </c>
      <c r="AG155" s="341">
        <f>'Sous-traitances'!AH16*'Sous-traitances'!$H49</f>
        <v>0</v>
      </c>
      <c r="AH155" s="341">
        <f t="shared" si="48"/>
        <v>0</v>
      </c>
      <c r="AI155" s="341">
        <f>'Sous-traitances'!AJ16*'Sous-traitances'!$H49</f>
        <v>0</v>
      </c>
      <c r="AJ155" s="341">
        <f>'Sous-traitances'!AK16*'Sous-traitances'!$H49</f>
        <v>0</v>
      </c>
      <c r="AK155" s="341">
        <f t="shared" si="49"/>
        <v>0</v>
      </c>
    </row>
    <row r="156" spans="2:37" s="76" customFormat="1" ht="15" customHeight="1">
      <c r="B156" s="377">
        <f>'Sous-traitances'!C17</f>
        <v>0</v>
      </c>
      <c r="C156" s="341">
        <f>'Sous-traitances'!D17*'Sous-traitances'!$H50</f>
        <v>0</v>
      </c>
      <c r="D156" s="341">
        <f>'Sous-traitances'!E17*'Sous-traitances'!$H50</f>
        <v>0</v>
      </c>
      <c r="E156" s="341">
        <f>'Sous-traitances'!F17*'Sous-traitances'!$H50</f>
        <v>0</v>
      </c>
      <c r="F156" s="341">
        <f>'Sous-traitances'!G17*'Sous-traitances'!$H50</f>
        <v>0</v>
      </c>
      <c r="G156" s="341">
        <f>'Sous-traitances'!H17*'Sous-traitances'!$H50</f>
        <v>0</v>
      </c>
      <c r="H156" s="341">
        <f>'Sous-traitances'!I17*'Sous-traitances'!$H50</f>
        <v>0</v>
      </c>
      <c r="I156" s="341">
        <f>'Sous-traitances'!J17*'Sous-traitances'!$H50</f>
        <v>0</v>
      </c>
      <c r="J156" s="341">
        <f>'Sous-traitances'!K17*'Sous-traitances'!$H50</f>
        <v>0</v>
      </c>
      <c r="K156" s="341">
        <f>'Sous-traitances'!L17*'Sous-traitances'!$H50</f>
        <v>0</v>
      </c>
      <c r="L156" s="341">
        <f>'Sous-traitances'!M17*'Sous-traitances'!$H50</f>
        <v>0</v>
      </c>
      <c r="M156" s="341">
        <f>'Sous-traitances'!N17*'Sous-traitances'!$H50</f>
        <v>0</v>
      </c>
      <c r="N156" s="341">
        <f>'Sous-traitances'!O17*'Sous-traitances'!$H50</f>
        <v>0</v>
      </c>
      <c r="O156" s="341">
        <f t="shared" si="45"/>
        <v>0</v>
      </c>
      <c r="P156" s="341">
        <f>'Sous-traitances'!Q17*'Sous-traitances'!$H50</f>
        <v>0</v>
      </c>
      <c r="Q156" s="341">
        <f>'Sous-traitances'!R17*'Sous-traitances'!$H50</f>
        <v>0</v>
      </c>
      <c r="R156" s="341">
        <f>'Sous-traitances'!S17*'Sous-traitances'!$H50</f>
        <v>0</v>
      </c>
      <c r="S156" s="341">
        <f>'Sous-traitances'!T17*'Sous-traitances'!$H50</f>
        <v>0</v>
      </c>
      <c r="T156" s="341">
        <f>'Sous-traitances'!U17*'Sous-traitances'!$H50</f>
        <v>0</v>
      </c>
      <c r="U156" s="341">
        <f>'Sous-traitances'!V17*'Sous-traitances'!$H50</f>
        <v>0</v>
      </c>
      <c r="V156" s="341">
        <f>'Sous-traitances'!W17*'Sous-traitances'!$H50</f>
        <v>0</v>
      </c>
      <c r="W156" s="341">
        <f>'Sous-traitances'!X17*'Sous-traitances'!$H50</f>
        <v>0</v>
      </c>
      <c r="X156" s="341">
        <f>'Sous-traitances'!Y17*'Sous-traitances'!$H50</f>
        <v>0</v>
      </c>
      <c r="Y156" s="341">
        <f>'Sous-traitances'!Z17*'Sous-traitances'!$H50</f>
        <v>0</v>
      </c>
      <c r="Z156" s="341">
        <f>'Sous-traitances'!AA17*'Sous-traitances'!$H50</f>
        <v>0</v>
      </c>
      <c r="AA156" s="341">
        <f>'Sous-traitances'!AB17*'Sous-traitances'!$H50</f>
        <v>0</v>
      </c>
      <c r="AB156" s="341">
        <f t="shared" si="46"/>
        <v>0</v>
      </c>
      <c r="AC156" s="341">
        <f>'Sous-traitances'!AD17*'Sous-traitances'!$H50</f>
        <v>0</v>
      </c>
      <c r="AD156" s="341">
        <f>'Sous-traitances'!AE17*'Sous-traitances'!$H50</f>
        <v>0</v>
      </c>
      <c r="AE156" s="341">
        <f t="shared" si="47"/>
        <v>0</v>
      </c>
      <c r="AF156" s="341">
        <f>'Sous-traitances'!AG17*'Sous-traitances'!$H50</f>
        <v>0</v>
      </c>
      <c r="AG156" s="341">
        <f>'Sous-traitances'!AH17*'Sous-traitances'!$H50</f>
        <v>0</v>
      </c>
      <c r="AH156" s="341">
        <f t="shared" si="48"/>
        <v>0</v>
      </c>
      <c r="AI156" s="341">
        <f>'Sous-traitances'!AJ17*'Sous-traitances'!$H50</f>
        <v>0</v>
      </c>
      <c r="AJ156" s="341">
        <f>'Sous-traitances'!AK17*'Sous-traitances'!$H50</f>
        <v>0</v>
      </c>
      <c r="AK156" s="341">
        <f t="shared" si="49"/>
        <v>0</v>
      </c>
    </row>
    <row r="157" spans="2:37" s="76" customFormat="1" ht="15" customHeight="1">
      <c r="B157" s="377">
        <f>'Sous-traitances'!C18</f>
        <v>0</v>
      </c>
      <c r="C157" s="341">
        <f>'Sous-traitances'!D18*'Sous-traitances'!$H51</f>
        <v>0</v>
      </c>
      <c r="D157" s="341">
        <f>'Sous-traitances'!E18*'Sous-traitances'!$H51</f>
        <v>0</v>
      </c>
      <c r="E157" s="341">
        <f>'Sous-traitances'!F18*'Sous-traitances'!$H51</f>
        <v>0</v>
      </c>
      <c r="F157" s="341">
        <f>'Sous-traitances'!G18*'Sous-traitances'!$H51</f>
        <v>0</v>
      </c>
      <c r="G157" s="341">
        <f>'Sous-traitances'!H18*'Sous-traitances'!$H51</f>
        <v>0</v>
      </c>
      <c r="H157" s="341">
        <f>'Sous-traitances'!I18*'Sous-traitances'!$H51</f>
        <v>0</v>
      </c>
      <c r="I157" s="341">
        <f>'Sous-traitances'!J18*'Sous-traitances'!$H51</f>
        <v>0</v>
      </c>
      <c r="J157" s="341">
        <f>'Sous-traitances'!K18*'Sous-traitances'!$H51</f>
        <v>0</v>
      </c>
      <c r="K157" s="341">
        <f>'Sous-traitances'!L18*'Sous-traitances'!$H51</f>
        <v>0</v>
      </c>
      <c r="L157" s="341">
        <f>'Sous-traitances'!M18*'Sous-traitances'!$H51</f>
        <v>0</v>
      </c>
      <c r="M157" s="341">
        <f>'Sous-traitances'!N18*'Sous-traitances'!$H51</f>
        <v>0</v>
      </c>
      <c r="N157" s="341">
        <f>'Sous-traitances'!O18*'Sous-traitances'!$H51</f>
        <v>0</v>
      </c>
      <c r="O157" s="341">
        <f t="shared" si="45"/>
        <v>0</v>
      </c>
      <c r="P157" s="341">
        <f>'Sous-traitances'!Q18*'Sous-traitances'!$H51</f>
        <v>0</v>
      </c>
      <c r="Q157" s="341">
        <f>'Sous-traitances'!R18*'Sous-traitances'!$H51</f>
        <v>0</v>
      </c>
      <c r="R157" s="341">
        <f>'Sous-traitances'!S18*'Sous-traitances'!$H51</f>
        <v>0</v>
      </c>
      <c r="S157" s="341">
        <f>'Sous-traitances'!T18*'Sous-traitances'!$H51</f>
        <v>0</v>
      </c>
      <c r="T157" s="341">
        <f>'Sous-traitances'!U18*'Sous-traitances'!$H51</f>
        <v>0</v>
      </c>
      <c r="U157" s="341">
        <f>'Sous-traitances'!V18*'Sous-traitances'!$H51</f>
        <v>0</v>
      </c>
      <c r="V157" s="341">
        <f>'Sous-traitances'!W18*'Sous-traitances'!$H51</f>
        <v>0</v>
      </c>
      <c r="W157" s="341">
        <f>'Sous-traitances'!X18*'Sous-traitances'!$H51</f>
        <v>0</v>
      </c>
      <c r="X157" s="341">
        <f>'Sous-traitances'!Y18*'Sous-traitances'!$H51</f>
        <v>0</v>
      </c>
      <c r="Y157" s="341">
        <f>'Sous-traitances'!Z18*'Sous-traitances'!$H51</f>
        <v>0</v>
      </c>
      <c r="Z157" s="341">
        <f>'Sous-traitances'!AA18*'Sous-traitances'!$H51</f>
        <v>0</v>
      </c>
      <c r="AA157" s="341">
        <f>'Sous-traitances'!AB18*'Sous-traitances'!$H51</f>
        <v>0</v>
      </c>
      <c r="AB157" s="341">
        <f t="shared" si="46"/>
        <v>0</v>
      </c>
      <c r="AC157" s="341">
        <f>'Sous-traitances'!AD18*'Sous-traitances'!$H51</f>
        <v>0</v>
      </c>
      <c r="AD157" s="341">
        <f>'Sous-traitances'!AE18*'Sous-traitances'!$H51</f>
        <v>0</v>
      </c>
      <c r="AE157" s="341">
        <f t="shared" si="47"/>
        <v>0</v>
      </c>
      <c r="AF157" s="341">
        <f>'Sous-traitances'!AG18*'Sous-traitances'!$H51</f>
        <v>0</v>
      </c>
      <c r="AG157" s="341">
        <f>'Sous-traitances'!AH18*'Sous-traitances'!$H51</f>
        <v>0</v>
      </c>
      <c r="AH157" s="341">
        <f t="shared" si="48"/>
        <v>0</v>
      </c>
      <c r="AI157" s="341">
        <f>'Sous-traitances'!AJ18*'Sous-traitances'!$H51</f>
        <v>0</v>
      </c>
      <c r="AJ157" s="341">
        <f>'Sous-traitances'!AK18*'Sous-traitances'!$H51</f>
        <v>0</v>
      </c>
      <c r="AK157" s="341">
        <f t="shared" si="49"/>
        <v>0</v>
      </c>
    </row>
    <row r="158" spans="2:37" s="76" customFormat="1" ht="15" customHeight="1">
      <c r="B158" s="377">
        <f>'Sous-traitances'!C19</f>
        <v>0</v>
      </c>
      <c r="C158" s="341">
        <f>'Sous-traitances'!D19*'Sous-traitances'!$H52</f>
        <v>0</v>
      </c>
      <c r="D158" s="341">
        <f>'Sous-traitances'!E19*'Sous-traitances'!$H52</f>
        <v>0</v>
      </c>
      <c r="E158" s="341">
        <f>'Sous-traitances'!F19*'Sous-traitances'!$H52</f>
        <v>0</v>
      </c>
      <c r="F158" s="341">
        <f>'Sous-traitances'!G19*'Sous-traitances'!$H52</f>
        <v>0</v>
      </c>
      <c r="G158" s="341">
        <f>'Sous-traitances'!H19*'Sous-traitances'!$H52</f>
        <v>0</v>
      </c>
      <c r="H158" s="341">
        <f>'Sous-traitances'!I19*'Sous-traitances'!$H52</f>
        <v>0</v>
      </c>
      <c r="I158" s="341">
        <f>'Sous-traitances'!J19*'Sous-traitances'!$H52</f>
        <v>0</v>
      </c>
      <c r="J158" s="341">
        <f>'Sous-traitances'!K19*'Sous-traitances'!$H52</f>
        <v>0</v>
      </c>
      <c r="K158" s="341">
        <f>'Sous-traitances'!L19*'Sous-traitances'!$H52</f>
        <v>0</v>
      </c>
      <c r="L158" s="341">
        <f>'Sous-traitances'!M19*'Sous-traitances'!$H52</f>
        <v>0</v>
      </c>
      <c r="M158" s="341">
        <f>'Sous-traitances'!N19*'Sous-traitances'!$H52</f>
        <v>0</v>
      </c>
      <c r="N158" s="341">
        <f>'Sous-traitances'!O19*'Sous-traitances'!$H52</f>
        <v>0</v>
      </c>
      <c r="O158" s="341">
        <f t="shared" si="45"/>
        <v>0</v>
      </c>
      <c r="P158" s="341">
        <f>'Sous-traitances'!Q19*'Sous-traitances'!$H52</f>
        <v>0</v>
      </c>
      <c r="Q158" s="341">
        <f>'Sous-traitances'!R19*'Sous-traitances'!$H52</f>
        <v>0</v>
      </c>
      <c r="R158" s="341">
        <f>'Sous-traitances'!S19*'Sous-traitances'!$H52</f>
        <v>0</v>
      </c>
      <c r="S158" s="341">
        <f>'Sous-traitances'!T19*'Sous-traitances'!$H52</f>
        <v>0</v>
      </c>
      <c r="T158" s="341">
        <f>'Sous-traitances'!U19*'Sous-traitances'!$H52</f>
        <v>0</v>
      </c>
      <c r="U158" s="341">
        <f>'Sous-traitances'!V19*'Sous-traitances'!$H52</f>
        <v>0</v>
      </c>
      <c r="V158" s="341">
        <f>'Sous-traitances'!W19*'Sous-traitances'!$H52</f>
        <v>0</v>
      </c>
      <c r="W158" s="341">
        <f>'Sous-traitances'!X19*'Sous-traitances'!$H52</f>
        <v>0</v>
      </c>
      <c r="X158" s="341">
        <f>'Sous-traitances'!Y19*'Sous-traitances'!$H52</f>
        <v>0</v>
      </c>
      <c r="Y158" s="341">
        <f>'Sous-traitances'!Z19*'Sous-traitances'!$H52</f>
        <v>0</v>
      </c>
      <c r="Z158" s="341">
        <f>'Sous-traitances'!AA19*'Sous-traitances'!$H52</f>
        <v>0</v>
      </c>
      <c r="AA158" s="341">
        <f>'Sous-traitances'!AB19*'Sous-traitances'!$H52</f>
        <v>0</v>
      </c>
      <c r="AB158" s="341">
        <f t="shared" si="46"/>
        <v>0</v>
      </c>
      <c r="AC158" s="341">
        <f>'Sous-traitances'!AD19*'Sous-traitances'!$H52</f>
        <v>0</v>
      </c>
      <c r="AD158" s="341">
        <f>'Sous-traitances'!AE19*'Sous-traitances'!$H52</f>
        <v>0</v>
      </c>
      <c r="AE158" s="341">
        <f t="shared" si="47"/>
        <v>0</v>
      </c>
      <c r="AF158" s="341">
        <f>'Sous-traitances'!AG19*'Sous-traitances'!$H52</f>
        <v>0</v>
      </c>
      <c r="AG158" s="341">
        <f>'Sous-traitances'!AH19*'Sous-traitances'!$H52</f>
        <v>0</v>
      </c>
      <c r="AH158" s="341">
        <f t="shared" si="48"/>
        <v>0</v>
      </c>
      <c r="AI158" s="341">
        <f>'Sous-traitances'!AJ19*'Sous-traitances'!$H52</f>
        <v>0</v>
      </c>
      <c r="AJ158" s="341">
        <f>'Sous-traitances'!AK19*'Sous-traitances'!$H52</f>
        <v>0</v>
      </c>
      <c r="AK158" s="341">
        <f t="shared" si="49"/>
        <v>0</v>
      </c>
    </row>
    <row r="159" spans="2:37" s="76" customFormat="1" ht="15" customHeight="1">
      <c r="B159" s="377">
        <f>'Sous-traitances'!C20</f>
        <v>0</v>
      </c>
      <c r="C159" s="341">
        <f>'Sous-traitances'!D20*'Sous-traitances'!$H53</f>
        <v>0</v>
      </c>
      <c r="D159" s="341">
        <f>'Sous-traitances'!E20*'Sous-traitances'!$H53</f>
        <v>0</v>
      </c>
      <c r="E159" s="341">
        <f>'Sous-traitances'!F20*'Sous-traitances'!$H53</f>
        <v>0</v>
      </c>
      <c r="F159" s="341">
        <f>'Sous-traitances'!G20*'Sous-traitances'!$H53</f>
        <v>0</v>
      </c>
      <c r="G159" s="341">
        <f>'Sous-traitances'!H20*'Sous-traitances'!$H53</f>
        <v>0</v>
      </c>
      <c r="H159" s="341">
        <f>'Sous-traitances'!I20*'Sous-traitances'!$H53</f>
        <v>0</v>
      </c>
      <c r="I159" s="341">
        <f>'Sous-traitances'!J20*'Sous-traitances'!$H53</f>
        <v>0</v>
      </c>
      <c r="J159" s="341">
        <f>'Sous-traitances'!K20*'Sous-traitances'!$H53</f>
        <v>0</v>
      </c>
      <c r="K159" s="341">
        <f>'Sous-traitances'!L20*'Sous-traitances'!$H53</f>
        <v>0</v>
      </c>
      <c r="L159" s="341">
        <f>'Sous-traitances'!M20*'Sous-traitances'!$H53</f>
        <v>0</v>
      </c>
      <c r="M159" s="341">
        <f>'Sous-traitances'!N20*'Sous-traitances'!$H53</f>
        <v>0</v>
      </c>
      <c r="N159" s="341">
        <f>'Sous-traitances'!O20*'Sous-traitances'!$H53</f>
        <v>0</v>
      </c>
      <c r="O159" s="341">
        <f t="shared" si="45"/>
        <v>0</v>
      </c>
      <c r="P159" s="341">
        <f>'Sous-traitances'!Q20*'Sous-traitances'!$H53</f>
        <v>0</v>
      </c>
      <c r="Q159" s="341">
        <f>'Sous-traitances'!R20*'Sous-traitances'!$H53</f>
        <v>0</v>
      </c>
      <c r="R159" s="341">
        <f>'Sous-traitances'!S20*'Sous-traitances'!$H53</f>
        <v>0</v>
      </c>
      <c r="S159" s="341">
        <f>'Sous-traitances'!T20*'Sous-traitances'!$H53</f>
        <v>0</v>
      </c>
      <c r="T159" s="341">
        <f>'Sous-traitances'!U20*'Sous-traitances'!$H53</f>
        <v>0</v>
      </c>
      <c r="U159" s="341">
        <f>'Sous-traitances'!V20*'Sous-traitances'!$H53</f>
        <v>0</v>
      </c>
      <c r="V159" s="341">
        <f>'Sous-traitances'!W20*'Sous-traitances'!$H53</f>
        <v>0</v>
      </c>
      <c r="W159" s="341">
        <f>'Sous-traitances'!X20*'Sous-traitances'!$H53</f>
        <v>0</v>
      </c>
      <c r="X159" s="341">
        <f>'Sous-traitances'!Y20*'Sous-traitances'!$H53</f>
        <v>0</v>
      </c>
      <c r="Y159" s="341">
        <f>'Sous-traitances'!Z20*'Sous-traitances'!$H53</f>
        <v>0</v>
      </c>
      <c r="Z159" s="341">
        <f>'Sous-traitances'!AA20*'Sous-traitances'!$H53</f>
        <v>0</v>
      </c>
      <c r="AA159" s="341">
        <f>'Sous-traitances'!AB20*'Sous-traitances'!$H53</f>
        <v>0</v>
      </c>
      <c r="AB159" s="341">
        <f t="shared" si="46"/>
        <v>0</v>
      </c>
      <c r="AC159" s="341">
        <f>'Sous-traitances'!AD20*'Sous-traitances'!$H53</f>
        <v>0</v>
      </c>
      <c r="AD159" s="341">
        <f>'Sous-traitances'!AE20*'Sous-traitances'!$H53</f>
        <v>0</v>
      </c>
      <c r="AE159" s="341">
        <f t="shared" si="47"/>
        <v>0</v>
      </c>
      <c r="AF159" s="341">
        <f>'Sous-traitances'!AG20*'Sous-traitances'!$H53</f>
        <v>0</v>
      </c>
      <c r="AG159" s="341">
        <f>'Sous-traitances'!AH20*'Sous-traitances'!$H53</f>
        <v>0</v>
      </c>
      <c r="AH159" s="341">
        <f t="shared" si="48"/>
        <v>0</v>
      </c>
      <c r="AI159" s="341">
        <f>'Sous-traitances'!AJ20*'Sous-traitances'!$H53</f>
        <v>0</v>
      </c>
      <c r="AJ159" s="341">
        <f>'Sous-traitances'!AK20*'Sous-traitances'!$H53</f>
        <v>0</v>
      </c>
      <c r="AK159" s="341">
        <f t="shared" si="49"/>
        <v>0</v>
      </c>
    </row>
    <row r="160" spans="2:37" s="76" customFormat="1" ht="15" customHeight="1">
      <c r="B160" s="377">
        <f>'Sous-traitances'!C21</f>
        <v>0</v>
      </c>
      <c r="C160" s="341">
        <f>'Sous-traitances'!D21*'Sous-traitances'!$H54</f>
        <v>0</v>
      </c>
      <c r="D160" s="341">
        <f>'Sous-traitances'!E21*'Sous-traitances'!$H54</f>
        <v>0</v>
      </c>
      <c r="E160" s="341">
        <f>'Sous-traitances'!F21*'Sous-traitances'!$H54</f>
        <v>0</v>
      </c>
      <c r="F160" s="341">
        <f>'Sous-traitances'!G21*'Sous-traitances'!$H54</f>
        <v>0</v>
      </c>
      <c r="G160" s="341">
        <f>'Sous-traitances'!H21*'Sous-traitances'!$H54</f>
        <v>0</v>
      </c>
      <c r="H160" s="341">
        <f>'Sous-traitances'!I21*'Sous-traitances'!$H54</f>
        <v>0</v>
      </c>
      <c r="I160" s="341">
        <f>'Sous-traitances'!J21*'Sous-traitances'!$H54</f>
        <v>0</v>
      </c>
      <c r="J160" s="341">
        <f>'Sous-traitances'!K21*'Sous-traitances'!$H54</f>
        <v>0</v>
      </c>
      <c r="K160" s="341">
        <f>'Sous-traitances'!L21*'Sous-traitances'!$H54</f>
        <v>0</v>
      </c>
      <c r="L160" s="341">
        <f>'Sous-traitances'!M21*'Sous-traitances'!$H54</f>
        <v>0</v>
      </c>
      <c r="M160" s="341">
        <f>'Sous-traitances'!N21*'Sous-traitances'!$H54</f>
        <v>0</v>
      </c>
      <c r="N160" s="341">
        <f>'Sous-traitances'!O21*'Sous-traitances'!$H54</f>
        <v>0</v>
      </c>
      <c r="O160" s="341">
        <f t="shared" si="45"/>
        <v>0</v>
      </c>
      <c r="P160" s="341">
        <f>'Sous-traitances'!Q21*'Sous-traitances'!$H54</f>
        <v>0</v>
      </c>
      <c r="Q160" s="341">
        <f>'Sous-traitances'!R21*'Sous-traitances'!$H54</f>
        <v>0</v>
      </c>
      <c r="R160" s="341">
        <f>'Sous-traitances'!S21*'Sous-traitances'!$H54</f>
        <v>0</v>
      </c>
      <c r="S160" s="341">
        <f>'Sous-traitances'!T21*'Sous-traitances'!$H54</f>
        <v>0</v>
      </c>
      <c r="T160" s="341">
        <f>'Sous-traitances'!U21*'Sous-traitances'!$H54</f>
        <v>0</v>
      </c>
      <c r="U160" s="341">
        <f>'Sous-traitances'!V21*'Sous-traitances'!$H54</f>
        <v>0</v>
      </c>
      <c r="V160" s="341">
        <f>'Sous-traitances'!W21*'Sous-traitances'!$H54</f>
        <v>0</v>
      </c>
      <c r="W160" s="341">
        <f>'Sous-traitances'!X21*'Sous-traitances'!$H54</f>
        <v>0</v>
      </c>
      <c r="X160" s="341">
        <f>'Sous-traitances'!Y21*'Sous-traitances'!$H54</f>
        <v>0</v>
      </c>
      <c r="Y160" s="341">
        <f>'Sous-traitances'!Z21*'Sous-traitances'!$H54</f>
        <v>0</v>
      </c>
      <c r="Z160" s="341">
        <f>'Sous-traitances'!AA21*'Sous-traitances'!$H54</f>
        <v>0</v>
      </c>
      <c r="AA160" s="341">
        <f>'Sous-traitances'!AB21*'Sous-traitances'!$H54</f>
        <v>0</v>
      </c>
      <c r="AB160" s="341">
        <f t="shared" si="46"/>
        <v>0</v>
      </c>
      <c r="AC160" s="341">
        <f>'Sous-traitances'!AD21*'Sous-traitances'!$H54</f>
        <v>0</v>
      </c>
      <c r="AD160" s="341">
        <f>'Sous-traitances'!AE21*'Sous-traitances'!$H54</f>
        <v>0</v>
      </c>
      <c r="AE160" s="341">
        <f t="shared" si="47"/>
        <v>0</v>
      </c>
      <c r="AF160" s="341">
        <f>'Sous-traitances'!AG21*'Sous-traitances'!$H54</f>
        <v>0</v>
      </c>
      <c r="AG160" s="341">
        <f>'Sous-traitances'!AH21*'Sous-traitances'!$H54</f>
        <v>0</v>
      </c>
      <c r="AH160" s="341">
        <f t="shared" si="48"/>
        <v>0</v>
      </c>
      <c r="AI160" s="341">
        <f>'Sous-traitances'!AJ21*'Sous-traitances'!$H54</f>
        <v>0</v>
      </c>
      <c r="AJ160" s="341">
        <f>'Sous-traitances'!AK21*'Sous-traitances'!$H54</f>
        <v>0</v>
      </c>
      <c r="AK160" s="341">
        <f t="shared" si="49"/>
        <v>0</v>
      </c>
    </row>
    <row r="161" spans="2:37" s="76" customFormat="1" ht="15" customHeight="1">
      <c r="B161" s="377">
        <f>'Sous-traitances'!C22</f>
        <v>0</v>
      </c>
      <c r="C161" s="341">
        <f>'Sous-traitances'!D22*'Sous-traitances'!$H55</f>
        <v>0</v>
      </c>
      <c r="D161" s="341">
        <f>'Sous-traitances'!E22*'Sous-traitances'!$H55</f>
        <v>0</v>
      </c>
      <c r="E161" s="341">
        <f>'Sous-traitances'!F22*'Sous-traitances'!$H55</f>
        <v>0</v>
      </c>
      <c r="F161" s="341">
        <f>'Sous-traitances'!G22*'Sous-traitances'!$H55</f>
        <v>0</v>
      </c>
      <c r="G161" s="341">
        <f>'Sous-traitances'!H22*'Sous-traitances'!$H55</f>
        <v>0</v>
      </c>
      <c r="H161" s="341">
        <f>'Sous-traitances'!I22*'Sous-traitances'!$H55</f>
        <v>0</v>
      </c>
      <c r="I161" s="341">
        <f>'Sous-traitances'!J22*'Sous-traitances'!$H55</f>
        <v>0</v>
      </c>
      <c r="J161" s="341">
        <f>'Sous-traitances'!K22*'Sous-traitances'!$H55</f>
        <v>0</v>
      </c>
      <c r="K161" s="341">
        <f>'Sous-traitances'!L22*'Sous-traitances'!$H55</f>
        <v>0</v>
      </c>
      <c r="L161" s="341">
        <f>'Sous-traitances'!M22*'Sous-traitances'!$H55</f>
        <v>0</v>
      </c>
      <c r="M161" s="341">
        <f>'Sous-traitances'!N22*'Sous-traitances'!$H55</f>
        <v>0</v>
      </c>
      <c r="N161" s="341">
        <f>'Sous-traitances'!O22*'Sous-traitances'!$H55</f>
        <v>0</v>
      </c>
      <c r="O161" s="341">
        <f t="shared" si="45"/>
        <v>0</v>
      </c>
      <c r="P161" s="341">
        <f>'Sous-traitances'!Q22*'Sous-traitances'!$H55</f>
        <v>0</v>
      </c>
      <c r="Q161" s="341">
        <f>'Sous-traitances'!R22*'Sous-traitances'!$H55</f>
        <v>0</v>
      </c>
      <c r="R161" s="341">
        <f>'Sous-traitances'!S22*'Sous-traitances'!$H55</f>
        <v>0</v>
      </c>
      <c r="S161" s="341">
        <f>'Sous-traitances'!T22*'Sous-traitances'!$H55</f>
        <v>0</v>
      </c>
      <c r="T161" s="341">
        <f>'Sous-traitances'!U22*'Sous-traitances'!$H55</f>
        <v>0</v>
      </c>
      <c r="U161" s="341">
        <f>'Sous-traitances'!V22*'Sous-traitances'!$H55</f>
        <v>0</v>
      </c>
      <c r="V161" s="341">
        <f>'Sous-traitances'!W22*'Sous-traitances'!$H55</f>
        <v>0</v>
      </c>
      <c r="W161" s="341">
        <f>'Sous-traitances'!X22*'Sous-traitances'!$H55</f>
        <v>0</v>
      </c>
      <c r="X161" s="341">
        <f>'Sous-traitances'!Y22*'Sous-traitances'!$H55</f>
        <v>0</v>
      </c>
      <c r="Y161" s="341">
        <f>'Sous-traitances'!Z22*'Sous-traitances'!$H55</f>
        <v>0</v>
      </c>
      <c r="Z161" s="341">
        <f>'Sous-traitances'!AA22*'Sous-traitances'!$H55</f>
        <v>0</v>
      </c>
      <c r="AA161" s="341">
        <f>'Sous-traitances'!AB22*'Sous-traitances'!$H55</f>
        <v>0</v>
      </c>
      <c r="AB161" s="341">
        <f t="shared" si="46"/>
        <v>0</v>
      </c>
      <c r="AC161" s="341">
        <f>'Sous-traitances'!AD22*'Sous-traitances'!$H55</f>
        <v>0</v>
      </c>
      <c r="AD161" s="341">
        <f>'Sous-traitances'!AE22*'Sous-traitances'!$H55</f>
        <v>0</v>
      </c>
      <c r="AE161" s="341">
        <f t="shared" si="47"/>
        <v>0</v>
      </c>
      <c r="AF161" s="341">
        <f>'Sous-traitances'!AG22*'Sous-traitances'!$H55</f>
        <v>0</v>
      </c>
      <c r="AG161" s="341">
        <f>'Sous-traitances'!AH22*'Sous-traitances'!$H55</f>
        <v>0</v>
      </c>
      <c r="AH161" s="341">
        <f t="shared" si="48"/>
        <v>0</v>
      </c>
      <c r="AI161" s="341">
        <f>'Sous-traitances'!AJ22*'Sous-traitances'!$H55</f>
        <v>0</v>
      </c>
      <c r="AJ161" s="341">
        <f>'Sous-traitances'!AK22*'Sous-traitances'!$H55</f>
        <v>0</v>
      </c>
      <c r="AK161" s="341">
        <f t="shared" si="49"/>
        <v>0</v>
      </c>
    </row>
    <row r="162" spans="2:37" s="76" customFormat="1" ht="15" customHeight="1">
      <c r="B162" s="377">
        <f>'Sous-traitances'!C23</f>
        <v>0</v>
      </c>
      <c r="C162" s="341">
        <f>'Sous-traitances'!D23*'Sous-traitances'!$H56</f>
        <v>0</v>
      </c>
      <c r="D162" s="341">
        <f>'Sous-traitances'!E23*'Sous-traitances'!$H56</f>
        <v>0</v>
      </c>
      <c r="E162" s="341">
        <f>'Sous-traitances'!F23*'Sous-traitances'!$H56</f>
        <v>0</v>
      </c>
      <c r="F162" s="341">
        <f>'Sous-traitances'!G23*'Sous-traitances'!$H56</f>
        <v>0</v>
      </c>
      <c r="G162" s="341">
        <f>'Sous-traitances'!H23*'Sous-traitances'!$H56</f>
        <v>0</v>
      </c>
      <c r="H162" s="341">
        <f>'Sous-traitances'!I23*'Sous-traitances'!$H56</f>
        <v>0</v>
      </c>
      <c r="I162" s="341">
        <f>'Sous-traitances'!J23*'Sous-traitances'!$H56</f>
        <v>0</v>
      </c>
      <c r="J162" s="341">
        <f>'Sous-traitances'!K23*'Sous-traitances'!$H56</f>
        <v>0</v>
      </c>
      <c r="K162" s="341">
        <f>'Sous-traitances'!L23*'Sous-traitances'!$H56</f>
        <v>0</v>
      </c>
      <c r="L162" s="341">
        <f>'Sous-traitances'!M23*'Sous-traitances'!$H56</f>
        <v>0</v>
      </c>
      <c r="M162" s="341">
        <f>'Sous-traitances'!N23*'Sous-traitances'!$H56</f>
        <v>0</v>
      </c>
      <c r="N162" s="341">
        <f>'Sous-traitances'!O23*'Sous-traitances'!$H56</f>
        <v>0</v>
      </c>
      <c r="O162" s="341">
        <f t="shared" si="45"/>
        <v>0</v>
      </c>
      <c r="P162" s="341">
        <f>'Sous-traitances'!Q23*'Sous-traitances'!$H56</f>
        <v>0</v>
      </c>
      <c r="Q162" s="341">
        <f>'Sous-traitances'!R23*'Sous-traitances'!$H56</f>
        <v>0</v>
      </c>
      <c r="R162" s="341">
        <f>'Sous-traitances'!S23*'Sous-traitances'!$H56</f>
        <v>0</v>
      </c>
      <c r="S162" s="341">
        <f>'Sous-traitances'!T23*'Sous-traitances'!$H56</f>
        <v>0</v>
      </c>
      <c r="T162" s="341">
        <f>'Sous-traitances'!U23*'Sous-traitances'!$H56</f>
        <v>0</v>
      </c>
      <c r="U162" s="341">
        <f>'Sous-traitances'!V23*'Sous-traitances'!$H56</f>
        <v>0</v>
      </c>
      <c r="V162" s="341">
        <f>'Sous-traitances'!W23*'Sous-traitances'!$H56</f>
        <v>0</v>
      </c>
      <c r="W162" s="341">
        <f>'Sous-traitances'!X23*'Sous-traitances'!$H56</f>
        <v>0</v>
      </c>
      <c r="X162" s="341">
        <f>'Sous-traitances'!Y23*'Sous-traitances'!$H56</f>
        <v>0</v>
      </c>
      <c r="Y162" s="341">
        <f>'Sous-traitances'!Z23*'Sous-traitances'!$H56</f>
        <v>0</v>
      </c>
      <c r="Z162" s="341">
        <f>'Sous-traitances'!AA23*'Sous-traitances'!$H56</f>
        <v>0</v>
      </c>
      <c r="AA162" s="341">
        <f>'Sous-traitances'!AB23*'Sous-traitances'!$H56</f>
        <v>0</v>
      </c>
      <c r="AB162" s="341">
        <f t="shared" si="46"/>
        <v>0</v>
      </c>
      <c r="AC162" s="341">
        <f>'Sous-traitances'!AD23*'Sous-traitances'!$H56</f>
        <v>0</v>
      </c>
      <c r="AD162" s="341">
        <f>'Sous-traitances'!AE23*'Sous-traitances'!$H56</f>
        <v>0</v>
      </c>
      <c r="AE162" s="341">
        <f t="shared" si="47"/>
        <v>0</v>
      </c>
      <c r="AF162" s="341">
        <f>'Sous-traitances'!AG23*'Sous-traitances'!$H56</f>
        <v>0</v>
      </c>
      <c r="AG162" s="341">
        <f>'Sous-traitances'!AH23*'Sous-traitances'!$H56</f>
        <v>0</v>
      </c>
      <c r="AH162" s="341">
        <f t="shared" si="48"/>
        <v>0</v>
      </c>
      <c r="AI162" s="341">
        <f>'Sous-traitances'!AJ23*'Sous-traitances'!$H56</f>
        <v>0</v>
      </c>
      <c r="AJ162" s="341">
        <f>'Sous-traitances'!AK23*'Sous-traitances'!$H56</f>
        <v>0</v>
      </c>
      <c r="AK162" s="341">
        <f t="shared" si="49"/>
        <v>0</v>
      </c>
    </row>
    <row r="163" spans="2:37" s="76" customFormat="1" ht="15" customHeight="1">
      <c r="B163" s="377">
        <f>'Sous-traitances'!C24</f>
        <v>0</v>
      </c>
      <c r="C163" s="341">
        <f>'Sous-traitances'!D24*'Sous-traitances'!$H57</f>
        <v>0</v>
      </c>
      <c r="D163" s="341">
        <f>'Sous-traitances'!E24*'Sous-traitances'!$H57</f>
        <v>0</v>
      </c>
      <c r="E163" s="341">
        <f>'Sous-traitances'!F24*'Sous-traitances'!$H57</f>
        <v>0</v>
      </c>
      <c r="F163" s="341">
        <f>'Sous-traitances'!G24*'Sous-traitances'!$H57</f>
        <v>0</v>
      </c>
      <c r="G163" s="341">
        <f>'Sous-traitances'!H24*'Sous-traitances'!$H57</f>
        <v>0</v>
      </c>
      <c r="H163" s="341">
        <f>'Sous-traitances'!I24*'Sous-traitances'!$H57</f>
        <v>0</v>
      </c>
      <c r="I163" s="341">
        <f>'Sous-traitances'!J24*'Sous-traitances'!$H57</f>
        <v>0</v>
      </c>
      <c r="J163" s="341">
        <f>'Sous-traitances'!K24*'Sous-traitances'!$H57</f>
        <v>0</v>
      </c>
      <c r="K163" s="341">
        <f>'Sous-traitances'!L24*'Sous-traitances'!$H57</f>
        <v>0</v>
      </c>
      <c r="L163" s="341">
        <f>'Sous-traitances'!M24*'Sous-traitances'!$H57</f>
        <v>0</v>
      </c>
      <c r="M163" s="341">
        <f>'Sous-traitances'!N24*'Sous-traitances'!$H57</f>
        <v>0</v>
      </c>
      <c r="N163" s="341">
        <f>'Sous-traitances'!O24*'Sous-traitances'!$H57</f>
        <v>0</v>
      </c>
      <c r="O163" s="341">
        <f t="shared" si="45"/>
        <v>0</v>
      </c>
      <c r="P163" s="341">
        <f>'Sous-traitances'!Q24*'Sous-traitances'!$H57</f>
        <v>0</v>
      </c>
      <c r="Q163" s="341">
        <f>'Sous-traitances'!R24*'Sous-traitances'!$H57</f>
        <v>0</v>
      </c>
      <c r="R163" s="341">
        <f>'Sous-traitances'!S24*'Sous-traitances'!$H57</f>
        <v>0</v>
      </c>
      <c r="S163" s="341">
        <f>'Sous-traitances'!T24*'Sous-traitances'!$H57</f>
        <v>0</v>
      </c>
      <c r="T163" s="341">
        <f>'Sous-traitances'!U24*'Sous-traitances'!$H57</f>
        <v>0</v>
      </c>
      <c r="U163" s="341">
        <f>'Sous-traitances'!V24*'Sous-traitances'!$H57</f>
        <v>0</v>
      </c>
      <c r="V163" s="341">
        <f>'Sous-traitances'!W24*'Sous-traitances'!$H57</f>
        <v>0</v>
      </c>
      <c r="W163" s="341">
        <f>'Sous-traitances'!X24*'Sous-traitances'!$H57</f>
        <v>0</v>
      </c>
      <c r="X163" s="341">
        <f>'Sous-traitances'!Y24*'Sous-traitances'!$H57</f>
        <v>0</v>
      </c>
      <c r="Y163" s="341">
        <f>'Sous-traitances'!Z24*'Sous-traitances'!$H57</f>
        <v>0</v>
      </c>
      <c r="Z163" s="341">
        <f>'Sous-traitances'!AA24*'Sous-traitances'!$H57</f>
        <v>0</v>
      </c>
      <c r="AA163" s="341">
        <f>'Sous-traitances'!AB24*'Sous-traitances'!$H57</f>
        <v>0</v>
      </c>
      <c r="AB163" s="341">
        <f t="shared" si="46"/>
        <v>0</v>
      </c>
      <c r="AC163" s="341">
        <f>'Sous-traitances'!AD24*'Sous-traitances'!$H57</f>
        <v>0</v>
      </c>
      <c r="AD163" s="341">
        <f>'Sous-traitances'!AE24*'Sous-traitances'!$H57</f>
        <v>0</v>
      </c>
      <c r="AE163" s="341">
        <f t="shared" si="47"/>
        <v>0</v>
      </c>
      <c r="AF163" s="341">
        <f>'Sous-traitances'!AG24*'Sous-traitances'!$H57</f>
        <v>0</v>
      </c>
      <c r="AG163" s="341">
        <f>'Sous-traitances'!AH24*'Sous-traitances'!$H57</f>
        <v>0</v>
      </c>
      <c r="AH163" s="341">
        <f t="shared" si="48"/>
        <v>0</v>
      </c>
      <c r="AI163" s="341">
        <f>'Sous-traitances'!AJ24*'Sous-traitances'!$H57</f>
        <v>0</v>
      </c>
      <c r="AJ163" s="341">
        <f>'Sous-traitances'!AK24*'Sous-traitances'!$H57</f>
        <v>0</v>
      </c>
      <c r="AK163" s="341">
        <f t="shared" si="49"/>
        <v>0</v>
      </c>
    </row>
    <row r="164" spans="2:37" s="76" customFormat="1" ht="15" customHeight="1">
      <c r="B164" s="377">
        <f>'Sous-traitances'!C25</f>
        <v>0</v>
      </c>
      <c r="C164" s="341">
        <f>'Sous-traitances'!D25*'Sous-traitances'!$H58</f>
        <v>0</v>
      </c>
      <c r="D164" s="341">
        <f>'Sous-traitances'!E25*'Sous-traitances'!$H58</f>
        <v>0</v>
      </c>
      <c r="E164" s="341">
        <f>'Sous-traitances'!F25*'Sous-traitances'!$H58</f>
        <v>0</v>
      </c>
      <c r="F164" s="341">
        <f>'Sous-traitances'!G25*'Sous-traitances'!$H58</f>
        <v>0</v>
      </c>
      <c r="G164" s="341">
        <f>'Sous-traitances'!H25*'Sous-traitances'!$H58</f>
        <v>0</v>
      </c>
      <c r="H164" s="341">
        <f>'Sous-traitances'!I25*'Sous-traitances'!$H58</f>
        <v>0</v>
      </c>
      <c r="I164" s="341">
        <f>'Sous-traitances'!J25*'Sous-traitances'!$H58</f>
        <v>0</v>
      </c>
      <c r="J164" s="341">
        <f>'Sous-traitances'!K25*'Sous-traitances'!$H58</f>
        <v>0</v>
      </c>
      <c r="K164" s="341">
        <f>'Sous-traitances'!L25*'Sous-traitances'!$H58</f>
        <v>0</v>
      </c>
      <c r="L164" s="341">
        <f>'Sous-traitances'!M25*'Sous-traitances'!$H58</f>
        <v>0</v>
      </c>
      <c r="M164" s="341">
        <f>'Sous-traitances'!N25*'Sous-traitances'!$H58</f>
        <v>0</v>
      </c>
      <c r="N164" s="341">
        <f>'Sous-traitances'!O25*'Sous-traitances'!$H58</f>
        <v>0</v>
      </c>
      <c r="O164" s="341">
        <f t="shared" si="45"/>
        <v>0</v>
      </c>
      <c r="P164" s="341">
        <f>'Sous-traitances'!Q25*'Sous-traitances'!$H58</f>
        <v>0</v>
      </c>
      <c r="Q164" s="341">
        <f>'Sous-traitances'!R25*'Sous-traitances'!$H58</f>
        <v>0</v>
      </c>
      <c r="R164" s="341">
        <f>'Sous-traitances'!S25*'Sous-traitances'!$H58</f>
        <v>0</v>
      </c>
      <c r="S164" s="341">
        <f>'Sous-traitances'!T25*'Sous-traitances'!$H58</f>
        <v>0</v>
      </c>
      <c r="T164" s="341">
        <f>'Sous-traitances'!U25*'Sous-traitances'!$H58</f>
        <v>0</v>
      </c>
      <c r="U164" s="341">
        <f>'Sous-traitances'!V25*'Sous-traitances'!$H58</f>
        <v>0</v>
      </c>
      <c r="V164" s="341">
        <f>'Sous-traitances'!W25*'Sous-traitances'!$H58</f>
        <v>0</v>
      </c>
      <c r="W164" s="341">
        <f>'Sous-traitances'!X25*'Sous-traitances'!$H58</f>
        <v>0</v>
      </c>
      <c r="X164" s="341">
        <f>'Sous-traitances'!Y25*'Sous-traitances'!$H58</f>
        <v>0</v>
      </c>
      <c r="Y164" s="341">
        <f>'Sous-traitances'!Z25*'Sous-traitances'!$H58</f>
        <v>0</v>
      </c>
      <c r="Z164" s="341">
        <f>'Sous-traitances'!AA25*'Sous-traitances'!$H58</f>
        <v>0</v>
      </c>
      <c r="AA164" s="341">
        <f>'Sous-traitances'!AB25*'Sous-traitances'!$H58</f>
        <v>0</v>
      </c>
      <c r="AB164" s="341">
        <f t="shared" si="46"/>
        <v>0</v>
      </c>
      <c r="AC164" s="341">
        <f>'Sous-traitances'!AD25*'Sous-traitances'!$H58</f>
        <v>0</v>
      </c>
      <c r="AD164" s="341">
        <f>'Sous-traitances'!AE25*'Sous-traitances'!$H58</f>
        <v>0</v>
      </c>
      <c r="AE164" s="341">
        <f t="shared" si="47"/>
        <v>0</v>
      </c>
      <c r="AF164" s="341">
        <f>'Sous-traitances'!AG25*'Sous-traitances'!$H58</f>
        <v>0</v>
      </c>
      <c r="AG164" s="341">
        <f>'Sous-traitances'!AH25*'Sous-traitances'!$H58</f>
        <v>0</v>
      </c>
      <c r="AH164" s="341">
        <f t="shared" si="48"/>
        <v>0</v>
      </c>
      <c r="AI164" s="341">
        <f>'Sous-traitances'!AJ25*'Sous-traitances'!$H58</f>
        <v>0</v>
      </c>
      <c r="AJ164" s="341">
        <f>'Sous-traitances'!AK25*'Sous-traitances'!$H58</f>
        <v>0</v>
      </c>
      <c r="AK164" s="341">
        <f t="shared" si="49"/>
        <v>0</v>
      </c>
    </row>
    <row r="165" spans="2:37" s="76" customFormat="1" ht="15" customHeight="1">
      <c r="B165" s="377">
        <f>'Sous-traitances'!C26</f>
        <v>0</v>
      </c>
      <c r="C165" s="341">
        <f>'Sous-traitances'!D26*'Sous-traitances'!$H59</f>
        <v>0</v>
      </c>
      <c r="D165" s="341">
        <f>'Sous-traitances'!E26*'Sous-traitances'!$H59</f>
        <v>0</v>
      </c>
      <c r="E165" s="341">
        <f>'Sous-traitances'!F26*'Sous-traitances'!$H59</f>
        <v>0</v>
      </c>
      <c r="F165" s="341">
        <f>'Sous-traitances'!G26*'Sous-traitances'!$H59</f>
        <v>0</v>
      </c>
      <c r="G165" s="341">
        <f>'Sous-traitances'!H26*'Sous-traitances'!$H59</f>
        <v>0</v>
      </c>
      <c r="H165" s="341">
        <f>'Sous-traitances'!I26*'Sous-traitances'!$H59</f>
        <v>0</v>
      </c>
      <c r="I165" s="341">
        <f>'Sous-traitances'!J26*'Sous-traitances'!$H59</f>
        <v>0</v>
      </c>
      <c r="J165" s="341">
        <f>'Sous-traitances'!K26*'Sous-traitances'!$H59</f>
        <v>0</v>
      </c>
      <c r="K165" s="341">
        <f>'Sous-traitances'!L26*'Sous-traitances'!$H59</f>
        <v>0</v>
      </c>
      <c r="L165" s="341">
        <f>'Sous-traitances'!M26*'Sous-traitances'!$H59</f>
        <v>0</v>
      </c>
      <c r="M165" s="341">
        <f>'Sous-traitances'!N26*'Sous-traitances'!$H59</f>
        <v>0</v>
      </c>
      <c r="N165" s="341">
        <f>'Sous-traitances'!O26*'Sous-traitances'!$H59</f>
        <v>0</v>
      </c>
      <c r="O165" s="341">
        <f t="shared" si="45"/>
        <v>0</v>
      </c>
      <c r="P165" s="341">
        <f>'Sous-traitances'!Q26*'Sous-traitances'!$H59</f>
        <v>0</v>
      </c>
      <c r="Q165" s="341">
        <f>'Sous-traitances'!R26*'Sous-traitances'!$H59</f>
        <v>0</v>
      </c>
      <c r="R165" s="341">
        <f>'Sous-traitances'!S26*'Sous-traitances'!$H59</f>
        <v>0</v>
      </c>
      <c r="S165" s="341">
        <f>'Sous-traitances'!T26*'Sous-traitances'!$H59</f>
        <v>0</v>
      </c>
      <c r="T165" s="341">
        <f>'Sous-traitances'!U26*'Sous-traitances'!$H59</f>
        <v>0</v>
      </c>
      <c r="U165" s="341">
        <f>'Sous-traitances'!V26*'Sous-traitances'!$H59</f>
        <v>0</v>
      </c>
      <c r="V165" s="341">
        <f>'Sous-traitances'!W26*'Sous-traitances'!$H59</f>
        <v>0</v>
      </c>
      <c r="W165" s="341">
        <f>'Sous-traitances'!X26*'Sous-traitances'!$H59</f>
        <v>0</v>
      </c>
      <c r="X165" s="341">
        <f>'Sous-traitances'!Y26*'Sous-traitances'!$H59</f>
        <v>0</v>
      </c>
      <c r="Y165" s="341">
        <f>'Sous-traitances'!Z26*'Sous-traitances'!$H59</f>
        <v>0</v>
      </c>
      <c r="Z165" s="341">
        <f>'Sous-traitances'!AA26*'Sous-traitances'!$H59</f>
        <v>0</v>
      </c>
      <c r="AA165" s="341">
        <f>'Sous-traitances'!AB26*'Sous-traitances'!$H59</f>
        <v>0</v>
      </c>
      <c r="AB165" s="341">
        <f t="shared" si="46"/>
        <v>0</v>
      </c>
      <c r="AC165" s="341">
        <f>'Sous-traitances'!AD26*'Sous-traitances'!$H59</f>
        <v>0</v>
      </c>
      <c r="AD165" s="341">
        <f>'Sous-traitances'!AE26*'Sous-traitances'!$H59</f>
        <v>0</v>
      </c>
      <c r="AE165" s="341">
        <f t="shared" si="47"/>
        <v>0</v>
      </c>
      <c r="AF165" s="341">
        <f>'Sous-traitances'!AG26*'Sous-traitances'!$H59</f>
        <v>0</v>
      </c>
      <c r="AG165" s="341">
        <f>'Sous-traitances'!AH26*'Sous-traitances'!$H59</f>
        <v>0</v>
      </c>
      <c r="AH165" s="341">
        <f t="shared" si="48"/>
        <v>0</v>
      </c>
      <c r="AI165" s="341">
        <f>'Sous-traitances'!AJ26*'Sous-traitances'!$H59</f>
        <v>0</v>
      </c>
      <c r="AJ165" s="341">
        <f>'Sous-traitances'!AK26*'Sous-traitances'!$H59</f>
        <v>0</v>
      </c>
      <c r="AK165" s="341">
        <f t="shared" si="49"/>
        <v>0</v>
      </c>
    </row>
    <row r="166" spans="2:37" s="76" customFormat="1" ht="15" customHeight="1">
      <c r="B166" s="377">
        <f>'Sous-traitances'!C27</f>
        <v>0</v>
      </c>
      <c r="C166" s="341">
        <f>'Sous-traitances'!D27*'Sous-traitances'!$H60</f>
        <v>0</v>
      </c>
      <c r="D166" s="341">
        <f>'Sous-traitances'!E27*'Sous-traitances'!$H60</f>
        <v>0</v>
      </c>
      <c r="E166" s="341">
        <f>'Sous-traitances'!F27*'Sous-traitances'!$H60</f>
        <v>0</v>
      </c>
      <c r="F166" s="341">
        <f>'Sous-traitances'!G27*'Sous-traitances'!$H60</f>
        <v>0</v>
      </c>
      <c r="G166" s="341">
        <f>'Sous-traitances'!H27*'Sous-traitances'!$H60</f>
        <v>0</v>
      </c>
      <c r="H166" s="341">
        <f>'Sous-traitances'!I27*'Sous-traitances'!$H60</f>
        <v>0</v>
      </c>
      <c r="I166" s="341">
        <f>'Sous-traitances'!J27*'Sous-traitances'!$H60</f>
        <v>0</v>
      </c>
      <c r="J166" s="341">
        <f>'Sous-traitances'!K27*'Sous-traitances'!$H60</f>
        <v>0</v>
      </c>
      <c r="K166" s="341">
        <f>'Sous-traitances'!L27*'Sous-traitances'!$H60</f>
        <v>0</v>
      </c>
      <c r="L166" s="341">
        <f>'Sous-traitances'!M27*'Sous-traitances'!$H60</f>
        <v>0</v>
      </c>
      <c r="M166" s="341">
        <f>'Sous-traitances'!N27*'Sous-traitances'!$H60</f>
        <v>0</v>
      </c>
      <c r="N166" s="341">
        <f>'Sous-traitances'!O27*'Sous-traitances'!$H60</f>
        <v>0</v>
      </c>
      <c r="O166" s="341">
        <f t="shared" si="45"/>
        <v>0</v>
      </c>
      <c r="P166" s="341">
        <f>'Sous-traitances'!Q27*'Sous-traitances'!$H60</f>
        <v>0</v>
      </c>
      <c r="Q166" s="341">
        <f>'Sous-traitances'!R27*'Sous-traitances'!$H60</f>
        <v>0</v>
      </c>
      <c r="R166" s="341">
        <f>'Sous-traitances'!S27*'Sous-traitances'!$H60</f>
        <v>0</v>
      </c>
      <c r="S166" s="341">
        <f>'Sous-traitances'!T27*'Sous-traitances'!$H60</f>
        <v>0</v>
      </c>
      <c r="T166" s="341">
        <f>'Sous-traitances'!U27*'Sous-traitances'!$H60</f>
        <v>0</v>
      </c>
      <c r="U166" s="341">
        <f>'Sous-traitances'!V27*'Sous-traitances'!$H60</f>
        <v>0</v>
      </c>
      <c r="V166" s="341">
        <f>'Sous-traitances'!W27*'Sous-traitances'!$H60</f>
        <v>0</v>
      </c>
      <c r="W166" s="341">
        <f>'Sous-traitances'!X27*'Sous-traitances'!$H60</f>
        <v>0</v>
      </c>
      <c r="X166" s="341">
        <f>'Sous-traitances'!Y27*'Sous-traitances'!$H60</f>
        <v>0</v>
      </c>
      <c r="Y166" s="341">
        <f>'Sous-traitances'!Z27*'Sous-traitances'!$H60</f>
        <v>0</v>
      </c>
      <c r="Z166" s="341">
        <f>'Sous-traitances'!AA27*'Sous-traitances'!$H60</f>
        <v>0</v>
      </c>
      <c r="AA166" s="341">
        <f>'Sous-traitances'!AB27*'Sous-traitances'!$H60</f>
        <v>0</v>
      </c>
      <c r="AB166" s="341">
        <f t="shared" si="46"/>
        <v>0</v>
      </c>
      <c r="AC166" s="341">
        <f>'Sous-traitances'!AD27*'Sous-traitances'!$H60</f>
        <v>0</v>
      </c>
      <c r="AD166" s="341">
        <f>'Sous-traitances'!AE27*'Sous-traitances'!$H60</f>
        <v>0</v>
      </c>
      <c r="AE166" s="341">
        <f t="shared" si="47"/>
        <v>0</v>
      </c>
      <c r="AF166" s="341">
        <f>'Sous-traitances'!AG27*'Sous-traitances'!$H60</f>
        <v>0</v>
      </c>
      <c r="AG166" s="341">
        <f>'Sous-traitances'!AH27*'Sous-traitances'!$H60</f>
        <v>0</v>
      </c>
      <c r="AH166" s="341">
        <f t="shared" si="48"/>
        <v>0</v>
      </c>
      <c r="AI166" s="341">
        <f>'Sous-traitances'!AJ27*'Sous-traitances'!$H60</f>
        <v>0</v>
      </c>
      <c r="AJ166" s="341">
        <f>'Sous-traitances'!AK27*'Sous-traitances'!$H60</f>
        <v>0</v>
      </c>
      <c r="AK166" s="341">
        <f t="shared" si="49"/>
        <v>0</v>
      </c>
    </row>
    <row r="167" spans="2:37" s="76" customFormat="1" ht="15" customHeight="1">
      <c r="B167" s="377">
        <f>'Sous-traitances'!C28</f>
        <v>0</v>
      </c>
      <c r="C167" s="341">
        <f>'Sous-traitances'!D28*'Sous-traitances'!$H61</f>
        <v>0</v>
      </c>
      <c r="D167" s="341">
        <f>'Sous-traitances'!E28*'Sous-traitances'!$H61</f>
        <v>0</v>
      </c>
      <c r="E167" s="341">
        <f>'Sous-traitances'!F28*'Sous-traitances'!$H61</f>
        <v>0</v>
      </c>
      <c r="F167" s="341">
        <f>'Sous-traitances'!G28*'Sous-traitances'!$H61</f>
        <v>0</v>
      </c>
      <c r="G167" s="341">
        <f>'Sous-traitances'!H28*'Sous-traitances'!$H61</f>
        <v>0</v>
      </c>
      <c r="H167" s="341">
        <f>'Sous-traitances'!I28*'Sous-traitances'!$H61</f>
        <v>0</v>
      </c>
      <c r="I167" s="341">
        <f>'Sous-traitances'!J28*'Sous-traitances'!$H61</f>
        <v>0</v>
      </c>
      <c r="J167" s="341">
        <f>'Sous-traitances'!K28*'Sous-traitances'!$H61</f>
        <v>0</v>
      </c>
      <c r="K167" s="341">
        <f>'Sous-traitances'!L28*'Sous-traitances'!$H61</f>
        <v>0</v>
      </c>
      <c r="L167" s="341">
        <f>'Sous-traitances'!M28*'Sous-traitances'!$H61</f>
        <v>0</v>
      </c>
      <c r="M167" s="341">
        <f>'Sous-traitances'!N28*'Sous-traitances'!$H61</f>
        <v>0</v>
      </c>
      <c r="N167" s="341">
        <f>'Sous-traitances'!O28*'Sous-traitances'!$H61</f>
        <v>0</v>
      </c>
      <c r="O167" s="341">
        <f t="shared" si="45"/>
        <v>0</v>
      </c>
      <c r="P167" s="341">
        <f>'Sous-traitances'!Q28*'Sous-traitances'!$H61</f>
        <v>0</v>
      </c>
      <c r="Q167" s="341">
        <f>'Sous-traitances'!R28*'Sous-traitances'!$H61</f>
        <v>0</v>
      </c>
      <c r="R167" s="341">
        <f>'Sous-traitances'!S28*'Sous-traitances'!$H61</f>
        <v>0</v>
      </c>
      <c r="S167" s="341">
        <f>'Sous-traitances'!T28*'Sous-traitances'!$H61</f>
        <v>0</v>
      </c>
      <c r="T167" s="341">
        <f>'Sous-traitances'!U28*'Sous-traitances'!$H61</f>
        <v>0</v>
      </c>
      <c r="U167" s="341">
        <f>'Sous-traitances'!V28*'Sous-traitances'!$H61</f>
        <v>0</v>
      </c>
      <c r="V167" s="341">
        <f>'Sous-traitances'!W28*'Sous-traitances'!$H61</f>
        <v>0</v>
      </c>
      <c r="W167" s="341">
        <f>'Sous-traitances'!X28*'Sous-traitances'!$H61</f>
        <v>0</v>
      </c>
      <c r="X167" s="341">
        <f>'Sous-traitances'!Y28*'Sous-traitances'!$H61</f>
        <v>0</v>
      </c>
      <c r="Y167" s="341">
        <f>'Sous-traitances'!Z28*'Sous-traitances'!$H61</f>
        <v>0</v>
      </c>
      <c r="Z167" s="341">
        <f>'Sous-traitances'!AA28*'Sous-traitances'!$H61</f>
        <v>0</v>
      </c>
      <c r="AA167" s="341">
        <f>'Sous-traitances'!AB28*'Sous-traitances'!$H61</f>
        <v>0</v>
      </c>
      <c r="AB167" s="341">
        <f t="shared" si="46"/>
        <v>0</v>
      </c>
      <c r="AC167" s="341">
        <f>'Sous-traitances'!AD28*'Sous-traitances'!$H61</f>
        <v>0</v>
      </c>
      <c r="AD167" s="341">
        <f>'Sous-traitances'!AE28*'Sous-traitances'!$H61</f>
        <v>0</v>
      </c>
      <c r="AE167" s="341">
        <f t="shared" si="47"/>
        <v>0</v>
      </c>
      <c r="AF167" s="341">
        <f>'Sous-traitances'!AG28*'Sous-traitances'!$H61</f>
        <v>0</v>
      </c>
      <c r="AG167" s="341">
        <f>'Sous-traitances'!AH28*'Sous-traitances'!$H61</f>
        <v>0</v>
      </c>
      <c r="AH167" s="341">
        <f t="shared" si="48"/>
        <v>0</v>
      </c>
      <c r="AI167" s="341">
        <f>'Sous-traitances'!AJ28*'Sous-traitances'!$H61</f>
        <v>0</v>
      </c>
      <c r="AJ167" s="341">
        <f>'Sous-traitances'!AK28*'Sous-traitances'!$H61</f>
        <v>0</v>
      </c>
      <c r="AK167" s="341">
        <f t="shared" si="49"/>
        <v>0</v>
      </c>
    </row>
    <row r="168" spans="2:37" s="76" customFormat="1" ht="15" customHeight="1">
      <c r="B168" s="377">
        <f>'Sous-traitances'!C29</f>
        <v>0</v>
      </c>
      <c r="C168" s="341">
        <f>'Sous-traitances'!D29*'Sous-traitances'!$H62</f>
        <v>0</v>
      </c>
      <c r="D168" s="341">
        <f>'Sous-traitances'!E29*'Sous-traitances'!$H62</f>
        <v>0</v>
      </c>
      <c r="E168" s="341">
        <f>'Sous-traitances'!F29*'Sous-traitances'!$H62</f>
        <v>0</v>
      </c>
      <c r="F168" s="341">
        <f>'Sous-traitances'!G29*'Sous-traitances'!$H62</f>
        <v>0</v>
      </c>
      <c r="G168" s="341">
        <f>'Sous-traitances'!H29*'Sous-traitances'!$H62</f>
        <v>0</v>
      </c>
      <c r="H168" s="341">
        <f>'Sous-traitances'!I29*'Sous-traitances'!$H62</f>
        <v>0</v>
      </c>
      <c r="I168" s="341">
        <f>'Sous-traitances'!J29*'Sous-traitances'!$H62</f>
        <v>0</v>
      </c>
      <c r="J168" s="341">
        <f>'Sous-traitances'!K29*'Sous-traitances'!$H62</f>
        <v>0</v>
      </c>
      <c r="K168" s="341">
        <f>'Sous-traitances'!L29*'Sous-traitances'!$H62</f>
        <v>0</v>
      </c>
      <c r="L168" s="341">
        <f>'Sous-traitances'!M29*'Sous-traitances'!$H62</f>
        <v>0</v>
      </c>
      <c r="M168" s="341">
        <f>'Sous-traitances'!N29*'Sous-traitances'!$H62</f>
        <v>0</v>
      </c>
      <c r="N168" s="341">
        <f>'Sous-traitances'!O29*'Sous-traitances'!$H62</f>
        <v>0</v>
      </c>
      <c r="O168" s="341">
        <f t="shared" si="45"/>
        <v>0</v>
      </c>
      <c r="P168" s="341">
        <f>'Sous-traitances'!Q29*'Sous-traitances'!$H62</f>
        <v>0</v>
      </c>
      <c r="Q168" s="341">
        <f>'Sous-traitances'!R29*'Sous-traitances'!$H62</f>
        <v>0</v>
      </c>
      <c r="R168" s="341">
        <f>'Sous-traitances'!S29*'Sous-traitances'!$H62</f>
        <v>0</v>
      </c>
      <c r="S168" s="341">
        <f>'Sous-traitances'!T29*'Sous-traitances'!$H62</f>
        <v>0</v>
      </c>
      <c r="T168" s="341">
        <f>'Sous-traitances'!U29*'Sous-traitances'!$H62</f>
        <v>0</v>
      </c>
      <c r="U168" s="341">
        <f>'Sous-traitances'!V29*'Sous-traitances'!$H62</f>
        <v>0</v>
      </c>
      <c r="V168" s="341">
        <f>'Sous-traitances'!W29*'Sous-traitances'!$H62</f>
        <v>0</v>
      </c>
      <c r="W168" s="341">
        <f>'Sous-traitances'!X29*'Sous-traitances'!$H62</f>
        <v>0</v>
      </c>
      <c r="X168" s="341">
        <f>'Sous-traitances'!Y29*'Sous-traitances'!$H62</f>
        <v>0</v>
      </c>
      <c r="Y168" s="341">
        <f>'Sous-traitances'!Z29*'Sous-traitances'!$H62</f>
        <v>0</v>
      </c>
      <c r="Z168" s="341">
        <f>'Sous-traitances'!AA29*'Sous-traitances'!$H62</f>
        <v>0</v>
      </c>
      <c r="AA168" s="341">
        <f>'Sous-traitances'!AB29*'Sous-traitances'!$H62</f>
        <v>0</v>
      </c>
      <c r="AB168" s="341">
        <f t="shared" si="46"/>
        <v>0</v>
      </c>
      <c r="AC168" s="341">
        <f>'Sous-traitances'!AD29*'Sous-traitances'!$H62</f>
        <v>0</v>
      </c>
      <c r="AD168" s="341">
        <f>'Sous-traitances'!AE29*'Sous-traitances'!$H62</f>
        <v>0</v>
      </c>
      <c r="AE168" s="341">
        <f t="shared" si="47"/>
        <v>0</v>
      </c>
      <c r="AF168" s="341">
        <f>'Sous-traitances'!AG29*'Sous-traitances'!$H62</f>
        <v>0</v>
      </c>
      <c r="AG168" s="341">
        <f>'Sous-traitances'!AH29*'Sous-traitances'!$H62</f>
        <v>0</v>
      </c>
      <c r="AH168" s="341">
        <f t="shared" si="48"/>
        <v>0</v>
      </c>
      <c r="AI168" s="341">
        <f>'Sous-traitances'!AJ29*'Sous-traitances'!$H62</f>
        <v>0</v>
      </c>
      <c r="AJ168" s="341">
        <f>'Sous-traitances'!AK29*'Sous-traitances'!$H62</f>
        <v>0</v>
      </c>
      <c r="AK168" s="341">
        <f t="shared" si="49"/>
        <v>0</v>
      </c>
    </row>
    <row r="169" spans="2:37" s="76" customFormat="1" ht="15" customHeight="1">
      <c r="B169" s="377">
        <f>'Sous-traitances'!C30</f>
        <v>0</v>
      </c>
      <c r="C169" s="341">
        <f>'Sous-traitances'!D30*'Sous-traitances'!$H63</f>
        <v>0</v>
      </c>
      <c r="D169" s="341">
        <f>'Sous-traitances'!E30*'Sous-traitances'!$H63</f>
        <v>0</v>
      </c>
      <c r="E169" s="341">
        <f>'Sous-traitances'!F30*'Sous-traitances'!$H63</f>
        <v>0</v>
      </c>
      <c r="F169" s="341">
        <f>'Sous-traitances'!G30*'Sous-traitances'!$H63</f>
        <v>0</v>
      </c>
      <c r="G169" s="341">
        <f>'Sous-traitances'!H30*'Sous-traitances'!$H63</f>
        <v>0</v>
      </c>
      <c r="H169" s="341">
        <f>'Sous-traitances'!I30*'Sous-traitances'!$H63</f>
        <v>0</v>
      </c>
      <c r="I169" s="341">
        <f>'Sous-traitances'!J30*'Sous-traitances'!$H63</f>
        <v>0</v>
      </c>
      <c r="J169" s="341">
        <f>'Sous-traitances'!K30*'Sous-traitances'!$H63</f>
        <v>0</v>
      </c>
      <c r="K169" s="341">
        <f>'Sous-traitances'!L30*'Sous-traitances'!$H63</f>
        <v>0</v>
      </c>
      <c r="L169" s="341">
        <f>'Sous-traitances'!M30*'Sous-traitances'!$H63</f>
        <v>0</v>
      </c>
      <c r="M169" s="341">
        <f>'Sous-traitances'!N30*'Sous-traitances'!$H63</f>
        <v>0</v>
      </c>
      <c r="N169" s="341">
        <f>'Sous-traitances'!O30*'Sous-traitances'!$H63</f>
        <v>0</v>
      </c>
      <c r="O169" s="341">
        <f t="shared" si="45"/>
        <v>0</v>
      </c>
      <c r="P169" s="341">
        <f>'Sous-traitances'!Q30*'Sous-traitances'!$H63</f>
        <v>0</v>
      </c>
      <c r="Q169" s="341">
        <f>'Sous-traitances'!R30*'Sous-traitances'!$H63</f>
        <v>0</v>
      </c>
      <c r="R169" s="341">
        <f>'Sous-traitances'!S30*'Sous-traitances'!$H63</f>
        <v>0</v>
      </c>
      <c r="S169" s="341">
        <f>'Sous-traitances'!T30*'Sous-traitances'!$H63</f>
        <v>0</v>
      </c>
      <c r="T169" s="341">
        <f>'Sous-traitances'!U30*'Sous-traitances'!$H63</f>
        <v>0</v>
      </c>
      <c r="U169" s="341">
        <f>'Sous-traitances'!V30*'Sous-traitances'!$H63</f>
        <v>0</v>
      </c>
      <c r="V169" s="341">
        <f>'Sous-traitances'!W30*'Sous-traitances'!$H63</f>
        <v>0</v>
      </c>
      <c r="W169" s="341">
        <f>'Sous-traitances'!X30*'Sous-traitances'!$H63</f>
        <v>0</v>
      </c>
      <c r="X169" s="341">
        <f>'Sous-traitances'!Y30*'Sous-traitances'!$H63</f>
        <v>0</v>
      </c>
      <c r="Y169" s="341">
        <f>'Sous-traitances'!Z30*'Sous-traitances'!$H63</f>
        <v>0</v>
      </c>
      <c r="Z169" s="341">
        <f>'Sous-traitances'!AA30*'Sous-traitances'!$H63</f>
        <v>0</v>
      </c>
      <c r="AA169" s="341">
        <f>'Sous-traitances'!AB30*'Sous-traitances'!$H63</f>
        <v>0</v>
      </c>
      <c r="AB169" s="341">
        <f t="shared" si="46"/>
        <v>0</v>
      </c>
      <c r="AC169" s="341">
        <f>'Sous-traitances'!AD30*'Sous-traitances'!$H63</f>
        <v>0</v>
      </c>
      <c r="AD169" s="341">
        <f>'Sous-traitances'!AE30*'Sous-traitances'!$H63</f>
        <v>0</v>
      </c>
      <c r="AE169" s="341">
        <f t="shared" si="47"/>
        <v>0</v>
      </c>
      <c r="AF169" s="341">
        <f>'Sous-traitances'!AG30*'Sous-traitances'!$H63</f>
        <v>0</v>
      </c>
      <c r="AG169" s="341">
        <f>'Sous-traitances'!AH30*'Sous-traitances'!$H63</f>
        <v>0</v>
      </c>
      <c r="AH169" s="341">
        <f t="shared" si="48"/>
        <v>0</v>
      </c>
      <c r="AI169" s="341">
        <f>'Sous-traitances'!AJ30*'Sous-traitances'!$H63</f>
        <v>0</v>
      </c>
      <c r="AJ169" s="341">
        <f>'Sous-traitances'!AK30*'Sous-traitances'!$H63</f>
        <v>0</v>
      </c>
      <c r="AK169" s="341">
        <f t="shared" si="49"/>
        <v>0</v>
      </c>
    </row>
    <row r="170" spans="2:37" s="76" customFormat="1" ht="15" customHeight="1">
      <c r="B170" s="377">
        <f>'Sous-traitances'!C31</f>
        <v>0</v>
      </c>
      <c r="C170" s="341">
        <f>'Sous-traitances'!D31*'Sous-traitances'!$H64</f>
        <v>0</v>
      </c>
      <c r="D170" s="341">
        <f>'Sous-traitances'!E31*'Sous-traitances'!$H64</f>
        <v>0</v>
      </c>
      <c r="E170" s="341">
        <f>'Sous-traitances'!F31*'Sous-traitances'!$H64</f>
        <v>0</v>
      </c>
      <c r="F170" s="341">
        <f>'Sous-traitances'!G31*'Sous-traitances'!$H64</f>
        <v>0</v>
      </c>
      <c r="G170" s="341">
        <f>'Sous-traitances'!H31*'Sous-traitances'!$H64</f>
        <v>0</v>
      </c>
      <c r="H170" s="341">
        <f>'Sous-traitances'!I31*'Sous-traitances'!$H64</f>
        <v>0</v>
      </c>
      <c r="I170" s="341">
        <f>'Sous-traitances'!J31*'Sous-traitances'!$H64</f>
        <v>0</v>
      </c>
      <c r="J170" s="341">
        <f>'Sous-traitances'!K31*'Sous-traitances'!$H64</f>
        <v>0</v>
      </c>
      <c r="K170" s="341">
        <f>'Sous-traitances'!L31*'Sous-traitances'!$H64</f>
        <v>0</v>
      </c>
      <c r="L170" s="341">
        <f>'Sous-traitances'!M31*'Sous-traitances'!$H64</f>
        <v>0</v>
      </c>
      <c r="M170" s="341">
        <f>'Sous-traitances'!N31*'Sous-traitances'!$H64</f>
        <v>0</v>
      </c>
      <c r="N170" s="341">
        <f>'Sous-traitances'!O31*'Sous-traitances'!$H64</f>
        <v>0</v>
      </c>
      <c r="O170" s="341">
        <f t="shared" si="45"/>
        <v>0</v>
      </c>
      <c r="P170" s="341">
        <f>'Sous-traitances'!Q31*'Sous-traitances'!$H64</f>
        <v>0</v>
      </c>
      <c r="Q170" s="341">
        <f>'Sous-traitances'!R31*'Sous-traitances'!$H64</f>
        <v>0</v>
      </c>
      <c r="R170" s="341">
        <f>'Sous-traitances'!S31*'Sous-traitances'!$H64</f>
        <v>0</v>
      </c>
      <c r="S170" s="341">
        <f>'Sous-traitances'!T31*'Sous-traitances'!$H64</f>
        <v>0</v>
      </c>
      <c r="T170" s="341">
        <f>'Sous-traitances'!U31*'Sous-traitances'!$H64</f>
        <v>0</v>
      </c>
      <c r="U170" s="341">
        <f>'Sous-traitances'!V31*'Sous-traitances'!$H64</f>
        <v>0</v>
      </c>
      <c r="V170" s="341">
        <f>'Sous-traitances'!W31*'Sous-traitances'!$H64</f>
        <v>0</v>
      </c>
      <c r="W170" s="341">
        <f>'Sous-traitances'!X31*'Sous-traitances'!$H64</f>
        <v>0</v>
      </c>
      <c r="X170" s="341">
        <f>'Sous-traitances'!Y31*'Sous-traitances'!$H64</f>
        <v>0</v>
      </c>
      <c r="Y170" s="341">
        <f>'Sous-traitances'!Z31*'Sous-traitances'!$H64</f>
        <v>0</v>
      </c>
      <c r="Z170" s="341">
        <f>'Sous-traitances'!AA31*'Sous-traitances'!$H64</f>
        <v>0</v>
      </c>
      <c r="AA170" s="341">
        <f>'Sous-traitances'!AB31*'Sous-traitances'!$H64</f>
        <v>0</v>
      </c>
      <c r="AB170" s="341">
        <f t="shared" si="46"/>
        <v>0</v>
      </c>
      <c r="AC170" s="341">
        <f>'Sous-traitances'!AD31*'Sous-traitances'!$H64</f>
        <v>0</v>
      </c>
      <c r="AD170" s="341">
        <f>'Sous-traitances'!AE31*'Sous-traitances'!$H64</f>
        <v>0</v>
      </c>
      <c r="AE170" s="341">
        <f t="shared" si="47"/>
        <v>0</v>
      </c>
      <c r="AF170" s="341">
        <f>'Sous-traitances'!AG31*'Sous-traitances'!$H64</f>
        <v>0</v>
      </c>
      <c r="AG170" s="341">
        <f>'Sous-traitances'!AH31*'Sous-traitances'!$H64</f>
        <v>0</v>
      </c>
      <c r="AH170" s="341">
        <f t="shared" si="48"/>
        <v>0</v>
      </c>
      <c r="AI170" s="341">
        <f>'Sous-traitances'!AJ31*'Sous-traitances'!$H64</f>
        <v>0</v>
      </c>
      <c r="AJ170" s="341">
        <f>'Sous-traitances'!AK31*'Sous-traitances'!$H64</f>
        <v>0</v>
      </c>
      <c r="AK170" s="341">
        <f t="shared" si="49"/>
        <v>0</v>
      </c>
    </row>
    <row r="171" spans="2:37" s="76" customFormat="1" ht="15" customHeight="1">
      <c r="B171" s="377">
        <f>'Sous-traitances'!C32</f>
        <v>0</v>
      </c>
      <c r="C171" s="341">
        <f>'Sous-traitances'!D32*'Sous-traitances'!$H65</f>
        <v>0</v>
      </c>
      <c r="D171" s="341">
        <f>'Sous-traitances'!E32*'Sous-traitances'!$H65</f>
        <v>0</v>
      </c>
      <c r="E171" s="341">
        <f>'Sous-traitances'!F32*'Sous-traitances'!$H65</f>
        <v>0</v>
      </c>
      <c r="F171" s="341">
        <f>'Sous-traitances'!G32*'Sous-traitances'!$H65</f>
        <v>0</v>
      </c>
      <c r="G171" s="341">
        <f>'Sous-traitances'!H32*'Sous-traitances'!$H65</f>
        <v>0</v>
      </c>
      <c r="H171" s="341">
        <f>'Sous-traitances'!I32*'Sous-traitances'!$H65</f>
        <v>0</v>
      </c>
      <c r="I171" s="341">
        <f>'Sous-traitances'!J32*'Sous-traitances'!$H65</f>
        <v>0</v>
      </c>
      <c r="J171" s="341">
        <f>'Sous-traitances'!K32*'Sous-traitances'!$H65</f>
        <v>0</v>
      </c>
      <c r="K171" s="341">
        <f>'Sous-traitances'!L32*'Sous-traitances'!$H65</f>
        <v>0</v>
      </c>
      <c r="L171" s="341">
        <f>'Sous-traitances'!M32*'Sous-traitances'!$H65</f>
        <v>0</v>
      </c>
      <c r="M171" s="341">
        <f>'Sous-traitances'!N32*'Sous-traitances'!$H65</f>
        <v>0</v>
      </c>
      <c r="N171" s="341">
        <f>'Sous-traitances'!O32*'Sous-traitances'!$H65</f>
        <v>0</v>
      </c>
      <c r="O171" s="341">
        <f t="shared" si="45"/>
        <v>0</v>
      </c>
      <c r="P171" s="341">
        <f>'Sous-traitances'!Q32*'Sous-traitances'!$H65</f>
        <v>0</v>
      </c>
      <c r="Q171" s="341">
        <f>'Sous-traitances'!R32*'Sous-traitances'!$H65</f>
        <v>0</v>
      </c>
      <c r="R171" s="341">
        <f>'Sous-traitances'!S32*'Sous-traitances'!$H65</f>
        <v>0</v>
      </c>
      <c r="S171" s="341">
        <f>'Sous-traitances'!T32*'Sous-traitances'!$H65</f>
        <v>0</v>
      </c>
      <c r="T171" s="341">
        <f>'Sous-traitances'!U32*'Sous-traitances'!$H65</f>
        <v>0</v>
      </c>
      <c r="U171" s="341">
        <f>'Sous-traitances'!V32*'Sous-traitances'!$H65</f>
        <v>0</v>
      </c>
      <c r="V171" s="341">
        <f>'Sous-traitances'!W32*'Sous-traitances'!$H65</f>
        <v>0</v>
      </c>
      <c r="W171" s="341">
        <f>'Sous-traitances'!X32*'Sous-traitances'!$H65</f>
        <v>0</v>
      </c>
      <c r="X171" s="341">
        <f>'Sous-traitances'!Y32*'Sous-traitances'!$H65</f>
        <v>0</v>
      </c>
      <c r="Y171" s="341">
        <f>'Sous-traitances'!Z32*'Sous-traitances'!$H65</f>
        <v>0</v>
      </c>
      <c r="Z171" s="341">
        <f>'Sous-traitances'!AA32*'Sous-traitances'!$H65</f>
        <v>0</v>
      </c>
      <c r="AA171" s="341">
        <f>'Sous-traitances'!AB32*'Sous-traitances'!$H65</f>
        <v>0</v>
      </c>
      <c r="AB171" s="341">
        <f t="shared" si="46"/>
        <v>0</v>
      </c>
      <c r="AC171" s="341">
        <f>'Sous-traitances'!AD32*'Sous-traitances'!$H65</f>
        <v>0</v>
      </c>
      <c r="AD171" s="341">
        <f>'Sous-traitances'!AE32*'Sous-traitances'!$H65</f>
        <v>0</v>
      </c>
      <c r="AE171" s="341">
        <f t="shared" si="47"/>
        <v>0</v>
      </c>
      <c r="AF171" s="341">
        <f>'Sous-traitances'!AG32*'Sous-traitances'!$H65</f>
        <v>0</v>
      </c>
      <c r="AG171" s="341">
        <f>'Sous-traitances'!AH32*'Sous-traitances'!$H65</f>
        <v>0</v>
      </c>
      <c r="AH171" s="341">
        <f t="shared" si="48"/>
        <v>0</v>
      </c>
      <c r="AI171" s="341">
        <f>'Sous-traitances'!AJ32*'Sous-traitances'!$H65</f>
        <v>0</v>
      </c>
      <c r="AJ171" s="341">
        <f>'Sous-traitances'!AK32*'Sous-traitances'!$H65</f>
        <v>0</v>
      </c>
      <c r="AK171" s="341">
        <f t="shared" si="49"/>
        <v>0</v>
      </c>
    </row>
    <row r="172" spans="2:37" s="76" customFormat="1" ht="15" customHeight="1">
      <c r="B172" s="377">
        <f>'Sous-traitances'!C33</f>
        <v>0</v>
      </c>
      <c r="C172" s="341">
        <f>'Sous-traitances'!D33*'Sous-traitances'!$H66</f>
        <v>0</v>
      </c>
      <c r="D172" s="341">
        <f>'Sous-traitances'!E33*'Sous-traitances'!$H66</f>
        <v>0</v>
      </c>
      <c r="E172" s="341">
        <f>'Sous-traitances'!F33*'Sous-traitances'!$H66</f>
        <v>0</v>
      </c>
      <c r="F172" s="341">
        <f>'Sous-traitances'!G33*'Sous-traitances'!$H66</f>
        <v>0</v>
      </c>
      <c r="G172" s="341">
        <f>'Sous-traitances'!H33*'Sous-traitances'!$H66</f>
        <v>0</v>
      </c>
      <c r="H172" s="341">
        <f>'Sous-traitances'!I33*'Sous-traitances'!$H66</f>
        <v>0</v>
      </c>
      <c r="I172" s="341">
        <f>'Sous-traitances'!J33*'Sous-traitances'!$H66</f>
        <v>0</v>
      </c>
      <c r="J172" s="341">
        <f>'Sous-traitances'!K33*'Sous-traitances'!$H66</f>
        <v>0</v>
      </c>
      <c r="K172" s="341">
        <f>'Sous-traitances'!L33*'Sous-traitances'!$H66</f>
        <v>0</v>
      </c>
      <c r="L172" s="341">
        <f>'Sous-traitances'!M33*'Sous-traitances'!$H66</f>
        <v>0</v>
      </c>
      <c r="M172" s="341">
        <f>'Sous-traitances'!N33*'Sous-traitances'!$H66</f>
        <v>0</v>
      </c>
      <c r="N172" s="341">
        <f>'Sous-traitances'!O33*'Sous-traitances'!$H66</f>
        <v>0</v>
      </c>
      <c r="O172" s="341">
        <f t="shared" si="45"/>
        <v>0</v>
      </c>
      <c r="P172" s="341">
        <f>'Sous-traitances'!Q33*'Sous-traitances'!$H66</f>
        <v>0</v>
      </c>
      <c r="Q172" s="341">
        <f>'Sous-traitances'!R33*'Sous-traitances'!$H66</f>
        <v>0</v>
      </c>
      <c r="R172" s="341">
        <f>'Sous-traitances'!S33*'Sous-traitances'!$H66</f>
        <v>0</v>
      </c>
      <c r="S172" s="341">
        <f>'Sous-traitances'!T33*'Sous-traitances'!$H66</f>
        <v>0</v>
      </c>
      <c r="T172" s="341">
        <f>'Sous-traitances'!U33*'Sous-traitances'!$H66</f>
        <v>0</v>
      </c>
      <c r="U172" s="341">
        <f>'Sous-traitances'!V33*'Sous-traitances'!$H66</f>
        <v>0</v>
      </c>
      <c r="V172" s="341">
        <f>'Sous-traitances'!W33*'Sous-traitances'!$H66</f>
        <v>0</v>
      </c>
      <c r="W172" s="341">
        <f>'Sous-traitances'!X33*'Sous-traitances'!$H66</f>
        <v>0</v>
      </c>
      <c r="X172" s="341">
        <f>'Sous-traitances'!Y33*'Sous-traitances'!$H66</f>
        <v>0</v>
      </c>
      <c r="Y172" s="341">
        <f>'Sous-traitances'!Z33*'Sous-traitances'!$H66</f>
        <v>0</v>
      </c>
      <c r="Z172" s="341">
        <f>'Sous-traitances'!AA33*'Sous-traitances'!$H66</f>
        <v>0</v>
      </c>
      <c r="AA172" s="341">
        <f>'Sous-traitances'!AB33*'Sous-traitances'!$H66</f>
        <v>0</v>
      </c>
      <c r="AB172" s="341">
        <f t="shared" si="46"/>
        <v>0</v>
      </c>
      <c r="AC172" s="341">
        <f>'Sous-traitances'!AD33*'Sous-traitances'!$H66</f>
        <v>0</v>
      </c>
      <c r="AD172" s="341">
        <f>'Sous-traitances'!AE33*'Sous-traitances'!$H66</f>
        <v>0</v>
      </c>
      <c r="AE172" s="341">
        <f t="shared" si="47"/>
        <v>0</v>
      </c>
      <c r="AF172" s="341">
        <f>'Sous-traitances'!AG33*'Sous-traitances'!$H66</f>
        <v>0</v>
      </c>
      <c r="AG172" s="341">
        <f>'Sous-traitances'!AH33*'Sous-traitances'!$H66</f>
        <v>0</v>
      </c>
      <c r="AH172" s="341">
        <f t="shared" si="48"/>
        <v>0</v>
      </c>
      <c r="AI172" s="341">
        <f>'Sous-traitances'!AJ33*'Sous-traitances'!$H66</f>
        <v>0</v>
      </c>
      <c r="AJ172" s="341">
        <f>'Sous-traitances'!AK33*'Sous-traitances'!$H66</f>
        <v>0</v>
      </c>
      <c r="AK172" s="341">
        <f t="shared" si="49"/>
        <v>0</v>
      </c>
    </row>
    <row r="173" spans="2:37" s="76" customFormat="1">
      <c r="B173" s="81"/>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row>
    <row r="174" spans="2:37" s="76" customFormat="1" ht="15" customHeight="1">
      <c r="B174" s="99" t="s">
        <v>21</v>
      </c>
      <c r="C174" s="20">
        <f t="shared" ref="C174:AK174" si="50">SUM(C148:C172)</f>
        <v>0</v>
      </c>
      <c r="D174" s="20">
        <f t="shared" si="50"/>
        <v>0</v>
      </c>
      <c r="E174" s="20">
        <f t="shared" si="50"/>
        <v>0</v>
      </c>
      <c r="F174" s="20">
        <f t="shared" si="50"/>
        <v>0</v>
      </c>
      <c r="G174" s="20">
        <f t="shared" si="50"/>
        <v>0</v>
      </c>
      <c r="H174" s="20">
        <f t="shared" si="50"/>
        <v>0</v>
      </c>
      <c r="I174" s="20">
        <f t="shared" si="50"/>
        <v>0</v>
      </c>
      <c r="J174" s="20">
        <f t="shared" si="50"/>
        <v>0</v>
      </c>
      <c r="K174" s="20">
        <f t="shared" si="50"/>
        <v>0</v>
      </c>
      <c r="L174" s="20">
        <f t="shared" si="50"/>
        <v>0</v>
      </c>
      <c r="M174" s="20">
        <f t="shared" si="50"/>
        <v>0</v>
      </c>
      <c r="N174" s="20">
        <f t="shared" si="50"/>
        <v>0</v>
      </c>
      <c r="O174" s="21">
        <f t="shared" si="50"/>
        <v>0</v>
      </c>
      <c r="P174" s="20">
        <f t="shared" si="50"/>
        <v>0</v>
      </c>
      <c r="Q174" s="20">
        <f t="shared" si="50"/>
        <v>0</v>
      </c>
      <c r="R174" s="20">
        <f t="shared" si="50"/>
        <v>0</v>
      </c>
      <c r="S174" s="20">
        <f t="shared" si="50"/>
        <v>0</v>
      </c>
      <c r="T174" s="20">
        <f t="shared" si="50"/>
        <v>0</v>
      </c>
      <c r="U174" s="20">
        <f t="shared" si="50"/>
        <v>0</v>
      </c>
      <c r="V174" s="20">
        <f t="shared" si="50"/>
        <v>0</v>
      </c>
      <c r="W174" s="20">
        <f t="shared" si="50"/>
        <v>0</v>
      </c>
      <c r="X174" s="20">
        <f t="shared" si="50"/>
        <v>0</v>
      </c>
      <c r="Y174" s="20">
        <f t="shared" si="50"/>
        <v>0</v>
      </c>
      <c r="Z174" s="20">
        <f t="shared" si="50"/>
        <v>0</v>
      </c>
      <c r="AA174" s="20">
        <f t="shared" si="50"/>
        <v>0</v>
      </c>
      <c r="AB174" s="21">
        <f t="shared" si="50"/>
        <v>0</v>
      </c>
      <c r="AC174" s="20">
        <f t="shared" si="50"/>
        <v>0</v>
      </c>
      <c r="AD174" s="20">
        <f t="shared" si="50"/>
        <v>0</v>
      </c>
      <c r="AE174" s="21">
        <f t="shared" si="50"/>
        <v>0</v>
      </c>
      <c r="AF174" s="20">
        <f t="shared" si="50"/>
        <v>0</v>
      </c>
      <c r="AG174" s="20">
        <f t="shared" si="50"/>
        <v>0</v>
      </c>
      <c r="AH174" s="21">
        <f t="shared" si="50"/>
        <v>0</v>
      </c>
      <c r="AI174" s="20">
        <f t="shared" si="50"/>
        <v>0</v>
      </c>
      <c r="AJ174" s="20">
        <f t="shared" si="50"/>
        <v>0</v>
      </c>
      <c r="AK174" s="21">
        <f t="shared" si="50"/>
        <v>0</v>
      </c>
    </row>
    <row r="175" spans="2:37" s="76" customFormat="1">
      <c r="B175" s="81"/>
    </row>
    <row r="176" spans="2:37" s="76" customFormat="1" ht="15" customHeight="1">
      <c r="B176" s="301" t="str">
        <f>"Prestations liés à : "&amp;CONFIG!C19&amp;" (en € HT)"</f>
        <v>Prestations liés à :  (en € HT)</v>
      </c>
      <c r="C176" s="35"/>
      <c r="D176" s="35"/>
    </row>
    <row r="177" spans="2:37" s="76" customFormat="1">
      <c r="B177" s="81"/>
    </row>
    <row r="178" spans="2:37" s="76" customFormat="1">
      <c r="B178" s="81"/>
      <c r="C178" s="475" t="s">
        <v>18</v>
      </c>
      <c r="D178" s="476"/>
      <c r="E178" s="476"/>
      <c r="F178" s="476"/>
      <c r="G178" s="476"/>
      <c r="H178" s="476"/>
      <c r="I178" s="476"/>
      <c r="J178" s="476"/>
      <c r="K178" s="476"/>
      <c r="L178" s="476"/>
      <c r="M178" s="476"/>
      <c r="N178" s="476"/>
      <c r="O178" s="477"/>
      <c r="P178" s="475" t="s">
        <v>19</v>
      </c>
      <c r="Q178" s="476"/>
      <c r="R178" s="476"/>
      <c r="S178" s="476"/>
      <c r="T178" s="476"/>
      <c r="U178" s="476"/>
      <c r="V178" s="476"/>
      <c r="W178" s="476"/>
      <c r="X178" s="476"/>
      <c r="Y178" s="476"/>
      <c r="Z178" s="476"/>
      <c r="AA178" s="476"/>
      <c r="AB178" s="477"/>
      <c r="AC178" s="475" t="s">
        <v>20</v>
      </c>
      <c r="AD178" s="476"/>
      <c r="AE178" s="477"/>
      <c r="AF178" s="475" t="s">
        <v>32</v>
      </c>
      <c r="AG178" s="476"/>
      <c r="AH178" s="477"/>
      <c r="AI178" s="473" t="s">
        <v>33</v>
      </c>
      <c r="AJ178" s="473"/>
      <c r="AK178" s="473"/>
    </row>
    <row r="179" spans="2:37" s="76" customFormat="1" ht="15" customHeight="1">
      <c r="B179" s="99" t="s">
        <v>36</v>
      </c>
      <c r="C179" s="18">
        <f>CONFIG!$D$7</f>
        <v>41640</v>
      </c>
      <c r="D179" s="18">
        <f>DATE(YEAR(C179),MONTH(C179)+1,DAY(C179))</f>
        <v>41671</v>
      </c>
      <c r="E179" s="18">
        <f t="shared" ref="E179:N179" si="51">DATE(YEAR(D179),MONTH(D179)+1,DAY(D179))</f>
        <v>41699</v>
      </c>
      <c r="F179" s="18">
        <f t="shared" si="51"/>
        <v>41730</v>
      </c>
      <c r="G179" s="18">
        <f t="shared" si="51"/>
        <v>41760</v>
      </c>
      <c r="H179" s="18">
        <f t="shared" si="51"/>
        <v>41791</v>
      </c>
      <c r="I179" s="18">
        <f t="shared" si="51"/>
        <v>41821</v>
      </c>
      <c r="J179" s="18">
        <f t="shared" si="51"/>
        <v>41852</v>
      </c>
      <c r="K179" s="18">
        <f t="shared" si="51"/>
        <v>41883</v>
      </c>
      <c r="L179" s="18">
        <f t="shared" si="51"/>
        <v>41913</v>
      </c>
      <c r="M179" s="18">
        <f t="shared" si="51"/>
        <v>41944</v>
      </c>
      <c r="N179" s="18">
        <f t="shared" si="51"/>
        <v>41974</v>
      </c>
      <c r="O179" s="19" t="s">
        <v>21</v>
      </c>
      <c r="P179" s="18">
        <f>DATE(YEAR(N179),MONTH(N179)+1,DAY(N179))</f>
        <v>42005</v>
      </c>
      <c r="Q179" s="18">
        <f t="shared" ref="Q179:AA179" si="52">DATE(YEAR(P179),MONTH(P179)+1,DAY(P179))</f>
        <v>42036</v>
      </c>
      <c r="R179" s="18">
        <f t="shared" si="52"/>
        <v>42064</v>
      </c>
      <c r="S179" s="18">
        <f t="shared" si="52"/>
        <v>42095</v>
      </c>
      <c r="T179" s="18">
        <f t="shared" si="52"/>
        <v>42125</v>
      </c>
      <c r="U179" s="18">
        <f t="shared" si="52"/>
        <v>42156</v>
      </c>
      <c r="V179" s="18">
        <f t="shared" si="52"/>
        <v>42186</v>
      </c>
      <c r="W179" s="18">
        <f t="shared" si="52"/>
        <v>42217</v>
      </c>
      <c r="X179" s="18">
        <f t="shared" si="52"/>
        <v>42248</v>
      </c>
      <c r="Y179" s="18">
        <f t="shared" si="52"/>
        <v>42278</v>
      </c>
      <c r="Z179" s="18">
        <f t="shared" si="52"/>
        <v>42309</v>
      </c>
      <c r="AA179" s="18">
        <f t="shared" si="52"/>
        <v>42339</v>
      </c>
      <c r="AB179" s="19" t="s">
        <v>21</v>
      </c>
      <c r="AC179" s="28" t="s">
        <v>24</v>
      </c>
      <c r="AD179" s="28" t="s">
        <v>25</v>
      </c>
      <c r="AE179" s="19" t="s">
        <v>21</v>
      </c>
      <c r="AF179" s="28" t="s">
        <v>24</v>
      </c>
      <c r="AG179" s="28" t="s">
        <v>25</v>
      </c>
      <c r="AH179" s="19" t="s">
        <v>21</v>
      </c>
      <c r="AI179" s="28" t="s">
        <v>24</v>
      </c>
      <c r="AJ179" s="28" t="s">
        <v>25</v>
      </c>
      <c r="AK179" s="19" t="s">
        <v>21</v>
      </c>
    </row>
    <row r="180" spans="2:37" s="76" customFormat="1" ht="15" customHeight="1">
      <c r="B180" s="377">
        <f>'Sous-traitances'!C9</f>
        <v>0</v>
      </c>
      <c r="C180" s="341">
        <f>'Sous-traitances'!D9*'Sous-traitances'!$I42</f>
        <v>0</v>
      </c>
      <c r="D180" s="341">
        <f>'Sous-traitances'!E9*'Sous-traitances'!$I42</f>
        <v>0</v>
      </c>
      <c r="E180" s="341">
        <f>'Sous-traitances'!F9*'Sous-traitances'!$I42</f>
        <v>0</v>
      </c>
      <c r="F180" s="341">
        <f>'Sous-traitances'!G9*'Sous-traitances'!$I42</f>
        <v>0</v>
      </c>
      <c r="G180" s="341">
        <f>'Sous-traitances'!H9*'Sous-traitances'!$I42</f>
        <v>0</v>
      </c>
      <c r="H180" s="341">
        <f>'Sous-traitances'!I9*'Sous-traitances'!$I42</f>
        <v>0</v>
      </c>
      <c r="I180" s="341">
        <f>'Sous-traitances'!J9*'Sous-traitances'!$I42</f>
        <v>0</v>
      </c>
      <c r="J180" s="341">
        <f>'Sous-traitances'!K9*'Sous-traitances'!$I42</f>
        <v>0</v>
      </c>
      <c r="K180" s="341">
        <f>'Sous-traitances'!L9*'Sous-traitances'!$I42</f>
        <v>0</v>
      </c>
      <c r="L180" s="341">
        <f>'Sous-traitances'!M9*'Sous-traitances'!$I42</f>
        <v>0</v>
      </c>
      <c r="M180" s="341">
        <f>'Sous-traitances'!N9*'Sous-traitances'!$I42</f>
        <v>0</v>
      </c>
      <c r="N180" s="341">
        <f>'Sous-traitances'!O9*'Sous-traitances'!$I42</f>
        <v>0</v>
      </c>
      <c r="O180" s="341">
        <f t="shared" ref="O180:O204" si="53">SUM(C180:N180)</f>
        <v>0</v>
      </c>
      <c r="P180" s="341">
        <f>'Sous-traitances'!Q9*'Sous-traitances'!$I42</f>
        <v>0</v>
      </c>
      <c r="Q180" s="341">
        <f>'Sous-traitances'!R9*'Sous-traitances'!$I42</f>
        <v>0</v>
      </c>
      <c r="R180" s="341">
        <f>'Sous-traitances'!S9*'Sous-traitances'!$I42</f>
        <v>0</v>
      </c>
      <c r="S180" s="341">
        <f>'Sous-traitances'!T9*'Sous-traitances'!$I42</f>
        <v>0</v>
      </c>
      <c r="T180" s="341">
        <f>'Sous-traitances'!U9*'Sous-traitances'!$I42</f>
        <v>0</v>
      </c>
      <c r="U180" s="341">
        <f>'Sous-traitances'!V9*'Sous-traitances'!$I42</f>
        <v>0</v>
      </c>
      <c r="V180" s="341">
        <f>'Sous-traitances'!W9*'Sous-traitances'!$I42</f>
        <v>0</v>
      </c>
      <c r="W180" s="341">
        <f>'Sous-traitances'!X9*'Sous-traitances'!$I42</f>
        <v>0</v>
      </c>
      <c r="X180" s="341">
        <f>'Sous-traitances'!Y9*'Sous-traitances'!$I42</f>
        <v>0</v>
      </c>
      <c r="Y180" s="341">
        <f>'Sous-traitances'!Z9*'Sous-traitances'!$I42</f>
        <v>0</v>
      </c>
      <c r="Z180" s="341">
        <f>'Sous-traitances'!AA9*'Sous-traitances'!$I42</f>
        <v>0</v>
      </c>
      <c r="AA180" s="341">
        <f>'Sous-traitances'!AB9*'Sous-traitances'!$I42</f>
        <v>0</v>
      </c>
      <c r="AB180" s="341">
        <f t="shared" ref="AB180:AB204" si="54">SUM(P180:AA180)</f>
        <v>0</v>
      </c>
      <c r="AC180" s="341">
        <f>'Sous-traitances'!AD9*'Sous-traitances'!$I42</f>
        <v>0</v>
      </c>
      <c r="AD180" s="341">
        <f>'Sous-traitances'!AE9*'Sous-traitances'!$I42</f>
        <v>0</v>
      </c>
      <c r="AE180" s="341">
        <f t="shared" ref="AE180:AE204" si="55">SUM(AC180:AD180)</f>
        <v>0</v>
      </c>
      <c r="AF180" s="341">
        <f>'Sous-traitances'!AG9*'Sous-traitances'!$I42</f>
        <v>0</v>
      </c>
      <c r="AG180" s="341">
        <f>'Sous-traitances'!AH9*'Sous-traitances'!$I42</f>
        <v>0</v>
      </c>
      <c r="AH180" s="341">
        <f t="shared" ref="AH180:AH204" si="56">SUM(AF180:AG180)</f>
        <v>0</v>
      </c>
      <c r="AI180" s="341">
        <f>'Sous-traitances'!AJ9*'Sous-traitances'!$I42</f>
        <v>0</v>
      </c>
      <c r="AJ180" s="341">
        <f>'Sous-traitances'!AK9*'Sous-traitances'!$I42</f>
        <v>0</v>
      </c>
      <c r="AK180" s="341">
        <f t="shared" ref="AK180:AK204" si="57">SUM(AI180:AJ180)</f>
        <v>0</v>
      </c>
    </row>
    <row r="181" spans="2:37" s="76" customFormat="1" ht="15" customHeight="1">
      <c r="B181" s="377">
        <f>'Sous-traitances'!C10</f>
        <v>0</v>
      </c>
      <c r="C181" s="341">
        <f>'Sous-traitances'!D10*'Sous-traitances'!$I43</f>
        <v>0</v>
      </c>
      <c r="D181" s="341">
        <f>'Sous-traitances'!E10*'Sous-traitances'!$I43</f>
        <v>0</v>
      </c>
      <c r="E181" s="341">
        <f>'Sous-traitances'!F10*'Sous-traitances'!$I43</f>
        <v>0</v>
      </c>
      <c r="F181" s="341">
        <f>'Sous-traitances'!G10*'Sous-traitances'!$I43</f>
        <v>0</v>
      </c>
      <c r="G181" s="341">
        <f>'Sous-traitances'!H10*'Sous-traitances'!$I43</f>
        <v>0</v>
      </c>
      <c r="H181" s="341">
        <f>'Sous-traitances'!I10*'Sous-traitances'!$I43</f>
        <v>0</v>
      </c>
      <c r="I181" s="341">
        <f>'Sous-traitances'!J10*'Sous-traitances'!$I43</f>
        <v>0</v>
      </c>
      <c r="J181" s="341">
        <f>'Sous-traitances'!K10*'Sous-traitances'!$I43</f>
        <v>0</v>
      </c>
      <c r="K181" s="341">
        <f>'Sous-traitances'!L10*'Sous-traitances'!$I43</f>
        <v>0</v>
      </c>
      <c r="L181" s="341">
        <f>'Sous-traitances'!M10*'Sous-traitances'!$I43</f>
        <v>0</v>
      </c>
      <c r="M181" s="341">
        <f>'Sous-traitances'!N10*'Sous-traitances'!$I43</f>
        <v>0</v>
      </c>
      <c r="N181" s="341">
        <f>'Sous-traitances'!O10*'Sous-traitances'!$I43</f>
        <v>0</v>
      </c>
      <c r="O181" s="341">
        <f t="shared" si="53"/>
        <v>0</v>
      </c>
      <c r="P181" s="341">
        <f>'Sous-traitances'!Q10*'Sous-traitances'!$I43</f>
        <v>0</v>
      </c>
      <c r="Q181" s="341">
        <f>'Sous-traitances'!R10*'Sous-traitances'!$I43</f>
        <v>0</v>
      </c>
      <c r="R181" s="341">
        <f>'Sous-traitances'!S10*'Sous-traitances'!$I43</f>
        <v>0</v>
      </c>
      <c r="S181" s="341">
        <f>'Sous-traitances'!T10*'Sous-traitances'!$I43</f>
        <v>0</v>
      </c>
      <c r="T181" s="341">
        <f>'Sous-traitances'!U10*'Sous-traitances'!$I43</f>
        <v>0</v>
      </c>
      <c r="U181" s="341">
        <f>'Sous-traitances'!V10*'Sous-traitances'!$I43</f>
        <v>0</v>
      </c>
      <c r="V181" s="341">
        <f>'Sous-traitances'!W10*'Sous-traitances'!$I43</f>
        <v>0</v>
      </c>
      <c r="W181" s="341">
        <f>'Sous-traitances'!X10*'Sous-traitances'!$I43</f>
        <v>0</v>
      </c>
      <c r="X181" s="341">
        <f>'Sous-traitances'!Y10*'Sous-traitances'!$I43</f>
        <v>0</v>
      </c>
      <c r="Y181" s="341">
        <f>'Sous-traitances'!Z10*'Sous-traitances'!$I43</f>
        <v>0</v>
      </c>
      <c r="Z181" s="341">
        <f>'Sous-traitances'!AA10*'Sous-traitances'!$I43</f>
        <v>0</v>
      </c>
      <c r="AA181" s="341">
        <f>'Sous-traitances'!AB10*'Sous-traitances'!$I43</f>
        <v>0</v>
      </c>
      <c r="AB181" s="341">
        <f t="shared" si="54"/>
        <v>0</v>
      </c>
      <c r="AC181" s="341">
        <f>'Sous-traitances'!AD10*'Sous-traitances'!$I43</f>
        <v>0</v>
      </c>
      <c r="AD181" s="341">
        <f>'Sous-traitances'!AE10*'Sous-traitances'!$I43</f>
        <v>0</v>
      </c>
      <c r="AE181" s="341">
        <f t="shared" si="55"/>
        <v>0</v>
      </c>
      <c r="AF181" s="341">
        <f>'Sous-traitances'!AG10*'Sous-traitances'!$I43</f>
        <v>0</v>
      </c>
      <c r="AG181" s="341">
        <f>'Sous-traitances'!AH10*'Sous-traitances'!$I43</f>
        <v>0</v>
      </c>
      <c r="AH181" s="341">
        <f t="shared" si="56"/>
        <v>0</v>
      </c>
      <c r="AI181" s="341">
        <f>'Sous-traitances'!AJ10*'Sous-traitances'!$I43</f>
        <v>0</v>
      </c>
      <c r="AJ181" s="341">
        <f>'Sous-traitances'!AK10*'Sous-traitances'!$I43</f>
        <v>0</v>
      </c>
      <c r="AK181" s="341">
        <f t="shared" si="57"/>
        <v>0</v>
      </c>
    </row>
    <row r="182" spans="2:37" s="76" customFormat="1" ht="15" customHeight="1">
      <c r="B182" s="377">
        <f>'Sous-traitances'!C11</f>
        <v>0</v>
      </c>
      <c r="C182" s="341">
        <f>'Sous-traitances'!D11*'Sous-traitances'!$I44</f>
        <v>0</v>
      </c>
      <c r="D182" s="341">
        <f>'Sous-traitances'!E11*'Sous-traitances'!$I44</f>
        <v>0</v>
      </c>
      <c r="E182" s="341">
        <f>'Sous-traitances'!F11*'Sous-traitances'!$I44</f>
        <v>0</v>
      </c>
      <c r="F182" s="341">
        <f>'Sous-traitances'!G11*'Sous-traitances'!$I44</f>
        <v>0</v>
      </c>
      <c r="G182" s="341">
        <f>'Sous-traitances'!H11*'Sous-traitances'!$I44</f>
        <v>0</v>
      </c>
      <c r="H182" s="341">
        <f>'Sous-traitances'!I11*'Sous-traitances'!$I44</f>
        <v>0</v>
      </c>
      <c r="I182" s="341">
        <f>'Sous-traitances'!J11*'Sous-traitances'!$I44</f>
        <v>0</v>
      </c>
      <c r="J182" s="341">
        <f>'Sous-traitances'!K11*'Sous-traitances'!$I44</f>
        <v>0</v>
      </c>
      <c r="K182" s="341">
        <f>'Sous-traitances'!L11*'Sous-traitances'!$I44</f>
        <v>0</v>
      </c>
      <c r="L182" s="341">
        <f>'Sous-traitances'!M11*'Sous-traitances'!$I44</f>
        <v>0</v>
      </c>
      <c r="M182" s="341">
        <f>'Sous-traitances'!N11*'Sous-traitances'!$I44</f>
        <v>0</v>
      </c>
      <c r="N182" s="341">
        <f>'Sous-traitances'!O11*'Sous-traitances'!$I44</f>
        <v>0</v>
      </c>
      <c r="O182" s="341">
        <f t="shared" si="53"/>
        <v>0</v>
      </c>
      <c r="P182" s="341">
        <f>'Sous-traitances'!Q11*'Sous-traitances'!$I44</f>
        <v>0</v>
      </c>
      <c r="Q182" s="341">
        <f>'Sous-traitances'!R11*'Sous-traitances'!$I44</f>
        <v>0</v>
      </c>
      <c r="R182" s="341">
        <f>'Sous-traitances'!S11*'Sous-traitances'!$I44</f>
        <v>0</v>
      </c>
      <c r="S182" s="341">
        <f>'Sous-traitances'!T11*'Sous-traitances'!$I44</f>
        <v>0</v>
      </c>
      <c r="T182" s="341">
        <f>'Sous-traitances'!U11*'Sous-traitances'!$I44</f>
        <v>0</v>
      </c>
      <c r="U182" s="341">
        <f>'Sous-traitances'!V11*'Sous-traitances'!$I44</f>
        <v>0</v>
      </c>
      <c r="V182" s="341">
        <f>'Sous-traitances'!W11*'Sous-traitances'!$I44</f>
        <v>0</v>
      </c>
      <c r="W182" s="341">
        <f>'Sous-traitances'!X11*'Sous-traitances'!$I44</f>
        <v>0</v>
      </c>
      <c r="X182" s="341">
        <f>'Sous-traitances'!Y11*'Sous-traitances'!$I44</f>
        <v>0</v>
      </c>
      <c r="Y182" s="341">
        <f>'Sous-traitances'!Z11*'Sous-traitances'!$I44</f>
        <v>0</v>
      </c>
      <c r="Z182" s="341">
        <f>'Sous-traitances'!AA11*'Sous-traitances'!$I44</f>
        <v>0</v>
      </c>
      <c r="AA182" s="341">
        <f>'Sous-traitances'!AB11*'Sous-traitances'!$I44</f>
        <v>0</v>
      </c>
      <c r="AB182" s="341">
        <f t="shared" si="54"/>
        <v>0</v>
      </c>
      <c r="AC182" s="341">
        <f>'Sous-traitances'!AD11*'Sous-traitances'!$I44</f>
        <v>0</v>
      </c>
      <c r="AD182" s="341">
        <f>'Sous-traitances'!AE11*'Sous-traitances'!$I44</f>
        <v>0</v>
      </c>
      <c r="AE182" s="341">
        <f t="shared" si="55"/>
        <v>0</v>
      </c>
      <c r="AF182" s="341">
        <f>'Sous-traitances'!AG11*'Sous-traitances'!$I44</f>
        <v>0</v>
      </c>
      <c r="AG182" s="341">
        <f>'Sous-traitances'!AH11*'Sous-traitances'!$I44</f>
        <v>0</v>
      </c>
      <c r="AH182" s="341">
        <f t="shared" si="56"/>
        <v>0</v>
      </c>
      <c r="AI182" s="341">
        <f>'Sous-traitances'!AJ11*'Sous-traitances'!$I44</f>
        <v>0</v>
      </c>
      <c r="AJ182" s="341">
        <f>'Sous-traitances'!AK11*'Sous-traitances'!$I44</f>
        <v>0</v>
      </c>
      <c r="AK182" s="341">
        <f t="shared" si="57"/>
        <v>0</v>
      </c>
    </row>
    <row r="183" spans="2:37" s="76" customFormat="1" ht="15" customHeight="1">
      <c r="B183" s="377">
        <f>'Sous-traitances'!C12</f>
        <v>0</v>
      </c>
      <c r="C183" s="341">
        <f>'Sous-traitances'!D12*'Sous-traitances'!$I45</f>
        <v>0</v>
      </c>
      <c r="D183" s="341">
        <f>'Sous-traitances'!E12*'Sous-traitances'!$I45</f>
        <v>0</v>
      </c>
      <c r="E183" s="341">
        <f>'Sous-traitances'!F12*'Sous-traitances'!$I45</f>
        <v>0</v>
      </c>
      <c r="F183" s="341">
        <f>'Sous-traitances'!G12*'Sous-traitances'!$I45</f>
        <v>0</v>
      </c>
      <c r="G183" s="341">
        <f>'Sous-traitances'!H12*'Sous-traitances'!$I45</f>
        <v>0</v>
      </c>
      <c r="H183" s="341">
        <f>'Sous-traitances'!I12*'Sous-traitances'!$I45</f>
        <v>0</v>
      </c>
      <c r="I183" s="341">
        <f>'Sous-traitances'!J12*'Sous-traitances'!$I45</f>
        <v>0</v>
      </c>
      <c r="J183" s="341">
        <f>'Sous-traitances'!K12*'Sous-traitances'!$I45</f>
        <v>0</v>
      </c>
      <c r="K183" s="341">
        <f>'Sous-traitances'!L12*'Sous-traitances'!$I45</f>
        <v>0</v>
      </c>
      <c r="L183" s="341">
        <f>'Sous-traitances'!M12*'Sous-traitances'!$I45</f>
        <v>0</v>
      </c>
      <c r="M183" s="341">
        <f>'Sous-traitances'!N12*'Sous-traitances'!$I45</f>
        <v>0</v>
      </c>
      <c r="N183" s="341">
        <f>'Sous-traitances'!O12*'Sous-traitances'!$I45</f>
        <v>0</v>
      </c>
      <c r="O183" s="341">
        <f t="shared" si="53"/>
        <v>0</v>
      </c>
      <c r="P183" s="341">
        <f>'Sous-traitances'!Q12*'Sous-traitances'!$I45</f>
        <v>0</v>
      </c>
      <c r="Q183" s="341">
        <f>'Sous-traitances'!R12*'Sous-traitances'!$I45</f>
        <v>0</v>
      </c>
      <c r="R183" s="341">
        <f>'Sous-traitances'!S12*'Sous-traitances'!$I45</f>
        <v>0</v>
      </c>
      <c r="S183" s="341">
        <f>'Sous-traitances'!T12*'Sous-traitances'!$I45</f>
        <v>0</v>
      </c>
      <c r="T183" s="341">
        <f>'Sous-traitances'!U12*'Sous-traitances'!$I45</f>
        <v>0</v>
      </c>
      <c r="U183" s="341">
        <f>'Sous-traitances'!V12*'Sous-traitances'!$I45</f>
        <v>0</v>
      </c>
      <c r="V183" s="341">
        <f>'Sous-traitances'!W12*'Sous-traitances'!$I45</f>
        <v>0</v>
      </c>
      <c r="W183" s="341">
        <f>'Sous-traitances'!X12*'Sous-traitances'!$I45</f>
        <v>0</v>
      </c>
      <c r="X183" s="341">
        <f>'Sous-traitances'!Y12*'Sous-traitances'!$I45</f>
        <v>0</v>
      </c>
      <c r="Y183" s="341">
        <f>'Sous-traitances'!Z12*'Sous-traitances'!$I45</f>
        <v>0</v>
      </c>
      <c r="Z183" s="341">
        <f>'Sous-traitances'!AA12*'Sous-traitances'!$I45</f>
        <v>0</v>
      </c>
      <c r="AA183" s="341">
        <f>'Sous-traitances'!AB12*'Sous-traitances'!$I45</f>
        <v>0</v>
      </c>
      <c r="AB183" s="341">
        <f t="shared" si="54"/>
        <v>0</v>
      </c>
      <c r="AC183" s="341">
        <f>'Sous-traitances'!AD12*'Sous-traitances'!$I45</f>
        <v>0</v>
      </c>
      <c r="AD183" s="341">
        <f>'Sous-traitances'!AE12*'Sous-traitances'!$I45</f>
        <v>0</v>
      </c>
      <c r="AE183" s="341">
        <f t="shared" si="55"/>
        <v>0</v>
      </c>
      <c r="AF183" s="341">
        <f>'Sous-traitances'!AG12*'Sous-traitances'!$I45</f>
        <v>0</v>
      </c>
      <c r="AG183" s="341">
        <f>'Sous-traitances'!AH12*'Sous-traitances'!$I45</f>
        <v>0</v>
      </c>
      <c r="AH183" s="341">
        <f t="shared" si="56"/>
        <v>0</v>
      </c>
      <c r="AI183" s="341">
        <f>'Sous-traitances'!AJ12*'Sous-traitances'!$I45</f>
        <v>0</v>
      </c>
      <c r="AJ183" s="341">
        <f>'Sous-traitances'!AK12*'Sous-traitances'!$I45</f>
        <v>0</v>
      </c>
      <c r="AK183" s="341">
        <f t="shared" si="57"/>
        <v>0</v>
      </c>
    </row>
    <row r="184" spans="2:37" s="76" customFormat="1" ht="15" customHeight="1">
      <c r="B184" s="377">
        <f>'Sous-traitances'!C13</f>
        <v>0</v>
      </c>
      <c r="C184" s="341">
        <f>'Sous-traitances'!D13*'Sous-traitances'!$I46</f>
        <v>0</v>
      </c>
      <c r="D184" s="341">
        <f>'Sous-traitances'!E13*'Sous-traitances'!$I46</f>
        <v>0</v>
      </c>
      <c r="E184" s="341">
        <f>'Sous-traitances'!F13*'Sous-traitances'!$I46</f>
        <v>0</v>
      </c>
      <c r="F184" s="341">
        <f>'Sous-traitances'!G13*'Sous-traitances'!$I46</f>
        <v>0</v>
      </c>
      <c r="G184" s="341">
        <f>'Sous-traitances'!H13*'Sous-traitances'!$I46</f>
        <v>0</v>
      </c>
      <c r="H184" s="341">
        <f>'Sous-traitances'!I13*'Sous-traitances'!$I46</f>
        <v>0</v>
      </c>
      <c r="I184" s="341">
        <f>'Sous-traitances'!J13*'Sous-traitances'!$I46</f>
        <v>0</v>
      </c>
      <c r="J184" s="341">
        <f>'Sous-traitances'!K13*'Sous-traitances'!$I46</f>
        <v>0</v>
      </c>
      <c r="K184" s="341">
        <f>'Sous-traitances'!L13*'Sous-traitances'!$I46</f>
        <v>0</v>
      </c>
      <c r="L184" s="341">
        <f>'Sous-traitances'!M13*'Sous-traitances'!$I46</f>
        <v>0</v>
      </c>
      <c r="M184" s="341">
        <f>'Sous-traitances'!N13*'Sous-traitances'!$I46</f>
        <v>0</v>
      </c>
      <c r="N184" s="341">
        <f>'Sous-traitances'!O13*'Sous-traitances'!$I46</f>
        <v>0</v>
      </c>
      <c r="O184" s="341">
        <f t="shared" si="53"/>
        <v>0</v>
      </c>
      <c r="P184" s="341">
        <f>'Sous-traitances'!Q13*'Sous-traitances'!$I46</f>
        <v>0</v>
      </c>
      <c r="Q184" s="341">
        <f>'Sous-traitances'!R13*'Sous-traitances'!$I46</f>
        <v>0</v>
      </c>
      <c r="R184" s="341">
        <f>'Sous-traitances'!S13*'Sous-traitances'!$I46</f>
        <v>0</v>
      </c>
      <c r="S184" s="341">
        <f>'Sous-traitances'!T13*'Sous-traitances'!$I46</f>
        <v>0</v>
      </c>
      <c r="T184" s="341">
        <f>'Sous-traitances'!U13*'Sous-traitances'!$I46</f>
        <v>0</v>
      </c>
      <c r="U184" s="341">
        <f>'Sous-traitances'!V13*'Sous-traitances'!$I46</f>
        <v>0</v>
      </c>
      <c r="V184" s="341">
        <f>'Sous-traitances'!W13*'Sous-traitances'!$I46</f>
        <v>0</v>
      </c>
      <c r="W184" s="341">
        <f>'Sous-traitances'!X13*'Sous-traitances'!$I46</f>
        <v>0</v>
      </c>
      <c r="X184" s="341">
        <f>'Sous-traitances'!Y13*'Sous-traitances'!$I46</f>
        <v>0</v>
      </c>
      <c r="Y184" s="341">
        <f>'Sous-traitances'!Z13*'Sous-traitances'!$I46</f>
        <v>0</v>
      </c>
      <c r="Z184" s="341">
        <f>'Sous-traitances'!AA13*'Sous-traitances'!$I46</f>
        <v>0</v>
      </c>
      <c r="AA184" s="341">
        <f>'Sous-traitances'!AB13*'Sous-traitances'!$I46</f>
        <v>0</v>
      </c>
      <c r="AB184" s="341">
        <f t="shared" si="54"/>
        <v>0</v>
      </c>
      <c r="AC184" s="341">
        <f>'Sous-traitances'!AD13*'Sous-traitances'!$I46</f>
        <v>0</v>
      </c>
      <c r="AD184" s="341">
        <f>'Sous-traitances'!AE13*'Sous-traitances'!$I46</f>
        <v>0</v>
      </c>
      <c r="AE184" s="341">
        <f t="shared" si="55"/>
        <v>0</v>
      </c>
      <c r="AF184" s="341">
        <f>'Sous-traitances'!AG13*'Sous-traitances'!$I46</f>
        <v>0</v>
      </c>
      <c r="AG184" s="341">
        <f>'Sous-traitances'!AH13*'Sous-traitances'!$I46</f>
        <v>0</v>
      </c>
      <c r="AH184" s="341">
        <f t="shared" si="56"/>
        <v>0</v>
      </c>
      <c r="AI184" s="341">
        <f>'Sous-traitances'!AJ13*'Sous-traitances'!$I46</f>
        <v>0</v>
      </c>
      <c r="AJ184" s="341">
        <f>'Sous-traitances'!AK13*'Sous-traitances'!$I46</f>
        <v>0</v>
      </c>
      <c r="AK184" s="341">
        <f t="shared" si="57"/>
        <v>0</v>
      </c>
    </row>
    <row r="185" spans="2:37" s="76" customFormat="1" ht="15" customHeight="1">
      <c r="B185" s="377">
        <f>'Sous-traitances'!C14</f>
        <v>0</v>
      </c>
      <c r="C185" s="341">
        <f>'Sous-traitances'!D14*'Sous-traitances'!$I47</f>
        <v>0</v>
      </c>
      <c r="D185" s="341">
        <f>'Sous-traitances'!E14*'Sous-traitances'!$I47</f>
        <v>0</v>
      </c>
      <c r="E185" s="341">
        <f>'Sous-traitances'!F14*'Sous-traitances'!$I47</f>
        <v>0</v>
      </c>
      <c r="F185" s="341">
        <f>'Sous-traitances'!G14*'Sous-traitances'!$I47</f>
        <v>0</v>
      </c>
      <c r="G185" s="341">
        <f>'Sous-traitances'!H14*'Sous-traitances'!$I47</f>
        <v>0</v>
      </c>
      <c r="H185" s="341">
        <f>'Sous-traitances'!I14*'Sous-traitances'!$I47</f>
        <v>0</v>
      </c>
      <c r="I185" s="341">
        <f>'Sous-traitances'!J14*'Sous-traitances'!$I47</f>
        <v>0</v>
      </c>
      <c r="J185" s="341">
        <f>'Sous-traitances'!K14*'Sous-traitances'!$I47</f>
        <v>0</v>
      </c>
      <c r="K185" s="341">
        <f>'Sous-traitances'!L14*'Sous-traitances'!$I47</f>
        <v>0</v>
      </c>
      <c r="L185" s="341">
        <f>'Sous-traitances'!M14*'Sous-traitances'!$I47</f>
        <v>0</v>
      </c>
      <c r="M185" s="341">
        <f>'Sous-traitances'!N14*'Sous-traitances'!$I47</f>
        <v>0</v>
      </c>
      <c r="N185" s="341">
        <f>'Sous-traitances'!O14*'Sous-traitances'!$I47</f>
        <v>0</v>
      </c>
      <c r="O185" s="341">
        <f t="shared" si="53"/>
        <v>0</v>
      </c>
      <c r="P185" s="341">
        <f>'Sous-traitances'!Q14*'Sous-traitances'!$I47</f>
        <v>0</v>
      </c>
      <c r="Q185" s="341">
        <f>'Sous-traitances'!R14*'Sous-traitances'!$I47</f>
        <v>0</v>
      </c>
      <c r="R185" s="341">
        <f>'Sous-traitances'!S14*'Sous-traitances'!$I47</f>
        <v>0</v>
      </c>
      <c r="S185" s="341">
        <f>'Sous-traitances'!T14*'Sous-traitances'!$I47</f>
        <v>0</v>
      </c>
      <c r="T185" s="341">
        <f>'Sous-traitances'!U14*'Sous-traitances'!$I47</f>
        <v>0</v>
      </c>
      <c r="U185" s="341">
        <f>'Sous-traitances'!V14*'Sous-traitances'!$I47</f>
        <v>0</v>
      </c>
      <c r="V185" s="341">
        <f>'Sous-traitances'!W14*'Sous-traitances'!$I47</f>
        <v>0</v>
      </c>
      <c r="W185" s="341">
        <f>'Sous-traitances'!X14*'Sous-traitances'!$I47</f>
        <v>0</v>
      </c>
      <c r="X185" s="341">
        <f>'Sous-traitances'!Y14*'Sous-traitances'!$I47</f>
        <v>0</v>
      </c>
      <c r="Y185" s="341">
        <f>'Sous-traitances'!Z14*'Sous-traitances'!$I47</f>
        <v>0</v>
      </c>
      <c r="Z185" s="341">
        <f>'Sous-traitances'!AA14*'Sous-traitances'!$I47</f>
        <v>0</v>
      </c>
      <c r="AA185" s="341">
        <f>'Sous-traitances'!AB14*'Sous-traitances'!$I47</f>
        <v>0</v>
      </c>
      <c r="AB185" s="341">
        <f t="shared" si="54"/>
        <v>0</v>
      </c>
      <c r="AC185" s="341">
        <f>'Sous-traitances'!AD14*'Sous-traitances'!$I47</f>
        <v>0</v>
      </c>
      <c r="AD185" s="341">
        <f>'Sous-traitances'!AE14*'Sous-traitances'!$I47</f>
        <v>0</v>
      </c>
      <c r="AE185" s="341">
        <f t="shared" si="55"/>
        <v>0</v>
      </c>
      <c r="AF185" s="341">
        <f>'Sous-traitances'!AG14*'Sous-traitances'!$I47</f>
        <v>0</v>
      </c>
      <c r="AG185" s="341">
        <f>'Sous-traitances'!AH14*'Sous-traitances'!$I47</f>
        <v>0</v>
      </c>
      <c r="AH185" s="341">
        <f t="shared" si="56"/>
        <v>0</v>
      </c>
      <c r="AI185" s="341">
        <f>'Sous-traitances'!AJ14*'Sous-traitances'!$I47</f>
        <v>0</v>
      </c>
      <c r="AJ185" s="341">
        <f>'Sous-traitances'!AK14*'Sous-traitances'!$I47</f>
        <v>0</v>
      </c>
      <c r="AK185" s="341">
        <f t="shared" si="57"/>
        <v>0</v>
      </c>
    </row>
    <row r="186" spans="2:37" s="76" customFormat="1" ht="15" customHeight="1">
      <c r="B186" s="377">
        <f>'Sous-traitances'!C15</f>
        <v>0</v>
      </c>
      <c r="C186" s="341">
        <f>'Sous-traitances'!D15*'Sous-traitances'!$I48</f>
        <v>0</v>
      </c>
      <c r="D186" s="341">
        <f>'Sous-traitances'!E15*'Sous-traitances'!$I48</f>
        <v>0</v>
      </c>
      <c r="E186" s="341">
        <f>'Sous-traitances'!F15*'Sous-traitances'!$I48</f>
        <v>0</v>
      </c>
      <c r="F186" s="341">
        <f>'Sous-traitances'!G15*'Sous-traitances'!$I48</f>
        <v>0</v>
      </c>
      <c r="G186" s="341">
        <f>'Sous-traitances'!H15*'Sous-traitances'!$I48</f>
        <v>0</v>
      </c>
      <c r="H186" s="341">
        <f>'Sous-traitances'!I15*'Sous-traitances'!$I48</f>
        <v>0</v>
      </c>
      <c r="I186" s="341">
        <f>'Sous-traitances'!J15*'Sous-traitances'!$I48</f>
        <v>0</v>
      </c>
      <c r="J186" s="341">
        <f>'Sous-traitances'!K15*'Sous-traitances'!$I48</f>
        <v>0</v>
      </c>
      <c r="K186" s="341">
        <f>'Sous-traitances'!L15*'Sous-traitances'!$I48</f>
        <v>0</v>
      </c>
      <c r="L186" s="341">
        <f>'Sous-traitances'!M15*'Sous-traitances'!$I48</f>
        <v>0</v>
      </c>
      <c r="M186" s="341">
        <f>'Sous-traitances'!N15*'Sous-traitances'!$I48</f>
        <v>0</v>
      </c>
      <c r="N186" s="341">
        <f>'Sous-traitances'!O15*'Sous-traitances'!$I48</f>
        <v>0</v>
      </c>
      <c r="O186" s="341">
        <f t="shared" si="53"/>
        <v>0</v>
      </c>
      <c r="P186" s="341">
        <f>'Sous-traitances'!Q15*'Sous-traitances'!$I48</f>
        <v>0</v>
      </c>
      <c r="Q186" s="341">
        <f>'Sous-traitances'!R15*'Sous-traitances'!$I48</f>
        <v>0</v>
      </c>
      <c r="R186" s="341">
        <f>'Sous-traitances'!S15*'Sous-traitances'!$I48</f>
        <v>0</v>
      </c>
      <c r="S186" s="341">
        <f>'Sous-traitances'!T15*'Sous-traitances'!$I48</f>
        <v>0</v>
      </c>
      <c r="T186" s="341">
        <f>'Sous-traitances'!U15*'Sous-traitances'!$I48</f>
        <v>0</v>
      </c>
      <c r="U186" s="341">
        <f>'Sous-traitances'!V15*'Sous-traitances'!$I48</f>
        <v>0</v>
      </c>
      <c r="V186" s="341">
        <f>'Sous-traitances'!W15*'Sous-traitances'!$I48</f>
        <v>0</v>
      </c>
      <c r="W186" s="341">
        <f>'Sous-traitances'!X15*'Sous-traitances'!$I48</f>
        <v>0</v>
      </c>
      <c r="X186" s="341">
        <f>'Sous-traitances'!Y15*'Sous-traitances'!$I48</f>
        <v>0</v>
      </c>
      <c r="Y186" s="341">
        <f>'Sous-traitances'!Z15*'Sous-traitances'!$I48</f>
        <v>0</v>
      </c>
      <c r="Z186" s="341">
        <f>'Sous-traitances'!AA15*'Sous-traitances'!$I48</f>
        <v>0</v>
      </c>
      <c r="AA186" s="341">
        <f>'Sous-traitances'!AB15*'Sous-traitances'!$I48</f>
        <v>0</v>
      </c>
      <c r="AB186" s="341">
        <f t="shared" si="54"/>
        <v>0</v>
      </c>
      <c r="AC186" s="341">
        <f>'Sous-traitances'!AD15*'Sous-traitances'!$I48</f>
        <v>0</v>
      </c>
      <c r="AD186" s="341">
        <f>'Sous-traitances'!AE15*'Sous-traitances'!$I48</f>
        <v>0</v>
      </c>
      <c r="AE186" s="341">
        <f t="shared" si="55"/>
        <v>0</v>
      </c>
      <c r="AF186" s="341">
        <f>'Sous-traitances'!AG15*'Sous-traitances'!$I48</f>
        <v>0</v>
      </c>
      <c r="AG186" s="341">
        <f>'Sous-traitances'!AH15*'Sous-traitances'!$I48</f>
        <v>0</v>
      </c>
      <c r="AH186" s="341">
        <f t="shared" si="56"/>
        <v>0</v>
      </c>
      <c r="AI186" s="341">
        <f>'Sous-traitances'!AJ15*'Sous-traitances'!$I48</f>
        <v>0</v>
      </c>
      <c r="AJ186" s="341">
        <f>'Sous-traitances'!AK15*'Sous-traitances'!$I48</f>
        <v>0</v>
      </c>
      <c r="AK186" s="341">
        <f t="shared" si="57"/>
        <v>0</v>
      </c>
    </row>
    <row r="187" spans="2:37" s="76" customFormat="1" ht="15" customHeight="1">
      <c r="B187" s="377">
        <f>'Sous-traitances'!C16</f>
        <v>0</v>
      </c>
      <c r="C187" s="341">
        <f>'Sous-traitances'!D16*'Sous-traitances'!$I49</f>
        <v>0</v>
      </c>
      <c r="D187" s="341">
        <f>'Sous-traitances'!E16*'Sous-traitances'!$I49</f>
        <v>0</v>
      </c>
      <c r="E187" s="341">
        <f>'Sous-traitances'!F16*'Sous-traitances'!$I49</f>
        <v>0</v>
      </c>
      <c r="F187" s="341">
        <f>'Sous-traitances'!G16*'Sous-traitances'!$I49</f>
        <v>0</v>
      </c>
      <c r="G187" s="341">
        <f>'Sous-traitances'!H16*'Sous-traitances'!$I49</f>
        <v>0</v>
      </c>
      <c r="H187" s="341">
        <f>'Sous-traitances'!I16*'Sous-traitances'!$I49</f>
        <v>0</v>
      </c>
      <c r="I187" s="341">
        <f>'Sous-traitances'!J16*'Sous-traitances'!$I49</f>
        <v>0</v>
      </c>
      <c r="J187" s="341">
        <f>'Sous-traitances'!K16*'Sous-traitances'!$I49</f>
        <v>0</v>
      </c>
      <c r="K187" s="341">
        <f>'Sous-traitances'!L16*'Sous-traitances'!$I49</f>
        <v>0</v>
      </c>
      <c r="L187" s="341">
        <f>'Sous-traitances'!M16*'Sous-traitances'!$I49</f>
        <v>0</v>
      </c>
      <c r="M187" s="341">
        <f>'Sous-traitances'!N16*'Sous-traitances'!$I49</f>
        <v>0</v>
      </c>
      <c r="N187" s="341">
        <f>'Sous-traitances'!O16*'Sous-traitances'!$I49</f>
        <v>0</v>
      </c>
      <c r="O187" s="341">
        <f t="shared" si="53"/>
        <v>0</v>
      </c>
      <c r="P187" s="341">
        <f>'Sous-traitances'!Q16*'Sous-traitances'!$I49</f>
        <v>0</v>
      </c>
      <c r="Q187" s="341">
        <f>'Sous-traitances'!R16*'Sous-traitances'!$I49</f>
        <v>0</v>
      </c>
      <c r="R187" s="341">
        <f>'Sous-traitances'!S16*'Sous-traitances'!$I49</f>
        <v>0</v>
      </c>
      <c r="S187" s="341">
        <f>'Sous-traitances'!T16*'Sous-traitances'!$I49</f>
        <v>0</v>
      </c>
      <c r="T187" s="341">
        <f>'Sous-traitances'!U16*'Sous-traitances'!$I49</f>
        <v>0</v>
      </c>
      <c r="U187" s="341">
        <f>'Sous-traitances'!V16*'Sous-traitances'!$I49</f>
        <v>0</v>
      </c>
      <c r="V187" s="341">
        <f>'Sous-traitances'!W16*'Sous-traitances'!$I49</f>
        <v>0</v>
      </c>
      <c r="W187" s="341">
        <f>'Sous-traitances'!X16*'Sous-traitances'!$I49</f>
        <v>0</v>
      </c>
      <c r="X187" s="341">
        <f>'Sous-traitances'!Y16*'Sous-traitances'!$I49</f>
        <v>0</v>
      </c>
      <c r="Y187" s="341">
        <f>'Sous-traitances'!Z16*'Sous-traitances'!$I49</f>
        <v>0</v>
      </c>
      <c r="Z187" s="341">
        <f>'Sous-traitances'!AA16*'Sous-traitances'!$I49</f>
        <v>0</v>
      </c>
      <c r="AA187" s="341">
        <f>'Sous-traitances'!AB16*'Sous-traitances'!$I49</f>
        <v>0</v>
      </c>
      <c r="AB187" s="341">
        <f t="shared" si="54"/>
        <v>0</v>
      </c>
      <c r="AC187" s="341">
        <f>'Sous-traitances'!AD16*'Sous-traitances'!$I49</f>
        <v>0</v>
      </c>
      <c r="AD187" s="341">
        <f>'Sous-traitances'!AE16*'Sous-traitances'!$I49</f>
        <v>0</v>
      </c>
      <c r="AE187" s="341">
        <f t="shared" si="55"/>
        <v>0</v>
      </c>
      <c r="AF187" s="341">
        <f>'Sous-traitances'!AG16*'Sous-traitances'!$I49</f>
        <v>0</v>
      </c>
      <c r="AG187" s="341">
        <f>'Sous-traitances'!AH16*'Sous-traitances'!$I49</f>
        <v>0</v>
      </c>
      <c r="AH187" s="341">
        <f t="shared" si="56"/>
        <v>0</v>
      </c>
      <c r="AI187" s="341">
        <f>'Sous-traitances'!AJ16*'Sous-traitances'!$I49</f>
        <v>0</v>
      </c>
      <c r="AJ187" s="341">
        <f>'Sous-traitances'!AK16*'Sous-traitances'!$I49</f>
        <v>0</v>
      </c>
      <c r="AK187" s="341">
        <f t="shared" si="57"/>
        <v>0</v>
      </c>
    </row>
    <row r="188" spans="2:37" s="76" customFormat="1" ht="15" customHeight="1">
      <c r="B188" s="377">
        <f>'Sous-traitances'!C17</f>
        <v>0</v>
      </c>
      <c r="C188" s="341">
        <f>'Sous-traitances'!D17*'Sous-traitances'!$I50</f>
        <v>0</v>
      </c>
      <c r="D188" s="341">
        <f>'Sous-traitances'!E17*'Sous-traitances'!$I50</f>
        <v>0</v>
      </c>
      <c r="E188" s="341">
        <f>'Sous-traitances'!F17*'Sous-traitances'!$I50</f>
        <v>0</v>
      </c>
      <c r="F188" s="341">
        <f>'Sous-traitances'!G17*'Sous-traitances'!$I50</f>
        <v>0</v>
      </c>
      <c r="G188" s="341">
        <f>'Sous-traitances'!H17*'Sous-traitances'!$I50</f>
        <v>0</v>
      </c>
      <c r="H188" s="341">
        <f>'Sous-traitances'!I17*'Sous-traitances'!$I50</f>
        <v>0</v>
      </c>
      <c r="I188" s="341">
        <f>'Sous-traitances'!J17*'Sous-traitances'!$I50</f>
        <v>0</v>
      </c>
      <c r="J188" s="341">
        <f>'Sous-traitances'!K17*'Sous-traitances'!$I50</f>
        <v>0</v>
      </c>
      <c r="K188" s="341">
        <f>'Sous-traitances'!L17*'Sous-traitances'!$I50</f>
        <v>0</v>
      </c>
      <c r="L188" s="341">
        <f>'Sous-traitances'!M17*'Sous-traitances'!$I50</f>
        <v>0</v>
      </c>
      <c r="M188" s="341">
        <f>'Sous-traitances'!N17*'Sous-traitances'!$I50</f>
        <v>0</v>
      </c>
      <c r="N188" s="341">
        <f>'Sous-traitances'!O17*'Sous-traitances'!$I50</f>
        <v>0</v>
      </c>
      <c r="O188" s="341">
        <f t="shared" si="53"/>
        <v>0</v>
      </c>
      <c r="P188" s="341">
        <f>'Sous-traitances'!Q17*'Sous-traitances'!$I50</f>
        <v>0</v>
      </c>
      <c r="Q188" s="341">
        <f>'Sous-traitances'!R17*'Sous-traitances'!$I50</f>
        <v>0</v>
      </c>
      <c r="R188" s="341">
        <f>'Sous-traitances'!S17*'Sous-traitances'!$I50</f>
        <v>0</v>
      </c>
      <c r="S188" s="341">
        <f>'Sous-traitances'!T17*'Sous-traitances'!$I50</f>
        <v>0</v>
      </c>
      <c r="T188" s="341">
        <f>'Sous-traitances'!U17*'Sous-traitances'!$I50</f>
        <v>0</v>
      </c>
      <c r="U188" s="341">
        <f>'Sous-traitances'!V17*'Sous-traitances'!$I50</f>
        <v>0</v>
      </c>
      <c r="V188" s="341">
        <f>'Sous-traitances'!W17*'Sous-traitances'!$I50</f>
        <v>0</v>
      </c>
      <c r="W188" s="341">
        <f>'Sous-traitances'!X17*'Sous-traitances'!$I50</f>
        <v>0</v>
      </c>
      <c r="X188" s="341">
        <f>'Sous-traitances'!Y17*'Sous-traitances'!$I50</f>
        <v>0</v>
      </c>
      <c r="Y188" s="341">
        <f>'Sous-traitances'!Z17*'Sous-traitances'!$I50</f>
        <v>0</v>
      </c>
      <c r="Z188" s="341">
        <f>'Sous-traitances'!AA17*'Sous-traitances'!$I50</f>
        <v>0</v>
      </c>
      <c r="AA188" s="341">
        <f>'Sous-traitances'!AB17*'Sous-traitances'!$I50</f>
        <v>0</v>
      </c>
      <c r="AB188" s="341">
        <f t="shared" si="54"/>
        <v>0</v>
      </c>
      <c r="AC188" s="341">
        <f>'Sous-traitances'!AD17*'Sous-traitances'!$I50</f>
        <v>0</v>
      </c>
      <c r="AD188" s="341">
        <f>'Sous-traitances'!AE17*'Sous-traitances'!$I50</f>
        <v>0</v>
      </c>
      <c r="AE188" s="341">
        <f t="shared" si="55"/>
        <v>0</v>
      </c>
      <c r="AF188" s="341">
        <f>'Sous-traitances'!AG17*'Sous-traitances'!$I50</f>
        <v>0</v>
      </c>
      <c r="AG188" s="341">
        <f>'Sous-traitances'!AH17*'Sous-traitances'!$I50</f>
        <v>0</v>
      </c>
      <c r="AH188" s="341">
        <f t="shared" si="56"/>
        <v>0</v>
      </c>
      <c r="AI188" s="341">
        <f>'Sous-traitances'!AJ17*'Sous-traitances'!$I50</f>
        <v>0</v>
      </c>
      <c r="AJ188" s="341">
        <f>'Sous-traitances'!AK17*'Sous-traitances'!$I50</f>
        <v>0</v>
      </c>
      <c r="AK188" s="341">
        <f t="shared" si="57"/>
        <v>0</v>
      </c>
    </row>
    <row r="189" spans="2:37" s="76" customFormat="1" ht="15" customHeight="1">
      <c r="B189" s="377">
        <f>'Sous-traitances'!C18</f>
        <v>0</v>
      </c>
      <c r="C189" s="341">
        <f>'Sous-traitances'!D18*'Sous-traitances'!$I51</f>
        <v>0</v>
      </c>
      <c r="D189" s="341">
        <f>'Sous-traitances'!E18*'Sous-traitances'!$I51</f>
        <v>0</v>
      </c>
      <c r="E189" s="341">
        <f>'Sous-traitances'!F18*'Sous-traitances'!$I51</f>
        <v>0</v>
      </c>
      <c r="F189" s="341">
        <f>'Sous-traitances'!G18*'Sous-traitances'!$I51</f>
        <v>0</v>
      </c>
      <c r="G189" s="341">
        <f>'Sous-traitances'!H18*'Sous-traitances'!$I51</f>
        <v>0</v>
      </c>
      <c r="H189" s="341">
        <f>'Sous-traitances'!I18*'Sous-traitances'!$I51</f>
        <v>0</v>
      </c>
      <c r="I189" s="341">
        <f>'Sous-traitances'!J18*'Sous-traitances'!$I51</f>
        <v>0</v>
      </c>
      <c r="J189" s="341">
        <f>'Sous-traitances'!K18*'Sous-traitances'!$I51</f>
        <v>0</v>
      </c>
      <c r="K189" s="341">
        <f>'Sous-traitances'!L18*'Sous-traitances'!$I51</f>
        <v>0</v>
      </c>
      <c r="L189" s="341">
        <f>'Sous-traitances'!M18*'Sous-traitances'!$I51</f>
        <v>0</v>
      </c>
      <c r="M189" s="341">
        <f>'Sous-traitances'!N18*'Sous-traitances'!$I51</f>
        <v>0</v>
      </c>
      <c r="N189" s="341">
        <f>'Sous-traitances'!O18*'Sous-traitances'!$I51</f>
        <v>0</v>
      </c>
      <c r="O189" s="341">
        <f t="shared" si="53"/>
        <v>0</v>
      </c>
      <c r="P189" s="341">
        <f>'Sous-traitances'!Q18*'Sous-traitances'!$I51</f>
        <v>0</v>
      </c>
      <c r="Q189" s="341">
        <f>'Sous-traitances'!R18*'Sous-traitances'!$I51</f>
        <v>0</v>
      </c>
      <c r="R189" s="341">
        <f>'Sous-traitances'!S18*'Sous-traitances'!$I51</f>
        <v>0</v>
      </c>
      <c r="S189" s="341">
        <f>'Sous-traitances'!T18*'Sous-traitances'!$I51</f>
        <v>0</v>
      </c>
      <c r="T189" s="341">
        <f>'Sous-traitances'!U18*'Sous-traitances'!$I51</f>
        <v>0</v>
      </c>
      <c r="U189" s="341">
        <f>'Sous-traitances'!V18*'Sous-traitances'!$I51</f>
        <v>0</v>
      </c>
      <c r="V189" s="341">
        <f>'Sous-traitances'!W18*'Sous-traitances'!$I51</f>
        <v>0</v>
      </c>
      <c r="W189" s="341">
        <f>'Sous-traitances'!X18*'Sous-traitances'!$I51</f>
        <v>0</v>
      </c>
      <c r="X189" s="341">
        <f>'Sous-traitances'!Y18*'Sous-traitances'!$I51</f>
        <v>0</v>
      </c>
      <c r="Y189" s="341">
        <f>'Sous-traitances'!Z18*'Sous-traitances'!$I51</f>
        <v>0</v>
      </c>
      <c r="Z189" s="341">
        <f>'Sous-traitances'!AA18*'Sous-traitances'!$I51</f>
        <v>0</v>
      </c>
      <c r="AA189" s="341">
        <f>'Sous-traitances'!AB18*'Sous-traitances'!$I51</f>
        <v>0</v>
      </c>
      <c r="AB189" s="341">
        <f t="shared" si="54"/>
        <v>0</v>
      </c>
      <c r="AC189" s="341">
        <f>'Sous-traitances'!AD18*'Sous-traitances'!$I51</f>
        <v>0</v>
      </c>
      <c r="AD189" s="341">
        <f>'Sous-traitances'!AE18*'Sous-traitances'!$I51</f>
        <v>0</v>
      </c>
      <c r="AE189" s="341">
        <f t="shared" si="55"/>
        <v>0</v>
      </c>
      <c r="AF189" s="341">
        <f>'Sous-traitances'!AG18*'Sous-traitances'!$I51</f>
        <v>0</v>
      </c>
      <c r="AG189" s="341">
        <f>'Sous-traitances'!AH18*'Sous-traitances'!$I51</f>
        <v>0</v>
      </c>
      <c r="AH189" s="341">
        <f t="shared" si="56"/>
        <v>0</v>
      </c>
      <c r="AI189" s="341">
        <f>'Sous-traitances'!AJ18*'Sous-traitances'!$I51</f>
        <v>0</v>
      </c>
      <c r="AJ189" s="341">
        <f>'Sous-traitances'!AK18*'Sous-traitances'!$I51</f>
        <v>0</v>
      </c>
      <c r="AK189" s="341">
        <f t="shared" si="57"/>
        <v>0</v>
      </c>
    </row>
    <row r="190" spans="2:37" s="76" customFormat="1" ht="15" customHeight="1">
      <c r="B190" s="377">
        <f>'Sous-traitances'!C19</f>
        <v>0</v>
      </c>
      <c r="C190" s="341">
        <f>'Sous-traitances'!D19*'Sous-traitances'!$I52</f>
        <v>0</v>
      </c>
      <c r="D190" s="341">
        <f>'Sous-traitances'!E19*'Sous-traitances'!$I52</f>
        <v>0</v>
      </c>
      <c r="E190" s="341">
        <f>'Sous-traitances'!F19*'Sous-traitances'!$I52</f>
        <v>0</v>
      </c>
      <c r="F190" s="341">
        <f>'Sous-traitances'!G19*'Sous-traitances'!$I52</f>
        <v>0</v>
      </c>
      <c r="G190" s="341">
        <f>'Sous-traitances'!H19*'Sous-traitances'!$I52</f>
        <v>0</v>
      </c>
      <c r="H190" s="341">
        <f>'Sous-traitances'!I19*'Sous-traitances'!$I52</f>
        <v>0</v>
      </c>
      <c r="I190" s="341">
        <f>'Sous-traitances'!J19*'Sous-traitances'!$I52</f>
        <v>0</v>
      </c>
      <c r="J190" s="341">
        <f>'Sous-traitances'!K19*'Sous-traitances'!$I52</f>
        <v>0</v>
      </c>
      <c r="K190" s="341">
        <f>'Sous-traitances'!L19*'Sous-traitances'!$I52</f>
        <v>0</v>
      </c>
      <c r="L190" s="341">
        <f>'Sous-traitances'!M19*'Sous-traitances'!$I52</f>
        <v>0</v>
      </c>
      <c r="M190" s="341">
        <f>'Sous-traitances'!N19*'Sous-traitances'!$I52</f>
        <v>0</v>
      </c>
      <c r="N190" s="341">
        <f>'Sous-traitances'!O19*'Sous-traitances'!$I52</f>
        <v>0</v>
      </c>
      <c r="O190" s="341">
        <f t="shared" si="53"/>
        <v>0</v>
      </c>
      <c r="P190" s="341">
        <f>'Sous-traitances'!Q19*'Sous-traitances'!$I52</f>
        <v>0</v>
      </c>
      <c r="Q190" s="341">
        <f>'Sous-traitances'!R19*'Sous-traitances'!$I52</f>
        <v>0</v>
      </c>
      <c r="R190" s="341">
        <f>'Sous-traitances'!S19*'Sous-traitances'!$I52</f>
        <v>0</v>
      </c>
      <c r="S190" s="341">
        <f>'Sous-traitances'!T19*'Sous-traitances'!$I52</f>
        <v>0</v>
      </c>
      <c r="T190" s="341">
        <f>'Sous-traitances'!U19*'Sous-traitances'!$I52</f>
        <v>0</v>
      </c>
      <c r="U190" s="341">
        <f>'Sous-traitances'!V19*'Sous-traitances'!$I52</f>
        <v>0</v>
      </c>
      <c r="V190" s="341">
        <f>'Sous-traitances'!W19*'Sous-traitances'!$I52</f>
        <v>0</v>
      </c>
      <c r="W190" s="341">
        <f>'Sous-traitances'!X19*'Sous-traitances'!$I52</f>
        <v>0</v>
      </c>
      <c r="X190" s="341">
        <f>'Sous-traitances'!Y19*'Sous-traitances'!$I52</f>
        <v>0</v>
      </c>
      <c r="Y190" s="341">
        <f>'Sous-traitances'!Z19*'Sous-traitances'!$I52</f>
        <v>0</v>
      </c>
      <c r="Z190" s="341">
        <f>'Sous-traitances'!AA19*'Sous-traitances'!$I52</f>
        <v>0</v>
      </c>
      <c r="AA190" s="341">
        <f>'Sous-traitances'!AB19*'Sous-traitances'!$I52</f>
        <v>0</v>
      </c>
      <c r="AB190" s="341">
        <f t="shared" si="54"/>
        <v>0</v>
      </c>
      <c r="AC190" s="341">
        <f>'Sous-traitances'!AD19*'Sous-traitances'!$I52</f>
        <v>0</v>
      </c>
      <c r="AD190" s="341">
        <f>'Sous-traitances'!AE19*'Sous-traitances'!$I52</f>
        <v>0</v>
      </c>
      <c r="AE190" s="341">
        <f t="shared" si="55"/>
        <v>0</v>
      </c>
      <c r="AF190" s="341">
        <f>'Sous-traitances'!AG19*'Sous-traitances'!$I52</f>
        <v>0</v>
      </c>
      <c r="AG190" s="341">
        <f>'Sous-traitances'!AH19*'Sous-traitances'!$I52</f>
        <v>0</v>
      </c>
      <c r="AH190" s="341">
        <f t="shared" si="56"/>
        <v>0</v>
      </c>
      <c r="AI190" s="341">
        <f>'Sous-traitances'!AJ19*'Sous-traitances'!$I52</f>
        <v>0</v>
      </c>
      <c r="AJ190" s="341">
        <f>'Sous-traitances'!AK19*'Sous-traitances'!$I52</f>
        <v>0</v>
      </c>
      <c r="AK190" s="341">
        <f t="shared" si="57"/>
        <v>0</v>
      </c>
    </row>
    <row r="191" spans="2:37" s="76" customFormat="1" ht="15" customHeight="1">
      <c r="B191" s="377">
        <f>'Sous-traitances'!C20</f>
        <v>0</v>
      </c>
      <c r="C191" s="341">
        <f>'Sous-traitances'!D20*'Sous-traitances'!$I53</f>
        <v>0</v>
      </c>
      <c r="D191" s="341">
        <f>'Sous-traitances'!E20*'Sous-traitances'!$I53</f>
        <v>0</v>
      </c>
      <c r="E191" s="341">
        <f>'Sous-traitances'!F20*'Sous-traitances'!$I53</f>
        <v>0</v>
      </c>
      <c r="F191" s="341">
        <f>'Sous-traitances'!G20*'Sous-traitances'!$I53</f>
        <v>0</v>
      </c>
      <c r="G191" s="341">
        <f>'Sous-traitances'!H20*'Sous-traitances'!$I53</f>
        <v>0</v>
      </c>
      <c r="H191" s="341">
        <f>'Sous-traitances'!I20*'Sous-traitances'!$I53</f>
        <v>0</v>
      </c>
      <c r="I191" s="341">
        <f>'Sous-traitances'!J20*'Sous-traitances'!$I53</f>
        <v>0</v>
      </c>
      <c r="J191" s="341">
        <f>'Sous-traitances'!K20*'Sous-traitances'!$I53</f>
        <v>0</v>
      </c>
      <c r="K191" s="341">
        <f>'Sous-traitances'!L20*'Sous-traitances'!$I53</f>
        <v>0</v>
      </c>
      <c r="L191" s="341">
        <f>'Sous-traitances'!M20*'Sous-traitances'!$I53</f>
        <v>0</v>
      </c>
      <c r="M191" s="341">
        <f>'Sous-traitances'!N20*'Sous-traitances'!$I53</f>
        <v>0</v>
      </c>
      <c r="N191" s="341">
        <f>'Sous-traitances'!O20*'Sous-traitances'!$I53</f>
        <v>0</v>
      </c>
      <c r="O191" s="341">
        <f t="shared" si="53"/>
        <v>0</v>
      </c>
      <c r="P191" s="341">
        <f>'Sous-traitances'!Q20*'Sous-traitances'!$I53</f>
        <v>0</v>
      </c>
      <c r="Q191" s="341">
        <f>'Sous-traitances'!R20*'Sous-traitances'!$I53</f>
        <v>0</v>
      </c>
      <c r="R191" s="341">
        <f>'Sous-traitances'!S20*'Sous-traitances'!$I53</f>
        <v>0</v>
      </c>
      <c r="S191" s="341">
        <f>'Sous-traitances'!T20*'Sous-traitances'!$I53</f>
        <v>0</v>
      </c>
      <c r="T191" s="341">
        <f>'Sous-traitances'!U20*'Sous-traitances'!$I53</f>
        <v>0</v>
      </c>
      <c r="U191" s="341">
        <f>'Sous-traitances'!V20*'Sous-traitances'!$I53</f>
        <v>0</v>
      </c>
      <c r="V191" s="341">
        <f>'Sous-traitances'!W20*'Sous-traitances'!$I53</f>
        <v>0</v>
      </c>
      <c r="W191" s="341">
        <f>'Sous-traitances'!X20*'Sous-traitances'!$I53</f>
        <v>0</v>
      </c>
      <c r="X191" s="341">
        <f>'Sous-traitances'!Y20*'Sous-traitances'!$I53</f>
        <v>0</v>
      </c>
      <c r="Y191" s="341">
        <f>'Sous-traitances'!Z20*'Sous-traitances'!$I53</f>
        <v>0</v>
      </c>
      <c r="Z191" s="341">
        <f>'Sous-traitances'!AA20*'Sous-traitances'!$I53</f>
        <v>0</v>
      </c>
      <c r="AA191" s="341">
        <f>'Sous-traitances'!AB20*'Sous-traitances'!$I53</f>
        <v>0</v>
      </c>
      <c r="AB191" s="341">
        <f t="shared" si="54"/>
        <v>0</v>
      </c>
      <c r="AC191" s="341">
        <f>'Sous-traitances'!AD20*'Sous-traitances'!$I53</f>
        <v>0</v>
      </c>
      <c r="AD191" s="341">
        <f>'Sous-traitances'!AE20*'Sous-traitances'!$I53</f>
        <v>0</v>
      </c>
      <c r="AE191" s="341">
        <f t="shared" si="55"/>
        <v>0</v>
      </c>
      <c r="AF191" s="341">
        <f>'Sous-traitances'!AG20*'Sous-traitances'!$I53</f>
        <v>0</v>
      </c>
      <c r="AG191" s="341">
        <f>'Sous-traitances'!AH20*'Sous-traitances'!$I53</f>
        <v>0</v>
      </c>
      <c r="AH191" s="341">
        <f t="shared" si="56"/>
        <v>0</v>
      </c>
      <c r="AI191" s="341">
        <f>'Sous-traitances'!AJ20*'Sous-traitances'!$I53</f>
        <v>0</v>
      </c>
      <c r="AJ191" s="341">
        <f>'Sous-traitances'!AK20*'Sous-traitances'!$I53</f>
        <v>0</v>
      </c>
      <c r="AK191" s="341">
        <f t="shared" si="57"/>
        <v>0</v>
      </c>
    </row>
    <row r="192" spans="2:37" s="76" customFormat="1" ht="15" customHeight="1">
      <c r="B192" s="377">
        <f>'Sous-traitances'!C21</f>
        <v>0</v>
      </c>
      <c r="C192" s="341">
        <f>'Sous-traitances'!D21*'Sous-traitances'!$I54</f>
        <v>0</v>
      </c>
      <c r="D192" s="341">
        <f>'Sous-traitances'!E21*'Sous-traitances'!$I54</f>
        <v>0</v>
      </c>
      <c r="E192" s="341">
        <f>'Sous-traitances'!F21*'Sous-traitances'!$I54</f>
        <v>0</v>
      </c>
      <c r="F192" s="341">
        <f>'Sous-traitances'!G21*'Sous-traitances'!$I54</f>
        <v>0</v>
      </c>
      <c r="G192" s="341">
        <f>'Sous-traitances'!H21*'Sous-traitances'!$I54</f>
        <v>0</v>
      </c>
      <c r="H192" s="341">
        <f>'Sous-traitances'!I21*'Sous-traitances'!$I54</f>
        <v>0</v>
      </c>
      <c r="I192" s="341">
        <f>'Sous-traitances'!J21*'Sous-traitances'!$I54</f>
        <v>0</v>
      </c>
      <c r="J192" s="341">
        <f>'Sous-traitances'!K21*'Sous-traitances'!$I54</f>
        <v>0</v>
      </c>
      <c r="K192" s="341">
        <f>'Sous-traitances'!L21*'Sous-traitances'!$I54</f>
        <v>0</v>
      </c>
      <c r="L192" s="341">
        <f>'Sous-traitances'!M21*'Sous-traitances'!$I54</f>
        <v>0</v>
      </c>
      <c r="M192" s="341">
        <f>'Sous-traitances'!N21*'Sous-traitances'!$I54</f>
        <v>0</v>
      </c>
      <c r="N192" s="341">
        <f>'Sous-traitances'!O21*'Sous-traitances'!$I54</f>
        <v>0</v>
      </c>
      <c r="O192" s="341">
        <f t="shared" si="53"/>
        <v>0</v>
      </c>
      <c r="P192" s="341">
        <f>'Sous-traitances'!Q21*'Sous-traitances'!$I54</f>
        <v>0</v>
      </c>
      <c r="Q192" s="341">
        <f>'Sous-traitances'!R21*'Sous-traitances'!$I54</f>
        <v>0</v>
      </c>
      <c r="R192" s="341">
        <f>'Sous-traitances'!S21*'Sous-traitances'!$I54</f>
        <v>0</v>
      </c>
      <c r="S192" s="341">
        <f>'Sous-traitances'!T21*'Sous-traitances'!$I54</f>
        <v>0</v>
      </c>
      <c r="T192" s="341">
        <f>'Sous-traitances'!U21*'Sous-traitances'!$I54</f>
        <v>0</v>
      </c>
      <c r="U192" s="341">
        <f>'Sous-traitances'!V21*'Sous-traitances'!$I54</f>
        <v>0</v>
      </c>
      <c r="V192" s="341">
        <f>'Sous-traitances'!W21*'Sous-traitances'!$I54</f>
        <v>0</v>
      </c>
      <c r="W192" s="341">
        <f>'Sous-traitances'!X21*'Sous-traitances'!$I54</f>
        <v>0</v>
      </c>
      <c r="X192" s="341">
        <f>'Sous-traitances'!Y21*'Sous-traitances'!$I54</f>
        <v>0</v>
      </c>
      <c r="Y192" s="341">
        <f>'Sous-traitances'!Z21*'Sous-traitances'!$I54</f>
        <v>0</v>
      </c>
      <c r="Z192" s="341">
        <f>'Sous-traitances'!AA21*'Sous-traitances'!$I54</f>
        <v>0</v>
      </c>
      <c r="AA192" s="341">
        <f>'Sous-traitances'!AB21*'Sous-traitances'!$I54</f>
        <v>0</v>
      </c>
      <c r="AB192" s="341">
        <f t="shared" si="54"/>
        <v>0</v>
      </c>
      <c r="AC192" s="341">
        <f>'Sous-traitances'!AD21*'Sous-traitances'!$I54</f>
        <v>0</v>
      </c>
      <c r="AD192" s="341">
        <f>'Sous-traitances'!AE21*'Sous-traitances'!$I54</f>
        <v>0</v>
      </c>
      <c r="AE192" s="341">
        <f t="shared" si="55"/>
        <v>0</v>
      </c>
      <c r="AF192" s="341">
        <f>'Sous-traitances'!AG21*'Sous-traitances'!$I54</f>
        <v>0</v>
      </c>
      <c r="AG192" s="341">
        <f>'Sous-traitances'!AH21*'Sous-traitances'!$I54</f>
        <v>0</v>
      </c>
      <c r="AH192" s="341">
        <f t="shared" si="56"/>
        <v>0</v>
      </c>
      <c r="AI192" s="341">
        <f>'Sous-traitances'!AJ21*'Sous-traitances'!$I54</f>
        <v>0</v>
      </c>
      <c r="AJ192" s="341">
        <f>'Sous-traitances'!AK21*'Sous-traitances'!$I54</f>
        <v>0</v>
      </c>
      <c r="AK192" s="341">
        <f t="shared" si="57"/>
        <v>0</v>
      </c>
    </row>
    <row r="193" spans="2:37" s="76" customFormat="1" ht="15" customHeight="1">
      <c r="B193" s="377">
        <f>'Sous-traitances'!C22</f>
        <v>0</v>
      </c>
      <c r="C193" s="341">
        <f>'Sous-traitances'!D22*'Sous-traitances'!$I55</f>
        <v>0</v>
      </c>
      <c r="D193" s="341">
        <f>'Sous-traitances'!E22*'Sous-traitances'!$I55</f>
        <v>0</v>
      </c>
      <c r="E193" s="341">
        <f>'Sous-traitances'!F22*'Sous-traitances'!$I55</f>
        <v>0</v>
      </c>
      <c r="F193" s="341">
        <f>'Sous-traitances'!G22*'Sous-traitances'!$I55</f>
        <v>0</v>
      </c>
      <c r="G193" s="341">
        <f>'Sous-traitances'!H22*'Sous-traitances'!$I55</f>
        <v>0</v>
      </c>
      <c r="H193" s="341">
        <f>'Sous-traitances'!I22*'Sous-traitances'!$I55</f>
        <v>0</v>
      </c>
      <c r="I193" s="341">
        <f>'Sous-traitances'!J22*'Sous-traitances'!$I55</f>
        <v>0</v>
      </c>
      <c r="J193" s="341">
        <f>'Sous-traitances'!K22*'Sous-traitances'!$I55</f>
        <v>0</v>
      </c>
      <c r="K193" s="341">
        <f>'Sous-traitances'!L22*'Sous-traitances'!$I55</f>
        <v>0</v>
      </c>
      <c r="L193" s="341">
        <f>'Sous-traitances'!M22*'Sous-traitances'!$I55</f>
        <v>0</v>
      </c>
      <c r="M193" s="341">
        <f>'Sous-traitances'!N22*'Sous-traitances'!$I55</f>
        <v>0</v>
      </c>
      <c r="N193" s="341">
        <f>'Sous-traitances'!O22*'Sous-traitances'!$I55</f>
        <v>0</v>
      </c>
      <c r="O193" s="341">
        <f t="shared" si="53"/>
        <v>0</v>
      </c>
      <c r="P193" s="341">
        <f>'Sous-traitances'!Q22*'Sous-traitances'!$I55</f>
        <v>0</v>
      </c>
      <c r="Q193" s="341">
        <f>'Sous-traitances'!R22*'Sous-traitances'!$I55</f>
        <v>0</v>
      </c>
      <c r="R193" s="341">
        <f>'Sous-traitances'!S22*'Sous-traitances'!$I55</f>
        <v>0</v>
      </c>
      <c r="S193" s="341">
        <f>'Sous-traitances'!T22*'Sous-traitances'!$I55</f>
        <v>0</v>
      </c>
      <c r="T193" s="341">
        <f>'Sous-traitances'!U22*'Sous-traitances'!$I55</f>
        <v>0</v>
      </c>
      <c r="U193" s="341">
        <f>'Sous-traitances'!V22*'Sous-traitances'!$I55</f>
        <v>0</v>
      </c>
      <c r="V193" s="341">
        <f>'Sous-traitances'!W22*'Sous-traitances'!$I55</f>
        <v>0</v>
      </c>
      <c r="W193" s="341">
        <f>'Sous-traitances'!X22*'Sous-traitances'!$I55</f>
        <v>0</v>
      </c>
      <c r="X193" s="341">
        <f>'Sous-traitances'!Y22*'Sous-traitances'!$I55</f>
        <v>0</v>
      </c>
      <c r="Y193" s="341">
        <f>'Sous-traitances'!Z22*'Sous-traitances'!$I55</f>
        <v>0</v>
      </c>
      <c r="Z193" s="341">
        <f>'Sous-traitances'!AA22*'Sous-traitances'!$I55</f>
        <v>0</v>
      </c>
      <c r="AA193" s="341">
        <f>'Sous-traitances'!AB22*'Sous-traitances'!$I55</f>
        <v>0</v>
      </c>
      <c r="AB193" s="341">
        <f t="shared" si="54"/>
        <v>0</v>
      </c>
      <c r="AC193" s="341">
        <f>'Sous-traitances'!AD22*'Sous-traitances'!$I55</f>
        <v>0</v>
      </c>
      <c r="AD193" s="341">
        <f>'Sous-traitances'!AE22*'Sous-traitances'!$I55</f>
        <v>0</v>
      </c>
      <c r="AE193" s="341">
        <f t="shared" si="55"/>
        <v>0</v>
      </c>
      <c r="AF193" s="341">
        <f>'Sous-traitances'!AG22*'Sous-traitances'!$I55</f>
        <v>0</v>
      </c>
      <c r="AG193" s="341">
        <f>'Sous-traitances'!AH22*'Sous-traitances'!$I55</f>
        <v>0</v>
      </c>
      <c r="AH193" s="341">
        <f t="shared" si="56"/>
        <v>0</v>
      </c>
      <c r="AI193" s="341">
        <f>'Sous-traitances'!AJ22*'Sous-traitances'!$I55</f>
        <v>0</v>
      </c>
      <c r="AJ193" s="341">
        <f>'Sous-traitances'!AK22*'Sous-traitances'!$I55</f>
        <v>0</v>
      </c>
      <c r="AK193" s="341">
        <f t="shared" si="57"/>
        <v>0</v>
      </c>
    </row>
    <row r="194" spans="2:37" s="76" customFormat="1" ht="15" customHeight="1">
      <c r="B194" s="377">
        <f>'Sous-traitances'!C23</f>
        <v>0</v>
      </c>
      <c r="C194" s="341">
        <f>'Sous-traitances'!D23*'Sous-traitances'!$I56</f>
        <v>0</v>
      </c>
      <c r="D194" s="341">
        <f>'Sous-traitances'!E23*'Sous-traitances'!$I56</f>
        <v>0</v>
      </c>
      <c r="E194" s="341">
        <f>'Sous-traitances'!F23*'Sous-traitances'!$I56</f>
        <v>0</v>
      </c>
      <c r="F194" s="341">
        <f>'Sous-traitances'!G23*'Sous-traitances'!$I56</f>
        <v>0</v>
      </c>
      <c r="G194" s="341">
        <f>'Sous-traitances'!H23*'Sous-traitances'!$I56</f>
        <v>0</v>
      </c>
      <c r="H194" s="341">
        <f>'Sous-traitances'!I23*'Sous-traitances'!$I56</f>
        <v>0</v>
      </c>
      <c r="I194" s="341">
        <f>'Sous-traitances'!J23*'Sous-traitances'!$I56</f>
        <v>0</v>
      </c>
      <c r="J194" s="341">
        <f>'Sous-traitances'!K23*'Sous-traitances'!$I56</f>
        <v>0</v>
      </c>
      <c r="K194" s="341">
        <f>'Sous-traitances'!L23*'Sous-traitances'!$I56</f>
        <v>0</v>
      </c>
      <c r="L194" s="341">
        <f>'Sous-traitances'!M23*'Sous-traitances'!$I56</f>
        <v>0</v>
      </c>
      <c r="M194" s="341">
        <f>'Sous-traitances'!N23*'Sous-traitances'!$I56</f>
        <v>0</v>
      </c>
      <c r="N194" s="341">
        <f>'Sous-traitances'!O23*'Sous-traitances'!$I56</f>
        <v>0</v>
      </c>
      <c r="O194" s="341">
        <f t="shared" si="53"/>
        <v>0</v>
      </c>
      <c r="P194" s="341">
        <f>'Sous-traitances'!Q23*'Sous-traitances'!$I56</f>
        <v>0</v>
      </c>
      <c r="Q194" s="341">
        <f>'Sous-traitances'!R23*'Sous-traitances'!$I56</f>
        <v>0</v>
      </c>
      <c r="R194" s="341">
        <f>'Sous-traitances'!S23*'Sous-traitances'!$I56</f>
        <v>0</v>
      </c>
      <c r="S194" s="341">
        <f>'Sous-traitances'!T23*'Sous-traitances'!$I56</f>
        <v>0</v>
      </c>
      <c r="T194" s="341">
        <f>'Sous-traitances'!U23*'Sous-traitances'!$I56</f>
        <v>0</v>
      </c>
      <c r="U194" s="341">
        <f>'Sous-traitances'!V23*'Sous-traitances'!$I56</f>
        <v>0</v>
      </c>
      <c r="V194" s="341">
        <f>'Sous-traitances'!W23*'Sous-traitances'!$I56</f>
        <v>0</v>
      </c>
      <c r="W194" s="341">
        <f>'Sous-traitances'!X23*'Sous-traitances'!$I56</f>
        <v>0</v>
      </c>
      <c r="X194" s="341">
        <f>'Sous-traitances'!Y23*'Sous-traitances'!$I56</f>
        <v>0</v>
      </c>
      <c r="Y194" s="341">
        <f>'Sous-traitances'!Z23*'Sous-traitances'!$I56</f>
        <v>0</v>
      </c>
      <c r="Z194" s="341">
        <f>'Sous-traitances'!AA23*'Sous-traitances'!$I56</f>
        <v>0</v>
      </c>
      <c r="AA194" s="341">
        <f>'Sous-traitances'!AB23*'Sous-traitances'!$I56</f>
        <v>0</v>
      </c>
      <c r="AB194" s="341">
        <f t="shared" si="54"/>
        <v>0</v>
      </c>
      <c r="AC194" s="341">
        <f>'Sous-traitances'!AD23*'Sous-traitances'!$I56</f>
        <v>0</v>
      </c>
      <c r="AD194" s="341">
        <f>'Sous-traitances'!AE23*'Sous-traitances'!$I56</f>
        <v>0</v>
      </c>
      <c r="AE194" s="341">
        <f t="shared" si="55"/>
        <v>0</v>
      </c>
      <c r="AF194" s="341">
        <f>'Sous-traitances'!AG23*'Sous-traitances'!$I56</f>
        <v>0</v>
      </c>
      <c r="AG194" s="341">
        <f>'Sous-traitances'!AH23*'Sous-traitances'!$I56</f>
        <v>0</v>
      </c>
      <c r="AH194" s="341">
        <f t="shared" si="56"/>
        <v>0</v>
      </c>
      <c r="AI194" s="341">
        <f>'Sous-traitances'!AJ23*'Sous-traitances'!$I56</f>
        <v>0</v>
      </c>
      <c r="AJ194" s="341">
        <f>'Sous-traitances'!AK23*'Sous-traitances'!$I56</f>
        <v>0</v>
      </c>
      <c r="AK194" s="341">
        <f t="shared" si="57"/>
        <v>0</v>
      </c>
    </row>
    <row r="195" spans="2:37" s="76" customFormat="1" ht="15" customHeight="1">
      <c r="B195" s="377">
        <f>'Sous-traitances'!C24</f>
        <v>0</v>
      </c>
      <c r="C195" s="341">
        <f>'Sous-traitances'!D24*'Sous-traitances'!$I57</f>
        <v>0</v>
      </c>
      <c r="D195" s="341">
        <f>'Sous-traitances'!E24*'Sous-traitances'!$I57</f>
        <v>0</v>
      </c>
      <c r="E195" s="341">
        <f>'Sous-traitances'!F24*'Sous-traitances'!$I57</f>
        <v>0</v>
      </c>
      <c r="F195" s="341">
        <f>'Sous-traitances'!G24*'Sous-traitances'!$I57</f>
        <v>0</v>
      </c>
      <c r="G195" s="341">
        <f>'Sous-traitances'!H24*'Sous-traitances'!$I57</f>
        <v>0</v>
      </c>
      <c r="H195" s="341">
        <f>'Sous-traitances'!I24*'Sous-traitances'!$I57</f>
        <v>0</v>
      </c>
      <c r="I195" s="341">
        <f>'Sous-traitances'!J24*'Sous-traitances'!$I57</f>
        <v>0</v>
      </c>
      <c r="J195" s="341">
        <f>'Sous-traitances'!K24*'Sous-traitances'!$I57</f>
        <v>0</v>
      </c>
      <c r="K195" s="341">
        <f>'Sous-traitances'!L24*'Sous-traitances'!$I57</f>
        <v>0</v>
      </c>
      <c r="L195" s="341">
        <f>'Sous-traitances'!M24*'Sous-traitances'!$I57</f>
        <v>0</v>
      </c>
      <c r="M195" s="341">
        <f>'Sous-traitances'!N24*'Sous-traitances'!$I57</f>
        <v>0</v>
      </c>
      <c r="N195" s="341">
        <f>'Sous-traitances'!O24*'Sous-traitances'!$I57</f>
        <v>0</v>
      </c>
      <c r="O195" s="341">
        <f t="shared" si="53"/>
        <v>0</v>
      </c>
      <c r="P195" s="341">
        <f>'Sous-traitances'!Q24*'Sous-traitances'!$I57</f>
        <v>0</v>
      </c>
      <c r="Q195" s="341">
        <f>'Sous-traitances'!R24*'Sous-traitances'!$I57</f>
        <v>0</v>
      </c>
      <c r="R195" s="341">
        <f>'Sous-traitances'!S24*'Sous-traitances'!$I57</f>
        <v>0</v>
      </c>
      <c r="S195" s="341">
        <f>'Sous-traitances'!T24*'Sous-traitances'!$I57</f>
        <v>0</v>
      </c>
      <c r="T195" s="341">
        <f>'Sous-traitances'!U24*'Sous-traitances'!$I57</f>
        <v>0</v>
      </c>
      <c r="U195" s="341">
        <f>'Sous-traitances'!V24*'Sous-traitances'!$I57</f>
        <v>0</v>
      </c>
      <c r="V195" s="341">
        <f>'Sous-traitances'!W24*'Sous-traitances'!$I57</f>
        <v>0</v>
      </c>
      <c r="W195" s="341">
        <f>'Sous-traitances'!X24*'Sous-traitances'!$I57</f>
        <v>0</v>
      </c>
      <c r="X195" s="341">
        <f>'Sous-traitances'!Y24*'Sous-traitances'!$I57</f>
        <v>0</v>
      </c>
      <c r="Y195" s="341">
        <f>'Sous-traitances'!Z24*'Sous-traitances'!$I57</f>
        <v>0</v>
      </c>
      <c r="Z195" s="341">
        <f>'Sous-traitances'!AA24*'Sous-traitances'!$I57</f>
        <v>0</v>
      </c>
      <c r="AA195" s="341">
        <f>'Sous-traitances'!AB24*'Sous-traitances'!$I57</f>
        <v>0</v>
      </c>
      <c r="AB195" s="341">
        <f t="shared" si="54"/>
        <v>0</v>
      </c>
      <c r="AC195" s="341">
        <f>'Sous-traitances'!AD24*'Sous-traitances'!$I57</f>
        <v>0</v>
      </c>
      <c r="AD195" s="341">
        <f>'Sous-traitances'!AE24*'Sous-traitances'!$I57</f>
        <v>0</v>
      </c>
      <c r="AE195" s="341">
        <f t="shared" si="55"/>
        <v>0</v>
      </c>
      <c r="AF195" s="341">
        <f>'Sous-traitances'!AG24*'Sous-traitances'!$I57</f>
        <v>0</v>
      </c>
      <c r="AG195" s="341">
        <f>'Sous-traitances'!AH24*'Sous-traitances'!$I57</f>
        <v>0</v>
      </c>
      <c r="AH195" s="341">
        <f t="shared" si="56"/>
        <v>0</v>
      </c>
      <c r="AI195" s="341">
        <f>'Sous-traitances'!AJ24*'Sous-traitances'!$I57</f>
        <v>0</v>
      </c>
      <c r="AJ195" s="341">
        <f>'Sous-traitances'!AK24*'Sous-traitances'!$I57</f>
        <v>0</v>
      </c>
      <c r="AK195" s="341">
        <f t="shared" si="57"/>
        <v>0</v>
      </c>
    </row>
    <row r="196" spans="2:37" s="76" customFormat="1" ht="15" customHeight="1">
      <c r="B196" s="377">
        <f>'Sous-traitances'!C25</f>
        <v>0</v>
      </c>
      <c r="C196" s="341">
        <f>'Sous-traitances'!D25*'Sous-traitances'!$I58</f>
        <v>0</v>
      </c>
      <c r="D196" s="341">
        <f>'Sous-traitances'!E25*'Sous-traitances'!$I58</f>
        <v>0</v>
      </c>
      <c r="E196" s="341">
        <f>'Sous-traitances'!F25*'Sous-traitances'!$I58</f>
        <v>0</v>
      </c>
      <c r="F196" s="341">
        <f>'Sous-traitances'!G25*'Sous-traitances'!$I58</f>
        <v>0</v>
      </c>
      <c r="G196" s="341">
        <f>'Sous-traitances'!H25*'Sous-traitances'!$I58</f>
        <v>0</v>
      </c>
      <c r="H196" s="341">
        <f>'Sous-traitances'!I25*'Sous-traitances'!$I58</f>
        <v>0</v>
      </c>
      <c r="I196" s="341">
        <f>'Sous-traitances'!J25*'Sous-traitances'!$I58</f>
        <v>0</v>
      </c>
      <c r="J196" s="341">
        <f>'Sous-traitances'!K25*'Sous-traitances'!$I58</f>
        <v>0</v>
      </c>
      <c r="K196" s="341">
        <f>'Sous-traitances'!L25*'Sous-traitances'!$I58</f>
        <v>0</v>
      </c>
      <c r="L196" s="341">
        <f>'Sous-traitances'!M25*'Sous-traitances'!$I58</f>
        <v>0</v>
      </c>
      <c r="M196" s="341">
        <f>'Sous-traitances'!N25*'Sous-traitances'!$I58</f>
        <v>0</v>
      </c>
      <c r="N196" s="341">
        <f>'Sous-traitances'!O25*'Sous-traitances'!$I58</f>
        <v>0</v>
      </c>
      <c r="O196" s="341">
        <f t="shared" si="53"/>
        <v>0</v>
      </c>
      <c r="P196" s="341">
        <f>'Sous-traitances'!Q25*'Sous-traitances'!$I58</f>
        <v>0</v>
      </c>
      <c r="Q196" s="341">
        <f>'Sous-traitances'!R25*'Sous-traitances'!$I58</f>
        <v>0</v>
      </c>
      <c r="R196" s="341">
        <f>'Sous-traitances'!S25*'Sous-traitances'!$I58</f>
        <v>0</v>
      </c>
      <c r="S196" s="341">
        <f>'Sous-traitances'!T25*'Sous-traitances'!$I58</f>
        <v>0</v>
      </c>
      <c r="T196" s="341">
        <f>'Sous-traitances'!U25*'Sous-traitances'!$I58</f>
        <v>0</v>
      </c>
      <c r="U196" s="341">
        <f>'Sous-traitances'!V25*'Sous-traitances'!$I58</f>
        <v>0</v>
      </c>
      <c r="V196" s="341">
        <f>'Sous-traitances'!W25*'Sous-traitances'!$I58</f>
        <v>0</v>
      </c>
      <c r="W196" s="341">
        <f>'Sous-traitances'!X25*'Sous-traitances'!$I58</f>
        <v>0</v>
      </c>
      <c r="X196" s="341">
        <f>'Sous-traitances'!Y25*'Sous-traitances'!$I58</f>
        <v>0</v>
      </c>
      <c r="Y196" s="341">
        <f>'Sous-traitances'!Z25*'Sous-traitances'!$I58</f>
        <v>0</v>
      </c>
      <c r="Z196" s="341">
        <f>'Sous-traitances'!AA25*'Sous-traitances'!$I58</f>
        <v>0</v>
      </c>
      <c r="AA196" s="341">
        <f>'Sous-traitances'!AB25*'Sous-traitances'!$I58</f>
        <v>0</v>
      </c>
      <c r="AB196" s="341">
        <f t="shared" si="54"/>
        <v>0</v>
      </c>
      <c r="AC196" s="341">
        <f>'Sous-traitances'!AD25*'Sous-traitances'!$I58</f>
        <v>0</v>
      </c>
      <c r="AD196" s="341">
        <f>'Sous-traitances'!AE25*'Sous-traitances'!$I58</f>
        <v>0</v>
      </c>
      <c r="AE196" s="341">
        <f t="shared" si="55"/>
        <v>0</v>
      </c>
      <c r="AF196" s="341">
        <f>'Sous-traitances'!AG25*'Sous-traitances'!$I58</f>
        <v>0</v>
      </c>
      <c r="AG196" s="341">
        <f>'Sous-traitances'!AH25*'Sous-traitances'!$I58</f>
        <v>0</v>
      </c>
      <c r="AH196" s="341">
        <f t="shared" si="56"/>
        <v>0</v>
      </c>
      <c r="AI196" s="341">
        <f>'Sous-traitances'!AJ25*'Sous-traitances'!$I58</f>
        <v>0</v>
      </c>
      <c r="AJ196" s="341">
        <f>'Sous-traitances'!AK25*'Sous-traitances'!$I58</f>
        <v>0</v>
      </c>
      <c r="AK196" s="341">
        <f t="shared" si="57"/>
        <v>0</v>
      </c>
    </row>
    <row r="197" spans="2:37" s="76" customFormat="1" ht="15" customHeight="1">
      <c r="B197" s="377">
        <f>'Sous-traitances'!C26</f>
        <v>0</v>
      </c>
      <c r="C197" s="341">
        <f>'Sous-traitances'!D26*'Sous-traitances'!$I59</f>
        <v>0</v>
      </c>
      <c r="D197" s="341">
        <f>'Sous-traitances'!E26*'Sous-traitances'!$I59</f>
        <v>0</v>
      </c>
      <c r="E197" s="341">
        <f>'Sous-traitances'!F26*'Sous-traitances'!$I59</f>
        <v>0</v>
      </c>
      <c r="F197" s="341">
        <f>'Sous-traitances'!G26*'Sous-traitances'!$I59</f>
        <v>0</v>
      </c>
      <c r="G197" s="341">
        <f>'Sous-traitances'!H26*'Sous-traitances'!$I59</f>
        <v>0</v>
      </c>
      <c r="H197" s="341">
        <f>'Sous-traitances'!I26*'Sous-traitances'!$I59</f>
        <v>0</v>
      </c>
      <c r="I197" s="341">
        <f>'Sous-traitances'!J26*'Sous-traitances'!$I59</f>
        <v>0</v>
      </c>
      <c r="J197" s="341">
        <f>'Sous-traitances'!K26*'Sous-traitances'!$I59</f>
        <v>0</v>
      </c>
      <c r="K197" s="341">
        <f>'Sous-traitances'!L26*'Sous-traitances'!$I59</f>
        <v>0</v>
      </c>
      <c r="L197" s="341">
        <f>'Sous-traitances'!M26*'Sous-traitances'!$I59</f>
        <v>0</v>
      </c>
      <c r="M197" s="341">
        <f>'Sous-traitances'!N26*'Sous-traitances'!$I59</f>
        <v>0</v>
      </c>
      <c r="N197" s="341">
        <f>'Sous-traitances'!O26*'Sous-traitances'!$I59</f>
        <v>0</v>
      </c>
      <c r="O197" s="341">
        <f t="shared" si="53"/>
        <v>0</v>
      </c>
      <c r="P197" s="341">
        <f>'Sous-traitances'!Q26*'Sous-traitances'!$I59</f>
        <v>0</v>
      </c>
      <c r="Q197" s="341">
        <f>'Sous-traitances'!R26*'Sous-traitances'!$I59</f>
        <v>0</v>
      </c>
      <c r="R197" s="341">
        <f>'Sous-traitances'!S26*'Sous-traitances'!$I59</f>
        <v>0</v>
      </c>
      <c r="S197" s="341">
        <f>'Sous-traitances'!T26*'Sous-traitances'!$I59</f>
        <v>0</v>
      </c>
      <c r="T197" s="341">
        <f>'Sous-traitances'!U26*'Sous-traitances'!$I59</f>
        <v>0</v>
      </c>
      <c r="U197" s="341">
        <f>'Sous-traitances'!V26*'Sous-traitances'!$I59</f>
        <v>0</v>
      </c>
      <c r="V197" s="341">
        <f>'Sous-traitances'!W26*'Sous-traitances'!$I59</f>
        <v>0</v>
      </c>
      <c r="W197" s="341">
        <f>'Sous-traitances'!X26*'Sous-traitances'!$I59</f>
        <v>0</v>
      </c>
      <c r="X197" s="341">
        <f>'Sous-traitances'!Y26*'Sous-traitances'!$I59</f>
        <v>0</v>
      </c>
      <c r="Y197" s="341">
        <f>'Sous-traitances'!Z26*'Sous-traitances'!$I59</f>
        <v>0</v>
      </c>
      <c r="Z197" s="341">
        <f>'Sous-traitances'!AA26*'Sous-traitances'!$I59</f>
        <v>0</v>
      </c>
      <c r="AA197" s="341">
        <f>'Sous-traitances'!AB26*'Sous-traitances'!$I59</f>
        <v>0</v>
      </c>
      <c r="AB197" s="341">
        <f t="shared" si="54"/>
        <v>0</v>
      </c>
      <c r="AC197" s="341">
        <f>'Sous-traitances'!AD26*'Sous-traitances'!$I59</f>
        <v>0</v>
      </c>
      <c r="AD197" s="341">
        <f>'Sous-traitances'!AE26*'Sous-traitances'!$I59</f>
        <v>0</v>
      </c>
      <c r="AE197" s="341">
        <f t="shared" si="55"/>
        <v>0</v>
      </c>
      <c r="AF197" s="341">
        <f>'Sous-traitances'!AG26*'Sous-traitances'!$I59</f>
        <v>0</v>
      </c>
      <c r="AG197" s="341">
        <f>'Sous-traitances'!AH26*'Sous-traitances'!$I59</f>
        <v>0</v>
      </c>
      <c r="AH197" s="341">
        <f t="shared" si="56"/>
        <v>0</v>
      </c>
      <c r="AI197" s="341">
        <f>'Sous-traitances'!AJ26*'Sous-traitances'!$I59</f>
        <v>0</v>
      </c>
      <c r="AJ197" s="341">
        <f>'Sous-traitances'!AK26*'Sous-traitances'!$I59</f>
        <v>0</v>
      </c>
      <c r="AK197" s="341">
        <f t="shared" si="57"/>
        <v>0</v>
      </c>
    </row>
    <row r="198" spans="2:37" s="76" customFormat="1" ht="15" customHeight="1">
      <c r="B198" s="377">
        <f>'Sous-traitances'!C27</f>
        <v>0</v>
      </c>
      <c r="C198" s="341">
        <f>'Sous-traitances'!D27*'Sous-traitances'!$I60</f>
        <v>0</v>
      </c>
      <c r="D198" s="341">
        <f>'Sous-traitances'!E27*'Sous-traitances'!$I60</f>
        <v>0</v>
      </c>
      <c r="E198" s="341">
        <f>'Sous-traitances'!F27*'Sous-traitances'!$I60</f>
        <v>0</v>
      </c>
      <c r="F198" s="341">
        <f>'Sous-traitances'!G27*'Sous-traitances'!$I60</f>
        <v>0</v>
      </c>
      <c r="G198" s="341">
        <f>'Sous-traitances'!H27*'Sous-traitances'!$I60</f>
        <v>0</v>
      </c>
      <c r="H198" s="341">
        <f>'Sous-traitances'!I27*'Sous-traitances'!$I60</f>
        <v>0</v>
      </c>
      <c r="I198" s="341">
        <f>'Sous-traitances'!J27*'Sous-traitances'!$I60</f>
        <v>0</v>
      </c>
      <c r="J198" s="341">
        <f>'Sous-traitances'!K27*'Sous-traitances'!$I60</f>
        <v>0</v>
      </c>
      <c r="K198" s="341">
        <f>'Sous-traitances'!L27*'Sous-traitances'!$I60</f>
        <v>0</v>
      </c>
      <c r="L198" s="341">
        <f>'Sous-traitances'!M27*'Sous-traitances'!$I60</f>
        <v>0</v>
      </c>
      <c r="M198" s="341">
        <f>'Sous-traitances'!N27*'Sous-traitances'!$I60</f>
        <v>0</v>
      </c>
      <c r="N198" s="341">
        <f>'Sous-traitances'!O27*'Sous-traitances'!$I60</f>
        <v>0</v>
      </c>
      <c r="O198" s="341">
        <f t="shared" si="53"/>
        <v>0</v>
      </c>
      <c r="P198" s="341">
        <f>'Sous-traitances'!Q27*'Sous-traitances'!$I60</f>
        <v>0</v>
      </c>
      <c r="Q198" s="341">
        <f>'Sous-traitances'!R27*'Sous-traitances'!$I60</f>
        <v>0</v>
      </c>
      <c r="R198" s="341">
        <f>'Sous-traitances'!S27*'Sous-traitances'!$I60</f>
        <v>0</v>
      </c>
      <c r="S198" s="341">
        <f>'Sous-traitances'!T27*'Sous-traitances'!$I60</f>
        <v>0</v>
      </c>
      <c r="T198" s="341">
        <f>'Sous-traitances'!U27*'Sous-traitances'!$I60</f>
        <v>0</v>
      </c>
      <c r="U198" s="341">
        <f>'Sous-traitances'!V27*'Sous-traitances'!$I60</f>
        <v>0</v>
      </c>
      <c r="V198" s="341">
        <f>'Sous-traitances'!W27*'Sous-traitances'!$I60</f>
        <v>0</v>
      </c>
      <c r="W198" s="341">
        <f>'Sous-traitances'!X27*'Sous-traitances'!$I60</f>
        <v>0</v>
      </c>
      <c r="X198" s="341">
        <f>'Sous-traitances'!Y27*'Sous-traitances'!$I60</f>
        <v>0</v>
      </c>
      <c r="Y198" s="341">
        <f>'Sous-traitances'!Z27*'Sous-traitances'!$I60</f>
        <v>0</v>
      </c>
      <c r="Z198" s="341">
        <f>'Sous-traitances'!AA27*'Sous-traitances'!$I60</f>
        <v>0</v>
      </c>
      <c r="AA198" s="341">
        <f>'Sous-traitances'!AB27*'Sous-traitances'!$I60</f>
        <v>0</v>
      </c>
      <c r="AB198" s="341">
        <f t="shared" si="54"/>
        <v>0</v>
      </c>
      <c r="AC198" s="341">
        <f>'Sous-traitances'!AD27*'Sous-traitances'!$I60</f>
        <v>0</v>
      </c>
      <c r="AD198" s="341">
        <f>'Sous-traitances'!AE27*'Sous-traitances'!$I60</f>
        <v>0</v>
      </c>
      <c r="AE198" s="341">
        <f t="shared" si="55"/>
        <v>0</v>
      </c>
      <c r="AF198" s="341">
        <f>'Sous-traitances'!AG27*'Sous-traitances'!$I60</f>
        <v>0</v>
      </c>
      <c r="AG198" s="341">
        <f>'Sous-traitances'!AH27*'Sous-traitances'!$I60</f>
        <v>0</v>
      </c>
      <c r="AH198" s="341">
        <f t="shared" si="56"/>
        <v>0</v>
      </c>
      <c r="AI198" s="341">
        <f>'Sous-traitances'!AJ27*'Sous-traitances'!$I60</f>
        <v>0</v>
      </c>
      <c r="AJ198" s="341">
        <f>'Sous-traitances'!AK27*'Sous-traitances'!$I60</f>
        <v>0</v>
      </c>
      <c r="AK198" s="341">
        <f t="shared" si="57"/>
        <v>0</v>
      </c>
    </row>
    <row r="199" spans="2:37" s="76" customFormat="1" ht="15" customHeight="1">
      <c r="B199" s="377">
        <f>'Sous-traitances'!C28</f>
        <v>0</v>
      </c>
      <c r="C199" s="341">
        <f>'Sous-traitances'!D28*'Sous-traitances'!$I61</f>
        <v>0</v>
      </c>
      <c r="D199" s="341">
        <f>'Sous-traitances'!E28*'Sous-traitances'!$I61</f>
        <v>0</v>
      </c>
      <c r="E199" s="341">
        <f>'Sous-traitances'!F28*'Sous-traitances'!$I61</f>
        <v>0</v>
      </c>
      <c r="F199" s="341">
        <f>'Sous-traitances'!G28*'Sous-traitances'!$I61</f>
        <v>0</v>
      </c>
      <c r="G199" s="341">
        <f>'Sous-traitances'!H28*'Sous-traitances'!$I61</f>
        <v>0</v>
      </c>
      <c r="H199" s="341">
        <f>'Sous-traitances'!I28*'Sous-traitances'!$I61</f>
        <v>0</v>
      </c>
      <c r="I199" s="341">
        <f>'Sous-traitances'!J28*'Sous-traitances'!$I61</f>
        <v>0</v>
      </c>
      <c r="J199" s="341">
        <f>'Sous-traitances'!K28*'Sous-traitances'!$I61</f>
        <v>0</v>
      </c>
      <c r="K199" s="341">
        <f>'Sous-traitances'!L28*'Sous-traitances'!$I61</f>
        <v>0</v>
      </c>
      <c r="L199" s="341">
        <f>'Sous-traitances'!M28*'Sous-traitances'!$I61</f>
        <v>0</v>
      </c>
      <c r="M199" s="341">
        <f>'Sous-traitances'!N28*'Sous-traitances'!$I61</f>
        <v>0</v>
      </c>
      <c r="N199" s="341">
        <f>'Sous-traitances'!O28*'Sous-traitances'!$I61</f>
        <v>0</v>
      </c>
      <c r="O199" s="341">
        <f t="shared" si="53"/>
        <v>0</v>
      </c>
      <c r="P199" s="341">
        <f>'Sous-traitances'!Q28*'Sous-traitances'!$I61</f>
        <v>0</v>
      </c>
      <c r="Q199" s="341">
        <f>'Sous-traitances'!R28*'Sous-traitances'!$I61</f>
        <v>0</v>
      </c>
      <c r="R199" s="341">
        <f>'Sous-traitances'!S28*'Sous-traitances'!$I61</f>
        <v>0</v>
      </c>
      <c r="S199" s="341">
        <f>'Sous-traitances'!T28*'Sous-traitances'!$I61</f>
        <v>0</v>
      </c>
      <c r="T199" s="341">
        <f>'Sous-traitances'!U28*'Sous-traitances'!$I61</f>
        <v>0</v>
      </c>
      <c r="U199" s="341">
        <f>'Sous-traitances'!V28*'Sous-traitances'!$I61</f>
        <v>0</v>
      </c>
      <c r="V199" s="341">
        <f>'Sous-traitances'!W28*'Sous-traitances'!$I61</f>
        <v>0</v>
      </c>
      <c r="W199" s="341">
        <f>'Sous-traitances'!X28*'Sous-traitances'!$I61</f>
        <v>0</v>
      </c>
      <c r="X199" s="341">
        <f>'Sous-traitances'!Y28*'Sous-traitances'!$I61</f>
        <v>0</v>
      </c>
      <c r="Y199" s="341">
        <f>'Sous-traitances'!Z28*'Sous-traitances'!$I61</f>
        <v>0</v>
      </c>
      <c r="Z199" s="341">
        <f>'Sous-traitances'!AA28*'Sous-traitances'!$I61</f>
        <v>0</v>
      </c>
      <c r="AA199" s="341">
        <f>'Sous-traitances'!AB28*'Sous-traitances'!$I61</f>
        <v>0</v>
      </c>
      <c r="AB199" s="341">
        <f t="shared" si="54"/>
        <v>0</v>
      </c>
      <c r="AC199" s="341">
        <f>'Sous-traitances'!AD28*'Sous-traitances'!$I61</f>
        <v>0</v>
      </c>
      <c r="AD199" s="341">
        <f>'Sous-traitances'!AE28*'Sous-traitances'!$I61</f>
        <v>0</v>
      </c>
      <c r="AE199" s="341">
        <f t="shared" si="55"/>
        <v>0</v>
      </c>
      <c r="AF199" s="341">
        <f>'Sous-traitances'!AG28*'Sous-traitances'!$I61</f>
        <v>0</v>
      </c>
      <c r="AG199" s="341">
        <f>'Sous-traitances'!AH28*'Sous-traitances'!$I61</f>
        <v>0</v>
      </c>
      <c r="AH199" s="341">
        <f t="shared" si="56"/>
        <v>0</v>
      </c>
      <c r="AI199" s="341">
        <f>'Sous-traitances'!AJ28*'Sous-traitances'!$I61</f>
        <v>0</v>
      </c>
      <c r="AJ199" s="341">
        <f>'Sous-traitances'!AK28*'Sous-traitances'!$I61</f>
        <v>0</v>
      </c>
      <c r="AK199" s="341">
        <f t="shared" si="57"/>
        <v>0</v>
      </c>
    </row>
    <row r="200" spans="2:37" s="76" customFormat="1" ht="15" customHeight="1">
      <c r="B200" s="377">
        <f>'Sous-traitances'!C29</f>
        <v>0</v>
      </c>
      <c r="C200" s="341">
        <f>'Sous-traitances'!D29*'Sous-traitances'!$I62</f>
        <v>0</v>
      </c>
      <c r="D200" s="341">
        <f>'Sous-traitances'!E29*'Sous-traitances'!$I62</f>
        <v>0</v>
      </c>
      <c r="E200" s="341">
        <f>'Sous-traitances'!F29*'Sous-traitances'!$I62</f>
        <v>0</v>
      </c>
      <c r="F200" s="341">
        <f>'Sous-traitances'!G29*'Sous-traitances'!$I62</f>
        <v>0</v>
      </c>
      <c r="G200" s="341">
        <f>'Sous-traitances'!H29*'Sous-traitances'!$I62</f>
        <v>0</v>
      </c>
      <c r="H200" s="341">
        <f>'Sous-traitances'!I29*'Sous-traitances'!$I62</f>
        <v>0</v>
      </c>
      <c r="I200" s="341">
        <f>'Sous-traitances'!J29*'Sous-traitances'!$I62</f>
        <v>0</v>
      </c>
      <c r="J200" s="341">
        <f>'Sous-traitances'!K29*'Sous-traitances'!$I62</f>
        <v>0</v>
      </c>
      <c r="K200" s="341">
        <f>'Sous-traitances'!L29*'Sous-traitances'!$I62</f>
        <v>0</v>
      </c>
      <c r="L200" s="341">
        <f>'Sous-traitances'!M29*'Sous-traitances'!$I62</f>
        <v>0</v>
      </c>
      <c r="M200" s="341">
        <f>'Sous-traitances'!N29*'Sous-traitances'!$I62</f>
        <v>0</v>
      </c>
      <c r="N200" s="341">
        <f>'Sous-traitances'!O29*'Sous-traitances'!$I62</f>
        <v>0</v>
      </c>
      <c r="O200" s="341">
        <f t="shared" si="53"/>
        <v>0</v>
      </c>
      <c r="P200" s="341">
        <f>'Sous-traitances'!Q29*'Sous-traitances'!$I62</f>
        <v>0</v>
      </c>
      <c r="Q200" s="341">
        <f>'Sous-traitances'!R29*'Sous-traitances'!$I62</f>
        <v>0</v>
      </c>
      <c r="R200" s="341">
        <f>'Sous-traitances'!S29*'Sous-traitances'!$I62</f>
        <v>0</v>
      </c>
      <c r="S200" s="341">
        <f>'Sous-traitances'!T29*'Sous-traitances'!$I62</f>
        <v>0</v>
      </c>
      <c r="T200" s="341">
        <f>'Sous-traitances'!U29*'Sous-traitances'!$I62</f>
        <v>0</v>
      </c>
      <c r="U200" s="341">
        <f>'Sous-traitances'!V29*'Sous-traitances'!$I62</f>
        <v>0</v>
      </c>
      <c r="V200" s="341">
        <f>'Sous-traitances'!W29*'Sous-traitances'!$I62</f>
        <v>0</v>
      </c>
      <c r="W200" s="341">
        <f>'Sous-traitances'!X29*'Sous-traitances'!$I62</f>
        <v>0</v>
      </c>
      <c r="X200" s="341">
        <f>'Sous-traitances'!Y29*'Sous-traitances'!$I62</f>
        <v>0</v>
      </c>
      <c r="Y200" s="341">
        <f>'Sous-traitances'!Z29*'Sous-traitances'!$I62</f>
        <v>0</v>
      </c>
      <c r="Z200" s="341">
        <f>'Sous-traitances'!AA29*'Sous-traitances'!$I62</f>
        <v>0</v>
      </c>
      <c r="AA200" s="341">
        <f>'Sous-traitances'!AB29*'Sous-traitances'!$I62</f>
        <v>0</v>
      </c>
      <c r="AB200" s="341">
        <f t="shared" si="54"/>
        <v>0</v>
      </c>
      <c r="AC200" s="341">
        <f>'Sous-traitances'!AD29*'Sous-traitances'!$I62</f>
        <v>0</v>
      </c>
      <c r="AD200" s="341">
        <f>'Sous-traitances'!AE29*'Sous-traitances'!$I62</f>
        <v>0</v>
      </c>
      <c r="AE200" s="341">
        <f t="shared" si="55"/>
        <v>0</v>
      </c>
      <c r="AF200" s="341">
        <f>'Sous-traitances'!AG29*'Sous-traitances'!$I62</f>
        <v>0</v>
      </c>
      <c r="AG200" s="341">
        <f>'Sous-traitances'!AH29*'Sous-traitances'!$I62</f>
        <v>0</v>
      </c>
      <c r="AH200" s="341">
        <f t="shared" si="56"/>
        <v>0</v>
      </c>
      <c r="AI200" s="341">
        <f>'Sous-traitances'!AJ29*'Sous-traitances'!$I62</f>
        <v>0</v>
      </c>
      <c r="AJ200" s="341">
        <f>'Sous-traitances'!AK29*'Sous-traitances'!$I62</f>
        <v>0</v>
      </c>
      <c r="AK200" s="341">
        <f t="shared" si="57"/>
        <v>0</v>
      </c>
    </row>
    <row r="201" spans="2:37" s="76" customFormat="1" ht="15" customHeight="1">
      <c r="B201" s="377">
        <f>'Sous-traitances'!C30</f>
        <v>0</v>
      </c>
      <c r="C201" s="341">
        <f>'Sous-traitances'!D30*'Sous-traitances'!$I63</f>
        <v>0</v>
      </c>
      <c r="D201" s="341">
        <f>'Sous-traitances'!E30*'Sous-traitances'!$I63</f>
        <v>0</v>
      </c>
      <c r="E201" s="341">
        <f>'Sous-traitances'!F30*'Sous-traitances'!$I63</f>
        <v>0</v>
      </c>
      <c r="F201" s="341">
        <f>'Sous-traitances'!G30*'Sous-traitances'!$I63</f>
        <v>0</v>
      </c>
      <c r="G201" s="341">
        <f>'Sous-traitances'!H30*'Sous-traitances'!$I63</f>
        <v>0</v>
      </c>
      <c r="H201" s="341">
        <f>'Sous-traitances'!I30*'Sous-traitances'!$I63</f>
        <v>0</v>
      </c>
      <c r="I201" s="341">
        <f>'Sous-traitances'!J30*'Sous-traitances'!$I63</f>
        <v>0</v>
      </c>
      <c r="J201" s="341">
        <f>'Sous-traitances'!K30*'Sous-traitances'!$I63</f>
        <v>0</v>
      </c>
      <c r="K201" s="341">
        <f>'Sous-traitances'!L30*'Sous-traitances'!$I63</f>
        <v>0</v>
      </c>
      <c r="L201" s="341">
        <f>'Sous-traitances'!M30*'Sous-traitances'!$I63</f>
        <v>0</v>
      </c>
      <c r="M201" s="341">
        <f>'Sous-traitances'!N30*'Sous-traitances'!$I63</f>
        <v>0</v>
      </c>
      <c r="N201" s="341">
        <f>'Sous-traitances'!O30*'Sous-traitances'!$I63</f>
        <v>0</v>
      </c>
      <c r="O201" s="341">
        <f t="shared" si="53"/>
        <v>0</v>
      </c>
      <c r="P201" s="341">
        <f>'Sous-traitances'!Q30*'Sous-traitances'!$I63</f>
        <v>0</v>
      </c>
      <c r="Q201" s="341">
        <f>'Sous-traitances'!R30*'Sous-traitances'!$I63</f>
        <v>0</v>
      </c>
      <c r="R201" s="341">
        <f>'Sous-traitances'!S30*'Sous-traitances'!$I63</f>
        <v>0</v>
      </c>
      <c r="S201" s="341">
        <f>'Sous-traitances'!T30*'Sous-traitances'!$I63</f>
        <v>0</v>
      </c>
      <c r="T201" s="341">
        <f>'Sous-traitances'!U30*'Sous-traitances'!$I63</f>
        <v>0</v>
      </c>
      <c r="U201" s="341">
        <f>'Sous-traitances'!V30*'Sous-traitances'!$I63</f>
        <v>0</v>
      </c>
      <c r="V201" s="341">
        <f>'Sous-traitances'!W30*'Sous-traitances'!$I63</f>
        <v>0</v>
      </c>
      <c r="W201" s="341">
        <f>'Sous-traitances'!X30*'Sous-traitances'!$I63</f>
        <v>0</v>
      </c>
      <c r="X201" s="341">
        <f>'Sous-traitances'!Y30*'Sous-traitances'!$I63</f>
        <v>0</v>
      </c>
      <c r="Y201" s="341">
        <f>'Sous-traitances'!Z30*'Sous-traitances'!$I63</f>
        <v>0</v>
      </c>
      <c r="Z201" s="341">
        <f>'Sous-traitances'!AA30*'Sous-traitances'!$I63</f>
        <v>0</v>
      </c>
      <c r="AA201" s="341">
        <f>'Sous-traitances'!AB30*'Sous-traitances'!$I63</f>
        <v>0</v>
      </c>
      <c r="AB201" s="341">
        <f t="shared" si="54"/>
        <v>0</v>
      </c>
      <c r="AC201" s="341">
        <f>'Sous-traitances'!AD30*'Sous-traitances'!$I63</f>
        <v>0</v>
      </c>
      <c r="AD201" s="341">
        <f>'Sous-traitances'!AE30*'Sous-traitances'!$I63</f>
        <v>0</v>
      </c>
      <c r="AE201" s="341">
        <f t="shared" si="55"/>
        <v>0</v>
      </c>
      <c r="AF201" s="341">
        <f>'Sous-traitances'!AG30*'Sous-traitances'!$I63</f>
        <v>0</v>
      </c>
      <c r="AG201" s="341">
        <f>'Sous-traitances'!AH30*'Sous-traitances'!$I63</f>
        <v>0</v>
      </c>
      <c r="AH201" s="341">
        <f t="shared" si="56"/>
        <v>0</v>
      </c>
      <c r="AI201" s="341">
        <f>'Sous-traitances'!AJ30*'Sous-traitances'!$I63</f>
        <v>0</v>
      </c>
      <c r="AJ201" s="341">
        <f>'Sous-traitances'!AK30*'Sous-traitances'!$I63</f>
        <v>0</v>
      </c>
      <c r="AK201" s="341">
        <f t="shared" si="57"/>
        <v>0</v>
      </c>
    </row>
    <row r="202" spans="2:37" s="76" customFormat="1" ht="15" customHeight="1">
      <c r="B202" s="377">
        <f>'Sous-traitances'!C31</f>
        <v>0</v>
      </c>
      <c r="C202" s="341">
        <f>'Sous-traitances'!D31*'Sous-traitances'!$I64</f>
        <v>0</v>
      </c>
      <c r="D202" s="341">
        <f>'Sous-traitances'!E31*'Sous-traitances'!$I64</f>
        <v>0</v>
      </c>
      <c r="E202" s="341">
        <f>'Sous-traitances'!F31*'Sous-traitances'!$I64</f>
        <v>0</v>
      </c>
      <c r="F202" s="341">
        <f>'Sous-traitances'!G31*'Sous-traitances'!$I64</f>
        <v>0</v>
      </c>
      <c r="G202" s="341">
        <f>'Sous-traitances'!H31*'Sous-traitances'!$I64</f>
        <v>0</v>
      </c>
      <c r="H202" s="341">
        <f>'Sous-traitances'!I31*'Sous-traitances'!$I64</f>
        <v>0</v>
      </c>
      <c r="I202" s="341">
        <f>'Sous-traitances'!J31*'Sous-traitances'!$I64</f>
        <v>0</v>
      </c>
      <c r="J202" s="341">
        <f>'Sous-traitances'!K31*'Sous-traitances'!$I64</f>
        <v>0</v>
      </c>
      <c r="K202" s="341">
        <f>'Sous-traitances'!L31*'Sous-traitances'!$I64</f>
        <v>0</v>
      </c>
      <c r="L202" s="341">
        <f>'Sous-traitances'!M31*'Sous-traitances'!$I64</f>
        <v>0</v>
      </c>
      <c r="M202" s="341">
        <f>'Sous-traitances'!N31*'Sous-traitances'!$I64</f>
        <v>0</v>
      </c>
      <c r="N202" s="341">
        <f>'Sous-traitances'!O31*'Sous-traitances'!$I64</f>
        <v>0</v>
      </c>
      <c r="O202" s="341">
        <f t="shared" si="53"/>
        <v>0</v>
      </c>
      <c r="P202" s="341">
        <f>'Sous-traitances'!Q31*'Sous-traitances'!$I64</f>
        <v>0</v>
      </c>
      <c r="Q202" s="341">
        <f>'Sous-traitances'!R31*'Sous-traitances'!$I64</f>
        <v>0</v>
      </c>
      <c r="R202" s="341">
        <f>'Sous-traitances'!S31*'Sous-traitances'!$I64</f>
        <v>0</v>
      </c>
      <c r="S202" s="341">
        <f>'Sous-traitances'!T31*'Sous-traitances'!$I64</f>
        <v>0</v>
      </c>
      <c r="T202" s="341">
        <f>'Sous-traitances'!U31*'Sous-traitances'!$I64</f>
        <v>0</v>
      </c>
      <c r="U202" s="341">
        <f>'Sous-traitances'!V31*'Sous-traitances'!$I64</f>
        <v>0</v>
      </c>
      <c r="V202" s="341">
        <f>'Sous-traitances'!W31*'Sous-traitances'!$I64</f>
        <v>0</v>
      </c>
      <c r="W202" s="341">
        <f>'Sous-traitances'!X31*'Sous-traitances'!$I64</f>
        <v>0</v>
      </c>
      <c r="X202" s="341">
        <f>'Sous-traitances'!Y31*'Sous-traitances'!$I64</f>
        <v>0</v>
      </c>
      <c r="Y202" s="341">
        <f>'Sous-traitances'!Z31*'Sous-traitances'!$I64</f>
        <v>0</v>
      </c>
      <c r="Z202" s="341">
        <f>'Sous-traitances'!AA31*'Sous-traitances'!$I64</f>
        <v>0</v>
      </c>
      <c r="AA202" s="341">
        <f>'Sous-traitances'!AB31*'Sous-traitances'!$I64</f>
        <v>0</v>
      </c>
      <c r="AB202" s="341">
        <f t="shared" si="54"/>
        <v>0</v>
      </c>
      <c r="AC202" s="341">
        <f>'Sous-traitances'!AD31*'Sous-traitances'!$I64</f>
        <v>0</v>
      </c>
      <c r="AD202" s="341">
        <f>'Sous-traitances'!AE31*'Sous-traitances'!$I64</f>
        <v>0</v>
      </c>
      <c r="AE202" s="341">
        <f t="shared" si="55"/>
        <v>0</v>
      </c>
      <c r="AF202" s="341">
        <f>'Sous-traitances'!AG31*'Sous-traitances'!$I64</f>
        <v>0</v>
      </c>
      <c r="AG202" s="341">
        <f>'Sous-traitances'!AH31*'Sous-traitances'!$I64</f>
        <v>0</v>
      </c>
      <c r="AH202" s="341">
        <f t="shared" si="56"/>
        <v>0</v>
      </c>
      <c r="AI202" s="341">
        <f>'Sous-traitances'!AJ31*'Sous-traitances'!$I64</f>
        <v>0</v>
      </c>
      <c r="AJ202" s="341">
        <f>'Sous-traitances'!AK31*'Sous-traitances'!$I64</f>
        <v>0</v>
      </c>
      <c r="AK202" s="341">
        <f t="shared" si="57"/>
        <v>0</v>
      </c>
    </row>
    <row r="203" spans="2:37" s="76" customFormat="1" ht="15" customHeight="1">
      <c r="B203" s="377">
        <f>'Sous-traitances'!C32</f>
        <v>0</v>
      </c>
      <c r="C203" s="341">
        <f>'Sous-traitances'!D32*'Sous-traitances'!$I65</f>
        <v>0</v>
      </c>
      <c r="D203" s="341">
        <f>'Sous-traitances'!E32*'Sous-traitances'!$I65</f>
        <v>0</v>
      </c>
      <c r="E203" s="341">
        <f>'Sous-traitances'!F32*'Sous-traitances'!$I65</f>
        <v>0</v>
      </c>
      <c r="F203" s="341">
        <f>'Sous-traitances'!G32*'Sous-traitances'!$I65</f>
        <v>0</v>
      </c>
      <c r="G203" s="341">
        <f>'Sous-traitances'!H32*'Sous-traitances'!$I65</f>
        <v>0</v>
      </c>
      <c r="H203" s="341">
        <f>'Sous-traitances'!I32*'Sous-traitances'!$I65</f>
        <v>0</v>
      </c>
      <c r="I203" s="341">
        <f>'Sous-traitances'!J32*'Sous-traitances'!$I65</f>
        <v>0</v>
      </c>
      <c r="J203" s="341">
        <f>'Sous-traitances'!K32*'Sous-traitances'!$I65</f>
        <v>0</v>
      </c>
      <c r="K203" s="341">
        <f>'Sous-traitances'!L32*'Sous-traitances'!$I65</f>
        <v>0</v>
      </c>
      <c r="L203" s="341">
        <f>'Sous-traitances'!M32*'Sous-traitances'!$I65</f>
        <v>0</v>
      </c>
      <c r="M203" s="341">
        <f>'Sous-traitances'!N32*'Sous-traitances'!$I65</f>
        <v>0</v>
      </c>
      <c r="N203" s="341">
        <f>'Sous-traitances'!O32*'Sous-traitances'!$I65</f>
        <v>0</v>
      </c>
      <c r="O203" s="341">
        <f t="shared" si="53"/>
        <v>0</v>
      </c>
      <c r="P203" s="341">
        <f>'Sous-traitances'!Q32*'Sous-traitances'!$I65</f>
        <v>0</v>
      </c>
      <c r="Q203" s="341">
        <f>'Sous-traitances'!R32*'Sous-traitances'!$I65</f>
        <v>0</v>
      </c>
      <c r="R203" s="341">
        <f>'Sous-traitances'!S32*'Sous-traitances'!$I65</f>
        <v>0</v>
      </c>
      <c r="S203" s="341">
        <f>'Sous-traitances'!T32*'Sous-traitances'!$I65</f>
        <v>0</v>
      </c>
      <c r="T203" s="341">
        <f>'Sous-traitances'!U32*'Sous-traitances'!$I65</f>
        <v>0</v>
      </c>
      <c r="U203" s="341">
        <f>'Sous-traitances'!V32*'Sous-traitances'!$I65</f>
        <v>0</v>
      </c>
      <c r="V203" s="341">
        <f>'Sous-traitances'!W32*'Sous-traitances'!$I65</f>
        <v>0</v>
      </c>
      <c r="W203" s="341">
        <f>'Sous-traitances'!X32*'Sous-traitances'!$I65</f>
        <v>0</v>
      </c>
      <c r="X203" s="341">
        <f>'Sous-traitances'!Y32*'Sous-traitances'!$I65</f>
        <v>0</v>
      </c>
      <c r="Y203" s="341">
        <f>'Sous-traitances'!Z32*'Sous-traitances'!$I65</f>
        <v>0</v>
      </c>
      <c r="Z203" s="341">
        <f>'Sous-traitances'!AA32*'Sous-traitances'!$I65</f>
        <v>0</v>
      </c>
      <c r="AA203" s="341">
        <f>'Sous-traitances'!AB32*'Sous-traitances'!$I65</f>
        <v>0</v>
      </c>
      <c r="AB203" s="341">
        <f t="shared" si="54"/>
        <v>0</v>
      </c>
      <c r="AC203" s="341">
        <f>'Sous-traitances'!AD32*'Sous-traitances'!$I65</f>
        <v>0</v>
      </c>
      <c r="AD203" s="341">
        <f>'Sous-traitances'!AE32*'Sous-traitances'!$I65</f>
        <v>0</v>
      </c>
      <c r="AE203" s="341">
        <f t="shared" si="55"/>
        <v>0</v>
      </c>
      <c r="AF203" s="341">
        <f>'Sous-traitances'!AG32*'Sous-traitances'!$I65</f>
        <v>0</v>
      </c>
      <c r="AG203" s="341">
        <f>'Sous-traitances'!AH32*'Sous-traitances'!$I65</f>
        <v>0</v>
      </c>
      <c r="AH203" s="341">
        <f t="shared" si="56"/>
        <v>0</v>
      </c>
      <c r="AI203" s="341">
        <f>'Sous-traitances'!AJ32*'Sous-traitances'!$I65</f>
        <v>0</v>
      </c>
      <c r="AJ203" s="341">
        <f>'Sous-traitances'!AK32*'Sous-traitances'!$I65</f>
        <v>0</v>
      </c>
      <c r="AK203" s="341">
        <f t="shared" si="57"/>
        <v>0</v>
      </c>
    </row>
    <row r="204" spans="2:37" s="76" customFormat="1" ht="15" customHeight="1">
      <c r="B204" s="377">
        <f>'Sous-traitances'!C33</f>
        <v>0</v>
      </c>
      <c r="C204" s="341">
        <f>'Sous-traitances'!D33*'Sous-traitances'!$I66</f>
        <v>0</v>
      </c>
      <c r="D204" s="341">
        <f>'Sous-traitances'!E33*'Sous-traitances'!$I66</f>
        <v>0</v>
      </c>
      <c r="E204" s="341">
        <f>'Sous-traitances'!F33*'Sous-traitances'!$I66</f>
        <v>0</v>
      </c>
      <c r="F204" s="341">
        <f>'Sous-traitances'!G33*'Sous-traitances'!$I66</f>
        <v>0</v>
      </c>
      <c r="G204" s="341">
        <f>'Sous-traitances'!H33*'Sous-traitances'!$I66</f>
        <v>0</v>
      </c>
      <c r="H204" s="341">
        <f>'Sous-traitances'!I33*'Sous-traitances'!$I66</f>
        <v>0</v>
      </c>
      <c r="I204" s="341">
        <f>'Sous-traitances'!J33*'Sous-traitances'!$I66</f>
        <v>0</v>
      </c>
      <c r="J204" s="341">
        <f>'Sous-traitances'!K33*'Sous-traitances'!$I66</f>
        <v>0</v>
      </c>
      <c r="K204" s="341">
        <f>'Sous-traitances'!L33*'Sous-traitances'!$I66</f>
        <v>0</v>
      </c>
      <c r="L204" s="341">
        <f>'Sous-traitances'!M33*'Sous-traitances'!$I66</f>
        <v>0</v>
      </c>
      <c r="M204" s="341">
        <f>'Sous-traitances'!N33*'Sous-traitances'!$I66</f>
        <v>0</v>
      </c>
      <c r="N204" s="341">
        <f>'Sous-traitances'!O33*'Sous-traitances'!$I66</f>
        <v>0</v>
      </c>
      <c r="O204" s="341">
        <f t="shared" si="53"/>
        <v>0</v>
      </c>
      <c r="P204" s="341">
        <f>'Sous-traitances'!Q33*'Sous-traitances'!$I66</f>
        <v>0</v>
      </c>
      <c r="Q204" s="341">
        <f>'Sous-traitances'!R33*'Sous-traitances'!$I66</f>
        <v>0</v>
      </c>
      <c r="R204" s="341">
        <f>'Sous-traitances'!S33*'Sous-traitances'!$I66</f>
        <v>0</v>
      </c>
      <c r="S204" s="341">
        <f>'Sous-traitances'!T33*'Sous-traitances'!$I66</f>
        <v>0</v>
      </c>
      <c r="T204" s="341">
        <f>'Sous-traitances'!U33*'Sous-traitances'!$I66</f>
        <v>0</v>
      </c>
      <c r="U204" s="341">
        <f>'Sous-traitances'!V33*'Sous-traitances'!$I66</f>
        <v>0</v>
      </c>
      <c r="V204" s="341">
        <f>'Sous-traitances'!W33*'Sous-traitances'!$I66</f>
        <v>0</v>
      </c>
      <c r="W204" s="341">
        <f>'Sous-traitances'!X33*'Sous-traitances'!$I66</f>
        <v>0</v>
      </c>
      <c r="X204" s="341">
        <f>'Sous-traitances'!Y33*'Sous-traitances'!$I66</f>
        <v>0</v>
      </c>
      <c r="Y204" s="341">
        <f>'Sous-traitances'!Z33*'Sous-traitances'!$I66</f>
        <v>0</v>
      </c>
      <c r="Z204" s="341">
        <f>'Sous-traitances'!AA33*'Sous-traitances'!$I66</f>
        <v>0</v>
      </c>
      <c r="AA204" s="341">
        <f>'Sous-traitances'!AB33*'Sous-traitances'!$I66</f>
        <v>0</v>
      </c>
      <c r="AB204" s="341">
        <f t="shared" si="54"/>
        <v>0</v>
      </c>
      <c r="AC204" s="341">
        <f>'Sous-traitances'!AD33*'Sous-traitances'!$I66</f>
        <v>0</v>
      </c>
      <c r="AD204" s="341">
        <f>'Sous-traitances'!AE33*'Sous-traitances'!$I66</f>
        <v>0</v>
      </c>
      <c r="AE204" s="341">
        <f t="shared" si="55"/>
        <v>0</v>
      </c>
      <c r="AF204" s="341">
        <f>'Sous-traitances'!AG33*'Sous-traitances'!$I66</f>
        <v>0</v>
      </c>
      <c r="AG204" s="341">
        <f>'Sous-traitances'!AH33*'Sous-traitances'!$I66</f>
        <v>0</v>
      </c>
      <c r="AH204" s="341">
        <f t="shared" si="56"/>
        <v>0</v>
      </c>
      <c r="AI204" s="341">
        <f>'Sous-traitances'!AJ33*'Sous-traitances'!$I66</f>
        <v>0</v>
      </c>
      <c r="AJ204" s="341">
        <f>'Sous-traitances'!AK33*'Sous-traitances'!$I66</f>
        <v>0</v>
      </c>
      <c r="AK204" s="341">
        <f t="shared" si="57"/>
        <v>0</v>
      </c>
    </row>
    <row r="205" spans="2:37" s="76" customFormat="1">
      <c r="B205" s="81"/>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row>
    <row r="206" spans="2:37" s="76" customFormat="1" ht="15" customHeight="1">
      <c r="B206" s="99" t="s">
        <v>21</v>
      </c>
      <c r="C206" s="20">
        <f t="shared" ref="C206:AK206" si="58">SUM(C180:C204)</f>
        <v>0</v>
      </c>
      <c r="D206" s="20">
        <f t="shared" si="58"/>
        <v>0</v>
      </c>
      <c r="E206" s="20">
        <f t="shared" si="58"/>
        <v>0</v>
      </c>
      <c r="F206" s="20">
        <f t="shared" si="58"/>
        <v>0</v>
      </c>
      <c r="G206" s="20">
        <f t="shared" si="58"/>
        <v>0</v>
      </c>
      <c r="H206" s="20">
        <f t="shared" si="58"/>
        <v>0</v>
      </c>
      <c r="I206" s="20">
        <f t="shared" si="58"/>
        <v>0</v>
      </c>
      <c r="J206" s="20">
        <f t="shared" si="58"/>
        <v>0</v>
      </c>
      <c r="K206" s="20">
        <f t="shared" si="58"/>
        <v>0</v>
      </c>
      <c r="L206" s="20">
        <f t="shared" si="58"/>
        <v>0</v>
      </c>
      <c r="M206" s="20">
        <f t="shared" si="58"/>
        <v>0</v>
      </c>
      <c r="N206" s="20">
        <f t="shared" si="58"/>
        <v>0</v>
      </c>
      <c r="O206" s="21">
        <f t="shared" si="58"/>
        <v>0</v>
      </c>
      <c r="P206" s="20">
        <f t="shared" si="58"/>
        <v>0</v>
      </c>
      <c r="Q206" s="20">
        <f t="shared" si="58"/>
        <v>0</v>
      </c>
      <c r="R206" s="20">
        <f t="shared" si="58"/>
        <v>0</v>
      </c>
      <c r="S206" s="20">
        <f t="shared" si="58"/>
        <v>0</v>
      </c>
      <c r="T206" s="20">
        <f t="shared" si="58"/>
        <v>0</v>
      </c>
      <c r="U206" s="20">
        <f t="shared" si="58"/>
        <v>0</v>
      </c>
      <c r="V206" s="20">
        <f t="shared" si="58"/>
        <v>0</v>
      </c>
      <c r="W206" s="20">
        <f t="shared" si="58"/>
        <v>0</v>
      </c>
      <c r="X206" s="20">
        <f t="shared" si="58"/>
        <v>0</v>
      </c>
      <c r="Y206" s="20">
        <f t="shared" si="58"/>
        <v>0</v>
      </c>
      <c r="Z206" s="20">
        <f t="shared" si="58"/>
        <v>0</v>
      </c>
      <c r="AA206" s="20">
        <f t="shared" si="58"/>
        <v>0</v>
      </c>
      <c r="AB206" s="21">
        <f t="shared" si="58"/>
        <v>0</v>
      </c>
      <c r="AC206" s="20">
        <f t="shared" si="58"/>
        <v>0</v>
      </c>
      <c r="AD206" s="20">
        <f t="shared" si="58"/>
        <v>0</v>
      </c>
      <c r="AE206" s="21">
        <f t="shared" si="58"/>
        <v>0</v>
      </c>
      <c r="AF206" s="20">
        <f t="shared" si="58"/>
        <v>0</v>
      </c>
      <c r="AG206" s="20">
        <f t="shared" si="58"/>
        <v>0</v>
      </c>
      <c r="AH206" s="21">
        <f t="shared" si="58"/>
        <v>0</v>
      </c>
      <c r="AI206" s="20">
        <f t="shared" si="58"/>
        <v>0</v>
      </c>
      <c r="AJ206" s="20">
        <f t="shared" si="58"/>
        <v>0</v>
      </c>
      <c r="AK206" s="21">
        <f t="shared" si="58"/>
        <v>0</v>
      </c>
    </row>
    <row r="207" spans="2:37" s="76" customFormat="1">
      <c r="B207" s="81"/>
    </row>
    <row r="208" spans="2:37" s="76" customFormat="1" ht="15" customHeight="1">
      <c r="B208" s="301" t="str">
        <f>"Prestations liés à : "&amp;CONFIG!C20&amp;" (en € HT)"</f>
        <v>Prestations liés à :  (en € HT)</v>
      </c>
      <c r="C208" s="35"/>
      <c r="D208" s="35"/>
    </row>
    <row r="209" spans="2:37" s="76" customFormat="1">
      <c r="B209" s="81"/>
    </row>
    <row r="210" spans="2:37" s="76" customFormat="1">
      <c r="B210" s="81"/>
      <c r="C210" s="475" t="s">
        <v>18</v>
      </c>
      <c r="D210" s="476"/>
      <c r="E210" s="476"/>
      <c r="F210" s="476"/>
      <c r="G210" s="476"/>
      <c r="H210" s="476"/>
      <c r="I210" s="476"/>
      <c r="J210" s="476"/>
      <c r="K210" s="476"/>
      <c r="L210" s="476"/>
      <c r="M210" s="476"/>
      <c r="N210" s="476"/>
      <c r="O210" s="477"/>
      <c r="P210" s="475" t="s">
        <v>19</v>
      </c>
      <c r="Q210" s="476"/>
      <c r="R210" s="476"/>
      <c r="S210" s="476"/>
      <c r="T210" s="476"/>
      <c r="U210" s="476"/>
      <c r="V210" s="476"/>
      <c r="W210" s="476"/>
      <c r="X210" s="476"/>
      <c r="Y210" s="476"/>
      <c r="Z210" s="476"/>
      <c r="AA210" s="476"/>
      <c r="AB210" s="477"/>
      <c r="AC210" s="475" t="s">
        <v>20</v>
      </c>
      <c r="AD210" s="476"/>
      <c r="AE210" s="477"/>
      <c r="AF210" s="475" t="s">
        <v>32</v>
      </c>
      <c r="AG210" s="476"/>
      <c r="AH210" s="477"/>
      <c r="AI210" s="473" t="s">
        <v>33</v>
      </c>
      <c r="AJ210" s="473"/>
      <c r="AK210" s="473"/>
    </row>
    <row r="211" spans="2:37" s="76" customFormat="1" ht="15" customHeight="1">
      <c r="B211" s="99" t="s">
        <v>36</v>
      </c>
      <c r="C211" s="18">
        <f>CONFIG!$D$7</f>
        <v>41640</v>
      </c>
      <c r="D211" s="18">
        <f>DATE(YEAR(C211),MONTH(C211)+1,DAY(C211))</f>
        <v>41671</v>
      </c>
      <c r="E211" s="18">
        <f t="shared" ref="E211:N211" si="59">DATE(YEAR(D211),MONTH(D211)+1,DAY(D211))</f>
        <v>41699</v>
      </c>
      <c r="F211" s="18">
        <f t="shared" si="59"/>
        <v>41730</v>
      </c>
      <c r="G211" s="18">
        <f t="shared" si="59"/>
        <v>41760</v>
      </c>
      <c r="H211" s="18">
        <f t="shared" si="59"/>
        <v>41791</v>
      </c>
      <c r="I211" s="18">
        <f t="shared" si="59"/>
        <v>41821</v>
      </c>
      <c r="J211" s="18">
        <f t="shared" si="59"/>
        <v>41852</v>
      </c>
      <c r="K211" s="18">
        <f t="shared" si="59"/>
        <v>41883</v>
      </c>
      <c r="L211" s="18">
        <f t="shared" si="59"/>
        <v>41913</v>
      </c>
      <c r="M211" s="18">
        <f t="shared" si="59"/>
        <v>41944</v>
      </c>
      <c r="N211" s="18">
        <f t="shared" si="59"/>
        <v>41974</v>
      </c>
      <c r="O211" s="19" t="s">
        <v>21</v>
      </c>
      <c r="P211" s="18">
        <f>DATE(YEAR(N211),MONTH(N211)+1,DAY(N211))</f>
        <v>42005</v>
      </c>
      <c r="Q211" s="18">
        <f t="shared" ref="Q211:AA211" si="60">DATE(YEAR(P211),MONTH(P211)+1,DAY(P211))</f>
        <v>42036</v>
      </c>
      <c r="R211" s="18">
        <f t="shared" si="60"/>
        <v>42064</v>
      </c>
      <c r="S211" s="18">
        <f t="shared" si="60"/>
        <v>42095</v>
      </c>
      <c r="T211" s="18">
        <f t="shared" si="60"/>
        <v>42125</v>
      </c>
      <c r="U211" s="18">
        <f t="shared" si="60"/>
        <v>42156</v>
      </c>
      <c r="V211" s="18">
        <f t="shared" si="60"/>
        <v>42186</v>
      </c>
      <c r="W211" s="18">
        <f t="shared" si="60"/>
        <v>42217</v>
      </c>
      <c r="X211" s="18">
        <f t="shared" si="60"/>
        <v>42248</v>
      </c>
      <c r="Y211" s="18">
        <f t="shared" si="60"/>
        <v>42278</v>
      </c>
      <c r="Z211" s="18">
        <f t="shared" si="60"/>
        <v>42309</v>
      </c>
      <c r="AA211" s="18">
        <f t="shared" si="60"/>
        <v>42339</v>
      </c>
      <c r="AB211" s="19" t="s">
        <v>21</v>
      </c>
      <c r="AC211" s="28" t="s">
        <v>24</v>
      </c>
      <c r="AD211" s="28" t="s">
        <v>25</v>
      </c>
      <c r="AE211" s="19" t="s">
        <v>21</v>
      </c>
      <c r="AF211" s="28" t="s">
        <v>24</v>
      </c>
      <c r="AG211" s="28" t="s">
        <v>25</v>
      </c>
      <c r="AH211" s="19" t="s">
        <v>21</v>
      </c>
      <c r="AI211" s="28" t="s">
        <v>24</v>
      </c>
      <c r="AJ211" s="28" t="s">
        <v>25</v>
      </c>
      <c r="AK211" s="19" t="s">
        <v>21</v>
      </c>
    </row>
    <row r="212" spans="2:37" s="76" customFormat="1" ht="15" customHeight="1">
      <c r="B212" s="377">
        <f>'Sous-traitances'!C9</f>
        <v>0</v>
      </c>
      <c r="C212" s="341">
        <f>'Sous-traitances'!D9*'Sous-traitances'!$J42</f>
        <v>0</v>
      </c>
      <c r="D212" s="341">
        <f>'Sous-traitances'!E9*'Sous-traitances'!$J42</f>
        <v>0</v>
      </c>
      <c r="E212" s="341">
        <f>'Sous-traitances'!F9*'Sous-traitances'!$J42</f>
        <v>0</v>
      </c>
      <c r="F212" s="341">
        <f>'Sous-traitances'!G9*'Sous-traitances'!$J42</f>
        <v>0</v>
      </c>
      <c r="G212" s="341">
        <f>'Sous-traitances'!H9*'Sous-traitances'!$J42</f>
        <v>0</v>
      </c>
      <c r="H212" s="341">
        <f>'Sous-traitances'!I9*'Sous-traitances'!$J42</f>
        <v>0</v>
      </c>
      <c r="I212" s="341">
        <f>'Sous-traitances'!J9*'Sous-traitances'!$J42</f>
        <v>0</v>
      </c>
      <c r="J212" s="341">
        <f>'Sous-traitances'!K9*'Sous-traitances'!$J42</f>
        <v>0</v>
      </c>
      <c r="K212" s="341">
        <f>'Sous-traitances'!L9*'Sous-traitances'!$J42</f>
        <v>0</v>
      </c>
      <c r="L212" s="341">
        <f>'Sous-traitances'!M9*'Sous-traitances'!$J42</f>
        <v>0</v>
      </c>
      <c r="M212" s="341">
        <f>'Sous-traitances'!N9*'Sous-traitances'!$J42</f>
        <v>0</v>
      </c>
      <c r="N212" s="341">
        <f>'Sous-traitances'!O9*'Sous-traitances'!$J42</f>
        <v>0</v>
      </c>
      <c r="O212" s="341">
        <f t="shared" ref="O212:O236" si="61">SUM(C212:N212)</f>
        <v>0</v>
      </c>
      <c r="P212" s="341">
        <f>'Sous-traitances'!Q9*'Sous-traitances'!$J42</f>
        <v>0</v>
      </c>
      <c r="Q212" s="341">
        <f>'Sous-traitances'!R9*'Sous-traitances'!$J42</f>
        <v>0</v>
      </c>
      <c r="R212" s="341">
        <f>'Sous-traitances'!S9*'Sous-traitances'!$J42</f>
        <v>0</v>
      </c>
      <c r="S212" s="341">
        <f>'Sous-traitances'!T9*'Sous-traitances'!$J42</f>
        <v>0</v>
      </c>
      <c r="T212" s="341">
        <f>'Sous-traitances'!U9*'Sous-traitances'!$J42</f>
        <v>0</v>
      </c>
      <c r="U212" s="341">
        <f>'Sous-traitances'!V9*'Sous-traitances'!$J42</f>
        <v>0</v>
      </c>
      <c r="V212" s="341">
        <f>'Sous-traitances'!W9*'Sous-traitances'!$J42</f>
        <v>0</v>
      </c>
      <c r="W212" s="341">
        <f>'Sous-traitances'!X9*'Sous-traitances'!$J42</f>
        <v>0</v>
      </c>
      <c r="X212" s="341">
        <f>'Sous-traitances'!Y9*'Sous-traitances'!$J42</f>
        <v>0</v>
      </c>
      <c r="Y212" s="341">
        <f>'Sous-traitances'!Z9*'Sous-traitances'!$J42</f>
        <v>0</v>
      </c>
      <c r="Z212" s="341">
        <f>'Sous-traitances'!AA9*'Sous-traitances'!$J42</f>
        <v>0</v>
      </c>
      <c r="AA212" s="341">
        <f>'Sous-traitances'!AB9*'Sous-traitances'!$J42</f>
        <v>0</v>
      </c>
      <c r="AB212" s="341">
        <f t="shared" ref="AB212:AB236" si="62">SUM(P212:AA212)</f>
        <v>0</v>
      </c>
      <c r="AC212" s="341">
        <f>'Sous-traitances'!AD9*'Sous-traitances'!$J42</f>
        <v>0</v>
      </c>
      <c r="AD212" s="341">
        <f>'Sous-traitances'!AE9*'Sous-traitances'!$J42</f>
        <v>0</v>
      </c>
      <c r="AE212" s="341">
        <f t="shared" ref="AE212:AE236" si="63">SUM(AC212:AD212)</f>
        <v>0</v>
      </c>
      <c r="AF212" s="341">
        <f>'Sous-traitances'!AG9*'Sous-traitances'!$J42</f>
        <v>0</v>
      </c>
      <c r="AG212" s="341">
        <f>'Sous-traitances'!AH9*'Sous-traitances'!$J42</f>
        <v>0</v>
      </c>
      <c r="AH212" s="341">
        <f t="shared" ref="AH212:AH236" si="64">SUM(AF212:AG212)</f>
        <v>0</v>
      </c>
      <c r="AI212" s="341">
        <f>'Sous-traitances'!AJ9*'Sous-traitances'!$J42</f>
        <v>0</v>
      </c>
      <c r="AJ212" s="341">
        <f>'Sous-traitances'!AK9*'Sous-traitances'!$J42</f>
        <v>0</v>
      </c>
      <c r="AK212" s="341">
        <f t="shared" ref="AK212:AK236" si="65">SUM(AI212:AJ212)</f>
        <v>0</v>
      </c>
    </row>
    <row r="213" spans="2:37" s="76" customFormat="1" ht="15" customHeight="1">
      <c r="B213" s="377">
        <f>'Sous-traitances'!C10</f>
        <v>0</v>
      </c>
      <c r="C213" s="341">
        <f>'Sous-traitances'!D10*'Sous-traitances'!$J43</f>
        <v>0</v>
      </c>
      <c r="D213" s="341">
        <f>'Sous-traitances'!E10*'Sous-traitances'!$J43</f>
        <v>0</v>
      </c>
      <c r="E213" s="341">
        <f>'Sous-traitances'!F10*'Sous-traitances'!$J43</f>
        <v>0</v>
      </c>
      <c r="F213" s="341">
        <f>'Sous-traitances'!G10*'Sous-traitances'!$J43</f>
        <v>0</v>
      </c>
      <c r="G213" s="341">
        <f>'Sous-traitances'!H10*'Sous-traitances'!$J43</f>
        <v>0</v>
      </c>
      <c r="H213" s="341">
        <f>'Sous-traitances'!I10*'Sous-traitances'!$J43</f>
        <v>0</v>
      </c>
      <c r="I213" s="341">
        <f>'Sous-traitances'!J10*'Sous-traitances'!$J43</f>
        <v>0</v>
      </c>
      <c r="J213" s="341">
        <f>'Sous-traitances'!K10*'Sous-traitances'!$J43</f>
        <v>0</v>
      </c>
      <c r="K213" s="341">
        <f>'Sous-traitances'!L10*'Sous-traitances'!$J43</f>
        <v>0</v>
      </c>
      <c r="L213" s="341">
        <f>'Sous-traitances'!M10*'Sous-traitances'!$J43</f>
        <v>0</v>
      </c>
      <c r="M213" s="341">
        <f>'Sous-traitances'!N10*'Sous-traitances'!$J43</f>
        <v>0</v>
      </c>
      <c r="N213" s="341">
        <f>'Sous-traitances'!O10*'Sous-traitances'!$J43</f>
        <v>0</v>
      </c>
      <c r="O213" s="341">
        <f t="shared" si="61"/>
        <v>0</v>
      </c>
      <c r="P213" s="341">
        <f>'Sous-traitances'!Q10*'Sous-traitances'!$J43</f>
        <v>0</v>
      </c>
      <c r="Q213" s="341">
        <f>'Sous-traitances'!R10*'Sous-traitances'!$J43</f>
        <v>0</v>
      </c>
      <c r="R213" s="341">
        <f>'Sous-traitances'!S10*'Sous-traitances'!$J43</f>
        <v>0</v>
      </c>
      <c r="S213" s="341">
        <f>'Sous-traitances'!T10*'Sous-traitances'!$J43</f>
        <v>0</v>
      </c>
      <c r="T213" s="341">
        <f>'Sous-traitances'!U10*'Sous-traitances'!$J43</f>
        <v>0</v>
      </c>
      <c r="U213" s="341">
        <f>'Sous-traitances'!V10*'Sous-traitances'!$J43</f>
        <v>0</v>
      </c>
      <c r="V213" s="341">
        <f>'Sous-traitances'!W10*'Sous-traitances'!$J43</f>
        <v>0</v>
      </c>
      <c r="W213" s="341">
        <f>'Sous-traitances'!X10*'Sous-traitances'!$J43</f>
        <v>0</v>
      </c>
      <c r="X213" s="341">
        <f>'Sous-traitances'!Y10*'Sous-traitances'!$J43</f>
        <v>0</v>
      </c>
      <c r="Y213" s="341">
        <f>'Sous-traitances'!Z10*'Sous-traitances'!$J43</f>
        <v>0</v>
      </c>
      <c r="Z213" s="341">
        <f>'Sous-traitances'!AA10*'Sous-traitances'!$J43</f>
        <v>0</v>
      </c>
      <c r="AA213" s="341">
        <f>'Sous-traitances'!AB10*'Sous-traitances'!$J43</f>
        <v>0</v>
      </c>
      <c r="AB213" s="341">
        <f t="shared" si="62"/>
        <v>0</v>
      </c>
      <c r="AC213" s="341">
        <f>'Sous-traitances'!AD10*'Sous-traitances'!$J43</f>
        <v>0</v>
      </c>
      <c r="AD213" s="341">
        <f>'Sous-traitances'!AE10*'Sous-traitances'!$J43</f>
        <v>0</v>
      </c>
      <c r="AE213" s="341">
        <f t="shared" si="63"/>
        <v>0</v>
      </c>
      <c r="AF213" s="341">
        <f>'Sous-traitances'!AG10*'Sous-traitances'!$J43</f>
        <v>0</v>
      </c>
      <c r="AG213" s="341">
        <f>'Sous-traitances'!AH10*'Sous-traitances'!$J43</f>
        <v>0</v>
      </c>
      <c r="AH213" s="341">
        <f t="shared" si="64"/>
        <v>0</v>
      </c>
      <c r="AI213" s="341">
        <f>'Sous-traitances'!AJ10*'Sous-traitances'!$J43</f>
        <v>0</v>
      </c>
      <c r="AJ213" s="341">
        <f>'Sous-traitances'!AK10*'Sous-traitances'!$J43</f>
        <v>0</v>
      </c>
      <c r="AK213" s="341">
        <f t="shared" si="65"/>
        <v>0</v>
      </c>
    </row>
    <row r="214" spans="2:37" s="76" customFormat="1" ht="15" customHeight="1">
      <c r="B214" s="377">
        <f>'Sous-traitances'!C11</f>
        <v>0</v>
      </c>
      <c r="C214" s="341">
        <f>'Sous-traitances'!D11*'Sous-traitances'!$J44</f>
        <v>0</v>
      </c>
      <c r="D214" s="341">
        <f>'Sous-traitances'!E11*'Sous-traitances'!$J44</f>
        <v>0</v>
      </c>
      <c r="E214" s="341">
        <f>'Sous-traitances'!F11*'Sous-traitances'!$J44</f>
        <v>0</v>
      </c>
      <c r="F214" s="341">
        <f>'Sous-traitances'!G11*'Sous-traitances'!$J44</f>
        <v>0</v>
      </c>
      <c r="G214" s="341">
        <f>'Sous-traitances'!H11*'Sous-traitances'!$J44</f>
        <v>0</v>
      </c>
      <c r="H214" s="341">
        <f>'Sous-traitances'!I11*'Sous-traitances'!$J44</f>
        <v>0</v>
      </c>
      <c r="I214" s="341">
        <f>'Sous-traitances'!J11*'Sous-traitances'!$J44</f>
        <v>0</v>
      </c>
      <c r="J214" s="341">
        <f>'Sous-traitances'!K11*'Sous-traitances'!$J44</f>
        <v>0</v>
      </c>
      <c r="K214" s="341">
        <f>'Sous-traitances'!L11*'Sous-traitances'!$J44</f>
        <v>0</v>
      </c>
      <c r="L214" s="341">
        <f>'Sous-traitances'!M11*'Sous-traitances'!$J44</f>
        <v>0</v>
      </c>
      <c r="M214" s="341">
        <f>'Sous-traitances'!N11*'Sous-traitances'!$J44</f>
        <v>0</v>
      </c>
      <c r="N214" s="341">
        <f>'Sous-traitances'!O11*'Sous-traitances'!$J44</f>
        <v>0</v>
      </c>
      <c r="O214" s="341">
        <f t="shared" si="61"/>
        <v>0</v>
      </c>
      <c r="P214" s="341">
        <f>'Sous-traitances'!Q11*'Sous-traitances'!$J44</f>
        <v>0</v>
      </c>
      <c r="Q214" s="341">
        <f>'Sous-traitances'!R11*'Sous-traitances'!$J44</f>
        <v>0</v>
      </c>
      <c r="R214" s="341">
        <f>'Sous-traitances'!S11*'Sous-traitances'!$J44</f>
        <v>0</v>
      </c>
      <c r="S214" s="341">
        <f>'Sous-traitances'!T11*'Sous-traitances'!$J44</f>
        <v>0</v>
      </c>
      <c r="T214" s="341">
        <f>'Sous-traitances'!U11*'Sous-traitances'!$J44</f>
        <v>0</v>
      </c>
      <c r="U214" s="341">
        <f>'Sous-traitances'!V11*'Sous-traitances'!$J44</f>
        <v>0</v>
      </c>
      <c r="V214" s="341">
        <f>'Sous-traitances'!W11*'Sous-traitances'!$J44</f>
        <v>0</v>
      </c>
      <c r="W214" s="341">
        <f>'Sous-traitances'!X11*'Sous-traitances'!$J44</f>
        <v>0</v>
      </c>
      <c r="X214" s="341">
        <f>'Sous-traitances'!Y11*'Sous-traitances'!$J44</f>
        <v>0</v>
      </c>
      <c r="Y214" s="341">
        <f>'Sous-traitances'!Z11*'Sous-traitances'!$J44</f>
        <v>0</v>
      </c>
      <c r="Z214" s="341">
        <f>'Sous-traitances'!AA11*'Sous-traitances'!$J44</f>
        <v>0</v>
      </c>
      <c r="AA214" s="341">
        <f>'Sous-traitances'!AB11*'Sous-traitances'!$J44</f>
        <v>0</v>
      </c>
      <c r="AB214" s="341">
        <f t="shared" si="62"/>
        <v>0</v>
      </c>
      <c r="AC214" s="341">
        <f>'Sous-traitances'!AD11*'Sous-traitances'!$J44</f>
        <v>0</v>
      </c>
      <c r="AD214" s="341">
        <f>'Sous-traitances'!AE11*'Sous-traitances'!$J44</f>
        <v>0</v>
      </c>
      <c r="AE214" s="341">
        <f t="shared" si="63"/>
        <v>0</v>
      </c>
      <c r="AF214" s="341">
        <f>'Sous-traitances'!AG11*'Sous-traitances'!$J44</f>
        <v>0</v>
      </c>
      <c r="AG214" s="341">
        <f>'Sous-traitances'!AH11*'Sous-traitances'!$J44</f>
        <v>0</v>
      </c>
      <c r="AH214" s="341">
        <f t="shared" si="64"/>
        <v>0</v>
      </c>
      <c r="AI214" s="341">
        <f>'Sous-traitances'!AJ11*'Sous-traitances'!$J44</f>
        <v>0</v>
      </c>
      <c r="AJ214" s="341">
        <f>'Sous-traitances'!AK11*'Sous-traitances'!$J44</f>
        <v>0</v>
      </c>
      <c r="AK214" s="341">
        <f t="shared" si="65"/>
        <v>0</v>
      </c>
    </row>
    <row r="215" spans="2:37" s="76" customFormat="1" ht="15" customHeight="1">
      <c r="B215" s="377">
        <f>'Sous-traitances'!C12</f>
        <v>0</v>
      </c>
      <c r="C215" s="341">
        <f>'Sous-traitances'!D12*'Sous-traitances'!$J45</f>
        <v>0</v>
      </c>
      <c r="D215" s="341">
        <f>'Sous-traitances'!E12*'Sous-traitances'!$J45</f>
        <v>0</v>
      </c>
      <c r="E215" s="341">
        <f>'Sous-traitances'!F12*'Sous-traitances'!$J45</f>
        <v>0</v>
      </c>
      <c r="F215" s="341">
        <f>'Sous-traitances'!G12*'Sous-traitances'!$J45</f>
        <v>0</v>
      </c>
      <c r="G215" s="341">
        <f>'Sous-traitances'!H12*'Sous-traitances'!$J45</f>
        <v>0</v>
      </c>
      <c r="H215" s="341">
        <f>'Sous-traitances'!I12*'Sous-traitances'!$J45</f>
        <v>0</v>
      </c>
      <c r="I215" s="341">
        <f>'Sous-traitances'!J12*'Sous-traitances'!$J45</f>
        <v>0</v>
      </c>
      <c r="J215" s="341">
        <f>'Sous-traitances'!K12*'Sous-traitances'!$J45</f>
        <v>0</v>
      </c>
      <c r="K215" s="341">
        <f>'Sous-traitances'!L12*'Sous-traitances'!$J45</f>
        <v>0</v>
      </c>
      <c r="L215" s="341">
        <f>'Sous-traitances'!M12*'Sous-traitances'!$J45</f>
        <v>0</v>
      </c>
      <c r="M215" s="341">
        <f>'Sous-traitances'!N12*'Sous-traitances'!$J45</f>
        <v>0</v>
      </c>
      <c r="N215" s="341">
        <f>'Sous-traitances'!O12*'Sous-traitances'!$J45</f>
        <v>0</v>
      </c>
      <c r="O215" s="341">
        <f t="shared" si="61"/>
        <v>0</v>
      </c>
      <c r="P215" s="341">
        <f>'Sous-traitances'!Q12*'Sous-traitances'!$J45</f>
        <v>0</v>
      </c>
      <c r="Q215" s="341">
        <f>'Sous-traitances'!R12*'Sous-traitances'!$J45</f>
        <v>0</v>
      </c>
      <c r="R215" s="341">
        <f>'Sous-traitances'!S12*'Sous-traitances'!$J45</f>
        <v>0</v>
      </c>
      <c r="S215" s="341">
        <f>'Sous-traitances'!T12*'Sous-traitances'!$J45</f>
        <v>0</v>
      </c>
      <c r="T215" s="341">
        <f>'Sous-traitances'!U12*'Sous-traitances'!$J45</f>
        <v>0</v>
      </c>
      <c r="U215" s="341">
        <f>'Sous-traitances'!V12*'Sous-traitances'!$J45</f>
        <v>0</v>
      </c>
      <c r="V215" s="341">
        <f>'Sous-traitances'!W12*'Sous-traitances'!$J45</f>
        <v>0</v>
      </c>
      <c r="W215" s="341">
        <f>'Sous-traitances'!X12*'Sous-traitances'!$J45</f>
        <v>0</v>
      </c>
      <c r="X215" s="341">
        <f>'Sous-traitances'!Y12*'Sous-traitances'!$J45</f>
        <v>0</v>
      </c>
      <c r="Y215" s="341">
        <f>'Sous-traitances'!Z12*'Sous-traitances'!$J45</f>
        <v>0</v>
      </c>
      <c r="Z215" s="341">
        <f>'Sous-traitances'!AA12*'Sous-traitances'!$J45</f>
        <v>0</v>
      </c>
      <c r="AA215" s="341">
        <f>'Sous-traitances'!AB12*'Sous-traitances'!$J45</f>
        <v>0</v>
      </c>
      <c r="AB215" s="341">
        <f t="shared" si="62"/>
        <v>0</v>
      </c>
      <c r="AC215" s="341">
        <f>'Sous-traitances'!AD12*'Sous-traitances'!$J45</f>
        <v>0</v>
      </c>
      <c r="AD215" s="341">
        <f>'Sous-traitances'!AE12*'Sous-traitances'!$J45</f>
        <v>0</v>
      </c>
      <c r="AE215" s="341">
        <f t="shared" si="63"/>
        <v>0</v>
      </c>
      <c r="AF215" s="341">
        <f>'Sous-traitances'!AG12*'Sous-traitances'!$J45</f>
        <v>0</v>
      </c>
      <c r="AG215" s="341">
        <f>'Sous-traitances'!AH12*'Sous-traitances'!$J45</f>
        <v>0</v>
      </c>
      <c r="AH215" s="341">
        <f t="shared" si="64"/>
        <v>0</v>
      </c>
      <c r="AI215" s="341">
        <f>'Sous-traitances'!AJ12*'Sous-traitances'!$J45</f>
        <v>0</v>
      </c>
      <c r="AJ215" s="341">
        <f>'Sous-traitances'!AK12*'Sous-traitances'!$J45</f>
        <v>0</v>
      </c>
      <c r="AK215" s="341">
        <f t="shared" si="65"/>
        <v>0</v>
      </c>
    </row>
    <row r="216" spans="2:37" s="76" customFormat="1" ht="15" customHeight="1">
      <c r="B216" s="377">
        <f>'Sous-traitances'!C13</f>
        <v>0</v>
      </c>
      <c r="C216" s="341">
        <f>'Sous-traitances'!D13*'Sous-traitances'!$J46</f>
        <v>0</v>
      </c>
      <c r="D216" s="341">
        <f>'Sous-traitances'!E13*'Sous-traitances'!$J46</f>
        <v>0</v>
      </c>
      <c r="E216" s="341">
        <f>'Sous-traitances'!F13*'Sous-traitances'!$J46</f>
        <v>0</v>
      </c>
      <c r="F216" s="341">
        <f>'Sous-traitances'!G13*'Sous-traitances'!$J46</f>
        <v>0</v>
      </c>
      <c r="G216" s="341">
        <f>'Sous-traitances'!H13*'Sous-traitances'!$J46</f>
        <v>0</v>
      </c>
      <c r="H216" s="341">
        <f>'Sous-traitances'!I13*'Sous-traitances'!$J46</f>
        <v>0</v>
      </c>
      <c r="I216" s="341">
        <f>'Sous-traitances'!J13*'Sous-traitances'!$J46</f>
        <v>0</v>
      </c>
      <c r="J216" s="341">
        <f>'Sous-traitances'!K13*'Sous-traitances'!$J46</f>
        <v>0</v>
      </c>
      <c r="K216" s="341">
        <f>'Sous-traitances'!L13*'Sous-traitances'!$J46</f>
        <v>0</v>
      </c>
      <c r="L216" s="341">
        <f>'Sous-traitances'!M13*'Sous-traitances'!$J46</f>
        <v>0</v>
      </c>
      <c r="M216" s="341">
        <f>'Sous-traitances'!N13*'Sous-traitances'!$J46</f>
        <v>0</v>
      </c>
      <c r="N216" s="341">
        <f>'Sous-traitances'!O13*'Sous-traitances'!$J46</f>
        <v>0</v>
      </c>
      <c r="O216" s="341">
        <f t="shared" si="61"/>
        <v>0</v>
      </c>
      <c r="P216" s="341">
        <f>'Sous-traitances'!Q13*'Sous-traitances'!$J46</f>
        <v>0</v>
      </c>
      <c r="Q216" s="341">
        <f>'Sous-traitances'!R13*'Sous-traitances'!$J46</f>
        <v>0</v>
      </c>
      <c r="R216" s="341">
        <f>'Sous-traitances'!S13*'Sous-traitances'!$J46</f>
        <v>0</v>
      </c>
      <c r="S216" s="341">
        <f>'Sous-traitances'!T13*'Sous-traitances'!$J46</f>
        <v>0</v>
      </c>
      <c r="T216" s="341">
        <f>'Sous-traitances'!U13*'Sous-traitances'!$J46</f>
        <v>0</v>
      </c>
      <c r="U216" s="341">
        <f>'Sous-traitances'!V13*'Sous-traitances'!$J46</f>
        <v>0</v>
      </c>
      <c r="V216" s="341">
        <f>'Sous-traitances'!W13*'Sous-traitances'!$J46</f>
        <v>0</v>
      </c>
      <c r="W216" s="341">
        <f>'Sous-traitances'!X13*'Sous-traitances'!$J46</f>
        <v>0</v>
      </c>
      <c r="X216" s="341">
        <f>'Sous-traitances'!Y13*'Sous-traitances'!$J46</f>
        <v>0</v>
      </c>
      <c r="Y216" s="341">
        <f>'Sous-traitances'!Z13*'Sous-traitances'!$J46</f>
        <v>0</v>
      </c>
      <c r="Z216" s="341">
        <f>'Sous-traitances'!AA13*'Sous-traitances'!$J46</f>
        <v>0</v>
      </c>
      <c r="AA216" s="341">
        <f>'Sous-traitances'!AB13*'Sous-traitances'!$J46</f>
        <v>0</v>
      </c>
      <c r="AB216" s="341">
        <f t="shared" si="62"/>
        <v>0</v>
      </c>
      <c r="AC216" s="341">
        <f>'Sous-traitances'!AD13*'Sous-traitances'!$J46</f>
        <v>0</v>
      </c>
      <c r="AD216" s="341">
        <f>'Sous-traitances'!AE13*'Sous-traitances'!$J46</f>
        <v>0</v>
      </c>
      <c r="AE216" s="341">
        <f t="shared" si="63"/>
        <v>0</v>
      </c>
      <c r="AF216" s="341">
        <f>'Sous-traitances'!AG13*'Sous-traitances'!$J46</f>
        <v>0</v>
      </c>
      <c r="AG216" s="341">
        <f>'Sous-traitances'!AH13*'Sous-traitances'!$J46</f>
        <v>0</v>
      </c>
      <c r="AH216" s="341">
        <f t="shared" si="64"/>
        <v>0</v>
      </c>
      <c r="AI216" s="341">
        <f>'Sous-traitances'!AJ13*'Sous-traitances'!$J46</f>
        <v>0</v>
      </c>
      <c r="AJ216" s="341">
        <f>'Sous-traitances'!AK13*'Sous-traitances'!$J46</f>
        <v>0</v>
      </c>
      <c r="AK216" s="341">
        <f t="shared" si="65"/>
        <v>0</v>
      </c>
    </row>
    <row r="217" spans="2:37" s="76" customFormat="1" ht="15" customHeight="1">
      <c r="B217" s="377">
        <f>'Sous-traitances'!C14</f>
        <v>0</v>
      </c>
      <c r="C217" s="341">
        <f>'Sous-traitances'!D14*'Sous-traitances'!$J47</f>
        <v>0</v>
      </c>
      <c r="D217" s="341">
        <f>'Sous-traitances'!E14*'Sous-traitances'!$J47</f>
        <v>0</v>
      </c>
      <c r="E217" s="341">
        <f>'Sous-traitances'!F14*'Sous-traitances'!$J47</f>
        <v>0</v>
      </c>
      <c r="F217" s="341">
        <f>'Sous-traitances'!G14*'Sous-traitances'!$J47</f>
        <v>0</v>
      </c>
      <c r="G217" s="341">
        <f>'Sous-traitances'!H14*'Sous-traitances'!$J47</f>
        <v>0</v>
      </c>
      <c r="H217" s="341">
        <f>'Sous-traitances'!I14*'Sous-traitances'!$J47</f>
        <v>0</v>
      </c>
      <c r="I217" s="341">
        <f>'Sous-traitances'!J14*'Sous-traitances'!$J47</f>
        <v>0</v>
      </c>
      <c r="J217" s="341">
        <f>'Sous-traitances'!K14*'Sous-traitances'!$J47</f>
        <v>0</v>
      </c>
      <c r="K217" s="341">
        <f>'Sous-traitances'!L14*'Sous-traitances'!$J47</f>
        <v>0</v>
      </c>
      <c r="L217" s="341">
        <f>'Sous-traitances'!M14*'Sous-traitances'!$J47</f>
        <v>0</v>
      </c>
      <c r="M217" s="341">
        <f>'Sous-traitances'!N14*'Sous-traitances'!$J47</f>
        <v>0</v>
      </c>
      <c r="N217" s="341">
        <f>'Sous-traitances'!O14*'Sous-traitances'!$J47</f>
        <v>0</v>
      </c>
      <c r="O217" s="341">
        <f t="shared" si="61"/>
        <v>0</v>
      </c>
      <c r="P217" s="341">
        <f>'Sous-traitances'!Q14*'Sous-traitances'!$J47</f>
        <v>0</v>
      </c>
      <c r="Q217" s="341">
        <f>'Sous-traitances'!R14*'Sous-traitances'!$J47</f>
        <v>0</v>
      </c>
      <c r="R217" s="341">
        <f>'Sous-traitances'!S14*'Sous-traitances'!$J47</f>
        <v>0</v>
      </c>
      <c r="S217" s="341">
        <f>'Sous-traitances'!T14*'Sous-traitances'!$J47</f>
        <v>0</v>
      </c>
      <c r="T217" s="341">
        <f>'Sous-traitances'!U14*'Sous-traitances'!$J47</f>
        <v>0</v>
      </c>
      <c r="U217" s="341">
        <f>'Sous-traitances'!V14*'Sous-traitances'!$J47</f>
        <v>0</v>
      </c>
      <c r="V217" s="341">
        <f>'Sous-traitances'!W14*'Sous-traitances'!$J47</f>
        <v>0</v>
      </c>
      <c r="W217" s="341">
        <f>'Sous-traitances'!X14*'Sous-traitances'!$J47</f>
        <v>0</v>
      </c>
      <c r="X217" s="341">
        <f>'Sous-traitances'!Y14*'Sous-traitances'!$J47</f>
        <v>0</v>
      </c>
      <c r="Y217" s="341">
        <f>'Sous-traitances'!Z14*'Sous-traitances'!$J47</f>
        <v>0</v>
      </c>
      <c r="Z217" s="341">
        <f>'Sous-traitances'!AA14*'Sous-traitances'!$J47</f>
        <v>0</v>
      </c>
      <c r="AA217" s="341">
        <f>'Sous-traitances'!AB14*'Sous-traitances'!$J47</f>
        <v>0</v>
      </c>
      <c r="AB217" s="341">
        <f t="shared" si="62"/>
        <v>0</v>
      </c>
      <c r="AC217" s="341">
        <f>'Sous-traitances'!AD14*'Sous-traitances'!$J47</f>
        <v>0</v>
      </c>
      <c r="AD217" s="341">
        <f>'Sous-traitances'!AE14*'Sous-traitances'!$J47</f>
        <v>0</v>
      </c>
      <c r="AE217" s="341">
        <f t="shared" si="63"/>
        <v>0</v>
      </c>
      <c r="AF217" s="341">
        <f>'Sous-traitances'!AG14*'Sous-traitances'!$J47</f>
        <v>0</v>
      </c>
      <c r="AG217" s="341">
        <f>'Sous-traitances'!AH14*'Sous-traitances'!$J47</f>
        <v>0</v>
      </c>
      <c r="AH217" s="341">
        <f t="shared" si="64"/>
        <v>0</v>
      </c>
      <c r="AI217" s="341">
        <f>'Sous-traitances'!AJ14*'Sous-traitances'!$J47</f>
        <v>0</v>
      </c>
      <c r="AJ217" s="341">
        <f>'Sous-traitances'!AK14*'Sous-traitances'!$J47</f>
        <v>0</v>
      </c>
      <c r="AK217" s="341">
        <f t="shared" si="65"/>
        <v>0</v>
      </c>
    </row>
    <row r="218" spans="2:37" s="76" customFormat="1" ht="15" customHeight="1">
      <c r="B218" s="377">
        <f>'Sous-traitances'!C15</f>
        <v>0</v>
      </c>
      <c r="C218" s="341">
        <f>'Sous-traitances'!D15*'Sous-traitances'!$J48</f>
        <v>0</v>
      </c>
      <c r="D218" s="341">
        <f>'Sous-traitances'!E15*'Sous-traitances'!$J48</f>
        <v>0</v>
      </c>
      <c r="E218" s="341">
        <f>'Sous-traitances'!F15*'Sous-traitances'!$J48</f>
        <v>0</v>
      </c>
      <c r="F218" s="341">
        <f>'Sous-traitances'!G15*'Sous-traitances'!$J48</f>
        <v>0</v>
      </c>
      <c r="G218" s="341">
        <f>'Sous-traitances'!H15*'Sous-traitances'!$J48</f>
        <v>0</v>
      </c>
      <c r="H218" s="341">
        <f>'Sous-traitances'!I15*'Sous-traitances'!$J48</f>
        <v>0</v>
      </c>
      <c r="I218" s="341">
        <f>'Sous-traitances'!J15*'Sous-traitances'!$J48</f>
        <v>0</v>
      </c>
      <c r="J218" s="341">
        <f>'Sous-traitances'!K15*'Sous-traitances'!$J48</f>
        <v>0</v>
      </c>
      <c r="K218" s="341">
        <f>'Sous-traitances'!L15*'Sous-traitances'!$J48</f>
        <v>0</v>
      </c>
      <c r="L218" s="341">
        <f>'Sous-traitances'!M15*'Sous-traitances'!$J48</f>
        <v>0</v>
      </c>
      <c r="M218" s="341">
        <f>'Sous-traitances'!N15*'Sous-traitances'!$J48</f>
        <v>0</v>
      </c>
      <c r="N218" s="341">
        <f>'Sous-traitances'!O15*'Sous-traitances'!$J48</f>
        <v>0</v>
      </c>
      <c r="O218" s="341">
        <f t="shared" si="61"/>
        <v>0</v>
      </c>
      <c r="P218" s="341">
        <f>'Sous-traitances'!Q15*'Sous-traitances'!$J48</f>
        <v>0</v>
      </c>
      <c r="Q218" s="341">
        <f>'Sous-traitances'!R15*'Sous-traitances'!$J48</f>
        <v>0</v>
      </c>
      <c r="R218" s="341">
        <f>'Sous-traitances'!S15*'Sous-traitances'!$J48</f>
        <v>0</v>
      </c>
      <c r="S218" s="341">
        <f>'Sous-traitances'!T15*'Sous-traitances'!$J48</f>
        <v>0</v>
      </c>
      <c r="T218" s="341">
        <f>'Sous-traitances'!U15*'Sous-traitances'!$J48</f>
        <v>0</v>
      </c>
      <c r="U218" s="341">
        <f>'Sous-traitances'!V15*'Sous-traitances'!$J48</f>
        <v>0</v>
      </c>
      <c r="V218" s="341">
        <f>'Sous-traitances'!W15*'Sous-traitances'!$J48</f>
        <v>0</v>
      </c>
      <c r="W218" s="341">
        <f>'Sous-traitances'!X15*'Sous-traitances'!$J48</f>
        <v>0</v>
      </c>
      <c r="X218" s="341">
        <f>'Sous-traitances'!Y15*'Sous-traitances'!$J48</f>
        <v>0</v>
      </c>
      <c r="Y218" s="341">
        <f>'Sous-traitances'!Z15*'Sous-traitances'!$J48</f>
        <v>0</v>
      </c>
      <c r="Z218" s="341">
        <f>'Sous-traitances'!AA15*'Sous-traitances'!$J48</f>
        <v>0</v>
      </c>
      <c r="AA218" s="341">
        <f>'Sous-traitances'!AB15*'Sous-traitances'!$J48</f>
        <v>0</v>
      </c>
      <c r="AB218" s="341">
        <f t="shared" si="62"/>
        <v>0</v>
      </c>
      <c r="AC218" s="341">
        <f>'Sous-traitances'!AD15*'Sous-traitances'!$J48</f>
        <v>0</v>
      </c>
      <c r="AD218" s="341">
        <f>'Sous-traitances'!AE15*'Sous-traitances'!$J48</f>
        <v>0</v>
      </c>
      <c r="AE218" s="341">
        <f t="shared" si="63"/>
        <v>0</v>
      </c>
      <c r="AF218" s="341">
        <f>'Sous-traitances'!AG15*'Sous-traitances'!$J48</f>
        <v>0</v>
      </c>
      <c r="AG218" s="341">
        <f>'Sous-traitances'!AH15*'Sous-traitances'!$J48</f>
        <v>0</v>
      </c>
      <c r="AH218" s="341">
        <f t="shared" si="64"/>
        <v>0</v>
      </c>
      <c r="AI218" s="341">
        <f>'Sous-traitances'!AJ15*'Sous-traitances'!$J48</f>
        <v>0</v>
      </c>
      <c r="AJ218" s="341">
        <f>'Sous-traitances'!AK15*'Sous-traitances'!$J48</f>
        <v>0</v>
      </c>
      <c r="AK218" s="341">
        <f t="shared" si="65"/>
        <v>0</v>
      </c>
    </row>
    <row r="219" spans="2:37" s="76" customFormat="1" ht="15" customHeight="1">
      <c r="B219" s="377">
        <f>'Sous-traitances'!C16</f>
        <v>0</v>
      </c>
      <c r="C219" s="341">
        <f>'Sous-traitances'!D16*'Sous-traitances'!$J49</f>
        <v>0</v>
      </c>
      <c r="D219" s="341">
        <f>'Sous-traitances'!E16*'Sous-traitances'!$J49</f>
        <v>0</v>
      </c>
      <c r="E219" s="341">
        <f>'Sous-traitances'!F16*'Sous-traitances'!$J49</f>
        <v>0</v>
      </c>
      <c r="F219" s="341">
        <f>'Sous-traitances'!G16*'Sous-traitances'!$J49</f>
        <v>0</v>
      </c>
      <c r="G219" s="341">
        <f>'Sous-traitances'!H16*'Sous-traitances'!$J49</f>
        <v>0</v>
      </c>
      <c r="H219" s="341">
        <f>'Sous-traitances'!I16*'Sous-traitances'!$J49</f>
        <v>0</v>
      </c>
      <c r="I219" s="341">
        <f>'Sous-traitances'!J16*'Sous-traitances'!$J49</f>
        <v>0</v>
      </c>
      <c r="J219" s="341">
        <f>'Sous-traitances'!K16*'Sous-traitances'!$J49</f>
        <v>0</v>
      </c>
      <c r="K219" s="341">
        <f>'Sous-traitances'!L16*'Sous-traitances'!$J49</f>
        <v>0</v>
      </c>
      <c r="L219" s="341">
        <f>'Sous-traitances'!M16*'Sous-traitances'!$J49</f>
        <v>0</v>
      </c>
      <c r="M219" s="341">
        <f>'Sous-traitances'!N16*'Sous-traitances'!$J49</f>
        <v>0</v>
      </c>
      <c r="N219" s="341">
        <f>'Sous-traitances'!O16*'Sous-traitances'!$J49</f>
        <v>0</v>
      </c>
      <c r="O219" s="341">
        <f t="shared" si="61"/>
        <v>0</v>
      </c>
      <c r="P219" s="341">
        <f>'Sous-traitances'!Q16*'Sous-traitances'!$J49</f>
        <v>0</v>
      </c>
      <c r="Q219" s="341">
        <f>'Sous-traitances'!R16*'Sous-traitances'!$J49</f>
        <v>0</v>
      </c>
      <c r="R219" s="341">
        <f>'Sous-traitances'!S16*'Sous-traitances'!$J49</f>
        <v>0</v>
      </c>
      <c r="S219" s="341">
        <f>'Sous-traitances'!T16*'Sous-traitances'!$J49</f>
        <v>0</v>
      </c>
      <c r="T219" s="341">
        <f>'Sous-traitances'!U16*'Sous-traitances'!$J49</f>
        <v>0</v>
      </c>
      <c r="U219" s="341">
        <f>'Sous-traitances'!V16*'Sous-traitances'!$J49</f>
        <v>0</v>
      </c>
      <c r="V219" s="341">
        <f>'Sous-traitances'!W16*'Sous-traitances'!$J49</f>
        <v>0</v>
      </c>
      <c r="W219" s="341">
        <f>'Sous-traitances'!X16*'Sous-traitances'!$J49</f>
        <v>0</v>
      </c>
      <c r="X219" s="341">
        <f>'Sous-traitances'!Y16*'Sous-traitances'!$J49</f>
        <v>0</v>
      </c>
      <c r="Y219" s="341">
        <f>'Sous-traitances'!Z16*'Sous-traitances'!$J49</f>
        <v>0</v>
      </c>
      <c r="Z219" s="341">
        <f>'Sous-traitances'!AA16*'Sous-traitances'!$J49</f>
        <v>0</v>
      </c>
      <c r="AA219" s="341">
        <f>'Sous-traitances'!AB16*'Sous-traitances'!$J49</f>
        <v>0</v>
      </c>
      <c r="AB219" s="341">
        <f t="shared" si="62"/>
        <v>0</v>
      </c>
      <c r="AC219" s="341">
        <f>'Sous-traitances'!AD16*'Sous-traitances'!$J49</f>
        <v>0</v>
      </c>
      <c r="AD219" s="341">
        <f>'Sous-traitances'!AE16*'Sous-traitances'!$J49</f>
        <v>0</v>
      </c>
      <c r="AE219" s="341">
        <f t="shared" si="63"/>
        <v>0</v>
      </c>
      <c r="AF219" s="341">
        <f>'Sous-traitances'!AG16*'Sous-traitances'!$J49</f>
        <v>0</v>
      </c>
      <c r="AG219" s="341">
        <f>'Sous-traitances'!AH16*'Sous-traitances'!$J49</f>
        <v>0</v>
      </c>
      <c r="AH219" s="341">
        <f t="shared" si="64"/>
        <v>0</v>
      </c>
      <c r="AI219" s="341">
        <f>'Sous-traitances'!AJ16*'Sous-traitances'!$J49</f>
        <v>0</v>
      </c>
      <c r="AJ219" s="341">
        <f>'Sous-traitances'!AK16*'Sous-traitances'!$J49</f>
        <v>0</v>
      </c>
      <c r="AK219" s="341">
        <f t="shared" si="65"/>
        <v>0</v>
      </c>
    </row>
    <row r="220" spans="2:37" s="76" customFormat="1" ht="15" customHeight="1">
      <c r="B220" s="377">
        <f>'Sous-traitances'!C17</f>
        <v>0</v>
      </c>
      <c r="C220" s="341">
        <f>'Sous-traitances'!D17*'Sous-traitances'!$J50</f>
        <v>0</v>
      </c>
      <c r="D220" s="341">
        <f>'Sous-traitances'!E17*'Sous-traitances'!$J50</f>
        <v>0</v>
      </c>
      <c r="E220" s="341">
        <f>'Sous-traitances'!F17*'Sous-traitances'!$J50</f>
        <v>0</v>
      </c>
      <c r="F220" s="341">
        <f>'Sous-traitances'!G17*'Sous-traitances'!$J50</f>
        <v>0</v>
      </c>
      <c r="G220" s="341">
        <f>'Sous-traitances'!H17*'Sous-traitances'!$J50</f>
        <v>0</v>
      </c>
      <c r="H220" s="341">
        <f>'Sous-traitances'!I17*'Sous-traitances'!$J50</f>
        <v>0</v>
      </c>
      <c r="I220" s="341">
        <f>'Sous-traitances'!J17*'Sous-traitances'!$J50</f>
        <v>0</v>
      </c>
      <c r="J220" s="341">
        <f>'Sous-traitances'!K17*'Sous-traitances'!$J50</f>
        <v>0</v>
      </c>
      <c r="K220" s="341">
        <f>'Sous-traitances'!L17*'Sous-traitances'!$J50</f>
        <v>0</v>
      </c>
      <c r="L220" s="341">
        <f>'Sous-traitances'!M17*'Sous-traitances'!$J50</f>
        <v>0</v>
      </c>
      <c r="M220" s="341">
        <f>'Sous-traitances'!N17*'Sous-traitances'!$J50</f>
        <v>0</v>
      </c>
      <c r="N220" s="341">
        <f>'Sous-traitances'!O17*'Sous-traitances'!$J50</f>
        <v>0</v>
      </c>
      <c r="O220" s="341">
        <f t="shared" si="61"/>
        <v>0</v>
      </c>
      <c r="P220" s="341">
        <f>'Sous-traitances'!Q17*'Sous-traitances'!$J50</f>
        <v>0</v>
      </c>
      <c r="Q220" s="341">
        <f>'Sous-traitances'!R17*'Sous-traitances'!$J50</f>
        <v>0</v>
      </c>
      <c r="R220" s="341">
        <f>'Sous-traitances'!S17*'Sous-traitances'!$J50</f>
        <v>0</v>
      </c>
      <c r="S220" s="341">
        <f>'Sous-traitances'!T17*'Sous-traitances'!$J50</f>
        <v>0</v>
      </c>
      <c r="T220" s="341">
        <f>'Sous-traitances'!U17*'Sous-traitances'!$J50</f>
        <v>0</v>
      </c>
      <c r="U220" s="341">
        <f>'Sous-traitances'!V17*'Sous-traitances'!$J50</f>
        <v>0</v>
      </c>
      <c r="V220" s="341">
        <f>'Sous-traitances'!W17*'Sous-traitances'!$J50</f>
        <v>0</v>
      </c>
      <c r="W220" s="341">
        <f>'Sous-traitances'!X17*'Sous-traitances'!$J50</f>
        <v>0</v>
      </c>
      <c r="X220" s="341">
        <f>'Sous-traitances'!Y17*'Sous-traitances'!$J50</f>
        <v>0</v>
      </c>
      <c r="Y220" s="341">
        <f>'Sous-traitances'!Z17*'Sous-traitances'!$J50</f>
        <v>0</v>
      </c>
      <c r="Z220" s="341">
        <f>'Sous-traitances'!AA17*'Sous-traitances'!$J50</f>
        <v>0</v>
      </c>
      <c r="AA220" s="341">
        <f>'Sous-traitances'!AB17*'Sous-traitances'!$J50</f>
        <v>0</v>
      </c>
      <c r="AB220" s="341">
        <f t="shared" si="62"/>
        <v>0</v>
      </c>
      <c r="AC220" s="341">
        <f>'Sous-traitances'!AD17*'Sous-traitances'!$J50</f>
        <v>0</v>
      </c>
      <c r="AD220" s="341">
        <f>'Sous-traitances'!AE17*'Sous-traitances'!$J50</f>
        <v>0</v>
      </c>
      <c r="AE220" s="341">
        <f t="shared" si="63"/>
        <v>0</v>
      </c>
      <c r="AF220" s="341">
        <f>'Sous-traitances'!AG17*'Sous-traitances'!$J50</f>
        <v>0</v>
      </c>
      <c r="AG220" s="341">
        <f>'Sous-traitances'!AH17*'Sous-traitances'!$J50</f>
        <v>0</v>
      </c>
      <c r="AH220" s="341">
        <f t="shared" si="64"/>
        <v>0</v>
      </c>
      <c r="AI220" s="341">
        <f>'Sous-traitances'!AJ17*'Sous-traitances'!$J50</f>
        <v>0</v>
      </c>
      <c r="AJ220" s="341">
        <f>'Sous-traitances'!AK17*'Sous-traitances'!$J50</f>
        <v>0</v>
      </c>
      <c r="AK220" s="341">
        <f t="shared" si="65"/>
        <v>0</v>
      </c>
    </row>
    <row r="221" spans="2:37" s="76" customFormat="1" ht="15" customHeight="1">
      <c r="B221" s="377">
        <f>'Sous-traitances'!C18</f>
        <v>0</v>
      </c>
      <c r="C221" s="341">
        <f>'Sous-traitances'!D18*'Sous-traitances'!$J51</f>
        <v>0</v>
      </c>
      <c r="D221" s="341">
        <f>'Sous-traitances'!E18*'Sous-traitances'!$J51</f>
        <v>0</v>
      </c>
      <c r="E221" s="341">
        <f>'Sous-traitances'!F18*'Sous-traitances'!$J51</f>
        <v>0</v>
      </c>
      <c r="F221" s="341">
        <f>'Sous-traitances'!G18*'Sous-traitances'!$J51</f>
        <v>0</v>
      </c>
      <c r="G221" s="341">
        <f>'Sous-traitances'!H18*'Sous-traitances'!$J51</f>
        <v>0</v>
      </c>
      <c r="H221" s="341">
        <f>'Sous-traitances'!I18*'Sous-traitances'!$J51</f>
        <v>0</v>
      </c>
      <c r="I221" s="341">
        <f>'Sous-traitances'!J18*'Sous-traitances'!$J51</f>
        <v>0</v>
      </c>
      <c r="J221" s="341">
        <f>'Sous-traitances'!K18*'Sous-traitances'!$J51</f>
        <v>0</v>
      </c>
      <c r="K221" s="341">
        <f>'Sous-traitances'!L18*'Sous-traitances'!$J51</f>
        <v>0</v>
      </c>
      <c r="L221" s="341">
        <f>'Sous-traitances'!M18*'Sous-traitances'!$J51</f>
        <v>0</v>
      </c>
      <c r="M221" s="341">
        <f>'Sous-traitances'!N18*'Sous-traitances'!$J51</f>
        <v>0</v>
      </c>
      <c r="N221" s="341">
        <f>'Sous-traitances'!O18*'Sous-traitances'!$J51</f>
        <v>0</v>
      </c>
      <c r="O221" s="341">
        <f t="shared" si="61"/>
        <v>0</v>
      </c>
      <c r="P221" s="341">
        <f>'Sous-traitances'!Q18*'Sous-traitances'!$J51</f>
        <v>0</v>
      </c>
      <c r="Q221" s="341">
        <f>'Sous-traitances'!R18*'Sous-traitances'!$J51</f>
        <v>0</v>
      </c>
      <c r="R221" s="341">
        <f>'Sous-traitances'!S18*'Sous-traitances'!$J51</f>
        <v>0</v>
      </c>
      <c r="S221" s="341">
        <f>'Sous-traitances'!T18*'Sous-traitances'!$J51</f>
        <v>0</v>
      </c>
      <c r="T221" s="341">
        <f>'Sous-traitances'!U18*'Sous-traitances'!$J51</f>
        <v>0</v>
      </c>
      <c r="U221" s="341">
        <f>'Sous-traitances'!V18*'Sous-traitances'!$J51</f>
        <v>0</v>
      </c>
      <c r="V221" s="341">
        <f>'Sous-traitances'!W18*'Sous-traitances'!$J51</f>
        <v>0</v>
      </c>
      <c r="W221" s="341">
        <f>'Sous-traitances'!X18*'Sous-traitances'!$J51</f>
        <v>0</v>
      </c>
      <c r="X221" s="341">
        <f>'Sous-traitances'!Y18*'Sous-traitances'!$J51</f>
        <v>0</v>
      </c>
      <c r="Y221" s="341">
        <f>'Sous-traitances'!Z18*'Sous-traitances'!$J51</f>
        <v>0</v>
      </c>
      <c r="Z221" s="341">
        <f>'Sous-traitances'!AA18*'Sous-traitances'!$J51</f>
        <v>0</v>
      </c>
      <c r="AA221" s="341">
        <f>'Sous-traitances'!AB18*'Sous-traitances'!$J51</f>
        <v>0</v>
      </c>
      <c r="AB221" s="341">
        <f t="shared" si="62"/>
        <v>0</v>
      </c>
      <c r="AC221" s="341">
        <f>'Sous-traitances'!AD18*'Sous-traitances'!$J51</f>
        <v>0</v>
      </c>
      <c r="AD221" s="341">
        <f>'Sous-traitances'!AE18*'Sous-traitances'!$J51</f>
        <v>0</v>
      </c>
      <c r="AE221" s="341">
        <f t="shared" si="63"/>
        <v>0</v>
      </c>
      <c r="AF221" s="341">
        <f>'Sous-traitances'!AG18*'Sous-traitances'!$J51</f>
        <v>0</v>
      </c>
      <c r="AG221" s="341">
        <f>'Sous-traitances'!AH18*'Sous-traitances'!$J51</f>
        <v>0</v>
      </c>
      <c r="AH221" s="341">
        <f t="shared" si="64"/>
        <v>0</v>
      </c>
      <c r="AI221" s="341">
        <f>'Sous-traitances'!AJ18*'Sous-traitances'!$J51</f>
        <v>0</v>
      </c>
      <c r="AJ221" s="341">
        <f>'Sous-traitances'!AK18*'Sous-traitances'!$J51</f>
        <v>0</v>
      </c>
      <c r="AK221" s="341">
        <f t="shared" si="65"/>
        <v>0</v>
      </c>
    </row>
    <row r="222" spans="2:37" s="76" customFormat="1" ht="15" customHeight="1">
      <c r="B222" s="377">
        <f>'Sous-traitances'!C19</f>
        <v>0</v>
      </c>
      <c r="C222" s="341">
        <f>'Sous-traitances'!D19*'Sous-traitances'!$J52</f>
        <v>0</v>
      </c>
      <c r="D222" s="341">
        <f>'Sous-traitances'!E19*'Sous-traitances'!$J52</f>
        <v>0</v>
      </c>
      <c r="E222" s="341">
        <f>'Sous-traitances'!F19*'Sous-traitances'!$J52</f>
        <v>0</v>
      </c>
      <c r="F222" s="341">
        <f>'Sous-traitances'!G19*'Sous-traitances'!$J52</f>
        <v>0</v>
      </c>
      <c r="G222" s="341">
        <f>'Sous-traitances'!H19*'Sous-traitances'!$J52</f>
        <v>0</v>
      </c>
      <c r="H222" s="341">
        <f>'Sous-traitances'!I19*'Sous-traitances'!$J52</f>
        <v>0</v>
      </c>
      <c r="I222" s="341">
        <f>'Sous-traitances'!J19*'Sous-traitances'!$J52</f>
        <v>0</v>
      </c>
      <c r="J222" s="341">
        <f>'Sous-traitances'!K19*'Sous-traitances'!$J52</f>
        <v>0</v>
      </c>
      <c r="K222" s="341">
        <f>'Sous-traitances'!L19*'Sous-traitances'!$J52</f>
        <v>0</v>
      </c>
      <c r="L222" s="341">
        <f>'Sous-traitances'!M19*'Sous-traitances'!$J52</f>
        <v>0</v>
      </c>
      <c r="M222" s="341">
        <f>'Sous-traitances'!N19*'Sous-traitances'!$J52</f>
        <v>0</v>
      </c>
      <c r="N222" s="341">
        <f>'Sous-traitances'!O19*'Sous-traitances'!$J52</f>
        <v>0</v>
      </c>
      <c r="O222" s="341">
        <f t="shared" si="61"/>
        <v>0</v>
      </c>
      <c r="P222" s="341">
        <f>'Sous-traitances'!Q19*'Sous-traitances'!$J52</f>
        <v>0</v>
      </c>
      <c r="Q222" s="341">
        <f>'Sous-traitances'!R19*'Sous-traitances'!$J52</f>
        <v>0</v>
      </c>
      <c r="R222" s="341">
        <f>'Sous-traitances'!S19*'Sous-traitances'!$J52</f>
        <v>0</v>
      </c>
      <c r="S222" s="341">
        <f>'Sous-traitances'!T19*'Sous-traitances'!$J52</f>
        <v>0</v>
      </c>
      <c r="T222" s="341">
        <f>'Sous-traitances'!U19*'Sous-traitances'!$J52</f>
        <v>0</v>
      </c>
      <c r="U222" s="341">
        <f>'Sous-traitances'!V19*'Sous-traitances'!$J52</f>
        <v>0</v>
      </c>
      <c r="V222" s="341">
        <f>'Sous-traitances'!W19*'Sous-traitances'!$J52</f>
        <v>0</v>
      </c>
      <c r="W222" s="341">
        <f>'Sous-traitances'!X19*'Sous-traitances'!$J52</f>
        <v>0</v>
      </c>
      <c r="X222" s="341">
        <f>'Sous-traitances'!Y19*'Sous-traitances'!$J52</f>
        <v>0</v>
      </c>
      <c r="Y222" s="341">
        <f>'Sous-traitances'!Z19*'Sous-traitances'!$J52</f>
        <v>0</v>
      </c>
      <c r="Z222" s="341">
        <f>'Sous-traitances'!AA19*'Sous-traitances'!$J52</f>
        <v>0</v>
      </c>
      <c r="AA222" s="341">
        <f>'Sous-traitances'!AB19*'Sous-traitances'!$J52</f>
        <v>0</v>
      </c>
      <c r="AB222" s="341">
        <f t="shared" si="62"/>
        <v>0</v>
      </c>
      <c r="AC222" s="341">
        <f>'Sous-traitances'!AD19*'Sous-traitances'!$J52</f>
        <v>0</v>
      </c>
      <c r="AD222" s="341">
        <f>'Sous-traitances'!AE19*'Sous-traitances'!$J52</f>
        <v>0</v>
      </c>
      <c r="AE222" s="341">
        <f t="shared" si="63"/>
        <v>0</v>
      </c>
      <c r="AF222" s="341">
        <f>'Sous-traitances'!AG19*'Sous-traitances'!$J52</f>
        <v>0</v>
      </c>
      <c r="AG222" s="341">
        <f>'Sous-traitances'!AH19*'Sous-traitances'!$J52</f>
        <v>0</v>
      </c>
      <c r="AH222" s="341">
        <f t="shared" si="64"/>
        <v>0</v>
      </c>
      <c r="AI222" s="341">
        <f>'Sous-traitances'!AJ19*'Sous-traitances'!$J52</f>
        <v>0</v>
      </c>
      <c r="AJ222" s="341">
        <f>'Sous-traitances'!AK19*'Sous-traitances'!$J52</f>
        <v>0</v>
      </c>
      <c r="AK222" s="341">
        <f t="shared" si="65"/>
        <v>0</v>
      </c>
    </row>
    <row r="223" spans="2:37" s="76" customFormat="1" ht="15" customHeight="1">
      <c r="B223" s="377">
        <f>'Sous-traitances'!C20</f>
        <v>0</v>
      </c>
      <c r="C223" s="341">
        <f>'Sous-traitances'!D20*'Sous-traitances'!$J53</f>
        <v>0</v>
      </c>
      <c r="D223" s="341">
        <f>'Sous-traitances'!E20*'Sous-traitances'!$J53</f>
        <v>0</v>
      </c>
      <c r="E223" s="341">
        <f>'Sous-traitances'!F20*'Sous-traitances'!$J53</f>
        <v>0</v>
      </c>
      <c r="F223" s="341">
        <f>'Sous-traitances'!G20*'Sous-traitances'!$J53</f>
        <v>0</v>
      </c>
      <c r="G223" s="341">
        <f>'Sous-traitances'!H20*'Sous-traitances'!$J53</f>
        <v>0</v>
      </c>
      <c r="H223" s="341">
        <f>'Sous-traitances'!I20*'Sous-traitances'!$J53</f>
        <v>0</v>
      </c>
      <c r="I223" s="341">
        <f>'Sous-traitances'!J20*'Sous-traitances'!$J53</f>
        <v>0</v>
      </c>
      <c r="J223" s="341">
        <f>'Sous-traitances'!K20*'Sous-traitances'!$J53</f>
        <v>0</v>
      </c>
      <c r="K223" s="341">
        <f>'Sous-traitances'!L20*'Sous-traitances'!$J53</f>
        <v>0</v>
      </c>
      <c r="L223" s="341">
        <f>'Sous-traitances'!M20*'Sous-traitances'!$J53</f>
        <v>0</v>
      </c>
      <c r="M223" s="341">
        <f>'Sous-traitances'!N20*'Sous-traitances'!$J53</f>
        <v>0</v>
      </c>
      <c r="N223" s="341">
        <f>'Sous-traitances'!O20*'Sous-traitances'!$J53</f>
        <v>0</v>
      </c>
      <c r="O223" s="341">
        <f t="shared" si="61"/>
        <v>0</v>
      </c>
      <c r="P223" s="341">
        <f>'Sous-traitances'!Q20*'Sous-traitances'!$J53</f>
        <v>0</v>
      </c>
      <c r="Q223" s="341">
        <f>'Sous-traitances'!R20*'Sous-traitances'!$J53</f>
        <v>0</v>
      </c>
      <c r="R223" s="341">
        <f>'Sous-traitances'!S20*'Sous-traitances'!$J53</f>
        <v>0</v>
      </c>
      <c r="S223" s="341">
        <f>'Sous-traitances'!T20*'Sous-traitances'!$J53</f>
        <v>0</v>
      </c>
      <c r="T223" s="341">
        <f>'Sous-traitances'!U20*'Sous-traitances'!$J53</f>
        <v>0</v>
      </c>
      <c r="U223" s="341">
        <f>'Sous-traitances'!V20*'Sous-traitances'!$J53</f>
        <v>0</v>
      </c>
      <c r="V223" s="341">
        <f>'Sous-traitances'!W20*'Sous-traitances'!$J53</f>
        <v>0</v>
      </c>
      <c r="W223" s="341">
        <f>'Sous-traitances'!X20*'Sous-traitances'!$J53</f>
        <v>0</v>
      </c>
      <c r="X223" s="341">
        <f>'Sous-traitances'!Y20*'Sous-traitances'!$J53</f>
        <v>0</v>
      </c>
      <c r="Y223" s="341">
        <f>'Sous-traitances'!Z20*'Sous-traitances'!$J53</f>
        <v>0</v>
      </c>
      <c r="Z223" s="341">
        <f>'Sous-traitances'!AA20*'Sous-traitances'!$J53</f>
        <v>0</v>
      </c>
      <c r="AA223" s="341">
        <f>'Sous-traitances'!AB20*'Sous-traitances'!$J53</f>
        <v>0</v>
      </c>
      <c r="AB223" s="341">
        <f t="shared" si="62"/>
        <v>0</v>
      </c>
      <c r="AC223" s="341">
        <f>'Sous-traitances'!AD20*'Sous-traitances'!$J53</f>
        <v>0</v>
      </c>
      <c r="AD223" s="341">
        <f>'Sous-traitances'!AE20*'Sous-traitances'!$J53</f>
        <v>0</v>
      </c>
      <c r="AE223" s="341">
        <f t="shared" si="63"/>
        <v>0</v>
      </c>
      <c r="AF223" s="341">
        <f>'Sous-traitances'!AG20*'Sous-traitances'!$J53</f>
        <v>0</v>
      </c>
      <c r="AG223" s="341">
        <f>'Sous-traitances'!AH20*'Sous-traitances'!$J53</f>
        <v>0</v>
      </c>
      <c r="AH223" s="341">
        <f t="shared" si="64"/>
        <v>0</v>
      </c>
      <c r="AI223" s="341">
        <f>'Sous-traitances'!AJ20*'Sous-traitances'!$J53</f>
        <v>0</v>
      </c>
      <c r="AJ223" s="341">
        <f>'Sous-traitances'!AK20*'Sous-traitances'!$J53</f>
        <v>0</v>
      </c>
      <c r="AK223" s="341">
        <f t="shared" si="65"/>
        <v>0</v>
      </c>
    </row>
    <row r="224" spans="2:37" s="76" customFormat="1" ht="15" customHeight="1">
      <c r="B224" s="377">
        <f>'Sous-traitances'!C21</f>
        <v>0</v>
      </c>
      <c r="C224" s="341">
        <f>'Sous-traitances'!D21*'Sous-traitances'!$J54</f>
        <v>0</v>
      </c>
      <c r="D224" s="341">
        <f>'Sous-traitances'!E21*'Sous-traitances'!$J54</f>
        <v>0</v>
      </c>
      <c r="E224" s="341">
        <f>'Sous-traitances'!F21*'Sous-traitances'!$J54</f>
        <v>0</v>
      </c>
      <c r="F224" s="341">
        <f>'Sous-traitances'!G21*'Sous-traitances'!$J54</f>
        <v>0</v>
      </c>
      <c r="G224" s="341">
        <f>'Sous-traitances'!H21*'Sous-traitances'!$J54</f>
        <v>0</v>
      </c>
      <c r="H224" s="341">
        <f>'Sous-traitances'!I21*'Sous-traitances'!$J54</f>
        <v>0</v>
      </c>
      <c r="I224" s="341">
        <f>'Sous-traitances'!J21*'Sous-traitances'!$J54</f>
        <v>0</v>
      </c>
      <c r="J224" s="341">
        <f>'Sous-traitances'!K21*'Sous-traitances'!$J54</f>
        <v>0</v>
      </c>
      <c r="K224" s="341">
        <f>'Sous-traitances'!L21*'Sous-traitances'!$J54</f>
        <v>0</v>
      </c>
      <c r="L224" s="341">
        <f>'Sous-traitances'!M21*'Sous-traitances'!$J54</f>
        <v>0</v>
      </c>
      <c r="M224" s="341">
        <f>'Sous-traitances'!N21*'Sous-traitances'!$J54</f>
        <v>0</v>
      </c>
      <c r="N224" s="341">
        <f>'Sous-traitances'!O21*'Sous-traitances'!$J54</f>
        <v>0</v>
      </c>
      <c r="O224" s="341">
        <f t="shared" si="61"/>
        <v>0</v>
      </c>
      <c r="P224" s="341">
        <f>'Sous-traitances'!Q21*'Sous-traitances'!$J54</f>
        <v>0</v>
      </c>
      <c r="Q224" s="341">
        <f>'Sous-traitances'!R21*'Sous-traitances'!$J54</f>
        <v>0</v>
      </c>
      <c r="R224" s="341">
        <f>'Sous-traitances'!S21*'Sous-traitances'!$J54</f>
        <v>0</v>
      </c>
      <c r="S224" s="341">
        <f>'Sous-traitances'!T21*'Sous-traitances'!$J54</f>
        <v>0</v>
      </c>
      <c r="T224" s="341">
        <f>'Sous-traitances'!U21*'Sous-traitances'!$J54</f>
        <v>0</v>
      </c>
      <c r="U224" s="341">
        <f>'Sous-traitances'!V21*'Sous-traitances'!$J54</f>
        <v>0</v>
      </c>
      <c r="V224" s="341">
        <f>'Sous-traitances'!W21*'Sous-traitances'!$J54</f>
        <v>0</v>
      </c>
      <c r="W224" s="341">
        <f>'Sous-traitances'!X21*'Sous-traitances'!$J54</f>
        <v>0</v>
      </c>
      <c r="X224" s="341">
        <f>'Sous-traitances'!Y21*'Sous-traitances'!$J54</f>
        <v>0</v>
      </c>
      <c r="Y224" s="341">
        <f>'Sous-traitances'!Z21*'Sous-traitances'!$J54</f>
        <v>0</v>
      </c>
      <c r="Z224" s="341">
        <f>'Sous-traitances'!AA21*'Sous-traitances'!$J54</f>
        <v>0</v>
      </c>
      <c r="AA224" s="341">
        <f>'Sous-traitances'!AB21*'Sous-traitances'!$J54</f>
        <v>0</v>
      </c>
      <c r="AB224" s="341">
        <f t="shared" si="62"/>
        <v>0</v>
      </c>
      <c r="AC224" s="341">
        <f>'Sous-traitances'!AD21*'Sous-traitances'!$J54</f>
        <v>0</v>
      </c>
      <c r="AD224" s="341">
        <f>'Sous-traitances'!AE21*'Sous-traitances'!$J54</f>
        <v>0</v>
      </c>
      <c r="AE224" s="341">
        <f t="shared" si="63"/>
        <v>0</v>
      </c>
      <c r="AF224" s="341">
        <f>'Sous-traitances'!AG21*'Sous-traitances'!$J54</f>
        <v>0</v>
      </c>
      <c r="AG224" s="341">
        <f>'Sous-traitances'!AH21*'Sous-traitances'!$J54</f>
        <v>0</v>
      </c>
      <c r="AH224" s="341">
        <f t="shared" si="64"/>
        <v>0</v>
      </c>
      <c r="AI224" s="341">
        <f>'Sous-traitances'!AJ21*'Sous-traitances'!$J54</f>
        <v>0</v>
      </c>
      <c r="AJ224" s="341">
        <f>'Sous-traitances'!AK21*'Sous-traitances'!$J54</f>
        <v>0</v>
      </c>
      <c r="AK224" s="341">
        <f t="shared" si="65"/>
        <v>0</v>
      </c>
    </row>
    <row r="225" spans="2:37" s="76" customFormat="1" ht="15" customHeight="1">
      <c r="B225" s="377">
        <f>'Sous-traitances'!C22</f>
        <v>0</v>
      </c>
      <c r="C225" s="341">
        <f>'Sous-traitances'!D22*'Sous-traitances'!$J55</f>
        <v>0</v>
      </c>
      <c r="D225" s="341">
        <f>'Sous-traitances'!E22*'Sous-traitances'!$J55</f>
        <v>0</v>
      </c>
      <c r="E225" s="341">
        <f>'Sous-traitances'!F22*'Sous-traitances'!$J55</f>
        <v>0</v>
      </c>
      <c r="F225" s="341">
        <f>'Sous-traitances'!G22*'Sous-traitances'!$J55</f>
        <v>0</v>
      </c>
      <c r="G225" s="341">
        <f>'Sous-traitances'!H22*'Sous-traitances'!$J55</f>
        <v>0</v>
      </c>
      <c r="H225" s="341">
        <f>'Sous-traitances'!I22*'Sous-traitances'!$J55</f>
        <v>0</v>
      </c>
      <c r="I225" s="341">
        <f>'Sous-traitances'!J22*'Sous-traitances'!$J55</f>
        <v>0</v>
      </c>
      <c r="J225" s="341">
        <f>'Sous-traitances'!K22*'Sous-traitances'!$J55</f>
        <v>0</v>
      </c>
      <c r="K225" s="341">
        <f>'Sous-traitances'!L22*'Sous-traitances'!$J55</f>
        <v>0</v>
      </c>
      <c r="L225" s="341">
        <f>'Sous-traitances'!M22*'Sous-traitances'!$J55</f>
        <v>0</v>
      </c>
      <c r="M225" s="341">
        <f>'Sous-traitances'!N22*'Sous-traitances'!$J55</f>
        <v>0</v>
      </c>
      <c r="N225" s="341">
        <f>'Sous-traitances'!O22*'Sous-traitances'!$J55</f>
        <v>0</v>
      </c>
      <c r="O225" s="341">
        <f t="shared" si="61"/>
        <v>0</v>
      </c>
      <c r="P225" s="341">
        <f>'Sous-traitances'!Q22*'Sous-traitances'!$J55</f>
        <v>0</v>
      </c>
      <c r="Q225" s="341">
        <f>'Sous-traitances'!R22*'Sous-traitances'!$J55</f>
        <v>0</v>
      </c>
      <c r="R225" s="341">
        <f>'Sous-traitances'!S22*'Sous-traitances'!$J55</f>
        <v>0</v>
      </c>
      <c r="S225" s="341">
        <f>'Sous-traitances'!T22*'Sous-traitances'!$J55</f>
        <v>0</v>
      </c>
      <c r="T225" s="341">
        <f>'Sous-traitances'!U22*'Sous-traitances'!$J55</f>
        <v>0</v>
      </c>
      <c r="U225" s="341">
        <f>'Sous-traitances'!V22*'Sous-traitances'!$J55</f>
        <v>0</v>
      </c>
      <c r="V225" s="341">
        <f>'Sous-traitances'!W22*'Sous-traitances'!$J55</f>
        <v>0</v>
      </c>
      <c r="W225" s="341">
        <f>'Sous-traitances'!X22*'Sous-traitances'!$J55</f>
        <v>0</v>
      </c>
      <c r="X225" s="341">
        <f>'Sous-traitances'!Y22*'Sous-traitances'!$J55</f>
        <v>0</v>
      </c>
      <c r="Y225" s="341">
        <f>'Sous-traitances'!Z22*'Sous-traitances'!$J55</f>
        <v>0</v>
      </c>
      <c r="Z225" s="341">
        <f>'Sous-traitances'!AA22*'Sous-traitances'!$J55</f>
        <v>0</v>
      </c>
      <c r="AA225" s="341">
        <f>'Sous-traitances'!AB22*'Sous-traitances'!$J55</f>
        <v>0</v>
      </c>
      <c r="AB225" s="341">
        <f t="shared" si="62"/>
        <v>0</v>
      </c>
      <c r="AC225" s="341">
        <f>'Sous-traitances'!AD22*'Sous-traitances'!$J55</f>
        <v>0</v>
      </c>
      <c r="AD225" s="341">
        <f>'Sous-traitances'!AE22*'Sous-traitances'!$J55</f>
        <v>0</v>
      </c>
      <c r="AE225" s="341">
        <f t="shared" si="63"/>
        <v>0</v>
      </c>
      <c r="AF225" s="341">
        <f>'Sous-traitances'!AG22*'Sous-traitances'!$J55</f>
        <v>0</v>
      </c>
      <c r="AG225" s="341">
        <f>'Sous-traitances'!AH22*'Sous-traitances'!$J55</f>
        <v>0</v>
      </c>
      <c r="AH225" s="341">
        <f t="shared" si="64"/>
        <v>0</v>
      </c>
      <c r="AI225" s="341">
        <f>'Sous-traitances'!AJ22*'Sous-traitances'!$J55</f>
        <v>0</v>
      </c>
      <c r="AJ225" s="341">
        <f>'Sous-traitances'!AK22*'Sous-traitances'!$J55</f>
        <v>0</v>
      </c>
      <c r="AK225" s="341">
        <f t="shared" si="65"/>
        <v>0</v>
      </c>
    </row>
    <row r="226" spans="2:37" s="76" customFormat="1" ht="15" customHeight="1">
      <c r="B226" s="377">
        <f>'Sous-traitances'!C23</f>
        <v>0</v>
      </c>
      <c r="C226" s="341">
        <f>'Sous-traitances'!D23*'Sous-traitances'!$J56</f>
        <v>0</v>
      </c>
      <c r="D226" s="341">
        <f>'Sous-traitances'!E23*'Sous-traitances'!$J56</f>
        <v>0</v>
      </c>
      <c r="E226" s="341">
        <f>'Sous-traitances'!F23*'Sous-traitances'!$J56</f>
        <v>0</v>
      </c>
      <c r="F226" s="341">
        <f>'Sous-traitances'!G23*'Sous-traitances'!$J56</f>
        <v>0</v>
      </c>
      <c r="G226" s="341">
        <f>'Sous-traitances'!H23*'Sous-traitances'!$J56</f>
        <v>0</v>
      </c>
      <c r="H226" s="341">
        <f>'Sous-traitances'!I23*'Sous-traitances'!$J56</f>
        <v>0</v>
      </c>
      <c r="I226" s="341">
        <f>'Sous-traitances'!J23*'Sous-traitances'!$J56</f>
        <v>0</v>
      </c>
      <c r="J226" s="341">
        <f>'Sous-traitances'!K23*'Sous-traitances'!$J56</f>
        <v>0</v>
      </c>
      <c r="K226" s="341">
        <f>'Sous-traitances'!L23*'Sous-traitances'!$J56</f>
        <v>0</v>
      </c>
      <c r="L226" s="341">
        <f>'Sous-traitances'!M23*'Sous-traitances'!$J56</f>
        <v>0</v>
      </c>
      <c r="M226" s="341">
        <f>'Sous-traitances'!N23*'Sous-traitances'!$J56</f>
        <v>0</v>
      </c>
      <c r="N226" s="341">
        <f>'Sous-traitances'!O23*'Sous-traitances'!$J56</f>
        <v>0</v>
      </c>
      <c r="O226" s="341">
        <f t="shared" si="61"/>
        <v>0</v>
      </c>
      <c r="P226" s="341">
        <f>'Sous-traitances'!Q23*'Sous-traitances'!$J56</f>
        <v>0</v>
      </c>
      <c r="Q226" s="341">
        <f>'Sous-traitances'!R23*'Sous-traitances'!$J56</f>
        <v>0</v>
      </c>
      <c r="R226" s="341">
        <f>'Sous-traitances'!S23*'Sous-traitances'!$J56</f>
        <v>0</v>
      </c>
      <c r="S226" s="341">
        <f>'Sous-traitances'!T23*'Sous-traitances'!$J56</f>
        <v>0</v>
      </c>
      <c r="T226" s="341">
        <f>'Sous-traitances'!U23*'Sous-traitances'!$J56</f>
        <v>0</v>
      </c>
      <c r="U226" s="341">
        <f>'Sous-traitances'!V23*'Sous-traitances'!$J56</f>
        <v>0</v>
      </c>
      <c r="V226" s="341">
        <f>'Sous-traitances'!W23*'Sous-traitances'!$J56</f>
        <v>0</v>
      </c>
      <c r="W226" s="341">
        <f>'Sous-traitances'!X23*'Sous-traitances'!$J56</f>
        <v>0</v>
      </c>
      <c r="X226" s="341">
        <f>'Sous-traitances'!Y23*'Sous-traitances'!$J56</f>
        <v>0</v>
      </c>
      <c r="Y226" s="341">
        <f>'Sous-traitances'!Z23*'Sous-traitances'!$J56</f>
        <v>0</v>
      </c>
      <c r="Z226" s="341">
        <f>'Sous-traitances'!AA23*'Sous-traitances'!$J56</f>
        <v>0</v>
      </c>
      <c r="AA226" s="341">
        <f>'Sous-traitances'!AB23*'Sous-traitances'!$J56</f>
        <v>0</v>
      </c>
      <c r="AB226" s="341">
        <f t="shared" si="62"/>
        <v>0</v>
      </c>
      <c r="AC226" s="341">
        <f>'Sous-traitances'!AD23*'Sous-traitances'!$J56</f>
        <v>0</v>
      </c>
      <c r="AD226" s="341">
        <f>'Sous-traitances'!AE23*'Sous-traitances'!$J56</f>
        <v>0</v>
      </c>
      <c r="AE226" s="341">
        <f t="shared" si="63"/>
        <v>0</v>
      </c>
      <c r="AF226" s="341">
        <f>'Sous-traitances'!AG23*'Sous-traitances'!$J56</f>
        <v>0</v>
      </c>
      <c r="AG226" s="341">
        <f>'Sous-traitances'!AH23*'Sous-traitances'!$J56</f>
        <v>0</v>
      </c>
      <c r="AH226" s="341">
        <f t="shared" si="64"/>
        <v>0</v>
      </c>
      <c r="AI226" s="341">
        <f>'Sous-traitances'!AJ23*'Sous-traitances'!$J56</f>
        <v>0</v>
      </c>
      <c r="AJ226" s="341">
        <f>'Sous-traitances'!AK23*'Sous-traitances'!$J56</f>
        <v>0</v>
      </c>
      <c r="AK226" s="341">
        <f t="shared" si="65"/>
        <v>0</v>
      </c>
    </row>
    <row r="227" spans="2:37" s="76" customFormat="1" ht="15" customHeight="1">
      <c r="B227" s="377">
        <f>'Sous-traitances'!C24</f>
        <v>0</v>
      </c>
      <c r="C227" s="341">
        <f>'Sous-traitances'!D24*'Sous-traitances'!$J57</f>
        <v>0</v>
      </c>
      <c r="D227" s="341">
        <f>'Sous-traitances'!E24*'Sous-traitances'!$J57</f>
        <v>0</v>
      </c>
      <c r="E227" s="341">
        <f>'Sous-traitances'!F24*'Sous-traitances'!$J57</f>
        <v>0</v>
      </c>
      <c r="F227" s="341">
        <f>'Sous-traitances'!G24*'Sous-traitances'!$J57</f>
        <v>0</v>
      </c>
      <c r="G227" s="341">
        <f>'Sous-traitances'!H24*'Sous-traitances'!$J57</f>
        <v>0</v>
      </c>
      <c r="H227" s="341">
        <f>'Sous-traitances'!I24*'Sous-traitances'!$J57</f>
        <v>0</v>
      </c>
      <c r="I227" s="341">
        <f>'Sous-traitances'!J24*'Sous-traitances'!$J57</f>
        <v>0</v>
      </c>
      <c r="J227" s="341">
        <f>'Sous-traitances'!K24*'Sous-traitances'!$J57</f>
        <v>0</v>
      </c>
      <c r="K227" s="341">
        <f>'Sous-traitances'!L24*'Sous-traitances'!$J57</f>
        <v>0</v>
      </c>
      <c r="L227" s="341">
        <f>'Sous-traitances'!M24*'Sous-traitances'!$J57</f>
        <v>0</v>
      </c>
      <c r="M227" s="341">
        <f>'Sous-traitances'!N24*'Sous-traitances'!$J57</f>
        <v>0</v>
      </c>
      <c r="N227" s="341">
        <f>'Sous-traitances'!O24*'Sous-traitances'!$J57</f>
        <v>0</v>
      </c>
      <c r="O227" s="341">
        <f t="shared" si="61"/>
        <v>0</v>
      </c>
      <c r="P227" s="341">
        <f>'Sous-traitances'!Q24*'Sous-traitances'!$J57</f>
        <v>0</v>
      </c>
      <c r="Q227" s="341">
        <f>'Sous-traitances'!R24*'Sous-traitances'!$J57</f>
        <v>0</v>
      </c>
      <c r="R227" s="341">
        <f>'Sous-traitances'!S24*'Sous-traitances'!$J57</f>
        <v>0</v>
      </c>
      <c r="S227" s="341">
        <f>'Sous-traitances'!T24*'Sous-traitances'!$J57</f>
        <v>0</v>
      </c>
      <c r="T227" s="341">
        <f>'Sous-traitances'!U24*'Sous-traitances'!$J57</f>
        <v>0</v>
      </c>
      <c r="U227" s="341">
        <f>'Sous-traitances'!V24*'Sous-traitances'!$J57</f>
        <v>0</v>
      </c>
      <c r="V227" s="341">
        <f>'Sous-traitances'!W24*'Sous-traitances'!$J57</f>
        <v>0</v>
      </c>
      <c r="W227" s="341">
        <f>'Sous-traitances'!X24*'Sous-traitances'!$J57</f>
        <v>0</v>
      </c>
      <c r="X227" s="341">
        <f>'Sous-traitances'!Y24*'Sous-traitances'!$J57</f>
        <v>0</v>
      </c>
      <c r="Y227" s="341">
        <f>'Sous-traitances'!Z24*'Sous-traitances'!$J57</f>
        <v>0</v>
      </c>
      <c r="Z227" s="341">
        <f>'Sous-traitances'!AA24*'Sous-traitances'!$J57</f>
        <v>0</v>
      </c>
      <c r="AA227" s="341">
        <f>'Sous-traitances'!AB24*'Sous-traitances'!$J57</f>
        <v>0</v>
      </c>
      <c r="AB227" s="341">
        <f t="shared" si="62"/>
        <v>0</v>
      </c>
      <c r="AC227" s="341">
        <f>'Sous-traitances'!AD24*'Sous-traitances'!$J57</f>
        <v>0</v>
      </c>
      <c r="AD227" s="341">
        <f>'Sous-traitances'!AE24*'Sous-traitances'!$J57</f>
        <v>0</v>
      </c>
      <c r="AE227" s="341">
        <f t="shared" si="63"/>
        <v>0</v>
      </c>
      <c r="AF227" s="341">
        <f>'Sous-traitances'!AG24*'Sous-traitances'!$J57</f>
        <v>0</v>
      </c>
      <c r="AG227" s="341">
        <f>'Sous-traitances'!AH24*'Sous-traitances'!$J57</f>
        <v>0</v>
      </c>
      <c r="AH227" s="341">
        <f t="shared" si="64"/>
        <v>0</v>
      </c>
      <c r="AI227" s="341">
        <f>'Sous-traitances'!AJ24*'Sous-traitances'!$J57</f>
        <v>0</v>
      </c>
      <c r="AJ227" s="341">
        <f>'Sous-traitances'!AK24*'Sous-traitances'!$J57</f>
        <v>0</v>
      </c>
      <c r="AK227" s="341">
        <f t="shared" si="65"/>
        <v>0</v>
      </c>
    </row>
    <row r="228" spans="2:37" s="76" customFormat="1" ht="15" customHeight="1">
      <c r="B228" s="377">
        <f>'Sous-traitances'!C25</f>
        <v>0</v>
      </c>
      <c r="C228" s="341">
        <f>'Sous-traitances'!D25*'Sous-traitances'!$J58</f>
        <v>0</v>
      </c>
      <c r="D228" s="341">
        <f>'Sous-traitances'!E25*'Sous-traitances'!$J58</f>
        <v>0</v>
      </c>
      <c r="E228" s="341">
        <f>'Sous-traitances'!F25*'Sous-traitances'!$J58</f>
        <v>0</v>
      </c>
      <c r="F228" s="341">
        <f>'Sous-traitances'!G25*'Sous-traitances'!$J58</f>
        <v>0</v>
      </c>
      <c r="G228" s="341">
        <f>'Sous-traitances'!H25*'Sous-traitances'!$J58</f>
        <v>0</v>
      </c>
      <c r="H228" s="341">
        <f>'Sous-traitances'!I25*'Sous-traitances'!$J58</f>
        <v>0</v>
      </c>
      <c r="I228" s="341">
        <f>'Sous-traitances'!J25*'Sous-traitances'!$J58</f>
        <v>0</v>
      </c>
      <c r="J228" s="341">
        <f>'Sous-traitances'!K25*'Sous-traitances'!$J58</f>
        <v>0</v>
      </c>
      <c r="K228" s="341">
        <f>'Sous-traitances'!L25*'Sous-traitances'!$J58</f>
        <v>0</v>
      </c>
      <c r="L228" s="341">
        <f>'Sous-traitances'!M25*'Sous-traitances'!$J58</f>
        <v>0</v>
      </c>
      <c r="M228" s="341">
        <f>'Sous-traitances'!N25*'Sous-traitances'!$J58</f>
        <v>0</v>
      </c>
      <c r="N228" s="341">
        <f>'Sous-traitances'!O25*'Sous-traitances'!$J58</f>
        <v>0</v>
      </c>
      <c r="O228" s="341">
        <f t="shared" si="61"/>
        <v>0</v>
      </c>
      <c r="P228" s="341">
        <f>'Sous-traitances'!Q25*'Sous-traitances'!$J58</f>
        <v>0</v>
      </c>
      <c r="Q228" s="341">
        <f>'Sous-traitances'!R25*'Sous-traitances'!$J58</f>
        <v>0</v>
      </c>
      <c r="R228" s="341">
        <f>'Sous-traitances'!S25*'Sous-traitances'!$J58</f>
        <v>0</v>
      </c>
      <c r="S228" s="341">
        <f>'Sous-traitances'!T25*'Sous-traitances'!$J58</f>
        <v>0</v>
      </c>
      <c r="T228" s="341">
        <f>'Sous-traitances'!U25*'Sous-traitances'!$J58</f>
        <v>0</v>
      </c>
      <c r="U228" s="341">
        <f>'Sous-traitances'!V25*'Sous-traitances'!$J58</f>
        <v>0</v>
      </c>
      <c r="V228" s="341">
        <f>'Sous-traitances'!W25*'Sous-traitances'!$J58</f>
        <v>0</v>
      </c>
      <c r="W228" s="341">
        <f>'Sous-traitances'!X25*'Sous-traitances'!$J58</f>
        <v>0</v>
      </c>
      <c r="X228" s="341">
        <f>'Sous-traitances'!Y25*'Sous-traitances'!$J58</f>
        <v>0</v>
      </c>
      <c r="Y228" s="341">
        <f>'Sous-traitances'!Z25*'Sous-traitances'!$J58</f>
        <v>0</v>
      </c>
      <c r="Z228" s="341">
        <f>'Sous-traitances'!AA25*'Sous-traitances'!$J58</f>
        <v>0</v>
      </c>
      <c r="AA228" s="341">
        <f>'Sous-traitances'!AB25*'Sous-traitances'!$J58</f>
        <v>0</v>
      </c>
      <c r="AB228" s="341">
        <f t="shared" si="62"/>
        <v>0</v>
      </c>
      <c r="AC228" s="341">
        <f>'Sous-traitances'!AD25*'Sous-traitances'!$J58</f>
        <v>0</v>
      </c>
      <c r="AD228" s="341">
        <f>'Sous-traitances'!AE25*'Sous-traitances'!$J58</f>
        <v>0</v>
      </c>
      <c r="AE228" s="341">
        <f t="shared" si="63"/>
        <v>0</v>
      </c>
      <c r="AF228" s="341">
        <f>'Sous-traitances'!AG25*'Sous-traitances'!$J58</f>
        <v>0</v>
      </c>
      <c r="AG228" s="341">
        <f>'Sous-traitances'!AH25*'Sous-traitances'!$J58</f>
        <v>0</v>
      </c>
      <c r="AH228" s="341">
        <f t="shared" si="64"/>
        <v>0</v>
      </c>
      <c r="AI228" s="341">
        <f>'Sous-traitances'!AJ25*'Sous-traitances'!$J58</f>
        <v>0</v>
      </c>
      <c r="AJ228" s="341">
        <f>'Sous-traitances'!AK25*'Sous-traitances'!$J58</f>
        <v>0</v>
      </c>
      <c r="AK228" s="341">
        <f t="shared" si="65"/>
        <v>0</v>
      </c>
    </row>
    <row r="229" spans="2:37" s="76" customFormat="1" ht="15" customHeight="1">
      <c r="B229" s="377">
        <f>'Sous-traitances'!C26</f>
        <v>0</v>
      </c>
      <c r="C229" s="341">
        <f>'Sous-traitances'!D26*'Sous-traitances'!$J59</f>
        <v>0</v>
      </c>
      <c r="D229" s="341">
        <f>'Sous-traitances'!E26*'Sous-traitances'!$J59</f>
        <v>0</v>
      </c>
      <c r="E229" s="341">
        <f>'Sous-traitances'!F26*'Sous-traitances'!$J59</f>
        <v>0</v>
      </c>
      <c r="F229" s="341">
        <f>'Sous-traitances'!G26*'Sous-traitances'!$J59</f>
        <v>0</v>
      </c>
      <c r="G229" s="341">
        <f>'Sous-traitances'!H26*'Sous-traitances'!$J59</f>
        <v>0</v>
      </c>
      <c r="H229" s="341">
        <f>'Sous-traitances'!I26*'Sous-traitances'!$J59</f>
        <v>0</v>
      </c>
      <c r="I229" s="341">
        <f>'Sous-traitances'!J26*'Sous-traitances'!$J59</f>
        <v>0</v>
      </c>
      <c r="J229" s="341">
        <f>'Sous-traitances'!K26*'Sous-traitances'!$J59</f>
        <v>0</v>
      </c>
      <c r="K229" s="341">
        <f>'Sous-traitances'!L26*'Sous-traitances'!$J59</f>
        <v>0</v>
      </c>
      <c r="L229" s="341">
        <f>'Sous-traitances'!M26*'Sous-traitances'!$J59</f>
        <v>0</v>
      </c>
      <c r="M229" s="341">
        <f>'Sous-traitances'!N26*'Sous-traitances'!$J59</f>
        <v>0</v>
      </c>
      <c r="N229" s="341">
        <f>'Sous-traitances'!O26*'Sous-traitances'!$J59</f>
        <v>0</v>
      </c>
      <c r="O229" s="341">
        <f t="shared" si="61"/>
        <v>0</v>
      </c>
      <c r="P229" s="341">
        <f>'Sous-traitances'!Q26*'Sous-traitances'!$J59</f>
        <v>0</v>
      </c>
      <c r="Q229" s="341">
        <f>'Sous-traitances'!R26*'Sous-traitances'!$J59</f>
        <v>0</v>
      </c>
      <c r="R229" s="341">
        <f>'Sous-traitances'!S26*'Sous-traitances'!$J59</f>
        <v>0</v>
      </c>
      <c r="S229" s="341">
        <f>'Sous-traitances'!T26*'Sous-traitances'!$J59</f>
        <v>0</v>
      </c>
      <c r="T229" s="341">
        <f>'Sous-traitances'!U26*'Sous-traitances'!$J59</f>
        <v>0</v>
      </c>
      <c r="U229" s="341">
        <f>'Sous-traitances'!V26*'Sous-traitances'!$J59</f>
        <v>0</v>
      </c>
      <c r="V229" s="341">
        <f>'Sous-traitances'!W26*'Sous-traitances'!$J59</f>
        <v>0</v>
      </c>
      <c r="W229" s="341">
        <f>'Sous-traitances'!X26*'Sous-traitances'!$J59</f>
        <v>0</v>
      </c>
      <c r="X229" s="341">
        <f>'Sous-traitances'!Y26*'Sous-traitances'!$J59</f>
        <v>0</v>
      </c>
      <c r="Y229" s="341">
        <f>'Sous-traitances'!Z26*'Sous-traitances'!$J59</f>
        <v>0</v>
      </c>
      <c r="Z229" s="341">
        <f>'Sous-traitances'!AA26*'Sous-traitances'!$J59</f>
        <v>0</v>
      </c>
      <c r="AA229" s="341">
        <f>'Sous-traitances'!AB26*'Sous-traitances'!$J59</f>
        <v>0</v>
      </c>
      <c r="AB229" s="341">
        <f t="shared" si="62"/>
        <v>0</v>
      </c>
      <c r="AC229" s="341">
        <f>'Sous-traitances'!AD26*'Sous-traitances'!$J59</f>
        <v>0</v>
      </c>
      <c r="AD229" s="341">
        <f>'Sous-traitances'!AE26*'Sous-traitances'!$J59</f>
        <v>0</v>
      </c>
      <c r="AE229" s="341">
        <f t="shared" si="63"/>
        <v>0</v>
      </c>
      <c r="AF229" s="341">
        <f>'Sous-traitances'!AG26*'Sous-traitances'!$J59</f>
        <v>0</v>
      </c>
      <c r="AG229" s="341">
        <f>'Sous-traitances'!AH26*'Sous-traitances'!$J59</f>
        <v>0</v>
      </c>
      <c r="AH229" s="341">
        <f t="shared" si="64"/>
        <v>0</v>
      </c>
      <c r="AI229" s="341">
        <f>'Sous-traitances'!AJ26*'Sous-traitances'!$J59</f>
        <v>0</v>
      </c>
      <c r="AJ229" s="341">
        <f>'Sous-traitances'!AK26*'Sous-traitances'!$J59</f>
        <v>0</v>
      </c>
      <c r="AK229" s="341">
        <f t="shared" si="65"/>
        <v>0</v>
      </c>
    </row>
    <row r="230" spans="2:37" s="76" customFormat="1" ht="15" customHeight="1">
      <c r="B230" s="377">
        <f>'Sous-traitances'!C27</f>
        <v>0</v>
      </c>
      <c r="C230" s="341">
        <f>'Sous-traitances'!D27*'Sous-traitances'!$J60</f>
        <v>0</v>
      </c>
      <c r="D230" s="341">
        <f>'Sous-traitances'!E27*'Sous-traitances'!$J60</f>
        <v>0</v>
      </c>
      <c r="E230" s="341">
        <f>'Sous-traitances'!F27*'Sous-traitances'!$J60</f>
        <v>0</v>
      </c>
      <c r="F230" s="341">
        <f>'Sous-traitances'!G27*'Sous-traitances'!$J60</f>
        <v>0</v>
      </c>
      <c r="G230" s="341">
        <f>'Sous-traitances'!H27*'Sous-traitances'!$J60</f>
        <v>0</v>
      </c>
      <c r="H230" s="341">
        <f>'Sous-traitances'!I27*'Sous-traitances'!$J60</f>
        <v>0</v>
      </c>
      <c r="I230" s="341">
        <f>'Sous-traitances'!J27*'Sous-traitances'!$J60</f>
        <v>0</v>
      </c>
      <c r="J230" s="341">
        <f>'Sous-traitances'!K27*'Sous-traitances'!$J60</f>
        <v>0</v>
      </c>
      <c r="K230" s="341">
        <f>'Sous-traitances'!L27*'Sous-traitances'!$J60</f>
        <v>0</v>
      </c>
      <c r="L230" s="341">
        <f>'Sous-traitances'!M27*'Sous-traitances'!$J60</f>
        <v>0</v>
      </c>
      <c r="M230" s="341">
        <f>'Sous-traitances'!N27*'Sous-traitances'!$J60</f>
        <v>0</v>
      </c>
      <c r="N230" s="341">
        <f>'Sous-traitances'!O27*'Sous-traitances'!$J60</f>
        <v>0</v>
      </c>
      <c r="O230" s="341">
        <f t="shared" si="61"/>
        <v>0</v>
      </c>
      <c r="P230" s="341">
        <f>'Sous-traitances'!Q27*'Sous-traitances'!$J60</f>
        <v>0</v>
      </c>
      <c r="Q230" s="341">
        <f>'Sous-traitances'!R27*'Sous-traitances'!$J60</f>
        <v>0</v>
      </c>
      <c r="R230" s="341">
        <f>'Sous-traitances'!S27*'Sous-traitances'!$J60</f>
        <v>0</v>
      </c>
      <c r="S230" s="341">
        <f>'Sous-traitances'!T27*'Sous-traitances'!$J60</f>
        <v>0</v>
      </c>
      <c r="T230" s="341">
        <f>'Sous-traitances'!U27*'Sous-traitances'!$J60</f>
        <v>0</v>
      </c>
      <c r="U230" s="341">
        <f>'Sous-traitances'!V27*'Sous-traitances'!$J60</f>
        <v>0</v>
      </c>
      <c r="V230" s="341">
        <f>'Sous-traitances'!W27*'Sous-traitances'!$J60</f>
        <v>0</v>
      </c>
      <c r="W230" s="341">
        <f>'Sous-traitances'!X27*'Sous-traitances'!$J60</f>
        <v>0</v>
      </c>
      <c r="X230" s="341">
        <f>'Sous-traitances'!Y27*'Sous-traitances'!$J60</f>
        <v>0</v>
      </c>
      <c r="Y230" s="341">
        <f>'Sous-traitances'!Z27*'Sous-traitances'!$J60</f>
        <v>0</v>
      </c>
      <c r="Z230" s="341">
        <f>'Sous-traitances'!AA27*'Sous-traitances'!$J60</f>
        <v>0</v>
      </c>
      <c r="AA230" s="341">
        <f>'Sous-traitances'!AB27*'Sous-traitances'!$J60</f>
        <v>0</v>
      </c>
      <c r="AB230" s="341">
        <f t="shared" si="62"/>
        <v>0</v>
      </c>
      <c r="AC230" s="341">
        <f>'Sous-traitances'!AD27*'Sous-traitances'!$J60</f>
        <v>0</v>
      </c>
      <c r="AD230" s="341">
        <f>'Sous-traitances'!AE27*'Sous-traitances'!$J60</f>
        <v>0</v>
      </c>
      <c r="AE230" s="341">
        <f t="shared" si="63"/>
        <v>0</v>
      </c>
      <c r="AF230" s="341">
        <f>'Sous-traitances'!AG27*'Sous-traitances'!$J60</f>
        <v>0</v>
      </c>
      <c r="AG230" s="341">
        <f>'Sous-traitances'!AH27*'Sous-traitances'!$J60</f>
        <v>0</v>
      </c>
      <c r="AH230" s="341">
        <f t="shared" si="64"/>
        <v>0</v>
      </c>
      <c r="AI230" s="341">
        <f>'Sous-traitances'!AJ27*'Sous-traitances'!$J60</f>
        <v>0</v>
      </c>
      <c r="AJ230" s="341">
        <f>'Sous-traitances'!AK27*'Sous-traitances'!$J60</f>
        <v>0</v>
      </c>
      <c r="AK230" s="341">
        <f t="shared" si="65"/>
        <v>0</v>
      </c>
    </row>
    <row r="231" spans="2:37" s="76" customFormat="1" ht="15" customHeight="1">
      <c r="B231" s="377">
        <f>'Sous-traitances'!C28</f>
        <v>0</v>
      </c>
      <c r="C231" s="341">
        <f>'Sous-traitances'!D28*'Sous-traitances'!$J61</f>
        <v>0</v>
      </c>
      <c r="D231" s="341">
        <f>'Sous-traitances'!E28*'Sous-traitances'!$J61</f>
        <v>0</v>
      </c>
      <c r="E231" s="341">
        <f>'Sous-traitances'!F28*'Sous-traitances'!$J61</f>
        <v>0</v>
      </c>
      <c r="F231" s="341">
        <f>'Sous-traitances'!G28*'Sous-traitances'!$J61</f>
        <v>0</v>
      </c>
      <c r="G231" s="341">
        <f>'Sous-traitances'!H28*'Sous-traitances'!$J61</f>
        <v>0</v>
      </c>
      <c r="H231" s="341">
        <f>'Sous-traitances'!I28*'Sous-traitances'!$J61</f>
        <v>0</v>
      </c>
      <c r="I231" s="341">
        <f>'Sous-traitances'!J28*'Sous-traitances'!$J61</f>
        <v>0</v>
      </c>
      <c r="J231" s="341">
        <f>'Sous-traitances'!K28*'Sous-traitances'!$J61</f>
        <v>0</v>
      </c>
      <c r="K231" s="341">
        <f>'Sous-traitances'!L28*'Sous-traitances'!$J61</f>
        <v>0</v>
      </c>
      <c r="L231" s="341">
        <f>'Sous-traitances'!M28*'Sous-traitances'!$J61</f>
        <v>0</v>
      </c>
      <c r="M231" s="341">
        <f>'Sous-traitances'!N28*'Sous-traitances'!$J61</f>
        <v>0</v>
      </c>
      <c r="N231" s="341">
        <f>'Sous-traitances'!O28*'Sous-traitances'!$J61</f>
        <v>0</v>
      </c>
      <c r="O231" s="341">
        <f t="shared" si="61"/>
        <v>0</v>
      </c>
      <c r="P231" s="341">
        <f>'Sous-traitances'!Q28*'Sous-traitances'!$J61</f>
        <v>0</v>
      </c>
      <c r="Q231" s="341">
        <f>'Sous-traitances'!R28*'Sous-traitances'!$J61</f>
        <v>0</v>
      </c>
      <c r="R231" s="341">
        <f>'Sous-traitances'!S28*'Sous-traitances'!$J61</f>
        <v>0</v>
      </c>
      <c r="S231" s="341">
        <f>'Sous-traitances'!T28*'Sous-traitances'!$J61</f>
        <v>0</v>
      </c>
      <c r="T231" s="341">
        <f>'Sous-traitances'!U28*'Sous-traitances'!$J61</f>
        <v>0</v>
      </c>
      <c r="U231" s="341">
        <f>'Sous-traitances'!V28*'Sous-traitances'!$J61</f>
        <v>0</v>
      </c>
      <c r="V231" s="341">
        <f>'Sous-traitances'!W28*'Sous-traitances'!$J61</f>
        <v>0</v>
      </c>
      <c r="W231" s="341">
        <f>'Sous-traitances'!X28*'Sous-traitances'!$J61</f>
        <v>0</v>
      </c>
      <c r="X231" s="341">
        <f>'Sous-traitances'!Y28*'Sous-traitances'!$J61</f>
        <v>0</v>
      </c>
      <c r="Y231" s="341">
        <f>'Sous-traitances'!Z28*'Sous-traitances'!$J61</f>
        <v>0</v>
      </c>
      <c r="Z231" s="341">
        <f>'Sous-traitances'!AA28*'Sous-traitances'!$J61</f>
        <v>0</v>
      </c>
      <c r="AA231" s="341">
        <f>'Sous-traitances'!AB28*'Sous-traitances'!$J61</f>
        <v>0</v>
      </c>
      <c r="AB231" s="341">
        <f t="shared" si="62"/>
        <v>0</v>
      </c>
      <c r="AC231" s="341">
        <f>'Sous-traitances'!AD28*'Sous-traitances'!$J61</f>
        <v>0</v>
      </c>
      <c r="AD231" s="341">
        <f>'Sous-traitances'!AE28*'Sous-traitances'!$J61</f>
        <v>0</v>
      </c>
      <c r="AE231" s="341">
        <f t="shared" si="63"/>
        <v>0</v>
      </c>
      <c r="AF231" s="341">
        <f>'Sous-traitances'!AG28*'Sous-traitances'!$J61</f>
        <v>0</v>
      </c>
      <c r="AG231" s="341">
        <f>'Sous-traitances'!AH28*'Sous-traitances'!$J61</f>
        <v>0</v>
      </c>
      <c r="AH231" s="341">
        <f t="shared" si="64"/>
        <v>0</v>
      </c>
      <c r="AI231" s="341">
        <f>'Sous-traitances'!AJ28*'Sous-traitances'!$J61</f>
        <v>0</v>
      </c>
      <c r="AJ231" s="341">
        <f>'Sous-traitances'!AK28*'Sous-traitances'!$J61</f>
        <v>0</v>
      </c>
      <c r="AK231" s="341">
        <f t="shared" si="65"/>
        <v>0</v>
      </c>
    </row>
    <row r="232" spans="2:37" s="76" customFormat="1" ht="15" customHeight="1">
      <c r="B232" s="377">
        <f>'Sous-traitances'!C29</f>
        <v>0</v>
      </c>
      <c r="C232" s="341">
        <f>'Sous-traitances'!D29*'Sous-traitances'!$J62</f>
        <v>0</v>
      </c>
      <c r="D232" s="341">
        <f>'Sous-traitances'!E29*'Sous-traitances'!$J62</f>
        <v>0</v>
      </c>
      <c r="E232" s="341">
        <f>'Sous-traitances'!F29*'Sous-traitances'!$J62</f>
        <v>0</v>
      </c>
      <c r="F232" s="341">
        <f>'Sous-traitances'!G29*'Sous-traitances'!$J62</f>
        <v>0</v>
      </c>
      <c r="G232" s="341">
        <f>'Sous-traitances'!H29*'Sous-traitances'!$J62</f>
        <v>0</v>
      </c>
      <c r="H232" s="341">
        <f>'Sous-traitances'!I29*'Sous-traitances'!$J62</f>
        <v>0</v>
      </c>
      <c r="I232" s="341">
        <f>'Sous-traitances'!J29*'Sous-traitances'!$J62</f>
        <v>0</v>
      </c>
      <c r="J232" s="341">
        <f>'Sous-traitances'!K29*'Sous-traitances'!$J62</f>
        <v>0</v>
      </c>
      <c r="K232" s="341">
        <f>'Sous-traitances'!L29*'Sous-traitances'!$J62</f>
        <v>0</v>
      </c>
      <c r="L232" s="341">
        <f>'Sous-traitances'!M29*'Sous-traitances'!$J62</f>
        <v>0</v>
      </c>
      <c r="M232" s="341">
        <f>'Sous-traitances'!N29*'Sous-traitances'!$J62</f>
        <v>0</v>
      </c>
      <c r="N232" s="341">
        <f>'Sous-traitances'!O29*'Sous-traitances'!$J62</f>
        <v>0</v>
      </c>
      <c r="O232" s="341">
        <f t="shared" si="61"/>
        <v>0</v>
      </c>
      <c r="P232" s="341">
        <f>'Sous-traitances'!Q29*'Sous-traitances'!$J62</f>
        <v>0</v>
      </c>
      <c r="Q232" s="341">
        <f>'Sous-traitances'!R29*'Sous-traitances'!$J62</f>
        <v>0</v>
      </c>
      <c r="R232" s="341">
        <f>'Sous-traitances'!S29*'Sous-traitances'!$J62</f>
        <v>0</v>
      </c>
      <c r="S232" s="341">
        <f>'Sous-traitances'!T29*'Sous-traitances'!$J62</f>
        <v>0</v>
      </c>
      <c r="T232" s="341">
        <f>'Sous-traitances'!U29*'Sous-traitances'!$J62</f>
        <v>0</v>
      </c>
      <c r="U232" s="341">
        <f>'Sous-traitances'!V29*'Sous-traitances'!$J62</f>
        <v>0</v>
      </c>
      <c r="V232" s="341">
        <f>'Sous-traitances'!W29*'Sous-traitances'!$J62</f>
        <v>0</v>
      </c>
      <c r="W232" s="341">
        <f>'Sous-traitances'!X29*'Sous-traitances'!$J62</f>
        <v>0</v>
      </c>
      <c r="X232" s="341">
        <f>'Sous-traitances'!Y29*'Sous-traitances'!$J62</f>
        <v>0</v>
      </c>
      <c r="Y232" s="341">
        <f>'Sous-traitances'!Z29*'Sous-traitances'!$J62</f>
        <v>0</v>
      </c>
      <c r="Z232" s="341">
        <f>'Sous-traitances'!AA29*'Sous-traitances'!$J62</f>
        <v>0</v>
      </c>
      <c r="AA232" s="341">
        <f>'Sous-traitances'!AB29*'Sous-traitances'!$J62</f>
        <v>0</v>
      </c>
      <c r="AB232" s="341">
        <f t="shared" si="62"/>
        <v>0</v>
      </c>
      <c r="AC232" s="341">
        <f>'Sous-traitances'!AD29*'Sous-traitances'!$J62</f>
        <v>0</v>
      </c>
      <c r="AD232" s="341">
        <f>'Sous-traitances'!AE29*'Sous-traitances'!$J62</f>
        <v>0</v>
      </c>
      <c r="AE232" s="341">
        <f t="shared" si="63"/>
        <v>0</v>
      </c>
      <c r="AF232" s="341">
        <f>'Sous-traitances'!AG29*'Sous-traitances'!$J62</f>
        <v>0</v>
      </c>
      <c r="AG232" s="341">
        <f>'Sous-traitances'!AH29*'Sous-traitances'!$J62</f>
        <v>0</v>
      </c>
      <c r="AH232" s="341">
        <f t="shared" si="64"/>
        <v>0</v>
      </c>
      <c r="AI232" s="341">
        <f>'Sous-traitances'!AJ29*'Sous-traitances'!$J62</f>
        <v>0</v>
      </c>
      <c r="AJ232" s="341">
        <f>'Sous-traitances'!AK29*'Sous-traitances'!$J62</f>
        <v>0</v>
      </c>
      <c r="AK232" s="341">
        <f t="shared" si="65"/>
        <v>0</v>
      </c>
    </row>
    <row r="233" spans="2:37" s="76" customFormat="1" ht="15" customHeight="1">
      <c r="B233" s="377">
        <f>'Sous-traitances'!C30</f>
        <v>0</v>
      </c>
      <c r="C233" s="341">
        <f>'Sous-traitances'!D30*'Sous-traitances'!$J63</f>
        <v>0</v>
      </c>
      <c r="D233" s="341">
        <f>'Sous-traitances'!E30*'Sous-traitances'!$J63</f>
        <v>0</v>
      </c>
      <c r="E233" s="341">
        <f>'Sous-traitances'!F30*'Sous-traitances'!$J63</f>
        <v>0</v>
      </c>
      <c r="F233" s="341">
        <f>'Sous-traitances'!G30*'Sous-traitances'!$J63</f>
        <v>0</v>
      </c>
      <c r="G233" s="341">
        <f>'Sous-traitances'!H30*'Sous-traitances'!$J63</f>
        <v>0</v>
      </c>
      <c r="H233" s="341">
        <f>'Sous-traitances'!I30*'Sous-traitances'!$J63</f>
        <v>0</v>
      </c>
      <c r="I233" s="341">
        <f>'Sous-traitances'!J30*'Sous-traitances'!$J63</f>
        <v>0</v>
      </c>
      <c r="J233" s="341">
        <f>'Sous-traitances'!K30*'Sous-traitances'!$J63</f>
        <v>0</v>
      </c>
      <c r="K233" s="341">
        <f>'Sous-traitances'!L30*'Sous-traitances'!$J63</f>
        <v>0</v>
      </c>
      <c r="L233" s="341">
        <f>'Sous-traitances'!M30*'Sous-traitances'!$J63</f>
        <v>0</v>
      </c>
      <c r="M233" s="341">
        <f>'Sous-traitances'!N30*'Sous-traitances'!$J63</f>
        <v>0</v>
      </c>
      <c r="N233" s="341">
        <f>'Sous-traitances'!O30*'Sous-traitances'!$J63</f>
        <v>0</v>
      </c>
      <c r="O233" s="341">
        <f t="shared" si="61"/>
        <v>0</v>
      </c>
      <c r="P233" s="341">
        <f>'Sous-traitances'!Q30*'Sous-traitances'!$J63</f>
        <v>0</v>
      </c>
      <c r="Q233" s="341">
        <f>'Sous-traitances'!R30*'Sous-traitances'!$J63</f>
        <v>0</v>
      </c>
      <c r="R233" s="341">
        <f>'Sous-traitances'!S30*'Sous-traitances'!$J63</f>
        <v>0</v>
      </c>
      <c r="S233" s="341">
        <f>'Sous-traitances'!T30*'Sous-traitances'!$J63</f>
        <v>0</v>
      </c>
      <c r="T233" s="341">
        <f>'Sous-traitances'!U30*'Sous-traitances'!$J63</f>
        <v>0</v>
      </c>
      <c r="U233" s="341">
        <f>'Sous-traitances'!V30*'Sous-traitances'!$J63</f>
        <v>0</v>
      </c>
      <c r="V233" s="341">
        <f>'Sous-traitances'!W30*'Sous-traitances'!$J63</f>
        <v>0</v>
      </c>
      <c r="W233" s="341">
        <f>'Sous-traitances'!X30*'Sous-traitances'!$J63</f>
        <v>0</v>
      </c>
      <c r="X233" s="341">
        <f>'Sous-traitances'!Y30*'Sous-traitances'!$J63</f>
        <v>0</v>
      </c>
      <c r="Y233" s="341">
        <f>'Sous-traitances'!Z30*'Sous-traitances'!$J63</f>
        <v>0</v>
      </c>
      <c r="Z233" s="341">
        <f>'Sous-traitances'!AA30*'Sous-traitances'!$J63</f>
        <v>0</v>
      </c>
      <c r="AA233" s="341">
        <f>'Sous-traitances'!AB30*'Sous-traitances'!$J63</f>
        <v>0</v>
      </c>
      <c r="AB233" s="341">
        <f t="shared" si="62"/>
        <v>0</v>
      </c>
      <c r="AC233" s="341">
        <f>'Sous-traitances'!AD30*'Sous-traitances'!$J63</f>
        <v>0</v>
      </c>
      <c r="AD233" s="341">
        <f>'Sous-traitances'!AE30*'Sous-traitances'!$J63</f>
        <v>0</v>
      </c>
      <c r="AE233" s="341">
        <f t="shared" si="63"/>
        <v>0</v>
      </c>
      <c r="AF233" s="341">
        <f>'Sous-traitances'!AG30*'Sous-traitances'!$J63</f>
        <v>0</v>
      </c>
      <c r="AG233" s="341">
        <f>'Sous-traitances'!AH30*'Sous-traitances'!$J63</f>
        <v>0</v>
      </c>
      <c r="AH233" s="341">
        <f t="shared" si="64"/>
        <v>0</v>
      </c>
      <c r="AI233" s="341">
        <f>'Sous-traitances'!AJ30*'Sous-traitances'!$J63</f>
        <v>0</v>
      </c>
      <c r="AJ233" s="341">
        <f>'Sous-traitances'!AK30*'Sous-traitances'!$J63</f>
        <v>0</v>
      </c>
      <c r="AK233" s="341">
        <f t="shared" si="65"/>
        <v>0</v>
      </c>
    </row>
    <row r="234" spans="2:37" s="76" customFormat="1" ht="15" customHeight="1">
      <c r="B234" s="377">
        <f>'Sous-traitances'!C31</f>
        <v>0</v>
      </c>
      <c r="C234" s="341">
        <f>'Sous-traitances'!D31*'Sous-traitances'!$J64</f>
        <v>0</v>
      </c>
      <c r="D234" s="341">
        <f>'Sous-traitances'!E31*'Sous-traitances'!$J64</f>
        <v>0</v>
      </c>
      <c r="E234" s="341">
        <f>'Sous-traitances'!F31*'Sous-traitances'!$J64</f>
        <v>0</v>
      </c>
      <c r="F234" s="341">
        <f>'Sous-traitances'!G31*'Sous-traitances'!$J64</f>
        <v>0</v>
      </c>
      <c r="G234" s="341">
        <f>'Sous-traitances'!H31*'Sous-traitances'!$J64</f>
        <v>0</v>
      </c>
      <c r="H234" s="341">
        <f>'Sous-traitances'!I31*'Sous-traitances'!$J64</f>
        <v>0</v>
      </c>
      <c r="I234" s="341">
        <f>'Sous-traitances'!J31*'Sous-traitances'!$J64</f>
        <v>0</v>
      </c>
      <c r="J234" s="341">
        <f>'Sous-traitances'!K31*'Sous-traitances'!$J64</f>
        <v>0</v>
      </c>
      <c r="K234" s="341">
        <f>'Sous-traitances'!L31*'Sous-traitances'!$J64</f>
        <v>0</v>
      </c>
      <c r="L234" s="341">
        <f>'Sous-traitances'!M31*'Sous-traitances'!$J64</f>
        <v>0</v>
      </c>
      <c r="M234" s="341">
        <f>'Sous-traitances'!N31*'Sous-traitances'!$J64</f>
        <v>0</v>
      </c>
      <c r="N234" s="341">
        <f>'Sous-traitances'!O31*'Sous-traitances'!$J64</f>
        <v>0</v>
      </c>
      <c r="O234" s="341">
        <f t="shared" si="61"/>
        <v>0</v>
      </c>
      <c r="P234" s="341">
        <f>'Sous-traitances'!Q31*'Sous-traitances'!$J64</f>
        <v>0</v>
      </c>
      <c r="Q234" s="341">
        <f>'Sous-traitances'!R31*'Sous-traitances'!$J64</f>
        <v>0</v>
      </c>
      <c r="R234" s="341">
        <f>'Sous-traitances'!S31*'Sous-traitances'!$J64</f>
        <v>0</v>
      </c>
      <c r="S234" s="341">
        <f>'Sous-traitances'!T31*'Sous-traitances'!$J64</f>
        <v>0</v>
      </c>
      <c r="T234" s="341">
        <f>'Sous-traitances'!U31*'Sous-traitances'!$J64</f>
        <v>0</v>
      </c>
      <c r="U234" s="341">
        <f>'Sous-traitances'!V31*'Sous-traitances'!$J64</f>
        <v>0</v>
      </c>
      <c r="V234" s="341">
        <f>'Sous-traitances'!W31*'Sous-traitances'!$J64</f>
        <v>0</v>
      </c>
      <c r="W234" s="341">
        <f>'Sous-traitances'!X31*'Sous-traitances'!$J64</f>
        <v>0</v>
      </c>
      <c r="X234" s="341">
        <f>'Sous-traitances'!Y31*'Sous-traitances'!$J64</f>
        <v>0</v>
      </c>
      <c r="Y234" s="341">
        <f>'Sous-traitances'!Z31*'Sous-traitances'!$J64</f>
        <v>0</v>
      </c>
      <c r="Z234" s="341">
        <f>'Sous-traitances'!AA31*'Sous-traitances'!$J64</f>
        <v>0</v>
      </c>
      <c r="AA234" s="341">
        <f>'Sous-traitances'!AB31*'Sous-traitances'!$J64</f>
        <v>0</v>
      </c>
      <c r="AB234" s="341">
        <f t="shared" si="62"/>
        <v>0</v>
      </c>
      <c r="AC234" s="341">
        <f>'Sous-traitances'!AD31*'Sous-traitances'!$J64</f>
        <v>0</v>
      </c>
      <c r="AD234" s="341">
        <f>'Sous-traitances'!AE31*'Sous-traitances'!$J64</f>
        <v>0</v>
      </c>
      <c r="AE234" s="341">
        <f t="shared" si="63"/>
        <v>0</v>
      </c>
      <c r="AF234" s="341">
        <f>'Sous-traitances'!AG31*'Sous-traitances'!$J64</f>
        <v>0</v>
      </c>
      <c r="AG234" s="341">
        <f>'Sous-traitances'!AH31*'Sous-traitances'!$J64</f>
        <v>0</v>
      </c>
      <c r="AH234" s="341">
        <f t="shared" si="64"/>
        <v>0</v>
      </c>
      <c r="AI234" s="341">
        <f>'Sous-traitances'!AJ31*'Sous-traitances'!$J64</f>
        <v>0</v>
      </c>
      <c r="AJ234" s="341">
        <f>'Sous-traitances'!AK31*'Sous-traitances'!$J64</f>
        <v>0</v>
      </c>
      <c r="AK234" s="341">
        <f t="shared" si="65"/>
        <v>0</v>
      </c>
    </row>
    <row r="235" spans="2:37" s="76" customFormat="1" ht="15" customHeight="1">
      <c r="B235" s="377">
        <f>'Sous-traitances'!C32</f>
        <v>0</v>
      </c>
      <c r="C235" s="341">
        <f>'Sous-traitances'!D32*'Sous-traitances'!$J65</f>
        <v>0</v>
      </c>
      <c r="D235" s="341">
        <f>'Sous-traitances'!E32*'Sous-traitances'!$J65</f>
        <v>0</v>
      </c>
      <c r="E235" s="341">
        <f>'Sous-traitances'!F32*'Sous-traitances'!$J65</f>
        <v>0</v>
      </c>
      <c r="F235" s="341">
        <f>'Sous-traitances'!G32*'Sous-traitances'!$J65</f>
        <v>0</v>
      </c>
      <c r="G235" s="341">
        <f>'Sous-traitances'!H32*'Sous-traitances'!$J65</f>
        <v>0</v>
      </c>
      <c r="H235" s="341">
        <f>'Sous-traitances'!I32*'Sous-traitances'!$J65</f>
        <v>0</v>
      </c>
      <c r="I235" s="341">
        <f>'Sous-traitances'!J32*'Sous-traitances'!$J65</f>
        <v>0</v>
      </c>
      <c r="J235" s="341">
        <f>'Sous-traitances'!K32*'Sous-traitances'!$J65</f>
        <v>0</v>
      </c>
      <c r="K235" s="341">
        <f>'Sous-traitances'!L32*'Sous-traitances'!$J65</f>
        <v>0</v>
      </c>
      <c r="L235" s="341">
        <f>'Sous-traitances'!M32*'Sous-traitances'!$J65</f>
        <v>0</v>
      </c>
      <c r="M235" s="341">
        <f>'Sous-traitances'!N32*'Sous-traitances'!$J65</f>
        <v>0</v>
      </c>
      <c r="N235" s="341">
        <f>'Sous-traitances'!O32*'Sous-traitances'!$J65</f>
        <v>0</v>
      </c>
      <c r="O235" s="341">
        <f t="shared" si="61"/>
        <v>0</v>
      </c>
      <c r="P235" s="341">
        <f>'Sous-traitances'!Q32*'Sous-traitances'!$J65</f>
        <v>0</v>
      </c>
      <c r="Q235" s="341">
        <f>'Sous-traitances'!R32*'Sous-traitances'!$J65</f>
        <v>0</v>
      </c>
      <c r="R235" s="341">
        <f>'Sous-traitances'!S32*'Sous-traitances'!$J65</f>
        <v>0</v>
      </c>
      <c r="S235" s="341">
        <f>'Sous-traitances'!T32*'Sous-traitances'!$J65</f>
        <v>0</v>
      </c>
      <c r="T235" s="341">
        <f>'Sous-traitances'!U32*'Sous-traitances'!$J65</f>
        <v>0</v>
      </c>
      <c r="U235" s="341">
        <f>'Sous-traitances'!V32*'Sous-traitances'!$J65</f>
        <v>0</v>
      </c>
      <c r="V235" s="341">
        <f>'Sous-traitances'!W32*'Sous-traitances'!$J65</f>
        <v>0</v>
      </c>
      <c r="W235" s="341">
        <f>'Sous-traitances'!X32*'Sous-traitances'!$J65</f>
        <v>0</v>
      </c>
      <c r="X235" s="341">
        <f>'Sous-traitances'!Y32*'Sous-traitances'!$J65</f>
        <v>0</v>
      </c>
      <c r="Y235" s="341">
        <f>'Sous-traitances'!Z32*'Sous-traitances'!$J65</f>
        <v>0</v>
      </c>
      <c r="Z235" s="341">
        <f>'Sous-traitances'!AA32*'Sous-traitances'!$J65</f>
        <v>0</v>
      </c>
      <c r="AA235" s="341">
        <f>'Sous-traitances'!AB32*'Sous-traitances'!$J65</f>
        <v>0</v>
      </c>
      <c r="AB235" s="341">
        <f t="shared" si="62"/>
        <v>0</v>
      </c>
      <c r="AC235" s="341">
        <f>'Sous-traitances'!AD32*'Sous-traitances'!$J65</f>
        <v>0</v>
      </c>
      <c r="AD235" s="341">
        <f>'Sous-traitances'!AE32*'Sous-traitances'!$J65</f>
        <v>0</v>
      </c>
      <c r="AE235" s="341">
        <f t="shared" si="63"/>
        <v>0</v>
      </c>
      <c r="AF235" s="341">
        <f>'Sous-traitances'!AG32*'Sous-traitances'!$J65</f>
        <v>0</v>
      </c>
      <c r="AG235" s="341">
        <f>'Sous-traitances'!AH32*'Sous-traitances'!$J65</f>
        <v>0</v>
      </c>
      <c r="AH235" s="341">
        <f t="shared" si="64"/>
        <v>0</v>
      </c>
      <c r="AI235" s="341">
        <f>'Sous-traitances'!AJ32*'Sous-traitances'!$J65</f>
        <v>0</v>
      </c>
      <c r="AJ235" s="341">
        <f>'Sous-traitances'!AK32*'Sous-traitances'!$J65</f>
        <v>0</v>
      </c>
      <c r="AK235" s="341">
        <f t="shared" si="65"/>
        <v>0</v>
      </c>
    </row>
    <row r="236" spans="2:37" s="76" customFormat="1" ht="15" customHeight="1">
      <c r="B236" s="377">
        <f>'Sous-traitances'!C33</f>
        <v>0</v>
      </c>
      <c r="C236" s="341">
        <f>'Sous-traitances'!D33*'Sous-traitances'!$J66</f>
        <v>0</v>
      </c>
      <c r="D236" s="341">
        <f>'Sous-traitances'!E33*'Sous-traitances'!$J66</f>
        <v>0</v>
      </c>
      <c r="E236" s="341">
        <f>'Sous-traitances'!F33*'Sous-traitances'!$J66</f>
        <v>0</v>
      </c>
      <c r="F236" s="341">
        <f>'Sous-traitances'!G33*'Sous-traitances'!$J66</f>
        <v>0</v>
      </c>
      <c r="G236" s="341">
        <f>'Sous-traitances'!H33*'Sous-traitances'!$J66</f>
        <v>0</v>
      </c>
      <c r="H236" s="341">
        <f>'Sous-traitances'!I33*'Sous-traitances'!$J66</f>
        <v>0</v>
      </c>
      <c r="I236" s="341">
        <f>'Sous-traitances'!J33*'Sous-traitances'!$J66</f>
        <v>0</v>
      </c>
      <c r="J236" s="341">
        <f>'Sous-traitances'!K33*'Sous-traitances'!$J66</f>
        <v>0</v>
      </c>
      <c r="K236" s="341">
        <f>'Sous-traitances'!L33*'Sous-traitances'!$J66</f>
        <v>0</v>
      </c>
      <c r="L236" s="341">
        <f>'Sous-traitances'!M33*'Sous-traitances'!$J66</f>
        <v>0</v>
      </c>
      <c r="M236" s="341">
        <f>'Sous-traitances'!N33*'Sous-traitances'!$J66</f>
        <v>0</v>
      </c>
      <c r="N236" s="341">
        <f>'Sous-traitances'!O33*'Sous-traitances'!$J66</f>
        <v>0</v>
      </c>
      <c r="O236" s="341">
        <f t="shared" si="61"/>
        <v>0</v>
      </c>
      <c r="P236" s="341">
        <f>'Sous-traitances'!Q33*'Sous-traitances'!$J66</f>
        <v>0</v>
      </c>
      <c r="Q236" s="341">
        <f>'Sous-traitances'!R33*'Sous-traitances'!$J66</f>
        <v>0</v>
      </c>
      <c r="R236" s="341">
        <f>'Sous-traitances'!S33*'Sous-traitances'!$J66</f>
        <v>0</v>
      </c>
      <c r="S236" s="341">
        <f>'Sous-traitances'!T33*'Sous-traitances'!$J66</f>
        <v>0</v>
      </c>
      <c r="T236" s="341">
        <f>'Sous-traitances'!U33*'Sous-traitances'!$J66</f>
        <v>0</v>
      </c>
      <c r="U236" s="341">
        <f>'Sous-traitances'!V33*'Sous-traitances'!$J66</f>
        <v>0</v>
      </c>
      <c r="V236" s="341">
        <f>'Sous-traitances'!W33*'Sous-traitances'!$J66</f>
        <v>0</v>
      </c>
      <c r="W236" s="341">
        <f>'Sous-traitances'!X33*'Sous-traitances'!$J66</f>
        <v>0</v>
      </c>
      <c r="X236" s="341">
        <f>'Sous-traitances'!Y33*'Sous-traitances'!$J66</f>
        <v>0</v>
      </c>
      <c r="Y236" s="341">
        <f>'Sous-traitances'!Z33*'Sous-traitances'!$J66</f>
        <v>0</v>
      </c>
      <c r="Z236" s="341">
        <f>'Sous-traitances'!AA33*'Sous-traitances'!$J66</f>
        <v>0</v>
      </c>
      <c r="AA236" s="341">
        <f>'Sous-traitances'!AB33*'Sous-traitances'!$J66</f>
        <v>0</v>
      </c>
      <c r="AB236" s="341">
        <f t="shared" si="62"/>
        <v>0</v>
      </c>
      <c r="AC236" s="341">
        <f>'Sous-traitances'!AD33*'Sous-traitances'!$J66</f>
        <v>0</v>
      </c>
      <c r="AD236" s="341">
        <f>'Sous-traitances'!AE33*'Sous-traitances'!$J66</f>
        <v>0</v>
      </c>
      <c r="AE236" s="341">
        <f t="shared" si="63"/>
        <v>0</v>
      </c>
      <c r="AF236" s="341">
        <f>'Sous-traitances'!AG33*'Sous-traitances'!$J66</f>
        <v>0</v>
      </c>
      <c r="AG236" s="341">
        <f>'Sous-traitances'!AH33*'Sous-traitances'!$J66</f>
        <v>0</v>
      </c>
      <c r="AH236" s="341">
        <f t="shared" si="64"/>
        <v>0</v>
      </c>
      <c r="AI236" s="341">
        <f>'Sous-traitances'!AJ33*'Sous-traitances'!$J66</f>
        <v>0</v>
      </c>
      <c r="AJ236" s="341">
        <f>'Sous-traitances'!AK33*'Sous-traitances'!$J66</f>
        <v>0</v>
      </c>
      <c r="AK236" s="341">
        <f t="shared" si="65"/>
        <v>0</v>
      </c>
    </row>
    <row r="237" spans="2:37" s="76" customFormat="1">
      <c r="B237" s="81"/>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row>
    <row r="238" spans="2:37" s="76" customFormat="1" ht="15" customHeight="1">
      <c r="B238" s="99" t="s">
        <v>21</v>
      </c>
      <c r="C238" s="20">
        <f t="shared" ref="C238:AK238" si="66">SUM(C212:C236)</f>
        <v>0</v>
      </c>
      <c r="D238" s="20">
        <f t="shared" si="66"/>
        <v>0</v>
      </c>
      <c r="E238" s="20">
        <f t="shared" si="66"/>
        <v>0</v>
      </c>
      <c r="F238" s="20">
        <f t="shared" si="66"/>
        <v>0</v>
      </c>
      <c r="G238" s="20">
        <f t="shared" si="66"/>
        <v>0</v>
      </c>
      <c r="H238" s="20">
        <f t="shared" si="66"/>
        <v>0</v>
      </c>
      <c r="I238" s="20">
        <f t="shared" si="66"/>
        <v>0</v>
      </c>
      <c r="J238" s="20">
        <f t="shared" si="66"/>
        <v>0</v>
      </c>
      <c r="K238" s="20">
        <f t="shared" si="66"/>
        <v>0</v>
      </c>
      <c r="L238" s="20">
        <f t="shared" si="66"/>
        <v>0</v>
      </c>
      <c r="M238" s="20">
        <f t="shared" si="66"/>
        <v>0</v>
      </c>
      <c r="N238" s="20">
        <f t="shared" si="66"/>
        <v>0</v>
      </c>
      <c r="O238" s="21">
        <f t="shared" si="66"/>
        <v>0</v>
      </c>
      <c r="P238" s="20">
        <f t="shared" si="66"/>
        <v>0</v>
      </c>
      <c r="Q238" s="20">
        <f t="shared" si="66"/>
        <v>0</v>
      </c>
      <c r="R238" s="20">
        <f t="shared" si="66"/>
        <v>0</v>
      </c>
      <c r="S238" s="20">
        <f t="shared" si="66"/>
        <v>0</v>
      </c>
      <c r="T238" s="20">
        <f t="shared" si="66"/>
        <v>0</v>
      </c>
      <c r="U238" s="20">
        <f t="shared" si="66"/>
        <v>0</v>
      </c>
      <c r="V238" s="20">
        <f t="shared" si="66"/>
        <v>0</v>
      </c>
      <c r="W238" s="20">
        <f t="shared" si="66"/>
        <v>0</v>
      </c>
      <c r="X238" s="20">
        <f t="shared" si="66"/>
        <v>0</v>
      </c>
      <c r="Y238" s="20">
        <f t="shared" si="66"/>
        <v>0</v>
      </c>
      <c r="Z238" s="20">
        <f t="shared" si="66"/>
        <v>0</v>
      </c>
      <c r="AA238" s="20">
        <f t="shared" si="66"/>
        <v>0</v>
      </c>
      <c r="AB238" s="21">
        <f t="shared" si="66"/>
        <v>0</v>
      </c>
      <c r="AC238" s="20">
        <f t="shared" si="66"/>
        <v>0</v>
      </c>
      <c r="AD238" s="20">
        <f t="shared" si="66"/>
        <v>0</v>
      </c>
      <c r="AE238" s="21">
        <f t="shared" si="66"/>
        <v>0</v>
      </c>
      <c r="AF238" s="20">
        <f t="shared" si="66"/>
        <v>0</v>
      </c>
      <c r="AG238" s="20">
        <f t="shared" si="66"/>
        <v>0</v>
      </c>
      <c r="AH238" s="21">
        <f t="shared" si="66"/>
        <v>0</v>
      </c>
      <c r="AI238" s="20">
        <f t="shared" si="66"/>
        <v>0</v>
      </c>
      <c r="AJ238" s="20">
        <f t="shared" si="66"/>
        <v>0</v>
      </c>
      <c r="AK238" s="21">
        <f t="shared" si="66"/>
        <v>0</v>
      </c>
    </row>
    <row r="239" spans="2:37" s="76" customFormat="1">
      <c r="B239" s="81"/>
    </row>
    <row r="240" spans="2:37" s="76" customFormat="1" ht="15" customHeight="1">
      <c r="B240" s="301" t="str">
        <f>"Prestations liés à : "&amp;CONFIG!C21&amp;" (en € HT)"</f>
        <v>Prestations liés à :  (en € HT)</v>
      </c>
      <c r="C240" s="35"/>
      <c r="D240" s="35"/>
    </row>
    <row r="241" spans="2:37" s="76" customFormat="1">
      <c r="B241" s="81"/>
    </row>
    <row r="242" spans="2:37" s="76" customFormat="1">
      <c r="B242" s="81"/>
      <c r="C242" s="475" t="s">
        <v>18</v>
      </c>
      <c r="D242" s="476"/>
      <c r="E242" s="476"/>
      <c r="F242" s="476"/>
      <c r="G242" s="476"/>
      <c r="H242" s="476"/>
      <c r="I242" s="476"/>
      <c r="J242" s="476"/>
      <c r="K242" s="476"/>
      <c r="L242" s="476"/>
      <c r="M242" s="476"/>
      <c r="N242" s="476"/>
      <c r="O242" s="477"/>
      <c r="P242" s="475" t="s">
        <v>19</v>
      </c>
      <c r="Q242" s="476"/>
      <c r="R242" s="476"/>
      <c r="S242" s="476"/>
      <c r="T242" s="476"/>
      <c r="U242" s="476"/>
      <c r="V242" s="476"/>
      <c r="W242" s="476"/>
      <c r="X242" s="476"/>
      <c r="Y242" s="476"/>
      <c r="Z242" s="476"/>
      <c r="AA242" s="476"/>
      <c r="AB242" s="477"/>
      <c r="AC242" s="475" t="s">
        <v>20</v>
      </c>
      <c r="AD242" s="476"/>
      <c r="AE242" s="477"/>
      <c r="AF242" s="475" t="s">
        <v>32</v>
      </c>
      <c r="AG242" s="476"/>
      <c r="AH242" s="477"/>
      <c r="AI242" s="473" t="s">
        <v>33</v>
      </c>
      <c r="AJ242" s="473"/>
      <c r="AK242" s="473"/>
    </row>
    <row r="243" spans="2:37" s="76" customFormat="1" ht="15" customHeight="1">
      <c r="B243" s="99" t="s">
        <v>36</v>
      </c>
      <c r="C243" s="18">
        <f>CONFIG!$D$7</f>
        <v>41640</v>
      </c>
      <c r="D243" s="18">
        <f>DATE(YEAR(C243),MONTH(C243)+1,DAY(C243))</f>
        <v>41671</v>
      </c>
      <c r="E243" s="18">
        <f t="shared" ref="E243:N243" si="67">DATE(YEAR(D243),MONTH(D243)+1,DAY(D243))</f>
        <v>41699</v>
      </c>
      <c r="F243" s="18">
        <f t="shared" si="67"/>
        <v>41730</v>
      </c>
      <c r="G243" s="18">
        <f t="shared" si="67"/>
        <v>41760</v>
      </c>
      <c r="H243" s="18">
        <f t="shared" si="67"/>
        <v>41791</v>
      </c>
      <c r="I243" s="18">
        <f t="shared" si="67"/>
        <v>41821</v>
      </c>
      <c r="J243" s="18">
        <f t="shared" si="67"/>
        <v>41852</v>
      </c>
      <c r="K243" s="18">
        <f t="shared" si="67"/>
        <v>41883</v>
      </c>
      <c r="L243" s="18">
        <f t="shared" si="67"/>
        <v>41913</v>
      </c>
      <c r="M243" s="18">
        <f t="shared" si="67"/>
        <v>41944</v>
      </c>
      <c r="N243" s="18">
        <f t="shared" si="67"/>
        <v>41974</v>
      </c>
      <c r="O243" s="19" t="s">
        <v>21</v>
      </c>
      <c r="P243" s="18">
        <f>DATE(YEAR(N243),MONTH(N243)+1,DAY(N243))</f>
        <v>42005</v>
      </c>
      <c r="Q243" s="18">
        <f t="shared" ref="Q243:AA243" si="68">DATE(YEAR(P243),MONTH(P243)+1,DAY(P243))</f>
        <v>42036</v>
      </c>
      <c r="R243" s="18">
        <f t="shared" si="68"/>
        <v>42064</v>
      </c>
      <c r="S243" s="18">
        <f t="shared" si="68"/>
        <v>42095</v>
      </c>
      <c r="T243" s="18">
        <f t="shared" si="68"/>
        <v>42125</v>
      </c>
      <c r="U243" s="18">
        <f t="shared" si="68"/>
        <v>42156</v>
      </c>
      <c r="V243" s="18">
        <f t="shared" si="68"/>
        <v>42186</v>
      </c>
      <c r="W243" s="18">
        <f t="shared" si="68"/>
        <v>42217</v>
      </c>
      <c r="X243" s="18">
        <f t="shared" si="68"/>
        <v>42248</v>
      </c>
      <c r="Y243" s="18">
        <f t="shared" si="68"/>
        <v>42278</v>
      </c>
      <c r="Z243" s="18">
        <f t="shared" si="68"/>
        <v>42309</v>
      </c>
      <c r="AA243" s="18">
        <f t="shared" si="68"/>
        <v>42339</v>
      </c>
      <c r="AB243" s="19" t="s">
        <v>21</v>
      </c>
      <c r="AC243" s="28" t="s">
        <v>24</v>
      </c>
      <c r="AD243" s="28" t="s">
        <v>25</v>
      </c>
      <c r="AE243" s="19" t="s">
        <v>21</v>
      </c>
      <c r="AF243" s="28" t="s">
        <v>24</v>
      </c>
      <c r="AG243" s="28" t="s">
        <v>25</v>
      </c>
      <c r="AH243" s="19" t="s">
        <v>21</v>
      </c>
      <c r="AI243" s="28" t="s">
        <v>24</v>
      </c>
      <c r="AJ243" s="28" t="s">
        <v>25</v>
      </c>
      <c r="AK243" s="19" t="s">
        <v>21</v>
      </c>
    </row>
    <row r="244" spans="2:37" s="76" customFormat="1" ht="15" customHeight="1">
      <c r="B244" s="377">
        <f>'Sous-traitances'!C9</f>
        <v>0</v>
      </c>
      <c r="C244" s="341">
        <f>'Sous-traitances'!D9*'Sous-traitances'!$K42</f>
        <v>0</v>
      </c>
      <c r="D244" s="341">
        <f>'Sous-traitances'!E9*'Sous-traitances'!$K42</f>
        <v>0</v>
      </c>
      <c r="E244" s="341">
        <f>'Sous-traitances'!F9*'Sous-traitances'!$K42</f>
        <v>0</v>
      </c>
      <c r="F244" s="341">
        <f>'Sous-traitances'!G9*'Sous-traitances'!$K42</f>
        <v>0</v>
      </c>
      <c r="G244" s="341">
        <f>'Sous-traitances'!H9*'Sous-traitances'!$K42</f>
        <v>0</v>
      </c>
      <c r="H244" s="341">
        <f>'Sous-traitances'!I9*'Sous-traitances'!$K42</f>
        <v>0</v>
      </c>
      <c r="I244" s="341">
        <f>'Sous-traitances'!J9*'Sous-traitances'!$K42</f>
        <v>0</v>
      </c>
      <c r="J244" s="341">
        <f>'Sous-traitances'!K9*'Sous-traitances'!$K42</f>
        <v>0</v>
      </c>
      <c r="K244" s="341">
        <f>'Sous-traitances'!L9*'Sous-traitances'!$K42</f>
        <v>0</v>
      </c>
      <c r="L244" s="341">
        <f>'Sous-traitances'!M9*'Sous-traitances'!$K42</f>
        <v>0</v>
      </c>
      <c r="M244" s="341">
        <f>'Sous-traitances'!N9*'Sous-traitances'!$K42</f>
        <v>0</v>
      </c>
      <c r="N244" s="341">
        <f>'Sous-traitances'!O9*'Sous-traitances'!$K42</f>
        <v>0</v>
      </c>
      <c r="O244" s="341">
        <f t="shared" ref="O244:O268" si="69">SUM(C244:N244)</f>
        <v>0</v>
      </c>
      <c r="P244" s="341">
        <f>'Sous-traitances'!Q9*'Sous-traitances'!$K42</f>
        <v>0</v>
      </c>
      <c r="Q244" s="341">
        <f>'Sous-traitances'!R9*'Sous-traitances'!$K42</f>
        <v>0</v>
      </c>
      <c r="R244" s="341">
        <f>'Sous-traitances'!S9*'Sous-traitances'!$K42</f>
        <v>0</v>
      </c>
      <c r="S244" s="341">
        <f>'Sous-traitances'!T9*'Sous-traitances'!$K42</f>
        <v>0</v>
      </c>
      <c r="T244" s="341">
        <f>'Sous-traitances'!U9*'Sous-traitances'!$K42</f>
        <v>0</v>
      </c>
      <c r="U244" s="341">
        <f>'Sous-traitances'!V9*'Sous-traitances'!$K42</f>
        <v>0</v>
      </c>
      <c r="V244" s="341">
        <f>'Sous-traitances'!W9*'Sous-traitances'!$K42</f>
        <v>0</v>
      </c>
      <c r="W244" s="341">
        <f>'Sous-traitances'!X9*'Sous-traitances'!$K42</f>
        <v>0</v>
      </c>
      <c r="X244" s="341">
        <f>'Sous-traitances'!Y9*'Sous-traitances'!$K42</f>
        <v>0</v>
      </c>
      <c r="Y244" s="341">
        <f>'Sous-traitances'!Z9*'Sous-traitances'!$K42</f>
        <v>0</v>
      </c>
      <c r="Z244" s="341">
        <f>'Sous-traitances'!AA9*'Sous-traitances'!$K42</f>
        <v>0</v>
      </c>
      <c r="AA244" s="341">
        <f>'Sous-traitances'!AB9*'Sous-traitances'!$K42</f>
        <v>0</v>
      </c>
      <c r="AB244" s="341">
        <f t="shared" ref="AB244:AB268" si="70">SUM(P244:AA244)</f>
        <v>0</v>
      </c>
      <c r="AC244" s="341">
        <f>'Sous-traitances'!AD9*'Sous-traitances'!$K42</f>
        <v>0</v>
      </c>
      <c r="AD244" s="341">
        <f>'Sous-traitances'!AE9*'Sous-traitances'!$K42</f>
        <v>0</v>
      </c>
      <c r="AE244" s="341">
        <f t="shared" ref="AE244:AE268" si="71">SUM(AC244:AD244)</f>
        <v>0</v>
      </c>
      <c r="AF244" s="341">
        <f>'Sous-traitances'!AG9*'Sous-traitances'!$K42</f>
        <v>0</v>
      </c>
      <c r="AG244" s="341">
        <f>'Sous-traitances'!AH9*'Sous-traitances'!$K42</f>
        <v>0</v>
      </c>
      <c r="AH244" s="341">
        <f t="shared" ref="AH244:AH268" si="72">SUM(AF244:AG244)</f>
        <v>0</v>
      </c>
      <c r="AI244" s="341">
        <f>'Sous-traitances'!AJ9*'Sous-traitances'!$K42</f>
        <v>0</v>
      </c>
      <c r="AJ244" s="341">
        <f>'Sous-traitances'!AK9*'Sous-traitances'!$K42</f>
        <v>0</v>
      </c>
      <c r="AK244" s="341">
        <f t="shared" ref="AK244:AK268" si="73">SUM(AI244:AJ244)</f>
        <v>0</v>
      </c>
    </row>
    <row r="245" spans="2:37" s="76" customFormat="1" ht="15" customHeight="1">
      <c r="B245" s="377">
        <f>'Sous-traitances'!C10</f>
        <v>0</v>
      </c>
      <c r="C245" s="341">
        <f>'Sous-traitances'!D10*'Sous-traitances'!$K43</f>
        <v>0</v>
      </c>
      <c r="D245" s="341">
        <f>'Sous-traitances'!E10*'Sous-traitances'!$K43</f>
        <v>0</v>
      </c>
      <c r="E245" s="341">
        <f>'Sous-traitances'!F10*'Sous-traitances'!$K43</f>
        <v>0</v>
      </c>
      <c r="F245" s="341">
        <f>'Sous-traitances'!G10*'Sous-traitances'!$K43</f>
        <v>0</v>
      </c>
      <c r="G245" s="341">
        <f>'Sous-traitances'!H10*'Sous-traitances'!$K43</f>
        <v>0</v>
      </c>
      <c r="H245" s="341">
        <f>'Sous-traitances'!I10*'Sous-traitances'!$K43</f>
        <v>0</v>
      </c>
      <c r="I245" s="341">
        <f>'Sous-traitances'!J10*'Sous-traitances'!$K43</f>
        <v>0</v>
      </c>
      <c r="J245" s="341">
        <f>'Sous-traitances'!K10*'Sous-traitances'!$K43</f>
        <v>0</v>
      </c>
      <c r="K245" s="341">
        <f>'Sous-traitances'!L10*'Sous-traitances'!$K43</f>
        <v>0</v>
      </c>
      <c r="L245" s="341">
        <f>'Sous-traitances'!M10*'Sous-traitances'!$K43</f>
        <v>0</v>
      </c>
      <c r="M245" s="341">
        <f>'Sous-traitances'!N10*'Sous-traitances'!$K43</f>
        <v>0</v>
      </c>
      <c r="N245" s="341">
        <f>'Sous-traitances'!O10*'Sous-traitances'!$K43</f>
        <v>0</v>
      </c>
      <c r="O245" s="341">
        <f t="shared" si="69"/>
        <v>0</v>
      </c>
      <c r="P245" s="341">
        <f>'Sous-traitances'!Q10*'Sous-traitances'!$K43</f>
        <v>0</v>
      </c>
      <c r="Q245" s="341">
        <f>'Sous-traitances'!R10*'Sous-traitances'!$K43</f>
        <v>0</v>
      </c>
      <c r="R245" s="341">
        <f>'Sous-traitances'!S10*'Sous-traitances'!$K43</f>
        <v>0</v>
      </c>
      <c r="S245" s="341">
        <f>'Sous-traitances'!T10*'Sous-traitances'!$K43</f>
        <v>0</v>
      </c>
      <c r="T245" s="341">
        <f>'Sous-traitances'!U10*'Sous-traitances'!$K43</f>
        <v>0</v>
      </c>
      <c r="U245" s="341">
        <f>'Sous-traitances'!V10*'Sous-traitances'!$K43</f>
        <v>0</v>
      </c>
      <c r="V245" s="341">
        <f>'Sous-traitances'!W10*'Sous-traitances'!$K43</f>
        <v>0</v>
      </c>
      <c r="W245" s="341">
        <f>'Sous-traitances'!X10*'Sous-traitances'!$K43</f>
        <v>0</v>
      </c>
      <c r="X245" s="341">
        <f>'Sous-traitances'!Y10*'Sous-traitances'!$K43</f>
        <v>0</v>
      </c>
      <c r="Y245" s="341">
        <f>'Sous-traitances'!Z10*'Sous-traitances'!$K43</f>
        <v>0</v>
      </c>
      <c r="Z245" s="341">
        <f>'Sous-traitances'!AA10*'Sous-traitances'!$K43</f>
        <v>0</v>
      </c>
      <c r="AA245" s="341">
        <f>'Sous-traitances'!AB10*'Sous-traitances'!$K43</f>
        <v>0</v>
      </c>
      <c r="AB245" s="341">
        <f t="shared" si="70"/>
        <v>0</v>
      </c>
      <c r="AC245" s="341">
        <f>'Sous-traitances'!AD10*'Sous-traitances'!$K43</f>
        <v>0</v>
      </c>
      <c r="AD245" s="341">
        <f>'Sous-traitances'!AE10*'Sous-traitances'!$K43</f>
        <v>0</v>
      </c>
      <c r="AE245" s="341">
        <f t="shared" si="71"/>
        <v>0</v>
      </c>
      <c r="AF245" s="341">
        <f>'Sous-traitances'!AG10*'Sous-traitances'!$K43</f>
        <v>0</v>
      </c>
      <c r="AG245" s="341">
        <f>'Sous-traitances'!AH10*'Sous-traitances'!$K43</f>
        <v>0</v>
      </c>
      <c r="AH245" s="341">
        <f t="shared" si="72"/>
        <v>0</v>
      </c>
      <c r="AI245" s="341">
        <f>'Sous-traitances'!AJ10*'Sous-traitances'!$K43</f>
        <v>0</v>
      </c>
      <c r="AJ245" s="341">
        <f>'Sous-traitances'!AK10*'Sous-traitances'!$K43</f>
        <v>0</v>
      </c>
      <c r="AK245" s="341">
        <f t="shared" si="73"/>
        <v>0</v>
      </c>
    </row>
    <row r="246" spans="2:37" s="76" customFormat="1" ht="15" customHeight="1">
      <c r="B246" s="377">
        <f>'Sous-traitances'!C11</f>
        <v>0</v>
      </c>
      <c r="C246" s="341">
        <f>'Sous-traitances'!D11*'Sous-traitances'!$K44</f>
        <v>0</v>
      </c>
      <c r="D246" s="341">
        <f>'Sous-traitances'!E11*'Sous-traitances'!$K44</f>
        <v>0</v>
      </c>
      <c r="E246" s="341">
        <f>'Sous-traitances'!F11*'Sous-traitances'!$K44</f>
        <v>0</v>
      </c>
      <c r="F246" s="341">
        <f>'Sous-traitances'!G11*'Sous-traitances'!$K44</f>
        <v>0</v>
      </c>
      <c r="G246" s="341">
        <f>'Sous-traitances'!H11*'Sous-traitances'!$K44</f>
        <v>0</v>
      </c>
      <c r="H246" s="341">
        <f>'Sous-traitances'!I11*'Sous-traitances'!$K44</f>
        <v>0</v>
      </c>
      <c r="I246" s="341">
        <f>'Sous-traitances'!J11*'Sous-traitances'!$K44</f>
        <v>0</v>
      </c>
      <c r="J246" s="341">
        <f>'Sous-traitances'!K11*'Sous-traitances'!$K44</f>
        <v>0</v>
      </c>
      <c r="K246" s="341">
        <f>'Sous-traitances'!L11*'Sous-traitances'!$K44</f>
        <v>0</v>
      </c>
      <c r="L246" s="341">
        <f>'Sous-traitances'!M11*'Sous-traitances'!$K44</f>
        <v>0</v>
      </c>
      <c r="M246" s="341">
        <f>'Sous-traitances'!N11*'Sous-traitances'!$K44</f>
        <v>0</v>
      </c>
      <c r="N246" s="341">
        <f>'Sous-traitances'!O11*'Sous-traitances'!$K44</f>
        <v>0</v>
      </c>
      <c r="O246" s="341">
        <f t="shared" si="69"/>
        <v>0</v>
      </c>
      <c r="P246" s="341">
        <f>'Sous-traitances'!Q11*'Sous-traitances'!$K44</f>
        <v>0</v>
      </c>
      <c r="Q246" s="341">
        <f>'Sous-traitances'!R11*'Sous-traitances'!$K44</f>
        <v>0</v>
      </c>
      <c r="R246" s="341">
        <f>'Sous-traitances'!S11*'Sous-traitances'!$K44</f>
        <v>0</v>
      </c>
      <c r="S246" s="341">
        <f>'Sous-traitances'!T11*'Sous-traitances'!$K44</f>
        <v>0</v>
      </c>
      <c r="T246" s="341">
        <f>'Sous-traitances'!U11*'Sous-traitances'!$K44</f>
        <v>0</v>
      </c>
      <c r="U246" s="341">
        <f>'Sous-traitances'!V11*'Sous-traitances'!$K44</f>
        <v>0</v>
      </c>
      <c r="V246" s="341">
        <f>'Sous-traitances'!W11*'Sous-traitances'!$K44</f>
        <v>0</v>
      </c>
      <c r="W246" s="341">
        <f>'Sous-traitances'!X11*'Sous-traitances'!$K44</f>
        <v>0</v>
      </c>
      <c r="X246" s="341">
        <f>'Sous-traitances'!Y11*'Sous-traitances'!$K44</f>
        <v>0</v>
      </c>
      <c r="Y246" s="341">
        <f>'Sous-traitances'!Z11*'Sous-traitances'!$K44</f>
        <v>0</v>
      </c>
      <c r="Z246" s="341">
        <f>'Sous-traitances'!AA11*'Sous-traitances'!$K44</f>
        <v>0</v>
      </c>
      <c r="AA246" s="341">
        <f>'Sous-traitances'!AB11*'Sous-traitances'!$K44</f>
        <v>0</v>
      </c>
      <c r="AB246" s="341">
        <f t="shared" si="70"/>
        <v>0</v>
      </c>
      <c r="AC246" s="341">
        <f>'Sous-traitances'!AD11*'Sous-traitances'!$K44</f>
        <v>0</v>
      </c>
      <c r="AD246" s="341">
        <f>'Sous-traitances'!AE11*'Sous-traitances'!$K44</f>
        <v>0</v>
      </c>
      <c r="AE246" s="341">
        <f t="shared" si="71"/>
        <v>0</v>
      </c>
      <c r="AF246" s="341">
        <f>'Sous-traitances'!AG11*'Sous-traitances'!$K44</f>
        <v>0</v>
      </c>
      <c r="AG246" s="341">
        <f>'Sous-traitances'!AH11*'Sous-traitances'!$K44</f>
        <v>0</v>
      </c>
      <c r="AH246" s="341">
        <f t="shared" si="72"/>
        <v>0</v>
      </c>
      <c r="AI246" s="341">
        <f>'Sous-traitances'!AJ11*'Sous-traitances'!$K44</f>
        <v>0</v>
      </c>
      <c r="AJ246" s="341">
        <f>'Sous-traitances'!AK11*'Sous-traitances'!$K44</f>
        <v>0</v>
      </c>
      <c r="AK246" s="341">
        <f t="shared" si="73"/>
        <v>0</v>
      </c>
    </row>
    <row r="247" spans="2:37" s="76" customFormat="1" ht="15" customHeight="1">
      <c r="B247" s="377">
        <f>'Sous-traitances'!C12</f>
        <v>0</v>
      </c>
      <c r="C247" s="341">
        <f>'Sous-traitances'!D12*'Sous-traitances'!$K45</f>
        <v>0</v>
      </c>
      <c r="D247" s="341">
        <f>'Sous-traitances'!E12*'Sous-traitances'!$K45</f>
        <v>0</v>
      </c>
      <c r="E247" s="341">
        <f>'Sous-traitances'!F12*'Sous-traitances'!$K45</f>
        <v>0</v>
      </c>
      <c r="F247" s="341">
        <f>'Sous-traitances'!G12*'Sous-traitances'!$K45</f>
        <v>0</v>
      </c>
      <c r="G247" s="341">
        <f>'Sous-traitances'!H12*'Sous-traitances'!$K45</f>
        <v>0</v>
      </c>
      <c r="H247" s="341">
        <f>'Sous-traitances'!I12*'Sous-traitances'!$K45</f>
        <v>0</v>
      </c>
      <c r="I247" s="341">
        <f>'Sous-traitances'!J12*'Sous-traitances'!$K45</f>
        <v>0</v>
      </c>
      <c r="J247" s="341">
        <f>'Sous-traitances'!K12*'Sous-traitances'!$K45</f>
        <v>0</v>
      </c>
      <c r="K247" s="341">
        <f>'Sous-traitances'!L12*'Sous-traitances'!$K45</f>
        <v>0</v>
      </c>
      <c r="L247" s="341">
        <f>'Sous-traitances'!M12*'Sous-traitances'!$K45</f>
        <v>0</v>
      </c>
      <c r="M247" s="341">
        <f>'Sous-traitances'!N12*'Sous-traitances'!$K45</f>
        <v>0</v>
      </c>
      <c r="N247" s="341">
        <f>'Sous-traitances'!O12*'Sous-traitances'!$K45</f>
        <v>0</v>
      </c>
      <c r="O247" s="341">
        <f t="shared" si="69"/>
        <v>0</v>
      </c>
      <c r="P247" s="341">
        <f>'Sous-traitances'!Q12*'Sous-traitances'!$K45</f>
        <v>0</v>
      </c>
      <c r="Q247" s="341">
        <f>'Sous-traitances'!R12*'Sous-traitances'!$K45</f>
        <v>0</v>
      </c>
      <c r="R247" s="341">
        <f>'Sous-traitances'!S12*'Sous-traitances'!$K45</f>
        <v>0</v>
      </c>
      <c r="S247" s="341">
        <f>'Sous-traitances'!T12*'Sous-traitances'!$K45</f>
        <v>0</v>
      </c>
      <c r="T247" s="341">
        <f>'Sous-traitances'!U12*'Sous-traitances'!$K45</f>
        <v>0</v>
      </c>
      <c r="U247" s="341">
        <f>'Sous-traitances'!V12*'Sous-traitances'!$K45</f>
        <v>0</v>
      </c>
      <c r="V247" s="341">
        <f>'Sous-traitances'!W12*'Sous-traitances'!$K45</f>
        <v>0</v>
      </c>
      <c r="W247" s="341">
        <f>'Sous-traitances'!X12*'Sous-traitances'!$K45</f>
        <v>0</v>
      </c>
      <c r="X247" s="341">
        <f>'Sous-traitances'!Y12*'Sous-traitances'!$K45</f>
        <v>0</v>
      </c>
      <c r="Y247" s="341">
        <f>'Sous-traitances'!Z12*'Sous-traitances'!$K45</f>
        <v>0</v>
      </c>
      <c r="Z247" s="341">
        <f>'Sous-traitances'!AA12*'Sous-traitances'!$K45</f>
        <v>0</v>
      </c>
      <c r="AA247" s="341">
        <f>'Sous-traitances'!AB12*'Sous-traitances'!$K45</f>
        <v>0</v>
      </c>
      <c r="AB247" s="341">
        <f t="shared" si="70"/>
        <v>0</v>
      </c>
      <c r="AC247" s="341">
        <f>'Sous-traitances'!AD12*'Sous-traitances'!$K45</f>
        <v>0</v>
      </c>
      <c r="AD247" s="341">
        <f>'Sous-traitances'!AE12*'Sous-traitances'!$K45</f>
        <v>0</v>
      </c>
      <c r="AE247" s="341">
        <f t="shared" si="71"/>
        <v>0</v>
      </c>
      <c r="AF247" s="341">
        <f>'Sous-traitances'!AG12*'Sous-traitances'!$K45</f>
        <v>0</v>
      </c>
      <c r="AG247" s="341">
        <f>'Sous-traitances'!AH12*'Sous-traitances'!$K45</f>
        <v>0</v>
      </c>
      <c r="AH247" s="341">
        <f t="shared" si="72"/>
        <v>0</v>
      </c>
      <c r="AI247" s="341">
        <f>'Sous-traitances'!AJ12*'Sous-traitances'!$K45</f>
        <v>0</v>
      </c>
      <c r="AJ247" s="341">
        <f>'Sous-traitances'!AK12*'Sous-traitances'!$K45</f>
        <v>0</v>
      </c>
      <c r="AK247" s="341">
        <f t="shared" si="73"/>
        <v>0</v>
      </c>
    </row>
    <row r="248" spans="2:37" s="76" customFormat="1" ht="15" customHeight="1">
      <c r="B248" s="377">
        <f>'Sous-traitances'!C13</f>
        <v>0</v>
      </c>
      <c r="C248" s="341">
        <f>'Sous-traitances'!D13*'Sous-traitances'!$K46</f>
        <v>0</v>
      </c>
      <c r="D248" s="341">
        <f>'Sous-traitances'!E13*'Sous-traitances'!$K46</f>
        <v>0</v>
      </c>
      <c r="E248" s="341">
        <f>'Sous-traitances'!F13*'Sous-traitances'!$K46</f>
        <v>0</v>
      </c>
      <c r="F248" s="341">
        <f>'Sous-traitances'!G13*'Sous-traitances'!$K46</f>
        <v>0</v>
      </c>
      <c r="G248" s="341">
        <f>'Sous-traitances'!H13*'Sous-traitances'!$K46</f>
        <v>0</v>
      </c>
      <c r="H248" s="341">
        <f>'Sous-traitances'!I13*'Sous-traitances'!$K46</f>
        <v>0</v>
      </c>
      <c r="I248" s="341">
        <f>'Sous-traitances'!J13*'Sous-traitances'!$K46</f>
        <v>0</v>
      </c>
      <c r="J248" s="341">
        <f>'Sous-traitances'!K13*'Sous-traitances'!$K46</f>
        <v>0</v>
      </c>
      <c r="K248" s="341">
        <f>'Sous-traitances'!L13*'Sous-traitances'!$K46</f>
        <v>0</v>
      </c>
      <c r="L248" s="341">
        <f>'Sous-traitances'!M13*'Sous-traitances'!$K46</f>
        <v>0</v>
      </c>
      <c r="M248" s="341">
        <f>'Sous-traitances'!N13*'Sous-traitances'!$K46</f>
        <v>0</v>
      </c>
      <c r="N248" s="341">
        <f>'Sous-traitances'!O13*'Sous-traitances'!$K46</f>
        <v>0</v>
      </c>
      <c r="O248" s="341">
        <f t="shared" si="69"/>
        <v>0</v>
      </c>
      <c r="P248" s="341">
        <f>'Sous-traitances'!Q13*'Sous-traitances'!$K46</f>
        <v>0</v>
      </c>
      <c r="Q248" s="341">
        <f>'Sous-traitances'!R13*'Sous-traitances'!$K46</f>
        <v>0</v>
      </c>
      <c r="R248" s="341">
        <f>'Sous-traitances'!S13*'Sous-traitances'!$K46</f>
        <v>0</v>
      </c>
      <c r="S248" s="341">
        <f>'Sous-traitances'!T13*'Sous-traitances'!$K46</f>
        <v>0</v>
      </c>
      <c r="T248" s="341">
        <f>'Sous-traitances'!U13*'Sous-traitances'!$K46</f>
        <v>0</v>
      </c>
      <c r="U248" s="341">
        <f>'Sous-traitances'!V13*'Sous-traitances'!$K46</f>
        <v>0</v>
      </c>
      <c r="V248" s="341">
        <f>'Sous-traitances'!W13*'Sous-traitances'!$K46</f>
        <v>0</v>
      </c>
      <c r="W248" s="341">
        <f>'Sous-traitances'!X13*'Sous-traitances'!$K46</f>
        <v>0</v>
      </c>
      <c r="X248" s="341">
        <f>'Sous-traitances'!Y13*'Sous-traitances'!$K46</f>
        <v>0</v>
      </c>
      <c r="Y248" s="341">
        <f>'Sous-traitances'!Z13*'Sous-traitances'!$K46</f>
        <v>0</v>
      </c>
      <c r="Z248" s="341">
        <f>'Sous-traitances'!AA13*'Sous-traitances'!$K46</f>
        <v>0</v>
      </c>
      <c r="AA248" s="341">
        <f>'Sous-traitances'!AB13*'Sous-traitances'!$K46</f>
        <v>0</v>
      </c>
      <c r="AB248" s="341">
        <f t="shared" si="70"/>
        <v>0</v>
      </c>
      <c r="AC248" s="341">
        <f>'Sous-traitances'!AD13*'Sous-traitances'!$K46</f>
        <v>0</v>
      </c>
      <c r="AD248" s="341">
        <f>'Sous-traitances'!AE13*'Sous-traitances'!$K46</f>
        <v>0</v>
      </c>
      <c r="AE248" s="341">
        <f t="shared" si="71"/>
        <v>0</v>
      </c>
      <c r="AF248" s="341">
        <f>'Sous-traitances'!AG13*'Sous-traitances'!$K46</f>
        <v>0</v>
      </c>
      <c r="AG248" s="341">
        <f>'Sous-traitances'!AH13*'Sous-traitances'!$K46</f>
        <v>0</v>
      </c>
      <c r="AH248" s="341">
        <f t="shared" si="72"/>
        <v>0</v>
      </c>
      <c r="AI248" s="341">
        <f>'Sous-traitances'!AJ13*'Sous-traitances'!$K46</f>
        <v>0</v>
      </c>
      <c r="AJ248" s="341">
        <f>'Sous-traitances'!AK13*'Sous-traitances'!$K46</f>
        <v>0</v>
      </c>
      <c r="AK248" s="341">
        <f t="shared" si="73"/>
        <v>0</v>
      </c>
    </row>
    <row r="249" spans="2:37" s="76" customFormat="1" ht="15" customHeight="1">
      <c r="B249" s="377">
        <f>'Sous-traitances'!C14</f>
        <v>0</v>
      </c>
      <c r="C249" s="341">
        <f>'Sous-traitances'!D14*'Sous-traitances'!$K47</f>
        <v>0</v>
      </c>
      <c r="D249" s="341">
        <f>'Sous-traitances'!E14*'Sous-traitances'!$K47</f>
        <v>0</v>
      </c>
      <c r="E249" s="341">
        <f>'Sous-traitances'!F14*'Sous-traitances'!$K47</f>
        <v>0</v>
      </c>
      <c r="F249" s="341">
        <f>'Sous-traitances'!G14*'Sous-traitances'!$K47</f>
        <v>0</v>
      </c>
      <c r="G249" s="341">
        <f>'Sous-traitances'!H14*'Sous-traitances'!$K47</f>
        <v>0</v>
      </c>
      <c r="H249" s="341">
        <f>'Sous-traitances'!I14*'Sous-traitances'!$K47</f>
        <v>0</v>
      </c>
      <c r="I249" s="341">
        <f>'Sous-traitances'!J14*'Sous-traitances'!$K47</f>
        <v>0</v>
      </c>
      <c r="J249" s="341">
        <f>'Sous-traitances'!K14*'Sous-traitances'!$K47</f>
        <v>0</v>
      </c>
      <c r="K249" s="341">
        <f>'Sous-traitances'!L14*'Sous-traitances'!$K47</f>
        <v>0</v>
      </c>
      <c r="L249" s="341">
        <f>'Sous-traitances'!M14*'Sous-traitances'!$K47</f>
        <v>0</v>
      </c>
      <c r="M249" s="341">
        <f>'Sous-traitances'!N14*'Sous-traitances'!$K47</f>
        <v>0</v>
      </c>
      <c r="N249" s="341">
        <f>'Sous-traitances'!O14*'Sous-traitances'!$K47</f>
        <v>0</v>
      </c>
      <c r="O249" s="341">
        <f t="shared" si="69"/>
        <v>0</v>
      </c>
      <c r="P249" s="341">
        <f>'Sous-traitances'!Q14*'Sous-traitances'!$K47</f>
        <v>0</v>
      </c>
      <c r="Q249" s="341">
        <f>'Sous-traitances'!R14*'Sous-traitances'!$K47</f>
        <v>0</v>
      </c>
      <c r="R249" s="341">
        <f>'Sous-traitances'!S14*'Sous-traitances'!$K47</f>
        <v>0</v>
      </c>
      <c r="S249" s="341">
        <f>'Sous-traitances'!T14*'Sous-traitances'!$K47</f>
        <v>0</v>
      </c>
      <c r="T249" s="341">
        <f>'Sous-traitances'!U14*'Sous-traitances'!$K47</f>
        <v>0</v>
      </c>
      <c r="U249" s="341">
        <f>'Sous-traitances'!V14*'Sous-traitances'!$K47</f>
        <v>0</v>
      </c>
      <c r="V249" s="341">
        <f>'Sous-traitances'!W14*'Sous-traitances'!$K47</f>
        <v>0</v>
      </c>
      <c r="W249" s="341">
        <f>'Sous-traitances'!X14*'Sous-traitances'!$K47</f>
        <v>0</v>
      </c>
      <c r="X249" s="341">
        <f>'Sous-traitances'!Y14*'Sous-traitances'!$K47</f>
        <v>0</v>
      </c>
      <c r="Y249" s="341">
        <f>'Sous-traitances'!Z14*'Sous-traitances'!$K47</f>
        <v>0</v>
      </c>
      <c r="Z249" s="341">
        <f>'Sous-traitances'!AA14*'Sous-traitances'!$K47</f>
        <v>0</v>
      </c>
      <c r="AA249" s="341">
        <f>'Sous-traitances'!AB14*'Sous-traitances'!$K47</f>
        <v>0</v>
      </c>
      <c r="AB249" s="341">
        <f t="shared" si="70"/>
        <v>0</v>
      </c>
      <c r="AC249" s="341">
        <f>'Sous-traitances'!AD14*'Sous-traitances'!$K47</f>
        <v>0</v>
      </c>
      <c r="AD249" s="341">
        <f>'Sous-traitances'!AE14*'Sous-traitances'!$K47</f>
        <v>0</v>
      </c>
      <c r="AE249" s="341">
        <f t="shared" si="71"/>
        <v>0</v>
      </c>
      <c r="AF249" s="341">
        <f>'Sous-traitances'!AG14*'Sous-traitances'!$K47</f>
        <v>0</v>
      </c>
      <c r="AG249" s="341">
        <f>'Sous-traitances'!AH14*'Sous-traitances'!$K47</f>
        <v>0</v>
      </c>
      <c r="AH249" s="341">
        <f t="shared" si="72"/>
        <v>0</v>
      </c>
      <c r="AI249" s="341">
        <f>'Sous-traitances'!AJ14*'Sous-traitances'!$K47</f>
        <v>0</v>
      </c>
      <c r="AJ249" s="341">
        <f>'Sous-traitances'!AK14*'Sous-traitances'!$K47</f>
        <v>0</v>
      </c>
      <c r="AK249" s="341">
        <f t="shared" si="73"/>
        <v>0</v>
      </c>
    </row>
    <row r="250" spans="2:37" s="76" customFormat="1" ht="15" customHeight="1">
      <c r="B250" s="377">
        <f>'Sous-traitances'!C15</f>
        <v>0</v>
      </c>
      <c r="C250" s="341">
        <f>'Sous-traitances'!D15*'Sous-traitances'!$K48</f>
        <v>0</v>
      </c>
      <c r="D250" s="341">
        <f>'Sous-traitances'!E15*'Sous-traitances'!$K48</f>
        <v>0</v>
      </c>
      <c r="E250" s="341">
        <f>'Sous-traitances'!F15*'Sous-traitances'!$K48</f>
        <v>0</v>
      </c>
      <c r="F250" s="341">
        <f>'Sous-traitances'!G15*'Sous-traitances'!$K48</f>
        <v>0</v>
      </c>
      <c r="G250" s="341">
        <f>'Sous-traitances'!H15*'Sous-traitances'!$K48</f>
        <v>0</v>
      </c>
      <c r="H250" s="341">
        <f>'Sous-traitances'!I15*'Sous-traitances'!$K48</f>
        <v>0</v>
      </c>
      <c r="I250" s="341">
        <f>'Sous-traitances'!J15*'Sous-traitances'!$K48</f>
        <v>0</v>
      </c>
      <c r="J250" s="341">
        <f>'Sous-traitances'!K15*'Sous-traitances'!$K48</f>
        <v>0</v>
      </c>
      <c r="K250" s="341">
        <f>'Sous-traitances'!L15*'Sous-traitances'!$K48</f>
        <v>0</v>
      </c>
      <c r="L250" s="341">
        <f>'Sous-traitances'!M15*'Sous-traitances'!$K48</f>
        <v>0</v>
      </c>
      <c r="M250" s="341">
        <f>'Sous-traitances'!N15*'Sous-traitances'!$K48</f>
        <v>0</v>
      </c>
      <c r="N250" s="341">
        <f>'Sous-traitances'!O15*'Sous-traitances'!$K48</f>
        <v>0</v>
      </c>
      <c r="O250" s="341">
        <f t="shared" si="69"/>
        <v>0</v>
      </c>
      <c r="P250" s="341">
        <f>'Sous-traitances'!Q15*'Sous-traitances'!$K48</f>
        <v>0</v>
      </c>
      <c r="Q250" s="341">
        <f>'Sous-traitances'!R15*'Sous-traitances'!$K48</f>
        <v>0</v>
      </c>
      <c r="R250" s="341">
        <f>'Sous-traitances'!S15*'Sous-traitances'!$K48</f>
        <v>0</v>
      </c>
      <c r="S250" s="341">
        <f>'Sous-traitances'!T15*'Sous-traitances'!$K48</f>
        <v>0</v>
      </c>
      <c r="T250" s="341">
        <f>'Sous-traitances'!U15*'Sous-traitances'!$K48</f>
        <v>0</v>
      </c>
      <c r="U250" s="341">
        <f>'Sous-traitances'!V15*'Sous-traitances'!$K48</f>
        <v>0</v>
      </c>
      <c r="V250" s="341">
        <f>'Sous-traitances'!W15*'Sous-traitances'!$K48</f>
        <v>0</v>
      </c>
      <c r="W250" s="341">
        <f>'Sous-traitances'!X15*'Sous-traitances'!$K48</f>
        <v>0</v>
      </c>
      <c r="X250" s="341">
        <f>'Sous-traitances'!Y15*'Sous-traitances'!$K48</f>
        <v>0</v>
      </c>
      <c r="Y250" s="341">
        <f>'Sous-traitances'!Z15*'Sous-traitances'!$K48</f>
        <v>0</v>
      </c>
      <c r="Z250" s="341">
        <f>'Sous-traitances'!AA15*'Sous-traitances'!$K48</f>
        <v>0</v>
      </c>
      <c r="AA250" s="341">
        <f>'Sous-traitances'!AB15*'Sous-traitances'!$K48</f>
        <v>0</v>
      </c>
      <c r="AB250" s="341">
        <f t="shared" si="70"/>
        <v>0</v>
      </c>
      <c r="AC250" s="341">
        <f>'Sous-traitances'!AD15*'Sous-traitances'!$K48</f>
        <v>0</v>
      </c>
      <c r="AD250" s="341">
        <f>'Sous-traitances'!AE15*'Sous-traitances'!$K48</f>
        <v>0</v>
      </c>
      <c r="AE250" s="341">
        <f t="shared" si="71"/>
        <v>0</v>
      </c>
      <c r="AF250" s="341">
        <f>'Sous-traitances'!AG15*'Sous-traitances'!$K48</f>
        <v>0</v>
      </c>
      <c r="AG250" s="341">
        <f>'Sous-traitances'!AH15*'Sous-traitances'!$K48</f>
        <v>0</v>
      </c>
      <c r="AH250" s="341">
        <f t="shared" si="72"/>
        <v>0</v>
      </c>
      <c r="AI250" s="341">
        <f>'Sous-traitances'!AJ15*'Sous-traitances'!$K48</f>
        <v>0</v>
      </c>
      <c r="AJ250" s="341">
        <f>'Sous-traitances'!AK15*'Sous-traitances'!$K48</f>
        <v>0</v>
      </c>
      <c r="AK250" s="341">
        <f t="shared" si="73"/>
        <v>0</v>
      </c>
    </row>
    <row r="251" spans="2:37" s="76" customFormat="1" ht="15" customHeight="1">
      <c r="B251" s="377">
        <f>'Sous-traitances'!C16</f>
        <v>0</v>
      </c>
      <c r="C251" s="341">
        <f>'Sous-traitances'!D16*'Sous-traitances'!$K49</f>
        <v>0</v>
      </c>
      <c r="D251" s="341">
        <f>'Sous-traitances'!E16*'Sous-traitances'!$K49</f>
        <v>0</v>
      </c>
      <c r="E251" s="341">
        <f>'Sous-traitances'!F16*'Sous-traitances'!$K49</f>
        <v>0</v>
      </c>
      <c r="F251" s="341">
        <f>'Sous-traitances'!G16*'Sous-traitances'!$K49</f>
        <v>0</v>
      </c>
      <c r="G251" s="341">
        <f>'Sous-traitances'!H16*'Sous-traitances'!$K49</f>
        <v>0</v>
      </c>
      <c r="H251" s="341">
        <f>'Sous-traitances'!I16*'Sous-traitances'!$K49</f>
        <v>0</v>
      </c>
      <c r="I251" s="341">
        <f>'Sous-traitances'!J16*'Sous-traitances'!$K49</f>
        <v>0</v>
      </c>
      <c r="J251" s="341">
        <f>'Sous-traitances'!K16*'Sous-traitances'!$K49</f>
        <v>0</v>
      </c>
      <c r="K251" s="341">
        <f>'Sous-traitances'!L16*'Sous-traitances'!$K49</f>
        <v>0</v>
      </c>
      <c r="L251" s="341">
        <f>'Sous-traitances'!M16*'Sous-traitances'!$K49</f>
        <v>0</v>
      </c>
      <c r="M251" s="341">
        <f>'Sous-traitances'!N16*'Sous-traitances'!$K49</f>
        <v>0</v>
      </c>
      <c r="N251" s="341">
        <f>'Sous-traitances'!O16*'Sous-traitances'!$K49</f>
        <v>0</v>
      </c>
      <c r="O251" s="341">
        <f t="shared" si="69"/>
        <v>0</v>
      </c>
      <c r="P251" s="341">
        <f>'Sous-traitances'!Q16*'Sous-traitances'!$K49</f>
        <v>0</v>
      </c>
      <c r="Q251" s="341">
        <f>'Sous-traitances'!R16*'Sous-traitances'!$K49</f>
        <v>0</v>
      </c>
      <c r="R251" s="341">
        <f>'Sous-traitances'!S16*'Sous-traitances'!$K49</f>
        <v>0</v>
      </c>
      <c r="S251" s="341">
        <f>'Sous-traitances'!T16*'Sous-traitances'!$K49</f>
        <v>0</v>
      </c>
      <c r="T251" s="341">
        <f>'Sous-traitances'!U16*'Sous-traitances'!$K49</f>
        <v>0</v>
      </c>
      <c r="U251" s="341">
        <f>'Sous-traitances'!V16*'Sous-traitances'!$K49</f>
        <v>0</v>
      </c>
      <c r="V251" s="341">
        <f>'Sous-traitances'!W16*'Sous-traitances'!$K49</f>
        <v>0</v>
      </c>
      <c r="W251" s="341">
        <f>'Sous-traitances'!X16*'Sous-traitances'!$K49</f>
        <v>0</v>
      </c>
      <c r="X251" s="341">
        <f>'Sous-traitances'!Y16*'Sous-traitances'!$K49</f>
        <v>0</v>
      </c>
      <c r="Y251" s="341">
        <f>'Sous-traitances'!Z16*'Sous-traitances'!$K49</f>
        <v>0</v>
      </c>
      <c r="Z251" s="341">
        <f>'Sous-traitances'!AA16*'Sous-traitances'!$K49</f>
        <v>0</v>
      </c>
      <c r="AA251" s="341">
        <f>'Sous-traitances'!AB16*'Sous-traitances'!$K49</f>
        <v>0</v>
      </c>
      <c r="AB251" s="341">
        <f t="shared" si="70"/>
        <v>0</v>
      </c>
      <c r="AC251" s="341">
        <f>'Sous-traitances'!AD16*'Sous-traitances'!$K49</f>
        <v>0</v>
      </c>
      <c r="AD251" s="341">
        <f>'Sous-traitances'!AE16*'Sous-traitances'!$K49</f>
        <v>0</v>
      </c>
      <c r="AE251" s="341">
        <f t="shared" si="71"/>
        <v>0</v>
      </c>
      <c r="AF251" s="341">
        <f>'Sous-traitances'!AG16*'Sous-traitances'!$K49</f>
        <v>0</v>
      </c>
      <c r="AG251" s="341">
        <f>'Sous-traitances'!AH16*'Sous-traitances'!$K49</f>
        <v>0</v>
      </c>
      <c r="AH251" s="341">
        <f t="shared" si="72"/>
        <v>0</v>
      </c>
      <c r="AI251" s="341">
        <f>'Sous-traitances'!AJ16*'Sous-traitances'!$K49</f>
        <v>0</v>
      </c>
      <c r="AJ251" s="341">
        <f>'Sous-traitances'!AK16*'Sous-traitances'!$K49</f>
        <v>0</v>
      </c>
      <c r="AK251" s="341">
        <f t="shared" si="73"/>
        <v>0</v>
      </c>
    </row>
    <row r="252" spans="2:37" s="76" customFormat="1" ht="15" customHeight="1">
      <c r="B252" s="377">
        <f>'Sous-traitances'!C17</f>
        <v>0</v>
      </c>
      <c r="C252" s="341">
        <f>'Sous-traitances'!D17*'Sous-traitances'!$K50</f>
        <v>0</v>
      </c>
      <c r="D252" s="341">
        <f>'Sous-traitances'!E17*'Sous-traitances'!$K50</f>
        <v>0</v>
      </c>
      <c r="E252" s="341">
        <f>'Sous-traitances'!F17*'Sous-traitances'!$K50</f>
        <v>0</v>
      </c>
      <c r="F252" s="341">
        <f>'Sous-traitances'!G17*'Sous-traitances'!$K50</f>
        <v>0</v>
      </c>
      <c r="G252" s="341">
        <f>'Sous-traitances'!H17*'Sous-traitances'!$K50</f>
        <v>0</v>
      </c>
      <c r="H252" s="341">
        <f>'Sous-traitances'!I17*'Sous-traitances'!$K50</f>
        <v>0</v>
      </c>
      <c r="I252" s="341">
        <f>'Sous-traitances'!J17*'Sous-traitances'!$K50</f>
        <v>0</v>
      </c>
      <c r="J252" s="341">
        <f>'Sous-traitances'!K17*'Sous-traitances'!$K50</f>
        <v>0</v>
      </c>
      <c r="K252" s="341">
        <f>'Sous-traitances'!L17*'Sous-traitances'!$K50</f>
        <v>0</v>
      </c>
      <c r="L252" s="341">
        <f>'Sous-traitances'!M17*'Sous-traitances'!$K50</f>
        <v>0</v>
      </c>
      <c r="M252" s="341">
        <f>'Sous-traitances'!N17*'Sous-traitances'!$K50</f>
        <v>0</v>
      </c>
      <c r="N252" s="341">
        <f>'Sous-traitances'!O17*'Sous-traitances'!$K50</f>
        <v>0</v>
      </c>
      <c r="O252" s="341">
        <f t="shared" si="69"/>
        <v>0</v>
      </c>
      <c r="P252" s="341">
        <f>'Sous-traitances'!Q17*'Sous-traitances'!$K50</f>
        <v>0</v>
      </c>
      <c r="Q252" s="341">
        <f>'Sous-traitances'!R17*'Sous-traitances'!$K50</f>
        <v>0</v>
      </c>
      <c r="R252" s="341">
        <f>'Sous-traitances'!S17*'Sous-traitances'!$K50</f>
        <v>0</v>
      </c>
      <c r="S252" s="341">
        <f>'Sous-traitances'!T17*'Sous-traitances'!$K50</f>
        <v>0</v>
      </c>
      <c r="T252" s="341">
        <f>'Sous-traitances'!U17*'Sous-traitances'!$K50</f>
        <v>0</v>
      </c>
      <c r="U252" s="341">
        <f>'Sous-traitances'!V17*'Sous-traitances'!$K50</f>
        <v>0</v>
      </c>
      <c r="V252" s="341">
        <f>'Sous-traitances'!W17*'Sous-traitances'!$K50</f>
        <v>0</v>
      </c>
      <c r="W252" s="341">
        <f>'Sous-traitances'!X17*'Sous-traitances'!$K50</f>
        <v>0</v>
      </c>
      <c r="X252" s="341">
        <f>'Sous-traitances'!Y17*'Sous-traitances'!$K50</f>
        <v>0</v>
      </c>
      <c r="Y252" s="341">
        <f>'Sous-traitances'!Z17*'Sous-traitances'!$K50</f>
        <v>0</v>
      </c>
      <c r="Z252" s="341">
        <f>'Sous-traitances'!AA17*'Sous-traitances'!$K50</f>
        <v>0</v>
      </c>
      <c r="AA252" s="341">
        <f>'Sous-traitances'!AB17*'Sous-traitances'!$K50</f>
        <v>0</v>
      </c>
      <c r="AB252" s="341">
        <f t="shared" si="70"/>
        <v>0</v>
      </c>
      <c r="AC252" s="341">
        <f>'Sous-traitances'!AD17*'Sous-traitances'!$K50</f>
        <v>0</v>
      </c>
      <c r="AD252" s="341">
        <f>'Sous-traitances'!AE17*'Sous-traitances'!$K50</f>
        <v>0</v>
      </c>
      <c r="AE252" s="341">
        <f t="shared" si="71"/>
        <v>0</v>
      </c>
      <c r="AF252" s="341">
        <f>'Sous-traitances'!AG17*'Sous-traitances'!$K50</f>
        <v>0</v>
      </c>
      <c r="AG252" s="341">
        <f>'Sous-traitances'!AH17*'Sous-traitances'!$K50</f>
        <v>0</v>
      </c>
      <c r="AH252" s="341">
        <f t="shared" si="72"/>
        <v>0</v>
      </c>
      <c r="AI252" s="341">
        <f>'Sous-traitances'!AJ17*'Sous-traitances'!$K50</f>
        <v>0</v>
      </c>
      <c r="AJ252" s="341">
        <f>'Sous-traitances'!AK17*'Sous-traitances'!$K50</f>
        <v>0</v>
      </c>
      <c r="AK252" s="341">
        <f t="shared" si="73"/>
        <v>0</v>
      </c>
    </row>
    <row r="253" spans="2:37" s="76" customFormat="1" ht="15" customHeight="1">
      <c r="B253" s="377">
        <f>'Sous-traitances'!C18</f>
        <v>0</v>
      </c>
      <c r="C253" s="341">
        <f>'Sous-traitances'!D18*'Sous-traitances'!$K51</f>
        <v>0</v>
      </c>
      <c r="D253" s="341">
        <f>'Sous-traitances'!E18*'Sous-traitances'!$K51</f>
        <v>0</v>
      </c>
      <c r="E253" s="341">
        <f>'Sous-traitances'!F18*'Sous-traitances'!$K51</f>
        <v>0</v>
      </c>
      <c r="F253" s="341">
        <f>'Sous-traitances'!G18*'Sous-traitances'!$K51</f>
        <v>0</v>
      </c>
      <c r="G253" s="341">
        <f>'Sous-traitances'!H18*'Sous-traitances'!$K51</f>
        <v>0</v>
      </c>
      <c r="H253" s="341">
        <f>'Sous-traitances'!I18*'Sous-traitances'!$K51</f>
        <v>0</v>
      </c>
      <c r="I253" s="341">
        <f>'Sous-traitances'!J18*'Sous-traitances'!$K51</f>
        <v>0</v>
      </c>
      <c r="J253" s="341">
        <f>'Sous-traitances'!K18*'Sous-traitances'!$K51</f>
        <v>0</v>
      </c>
      <c r="K253" s="341">
        <f>'Sous-traitances'!L18*'Sous-traitances'!$K51</f>
        <v>0</v>
      </c>
      <c r="L253" s="341">
        <f>'Sous-traitances'!M18*'Sous-traitances'!$K51</f>
        <v>0</v>
      </c>
      <c r="M253" s="341">
        <f>'Sous-traitances'!N18*'Sous-traitances'!$K51</f>
        <v>0</v>
      </c>
      <c r="N253" s="341">
        <f>'Sous-traitances'!O18*'Sous-traitances'!$K51</f>
        <v>0</v>
      </c>
      <c r="O253" s="341">
        <f t="shared" si="69"/>
        <v>0</v>
      </c>
      <c r="P253" s="341">
        <f>'Sous-traitances'!Q18*'Sous-traitances'!$K51</f>
        <v>0</v>
      </c>
      <c r="Q253" s="341">
        <f>'Sous-traitances'!R18*'Sous-traitances'!$K51</f>
        <v>0</v>
      </c>
      <c r="R253" s="341">
        <f>'Sous-traitances'!S18*'Sous-traitances'!$K51</f>
        <v>0</v>
      </c>
      <c r="S253" s="341">
        <f>'Sous-traitances'!T18*'Sous-traitances'!$K51</f>
        <v>0</v>
      </c>
      <c r="T253" s="341">
        <f>'Sous-traitances'!U18*'Sous-traitances'!$K51</f>
        <v>0</v>
      </c>
      <c r="U253" s="341">
        <f>'Sous-traitances'!V18*'Sous-traitances'!$K51</f>
        <v>0</v>
      </c>
      <c r="V253" s="341">
        <f>'Sous-traitances'!W18*'Sous-traitances'!$K51</f>
        <v>0</v>
      </c>
      <c r="W253" s="341">
        <f>'Sous-traitances'!X18*'Sous-traitances'!$K51</f>
        <v>0</v>
      </c>
      <c r="X253" s="341">
        <f>'Sous-traitances'!Y18*'Sous-traitances'!$K51</f>
        <v>0</v>
      </c>
      <c r="Y253" s="341">
        <f>'Sous-traitances'!Z18*'Sous-traitances'!$K51</f>
        <v>0</v>
      </c>
      <c r="Z253" s="341">
        <f>'Sous-traitances'!AA18*'Sous-traitances'!$K51</f>
        <v>0</v>
      </c>
      <c r="AA253" s="341">
        <f>'Sous-traitances'!AB18*'Sous-traitances'!$K51</f>
        <v>0</v>
      </c>
      <c r="AB253" s="341">
        <f t="shared" si="70"/>
        <v>0</v>
      </c>
      <c r="AC253" s="341">
        <f>'Sous-traitances'!AD18*'Sous-traitances'!$K51</f>
        <v>0</v>
      </c>
      <c r="AD253" s="341">
        <f>'Sous-traitances'!AE18*'Sous-traitances'!$K51</f>
        <v>0</v>
      </c>
      <c r="AE253" s="341">
        <f t="shared" si="71"/>
        <v>0</v>
      </c>
      <c r="AF253" s="341">
        <f>'Sous-traitances'!AG18*'Sous-traitances'!$K51</f>
        <v>0</v>
      </c>
      <c r="AG253" s="341">
        <f>'Sous-traitances'!AH18*'Sous-traitances'!$K51</f>
        <v>0</v>
      </c>
      <c r="AH253" s="341">
        <f t="shared" si="72"/>
        <v>0</v>
      </c>
      <c r="AI253" s="341">
        <f>'Sous-traitances'!AJ18*'Sous-traitances'!$K51</f>
        <v>0</v>
      </c>
      <c r="AJ253" s="341">
        <f>'Sous-traitances'!AK18*'Sous-traitances'!$K51</f>
        <v>0</v>
      </c>
      <c r="AK253" s="341">
        <f t="shared" si="73"/>
        <v>0</v>
      </c>
    </row>
    <row r="254" spans="2:37" s="76" customFormat="1" ht="15" customHeight="1">
      <c r="B254" s="377">
        <f>'Sous-traitances'!C19</f>
        <v>0</v>
      </c>
      <c r="C254" s="341">
        <f>'Sous-traitances'!D19*'Sous-traitances'!$K52</f>
        <v>0</v>
      </c>
      <c r="D254" s="341">
        <f>'Sous-traitances'!E19*'Sous-traitances'!$K52</f>
        <v>0</v>
      </c>
      <c r="E254" s="341">
        <f>'Sous-traitances'!F19*'Sous-traitances'!$K52</f>
        <v>0</v>
      </c>
      <c r="F254" s="341">
        <f>'Sous-traitances'!G19*'Sous-traitances'!$K52</f>
        <v>0</v>
      </c>
      <c r="G254" s="341">
        <f>'Sous-traitances'!H19*'Sous-traitances'!$K52</f>
        <v>0</v>
      </c>
      <c r="H254" s="341">
        <f>'Sous-traitances'!I19*'Sous-traitances'!$K52</f>
        <v>0</v>
      </c>
      <c r="I254" s="341">
        <f>'Sous-traitances'!J19*'Sous-traitances'!$K52</f>
        <v>0</v>
      </c>
      <c r="J254" s="341">
        <f>'Sous-traitances'!K19*'Sous-traitances'!$K52</f>
        <v>0</v>
      </c>
      <c r="K254" s="341">
        <f>'Sous-traitances'!L19*'Sous-traitances'!$K52</f>
        <v>0</v>
      </c>
      <c r="L254" s="341">
        <f>'Sous-traitances'!M19*'Sous-traitances'!$K52</f>
        <v>0</v>
      </c>
      <c r="M254" s="341">
        <f>'Sous-traitances'!N19*'Sous-traitances'!$K52</f>
        <v>0</v>
      </c>
      <c r="N254" s="341">
        <f>'Sous-traitances'!O19*'Sous-traitances'!$K52</f>
        <v>0</v>
      </c>
      <c r="O254" s="341">
        <f t="shared" si="69"/>
        <v>0</v>
      </c>
      <c r="P254" s="341">
        <f>'Sous-traitances'!Q19*'Sous-traitances'!$K52</f>
        <v>0</v>
      </c>
      <c r="Q254" s="341">
        <f>'Sous-traitances'!R19*'Sous-traitances'!$K52</f>
        <v>0</v>
      </c>
      <c r="R254" s="341">
        <f>'Sous-traitances'!S19*'Sous-traitances'!$K52</f>
        <v>0</v>
      </c>
      <c r="S254" s="341">
        <f>'Sous-traitances'!T19*'Sous-traitances'!$K52</f>
        <v>0</v>
      </c>
      <c r="T254" s="341">
        <f>'Sous-traitances'!U19*'Sous-traitances'!$K52</f>
        <v>0</v>
      </c>
      <c r="U254" s="341">
        <f>'Sous-traitances'!V19*'Sous-traitances'!$K52</f>
        <v>0</v>
      </c>
      <c r="V254" s="341">
        <f>'Sous-traitances'!W19*'Sous-traitances'!$K52</f>
        <v>0</v>
      </c>
      <c r="W254" s="341">
        <f>'Sous-traitances'!X19*'Sous-traitances'!$K52</f>
        <v>0</v>
      </c>
      <c r="X254" s="341">
        <f>'Sous-traitances'!Y19*'Sous-traitances'!$K52</f>
        <v>0</v>
      </c>
      <c r="Y254" s="341">
        <f>'Sous-traitances'!Z19*'Sous-traitances'!$K52</f>
        <v>0</v>
      </c>
      <c r="Z254" s="341">
        <f>'Sous-traitances'!AA19*'Sous-traitances'!$K52</f>
        <v>0</v>
      </c>
      <c r="AA254" s="341">
        <f>'Sous-traitances'!AB19*'Sous-traitances'!$K52</f>
        <v>0</v>
      </c>
      <c r="AB254" s="341">
        <f t="shared" si="70"/>
        <v>0</v>
      </c>
      <c r="AC254" s="341">
        <f>'Sous-traitances'!AD19*'Sous-traitances'!$K52</f>
        <v>0</v>
      </c>
      <c r="AD254" s="341">
        <f>'Sous-traitances'!AE19*'Sous-traitances'!$K52</f>
        <v>0</v>
      </c>
      <c r="AE254" s="341">
        <f t="shared" si="71"/>
        <v>0</v>
      </c>
      <c r="AF254" s="341">
        <f>'Sous-traitances'!AG19*'Sous-traitances'!$K52</f>
        <v>0</v>
      </c>
      <c r="AG254" s="341">
        <f>'Sous-traitances'!AH19*'Sous-traitances'!$K52</f>
        <v>0</v>
      </c>
      <c r="AH254" s="341">
        <f t="shared" si="72"/>
        <v>0</v>
      </c>
      <c r="AI254" s="341">
        <f>'Sous-traitances'!AJ19*'Sous-traitances'!$K52</f>
        <v>0</v>
      </c>
      <c r="AJ254" s="341">
        <f>'Sous-traitances'!AK19*'Sous-traitances'!$K52</f>
        <v>0</v>
      </c>
      <c r="AK254" s="341">
        <f t="shared" si="73"/>
        <v>0</v>
      </c>
    </row>
    <row r="255" spans="2:37" s="76" customFormat="1" ht="15" customHeight="1">
      <c r="B255" s="377">
        <f>'Sous-traitances'!C20</f>
        <v>0</v>
      </c>
      <c r="C255" s="341">
        <f>'Sous-traitances'!D20*'Sous-traitances'!$K53</f>
        <v>0</v>
      </c>
      <c r="D255" s="341">
        <f>'Sous-traitances'!E20*'Sous-traitances'!$K53</f>
        <v>0</v>
      </c>
      <c r="E255" s="341">
        <f>'Sous-traitances'!F20*'Sous-traitances'!$K53</f>
        <v>0</v>
      </c>
      <c r="F255" s="341">
        <f>'Sous-traitances'!G20*'Sous-traitances'!$K53</f>
        <v>0</v>
      </c>
      <c r="G255" s="341">
        <f>'Sous-traitances'!H20*'Sous-traitances'!$K53</f>
        <v>0</v>
      </c>
      <c r="H255" s="341">
        <f>'Sous-traitances'!I20*'Sous-traitances'!$K53</f>
        <v>0</v>
      </c>
      <c r="I255" s="341">
        <f>'Sous-traitances'!J20*'Sous-traitances'!$K53</f>
        <v>0</v>
      </c>
      <c r="J255" s="341">
        <f>'Sous-traitances'!K20*'Sous-traitances'!$K53</f>
        <v>0</v>
      </c>
      <c r="K255" s="341">
        <f>'Sous-traitances'!L20*'Sous-traitances'!$K53</f>
        <v>0</v>
      </c>
      <c r="L255" s="341">
        <f>'Sous-traitances'!M20*'Sous-traitances'!$K53</f>
        <v>0</v>
      </c>
      <c r="M255" s="341">
        <f>'Sous-traitances'!N20*'Sous-traitances'!$K53</f>
        <v>0</v>
      </c>
      <c r="N255" s="341">
        <f>'Sous-traitances'!O20*'Sous-traitances'!$K53</f>
        <v>0</v>
      </c>
      <c r="O255" s="341">
        <f t="shared" si="69"/>
        <v>0</v>
      </c>
      <c r="P255" s="341">
        <f>'Sous-traitances'!Q20*'Sous-traitances'!$K53</f>
        <v>0</v>
      </c>
      <c r="Q255" s="341">
        <f>'Sous-traitances'!R20*'Sous-traitances'!$K53</f>
        <v>0</v>
      </c>
      <c r="R255" s="341">
        <f>'Sous-traitances'!S20*'Sous-traitances'!$K53</f>
        <v>0</v>
      </c>
      <c r="S255" s="341">
        <f>'Sous-traitances'!T20*'Sous-traitances'!$K53</f>
        <v>0</v>
      </c>
      <c r="T255" s="341">
        <f>'Sous-traitances'!U20*'Sous-traitances'!$K53</f>
        <v>0</v>
      </c>
      <c r="U255" s="341">
        <f>'Sous-traitances'!V20*'Sous-traitances'!$K53</f>
        <v>0</v>
      </c>
      <c r="V255" s="341">
        <f>'Sous-traitances'!W20*'Sous-traitances'!$K53</f>
        <v>0</v>
      </c>
      <c r="W255" s="341">
        <f>'Sous-traitances'!X20*'Sous-traitances'!$K53</f>
        <v>0</v>
      </c>
      <c r="X255" s="341">
        <f>'Sous-traitances'!Y20*'Sous-traitances'!$K53</f>
        <v>0</v>
      </c>
      <c r="Y255" s="341">
        <f>'Sous-traitances'!Z20*'Sous-traitances'!$K53</f>
        <v>0</v>
      </c>
      <c r="Z255" s="341">
        <f>'Sous-traitances'!AA20*'Sous-traitances'!$K53</f>
        <v>0</v>
      </c>
      <c r="AA255" s="341">
        <f>'Sous-traitances'!AB20*'Sous-traitances'!$K53</f>
        <v>0</v>
      </c>
      <c r="AB255" s="341">
        <f t="shared" si="70"/>
        <v>0</v>
      </c>
      <c r="AC255" s="341">
        <f>'Sous-traitances'!AD20*'Sous-traitances'!$K53</f>
        <v>0</v>
      </c>
      <c r="AD255" s="341">
        <f>'Sous-traitances'!AE20*'Sous-traitances'!$K53</f>
        <v>0</v>
      </c>
      <c r="AE255" s="341">
        <f t="shared" si="71"/>
        <v>0</v>
      </c>
      <c r="AF255" s="341">
        <f>'Sous-traitances'!AG20*'Sous-traitances'!$K53</f>
        <v>0</v>
      </c>
      <c r="AG255" s="341">
        <f>'Sous-traitances'!AH20*'Sous-traitances'!$K53</f>
        <v>0</v>
      </c>
      <c r="AH255" s="341">
        <f t="shared" si="72"/>
        <v>0</v>
      </c>
      <c r="AI255" s="341">
        <f>'Sous-traitances'!AJ20*'Sous-traitances'!$K53</f>
        <v>0</v>
      </c>
      <c r="AJ255" s="341">
        <f>'Sous-traitances'!AK20*'Sous-traitances'!$K53</f>
        <v>0</v>
      </c>
      <c r="AK255" s="341">
        <f t="shared" si="73"/>
        <v>0</v>
      </c>
    </row>
    <row r="256" spans="2:37" s="76" customFormat="1" ht="15" customHeight="1">
      <c r="B256" s="377">
        <f>'Sous-traitances'!C21</f>
        <v>0</v>
      </c>
      <c r="C256" s="341">
        <f>'Sous-traitances'!D21*'Sous-traitances'!$K54</f>
        <v>0</v>
      </c>
      <c r="D256" s="341">
        <f>'Sous-traitances'!E21*'Sous-traitances'!$K54</f>
        <v>0</v>
      </c>
      <c r="E256" s="341">
        <f>'Sous-traitances'!F21*'Sous-traitances'!$K54</f>
        <v>0</v>
      </c>
      <c r="F256" s="341">
        <f>'Sous-traitances'!G21*'Sous-traitances'!$K54</f>
        <v>0</v>
      </c>
      <c r="G256" s="341">
        <f>'Sous-traitances'!H21*'Sous-traitances'!$K54</f>
        <v>0</v>
      </c>
      <c r="H256" s="341">
        <f>'Sous-traitances'!I21*'Sous-traitances'!$K54</f>
        <v>0</v>
      </c>
      <c r="I256" s="341">
        <f>'Sous-traitances'!J21*'Sous-traitances'!$K54</f>
        <v>0</v>
      </c>
      <c r="J256" s="341">
        <f>'Sous-traitances'!K21*'Sous-traitances'!$K54</f>
        <v>0</v>
      </c>
      <c r="K256" s="341">
        <f>'Sous-traitances'!L21*'Sous-traitances'!$K54</f>
        <v>0</v>
      </c>
      <c r="L256" s="341">
        <f>'Sous-traitances'!M21*'Sous-traitances'!$K54</f>
        <v>0</v>
      </c>
      <c r="M256" s="341">
        <f>'Sous-traitances'!N21*'Sous-traitances'!$K54</f>
        <v>0</v>
      </c>
      <c r="N256" s="341">
        <f>'Sous-traitances'!O21*'Sous-traitances'!$K54</f>
        <v>0</v>
      </c>
      <c r="O256" s="341">
        <f t="shared" si="69"/>
        <v>0</v>
      </c>
      <c r="P256" s="341">
        <f>'Sous-traitances'!Q21*'Sous-traitances'!$K54</f>
        <v>0</v>
      </c>
      <c r="Q256" s="341">
        <f>'Sous-traitances'!R21*'Sous-traitances'!$K54</f>
        <v>0</v>
      </c>
      <c r="R256" s="341">
        <f>'Sous-traitances'!S21*'Sous-traitances'!$K54</f>
        <v>0</v>
      </c>
      <c r="S256" s="341">
        <f>'Sous-traitances'!T21*'Sous-traitances'!$K54</f>
        <v>0</v>
      </c>
      <c r="T256" s="341">
        <f>'Sous-traitances'!U21*'Sous-traitances'!$K54</f>
        <v>0</v>
      </c>
      <c r="U256" s="341">
        <f>'Sous-traitances'!V21*'Sous-traitances'!$K54</f>
        <v>0</v>
      </c>
      <c r="V256" s="341">
        <f>'Sous-traitances'!W21*'Sous-traitances'!$K54</f>
        <v>0</v>
      </c>
      <c r="W256" s="341">
        <f>'Sous-traitances'!X21*'Sous-traitances'!$K54</f>
        <v>0</v>
      </c>
      <c r="X256" s="341">
        <f>'Sous-traitances'!Y21*'Sous-traitances'!$K54</f>
        <v>0</v>
      </c>
      <c r="Y256" s="341">
        <f>'Sous-traitances'!Z21*'Sous-traitances'!$K54</f>
        <v>0</v>
      </c>
      <c r="Z256" s="341">
        <f>'Sous-traitances'!AA21*'Sous-traitances'!$K54</f>
        <v>0</v>
      </c>
      <c r="AA256" s="341">
        <f>'Sous-traitances'!AB21*'Sous-traitances'!$K54</f>
        <v>0</v>
      </c>
      <c r="AB256" s="341">
        <f t="shared" si="70"/>
        <v>0</v>
      </c>
      <c r="AC256" s="341">
        <f>'Sous-traitances'!AD21*'Sous-traitances'!$K54</f>
        <v>0</v>
      </c>
      <c r="AD256" s="341">
        <f>'Sous-traitances'!AE21*'Sous-traitances'!$K54</f>
        <v>0</v>
      </c>
      <c r="AE256" s="341">
        <f t="shared" si="71"/>
        <v>0</v>
      </c>
      <c r="AF256" s="341">
        <f>'Sous-traitances'!AG21*'Sous-traitances'!$K54</f>
        <v>0</v>
      </c>
      <c r="AG256" s="341">
        <f>'Sous-traitances'!AH21*'Sous-traitances'!$K54</f>
        <v>0</v>
      </c>
      <c r="AH256" s="341">
        <f t="shared" si="72"/>
        <v>0</v>
      </c>
      <c r="AI256" s="341">
        <f>'Sous-traitances'!AJ21*'Sous-traitances'!$K54</f>
        <v>0</v>
      </c>
      <c r="AJ256" s="341">
        <f>'Sous-traitances'!AK21*'Sous-traitances'!$K54</f>
        <v>0</v>
      </c>
      <c r="AK256" s="341">
        <f t="shared" si="73"/>
        <v>0</v>
      </c>
    </row>
    <row r="257" spans="2:37" s="76" customFormat="1" ht="15" customHeight="1">
      <c r="B257" s="377">
        <f>'Sous-traitances'!C22</f>
        <v>0</v>
      </c>
      <c r="C257" s="341">
        <f>'Sous-traitances'!D22*'Sous-traitances'!$K55</f>
        <v>0</v>
      </c>
      <c r="D257" s="341">
        <f>'Sous-traitances'!E22*'Sous-traitances'!$K55</f>
        <v>0</v>
      </c>
      <c r="E257" s="341">
        <f>'Sous-traitances'!F22*'Sous-traitances'!$K55</f>
        <v>0</v>
      </c>
      <c r="F257" s="341">
        <f>'Sous-traitances'!G22*'Sous-traitances'!$K55</f>
        <v>0</v>
      </c>
      <c r="G257" s="341">
        <f>'Sous-traitances'!H22*'Sous-traitances'!$K55</f>
        <v>0</v>
      </c>
      <c r="H257" s="341">
        <f>'Sous-traitances'!I22*'Sous-traitances'!$K55</f>
        <v>0</v>
      </c>
      <c r="I257" s="341">
        <f>'Sous-traitances'!J22*'Sous-traitances'!$K55</f>
        <v>0</v>
      </c>
      <c r="J257" s="341">
        <f>'Sous-traitances'!K22*'Sous-traitances'!$K55</f>
        <v>0</v>
      </c>
      <c r="K257" s="341">
        <f>'Sous-traitances'!L22*'Sous-traitances'!$K55</f>
        <v>0</v>
      </c>
      <c r="L257" s="341">
        <f>'Sous-traitances'!M22*'Sous-traitances'!$K55</f>
        <v>0</v>
      </c>
      <c r="M257" s="341">
        <f>'Sous-traitances'!N22*'Sous-traitances'!$K55</f>
        <v>0</v>
      </c>
      <c r="N257" s="341">
        <f>'Sous-traitances'!O22*'Sous-traitances'!$K55</f>
        <v>0</v>
      </c>
      <c r="O257" s="341">
        <f t="shared" si="69"/>
        <v>0</v>
      </c>
      <c r="P257" s="341">
        <f>'Sous-traitances'!Q22*'Sous-traitances'!$K55</f>
        <v>0</v>
      </c>
      <c r="Q257" s="341">
        <f>'Sous-traitances'!R22*'Sous-traitances'!$K55</f>
        <v>0</v>
      </c>
      <c r="R257" s="341">
        <f>'Sous-traitances'!S22*'Sous-traitances'!$K55</f>
        <v>0</v>
      </c>
      <c r="S257" s="341">
        <f>'Sous-traitances'!T22*'Sous-traitances'!$K55</f>
        <v>0</v>
      </c>
      <c r="T257" s="341">
        <f>'Sous-traitances'!U22*'Sous-traitances'!$K55</f>
        <v>0</v>
      </c>
      <c r="U257" s="341">
        <f>'Sous-traitances'!V22*'Sous-traitances'!$K55</f>
        <v>0</v>
      </c>
      <c r="V257" s="341">
        <f>'Sous-traitances'!W22*'Sous-traitances'!$K55</f>
        <v>0</v>
      </c>
      <c r="W257" s="341">
        <f>'Sous-traitances'!X22*'Sous-traitances'!$K55</f>
        <v>0</v>
      </c>
      <c r="X257" s="341">
        <f>'Sous-traitances'!Y22*'Sous-traitances'!$K55</f>
        <v>0</v>
      </c>
      <c r="Y257" s="341">
        <f>'Sous-traitances'!Z22*'Sous-traitances'!$K55</f>
        <v>0</v>
      </c>
      <c r="Z257" s="341">
        <f>'Sous-traitances'!AA22*'Sous-traitances'!$K55</f>
        <v>0</v>
      </c>
      <c r="AA257" s="341">
        <f>'Sous-traitances'!AB22*'Sous-traitances'!$K55</f>
        <v>0</v>
      </c>
      <c r="AB257" s="341">
        <f t="shared" si="70"/>
        <v>0</v>
      </c>
      <c r="AC257" s="341">
        <f>'Sous-traitances'!AD22*'Sous-traitances'!$K55</f>
        <v>0</v>
      </c>
      <c r="AD257" s="341">
        <f>'Sous-traitances'!AE22*'Sous-traitances'!$K55</f>
        <v>0</v>
      </c>
      <c r="AE257" s="341">
        <f t="shared" si="71"/>
        <v>0</v>
      </c>
      <c r="AF257" s="341">
        <f>'Sous-traitances'!AG22*'Sous-traitances'!$K55</f>
        <v>0</v>
      </c>
      <c r="AG257" s="341">
        <f>'Sous-traitances'!AH22*'Sous-traitances'!$K55</f>
        <v>0</v>
      </c>
      <c r="AH257" s="341">
        <f t="shared" si="72"/>
        <v>0</v>
      </c>
      <c r="AI257" s="341">
        <f>'Sous-traitances'!AJ22*'Sous-traitances'!$K55</f>
        <v>0</v>
      </c>
      <c r="AJ257" s="341">
        <f>'Sous-traitances'!AK22*'Sous-traitances'!$K55</f>
        <v>0</v>
      </c>
      <c r="AK257" s="341">
        <f t="shared" si="73"/>
        <v>0</v>
      </c>
    </row>
    <row r="258" spans="2:37" s="76" customFormat="1" ht="15" customHeight="1">
      <c r="B258" s="377">
        <f>'Sous-traitances'!C23</f>
        <v>0</v>
      </c>
      <c r="C258" s="341">
        <f>'Sous-traitances'!D23*'Sous-traitances'!$K56</f>
        <v>0</v>
      </c>
      <c r="D258" s="341">
        <f>'Sous-traitances'!E23*'Sous-traitances'!$K56</f>
        <v>0</v>
      </c>
      <c r="E258" s="341">
        <f>'Sous-traitances'!F23*'Sous-traitances'!$K56</f>
        <v>0</v>
      </c>
      <c r="F258" s="341">
        <f>'Sous-traitances'!G23*'Sous-traitances'!$K56</f>
        <v>0</v>
      </c>
      <c r="G258" s="341">
        <f>'Sous-traitances'!H23*'Sous-traitances'!$K56</f>
        <v>0</v>
      </c>
      <c r="H258" s="341">
        <f>'Sous-traitances'!I23*'Sous-traitances'!$K56</f>
        <v>0</v>
      </c>
      <c r="I258" s="341">
        <f>'Sous-traitances'!J23*'Sous-traitances'!$K56</f>
        <v>0</v>
      </c>
      <c r="J258" s="341">
        <f>'Sous-traitances'!K23*'Sous-traitances'!$K56</f>
        <v>0</v>
      </c>
      <c r="K258" s="341">
        <f>'Sous-traitances'!L23*'Sous-traitances'!$K56</f>
        <v>0</v>
      </c>
      <c r="L258" s="341">
        <f>'Sous-traitances'!M23*'Sous-traitances'!$K56</f>
        <v>0</v>
      </c>
      <c r="M258" s="341">
        <f>'Sous-traitances'!N23*'Sous-traitances'!$K56</f>
        <v>0</v>
      </c>
      <c r="N258" s="341">
        <f>'Sous-traitances'!O23*'Sous-traitances'!$K56</f>
        <v>0</v>
      </c>
      <c r="O258" s="341">
        <f t="shared" si="69"/>
        <v>0</v>
      </c>
      <c r="P258" s="341">
        <f>'Sous-traitances'!Q23*'Sous-traitances'!$K56</f>
        <v>0</v>
      </c>
      <c r="Q258" s="341">
        <f>'Sous-traitances'!R23*'Sous-traitances'!$K56</f>
        <v>0</v>
      </c>
      <c r="R258" s="341">
        <f>'Sous-traitances'!S23*'Sous-traitances'!$K56</f>
        <v>0</v>
      </c>
      <c r="S258" s="341">
        <f>'Sous-traitances'!T23*'Sous-traitances'!$K56</f>
        <v>0</v>
      </c>
      <c r="T258" s="341">
        <f>'Sous-traitances'!U23*'Sous-traitances'!$K56</f>
        <v>0</v>
      </c>
      <c r="U258" s="341">
        <f>'Sous-traitances'!V23*'Sous-traitances'!$K56</f>
        <v>0</v>
      </c>
      <c r="V258" s="341">
        <f>'Sous-traitances'!W23*'Sous-traitances'!$K56</f>
        <v>0</v>
      </c>
      <c r="W258" s="341">
        <f>'Sous-traitances'!X23*'Sous-traitances'!$K56</f>
        <v>0</v>
      </c>
      <c r="X258" s="341">
        <f>'Sous-traitances'!Y23*'Sous-traitances'!$K56</f>
        <v>0</v>
      </c>
      <c r="Y258" s="341">
        <f>'Sous-traitances'!Z23*'Sous-traitances'!$K56</f>
        <v>0</v>
      </c>
      <c r="Z258" s="341">
        <f>'Sous-traitances'!AA23*'Sous-traitances'!$K56</f>
        <v>0</v>
      </c>
      <c r="AA258" s="341">
        <f>'Sous-traitances'!AB23*'Sous-traitances'!$K56</f>
        <v>0</v>
      </c>
      <c r="AB258" s="341">
        <f t="shared" si="70"/>
        <v>0</v>
      </c>
      <c r="AC258" s="341">
        <f>'Sous-traitances'!AD23*'Sous-traitances'!$K56</f>
        <v>0</v>
      </c>
      <c r="AD258" s="341">
        <f>'Sous-traitances'!AE23*'Sous-traitances'!$K56</f>
        <v>0</v>
      </c>
      <c r="AE258" s="341">
        <f t="shared" si="71"/>
        <v>0</v>
      </c>
      <c r="AF258" s="341">
        <f>'Sous-traitances'!AG23*'Sous-traitances'!$K56</f>
        <v>0</v>
      </c>
      <c r="AG258" s="341">
        <f>'Sous-traitances'!AH23*'Sous-traitances'!$K56</f>
        <v>0</v>
      </c>
      <c r="AH258" s="341">
        <f t="shared" si="72"/>
        <v>0</v>
      </c>
      <c r="AI258" s="341">
        <f>'Sous-traitances'!AJ23*'Sous-traitances'!$K56</f>
        <v>0</v>
      </c>
      <c r="AJ258" s="341">
        <f>'Sous-traitances'!AK23*'Sous-traitances'!$K56</f>
        <v>0</v>
      </c>
      <c r="AK258" s="341">
        <f t="shared" si="73"/>
        <v>0</v>
      </c>
    </row>
    <row r="259" spans="2:37" s="76" customFormat="1" ht="15" customHeight="1">
      <c r="B259" s="377">
        <f>'Sous-traitances'!C24</f>
        <v>0</v>
      </c>
      <c r="C259" s="341">
        <f>'Sous-traitances'!D24*'Sous-traitances'!$K57</f>
        <v>0</v>
      </c>
      <c r="D259" s="341">
        <f>'Sous-traitances'!E24*'Sous-traitances'!$K57</f>
        <v>0</v>
      </c>
      <c r="E259" s="341">
        <f>'Sous-traitances'!F24*'Sous-traitances'!$K57</f>
        <v>0</v>
      </c>
      <c r="F259" s="341">
        <f>'Sous-traitances'!G24*'Sous-traitances'!$K57</f>
        <v>0</v>
      </c>
      <c r="G259" s="341">
        <f>'Sous-traitances'!H24*'Sous-traitances'!$K57</f>
        <v>0</v>
      </c>
      <c r="H259" s="341">
        <f>'Sous-traitances'!I24*'Sous-traitances'!$K57</f>
        <v>0</v>
      </c>
      <c r="I259" s="341">
        <f>'Sous-traitances'!J24*'Sous-traitances'!$K57</f>
        <v>0</v>
      </c>
      <c r="J259" s="341">
        <f>'Sous-traitances'!K24*'Sous-traitances'!$K57</f>
        <v>0</v>
      </c>
      <c r="K259" s="341">
        <f>'Sous-traitances'!L24*'Sous-traitances'!$K57</f>
        <v>0</v>
      </c>
      <c r="L259" s="341">
        <f>'Sous-traitances'!M24*'Sous-traitances'!$K57</f>
        <v>0</v>
      </c>
      <c r="M259" s="341">
        <f>'Sous-traitances'!N24*'Sous-traitances'!$K57</f>
        <v>0</v>
      </c>
      <c r="N259" s="341">
        <f>'Sous-traitances'!O24*'Sous-traitances'!$K57</f>
        <v>0</v>
      </c>
      <c r="O259" s="341">
        <f t="shared" si="69"/>
        <v>0</v>
      </c>
      <c r="P259" s="341">
        <f>'Sous-traitances'!Q24*'Sous-traitances'!$K57</f>
        <v>0</v>
      </c>
      <c r="Q259" s="341">
        <f>'Sous-traitances'!R24*'Sous-traitances'!$K57</f>
        <v>0</v>
      </c>
      <c r="R259" s="341">
        <f>'Sous-traitances'!S24*'Sous-traitances'!$K57</f>
        <v>0</v>
      </c>
      <c r="S259" s="341">
        <f>'Sous-traitances'!T24*'Sous-traitances'!$K57</f>
        <v>0</v>
      </c>
      <c r="T259" s="341">
        <f>'Sous-traitances'!U24*'Sous-traitances'!$K57</f>
        <v>0</v>
      </c>
      <c r="U259" s="341">
        <f>'Sous-traitances'!V24*'Sous-traitances'!$K57</f>
        <v>0</v>
      </c>
      <c r="V259" s="341">
        <f>'Sous-traitances'!W24*'Sous-traitances'!$K57</f>
        <v>0</v>
      </c>
      <c r="W259" s="341">
        <f>'Sous-traitances'!X24*'Sous-traitances'!$K57</f>
        <v>0</v>
      </c>
      <c r="X259" s="341">
        <f>'Sous-traitances'!Y24*'Sous-traitances'!$K57</f>
        <v>0</v>
      </c>
      <c r="Y259" s="341">
        <f>'Sous-traitances'!Z24*'Sous-traitances'!$K57</f>
        <v>0</v>
      </c>
      <c r="Z259" s="341">
        <f>'Sous-traitances'!AA24*'Sous-traitances'!$K57</f>
        <v>0</v>
      </c>
      <c r="AA259" s="341">
        <f>'Sous-traitances'!AB24*'Sous-traitances'!$K57</f>
        <v>0</v>
      </c>
      <c r="AB259" s="341">
        <f t="shared" si="70"/>
        <v>0</v>
      </c>
      <c r="AC259" s="341">
        <f>'Sous-traitances'!AD24*'Sous-traitances'!$K57</f>
        <v>0</v>
      </c>
      <c r="AD259" s="341">
        <f>'Sous-traitances'!AE24*'Sous-traitances'!$K57</f>
        <v>0</v>
      </c>
      <c r="AE259" s="341">
        <f t="shared" si="71"/>
        <v>0</v>
      </c>
      <c r="AF259" s="341">
        <f>'Sous-traitances'!AG24*'Sous-traitances'!$K57</f>
        <v>0</v>
      </c>
      <c r="AG259" s="341">
        <f>'Sous-traitances'!AH24*'Sous-traitances'!$K57</f>
        <v>0</v>
      </c>
      <c r="AH259" s="341">
        <f t="shared" si="72"/>
        <v>0</v>
      </c>
      <c r="AI259" s="341">
        <f>'Sous-traitances'!AJ24*'Sous-traitances'!$K57</f>
        <v>0</v>
      </c>
      <c r="AJ259" s="341">
        <f>'Sous-traitances'!AK24*'Sous-traitances'!$K57</f>
        <v>0</v>
      </c>
      <c r="AK259" s="341">
        <f t="shared" si="73"/>
        <v>0</v>
      </c>
    </row>
    <row r="260" spans="2:37" s="76" customFormat="1" ht="15" customHeight="1">
      <c r="B260" s="377">
        <f>'Sous-traitances'!C25</f>
        <v>0</v>
      </c>
      <c r="C260" s="341">
        <f>'Sous-traitances'!D25*'Sous-traitances'!$K58</f>
        <v>0</v>
      </c>
      <c r="D260" s="341">
        <f>'Sous-traitances'!E25*'Sous-traitances'!$K58</f>
        <v>0</v>
      </c>
      <c r="E260" s="341">
        <f>'Sous-traitances'!F25*'Sous-traitances'!$K58</f>
        <v>0</v>
      </c>
      <c r="F260" s="341">
        <f>'Sous-traitances'!G25*'Sous-traitances'!$K58</f>
        <v>0</v>
      </c>
      <c r="G260" s="341">
        <f>'Sous-traitances'!H25*'Sous-traitances'!$K58</f>
        <v>0</v>
      </c>
      <c r="H260" s="341">
        <f>'Sous-traitances'!I25*'Sous-traitances'!$K58</f>
        <v>0</v>
      </c>
      <c r="I260" s="341">
        <f>'Sous-traitances'!J25*'Sous-traitances'!$K58</f>
        <v>0</v>
      </c>
      <c r="J260" s="341">
        <f>'Sous-traitances'!K25*'Sous-traitances'!$K58</f>
        <v>0</v>
      </c>
      <c r="K260" s="341">
        <f>'Sous-traitances'!L25*'Sous-traitances'!$K58</f>
        <v>0</v>
      </c>
      <c r="L260" s="341">
        <f>'Sous-traitances'!M25*'Sous-traitances'!$K58</f>
        <v>0</v>
      </c>
      <c r="M260" s="341">
        <f>'Sous-traitances'!N25*'Sous-traitances'!$K58</f>
        <v>0</v>
      </c>
      <c r="N260" s="341">
        <f>'Sous-traitances'!O25*'Sous-traitances'!$K58</f>
        <v>0</v>
      </c>
      <c r="O260" s="341">
        <f t="shared" si="69"/>
        <v>0</v>
      </c>
      <c r="P260" s="341">
        <f>'Sous-traitances'!Q25*'Sous-traitances'!$K58</f>
        <v>0</v>
      </c>
      <c r="Q260" s="341">
        <f>'Sous-traitances'!R25*'Sous-traitances'!$K58</f>
        <v>0</v>
      </c>
      <c r="R260" s="341">
        <f>'Sous-traitances'!S25*'Sous-traitances'!$K58</f>
        <v>0</v>
      </c>
      <c r="S260" s="341">
        <f>'Sous-traitances'!T25*'Sous-traitances'!$K58</f>
        <v>0</v>
      </c>
      <c r="T260" s="341">
        <f>'Sous-traitances'!U25*'Sous-traitances'!$K58</f>
        <v>0</v>
      </c>
      <c r="U260" s="341">
        <f>'Sous-traitances'!V25*'Sous-traitances'!$K58</f>
        <v>0</v>
      </c>
      <c r="V260" s="341">
        <f>'Sous-traitances'!W25*'Sous-traitances'!$K58</f>
        <v>0</v>
      </c>
      <c r="W260" s="341">
        <f>'Sous-traitances'!X25*'Sous-traitances'!$K58</f>
        <v>0</v>
      </c>
      <c r="X260" s="341">
        <f>'Sous-traitances'!Y25*'Sous-traitances'!$K58</f>
        <v>0</v>
      </c>
      <c r="Y260" s="341">
        <f>'Sous-traitances'!Z25*'Sous-traitances'!$K58</f>
        <v>0</v>
      </c>
      <c r="Z260" s="341">
        <f>'Sous-traitances'!AA25*'Sous-traitances'!$K58</f>
        <v>0</v>
      </c>
      <c r="AA260" s="341">
        <f>'Sous-traitances'!AB25*'Sous-traitances'!$K58</f>
        <v>0</v>
      </c>
      <c r="AB260" s="341">
        <f t="shared" si="70"/>
        <v>0</v>
      </c>
      <c r="AC260" s="341">
        <f>'Sous-traitances'!AD25*'Sous-traitances'!$K58</f>
        <v>0</v>
      </c>
      <c r="AD260" s="341">
        <f>'Sous-traitances'!AE25*'Sous-traitances'!$K58</f>
        <v>0</v>
      </c>
      <c r="AE260" s="341">
        <f t="shared" si="71"/>
        <v>0</v>
      </c>
      <c r="AF260" s="341">
        <f>'Sous-traitances'!AG25*'Sous-traitances'!$K58</f>
        <v>0</v>
      </c>
      <c r="AG260" s="341">
        <f>'Sous-traitances'!AH25*'Sous-traitances'!$K58</f>
        <v>0</v>
      </c>
      <c r="AH260" s="341">
        <f t="shared" si="72"/>
        <v>0</v>
      </c>
      <c r="AI260" s="341">
        <f>'Sous-traitances'!AJ25*'Sous-traitances'!$K58</f>
        <v>0</v>
      </c>
      <c r="AJ260" s="341">
        <f>'Sous-traitances'!AK25*'Sous-traitances'!$K58</f>
        <v>0</v>
      </c>
      <c r="AK260" s="341">
        <f t="shared" si="73"/>
        <v>0</v>
      </c>
    </row>
    <row r="261" spans="2:37" s="76" customFormat="1" ht="15" customHeight="1">
      <c r="B261" s="377">
        <f>'Sous-traitances'!C26</f>
        <v>0</v>
      </c>
      <c r="C261" s="341">
        <f>'Sous-traitances'!D26*'Sous-traitances'!$K59</f>
        <v>0</v>
      </c>
      <c r="D261" s="341">
        <f>'Sous-traitances'!E26*'Sous-traitances'!$K59</f>
        <v>0</v>
      </c>
      <c r="E261" s="341">
        <f>'Sous-traitances'!F26*'Sous-traitances'!$K59</f>
        <v>0</v>
      </c>
      <c r="F261" s="341">
        <f>'Sous-traitances'!G26*'Sous-traitances'!$K59</f>
        <v>0</v>
      </c>
      <c r="G261" s="341">
        <f>'Sous-traitances'!H26*'Sous-traitances'!$K59</f>
        <v>0</v>
      </c>
      <c r="H261" s="341">
        <f>'Sous-traitances'!I26*'Sous-traitances'!$K59</f>
        <v>0</v>
      </c>
      <c r="I261" s="341">
        <f>'Sous-traitances'!J26*'Sous-traitances'!$K59</f>
        <v>0</v>
      </c>
      <c r="J261" s="341">
        <f>'Sous-traitances'!K26*'Sous-traitances'!$K59</f>
        <v>0</v>
      </c>
      <c r="K261" s="341">
        <f>'Sous-traitances'!L26*'Sous-traitances'!$K59</f>
        <v>0</v>
      </c>
      <c r="L261" s="341">
        <f>'Sous-traitances'!M26*'Sous-traitances'!$K59</f>
        <v>0</v>
      </c>
      <c r="M261" s="341">
        <f>'Sous-traitances'!N26*'Sous-traitances'!$K59</f>
        <v>0</v>
      </c>
      <c r="N261" s="341">
        <f>'Sous-traitances'!O26*'Sous-traitances'!$K59</f>
        <v>0</v>
      </c>
      <c r="O261" s="341">
        <f t="shared" si="69"/>
        <v>0</v>
      </c>
      <c r="P261" s="341">
        <f>'Sous-traitances'!Q26*'Sous-traitances'!$K59</f>
        <v>0</v>
      </c>
      <c r="Q261" s="341">
        <f>'Sous-traitances'!R26*'Sous-traitances'!$K59</f>
        <v>0</v>
      </c>
      <c r="R261" s="341">
        <f>'Sous-traitances'!S26*'Sous-traitances'!$K59</f>
        <v>0</v>
      </c>
      <c r="S261" s="341">
        <f>'Sous-traitances'!T26*'Sous-traitances'!$K59</f>
        <v>0</v>
      </c>
      <c r="T261" s="341">
        <f>'Sous-traitances'!U26*'Sous-traitances'!$K59</f>
        <v>0</v>
      </c>
      <c r="U261" s="341">
        <f>'Sous-traitances'!V26*'Sous-traitances'!$K59</f>
        <v>0</v>
      </c>
      <c r="V261" s="341">
        <f>'Sous-traitances'!W26*'Sous-traitances'!$K59</f>
        <v>0</v>
      </c>
      <c r="W261" s="341">
        <f>'Sous-traitances'!X26*'Sous-traitances'!$K59</f>
        <v>0</v>
      </c>
      <c r="X261" s="341">
        <f>'Sous-traitances'!Y26*'Sous-traitances'!$K59</f>
        <v>0</v>
      </c>
      <c r="Y261" s="341">
        <f>'Sous-traitances'!Z26*'Sous-traitances'!$K59</f>
        <v>0</v>
      </c>
      <c r="Z261" s="341">
        <f>'Sous-traitances'!AA26*'Sous-traitances'!$K59</f>
        <v>0</v>
      </c>
      <c r="AA261" s="341">
        <f>'Sous-traitances'!AB26*'Sous-traitances'!$K59</f>
        <v>0</v>
      </c>
      <c r="AB261" s="341">
        <f t="shared" si="70"/>
        <v>0</v>
      </c>
      <c r="AC261" s="341">
        <f>'Sous-traitances'!AD26*'Sous-traitances'!$K59</f>
        <v>0</v>
      </c>
      <c r="AD261" s="341">
        <f>'Sous-traitances'!AE26*'Sous-traitances'!$K59</f>
        <v>0</v>
      </c>
      <c r="AE261" s="341">
        <f t="shared" si="71"/>
        <v>0</v>
      </c>
      <c r="AF261" s="341">
        <f>'Sous-traitances'!AG26*'Sous-traitances'!$K59</f>
        <v>0</v>
      </c>
      <c r="AG261" s="341">
        <f>'Sous-traitances'!AH26*'Sous-traitances'!$K59</f>
        <v>0</v>
      </c>
      <c r="AH261" s="341">
        <f t="shared" si="72"/>
        <v>0</v>
      </c>
      <c r="AI261" s="341">
        <f>'Sous-traitances'!AJ26*'Sous-traitances'!$K59</f>
        <v>0</v>
      </c>
      <c r="AJ261" s="341">
        <f>'Sous-traitances'!AK26*'Sous-traitances'!$K59</f>
        <v>0</v>
      </c>
      <c r="AK261" s="341">
        <f t="shared" si="73"/>
        <v>0</v>
      </c>
    </row>
    <row r="262" spans="2:37" s="76" customFormat="1" ht="15" customHeight="1">
      <c r="B262" s="377">
        <f>'Sous-traitances'!C27</f>
        <v>0</v>
      </c>
      <c r="C262" s="341">
        <f>'Sous-traitances'!D27*'Sous-traitances'!$K60</f>
        <v>0</v>
      </c>
      <c r="D262" s="341">
        <f>'Sous-traitances'!E27*'Sous-traitances'!$K60</f>
        <v>0</v>
      </c>
      <c r="E262" s="341">
        <f>'Sous-traitances'!F27*'Sous-traitances'!$K60</f>
        <v>0</v>
      </c>
      <c r="F262" s="341">
        <f>'Sous-traitances'!G27*'Sous-traitances'!$K60</f>
        <v>0</v>
      </c>
      <c r="G262" s="341">
        <f>'Sous-traitances'!H27*'Sous-traitances'!$K60</f>
        <v>0</v>
      </c>
      <c r="H262" s="341">
        <f>'Sous-traitances'!I27*'Sous-traitances'!$K60</f>
        <v>0</v>
      </c>
      <c r="I262" s="341">
        <f>'Sous-traitances'!J27*'Sous-traitances'!$K60</f>
        <v>0</v>
      </c>
      <c r="J262" s="341">
        <f>'Sous-traitances'!K27*'Sous-traitances'!$K60</f>
        <v>0</v>
      </c>
      <c r="K262" s="341">
        <f>'Sous-traitances'!L27*'Sous-traitances'!$K60</f>
        <v>0</v>
      </c>
      <c r="L262" s="341">
        <f>'Sous-traitances'!M27*'Sous-traitances'!$K60</f>
        <v>0</v>
      </c>
      <c r="M262" s="341">
        <f>'Sous-traitances'!N27*'Sous-traitances'!$K60</f>
        <v>0</v>
      </c>
      <c r="N262" s="341">
        <f>'Sous-traitances'!O27*'Sous-traitances'!$K60</f>
        <v>0</v>
      </c>
      <c r="O262" s="341">
        <f t="shared" si="69"/>
        <v>0</v>
      </c>
      <c r="P262" s="341">
        <f>'Sous-traitances'!Q27*'Sous-traitances'!$K60</f>
        <v>0</v>
      </c>
      <c r="Q262" s="341">
        <f>'Sous-traitances'!R27*'Sous-traitances'!$K60</f>
        <v>0</v>
      </c>
      <c r="R262" s="341">
        <f>'Sous-traitances'!S27*'Sous-traitances'!$K60</f>
        <v>0</v>
      </c>
      <c r="S262" s="341">
        <f>'Sous-traitances'!T27*'Sous-traitances'!$K60</f>
        <v>0</v>
      </c>
      <c r="T262" s="341">
        <f>'Sous-traitances'!U27*'Sous-traitances'!$K60</f>
        <v>0</v>
      </c>
      <c r="U262" s="341">
        <f>'Sous-traitances'!V27*'Sous-traitances'!$K60</f>
        <v>0</v>
      </c>
      <c r="V262" s="341">
        <f>'Sous-traitances'!W27*'Sous-traitances'!$K60</f>
        <v>0</v>
      </c>
      <c r="W262" s="341">
        <f>'Sous-traitances'!X27*'Sous-traitances'!$K60</f>
        <v>0</v>
      </c>
      <c r="X262" s="341">
        <f>'Sous-traitances'!Y27*'Sous-traitances'!$K60</f>
        <v>0</v>
      </c>
      <c r="Y262" s="341">
        <f>'Sous-traitances'!Z27*'Sous-traitances'!$K60</f>
        <v>0</v>
      </c>
      <c r="Z262" s="341">
        <f>'Sous-traitances'!AA27*'Sous-traitances'!$K60</f>
        <v>0</v>
      </c>
      <c r="AA262" s="341">
        <f>'Sous-traitances'!AB27*'Sous-traitances'!$K60</f>
        <v>0</v>
      </c>
      <c r="AB262" s="341">
        <f t="shared" si="70"/>
        <v>0</v>
      </c>
      <c r="AC262" s="341">
        <f>'Sous-traitances'!AD27*'Sous-traitances'!$K60</f>
        <v>0</v>
      </c>
      <c r="AD262" s="341">
        <f>'Sous-traitances'!AE27*'Sous-traitances'!$K60</f>
        <v>0</v>
      </c>
      <c r="AE262" s="341">
        <f t="shared" si="71"/>
        <v>0</v>
      </c>
      <c r="AF262" s="341">
        <f>'Sous-traitances'!AG27*'Sous-traitances'!$K60</f>
        <v>0</v>
      </c>
      <c r="AG262" s="341">
        <f>'Sous-traitances'!AH27*'Sous-traitances'!$K60</f>
        <v>0</v>
      </c>
      <c r="AH262" s="341">
        <f t="shared" si="72"/>
        <v>0</v>
      </c>
      <c r="AI262" s="341">
        <f>'Sous-traitances'!AJ27*'Sous-traitances'!$K60</f>
        <v>0</v>
      </c>
      <c r="AJ262" s="341">
        <f>'Sous-traitances'!AK27*'Sous-traitances'!$K60</f>
        <v>0</v>
      </c>
      <c r="AK262" s="341">
        <f t="shared" si="73"/>
        <v>0</v>
      </c>
    </row>
    <row r="263" spans="2:37" s="76" customFormat="1" ht="15" customHeight="1">
      <c r="B263" s="377">
        <f>'Sous-traitances'!C28</f>
        <v>0</v>
      </c>
      <c r="C263" s="341">
        <f>'Sous-traitances'!D28*'Sous-traitances'!$K61</f>
        <v>0</v>
      </c>
      <c r="D263" s="341">
        <f>'Sous-traitances'!E28*'Sous-traitances'!$K61</f>
        <v>0</v>
      </c>
      <c r="E263" s="341">
        <f>'Sous-traitances'!F28*'Sous-traitances'!$K61</f>
        <v>0</v>
      </c>
      <c r="F263" s="341">
        <f>'Sous-traitances'!G28*'Sous-traitances'!$K61</f>
        <v>0</v>
      </c>
      <c r="G263" s="341">
        <f>'Sous-traitances'!H28*'Sous-traitances'!$K61</f>
        <v>0</v>
      </c>
      <c r="H263" s="341">
        <f>'Sous-traitances'!I28*'Sous-traitances'!$K61</f>
        <v>0</v>
      </c>
      <c r="I263" s="341">
        <f>'Sous-traitances'!J28*'Sous-traitances'!$K61</f>
        <v>0</v>
      </c>
      <c r="J263" s="341">
        <f>'Sous-traitances'!K28*'Sous-traitances'!$K61</f>
        <v>0</v>
      </c>
      <c r="K263" s="341">
        <f>'Sous-traitances'!L28*'Sous-traitances'!$K61</f>
        <v>0</v>
      </c>
      <c r="L263" s="341">
        <f>'Sous-traitances'!M28*'Sous-traitances'!$K61</f>
        <v>0</v>
      </c>
      <c r="M263" s="341">
        <f>'Sous-traitances'!N28*'Sous-traitances'!$K61</f>
        <v>0</v>
      </c>
      <c r="N263" s="341">
        <f>'Sous-traitances'!O28*'Sous-traitances'!$K61</f>
        <v>0</v>
      </c>
      <c r="O263" s="341">
        <f t="shared" si="69"/>
        <v>0</v>
      </c>
      <c r="P263" s="341">
        <f>'Sous-traitances'!Q28*'Sous-traitances'!$K61</f>
        <v>0</v>
      </c>
      <c r="Q263" s="341">
        <f>'Sous-traitances'!R28*'Sous-traitances'!$K61</f>
        <v>0</v>
      </c>
      <c r="R263" s="341">
        <f>'Sous-traitances'!S28*'Sous-traitances'!$K61</f>
        <v>0</v>
      </c>
      <c r="S263" s="341">
        <f>'Sous-traitances'!T28*'Sous-traitances'!$K61</f>
        <v>0</v>
      </c>
      <c r="T263" s="341">
        <f>'Sous-traitances'!U28*'Sous-traitances'!$K61</f>
        <v>0</v>
      </c>
      <c r="U263" s="341">
        <f>'Sous-traitances'!V28*'Sous-traitances'!$K61</f>
        <v>0</v>
      </c>
      <c r="V263" s="341">
        <f>'Sous-traitances'!W28*'Sous-traitances'!$K61</f>
        <v>0</v>
      </c>
      <c r="W263" s="341">
        <f>'Sous-traitances'!X28*'Sous-traitances'!$K61</f>
        <v>0</v>
      </c>
      <c r="X263" s="341">
        <f>'Sous-traitances'!Y28*'Sous-traitances'!$K61</f>
        <v>0</v>
      </c>
      <c r="Y263" s="341">
        <f>'Sous-traitances'!Z28*'Sous-traitances'!$K61</f>
        <v>0</v>
      </c>
      <c r="Z263" s="341">
        <f>'Sous-traitances'!AA28*'Sous-traitances'!$K61</f>
        <v>0</v>
      </c>
      <c r="AA263" s="341">
        <f>'Sous-traitances'!AB28*'Sous-traitances'!$K61</f>
        <v>0</v>
      </c>
      <c r="AB263" s="341">
        <f t="shared" si="70"/>
        <v>0</v>
      </c>
      <c r="AC263" s="341">
        <f>'Sous-traitances'!AD28*'Sous-traitances'!$K61</f>
        <v>0</v>
      </c>
      <c r="AD263" s="341">
        <f>'Sous-traitances'!AE28*'Sous-traitances'!$K61</f>
        <v>0</v>
      </c>
      <c r="AE263" s="341">
        <f t="shared" si="71"/>
        <v>0</v>
      </c>
      <c r="AF263" s="341">
        <f>'Sous-traitances'!AG28*'Sous-traitances'!$K61</f>
        <v>0</v>
      </c>
      <c r="AG263" s="341">
        <f>'Sous-traitances'!AH28*'Sous-traitances'!$K61</f>
        <v>0</v>
      </c>
      <c r="AH263" s="341">
        <f t="shared" si="72"/>
        <v>0</v>
      </c>
      <c r="AI263" s="341">
        <f>'Sous-traitances'!AJ28*'Sous-traitances'!$K61</f>
        <v>0</v>
      </c>
      <c r="AJ263" s="341">
        <f>'Sous-traitances'!AK28*'Sous-traitances'!$K61</f>
        <v>0</v>
      </c>
      <c r="AK263" s="341">
        <f t="shared" si="73"/>
        <v>0</v>
      </c>
    </row>
    <row r="264" spans="2:37" s="76" customFormat="1" ht="15" customHeight="1">
      <c r="B264" s="377">
        <f>'Sous-traitances'!C29</f>
        <v>0</v>
      </c>
      <c r="C264" s="341">
        <f>'Sous-traitances'!D29*'Sous-traitances'!$K62</f>
        <v>0</v>
      </c>
      <c r="D264" s="341">
        <f>'Sous-traitances'!E29*'Sous-traitances'!$K62</f>
        <v>0</v>
      </c>
      <c r="E264" s="341">
        <f>'Sous-traitances'!F29*'Sous-traitances'!$K62</f>
        <v>0</v>
      </c>
      <c r="F264" s="341">
        <f>'Sous-traitances'!G29*'Sous-traitances'!$K62</f>
        <v>0</v>
      </c>
      <c r="G264" s="341">
        <f>'Sous-traitances'!H29*'Sous-traitances'!$K62</f>
        <v>0</v>
      </c>
      <c r="H264" s="341">
        <f>'Sous-traitances'!I29*'Sous-traitances'!$K62</f>
        <v>0</v>
      </c>
      <c r="I264" s="341">
        <f>'Sous-traitances'!J29*'Sous-traitances'!$K62</f>
        <v>0</v>
      </c>
      <c r="J264" s="341">
        <f>'Sous-traitances'!K29*'Sous-traitances'!$K62</f>
        <v>0</v>
      </c>
      <c r="K264" s="341">
        <f>'Sous-traitances'!L29*'Sous-traitances'!$K62</f>
        <v>0</v>
      </c>
      <c r="L264" s="341">
        <f>'Sous-traitances'!M29*'Sous-traitances'!$K62</f>
        <v>0</v>
      </c>
      <c r="M264" s="341">
        <f>'Sous-traitances'!N29*'Sous-traitances'!$K62</f>
        <v>0</v>
      </c>
      <c r="N264" s="341">
        <f>'Sous-traitances'!O29*'Sous-traitances'!$K62</f>
        <v>0</v>
      </c>
      <c r="O264" s="341">
        <f t="shared" si="69"/>
        <v>0</v>
      </c>
      <c r="P264" s="341">
        <f>'Sous-traitances'!Q29*'Sous-traitances'!$K62</f>
        <v>0</v>
      </c>
      <c r="Q264" s="341">
        <f>'Sous-traitances'!R29*'Sous-traitances'!$K62</f>
        <v>0</v>
      </c>
      <c r="R264" s="341">
        <f>'Sous-traitances'!S29*'Sous-traitances'!$K62</f>
        <v>0</v>
      </c>
      <c r="S264" s="341">
        <f>'Sous-traitances'!T29*'Sous-traitances'!$K62</f>
        <v>0</v>
      </c>
      <c r="T264" s="341">
        <f>'Sous-traitances'!U29*'Sous-traitances'!$K62</f>
        <v>0</v>
      </c>
      <c r="U264" s="341">
        <f>'Sous-traitances'!V29*'Sous-traitances'!$K62</f>
        <v>0</v>
      </c>
      <c r="V264" s="341">
        <f>'Sous-traitances'!W29*'Sous-traitances'!$K62</f>
        <v>0</v>
      </c>
      <c r="W264" s="341">
        <f>'Sous-traitances'!X29*'Sous-traitances'!$K62</f>
        <v>0</v>
      </c>
      <c r="X264" s="341">
        <f>'Sous-traitances'!Y29*'Sous-traitances'!$K62</f>
        <v>0</v>
      </c>
      <c r="Y264" s="341">
        <f>'Sous-traitances'!Z29*'Sous-traitances'!$K62</f>
        <v>0</v>
      </c>
      <c r="Z264" s="341">
        <f>'Sous-traitances'!AA29*'Sous-traitances'!$K62</f>
        <v>0</v>
      </c>
      <c r="AA264" s="341">
        <f>'Sous-traitances'!AB29*'Sous-traitances'!$K62</f>
        <v>0</v>
      </c>
      <c r="AB264" s="341">
        <f t="shared" si="70"/>
        <v>0</v>
      </c>
      <c r="AC264" s="341">
        <f>'Sous-traitances'!AD29*'Sous-traitances'!$K62</f>
        <v>0</v>
      </c>
      <c r="AD264" s="341">
        <f>'Sous-traitances'!AE29*'Sous-traitances'!$K62</f>
        <v>0</v>
      </c>
      <c r="AE264" s="341">
        <f t="shared" si="71"/>
        <v>0</v>
      </c>
      <c r="AF264" s="341">
        <f>'Sous-traitances'!AG29*'Sous-traitances'!$K62</f>
        <v>0</v>
      </c>
      <c r="AG264" s="341">
        <f>'Sous-traitances'!AH29*'Sous-traitances'!$K62</f>
        <v>0</v>
      </c>
      <c r="AH264" s="341">
        <f t="shared" si="72"/>
        <v>0</v>
      </c>
      <c r="AI264" s="341">
        <f>'Sous-traitances'!AJ29*'Sous-traitances'!$K62</f>
        <v>0</v>
      </c>
      <c r="AJ264" s="341">
        <f>'Sous-traitances'!AK29*'Sous-traitances'!$K62</f>
        <v>0</v>
      </c>
      <c r="AK264" s="341">
        <f t="shared" si="73"/>
        <v>0</v>
      </c>
    </row>
    <row r="265" spans="2:37" s="76" customFormat="1" ht="15" customHeight="1">
      <c r="B265" s="377">
        <f>'Sous-traitances'!C30</f>
        <v>0</v>
      </c>
      <c r="C265" s="341">
        <f>'Sous-traitances'!D30*'Sous-traitances'!$K63</f>
        <v>0</v>
      </c>
      <c r="D265" s="341">
        <f>'Sous-traitances'!E30*'Sous-traitances'!$K63</f>
        <v>0</v>
      </c>
      <c r="E265" s="341">
        <f>'Sous-traitances'!F30*'Sous-traitances'!$K63</f>
        <v>0</v>
      </c>
      <c r="F265" s="341">
        <f>'Sous-traitances'!G30*'Sous-traitances'!$K63</f>
        <v>0</v>
      </c>
      <c r="G265" s="341">
        <f>'Sous-traitances'!H30*'Sous-traitances'!$K63</f>
        <v>0</v>
      </c>
      <c r="H265" s="341">
        <f>'Sous-traitances'!I30*'Sous-traitances'!$K63</f>
        <v>0</v>
      </c>
      <c r="I265" s="341">
        <f>'Sous-traitances'!J30*'Sous-traitances'!$K63</f>
        <v>0</v>
      </c>
      <c r="J265" s="341">
        <f>'Sous-traitances'!K30*'Sous-traitances'!$K63</f>
        <v>0</v>
      </c>
      <c r="K265" s="341">
        <f>'Sous-traitances'!L30*'Sous-traitances'!$K63</f>
        <v>0</v>
      </c>
      <c r="L265" s="341">
        <f>'Sous-traitances'!M30*'Sous-traitances'!$K63</f>
        <v>0</v>
      </c>
      <c r="M265" s="341">
        <f>'Sous-traitances'!N30*'Sous-traitances'!$K63</f>
        <v>0</v>
      </c>
      <c r="N265" s="341">
        <f>'Sous-traitances'!O30*'Sous-traitances'!$K63</f>
        <v>0</v>
      </c>
      <c r="O265" s="341">
        <f t="shared" si="69"/>
        <v>0</v>
      </c>
      <c r="P265" s="341">
        <f>'Sous-traitances'!Q30*'Sous-traitances'!$K63</f>
        <v>0</v>
      </c>
      <c r="Q265" s="341">
        <f>'Sous-traitances'!R30*'Sous-traitances'!$K63</f>
        <v>0</v>
      </c>
      <c r="R265" s="341">
        <f>'Sous-traitances'!S30*'Sous-traitances'!$K63</f>
        <v>0</v>
      </c>
      <c r="S265" s="341">
        <f>'Sous-traitances'!T30*'Sous-traitances'!$K63</f>
        <v>0</v>
      </c>
      <c r="T265" s="341">
        <f>'Sous-traitances'!U30*'Sous-traitances'!$K63</f>
        <v>0</v>
      </c>
      <c r="U265" s="341">
        <f>'Sous-traitances'!V30*'Sous-traitances'!$K63</f>
        <v>0</v>
      </c>
      <c r="V265" s="341">
        <f>'Sous-traitances'!W30*'Sous-traitances'!$K63</f>
        <v>0</v>
      </c>
      <c r="W265" s="341">
        <f>'Sous-traitances'!X30*'Sous-traitances'!$K63</f>
        <v>0</v>
      </c>
      <c r="X265" s="341">
        <f>'Sous-traitances'!Y30*'Sous-traitances'!$K63</f>
        <v>0</v>
      </c>
      <c r="Y265" s="341">
        <f>'Sous-traitances'!Z30*'Sous-traitances'!$K63</f>
        <v>0</v>
      </c>
      <c r="Z265" s="341">
        <f>'Sous-traitances'!AA30*'Sous-traitances'!$K63</f>
        <v>0</v>
      </c>
      <c r="AA265" s="341">
        <f>'Sous-traitances'!AB30*'Sous-traitances'!$K63</f>
        <v>0</v>
      </c>
      <c r="AB265" s="341">
        <f t="shared" si="70"/>
        <v>0</v>
      </c>
      <c r="AC265" s="341">
        <f>'Sous-traitances'!AD30*'Sous-traitances'!$K63</f>
        <v>0</v>
      </c>
      <c r="AD265" s="341">
        <f>'Sous-traitances'!AE30*'Sous-traitances'!$K63</f>
        <v>0</v>
      </c>
      <c r="AE265" s="341">
        <f t="shared" si="71"/>
        <v>0</v>
      </c>
      <c r="AF265" s="341">
        <f>'Sous-traitances'!AG30*'Sous-traitances'!$K63</f>
        <v>0</v>
      </c>
      <c r="AG265" s="341">
        <f>'Sous-traitances'!AH30*'Sous-traitances'!$K63</f>
        <v>0</v>
      </c>
      <c r="AH265" s="341">
        <f t="shared" si="72"/>
        <v>0</v>
      </c>
      <c r="AI265" s="341">
        <f>'Sous-traitances'!AJ30*'Sous-traitances'!$K63</f>
        <v>0</v>
      </c>
      <c r="AJ265" s="341">
        <f>'Sous-traitances'!AK30*'Sous-traitances'!$K63</f>
        <v>0</v>
      </c>
      <c r="AK265" s="341">
        <f t="shared" si="73"/>
        <v>0</v>
      </c>
    </row>
    <row r="266" spans="2:37" s="76" customFormat="1" ht="15" customHeight="1">
      <c r="B266" s="377">
        <f>'Sous-traitances'!C31</f>
        <v>0</v>
      </c>
      <c r="C266" s="341">
        <f>'Sous-traitances'!D31*'Sous-traitances'!$K64</f>
        <v>0</v>
      </c>
      <c r="D266" s="341">
        <f>'Sous-traitances'!E31*'Sous-traitances'!$K64</f>
        <v>0</v>
      </c>
      <c r="E266" s="341">
        <f>'Sous-traitances'!F31*'Sous-traitances'!$K64</f>
        <v>0</v>
      </c>
      <c r="F266" s="341">
        <f>'Sous-traitances'!G31*'Sous-traitances'!$K64</f>
        <v>0</v>
      </c>
      <c r="G266" s="341">
        <f>'Sous-traitances'!H31*'Sous-traitances'!$K64</f>
        <v>0</v>
      </c>
      <c r="H266" s="341">
        <f>'Sous-traitances'!I31*'Sous-traitances'!$K64</f>
        <v>0</v>
      </c>
      <c r="I266" s="341">
        <f>'Sous-traitances'!J31*'Sous-traitances'!$K64</f>
        <v>0</v>
      </c>
      <c r="J266" s="341">
        <f>'Sous-traitances'!K31*'Sous-traitances'!$K64</f>
        <v>0</v>
      </c>
      <c r="K266" s="341">
        <f>'Sous-traitances'!L31*'Sous-traitances'!$K64</f>
        <v>0</v>
      </c>
      <c r="L266" s="341">
        <f>'Sous-traitances'!M31*'Sous-traitances'!$K64</f>
        <v>0</v>
      </c>
      <c r="M266" s="341">
        <f>'Sous-traitances'!N31*'Sous-traitances'!$K64</f>
        <v>0</v>
      </c>
      <c r="N266" s="341">
        <f>'Sous-traitances'!O31*'Sous-traitances'!$K64</f>
        <v>0</v>
      </c>
      <c r="O266" s="341">
        <f t="shared" si="69"/>
        <v>0</v>
      </c>
      <c r="P266" s="341">
        <f>'Sous-traitances'!Q31*'Sous-traitances'!$K64</f>
        <v>0</v>
      </c>
      <c r="Q266" s="341">
        <f>'Sous-traitances'!R31*'Sous-traitances'!$K64</f>
        <v>0</v>
      </c>
      <c r="R266" s="341">
        <f>'Sous-traitances'!S31*'Sous-traitances'!$K64</f>
        <v>0</v>
      </c>
      <c r="S266" s="341">
        <f>'Sous-traitances'!T31*'Sous-traitances'!$K64</f>
        <v>0</v>
      </c>
      <c r="T266" s="341">
        <f>'Sous-traitances'!U31*'Sous-traitances'!$K64</f>
        <v>0</v>
      </c>
      <c r="U266" s="341">
        <f>'Sous-traitances'!V31*'Sous-traitances'!$K64</f>
        <v>0</v>
      </c>
      <c r="V266" s="341">
        <f>'Sous-traitances'!W31*'Sous-traitances'!$K64</f>
        <v>0</v>
      </c>
      <c r="W266" s="341">
        <f>'Sous-traitances'!X31*'Sous-traitances'!$K64</f>
        <v>0</v>
      </c>
      <c r="X266" s="341">
        <f>'Sous-traitances'!Y31*'Sous-traitances'!$K64</f>
        <v>0</v>
      </c>
      <c r="Y266" s="341">
        <f>'Sous-traitances'!Z31*'Sous-traitances'!$K64</f>
        <v>0</v>
      </c>
      <c r="Z266" s="341">
        <f>'Sous-traitances'!AA31*'Sous-traitances'!$K64</f>
        <v>0</v>
      </c>
      <c r="AA266" s="341">
        <f>'Sous-traitances'!AB31*'Sous-traitances'!$K64</f>
        <v>0</v>
      </c>
      <c r="AB266" s="341">
        <f t="shared" si="70"/>
        <v>0</v>
      </c>
      <c r="AC266" s="341">
        <f>'Sous-traitances'!AD31*'Sous-traitances'!$K64</f>
        <v>0</v>
      </c>
      <c r="AD266" s="341">
        <f>'Sous-traitances'!AE31*'Sous-traitances'!$K64</f>
        <v>0</v>
      </c>
      <c r="AE266" s="341">
        <f t="shared" si="71"/>
        <v>0</v>
      </c>
      <c r="AF266" s="341">
        <f>'Sous-traitances'!AG31*'Sous-traitances'!$K64</f>
        <v>0</v>
      </c>
      <c r="AG266" s="341">
        <f>'Sous-traitances'!AH31*'Sous-traitances'!$K64</f>
        <v>0</v>
      </c>
      <c r="AH266" s="341">
        <f t="shared" si="72"/>
        <v>0</v>
      </c>
      <c r="AI266" s="341">
        <f>'Sous-traitances'!AJ31*'Sous-traitances'!$K64</f>
        <v>0</v>
      </c>
      <c r="AJ266" s="341">
        <f>'Sous-traitances'!AK31*'Sous-traitances'!$K64</f>
        <v>0</v>
      </c>
      <c r="AK266" s="341">
        <f t="shared" si="73"/>
        <v>0</v>
      </c>
    </row>
    <row r="267" spans="2:37" s="76" customFormat="1" ht="15" customHeight="1">
      <c r="B267" s="377">
        <f>'Sous-traitances'!C32</f>
        <v>0</v>
      </c>
      <c r="C267" s="341">
        <f>'Sous-traitances'!D32*'Sous-traitances'!$K65</f>
        <v>0</v>
      </c>
      <c r="D267" s="341">
        <f>'Sous-traitances'!E32*'Sous-traitances'!$K65</f>
        <v>0</v>
      </c>
      <c r="E267" s="341">
        <f>'Sous-traitances'!F32*'Sous-traitances'!$K65</f>
        <v>0</v>
      </c>
      <c r="F267" s="341">
        <f>'Sous-traitances'!G32*'Sous-traitances'!$K65</f>
        <v>0</v>
      </c>
      <c r="G267" s="341">
        <f>'Sous-traitances'!H32*'Sous-traitances'!$K65</f>
        <v>0</v>
      </c>
      <c r="H267" s="341">
        <f>'Sous-traitances'!I32*'Sous-traitances'!$K65</f>
        <v>0</v>
      </c>
      <c r="I267" s="341">
        <f>'Sous-traitances'!J32*'Sous-traitances'!$K65</f>
        <v>0</v>
      </c>
      <c r="J267" s="341">
        <f>'Sous-traitances'!K32*'Sous-traitances'!$K65</f>
        <v>0</v>
      </c>
      <c r="K267" s="341">
        <f>'Sous-traitances'!L32*'Sous-traitances'!$K65</f>
        <v>0</v>
      </c>
      <c r="L267" s="341">
        <f>'Sous-traitances'!M32*'Sous-traitances'!$K65</f>
        <v>0</v>
      </c>
      <c r="M267" s="341">
        <f>'Sous-traitances'!N32*'Sous-traitances'!$K65</f>
        <v>0</v>
      </c>
      <c r="N267" s="341">
        <f>'Sous-traitances'!O32*'Sous-traitances'!$K65</f>
        <v>0</v>
      </c>
      <c r="O267" s="341">
        <f t="shared" si="69"/>
        <v>0</v>
      </c>
      <c r="P267" s="341">
        <f>'Sous-traitances'!Q32*'Sous-traitances'!$K65</f>
        <v>0</v>
      </c>
      <c r="Q267" s="341">
        <f>'Sous-traitances'!R32*'Sous-traitances'!$K65</f>
        <v>0</v>
      </c>
      <c r="R267" s="341">
        <f>'Sous-traitances'!S32*'Sous-traitances'!$K65</f>
        <v>0</v>
      </c>
      <c r="S267" s="341">
        <f>'Sous-traitances'!T32*'Sous-traitances'!$K65</f>
        <v>0</v>
      </c>
      <c r="T267" s="341">
        <f>'Sous-traitances'!U32*'Sous-traitances'!$K65</f>
        <v>0</v>
      </c>
      <c r="U267" s="341">
        <f>'Sous-traitances'!V32*'Sous-traitances'!$K65</f>
        <v>0</v>
      </c>
      <c r="V267" s="341">
        <f>'Sous-traitances'!W32*'Sous-traitances'!$K65</f>
        <v>0</v>
      </c>
      <c r="W267" s="341">
        <f>'Sous-traitances'!X32*'Sous-traitances'!$K65</f>
        <v>0</v>
      </c>
      <c r="X267" s="341">
        <f>'Sous-traitances'!Y32*'Sous-traitances'!$K65</f>
        <v>0</v>
      </c>
      <c r="Y267" s="341">
        <f>'Sous-traitances'!Z32*'Sous-traitances'!$K65</f>
        <v>0</v>
      </c>
      <c r="Z267" s="341">
        <f>'Sous-traitances'!AA32*'Sous-traitances'!$K65</f>
        <v>0</v>
      </c>
      <c r="AA267" s="341">
        <f>'Sous-traitances'!AB32*'Sous-traitances'!$K65</f>
        <v>0</v>
      </c>
      <c r="AB267" s="341">
        <f t="shared" si="70"/>
        <v>0</v>
      </c>
      <c r="AC267" s="341">
        <f>'Sous-traitances'!AD32*'Sous-traitances'!$K65</f>
        <v>0</v>
      </c>
      <c r="AD267" s="341">
        <f>'Sous-traitances'!AE32*'Sous-traitances'!$K65</f>
        <v>0</v>
      </c>
      <c r="AE267" s="341">
        <f t="shared" si="71"/>
        <v>0</v>
      </c>
      <c r="AF267" s="341">
        <f>'Sous-traitances'!AG32*'Sous-traitances'!$K65</f>
        <v>0</v>
      </c>
      <c r="AG267" s="341">
        <f>'Sous-traitances'!AH32*'Sous-traitances'!$K65</f>
        <v>0</v>
      </c>
      <c r="AH267" s="341">
        <f t="shared" si="72"/>
        <v>0</v>
      </c>
      <c r="AI267" s="341">
        <f>'Sous-traitances'!AJ32*'Sous-traitances'!$K65</f>
        <v>0</v>
      </c>
      <c r="AJ267" s="341">
        <f>'Sous-traitances'!AK32*'Sous-traitances'!$K65</f>
        <v>0</v>
      </c>
      <c r="AK267" s="341">
        <f t="shared" si="73"/>
        <v>0</v>
      </c>
    </row>
    <row r="268" spans="2:37" s="76" customFormat="1" ht="15" customHeight="1">
      <c r="B268" s="377">
        <f>'Sous-traitances'!C33</f>
        <v>0</v>
      </c>
      <c r="C268" s="341">
        <f>'Sous-traitances'!D33*'Sous-traitances'!$K66</f>
        <v>0</v>
      </c>
      <c r="D268" s="341">
        <f>'Sous-traitances'!E33*'Sous-traitances'!$K66</f>
        <v>0</v>
      </c>
      <c r="E268" s="341">
        <f>'Sous-traitances'!F33*'Sous-traitances'!$K66</f>
        <v>0</v>
      </c>
      <c r="F268" s="341">
        <f>'Sous-traitances'!G33*'Sous-traitances'!$K66</f>
        <v>0</v>
      </c>
      <c r="G268" s="341">
        <f>'Sous-traitances'!H33*'Sous-traitances'!$K66</f>
        <v>0</v>
      </c>
      <c r="H268" s="341">
        <f>'Sous-traitances'!I33*'Sous-traitances'!$K66</f>
        <v>0</v>
      </c>
      <c r="I268" s="341">
        <f>'Sous-traitances'!J33*'Sous-traitances'!$K66</f>
        <v>0</v>
      </c>
      <c r="J268" s="341">
        <f>'Sous-traitances'!K33*'Sous-traitances'!$K66</f>
        <v>0</v>
      </c>
      <c r="K268" s="341">
        <f>'Sous-traitances'!L33*'Sous-traitances'!$K66</f>
        <v>0</v>
      </c>
      <c r="L268" s="341">
        <f>'Sous-traitances'!M33*'Sous-traitances'!$K66</f>
        <v>0</v>
      </c>
      <c r="M268" s="341">
        <f>'Sous-traitances'!N33*'Sous-traitances'!$K66</f>
        <v>0</v>
      </c>
      <c r="N268" s="341">
        <f>'Sous-traitances'!O33*'Sous-traitances'!$K66</f>
        <v>0</v>
      </c>
      <c r="O268" s="341">
        <f t="shared" si="69"/>
        <v>0</v>
      </c>
      <c r="P268" s="341">
        <f>'Sous-traitances'!Q33*'Sous-traitances'!$K66</f>
        <v>0</v>
      </c>
      <c r="Q268" s="341">
        <f>'Sous-traitances'!R33*'Sous-traitances'!$K66</f>
        <v>0</v>
      </c>
      <c r="R268" s="341">
        <f>'Sous-traitances'!S33*'Sous-traitances'!$K66</f>
        <v>0</v>
      </c>
      <c r="S268" s="341">
        <f>'Sous-traitances'!T33*'Sous-traitances'!$K66</f>
        <v>0</v>
      </c>
      <c r="T268" s="341">
        <f>'Sous-traitances'!U33*'Sous-traitances'!$K66</f>
        <v>0</v>
      </c>
      <c r="U268" s="341">
        <f>'Sous-traitances'!V33*'Sous-traitances'!$K66</f>
        <v>0</v>
      </c>
      <c r="V268" s="341">
        <f>'Sous-traitances'!W33*'Sous-traitances'!$K66</f>
        <v>0</v>
      </c>
      <c r="W268" s="341">
        <f>'Sous-traitances'!X33*'Sous-traitances'!$K66</f>
        <v>0</v>
      </c>
      <c r="X268" s="341">
        <f>'Sous-traitances'!Y33*'Sous-traitances'!$K66</f>
        <v>0</v>
      </c>
      <c r="Y268" s="341">
        <f>'Sous-traitances'!Z33*'Sous-traitances'!$K66</f>
        <v>0</v>
      </c>
      <c r="Z268" s="341">
        <f>'Sous-traitances'!AA33*'Sous-traitances'!$K66</f>
        <v>0</v>
      </c>
      <c r="AA268" s="341">
        <f>'Sous-traitances'!AB33*'Sous-traitances'!$K66</f>
        <v>0</v>
      </c>
      <c r="AB268" s="341">
        <f t="shared" si="70"/>
        <v>0</v>
      </c>
      <c r="AC268" s="341">
        <f>'Sous-traitances'!AD33*'Sous-traitances'!$K66</f>
        <v>0</v>
      </c>
      <c r="AD268" s="341">
        <f>'Sous-traitances'!AE33*'Sous-traitances'!$K66</f>
        <v>0</v>
      </c>
      <c r="AE268" s="341">
        <f t="shared" si="71"/>
        <v>0</v>
      </c>
      <c r="AF268" s="341">
        <f>'Sous-traitances'!AG33*'Sous-traitances'!$K66</f>
        <v>0</v>
      </c>
      <c r="AG268" s="341">
        <f>'Sous-traitances'!AH33*'Sous-traitances'!$K66</f>
        <v>0</v>
      </c>
      <c r="AH268" s="341">
        <f t="shared" si="72"/>
        <v>0</v>
      </c>
      <c r="AI268" s="341">
        <f>'Sous-traitances'!AJ33*'Sous-traitances'!$K66</f>
        <v>0</v>
      </c>
      <c r="AJ268" s="341">
        <f>'Sous-traitances'!AK33*'Sous-traitances'!$K66</f>
        <v>0</v>
      </c>
      <c r="AK268" s="341">
        <f t="shared" si="73"/>
        <v>0</v>
      </c>
    </row>
    <row r="269" spans="2:37" s="76" customFormat="1">
      <c r="B269" s="81"/>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row>
    <row r="270" spans="2:37" s="76" customFormat="1" ht="15" customHeight="1">
      <c r="B270" s="99" t="s">
        <v>21</v>
      </c>
      <c r="C270" s="20">
        <f t="shared" ref="C270:AK270" si="74">SUM(C244:C268)</f>
        <v>0</v>
      </c>
      <c r="D270" s="20">
        <f t="shared" si="74"/>
        <v>0</v>
      </c>
      <c r="E270" s="20">
        <f t="shared" si="74"/>
        <v>0</v>
      </c>
      <c r="F270" s="20">
        <f t="shared" si="74"/>
        <v>0</v>
      </c>
      <c r="G270" s="20">
        <f t="shared" si="74"/>
        <v>0</v>
      </c>
      <c r="H270" s="20">
        <f t="shared" si="74"/>
        <v>0</v>
      </c>
      <c r="I270" s="20">
        <f t="shared" si="74"/>
        <v>0</v>
      </c>
      <c r="J270" s="20">
        <f t="shared" si="74"/>
        <v>0</v>
      </c>
      <c r="K270" s="20">
        <f t="shared" si="74"/>
        <v>0</v>
      </c>
      <c r="L270" s="20">
        <f t="shared" si="74"/>
        <v>0</v>
      </c>
      <c r="M270" s="20">
        <f t="shared" si="74"/>
        <v>0</v>
      </c>
      <c r="N270" s="20">
        <f t="shared" si="74"/>
        <v>0</v>
      </c>
      <c r="O270" s="21">
        <f t="shared" si="74"/>
        <v>0</v>
      </c>
      <c r="P270" s="20">
        <f t="shared" si="74"/>
        <v>0</v>
      </c>
      <c r="Q270" s="20">
        <f t="shared" si="74"/>
        <v>0</v>
      </c>
      <c r="R270" s="20">
        <f t="shared" si="74"/>
        <v>0</v>
      </c>
      <c r="S270" s="20">
        <f t="shared" si="74"/>
        <v>0</v>
      </c>
      <c r="T270" s="20">
        <f t="shared" si="74"/>
        <v>0</v>
      </c>
      <c r="U270" s="20">
        <f t="shared" si="74"/>
        <v>0</v>
      </c>
      <c r="V270" s="20">
        <f t="shared" si="74"/>
        <v>0</v>
      </c>
      <c r="W270" s="20">
        <f t="shared" si="74"/>
        <v>0</v>
      </c>
      <c r="X270" s="20">
        <f t="shared" si="74"/>
        <v>0</v>
      </c>
      <c r="Y270" s="20">
        <f t="shared" si="74"/>
        <v>0</v>
      </c>
      <c r="Z270" s="20">
        <f t="shared" si="74"/>
        <v>0</v>
      </c>
      <c r="AA270" s="20">
        <f t="shared" si="74"/>
        <v>0</v>
      </c>
      <c r="AB270" s="21">
        <f t="shared" si="74"/>
        <v>0</v>
      </c>
      <c r="AC270" s="20">
        <f t="shared" si="74"/>
        <v>0</v>
      </c>
      <c r="AD270" s="20">
        <f t="shared" si="74"/>
        <v>0</v>
      </c>
      <c r="AE270" s="21">
        <f t="shared" si="74"/>
        <v>0</v>
      </c>
      <c r="AF270" s="20">
        <f t="shared" si="74"/>
        <v>0</v>
      </c>
      <c r="AG270" s="20">
        <f t="shared" si="74"/>
        <v>0</v>
      </c>
      <c r="AH270" s="21">
        <f t="shared" si="74"/>
        <v>0</v>
      </c>
      <c r="AI270" s="20">
        <f t="shared" si="74"/>
        <v>0</v>
      </c>
      <c r="AJ270" s="20">
        <f t="shared" si="74"/>
        <v>0</v>
      </c>
      <c r="AK270" s="21">
        <f t="shared" si="74"/>
        <v>0</v>
      </c>
    </row>
    <row r="271" spans="2:37" s="76" customFormat="1">
      <c r="B271" s="81"/>
    </row>
    <row r="272" spans="2:37" s="76" customFormat="1">
      <c r="B272" s="81"/>
    </row>
    <row r="273" spans="2:2" s="76" customFormat="1">
      <c r="B273" s="81"/>
    </row>
  </sheetData>
  <sheetProtection sheet="1" objects="1" scenarios="1"/>
  <mergeCells count="45">
    <mergeCell ref="AI82:AK82"/>
    <mergeCell ref="C114:O114"/>
    <mergeCell ref="P114:AB114"/>
    <mergeCell ref="AI4:AK4"/>
    <mergeCell ref="AF50:AH50"/>
    <mergeCell ref="AI50:AK50"/>
    <mergeCell ref="C18:O18"/>
    <mergeCell ref="P18:AB18"/>
    <mergeCell ref="AC18:AE18"/>
    <mergeCell ref="C82:O82"/>
    <mergeCell ref="P82:AB82"/>
    <mergeCell ref="AC82:AE82"/>
    <mergeCell ref="AF82:AH82"/>
    <mergeCell ref="C4:O4"/>
    <mergeCell ref="P4:AB4"/>
    <mergeCell ref="AC4:AE4"/>
    <mergeCell ref="AF4:AH4"/>
    <mergeCell ref="AF18:AH18"/>
    <mergeCell ref="AI18:AK18"/>
    <mergeCell ref="C50:O50"/>
    <mergeCell ref="P50:AB50"/>
    <mergeCell ref="AC50:AE50"/>
    <mergeCell ref="AC114:AE114"/>
    <mergeCell ref="AF114:AH114"/>
    <mergeCell ref="AF146:AH146"/>
    <mergeCell ref="AI146:AK146"/>
    <mergeCell ref="C178:O178"/>
    <mergeCell ref="P178:AB178"/>
    <mergeCell ref="AC178:AE178"/>
    <mergeCell ref="AF178:AH178"/>
    <mergeCell ref="AI178:AK178"/>
    <mergeCell ref="C146:O146"/>
    <mergeCell ref="AI114:AK114"/>
    <mergeCell ref="P146:AB146"/>
    <mergeCell ref="AC146:AE146"/>
    <mergeCell ref="AI242:AK242"/>
    <mergeCell ref="C210:O210"/>
    <mergeCell ref="P210:AB210"/>
    <mergeCell ref="AC210:AE210"/>
    <mergeCell ref="AF210:AH210"/>
    <mergeCell ref="AI210:AK210"/>
    <mergeCell ref="C242:O242"/>
    <mergeCell ref="P242:AB242"/>
    <mergeCell ref="AC242:AE242"/>
    <mergeCell ref="AF242:AH24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25</vt:i4>
      </vt:variant>
    </vt:vector>
  </HeadingPairs>
  <TitlesOfParts>
    <vt:vector size="25" baseType="lpstr">
      <vt:lpstr>INFO</vt:lpstr>
      <vt:lpstr>GUIDE</vt:lpstr>
      <vt:lpstr>CONFIG</vt:lpstr>
      <vt:lpstr>Personnel</vt:lpstr>
      <vt:lpstr>Charges variables-Calculs auto</vt:lpstr>
      <vt:lpstr>Charges variables (avancé)</vt:lpstr>
      <vt:lpstr>Personnel - Calculs Auto</vt:lpstr>
      <vt:lpstr>Charges externes</vt:lpstr>
      <vt:lpstr>Prestations - Calculs Auto</vt:lpstr>
      <vt:lpstr>Sous-traitances</vt:lpstr>
      <vt:lpstr>Investissements - Calculs Auto</vt:lpstr>
      <vt:lpstr>Investissements</vt:lpstr>
      <vt:lpstr>Commandes - Calculs Auto</vt:lpstr>
      <vt:lpstr>Commandes</vt:lpstr>
      <vt:lpstr>Trésorerie</vt:lpstr>
      <vt:lpstr>JEI</vt:lpstr>
      <vt:lpstr>CIR - CII - CICE</vt:lpstr>
      <vt:lpstr>Tableau de bord</vt:lpstr>
      <vt:lpstr>Comptes de résultats</vt:lpstr>
      <vt:lpstr>Plan de financement</vt:lpstr>
      <vt:lpstr>Bilans</vt:lpstr>
      <vt:lpstr>Valorisation</vt:lpstr>
      <vt:lpstr>TVA</vt:lpstr>
      <vt:lpstr>BFR</vt:lpstr>
      <vt:lpstr>Impôts et taxes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2006-09-12T15:06:44Z</dcterms:created>
  <dcterms:modified xsi:type="dcterms:W3CDTF">2014-02-03T14:58:53Z</dcterms:modified>
</cp:coreProperties>
</file>